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AD5CD957-C359-4D32-BEBE-CF3FC22F34BD}" xr6:coauthVersionLast="45" xr6:coauthVersionMax="45" xr10:uidLastSave="{00000000-0000-0000-0000-000000000000}"/>
  <bookViews>
    <workbookView xWindow="28680" yWindow="-120" windowWidth="29040" windowHeight="164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Changelog!$A$1:$E$33</definedName>
    <definedName name="_xlnm.Print_Area" localSheetId="0">'Drive Train'!$B$1:$AL$42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9" i="30" l="1"/>
  <c r="AI6" i="30"/>
  <c r="F99" i="33"/>
  <c r="E16" i="33"/>
  <c r="C20" i="33"/>
  <c r="F7" i="30" l="1"/>
  <c r="L96" i="33" l="1"/>
  <c r="AI32" i="30"/>
  <c r="AI31" i="30"/>
  <c r="H97" i="33" l="1"/>
  <c r="I97" i="33"/>
  <c r="H96" i="33"/>
  <c r="TD1" i="33"/>
  <c r="SH1" i="33"/>
  <c r="C13" i="33" l="1"/>
  <c r="AI18" i="30" l="1"/>
  <c r="O96" i="33"/>
  <c r="O95" i="33"/>
  <c r="A36" i="15" l="1"/>
  <c r="B34" i="15"/>
  <c r="ML8" i="33"/>
  <c r="MM8" i="33"/>
  <c r="MN8" i="33"/>
  <c r="MO8" i="33"/>
  <c r="MP8" i="33"/>
  <c r="MQ8" i="33"/>
  <c r="MR8" i="33"/>
  <c r="MS8" i="33"/>
  <c r="MT8" i="33"/>
  <c r="MU8" i="33"/>
  <c r="MV8" i="33"/>
  <c r="MW8" i="33"/>
  <c r="MX8" i="33"/>
  <c r="MY8" i="33"/>
  <c r="MZ8" i="33"/>
  <c r="NA8" i="33"/>
  <c r="NB8" i="33"/>
  <c r="NC8" i="33"/>
  <c r="ND8" i="33"/>
  <c r="NE8" i="33"/>
  <c r="N6" i="15"/>
  <c r="M6" i="15"/>
  <c r="K6" i="15"/>
  <c r="D6" i="15"/>
  <c r="M7" i="15"/>
  <c r="J7" i="15"/>
  <c r="F7" i="15"/>
  <c r="N7" i="15" s="1"/>
  <c r="K8" i="15"/>
  <c r="O8" i="15" s="1"/>
  <c r="M8" i="15"/>
  <c r="N8" i="15"/>
  <c r="D8" i="15"/>
  <c r="D7" i="15" l="1"/>
  <c r="K7" i="15"/>
  <c r="N25" i="15"/>
  <c r="M25" i="15"/>
  <c r="K25" i="15"/>
  <c r="D25" i="15"/>
  <c r="N9" i="15"/>
  <c r="N10" i="15"/>
  <c r="N11" i="15"/>
  <c r="N12" i="15"/>
  <c r="N13" i="15"/>
  <c r="N14" i="15"/>
  <c r="N15" i="15"/>
  <c r="N16" i="15"/>
  <c r="N17" i="15"/>
  <c r="N18" i="15"/>
  <c r="N19" i="15"/>
  <c r="N20" i="15"/>
  <c r="N21" i="15"/>
  <c r="N22" i="15"/>
  <c r="N23" i="15"/>
  <c r="N24" i="15"/>
  <c r="N26" i="15"/>
  <c r="K10" i="15"/>
  <c r="C34" i="15"/>
  <c r="J9" i="15"/>
  <c r="K9" i="15" s="1"/>
  <c r="J10" i="15"/>
  <c r="J11" i="15"/>
  <c r="J12" i="15"/>
  <c r="K12" i="15" s="1"/>
  <c r="J13" i="15"/>
  <c r="K13" i="15" s="1"/>
  <c r="J14" i="15"/>
  <c r="K14" i="15" s="1"/>
  <c r="J15" i="15"/>
  <c r="J16" i="15"/>
  <c r="K16" i="15" s="1"/>
  <c r="J17" i="15"/>
  <c r="K17" i="15" s="1"/>
  <c r="J18" i="15"/>
  <c r="K18" i="15" s="1"/>
  <c r="J19" i="15"/>
  <c r="J20" i="15"/>
  <c r="K20" i="15" s="1"/>
  <c r="J21" i="15"/>
  <c r="J22" i="15"/>
  <c r="K22" i="15" s="1"/>
  <c r="J23" i="15"/>
  <c r="J24" i="15"/>
  <c r="J26" i="15"/>
  <c r="P5" i="15"/>
  <c r="P8" i="15" s="1"/>
  <c r="P22" i="15" l="1"/>
  <c r="O22" i="15"/>
  <c r="K24" i="15"/>
  <c r="O24" i="15" s="1"/>
  <c r="P9" i="15"/>
  <c r="P10" i="15"/>
  <c r="P12" i="15"/>
  <c r="P13" i="15"/>
  <c r="P14" i="15"/>
  <c r="P16" i="15"/>
  <c r="P17" i="15"/>
  <c r="P20" i="15"/>
  <c r="P18" i="15"/>
  <c r="K15" i="15"/>
  <c r="O15" i="15" s="1"/>
  <c r="K23" i="15"/>
  <c r="O23" i="15" s="1"/>
  <c r="K19" i="15"/>
  <c r="P19" i="15" s="1"/>
  <c r="K11" i="15"/>
  <c r="P11" i="15" s="1"/>
  <c r="O18" i="15"/>
  <c r="O14" i="15"/>
  <c r="O10" i="15"/>
  <c r="K26" i="15"/>
  <c r="P26" i="15" s="1"/>
  <c r="K21" i="15"/>
  <c r="P21" i="15" s="1"/>
  <c r="O20" i="15"/>
  <c r="O17" i="15"/>
  <c r="O13" i="15"/>
  <c r="O9" i="15"/>
  <c r="O16" i="15"/>
  <c r="O12" i="15"/>
  <c r="O25" i="15"/>
  <c r="P25" i="15"/>
  <c r="Q5" i="15"/>
  <c r="Q8" i="15" s="1"/>
  <c r="C17" i="33"/>
  <c r="F8" i="30"/>
  <c r="M12" i="15"/>
  <c r="M13" i="15"/>
  <c r="D12" i="15"/>
  <c r="D13" i="15"/>
  <c r="C21" i="33" l="1"/>
  <c r="O11" i="15"/>
  <c r="O21" i="15"/>
  <c r="P23" i="15"/>
  <c r="P24" i="15"/>
  <c r="Q25" i="15"/>
  <c r="Q9" i="15"/>
  <c r="Q11" i="15"/>
  <c r="Q13" i="15"/>
  <c r="Q12" i="15"/>
  <c r="Q15" i="15"/>
  <c r="Q10" i="15"/>
  <c r="Q18" i="15"/>
  <c r="Q19" i="15"/>
  <c r="Q14" i="15"/>
  <c r="Q22" i="15"/>
  <c r="Q24" i="15"/>
  <c r="Q17" i="15"/>
  <c r="Q21" i="15"/>
  <c r="Q23" i="15"/>
  <c r="Q26" i="15"/>
  <c r="Q16" i="15"/>
  <c r="Q20" i="15"/>
  <c r="O19" i="15"/>
  <c r="O26" i="15"/>
  <c r="P15" i="15"/>
  <c r="R5" i="15"/>
  <c r="R8" i="15" s="1"/>
  <c r="C55" i="33"/>
  <c r="R9" i="15" l="1"/>
  <c r="R10" i="15"/>
  <c r="R12" i="15"/>
  <c r="R11" i="15"/>
  <c r="R14" i="15"/>
  <c r="R15" i="15"/>
  <c r="R18" i="15"/>
  <c r="R16" i="15"/>
  <c r="R17" i="15"/>
  <c r="R19" i="15"/>
  <c r="R20" i="15"/>
  <c r="R22" i="15"/>
  <c r="R24" i="15"/>
  <c r="R21" i="15"/>
  <c r="R13" i="15"/>
  <c r="R26" i="15"/>
  <c r="R23" i="15"/>
  <c r="R25" i="15"/>
  <c r="S5" i="15"/>
  <c r="S8" i="15" s="1"/>
  <c r="F10" i="30"/>
  <c r="S9" i="15" l="1"/>
  <c r="S10" i="15"/>
  <c r="S12" i="15"/>
  <c r="S11" i="15"/>
  <c r="S13" i="15"/>
  <c r="S14" i="15"/>
  <c r="S16" i="15"/>
  <c r="S15" i="15"/>
  <c r="S17" i="15"/>
  <c r="S18" i="15"/>
  <c r="S19" i="15"/>
  <c r="S21" i="15"/>
  <c r="S23" i="15"/>
  <c r="S26" i="15"/>
  <c r="S20" i="15"/>
  <c r="S22" i="15"/>
  <c r="S24" i="15"/>
  <c r="S25" i="15"/>
  <c r="T5" i="15"/>
  <c r="T8" i="15" s="1"/>
  <c r="C10" i="33"/>
  <c r="F12" i="30" s="1"/>
  <c r="C40" i="33" s="1"/>
  <c r="T6" i="15" l="1"/>
  <c r="T9" i="15"/>
  <c r="T11" i="15"/>
  <c r="T10" i="15"/>
  <c r="T15" i="15"/>
  <c r="T13" i="15"/>
  <c r="T12" i="15"/>
  <c r="T14" i="15"/>
  <c r="T17" i="15"/>
  <c r="T19" i="15"/>
  <c r="T20" i="15"/>
  <c r="T16" i="15"/>
  <c r="T18" i="15"/>
  <c r="T21" i="15"/>
  <c r="T23" i="15"/>
  <c r="T26" i="15"/>
  <c r="T22" i="15"/>
  <c r="T24" i="15"/>
  <c r="T25" i="15"/>
  <c r="U5" i="15"/>
  <c r="U8"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6" i="15" l="1"/>
  <c r="U25" i="15"/>
  <c r="U9" i="15"/>
  <c r="U11" i="15"/>
  <c r="U13" i="15"/>
  <c r="U15" i="15"/>
  <c r="U14" i="15"/>
  <c r="U16" i="15"/>
  <c r="U10" i="15"/>
  <c r="U12" i="15"/>
  <c r="U17" i="15"/>
  <c r="U22" i="15"/>
  <c r="U24" i="15"/>
  <c r="U19" i="15"/>
  <c r="U20" i="15"/>
  <c r="U21" i="15"/>
  <c r="U23" i="15"/>
  <c r="U26" i="15"/>
  <c r="U18" i="15"/>
  <c r="P6" i="15"/>
  <c r="O6" i="15"/>
  <c r="Q6" i="15"/>
  <c r="R6" i="15"/>
  <c r="S6" i="15"/>
  <c r="V5" i="15"/>
  <c r="V8"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6" i="15"/>
  <c r="V10" i="15"/>
  <c r="V12" i="15"/>
  <c r="V14" i="15"/>
  <c r="V11" i="15"/>
  <c r="V13" i="15"/>
  <c r="V15" i="15"/>
  <c r="V18" i="15"/>
  <c r="V19" i="15"/>
  <c r="V16" i="15"/>
  <c r="V22" i="15"/>
  <c r="V24" i="15"/>
  <c r="V17" i="15"/>
  <c r="V20" i="15"/>
  <c r="V21" i="15"/>
  <c r="V26" i="15"/>
  <c r="V23" i="15"/>
  <c r="V25" i="15"/>
  <c r="W5" i="15"/>
  <c r="W8"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9" i="15" l="1"/>
  <c r="W6" i="15"/>
  <c r="W10" i="15"/>
  <c r="W12" i="15"/>
  <c r="W14" i="15"/>
  <c r="W16" i="15"/>
  <c r="W11" i="15"/>
  <c r="W13" i="15"/>
  <c r="W17" i="15"/>
  <c r="W18" i="15"/>
  <c r="W19" i="15"/>
  <c r="W15" i="15"/>
  <c r="W20" i="15"/>
  <c r="W21" i="15"/>
  <c r="W23" i="15"/>
  <c r="W26" i="15"/>
  <c r="W22" i="15"/>
  <c r="W24" i="15"/>
  <c r="W25" i="15"/>
  <c r="X5" i="15"/>
  <c r="X8"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J95" i="33" l="1"/>
  <c r="X6" i="15"/>
  <c r="X9" i="15"/>
  <c r="X11" i="15"/>
  <c r="X10" i="15"/>
  <c r="X12" i="15"/>
  <c r="X13" i="15"/>
  <c r="X15" i="15"/>
  <c r="X14" i="15"/>
  <c r="X17" i="15"/>
  <c r="X19" i="15"/>
  <c r="X20" i="15"/>
  <c r="X18" i="15"/>
  <c r="X16" i="15"/>
  <c r="X21" i="15"/>
  <c r="X23" i="15"/>
  <c r="X26" i="15"/>
  <c r="X24" i="15"/>
  <c r="X22" i="15"/>
  <c r="X25" i="15"/>
  <c r="Y5" i="15"/>
  <c r="Y8"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J96" i="33"/>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M9" i="15"/>
  <c r="M16" i="15"/>
  <c r="M17" i="15"/>
  <c r="M18" i="15"/>
  <c r="M19" i="15"/>
  <c r="M20" i="15"/>
  <c r="M11" i="15"/>
  <c r="M21" i="15"/>
  <c r="M22" i="15"/>
  <c r="M23" i="15"/>
  <c r="M24" i="15"/>
  <c r="M26" i="15"/>
  <c r="Y6" i="15" l="1"/>
  <c r="Y25" i="15"/>
  <c r="Y11" i="15"/>
  <c r="Y9" i="15"/>
  <c r="Y13" i="15"/>
  <c r="Y10" i="15"/>
  <c r="Y12" i="15"/>
  <c r="Y15" i="15"/>
  <c r="Y16" i="15"/>
  <c r="Y17" i="15"/>
  <c r="Y14" i="15"/>
  <c r="Y18" i="15"/>
  <c r="Y19" i="15"/>
  <c r="Y22" i="15"/>
  <c r="Y24" i="15"/>
  <c r="Y20" i="15"/>
  <c r="Y21" i="15"/>
  <c r="Y23" i="15"/>
  <c r="Y26" i="15"/>
  <c r="Z5" i="15"/>
  <c r="Z8"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I87" i="33" l="1"/>
  <c r="M87" i="33"/>
  <c r="G88" i="33"/>
  <c r="K88" i="33"/>
  <c r="O88" i="33"/>
  <c r="J88" i="33"/>
  <c r="J87" i="33"/>
  <c r="N87" i="33"/>
  <c r="H88" i="33"/>
  <c r="L88" i="33"/>
  <c r="F88" i="33"/>
  <c r="H87" i="33"/>
  <c r="N88" i="33"/>
  <c r="G87" i="33"/>
  <c r="K87" i="33"/>
  <c r="F87" i="33"/>
  <c r="I88" i="33"/>
  <c r="M88" i="33"/>
  <c r="L87" i="33"/>
  <c r="F63" i="33"/>
  <c r="F64" i="33"/>
  <c r="E25" i="33"/>
  <c r="C25" i="33"/>
  <c r="Z9" i="15"/>
  <c r="Z6" i="15"/>
  <c r="Z10" i="15"/>
  <c r="Z12" i="15"/>
  <c r="Z11" i="15"/>
  <c r="Z14" i="15"/>
  <c r="Z13" i="15"/>
  <c r="Z15" i="15"/>
  <c r="Z16" i="15"/>
  <c r="Z18" i="15"/>
  <c r="Z17" i="15"/>
  <c r="Z19" i="15"/>
  <c r="Z22" i="15"/>
  <c r="Z24" i="15"/>
  <c r="Z21" i="15"/>
  <c r="Z20" i="15"/>
  <c r="Z23" i="15"/>
  <c r="Z26" i="15"/>
  <c r="Z25" i="15"/>
  <c r="AA5" i="15"/>
  <c r="AA8"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F67" i="33" l="1"/>
  <c r="F68" i="33"/>
  <c r="F66" i="33"/>
  <c r="G63" i="33"/>
  <c r="G67" i="33" s="1"/>
  <c r="G64" i="33"/>
  <c r="G68" i="33" s="1"/>
  <c r="U6" i="33"/>
  <c r="QP58" i="33"/>
  <c r="RL58" i="33" s="1"/>
  <c r="SH58" i="33" s="1"/>
  <c r="TD58" i="33" s="1"/>
  <c r="AA9" i="15"/>
  <c r="AA6" i="15"/>
  <c r="AA10" i="15"/>
  <c r="AA14" i="15"/>
  <c r="AA16" i="15"/>
  <c r="AA12" i="15"/>
  <c r="AA13" i="15"/>
  <c r="AA19" i="15"/>
  <c r="AA11" i="15"/>
  <c r="AA15" i="15"/>
  <c r="AA17" i="15"/>
  <c r="AA18" i="15"/>
  <c r="AA21" i="15"/>
  <c r="AA23" i="15"/>
  <c r="AA26" i="15"/>
  <c r="AA22" i="15"/>
  <c r="AA24" i="15"/>
  <c r="AA20" i="15"/>
  <c r="AA25" i="15"/>
  <c r="AB5" i="15"/>
  <c r="AB8"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G66" i="33" l="1"/>
  <c r="H63" i="33"/>
  <c r="H67" i="33" s="1"/>
  <c r="H64" i="33"/>
  <c r="H68" i="33" s="1"/>
  <c r="AQ6" i="33"/>
  <c r="EW6" i="33"/>
  <c r="V6" i="33"/>
  <c r="AB6" i="15"/>
  <c r="AB9" i="15"/>
  <c r="AB11" i="15"/>
  <c r="AB10" i="15"/>
  <c r="AB15" i="15"/>
  <c r="AB14" i="15"/>
  <c r="AB17" i="15"/>
  <c r="AB19" i="15"/>
  <c r="AB18" i="15"/>
  <c r="AB20" i="15"/>
  <c r="AB13" i="15"/>
  <c r="AB16" i="15"/>
  <c r="AB21" i="15"/>
  <c r="AB23" i="15"/>
  <c r="AB26" i="15"/>
  <c r="AB12" i="15"/>
  <c r="AB24" i="15"/>
  <c r="AB22" i="15"/>
  <c r="AB25" i="15"/>
  <c r="AC5" i="15"/>
  <c r="AC8"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H66" i="33" l="1"/>
  <c r="I63" i="33"/>
  <c r="I67" i="33" s="1"/>
  <c r="I64" i="33"/>
  <c r="I68" i="33" s="1"/>
  <c r="AR6" i="33"/>
  <c r="EX6" i="33"/>
  <c r="W6" i="33"/>
  <c r="AC25" i="15"/>
  <c r="AC6" i="15"/>
  <c r="AC11" i="15"/>
  <c r="AC10" i="15"/>
  <c r="AC12" i="15"/>
  <c r="AC13" i="15"/>
  <c r="AC15" i="15"/>
  <c r="AC17" i="15"/>
  <c r="AC9" i="15"/>
  <c r="AC18" i="15"/>
  <c r="AC19" i="15"/>
  <c r="AC16" i="15"/>
  <c r="AC20" i="15"/>
  <c r="AC22" i="15"/>
  <c r="AC24" i="15"/>
  <c r="AC14" i="15"/>
  <c r="AC21" i="15"/>
  <c r="AC23" i="15"/>
  <c r="AC26" i="15"/>
  <c r="AD5" i="15"/>
  <c r="AD8"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J63" i="33" l="1"/>
  <c r="J67" i="33" s="1"/>
  <c r="J64" i="33"/>
  <c r="J68" i="33" s="1"/>
  <c r="I66" i="33"/>
  <c r="AS6" i="33"/>
  <c r="EY6" i="33"/>
  <c r="X6" i="33"/>
  <c r="AD9" i="15"/>
  <c r="AD6" i="15"/>
  <c r="AD10" i="15"/>
  <c r="AD12" i="15"/>
  <c r="AD11" i="15"/>
  <c r="AD13" i="15"/>
  <c r="AD14" i="15"/>
  <c r="AD15" i="15"/>
  <c r="AD18" i="15"/>
  <c r="AD17" i="15"/>
  <c r="AD19" i="15"/>
  <c r="AD16" i="15"/>
  <c r="AD20" i="15"/>
  <c r="AD22" i="15"/>
  <c r="AD24" i="15"/>
  <c r="AD21" i="15"/>
  <c r="AD23" i="15"/>
  <c r="AD26" i="15"/>
  <c r="AD25" i="15"/>
  <c r="AE5" i="15"/>
  <c r="AE8"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K63" i="33" l="1"/>
  <c r="K67" i="33" s="1"/>
  <c r="K64" i="33"/>
  <c r="K68" i="33" s="1"/>
  <c r="J66" i="33"/>
  <c r="AT6" i="33"/>
  <c r="EZ6" i="33"/>
  <c r="Y6" i="33"/>
  <c r="FA6" i="33" s="1"/>
  <c r="AE9" i="15"/>
  <c r="AE10" i="15"/>
  <c r="AE6" i="15"/>
  <c r="AE12" i="15"/>
  <c r="AE11" i="15"/>
  <c r="AE13" i="15"/>
  <c r="AE14" i="15"/>
  <c r="AE16" i="15"/>
  <c r="AE15" i="15"/>
  <c r="AE17" i="15"/>
  <c r="AE18" i="15"/>
  <c r="AE21" i="15"/>
  <c r="AE23" i="15"/>
  <c r="AE26" i="15"/>
  <c r="AE19" i="15"/>
  <c r="AE20" i="15"/>
  <c r="AE22" i="15"/>
  <c r="AE24" i="15"/>
  <c r="AE25" i="15"/>
  <c r="AF5" i="15"/>
  <c r="AF8"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D9" i="15"/>
  <c r="D10" i="15"/>
  <c r="D14" i="15"/>
  <c r="D15" i="15"/>
  <c r="D16" i="15"/>
  <c r="D17" i="15"/>
  <c r="D18" i="15"/>
  <c r="D19" i="15"/>
  <c r="D20" i="15"/>
  <c r="D11" i="15"/>
  <c r="D21" i="15"/>
  <c r="D22" i="15"/>
  <c r="D23" i="15"/>
  <c r="D24" i="15"/>
  <c r="D26" i="15"/>
  <c r="C9" i="15"/>
  <c r="C10" i="15"/>
  <c r="C14" i="15"/>
  <c r="C15" i="15"/>
  <c r="C16" i="15"/>
  <c r="C17" i="15"/>
  <c r="C18" i="15"/>
  <c r="C19" i="15"/>
  <c r="C20" i="15"/>
  <c r="C11" i="15"/>
  <c r="C21" i="15"/>
  <c r="C22" i="15"/>
  <c r="C23" i="15"/>
  <c r="C24" i="15"/>
  <c r="C26" i="15"/>
  <c r="L63" i="33" l="1"/>
  <c r="L67" i="33" s="1"/>
  <c r="L64" i="33"/>
  <c r="L68" i="33" s="1"/>
  <c r="K66" i="33"/>
  <c r="AU6" i="33"/>
  <c r="Z6" i="33"/>
  <c r="AF6" i="15"/>
  <c r="AF9" i="15"/>
  <c r="AF11" i="15"/>
  <c r="AF10" i="15"/>
  <c r="AF15" i="15"/>
  <c r="AF12" i="15"/>
  <c r="AF13" i="15"/>
  <c r="AF14" i="15"/>
  <c r="AF16" i="15"/>
  <c r="AF17" i="15"/>
  <c r="AF19" i="15"/>
  <c r="AF20" i="15"/>
  <c r="AF18" i="15"/>
  <c r="AF21" i="15"/>
  <c r="AF23" i="15"/>
  <c r="AF26" i="15"/>
  <c r="AF22" i="15"/>
  <c r="AF24" i="15"/>
  <c r="AF25" i="15"/>
  <c r="AG5" i="15"/>
  <c r="AG8"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L66" i="33" l="1"/>
  <c r="M63" i="33"/>
  <c r="M67" i="33" s="1"/>
  <c r="M64" i="33"/>
  <c r="M68" i="33" s="1"/>
  <c r="AV6" i="33"/>
  <c r="FB6" i="33"/>
  <c r="GT8" i="33"/>
  <c r="AA6" i="33"/>
  <c r="AG25" i="15"/>
  <c r="AG6" i="15"/>
  <c r="AG9" i="15"/>
  <c r="AG11" i="15"/>
  <c r="AG13" i="15"/>
  <c r="AG10" i="15"/>
  <c r="AG15" i="15"/>
  <c r="AG12" i="15"/>
  <c r="AG14" i="15"/>
  <c r="AG16" i="15"/>
  <c r="AG18" i="15"/>
  <c r="AG19" i="15"/>
  <c r="AG22" i="15"/>
  <c r="AG24" i="15"/>
  <c r="AG17" i="15"/>
  <c r="AG21" i="15"/>
  <c r="AG23" i="15"/>
  <c r="AG26" i="15"/>
  <c r="AG20" i="15"/>
  <c r="AH5" i="15"/>
  <c r="AH8"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M66" i="33" l="1"/>
  <c r="N63" i="33"/>
  <c r="N67" i="33" s="1"/>
  <c r="N64" i="33"/>
  <c r="N68" i="33" s="1"/>
  <c r="FC6" i="33"/>
  <c r="GU8" i="33"/>
  <c r="AW6" i="33"/>
  <c r="AB6" i="33"/>
  <c r="AH9" i="15"/>
  <c r="AH6" i="15"/>
  <c r="AH10" i="15"/>
  <c r="AH12" i="15"/>
  <c r="AH11" i="15"/>
  <c r="AH14" i="15"/>
  <c r="AH15" i="15"/>
  <c r="AH13" i="15"/>
  <c r="AH18" i="15"/>
  <c r="AH17" i="15"/>
  <c r="AH16" i="15"/>
  <c r="AH19" i="15"/>
  <c r="AH20" i="15"/>
  <c r="AH22" i="15"/>
  <c r="AH24" i="15"/>
  <c r="AH21" i="15"/>
  <c r="AH26" i="15"/>
  <c r="AH23" i="15"/>
  <c r="AH25" i="15"/>
  <c r="AI5" i="15"/>
  <c r="AI8"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N66" i="33" l="1"/>
  <c r="O63" i="33"/>
  <c r="O67" i="33" s="1"/>
  <c r="O64" i="33"/>
  <c r="O68" i="33" s="1"/>
  <c r="GV8" i="33"/>
  <c r="LX9" i="33" s="1"/>
  <c r="FD6" i="33"/>
  <c r="AX6" i="33"/>
  <c r="AC6" i="33"/>
  <c r="AI9" i="15"/>
  <c r="AI10" i="15"/>
  <c r="AI12" i="15"/>
  <c r="AI6" i="15"/>
  <c r="AI13" i="15"/>
  <c r="AI14" i="15"/>
  <c r="AI16" i="15"/>
  <c r="AI11" i="15"/>
  <c r="AI15" i="15"/>
  <c r="AI17" i="15"/>
  <c r="AI18" i="15"/>
  <c r="AI19" i="15"/>
  <c r="AI21" i="15"/>
  <c r="AI23" i="15"/>
  <c r="AI26" i="15"/>
  <c r="AI20" i="15"/>
  <c r="AI22" i="15"/>
  <c r="AI24" i="15"/>
  <c r="AI25" i="15"/>
  <c r="AJ5" i="15"/>
  <c r="AJ8"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O66" i="33" l="1"/>
  <c r="GW8" i="33"/>
  <c r="LY9" i="33" s="1"/>
  <c r="FE6" i="33"/>
  <c r="AY6" i="33"/>
  <c r="AJ6" i="15"/>
  <c r="AJ9" i="15"/>
  <c r="AJ11" i="15"/>
  <c r="AJ10" i="15"/>
  <c r="AJ15" i="15"/>
  <c r="AJ13" i="15"/>
  <c r="AJ14" i="15"/>
  <c r="AJ12" i="15"/>
  <c r="AJ17" i="15"/>
  <c r="AJ19" i="15"/>
  <c r="AJ20" i="15"/>
  <c r="AJ16" i="15"/>
  <c r="AJ18" i="15"/>
  <c r="AJ21" i="15"/>
  <c r="AJ23" i="15"/>
  <c r="AJ26" i="15"/>
  <c r="AJ22" i="15"/>
  <c r="AJ24" i="15"/>
  <c r="AJ25" i="15"/>
  <c r="AK5" i="15"/>
  <c r="AK8"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HS8" i="33" l="1"/>
  <c r="AK6" i="15"/>
  <c r="AK9" i="15"/>
  <c r="AK11" i="15"/>
  <c r="AK13" i="15"/>
  <c r="AK12" i="15"/>
  <c r="AK25" i="15"/>
  <c r="AK15" i="15"/>
  <c r="AK10" i="15"/>
  <c r="AK14" i="15"/>
  <c r="AK16" i="15"/>
  <c r="AK17" i="15"/>
  <c r="AK22" i="15"/>
  <c r="AK24" i="15"/>
  <c r="AK18" i="15"/>
  <c r="AK19" i="15"/>
  <c r="AK20" i="15"/>
  <c r="AK21" i="15"/>
  <c r="AK23" i="15"/>
  <c r="AK26" i="15"/>
  <c r="AL5" i="15"/>
  <c r="AL8"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6" i="15"/>
  <c r="AL10" i="15"/>
  <c r="AL12" i="15"/>
  <c r="AL14" i="15"/>
  <c r="AL13" i="15"/>
  <c r="AL15" i="15"/>
  <c r="AL18" i="15"/>
  <c r="AL19" i="15"/>
  <c r="AL22" i="15"/>
  <c r="AL24" i="15"/>
  <c r="AL16" i="15"/>
  <c r="AL17" i="15"/>
  <c r="AL11" i="15"/>
  <c r="AL20" i="15"/>
  <c r="AL21" i="15"/>
  <c r="AL26" i="15"/>
  <c r="AL23" i="15"/>
  <c r="AL25" i="15"/>
  <c r="AM5" i="15"/>
  <c r="AM8"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9" i="15" l="1"/>
  <c r="AM6" i="15"/>
  <c r="AM10" i="15"/>
  <c r="AM11" i="15"/>
  <c r="AM12" i="15"/>
  <c r="AM14" i="15"/>
  <c r="AM16" i="15"/>
  <c r="AM17" i="15"/>
  <c r="AM18" i="15"/>
  <c r="AM15" i="15"/>
  <c r="AM19" i="15"/>
  <c r="AM13" i="15"/>
  <c r="AM20" i="15"/>
  <c r="AM21" i="15"/>
  <c r="AM23" i="15"/>
  <c r="AM26" i="15"/>
  <c r="AM22" i="15"/>
  <c r="AM24" i="15"/>
  <c r="AM25" i="15"/>
  <c r="AN5" i="15"/>
  <c r="AN8"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I10" i="15"/>
  <c r="M10" i="15" s="1"/>
  <c r="E95" i="33" l="1"/>
  <c r="AN6" i="15"/>
  <c r="AN9" i="15"/>
  <c r="AN11" i="15"/>
  <c r="AN10" i="15"/>
  <c r="AN12" i="15"/>
  <c r="AN13" i="15"/>
  <c r="AN15" i="15"/>
  <c r="AN14" i="15"/>
  <c r="AN17" i="15"/>
  <c r="AN19" i="15"/>
  <c r="AN16" i="15"/>
  <c r="AN20" i="15"/>
  <c r="AN18" i="15"/>
  <c r="AN21" i="15"/>
  <c r="AN23" i="15"/>
  <c r="AN26" i="15"/>
  <c r="AN24" i="15"/>
  <c r="AN22" i="15"/>
  <c r="AN25" i="15"/>
  <c r="AO5" i="15"/>
  <c r="AO8"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I14" i="15"/>
  <c r="E26" i="33" l="1"/>
  <c r="C26" i="33"/>
  <c r="AK6" i="33"/>
  <c r="AO6" i="15"/>
  <c r="AO25" i="15"/>
  <c r="AO11" i="15"/>
  <c r="AO9" i="15"/>
  <c r="AO13" i="15"/>
  <c r="AO15" i="15"/>
  <c r="AO12" i="15"/>
  <c r="AO10" i="15"/>
  <c r="AO14" i="15"/>
  <c r="AO16" i="15"/>
  <c r="AO17" i="15"/>
  <c r="AO18" i="15"/>
  <c r="AO19" i="15"/>
  <c r="AO22" i="15"/>
  <c r="AO24" i="15"/>
  <c r="AO20" i="15"/>
  <c r="AO21" i="15"/>
  <c r="AO23" i="15"/>
  <c r="AO26" i="15"/>
  <c r="AP5" i="15"/>
  <c r="AP8"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I15" i="15"/>
  <c r="M15" i="15" s="1"/>
  <c r="M14" i="15"/>
  <c r="E27" i="33" l="1"/>
  <c r="E64" i="33"/>
  <c r="E63" i="33"/>
  <c r="C27" i="33"/>
  <c r="HF8" i="33"/>
  <c r="FN6" i="33"/>
  <c r="HE8" i="33"/>
  <c r="FM6" i="33"/>
  <c r="HA8" i="33"/>
  <c r="FI6" i="33"/>
  <c r="GZ8" i="33"/>
  <c r="FH6" i="33"/>
  <c r="GX8" i="33"/>
  <c r="FF6" i="33"/>
  <c r="HC8" i="33"/>
  <c r="FK6" i="33"/>
  <c r="HD8" i="33"/>
  <c r="FL6" i="33"/>
  <c r="HG8" i="33"/>
  <c r="FO6" i="33"/>
  <c r="GY8" i="33"/>
  <c r="FG6" i="33"/>
  <c r="HB8" i="33"/>
  <c r="FJ6" i="33"/>
  <c r="AP9" i="15"/>
  <c r="AP6" i="15"/>
  <c r="AP10" i="15"/>
  <c r="AP12" i="15"/>
  <c r="AP11" i="15"/>
  <c r="AP14" i="15"/>
  <c r="AP13" i="15"/>
  <c r="AP15" i="15"/>
  <c r="AP16" i="15"/>
  <c r="AP18" i="15"/>
  <c r="AP17" i="15"/>
  <c r="AP22" i="15"/>
  <c r="AP24" i="15"/>
  <c r="AP21" i="15"/>
  <c r="AP20" i="15"/>
  <c r="AP19" i="15"/>
  <c r="AP26" i="15"/>
  <c r="AP23" i="15"/>
  <c r="AP25" i="15"/>
  <c r="AQ5" i="15"/>
  <c r="AQ8"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E65" i="33" l="1"/>
  <c r="E67" i="33"/>
  <c r="E88" i="33"/>
  <c r="E68" i="33"/>
  <c r="M6" i="30" s="1"/>
  <c r="E66" i="33"/>
  <c r="M5" i="30" s="1"/>
  <c r="E87" i="33"/>
  <c r="AQ9" i="15"/>
  <c r="AQ6" i="15"/>
  <c r="AQ10" i="15"/>
  <c r="AQ11" i="15"/>
  <c r="AQ14" i="15"/>
  <c r="AQ13" i="15"/>
  <c r="AQ12" i="15"/>
  <c r="AQ19" i="15"/>
  <c r="AQ15" i="15"/>
  <c r="AQ16" i="15"/>
  <c r="AQ21" i="15"/>
  <c r="AQ23" i="15"/>
  <c r="AQ26" i="15"/>
  <c r="AQ22" i="15"/>
  <c r="AQ24" i="15"/>
  <c r="AQ17" i="15"/>
  <c r="AQ18" i="15"/>
  <c r="AQ20" i="15"/>
  <c r="AQ25" i="15"/>
  <c r="AR5" i="15"/>
  <c r="AR8"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M90" i="33" l="1"/>
  <c r="H90" i="33"/>
  <c r="F90" i="33"/>
  <c r="O90" i="33"/>
  <c r="I90" i="33"/>
  <c r="J90" i="33"/>
  <c r="K90" i="33"/>
  <c r="L90" i="33"/>
  <c r="G90" i="33"/>
  <c r="N90" i="33"/>
  <c r="H89" i="33"/>
  <c r="K89" i="33"/>
  <c r="M89" i="33"/>
  <c r="F89" i="33"/>
  <c r="G89" i="33"/>
  <c r="N89" i="33"/>
  <c r="L89" i="33"/>
  <c r="J89" i="33"/>
  <c r="I89" i="33"/>
  <c r="AR6" i="15"/>
  <c r="AR9" i="15"/>
  <c r="AR11" i="15"/>
  <c r="AR10" i="15"/>
  <c r="AR12" i="15"/>
  <c r="AR15" i="15"/>
  <c r="AR14" i="15"/>
  <c r="AR17" i="15"/>
  <c r="AR19" i="15"/>
  <c r="AR18" i="15"/>
  <c r="AR20" i="15"/>
  <c r="AR21" i="15"/>
  <c r="AR23" i="15"/>
  <c r="AR26" i="15"/>
  <c r="AR13" i="15"/>
  <c r="AR16" i="15"/>
  <c r="AR24" i="15"/>
  <c r="AR22" i="15"/>
  <c r="AR25" i="15"/>
  <c r="AS5" i="15"/>
  <c r="AS8"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25" i="15" l="1"/>
  <c r="AS6" i="15"/>
  <c r="AS11" i="15"/>
  <c r="AS9" i="15"/>
  <c r="AS10" i="15"/>
  <c r="AS12" i="15"/>
  <c r="AS13" i="15"/>
  <c r="AS15" i="15"/>
  <c r="AS16" i="15"/>
  <c r="AS17" i="15"/>
  <c r="AS18" i="15"/>
  <c r="AS19" i="15"/>
  <c r="AS14" i="15"/>
  <c r="AS20" i="15"/>
  <c r="AS22" i="15"/>
  <c r="AS24" i="15"/>
  <c r="AS21" i="15"/>
  <c r="AS23" i="15"/>
  <c r="AS26" i="15"/>
  <c r="AT5" i="15"/>
  <c r="AT8"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6" i="15"/>
  <c r="AT10" i="15"/>
  <c r="AT12" i="15"/>
  <c r="AT13" i="15"/>
  <c r="AT14" i="15"/>
  <c r="AT11" i="15"/>
  <c r="AT15" i="15"/>
  <c r="AT16" i="15"/>
  <c r="AT18" i="15"/>
  <c r="AT17" i="15"/>
  <c r="AT19" i="15"/>
  <c r="AT20" i="15"/>
  <c r="AT22" i="15"/>
  <c r="AT24" i="15"/>
  <c r="AT21" i="15"/>
  <c r="AT23" i="15"/>
  <c r="AT26" i="15"/>
  <c r="AT25" i="15"/>
  <c r="AU5" i="15"/>
  <c r="AU8"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9" i="15" l="1"/>
  <c r="AU10" i="15"/>
  <c r="AU6" i="15"/>
  <c r="AU12" i="15"/>
  <c r="AU13" i="15"/>
  <c r="AU14" i="15"/>
  <c r="AU11" i="15"/>
  <c r="AU15" i="15"/>
  <c r="AU16" i="15"/>
  <c r="AU17" i="15"/>
  <c r="AU18" i="15"/>
  <c r="AU19" i="15"/>
  <c r="AU21" i="15"/>
  <c r="AU23" i="15"/>
  <c r="AU26" i="15"/>
  <c r="AU20" i="15"/>
  <c r="AU22" i="15"/>
  <c r="AU24" i="15"/>
  <c r="AU25" i="15"/>
  <c r="AV5" i="15"/>
  <c r="AV8"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6" i="15" l="1"/>
  <c r="AV9" i="15"/>
  <c r="AV11" i="15"/>
  <c r="AV10" i="15"/>
  <c r="AV15" i="15"/>
  <c r="AV12" i="15"/>
  <c r="AV13" i="15"/>
  <c r="AV14" i="15"/>
  <c r="AV17" i="15"/>
  <c r="AV19" i="15"/>
  <c r="AV20" i="15"/>
  <c r="AV16" i="15"/>
  <c r="AV18" i="15"/>
  <c r="AV21" i="15"/>
  <c r="AV23" i="15"/>
  <c r="AV26" i="15"/>
  <c r="AV22" i="15"/>
  <c r="AV24" i="15"/>
  <c r="AV25" i="15"/>
  <c r="AW5" i="15"/>
  <c r="AW8"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25" i="15" l="1"/>
  <c r="AW6" i="15"/>
  <c r="AW9" i="15"/>
  <c r="AW11" i="15"/>
  <c r="AW13" i="15"/>
  <c r="AW10" i="15"/>
  <c r="AW15" i="15"/>
  <c r="AW18" i="15"/>
  <c r="AW19" i="15"/>
  <c r="AW12" i="15"/>
  <c r="AW16" i="15"/>
  <c r="AW17" i="15"/>
  <c r="AW22" i="15"/>
  <c r="AW24" i="15"/>
  <c r="AW14" i="15"/>
  <c r="AW21" i="15"/>
  <c r="AW23" i="15"/>
  <c r="AW26" i="15"/>
  <c r="AW20" i="15"/>
  <c r="AX5" i="15"/>
  <c r="AX8"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6" i="15"/>
  <c r="AX10" i="15"/>
  <c r="AX12" i="15"/>
  <c r="AX11" i="15"/>
  <c r="AX14" i="15"/>
  <c r="AX15" i="15"/>
  <c r="AX16" i="15"/>
  <c r="AX18" i="15"/>
  <c r="AX13" i="15"/>
  <c r="AX17" i="15"/>
  <c r="AX19" i="15"/>
  <c r="AX20" i="15"/>
  <c r="AX22" i="15"/>
  <c r="AX24" i="15"/>
  <c r="AX21" i="15"/>
  <c r="AX26" i="15"/>
  <c r="AX23" i="15"/>
  <c r="AX25" i="15"/>
  <c r="AY5" i="15"/>
  <c r="AY8"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0" i="15"/>
  <c r="AY12" i="15"/>
  <c r="AY11" i="15"/>
  <c r="AY13" i="15"/>
  <c r="AY6" i="15"/>
  <c r="AY14" i="15"/>
  <c r="AY16" i="15"/>
  <c r="AY17" i="15"/>
  <c r="AY18" i="15"/>
  <c r="AY19" i="15"/>
  <c r="AY21" i="15"/>
  <c r="AY23" i="15"/>
  <c r="AY26" i="15"/>
  <c r="AY15" i="15"/>
  <c r="AY20" i="15"/>
  <c r="AY22" i="15"/>
  <c r="AY24" i="15"/>
  <c r="AY25" i="15"/>
  <c r="AZ5" i="15"/>
  <c r="AZ8"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6" i="15" l="1"/>
  <c r="AZ9" i="15"/>
  <c r="AZ11" i="15"/>
  <c r="AZ10" i="15"/>
  <c r="AZ12" i="15"/>
  <c r="AZ15" i="15"/>
  <c r="AZ13" i="15"/>
  <c r="AZ14" i="15"/>
  <c r="AZ17" i="15"/>
  <c r="AZ19" i="15"/>
  <c r="AZ20" i="15"/>
  <c r="AZ16" i="15"/>
  <c r="AZ18" i="15"/>
  <c r="AZ21" i="15"/>
  <c r="AZ23" i="15"/>
  <c r="AZ26" i="15"/>
  <c r="AZ22" i="15"/>
  <c r="AZ24" i="15"/>
  <c r="AZ25" i="15"/>
  <c r="BA5" i="15"/>
  <c r="BA8"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6" i="15" l="1"/>
  <c r="BA9" i="15"/>
  <c r="BA11" i="15"/>
  <c r="BA25" i="15"/>
  <c r="BA13" i="15"/>
  <c r="BA10" i="15"/>
  <c r="BA12" i="15"/>
  <c r="BA15" i="15"/>
  <c r="BA14" i="15"/>
  <c r="BA16" i="15"/>
  <c r="BA17" i="15"/>
  <c r="BA22" i="15"/>
  <c r="BA24" i="15"/>
  <c r="BA18" i="15"/>
  <c r="BA19" i="15"/>
  <c r="BA20" i="15"/>
  <c r="BA21" i="15"/>
  <c r="BA23" i="15"/>
  <c r="BA26" i="15"/>
  <c r="BB5" i="15"/>
  <c r="BB8"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6" i="15"/>
  <c r="BB10" i="15"/>
  <c r="BB12" i="15"/>
  <c r="BB14" i="15"/>
  <c r="BB11" i="15"/>
  <c r="BB13" i="15"/>
  <c r="BB15" i="15"/>
  <c r="BB16" i="15"/>
  <c r="BB18" i="15"/>
  <c r="BB19" i="15"/>
  <c r="BB17" i="15"/>
  <c r="BB22" i="15"/>
  <c r="BB24" i="15"/>
  <c r="BB20" i="15"/>
  <c r="BB21" i="15"/>
  <c r="BB26" i="15"/>
  <c r="BB23" i="15"/>
  <c r="BB25" i="15"/>
  <c r="BC5" i="15"/>
  <c r="BC8"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9" i="15" l="1"/>
  <c r="BC6" i="15"/>
  <c r="BC10" i="15"/>
  <c r="BC14" i="15"/>
  <c r="BC11" i="15"/>
  <c r="BC12" i="15"/>
  <c r="BC13" i="15"/>
  <c r="BC15" i="15"/>
  <c r="BC17" i="15"/>
  <c r="BC18" i="15"/>
  <c r="BC19" i="15"/>
  <c r="BC20" i="15"/>
  <c r="BC21" i="15"/>
  <c r="BC23" i="15"/>
  <c r="BC26" i="15"/>
  <c r="BC16" i="15"/>
  <c r="BC22" i="15"/>
  <c r="BC24" i="15"/>
  <c r="BC25" i="15"/>
  <c r="BD5" i="15"/>
  <c r="BD8"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6" i="15" l="1"/>
  <c r="BD9" i="15"/>
  <c r="BD11" i="15"/>
  <c r="BD10" i="15"/>
  <c r="BD12" i="15"/>
  <c r="BD13" i="15"/>
  <c r="BD15" i="15"/>
  <c r="BD14" i="15"/>
  <c r="BD17" i="15"/>
  <c r="BD19" i="15"/>
  <c r="BD16" i="15"/>
  <c r="BD20" i="15"/>
  <c r="BD18" i="15"/>
  <c r="BD21" i="15"/>
  <c r="BD23" i="15"/>
  <c r="BD26" i="15"/>
  <c r="BD24" i="15"/>
  <c r="BD22" i="15"/>
  <c r="BD25" i="15"/>
  <c r="BE5" i="15"/>
  <c r="BE8"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6" i="15" l="1"/>
  <c r="BE25" i="15"/>
  <c r="BE11" i="15"/>
  <c r="BE9" i="15"/>
  <c r="BE13" i="15"/>
  <c r="BE15" i="15"/>
  <c r="BE10" i="15"/>
  <c r="BE14" i="15"/>
  <c r="BE16" i="15"/>
  <c r="BE17" i="15"/>
  <c r="BE12" i="15"/>
  <c r="BE18" i="15"/>
  <c r="BE19" i="15"/>
  <c r="BE22" i="15"/>
  <c r="BE24" i="15"/>
  <c r="BE20" i="15"/>
  <c r="BE21" i="15"/>
  <c r="BE23" i="15"/>
  <c r="BE26" i="15"/>
  <c r="BF5" i="15"/>
  <c r="BF8"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6" i="15"/>
  <c r="BF10" i="15"/>
  <c r="BF12" i="15"/>
  <c r="BF11" i="15"/>
  <c r="BF14" i="15"/>
  <c r="BF13" i="15"/>
  <c r="BF15" i="15"/>
  <c r="BF16" i="15"/>
  <c r="BF18" i="15"/>
  <c r="BF17" i="15"/>
  <c r="BF22" i="15"/>
  <c r="BF24" i="15"/>
  <c r="BF21" i="15"/>
  <c r="BF19" i="15"/>
  <c r="BF20" i="15"/>
  <c r="BF23" i="15"/>
  <c r="BF26" i="15"/>
  <c r="BF25" i="15"/>
  <c r="BG5" i="15"/>
  <c r="BG8"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9" i="15" l="1"/>
  <c r="BG6" i="15"/>
  <c r="BG10" i="15"/>
  <c r="BG12" i="15"/>
  <c r="BG14" i="15"/>
  <c r="BG13" i="15"/>
  <c r="BG11" i="15"/>
  <c r="BG19" i="15"/>
  <c r="BG15" i="15"/>
  <c r="BG16" i="15"/>
  <c r="BG21" i="15"/>
  <c r="BG23" i="15"/>
  <c r="BG26" i="15"/>
  <c r="BG17" i="15"/>
  <c r="BG18" i="15"/>
  <c r="BG22" i="15"/>
  <c r="BG24" i="15"/>
  <c r="BG20" i="15"/>
  <c r="BG25" i="15"/>
  <c r="BH5" i="15"/>
  <c r="BH8"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6" i="15" l="1"/>
  <c r="BH9" i="15"/>
  <c r="BH11" i="15"/>
  <c r="BH10" i="15"/>
  <c r="BH15" i="15"/>
  <c r="BH12" i="15"/>
  <c r="BH14" i="15"/>
  <c r="BH17" i="15"/>
  <c r="BH19" i="15"/>
  <c r="BH18" i="15"/>
  <c r="BH20" i="15"/>
  <c r="BH13" i="15"/>
  <c r="BH21" i="15"/>
  <c r="BH23" i="15"/>
  <c r="BH26" i="15"/>
  <c r="BH16" i="15"/>
  <c r="BH24" i="15"/>
  <c r="BH22" i="15"/>
  <c r="BH25" i="15"/>
  <c r="BI5" i="15"/>
  <c r="BI8"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25" i="15" l="1"/>
  <c r="BI6" i="15"/>
  <c r="BI11" i="15"/>
  <c r="BI10" i="15"/>
  <c r="BI12" i="15"/>
  <c r="BI13" i="15"/>
  <c r="BI9" i="15"/>
  <c r="BI15" i="15"/>
  <c r="BI16" i="15"/>
  <c r="BI17" i="15"/>
  <c r="BI14" i="15"/>
  <c r="BI18" i="15"/>
  <c r="BI19" i="15"/>
  <c r="BI20" i="15"/>
  <c r="BI22" i="15"/>
  <c r="BI24" i="15"/>
  <c r="BI21" i="15"/>
  <c r="BI23" i="15"/>
  <c r="BI26" i="15"/>
  <c r="BJ5" i="15"/>
  <c r="BJ8"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6" i="15"/>
  <c r="BJ10" i="15"/>
  <c r="BJ12" i="15"/>
  <c r="BJ11" i="15"/>
  <c r="BJ13" i="15"/>
  <c r="BJ14" i="15"/>
  <c r="BJ15" i="15"/>
  <c r="BJ16" i="15"/>
  <c r="BJ18" i="15"/>
  <c r="BJ17" i="15"/>
  <c r="BJ19" i="15"/>
  <c r="BJ20" i="15"/>
  <c r="BJ22" i="15"/>
  <c r="BJ24" i="15"/>
  <c r="BJ21" i="15"/>
  <c r="BJ23" i="15"/>
  <c r="BJ26" i="15"/>
  <c r="BJ25" i="15"/>
  <c r="BK5" i="15"/>
  <c r="BK8"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9" i="15" l="1"/>
  <c r="BK10" i="15"/>
  <c r="BK6" i="15"/>
  <c r="BK11" i="15"/>
  <c r="BK13" i="15"/>
  <c r="BK14" i="15"/>
  <c r="BK12" i="15"/>
  <c r="BK15" i="15"/>
  <c r="BK16" i="15"/>
  <c r="BK17" i="15"/>
  <c r="BK18" i="15"/>
  <c r="BK21" i="15"/>
  <c r="BK23" i="15"/>
  <c r="BK26" i="15"/>
  <c r="BK20" i="15"/>
  <c r="BK22" i="15"/>
  <c r="BK24" i="15"/>
  <c r="BK19" i="15"/>
  <c r="BK25" i="15"/>
  <c r="BL5" i="15"/>
  <c r="BL8"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6" i="15" l="1"/>
  <c r="BL9" i="15"/>
  <c r="BL11" i="15"/>
  <c r="BL10" i="15"/>
  <c r="BL15" i="15"/>
  <c r="BL13" i="15"/>
  <c r="BL14" i="15"/>
  <c r="BL12" i="15"/>
  <c r="BL17" i="15"/>
  <c r="BL19" i="15"/>
  <c r="BL20" i="15"/>
  <c r="BL16" i="15"/>
  <c r="BL21" i="15"/>
  <c r="BL23" i="15"/>
  <c r="BL26" i="15"/>
  <c r="BL18" i="15"/>
  <c r="BL22" i="15"/>
  <c r="BL24" i="15"/>
  <c r="BL25" i="15"/>
  <c r="BM5" i="15"/>
  <c r="BM8"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25" i="15" l="1"/>
  <c r="BM6" i="15"/>
  <c r="BM9" i="15"/>
  <c r="BM11" i="15"/>
  <c r="BM13" i="15"/>
  <c r="BM12" i="15"/>
  <c r="BM15" i="15"/>
  <c r="BM18" i="15"/>
  <c r="BM19" i="15"/>
  <c r="BM14" i="15"/>
  <c r="BM22" i="15"/>
  <c r="BM24" i="15"/>
  <c r="BM10" i="15"/>
  <c r="BM20" i="15"/>
  <c r="BM21" i="15"/>
  <c r="BM23" i="15"/>
  <c r="BM26" i="15"/>
  <c r="BM16" i="15"/>
  <c r="BM17" i="15"/>
  <c r="BN5" i="15"/>
  <c r="BN8" i="15" s="1"/>
  <c r="C7" i="32"/>
  <c r="JF5" i="32" s="1"/>
  <c r="JG5" i="32" s="1"/>
  <c r="O87" i="33" l="1"/>
  <c r="O89" i="33" s="1"/>
  <c r="C33" i="33"/>
  <c r="BN9" i="15"/>
  <c r="BN6" i="15"/>
  <c r="BN10" i="15"/>
  <c r="BN12" i="15"/>
  <c r="BN11" i="15"/>
  <c r="BN14" i="15"/>
  <c r="BN15" i="15"/>
  <c r="BN16" i="15"/>
  <c r="BN18" i="15"/>
  <c r="BN17" i="15"/>
  <c r="BN19" i="15"/>
  <c r="BN13" i="15"/>
  <c r="BN20" i="15"/>
  <c r="BN22" i="15"/>
  <c r="BN24" i="15"/>
  <c r="BN21" i="15"/>
  <c r="BN26" i="15"/>
  <c r="BN23" i="15"/>
  <c r="BN25" i="15"/>
  <c r="BO5" i="15"/>
  <c r="BO8"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G65" i="33" l="1"/>
  <c r="K65" i="33"/>
  <c r="O65" i="33"/>
  <c r="H65" i="33"/>
  <c r="L65" i="33"/>
  <c r="I65" i="33"/>
  <c r="M65" i="33"/>
  <c r="F65" i="33"/>
  <c r="J65" i="33"/>
  <c r="N65" i="33"/>
  <c r="OA9" i="33"/>
  <c r="NT9" i="33"/>
  <c r="BO9" i="15"/>
  <c r="BO10" i="15"/>
  <c r="BO6" i="15"/>
  <c r="BO12" i="15"/>
  <c r="BO13" i="15"/>
  <c r="BO14" i="15"/>
  <c r="BO11" i="15"/>
  <c r="BO16" i="15"/>
  <c r="BO17" i="15"/>
  <c r="BO18" i="15"/>
  <c r="BO15" i="15"/>
  <c r="BO19" i="15"/>
  <c r="BO21" i="15"/>
  <c r="BO23" i="15"/>
  <c r="BO26" i="15"/>
  <c r="BO20" i="15"/>
  <c r="BO22" i="15"/>
  <c r="BO24" i="15"/>
  <c r="BO25" i="15"/>
  <c r="NU9" i="33"/>
  <c r="NX9" i="33"/>
  <c r="BP5" i="15"/>
  <c r="BP8"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IT9" i="33" l="1"/>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6" i="15"/>
  <c r="BP9" i="15"/>
  <c r="BP11" i="15"/>
  <c r="BP10" i="15"/>
  <c r="BP15" i="15"/>
  <c r="BP12" i="15"/>
  <c r="BP13" i="15"/>
  <c r="BP14" i="15"/>
  <c r="BP17" i="15"/>
  <c r="BP19" i="15"/>
  <c r="BP20" i="15"/>
  <c r="BP16" i="15"/>
  <c r="BP18" i="15"/>
  <c r="BP21" i="15"/>
  <c r="BP23" i="15"/>
  <c r="BP26" i="15"/>
  <c r="BP22" i="15"/>
  <c r="BP24" i="15"/>
  <c r="BP25" i="15"/>
  <c r="AG9" i="33"/>
  <c r="BC9" i="33" s="1"/>
  <c r="BY9" i="33" s="1"/>
  <c r="EM8" i="33" s="1"/>
  <c r="BQ5" i="15"/>
  <c r="BQ8"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CQ9" i="33" l="1"/>
  <c r="JK9" i="33" s="1"/>
  <c r="EI8" i="33"/>
  <c r="E73" i="33"/>
  <c r="T5" i="30" s="1"/>
  <c r="I96" i="33"/>
  <c r="U9" i="30"/>
  <c r="L8" i="30" s="1"/>
  <c r="BQ6" i="15"/>
  <c r="BQ25" i="15"/>
  <c r="BQ9" i="15"/>
  <c r="BQ11" i="15"/>
  <c r="BQ13" i="15"/>
  <c r="BQ10" i="15"/>
  <c r="BQ15" i="15"/>
  <c r="BQ12" i="15"/>
  <c r="BQ14" i="15"/>
  <c r="BQ16" i="15"/>
  <c r="BQ17" i="15"/>
  <c r="BQ18" i="15"/>
  <c r="BQ19" i="15"/>
  <c r="BQ22" i="15"/>
  <c r="BQ24" i="15"/>
  <c r="BQ20" i="15"/>
  <c r="BQ21" i="15"/>
  <c r="BQ23" i="15"/>
  <c r="BQ26" i="15"/>
  <c r="BR5" i="15"/>
  <c r="BR8"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DM9" i="33" l="1"/>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9" i="15"/>
  <c r="BR6" i="15"/>
  <c r="BR10" i="15"/>
  <c r="BR12" i="15"/>
  <c r="BR14" i="15"/>
  <c r="BR13" i="15"/>
  <c r="BR15" i="15"/>
  <c r="BR16" i="15"/>
  <c r="BR18" i="15"/>
  <c r="BR19" i="15"/>
  <c r="BR11" i="15"/>
  <c r="BR17" i="15"/>
  <c r="BR22" i="15"/>
  <c r="BR24" i="15"/>
  <c r="BR20" i="15"/>
  <c r="BR21" i="15"/>
  <c r="BR26" i="15"/>
  <c r="BR23" i="15"/>
  <c r="BR25" i="15"/>
  <c r="BS5" i="15"/>
  <c r="BS8"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GW9" i="33" l="1"/>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9" i="15"/>
  <c r="BS6" i="15"/>
  <c r="BS10" i="15"/>
  <c r="BS11" i="15"/>
  <c r="BS14" i="15"/>
  <c r="BS17" i="15"/>
  <c r="BS18" i="15"/>
  <c r="BS19" i="15"/>
  <c r="BS13" i="15"/>
  <c r="BS16" i="15"/>
  <c r="BS20" i="15"/>
  <c r="BS21" i="15"/>
  <c r="BS23" i="15"/>
  <c r="BS26" i="15"/>
  <c r="BS15" i="15"/>
  <c r="BS22" i="15"/>
  <c r="BS24" i="15"/>
  <c r="BS12" i="15"/>
  <c r="BS25" i="15"/>
  <c r="BT5" i="15"/>
  <c r="BT8"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QE9" i="33" l="1"/>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LC9" i="33"/>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6" i="15"/>
  <c r="BT9" i="15"/>
  <c r="BT11" i="15"/>
  <c r="BT10" i="15"/>
  <c r="BT12" i="15"/>
  <c r="BT13" i="15"/>
  <c r="BT15" i="15"/>
  <c r="BT14" i="15"/>
  <c r="BT17" i="15"/>
  <c r="BT19" i="15"/>
  <c r="BT16" i="15"/>
  <c r="BT20" i="15"/>
  <c r="BT18" i="15"/>
  <c r="BT21" i="15"/>
  <c r="BT23" i="15"/>
  <c r="BT26" i="15"/>
  <c r="BT24" i="15"/>
  <c r="BT22" i="15"/>
  <c r="BT25" i="15"/>
  <c r="BU5" i="15"/>
  <c r="BU8"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ES9" i="33" l="1"/>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A9" i="33"/>
  <c r="KG9" i="33"/>
  <c r="GI9" i="33"/>
  <c r="KO9" i="33"/>
  <c r="FU9" i="33"/>
  <c r="KA9" i="33"/>
  <c r="LM9" i="33"/>
  <c r="LA9" i="33"/>
  <c r="LF9" i="33"/>
  <c r="LD9" i="33"/>
  <c r="LG9" i="33"/>
  <c r="KU9" i="33"/>
  <c r="KT9" i="33"/>
  <c r="KZ9" i="33"/>
  <c r="BU6" i="15"/>
  <c r="BU25" i="15"/>
  <c r="BU11" i="15"/>
  <c r="BU9" i="15"/>
  <c r="BU12" i="15"/>
  <c r="BU10" i="15"/>
  <c r="BU13" i="15"/>
  <c r="BU15" i="15"/>
  <c r="BU16" i="15"/>
  <c r="BU17" i="15"/>
  <c r="BU18" i="15"/>
  <c r="BU19" i="15"/>
  <c r="BU22" i="15"/>
  <c r="BU24" i="15"/>
  <c r="BU20" i="15"/>
  <c r="BU21" i="15"/>
  <c r="BU23" i="15"/>
  <c r="BU26" i="15"/>
  <c r="BU14" i="15"/>
  <c r="BV5" i="15"/>
  <c r="BV8"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RF9" i="33" l="1"/>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9" i="15"/>
  <c r="BV6" i="15"/>
  <c r="BV10" i="15"/>
  <c r="BV12" i="15"/>
  <c r="BV11" i="15"/>
  <c r="BV14" i="15"/>
  <c r="BV13" i="15"/>
  <c r="BV15" i="15"/>
  <c r="BV16" i="15"/>
  <c r="BV18" i="15"/>
  <c r="BV17" i="15"/>
  <c r="BV19" i="15"/>
  <c r="BV22" i="15"/>
  <c r="BV24" i="15"/>
  <c r="BV21" i="15"/>
  <c r="BV20" i="15"/>
  <c r="BV23" i="15"/>
  <c r="BV26" i="15"/>
  <c r="BV25" i="15"/>
  <c r="BW5" i="15"/>
  <c r="BW8"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IT10" i="33" l="1"/>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9" i="15"/>
  <c r="BW6" i="15"/>
  <c r="BW10" i="15"/>
  <c r="BW11" i="15"/>
  <c r="BW12" i="15"/>
  <c r="BW14" i="15"/>
  <c r="BW13" i="15"/>
  <c r="BW15" i="15"/>
  <c r="BW19" i="15"/>
  <c r="BW16" i="15"/>
  <c r="BW21" i="15"/>
  <c r="BW23" i="15"/>
  <c r="BW26" i="15"/>
  <c r="BW17" i="15"/>
  <c r="BW18" i="15"/>
  <c r="BW22" i="15"/>
  <c r="BW24" i="15"/>
  <c r="BW20" i="15"/>
  <c r="BW25" i="15"/>
  <c r="BX5" i="15"/>
  <c r="BX8"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W10" i="33" l="1"/>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6" i="15"/>
  <c r="BX9" i="15"/>
  <c r="BX11" i="15"/>
  <c r="BX10" i="15"/>
  <c r="BX13" i="15"/>
  <c r="BX15" i="15"/>
  <c r="BX12" i="15"/>
  <c r="BX14" i="15"/>
  <c r="BX17" i="15"/>
  <c r="BX19" i="15"/>
  <c r="BX18" i="15"/>
  <c r="BX20" i="15"/>
  <c r="BX16" i="15"/>
  <c r="BX21" i="15"/>
  <c r="BX23" i="15"/>
  <c r="BX26" i="15"/>
  <c r="BX24" i="15"/>
  <c r="BX22" i="15"/>
  <c r="BX25" i="15"/>
  <c r="BY5" i="15"/>
  <c r="BY8"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CA10" i="33" l="1"/>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25" i="15"/>
  <c r="BY6" i="15"/>
  <c r="BY11" i="15"/>
  <c r="BY10" i="15"/>
  <c r="BY12" i="15"/>
  <c r="BY9" i="15"/>
  <c r="BY13" i="15"/>
  <c r="BY15" i="15"/>
  <c r="BY14" i="15"/>
  <c r="BY16" i="15"/>
  <c r="BY17" i="15"/>
  <c r="BY18" i="15"/>
  <c r="BY19" i="15"/>
  <c r="BY20" i="15"/>
  <c r="BY22" i="15"/>
  <c r="BY24" i="15"/>
  <c r="BY21" i="15"/>
  <c r="BY23" i="15"/>
  <c r="BY26" i="15"/>
  <c r="BZ5" i="15"/>
  <c r="BZ8"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JO10" i="33" l="1"/>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9" i="15"/>
  <c r="BZ6" i="15"/>
  <c r="BZ10" i="15"/>
  <c r="BZ12" i="15"/>
  <c r="BZ14" i="15"/>
  <c r="BZ11" i="15"/>
  <c r="BZ13" i="15"/>
  <c r="BZ15" i="15"/>
  <c r="BZ16" i="15"/>
  <c r="BZ18" i="15"/>
  <c r="BZ17" i="15"/>
  <c r="BZ19" i="15"/>
  <c r="BZ20" i="15"/>
  <c r="BZ22" i="15"/>
  <c r="BZ24" i="15"/>
  <c r="BZ21" i="15"/>
  <c r="BZ23" i="15"/>
  <c r="BZ26" i="15"/>
  <c r="BZ25" i="15"/>
  <c r="CA5" i="15"/>
  <c r="CA8"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HP10" i="33" l="1"/>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9" i="15"/>
  <c r="CA10" i="15"/>
  <c r="CA6" i="15"/>
  <c r="CA14" i="15"/>
  <c r="CA15" i="15"/>
  <c r="CA12" i="15"/>
  <c r="CA13" i="15"/>
  <c r="CA16" i="15"/>
  <c r="CA11" i="15"/>
  <c r="CA17" i="15"/>
  <c r="CA18" i="15"/>
  <c r="CA21" i="15"/>
  <c r="CA23" i="15"/>
  <c r="CA26" i="15"/>
  <c r="CA19" i="15"/>
  <c r="CA20" i="15"/>
  <c r="CA22" i="15"/>
  <c r="CA24" i="15"/>
  <c r="CA25" i="15"/>
  <c r="CB5" i="15"/>
  <c r="CB8"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ES10" i="33" l="1"/>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6" i="15"/>
  <c r="CB9" i="15"/>
  <c r="CB11" i="15"/>
  <c r="CB10" i="15"/>
  <c r="CB12" i="15"/>
  <c r="CB13" i="15"/>
  <c r="CB15" i="15"/>
  <c r="CB14" i="15"/>
  <c r="CB17" i="15"/>
  <c r="CB19" i="15"/>
  <c r="CB20" i="15"/>
  <c r="CB16" i="15"/>
  <c r="CB21" i="15"/>
  <c r="CB23" i="15"/>
  <c r="CB26" i="15"/>
  <c r="CB18" i="15"/>
  <c r="CB22" i="15"/>
  <c r="CB24" i="15"/>
  <c r="CB25" i="15"/>
  <c r="CC5" i="15"/>
  <c r="CC8"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EA10" i="33" l="1"/>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GD10" i="33"/>
  <c r="CC25" i="15"/>
  <c r="CC6" i="15"/>
  <c r="CC9" i="15"/>
  <c r="CC11" i="15"/>
  <c r="CC12" i="15"/>
  <c r="CC13" i="15"/>
  <c r="CC15" i="15"/>
  <c r="CC10" i="15"/>
  <c r="CC18" i="15"/>
  <c r="CC19" i="15"/>
  <c r="CC14" i="15"/>
  <c r="CC22" i="15"/>
  <c r="CC24" i="15"/>
  <c r="CC16" i="15"/>
  <c r="CC17" i="15"/>
  <c r="CC21" i="15"/>
  <c r="CC23" i="15"/>
  <c r="CC26" i="15"/>
  <c r="CC20" i="15"/>
  <c r="CD5" i="15"/>
  <c r="CD8"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W11" i="33" l="1"/>
  <c r="AS11" i="33" s="1"/>
  <c r="BO11" i="33" s="1"/>
  <c r="Y11" i="33"/>
  <c r="AU11" i="33" s="1"/>
  <c r="BQ11" i="33" s="1"/>
  <c r="IK11" i="33"/>
  <c r="RD10" i="33"/>
  <c r="OP10"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NT11" i="33"/>
  <c r="RH10" i="33"/>
  <c r="CD9" i="15"/>
  <c r="CD6" i="15"/>
  <c r="CD10" i="15"/>
  <c r="CD12" i="15"/>
  <c r="CD11" i="15"/>
  <c r="CD14" i="15"/>
  <c r="CD13" i="15"/>
  <c r="CD15" i="15"/>
  <c r="CD16" i="15"/>
  <c r="CD18" i="15"/>
  <c r="CD17" i="15"/>
  <c r="CD19" i="15"/>
  <c r="CD20" i="15"/>
  <c r="CD22" i="15"/>
  <c r="CD24" i="15"/>
  <c r="CD21" i="15"/>
  <c r="CD26" i="15"/>
  <c r="CD23" i="15"/>
  <c r="CD25" i="15"/>
  <c r="CE5" i="15"/>
  <c r="CE8"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AI11" i="33" l="1"/>
  <c r="BE11" i="33" s="1"/>
  <c r="CA11" i="33" s="1"/>
  <c r="IO11" i="33"/>
  <c r="AJ11" i="33"/>
  <c r="BF11" i="33" s="1"/>
  <c r="IS11" i="33"/>
  <c r="AF11" i="33"/>
  <c r="BB11" i="33" s="1"/>
  <c r="IJ11" i="33"/>
  <c r="T11" i="33"/>
  <c r="IX11" i="33"/>
  <c r="AC11" i="33"/>
  <c r="AY11" i="33" s="1"/>
  <c r="BU11" i="33" s="1"/>
  <c r="AH11" i="33"/>
  <c r="BD11" i="33" s="1"/>
  <c r="BZ11" i="33" s="1"/>
  <c r="AA11" i="33"/>
  <c r="QS10" i="33"/>
  <c r="OE10" i="33"/>
  <c r="QZ10" i="33"/>
  <c r="OL10" i="33"/>
  <c r="AL11" i="33"/>
  <c r="BH11" i="33" s="1"/>
  <c r="CD11" i="33" s="1"/>
  <c r="QT10" i="33"/>
  <c r="AG11" i="33"/>
  <c r="BC11" i="33" s="1"/>
  <c r="BY11" i="33" s="1"/>
  <c r="NJ11" i="33"/>
  <c r="NI11" i="33"/>
  <c r="NP11" i="33"/>
  <c r="IU11" i="33"/>
  <c r="IF11" i="33"/>
  <c r="IM11" i="33"/>
  <c r="X11" i="33"/>
  <c r="AT11" i="33" s="1"/>
  <c r="BP11" i="33" s="1"/>
  <c r="IV11" i="33"/>
  <c r="IR11" i="33"/>
  <c r="CE9" i="15"/>
  <c r="CE10" i="15"/>
  <c r="CE12" i="15"/>
  <c r="CE11" i="15"/>
  <c r="CE14" i="15"/>
  <c r="CE6" i="15"/>
  <c r="CE16" i="15"/>
  <c r="CE13" i="15"/>
  <c r="CE15" i="15"/>
  <c r="CE17" i="15"/>
  <c r="CE18" i="15"/>
  <c r="CE19" i="15"/>
  <c r="CE21" i="15"/>
  <c r="CE23" i="15"/>
  <c r="CE26" i="15"/>
  <c r="CE20" i="15"/>
  <c r="CE22" i="15"/>
  <c r="CE24" i="15"/>
  <c r="CE25" i="15"/>
  <c r="CF5" i="15"/>
  <c r="CF8" i="15" s="1"/>
  <c r="CK11" i="33"/>
  <c r="CM11" i="33"/>
  <c r="AD11" i="33"/>
  <c r="AZ11" i="33" s="1"/>
  <c r="IP11" i="33"/>
  <c r="AK11" i="33"/>
  <c r="BG11" i="33" s="1"/>
  <c r="IW11" i="33"/>
  <c r="BA11" i="33"/>
  <c r="BW11" i="33" s="1"/>
  <c r="AV11" i="33"/>
  <c r="BR11" i="33" s="1"/>
  <c r="CB11" i="33"/>
  <c r="IY11" i="33"/>
  <c r="AM11" i="33"/>
  <c r="AW11" i="33"/>
  <c r="BS11" i="33" s="1"/>
  <c r="AP11" i="33"/>
  <c r="BL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BX11" i="33" l="1"/>
  <c r="CT11" i="33" s="1"/>
  <c r="IN11" i="33"/>
  <c r="V11" i="33"/>
  <c r="AR11" i="33" s="1"/>
  <c r="U11" i="33"/>
  <c r="AQ11" i="33" s="1"/>
  <c r="BM11" i="33" s="1"/>
  <c r="IG11" i="33"/>
  <c r="IH11" i="33"/>
  <c r="AB11" i="33"/>
  <c r="AX11" i="33" s="1"/>
  <c r="BT11" i="33" s="1"/>
  <c r="CP11" i="33" s="1"/>
  <c r="JG11" i="33"/>
  <c r="DG11" i="33"/>
  <c r="EY11" i="33" s="1"/>
  <c r="JE11" i="33"/>
  <c r="DI11" i="33"/>
  <c r="FA11" i="33" s="1"/>
  <c r="CF6" i="15"/>
  <c r="CF9" i="15"/>
  <c r="CF11" i="15"/>
  <c r="CF10" i="15"/>
  <c r="CF13" i="15"/>
  <c r="CF15" i="15"/>
  <c r="CF12" i="15"/>
  <c r="CF14" i="15"/>
  <c r="CF17" i="15"/>
  <c r="CF19" i="15"/>
  <c r="CF20" i="15"/>
  <c r="CF16" i="15"/>
  <c r="CF18" i="15"/>
  <c r="CF21" i="15"/>
  <c r="CF23" i="15"/>
  <c r="CF26" i="15"/>
  <c r="CF22" i="15"/>
  <c r="CF24" i="15"/>
  <c r="CF25" i="15"/>
  <c r="CG5" i="15"/>
  <c r="CG8" i="15" s="1"/>
  <c r="CZ11" i="33"/>
  <c r="CW11" i="33"/>
  <c r="CX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BN11" i="33" l="1"/>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6" i="15"/>
  <c r="CG25" i="15"/>
  <c r="CG9" i="15"/>
  <c r="CG11" i="15"/>
  <c r="CG13" i="15"/>
  <c r="CG15" i="15"/>
  <c r="CG14" i="15"/>
  <c r="CG10" i="15"/>
  <c r="CG12" i="15"/>
  <c r="CG16" i="15"/>
  <c r="CG17" i="15"/>
  <c r="CG22" i="15"/>
  <c r="CG24" i="15"/>
  <c r="CG20" i="15"/>
  <c r="CG21" i="15"/>
  <c r="CG23" i="15"/>
  <c r="CG26" i="15"/>
  <c r="CG18" i="15"/>
  <c r="CG19" i="15"/>
  <c r="CH5" i="15"/>
  <c r="CH8"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EE11" i="33" l="1"/>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9" i="15"/>
  <c r="CH6" i="15"/>
  <c r="CH10" i="15"/>
  <c r="CH12" i="15"/>
  <c r="CH14" i="15"/>
  <c r="CH11" i="15"/>
  <c r="CH13" i="15"/>
  <c r="CH15" i="15"/>
  <c r="CH16" i="15"/>
  <c r="CH18" i="15"/>
  <c r="CH19" i="15"/>
  <c r="CH22" i="15"/>
  <c r="CH24" i="15"/>
  <c r="CH20" i="15"/>
  <c r="CH17" i="15"/>
  <c r="CH21" i="15"/>
  <c r="CH26" i="15"/>
  <c r="CH23" i="15"/>
  <c r="CH25" i="15"/>
  <c r="CI5" i="15"/>
  <c r="CI8"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EP11" i="33" l="1"/>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9" i="15"/>
  <c r="CI6" i="15"/>
  <c r="CI10" i="15"/>
  <c r="CI12" i="15"/>
  <c r="CI14" i="15"/>
  <c r="CI11" i="15"/>
  <c r="CI17" i="15"/>
  <c r="CI18" i="15"/>
  <c r="CI19" i="15"/>
  <c r="CI13" i="15"/>
  <c r="CI15" i="15"/>
  <c r="CI20" i="15"/>
  <c r="CI21" i="15"/>
  <c r="CI23" i="15"/>
  <c r="CI26" i="15"/>
  <c r="CI22" i="15"/>
  <c r="CI24" i="15"/>
  <c r="CI16" i="15"/>
  <c r="CI25" i="15"/>
  <c r="CJ5" i="15"/>
  <c r="CJ8"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ES11" i="33" l="1"/>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6" i="15"/>
  <c r="CJ9" i="15"/>
  <c r="CJ11" i="15"/>
  <c r="CJ10" i="15"/>
  <c r="CJ12" i="15"/>
  <c r="CJ13" i="15"/>
  <c r="CJ15" i="15"/>
  <c r="CJ14" i="15"/>
  <c r="CJ17" i="15"/>
  <c r="CJ16" i="15"/>
  <c r="CJ20" i="15"/>
  <c r="CJ18" i="15"/>
  <c r="CJ19" i="15"/>
  <c r="CJ21" i="15"/>
  <c r="CJ23" i="15"/>
  <c r="CJ26" i="15"/>
  <c r="CJ24" i="15"/>
  <c r="CJ22" i="15"/>
  <c r="CJ25" i="15"/>
  <c r="CK5" i="15"/>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EQ11" i="33" l="1"/>
  <c r="EJ11" i="33"/>
  <c r="IK12" i="33"/>
  <c r="RD11" i="33"/>
  <c r="OP11" i="33"/>
  <c r="RA11" i="33"/>
  <c r="OM11" i="33"/>
  <c r="QY11" i="33"/>
  <c r="OK11" i="33"/>
  <c r="FR11" i="33"/>
  <c r="NK12" i="33"/>
  <c r="QU11" i="33"/>
  <c r="KF11" i="33"/>
  <c r="KP11" i="33"/>
  <c r="KM11" i="33"/>
  <c r="KI11" i="33"/>
  <c r="KL11" i="33"/>
  <c r="NT12" i="33"/>
  <c r="RE11" i="33"/>
  <c r="NQ12" i="33"/>
  <c r="AC12" i="33" s="1"/>
  <c r="AY12" i="33" s="1"/>
  <c r="NL12" i="33"/>
  <c r="NU12" i="33"/>
  <c r="GK11" i="33"/>
  <c r="KQ11" i="33"/>
  <c r="FX11" i="33"/>
  <c r="KD11" i="33"/>
  <c r="FT11" i="33"/>
  <c r="JZ11" i="33"/>
  <c r="FS11" i="33"/>
  <c r="JY11" i="33"/>
  <c r="QV11" i="33"/>
  <c r="Y12" i="33"/>
  <c r="AU12" i="33" s="1"/>
  <c r="CK8" i="15"/>
  <c r="F38" i="15"/>
  <c r="H38" i="15" s="1"/>
  <c r="GG11" i="33"/>
  <c r="GF11" i="33"/>
  <c r="GC11" i="33"/>
  <c r="FZ11" i="33"/>
  <c r="GJ11" i="33"/>
  <c r="LK11" i="33"/>
  <c r="LD11" i="33"/>
  <c r="CK6" i="15"/>
  <c r="CK25" i="15"/>
  <c r="CK11" i="15"/>
  <c r="CK9" i="15"/>
  <c r="CK10" i="15"/>
  <c r="CK12" i="15"/>
  <c r="CK13" i="15"/>
  <c r="CK15" i="15"/>
  <c r="CK16" i="15"/>
  <c r="CK17" i="15"/>
  <c r="CK14" i="15"/>
  <c r="CK18" i="15"/>
  <c r="CK19" i="15"/>
  <c r="CK22" i="15"/>
  <c r="CK24" i="15"/>
  <c r="CK20" i="15"/>
  <c r="CK21" i="15"/>
  <c r="CK23" i="15"/>
  <c r="CK26" i="15"/>
  <c r="CL5" i="15"/>
  <c r="CL8"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X12" i="33" l="1"/>
  <c r="AT12" i="33" s="1"/>
  <c r="BP12" i="33" s="1"/>
  <c r="IO12" i="33"/>
  <c r="W12" i="33"/>
  <c r="AS12" i="33" s="1"/>
  <c r="BO12" i="33" s="1"/>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9" i="15"/>
  <c r="CL6" i="15"/>
  <c r="CL10" i="15"/>
  <c r="CL12" i="15"/>
  <c r="CL11" i="15"/>
  <c r="CL14" i="15"/>
  <c r="CL13" i="15"/>
  <c r="CL15" i="15"/>
  <c r="CL16" i="15"/>
  <c r="CL18" i="15"/>
  <c r="CL19" i="15"/>
  <c r="CL17" i="15"/>
  <c r="CL22" i="15"/>
  <c r="CL24" i="15"/>
  <c r="CL21" i="15"/>
  <c r="CL20" i="15"/>
  <c r="CL26" i="15"/>
  <c r="CL23" i="15"/>
  <c r="CL25" i="15"/>
  <c r="P38" i="15"/>
  <c r="G38" i="15"/>
  <c r="I38" i="15" s="1"/>
  <c r="CM5" i="15"/>
  <c r="CM8"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IN12" i="33" l="1"/>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9" i="15"/>
  <c r="CM6" i="15"/>
  <c r="CM10" i="15"/>
  <c r="CM14" i="15"/>
  <c r="CM12" i="15"/>
  <c r="CM11" i="15"/>
  <c r="CM13" i="15"/>
  <c r="CM19" i="15"/>
  <c r="CM16" i="15"/>
  <c r="CM17" i="15"/>
  <c r="CM18" i="15"/>
  <c r="CM21" i="15"/>
  <c r="CM23" i="15"/>
  <c r="CM26" i="15"/>
  <c r="CM22" i="15"/>
  <c r="CM24" i="15"/>
  <c r="CM15" i="15"/>
  <c r="CM20" i="15"/>
  <c r="CM25" i="15"/>
  <c r="J38" i="15"/>
  <c r="O38" i="15" s="1"/>
  <c r="CN5" i="15"/>
  <c r="CN8"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DD12" i="33" l="1"/>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6" i="15"/>
  <c r="CN9" i="15"/>
  <c r="CN11" i="15"/>
  <c r="CN10" i="15"/>
  <c r="CN13" i="15"/>
  <c r="CN15" i="15"/>
  <c r="CN14" i="15"/>
  <c r="CN12" i="15"/>
  <c r="CN17" i="15"/>
  <c r="CN18" i="15"/>
  <c r="CN20" i="15"/>
  <c r="CN19" i="15"/>
  <c r="CN16" i="15"/>
  <c r="CN21" i="15"/>
  <c r="CN23" i="15"/>
  <c r="CN26" i="15"/>
  <c r="CN24" i="15"/>
  <c r="CN22" i="15"/>
  <c r="CN25" i="15"/>
  <c r="CO5" i="15"/>
  <c r="CO8"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BV12" i="33" l="1"/>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25" i="15"/>
  <c r="CO6" i="15"/>
  <c r="CO11" i="15"/>
  <c r="CO10" i="15"/>
  <c r="CO12" i="15"/>
  <c r="CO13" i="15"/>
  <c r="CO15" i="15"/>
  <c r="CO9" i="15"/>
  <c r="CO16" i="15"/>
  <c r="CO17" i="15"/>
  <c r="CO18" i="15"/>
  <c r="CO14" i="15"/>
  <c r="CO20" i="15"/>
  <c r="CO22" i="15"/>
  <c r="CO24" i="15"/>
  <c r="CO19" i="15"/>
  <c r="CO21" i="15"/>
  <c r="CO23" i="15"/>
  <c r="CO26" i="15"/>
  <c r="CP5" i="15"/>
  <c r="CP8"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JL12" i="33" l="1"/>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9" i="15"/>
  <c r="CP6" i="15"/>
  <c r="CP10" i="15"/>
  <c r="CP12" i="15"/>
  <c r="CP11" i="15"/>
  <c r="CP14" i="15"/>
  <c r="CP13" i="15"/>
  <c r="CP15" i="15"/>
  <c r="CP16" i="15"/>
  <c r="CP18" i="15"/>
  <c r="CP19" i="15"/>
  <c r="CP17" i="15"/>
  <c r="CP20" i="15"/>
  <c r="CP22" i="15"/>
  <c r="CP24" i="15"/>
  <c r="CP21" i="15"/>
  <c r="CP23" i="15"/>
  <c r="CP26" i="15"/>
  <c r="CP25" i="15"/>
  <c r="CQ5" i="15"/>
  <c r="CQ8"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KT12" i="33"/>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EK12" i="33" l="1"/>
  <c r="EC12" i="33"/>
  <c r="EI12" i="33"/>
  <c r="EL12" i="33"/>
  <c r="EM12" i="33"/>
  <c r="EO12" i="33"/>
  <c r="EH12" i="33"/>
  <c r="EN12" i="33"/>
  <c r="ED12" i="33"/>
  <c r="EF12" i="33"/>
  <c r="HY12" i="33"/>
  <c r="KM12" i="33" s="1"/>
  <c r="ME13" i="33"/>
  <c r="KX12" i="33"/>
  <c r="KB12" i="33" s="1"/>
  <c r="MN12" i="33"/>
  <c r="NC12" i="33"/>
  <c r="NE12" i="33"/>
  <c r="LC12" i="33"/>
  <c r="LF12" i="33"/>
  <c r="FR12" i="33"/>
  <c r="OD12" i="33" s="1"/>
  <c r="JX12" i="33"/>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9" i="15"/>
  <c r="CQ10" i="15"/>
  <c r="CQ6" i="15"/>
  <c r="CQ12" i="15"/>
  <c r="CQ11" i="15"/>
  <c r="CQ14" i="15"/>
  <c r="CQ15" i="15"/>
  <c r="CQ16" i="15"/>
  <c r="CQ19" i="15"/>
  <c r="CQ17" i="15"/>
  <c r="CQ18" i="15"/>
  <c r="CQ21" i="15"/>
  <c r="CQ23" i="15"/>
  <c r="CQ26" i="15"/>
  <c r="CQ13" i="15"/>
  <c r="CQ20" i="15"/>
  <c r="CQ22" i="15"/>
  <c r="CQ24" i="15"/>
  <c r="CQ25" i="15"/>
  <c r="CR5" i="15"/>
  <c r="CR8"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ER12" i="33" l="1"/>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6" i="15"/>
  <c r="CR9" i="15"/>
  <c r="CR11" i="15"/>
  <c r="CR10" i="15"/>
  <c r="CR13" i="15"/>
  <c r="CR15" i="15"/>
  <c r="CR12" i="15"/>
  <c r="CR14" i="15"/>
  <c r="CR17" i="15"/>
  <c r="CR20" i="15"/>
  <c r="CR16" i="15"/>
  <c r="CR19" i="15"/>
  <c r="CR18" i="15"/>
  <c r="CR21" i="15"/>
  <c r="CR23" i="15"/>
  <c r="CR26" i="15"/>
  <c r="CR22" i="15"/>
  <c r="CR24" i="15"/>
  <c r="CR25" i="15"/>
  <c r="CS5" i="15"/>
  <c r="CS8"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IK13" i="33" l="1"/>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25" i="15"/>
  <c r="CS6" i="15"/>
  <c r="CS9" i="15"/>
  <c r="CS11" i="15"/>
  <c r="CS10" i="15"/>
  <c r="CS13" i="15"/>
  <c r="CS15" i="15"/>
  <c r="CS12" i="15"/>
  <c r="CS14" i="15"/>
  <c r="CS18" i="15"/>
  <c r="CS22" i="15"/>
  <c r="CS24" i="15"/>
  <c r="CS16" i="15"/>
  <c r="CS17" i="15"/>
  <c r="CS19" i="15"/>
  <c r="CS21" i="15"/>
  <c r="CS23" i="15"/>
  <c r="CS26" i="15"/>
  <c r="CS20" i="15"/>
  <c r="CT5" i="15"/>
  <c r="CT8"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IL13" i="33" l="1"/>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9" i="15"/>
  <c r="CT6" i="15"/>
  <c r="CT10" i="15"/>
  <c r="CT12" i="15"/>
  <c r="CT11" i="15"/>
  <c r="CT14" i="15"/>
  <c r="CT13" i="15"/>
  <c r="CT15" i="15"/>
  <c r="CT16" i="15"/>
  <c r="CT18" i="15"/>
  <c r="CT17" i="15"/>
  <c r="CT19" i="15"/>
  <c r="CT20" i="15"/>
  <c r="CT22" i="15"/>
  <c r="CT24" i="15"/>
  <c r="CT21" i="15"/>
  <c r="CT26" i="15"/>
  <c r="CT23" i="15"/>
  <c r="CT25" i="15"/>
  <c r="CU5" i="15"/>
  <c r="CU8"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l="1"/>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9" i="15"/>
  <c r="CU10" i="15"/>
  <c r="CU12" i="15"/>
  <c r="CU14" i="15"/>
  <c r="CU11" i="15"/>
  <c r="CU6" i="15"/>
  <c r="CU13" i="15"/>
  <c r="CU15" i="15"/>
  <c r="CU16" i="15"/>
  <c r="CU17" i="15"/>
  <c r="CU18" i="15"/>
  <c r="CU19" i="15"/>
  <c r="CU21" i="15"/>
  <c r="CU23" i="15"/>
  <c r="CU26" i="15"/>
  <c r="CU20" i="15"/>
  <c r="CU22" i="15"/>
  <c r="CU24" i="15"/>
  <c r="CU25" i="15"/>
  <c r="CV5" i="15"/>
  <c r="CV8"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DH13" i="33" l="1"/>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6" i="15"/>
  <c r="CV9" i="15"/>
  <c r="CV11" i="15"/>
  <c r="CV13" i="15"/>
  <c r="CV15" i="15"/>
  <c r="CV10" i="15"/>
  <c r="CV14" i="15"/>
  <c r="CV17" i="15"/>
  <c r="CV20" i="15"/>
  <c r="CV16" i="15"/>
  <c r="CV12" i="15"/>
  <c r="CV18" i="15"/>
  <c r="CV19" i="15"/>
  <c r="CV21" i="15"/>
  <c r="CV23" i="15"/>
  <c r="CV26" i="15"/>
  <c r="CV22" i="15"/>
  <c r="CV24" i="15"/>
  <c r="CV25" i="15"/>
  <c r="CW5" i="15"/>
  <c r="CW8"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MP13" i="33" l="1"/>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QK13" i="33"/>
  <c r="PO13" i="33" s="1"/>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6" i="15"/>
  <c r="CW9" i="15"/>
  <c r="CW11" i="15"/>
  <c r="CW25" i="15"/>
  <c r="CW12" i="15"/>
  <c r="CW13" i="15"/>
  <c r="CW15" i="15"/>
  <c r="CW14" i="15"/>
  <c r="CW10" i="15"/>
  <c r="CW16" i="15"/>
  <c r="CW17" i="15"/>
  <c r="CW22" i="15"/>
  <c r="CW24" i="15"/>
  <c r="CW18" i="15"/>
  <c r="CW20" i="15"/>
  <c r="CW21" i="15"/>
  <c r="CW23" i="15"/>
  <c r="CW26" i="15"/>
  <c r="CW19" i="15"/>
  <c r="CX5" i="15"/>
  <c r="CX8"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EF13" i="33" l="1"/>
  <c r="EO13" i="33"/>
  <c r="EE13" i="33"/>
  <c r="ED13" i="33"/>
  <c r="EP13" i="33"/>
  <c r="LJ13" i="33"/>
  <c r="GH13" i="33" s="1"/>
  <c r="HR13" i="33"/>
  <c r="QD13" i="33"/>
  <c r="PH13" i="33" s="1"/>
  <c r="ME14" i="33"/>
  <c r="KN13"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9" i="15"/>
  <c r="CX6" i="15"/>
  <c r="CX10" i="15"/>
  <c r="CX12" i="15"/>
  <c r="CX14" i="15"/>
  <c r="CX13" i="15"/>
  <c r="CX15" i="15"/>
  <c r="CX16" i="15"/>
  <c r="CX18" i="15"/>
  <c r="CX19" i="15"/>
  <c r="CX11" i="15"/>
  <c r="CX22" i="15"/>
  <c r="CX24" i="15"/>
  <c r="CX20" i="15"/>
  <c r="CX17" i="15"/>
  <c r="CX21" i="15"/>
  <c r="CX26" i="15"/>
  <c r="CX23" i="15"/>
  <c r="CX25" i="15"/>
  <c r="CY5" i="15"/>
  <c r="CY8"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EB13" i="33" l="1"/>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9" i="15"/>
  <c r="CY6" i="15"/>
  <c r="CY10" i="15"/>
  <c r="CY11" i="15"/>
  <c r="CY12" i="15"/>
  <c r="CY14" i="15"/>
  <c r="CY17" i="15"/>
  <c r="CY18" i="15"/>
  <c r="CY13" i="15"/>
  <c r="CY15" i="15"/>
  <c r="CY19" i="15"/>
  <c r="CY20" i="15"/>
  <c r="CY21" i="15"/>
  <c r="CY23" i="15"/>
  <c r="CY26" i="15"/>
  <c r="CY16" i="15"/>
  <c r="CY22" i="15"/>
  <c r="CY24" i="15"/>
  <c r="CY25" i="15"/>
  <c r="CZ5" i="15"/>
  <c r="CZ8"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ES13" i="33" l="1"/>
  <c r="AJ14" i="33"/>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6" i="15"/>
  <c r="CZ9" i="15"/>
  <c r="CZ11" i="15"/>
  <c r="CZ10" i="15"/>
  <c r="CZ12" i="15"/>
  <c r="CZ13" i="15"/>
  <c r="CZ15" i="15"/>
  <c r="CZ14" i="15"/>
  <c r="CZ17" i="15"/>
  <c r="CZ16" i="15"/>
  <c r="CZ20" i="15"/>
  <c r="CZ18" i="15"/>
  <c r="CZ19" i="15"/>
  <c r="CZ21" i="15"/>
  <c r="CZ23" i="15"/>
  <c r="CZ26" i="15"/>
  <c r="CZ24" i="15"/>
  <c r="CZ22" i="15"/>
  <c r="CZ25" i="15"/>
  <c r="DA5" i="15"/>
  <c r="DA8" i="15" s="1"/>
  <c r="NW14" i="33"/>
  <c r="BF14" i="33"/>
  <c r="CB14" i="33" s="1"/>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EQ13" i="33" l="1"/>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6" i="15"/>
  <c r="DA25" i="15"/>
  <c r="DA11" i="15"/>
  <c r="DA9" i="15"/>
  <c r="DA10" i="15"/>
  <c r="DA13" i="15"/>
  <c r="DA15" i="15"/>
  <c r="DA12" i="15"/>
  <c r="DA14" i="15"/>
  <c r="DA16" i="15"/>
  <c r="DA17" i="15"/>
  <c r="DA18" i="15"/>
  <c r="DA19" i="15"/>
  <c r="DA22" i="15"/>
  <c r="DA24" i="15"/>
  <c r="DA20" i="15"/>
  <c r="DA21" i="15"/>
  <c r="DA23" i="15"/>
  <c r="DA26" i="15"/>
  <c r="DB5" i="15"/>
  <c r="DB8"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IP14" i="33" l="1"/>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9" i="15"/>
  <c r="DB6" i="15"/>
  <c r="DB10" i="15"/>
  <c r="DB12" i="15"/>
  <c r="DB11" i="15"/>
  <c r="DB14" i="15"/>
  <c r="DB13" i="15"/>
  <c r="DB15" i="15"/>
  <c r="DB16" i="15"/>
  <c r="DB18" i="15"/>
  <c r="DB19" i="15"/>
  <c r="DB17" i="15"/>
  <c r="DB22" i="15"/>
  <c r="DB24" i="15"/>
  <c r="DB21" i="15"/>
  <c r="DB20" i="15"/>
  <c r="DB23" i="15"/>
  <c r="DB26" i="15"/>
  <c r="DB25" i="15"/>
  <c r="DC5" i="15"/>
  <c r="DC8"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IQ14" i="33" l="1"/>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9" i="15"/>
  <c r="DC6" i="15"/>
  <c r="DC10" i="15"/>
  <c r="DC11" i="15"/>
  <c r="DC14" i="15"/>
  <c r="DC13" i="15"/>
  <c r="DC19" i="15"/>
  <c r="DC15" i="15"/>
  <c r="DC16" i="15"/>
  <c r="DC12" i="15"/>
  <c r="DC21" i="15"/>
  <c r="DC23" i="15"/>
  <c r="DC26" i="15"/>
  <c r="DC22" i="15"/>
  <c r="DC24" i="15"/>
  <c r="DC17" i="15"/>
  <c r="DC18" i="15"/>
  <c r="DC20" i="15"/>
  <c r="DC25" i="15"/>
  <c r="DD5" i="15"/>
  <c r="DD8"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IW14" i="33" l="1"/>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6" i="15"/>
  <c r="DD9" i="15"/>
  <c r="DD11" i="15"/>
  <c r="DD12" i="15"/>
  <c r="DD13" i="15"/>
  <c r="DD15" i="15"/>
  <c r="DD10" i="15"/>
  <c r="DD14" i="15"/>
  <c r="DD17" i="15"/>
  <c r="DD18" i="15"/>
  <c r="DD20" i="15"/>
  <c r="DD19" i="15"/>
  <c r="DD21" i="15"/>
  <c r="DD23" i="15"/>
  <c r="DD26" i="15"/>
  <c r="DD16" i="15"/>
  <c r="DD24" i="15"/>
  <c r="DD22" i="15"/>
  <c r="DD25" i="15"/>
  <c r="DE5" i="15"/>
  <c r="DE8"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ED14" i="33" l="1"/>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25" i="15"/>
  <c r="DE6" i="15"/>
  <c r="DE11" i="15"/>
  <c r="DE9" i="15"/>
  <c r="DE12" i="15"/>
  <c r="DE13" i="15"/>
  <c r="DE15" i="15"/>
  <c r="DE10" i="15"/>
  <c r="DE16" i="15"/>
  <c r="DE17" i="15"/>
  <c r="DE18" i="15"/>
  <c r="DE14" i="15"/>
  <c r="DE20" i="15"/>
  <c r="DE22" i="15"/>
  <c r="DE24" i="15"/>
  <c r="DE19" i="15"/>
  <c r="DE21" i="15"/>
  <c r="DE23" i="15"/>
  <c r="DE26" i="15"/>
  <c r="DF5" i="15"/>
  <c r="DF8"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QC14" i="33" l="1"/>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9" i="15"/>
  <c r="DF6" i="15"/>
  <c r="DF10" i="15"/>
  <c r="DF12" i="15"/>
  <c r="DF14" i="15"/>
  <c r="DF11" i="15"/>
  <c r="DF13" i="15"/>
  <c r="DF15" i="15"/>
  <c r="DF16" i="15"/>
  <c r="DF18" i="15"/>
  <c r="DF19" i="15"/>
  <c r="DF17" i="15"/>
  <c r="DF20" i="15"/>
  <c r="DF22" i="15"/>
  <c r="DF24" i="15"/>
  <c r="DF23" i="15"/>
  <c r="DF21" i="15"/>
  <c r="DF26" i="15"/>
  <c r="DF25" i="15"/>
  <c r="DG5" i="15"/>
  <c r="DG8" i="15" s="1"/>
  <c r="LI14" i="33"/>
  <c r="LA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EI14" i="33" l="1"/>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Y14" i="33"/>
  <c r="KE14" i="33"/>
  <c r="FW14" i="33"/>
  <c r="KC14" i="33"/>
  <c r="KT14" i="33"/>
  <c r="LC14" i="33"/>
  <c r="FX14" i="33"/>
  <c r="GJ14" i="33"/>
  <c r="LG14" i="33"/>
  <c r="MI15" i="33"/>
  <c r="HE14" i="33"/>
  <c r="MG15" i="33" s="1"/>
  <c r="LH14" i="33"/>
  <c r="PX14" i="33"/>
  <c r="PB14" i="33" s="1"/>
  <c r="HL14" i="33"/>
  <c r="QO14" i="33"/>
  <c r="PS14" i="33" s="1"/>
  <c r="DG9" i="15"/>
  <c r="DG10" i="15"/>
  <c r="DG6" i="15"/>
  <c r="DG12" i="15"/>
  <c r="DG14" i="15"/>
  <c r="DG15" i="15"/>
  <c r="DG11" i="15"/>
  <c r="DG16" i="15"/>
  <c r="DG13" i="15"/>
  <c r="DG17" i="15"/>
  <c r="DG18" i="15"/>
  <c r="DG21" i="15"/>
  <c r="DG23" i="15"/>
  <c r="DG26" i="15"/>
  <c r="DG19" i="15"/>
  <c r="DG20" i="15"/>
  <c r="DG22" i="15"/>
  <c r="DG24" i="15"/>
  <c r="DG25" i="15"/>
  <c r="DH5" i="15"/>
  <c r="DH8"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IV15" i="33" l="1"/>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6" i="15"/>
  <c r="DH9" i="15"/>
  <c r="DH11" i="15"/>
  <c r="DH10" i="15"/>
  <c r="DH13" i="15"/>
  <c r="DH15" i="15"/>
  <c r="DH12" i="15"/>
  <c r="DH14" i="15"/>
  <c r="DH17" i="15"/>
  <c r="DH16" i="15"/>
  <c r="DH19" i="15"/>
  <c r="DH18" i="15"/>
  <c r="DH21" i="15"/>
  <c r="DH23" i="15"/>
  <c r="DH26" i="15"/>
  <c r="DH20" i="15"/>
  <c r="DH22" i="15"/>
  <c r="DH24" i="15"/>
  <c r="DH25" i="15"/>
  <c r="DI5" i="15"/>
  <c r="DI8" i="15" s="1"/>
  <c r="AL15" i="33"/>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EQ14" i="33" l="1"/>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25" i="15"/>
  <c r="DI6" i="15"/>
  <c r="DI9" i="15"/>
  <c r="DI11" i="15"/>
  <c r="DI13" i="15"/>
  <c r="DI15" i="15"/>
  <c r="DI10" i="15"/>
  <c r="DI12" i="15"/>
  <c r="DI18" i="15"/>
  <c r="DI16" i="15"/>
  <c r="DI17" i="15"/>
  <c r="DI20" i="15"/>
  <c r="DI22" i="15"/>
  <c r="DI24" i="15"/>
  <c r="DI14" i="15"/>
  <c r="DI21" i="15"/>
  <c r="DI23" i="15"/>
  <c r="DI26" i="15"/>
  <c r="DI19" i="15"/>
  <c r="DJ5" i="15"/>
  <c r="DJ8" i="15" s="1"/>
  <c r="CX15" i="33"/>
  <c r="IP15" i="33"/>
  <c r="AD15" i="33"/>
  <c r="AZ15" i="33" s="1"/>
  <c r="AX15" i="33"/>
  <c r="BT15" i="33" s="1"/>
  <c r="AT15" i="33"/>
  <c r="BP15" i="33" s="1"/>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BQ15" i="33" l="1"/>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9" i="15"/>
  <c r="DJ6" i="15"/>
  <c r="DJ10" i="15"/>
  <c r="DJ12" i="15"/>
  <c r="DJ11" i="15"/>
  <c r="DJ14" i="15"/>
  <c r="DJ13" i="15"/>
  <c r="DJ15" i="15"/>
  <c r="DJ16" i="15"/>
  <c r="DJ18" i="15"/>
  <c r="DJ17" i="15"/>
  <c r="DJ19" i="15"/>
  <c r="DJ20" i="15"/>
  <c r="DJ22" i="15"/>
  <c r="DJ24" i="15"/>
  <c r="DJ26" i="15"/>
  <c r="DJ23" i="15"/>
  <c r="DJ21" i="15"/>
  <c r="DJ25" i="15"/>
  <c r="DK5" i="15"/>
  <c r="DK8"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V15" i="33" l="1"/>
  <c r="AR15" i="33" s="1"/>
  <c r="BN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9" i="15"/>
  <c r="DK10" i="15"/>
  <c r="DK12" i="15"/>
  <c r="DK6" i="15"/>
  <c r="DK11" i="15"/>
  <c r="DK14" i="15"/>
  <c r="DK16" i="15"/>
  <c r="DK17" i="15"/>
  <c r="DK18" i="15"/>
  <c r="DK15" i="15"/>
  <c r="DK19" i="15"/>
  <c r="DK21" i="15"/>
  <c r="DK23" i="15"/>
  <c r="DK26" i="15"/>
  <c r="DK13" i="15"/>
  <c r="DK20" i="15"/>
  <c r="DK22" i="15"/>
  <c r="DK24" i="15"/>
  <c r="DK25" i="15"/>
  <c r="DL5" i="15"/>
  <c r="DL8" i="15" s="1"/>
  <c r="CJ15" i="33"/>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AK15" i="33" l="1"/>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6" i="15"/>
  <c r="DL9" i="15"/>
  <c r="DL11" i="15"/>
  <c r="DL10" i="15"/>
  <c r="DL12" i="15"/>
  <c r="DL13" i="15"/>
  <c r="DL15" i="15"/>
  <c r="DL14" i="15"/>
  <c r="DL17" i="15"/>
  <c r="DL16" i="15"/>
  <c r="DL18" i="15"/>
  <c r="DL19" i="15"/>
  <c r="DL21" i="15"/>
  <c r="DL23" i="15"/>
  <c r="DL26" i="15"/>
  <c r="DL20" i="15"/>
  <c r="DL22" i="15"/>
  <c r="DL24" i="15"/>
  <c r="DL25" i="15"/>
  <c r="DM5" i="15"/>
  <c r="DM8"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EH15" i="33" l="1"/>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6" i="15"/>
  <c r="DM9" i="15"/>
  <c r="DM11" i="15"/>
  <c r="DM25" i="15"/>
  <c r="DM10" i="15"/>
  <c r="DM12" i="15"/>
  <c r="DM13" i="15"/>
  <c r="DM15" i="15"/>
  <c r="DM14" i="15"/>
  <c r="DM16" i="15"/>
  <c r="DM17" i="15"/>
  <c r="DM20" i="15"/>
  <c r="DM22" i="15"/>
  <c r="DM24" i="15"/>
  <c r="DM18" i="15"/>
  <c r="DM19" i="15"/>
  <c r="DM21" i="15"/>
  <c r="DM23" i="15"/>
  <c r="DM26" i="15"/>
  <c r="DN5" i="15"/>
  <c r="DN8"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Z15" i="33" l="1"/>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9" i="15"/>
  <c r="DN6" i="15"/>
  <c r="DN10" i="15"/>
  <c r="DN14" i="15"/>
  <c r="DN11" i="15"/>
  <c r="DN12" i="15"/>
  <c r="DN13" i="15"/>
  <c r="DN15" i="15"/>
  <c r="DN16" i="15"/>
  <c r="DN18" i="15"/>
  <c r="DN19" i="15"/>
  <c r="DN17" i="15"/>
  <c r="DN20" i="15"/>
  <c r="DN22" i="15"/>
  <c r="DN24" i="15"/>
  <c r="DN21" i="15"/>
  <c r="DN26" i="15"/>
  <c r="DN23" i="15"/>
  <c r="DN25" i="15"/>
  <c r="DO5" i="15"/>
  <c r="DO8"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ES15" i="33" l="1"/>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9" i="15"/>
  <c r="DO6" i="15"/>
  <c r="DO10" i="15"/>
  <c r="DO12" i="15"/>
  <c r="DO14" i="15"/>
  <c r="DO11" i="15"/>
  <c r="DO13" i="15"/>
  <c r="DO15" i="15"/>
  <c r="DO17" i="15"/>
  <c r="DO18" i="15"/>
  <c r="DO21" i="15"/>
  <c r="DO23" i="15"/>
  <c r="DO26" i="15"/>
  <c r="DO16" i="15"/>
  <c r="DO19" i="15"/>
  <c r="DO20" i="15"/>
  <c r="DO22" i="15"/>
  <c r="DO24" i="15"/>
  <c r="DO25" i="15"/>
  <c r="DP5" i="15"/>
  <c r="DP8"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RG15" i="33" l="1"/>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6" i="15"/>
  <c r="DP9" i="15"/>
  <c r="DP11" i="15"/>
  <c r="DP10" i="15"/>
  <c r="DP13" i="15"/>
  <c r="DP15" i="15"/>
  <c r="DP14" i="15"/>
  <c r="DP12" i="15"/>
  <c r="DP17" i="15"/>
  <c r="DP16" i="15"/>
  <c r="DP18" i="15"/>
  <c r="DP19" i="15"/>
  <c r="DP21" i="15"/>
  <c r="DP23" i="15"/>
  <c r="DP26" i="15"/>
  <c r="DP20" i="15"/>
  <c r="DP24" i="15"/>
  <c r="DP22" i="15"/>
  <c r="DP25" i="15"/>
  <c r="DQ5" i="15"/>
  <c r="DQ8"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IJ16" i="33" l="1"/>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6" i="15"/>
  <c r="DQ25" i="15"/>
  <c r="DQ9" i="15"/>
  <c r="DQ11" i="15"/>
  <c r="DQ12" i="15"/>
  <c r="DQ13" i="15"/>
  <c r="DQ15" i="15"/>
  <c r="DQ10" i="15"/>
  <c r="DQ14" i="15"/>
  <c r="DQ16" i="15"/>
  <c r="DQ17" i="15"/>
  <c r="DQ18" i="15"/>
  <c r="DQ20" i="15"/>
  <c r="DQ22" i="15"/>
  <c r="DQ24" i="15"/>
  <c r="DQ21" i="15"/>
  <c r="DQ23" i="15"/>
  <c r="DQ26" i="15"/>
  <c r="DQ19" i="15"/>
  <c r="DR5" i="15"/>
  <c r="DR8"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AD16" i="33" l="1"/>
  <c r="AZ16" i="33" s="1"/>
  <c r="BV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9" i="15"/>
  <c r="DR6" i="15"/>
  <c r="DR10" i="15"/>
  <c r="DR14" i="15"/>
  <c r="DR12" i="15"/>
  <c r="DR13" i="15"/>
  <c r="DR15" i="15"/>
  <c r="DR16" i="15"/>
  <c r="DR18" i="15"/>
  <c r="DR19" i="15"/>
  <c r="DR11" i="15"/>
  <c r="DR17" i="15"/>
  <c r="DR20" i="15"/>
  <c r="DR22" i="15"/>
  <c r="DR24" i="15"/>
  <c r="DR21" i="15"/>
  <c r="DR26" i="15"/>
  <c r="DR23" i="15"/>
  <c r="DR25" i="15"/>
  <c r="DS5" i="15"/>
  <c r="DS8" i="15" s="1"/>
  <c r="CQ16" i="33"/>
  <c r="CV16" i="33"/>
  <c r="CL16" i="33"/>
  <c r="CR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AE16" i="33" l="1"/>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9" i="15"/>
  <c r="DS6" i="15"/>
  <c r="DS10" i="15"/>
  <c r="DS12" i="15"/>
  <c r="DS11" i="15"/>
  <c r="DS14" i="15"/>
  <c r="DS13" i="15"/>
  <c r="DS15" i="15"/>
  <c r="DS16" i="15"/>
  <c r="DS19" i="15"/>
  <c r="DS21" i="15"/>
  <c r="DS23" i="15"/>
  <c r="DS26" i="15"/>
  <c r="DS17" i="15"/>
  <c r="DS18" i="15"/>
  <c r="DS20" i="15"/>
  <c r="DS22" i="15"/>
  <c r="DS24" i="15"/>
  <c r="DS25" i="15"/>
  <c r="DT5" i="15"/>
  <c r="DT8" i="15" s="1"/>
  <c r="CJ16" i="33"/>
  <c r="BW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EE16" i="33" l="1"/>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6" i="15"/>
  <c r="DT9" i="15"/>
  <c r="DT11" i="15"/>
  <c r="DT13" i="15"/>
  <c r="DT15" i="15"/>
  <c r="DT12" i="15"/>
  <c r="DT14" i="15"/>
  <c r="DT17" i="15"/>
  <c r="DT18" i="15"/>
  <c r="DT10" i="15"/>
  <c r="DT19" i="15"/>
  <c r="DT21" i="15"/>
  <c r="DT23" i="15"/>
  <c r="DT26" i="15"/>
  <c r="DT20" i="15"/>
  <c r="DT16" i="15"/>
  <c r="DT24" i="15"/>
  <c r="DT22" i="15"/>
  <c r="DT25" i="15"/>
  <c r="DU5" i="15"/>
  <c r="DU8" i="15" s="1"/>
  <c r="CI16" i="33"/>
  <c r="CS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EL16" i="33" l="1"/>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25" i="15"/>
  <c r="DU6" i="15"/>
  <c r="DU10" i="15"/>
  <c r="DU11" i="15"/>
  <c r="DU13" i="15"/>
  <c r="DU15" i="15"/>
  <c r="DU9" i="15"/>
  <c r="DU16" i="15"/>
  <c r="DU17" i="15"/>
  <c r="DU12" i="15"/>
  <c r="DU14" i="15"/>
  <c r="DU18" i="15"/>
  <c r="DU20" i="15"/>
  <c r="DU22" i="15"/>
  <c r="DU24" i="15"/>
  <c r="DU19" i="15"/>
  <c r="DU21" i="15"/>
  <c r="DU23" i="15"/>
  <c r="DU26" i="15"/>
  <c r="DV5" i="15"/>
  <c r="DV8"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EM16" i="33" l="1"/>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9" i="15"/>
  <c r="DV6" i="15"/>
  <c r="DV10" i="15"/>
  <c r="DV11" i="15"/>
  <c r="DV12" i="15"/>
  <c r="DV14" i="15"/>
  <c r="DV13" i="15"/>
  <c r="DV15" i="15"/>
  <c r="DV16" i="15"/>
  <c r="DV18" i="15"/>
  <c r="DV19" i="15"/>
  <c r="DV17" i="15"/>
  <c r="DV20" i="15"/>
  <c r="DV22" i="15"/>
  <c r="DV24" i="15"/>
  <c r="DV23" i="15"/>
  <c r="DV21" i="15"/>
  <c r="DV26" i="15"/>
  <c r="DV25" i="15"/>
  <c r="DW5" i="15"/>
  <c r="DW8"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IV17" i="33" l="1"/>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9" i="15"/>
  <c r="DW10" i="15"/>
  <c r="DW6" i="15"/>
  <c r="DW12" i="15"/>
  <c r="DW14" i="15"/>
  <c r="DW11" i="15"/>
  <c r="DW15" i="15"/>
  <c r="DW13" i="15"/>
  <c r="DW16" i="15"/>
  <c r="DW17" i="15"/>
  <c r="DW18" i="15"/>
  <c r="DW21" i="15"/>
  <c r="DW23" i="15"/>
  <c r="DW26" i="15"/>
  <c r="DW19" i="15"/>
  <c r="DW20" i="15"/>
  <c r="DW22" i="15"/>
  <c r="DW24" i="15"/>
  <c r="DW25" i="15"/>
  <c r="DX5" i="15"/>
  <c r="DX8"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EA16" i="33" l="1"/>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6" i="15"/>
  <c r="DX9" i="15"/>
  <c r="DX11" i="15"/>
  <c r="DX10" i="15"/>
  <c r="DX13" i="15"/>
  <c r="DX15" i="15"/>
  <c r="DX12" i="15"/>
  <c r="DX14" i="15"/>
  <c r="DX17" i="15"/>
  <c r="DX16" i="15"/>
  <c r="DX19" i="15"/>
  <c r="DX21" i="15"/>
  <c r="DX23" i="15"/>
  <c r="DX26" i="15"/>
  <c r="DX18" i="15"/>
  <c r="DX20" i="15"/>
  <c r="DX22" i="15"/>
  <c r="DX24" i="15"/>
  <c r="DX25" i="15"/>
  <c r="DY5" i="15"/>
  <c r="DY8"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EQ16" i="33" l="1"/>
  <c r="IO17" i="33"/>
  <c r="AH17" i="33"/>
  <c r="X17" i="33"/>
  <c r="AT17" i="33" s="1"/>
  <c r="BP17" i="33" s="1"/>
  <c r="AD17" i="33"/>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25" i="15"/>
  <c r="DY6" i="15"/>
  <c r="DY9" i="15"/>
  <c r="DY10" i="15"/>
  <c r="DY13" i="15"/>
  <c r="DY15" i="15"/>
  <c r="DY12" i="15"/>
  <c r="DY11" i="15"/>
  <c r="DY18" i="15"/>
  <c r="DY14" i="15"/>
  <c r="DY20" i="15"/>
  <c r="DY22" i="15"/>
  <c r="DY24" i="15"/>
  <c r="DY21" i="15"/>
  <c r="DY23" i="15"/>
  <c r="DY26" i="15"/>
  <c r="DY16" i="15"/>
  <c r="DY17" i="15"/>
  <c r="DY19" i="15"/>
  <c r="DZ5" i="15"/>
  <c r="DZ8" i="15" s="1"/>
  <c r="CM17" i="33"/>
  <c r="CO17" i="33"/>
  <c r="CT17" i="33"/>
  <c r="BH17" i="33"/>
  <c r="CD17" i="33" s="1"/>
  <c r="BI17" i="33"/>
  <c r="CE17" i="33" s="1"/>
  <c r="BD17" i="33"/>
  <c r="BZ17" i="33" s="1"/>
  <c r="AX17" i="33"/>
  <c r="BT17" i="33" s="1"/>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EC17" i="33" l="1"/>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9" i="15"/>
  <c r="DZ6" i="15"/>
  <c r="DZ10" i="15"/>
  <c r="DZ11" i="15"/>
  <c r="DZ14" i="15"/>
  <c r="DZ13" i="15"/>
  <c r="DZ15" i="15"/>
  <c r="DZ16" i="15"/>
  <c r="DZ18" i="15"/>
  <c r="DZ17" i="15"/>
  <c r="DZ19" i="15"/>
  <c r="DZ12" i="15"/>
  <c r="DZ20" i="15"/>
  <c r="DZ22" i="15"/>
  <c r="DZ24" i="15"/>
  <c r="DZ26" i="15"/>
  <c r="DZ23" i="15"/>
  <c r="DZ21" i="15"/>
  <c r="DZ25" i="15"/>
  <c r="EA5" i="15"/>
  <c r="EA8"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F17" i="33" l="1"/>
  <c r="IG17" i="33"/>
  <c r="EP17" i="33"/>
  <c r="NY17" i="33"/>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9" i="15"/>
  <c r="EA10" i="15"/>
  <c r="EA6" i="15"/>
  <c r="EA11" i="15"/>
  <c r="EA12" i="15"/>
  <c r="EA14" i="15"/>
  <c r="EA16" i="15"/>
  <c r="EA17" i="15"/>
  <c r="EA18" i="15"/>
  <c r="EA13" i="15"/>
  <c r="EA15" i="15"/>
  <c r="EA19" i="15"/>
  <c r="EA21" i="15"/>
  <c r="EA23" i="15"/>
  <c r="EA26" i="15"/>
  <c r="EA20" i="15"/>
  <c r="EA22" i="15"/>
  <c r="EA24" i="15"/>
  <c r="EA25" i="15"/>
  <c r="EB5" i="15"/>
  <c r="EB8" i="15" s="1"/>
  <c r="AK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O17" i="33" l="1"/>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6" i="15"/>
  <c r="EB9" i="15"/>
  <c r="EB11" i="15"/>
  <c r="EB12" i="15"/>
  <c r="EB13" i="15"/>
  <c r="EB15" i="15"/>
  <c r="EB10" i="15"/>
  <c r="EB14" i="15"/>
  <c r="EB17" i="15"/>
  <c r="EB16" i="15"/>
  <c r="EB18" i="15"/>
  <c r="EB19" i="15"/>
  <c r="EB21" i="15"/>
  <c r="EB23" i="15"/>
  <c r="EB26" i="15"/>
  <c r="EB20" i="15"/>
  <c r="EB22" i="15"/>
  <c r="EB24" i="15"/>
  <c r="EB25" i="15"/>
  <c r="EC5" i="15"/>
  <c r="EC8" i="15" s="1"/>
  <c r="HW17" i="33"/>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G17" i="33" l="1"/>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6" i="15"/>
  <c r="EC25" i="15"/>
  <c r="EC9" i="15"/>
  <c r="EC11" i="15"/>
  <c r="EC12" i="15"/>
  <c r="EC13" i="15"/>
  <c r="EC15" i="15"/>
  <c r="EC14" i="15"/>
  <c r="EC16" i="15"/>
  <c r="EC17" i="15"/>
  <c r="EC18" i="15"/>
  <c r="EC20" i="15"/>
  <c r="EC22" i="15"/>
  <c r="EC24" i="15"/>
  <c r="EC19" i="15"/>
  <c r="EC10" i="15"/>
  <c r="EC21" i="15"/>
  <c r="EC23" i="15"/>
  <c r="EC26" i="15"/>
  <c r="ED5" i="15"/>
  <c r="ED8"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I17" i="33" l="1"/>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9" i="15"/>
  <c r="ED6" i="15"/>
  <c r="ED10" i="15"/>
  <c r="ED14" i="15"/>
  <c r="ED11" i="15"/>
  <c r="ED12" i="15"/>
  <c r="ED13" i="15"/>
  <c r="ED15" i="15"/>
  <c r="ED16" i="15"/>
  <c r="ED18" i="15"/>
  <c r="ED19" i="15"/>
  <c r="ED17" i="15"/>
  <c r="ED20" i="15"/>
  <c r="ED22" i="15"/>
  <c r="ED24" i="15"/>
  <c r="ED26" i="15"/>
  <c r="ED23" i="15"/>
  <c r="ED21" i="15"/>
  <c r="ED25" i="15"/>
  <c r="EE5" i="15"/>
  <c r="EE8"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K17" i="33" l="1"/>
  <c r="IU18" i="33"/>
  <c r="EA17" i="33"/>
  <c r="T18" i="33"/>
  <c r="QT17" i="33"/>
  <c r="FV17" i="33"/>
  <c r="OH17" i="33" s="1"/>
  <c r="AI18" i="33"/>
  <c r="BE18" i="33" s="1"/>
  <c r="CA18" i="33" s="1"/>
  <c r="QY17" i="33"/>
  <c r="OK17" i="33"/>
  <c r="NC17" i="33"/>
  <c r="MO18" i="33"/>
  <c r="KH17" i="33"/>
  <c r="KL17" i="33"/>
  <c r="IF18" i="33"/>
  <c r="NT18" i="33"/>
  <c r="RJ17" i="33"/>
  <c r="GK17" i="33"/>
  <c r="OW17" i="33" s="1"/>
  <c r="KQ17" i="33"/>
  <c r="RD17" i="33"/>
  <c r="GA17" i="33"/>
  <c r="KG17" i="33"/>
  <c r="QV17" i="33"/>
  <c r="NO18" i="33"/>
  <c r="QZ17" i="33"/>
  <c r="NM18" i="33"/>
  <c r="GB17" i="33"/>
  <c r="NP18" i="33"/>
  <c r="RE17" i="33"/>
  <c r="NU18" i="33"/>
  <c r="GF17" i="33"/>
  <c r="QW17" i="33"/>
  <c r="LE17" i="33"/>
  <c r="KU17" i="33"/>
  <c r="HE17" i="33"/>
  <c r="MG18" i="33" s="1"/>
  <c r="GQ18" i="33"/>
  <c r="PY18" i="33" s="1"/>
  <c r="PC18" i="33" s="1"/>
  <c r="EE9" i="15"/>
  <c r="EE6" i="15"/>
  <c r="EE10" i="15"/>
  <c r="EE12" i="15"/>
  <c r="EE14" i="15"/>
  <c r="EE17" i="15"/>
  <c r="EE18" i="15"/>
  <c r="EE11" i="15"/>
  <c r="EE16" i="15"/>
  <c r="EE21" i="15"/>
  <c r="EE23" i="15"/>
  <c r="EE26" i="15"/>
  <c r="EE15" i="15"/>
  <c r="EE19" i="15"/>
  <c r="EE20" i="15"/>
  <c r="EE22" i="15"/>
  <c r="EE24" i="15"/>
  <c r="EE13" i="15"/>
  <c r="EE25" i="15"/>
  <c r="EF5" i="15"/>
  <c r="EF8" i="15" s="1"/>
  <c r="AP18" i="33"/>
  <c r="BL18" i="33"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EC18" i="33" l="1"/>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6" i="15"/>
  <c r="EF9" i="15"/>
  <c r="EF11" i="15"/>
  <c r="EF10" i="15"/>
  <c r="EF13" i="15"/>
  <c r="EF15" i="15"/>
  <c r="EF14" i="15"/>
  <c r="EF17" i="15"/>
  <c r="EF16" i="15"/>
  <c r="EF18" i="15"/>
  <c r="EF19" i="15"/>
  <c r="EF12" i="15"/>
  <c r="EF21" i="15"/>
  <c r="EF23" i="15"/>
  <c r="EF26" i="15"/>
  <c r="EF20" i="15"/>
  <c r="EF24" i="15"/>
  <c r="EF22" i="15"/>
  <c r="EF25" i="15"/>
  <c r="EG5" i="15"/>
  <c r="EG8"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Q17" i="33" l="1"/>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6" i="15"/>
  <c r="EG25" i="15"/>
  <c r="EG9" i="15"/>
  <c r="EG11" i="15"/>
  <c r="EG10" i="15"/>
  <c r="EG12" i="15"/>
  <c r="EG13" i="15"/>
  <c r="EG15" i="15"/>
  <c r="EG16" i="15"/>
  <c r="EG17" i="15"/>
  <c r="EG18" i="15"/>
  <c r="EG20" i="15"/>
  <c r="EG22" i="15"/>
  <c r="EG24" i="15"/>
  <c r="EG14" i="15"/>
  <c r="EG21" i="15"/>
  <c r="EG23" i="15"/>
  <c r="EG26" i="15"/>
  <c r="EG19" i="15"/>
  <c r="EH5" i="15"/>
  <c r="EH8"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IG18" i="33" l="1"/>
  <c r="AE18" i="33"/>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9" i="15"/>
  <c r="EH6" i="15"/>
  <c r="EH10" i="15"/>
  <c r="EH11" i="15"/>
  <c r="EH14" i="15"/>
  <c r="EH12" i="15"/>
  <c r="EH13" i="15"/>
  <c r="EH15" i="15"/>
  <c r="EH16" i="15"/>
  <c r="EH18" i="15"/>
  <c r="EH19" i="15"/>
  <c r="EH17" i="15"/>
  <c r="EH20" i="15"/>
  <c r="EH22" i="15"/>
  <c r="EH24" i="15"/>
  <c r="EH21" i="15"/>
  <c r="EH23" i="15"/>
  <c r="EH26" i="15"/>
  <c r="EH25" i="15"/>
  <c r="EI5" i="15"/>
  <c r="EI8" i="15" s="1"/>
  <c r="CV18" i="33"/>
  <c r="CZ18" i="33"/>
  <c r="CQ18" i="33"/>
  <c r="CJ18" i="33"/>
  <c r="NK19" i="33"/>
  <c r="BA18" i="33"/>
  <c r="BW18" i="33" s="1"/>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P18" i="33" l="1"/>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9" i="15"/>
  <c r="EI6" i="15"/>
  <c r="EI10" i="15"/>
  <c r="EI12" i="15"/>
  <c r="EI11" i="15"/>
  <c r="EI14" i="15"/>
  <c r="EI13" i="15"/>
  <c r="EI15" i="15"/>
  <c r="EI16" i="15"/>
  <c r="EI19" i="15"/>
  <c r="EI21" i="15"/>
  <c r="EI23" i="15"/>
  <c r="EI26" i="15"/>
  <c r="EI17" i="15"/>
  <c r="EI18" i="15"/>
  <c r="EI20" i="15"/>
  <c r="EI22" i="15"/>
  <c r="EI24" i="15"/>
  <c r="EI25" i="15"/>
  <c r="EJ5" i="15"/>
  <c r="EJ8"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AK18" i="33" l="1"/>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6" i="15"/>
  <c r="EJ9" i="15"/>
  <c r="EJ11" i="15"/>
  <c r="EJ13" i="15"/>
  <c r="EJ15" i="15"/>
  <c r="EJ10" i="15"/>
  <c r="EJ12" i="15"/>
  <c r="EJ14" i="15"/>
  <c r="EJ17" i="15"/>
  <c r="EJ18" i="15"/>
  <c r="EJ19" i="15"/>
  <c r="EJ16" i="15"/>
  <c r="EJ21" i="15"/>
  <c r="EJ23" i="15"/>
  <c r="EJ26" i="15"/>
  <c r="EJ20" i="15"/>
  <c r="EJ24" i="15"/>
  <c r="EJ22" i="15"/>
  <c r="EJ25" i="15"/>
  <c r="EK5" i="15"/>
  <c r="EK8"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S18" i="33" l="1"/>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25" i="15"/>
  <c r="EK6" i="15"/>
  <c r="EK9" i="15"/>
  <c r="EK13" i="15"/>
  <c r="EK15" i="15"/>
  <c r="EK10" i="15"/>
  <c r="EK11" i="15"/>
  <c r="EK12" i="15"/>
  <c r="EK14" i="15"/>
  <c r="EK16" i="15"/>
  <c r="EK17" i="15"/>
  <c r="EK18" i="15"/>
  <c r="EK20" i="15"/>
  <c r="EK22" i="15"/>
  <c r="EK24" i="15"/>
  <c r="EK19" i="15"/>
  <c r="EK21" i="15"/>
  <c r="EK23" i="15"/>
  <c r="EK26" i="15"/>
  <c r="EL5" i="15"/>
  <c r="EL8"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A18" i="33" l="1"/>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9" i="15"/>
  <c r="EL6" i="15"/>
  <c r="EL10" i="15"/>
  <c r="EL11" i="15"/>
  <c r="EL12" i="15"/>
  <c r="EL14" i="15"/>
  <c r="EL13" i="15"/>
  <c r="EL15" i="15"/>
  <c r="EL16" i="15"/>
  <c r="EL18" i="15"/>
  <c r="EL19" i="15"/>
  <c r="EL17" i="15"/>
  <c r="EL20" i="15"/>
  <c r="EL22" i="15"/>
  <c r="EL24" i="15"/>
  <c r="EL23" i="15"/>
  <c r="EL26" i="15"/>
  <c r="EL21" i="15"/>
  <c r="EL25" i="15"/>
  <c r="EM5" i="15"/>
  <c r="EM8"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CB19" i="33" l="1"/>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9" i="15"/>
  <c r="EM10" i="15"/>
  <c r="EM6" i="15"/>
  <c r="EM12" i="15"/>
  <c r="EM14" i="15"/>
  <c r="EM15" i="15"/>
  <c r="EM13" i="15"/>
  <c r="EM16" i="15"/>
  <c r="EM17" i="15"/>
  <c r="EM18" i="15"/>
  <c r="EM21" i="15"/>
  <c r="EM23" i="15"/>
  <c r="EM26" i="15"/>
  <c r="EM11" i="15"/>
  <c r="EM19" i="15"/>
  <c r="EM20" i="15"/>
  <c r="EM22" i="15"/>
  <c r="EM24" i="15"/>
  <c r="EM25" i="15"/>
  <c r="EN5" i="15"/>
  <c r="EN8"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AG19" i="33" l="1"/>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6" i="15"/>
  <c r="EN9" i="15"/>
  <c r="EN11" i="15"/>
  <c r="EN10" i="15"/>
  <c r="EN13" i="15"/>
  <c r="EN15" i="15"/>
  <c r="EN12" i="15"/>
  <c r="EN14" i="15"/>
  <c r="EN17" i="15"/>
  <c r="EN16" i="15"/>
  <c r="EN19" i="15"/>
  <c r="EN21" i="15"/>
  <c r="EN23" i="15"/>
  <c r="EN26" i="15"/>
  <c r="EN20" i="15"/>
  <c r="EN18" i="15"/>
  <c r="EN22" i="15"/>
  <c r="EN24" i="15"/>
  <c r="EN25" i="15"/>
  <c r="EO5" i="15"/>
  <c r="EO8"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C19" i="33" l="1"/>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25" i="15"/>
  <c r="EO6" i="15"/>
  <c r="EO9" i="15"/>
  <c r="EO11" i="15"/>
  <c r="EO13" i="15"/>
  <c r="EO15" i="15"/>
  <c r="EO12" i="15"/>
  <c r="EO10" i="15"/>
  <c r="EO18" i="15"/>
  <c r="EO14" i="15"/>
  <c r="EO20" i="15"/>
  <c r="EO22" i="15"/>
  <c r="EO24" i="15"/>
  <c r="EO16" i="15"/>
  <c r="EO17" i="15"/>
  <c r="EO21" i="15"/>
  <c r="EO23" i="15"/>
  <c r="EO26" i="15"/>
  <c r="EO19" i="15"/>
  <c r="EP5" i="15"/>
  <c r="EP8"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AE19" i="33" l="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9" i="15"/>
  <c r="EP6" i="15"/>
  <c r="EP10" i="15"/>
  <c r="EP14" i="15"/>
  <c r="EP11" i="15"/>
  <c r="EP13" i="15"/>
  <c r="EP15" i="15"/>
  <c r="EP16" i="15"/>
  <c r="EP18" i="15"/>
  <c r="EP12" i="15"/>
  <c r="EP17" i="15"/>
  <c r="EP19" i="15"/>
  <c r="EP20" i="15"/>
  <c r="EP22" i="15"/>
  <c r="EP24" i="15"/>
  <c r="EP26" i="15"/>
  <c r="EP23" i="15"/>
  <c r="EP21" i="15"/>
  <c r="EP25" i="15"/>
  <c r="EQ5" i="15"/>
  <c r="EQ8" i="15" s="1"/>
  <c r="CJ19" i="33"/>
  <c r="CQ19" i="33"/>
  <c r="BA19" i="33"/>
  <c r="BW19" i="33" s="1"/>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NK20" i="33" l="1"/>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9" i="15"/>
  <c r="EQ10" i="15"/>
  <c r="EQ11" i="15"/>
  <c r="EQ12" i="15"/>
  <c r="EQ6" i="15"/>
  <c r="EQ14" i="15"/>
  <c r="EQ16" i="15"/>
  <c r="EQ13" i="15"/>
  <c r="EQ15" i="15"/>
  <c r="EQ17" i="15"/>
  <c r="EQ18" i="15"/>
  <c r="EQ19" i="15"/>
  <c r="EQ21" i="15"/>
  <c r="EQ23" i="15"/>
  <c r="EQ26" i="15"/>
  <c r="EQ20" i="15"/>
  <c r="EQ22" i="15"/>
  <c r="EQ24" i="15"/>
  <c r="EQ25" i="15"/>
  <c r="ER5" i="15"/>
  <c r="ER8"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II20" i="33" l="1"/>
  <c r="EA19" i="33"/>
  <c r="EG19" i="33"/>
  <c r="EO19" i="33"/>
  <c r="ES19" i="33"/>
  <c r="EH19" i="33"/>
  <c r="EJ19" i="33"/>
  <c r="QI19" i="33"/>
  <c r="PM19" i="33" s="1"/>
  <c r="LG19" i="33" s="1"/>
  <c r="DZ19" i="33"/>
  <c r="HW19" i="33"/>
  <c r="QJ19" i="33"/>
  <c r="PN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6" i="15"/>
  <c r="ER9" i="15"/>
  <c r="ER11" i="15"/>
  <c r="ER10" i="15"/>
  <c r="ER12" i="15"/>
  <c r="ER13" i="15"/>
  <c r="ER15" i="15"/>
  <c r="ER14" i="15"/>
  <c r="ER17" i="15"/>
  <c r="ER16" i="15"/>
  <c r="ER18" i="15"/>
  <c r="ER19" i="15"/>
  <c r="ER21" i="15"/>
  <c r="ER23" i="15"/>
  <c r="ER26" i="15"/>
  <c r="ER20" i="15"/>
  <c r="ER22" i="15"/>
  <c r="ER24" i="15"/>
  <c r="ER25" i="15"/>
  <c r="ES5" i="15"/>
  <c r="ES8"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LH19" i="33"/>
  <c r="AW44" i="32"/>
  <c r="AM44" i="32" s="1"/>
  <c r="AR43" i="32"/>
  <c r="AS43" i="32" s="1"/>
  <c r="AX43" i="32"/>
  <c r="AZ43" i="32"/>
  <c r="AT43" i="32"/>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ER19" i="33" l="1"/>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6" i="15"/>
  <c r="ES25" i="15"/>
  <c r="ES9" i="15"/>
  <c r="ES10" i="15"/>
  <c r="ES12" i="15"/>
  <c r="ES13" i="15"/>
  <c r="ES15" i="15"/>
  <c r="ES11" i="15"/>
  <c r="ES14" i="15"/>
  <c r="ES16" i="15"/>
  <c r="ES17" i="15"/>
  <c r="ES20" i="15"/>
  <c r="ES22" i="15"/>
  <c r="ES24" i="15"/>
  <c r="ES19" i="15"/>
  <c r="ES21" i="15"/>
  <c r="ES23" i="15"/>
  <c r="ES26" i="15"/>
  <c r="ES18" i="15"/>
  <c r="ET5" i="15"/>
  <c r="ET8"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K19" i="33" l="1"/>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9" i="15"/>
  <c r="ET6" i="15"/>
  <c r="ET10" i="15"/>
  <c r="ET14" i="15"/>
  <c r="ET12" i="15"/>
  <c r="ET13" i="15"/>
  <c r="ET15" i="15"/>
  <c r="ET16" i="15"/>
  <c r="ET18" i="15"/>
  <c r="ET11" i="15"/>
  <c r="ET19" i="15"/>
  <c r="ET20" i="15"/>
  <c r="ET22" i="15"/>
  <c r="ET24" i="15"/>
  <c r="ET17" i="15"/>
  <c r="ET21" i="15"/>
  <c r="ET26" i="15"/>
  <c r="ET23" i="15"/>
  <c r="ET25" i="15"/>
  <c r="EU5" i="15"/>
  <c r="EU8"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IU20" i="33" l="1"/>
  <c r="IF20" i="33"/>
  <c r="AB20" i="33"/>
  <c r="AX20" i="33" s="1"/>
  <c r="BT20" i="33" s="1"/>
  <c r="AA20" i="33"/>
  <c r="AW20" i="33" s="1"/>
  <c r="BS20" i="33" s="1"/>
  <c r="IP20" i="33"/>
  <c r="AI20" i="33"/>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9" i="15"/>
  <c r="EU6" i="15"/>
  <c r="EU10" i="15"/>
  <c r="EU12" i="15"/>
  <c r="EU11" i="15"/>
  <c r="EU14" i="15"/>
  <c r="EU17" i="15"/>
  <c r="EU18" i="15"/>
  <c r="EU13" i="15"/>
  <c r="EU15" i="15"/>
  <c r="EU21" i="15"/>
  <c r="EU23" i="15"/>
  <c r="EU26" i="15"/>
  <c r="EU20" i="15"/>
  <c r="EU22" i="15"/>
  <c r="EU24" i="15"/>
  <c r="EU16" i="15"/>
  <c r="EU19" i="15"/>
  <c r="EU25" i="15"/>
  <c r="EV5" i="15"/>
  <c r="EV8" i="15" s="1"/>
  <c r="CM20" i="33"/>
  <c r="BI20" i="33"/>
  <c r="CE20" i="33" s="1"/>
  <c r="AH20" i="33"/>
  <c r="IT20" i="33"/>
  <c r="IG20" i="33"/>
  <c r="U20" i="33"/>
  <c r="AV20" i="33"/>
  <c r="BR20" i="33" s="1"/>
  <c r="BE20" i="33"/>
  <c r="CA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AL20" i="33" l="1"/>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6" i="15"/>
  <c r="EV9" i="15"/>
  <c r="EV11" i="15"/>
  <c r="EV10" i="15"/>
  <c r="EV13" i="15"/>
  <c r="EV15" i="15"/>
  <c r="EV14" i="15"/>
  <c r="EV17" i="15"/>
  <c r="EV16" i="15"/>
  <c r="EV12" i="15"/>
  <c r="EV18" i="15"/>
  <c r="EV19" i="15"/>
  <c r="EV21" i="15"/>
  <c r="EV23" i="15"/>
  <c r="EV26" i="15"/>
  <c r="EV20" i="15"/>
  <c r="EV24" i="15"/>
  <c r="EV22" i="15"/>
  <c r="EV25" i="15"/>
  <c r="EW5" i="15"/>
  <c r="EW8"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P20" i="33" l="1"/>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6" i="15"/>
  <c r="EW25" i="15"/>
  <c r="EW9" i="15"/>
  <c r="EW11" i="15"/>
  <c r="EW12" i="15"/>
  <c r="EW13" i="15"/>
  <c r="EW15" i="15"/>
  <c r="EW10" i="15"/>
  <c r="EW16" i="15"/>
  <c r="EW17" i="15"/>
  <c r="EW14" i="15"/>
  <c r="EW18" i="15"/>
  <c r="EW20" i="15"/>
  <c r="EW22" i="15"/>
  <c r="EW24" i="15"/>
  <c r="EW19" i="15"/>
  <c r="EW21" i="15"/>
  <c r="EW23" i="15"/>
  <c r="EW26" i="15"/>
  <c r="EX5" i="15"/>
  <c r="EX8"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DZ20" i="33" l="1"/>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9" i="15"/>
  <c r="EX6" i="15"/>
  <c r="EX10" i="15"/>
  <c r="EX14" i="15"/>
  <c r="EX11" i="15"/>
  <c r="EX12" i="15"/>
  <c r="EX13" i="15"/>
  <c r="EX15" i="15"/>
  <c r="EX16" i="15"/>
  <c r="EX18" i="15"/>
  <c r="EX19" i="15"/>
  <c r="EX17" i="15"/>
  <c r="EX20" i="15"/>
  <c r="EX22" i="15"/>
  <c r="EX24" i="15"/>
  <c r="EX21" i="15"/>
  <c r="EX26" i="15"/>
  <c r="EX23" i="15"/>
  <c r="EX25" i="15"/>
  <c r="EY5" i="15"/>
  <c r="EY8"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E20" i="33" l="1"/>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6" i="15"/>
  <c r="EY10" i="15"/>
  <c r="EY12" i="15"/>
  <c r="EY9" i="15"/>
  <c r="EY14" i="15"/>
  <c r="EY11" i="15"/>
  <c r="EY13" i="15"/>
  <c r="EY16" i="15"/>
  <c r="EY17" i="15"/>
  <c r="EY18" i="15"/>
  <c r="EY21" i="15"/>
  <c r="EY23" i="15"/>
  <c r="EY26" i="15"/>
  <c r="EY15" i="15"/>
  <c r="EY19" i="15"/>
  <c r="EY20" i="15"/>
  <c r="EY22" i="15"/>
  <c r="EY24" i="15"/>
  <c r="EY25" i="15"/>
  <c r="EZ5" i="15"/>
  <c r="EZ8"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F20" i="33" l="1"/>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6" i="15"/>
  <c r="EZ9" i="15"/>
  <c r="EZ11" i="15"/>
  <c r="EZ13" i="15"/>
  <c r="EZ15" i="15"/>
  <c r="EZ12" i="15"/>
  <c r="EZ14" i="15"/>
  <c r="EZ10" i="15"/>
  <c r="EZ17" i="15"/>
  <c r="EZ18" i="15"/>
  <c r="EZ16" i="15"/>
  <c r="EZ21" i="15"/>
  <c r="EZ23" i="15"/>
  <c r="EZ26" i="15"/>
  <c r="EZ19" i="15"/>
  <c r="EZ20" i="15"/>
  <c r="EZ24" i="15"/>
  <c r="EZ22" i="15"/>
  <c r="EZ25" i="15"/>
  <c r="FA5" i="15"/>
  <c r="FA8"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EL20" i="33" l="1"/>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25" i="15"/>
  <c r="FA6" i="15"/>
  <c r="FA9" i="15"/>
  <c r="FA10" i="15"/>
  <c r="FA13" i="15"/>
  <c r="FA15" i="15"/>
  <c r="FA11" i="15"/>
  <c r="FA16" i="15"/>
  <c r="FA17" i="15"/>
  <c r="FA18" i="15"/>
  <c r="FA12" i="15"/>
  <c r="FA19" i="15"/>
  <c r="FA20" i="15"/>
  <c r="FA22" i="15"/>
  <c r="FA24" i="15"/>
  <c r="FA21" i="15"/>
  <c r="FA23" i="15"/>
  <c r="FA26" i="15"/>
  <c r="FA14" i="15"/>
  <c r="FB5" i="15"/>
  <c r="FB8"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EI20" i="33" l="1"/>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9" i="15"/>
  <c r="FB6" i="15"/>
  <c r="FB10" i="15"/>
  <c r="FB11" i="15"/>
  <c r="FB12" i="15"/>
  <c r="FB14" i="15"/>
  <c r="FB13" i="15"/>
  <c r="FB15" i="15"/>
  <c r="FB16" i="15"/>
  <c r="FB18" i="15"/>
  <c r="FB19" i="15"/>
  <c r="FB17" i="15"/>
  <c r="FB20" i="15"/>
  <c r="FB22" i="15"/>
  <c r="FB24" i="15"/>
  <c r="FB23" i="15"/>
  <c r="FB21" i="15"/>
  <c r="FB26" i="15"/>
  <c r="FB25" i="15"/>
  <c r="FC5" i="15"/>
  <c r="FC8"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EC21" i="33" l="1"/>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9" i="15"/>
  <c r="FC10" i="15"/>
  <c r="FC6" i="15"/>
  <c r="FC12" i="15"/>
  <c r="FC11" i="15"/>
  <c r="FC14" i="15"/>
  <c r="FC15" i="15"/>
  <c r="FC16" i="15"/>
  <c r="FC17" i="15"/>
  <c r="FC18" i="15"/>
  <c r="FC13" i="15"/>
  <c r="FC21" i="15"/>
  <c r="FC23" i="15"/>
  <c r="FC26" i="15"/>
  <c r="FC19" i="15"/>
  <c r="FC20" i="15"/>
  <c r="FC22" i="15"/>
  <c r="FC24" i="15"/>
  <c r="FC25" i="15"/>
  <c r="FD5" i="15"/>
  <c r="FD8"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KI20" i="33" l="1"/>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6" i="15"/>
  <c r="FD9" i="15"/>
  <c r="FD11" i="15"/>
  <c r="FD10" i="15"/>
  <c r="FD13" i="15"/>
  <c r="FD15" i="15"/>
  <c r="FD12" i="15"/>
  <c r="FD14" i="15"/>
  <c r="FD17" i="15"/>
  <c r="FD16" i="15"/>
  <c r="FD18" i="15"/>
  <c r="FD21" i="15"/>
  <c r="FD23" i="15"/>
  <c r="FD26" i="15"/>
  <c r="FD20" i="15"/>
  <c r="FD19" i="15"/>
  <c r="FD22" i="15"/>
  <c r="FD24" i="15"/>
  <c r="FD25" i="15"/>
  <c r="FE5" i="15"/>
  <c r="FE8"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DR21" i="33" l="1"/>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25" i="15"/>
  <c r="FE6" i="15"/>
  <c r="FE9" i="15"/>
  <c r="FE10" i="15"/>
  <c r="FE11" i="15"/>
  <c r="FE13" i="15"/>
  <c r="FE15" i="15"/>
  <c r="FE12" i="15"/>
  <c r="FE14" i="15"/>
  <c r="FE18" i="15"/>
  <c r="FE20" i="15"/>
  <c r="FE22" i="15"/>
  <c r="FE24" i="15"/>
  <c r="FE16" i="15"/>
  <c r="FE17" i="15"/>
  <c r="FE21" i="15"/>
  <c r="FE23" i="15"/>
  <c r="FE26" i="15"/>
  <c r="FE19" i="15"/>
  <c r="FF5" i="15"/>
  <c r="FF8"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MZ21" i="33" l="1"/>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9" i="15"/>
  <c r="FF6" i="15"/>
  <c r="FF10" i="15"/>
  <c r="FF14" i="15"/>
  <c r="FF11" i="15"/>
  <c r="FF13" i="15"/>
  <c r="FF12" i="15"/>
  <c r="FF16" i="15"/>
  <c r="FF18" i="15"/>
  <c r="FF15" i="15"/>
  <c r="FF17" i="15"/>
  <c r="FF19" i="15"/>
  <c r="FF20" i="15"/>
  <c r="FF22" i="15"/>
  <c r="FF24" i="15"/>
  <c r="FF26" i="15"/>
  <c r="FF23" i="15"/>
  <c r="FF21" i="15"/>
  <c r="FF25" i="15"/>
  <c r="FG5" i="15"/>
  <c r="FG8"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HK21" i="33" l="1"/>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0" i="15"/>
  <c r="FG9" i="15"/>
  <c r="FG11" i="15"/>
  <c r="FG12" i="15"/>
  <c r="FG14" i="15"/>
  <c r="FG6" i="15"/>
  <c r="FG13" i="15"/>
  <c r="FG16" i="15"/>
  <c r="FG15" i="15"/>
  <c r="FG17" i="15"/>
  <c r="FG18" i="15"/>
  <c r="FG19" i="15"/>
  <c r="FG21" i="15"/>
  <c r="FG23" i="15"/>
  <c r="FG26" i="15"/>
  <c r="FG20" i="15"/>
  <c r="FG22" i="15"/>
  <c r="FG24" i="15"/>
  <c r="FG25" i="15"/>
  <c r="FH5" i="15"/>
  <c r="FH8"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KU21" i="33" l="1"/>
  <c r="ED21" i="33"/>
  <c r="EL21" i="33"/>
  <c r="EO21" i="33"/>
  <c r="RH21" i="33"/>
  <c r="OT21" i="33"/>
  <c r="QY21" i="33"/>
  <c r="OK21" i="33"/>
  <c r="QR21" i="33"/>
  <c r="OD21" i="33"/>
  <c r="NH22" i="33"/>
  <c r="MU21" i="33"/>
  <c r="KH21" i="33"/>
  <c r="KQ21" i="33"/>
  <c r="KC21" i="33"/>
  <c r="KF21" i="33"/>
  <c r="QX21" i="33"/>
  <c r="NO22" i="33"/>
  <c r="FS21" i="33"/>
  <c r="JY21"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6" i="15"/>
  <c r="FH9" i="15"/>
  <c r="FH11" i="15"/>
  <c r="FH12" i="15"/>
  <c r="FH13" i="15"/>
  <c r="FH10" i="15"/>
  <c r="FH14" i="15"/>
  <c r="FH17" i="15"/>
  <c r="FH16" i="15"/>
  <c r="FH15" i="15"/>
  <c r="FH18" i="15"/>
  <c r="FH19" i="15"/>
  <c r="FH21" i="15"/>
  <c r="FH23" i="15"/>
  <c r="FH26" i="15"/>
  <c r="FH20" i="15"/>
  <c r="FH22" i="15"/>
  <c r="FH24" i="15"/>
  <c r="FH25" i="15"/>
  <c r="E39"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ER21" i="33" l="1"/>
  <c r="AA22" i="33"/>
  <c r="AW22" i="33" s="1"/>
  <c r="BS22" i="33" s="1"/>
  <c r="EI21" i="33"/>
  <c r="EM21" i="33"/>
  <c r="AJ22" i="33"/>
  <c r="BF22" i="33" s="1"/>
  <c r="CB22" i="33" s="1"/>
  <c r="CX22" i="33" s="1"/>
  <c r="EB21" i="33"/>
  <c r="IF22" i="33"/>
  <c r="NM22" i="33"/>
  <c r="OI21" i="33"/>
  <c r="RB21" i="33"/>
  <c r="ON21" i="33"/>
  <c r="NI22" i="33"/>
  <c r="OE21" i="33"/>
  <c r="QZ21" i="33"/>
  <c r="OL21" i="33"/>
  <c r="T22" i="33"/>
  <c r="AP22" i="33" s="1"/>
  <c r="BL22" i="33" s="1"/>
  <c r="CH22" i="33" s="1"/>
  <c r="NC21" i="33"/>
  <c r="GY21" i="33"/>
  <c r="HU21" i="33" s="1"/>
  <c r="GQ22" i="33"/>
  <c r="HM22" i="33" s="1"/>
  <c r="KB21" i="33"/>
  <c r="IM22" i="33"/>
  <c r="NV22" i="33"/>
  <c r="GD21" i="33"/>
  <c r="KJ21" i="33"/>
  <c r="RF21" i="33"/>
  <c r="GG21" i="33"/>
  <c r="KM21" i="33"/>
  <c r="IV22" i="33"/>
  <c r="QS21" i="33"/>
  <c r="MO22" i="33"/>
  <c r="MW21" i="33"/>
  <c r="OA22" i="33"/>
  <c r="RK21" i="33"/>
  <c r="QW21" i="33"/>
  <c r="LL21" i="33"/>
  <c r="KV21" i="33"/>
  <c r="NP22" i="33"/>
  <c r="FV21" i="33"/>
  <c r="NR22" i="33"/>
  <c r="HS21" i="33"/>
  <c r="LG21" i="33"/>
  <c r="LC21" i="33"/>
  <c r="LY22" i="33"/>
  <c r="HE21" i="33"/>
  <c r="IA21" i="33" s="1"/>
  <c r="E40" i="15"/>
  <c r="F39"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IY22" i="33" l="1"/>
  <c r="IG22" i="33"/>
  <c r="IK22" i="33"/>
  <c r="IP22" i="33"/>
  <c r="IT22" i="33"/>
  <c r="IN22" i="33"/>
  <c r="U22" i="33"/>
  <c r="AQ22" i="33" s="1"/>
  <c r="BM22" i="33" s="1"/>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39" i="15"/>
  <c r="H39" i="15"/>
  <c r="P39" i="15" s="1"/>
  <c r="E41" i="15"/>
  <c r="F40"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EC22" i="33" l="1"/>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0" i="15"/>
  <c r="P40" i="15" s="1"/>
  <c r="G40" i="15"/>
  <c r="J39" i="15"/>
  <c r="E42" i="15"/>
  <c r="F41" i="15"/>
  <c r="I39"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NS22"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3" i="15"/>
  <c r="F42" i="15"/>
  <c r="O39" i="15"/>
  <c r="I40" i="15"/>
  <c r="H41" i="15"/>
  <c r="P41" i="15" s="1"/>
  <c r="G41" i="15"/>
  <c r="J40"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EG22" i="33" l="1"/>
  <c r="IQ22" i="33"/>
  <c r="DZ22" i="33"/>
  <c r="OO21" i="33"/>
  <c r="KT22" i="33"/>
  <c r="FR22" i="33" s="1"/>
  <c r="OD22" i="33" s="1"/>
  <c r="MT22" i="33"/>
  <c r="MQ22" i="33"/>
  <c r="MP22" i="33"/>
  <c r="MZ22" i="33"/>
  <c r="NE22" i="33"/>
  <c r="MM22" i="33"/>
  <c r="MR22" i="33"/>
  <c r="AE22" i="33"/>
  <c r="BA22" i="33" s="1"/>
  <c r="BW22" i="33" s="1"/>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0" i="15"/>
  <c r="J41" i="15"/>
  <c r="I41" i="15"/>
  <c r="G42" i="15"/>
  <c r="H42" i="15"/>
  <c r="P42" i="15" s="1"/>
  <c r="E44" i="15"/>
  <c r="F43"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EH22" i="33" l="1"/>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2" i="15"/>
  <c r="H43" i="15"/>
  <c r="P43" i="15" s="1"/>
  <c r="G43" i="15"/>
  <c r="I42" i="15"/>
  <c r="E45" i="15"/>
  <c r="F44" i="15"/>
  <c r="O41"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K22" i="33"/>
  <c r="GB22" i="33"/>
  <c r="KY22" i="33"/>
  <c r="KU22" i="33"/>
  <c r="HY22" i="33"/>
  <c r="ME23" i="33"/>
  <c r="QI22" i="33"/>
  <c r="PM22" i="33" s="1"/>
  <c r="HW22" i="33"/>
  <c r="IB22" i="33"/>
  <c r="GW22" i="33"/>
  <c r="QE22" i="33" s="1"/>
  <c r="PI22" i="33" s="1"/>
  <c r="MH23" i="33"/>
  <c r="GZ22" i="33"/>
  <c r="MB23" i="33" s="1"/>
  <c r="DO22" i="33"/>
  <c r="FG22" i="33" s="1"/>
  <c r="DG23" i="33"/>
  <c r="EY23" i="33" s="1"/>
  <c r="E46" i="15"/>
  <c r="F45" i="15"/>
  <c r="I43" i="15"/>
  <c r="J43" i="15"/>
  <c r="O42" i="15"/>
  <c r="G44" i="15"/>
  <c r="H44" i="15"/>
  <c r="P44"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EB22" i="33" l="1"/>
  <c r="EM22" i="33"/>
  <c r="EI22" i="33"/>
  <c r="IM23" i="33"/>
  <c r="QX22" i="33"/>
  <c r="OJ22" i="33"/>
  <c r="RK22" i="33"/>
  <c r="OW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OA23" i="33"/>
  <c r="NR23" i="33"/>
  <c r="FS22" i="33"/>
  <c r="LG22" i="33"/>
  <c r="HS22" i="33"/>
  <c r="LY23" i="33"/>
  <c r="HV22" i="33"/>
  <c r="QH22" i="33"/>
  <c r="PL22" i="33" s="1"/>
  <c r="GY22" i="33"/>
  <c r="HU22" i="33" s="1"/>
  <c r="DU22" i="33"/>
  <c r="FM22" i="33" s="1"/>
  <c r="J44" i="15"/>
  <c r="H45" i="15"/>
  <c r="P45" i="15" s="1"/>
  <c r="G45" i="15"/>
  <c r="I44" i="15"/>
  <c r="O43" i="15"/>
  <c r="E47" i="15"/>
  <c r="F46"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IP23" i="33" l="1"/>
  <c r="AM23" i="33"/>
  <c r="BI23" i="33" s="1"/>
  <c r="CE23" i="33" s="1"/>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IY23" i="33"/>
  <c r="AD23" i="33"/>
  <c r="AZ23" i="33" s="1"/>
  <c r="BV23" i="33" s="1"/>
  <c r="NI23" i="33"/>
  <c r="QG22" i="33"/>
  <c r="PK22" i="33" s="1"/>
  <c r="LF22" i="33"/>
  <c r="MA23" i="33"/>
  <c r="HE22" i="33"/>
  <c r="IA22" i="33" s="1"/>
  <c r="DD23" i="33"/>
  <c r="EV23" i="33" s="1"/>
  <c r="E48" i="15"/>
  <c r="F47" i="15"/>
  <c r="O44" i="15"/>
  <c r="I45" i="15"/>
  <c r="G46" i="15"/>
  <c r="H46" i="15"/>
  <c r="P46" i="15" s="1"/>
  <c r="J45"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U23" i="33" l="1"/>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6" i="15"/>
  <c r="G47" i="15"/>
  <c r="H47" i="15"/>
  <c r="P47" i="15" s="1"/>
  <c r="J46" i="15"/>
  <c r="O45" i="15"/>
  <c r="E49" i="15"/>
  <c r="F48" i="15"/>
  <c r="CP23" i="33"/>
  <c r="DA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6" i="15"/>
  <c r="I47" i="15"/>
  <c r="H48" i="15"/>
  <c r="P48" i="15" s="1"/>
  <c r="G48" i="15"/>
  <c r="J47" i="15"/>
  <c r="E50" i="15"/>
  <c r="F49"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7" i="15"/>
  <c r="I48" i="15"/>
  <c r="H49" i="15"/>
  <c r="P49" i="15" s="1"/>
  <c r="G49" i="15"/>
  <c r="E51" i="15"/>
  <c r="F50" i="15"/>
  <c r="J48"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0" i="15"/>
  <c r="P50" i="15" s="1"/>
  <c r="G50" i="15"/>
  <c r="I50" i="15" s="1"/>
  <c r="J49" i="15"/>
  <c r="E52" i="15"/>
  <c r="F51" i="15"/>
  <c r="I49" i="15"/>
  <c r="O48"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0" i="15"/>
  <c r="O50" i="15" s="1"/>
  <c r="G51" i="15"/>
  <c r="I51" i="15" s="1"/>
  <c r="H51" i="15"/>
  <c r="P51" i="15" s="1"/>
  <c r="O49" i="15"/>
  <c r="E53" i="15"/>
  <c r="F52"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4" i="15"/>
  <c r="F53" i="15"/>
  <c r="H52" i="15"/>
  <c r="P52" i="15" s="1"/>
  <c r="G52" i="15"/>
  <c r="J51" i="15"/>
  <c r="O51"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3" i="15"/>
  <c r="I53" i="15" s="1"/>
  <c r="H53" i="15"/>
  <c r="P53" i="15" s="1"/>
  <c r="E55" i="15"/>
  <c r="F54" i="15"/>
  <c r="J52" i="15"/>
  <c r="I52"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4" i="15"/>
  <c r="P54" i="15" s="1"/>
  <c r="G54" i="15"/>
  <c r="I54" i="15" s="1"/>
  <c r="O52" i="15"/>
  <c r="E56" i="15"/>
  <c r="F55" i="15"/>
  <c r="J53" i="15"/>
  <c r="O53"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5" i="15"/>
  <c r="P55" i="15" s="1"/>
  <c r="G55" i="15"/>
  <c r="E57" i="15"/>
  <c r="F56" i="15"/>
  <c r="J54" i="15"/>
  <c r="O54"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DV24" i="33"/>
  <c r="FN24" i="33" s="1"/>
  <c r="I55" i="15"/>
  <c r="E58" i="15"/>
  <c r="F57" i="15"/>
  <c r="J55" i="15"/>
  <c r="H56" i="15"/>
  <c r="P56" i="15" s="1"/>
  <c r="G56"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EG24" i="33" l="1"/>
  <c r="IH24" i="33"/>
  <c r="MF25" i="33"/>
  <c r="QL24" i="33"/>
  <c r="PP24" i="33" s="1"/>
  <c r="HB24" i="33"/>
  <c r="QJ24" i="33" s="1"/>
  <c r="PN24" i="33" s="1"/>
  <c r="JX24" i="33"/>
  <c r="MP24" i="33"/>
  <c r="MQ24" i="33"/>
  <c r="ND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HF24" i="33"/>
  <c r="IB24" i="33" s="1"/>
  <c r="LA24" i="33"/>
  <c r="GR24" i="33"/>
  <c r="HN24" i="33" s="1"/>
  <c r="GS24" i="33"/>
  <c r="QA24" i="33" s="1"/>
  <c r="PE24" i="33" s="1"/>
  <c r="DP24" i="33"/>
  <c r="FH24" i="33" s="1"/>
  <c r="DJ24" i="33"/>
  <c r="FB24" i="33" s="1"/>
  <c r="DQ24" i="33"/>
  <c r="FI24" i="33" s="1"/>
  <c r="DM24" i="33"/>
  <c r="FE24" i="33" s="1"/>
  <c r="DE24" i="33"/>
  <c r="EW24" i="33" s="1"/>
  <c r="O55" i="15"/>
  <c r="E59" i="15"/>
  <c r="F58" i="15"/>
  <c r="I56" i="15"/>
  <c r="J56" i="15"/>
  <c r="G57" i="15"/>
  <c r="H57" i="15"/>
  <c r="P57"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EH24" i="33" l="1"/>
  <c r="EP24" i="33"/>
  <c r="EJ24" i="33"/>
  <c r="EE24" i="33"/>
  <c r="EN24" i="33"/>
  <c r="RI23" i="33"/>
  <c r="OU23" i="33"/>
  <c r="LJ24" i="33"/>
  <c r="GH24" i="33" s="1"/>
  <c r="OT24" i="33" s="1"/>
  <c r="MD25" i="33"/>
  <c r="HX24" i="33"/>
  <c r="MU24" i="33"/>
  <c r="MY24" i="33"/>
  <c r="GT24" i="33"/>
  <c r="QB24" i="33" s="1"/>
  <c r="PF24" i="33" s="1"/>
  <c r="KE24" i="33"/>
  <c r="MM24" i="33"/>
  <c r="MX24" i="33"/>
  <c r="NY24" i="33"/>
  <c r="MH25" i="33"/>
  <c r="LD24" i="33"/>
  <c r="MR24" i="33"/>
  <c r="LB24" i="33"/>
  <c r="JQ24" i="33"/>
  <c r="QO24" i="33"/>
  <c r="PS24" i="33" s="1"/>
  <c r="IC24" i="33"/>
  <c r="FY24" i="33"/>
  <c r="OK24" i="33" s="1"/>
  <c r="NH25" i="33"/>
  <c r="QR24" i="33"/>
  <c r="LT25" i="33"/>
  <c r="QN24" i="33"/>
  <c r="PR24" i="33" s="1"/>
  <c r="GZ24" i="33"/>
  <c r="MB25" i="33" s="1"/>
  <c r="HA24" i="33"/>
  <c r="HW24" i="33" s="1"/>
  <c r="LU25" i="33"/>
  <c r="KY24" i="33"/>
  <c r="HO24" i="33"/>
  <c r="PZ24" i="33"/>
  <c r="PD24" i="33" s="1"/>
  <c r="GW24" i="33"/>
  <c r="LY25" i="33" s="1"/>
  <c r="GO24" i="33"/>
  <c r="PW24" i="33" s="1"/>
  <c r="PA24" i="33" s="1"/>
  <c r="DS24" i="33"/>
  <c r="FK24" i="33" s="1"/>
  <c r="H58" i="15"/>
  <c r="P58" i="15" s="1"/>
  <c r="G58" i="15"/>
  <c r="I57" i="15"/>
  <c r="O56" i="15"/>
  <c r="E60" i="15"/>
  <c r="F59" i="15"/>
  <c r="J57"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ED24" i="33" l="1"/>
  <c r="ES24" i="33"/>
  <c r="EA24" i="33"/>
  <c r="ER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7" i="15"/>
  <c r="H59" i="15"/>
  <c r="P59" i="15" s="1"/>
  <c r="G59" i="15"/>
  <c r="I58" i="15"/>
  <c r="E61" i="15"/>
  <c r="F60" i="15"/>
  <c r="J58"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FM63" i="32"/>
  <c r="FC63" i="32" s="1"/>
  <c r="FP62" i="32"/>
  <c r="FN62" i="32"/>
  <c r="FH62" i="32"/>
  <c r="FI62" i="32" s="1"/>
  <c r="FL62" i="32" s="1"/>
  <c r="KZ24" i="33"/>
  <c r="KL43" i="32"/>
  <c r="KU43" i="32"/>
  <c r="AY61" i="32"/>
  <c r="EI63" i="32"/>
  <c r="DY63" i="32" s="1"/>
  <c r="EJ62" i="32"/>
  <c r="EL62" i="32"/>
  <c r="ED62" i="32"/>
  <c r="EE62" i="32" s="1"/>
  <c r="AJ25" i="33" l="1"/>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KP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8" i="15"/>
  <c r="E62" i="15"/>
  <c r="F61" i="15"/>
  <c r="I59" i="15"/>
  <c r="H60" i="15"/>
  <c r="P60" i="15" s="1"/>
  <c r="G60" i="15"/>
  <c r="I60" i="15" s="1"/>
  <c r="J59"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59" i="15"/>
  <c r="J60" i="15"/>
  <c r="O60" i="15" s="1"/>
  <c r="G61" i="15"/>
  <c r="H61" i="15"/>
  <c r="P61" i="15" s="1"/>
  <c r="F62" i="15"/>
  <c r="E63" i="15"/>
  <c r="F63"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IS25"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R25" i="33" l="1"/>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5" i="15"/>
  <c r="IA24" i="33"/>
  <c r="MG25" i="33"/>
  <c r="GU25" i="33"/>
  <c r="QC25" i="33" s="1"/>
  <c r="PG25" i="33" s="1"/>
  <c r="HD25" i="33"/>
  <c r="HZ25" i="33" s="1"/>
  <c r="GX25" i="33"/>
  <c r="HT25" i="33" s="1"/>
  <c r="DI25" i="33"/>
  <c r="FA25" i="33" s="1"/>
  <c r="DW25" i="33"/>
  <c r="FO25" i="33" s="1"/>
  <c r="DL25" i="33"/>
  <c r="FD25" i="33" s="1"/>
  <c r="M61" i="15"/>
  <c r="M56" i="15"/>
  <c r="P62" i="15"/>
  <c r="L61" i="15"/>
  <c r="M58" i="15"/>
  <c r="M60" i="15"/>
  <c r="I62" i="15"/>
  <c r="L59" i="15"/>
  <c r="L55" i="15"/>
  <c r="O61" i="15"/>
  <c r="L62" i="15"/>
  <c r="L58" i="15"/>
  <c r="L57" i="15"/>
  <c r="L60" i="15"/>
  <c r="I63" i="15"/>
  <c r="L63" i="15"/>
  <c r="L38" i="15"/>
  <c r="L39" i="15"/>
  <c r="L41" i="15"/>
  <c r="L40" i="15"/>
  <c r="L43" i="15"/>
  <c r="L42" i="15"/>
  <c r="L44" i="15"/>
  <c r="L46" i="15"/>
  <c r="L45" i="15"/>
  <c r="L47" i="15"/>
  <c r="L48" i="15"/>
  <c r="L50" i="15"/>
  <c r="L49" i="15"/>
  <c r="L52" i="15"/>
  <c r="L51" i="15"/>
  <c r="L53" i="15"/>
  <c r="L54" i="15"/>
  <c r="L56"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4" i="15"/>
  <c r="N62"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S26"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CR27" i="33"/>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LT28" i="33"/>
  <c r="EF27" i="33"/>
  <c r="IM28" i="33"/>
  <c r="ER27" i="33"/>
  <c r="EO27" i="33"/>
  <c r="EH27" i="33"/>
  <c r="EM27" i="33"/>
  <c r="KQ27" i="33"/>
  <c r="QV27" i="33"/>
  <c r="OH27" i="33"/>
  <c r="RK27" i="33"/>
  <c r="KB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AS29" i="33"/>
  <c r="BO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X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BV30"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KU29" i="33" l="1"/>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CR30" i="33"/>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AU30" i="33"/>
  <c r="BQ30" i="33" s="1"/>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BH31" i="33"/>
  <c r="CD31" i="33" s="1"/>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H33"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T34" i="33"/>
  <c r="AP34" i="33" s="1"/>
  <c r="BL34" i="33" s="1"/>
  <c r="CH34" i="33" s="1"/>
  <c r="IF34" i="33"/>
  <c r="AI33" i="33"/>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BE33" i="33"/>
  <c r="CA33" i="33" s="1"/>
  <c r="BH33" i="33"/>
  <c r="CD33"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D34" i="33" l="1"/>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Y33" i="33"/>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BF36" i="33"/>
  <c r="CB36" i="33" s="1"/>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KB37" i="33"/>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EH37" i="33" l="1"/>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Y38"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K39"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EE39" i="33" l="1"/>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GH41" i="33"/>
  <c r="OT41"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BZ41" i="33" l="1"/>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BU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ON41" i="33"/>
  <c r="KY41" i="33"/>
  <c r="KC41" i="33" s="1"/>
  <c r="FY41" i="33"/>
  <c r="NK42" i="33"/>
  <c r="RD40" i="33"/>
  <c r="QU41" i="33"/>
  <c r="GC40" i="33"/>
  <c r="KI40" i="33"/>
  <c r="FT40" i="33"/>
  <c r="JZ40" i="33"/>
  <c r="JR42" i="33"/>
  <c r="JB42" i="33"/>
  <c r="JU42" i="33"/>
  <c r="JH41" i="33"/>
  <c r="KX41" i="33"/>
  <c r="AD42" i="33"/>
  <c r="AZ42" i="33" s="1"/>
  <c r="BV42" i="33" s="1"/>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Y42" i="33"/>
  <c r="CU42" i="33"/>
  <c r="CP42" i="33"/>
  <c r="NL43"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EN42" i="33" l="1"/>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J43" i="33"/>
  <c r="X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EF42" i="33" l="1"/>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H43" i="33"/>
  <c r="CD43" i="33" s="1"/>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AG44" i="33"/>
  <c r="BC44" i="33" s="1"/>
  <c r="BY44" i="33" s="1"/>
  <c r="CU44" i="33" s="1"/>
  <c r="ED44" i="33"/>
  <c r="AI44" i="33"/>
  <c r="BE44" i="33" s="1"/>
  <c r="CA44" i="33" s="1"/>
  <c r="AD45" i="33"/>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W44" i="33"/>
  <c r="CQ44" i="33"/>
  <c r="CZ44" i="33"/>
  <c r="CX45" i="33"/>
  <c r="CY44" i="33"/>
  <c r="AZ45" i="33"/>
  <c r="BV45" i="33" s="1"/>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BG46" i="33"/>
  <c r="CC46"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BD50" i="33"/>
  <c r="BZ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CN50"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IF52" i="33"/>
  <c r="Z51" i="33"/>
  <c r="AV51" i="33" s="1"/>
  <c r="EA51" i="33"/>
  <c r="PY51" i="33"/>
  <c r="PC51" i="33" s="1"/>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KW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RG50" i="33"/>
  <c r="OS50" i="33"/>
  <c r="NJ51" i="33"/>
  <c r="OF50" i="33"/>
  <c r="RI50" i="33"/>
  <c r="OU50" i="33"/>
  <c r="LE50" i="33"/>
  <c r="KI50" i="33" s="1"/>
  <c r="LD51" i="33"/>
  <c r="NY51" i="33"/>
  <c r="MQ51" i="33"/>
  <c r="MP51" i="33"/>
  <c r="MS51" i="33"/>
  <c r="JY51" i="33"/>
  <c r="FS51" i="33"/>
  <c r="HG52" i="33"/>
  <c r="QO52" i="33" s="1"/>
  <c r="PS52" i="33" s="1"/>
  <c r="RF51" i="33"/>
  <c r="NV52" i="33"/>
  <c r="NW51" i="33"/>
  <c r="FU51" i="33"/>
  <c r="KA51" i="33"/>
  <c r="NE52" i="33"/>
  <c r="GU51" i="33"/>
  <c r="QC51" i="33" s="1"/>
  <c r="PG51" i="33" s="1"/>
  <c r="QT50" i="33"/>
  <c r="GR51" i="33"/>
  <c r="LT52" i="33" s="1"/>
  <c r="LF50" i="33"/>
  <c r="GS51" i="33"/>
  <c r="LU52" i="33" s="1"/>
  <c r="CH52" i="33"/>
  <c r="CX52" i="33"/>
  <c r="CN51" i="33"/>
  <c r="CD51" i="33"/>
  <c r="IS51" i="33"/>
  <c r="AG51" i="33"/>
  <c r="IW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AJ54" i="33"/>
  <c r="BF54" i="33" s="1"/>
  <c r="CB54" i="33" s="1"/>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GF54"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FZ53" i="33" l="1"/>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GC54" i="33"/>
  <c r="JF55" i="33"/>
  <c r="LM56" i="33"/>
  <c r="LD55" i="33"/>
  <c r="KU55" i="33"/>
  <c r="LF54" i="33"/>
  <c r="DH55" i="33"/>
  <c r="EZ55" i="33" s="1"/>
  <c r="CM55" i="33"/>
  <c r="NU55" i="33"/>
  <c r="NJ55" i="33"/>
  <c r="W56" i="33"/>
  <c r="II56" i="33"/>
  <c r="BF56" i="33"/>
  <c r="CB56" i="33" s="1"/>
  <c r="AP56" i="33"/>
  <c r="BL56" i="33" s="1"/>
  <c r="BE55" i="33"/>
  <c r="CA55" i="33" s="1"/>
  <c r="BR55" i="33"/>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EG55" i="33" l="1"/>
  <c r="RC54" i="33"/>
  <c r="OO54"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N55" i="33"/>
  <c r="CV56" i="33"/>
  <c r="CH56" i="33"/>
  <c r="AY55" i="33"/>
  <c r="BU55" i="33" s="1"/>
  <c r="AS56" i="33"/>
  <c r="BO56" i="33" s="1"/>
  <c r="NS55" i="33"/>
  <c r="V55" i="33"/>
  <c r="IH55" i="33"/>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AK55" i="33" l="1"/>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E55" i="33"/>
  <c r="I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R55" i="33" l="1"/>
  <c r="AD56" i="33"/>
  <c r="AZ56" i="33" s="1"/>
  <c r="BV56" i="33" s="1"/>
  <c r="ED55" i="33"/>
  <c r="U56" i="33"/>
  <c r="EE55" i="33"/>
  <c r="AM57" i="33"/>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I57" i="33"/>
  <c r="CE57" i="33" s="1"/>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MG56" i="33"/>
  <c r="PY56" i="33"/>
  <c r="PC56" i="33" s="1"/>
  <c r="HM56" i="33"/>
  <c r="HA55" i="33"/>
  <c r="QI55" i="33" s="1"/>
  <c r="PM55" i="33" s="1"/>
  <c r="QM55" i="33"/>
  <c r="PQ55" i="33" s="1"/>
  <c r="DN56" i="33"/>
  <c r="FF56" i="33" s="1"/>
  <c r="DO55" i="33"/>
  <c r="FG55" i="33" s="1"/>
  <c r="DW57" i="33"/>
  <c r="FO57" i="33" s="1"/>
  <c r="DE56" i="33"/>
  <c r="EW56" i="33" s="1"/>
  <c r="DP55" i="33"/>
  <c r="FH55" i="33" s="1"/>
  <c r="CO56" i="33"/>
  <c r="PX55" i="33"/>
  <c r="PB55" i="33" s="1"/>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K57" i="33"/>
  <c r="OW57" i="33" s="1"/>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RC55" i="33" l="1"/>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RK57"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IP57" i="33" l="1"/>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T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NS59"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ER59" i="33" l="1"/>
  <c r="AE59" i="33"/>
  <c r="BA59" i="33" s="1"/>
  <c r="AF59" i="33"/>
  <c r="BB59" i="33" s="1"/>
  <c r="BX59" i="33" s="1"/>
  <c r="ED59" i="33"/>
  <c r="IO59" i="33"/>
  <c r="AC59" i="33"/>
  <c r="AY59" i="33" s="1"/>
  <c r="BU59" i="33" s="1"/>
  <c r="CQ59" i="33" s="1"/>
  <c r="EE59" i="33"/>
  <c r="OO58" i="33"/>
  <c r="FS59" i="33"/>
  <c r="OE59" i="33" s="1"/>
  <c r="RB59" i="33"/>
  <c r="ON59" i="33"/>
  <c r="HO59" i="33"/>
  <c r="LU60" i="33"/>
  <c r="BY59" i="33"/>
  <c r="CU59" i="33" s="1"/>
  <c r="KX59" i="33"/>
  <c r="MR59" i="33"/>
  <c r="NB60" i="33"/>
  <c r="NJ59" i="33"/>
  <c r="NR60" i="33"/>
  <c r="IR59" i="33"/>
  <c r="IQ59" i="33"/>
  <c r="NI60" i="33"/>
  <c r="NO60" i="33"/>
  <c r="QY59" i="33"/>
  <c r="JJ59" i="33"/>
  <c r="JK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DM59" i="33"/>
  <c r="FE59" i="33" s="1"/>
  <c r="CT59" i="33"/>
  <c r="BW59" i="33"/>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DZ60" i="33" l="1"/>
  <c r="EF59" i="33"/>
  <c r="IM60" i="33"/>
  <c r="IP60" i="33"/>
  <c r="EO59" i="33"/>
  <c r="IG60" i="33"/>
  <c r="V59" i="33"/>
  <c r="AR59" i="33" s="1"/>
  <c r="BN59" i="33" s="1"/>
  <c r="QS59" i="33"/>
  <c r="KT60" i="33"/>
  <c r="JX60" i="33" s="1"/>
  <c r="KB59" i="33"/>
  <c r="FV59" i="33"/>
  <c r="MT59" i="33"/>
  <c r="KP59" i="33"/>
  <c r="NC59" i="33"/>
  <c r="MU59" i="33"/>
  <c r="MO60" i="33"/>
  <c r="MZ60" i="33"/>
  <c r="AD60" i="33"/>
  <c r="AZ60" i="33" s="1"/>
  <c r="BV60" i="33" s="1"/>
  <c r="IH59" i="33"/>
  <c r="U60" i="33"/>
  <c r="AQ60" i="33" s="1"/>
  <c r="BM60" i="33" s="1"/>
  <c r="AA60" i="33"/>
  <c r="AW60" i="33" s="1"/>
  <c r="BS60" i="33" s="1"/>
  <c r="CO60" i="33" s="1"/>
  <c r="FW59" i="33"/>
  <c r="KC59" i="33"/>
  <c r="JO59" i="33"/>
  <c r="LI59" i="33"/>
  <c r="DP59" i="33"/>
  <c r="FH59" i="33" s="1"/>
  <c r="JN59" i="33"/>
  <c r="GJ59" i="33"/>
  <c r="HP59" i="33"/>
  <c r="GV59" i="33"/>
  <c r="HR59" i="33" s="1"/>
  <c r="GQ60" i="33"/>
  <c r="HM60" i="33" s="1"/>
  <c r="LV60" i="33"/>
  <c r="GW59" i="33"/>
  <c r="LY60" i="33" s="1"/>
  <c r="DQ59" i="33"/>
  <c r="FI59" i="33" s="1"/>
  <c r="HB60" i="33"/>
  <c r="MD61" i="33" s="1"/>
  <c r="MF61" i="33"/>
  <c r="QL60" i="33"/>
  <c r="PP60" i="33" s="1"/>
  <c r="HE59" i="33"/>
  <c r="IA59" i="33" s="1"/>
  <c r="CS59" i="33"/>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EP60" i="33" l="1"/>
  <c r="NZ60" i="33"/>
  <c r="IX60" i="33" s="1"/>
  <c r="OV59" i="33"/>
  <c r="QV59" i="33"/>
  <c r="OH59" i="33"/>
  <c r="QW59" i="33"/>
  <c r="OI59" i="33"/>
  <c r="FR60" i="33"/>
  <c r="NL60" i="33"/>
  <c r="MY59" i="33"/>
  <c r="MX59" i="33"/>
  <c r="FX59" i="33"/>
  <c r="KD59" i="33"/>
  <c r="GG59" i="33"/>
  <c r="OS59" i="33" s="1"/>
  <c r="KM59" i="33"/>
  <c r="NH61"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CI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NI61"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X61" i="33"/>
  <c r="AL61"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F62" i="33" l="1"/>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AH62" i="33"/>
  <c r="BD62" i="33" s="1"/>
  <c r="BZ62" i="33" s="1"/>
  <c r="IK61" i="33"/>
  <c r="NU61" i="33"/>
  <c r="GD60" i="33"/>
  <c r="OP60" i="33" s="1"/>
  <c r="LR61" i="33"/>
  <c r="PX60" i="33"/>
  <c r="PB60" i="33" s="1"/>
  <c r="GO61" i="33"/>
  <c r="PW61" i="33" s="1"/>
  <c r="PA61" i="33" s="1"/>
  <c r="CL61" i="33"/>
  <c r="CW61" i="33"/>
  <c r="CZ61" i="33"/>
  <c r="CH62" i="33"/>
  <c r="BF62" i="33"/>
  <c r="CB62" i="33" s="1"/>
  <c r="AB61" i="33"/>
  <c r="IN61"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IO61" i="33" l="1"/>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O62" i="33"/>
  <c r="NT61" i="33"/>
  <c r="RD60" i="33"/>
  <c r="KV60" i="33"/>
  <c r="KU61" i="33"/>
  <c r="HK61" i="33"/>
  <c r="LQ62" i="33"/>
  <c r="DI61" i="33"/>
  <c r="FA61" i="33" s="1"/>
  <c r="DD62" i="33"/>
  <c r="EV62" i="33" s="1"/>
  <c r="DH61" i="33"/>
  <c r="EZ61" i="33" s="1"/>
  <c r="DV61" i="33"/>
  <c r="FN61" i="33" s="1"/>
  <c r="DS61" i="33"/>
  <c r="FK61" i="33" s="1"/>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BO62" i="33" l="1"/>
  <c r="CK62" i="33" s="1"/>
  <c r="DQ61" i="33"/>
  <c r="FI61" i="33" s="1"/>
  <c r="MY61" i="33" s="1"/>
  <c r="AA62" i="33"/>
  <c r="AW62" i="33" s="1"/>
  <c r="BS62" i="33" s="1"/>
  <c r="EJ61" i="33"/>
  <c r="QY61" i="33"/>
  <c r="NS61" i="33"/>
  <c r="IQ61" i="33" s="1"/>
  <c r="OO60" i="33"/>
  <c r="GK62" i="33"/>
  <c r="ND61" i="33"/>
  <c r="NA61" i="33"/>
  <c r="ML62" i="33"/>
  <c r="MP61" i="33"/>
  <c r="MQ61" i="33"/>
  <c r="JZ60" i="33"/>
  <c r="RC60" i="33"/>
  <c r="GB61" i="33"/>
  <c r="ON61" i="33" s="1"/>
  <c r="KH61" i="33"/>
  <c r="FS61" i="33"/>
  <c r="JY61" i="33"/>
  <c r="IM62" i="33"/>
  <c r="JR62" i="33"/>
  <c r="JE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G62" i="33"/>
  <c r="EY62" i="33" s="1"/>
  <c r="DJ61" i="33"/>
  <c r="FB61" i="33" s="1"/>
  <c r="CY61" i="33"/>
  <c r="CO62"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HA61" i="33" l="1"/>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CY62"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I63" i="33"/>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ER62" i="33" l="1"/>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U63" i="33"/>
  <c r="IG63" i="33"/>
  <c r="NH64"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EN63" i="33" l="1"/>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T64" i="33"/>
  <c r="IF64" i="33"/>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EC63" i="33" l="1"/>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NI64"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EM63" i="33" l="1"/>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IG64" i="33"/>
  <c r="U64"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EG64" i="33" l="1"/>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AQ64" i="33"/>
  <c r="BM64"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BX64" i="33"/>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ER64" i="33" l="1"/>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X65" i="33"/>
  <c r="HA64" i="33"/>
  <c r="HW64" i="33" s="1"/>
  <c r="GR64" i="33"/>
  <c r="HN64" i="33" s="1"/>
  <c r="DT65" i="33"/>
  <c r="FL65" i="33" s="1"/>
  <c r="DS64" i="33"/>
  <c r="FK64" i="33" s="1"/>
  <c r="DU64" i="33"/>
  <c r="FM64" i="33" s="1"/>
  <c r="DM64" i="33"/>
  <c r="FE64" i="33" s="1"/>
  <c r="DI64" i="33"/>
  <c r="FA64" i="33" s="1"/>
  <c r="CK65" i="33"/>
  <c r="CT64"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DZ65" i="33" l="1"/>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NI65"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EM64" i="33" l="1"/>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G65" i="33"/>
  <c r="U65" i="33"/>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EO64" i="33" l="1"/>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AQ65" i="33"/>
  <c r="BM65"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BT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ES66" i="33" l="1"/>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P65" i="33"/>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KB65" i="33"/>
  <c r="MN65" i="33"/>
  <c r="AL66" i="33"/>
  <c r="BH66" i="33" s="1"/>
  <c r="CD66" i="33" s="1"/>
  <c r="NN66" i="33"/>
  <c r="LF65" i="33"/>
  <c r="GE65" i="33"/>
  <c r="OQ65" i="33" s="1"/>
  <c r="GF66" i="33"/>
  <c r="OR66" i="33" s="1"/>
  <c r="LX66" i="33"/>
  <c r="HM66" i="33"/>
  <c r="PY66" i="33"/>
  <c r="PC66" i="33" s="1"/>
  <c r="HU65" i="33"/>
  <c r="QG65" i="33"/>
  <c r="PK65" i="33" s="1"/>
  <c r="QD65" i="33"/>
  <c r="PH65" i="33" s="1"/>
  <c r="NX67" i="33"/>
  <c r="NL66"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W68"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IK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NJ71"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NY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IS72" i="33" l="1"/>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AK72" i="33"/>
  <c r="IW72" i="33"/>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Y72" i="33" l="1"/>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GF73"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EM72" i="33" l="1"/>
  <c r="RF73" i="33"/>
  <c r="OR73" i="33"/>
  <c r="FR73" i="33"/>
  <c r="NH74" i="33" s="1"/>
  <c r="FZ72" i="33"/>
  <c r="JX73" i="33"/>
  <c r="KF72" i="33"/>
  <c r="NV74"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EP73" i="33" l="1"/>
  <c r="IT74" i="33"/>
  <c r="QZ72" i="33"/>
  <c r="OL72" i="33"/>
  <c r="QX72" i="33"/>
  <c r="OJ72" i="33"/>
  <c r="QR73" i="33"/>
  <c r="OD73" i="33"/>
  <c r="RG72" i="33"/>
  <c r="OS72" i="33"/>
  <c r="NP73" i="33"/>
  <c r="AH74" i="33"/>
  <c r="BD74" i="33" s="1"/>
  <c r="BZ74" i="33" s="1"/>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EL72" i="33" l="1"/>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W73" i="33" l="1"/>
  <c r="ER73" i="33"/>
  <c r="AA74" i="33"/>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AW74" i="33"/>
  <c r="BS74" i="33" s="1"/>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NV75"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RF74" i="33" l="1"/>
  <c r="EL73" i="33"/>
  <c r="RE73" i="33"/>
  <c r="OQ73" i="33"/>
  <c r="NR74" i="33"/>
  <c r="AD74" i="33" s="1"/>
  <c r="ON73" i="33"/>
  <c r="FS73" i="33"/>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NI74" i="33"/>
  <c r="AH75" i="33"/>
  <c r="IT75" i="33"/>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EI73" i="33" l="1"/>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NK77"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O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CD77"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EL76" i="33" l="1"/>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CZ77"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NL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AV77" i="33"/>
  <c r="BR77" i="33" s="1"/>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Z78" i="33"/>
  <c r="BV78" i="33" s="1"/>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NJ78" i="33"/>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EJ78" i="33" l="1"/>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V78" i="33"/>
  <c r="IH78"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EA78" i="33" l="1"/>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AB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N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EC79" i="33" l="1"/>
  <c r="ER79" i="33"/>
  <c r="Y79" i="33"/>
  <c r="AU79" i="33" s="1"/>
  <c r="BQ79" i="33" s="1"/>
  <c r="EB78" i="33"/>
  <c r="OI78" i="33"/>
  <c r="QY79" i="33"/>
  <c r="OK79" i="33"/>
  <c r="QX78" i="33"/>
  <c r="OJ78" i="33"/>
  <c r="QV78" i="33"/>
  <c r="OH78" i="33"/>
  <c r="RI78" i="33"/>
  <c r="OU78" i="33"/>
  <c r="IK79"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EN80" i="33" l="1"/>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NM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N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NJ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EM80" i="33" l="1"/>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V80" i="33"/>
  <c r="IH80" i="33"/>
  <c r="KL185" i="32"/>
  <c r="KU185" i="32"/>
  <c r="LA185" i="32"/>
  <c r="LJ185" i="32"/>
  <c r="LP185" i="32"/>
  <c r="LY185" i="32"/>
  <c r="KT184" i="32"/>
  <c r="AI78" i="32"/>
  <c r="LI184" i="32"/>
  <c r="JW185" i="32"/>
  <c r="KF185" i="32"/>
  <c r="LX184" i="32"/>
  <c r="KE184" i="32"/>
  <c r="JN186" i="32"/>
  <c r="JD186" i="32" s="1"/>
  <c r="JO185" i="32"/>
  <c r="JI185" i="32"/>
  <c r="JJ185" i="32" s="1"/>
  <c r="EH80" i="33" l="1"/>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NH83" i="33"/>
  <c r="T83" i="33" s="1"/>
  <c r="AP83"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DO81" i="33"/>
  <c r="FG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EE81" i="33" l="1"/>
  <c r="FR82" i="33"/>
  <c r="JX82" i="33"/>
  <c r="EI81" i="33"/>
  <c r="EM81" i="33"/>
  <c r="ES82" i="33"/>
  <c r="EA81" i="33"/>
  <c r="KU81" i="33"/>
  <c r="JY81" i="33" s="1"/>
  <c r="IF83" i="33"/>
  <c r="MW81" i="33"/>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GY81" i="33"/>
  <c r="HU81"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OD82" i="33" l="1"/>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MA82" i="33"/>
  <c r="QG81" i="33"/>
  <c r="PK81" i="33" s="1"/>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EO81" i="33" l="1"/>
  <c r="IG82" i="33"/>
  <c r="IH81" i="33"/>
  <c r="AD82" i="33"/>
  <c r="AZ82" i="33" s="1"/>
  <c r="BV82" i="33" s="1"/>
  <c r="EC82" i="33"/>
  <c r="EH81" i="33"/>
  <c r="EK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LE81"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IK82" i="33" l="1"/>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NO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EL81" i="33" l="1"/>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A83" i="33"/>
  <c r="IM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EX81" i="33" l="1"/>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NJ82" i="33" l="1"/>
  <c r="V82" i="33" s="1"/>
  <c r="JZ81" i="33"/>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IH82" i="33" l="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AR82" i="33"/>
  <c r="BN82" i="33" s="1"/>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EO82" i="33" l="1"/>
  <c r="EQ82" i="33"/>
  <c r="AD83" i="33"/>
  <c r="AZ83" i="33" s="1"/>
  <c r="Y83" i="33"/>
  <c r="AU83" i="33" s="1"/>
  <c r="BQ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CM83" i="33"/>
  <c r="BV83"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IO83" i="33" l="1"/>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CR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NT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NR84"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X83" i="33"/>
  <c r="KD83" i="33"/>
  <c r="NQ84" i="33"/>
  <c r="GQ84" i="33"/>
  <c r="LS85" i="33" s="1"/>
  <c r="LM84" i="33"/>
  <c r="HU83" i="33"/>
  <c r="JB85" i="33"/>
  <c r="JP85" i="33"/>
  <c r="LE83" i="33"/>
  <c r="HE83" i="33"/>
  <c r="MG84" i="33" s="1"/>
  <c r="MA84" i="33"/>
  <c r="HD84" i="33"/>
  <c r="MF85" i="33" s="1"/>
  <c r="GZ83" i="33"/>
  <c r="MB84" i="33" s="1"/>
  <c r="MH85" i="33"/>
  <c r="IB84" i="33"/>
  <c r="FV83"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RG83" i="33"/>
  <c r="OS83" i="33"/>
  <c r="DZ85" i="33"/>
  <c r="AE84" i="33"/>
  <c r="BA84" i="33" s="1"/>
  <c r="EB83" i="33"/>
  <c r="QZ83" i="33"/>
  <c r="OL83" i="33"/>
  <c r="MM84" i="33"/>
  <c r="MQ84" i="33"/>
  <c r="FU84" i="33"/>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W84" i="33"/>
  <c r="CN84" i="33"/>
  <c r="BW84" i="33"/>
  <c r="IX85" i="33"/>
  <c r="AL85" i="33"/>
  <c r="BH85" i="33" s="1"/>
  <c r="NK85" i="33"/>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GE84" i="33"/>
  <c r="OQ84" i="33" s="1"/>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ES85" i="33" l="1"/>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NK86" i="33"/>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EB84" i="33" l="1"/>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II86" i="33"/>
  <c r="W86" i="33"/>
  <c r="AS86" i="33" s="1"/>
  <c r="BO86" i="33" s="1"/>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NV87" i="33" l="1"/>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HT86" i="33"/>
  <c r="GI85" i="33"/>
  <c r="OU85" i="33" s="1"/>
  <c r="KO85" i="33"/>
  <c r="GH86" i="33"/>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NX87" i="33"/>
  <c r="LJ199" i="32"/>
  <c r="LA199" i="32"/>
  <c r="JI199" i="32"/>
  <c r="JJ199" i="32" s="1"/>
  <c r="JN200" i="32"/>
  <c r="JD200" i="32" s="1"/>
  <c r="JO199" i="32"/>
  <c r="KT198" i="32"/>
  <c r="LI198" i="32"/>
  <c r="LP199" i="32"/>
  <c r="LY199" i="32"/>
  <c r="KV85" i="33"/>
  <c r="AF84" i="32"/>
  <c r="Y84" i="32"/>
  <c r="KE198" i="32"/>
  <c r="LX198" i="32"/>
  <c r="KU199" i="32"/>
  <c r="KL199" i="32"/>
  <c r="JW199" i="32"/>
  <c r="KF199" i="32"/>
  <c r="QF86" i="33" l="1"/>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BX86" i="33"/>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DV87" i="33" l="1"/>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AD87" i="33"/>
  <c r="AZ87" i="33" s="1"/>
  <c r="LA200" i="32"/>
  <c r="LJ200" i="32"/>
  <c r="JW200" i="32"/>
  <c r="KF200" i="32"/>
  <c r="KT199" i="32"/>
  <c r="LY200" i="32"/>
  <c r="LP200" i="32"/>
  <c r="KE199" i="32"/>
  <c r="LI199" i="32"/>
  <c r="LX199" i="32"/>
  <c r="AG85" i="32"/>
  <c r="AD84" i="32"/>
  <c r="JI200" i="32"/>
  <c r="JJ200" i="32" s="1"/>
  <c r="JO200" i="32"/>
  <c r="JN201" i="32"/>
  <c r="JD201" i="32" s="1"/>
  <c r="KU200" i="32"/>
  <c r="KL200" i="32"/>
  <c r="HF87" i="33" l="1"/>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QN87" i="33" l="1"/>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NN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GJ87" i="33" l="1"/>
  <c r="OV87" i="33" s="1"/>
  <c r="IL87" i="33"/>
  <c r="AI87" i="33"/>
  <c r="BE87" i="33" s="1"/>
  <c r="CA87" i="33" s="1"/>
  <c r="EQ86" i="33"/>
  <c r="IJ87" i="33"/>
  <c r="QX86" i="33"/>
  <c r="QZ86" i="33"/>
  <c r="OL86" i="33"/>
  <c r="NZ88" i="33"/>
  <c r="Z87" i="33"/>
  <c r="AV87" i="33" s="1"/>
  <c r="BR87" i="33" s="1"/>
  <c r="X87" i="33"/>
  <c r="AT87" i="33" s="1"/>
  <c r="NP87" i="33"/>
  <c r="RH87" i="33"/>
  <c r="ML88" i="33"/>
  <c r="GX87" i="33"/>
  <c r="QF87" i="33" s="1"/>
  <c r="PJ87" i="33" s="1"/>
  <c r="MN86" i="33"/>
  <c r="FU87" i="33"/>
  <c r="OG87" i="33" s="1"/>
  <c r="KA87" i="33"/>
  <c r="GP86" i="33"/>
  <c r="LR87" i="33" s="1"/>
  <c r="GF88" i="33"/>
  <c r="KL88" i="33"/>
  <c r="GD86" i="33"/>
  <c r="KJ86" i="33"/>
  <c r="RJ87" i="33"/>
  <c r="MV87" i="33"/>
  <c r="LK86" i="33"/>
  <c r="JO87" i="33"/>
  <c r="JC87" i="33"/>
  <c r="JG87" i="33"/>
  <c r="GN88" i="33"/>
  <c r="HJ88" i="33" s="1"/>
  <c r="DI87" i="33"/>
  <c r="FA87" i="33" s="1"/>
  <c r="DQ87" i="33"/>
  <c r="FI87" i="33" s="1"/>
  <c r="DE87" i="33"/>
  <c r="EW87" i="33" s="1"/>
  <c r="CQ87" i="33"/>
  <c r="DA88" i="33"/>
  <c r="CW87"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AB87" i="33" l="1"/>
  <c r="AX87" i="33" s="1"/>
  <c r="BT87" i="33" s="1"/>
  <c r="IX88" i="33"/>
  <c r="EJ87" i="33"/>
  <c r="AL88" i="33"/>
  <c r="BH88" i="33" s="1"/>
  <c r="CD88" i="33" s="1"/>
  <c r="CZ88" i="33" s="1"/>
  <c r="DV88" i="33" s="1"/>
  <c r="FN88" i="33" s="1"/>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KO86" i="33"/>
  <c r="JK87" i="33"/>
  <c r="JQ87" i="33"/>
  <c r="JU88" i="33"/>
  <c r="HA87" i="33"/>
  <c r="HW87" i="33" s="1"/>
  <c r="PV88" i="33"/>
  <c r="OZ88" i="33" s="1"/>
  <c r="LP89" i="33"/>
  <c r="GO87" i="33"/>
  <c r="HK87" i="33" s="1"/>
  <c r="DM87" i="33"/>
  <c r="FE87" i="33" s="1"/>
  <c r="DS87" i="33"/>
  <c r="FK87" i="33" s="1"/>
  <c r="DW88" i="33"/>
  <c r="FO88" i="33" s="1"/>
  <c r="CL87" i="33"/>
  <c r="CN87" i="33"/>
  <c r="NY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JT88" i="33" l="1"/>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EH87" i="33"/>
  <c r="AG88" i="33"/>
  <c r="RG87" i="33"/>
  <c r="OS87" i="33"/>
  <c r="RK88" i="33"/>
  <c r="OW88" i="33"/>
  <c r="NZ89" i="33"/>
  <c r="OV88" i="33"/>
  <c r="RA87" i="33"/>
  <c r="OM87" i="33"/>
  <c r="IS88" i="33"/>
  <c r="FX87" i="33"/>
  <c r="IK88" i="33"/>
  <c r="FV87" i="33"/>
  <c r="HM88" i="33"/>
  <c r="OA89" i="33"/>
  <c r="KW88" i="33"/>
  <c r="LS89" i="33"/>
  <c r="NN88" i="33"/>
  <c r="LE87" i="33"/>
  <c r="LA88" i="33"/>
  <c r="NW88" i="33"/>
  <c r="NQ88" i="33"/>
  <c r="RJ88" i="33"/>
  <c r="QM87" i="33"/>
  <c r="PQ87" i="33" s="1"/>
  <c r="MG88" i="33"/>
  <c r="JB89" i="33"/>
  <c r="LJ88" i="33"/>
  <c r="HV87" i="33"/>
  <c r="HX89" i="33"/>
  <c r="QJ89" i="33"/>
  <c r="PN89" i="33" s="1"/>
  <c r="QH87" i="33"/>
  <c r="PL87" i="33" s="1"/>
  <c r="LB87" i="33"/>
  <c r="DD89" i="33"/>
  <c r="EV89" i="33" s="1"/>
  <c r="CM88" i="33"/>
  <c r="CJ87" i="33"/>
  <c r="CR88" i="33"/>
  <c r="BC88" i="33"/>
  <c r="BY88" i="33" s="1"/>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NS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IW88" i="33"/>
  <c r="ES89" i="33"/>
  <c r="EE88" i="33"/>
  <c r="JE89" i="33"/>
  <c r="GT88" i="33"/>
  <c r="QB88" i="33" s="1"/>
  <c r="PF88" i="33" s="1"/>
  <c r="AK88" i="33"/>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T88" i="33"/>
  <c r="CX89" i="33"/>
  <c r="CS88" i="33"/>
  <c r="LM89" i="33"/>
  <c r="NJ88" i="33"/>
  <c r="HP88" i="33"/>
  <c r="BG88" i="33"/>
  <c r="CC88"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EA88" i="33" l="1"/>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W90" i="33"/>
  <c r="BY89" i="33"/>
  <c r="U87" i="32"/>
  <c r="V87" i="32" s="1"/>
  <c r="EQ88" i="33" l="1"/>
  <c r="II90" i="33"/>
  <c r="AC89" i="33"/>
  <c r="AY89" i="33" s="1"/>
  <c r="BU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Q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S89" i="33"/>
  <c r="CT89" i="33"/>
  <c r="BZ91" i="33"/>
  <c r="NH91" i="33"/>
  <c r="AF87" i="32"/>
  <c r="Y87" i="32"/>
  <c r="EE89" i="33" l="1"/>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CV91" i="33"/>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IY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BY90" i="33"/>
  <c r="CU90" i="33" s="1"/>
  <c r="DQ90" i="33" s="1"/>
  <c r="FI90" i="33" s="1"/>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AB90" i="33" l="1"/>
  <c r="AX90" i="33" s="1"/>
  <c r="BT90" i="33" s="1"/>
  <c r="IN90" i="33"/>
  <c r="RD89" i="33"/>
  <c r="OP89" i="33"/>
  <c r="RC89" i="33"/>
  <c r="OO89" i="33"/>
  <c r="MY90" i="33"/>
  <c r="MV90" i="33"/>
  <c r="MN89" i="33"/>
  <c r="NT90" i="33"/>
  <c r="JO90" i="33"/>
  <c r="NS90" i="33"/>
  <c r="QA90" i="33"/>
  <c r="PE90" i="33" s="1"/>
  <c r="LU91" i="33"/>
  <c r="GF91" i="33"/>
  <c r="KL91" i="33"/>
  <c r="GI89" i="33"/>
  <c r="KO89" i="33"/>
  <c r="HA90" i="33"/>
  <c r="QI90" i="33" s="1"/>
  <c r="PM90" i="33" s="1"/>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NV92" i="33"/>
  <c r="BF91" i="33"/>
  <c r="CB91" i="33" s="1"/>
  <c r="AT90" i="33"/>
  <c r="BP90" i="33" s="1"/>
  <c r="BS91" i="33"/>
  <c r="AB88" i="32"/>
  <c r="AH88" i="32"/>
  <c r="AK88" i="32"/>
  <c r="X88" i="32"/>
  <c r="EM90" i="33" l="1"/>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IU91" i="33"/>
  <c r="NQ91" i="33"/>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IO91" i="33"/>
  <c r="HE90" i="33"/>
  <c r="QM90" i="33" s="1"/>
  <c r="PQ90" i="33" s="1"/>
  <c r="RA90" i="33"/>
  <c r="MA91" i="33"/>
  <c r="QG90" i="33"/>
  <c r="PK90" i="33" s="1"/>
  <c r="CJ90" i="33"/>
  <c r="BI92" i="33"/>
  <c r="CE92" i="33" s="1"/>
  <c r="BC91" i="33"/>
  <c r="BY91" i="33" s="1"/>
  <c r="AZ91" i="33"/>
  <c r="BV91" i="33" s="1"/>
  <c r="AA89" i="32"/>
  <c r="S89" i="32"/>
  <c r="T89" i="32" s="1"/>
  <c r="EN92" i="33" l="1"/>
  <c r="EQ90" i="33"/>
  <c r="EK90" i="33"/>
  <c r="AC91" i="33"/>
  <c r="AY91" i="33" s="1"/>
  <c r="BU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Q91"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NV93" i="33"/>
  <c r="AB89" i="32"/>
  <c r="AK89" i="32"/>
  <c r="AH89" i="32"/>
  <c r="X89" i="32"/>
  <c r="NS91" i="33" l="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E91" i="33"/>
  <c r="IQ91" i="33"/>
  <c r="AH93" i="33"/>
  <c r="IT93" i="33"/>
  <c r="NY91" i="33"/>
  <c r="BX91" i="33"/>
  <c r="AT91" i="33"/>
  <c r="BP91" i="33" s="1"/>
  <c r="AF89" i="32"/>
  <c r="Y89" i="32"/>
  <c r="HO91" i="33" l="1"/>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NM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IK92" i="33"/>
  <c r="Y92" i="33"/>
  <c r="AU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QW91" i="33" l="1"/>
  <c r="OI91" i="33"/>
  <c r="ER92" i="33"/>
  <c r="IP92" i="33"/>
  <c r="AI92" i="33"/>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BE92" i="33"/>
  <c r="CA92" i="33" s="1"/>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NT92" i="33"/>
  <c r="W90" i="32"/>
  <c r="AH90" i="32" s="1"/>
  <c r="EQ91" i="33" l="1"/>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AF92" i="33"/>
  <c r="IR92" i="33"/>
  <c r="X92" i="33"/>
  <c r="IJ92" i="33"/>
  <c r="BS93" i="33"/>
  <c r="X90" i="32"/>
  <c r="Y90" i="32" s="1"/>
  <c r="AK90" i="32"/>
  <c r="KY92" i="33"/>
  <c r="EB91" i="33" l="1"/>
  <c r="EM92" i="33"/>
  <c r="AA93" i="33"/>
  <c r="AW93" i="33" s="1"/>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O93" i="33"/>
  <c r="CK93" i="33"/>
  <c r="QW92" i="33"/>
  <c r="KV91" i="33"/>
  <c r="AT92" i="33"/>
  <c r="BP92" i="33" s="1"/>
  <c r="BB92" i="33"/>
  <c r="BX92" i="33" s="1"/>
  <c r="AF90" i="32"/>
  <c r="LG92" i="33"/>
  <c r="Z90" i="32"/>
  <c r="AC90" i="32" s="1"/>
  <c r="AE91" i="32"/>
  <c r="AJ90" i="32"/>
  <c r="EJ92" i="33" l="1"/>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JI93" i="33"/>
  <c r="LM93" i="33"/>
  <c r="JE93" i="33"/>
  <c r="HD93" i="33"/>
  <c r="HZ93" i="33" s="1"/>
  <c r="HF93" i="33"/>
  <c r="MH94" i="33" s="1"/>
  <c r="GV92" i="33"/>
  <c r="LX93" i="33" s="1"/>
  <c r="HK92" i="33"/>
  <c r="LD92" i="33"/>
  <c r="PW92" i="33"/>
  <c r="PA92" i="33" s="1"/>
  <c r="DG93" i="33"/>
  <c r="EY93" i="33" s="1"/>
  <c r="DK93" i="33"/>
  <c r="FC93" i="33" s="1"/>
  <c r="CL92" i="33"/>
  <c r="CT92" i="33"/>
  <c r="LC92" i="33"/>
  <c r="NM93" i="33"/>
  <c r="AI90" i="32"/>
  <c r="EA92" i="33" l="1"/>
  <c r="T94" i="33"/>
  <c r="AP94" i="33" s="1"/>
  <c r="BL94" i="33" s="1"/>
  <c r="QT91" i="33"/>
  <c r="OF91" i="33"/>
  <c r="NJ92" i="33"/>
  <c r="IF94" i="33"/>
  <c r="BW92" i="33"/>
  <c r="CS92" i="33" s="1"/>
  <c r="GG92" i="33"/>
  <c r="OS92" i="33" s="1"/>
  <c r="MS93" i="33"/>
  <c r="KM92" i="33"/>
  <c r="HP92" i="33"/>
  <c r="IW92" i="33"/>
  <c r="AK92" i="33"/>
  <c r="BG92" i="33" s="1"/>
  <c r="CC92" i="33" s="1"/>
  <c r="CY92" i="33" s="1"/>
  <c r="MF94" i="33"/>
  <c r="RE92" i="33"/>
  <c r="QB92" i="33"/>
  <c r="PF92" i="33" s="1"/>
  <c r="QN93" i="33"/>
  <c r="PR93" i="33" s="1"/>
  <c r="GU93" i="33"/>
  <c r="HQ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EF92" i="33" l="1"/>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QC93" i="33"/>
  <c r="PG93" i="33" s="1"/>
  <c r="LW94"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EC93" i="33" l="1"/>
  <c r="EN94" i="33"/>
  <c r="EG93" i="33"/>
  <c r="IO93" i="33"/>
  <c r="AD93" i="33"/>
  <c r="FZ92" i="33"/>
  <c r="OL92" i="33" s="1"/>
  <c r="LT93" i="33"/>
  <c r="IP93" i="33"/>
  <c r="PZ92" i="33"/>
  <c r="PD92" i="33" s="1"/>
  <c r="NP93" i="33"/>
  <c r="NI93" i="33"/>
  <c r="IU93" i="33"/>
  <c r="AI93" i="33"/>
  <c r="BE93" i="33" s="1"/>
  <c r="CA93" i="33" s="1"/>
  <c r="CW93" i="33" s="1"/>
  <c r="NC92" i="33"/>
  <c r="KP93" i="33"/>
  <c r="FX92" i="33"/>
  <c r="MW92" i="33"/>
  <c r="AC93" i="33"/>
  <c r="AY93" i="33" s="1"/>
  <c r="BU93" i="33" s="1"/>
  <c r="KD92" i="33"/>
  <c r="LA93"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AZ93" i="33"/>
  <c r="BV93" i="33" s="1"/>
  <c r="BC93" i="33"/>
  <c r="BY93" i="33" s="1"/>
  <c r="W91" i="32"/>
  <c r="AB91" i="32"/>
  <c r="LH94" i="33"/>
  <c r="ED92" i="33" l="1"/>
  <c r="EK92" i="33"/>
  <c r="EL92" i="33"/>
  <c r="IN93" i="33"/>
  <c r="QX92" i="33"/>
  <c r="OJ92" i="33"/>
  <c r="QZ92" i="33"/>
  <c r="KX92" i="33"/>
  <c r="KB92" i="33" s="1"/>
  <c r="AB93" i="33"/>
  <c r="AX93" i="33" s="1"/>
  <c r="BT93" i="33" s="1"/>
  <c r="NN93" i="33"/>
  <c r="U93" i="33"/>
  <c r="AQ93" i="33" s="1"/>
  <c r="BM93" i="33" s="1"/>
  <c r="CI93" i="33" s="1"/>
  <c r="IG93" i="33"/>
  <c r="FY93" i="33"/>
  <c r="KA93" i="33"/>
  <c r="ML94" i="33"/>
  <c r="KE93"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EQ92" i="33" l="1"/>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BR93" i="33"/>
  <c r="NV95" i="33"/>
  <c r="NL93" i="33"/>
  <c r="AF91" i="32"/>
  <c r="Y91" i="32"/>
  <c r="AA94" i="33" l="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W94" i="33"/>
  <c r="BS94" i="33" s="1"/>
  <c r="AE92" i="32"/>
  <c r="Z91" i="32"/>
  <c r="AC91" i="32" s="1"/>
  <c r="AJ91" i="32"/>
  <c r="LI93" i="33"/>
  <c r="EE93" i="33" l="1"/>
  <c r="ES94" i="33"/>
  <c r="IR93" i="33"/>
  <c r="PW93" i="33"/>
  <c r="PA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KU93" i="33"/>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NR94" i="33"/>
  <c r="AR93" i="33"/>
  <c r="BN93" i="33" s="1"/>
  <c r="NI94" i="33"/>
  <c r="IU94" i="33"/>
  <c r="AI94" i="33"/>
  <c r="NU94" i="33"/>
  <c r="S92" i="32"/>
  <c r="T92" i="32" s="1"/>
  <c r="AA92" i="32"/>
  <c r="HM94" i="33" l="1"/>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IP94" i="33"/>
  <c r="AD94" i="33"/>
  <c r="AG94" i="33"/>
  <c r="IS94" i="33"/>
  <c r="BE94" i="33"/>
  <c r="CA94" i="33" s="1"/>
  <c r="U92" i="32"/>
  <c r="V92" i="32" s="1"/>
  <c r="QH93" i="33" l="1"/>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AM96" i="33"/>
  <c r="BA94" i="33"/>
  <c r="BW94" i="33" s="1"/>
  <c r="AG93" i="32"/>
  <c r="AD92" i="32"/>
  <c r="IU95" i="33" l="1"/>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RD94" i="33"/>
  <c r="KX94" i="33"/>
  <c r="AZ95" i="33"/>
  <c r="BV95" i="33" s="1"/>
  <c r="AY95" i="33"/>
  <c r="BU95" i="33" s="1"/>
  <c r="AB93" i="32"/>
  <c r="W93" i="32"/>
  <c r="IV96" i="33" l="1"/>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AH93" i="32"/>
  <c r="AK93" i="32"/>
  <c r="X93" i="32"/>
  <c r="AH97" i="33" l="1"/>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BO96" i="33"/>
  <c r="AK95" i="33"/>
  <c r="IW95" i="33"/>
  <c r="AF93" i="32"/>
  <c r="Y93" i="32"/>
  <c r="EB94" i="33" l="1"/>
  <c r="ES96" i="33"/>
  <c r="FD95" i="33"/>
  <c r="MT95" i="33" s="1"/>
  <c r="X95" i="33"/>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AT95" i="33"/>
  <c r="BP95" i="33" s="1"/>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NM96"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LB95" i="33" l="1"/>
  <c r="EH95" i="33"/>
  <c r="EP96" i="33"/>
  <c r="Y96" i="33"/>
  <c r="AU96" i="33" s="1"/>
  <c r="BQ96" i="33" s="1"/>
  <c r="ER96" i="33"/>
  <c r="AI96" i="33"/>
  <c r="BE96" i="33" s="1"/>
  <c r="CA96" i="33" s="1"/>
  <c r="OI95" i="33"/>
  <c r="RB95" i="33"/>
  <c r="ON95" i="33"/>
  <c r="RE95" i="33"/>
  <c r="OQ95" i="33"/>
  <c r="RA95" i="33"/>
  <c r="OM95" i="33"/>
  <c r="QS95" i="33"/>
  <c r="OE95" i="33"/>
  <c r="NU96" i="33"/>
  <c r="GR95" i="33"/>
  <c r="LT96" i="33" s="1"/>
  <c r="IK96" i="33"/>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CW96" i="33"/>
  <c r="NP96" i="33"/>
  <c r="AR95" i="33"/>
  <c r="BN95" i="33" s="1"/>
  <c r="NR96" i="33"/>
  <c r="S94" i="32"/>
  <c r="T94" i="32" s="1"/>
  <c r="AA94" i="32"/>
  <c r="FZ95" i="33" l="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NX97" i="33"/>
  <c r="IP96" i="33"/>
  <c r="AD96" i="33"/>
  <c r="AB96" i="33"/>
  <c r="IN96" i="33"/>
  <c r="U94" i="32"/>
  <c r="V94" i="32" s="1"/>
  <c r="OL95" i="33" l="1"/>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J97" i="33"/>
  <c r="IV97" i="33"/>
  <c r="NN96" i="33"/>
  <c r="AX96" i="33"/>
  <c r="BT96" i="33" s="1"/>
  <c r="AZ96" i="33"/>
  <c r="BV96" i="33" s="1"/>
  <c r="W94" i="32"/>
  <c r="AB94" i="32"/>
  <c r="KT97" i="33"/>
  <c r="AL97" i="33" l="1"/>
  <c r="BH97" i="33" s="1"/>
  <c r="CD97" i="33" s="1"/>
  <c r="IX97" i="33"/>
  <c r="RF97" i="33"/>
  <c r="OR97" i="33"/>
  <c r="FV95" i="33"/>
  <c r="NL96" i="33"/>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Z97"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NJ96"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BM98" i="33"/>
  <c r="AU98" i="33"/>
  <c r="BQ98" i="33" s="1"/>
  <c r="AR97" i="33"/>
  <c r="BN97" i="33" s="1"/>
  <c r="AD98" i="33"/>
  <c r="IP98" i="33"/>
  <c r="IX99" i="33"/>
  <c r="AL99" i="33"/>
  <c r="IN98" i="33"/>
  <c r="AB98" i="33"/>
  <c r="NL98" i="33"/>
  <c r="BC98" i="33"/>
  <c r="BY98" i="33" s="1"/>
  <c r="U96" i="32"/>
  <c r="V96" i="32" s="1"/>
  <c r="EK97" i="33" l="1"/>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CS98" i="33"/>
  <c r="IU99" i="33"/>
  <c r="IM99" i="33"/>
  <c r="AA99" i="33"/>
  <c r="NH100" i="33"/>
  <c r="AE97" i="32"/>
  <c r="Z96" i="32"/>
  <c r="AC96" i="32" s="1"/>
  <c r="AJ96" i="32"/>
  <c r="EL98" i="33" l="1"/>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NY99" i="33"/>
  <c r="AZ99" i="33"/>
  <c r="BV99" i="33" s="1"/>
  <c r="NK100" i="33"/>
  <c r="IJ99" i="33"/>
  <c r="X99" i="33"/>
  <c r="BZ101" i="33"/>
  <c r="OA101" i="33"/>
  <c r="BB99" i="33"/>
  <c r="BX99" i="33" s="1"/>
  <c r="W97" i="32"/>
  <c r="AH97" i="32" s="1"/>
  <c r="EG99" i="33" l="1"/>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AK99" i="33"/>
  <c r="IW99" i="33"/>
  <c r="CB100" i="33"/>
  <c r="KT100" i="33"/>
  <c r="IY101" i="33"/>
  <c r="AM101" i="33"/>
  <c r="BI101" i="33" s="1"/>
  <c r="CE101" i="33" s="1"/>
  <c r="Z99" i="33"/>
  <c r="IL99" i="33"/>
  <c r="AK97" i="32"/>
  <c r="X97" i="32"/>
  <c r="Y97" i="32" s="1"/>
  <c r="AE99" i="33" l="1"/>
  <c r="BA99" i="33" s="1"/>
  <c r="BW99" i="33" s="1"/>
  <c r="EI99" i="33"/>
  <c r="IQ99" i="33"/>
  <c r="QA99" i="33"/>
  <c r="PE99" i="33" s="1"/>
  <c r="HO99" i="33"/>
  <c r="GV99" i="33"/>
  <c r="LX100" i="33" s="1"/>
  <c r="ND100" i="33"/>
  <c r="MT99" i="33"/>
  <c r="GG99" i="33"/>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HR99" i="33"/>
  <c r="DA101" i="33"/>
  <c r="CS99" i="33"/>
  <c r="CX100" i="33"/>
  <c r="CL99" i="33"/>
  <c r="AS100" i="33"/>
  <c r="BO100" i="33" s="1"/>
  <c r="NW100" i="33"/>
  <c r="AV99" i="33"/>
  <c r="BR99" i="33" s="1"/>
  <c r="BG99" i="33"/>
  <c r="CC99" i="33" s="1"/>
  <c r="AF97" i="32"/>
  <c r="LC99" i="33"/>
  <c r="AE98" i="32"/>
  <c r="Z97" i="32"/>
  <c r="AC97" i="32" s="1"/>
  <c r="AJ97" i="32"/>
  <c r="EB98" i="33" l="1"/>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EQ99" i="33"/>
  <c r="KB99" i="33"/>
  <c r="IG100" i="33"/>
  <c r="NV102" i="33"/>
  <c r="OR101" i="33"/>
  <c r="QV99" i="33"/>
  <c r="OH99" i="33"/>
  <c r="RD99" i="33"/>
  <c r="OP99" i="33"/>
  <c r="NL100" i="33"/>
  <c r="ML101" i="33"/>
  <c r="GK101" i="33"/>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Q100" i="33"/>
  <c r="BM100" i="33" s="1"/>
  <c r="OA102" i="33"/>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QY100" i="33"/>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LL101" i="33" l="1"/>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EF100" i="33"/>
  <c r="IG101" i="33"/>
  <c r="IT103" i="33"/>
  <c r="U101" i="33"/>
  <c r="AQ101" i="33" s="1"/>
  <c r="BM101" i="33" s="1"/>
  <c r="CI101" i="33" s="1"/>
  <c r="NS101" i="33"/>
  <c r="OO100" i="33"/>
  <c r="NL101" i="33"/>
  <c r="KN101" i="33"/>
  <c r="GN102" i="33"/>
  <c r="PV102" i="33" s="1"/>
  <c r="OZ102" i="33" s="1"/>
  <c r="MS101" i="33"/>
  <c r="KQ102" i="33"/>
  <c r="QV100" i="33"/>
  <c r="KA101"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D103" i="33"/>
  <c r="BZ103" i="33" s="1"/>
  <c r="BX101" i="33"/>
  <c r="BC101" i="33"/>
  <c r="BY101" i="33" s="1"/>
  <c r="AK99" i="32"/>
  <c r="X99" i="32"/>
  <c r="AF99" i="32" s="1"/>
  <c r="DZ102" i="33" l="1"/>
  <c r="IQ101" i="33"/>
  <c r="EO101" i="33"/>
  <c r="QU101" i="33"/>
  <c r="AE101" i="33"/>
  <c r="BA101" i="33" s="1"/>
  <c r="BW101" i="33" s="1"/>
  <c r="RH101" i="33"/>
  <c r="OT101" i="33"/>
  <c r="NK102" i="33"/>
  <c r="X101" i="33"/>
  <c r="AT101" i="33" s="1"/>
  <c r="BP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L101" i="33"/>
  <c r="CT101" i="33"/>
  <c r="CV103" i="33"/>
  <c r="KT102" i="33"/>
  <c r="NY101" i="33"/>
  <c r="Y99" i="32"/>
  <c r="Z99" i="32" s="1"/>
  <c r="AC99" i="32" s="1"/>
  <c r="W102" i="33" l="1"/>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CW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NV104" i="33"/>
  <c r="AY102" i="33"/>
  <c r="BU102" i="33" s="1"/>
  <c r="AB100" i="32"/>
  <c r="KW102" i="33"/>
  <c r="AK100" i="32"/>
  <c r="AH100" i="32"/>
  <c r="X100" i="32"/>
  <c r="AD102" i="33" l="1"/>
  <c r="AZ102" i="33" s="1"/>
  <c r="BV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R102" i="33"/>
  <c r="CP102" i="33"/>
  <c r="AH104" i="33"/>
  <c r="IT104" i="33"/>
  <c r="IS102" i="33"/>
  <c r="AG102" i="33"/>
  <c r="OA104" i="33"/>
  <c r="IR102" i="33"/>
  <c r="AF102" i="33"/>
  <c r="AF100" i="32"/>
  <c r="Y100" i="32"/>
  <c r="EG102" i="33" l="1"/>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NR103" i="33"/>
  <c r="HZ103" i="33"/>
  <c r="KU102" i="33"/>
  <c r="DU102" i="33"/>
  <c r="FM102" i="33" s="1"/>
  <c r="DG103" i="33"/>
  <c r="EY103" i="33" s="1"/>
  <c r="LH104" i="33"/>
  <c r="CA103" i="33"/>
  <c r="NJ102" i="33"/>
  <c r="NZ104" i="33"/>
  <c r="AW103" i="33"/>
  <c r="BS103" i="33" s="1"/>
  <c r="NM103" i="33"/>
  <c r="NQ103" i="33"/>
  <c r="U101" i="32"/>
  <c r="V101" i="32" s="1"/>
  <c r="W101" i="32" s="1"/>
  <c r="EP103" i="33" l="1"/>
  <c r="EM102" i="33"/>
  <c r="AD103" i="33"/>
  <c r="AZ103" i="33" s="1"/>
  <c r="BV103" i="33" s="1"/>
  <c r="CR103" i="33" s="1"/>
  <c r="DN103" i="33" s="1"/>
  <c r="FF103" i="33" s="1"/>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IP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JL103" i="33" l="1"/>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OA105" i="33"/>
  <c r="IJ103" i="33"/>
  <c r="X103" i="33"/>
  <c r="AR102" i="33"/>
  <c r="BN102" i="33" s="1"/>
  <c r="BQ103" i="33"/>
  <c r="BH104" i="33"/>
  <c r="CD104" i="33" s="1"/>
  <c r="AY103" i="33"/>
  <c r="BU103" i="33" s="1"/>
  <c r="AF101" i="32"/>
  <c r="Y101" i="32"/>
  <c r="LK102" i="33"/>
  <c r="EC103" i="33" l="1"/>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AM105" i="33"/>
  <c r="BI105" i="33" s="1"/>
  <c r="CE105" i="33" s="1"/>
  <c r="IY105" i="33"/>
  <c r="IV104" i="33"/>
  <c r="AJ104" i="33"/>
  <c r="NN103" i="33"/>
  <c r="AT103" i="33"/>
  <c r="BP103" i="33" s="1"/>
  <c r="Z101" i="32"/>
  <c r="AC101" i="32" s="1"/>
  <c r="AE102" i="32"/>
  <c r="AJ101" i="32"/>
  <c r="EO103" i="33" l="1"/>
  <c r="EJ103" i="33"/>
  <c r="EG103" i="33"/>
  <c r="AF103" i="33"/>
  <c r="BB103" i="33" s="1"/>
  <c r="AE103" i="33"/>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BA103" i="33"/>
  <c r="BW103" i="33" s="1"/>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P104"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FW103"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EA103" i="33" l="1"/>
  <c r="ES105" i="33"/>
  <c r="T105" i="33"/>
  <c r="AP105" i="33" s="1"/>
  <c r="BL105" i="33" s="1"/>
  <c r="EK103" i="33"/>
  <c r="FB103" i="33"/>
  <c r="MR103" i="33" s="1"/>
  <c r="EM103" i="33"/>
  <c r="RA103" i="33"/>
  <c r="IF105" i="33"/>
  <c r="QW103" i="33"/>
  <c r="OI103" i="33"/>
  <c r="RJ104" i="33"/>
  <c r="OV104" i="33"/>
  <c r="NZ105" i="33"/>
  <c r="FT102" i="33"/>
  <c r="JZ102" i="33"/>
  <c r="LM105" i="33"/>
  <c r="FV103" i="33"/>
  <c r="KB103" i="33"/>
  <c r="GD103" i="33"/>
  <c r="KJ103" i="33"/>
  <c r="GF105" i="33"/>
  <c r="KL105" i="33"/>
  <c r="HU103" i="33"/>
  <c r="QL104" i="33"/>
  <c r="PP104" i="33" s="1"/>
  <c r="KU103" i="33"/>
  <c r="JS103" i="33"/>
  <c r="LG103" i="33"/>
  <c r="JE104" i="33"/>
  <c r="MA104" i="33"/>
  <c r="MF105" i="33"/>
  <c r="DG104" i="33"/>
  <c r="EY104" i="33" s="1"/>
  <c r="DU103" i="33"/>
  <c r="FM103" i="33" s="1"/>
  <c r="CW104" i="33"/>
  <c r="CR104" i="33"/>
  <c r="CH105" i="33"/>
  <c r="LE103" i="33"/>
  <c r="NQ104" i="33"/>
  <c r="NT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IY106" i="33"/>
  <c r="NX105" i="33"/>
  <c r="AT104" i="33"/>
  <c r="BP104" i="33" s="1"/>
  <c r="AR103" i="33"/>
  <c r="BN103" i="33" s="1"/>
  <c r="AF102" i="32"/>
  <c r="Z102" i="32"/>
  <c r="AC102" i="32" s="1"/>
  <c r="AE103" i="32"/>
  <c r="AJ102" i="32"/>
  <c r="KZ103" i="33" l="1"/>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CE106" i="33"/>
  <c r="BD106" i="33"/>
  <c r="BZ106" i="33" s="1"/>
  <c r="NN104" i="33"/>
  <c r="IV105" i="33"/>
  <c r="AJ105" i="33"/>
  <c r="BF105" i="33" s="1"/>
  <c r="AI102" i="32"/>
  <c r="FX103" i="33" l="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Q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NM105" i="33"/>
  <c r="IO105" i="33"/>
  <c r="AC105" i="33"/>
  <c r="AF103" i="32"/>
  <c r="Y103" i="32"/>
  <c r="GQ105" i="33" l="1"/>
  <c r="KC104" i="33"/>
  <c r="FW104" i="33"/>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Y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Y105" i="33"/>
  <c r="NN105" i="33"/>
  <c r="BI107" i="33"/>
  <c r="CE107" i="33" s="1"/>
  <c r="NH107" i="33"/>
  <c r="NK106" i="33"/>
  <c r="AD103" i="32"/>
  <c r="AG104" i="32"/>
  <c r="FU105" i="33" l="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II106" i="33"/>
  <c r="W106" i="33"/>
  <c r="BF106" i="33"/>
  <c r="CB106" i="33" s="1"/>
  <c r="AA104" i="32"/>
  <c r="S104" i="32"/>
  <c r="T104" i="32" s="1"/>
  <c r="QU105" i="33" l="1"/>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E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FU106" i="33"/>
  <c r="LI106" i="33"/>
  <c r="GV106" i="33"/>
  <c r="LX107" i="33" s="1"/>
  <c r="GX106" i="33"/>
  <c r="HT106" i="33" s="1"/>
  <c r="FR107" i="33"/>
  <c r="NH108" i="33" s="1"/>
  <c r="CU106" i="33"/>
  <c r="CQ106" i="33"/>
  <c r="CZ107" i="33"/>
  <c r="CS106" i="33"/>
  <c r="AU106" i="33"/>
  <c r="BQ106" i="33" s="1"/>
  <c r="NK107" i="33"/>
  <c r="AI104" i="32"/>
  <c r="AM108" i="33" l="1"/>
  <c r="BI108" i="33" s="1"/>
  <c r="CE108" i="33" s="1"/>
  <c r="IT108" i="33"/>
  <c r="EG106" i="33"/>
  <c r="NX107" i="33"/>
  <c r="IV107" i="33" s="1"/>
  <c r="AH108" i="33"/>
  <c r="BD108" i="33" s="1"/>
  <c r="BZ108" i="33" s="1"/>
  <c r="QU106" i="33"/>
  <c r="OG106" i="33"/>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AJ107" i="33"/>
  <c r="II107" i="33"/>
  <c r="W107" i="33"/>
  <c r="AS107" i="33" s="1"/>
  <c r="NN106" i="33"/>
  <c r="T108" i="33"/>
  <c r="IF108" i="33"/>
  <c r="AD104" i="32"/>
  <c r="AG105" i="32"/>
  <c r="EH106" i="33" l="1"/>
  <c r="IW106" i="33"/>
  <c r="EJ106" i="33"/>
  <c r="AK106" i="33"/>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BG106" i="33"/>
  <c r="CC106" i="33" s="1"/>
  <c r="BO107" i="33"/>
  <c r="BF107" i="33"/>
  <c r="CB107" i="33" s="1"/>
  <c r="AP108" i="33"/>
  <c r="BL108" i="33" s="1"/>
  <c r="S105" i="32"/>
  <c r="T105" i="32" s="1"/>
  <c r="AA105" i="32"/>
  <c r="AI107" i="33" l="1"/>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CK107" i="33"/>
  <c r="AV106" i="33"/>
  <c r="BR106" i="33" s="1"/>
  <c r="IM107" i="33"/>
  <c r="AA107" i="33"/>
  <c r="NP107" i="33"/>
  <c r="U105" i="32"/>
  <c r="V105" i="32" s="1"/>
  <c r="CA107" i="33" l="1"/>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G107" i="33"/>
  <c r="EY107"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GC106" i="33"/>
  <c r="NS107" i="33" s="1"/>
  <c r="KI106" i="33"/>
  <c r="GA106" i="33"/>
  <c r="OM106" i="33" s="1"/>
  <c r="ML108" i="33"/>
  <c r="GJ107" i="33"/>
  <c r="NZ108" i="33" s="1"/>
  <c r="NB107" i="33"/>
  <c r="NC106" i="33"/>
  <c r="MO107" i="33"/>
  <c r="NT107" i="33"/>
  <c r="HE106" i="33"/>
  <c r="MG107" i="33" s="1"/>
  <c r="GQ107" i="33"/>
  <c r="HM107" i="33" s="1"/>
  <c r="KG106" i="33"/>
  <c r="KP107" i="33"/>
  <c r="QJ108" i="33"/>
  <c r="PN108" i="33" s="1"/>
  <c r="EN108" i="33" s="1"/>
  <c r="GE106" i="33"/>
  <c r="OQ106" i="33" s="1"/>
  <c r="KK106" i="33"/>
  <c r="FT105" i="33"/>
  <c r="JZ105" i="33"/>
  <c r="FS106" i="33"/>
  <c r="JY106" i="33"/>
  <c r="QO108" i="33"/>
  <c r="PS108" i="33" s="1"/>
  <c r="ES108" i="33" s="1"/>
  <c r="JH106" i="33"/>
  <c r="HD107" i="33"/>
  <c r="MF108" i="33" s="1"/>
  <c r="HC107" i="33"/>
  <c r="ME108" i="33" s="1"/>
  <c r="GN108" i="33"/>
  <c r="HJ108" i="33" s="1"/>
  <c r="DJ106" i="33"/>
  <c r="FB106" i="33" s="1"/>
  <c r="CO107" i="33"/>
  <c r="NL107" i="33"/>
  <c r="NI107" i="33"/>
  <c r="AZ107" i="33"/>
  <c r="BV107" i="33" s="1"/>
  <c r="AX107" i="33"/>
  <c r="BT107" i="33" s="1"/>
  <c r="AH105" i="32"/>
  <c r="AK105" i="32"/>
  <c r="X105" i="32"/>
  <c r="FW106" i="33" l="1"/>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HY107" i="33"/>
  <c r="PV108" i="33"/>
  <c r="OZ108" i="33" s="1"/>
  <c r="DZ108" i="33" s="1"/>
  <c r="DK107" i="33"/>
  <c r="FC107" i="33" s="1"/>
  <c r="CR107" i="33"/>
  <c r="CP107" i="33"/>
  <c r="IX108" i="33"/>
  <c r="AL108" i="33"/>
  <c r="IJ107" i="33"/>
  <c r="X107" i="33"/>
  <c r="NJ106" i="33"/>
  <c r="IG107" i="33"/>
  <c r="U107" i="33"/>
  <c r="AF105" i="32"/>
  <c r="Y105" i="32"/>
  <c r="QW106" i="33" l="1"/>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GV108" i="33"/>
  <c r="QD108" i="33" s="1"/>
  <c r="PH108" i="33" s="1"/>
  <c r="EH108" i="33" s="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HR108" i="33" l="1"/>
  <c r="LB108" i="33"/>
  <c r="FZ108" i="33" s="1"/>
  <c r="OL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QZ108" i="33" l="1"/>
  <c r="KF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QY108" i="33" l="1"/>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IE57" i="33"/>
  <c r="BK57" i="33"/>
  <c r="CG57" i="33" s="1"/>
  <c r="JA57" i="33" l="1"/>
  <c r="DC57" i="33"/>
  <c r="EU57" i="33" s="1"/>
  <c r="MK57" i="33" l="1"/>
  <c r="GM57" i="33"/>
  <c r="HI57" i="33" l="1"/>
  <c r="LO58" i="33"/>
  <c r="PU57" i="33"/>
  <c r="E55" i="33" s="1"/>
  <c r="OY57" i="33" l="1"/>
  <c r="DY57" i="33" l="1"/>
  <c r="KS57" i="33"/>
  <c r="FQ57" i="33" l="1"/>
  <c r="JW57" i="33"/>
  <c r="OC57" i="33" l="1"/>
  <c r="QQ57" i="33"/>
  <c r="NG58" i="33"/>
  <c r="S58" i="33" l="1"/>
  <c r="AO58" i="33" s="1"/>
  <c r="IE58" i="33"/>
  <c r="BK58" i="33"/>
  <c r="CG58" i="33" s="1"/>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c r="CG61" i="33" s="1"/>
  <c r="JA61" i="33" l="1"/>
  <c r="DC61" i="33"/>
  <c r="EU61" i="33" s="1"/>
  <c r="GM61" i="33" s="1"/>
  <c r="MK61" i="33" l="1"/>
  <c r="HI61" i="33"/>
  <c r="LO62" i="33"/>
  <c r="PU61" i="33"/>
  <c r="OY61" i="33" l="1"/>
  <c r="DY61" i="33" l="1"/>
  <c r="KS61" i="33"/>
  <c r="FQ61" i="33" l="1"/>
  <c r="JW61" i="33"/>
  <c r="OC61" i="33" l="1"/>
  <c r="QQ61" i="33"/>
  <c r="NG62" i="33"/>
  <c r="IE62" i="33" l="1"/>
  <c r="S62" i="33"/>
  <c r="AO62" i="33" s="1"/>
  <c r="BK62" i="33"/>
  <c r="CG62" i="33" s="1"/>
  <c r="JA62" i="33" l="1"/>
  <c r="DC62" i="33"/>
  <c r="EU62" i="33" s="1"/>
  <c r="GM62" i="33" s="1"/>
  <c r="MK62" i="33" l="1"/>
  <c r="HI62" i="33"/>
  <c r="LO63" i="33"/>
  <c r="PU62" i="33"/>
  <c r="OY62" i="33" l="1"/>
  <c r="DY62" i="33" l="1"/>
  <c r="KS62" i="33"/>
  <c r="FQ62" i="33" l="1"/>
  <c r="JW62" i="33"/>
  <c r="QQ62" i="33" l="1"/>
  <c r="OC62" i="33"/>
  <c r="NG63" i="33"/>
  <c r="S63" i="33" l="1"/>
  <c r="AO63" i="33" s="1"/>
  <c r="IE63" i="33"/>
  <c r="BK63" i="33"/>
  <c r="CG63" i="33" s="1"/>
  <c r="JA63" i="33" l="1"/>
  <c r="DC63" i="33"/>
  <c r="EU63" i="33" s="1"/>
  <c r="GM63" i="33" s="1"/>
  <c r="HI63" i="33" l="1"/>
  <c r="LO64" i="33"/>
  <c r="PU63" i="33"/>
  <c r="MK63" i="33"/>
  <c r="OY63" i="33" l="1"/>
  <c r="DY63" i="33" l="1"/>
  <c r="KS63" i="33"/>
  <c r="JW63" i="33" l="1"/>
  <c r="FQ63" i="33"/>
  <c r="OC63" i="33" l="1"/>
  <c r="QQ63" i="33"/>
  <c r="NG64" i="33"/>
  <c r="IE64" i="33" l="1"/>
  <c r="S64" i="33"/>
  <c r="AO64" i="33" s="1"/>
  <c r="BK64" i="33"/>
  <c r="CG64" i="33" s="1"/>
  <c r="DC64" i="33" l="1"/>
  <c r="EU64" i="33" s="1"/>
  <c r="GM64" i="33" s="1"/>
  <c r="JA64" i="33"/>
  <c r="MK64" i="33" l="1"/>
  <c r="LO65" i="33"/>
  <c r="HI64" i="33"/>
  <c r="PU64" i="33"/>
  <c r="OY64" i="33" l="1"/>
  <c r="DY64" i="33" l="1"/>
  <c r="KS64" i="33"/>
  <c r="FQ64" i="33" l="1"/>
  <c r="JW64" i="33"/>
  <c r="OC64" i="33" l="1"/>
  <c r="QQ64" i="33"/>
  <c r="NG65" i="33"/>
  <c r="S65" i="33" l="1"/>
  <c r="AO65" i="33" s="1"/>
  <c r="IE65" i="33"/>
  <c r="BK65" i="33"/>
  <c r="CG65" i="33" s="1"/>
  <c r="DC65" i="33" l="1"/>
  <c r="EU65" i="33" s="1"/>
  <c r="GM65" i="33" s="1"/>
  <c r="JA65" i="33"/>
  <c r="MK65" i="33" l="1"/>
  <c r="LO66" i="33"/>
  <c r="HI65" i="33"/>
  <c r="PU65" i="33"/>
  <c r="OY65" i="33" l="1"/>
  <c r="DY65" i="33" l="1"/>
  <c r="KS65" i="33"/>
  <c r="JW65" i="33" l="1"/>
  <c r="FQ65" i="33"/>
  <c r="OC65" i="33" l="1"/>
  <c r="QQ65" i="33"/>
  <c r="NG66" i="33"/>
  <c r="S66" i="33" l="1"/>
  <c r="AO66" i="33" s="1"/>
  <c r="IE66" i="33"/>
  <c r="BK66" i="33"/>
  <c r="CG66" i="33" s="1"/>
  <c r="DC66" i="33" l="1"/>
  <c r="EU66" i="33" s="1"/>
  <c r="GM66" i="33" s="1"/>
  <c r="JA66" i="33"/>
  <c r="MK66" i="33" l="1"/>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c r="CG69" i="33" s="1"/>
  <c r="DC69" i="33" l="1"/>
  <c r="EU69" i="33" s="1"/>
  <c r="GM69" i="33" s="1"/>
  <c r="JA69" i="33"/>
  <c r="MK69" i="33" l="1"/>
  <c r="LO70" i="33"/>
  <c r="HI69" i="33"/>
  <c r="PU69" i="33"/>
  <c r="OY69" i="33" l="1"/>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c r="CG71" i="33" s="1"/>
  <c r="JA71" i="33" l="1"/>
  <c r="DC71" i="33"/>
  <c r="EU71" i="33" s="1"/>
  <c r="GM71" i="33" s="1"/>
  <c r="MK71" i="33" l="1"/>
  <c r="LO72" i="33"/>
  <c r="HI71" i="33"/>
  <c r="PU71" i="33"/>
  <c r="OY71" i="33" l="1"/>
  <c r="DY71" i="33" l="1"/>
  <c r="KS71" i="33"/>
  <c r="FQ71" i="33" l="1"/>
  <c r="JW71" i="33"/>
  <c r="QQ71" i="33" l="1"/>
  <c r="OC71" i="33"/>
  <c r="NG72" i="33"/>
  <c r="S72" i="33" l="1"/>
  <c r="AO72" i="33" s="1"/>
  <c r="IE72" i="33"/>
  <c r="BK72" i="33"/>
  <c r="CG72" i="33" s="1"/>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c r="CG82" i="33" s="1"/>
  <c r="JA82" i="33" l="1"/>
  <c r="DC82" i="33"/>
  <c r="EU82" i="33" s="1"/>
  <c r="GM82" i="33" s="1"/>
  <c r="MK82" i="33" l="1"/>
  <c r="LO83" i="33"/>
  <c r="HI82" i="33"/>
  <c r="PU82" i="33"/>
  <c r="OY82" i="33" l="1"/>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c r="CG93" i="33" s="1"/>
  <c r="JA93" i="33" l="1"/>
  <c r="DC93" i="33"/>
  <c r="EU93" i="33" s="1"/>
  <c r="MK93" i="33" l="1"/>
  <c r="GM93" i="33"/>
  <c r="PU93" i="33" l="1"/>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  If it does not, then this will be #N/A.</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O7"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P7"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<sst xmlns="http://schemas.openxmlformats.org/spreadsheetml/2006/main" count="2241" uniqueCount="369">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</sst>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2"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415">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6"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applyBorder="1"/>
    <xf numFmtId="0" fontId="40" fillId="0" borderId="0" xfId="0" applyFont="1" applyFill="1" applyBorder="1"/>
    <xf numFmtId="0" fontId="8" fillId="0" borderId="37" xfId="0" applyFont="1" applyBorder="1" applyAlignment="1">
      <alignment horizontal="center" vertical="center"/>
    </xf>
    <xf numFmtId="0" fontId="5" fillId="0" borderId="21" xfId="0" applyFont="1" applyBorder="1" applyAlignment="1">
      <alignment horizontal="center"/>
    </xf>
    <xf numFmtId="9" fontId="0" fillId="5" borderId="9" xfId="1" applyFont="1" applyFill="1" applyBorder="1" applyAlignment="1">
      <alignment horizontal="center"/>
    </xf>
    <xf numFmtId="0" fontId="0" fillId="9" borderId="0" xfId="0" applyFont="1" applyFill="1"/>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5" fontId="22" fillId="10" borderId="9" xfId="7" applyNumberFormat="1" applyFont="1" applyFill="1" applyBorder="1" applyAlignment="1">
      <alignment horizontal="center"/>
    </xf>
    <xf numFmtId="164" fontId="0" fillId="0" borderId="9" xfId="1" applyNumberFormat="1" applyFont="1" applyBorder="1" applyAlignment="1">
      <alignment horizontal="center"/>
    </xf>
    <xf numFmtId="0" fontId="5" fillId="0" borderId="4" xfId="0" applyNumberFormat="1" applyFont="1" applyBorder="1" applyAlignment="1">
      <alignment horizontal="center"/>
    </xf>
    <xf numFmtId="0" fontId="5" fillId="0" borderId="5" xfId="0" applyNumberFormat="1" applyFont="1" applyBorder="1" applyAlignment="1">
      <alignment horizontal="center"/>
    </xf>
    <xf numFmtId="0" fontId="5" fillId="0" borderId="6" xfId="0" applyNumberFormat="1" applyFont="1" applyBorder="1" applyAlignment="1">
      <alignment horizontal="center"/>
    </xf>
    <xf numFmtId="0" fontId="5" fillId="0" borderId="8" xfId="0" applyNumberFormat="1" applyFont="1" applyBorder="1" applyAlignment="1">
      <alignment horizontal="center"/>
    </xf>
    <xf numFmtId="164" fontId="5" fillId="0" borderId="4" xfId="0" applyNumberFormat="1" applyFont="1" applyBorder="1" applyAlignment="1">
      <alignment horizontal="center"/>
    </xf>
    <xf numFmtId="164" fontId="5" fillId="0" borderId="5" xfId="0" applyNumberFormat="1" applyFont="1" applyBorder="1" applyAlignment="1">
      <alignment horizontal="center"/>
    </xf>
    <xf numFmtId="165"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21" xfId="0" applyNumberFormat="1"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0" fontId="5" fillId="0" borderId="1" xfId="0" applyFont="1" applyBorder="1" applyAlignment="1">
      <alignment horizontal="left"/>
    </xf>
    <xf numFmtId="9" fontId="0" fillId="5" borderId="37" xfId="1" applyFont="1" applyFill="1" applyBorder="1" applyAlignment="1">
      <alignment horizontal="center"/>
    </xf>
    <xf numFmtId="9" fontId="0" fillId="5" borderId="38" xfId="1" applyFont="1" applyFill="1" applyBorder="1" applyAlignment="1">
      <alignment horizontal="center"/>
    </xf>
    <xf numFmtId="0" fontId="8" fillId="0" borderId="39" xfId="0" applyFont="1" applyBorder="1" applyAlignment="1">
      <alignment horizontal="center" vertical="center"/>
    </xf>
    <xf numFmtId="0" fontId="8" fillId="0" borderId="40" xfId="0" applyFont="1" applyBorder="1" applyAlignment="1">
      <alignment horizontal="center" vertical="center"/>
    </xf>
    <xf numFmtId="2" fontId="8" fillId="10" borderId="9" xfId="6" applyNumberFormat="1" applyFont="1" applyFill="1" applyBorder="1" applyAlignment="1">
      <alignment horizontal="center" vertical="center"/>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25" fillId="10" borderId="0" xfId="0" applyFont="1" applyFill="1" applyBorder="1" applyAlignment="1">
      <alignment horizontal="center" vertical="top" textRotation="90"/>
    </xf>
    <xf numFmtId="0" fontId="33" fillId="0" borderId="0" xfId="0" applyFont="1" applyBorder="1" applyAlignment="1">
      <alignment horizontal="center" vertical="center" textRotation="90"/>
    </xf>
    <xf numFmtId="0" fontId="32" fillId="0" borderId="0" xfId="0" applyFont="1" applyBorder="1" applyAlignment="1">
      <alignment horizontal="center" vertical="center"/>
    </xf>
    <xf numFmtId="0" fontId="32" fillId="0" borderId="5" xfId="0" applyFont="1" applyBorder="1" applyAlignment="1">
      <alignment horizontal="center" vertical="center"/>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1" fillId="3" borderId="9" xfId="4" applyFont="1"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4" xfId="0" applyFont="1" applyBorder="1" applyAlignment="1">
      <alignment horizontal="center" vertical="top"/>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Border="1" applyAlignment="1">
      <alignment horizontal="center"/>
    </xf>
    <xf numFmtId="1" fontId="5" fillId="0" borderId="0" xfId="0" applyNumberFormat="1" applyFont="1" applyFill="1"/>
    <xf numFmtId="0" fontId="8" fillId="11" borderId="0" xfId="0" applyFont="1" applyFill="1" applyBorder="1"/>
    <xf numFmtId="0" fontId="4" fillId="3" borderId="0" xfId="4" applyBorder="1" applyAlignment="1">
      <alignment horizontal="right"/>
    </xf>
    <xf numFmtId="0" fontId="4" fillId="3" borderId="15" xfId="4" applyBorder="1" applyAlignment="1">
      <alignment horizontal="right"/>
    </xf>
    <xf numFmtId="0" fontId="4" fillId="3" borderId="0" xfId="4" applyBorder="1" applyAlignment="1">
      <alignment horizontal="right" wrapText="1"/>
    </xf>
    <xf numFmtId="0" fontId="4" fillId="3" borderId="15" xfId="4" applyBorder="1" applyAlignment="1">
      <alignment horizontal="right" wrapText="1"/>
    </xf>
    <xf numFmtId="0" fontId="8" fillId="0" borderId="0" xfId="0" applyFont="1" applyBorder="1"/>
    <xf numFmtId="0" fontId="8" fillId="0" borderId="0" xfId="0" applyFont="1" applyFill="1" applyBorder="1"/>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16</c:v>
                </c:pt>
                <c:pt idx="1">
                  <c:v>16</c:v>
                </c:pt>
                <c:pt idx="2">
                  <c:v>16</c:v>
                </c:pt>
                <c:pt idx="3">
                  <c:v>16</c:v>
                </c:pt>
                <c:pt idx="4">
                  <c:v>16</c:v>
                </c:pt>
                <c:pt idx="5">
                  <c:v>16</c:v>
                </c:pt>
                <c:pt idx="6">
                  <c:v>13.139149110066628</c:v>
                </c:pt>
                <c:pt idx="7">
                  <c:v>9.7788904772694032</c:v>
                </c:pt>
                <c:pt idx="8">
                  <c:v>7.308356216656275</c:v>
                </c:pt>
                <c:pt idx="9">
                  <c:v>5.5355839020021786</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2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15.460160859790458</c:v>
                </c:pt>
                <c:pt idx="1">
                  <c:v>19.722060399259917</c:v>
                </c:pt>
                <c:pt idx="2">
                  <c:v>21.789979307214018</c:v>
                </c:pt>
                <c:pt idx="3">
                  <c:v>21.993174194031401</c:v>
                </c:pt>
                <c:pt idx="4">
                  <c:v>21.181502772834776</c:v>
                </c:pt>
                <c:pt idx="5">
                  <c:v>19.828280359197166</c:v>
                </c:pt>
                <c:pt idx="6">
                  <c:v>18.675899991355386</c:v>
                </c:pt>
                <c:pt idx="7">
                  <c:v>17.444576329748333</c:v>
                </c:pt>
                <c:pt idx="8">
                  <c:v>16.190180164369902</c:v>
                </c:pt>
                <c:pt idx="9">
                  <c:v>14.977337612644893</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10.714285714285714</c:v>
                </c:pt>
                <c:pt idx="1">
                  <c:v>10.714285714285714</c:v>
                </c:pt>
              </c:numCache>
            </c:numRef>
          </c:xVal>
          <c:yVal>
            <c:numRef>
              <c:f>Calcs!$H$97:$I$97</c:f>
              <c:numCache>
                <c:formatCode>0</c:formatCode>
                <c:ptCount val="2"/>
                <c:pt idx="0" formatCode="General">
                  <c:v>0</c:v>
                </c:pt>
                <c:pt idx="1">
                  <c:v>16</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0.30395151234549045</c:v>
                </c:pt>
                <c:pt idx="1">
                  <c:v>0.21042797008533956</c:v>
                </c:pt>
                <c:pt idx="2">
                  <c:v>0.16091550653584791</c:v>
                </c:pt>
                <c:pt idx="3">
                  <c:v>0.13026493386235308</c:v>
                </c:pt>
                <c:pt idx="4">
                  <c:v>0.1094225444443766</c:v>
                </c:pt>
                <c:pt idx="5">
                  <c:v>9.4329779693428095E-2</c:v>
                </c:pt>
                <c:pt idx="6">
                  <c:v>8.2895867003315582E-2</c:v>
                </c:pt>
                <c:pt idx="7">
                  <c:v>7.3934151651605773E-2</c:v>
                </c:pt>
                <c:pt idx="8">
                  <c:v>6.6721063685595466E-2</c:v>
                </c:pt>
                <c:pt idx="9">
                  <c:v>6.0790302469098091E-2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n-US"/>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3.5200000000000022</c:v>
                </c:pt>
                <c:pt idx="1">
                  <c:v>3.1600000000000019</c:v>
                </c:pt>
                <c:pt idx="2">
                  <c:v>2.9600000000000017</c:v>
                </c:pt>
                <c:pt idx="3">
                  <c:v>2.8800000000000017</c:v>
                </c:pt>
                <c:pt idx="4">
                  <c:v>2.8400000000000016</c:v>
                </c:pt>
                <c:pt idx="5">
                  <c:v>2.8000000000000016</c:v>
                </c:pt>
                <c:pt idx="6">
                  <c:v>2.7600000000000016</c:v>
                </c:pt>
                <c:pt idx="7">
                  <c:v>2.7600000000000016</c:v>
                </c:pt>
                <c:pt idx="8">
                  <c:v>2.7200000000000015</c:v>
                </c:pt>
                <c:pt idx="9">
                  <c:v>2.7200000000000015</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11.125</c:v>
                </c:pt>
                <c:pt idx="1">
                  <c:v>10.870000000000001</c:v>
                </c:pt>
                <c:pt idx="2">
                  <c:v>10.615</c:v>
                </c:pt>
                <c:pt idx="3">
                  <c:v>10.36</c:v>
                </c:pt>
                <c:pt idx="4">
                  <c:v>10.105</c:v>
                </c:pt>
                <c:pt idx="5">
                  <c:v>9.85</c:v>
                </c:pt>
                <c:pt idx="6">
                  <c:v>9.5950000000000006</c:v>
                </c:pt>
                <c:pt idx="7">
                  <c:v>9.34</c:v>
                </c:pt>
                <c:pt idx="8">
                  <c:v>9.0850000000000009</c:v>
                </c:pt>
                <c:pt idx="9">
                  <c:v>8.83</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n-US"/>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n-US"/>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1.1708166089285716</c:v>
                </c:pt>
                <c:pt idx="3">
                  <c:v>2.252511287860238</c:v>
                </c:pt>
                <c:pt idx="4">
                  <c:v>3.1891645750030952</c:v>
                </c:pt>
                <c:pt idx="5">
                  <c:v>4.1886900441748507</c:v>
                </c:pt>
                <c:pt idx="6">
                  <c:v>5.0607209769745474</c:v>
                </c:pt>
                <c:pt idx="7">
                  <c:v>5.8690678919043986</c:v>
                </c:pt>
                <c:pt idx="8">
                  <c:v>6.5881564636356886</c:v>
                </c:pt>
                <c:pt idx="9">
                  <c:v>7.2467115887310589</c:v>
                </c:pt>
                <c:pt idx="10">
                  <c:v>7.8357646363317501</c:v>
                </c:pt>
                <c:pt idx="11">
                  <c:v>8.3637865534406401</c:v>
                </c:pt>
                <c:pt idx="12">
                  <c:v>8.8325016199384674</c:v>
                </c:pt>
                <c:pt idx="13">
                  <c:v>9.2467409664885469</c:v>
                </c:pt>
                <c:pt idx="14">
                  <c:v>9.6105626944998601</c:v>
                </c:pt>
                <c:pt idx="15">
                  <c:v>9.9284506813306592</c:v>
                </c:pt>
                <c:pt idx="16">
                  <c:v>10.204789957032705</c:v>
                </c:pt>
                <c:pt idx="17">
                  <c:v>10.443894745841471</c:v>
                </c:pt>
                <c:pt idx="18">
                  <c:v>10.649895687495171</c:v>
                </c:pt>
                <c:pt idx="19">
                  <c:v>10.826686561988387</c:v>
                </c:pt>
                <c:pt idx="20">
                  <c:v>10.977878989958771</c:v>
                </c:pt>
                <c:pt idx="21">
                  <c:v>11.106776752129202</c:v>
                </c:pt>
                <c:pt idx="22">
                  <c:v>11.216364748316762</c:v>
                </c:pt>
                <c:pt idx="23">
                  <c:v>11.309310501454128</c:v>
                </c:pt>
                <c:pt idx="24">
                  <c:v>11.387975189825209</c:v>
                </c:pt>
                <c:pt idx="25">
                  <c:v>11.454431456654889</c:v>
                </c:pt>
                <c:pt idx="26">
                  <c:v>11.510485542699396</c:v>
                </c:pt>
                <c:pt idx="27">
                  <c:v>11.557701717217039</c:v>
                </c:pt>
                <c:pt idx="28">
                  <c:v>11.597427431252679</c:v>
                </c:pt>
                <c:pt idx="29">
                  <c:v>11.630818039176177</c:v>
                </c:pt>
                <c:pt idx="30">
                  <c:v>11.658860299767628</c:v>
                </c:pt>
                <c:pt idx="31">
                  <c:v>11.682394165414321</c:v>
                </c:pt>
                <c:pt idx="32">
                  <c:v>11.702132597250216</c:v>
                </c:pt>
                <c:pt idx="33">
                  <c:v>11.718679312187364</c:v>
                </c:pt>
                <c:pt idx="34">
                  <c:v>11.732544484689411</c:v>
                </c:pt>
                <c:pt idx="35">
                  <c:v>11.744158502401582</c:v>
                </c:pt>
                <c:pt idx="36">
                  <c:v>11.753883920208793</c:v>
                </c:pt>
                <c:pt idx="37">
                  <c:v>11.762025780354023</c:v>
                </c:pt>
                <c:pt idx="38">
                  <c:v>11.768840473706282</c:v>
                </c:pt>
                <c:pt idx="39">
                  <c:v>11.774543314370071</c:v>
                </c:pt>
                <c:pt idx="40">
                  <c:v>11.779314990482094</c:v>
                </c:pt>
                <c:pt idx="41">
                  <c:v>11.783307041054485</c:v>
                </c:pt>
                <c:pt idx="42">
                  <c:v>11.786646494047311</c:v>
                </c:pt>
                <c:pt idx="43">
                  <c:v>11.789439785789877</c:v>
                </c:pt>
                <c:pt idx="44">
                  <c:v>11.178721167132011</c:v>
                </c:pt>
                <c:pt idx="45">
                  <c:v>10.581779073638007</c:v>
                </c:pt>
                <c:pt idx="46">
                  <c:v>9.9983027359293128</c:v>
                </c:pt>
                <c:pt idx="47">
                  <c:v>9.4279883949297201</c:v>
                </c:pt>
                <c:pt idx="48">
                  <c:v>8.870539143727715</c:v>
                </c:pt>
                <c:pt idx="49">
                  <c:v>8.3256647730060802</c:v>
                </c:pt>
                <c:pt idx="50">
                  <c:v>7.7930816199582846</c:v>
                </c:pt>
                <c:pt idx="51">
                  <c:v>7.2725124206129914</c:v>
                </c:pt>
                <c:pt idx="52">
                  <c:v>6.7636861654898217</c:v>
                </c:pt>
                <c:pt idx="53">
                  <c:v>6.266337958511218</c:v>
                </c:pt>
                <c:pt idx="54">
                  <c:v>5.7802088790969579</c:v>
                </c:pt>
                <c:pt idx="55">
                  <c:v>5.3050458473695254</c:v>
                </c:pt>
                <c:pt idx="56">
                  <c:v>4.8406014924001646</c:v>
                </c:pt>
                <c:pt idx="57">
                  <c:v>4.3866340234270265</c:v>
                </c:pt>
                <c:pt idx="58">
                  <c:v>3.9429071039783601</c:v>
                </c:pt>
                <c:pt idx="59">
                  <c:v>3.509189728835223</c:v>
                </c:pt>
                <c:pt idx="60">
                  <c:v>3.0852561037696495</c:v>
                </c:pt>
                <c:pt idx="61">
                  <c:v>2.6708855279956758</c:v>
                </c:pt>
                <c:pt idx="62">
                  <c:v>2.2658622792720209</c:v>
                </c:pt>
                <c:pt idx="63">
                  <c:v>1.8699755015966089</c:v>
                </c:pt>
                <c:pt idx="64">
                  <c:v>1.4830190954344664</c:v>
                </c:pt>
                <c:pt idx="65">
                  <c:v>1.1047916104218471</c:v>
                </c:pt>
                <c:pt idx="66">
                  <c:v>0.7350961404907258</c:v>
                </c:pt>
                <c:pt idx="67">
                  <c:v>0.37374022135906199</c:v>
                </c:pt>
                <c:pt idx="68">
                  <c:v>2.0535730333467839E-2</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2.3416332178571433E-2</c:v>
                </c:pt>
                <c:pt idx="2">
                  <c:v>9.1882890114347623E-2</c:v>
                </c:pt>
                <c:pt idx="3">
                  <c:v>0.20071640737161428</c:v>
                </c:pt>
                <c:pt idx="4">
                  <c:v>0.34827349975517319</c:v>
                </c:pt>
                <c:pt idx="5">
                  <c:v>0.5332617201781612</c:v>
                </c:pt>
                <c:pt idx="6">
                  <c:v>0.75185749755574016</c:v>
                </c:pt>
                <c:pt idx="7">
                  <c:v>1.0010019846665419</c:v>
                </c:pt>
                <c:pt idx="8">
                  <c:v>1.2776993457138768</c:v>
                </c:pt>
                <c:pt idx="9">
                  <c:v>1.579348870215133</c:v>
                </c:pt>
                <c:pt idx="10">
                  <c:v>1.9033398940105808</c:v>
                </c:pt>
                <c:pt idx="11">
                  <c:v>2.2472656574781631</c:v>
                </c:pt>
                <c:pt idx="12">
                  <c:v>2.6088505092067034</c:v>
                </c:pt>
                <c:pt idx="13">
                  <c:v>2.9859965824264711</c:v>
                </c:pt>
                <c:pt idx="14">
                  <c:v>3.3767768499430812</c:v>
                </c:pt>
                <c:pt idx="15">
                  <c:v>3.7794416627103486</c:v>
                </c:pt>
                <c:pt idx="16">
                  <c:v>4.1924153567678326</c:v>
                </c:pt>
                <c:pt idx="17">
                  <c:v>4.6142911654345653</c:v>
                </c:pt>
                <c:pt idx="18">
                  <c:v>5.0438228104242366</c:v>
                </c:pt>
                <c:pt idx="19">
                  <c:v>5.4799141214631799</c:v>
                </c:pt>
                <c:pt idx="20">
                  <c:v>5.921607236304939</c:v>
                </c:pt>
                <c:pt idx="21">
                  <c:v>6.3680700663138587</c:v>
                </c:pt>
                <c:pt idx="22">
                  <c:v>6.8185835713092766</c:v>
                </c:pt>
                <c:pt idx="23">
                  <c:v>7.2725292851348637</c:v>
                </c:pt>
                <c:pt idx="24">
                  <c:v>7.7293774180644661</c:v>
                </c:pt>
                <c:pt idx="25">
                  <c:v>8.1886757580515521</c:v>
                </c:pt>
                <c:pt idx="26">
                  <c:v>8.6500395032498805</c:v>
                </c:pt>
                <c:pt idx="27">
                  <c:v>9.1131420862192751</c:v>
                </c:pt>
                <c:pt idx="28">
                  <c:v>9.5777069956278531</c:v>
                </c:pt>
                <c:pt idx="29">
                  <c:v>10.043500562406729</c:v>
                </c:pt>
                <c:pt idx="30">
                  <c:v>10.510325651710369</c:v>
                </c:pt>
                <c:pt idx="31">
                  <c:v>10.978016186963661</c:v>
                </c:pt>
                <c:pt idx="32">
                  <c:v>11.446432425152413</c:v>
                </c:pt>
                <c:pt idx="33">
                  <c:v>11.915456901089948</c:v>
                </c:pt>
                <c:pt idx="34">
                  <c:v>12.384990960831768</c:v>
                </c:pt>
                <c:pt idx="35">
                  <c:v>12.854951809283975</c:v>
                </c:pt>
                <c:pt idx="36">
                  <c:v>13.32527000329523</c:v>
                </c:pt>
                <c:pt idx="37">
                  <c:v>13.795887328376438</c:v>
                </c:pt>
                <c:pt idx="38">
                  <c:v>14.266755004137964</c:v>
                </c:pt>
                <c:pt idx="39">
                  <c:v>14.737832170235007</c:v>
                </c:pt>
                <c:pt idx="40">
                  <c:v>15.209084610865739</c:v>
                </c:pt>
                <c:pt idx="41">
                  <c:v>15.680483681567775</c:v>
                </c:pt>
                <c:pt idx="42">
                  <c:v>16.15200540716452</c:v>
                </c:pt>
                <c:pt idx="43">
                  <c:v>16.611368626222955</c:v>
                </c:pt>
                <c:pt idx="44">
                  <c:v>17.046578631038354</c:v>
                </c:pt>
                <c:pt idx="45">
                  <c:v>17.458180267229704</c:v>
                </c:pt>
                <c:pt idx="46">
                  <c:v>17.846706089846887</c:v>
                </c:pt>
                <c:pt idx="47">
                  <c:v>18.212676640620035</c:v>
                </c:pt>
                <c:pt idx="48">
                  <c:v>18.556600718954712</c:v>
                </c:pt>
                <c:pt idx="49">
                  <c:v>18.878975646814002</c:v>
                </c:pt>
                <c:pt idx="50">
                  <c:v>19.180287527625428</c:v>
                </c:pt>
                <c:pt idx="51">
                  <c:v>19.461011499347485</c:v>
                </c:pt>
                <c:pt idx="52">
                  <c:v>19.721611981827504</c:v>
                </c:pt>
                <c:pt idx="53">
                  <c:v>19.962542918579668</c:v>
                </c:pt>
                <c:pt idx="54">
                  <c:v>20.184248013108999</c:v>
                </c:pt>
                <c:pt idx="55">
                  <c:v>20.387160959904392</c:v>
                </c:pt>
                <c:pt idx="56">
                  <c:v>20.571705670220936</c:v>
                </c:pt>
                <c:pt idx="57">
                  <c:v>20.738296492769045</c:v>
                </c:pt>
                <c:pt idx="58">
                  <c:v>20.88733842942532</c:v>
                </c:pt>
                <c:pt idx="59">
                  <c:v>21.019227346077418</c:v>
                </c:pt>
                <c:pt idx="60">
                  <c:v>21.134350178712726</c:v>
                </c:pt>
                <c:pt idx="61">
                  <c:v>21.233085134858079</c:v>
                </c:pt>
                <c:pt idx="62">
                  <c:v>21.315801890475452</c:v>
                </c:pt>
                <c:pt idx="63">
                  <c:v>21.382861782416072</c:v>
                </c:pt>
                <c:pt idx="64">
                  <c:v>21.434617996533198</c:v>
                </c:pt>
                <c:pt idx="65">
                  <c:v>21.471415751551451</c:v>
                </c:pt>
                <c:pt idx="66">
                  <c:v>21.493592478788447</c:v>
                </c:pt>
                <c:pt idx="67">
                  <c:v>21.501477997822295</c:v>
                </c:pt>
                <c:pt idx="68">
                  <c:v>21.495394688196406</c:v>
                </c:pt>
                <c:pt idx="69">
                  <c:v>21.495394688196406</c:v>
                </c:pt>
                <c:pt idx="70">
                  <c:v>21.495394688196406</c:v>
                </c:pt>
                <c:pt idx="71">
                  <c:v>21.495394688196406</c:v>
                </c:pt>
                <c:pt idx="72">
                  <c:v>21.495394688196406</c:v>
                </c:pt>
                <c:pt idx="73">
                  <c:v>21.495394688196406</c:v>
                </c:pt>
                <c:pt idx="74">
                  <c:v>21.495394688196406</c:v>
                </c:pt>
                <c:pt idx="75">
                  <c:v>21.495394688196406</c:v>
                </c:pt>
                <c:pt idx="76">
                  <c:v>21.495394688196406</c:v>
                </c:pt>
                <c:pt idx="77">
                  <c:v>21.495394688196406</c:v>
                </c:pt>
                <c:pt idx="78">
                  <c:v>21.495394688196406</c:v>
                </c:pt>
                <c:pt idx="79">
                  <c:v>21.495394688196406</c:v>
                </c:pt>
                <c:pt idx="80">
                  <c:v>21.495394688196406</c:v>
                </c:pt>
                <c:pt idx="81">
                  <c:v>21.495394688196406</c:v>
                </c:pt>
                <c:pt idx="82">
                  <c:v>21.495394688196406</c:v>
                </c:pt>
                <c:pt idx="83">
                  <c:v>21.495394688196406</c:v>
                </c:pt>
                <c:pt idx="84">
                  <c:v>21.495394688196406</c:v>
                </c:pt>
                <c:pt idx="85">
                  <c:v>21.495394688196406</c:v>
                </c:pt>
                <c:pt idx="86">
                  <c:v>21.495394688196406</c:v>
                </c:pt>
                <c:pt idx="87">
                  <c:v>21.495394688196406</c:v>
                </c:pt>
                <c:pt idx="88">
                  <c:v>21.495394688196406</c:v>
                </c:pt>
                <c:pt idx="89">
                  <c:v>21.495394688196406</c:v>
                </c:pt>
                <c:pt idx="90">
                  <c:v>21.495394688196406</c:v>
                </c:pt>
                <c:pt idx="91">
                  <c:v>21.495394688196406</c:v>
                </c:pt>
                <c:pt idx="92">
                  <c:v>21.495394688196406</c:v>
                </c:pt>
                <c:pt idx="93">
                  <c:v>21.495394688196406</c:v>
                </c:pt>
                <c:pt idx="94">
                  <c:v>21.495394688196406</c:v>
                </c:pt>
                <c:pt idx="95">
                  <c:v>21.495394688196406</c:v>
                </c:pt>
                <c:pt idx="96">
                  <c:v>21.495394688196406</c:v>
                </c:pt>
                <c:pt idx="97">
                  <c:v>21.495394688196406</c:v>
                </c:pt>
                <c:pt idx="98">
                  <c:v>21.495394688196406</c:v>
                </c:pt>
                <c:pt idx="99">
                  <c:v>21.495394688196406</c:v>
                </c:pt>
                <c:pt idx="100">
                  <c:v>21.495394688196406</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29.27041522321429</c:v>
                </c:pt>
                <c:pt idx="2">
                  <c:v>27.042366973291653</c:v>
                </c:pt>
                <c:pt idx="3">
                  <c:v>23.416332178571434</c:v>
                </c:pt>
                <c:pt idx="4">
                  <c:v>24.988136729293888</c:v>
                </c:pt>
                <c:pt idx="5">
                  <c:v>21.800773319992413</c:v>
                </c:pt>
                <c:pt idx="6">
                  <c:v>20.208672873246279</c:v>
                </c:pt>
                <c:pt idx="7">
                  <c:v>17.977214293282259</c:v>
                </c:pt>
                <c:pt idx="8">
                  <c:v>16.463878127384262</c:v>
                </c:pt>
                <c:pt idx="9">
                  <c:v>14.726326190017287</c:v>
                </c:pt>
                <c:pt idx="10">
                  <c:v>13.200547927722228</c:v>
                </c:pt>
                <c:pt idx="11">
                  <c:v>11.71787666244566</c:v>
                </c:pt>
                <c:pt idx="12">
                  <c:v>10.35598366375198</c:v>
                </c:pt>
                <c:pt idx="13">
                  <c:v>9.0955432002828154</c:v>
                </c:pt>
                <c:pt idx="14">
                  <c:v>7.9471996707699626</c:v>
                </c:pt>
                <c:pt idx="15">
                  <c:v>6.9084818925511531</c:v>
                </c:pt>
                <c:pt idx="16">
                  <c:v>5.9776197202191419</c:v>
                </c:pt>
                <c:pt idx="17">
                  <c:v>5.1500235413425024</c:v>
                </c:pt>
                <c:pt idx="18">
                  <c:v>4.4197718623304132</c:v>
                </c:pt>
                <c:pt idx="19">
                  <c:v>3.7798106992596061</c:v>
                </c:pt>
                <c:pt idx="20">
                  <c:v>3.2224440542607318</c:v>
                </c:pt>
                <c:pt idx="21">
                  <c:v>2.7396999046890058</c:v>
                </c:pt>
                <c:pt idx="22">
                  <c:v>2.3236438284341503</c:v>
                </c:pt>
                <c:pt idx="23">
                  <c:v>1.9666172092770315</c:v>
                </c:pt>
                <c:pt idx="24">
                  <c:v>1.6614066707419997</c:v>
                </c:pt>
                <c:pt idx="25">
                  <c:v>1.4013521511126426</c:v>
                </c:pt>
                <c:pt idx="26">
                  <c:v>1.1804043629410956</c:v>
                </c:pt>
                <c:pt idx="27">
                  <c:v>0.99314285089101151</c:v>
                </c:pt>
                <c:pt idx="28">
                  <c:v>0.83476519808740912</c:v>
                </c:pt>
                <c:pt idx="29">
                  <c:v>0.70105651478631248</c:v>
                </c:pt>
                <c:pt idx="30">
                  <c:v>0.58834664116731095</c:v>
                </c:pt>
                <c:pt idx="31">
                  <c:v>0.49346079589737091</c:v>
                </c:pt>
                <c:pt idx="32">
                  <c:v>0.41366787342870392</c:v>
                </c:pt>
                <c:pt idx="33">
                  <c:v>0.34662931255117568</c:v>
                </c:pt>
                <c:pt idx="34">
                  <c:v>0.29035044280426431</c:v>
                </c:pt>
                <c:pt idx="35">
                  <c:v>0.24313544518025706</c:v>
                </c:pt>
                <c:pt idx="36">
                  <c:v>0.20354650363073107</c:v>
                </c:pt>
                <c:pt idx="37">
                  <c:v>0.17036733380649866</c:v>
                </c:pt>
                <c:pt idx="38">
                  <c:v>0.14257101659473767</c:v>
                </c:pt>
                <c:pt idx="39">
                  <c:v>0.11929190280055904</c:v>
                </c:pt>
                <c:pt idx="40">
                  <c:v>9.9801264309792651E-2</c:v>
                </c:pt>
                <c:pt idx="41">
                  <c:v>8.3486324820641084E-2</c:v>
                </c:pt>
                <c:pt idx="42">
                  <c:v>6.9832293564179748E-2</c:v>
                </c:pt>
                <c:pt idx="43">
                  <c:v>15.267965466446654</c:v>
                </c:pt>
                <c:pt idx="44">
                  <c:v>14.923552337350111</c:v>
                </c:pt>
                <c:pt idx="45">
                  <c:v>14.586908442717366</c:v>
                </c:pt>
                <c:pt idx="46">
                  <c:v>14.257858524989839</c:v>
                </c:pt>
                <c:pt idx="47">
                  <c:v>13.93623128005015</c:v>
                </c:pt>
                <c:pt idx="48">
                  <c:v>13.621859268040858</c:v>
                </c:pt>
                <c:pt idx="49">
                  <c:v>13.314578826194888</c:v>
                </c:pt>
                <c:pt idx="50">
                  <c:v>13.014229983632331</c:v>
                </c:pt>
                <c:pt idx="51">
                  <c:v>12.720656378079239</c:v>
                </c:pt>
                <c:pt idx="52">
                  <c:v>12.433705174465089</c:v>
                </c:pt>
                <c:pt idx="53">
                  <c:v>12.153226985356497</c:v>
                </c:pt>
                <c:pt idx="54">
                  <c:v>11.879075793185816</c:v>
                </c:pt>
                <c:pt idx="55">
                  <c:v>11.61110887423402</c:v>
                </c:pt>
                <c:pt idx="56">
                  <c:v>11.349186724328456</c:v>
                </c:pt>
                <c:pt idx="57">
                  <c:v>11.093172986216656</c:v>
                </c:pt>
                <c:pt idx="58">
                  <c:v>10.842934378578429</c:v>
                </c:pt>
                <c:pt idx="59">
                  <c:v>10.598340626639338</c:v>
                </c:pt>
                <c:pt idx="60">
                  <c:v>10.359264394349339</c:v>
                </c:pt>
                <c:pt idx="61">
                  <c:v>10.125581218091368</c:v>
                </c:pt>
                <c:pt idx="62">
                  <c:v>9.897169441885298</c:v>
                </c:pt>
                <c:pt idx="63">
                  <c:v>9.6739101540535604</c:v>
                </c:pt>
                <c:pt idx="64">
                  <c:v>9.4556871253154799</c:v>
                </c:pt>
                <c:pt idx="65">
                  <c:v>9.2423867482780331</c:v>
                </c:pt>
                <c:pt idx="66">
                  <c:v>9.0338979782915949</c:v>
                </c:pt>
                <c:pt idx="67">
                  <c:v>8.8301122756398538</c:v>
                </c:pt>
                <c:pt idx="68">
                  <c:v>8.6309235490337883</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#N/A</c:v>
                </c:pt>
                <c:pt idx="3">
                  <c:v>3</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6.7271492892770439</c:v>
                </c:pt>
                <c:pt idx="3">
                  <c:v>7.6324935867337302</c:v>
                </c:pt>
                <c:pt idx="4">
                  <c:v>7.7832520796101532</c:v>
                </c:pt>
                <c:pt idx="5">
                  <c:v>7.7779975078352175</c:v>
                </c:pt>
                <c:pt idx="6">
                  <c:v>8.1947673067540876</c:v>
                </c:pt>
                <c:pt idx="7">
                  <c:v>8.3695522994684914</c:v>
                </c:pt>
                <c:pt idx="8">
                  <c:v>8.7644932973720486</c:v>
                </c:pt>
                <c:pt idx="9">
                  <c:v>9.0375059169964747</c:v>
                </c:pt>
                <c:pt idx="10">
                  <c:v>9.3509680656213092</c:v>
                </c:pt>
                <c:pt idx="11">
                  <c:v>9.6262252951397755</c:v>
                </c:pt>
                <c:pt idx="12">
                  <c:v>9.893705829403503</c:v>
                </c:pt>
                <c:pt idx="13">
                  <c:v>10.139397423644162</c:v>
                </c:pt>
                <c:pt idx="14">
                  <c:v>10.36678652632126</c:v>
                </c:pt>
                <c:pt idx="15">
                  <c:v>10.573952840247967</c:v>
                </c:pt>
                <c:pt idx="16">
                  <c:v>10.761342177840191</c:v>
                </c:pt>
                <c:pt idx="17">
                  <c:v>10.929273881254446</c:v>
                </c:pt>
                <c:pt idx="18">
                  <c:v>11.078575937121327</c:v>
                </c:pt>
                <c:pt idx="19">
                  <c:v>11.210316609395504</c:v>
                </c:pt>
                <c:pt idx="20">
                  <c:v>11.325768468357838</c:v>
                </c:pt>
                <c:pt idx="21">
                  <c:v>11.426319906479405</c:v>
                </c:pt>
                <c:pt idx="22">
                  <c:v>11.513409112336543</c:v>
                </c:pt>
                <c:pt idx="23">
                  <c:v>11.588467491200829</c:v>
                </c:pt>
                <c:pt idx="24">
                  <c:v>11.652876691726277</c:v>
                </c:pt>
                <c:pt idx="25">
                  <c:v>11.707938039323812</c:v>
                </c:pt>
                <c:pt idx="26">
                  <c:v>11.754853038944569</c:v>
                </c:pt>
                <c:pt idx="27">
                  <c:v>11.794713009127165</c:v>
                </c:pt>
                <c:pt idx="28">
                  <c:v>11.828495824281978</c:v>
                </c:pt>
                <c:pt idx="29">
                  <c:v>11.857067861913961</c:v>
                </c:pt>
                <c:pt idx="30">
                  <c:v>11.881189507003242</c:v>
                </c:pt>
                <c:pt idx="31">
                  <c:v>11.901522872812947</c:v>
                </c:pt>
                <c:pt idx="32">
                  <c:v>11.918640704109244</c:v>
                </c:pt>
                <c:pt idx="33">
                  <c:v>11.933035704560272</c:v>
                </c:pt>
                <c:pt idx="34">
                  <c:v>11.945129761078221</c:v>
                </c:pt>
                <c:pt idx="35">
                  <c:v>11.955282721144425</c:v>
                </c:pt>
                <c:pt idx="36">
                  <c:v>11.963800518100161</c:v>
                </c:pt>
                <c:pt idx="37">
                  <c:v>11.970942540397752</c:v>
                </c:pt>
                <c:pt idx="38">
                  <c:v>11.976928211179169</c:v>
                </c:pt>
                <c:pt idx="39">
                  <c:v>11.981942791249944</c:v>
                </c:pt>
                <c:pt idx="40">
                  <c:v>11.986142447600397</c:v>
                </c:pt>
                <c:pt idx="41">
                  <c:v>11.989658646044884</c:v>
                </c:pt>
                <c:pt idx="42">
                  <c:v>11.992601934171686</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8.2803619669577824</c:v>
                </c:pt>
                <c:pt idx="2">
                  <c:v>8.9593701900502971</c:v>
                </c:pt>
                <c:pt idx="3">
                  <c:v>9.0724390597076159</c:v>
                </c:pt>
                <c:pt idx="4">
                  <c:v>9.0684981308764137</c:v>
                </c:pt>
                <c:pt idx="5">
                  <c:v>9.3810754800655651</c:v>
                </c:pt>
                <c:pt idx="6">
                  <c:v>9.5121642246013689</c:v>
                </c:pt>
                <c:pt idx="7">
                  <c:v>9.8083699730290377</c:v>
                </c:pt>
                <c:pt idx="8">
                  <c:v>10.013129437747356</c:v>
                </c:pt>
                <c:pt idx="9">
                  <c:v>10.248226049215981</c:v>
                </c:pt>
                <c:pt idx="10">
                  <c:v>10.454668971354831</c:v>
                </c:pt>
                <c:pt idx="11">
                  <c:v>10.655279372052627</c:v>
                </c:pt>
                <c:pt idx="12">
                  <c:v>10.839548067733123</c:v>
                </c:pt>
                <c:pt idx="13">
                  <c:v>11.010089894740945</c:v>
                </c:pt>
                <c:pt idx="14">
                  <c:v>11.165464630185976</c:v>
                </c:pt>
                <c:pt idx="15">
                  <c:v>11.306006633380143</c:v>
                </c:pt>
                <c:pt idx="16">
                  <c:v>11.431955410940834</c:v>
                </c:pt>
                <c:pt idx="17">
                  <c:v>11.543931952840996</c:v>
                </c:pt>
                <c:pt idx="18">
                  <c:v>11.642737457046628</c:v>
                </c:pt>
                <c:pt idx="19">
                  <c:v>11.729326351268378</c:v>
                </c:pt>
                <c:pt idx="20">
                  <c:v>11.804739929859553</c:v>
                </c:pt>
                <c:pt idx="21">
                  <c:v>11.870056834252408</c:v>
                </c:pt>
                <c:pt idx="22">
                  <c:v>11.926350618400621</c:v>
                </c:pt>
                <c:pt idx="23">
                  <c:v>11.974657518794707</c:v>
                </c:pt>
                <c:pt idx="24">
                  <c:v>12.01595352949286</c:v>
                </c:pt>
                <c:pt idx="25">
                  <c:v>12.051139779208427</c:v>
                </c:pt>
                <c:pt idx="26">
                  <c:v>12.081034756845373</c:v>
                </c:pt>
                <c:pt idx="27">
                  <c:v>12.106371868211482</c:v>
                </c:pt>
                <c:pt idx="28">
                  <c:v>12.12780089643547</c:v>
                </c:pt>
                <c:pt idx="29">
                  <c:v>12.145892130252431</c:v>
                </c:pt>
                <c:pt idx="30">
                  <c:v>12.161142154609712</c:v>
                </c:pt>
                <c:pt idx="31">
                  <c:v>12.173980528081932</c:v>
                </c:pt>
                <c:pt idx="32">
                  <c:v>12.184776778420204</c:v>
                </c:pt>
                <c:pt idx="33">
                  <c:v>12.193847320808665</c:v>
                </c:pt>
                <c:pt idx="34">
                  <c:v>12.201462040858319</c:v>
                </c:pt>
                <c:pt idx="35">
                  <c:v>12.207850388575121</c:v>
                </c:pt>
                <c:pt idx="36">
                  <c:v>12.213206905298314</c:v>
                </c:pt>
                <c:pt idx="37">
                  <c:v>12.217696158384378</c:v>
                </c:pt>
                <c:pt idx="38">
                  <c:v>12.221457093437458</c:v>
                </c:pt>
                <c:pt idx="39">
                  <c:v>12.224606835700298</c:v>
                </c:pt>
                <c:pt idx="40">
                  <c:v>12.227243984533663</c:v>
                </c:pt>
                <c:pt idx="41">
                  <c:v>12.229451450628764</c:v>
                </c:pt>
                <c:pt idx="42">
                  <c:v>12.231298886905199</c:v>
                </c:pt>
                <c:pt idx="43">
                  <c:v>12.2597755</c:v>
                </c:pt>
                <c:pt idx="44">
                  <c:v>12.2597755</c:v>
                </c:pt>
                <c:pt idx="45">
                  <c:v>12.2597755</c:v>
                </c:pt>
                <c:pt idx="46">
                  <c:v>12.2597755</c:v>
                </c:pt>
                <c:pt idx="47">
                  <c:v>12.2597755</c:v>
                </c:pt>
                <c:pt idx="48">
                  <c:v>12.2597755</c:v>
                </c:pt>
                <c:pt idx="49">
                  <c:v>12.2597755</c:v>
                </c:pt>
                <c:pt idx="50">
                  <c:v>12.2597755</c:v>
                </c:pt>
                <c:pt idx="51">
                  <c:v>12.2597755</c:v>
                </c:pt>
                <c:pt idx="52">
                  <c:v>12.2597755</c:v>
                </c:pt>
                <c:pt idx="53">
                  <c:v>12.2597755</c:v>
                </c:pt>
                <c:pt idx="54">
                  <c:v>12.2597755</c:v>
                </c:pt>
                <c:pt idx="55">
                  <c:v>12.2597755</c:v>
                </c:pt>
                <c:pt idx="56">
                  <c:v>12.2597755</c:v>
                </c:pt>
                <c:pt idx="57">
                  <c:v>12.2597755</c:v>
                </c:pt>
                <c:pt idx="58">
                  <c:v>12.2597755</c:v>
                </c:pt>
                <c:pt idx="59">
                  <c:v>12.2597755</c:v>
                </c:pt>
                <c:pt idx="60">
                  <c:v>12.2597755</c:v>
                </c:pt>
                <c:pt idx="61">
                  <c:v>12.2597755</c:v>
                </c:pt>
                <c:pt idx="62">
                  <c:v>12.2597755</c:v>
                </c:pt>
                <c:pt idx="63">
                  <c:v>12.2597755</c:v>
                </c:pt>
                <c:pt idx="64">
                  <c:v>12.2597755</c:v>
                </c:pt>
                <c:pt idx="65">
                  <c:v>12.2597755</c:v>
                </c:pt>
                <c:pt idx="66">
                  <c:v>12.2597755</c:v>
                </c:pt>
                <c:pt idx="67">
                  <c:v>12.2597755</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80.777216334161125</c:v>
                </c:pt>
                <c:pt idx="2">
                  <c:v>67.463329606856917</c:v>
                </c:pt>
                <c:pt idx="3">
                  <c:v>65.24629294690952</c:v>
                </c:pt>
                <c:pt idx="4">
                  <c:v>65.323566061246808</c:v>
                </c:pt>
                <c:pt idx="5">
                  <c:v>59.19459843008697</c:v>
                </c:pt>
                <c:pt idx="6">
                  <c:v>56.624230890169244</c:v>
                </c:pt>
                <c:pt idx="7">
                  <c:v>50.816275038646346</c:v>
                </c:pt>
                <c:pt idx="8">
                  <c:v>46.801383573581255</c:v>
                </c:pt>
                <c:pt idx="9">
                  <c:v>42.19164609380428</c:v>
                </c:pt>
                <c:pt idx="10">
                  <c:v>38.143745659709197</c:v>
                </c:pt>
                <c:pt idx="11">
                  <c:v>34.210208391124958</c:v>
                </c:pt>
                <c:pt idx="12">
                  <c:v>30.597096711115256</c:v>
                </c:pt>
                <c:pt idx="13">
                  <c:v>27.253139318805008</c:v>
                </c:pt>
                <c:pt idx="14">
                  <c:v>24.206575878706371</c:v>
                </c:pt>
                <c:pt idx="15">
                  <c:v>21.450850325879557</c:v>
                </c:pt>
                <c:pt idx="16">
                  <c:v>18.981266452140527</c:v>
                </c:pt>
                <c:pt idx="17">
                  <c:v>16.7856479835099</c:v>
                </c:pt>
                <c:pt idx="18">
                  <c:v>14.848285155948483</c:v>
                </c:pt>
                <c:pt idx="19">
                  <c:v>13.150463700620035</c:v>
                </c:pt>
                <c:pt idx="20">
                  <c:v>11.671766081185238</c:v>
                </c:pt>
                <c:pt idx="21">
                  <c:v>10.391042465639087</c:v>
                </c:pt>
                <c:pt idx="22">
                  <c:v>9.2872427764584096</c:v>
                </c:pt>
                <c:pt idx="23">
                  <c:v>8.3400486510841656</c:v>
                </c:pt>
                <c:pt idx="24">
                  <c:v>7.5303229511204108</c:v>
                </c:pt>
                <c:pt idx="25">
                  <c:v>6.8403964861092783</c:v>
                </c:pt>
                <c:pt idx="26">
                  <c:v>6.254220454012291</c:v>
                </c:pt>
                <c:pt idx="27">
                  <c:v>5.7574143487944607</c:v>
                </c:pt>
                <c:pt idx="28">
                  <c:v>5.3372373247947014</c:v>
                </c:pt>
                <c:pt idx="29">
                  <c:v>4.9825072499523291</c:v>
                </c:pt>
                <c:pt idx="30">
                  <c:v>4.683487164515479</c:v>
                </c:pt>
                <c:pt idx="31">
                  <c:v>4.431754351334666</c:v>
                </c:pt>
                <c:pt idx="32">
                  <c:v>4.2200631682313041</c:v>
                </c:pt>
                <c:pt idx="33">
                  <c:v>4.042209395908535</c:v>
                </c:pt>
                <c:pt idx="34">
                  <c:v>3.8929011596408141</c:v>
                </c:pt>
                <c:pt idx="35">
                  <c:v>3.767639439703518</c:v>
                </c:pt>
                <c:pt idx="36">
                  <c:v>3.6626097000330624</c:v>
                </c:pt>
                <c:pt idx="37">
                  <c:v>3.574585129718105</c:v>
                </c:pt>
                <c:pt idx="38">
                  <c:v>3.5008413051478917</c:v>
                </c:pt>
                <c:pt idx="39">
                  <c:v>3.4390816529353465</c:v>
                </c:pt>
                <c:pt idx="40">
                  <c:v>3.3873728522811226</c:v>
                </c:pt>
                <c:pt idx="41">
                  <c:v>3.3440892033575671</c:v>
                </c:pt>
                <c:pt idx="42">
                  <c:v>3.3078649626431655</c:v>
                </c:pt>
                <c:pt idx="43">
                  <c:v>2.7495000000000003</c:v>
                </c:pt>
                <c:pt idx="44">
                  <c:v>2.7495000000000003</c:v>
                </c:pt>
                <c:pt idx="45">
                  <c:v>2.7495000000000003</c:v>
                </c:pt>
                <c:pt idx="46">
                  <c:v>2.7495000000000003</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2.7495000000000003</c:v>
                </c:pt>
                <c:pt idx="65">
                  <c:v>2.7495000000000003</c:v>
                </c:pt>
                <c:pt idx="66">
                  <c:v>2.7495000000000003</c:v>
                </c:pt>
                <c:pt idx="67">
                  <c:v>2.7495000000000003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2.0000000000000009</c:v>
                </c:pt>
                <c:pt idx="1">
                  <c:v>1.7600000000000009</c:v>
                </c:pt>
                <c:pt idx="2">
                  <c:v>1.6400000000000008</c:v>
                </c:pt>
                <c:pt idx="3">
                  <c:v>1.5600000000000007</c:v>
                </c:pt>
                <c:pt idx="4">
                  <c:v>1.5600000000000007</c:v>
                </c:pt>
                <c:pt idx="5">
                  <c:v>1.6000000000000008</c:v>
                </c:pt>
                <c:pt idx="6">
                  <c:v>1.7200000000000009</c:v>
                </c:pt>
                <c:pt idx="7">
                  <c:v>1.840000000000001</c:v>
                </c:pt>
                <c:pt idx="8">
                  <c:v>1.9600000000000011</c:v>
                </c:pt>
                <c:pt idx="9">
                  <c:v>2.120000000000001</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#N/A</c:v>
                </c:pt>
                <c:pt idx="2">
                  <c:v>#N/A</c:v>
                </c:pt>
                <c:pt idx="3">
                  <c:v>3.7600000000000025</c:v>
                </c:pt>
                <c:pt idx="4">
                  <c:v>3.200000000000002</c:v>
                </c:pt>
                <c:pt idx="5">
                  <c:v>2.8800000000000017</c:v>
                </c:pt>
                <c:pt idx="6">
                  <c:v>2.7200000000000015</c:v>
                </c:pt>
                <c:pt idx="7">
                  <c:v>2.6400000000000015</c:v>
                </c:pt>
                <c:pt idx="8">
                  <c:v>2.6000000000000014</c:v>
                </c:pt>
                <c:pt idx="9">
                  <c:v>2.6800000000000015</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1.0800000000000003</c:v>
                </c:pt>
                <c:pt idx="1">
                  <c:v>1.0000000000000002</c:v>
                </c:pt>
                <c:pt idx="2">
                  <c:v>1.0400000000000003</c:v>
                </c:pt>
                <c:pt idx="3">
                  <c:v>1.0400000000000003</c:v>
                </c:pt>
                <c:pt idx="4">
                  <c:v>1.0800000000000003</c:v>
                </c:pt>
                <c:pt idx="5">
                  <c:v>1.0400000000000003</c:v>
                </c:pt>
                <c:pt idx="6">
                  <c:v>0.92000000000000026</c:v>
                </c:pt>
                <c:pt idx="7">
                  <c:v>0.72000000000000008</c:v>
                </c:pt>
                <c:pt idx="8">
                  <c:v>0.55999999999999994</c:v>
                </c:pt>
                <c:pt idx="9">
                  <c:v>0.47999999999999993</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10.714285714285714</c:v>
                </c:pt>
                <c:pt idx="1">
                  <c:v>10.714285714285714</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0.63318194410962747</c:v>
                </c:pt>
                <c:pt idx="1">
                  <c:v>0.51148791257966009</c:v>
                </c:pt>
                <c:pt idx="2">
                  <c:v>0.41454928819478892</c:v>
                </c:pt>
                <c:pt idx="3">
                  <c:v>0.32732296783018783</c:v>
                </c:pt>
                <c:pt idx="4">
                  <c:v>0.25481265041101187</c:v>
                </c:pt>
                <c:pt idx="5">
                  <c:v>0.20237514399669165</c:v>
                </c:pt>
                <c:pt idx="6">
                  <c:v>0.16526731436901337</c:v>
                </c:pt>
                <c:pt idx="7">
                  <c:v>0.13893209575106955</c:v>
                </c:pt>
                <c:pt idx="8">
                  <c:v>0.11932218574589271</c:v>
                </c:pt>
                <c:pt idx="9">
                  <c:v>0.10611698839718624</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n-US"/>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7564526051849596"/>
        </c:manualLayout>
      </c:layout>
      <c:overlay val="0"/>
      <c:txPr>
        <a:bodyPr/>
        <a:lstStyle/>
        <a:p>
          <a:pPr>
            <a:defRPr sz="1050" b="1">
              <a:noFill/>
            </a:defRPr>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0.96045650765056734</c:v>
                </c:pt>
                <c:pt idx="2">
                  <c:v>0.92091301530113479</c:v>
                </c:pt>
                <c:pt idx="3">
                  <c:v>0.88136952295170201</c:v>
                </c:pt>
                <c:pt idx="4">
                  <c:v>0.84182603060226935</c:v>
                </c:pt>
                <c:pt idx="5">
                  <c:v>0.80228253825283657</c:v>
                </c:pt>
                <c:pt idx="6">
                  <c:v>0.76273904590340402</c:v>
                </c:pt>
                <c:pt idx="7">
                  <c:v>0.72319555355397136</c:v>
                </c:pt>
                <c:pt idx="8">
                  <c:v>0.6836520612045387</c:v>
                </c:pt>
                <c:pt idx="9">
                  <c:v>0.64410856885510603</c:v>
                </c:pt>
                <c:pt idx="10">
                  <c:v>0.60456507650567337</c:v>
                </c:pt>
                <c:pt idx="11">
                  <c:v>0.56502158415624071</c:v>
                </c:pt>
                <c:pt idx="12">
                  <c:v>0.52547809180680805</c:v>
                </c:pt>
                <c:pt idx="13">
                  <c:v>0.48593459945737544</c:v>
                </c:pt>
                <c:pt idx="14">
                  <c:v>0.44639110710794289</c:v>
                </c:pt>
                <c:pt idx="15">
                  <c:v>0.40684761475851006</c:v>
                </c:pt>
                <c:pt idx="16">
                  <c:v>0.3673041224090775</c:v>
                </c:pt>
                <c:pt idx="17">
                  <c:v>0.32776063005964473</c:v>
                </c:pt>
                <c:pt idx="18">
                  <c:v>0.28821713771021218</c:v>
                </c:pt>
                <c:pt idx="19">
                  <c:v>0.24867364536077941</c:v>
                </c:pt>
                <c:pt idx="20">
                  <c:v>0.20913015301134685</c:v>
                </c:pt>
                <c:pt idx="21">
                  <c:v>0.16958666066191408</c:v>
                </c:pt>
                <c:pt idx="22">
                  <c:v>0.13004316831248142</c:v>
                </c:pt>
                <c:pt idx="23">
                  <c:v>9.0499675963048754E-2</c:v>
                </c:pt>
                <c:pt idx="24">
                  <c:v>5.0956183613616091E-2</c:v>
                </c:pt>
                <c:pt idx="25">
                  <c:v>1.8003273322422242E-2</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0.15203953351289409</c:v>
                </c:pt>
                <c:pt idx="2">
                  <c:v>0.29155965759415198</c:v>
                </c:pt>
                <c:pt idx="3">
                  <c:v>0.41856037224377385</c:v>
                </c:pt>
                <c:pt idx="4">
                  <c:v>0.53304167746175923</c:v>
                </c:pt>
                <c:pt idx="5">
                  <c:v>0.63500357324810852</c:v>
                </c:pt>
                <c:pt idx="6">
                  <c:v>0.72444605960282182</c:v>
                </c:pt>
                <c:pt idx="7">
                  <c:v>0.80136913652589858</c:v>
                </c:pt>
                <c:pt idx="8">
                  <c:v>0.86577280401733936</c:v>
                </c:pt>
                <c:pt idx="9">
                  <c:v>0.9176570620771437</c:v>
                </c:pt>
                <c:pt idx="10">
                  <c:v>0.95702191070531217</c:v>
                </c:pt>
                <c:pt idx="11">
                  <c:v>0.98386734990184421</c:v>
                </c:pt>
                <c:pt idx="12">
                  <c:v>0.99819337966674027</c:v>
                </c:pt>
                <c:pt idx="13">
                  <c:v>1</c:v>
                </c:pt>
                <c:pt idx="14">
                  <c:v>0.98928721090162375</c:v>
                </c:pt>
                <c:pt idx="15">
                  <c:v>0.96605501237161073</c:v>
                </c:pt>
                <c:pt idx="16">
                  <c:v>0.93030340440996206</c:v>
                </c:pt>
                <c:pt idx="17">
                  <c:v>0.88203238701667674</c:v>
                </c:pt>
                <c:pt idx="18">
                  <c:v>0.82124196019175566</c:v>
                </c:pt>
                <c:pt idx="19">
                  <c:v>0.74793212393519803</c:v>
                </c:pt>
                <c:pt idx="20">
                  <c:v>0.66210287824700464</c:v>
                </c:pt>
                <c:pt idx="21">
                  <c:v>0.56375422312717449</c:v>
                </c:pt>
                <c:pt idx="22">
                  <c:v>0.45288615857570846</c:v>
                </c:pt>
                <c:pt idx="23">
                  <c:v>0.32949868459260606</c:v>
                </c:pt>
                <c:pt idx="24">
                  <c:v>0.19359180117786759</c:v>
                </c:pt>
                <c:pt idx="25">
                  <c:v>7.077262723864132E-2</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0.56594221776121367</c:v>
                </c:pt>
                <c:pt idx="2">
                  <c:v>0.65668741793564567</c:v>
                </c:pt>
                <c:pt idx="3">
                  <c:v>0.67583601265415216</c:v>
                </c:pt>
                <c:pt idx="4">
                  <c:v>0.67078012027690759</c:v>
                </c:pt>
                <c:pt idx="5">
                  <c:v>0.65464538104086578</c:v>
                </c:pt>
                <c:pt idx="6">
                  <c:v>0.63251991537849317</c:v>
                </c:pt>
                <c:pt idx="7">
                  <c:v>0.60678977473025086</c:v>
                </c:pt>
                <c:pt idx="8">
                  <c:v>0.57872239830452932</c:v>
                </c:pt>
                <c:pt idx="9">
                  <c:v>0.54905336853312536</c:v>
                </c:pt>
                <c:pt idx="10">
                  <c:v>0.51823890227332647</c:v>
                </c:pt>
                <c:pt idx="11">
                  <c:v>0.4865769751181151</c:v>
                </c:pt>
                <c:pt idx="12">
                  <c:v>0.4542704553479574</c:v>
                </c:pt>
                <c:pt idx="13">
                  <c:v>0.42146224508398644</c:v>
                </c:pt>
                <c:pt idx="14">
                  <c:v>0.38825591247857999</c:v>
                </c:pt>
                <c:pt idx="15">
                  <c:v>0.3547283538007141</c:v>
                </c:pt>
                <c:pt idx="16">
                  <c:v>0.32093786009033481</c:v>
                </c:pt>
                <c:pt idx="17">
                  <c:v>0.28692942317975034</c:v>
                </c:pt>
                <c:pt idx="18">
                  <c:v>0.25273832383181372</c:v>
                </c:pt>
                <c:pt idx="19">
                  <c:v>0.21839261765478113</c:v>
                </c:pt>
                <c:pt idx="20">
                  <c:v>0.18391489457283</c:v>
                </c:pt>
                <c:pt idx="21">
                  <c:v>0.14932354801547093</c:v>
                </c:pt>
                <c:pt idx="22">
                  <c:v>0.11463370613988487</c:v>
                </c:pt>
                <c:pt idx="23">
                  <c:v>7.9857925619540429E-2</c:v>
                </c:pt>
                <c:pt idx="24">
                  <c:v>4.5006715748301097E-2</c:v>
                </c:pt>
                <c:pt idx="25">
                  <c:v>1.5912857338065509E-2</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0.20886676600713383</c:v>
                </c:pt>
                <c:pt idx="1">
                  <c:v>0.20886676600713383</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7.9159429530201342</c:v>
                </c:pt>
                <c:pt idx="2">
                  <c:v>13.082385906040269</c:v>
                </c:pt>
                <c:pt idx="3">
                  <c:v>18.248828859060403</c:v>
                </c:pt>
                <c:pt idx="4">
                  <c:v>23.415271812080537</c:v>
                </c:pt>
                <c:pt idx="5">
                  <c:v>28.581714765100671</c:v>
                </c:pt>
                <c:pt idx="6">
                  <c:v>33.748157718120801</c:v>
                </c:pt>
                <c:pt idx="7">
                  <c:v>38.914600671140931</c:v>
                </c:pt>
                <c:pt idx="8">
                  <c:v>44.081043624161069</c:v>
                </c:pt>
                <c:pt idx="9">
                  <c:v>49.247486577181199</c:v>
                </c:pt>
                <c:pt idx="10">
                  <c:v>54.413929530201337</c:v>
                </c:pt>
                <c:pt idx="11">
                  <c:v>59.580372483221481</c:v>
                </c:pt>
                <c:pt idx="12">
                  <c:v>64.746815436241604</c:v>
                </c:pt>
                <c:pt idx="13">
                  <c:v>69.913258389261742</c:v>
                </c:pt>
                <c:pt idx="14">
                  <c:v>75.079701342281865</c:v>
                </c:pt>
                <c:pt idx="15">
                  <c:v>80.246144295302017</c:v>
                </c:pt>
                <c:pt idx="16">
                  <c:v>85.41258724832214</c:v>
                </c:pt>
                <c:pt idx="17">
                  <c:v>90.579030201342277</c:v>
                </c:pt>
                <c:pt idx="18">
                  <c:v>95.745473154362401</c:v>
                </c:pt>
                <c:pt idx="19">
                  <c:v>100.91191610738255</c:v>
                </c:pt>
                <c:pt idx="20">
                  <c:v>106.07835906040268</c:v>
                </c:pt>
                <c:pt idx="21">
                  <c:v>111.24480201342281</c:v>
                </c:pt>
                <c:pt idx="22">
                  <c:v>116.41124496644296</c:v>
                </c:pt>
                <c:pt idx="23">
                  <c:v>121.57768791946309</c:v>
                </c:pt>
                <c:pt idx="24">
                  <c:v>126.74413087248321</c:v>
                </c:pt>
                <c:pt idx="25">
                  <c:v>131.04949999999999</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U25" sqref="U25"/>
    </sheetView>
  </sheetViews>
  <sheetFormatPr defaultRowHeight="12.75" x14ac:dyDescent="0.2"/>
  <cols>
    <col min="1" max="2" width="1.140625" style="1" customWidth="1"/>
    <col min="3" max="6" width="9" style="1" customWidth="1"/>
    <col min="7" max="9" width="1.140625" style="1" customWidth="1"/>
    <col min="10" max="11" width="9.42578125" style="1" customWidth="1"/>
    <col min="12" max="13" width="8.5703125" style="1" customWidth="1"/>
    <col min="14" max="14" width="1.42578125" customWidth="1"/>
    <col min="19" max="19" width="1.42578125" style="73" customWidth="1"/>
    <col min="21" max="21" width="9.140625" style="73"/>
    <col min="22" max="22" width="1.140625" customWidth="1"/>
    <col min="23" max="23" width="1.140625" style="198" customWidth="1"/>
    <col min="24" max="24" width="10.28515625" customWidth="1"/>
    <col min="25" max="28" width="10" customWidth="1"/>
    <col min="29" max="29" width="7.85546875" style="30" customWidth="1"/>
    <col min="30" max="32" width="7.85546875" customWidth="1"/>
    <col min="33" max="33" width="10" customWidth="1"/>
    <col min="34" max="34" width="3.7109375" customWidth="1"/>
    <col min="35" max="35" width="10" customWidth="1"/>
    <col min="36" max="36" width="16" customWidth="1"/>
    <col min="37" max="37" width="6.7109375" bestFit="1" customWidth="1"/>
    <col min="38" max="38" width="1.42578125" customWidth="1"/>
    <col min="39" max="39" width="3.85546875" customWidth="1"/>
    <col min="346" max="16384" width="9.140625" style="1"/>
  </cols>
  <sheetData>
    <row r="1" spans="2:39" ht="26.25" customHeight="1" thickBot="1" x14ac:dyDescent="0.25">
      <c r="B1" s="358" t="s">
        <v>227</v>
      </c>
      <c r="C1" s="358"/>
      <c r="D1" s="358"/>
      <c r="E1" s="358"/>
      <c r="F1" s="358"/>
      <c r="G1" s="197"/>
      <c r="H1" s="184"/>
      <c r="I1" s="184" t="s">
        <v>225</v>
      </c>
      <c r="J1" s="184"/>
      <c r="K1" s="187"/>
      <c r="L1" s="187"/>
      <c r="M1" s="187"/>
      <c r="N1" s="185"/>
      <c r="O1" s="185"/>
      <c r="P1" s="363" t="s">
        <v>362</v>
      </c>
      <c r="Q1" s="363"/>
      <c r="R1" s="362" t="s">
        <v>273</v>
      </c>
      <c r="S1" s="362"/>
      <c r="T1" s="362"/>
      <c r="U1" s="185"/>
      <c r="V1" s="185"/>
      <c r="W1" s="189"/>
      <c r="X1" s="354" t="s">
        <v>90</v>
      </c>
      <c r="Y1" s="278"/>
      <c r="Z1" s="278"/>
      <c r="AA1" s="278"/>
      <c r="AB1" s="278"/>
      <c r="AC1" s="279"/>
      <c r="AD1" s="278"/>
      <c r="AE1" s="278"/>
      <c r="AF1" s="278"/>
      <c r="AG1" s="332" t="s">
        <v>317</v>
      </c>
      <c r="AH1" s="332"/>
      <c r="AI1" s="332"/>
      <c r="AJ1" s="332"/>
      <c r="AK1" s="333"/>
      <c r="AL1" s="189"/>
      <c r="AM1" s="199"/>
    </row>
    <row r="2" spans="2:39" ht="3.75" customHeight="1" x14ac:dyDescent="0.25">
      <c r="B2" s="341"/>
      <c r="C2" s="342"/>
      <c r="D2" s="342"/>
      <c r="E2" s="342"/>
      <c r="F2" s="231"/>
      <c r="G2" s="232"/>
      <c r="H2" s="6"/>
      <c r="I2" s="126"/>
      <c r="J2" s="127"/>
      <c r="K2" s="127"/>
      <c r="L2" s="127"/>
      <c r="M2" s="127"/>
      <c r="N2" s="127"/>
      <c r="O2" s="127"/>
      <c r="P2" s="127"/>
      <c r="Q2" s="127"/>
      <c r="R2" s="127"/>
      <c r="S2" s="127"/>
      <c r="T2" s="127"/>
      <c r="U2" s="127"/>
      <c r="V2" s="128"/>
      <c r="W2" s="189"/>
      <c r="X2" s="352"/>
      <c r="Y2" s="72"/>
      <c r="Z2" s="72"/>
      <c r="AA2" s="72"/>
      <c r="AB2" s="72"/>
      <c r="AC2" s="280"/>
      <c r="AD2" s="72"/>
      <c r="AE2" s="72"/>
      <c r="AF2" s="72"/>
      <c r="AG2" s="331" t="s">
        <v>262</v>
      </c>
      <c r="AH2" s="72"/>
      <c r="AI2" s="72"/>
      <c r="AJ2" s="72"/>
      <c r="AK2" s="222"/>
      <c r="AL2" s="189"/>
      <c r="AM2" s="199"/>
    </row>
    <row r="3" spans="2:39" ht="12.75" customHeight="1" x14ac:dyDescent="0.2">
      <c r="B3" s="38"/>
      <c r="C3" s="191" t="s">
        <v>226</v>
      </c>
      <c r="D3" s="192"/>
      <c r="E3" s="192"/>
      <c r="F3" s="235"/>
      <c r="G3" s="36"/>
      <c r="H3" s="6"/>
      <c r="I3" s="45"/>
      <c r="J3" s="408"/>
      <c r="K3" s="408"/>
      <c r="L3" s="408" t="s">
        <v>360</v>
      </c>
      <c r="M3" s="408" t="s">
        <v>354</v>
      </c>
      <c r="N3" s="224"/>
      <c r="O3" s="343" t="s">
        <v>172</v>
      </c>
      <c r="P3" s="343" t="s">
        <v>161</v>
      </c>
      <c r="Q3" s="343" t="s">
        <v>159</v>
      </c>
      <c r="R3" s="343" t="s">
        <v>163</v>
      </c>
      <c r="S3" s="225"/>
      <c r="T3" s="359" t="s">
        <v>264</v>
      </c>
      <c r="U3" s="359" t="s">
        <v>265</v>
      </c>
      <c r="V3" s="44"/>
      <c r="W3" s="189"/>
      <c r="X3" s="352"/>
      <c r="Y3" s="72"/>
      <c r="Z3" s="72"/>
      <c r="AA3" s="72"/>
      <c r="AB3" s="72"/>
      <c r="AC3" s="71"/>
      <c r="AD3" s="72"/>
      <c r="AE3" s="72"/>
      <c r="AF3" s="72"/>
      <c r="AG3" s="331"/>
      <c r="AH3" s="72"/>
      <c r="AI3" s="413" t="s">
        <v>368</v>
      </c>
      <c r="AJ3" s="72"/>
      <c r="AK3" s="298" t="s">
        <v>298</v>
      </c>
      <c r="AL3" s="189"/>
      <c r="AM3" s="199"/>
    </row>
    <row r="4" spans="2:39" ht="12.75" customHeight="1" x14ac:dyDescent="0.2">
      <c r="B4" s="38"/>
      <c r="C4" s="218" t="s">
        <v>43</v>
      </c>
      <c r="D4" s="347" t="s">
        <v>135</v>
      </c>
      <c r="E4" s="348"/>
      <c r="F4" s="349"/>
      <c r="G4" s="36"/>
      <c r="H4" s="6"/>
      <c r="I4" s="45"/>
      <c r="J4" s="411" t="s">
        <v>58</v>
      </c>
      <c r="K4" s="412"/>
      <c r="L4" s="129">
        <f>Calcs!E60</f>
        <v>11.789439785789877</v>
      </c>
      <c r="M4" s="129" t="e">
        <f>IF($E$10&gt;0,L4/$E$10,NA())</f>
        <v>#N/A</v>
      </c>
      <c r="N4" s="224"/>
      <c r="O4" s="344"/>
      <c r="P4" s="344"/>
      <c r="Q4" s="344"/>
      <c r="R4" s="344"/>
      <c r="S4" s="225"/>
      <c r="T4" s="359"/>
      <c r="U4" s="359"/>
      <c r="V4" s="44"/>
      <c r="W4" s="189"/>
      <c r="X4" s="352"/>
      <c r="Y4" s="72"/>
      <c r="Z4" s="72"/>
      <c r="AA4" s="72"/>
      <c r="AB4" s="72"/>
      <c r="AC4" s="71"/>
      <c r="AD4" s="72"/>
      <c r="AE4" s="72"/>
      <c r="AF4" s="72"/>
      <c r="AG4" s="331"/>
      <c r="AH4" s="72"/>
      <c r="AI4" s="413" t="s">
        <v>365</v>
      </c>
      <c r="AJ4" s="72"/>
      <c r="AK4" s="298" t="s">
        <v>298</v>
      </c>
      <c r="AL4" s="189"/>
      <c r="AM4" s="199"/>
    </row>
    <row r="5" spans="2:39" ht="12.75" customHeight="1" x14ac:dyDescent="0.25">
      <c r="B5" s="233"/>
      <c r="C5" s="193"/>
      <c r="D5" s="7"/>
      <c r="E5" s="190" t="s">
        <v>12</v>
      </c>
      <c r="F5" s="146">
        <v>4</v>
      </c>
      <c r="G5" s="234"/>
      <c r="H5" s="6"/>
      <c r="I5" s="45"/>
      <c r="J5" s="411" t="s">
        <v>323</v>
      </c>
      <c r="K5" s="412"/>
      <c r="L5" s="286">
        <f>Calcs!E65</f>
        <v>143</v>
      </c>
      <c r="M5" s="286" t="e">
        <f>Calcs!E66</f>
        <v>#N/A</v>
      </c>
      <c r="N5" s="224"/>
      <c r="O5" s="129">
        <f>Calcs!E52</f>
        <v>14.266755004137964</v>
      </c>
      <c r="P5" s="129">
        <f>MAX(R5-O5-Q5,0)</f>
        <v>1.891333712652445</v>
      </c>
      <c r="Q5" s="129">
        <f>Calcs!E53</f>
        <v>5.3433892810318859</v>
      </c>
      <c r="R5" s="129">
        <f>Calcs!E56</f>
        <v>21.501477997822295</v>
      </c>
      <c r="S5" s="225"/>
      <c r="T5" s="285">
        <f>Calcs!E73</f>
        <v>0.21573748967358869</v>
      </c>
      <c r="U5" s="285">
        <f>Calcs!E74</f>
        <v>0.17109025945012901</v>
      </c>
      <c r="V5" s="44"/>
      <c r="W5" s="189"/>
      <c r="X5" s="352"/>
      <c r="Y5" s="72"/>
      <c r="Z5" s="72"/>
      <c r="AA5" s="72"/>
      <c r="AB5" s="72"/>
      <c r="AC5" s="71"/>
      <c r="AD5" s="72"/>
      <c r="AE5" s="72"/>
      <c r="AF5" s="72"/>
      <c r="AG5" s="331"/>
      <c r="AH5" s="72"/>
      <c r="AI5" s="413" t="s">
        <v>366</v>
      </c>
      <c r="AJ5" s="72"/>
      <c r="AK5" s="298" t="s">
        <v>298</v>
      </c>
      <c r="AL5" s="189"/>
      <c r="AM5" s="199"/>
    </row>
    <row r="6" spans="2:39" x14ac:dyDescent="0.2">
      <c r="B6" s="38"/>
      <c r="C6" s="193"/>
      <c r="D6" s="71" t="s">
        <v>3</v>
      </c>
      <c r="E6" s="71" t="s">
        <v>4</v>
      </c>
      <c r="F6" s="236" t="s">
        <v>5</v>
      </c>
      <c r="G6" s="36"/>
      <c r="H6" s="6"/>
      <c r="I6" s="45"/>
      <c r="J6" s="409" t="s">
        <v>361</v>
      </c>
      <c r="K6" s="410"/>
      <c r="L6" s="286">
        <f>Calcs!E67</f>
        <v>242.33164900248346</v>
      </c>
      <c r="M6" s="286" t="e">
        <f>Calcs!E68</f>
        <v>#N/A</v>
      </c>
      <c r="N6" s="224"/>
      <c r="O6" s="225"/>
      <c r="P6" s="225"/>
      <c r="Q6" s="225"/>
      <c r="R6" s="225"/>
      <c r="S6" s="225"/>
      <c r="T6" s="225"/>
      <c r="U6" s="225"/>
      <c r="V6" s="44"/>
      <c r="W6" s="189"/>
      <c r="X6" s="352"/>
      <c r="Y6" s="72"/>
      <c r="Z6" s="72"/>
      <c r="AA6" s="72"/>
      <c r="AB6" s="72"/>
      <c r="AC6" s="281"/>
      <c r="AD6" s="72"/>
      <c r="AE6" s="72"/>
      <c r="AF6" s="72"/>
      <c r="AG6" s="331"/>
      <c r="AH6" s="72"/>
      <c r="AI6" s="413" t="str">
        <f>TEXT(AA52,"0%") &amp; " to " &amp; TEXT(AA53,"0%") &amp; " response time"</f>
        <v>50% to 99% response time</v>
      </c>
      <c r="AJ6" s="72"/>
      <c r="AK6" s="298" t="s">
        <v>299</v>
      </c>
      <c r="AL6" s="189"/>
      <c r="AM6" s="199"/>
    </row>
    <row r="7" spans="2:39" x14ac:dyDescent="0.2">
      <c r="B7" s="38"/>
      <c r="C7" s="218" t="s">
        <v>0</v>
      </c>
      <c r="D7" s="11">
        <v>14</v>
      </c>
      <c r="E7" s="11">
        <v>50</v>
      </c>
      <c r="F7" s="237">
        <f>0.975^(F5/2)</f>
        <v>0.95062499999999994</v>
      </c>
      <c r="G7" s="36"/>
      <c r="H7" s="6"/>
      <c r="I7" s="45"/>
      <c r="J7" s="408"/>
      <c r="K7" s="408"/>
      <c r="L7" s="408"/>
      <c r="M7" s="408"/>
      <c r="N7" s="224"/>
      <c r="O7" s="345" t="s">
        <v>14</v>
      </c>
      <c r="P7" s="345" t="s">
        <v>160</v>
      </c>
      <c r="Q7" s="361" t="s">
        <v>338</v>
      </c>
      <c r="R7" s="360" t="s">
        <v>113</v>
      </c>
      <c r="S7" s="225"/>
      <c r="T7" s="360" t="s">
        <v>309</v>
      </c>
      <c r="U7" s="360" t="s">
        <v>316</v>
      </c>
      <c r="V7" s="44"/>
      <c r="W7" s="189"/>
      <c r="X7" s="352"/>
      <c r="Y7" s="72"/>
      <c r="Z7" s="72"/>
      <c r="AA7" s="72"/>
      <c r="AB7" s="72"/>
      <c r="AC7" s="340"/>
      <c r="AD7" s="72"/>
      <c r="AE7" s="72"/>
      <c r="AF7" s="72"/>
      <c r="AG7" s="331"/>
      <c r="AH7" s="72"/>
      <c r="AI7" s="414" t="s">
        <v>117</v>
      </c>
      <c r="AJ7" s="72"/>
      <c r="AK7" s="298" t="s">
        <v>298</v>
      </c>
      <c r="AL7" s="189"/>
      <c r="AM7" s="199"/>
    </row>
    <row r="8" spans="2:39" ht="12.75" customHeight="1" x14ac:dyDescent="0.2">
      <c r="B8" s="38"/>
      <c r="C8" s="218" t="s">
        <v>1</v>
      </c>
      <c r="D8" s="11">
        <v>16</v>
      </c>
      <c r="E8" s="11">
        <v>48</v>
      </c>
      <c r="F8" s="237">
        <f>IF(D8=1,1,0.95)</f>
        <v>0.95</v>
      </c>
      <c r="G8" s="36"/>
      <c r="H8" s="6"/>
      <c r="I8" s="45"/>
      <c r="J8" s="409" t="s">
        <v>44</v>
      </c>
      <c r="K8" s="410"/>
      <c r="L8" s="283" t="str">
        <f>IF(AND(Calcs!C30=TRUE,Calcs!C30=TRUE, U9&lt;120,U9/F5&lt;VLOOKUP(D4,Motors!B6:C26,2,FALSE)),"YES","NO")</f>
        <v>YES</v>
      </c>
      <c r="M8" s="408"/>
      <c r="N8" s="224"/>
      <c r="O8" s="346"/>
      <c r="P8" s="346"/>
      <c r="Q8" s="361"/>
      <c r="R8" s="360"/>
      <c r="S8" s="225"/>
      <c r="T8" s="360"/>
      <c r="U8" s="360"/>
      <c r="V8" s="44"/>
      <c r="W8" s="189"/>
      <c r="X8" s="352"/>
      <c r="Y8" s="72"/>
      <c r="Z8" s="72"/>
      <c r="AA8" s="72"/>
      <c r="AB8" s="72"/>
      <c r="AC8" s="340"/>
      <c r="AD8" s="72"/>
      <c r="AE8" s="72"/>
      <c r="AF8" s="72"/>
      <c r="AG8" s="331"/>
      <c r="AH8" s="72"/>
      <c r="AI8" s="414" t="s">
        <v>367</v>
      </c>
      <c r="AJ8" s="72"/>
      <c r="AK8" s="222"/>
      <c r="AL8" s="189"/>
      <c r="AM8" s="199"/>
    </row>
    <row r="9" spans="2:39" ht="12.75" customHeight="1" thickBot="1" x14ac:dyDescent="0.25">
      <c r="B9" s="38"/>
      <c r="C9" s="218" t="s">
        <v>2</v>
      </c>
      <c r="D9" s="11">
        <v>1</v>
      </c>
      <c r="E9" s="11">
        <v>1</v>
      </c>
      <c r="F9" s="237">
        <f>IF(D9=1,1,0.975)-0.025-(IF(ISBLANK(E10),0,0.03))</f>
        <v>0.97499999999999998</v>
      </c>
      <c r="G9" s="36"/>
      <c r="H9" s="6"/>
      <c r="I9" s="45"/>
      <c r="J9" s="409" t="s">
        <v>364</v>
      </c>
      <c r="K9" s="410"/>
      <c r="L9" s="283" t="str">
        <f>_xlfn.IFNA(IF(O5/F29&gt;=1,"YES","NO"),"YES")</f>
        <v>NO</v>
      </c>
      <c r="M9" s="408"/>
      <c r="N9" s="224"/>
      <c r="O9" s="129">
        <f>Calcs!E49</f>
        <v>1.6800000000000008</v>
      </c>
      <c r="P9" s="129">
        <f>Calcs!E50</f>
        <v>2.7200000000000015</v>
      </c>
      <c r="Q9" s="325">
        <f>Calcs!E47</f>
        <v>0.92000000000000026</v>
      </c>
      <c r="R9" s="284">
        <f>Calcs!E57</f>
        <v>8.2803619669577824</v>
      </c>
      <c r="S9" s="225"/>
      <c r="T9" s="295">
        <f>Calcs!E72</f>
        <v>8.5106423456737343E-2</v>
      </c>
      <c r="U9" s="286">
        <f>Calcs!E70</f>
        <v>55.475354487494229</v>
      </c>
      <c r="V9" s="44"/>
      <c r="W9" s="189"/>
      <c r="X9" s="353"/>
      <c r="Y9" s="202"/>
      <c r="Z9" s="202"/>
      <c r="AA9" s="202"/>
      <c r="AB9" s="202"/>
      <c r="AC9" s="282"/>
      <c r="AD9" s="202"/>
      <c r="AE9" s="202"/>
      <c r="AF9" s="202"/>
      <c r="AG9" s="302"/>
      <c r="AH9" s="202"/>
      <c r="AI9" s="202"/>
      <c r="AJ9" s="202"/>
      <c r="AK9" s="203"/>
      <c r="AL9" s="189"/>
      <c r="AM9" s="199"/>
    </row>
    <row r="10" spans="2:39" ht="13.5" thickBot="1" x14ac:dyDescent="0.25">
      <c r="B10" s="38"/>
      <c r="C10" s="193"/>
      <c r="D10" s="3" t="s">
        <v>286</v>
      </c>
      <c r="E10" s="53"/>
      <c r="F10" s="196">
        <f>IF(AND(D7&lt;&gt;0,E7&lt;&gt;0),D7/E7,1)*IF(AND(D8&lt;&gt;0,E8&lt;&gt;0),D8/E8,1)*IF(AND(D9&lt;&gt;0,E9&lt;&gt;0),D9/E9,1)</f>
        <v>9.3333333333333338E-2</v>
      </c>
      <c r="G10" s="36"/>
      <c r="H10" s="6"/>
      <c r="I10" s="45"/>
      <c r="J10" s="408"/>
      <c r="K10" s="408"/>
      <c r="L10" s="408"/>
      <c r="M10" s="408"/>
      <c r="N10" s="224"/>
      <c r="O10" s="225"/>
      <c r="P10" s="225"/>
      <c r="Q10" s="225"/>
      <c r="R10" s="225"/>
      <c r="S10" s="225"/>
      <c r="T10" s="225"/>
      <c r="U10" s="225"/>
      <c r="V10" s="44"/>
      <c r="W10" s="189"/>
      <c r="X10" s="189"/>
      <c r="Y10" s="189"/>
      <c r="Z10" s="189"/>
      <c r="AA10" s="189"/>
      <c r="AB10" s="189"/>
      <c r="AC10" s="258"/>
      <c r="AD10" s="189"/>
      <c r="AE10" s="189"/>
      <c r="AF10" s="189"/>
      <c r="AG10" s="189"/>
      <c r="AH10" s="189"/>
      <c r="AI10" s="189"/>
      <c r="AJ10" s="189"/>
      <c r="AK10" s="189"/>
      <c r="AL10" s="189"/>
      <c r="AM10" s="199"/>
    </row>
    <row r="11" spans="2:39" ht="13.5" customHeight="1" x14ac:dyDescent="0.2">
      <c r="B11" s="38"/>
      <c r="C11" s="214" t="s">
        <v>64</v>
      </c>
      <c r="D11" s="213" t="str">
        <f>CONCATENATE(ROUND(1/F10,1), " : 1")</f>
        <v>10.7 : 1</v>
      </c>
      <c r="E11" s="215" t="s">
        <v>103</v>
      </c>
      <c r="F11" s="238" t="str">
        <f>IF(ISBLANK(E10),"N/A",CONCATENATE(ROUND(1/F10*E10,1), " : 1"))</f>
        <v>N/A</v>
      </c>
      <c r="G11" s="36"/>
      <c r="H11" s="6"/>
      <c r="I11" s="45"/>
      <c r="J11" s="364" t="s">
        <v>243</v>
      </c>
      <c r="K11" s="326"/>
      <c r="L11" s="326"/>
      <c r="M11" s="326"/>
      <c r="N11" s="326"/>
      <c r="O11" s="326"/>
      <c r="P11" s="326"/>
      <c r="Q11" s="326"/>
      <c r="R11" s="326"/>
      <c r="S11" s="326"/>
      <c r="T11" s="326"/>
      <c r="U11" s="327"/>
      <c r="V11" s="44"/>
      <c r="W11" s="189"/>
      <c r="X11" s="354" t="s">
        <v>57</v>
      </c>
      <c r="Y11" s="269"/>
      <c r="Z11" s="269"/>
      <c r="AA11" s="269"/>
      <c r="AB11" s="269"/>
      <c r="AC11" s="269"/>
      <c r="AD11" s="269"/>
      <c r="AE11" s="269"/>
      <c r="AF11" s="269"/>
      <c r="AG11" s="326" t="s">
        <v>259</v>
      </c>
      <c r="AH11" s="326"/>
      <c r="AI11" s="326"/>
      <c r="AJ11" s="326"/>
      <c r="AK11" s="327"/>
      <c r="AL11" s="189"/>
      <c r="AM11" s="199"/>
    </row>
    <row r="12" spans="2:39" ht="13.5" customHeight="1" x14ac:dyDescent="0.2">
      <c r="B12" s="38"/>
      <c r="C12" s="194"/>
      <c r="D12" s="195"/>
      <c r="E12" s="216" t="s">
        <v>224</v>
      </c>
      <c r="F12" s="217">
        <f>Calcs!C10*F10*F15*PI()/12/60</f>
        <v>13.023646878381687</v>
      </c>
      <c r="G12" s="36"/>
      <c r="H12" s="6"/>
      <c r="I12" s="45"/>
      <c r="J12" s="365"/>
      <c r="K12" s="328"/>
      <c r="L12" s="328"/>
      <c r="M12" s="328"/>
      <c r="N12" s="328"/>
      <c r="O12" s="328"/>
      <c r="P12" s="328"/>
      <c r="Q12" s="328"/>
      <c r="R12" s="328"/>
      <c r="S12" s="328"/>
      <c r="T12" s="328"/>
      <c r="U12" s="329"/>
      <c r="V12" s="226"/>
      <c r="W12" s="189"/>
      <c r="X12" s="352"/>
      <c r="Y12" s="265"/>
      <c r="Z12" s="265"/>
      <c r="AA12" s="265"/>
      <c r="AB12" s="265"/>
      <c r="AC12" s="265"/>
      <c r="AD12" s="265"/>
      <c r="AE12" s="265"/>
      <c r="AF12" s="265"/>
      <c r="AG12" s="328"/>
      <c r="AH12" s="328"/>
      <c r="AI12" s="328"/>
      <c r="AJ12" s="328"/>
      <c r="AK12" s="329"/>
      <c r="AL12" s="189"/>
      <c r="AM12" s="199"/>
    </row>
    <row r="13" spans="2:39" ht="3.75" customHeight="1" x14ac:dyDescent="0.2">
      <c r="B13" s="38"/>
      <c r="C13" s="225"/>
      <c r="D13" s="225"/>
      <c r="E13" s="225"/>
      <c r="F13" s="225"/>
      <c r="G13" s="36"/>
      <c r="H13" s="6"/>
      <c r="I13" s="45"/>
      <c r="J13" s="352" t="s">
        <v>58</v>
      </c>
      <c r="K13" s="7"/>
      <c r="L13" s="208"/>
      <c r="M13" s="25"/>
      <c r="N13" s="207"/>
      <c r="O13" s="207"/>
      <c r="P13" s="207"/>
      <c r="Q13" s="207"/>
      <c r="R13" s="207"/>
      <c r="S13" s="207"/>
      <c r="T13" s="207"/>
      <c r="U13" s="350" t="s">
        <v>249</v>
      </c>
      <c r="V13" s="226"/>
      <c r="W13" s="189"/>
      <c r="X13" s="352"/>
      <c r="Y13" s="72"/>
      <c r="Z13" s="72"/>
      <c r="AA13" s="72"/>
      <c r="AB13" s="72"/>
      <c r="AC13" s="8"/>
      <c r="AD13" s="72"/>
      <c r="AE13" s="72"/>
      <c r="AF13" s="72"/>
      <c r="AG13" s="23"/>
      <c r="AH13" s="72"/>
      <c r="AI13" s="72"/>
      <c r="AJ13" s="72"/>
      <c r="AK13" s="221"/>
      <c r="AL13" s="189"/>
      <c r="AM13" s="199"/>
    </row>
    <row r="14" spans="2:39" ht="15" x14ac:dyDescent="0.25">
      <c r="B14" s="38"/>
      <c r="C14" s="191" t="s">
        <v>101</v>
      </c>
      <c r="D14" s="197"/>
      <c r="E14" s="197"/>
      <c r="F14" s="239"/>
      <c r="G14" s="253"/>
      <c r="H14" s="6"/>
      <c r="I14" s="45"/>
      <c r="J14" s="352"/>
      <c r="K14" s="7"/>
      <c r="L14" s="7"/>
      <c r="M14" s="25"/>
      <c r="N14" s="207"/>
      <c r="O14" s="207"/>
      <c r="P14" s="207"/>
      <c r="Q14" s="207"/>
      <c r="R14" s="207"/>
      <c r="S14" s="207"/>
      <c r="T14" s="207"/>
      <c r="U14" s="350"/>
      <c r="V14" s="226"/>
      <c r="W14" s="189"/>
      <c r="X14" s="352"/>
      <c r="Y14" s="72"/>
      <c r="Z14" s="72"/>
      <c r="AA14" s="72"/>
      <c r="AB14" s="72"/>
      <c r="AC14" s="8"/>
      <c r="AD14" s="72"/>
      <c r="AE14" s="72"/>
      <c r="AF14" s="72"/>
      <c r="AG14" s="23"/>
      <c r="AH14" s="72"/>
      <c r="AI14" s="296" t="s">
        <v>302</v>
      </c>
      <c r="AJ14" s="296"/>
      <c r="AK14" s="298" t="s">
        <v>298</v>
      </c>
      <c r="AL14" s="189"/>
      <c r="AM14" s="199"/>
    </row>
    <row r="15" spans="2:39" ht="12.75" customHeight="1" x14ac:dyDescent="0.25">
      <c r="B15" s="38"/>
      <c r="C15" s="193"/>
      <c r="D15" s="145"/>
      <c r="E15" s="144" t="s">
        <v>37</v>
      </c>
      <c r="F15" s="240">
        <v>6</v>
      </c>
      <c r="G15" s="36"/>
      <c r="I15" s="45"/>
      <c r="J15" s="352"/>
      <c r="K15" s="7"/>
      <c r="L15" s="208"/>
      <c r="M15" s="25"/>
      <c r="N15" s="207"/>
      <c r="O15" s="207"/>
      <c r="P15" s="207"/>
      <c r="Q15" s="207"/>
      <c r="R15" s="207"/>
      <c r="S15" s="207"/>
      <c r="T15" s="207"/>
      <c r="U15" s="350"/>
      <c r="V15" s="226"/>
      <c r="W15" s="189"/>
      <c r="X15" s="352"/>
      <c r="Y15" s="72"/>
      <c r="Z15" s="72"/>
      <c r="AA15" s="72"/>
      <c r="AB15" s="72"/>
      <c r="AC15" s="8"/>
      <c r="AD15" s="72"/>
      <c r="AE15" s="72"/>
      <c r="AF15" s="72"/>
      <c r="AG15" s="23"/>
      <c r="AH15" s="72"/>
      <c r="AI15" s="296" t="s">
        <v>303</v>
      </c>
      <c r="AJ15" s="296"/>
      <c r="AK15" s="298" t="s">
        <v>299</v>
      </c>
      <c r="AL15" s="189"/>
      <c r="AM15" s="199"/>
    </row>
    <row r="16" spans="2:39" ht="13.5" customHeight="1" x14ac:dyDescent="0.25">
      <c r="B16" s="38"/>
      <c r="C16" s="193"/>
      <c r="D16" s="145"/>
      <c r="E16" s="144" t="s">
        <v>239</v>
      </c>
      <c r="F16" s="241">
        <v>1</v>
      </c>
      <c r="G16" s="36"/>
      <c r="I16" s="45"/>
      <c r="J16" s="352"/>
      <c r="K16" s="7"/>
      <c r="L16" s="208"/>
      <c r="M16" s="25"/>
      <c r="N16" s="207"/>
      <c r="O16" s="207"/>
      <c r="P16" s="207"/>
      <c r="Q16" s="207"/>
      <c r="R16" s="207"/>
      <c r="S16" s="207"/>
      <c r="T16" s="207"/>
      <c r="U16" s="350"/>
      <c r="V16" s="226"/>
      <c r="W16" s="189"/>
      <c r="X16" s="352"/>
      <c r="Y16" s="72"/>
      <c r="Z16" s="72"/>
      <c r="AA16" s="72"/>
      <c r="AB16" s="72"/>
      <c r="AC16" s="8"/>
      <c r="AD16" s="72"/>
      <c r="AE16" s="72"/>
      <c r="AF16" s="72"/>
      <c r="AG16" s="23"/>
      <c r="AH16" s="72"/>
      <c r="AI16" s="296" t="s">
        <v>304</v>
      </c>
      <c r="AJ16" s="296"/>
      <c r="AK16" s="298" t="s">
        <v>299</v>
      </c>
      <c r="AL16" s="189"/>
      <c r="AM16" s="199"/>
    </row>
    <row r="17" spans="2:39" ht="12.75" customHeight="1" x14ac:dyDescent="0.25">
      <c r="B17" s="38"/>
      <c r="C17" s="193"/>
      <c r="D17" s="145"/>
      <c r="E17" s="144" t="s">
        <v>240</v>
      </c>
      <c r="F17" s="241">
        <v>0.8</v>
      </c>
      <c r="G17" s="36"/>
      <c r="I17" s="45"/>
      <c r="J17" s="352"/>
      <c r="K17" s="7"/>
      <c r="L17" s="208"/>
      <c r="M17" s="25"/>
      <c r="N17" s="207"/>
      <c r="O17" s="207"/>
      <c r="P17" s="207"/>
      <c r="Q17" s="207"/>
      <c r="R17" s="207"/>
      <c r="S17" s="207"/>
      <c r="T17" s="207"/>
      <c r="U17" s="350"/>
      <c r="V17" s="226"/>
      <c r="W17" s="189"/>
      <c r="X17" s="352"/>
      <c r="Y17" s="72"/>
      <c r="Z17" s="72"/>
      <c r="AA17" s="72"/>
      <c r="AB17" s="72"/>
      <c r="AC17" s="8"/>
      <c r="AD17" s="72"/>
      <c r="AE17" s="72"/>
      <c r="AF17" s="72"/>
      <c r="AG17" s="23"/>
      <c r="AH17" s="72"/>
      <c r="AI17" s="297" t="s">
        <v>248</v>
      </c>
      <c r="AJ17" s="296"/>
      <c r="AK17" s="298" t="s">
        <v>298</v>
      </c>
      <c r="AL17" s="189"/>
      <c r="AM17" s="199"/>
    </row>
    <row r="18" spans="2:39" ht="15" x14ac:dyDescent="0.25">
      <c r="B18" s="38"/>
      <c r="C18" s="193"/>
      <c r="D18" s="145"/>
      <c r="E18" s="144" t="s">
        <v>38</v>
      </c>
      <c r="F18" s="242">
        <v>1</v>
      </c>
      <c r="G18" s="36"/>
      <c r="I18" s="38"/>
      <c r="J18" s="352"/>
      <c r="K18" s="7"/>
      <c r="L18" s="208"/>
      <c r="M18" s="25"/>
      <c r="N18" s="207"/>
      <c r="O18" s="207"/>
      <c r="P18" s="207"/>
      <c r="Q18" s="207"/>
      <c r="R18" s="207"/>
      <c r="S18" s="207"/>
      <c r="T18" s="207"/>
      <c r="U18" s="350"/>
      <c r="V18" s="226"/>
      <c r="W18" s="189"/>
      <c r="X18" s="352"/>
      <c r="Y18" s="72"/>
      <c r="Z18" s="72"/>
      <c r="AA18" s="72"/>
      <c r="AB18" s="72"/>
      <c r="AC18" s="8"/>
      <c r="AD18" s="72"/>
      <c r="AE18" s="72"/>
      <c r="AF18" s="72"/>
      <c r="AG18" s="23"/>
      <c r="AH18" s="72"/>
      <c r="AI18" s="297" t="str">
        <f>"Distance @ "&amp;F30&amp;" seconds"</f>
        <v>Distance @ 2 seconds</v>
      </c>
      <c r="AJ18" s="296"/>
      <c r="AK18" s="298" t="s">
        <v>298</v>
      </c>
      <c r="AL18" s="189"/>
      <c r="AM18" s="199"/>
    </row>
    <row r="19" spans="2:39" ht="12.75" customHeight="1" x14ac:dyDescent="0.25">
      <c r="B19" s="38"/>
      <c r="C19" s="193"/>
      <c r="D19" s="145"/>
      <c r="E19" s="144" t="s">
        <v>40</v>
      </c>
      <c r="F19" s="240">
        <v>13</v>
      </c>
      <c r="G19" s="36"/>
      <c r="I19" s="38"/>
      <c r="J19" s="352"/>
      <c r="K19" s="208"/>
      <c r="L19" s="208"/>
      <c r="M19" s="25"/>
      <c r="N19" s="207"/>
      <c r="O19" s="207"/>
      <c r="P19" s="207"/>
      <c r="Q19" s="207"/>
      <c r="R19" s="207"/>
      <c r="S19" s="207"/>
      <c r="T19" s="207"/>
      <c r="U19" s="350"/>
      <c r="V19" s="226"/>
      <c r="W19" s="189"/>
      <c r="X19" s="352"/>
      <c r="Y19" s="72"/>
      <c r="Z19" s="72"/>
      <c r="AA19" s="72"/>
      <c r="AB19" s="72"/>
      <c r="AC19" s="8"/>
      <c r="AD19" s="72"/>
      <c r="AE19" s="72"/>
      <c r="AF19" s="72"/>
      <c r="AG19" s="23"/>
      <c r="AH19" s="72"/>
      <c r="AI19" s="297" t="s">
        <v>305</v>
      </c>
      <c r="AJ19" s="296"/>
      <c r="AK19" s="323"/>
      <c r="AL19" s="189"/>
      <c r="AM19" s="199"/>
    </row>
    <row r="20" spans="2:39" ht="15" x14ac:dyDescent="0.25">
      <c r="B20" s="39"/>
      <c r="C20" s="193"/>
      <c r="D20" s="145"/>
      <c r="E20" s="144" t="s">
        <v>102</v>
      </c>
      <c r="F20" s="240">
        <v>23</v>
      </c>
      <c r="G20" s="37"/>
      <c r="I20" s="38"/>
      <c r="J20" s="352"/>
      <c r="K20" s="208"/>
      <c r="L20" s="208"/>
      <c r="M20" s="25"/>
      <c r="N20" s="207"/>
      <c r="O20" s="207"/>
      <c r="P20" s="207"/>
      <c r="Q20" s="207"/>
      <c r="R20" s="207"/>
      <c r="S20" s="207"/>
      <c r="T20" s="207"/>
      <c r="U20" s="350"/>
      <c r="V20" s="226"/>
      <c r="W20" s="189"/>
      <c r="X20" s="352"/>
      <c r="Y20" s="72"/>
      <c r="Z20" s="72"/>
      <c r="AA20" s="72"/>
      <c r="AB20" s="72"/>
      <c r="AC20" s="8"/>
      <c r="AD20" s="72"/>
      <c r="AE20" s="72"/>
      <c r="AF20" s="72"/>
      <c r="AG20" s="23"/>
      <c r="AH20" s="72"/>
      <c r="AI20" s="297" t="s">
        <v>307</v>
      </c>
      <c r="AJ20" s="296"/>
      <c r="AK20" s="298" t="s">
        <v>298</v>
      </c>
      <c r="AL20" s="189"/>
      <c r="AM20" s="199"/>
    </row>
    <row r="21" spans="2:39" x14ac:dyDescent="0.2">
      <c r="B21" s="38"/>
      <c r="C21" s="193"/>
      <c r="D21" s="145"/>
      <c r="E21" s="144" t="s">
        <v>56</v>
      </c>
      <c r="F21" s="243">
        <v>0.5</v>
      </c>
      <c r="G21" s="36"/>
      <c r="I21" s="38"/>
      <c r="J21" s="352"/>
      <c r="K21" s="208"/>
      <c r="L21" s="208"/>
      <c r="M21" s="25"/>
      <c r="N21" s="207"/>
      <c r="O21" s="207"/>
      <c r="P21" s="207"/>
      <c r="Q21" s="207"/>
      <c r="R21" s="207"/>
      <c r="S21" s="207"/>
      <c r="T21" s="207"/>
      <c r="U21" s="350"/>
      <c r="V21" s="226"/>
      <c r="W21" s="189"/>
      <c r="X21" s="352"/>
      <c r="Y21" s="72"/>
      <c r="Z21" s="72"/>
      <c r="AA21" s="72"/>
      <c r="AB21" s="72"/>
      <c r="AC21" s="8"/>
      <c r="AD21" s="72"/>
      <c r="AE21" s="72"/>
      <c r="AF21" s="72"/>
      <c r="AG21" s="23"/>
      <c r="AH21" s="72"/>
      <c r="AI21" s="72"/>
      <c r="AJ21" s="72"/>
      <c r="AK21" s="221"/>
      <c r="AL21" s="189"/>
      <c r="AM21" s="199"/>
    </row>
    <row r="22" spans="2:39" ht="13.5" customHeight="1" x14ac:dyDescent="0.2">
      <c r="B22" s="38"/>
      <c r="C22" s="194"/>
      <c r="D22" s="244"/>
      <c r="E22" s="245" t="s">
        <v>41</v>
      </c>
      <c r="F22" s="243">
        <v>0.5</v>
      </c>
      <c r="G22" s="36"/>
      <c r="I22" s="38"/>
      <c r="J22" s="352"/>
      <c r="K22" s="208"/>
      <c r="L22" s="208"/>
      <c r="M22" s="208"/>
      <c r="N22" s="72"/>
      <c r="O22" s="207"/>
      <c r="P22" s="207"/>
      <c r="Q22" s="207"/>
      <c r="R22" s="207"/>
      <c r="S22" s="207"/>
      <c r="T22" s="207"/>
      <c r="U22" s="350"/>
      <c r="V22" s="226"/>
      <c r="W22" s="189"/>
      <c r="X22" s="352"/>
      <c r="Y22" s="72"/>
      <c r="Z22" s="72"/>
      <c r="AA22" s="72"/>
      <c r="AB22" s="72"/>
      <c r="AC22" s="8"/>
      <c r="AD22" s="72"/>
      <c r="AE22" s="72"/>
      <c r="AF22" s="72"/>
      <c r="AG22" s="23"/>
      <c r="AH22" s="72"/>
      <c r="AI22" s="72"/>
      <c r="AJ22" s="72"/>
      <c r="AK22" s="221"/>
      <c r="AL22" s="189"/>
      <c r="AM22" s="199"/>
    </row>
    <row r="23" spans="2:39" ht="3.75" customHeight="1" x14ac:dyDescent="0.2">
      <c r="B23" s="38"/>
      <c r="C23" s="43"/>
      <c r="D23" s="43"/>
      <c r="E23" s="43"/>
      <c r="F23" s="43"/>
      <c r="G23" s="36"/>
      <c r="I23" s="38"/>
      <c r="J23" s="352"/>
      <c r="K23" s="208"/>
      <c r="L23" s="208"/>
      <c r="M23" s="208"/>
      <c r="N23" s="72"/>
      <c r="O23" s="207"/>
      <c r="P23" s="207"/>
      <c r="Q23" s="207"/>
      <c r="R23" s="207"/>
      <c r="S23" s="207"/>
      <c r="T23" s="207"/>
      <c r="U23" s="350"/>
      <c r="V23" s="226"/>
      <c r="W23" s="189"/>
      <c r="X23" s="352"/>
      <c r="Y23" s="72"/>
      <c r="Z23" s="72"/>
      <c r="AA23" s="72"/>
      <c r="AB23" s="72"/>
      <c r="AC23" s="8"/>
      <c r="AD23" s="72"/>
      <c r="AE23" s="72"/>
      <c r="AF23" s="72"/>
      <c r="AG23" s="23"/>
      <c r="AH23" s="72"/>
      <c r="AI23" s="72"/>
      <c r="AJ23" s="72"/>
      <c r="AK23" s="221"/>
      <c r="AL23" s="189"/>
      <c r="AM23" s="199"/>
    </row>
    <row r="24" spans="2:39" ht="13.5" thickBot="1" x14ac:dyDescent="0.25">
      <c r="B24" s="38"/>
      <c r="C24" s="200" t="s">
        <v>39</v>
      </c>
      <c r="D24" s="246"/>
      <c r="E24" s="246"/>
      <c r="F24" s="247"/>
      <c r="G24" s="36"/>
      <c r="I24" s="38"/>
      <c r="J24" s="353"/>
      <c r="K24" s="209"/>
      <c r="L24" s="209"/>
      <c r="M24" s="209"/>
      <c r="N24" s="202"/>
      <c r="O24" s="210"/>
      <c r="P24" s="210"/>
      <c r="Q24" s="210"/>
      <c r="R24" s="210"/>
      <c r="S24" s="210"/>
      <c r="T24" s="210"/>
      <c r="U24" s="351"/>
      <c r="V24" s="226"/>
      <c r="W24" s="189"/>
      <c r="X24" s="353"/>
      <c r="Y24" s="202"/>
      <c r="Z24" s="202"/>
      <c r="AA24" s="202"/>
      <c r="AB24" s="202"/>
      <c r="AC24" s="264"/>
      <c r="AD24" s="202"/>
      <c r="AE24" s="202"/>
      <c r="AF24" s="202"/>
      <c r="AG24" s="212"/>
      <c r="AH24" s="202"/>
      <c r="AI24" s="202"/>
      <c r="AJ24" s="202"/>
      <c r="AK24" s="223"/>
      <c r="AL24" s="189"/>
      <c r="AM24" s="199"/>
    </row>
    <row r="25" spans="2:39" ht="13.5" customHeight="1" thickBot="1" x14ac:dyDescent="0.25">
      <c r="B25" s="38"/>
      <c r="C25" s="193"/>
      <c r="D25" s="145"/>
      <c r="E25" s="144" t="s">
        <v>59</v>
      </c>
      <c r="F25" s="240">
        <v>120</v>
      </c>
      <c r="G25" s="36"/>
      <c r="I25" s="38"/>
      <c r="J25" s="225"/>
      <c r="K25" s="254"/>
      <c r="L25" s="225"/>
      <c r="M25" s="225"/>
      <c r="N25" s="224"/>
      <c r="O25" s="224"/>
      <c r="P25" s="224"/>
      <c r="Q25" s="224"/>
      <c r="R25" s="224"/>
      <c r="S25" s="224"/>
      <c r="T25" s="224"/>
      <c r="U25" s="224"/>
      <c r="V25" s="226"/>
      <c r="W25" s="189"/>
      <c r="X25" s="224"/>
      <c r="Y25" s="224"/>
      <c r="Z25" s="224"/>
      <c r="AA25" s="224"/>
      <c r="AB25" s="224"/>
      <c r="AC25" s="262"/>
      <c r="AD25" s="224"/>
      <c r="AE25" s="224"/>
      <c r="AF25" s="224"/>
      <c r="AG25" s="263"/>
      <c r="AH25" s="224"/>
      <c r="AI25" s="224"/>
      <c r="AJ25" s="224"/>
      <c r="AK25" s="224"/>
      <c r="AL25" s="189"/>
      <c r="AM25" s="199"/>
    </row>
    <row r="26" spans="2:39" ht="13.5" customHeight="1" x14ac:dyDescent="0.2">
      <c r="B26" s="38"/>
      <c r="C26" s="194"/>
      <c r="D26" s="244"/>
      <c r="E26" s="245" t="s">
        <v>241</v>
      </c>
      <c r="F26" s="240">
        <v>23</v>
      </c>
      <c r="G26" s="36"/>
      <c r="I26" s="38"/>
      <c r="J26" s="334" t="s">
        <v>244</v>
      </c>
      <c r="K26" s="335"/>
      <c r="L26" s="335"/>
      <c r="M26" s="335"/>
      <c r="N26" s="335"/>
      <c r="O26" s="335"/>
      <c r="P26" s="335"/>
      <c r="Q26" s="335"/>
      <c r="R26" s="335"/>
      <c r="S26" s="335"/>
      <c r="T26" s="335"/>
      <c r="U26" s="336"/>
      <c r="V26" s="226"/>
      <c r="W26" s="189"/>
      <c r="X26" s="354" t="s">
        <v>90</v>
      </c>
      <c r="Y26" s="267"/>
      <c r="Z26" s="267"/>
      <c r="AA26" s="267"/>
      <c r="AB26" s="267"/>
      <c r="AC26" s="267"/>
      <c r="AD26" s="267"/>
      <c r="AE26" s="267"/>
      <c r="AF26" s="267"/>
      <c r="AG26" s="326" t="s">
        <v>263</v>
      </c>
      <c r="AH26" s="326"/>
      <c r="AI26" s="326"/>
      <c r="AJ26" s="326"/>
      <c r="AK26" s="327"/>
      <c r="AL26" s="189"/>
      <c r="AM26" s="199"/>
    </row>
    <row r="27" spans="2:39" ht="3.75" customHeight="1" x14ac:dyDescent="0.2">
      <c r="B27" s="38"/>
      <c r="C27" s="43"/>
      <c r="D27" s="43"/>
      <c r="E27" s="43"/>
      <c r="F27" s="43"/>
      <c r="G27" s="36"/>
      <c r="I27" s="38"/>
      <c r="J27" s="337"/>
      <c r="K27" s="338"/>
      <c r="L27" s="338"/>
      <c r="M27" s="338"/>
      <c r="N27" s="338"/>
      <c r="O27" s="338"/>
      <c r="P27" s="338"/>
      <c r="Q27" s="338"/>
      <c r="R27" s="338"/>
      <c r="S27" s="338"/>
      <c r="T27" s="338"/>
      <c r="U27" s="339"/>
      <c r="V27" s="226"/>
      <c r="W27" s="189"/>
      <c r="X27" s="352"/>
      <c r="Y27" s="268"/>
      <c r="Z27" s="268"/>
      <c r="AA27" s="268"/>
      <c r="AB27" s="268"/>
      <c r="AC27" s="268"/>
      <c r="AD27" s="268"/>
      <c r="AE27" s="268"/>
      <c r="AF27" s="268"/>
      <c r="AG27" s="328"/>
      <c r="AH27" s="328"/>
      <c r="AI27" s="328"/>
      <c r="AJ27" s="328"/>
      <c r="AK27" s="329"/>
      <c r="AL27" s="189"/>
      <c r="AM27" s="199"/>
    </row>
    <row r="28" spans="2:39" ht="13.5" customHeight="1" x14ac:dyDescent="0.2">
      <c r="B28" s="38"/>
      <c r="C28" s="191" t="s">
        <v>42</v>
      </c>
      <c r="D28" s="197"/>
      <c r="E28" s="197"/>
      <c r="F28" s="239"/>
      <c r="G28" s="36"/>
      <c r="I28" s="38"/>
      <c r="J28" s="186"/>
      <c r="K28" s="208"/>
      <c r="L28" s="208"/>
      <c r="M28" s="208"/>
      <c r="N28" s="72"/>
      <c r="O28" s="207"/>
      <c r="P28" s="207"/>
      <c r="Q28" s="207"/>
      <c r="R28" s="207"/>
      <c r="S28" s="207"/>
      <c r="T28" s="207"/>
      <c r="U28" s="221"/>
      <c r="V28" s="226"/>
      <c r="W28" s="189"/>
      <c r="X28" s="352"/>
      <c r="Y28" s="72"/>
      <c r="Z28" s="72"/>
      <c r="AA28" s="72"/>
      <c r="AB28" s="72"/>
      <c r="AC28" s="8"/>
      <c r="AD28" s="72"/>
      <c r="AE28" s="72"/>
      <c r="AF28" s="72"/>
      <c r="AG28" s="330" t="s">
        <v>261</v>
      </c>
      <c r="AH28" s="72"/>
      <c r="AI28" s="72"/>
      <c r="AJ28" s="72"/>
      <c r="AK28" s="222"/>
      <c r="AL28" s="189"/>
      <c r="AM28" s="199"/>
    </row>
    <row r="29" spans="2:39" ht="13.5" customHeight="1" x14ac:dyDescent="0.25">
      <c r="B29" s="38"/>
      <c r="C29" s="193"/>
      <c r="D29" s="145"/>
      <c r="E29" s="144" t="s">
        <v>132</v>
      </c>
      <c r="F29" s="248">
        <v>16</v>
      </c>
      <c r="G29" s="36"/>
      <c r="I29" s="38"/>
      <c r="J29" s="186"/>
      <c r="K29" s="208"/>
      <c r="L29" s="208"/>
      <c r="M29" s="208"/>
      <c r="N29" s="72"/>
      <c r="O29" s="207"/>
      <c r="P29" s="207"/>
      <c r="Q29" s="207"/>
      <c r="R29" s="207"/>
      <c r="S29" s="207"/>
      <c r="T29" s="207"/>
      <c r="U29" s="221"/>
      <c r="V29" s="226"/>
      <c r="W29" s="189"/>
      <c r="X29" s="352"/>
      <c r="Y29" s="72"/>
      <c r="Z29" s="72"/>
      <c r="AA29" s="72"/>
      <c r="AB29" s="72"/>
      <c r="AC29" s="8"/>
      <c r="AD29" s="72"/>
      <c r="AE29" s="72"/>
      <c r="AF29" s="72"/>
      <c r="AG29" s="330"/>
      <c r="AH29" s="72"/>
      <c r="AI29" s="296" t="s">
        <v>332</v>
      </c>
      <c r="AJ29" s="72"/>
      <c r="AK29" s="298" t="s">
        <v>298</v>
      </c>
      <c r="AL29" s="189"/>
      <c r="AM29" s="199"/>
    </row>
    <row r="30" spans="2:39" ht="13.5" customHeight="1" x14ac:dyDescent="0.25">
      <c r="B30" s="38"/>
      <c r="C30" s="193"/>
      <c r="D30" s="7"/>
      <c r="E30" s="143" t="s">
        <v>246</v>
      </c>
      <c r="F30" s="294">
        <v>2</v>
      </c>
      <c r="G30" s="36"/>
      <c r="I30" s="38"/>
      <c r="J30" s="186"/>
      <c r="K30" s="208"/>
      <c r="L30" s="208"/>
      <c r="M30" s="208"/>
      <c r="N30" s="72"/>
      <c r="O30" s="207"/>
      <c r="P30" s="207"/>
      <c r="Q30" s="207"/>
      <c r="R30" s="207"/>
      <c r="S30" s="207"/>
      <c r="T30" s="207"/>
      <c r="U30" s="221"/>
      <c r="V30" s="226"/>
      <c r="W30" s="189"/>
      <c r="X30" s="352"/>
      <c r="Y30" s="72"/>
      <c r="Z30" s="72"/>
      <c r="AA30" s="72"/>
      <c r="AB30" s="72"/>
      <c r="AC30" s="8"/>
      <c r="AD30" s="72"/>
      <c r="AE30" s="72"/>
      <c r="AF30" s="72"/>
      <c r="AG30" s="330"/>
      <c r="AH30" s="72"/>
      <c r="AI30" s="296" t="s">
        <v>333</v>
      </c>
      <c r="AJ30" s="72"/>
      <c r="AK30" s="298" t="s">
        <v>298</v>
      </c>
      <c r="AL30" s="189"/>
      <c r="AM30" s="199"/>
    </row>
    <row r="31" spans="2:39" ht="13.5" customHeight="1" x14ac:dyDescent="0.25">
      <c r="B31" s="38"/>
      <c r="C31" s="193"/>
      <c r="D31" s="145"/>
      <c r="E31" s="144" t="s">
        <v>46</v>
      </c>
      <c r="F31" s="240">
        <v>14</v>
      </c>
      <c r="G31" s="36"/>
      <c r="I31" s="38"/>
      <c r="J31" s="186"/>
      <c r="K31" s="208"/>
      <c r="L31" s="208"/>
      <c r="M31" s="208"/>
      <c r="N31" s="72"/>
      <c r="O31" s="207"/>
      <c r="P31" s="207"/>
      <c r="Q31" s="207"/>
      <c r="R31" s="207"/>
      <c r="S31" s="207"/>
      <c r="T31" s="207"/>
      <c r="U31" s="221"/>
      <c r="V31" s="226"/>
      <c r="W31" s="189"/>
      <c r="X31" s="352"/>
      <c r="Y31" s="72"/>
      <c r="Z31" s="72"/>
      <c r="AA31" s="72"/>
      <c r="AB31" s="72"/>
      <c r="AC31" s="8"/>
      <c r="AD31" s="72"/>
      <c r="AE31" s="72"/>
      <c r="AF31" s="72"/>
      <c r="AG31" s="330"/>
      <c r="AH31" s="72"/>
      <c r="AI31" s="296" t="str">
        <f>TEXT(AA52,"0%") &amp; " to " &amp; TEXT(AA53,"0%") &amp; " response time"</f>
        <v>50% to 99% response time</v>
      </c>
      <c r="AJ31" s="72"/>
      <c r="AK31" s="298" t="s">
        <v>298</v>
      </c>
      <c r="AL31" s="189"/>
      <c r="AM31" s="199"/>
    </row>
    <row r="32" spans="2:39" ht="15" x14ac:dyDescent="0.25">
      <c r="B32" s="38"/>
      <c r="C32" s="194"/>
      <c r="D32" s="244"/>
      <c r="E32" s="245" t="s">
        <v>168</v>
      </c>
      <c r="F32" s="249" t="s">
        <v>170</v>
      </c>
      <c r="G32" s="36"/>
      <c r="I32" s="38"/>
      <c r="J32" s="186"/>
      <c r="K32" s="208"/>
      <c r="L32" s="208"/>
      <c r="M32" s="208"/>
      <c r="N32" s="72"/>
      <c r="O32" s="207"/>
      <c r="P32" s="207"/>
      <c r="Q32" s="207"/>
      <c r="R32" s="207"/>
      <c r="S32" s="207"/>
      <c r="T32" s="207"/>
      <c r="U32" s="221"/>
      <c r="V32" s="226"/>
      <c r="W32" s="189"/>
      <c r="X32" s="352"/>
      <c r="Y32" s="72"/>
      <c r="Z32" s="72"/>
      <c r="AA32" s="72"/>
      <c r="AB32" s="72"/>
      <c r="AC32" s="8"/>
      <c r="AD32" s="72"/>
      <c r="AE32" s="72"/>
      <c r="AF32" s="72"/>
      <c r="AG32" s="330"/>
      <c r="AH32" s="72"/>
      <c r="AI32" s="297" t="str">
        <f>TEXT(AA53,"0%") &amp; " to " &amp; TEXT(AA52,"0%") &amp; " response time"</f>
        <v>99% to 50% response time</v>
      </c>
      <c r="AJ32" s="72"/>
      <c r="AK32" s="298" t="s">
        <v>299</v>
      </c>
      <c r="AL32" s="189"/>
      <c r="AM32" s="199"/>
    </row>
    <row r="33" spans="2:345" ht="3.75" customHeight="1" x14ac:dyDescent="0.2">
      <c r="B33" s="38"/>
      <c r="C33" s="43"/>
      <c r="D33" s="43"/>
      <c r="E33" s="43"/>
      <c r="F33" s="43"/>
      <c r="G33" s="36"/>
      <c r="I33" s="38"/>
      <c r="J33" s="186"/>
      <c r="K33" s="208"/>
      <c r="L33" s="208"/>
      <c r="M33" s="208"/>
      <c r="N33" s="72"/>
      <c r="O33" s="207"/>
      <c r="P33" s="207"/>
      <c r="Q33" s="207"/>
      <c r="R33" s="207"/>
      <c r="S33" s="207"/>
      <c r="T33" s="207"/>
      <c r="U33" s="221"/>
      <c r="V33" s="226"/>
      <c r="W33" s="189"/>
      <c r="X33" s="352"/>
      <c r="Y33" s="72"/>
      <c r="Z33" s="72"/>
      <c r="AA33" s="72"/>
      <c r="AB33" s="72"/>
      <c r="AC33" s="8"/>
      <c r="AD33" s="72"/>
      <c r="AE33" s="72"/>
      <c r="AF33" s="72"/>
      <c r="AG33" s="330"/>
      <c r="AH33" s="72"/>
      <c r="AI33" s="72"/>
      <c r="AJ33" s="72"/>
      <c r="AK33" s="222"/>
      <c r="AL33" s="189"/>
      <c r="AM33" s="199"/>
    </row>
    <row r="34" spans="2:345" ht="13.5" customHeight="1" x14ac:dyDescent="0.25">
      <c r="B34" s="38"/>
      <c r="C34" s="191" t="s">
        <v>147</v>
      </c>
      <c r="D34" s="250"/>
      <c r="E34" s="250"/>
      <c r="F34" s="251"/>
      <c r="G34" s="36"/>
      <c r="I34" s="38"/>
      <c r="J34" s="186"/>
      <c r="K34" s="208"/>
      <c r="L34" s="208"/>
      <c r="M34" s="208"/>
      <c r="N34" s="72"/>
      <c r="O34" s="207"/>
      <c r="P34" s="207"/>
      <c r="Q34" s="207"/>
      <c r="R34" s="207"/>
      <c r="S34" s="207"/>
      <c r="T34" s="207"/>
      <c r="U34" s="221"/>
      <c r="V34" s="226"/>
      <c r="W34" s="189"/>
      <c r="X34" s="352"/>
      <c r="Y34" s="72"/>
      <c r="Z34" s="72"/>
      <c r="AA34" s="72"/>
      <c r="AB34" s="72"/>
      <c r="AC34" s="8"/>
      <c r="AD34" s="72"/>
      <c r="AE34" s="72"/>
      <c r="AF34" s="72"/>
      <c r="AG34" s="330"/>
      <c r="AH34" s="72"/>
      <c r="AI34" s="297" t="s">
        <v>305</v>
      </c>
      <c r="AJ34" s="72"/>
      <c r="AK34" s="324"/>
      <c r="AL34" s="189"/>
      <c r="AM34" s="199"/>
    </row>
    <row r="35" spans="2:345" ht="13.5" customHeight="1" x14ac:dyDescent="0.25">
      <c r="B35" s="38"/>
      <c r="C35" s="193"/>
      <c r="D35" s="143"/>
      <c r="E35" s="142" t="s">
        <v>114</v>
      </c>
      <c r="F35" s="240">
        <v>12.4</v>
      </c>
      <c r="G35" s="36"/>
      <c r="I35" s="38"/>
      <c r="J35" s="186"/>
      <c r="K35" s="208"/>
      <c r="L35" s="208"/>
      <c r="M35" s="208"/>
      <c r="N35" s="72"/>
      <c r="O35" s="72"/>
      <c r="P35" s="72"/>
      <c r="Q35" s="72"/>
      <c r="R35" s="72"/>
      <c r="S35" s="72"/>
      <c r="T35" s="72"/>
      <c r="U35" s="222"/>
      <c r="V35" s="226"/>
      <c r="W35" s="189"/>
      <c r="X35" s="352"/>
      <c r="Y35" s="72"/>
      <c r="Z35" s="72"/>
      <c r="AA35" s="72"/>
      <c r="AB35" s="72"/>
      <c r="AC35" s="8"/>
      <c r="AD35" s="72"/>
      <c r="AE35" s="72"/>
      <c r="AF35" s="72"/>
      <c r="AG35" s="330"/>
      <c r="AH35" s="72"/>
      <c r="AI35" s="297" t="s">
        <v>334</v>
      </c>
      <c r="AJ35" s="72"/>
      <c r="AK35" s="298" t="s">
        <v>299</v>
      </c>
      <c r="AL35" s="189"/>
      <c r="AM35" s="199"/>
    </row>
    <row r="36" spans="2:345" ht="15" x14ac:dyDescent="0.25">
      <c r="B36" s="38"/>
      <c r="C36" s="193"/>
      <c r="D36" s="143"/>
      <c r="E36" s="142" t="s">
        <v>108</v>
      </c>
      <c r="F36" s="240">
        <v>1200</v>
      </c>
      <c r="G36" s="36"/>
      <c r="I36" s="38"/>
      <c r="J36" s="186"/>
      <c r="K36" s="208"/>
      <c r="L36" s="208"/>
      <c r="M36" s="208"/>
      <c r="N36" s="72"/>
      <c r="O36" s="72"/>
      <c r="P36" s="72"/>
      <c r="Q36" s="72"/>
      <c r="R36" s="72"/>
      <c r="S36" s="72"/>
      <c r="T36" s="72"/>
      <c r="U36" s="222"/>
      <c r="V36" s="226"/>
      <c r="W36" s="189"/>
      <c r="X36" s="352"/>
      <c r="Y36" s="72"/>
      <c r="Z36" s="72"/>
      <c r="AA36" s="72"/>
      <c r="AB36" s="72"/>
      <c r="AC36" s="8"/>
      <c r="AD36" s="72"/>
      <c r="AE36" s="72"/>
      <c r="AF36" s="72"/>
      <c r="AG36" s="330"/>
      <c r="AH36" s="72"/>
      <c r="AI36" s="297" t="s">
        <v>335</v>
      </c>
      <c r="AJ36" s="72"/>
      <c r="AK36" s="298" t="s">
        <v>298</v>
      </c>
      <c r="AL36" s="189"/>
      <c r="AM36" s="199"/>
    </row>
    <row r="37" spans="2:345" ht="13.5" customHeight="1" x14ac:dyDescent="0.2">
      <c r="B37" s="38"/>
      <c r="C37" s="193"/>
      <c r="D37" s="143"/>
      <c r="E37" s="142" t="s">
        <v>348</v>
      </c>
      <c r="F37" s="240">
        <v>150</v>
      </c>
      <c r="G37" s="36"/>
      <c r="I37" s="38"/>
      <c r="J37" s="186"/>
      <c r="K37" s="208"/>
      <c r="L37" s="208"/>
      <c r="M37" s="208"/>
      <c r="N37" s="72"/>
      <c r="O37" s="72"/>
      <c r="P37" s="72"/>
      <c r="Q37" s="72"/>
      <c r="R37" s="72"/>
      <c r="S37" s="72"/>
      <c r="T37" s="72"/>
      <c r="U37" s="222"/>
      <c r="V37" s="226"/>
      <c r="W37" s="189"/>
      <c r="X37" s="352"/>
      <c r="Y37" s="72"/>
      <c r="Z37" s="72"/>
      <c r="AA37" s="72"/>
      <c r="AB37" s="72"/>
      <c r="AC37" s="8"/>
      <c r="AD37" s="72"/>
      <c r="AE37" s="72"/>
      <c r="AF37" s="72"/>
      <c r="AG37" s="330"/>
      <c r="AH37" s="72"/>
      <c r="AI37" s="72"/>
      <c r="AJ37" s="72"/>
      <c r="AK37" s="222"/>
      <c r="AL37" s="189"/>
      <c r="AM37" s="199"/>
    </row>
    <row r="38" spans="2:345" ht="13.5" customHeight="1" x14ac:dyDescent="0.2">
      <c r="B38" s="38"/>
      <c r="C38" s="193"/>
      <c r="D38" s="143"/>
      <c r="E38" s="142" t="s">
        <v>347</v>
      </c>
      <c r="F38" s="240">
        <v>150</v>
      </c>
      <c r="G38" s="36"/>
      <c r="I38" s="38"/>
      <c r="J38" s="186"/>
      <c r="K38" s="208"/>
      <c r="L38" s="208"/>
      <c r="M38" s="208"/>
      <c r="N38" s="72"/>
      <c r="O38" s="72"/>
      <c r="P38" s="72"/>
      <c r="Q38" s="72"/>
      <c r="R38" s="72"/>
      <c r="S38" s="72"/>
      <c r="T38" s="72"/>
      <c r="U38" s="222"/>
      <c r="V38" s="226"/>
      <c r="W38" s="189"/>
      <c r="X38" s="352"/>
      <c r="Y38" s="72"/>
      <c r="Z38" s="72"/>
      <c r="AA38" s="72"/>
      <c r="AB38" s="72"/>
      <c r="AC38" s="8"/>
      <c r="AD38" s="72"/>
      <c r="AE38" s="72"/>
      <c r="AF38" s="72"/>
      <c r="AG38" s="330"/>
      <c r="AH38" s="72"/>
      <c r="AI38" s="72"/>
      <c r="AJ38" s="72"/>
      <c r="AK38" s="222"/>
      <c r="AL38" s="189"/>
      <c r="AM38" s="199"/>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row>
    <row r="39" spans="2:345" x14ac:dyDescent="0.2">
      <c r="B39" s="38"/>
      <c r="C39" s="193"/>
      <c r="D39" s="143"/>
      <c r="E39" s="142" t="s">
        <v>145</v>
      </c>
      <c r="F39" s="240">
        <v>1.7000000000000001E-2</v>
      </c>
      <c r="G39" s="36"/>
      <c r="I39" s="38"/>
      <c r="J39" s="186"/>
      <c r="K39" s="208"/>
      <c r="L39" s="208"/>
      <c r="M39" s="208"/>
      <c r="N39" s="72"/>
      <c r="O39" s="72"/>
      <c r="P39" s="72"/>
      <c r="Q39" s="72"/>
      <c r="R39" s="72"/>
      <c r="S39" s="72"/>
      <c r="T39" s="72"/>
      <c r="U39" s="222"/>
      <c r="V39" s="226"/>
      <c r="W39" s="189"/>
      <c r="X39" s="352"/>
      <c r="Y39" s="72"/>
      <c r="Z39" s="72"/>
      <c r="AA39" s="72"/>
      <c r="AB39" s="72"/>
      <c r="AC39" s="8"/>
      <c r="AD39" s="72"/>
      <c r="AE39" s="72"/>
      <c r="AF39" s="72"/>
      <c r="AG39" s="330"/>
      <c r="AH39" s="72"/>
      <c r="AI39" s="72"/>
      <c r="AJ39" s="72"/>
      <c r="AK39" s="222"/>
      <c r="AL39" s="189"/>
      <c r="AM39" s="199"/>
    </row>
    <row r="40" spans="2:345" x14ac:dyDescent="0.2">
      <c r="B40" s="38"/>
      <c r="C40" s="193"/>
      <c r="D40" s="143"/>
      <c r="E40" s="142" t="s">
        <v>106</v>
      </c>
      <c r="F40" s="240">
        <v>18</v>
      </c>
      <c r="G40" s="36"/>
      <c r="H40" s="23"/>
      <c r="I40" s="45"/>
      <c r="J40" s="204"/>
      <c r="K40" s="23"/>
      <c r="L40" s="23"/>
      <c r="M40" s="23"/>
      <c r="N40" s="72"/>
      <c r="O40" s="72"/>
      <c r="P40" s="72"/>
      <c r="Q40" s="72"/>
      <c r="R40" s="72"/>
      <c r="S40" s="72"/>
      <c r="T40" s="72"/>
      <c r="U40" s="222"/>
      <c r="V40" s="226"/>
      <c r="W40" s="189"/>
      <c r="X40" s="352"/>
      <c r="Y40" s="72"/>
      <c r="Z40" s="72"/>
      <c r="AA40" s="72"/>
      <c r="AB40" s="72"/>
      <c r="AC40" s="8"/>
      <c r="AD40" s="72"/>
      <c r="AE40" s="72"/>
      <c r="AF40" s="72"/>
      <c r="AG40" s="330"/>
      <c r="AH40" s="72"/>
      <c r="AI40" s="72"/>
      <c r="AJ40" s="72"/>
      <c r="AK40" s="222"/>
      <c r="AL40" s="189"/>
      <c r="AM40" s="199"/>
    </row>
    <row r="41" spans="2:345" ht="13.5" thickBot="1" x14ac:dyDescent="0.25">
      <c r="B41" s="38"/>
      <c r="C41" s="194"/>
      <c r="D41" s="252"/>
      <c r="E41" s="201" t="s">
        <v>107</v>
      </c>
      <c r="F41" s="240">
        <v>20</v>
      </c>
      <c r="G41" s="36"/>
      <c r="H41" s="23"/>
      <c r="I41" s="45"/>
      <c r="J41" s="211"/>
      <c r="K41" s="212"/>
      <c r="L41" s="212"/>
      <c r="M41" s="212"/>
      <c r="N41" s="202"/>
      <c r="O41" s="202"/>
      <c r="P41" s="202"/>
      <c r="Q41" s="202"/>
      <c r="R41" s="202"/>
      <c r="S41" s="202"/>
      <c r="T41" s="202"/>
      <c r="U41" s="203"/>
      <c r="V41" s="226"/>
      <c r="W41" s="189"/>
      <c r="X41" s="353"/>
      <c r="Y41" s="202"/>
      <c r="Z41" s="202"/>
      <c r="AA41" s="202"/>
      <c r="AB41" s="202"/>
      <c r="AC41" s="264"/>
      <c r="AD41" s="202"/>
      <c r="AE41" s="202"/>
      <c r="AF41" s="202"/>
      <c r="AG41" s="266"/>
      <c r="AH41" s="202"/>
      <c r="AI41" s="202"/>
      <c r="AJ41" s="202"/>
      <c r="AK41" s="203"/>
      <c r="AL41" s="189"/>
      <c r="AM41" s="199"/>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3.75" customHeight="1" thickBot="1" x14ac:dyDescent="0.25">
      <c r="B42" s="40"/>
      <c r="C42" s="41"/>
      <c r="D42" s="41"/>
      <c r="E42" s="41"/>
      <c r="F42" s="41"/>
      <c r="G42" s="42"/>
      <c r="H42" s="23"/>
      <c r="I42" s="227"/>
      <c r="J42" s="228"/>
      <c r="K42" s="255"/>
      <c r="L42" s="228"/>
      <c r="M42" s="228"/>
      <c r="N42" s="229"/>
      <c r="O42" s="229"/>
      <c r="P42" s="229"/>
      <c r="Q42" s="229"/>
      <c r="R42" s="229"/>
      <c r="S42" s="229"/>
      <c r="T42" s="229"/>
      <c r="U42" s="229"/>
      <c r="V42" s="230"/>
      <c r="W42" s="189"/>
      <c r="X42" s="189"/>
      <c r="Y42" s="189"/>
      <c r="Z42" s="189"/>
      <c r="AA42" s="189"/>
      <c r="AB42" s="189"/>
      <c r="AC42" s="258"/>
      <c r="AD42" s="189"/>
      <c r="AE42" s="189"/>
      <c r="AF42" s="189"/>
      <c r="AG42" s="189"/>
      <c r="AH42" s="189"/>
      <c r="AI42" s="189"/>
      <c r="AJ42" s="189"/>
      <c r="AK42" s="189"/>
      <c r="AL42" s="189"/>
      <c r="AM42" s="199"/>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13.5" thickBot="1" x14ac:dyDescent="0.25">
      <c r="B43" s="188"/>
      <c r="C43" s="188"/>
      <c r="D43" s="188"/>
      <c r="E43" s="188"/>
      <c r="F43" s="188"/>
      <c r="G43" s="188"/>
      <c r="H43" s="188"/>
      <c r="I43" s="188"/>
      <c r="J43" s="188"/>
      <c r="K43" s="188"/>
      <c r="L43" s="188"/>
      <c r="M43" s="188"/>
      <c r="N43" s="199"/>
      <c r="O43" s="199"/>
      <c r="P43" s="199"/>
      <c r="Q43" s="199"/>
      <c r="R43" s="199"/>
      <c r="S43" s="199"/>
      <c r="T43" s="199"/>
      <c r="U43" s="199"/>
      <c r="V43" s="199"/>
      <c r="W43" s="199"/>
      <c r="X43" s="199"/>
      <c r="Y43" s="199"/>
      <c r="Z43" s="199"/>
      <c r="AA43" s="199"/>
      <c r="AB43" s="199"/>
      <c r="AC43" s="220"/>
      <c r="AD43" s="199"/>
      <c r="AE43" s="199"/>
      <c r="AF43" s="199"/>
      <c r="AG43" s="199"/>
      <c r="AH43" s="199"/>
      <c r="AI43" s="199"/>
      <c r="AJ43" s="199"/>
      <c r="AK43" s="199"/>
      <c r="AL43" s="199"/>
      <c r="AM43" s="199"/>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ht="24" thickBot="1" x14ac:dyDescent="0.4">
      <c r="B44" s="35"/>
      <c r="C44" s="369" t="s">
        <v>141</v>
      </c>
      <c r="D44" s="369"/>
      <c r="E44" s="369"/>
      <c r="F44" s="369"/>
      <c r="G44" s="369"/>
      <c r="H44" s="369"/>
      <c r="I44" s="369"/>
      <c r="J44" s="369"/>
      <c r="K44" s="369"/>
      <c r="L44" s="369"/>
      <c r="M44" s="369"/>
      <c r="N44" s="369"/>
      <c r="O44" s="369"/>
      <c r="P44" s="369"/>
      <c r="Q44" s="369"/>
      <c r="R44" s="369"/>
      <c r="S44" s="369"/>
      <c r="T44" s="369"/>
      <c r="U44" s="369"/>
      <c r="W44" s="73"/>
      <c r="X44" s="73"/>
      <c r="Y44" s="73"/>
      <c r="Z44" s="73"/>
      <c r="AA44" s="73"/>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x14ac:dyDescent="0.2">
      <c r="B45" s="35"/>
      <c r="C45" s="378">
        <v>1</v>
      </c>
      <c r="D45" s="370" t="s">
        <v>176</v>
      </c>
      <c r="E45" s="371"/>
      <c r="F45" s="371"/>
      <c r="G45" s="371"/>
      <c r="H45" s="371"/>
      <c r="I45" s="371"/>
      <c r="J45" s="371"/>
      <c r="K45" s="371"/>
      <c r="L45" s="371"/>
      <c r="M45" s="371"/>
      <c r="N45" s="371"/>
      <c r="O45" s="371"/>
      <c r="P45" s="371"/>
      <c r="Q45" s="371"/>
      <c r="R45" s="371"/>
      <c r="S45" s="371"/>
      <c r="T45" s="371"/>
      <c r="U45" s="371"/>
      <c r="V45" s="372"/>
      <c r="W45" s="73"/>
      <c r="X45" s="272" t="s">
        <v>228</v>
      </c>
      <c r="Y45" s="12"/>
      <c r="Z45" s="12"/>
      <c r="AA45" s="273"/>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ht="13.5" thickBot="1" x14ac:dyDescent="0.25">
      <c r="B46" s="35"/>
      <c r="C46" s="383"/>
      <c r="D46" s="381" t="s">
        <v>153</v>
      </c>
      <c r="E46" s="382"/>
      <c r="F46" s="382"/>
      <c r="G46" s="382"/>
      <c r="H46" s="382"/>
      <c r="I46" s="382"/>
      <c r="J46" s="382"/>
      <c r="K46" s="382"/>
      <c r="L46" s="382"/>
      <c r="M46" s="382"/>
      <c r="N46" s="202"/>
      <c r="O46" s="202"/>
      <c r="P46" s="202"/>
      <c r="Q46" s="202"/>
      <c r="R46" s="202"/>
      <c r="S46" s="202"/>
      <c r="T46" s="202"/>
      <c r="U46" s="202"/>
      <c r="V46" s="203"/>
      <c r="W46" s="73"/>
      <c r="X46" s="206"/>
      <c r="Y46" s="7"/>
      <c r="Z46" s="144" t="s">
        <v>268</v>
      </c>
      <c r="AA46" s="274">
        <v>4</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x14ac:dyDescent="0.2">
      <c r="B47" s="35"/>
      <c r="C47" s="380">
        <v>2</v>
      </c>
      <c r="D47" s="370" t="s">
        <v>154</v>
      </c>
      <c r="E47" s="371"/>
      <c r="F47" s="371"/>
      <c r="G47" s="371"/>
      <c r="H47" s="371"/>
      <c r="I47" s="371"/>
      <c r="J47" s="371"/>
      <c r="K47" s="371"/>
      <c r="L47" s="371"/>
      <c r="M47" s="371"/>
      <c r="N47" s="371"/>
      <c r="O47" s="371"/>
      <c r="P47" s="371"/>
      <c r="Q47" s="371"/>
      <c r="R47" s="371"/>
      <c r="S47" s="371"/>
      <c r="T47" s="371"/>
      <c r="U47" s="371"/>
      <c r="V47" s="372"/>
      <c r="W47" s="73"/>
      <c r="X47" s="206"/>
      <c r="Y47" s="7"/>
      <c r="Z47" s="144" t="s">
        <v>143</v>
      </c>
      <c r="AA47" s="275">
        <v>3</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ht="13.5" thickBot="1" x14ac:dyDescent="0.25">
      <c r="B48" s="35"/>
      <c r="C48" s="377"/>
      <c r="D48" s="125" t="s">
        <v>54</v>
      </c>
      <c r="E48" s="28"/>
      <c r="F48" s="9"/>
      <c r="G48" s="9"/>
      <c r="H48" s="9"/>
      <c r="I48" s="9"/>
      <c r="J48" s="9"/>
      <c r="K48" s="9"/>
      <c r="L48" s="9"/>
      <c r="M48" s="9"/>
      <c r="N48" s="202"/>
      <c r="O48" s="202"/>
      <c r="P48" s="202"/>
      <c r="Q48" s="202"/>
      <c r="R48" s="202"/>
      <c r="S48" s="202"/>
      <c r="T48" s="202"/>
      <c r="U48" s="202"/>
      <c r="V48" s="203"/>
      <c r="W48" s="73"/>
      <c r="X48" s="206"/>
      <c r="Y48" s="7"/>
      <c r="Z48" s="144" t="s">
        <v>144</v>
      </c>
      <c r="AA48" s="275">
        <v>15</v>
      </c>
      <c r="AB48" s="73"/>
      <c r="AC48" s="2"/>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row>
    <row r="49" spans="2:345" x14ac:dyDescent="0.2">
      <c r="C49" s="380">
        <v>3</v>
      </c>
      <c r="D49" s="373" t="s">
        <v>61</v>
      </c>
      <c r="E49" s="374"/>
      <c r="F49" s="374"/>
      <c r="G49" s="374"/>
      <c r="H49" s="374"/>
      <c r="I49" s="374"/>
      <c r="J49" s="374"/>
      <c r="K49" s="374"/>
      <c r="L49" s="374"/>
      <c r="M49" s="374"/>
      <c r="N49" s="374"/>
      <c r="O49" s="374"/>
      <c r="P49" s="374"/>
      <c r="Q49" s="374"/>
      <c r="R49" s="374"/>
      <c r="S49" s="374"/>
      <c r="T49" s="374"/>
      <c r="U49" s="374"/>
      <c r="V49" s="375"/>
      <c r="W49" s="73"/>
      <c r="X49" s="206"/>
      <c r="Y49" s="7"/>
      <c r="Z49" s="145" t="s">
        <v>148</v>
      </c>
      <c r="AA49" s="276">
        <v>1</v>
      </c>
      <c r="AC49" s="2"/>
    </row>
    <row r="50" spans="2:345" ht="12.75" customHeight="1" thickBot="1" x14ac:dyDescent="0.25">
      <c r="C50" s="377"/>
      <c r="D50" s="27" t="s">
        <v>53</v>
      </c>
      <c r="E50" s="28"/>
      <c r="F50" s="9"/>
      <c r="G50" s="9"/>
      <c r="H50" s="9"/>
      <c r="I50" s="9"/>
      <c r="J50" s="9"/>
      <c r="K50" s="9"/>
      <c r="L50" s="9"/>
      <c r="M50" s="9"/>
      <c r="N50" s="202"/>
      <c r="O50" s="202"/>
      <c r="P50" s="202"/>
      <c r="Q50" s="202"/>
      <c r="R50" s="202"/>
      <c r="S50" s="202"/>
      <c r="T50" s="202"/>
      <c r="U50" s="202"/>
      <c r="V50" s="203"/>
      <c r="W50" s="73"/>
      <c r="X50" s="206"/>
      <c r="Y50" s="7"/>
      <c r="Z50" s="144" t="s">
        <v>291</v>
      </c>
      <c r="AA50" s="277">
        <v>60</v>
      </c>
      <c r="AC50" s="2"/>
    </row>
    <row r="51" spans="2:345" x14ac:dyDescent="0.2">
      <c r="C51" s="376">
        <v>4</v>
      </c>
      <c r="D51" s="384" t="s">
        <v>140</v>
      </c>
      <c r="E51" s="385"/>
      <c r="F51" s="385"/>
      <c r="G51" s="385"/>
      <c r="H51" s="385"/>
      <c r="I51" s="385"/>
      <c r="J51" s="385"/>
      <c r="K51" s="385"/>
      <c r="L51" s="385"/>
      <c r="M51" s="385"/>
      <c r="N51" s="385"/>
      <c r="O51" s="385"/>
      <c r="P51" s="385"/>
      <c r="Q51" s="385"/>
      <c r="R51" s="385"/>
      <c r="S51" s="385"/>
      <c r="T51" s="385"/>
      <c r="U51" s="385"/>
      <c r="V51" s="386"/>
      <c r="W51" s="73"/>
      <c r="X51" s="206"/>
      <c r="Y51" s="7"/>
      <c r="Z51" s="145" t="s">
        <v>245</v>
      </c>
      <c r="AA51" s="276">
        <v>0.15</v>
      </c>
      <c r="AC51" s="2"/>
    </row>
    <row r="52" spans="2:345" x14ac:dyDescent="0.2">
      <c r="C52" s="380"/>
      <c r="D52" s="387"/>
      <c r="E52" s="388"/>
      <c r="F52" s="388"/>
      <c r="G52" s="388"/>
      <c r="H52" s="388"/>
      <c r="I52" s="388"/>
      <c r="J52" s="388"/>
      <c r="K52" s="388"/>
      <c r="L52" s="388"/>
      <c r="M52" s="388"/>
      <c r="N52" s="388"/>
      <c r="O52" s="388"/>
      <c r="P52" s="388"/>
      <c r="Q52" s="388"/>
      <c r="R52" s="388"/>
      <c r="S52" s="388"/>
      <c r="T52" s="388"/>
      <c r="U52" s="388"/>
      <c r="V52" s="389"/>
      <c r="W52" s="73"/>
      <c r="X52" s="270"/>
      <c r="Y52" s="72"/>
      <c r="Z52" s="143" t="s">
        <v>336</v>
      </c>
      <c r="AA52" s="321">
        <v>0.5</v>
      </c>
      <c r="AB52" s="73"/>
      <c r="AC52" s="2"/>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row>
    <row r="53" spans="2:345" ht="13.5" thickBot="1" x14ac:dyDescent="0.25">
      <c r="C53" s="377"/>
      <c r="D53" s="125" t="s">
        <v>62</v>
      </c>
      <c r="E53" s="32"/>
      <c r="F53" s="32"/>
      <c r="G53" s="32"/>
      <c r="H53" s="32"/>
      <c r="I53" s="32"/>
      <c r="J53" s="32"/>
      <c r="K53" s="32"/>
      <c r="L53" s="32"/>
      <c r="M53" s="32"/>
      <c r="N53" s="202"/>
      <c r="O53" s="202"/>
      <c r="P53" s="202"/>
      <c r="Q53" s="202"/>
      <c r="R53" s="202"/>
      <c r="S53" s="202"/>
      <c r="T53" s="202"/>
      <c r="U53" s="202"/>
      <c r="V53" s="203"/>
      <c r="W53" s="73"/>
      <c r="X53" s="271"/>
      <c r="Y53" s="202"/>
      <c r="Z53" s="28" t="s">
        <v>337</v>
      </c>
      <c r="AA53" s="322">
        <v>0.99</v>
      </c>
      <c r="AC53" s="2"/>
    </row>
    <row r="54" spans="2:345" x14ac:dyDescent="0.2">
      <c r="C54" s="378">
        <v>5</v>
      </c>
      <c r="D54" s="390" t="s">
        <v>242</v>
      </c>
      <c r="E54" s="391"/>
      <c r="F54" s="391"/>
      <c r="G54" s="391"/>
      <c r="H54" s="391"/>
      <c r="I54" s="391"/>
      <c r="J54" s="391"/>
      <c r="K54" s="391"/>
      <c r="L54" s="391"/>
      <c r="M54" s="391"/>
      <c r="N54" s="391"/>
      <c r="O54" s="391"/>
      <c r="P54" s="391"/>
      <c r="Q54" s="391"/>
      <c r="R54" s="391"/>
      <c r="S54" s="391"/>
      <c r="T54" s="391"/>
      <c r="U54" s="391"/>
      <c r="V54" s="392"/>
      <c r="W54" s="73"/>
      <c r="X54" s="73"/>
      <c r="AC54" s="2"/>
    </row>
    <row r="55" spans="2:345" ht="13.5" thickBot="1" x14ac:dyDescent="0.25">
      <c r="C55" s="379"/>
      <c r="D55" s="355" t="s">
        <v>155</v>
      </c>
      <c r="E55" s="356"/>
      <c r="F55" s="356"/>
      <c r="G55" s="356"/>
      <c r="H55" s="356"/>
      <c r="I55" s="356"/>
      <c r="J55" s="356"/>
      <c r="K55" s="356"/>
      <c r="L55" s="356"/>
      <c r="M55" s="356"/>
      <c r="N55" s="356"/>
      <c r="O55" s="356"/>
      <c r="P55" s="356"/>
      <c r="Q55" s="356"/>
      <c r="R55" s="356"/>
      <c r="S55" s="356"/>
      <c r="T55" s="356"/>
      <c r="U55" s="356"/>
      <c r="V55" s="357"/>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2.75" customHeight="1" x14ac:dyDescent="0.2">
      <c r="C56" s="376">
        <v>6</v>
      </c>
      <c r="D56" s="366" t="s">
        <v>157</v>
      </c>
      <c r="E56" s="367"/>
      <c r="F56" s="367"/>
      <c r="G56" s="367"/>
      <c r="H56" s="367"/>
      <c r="I56" s="367"/>
      <c r="J56" s="367"/>
      <c r="K56" s="367"/>
      <c r="L56" s="367"/>
      <c r="M56" s="367"/>
      <c r="N56" s="367"/>
      <c r="O56" s="367"/>
      <c r="P56" s="367"/>
      <c r="Q56" s="367"/>
      <c r="R56" s="367"/>
      <c r="S56" s="367"/>
      <c r="T56" s="367"/>
      <c r="U56" s="367"/>
      <c r="V56" s="368"/>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13.5" thickBot="1" x14ac:dyDescent="0.25">
      <c r="C57" s="377"/>
      <c r="D57" s="125" t="s">
        <v>156</v>
      </c>
      <c r="E57" s="9"/>
      <c r="F57" s="9"/>
      <c r="G57" s="9"/>
      <c r="H57" s="9"/>
      <c r="I57" s="9"/>
      <c r="J57" s="9"/>
      <c r="K57" s="9"/>
      <c r="L57" s="9"/>
      <c r="M57" s="9"/>
      <c r="N57" s="202"/>
      <c r="O57" s="202"/>
      <c r="P57" s="202"/>
      <c r="Q57" s="202"/>
      <c r="R57" s="202"/>
      <c r="S57" s="202"/>
      <c r="T57" s="202"/>
      <c r="U57" s="202"/>
      <c r="V57" s="20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7.5" customHeight="1" x14ac:dyDescent="0.2">
      <c r="H58" s="73"/>
      <c r="I58" s="73"/>
      <c r="J58" s="73"/>
      <c r="K58" s="73"/>
      <c r="L58" s="73"/>
      <c r="M58" s="73"/>
      <c r="N58" s="73"/>
      <c r="O58" s="73"/>
      <c r="P58" s="73"/>
      <c r="Q58" s="73"/>
      <c r="R58" s="73"/>
      <c r="T58" s="73"/>
      <c r="V58" s="73"/>
      <c r="W58" s="73"/>
      <c r="X58" s="73"/>
      <c r="Y58" s="73"/>
      <c r="Z58" s="73"/>
      <c r="AA58" s="73"/>
      <c r="AB58" s="73"/>
      <c r="AC58" s="2"/>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row>
    <row r="59" spans="2:345" ht="24" customHeight="1" x14ac:dyDescent="0.2">
      <c r="B59" s="20"/>
      <c r="AC59" s="2"/>
    </row>
    <row r="60" spans="2:345" ht="12.75" customHeight="1" x14ac:dyDescent="0.2">
      <c r="B60" s="20"/>
      <c r="X60" s="73"/>
      <c r="Y60" s="73"/>
      <c r="Z60" s="73"/>
      <c r="AA60" s="73"/>
      <c r="AB60" s="73"/>
      <c r="AC60" s="2"/>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row>
    <row r="61" spans="2:345" ht="12.75" customHeight="1" x14ac:dyDescent="0.2">
      <c r="AC61" s="2"/>
    </row>
    <row r="62" spans="2:345" x14ac:dyDescent="0.2">
      <c r="AC62" s="2"/>
    </row>
    <row r="63" spans="2:345" ht="13.5" thickBot="1" x14ac:dyDescent="0.25">
      <c r="AC63" s="2"/>
    </row>
    <row r="64" spans="2:345" ht="12.75" customHeight="1" thickBot="1" x14ac:dyDescent="0.25">
      <c r="Z64" s="205"/>
      <c r="AC64" s="49"/>
    </row>
    <row r="65" spans="29:29" ht="13.5" customHeight="1" x14ac:dyDescent="0.2">
      <c r="AC65" s="49"/>
    </row>
    <row r="66" spans="29:29" ht="12.75" customHeight="1" x14ac:dyDescent="0.2">
      <c r="AC66" s="49"/>
    </row>
    <row r="67" spans="29:29" ht="12.75" customHeight="1" x14ac:dyDescent="0.2">
      <c r="AC67" s="49"/>
    </row>
    <row r="68" spans="29:29" x14ac:dyDescent="0.2">
      <c r="AC68" s="49"/>
    </row>
    <row r="69" spans="29:29" ht="27.75" customHeight="1" x14ac:dyDescent="0.2">
      <c r="AC69" s="49"/>
    </row>
    <row r="70" spans="29:29" ht="13.5" customHeight="1"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row r="82" spans="29:29" x14ac:dyDescent="0.2">
      <c r="AC82" s="49"/>
    </row>
  </sheetData>
  <mergeCells count="50">
    <mergeCell ref="J6:K6"/>
    <mergeCell ref="J5:K5"/>
    <mergeCell ref="J4:K4"/>
    <mergeCell ref="J9:K9"/>
    <mergeCell ref="J8:K8"/>
    <mergeCell ref="Q7:Q8"/>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 ref="B1:F1"/>
    <mergeCell ref="U3:U4"/>
    <mergeCell ref="T3:T4"/>
    <mergeCell ref="R7:R8"/>
    <mergeCell ref="U7:U8"/>
    <mergeCell ref="R1:T1"/>
    <mergeCell ref="P1:Q1"/>
    <mergeCell ref="T7:T8"/>
    <mergeCell ref="J11:U12"/>
    <mergeCell ref="J26:U27"/>
    <mergeCell ref="AC7:AC8"/>
    <mergeCell ref="B2:E2"/>
    <mergeCell ref="R3:R4"/>
    <mergeCell ref="P7:P8"/>
    <mergeCell ref="Q3:Q4"/>
    <mergeCell ref="O3:O4"/>
    <mergeCell ref="O7:O8"/>
    <mergeCell ref="P3:P4"/>
    <mergeCell ref="D4:F4"/>
    <mergeCell ref="U13:U24"/>
    <mergeCell ref="J13:J24"/>
    <mergeCell ref="X1:X9"/>
    <mergeCell ref="X11:X24"/>
    <mergeCell ref="X26:X41"/>
    <mergeCell ref="AG11:AK12"/>
    <mergeCell ref="AG28:AG40"/>
    <mergeCell ref="AG26:AK27"/>
    <mergeCell ref="AG2:AG8"/>
    <mergeCell ref="AG1:AK1"/>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Motors!$C$29:$C$31</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Motors!$B$6:$B$26</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U1" sqref="U1"/>
    </sheetView>
  </sheetViews>
  <sheetFormatPr defaultRowHeight="12.75" x14ac:dyDescent="0.2"/>
  <sheetData>
    <row r="1" spans="1:17" ht="96.75" customHeight="1" thickBot="1" x14ac:dyDescent="0.25">
      <c r="A1" s="393" t="s">
        <v>284</v>
      </c>
      <c r="B1" s="394"/>
      <c r="C1" s="394"/>
      <c r="D1" s="394"/>
      <c r="E1" s="394"/>
      <c r="F1" s="394"/>
      <c r="G1" s="394"/>
      <c r="H1" s="394"/>
      <c r="I1" s="394"/>
      <c r="J1" s="394"/>
      <c r="K1" s="394"/>
      <c r="L1" s="394"/>
      <c r="M1" s="394"/>
      <c r="N1" s="394"/>
      <c r="O1" s="394"/>
      <c r="P1" s="394"/>
      <c r="Q1" s="395"/>
    </row>
    <row r="2" spans="1:17" x14ac:dyDescent="0.2">
      <c r="A2" s="293"/>
      <c r="B2" s="293"/>
      <c r="C2" s="293"/>
      <c r="D2" s="293"/>
      <c r="E2" s="293"/>
      <c r="F2" s="293"/>
      <c r="G2" s="293"/>
      <c r="H2" s="293"/>
      <c r="I2" s="293"/>
      <c r="J2" s="293"/>
      <c r="K2" s="293"/>
      <c r="L2" s="293"/>
      <c r="M2" s="293"/>
      <c r="N2" s="293"/>
      <c r="O2" s="293"/>
      <c r="P2" s="293"/>
    </row>
    <row r="3" spans="1:17" x14ac:dyDescent="0.2">
      <c r="A3" s="293"/>
      <c r="B3" s="293"/>
      <c r="C3" s="293"/>
      <c r="D3" s="293"/>
      <c r="E3" s="293"/>
      <c r="F3" s="293"/>
      <c r="G3" s="293"/>
      <c r="H3" s="293"/>
      <c r="I3" s="293"/>
      <c r="J3" s="293"/>
      <c r="K3" s="293"/>
      <c r="L3" s="293"/>
      <c r="M3" s="293"/>
      <c r="N3" s="293"/>
      <c r="O3" s="293"/>
      <c r="P3" s="293"/>
    </row>
    <row r="4" spans="1:17" x14ac:dyDescent="0.2">
      <c r="A4" s="293"/>
      <c r="B4" s="293"/>
      <c r="C4" s="293"/>
      <c r="D4" s="293"/>
      <c r="E4" s="293"/>
      <c r="F4" s="293"/>
      <c r="G4" s="293"/>
      <c r="H4" s="293"/>
      <c r="I4" s="293"/>
      <c r="J4" s="293"/>
      <c r="K4" s="293"/>
      <c r="L4" s="293"/>
      <c r="M4" s="293"/>
      <c r="N4" s="293"/>
      <c r="O4" s="293"/>
      <c r="P4" s="293"/>
    </row>
    <row r="5" spans="1:17" x14ac:dyDescent="0.2">
      <c r="A5" s="293"/>
      <c r="B5" s="293"/>
      <c r="C5" s="293"/>
      <c r="D5" s="293"/>
      <c r="E5" s="293"/>
      <c r="F5" s="293"/>
      <c r="G5" s="293"/>
      <c r="H5" s="293"/>
      <c r="I5" s="293"/>
      <c r="J5" s="293"/>
      <c r="K5" s="293"/>
      <c r="L5" s="293"/>
      <c r="M5" s="293"/>
      <c r="N5" s="293"/>
      <c r="O5" s="293"/>
      <c r="P5" s="293"/>
    </row>
    <row r="6" spans="1:17" x14ac:dyDescent="0.2">
      <c r="A6" s="293"/>
      <c r="B6" s="293"/>
      <c r="C6" s="293"/>
      <c r="D6" s="293"/>
      <c r="E6" s="293"/>
      <c r="F6" s="293"/>
      <c r="G6" s="293"/>
      <c r="H6" s="293"/>
      <c r="I6" s="293"/>
      <c r="J6" s="293"/>
      <c r="K6" s="293"/>
      <c r="L6" s="293"/>
      <c r="M6" s="293"/>
      <c r="N6" s="293"/>
      <c r="O6" s="293"/>
      <c r="P6" s="293"/>
    </row>
    <row r="7" spans="1:17" x14ac:dyDescent="0.2">
      <c r="A7" s="293"/>
      <c r="B7" s="293"/>
      <c r="C7" s="293"/>
      <c r="D7" s="293"/>
      <c r="E7" s="293"/>
      <c r="F7" s="293"/>
      <c r="G7" s="293"/>
      <c r="H7" s="293"/>
      <c r="I7" s="293"/>
      <c r="J7" s="293"/>
      <c r="K7" s="293"/>
      <c r="L7" s="293"/>
      <c r="M7" s="293"/>
      <c r="N7" s="293"/>
      <c r="O7" s="293"/>
      <c r="P7" s="293"/>
    </row>
    <row r="8" spans="1:17" x14ac:dyDescent="0.2">
      <c r="A8" s="293"/>
      <c r="B8" s="293"/>
      <c r="C8" s="293"/>
      <c r="D8" s="293"/>
      <c r="E8" s="293"/>
      <c r="F8" s="293"/>
      <c r="G8" s="293"/>
      <c r="H8" s="293"/>
      <c r="I8" s="293"/>
      <c r="J8" s="293"/>
      <c r="K8" s="293"/>
      <c r="L8" s="293"/>
      <c r="M8" s="293"/>
      <c r="N8" s="293"/>
      <c r="O8" s="293"/>
      <c r="P8" s="293"/>
    </row>
    <row r="9" spans="1:17" x14ac:dyDescent="0.2">
      <c r="A9" s="293"/>
      <c r="B9" s="293"/>
      <c r="C9" s="293"/>
      <c r="D9" s="293"/>
      <c r="E9" s="293"/>
      <c r="F9" s="293"/>
      <c r="G9" s="293"/>
      <c r="H9" s="293"/>
      <c r="I9" s="293"/>
      <c r="J9" s="293"/>
      <c r="K9" s="293"/>
      <c r="L9" s="293"/>
      <c r="M9" s="293"/>
      <c r="N9" s="293"/>
      <c r="O9" s="293"/>
      <c r="P9" s="293"/>
    </row>
    <row r="10" spans="1:17" x14ac:dyDescent="0.2">
      <c r="A10" s="293"/>
      <c r="B10" s="293"/>
      <c r="C10" s="293"/>
      <c r="D10" s="293"/>
      <c r="E10" s="293"/>
      <c r="F10" s="293"/>
      <c r="G10" s="293"/>
      <c r="H10" s="293"/>
      <c r="I10" s="293"/>
      <c r="J10" s="293"/>
      <c r="K10" s="293"/>
      <c r="L10" s="293"/>
      <c r="M10" s="293"/>
      <c r="N10" s="293"/>
      <c r="O10" s="293"/>
      <c r="P10" s="293"/>
    </row>
    <row r="11" spans="1:17" x14ac:dyDescent="0.2">
      <c r="A11" s="293"/>
      <c r="B11" s="293"/>
      <c r="C11" s="293"/>
      <c r="D11" s="293"/>
      <c r="E11" s="293"/>
      <c r="F11" s="293"/>
      <c r="G11" s="293"/>
      <c r="H11" s="293"/>
      <c r="I11" s="293"/>
      <c r="J11" s="293"/>
      <c r="K11" s="293"/>
      <c r="L11" s="293"/>
      <c r="M11" s="293"/>
      <c r="N11" s="293"/>
      <c r="O11" s="293"/>
      <c r="P11" s="293"/>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4"/>
  <sheetViews>
    <sheetView showGridLines="0" zoomScale="130" zoomScaleNormal="130" workbookViewId="0">
      <selection activeCell="I21" sqref="I21"/>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4" ht="13.5" thickBot="1" x14ac:dyDescent="0.25">
      <c r="C3" s="109"/>
    </row>
    <row r="4" spans="1:164" ht="60" x14ac:dyDescent="0.2">
      <c r="A4" s="108"/>
      <c r="B4" s="111" t="s">
        <v>47</v>
      </c>
      <c r="C4" s="112" t="s">
        <v>73</v>
      </c>
      <c r="D4" s="113" t="s">
        <v>48</v>
      </c>
      <c r="E4" s="113" t="s">
        <v>6</v>
      </c>
      <c r="F4" s="113" t="s">
        <v>49</v>
      </c>
      <c r="G4" s="113" t="s">
        <v>50</v>
      </c>
      <c r="H4" s="113" t="s">
        <v>51</v>
      </c>
      <c r="I4" s="113" t="s">
        <v>72</v>
      </c>
      <c r="J4" s="113" t="s">
        <v>278</v>
      </c>
      <c r="K4" s="113" t="s">
        <v>281</v>
      </c>
      <c r="L4" s="113" t="s">
        <v>314</v>
      </c>
      <c r="M4" s="113" t="s">
        <v>237</v>
      </c>
      <c r="N4" s="113" t="s">
        <v>238</v>
      </c>
      <c r="O4" s="292" t="s">
        <v>277</v>
      </c>
      <c r="P4" s="108">
        <v>149</v>
      </c>
    </row>
    <row r="5" spans="1:164" ht="18.75" x14ac:dyDescent="0.2">
      <c r="A5" s="108"/>
      <c r="B5" s="396" t="s">
        <v>52</v>
      </c>
      <c r="C5" s="397"/>
      <c r="D5" s="397"/>
      <c r="E5" s="397"/>
      <c r="F5" s="397"/>
      <c r="G5" s="397"/>
      <c r="H5" s="397"/>
      <c r="I5" s="397"/>
      <c r="J5" s="290"/>
      <c r="K5" s="290"/>
      <c r="L5" s="290"/>
      <c r="M5" s="301"/>
      <c r="N5" s="301"/>
      <c r="O5" s="288">
        <v>0</v>
      </c>
      <c r="P5" s="288">
        <f>+O5+1</f>
        <v>1</v>
      </c>
      <c r="Q5" s="288">
        <f t="shared" ref="Q5:CB5" si="0">+P5+1</f>
        <v>2</v>
      </c>
      <c r="R5" s="288">
        <f t="shared" si="0"/>
        <v>3</v>
      </c>
      <c r="S5" s="288">
        <f t="shared" si="0"/>
        <v>4</v>
      </c>
      <c r="T5" s="288">
        <f t="shared" si="0"/>
        <v>5</v>
      </c>
      <c r="U5" s="288">
        <f t="shared" si="0"/>
        <v>6</v>
      </c>
      <c r="V5" s="288">
        <f t="shared" si="0"/>
        <v>7</v>
      </c>
      <c r="W5" s="288">
        <f t="shared" si="0"/>
        <v>8</v>
      </c>
      <c r="X5" s="288">
        <f t="shared" si="0"/>
        <v>9</v>
      </c>
      <c r="Y5" s="288">
        <f t="shared" si="0"/>
        <v>10</v>
      </c>
      <c r="Z5" s="288">
        <f t="shared" si="0"/>
        <v>11</v>
      </c>
      <c r="AA5" s="288">
        <f t="shared" si="0"/>
        <v>12</v>
      </c>
      <c r="AB5" s="288">
        <f t="shared" si="0"/>
        <v>13</v>
      </c>
      <c r="AC5" s="288">
        <f t="shared" si="0"/>
        <v>14</v>
      </c>
      <c r="AD5" s="288">
        <f t="shared" si="0"/>
        <v>15</v>
      </c>
      <c r="AE5" s="288">
        <f t="shared" si="0"/>
        <v>16</v>
      </c>
      <c r="AF5" s="288">
        <f t="shared" si="0"/>
        <v>17</v>
      </c>
      <c r="AG5" s="288">
        <f t="shared" si="0"/>
        <v>18</v>
      </c>
      <c r="AH5" s="288">
        <f t="shared" si="0"/>
        <v>19</v>
      </c>
      <c r="AI5" s="288">
        <f t="shared" si="0"/>
        <v>20</v>
      </c>
      <c r="AJ5" s="288">
        <f t="shared" si="0"/>
        <v>21</v>
      </c>
      <c r="AK5" s="288">
        <f t="shared" si="0"/>
        <v>22</v>
      </c>
      <c r="AL5" s="288">
        <f t="shared" si="0"/>
        <v>23</v>
      </c>
      <c r="AM5" s="288">
        <f t="shared" si="0"/>
        <v>24</v>
      </c>
      <c r="AN5" s="288">
        <f t="shared" si="0"/>
        <v>25</v>
      </c>
      <c r="AO5" s="288">
        <f t="shared" si="0"/>
        <v>26</v>
      </c>
      <c r="AP5" s="288">
        <f t="shared" si="0"/>
        <v>27</v>
      </c>
      <c r="AQ5" s="288">
        <f t="shared" si="0"/>
        <v>28</v>
      </c>
      <c r="AR5" s="288">
        <f t="shared" si="0"/>
        <v>29</v>
      </c>
      <c r="AS5" s="288">
        <f t="shared" si="0"/>
        <v>30</v>
      </c>
      <c r="AT5" s="288">
        <f t="shared" si="0"/>
        <v>31</v>
      </c>
      <c r="AU5" s="288">
        <f t="shared" si="0"/>
        <v>32</v>
      </c>
      <c r="AV5" s="288">
        <f t="shared" si="0"/>
        <v>33</v>
      </c>
      <c r="AW5" s="288">
        <f t="shared" si="0"/>
        <v>34</v>
      </c>
      <c r="AX5" s="288">
        <f t="shared" si="0"/>
        <v>35</v>
      </c>
      <c r="AY5" s="288">
        <f t="shared" si="0"/>
        <v>36</v>
      </c>
      <c r="AZ5" s="288">
        <f t="shared" si="0"/>
        <v>37</v>
      </c>
      <c r="BA5" s="288">
        <f t="shared" si="0"/>
        <v>38</v>
      </c>
      <c r="BB5" s="288">
        <f t="shared" si="0"/>
        <v>39</v>
      </c>
      <c r="BC5" s="288">
        <f t="shared" si="0"/>
        <v>40</v>
      </c>
      <c r="BD5" s="288">
        <f t="shared" si="0"/>
        <v>41</v>
      </c>
      <c r="BE5" s="288">
        <f t="shared" si="0"/>
        <v>42</v>
      </c>
      <c r="BF5" s="288">
        <f t="shared" si="0"/>
        <v>43</v>
      </c>
      <c r="BG5" s="288">
        <f t="shared" si="0"/>
        <v>44</v>
      </c>
      <c r="BH5" s="288">
        <f t="shared" si="0"/>
        <v>45</v>
      </c>
      <c r="BI5" s="288">
        <f t="shared" si="0"/>
        <v>46</v>
      </c>
      <c r="BJ5" s="288">
        <f t="shared" si="0"/>
        <v>47</v>
      </c>
      <c r="BK5" s="288">
        <f t="shared" si="0"/>
        <v>48</v>
      </c>
      <c r="BL5" s="288">
        <f t="shared" si="0"/>
        <v>49</v>
      </c>
      <c r="BM5" s="288">
        <f t="shared" si="0"/>
        <v>50</v>
      </c>
      <c r="BN5" s="288">
        <f t="shared" si="0"/>
        <v>51</v>
      </c>
      <c r="BO5" s="288">
        <f t="shared" si="0"/>
        <v>52</v>
      </c>
      <c r="BP5" s="288">
        <f t="shared" si="0"/>
        <v>53</v>
      </c>
      <c r="BQ5" s="288">
        <f t="shared" si="0"/>
        <v>54</v>
      </c>
      <c r="BR5" s="288">
        <f t="shared" si="0"/>
        <v>55</v>
      </c>
      <c r="BS5" s="288">
        <f t="shared" si="0"/>
        <v>56</v>
      </c>
      <c r="BT5" s="288">
        <f t="shared" si="0"/>
        <v>57</v>
      </c>
      <c r="BU5" s="288">
        <f t="shared" si="0"/>
        <v>58</v>
      </c>
      <c r="BV5" s="288">
        <f t="shared" si="0"/>
        <v>59</v>
      </c>
      <c r="BW5" s="288">
        <f t="shared" si="0"/>
        <v>60</v>
      </c>
      <c r="BX5" s="288">
        <f t="shared" si="0"/>
        <v>61</v>
      </c>
      <c r="BY5" s="288">
        <f t="shared" si="0"/>
        <v>62</v>
      </c>
      <c r="BZ5" s="288">
        <f t="shared" si="0"/>
        <v>63</v>
      </c>
      <c r="CA5" s="288">
        <f t="shared" si="0"/>
        <v>64</v>
      </c>
      <c r="CB5" s="288">
        <f t="shared" si="0"/>
        <v>65</v>
      </c>
      <c r="CC5" s="288">
        <f t="shared" ref="CC5:EN5" si="1">+CB5+1</f>
        <v>66</v>
      </c>
      <c r="CD5" s="288">
        <f t="shared" si="1"/>
        <v>67</v>
      </c>
      <c r="CE5" s="288">
        <f t="shared" si="1"/>
        <v>68</v>
      </c>
      <c r="CF5" s="288">
        <f t="shared" si="1"/>
        <v>69</v>
      </c>
      <c r="CG5" s="288">
        <f t="shared" si="1"/>
        <v>70</v>
      </c>
      <c r="CH5" s="288">
        <f t="shared" si="1"/>
        <v>71</v>
      </c>
      <c r="CI5" s="288">
        <f t="shared" si="1"/>
        <v>72</v>
      </c>
      <c r="CJ5" s="288">
        <f t="shared" si="1"/>
        <v>73</v>
      </c>
      <c r="CK5" s="288">
        <f t="shared" si="1"/>
        <v>74</v>
      </c>
      <c r="CL5" s="288">
        <f t="shared" si="1"/>
        <v>75</v>
      </c>
      <c r="CM5" s="288">
        <f t="shared" si="1"/>
        <v>76</v>
      </c>
      <c r="CN5" s="288">
        <f t="shared" si="1"/>
        <v>77</v>
      </c>
      <c r="CO5" s="288">
        <f t="shared" si="1"/>
        <v>78</v>
      </c>
      <c r="CP5" s="288">
        <f t="shared" si="1"/>
        <v>79</v>
      </c>
      <c r="CQ5" s="288">
        <f t="shared" si="1"/>
        <v>80</v>
      </c>
      <c r="CR5" s="288">
        <f t="shared" si="1"/>
        <v>81</v>
      </c>
      <c r="CS5" s="288">
        <f t="shared" si="1"/>
        <v>82</v>
      </c>
      <c r="CT5" s="288">
        <f t="shared" si="1"/>
        <v>83</v>
      </c>
      <c r="CU5" s="288">
        <f t="shared" si="1"/>
        <v>84</v>
      </c>
      <c r="CV5" s="288">
        <f t="shared" si="1"/>
        <v>85</v>
      </c>
      <c r="CW5" s="288">
        <f t="shared" si="1"/>
        <v>86</v>
      </c>
      <c r="CX5" s="288">
        <f t="shared" si="1"/>
        <v>87</v>
      </c>
      <c r="CY5" s="288">
        <f t="shared" si="1"/>
        <v>88</v>
      </c>
      <c r="CZ5" s="288">
        <f t="shared" si="1"/>
        <v>89</v>
      </c>
      <c r="DA5" s="288">
        <f t="shared" si="1"/>
        <v>90</v>
      </c>
      <c r="DB5" s="288">
        <f t="shared" si="1"/>
        <v>91</v>
      </c>
      <c r="DC5" s="288">
        <f t="shared" si="1"/>
        <v>92</v>
      </c>
      <c r="DD5" s="288">
        <f t="shared" si="1"/>
        <v>93</v>
      </c>
      <c r="DE5" s="288">
        <f t="shared" si="1"/>
        <v>94</v>
      </c>
      <c r="DF5" s="288">
        <f t="shared" si="1"/>
        <v>95</v>
      </c>
      <c r="DG5" s="288">
        <f t="shared" si="1"/>
        <v>96</v>
      </c>
      <c r="DH5" s="288">
        <f t="shared" si="1"/>
        <v>97</v>
      </c>
      <c r="DI5" s="288">
        <f t="shared" si="1"/>
        <v>98</v>
      </c>
      <c r="DJ5" s="288">
        <f t="shared" si="1"/>
        <v>99</v>
      </c>
      <c r="DK5" s="288">
        <f t="shared" si="1"/>
        <v>100</v>
      </c>
      <c r="DL5" s="288">
        <f t="shared" si="1"/>
        <v>101</v>
      </c>
      <c r="DM5" s="288">
        <f t="shared" si="1"/>
        <v>102</v>
      </c>
      <c r="DN5" s="288">
        <f t="shared" si="1"/>
        <v>103</v>
      </c>
      <c r="DO5" s="288">
        <f t="shared" si="1"/>
        <v>104</v>
      </c>
      <c r="DP5" s="288">
        <f t="shared" si="1"/>
        <v>105</v>
      </c>
      <c r="DQ5" s="288">
        <f t="shared" si="1"/>
        <v>106</v>
      </c>
      <c r="DR5" s="288">
        <f t="shared" si="1"/>
        <v>107</v>
      </c>
      <c r="DS5" s="288">
        <f t="shared" si="1"/>
        <v>108</v>
      </c>
      <c r="DT5" s="288">
        <f t="shared" si="1"/>
        <v>109</v>
      </c>
      <c r="DU5" s="288">
        <f t="shared" si="1"/>
        <v>110</v>
      </c>
      <c r="DV5" s="288">
        <f t="shared" si="1"/>
        <v>111</v>
      </c>
      <c r="DW5" s="288">
        <f t="shared" si="1"/>
        <v>112</v>
      </c>
      <c r="DX5" s="288">
        <f t="shared" si="1"/>
        <v>113</v>
      </c>
      <c r="DY5" s="288">
        <f t="shared" si="1"/>
        <v>114</v>
      </c>
      <c r="DZ5" s="288">
        <f t="shared" si="1"/>
        <v>115</v>
      </c>
      <c r="EA5" s="288">
        <f t="shared" si="1"/>
        <v>116</v>
      </c>
      <c r="EB5" s="288">
        <f t="shared" si="1"/>
        <v>117</v>
      </c>
      <c r="EC5" s="288">
        <f t="shared" si="1"/>
        <v>118</v>
      </c>
      <c r="ED5" s="288">
        <f t="shared" si="1"/>
        <v>119</v>
      </c>
      <c r="EE5" s="288">
        <f t="shared" si="1"/>
        <v>120</v>
      </c>
      <c r="EF5" s="288">
        <f t="shared" si="1"/>
        <v>121</v>
      </c>
      <c r="EG5" s="288">
        <f t="shared" si="1"/>
        <v>122</v>
      </c>
      <c r="EH5" s="288">
        <f t="shared" si="1"/>
        <v>123</v>
      </c>
      <c r="EI5" s="288">
        <f t="shared" si="1"/>
        <v>124</v>
      </c>
      <c r="EJ5" s="288">
        <f t="shared" si="1"/>
        <v>125</v>
      </c>
      <c r="EK5" s="288">
        <f t="shared" si="1"/>
        <v>126</v>
      </c>
      <c r="EL5" s="288">
        <f t="shared" si="1"/>
        <v>127</v>
      </c>
      <c r="EM5" s="288">
        <f t="shared" si="1"/>
        <v>128</v>
      </c>
      <c r="EN5" s="288">
        <f t="shared" si="1"/>
        <v>129</v>
      </c>
      <c r="EO5" s="288">
        <f t="shared" ref="EO5:FH5" si="2">+EN5+1</f>
        <v>130</v>
      </c>
      <c r="EP5" s="288">
        <f t="shared" si="2"/>
        <v>131</v>
      </c>
      <c r="EQ5" s="288">
        <f t="shared" si="2"/>
        <v>132</v>
      </c>
      <c r="ER5" s="288">
        <f t="shared" si="2"/>
        <v>133</v>
      </c>
      <c r="ES5" s="288">
        <f t="shared" si="2"/>
        <v>134</v>
      </c>
      <c r="ET5" s="288">
        <f t="shared" si="2"/>
        <v>135</v>
      </c>
      <c r="EU5" s="288">
        <f t="shared" si="2"/>
        <v>136</v>
      </c>
      <c r="EV5" s="288">
        <f t="shared" si="2"/>
        <v>137</v>
      </c>
      <c r="EW5" s="288">
        <f t="shared" si="2"/>
        <v>138</v>
      </c>
      <c r="EX5" s="288">
        <f t="shared" si="2"/>
        <v>139</v>
      </c>
      <c r="EY5" s="288">
        <f t="shared" si="2"/>
        <v>140</v>
      </c>
      <c r="EZ5" s="288">
        <f t="shared" si="2"/>
        <v>141</v>
      </c>
      <c r="FA5" s="288">
        <f t="shared" si="2"/>
        <v>142</v>
      </c>
      <c r="FB5" s="288">
        <f t="shared" si="2"/>
        <v>143</v>
      </c>
      <c r="FC5" s="288">
        <f t="shared" si="2"/>
        <v>144</v>
      </c>
      <c r="FD5" s="288">
        <f t="shared" si="2"/>
        <v>145</v>
      </c>
      <c r="FE5" s="288">
        <f t="shared" si="2"/>
        <v>146</v>
      </c>
      <c r="FF5" s="288">
        <f t="shared" si="2"/>
        <v>147</v>
      </c>
      <c r="FG5" s="288">
        <f t="shared" si="2"/>
        <v>148</v>
      </c>
      <c r="FH5" s="288">
        <f t="shared" si="2"/>
        <v>149</v>
      </c>
    </row>
    <row r="6" spans="1:164" x14ac:dyDescent="0.2">
      <c r="A6" s="108"/>
      <c r="B6" s="114" t="s">
        <v>319</v>
      </c>
      <c r="C6" s="96">
        <v>40</v>
      </c>
      <c r="D6" s="97">
        <f t="shared" ref="D6" si="3">E6/2*F6/2*2*PI()/60</f>
        <v>517.23181448702348</v>
      </c>
      <c r="E6" s="107">
        <v>5880</v>
      </c>
      <c r="F6" s="136">
        <v>3.36</v>
      </c>
      <c r="G6" s="107">
        <v>166</v>
      </c>
      <c r="H6" s="107">
        <v>1.3</v>
      </c>
      <c r="I6" s="107">
        <v>12</v>
      </c>
      <c r="J6" s="107">
        <v>105</v>
      </c>
      <c r="K6" s="136">
        <f t="shared" ref="K6" si="4">F6/G6*J6</f>
        <v>2.125301204819277</v>
      </c>
      <c r="L6" s="300">
        <v>0.75</v>
      </c>
      <c r="M6" s="97">
        <f>+E6/I6</f>
        <v>490</v>
      </c>
      <c r="N6" s="96">
        <f t="shared" ref="N6:N24" si="5">F6/G6</f>
        <v>2.0240963855421686E-2</v>
      </c>
      <c r="O6" s="289">
        <f t="shared" ref="O6:X16" si="6">(MIN((O$5/$P$4*($G6-$H6))/($J6-$H6),1) * ($J6-$H6))/($J6-$H6)*$K6</f>
        <v>0</v>
      </c>
      <c r="P6" s="289">
        <f t="shared" si="6"/>
        <v>2.265421734311902E-2</v>
      </c>
      <c r="Q6" s="289">
        <f t="shared" si="6"/>
        <v>4.530843468623804E-2</v>
      </c>
      <c r="R6" s="289">
        <f t="shared" si="6"/>
        <v>6.7962652029357057E-2</v>
      </c>
      <c r="S6" s="289">
        <f t="shared" si="6"/>
        <v>9.061686937247608E-2</v>
      </c>
      <c r="T6" s="289">
        <f t="shared" si="6"/>
        <v>0.11327108671559509</v>
      </c>
      <c r="U6" s="289">
        <f t="shared" si="6"/>
        <v>0.13592530405871411</v>
      </c>
      <c r="V6" s="289">
        <f t="shared" si="6"/>
        <v>0.15857952140183312</v>
      </c>
      <c r="W6" s="289">
        <f t="shared" si="6"/>
        <v>0.18123373874495216</v>
      </c>
      <c r="X6" s="289">
        <f t="shared" si="6"/>
        <v>0.2038879560880712</v>
      </c>
      <c r="Y6" s="289">
        <f t="shared" ref="Y6:AH16" si="7">(MIN((Y$5/$P$4*($G6-$H6))/($J6-$H6),1) * ($J6-$H6))/($J6-$H6)*$K6</f>
        <v>0.22654217343119018</v>
      </c>
      <c r="Z6" s="289">
        <f t="shared" si="7"/>
        <v>0.24919639077430922</v>
      </c>
      <c r="AA6" s="289">
        <f t="shared" si="7"/>
        <v>0.27185060811742823</v>
      </c>
      <c r="AB6" s="289">
        <f t="shared" si="7"/>
        <v>0.29450482546054724</v>
      </c>
      <c r="AC6" s="289">
        <f t="shared" si="7"/>
        <v>0.31715904280366625</v>
      </c>
      <c r="AD6" s="289">
        <f t="shared" si="7"/>
        <v>0.33981326014678526</v>
      </c>
      <c r="AE6" s="289">
        <f t="shared" si="7"/>
        <v>0.36246747748990432</v>
      </c>
      <c r="AF6" s="289">
        <f t="shared" si="7"/>
        <v>0.38512169483302333</v>
      </c>
      <c r="AG6" s="289">
        <f t="shared" si="7"/>
        <v>0.4077759121761424</v>
      </c>
      <c r="AH6" s="289">
        <f t="shared" si="7"/>
        <v>0.43043012951926135</v>
      </c>
      <c r="AI6" s="289">
        <f t="shared" ref="AI6:AR16" si="8">(MIN((AI$5/$P$4*($G6-$H6))/($J6-$H6),1) * ($J6-$H6))/($J6-$H6)*$K6</f>
        <v>0.45308434686238036</v>
      </c>
      <c r="AJ6" s="289">
        <f t="shared" si="8"/>
        <v>0.47573856420549937</v>
      </c>
      <c r="AK6" s="289">
        <f t="shared" si="8"/>
        <v>0.49839278154861844</v>
      </c>
      <c r="AL6" s="289">
        <f t="shared" si="8"/>
        <v>0.52104699889173745</v>
      </c>
      <c r="AM6" s="289">
        <f t="shared" si="8"/>
        <v>0.54370121623485645</v>
      </c>
      <c r="AN6" s="289">
        <f t="shared" si="8"/>
        <v>0.56635543357797546</v>
      </c>
      <c r="AO6" s="289">
        <f t="shared" si="8"/>
        <v>0.58900965092109447</v>
      </c>
      <c r="AP6" s="289">
        <f t="shared" si="8"/>
        <v>0.61166386826421348</v>
      </c>
      <c r="AQ6" s="289">
        <f t="shared" si="8"/>
        <v>0.63431808560733249</v>
      </c>
      <c r="AR6" s="289">
        <f t="shared" si="8"/>
        <v>0.65697230295045161</v>
      </c>
      <c r="AS6" s="289">
        <f t="shared" ref="AS6:BB16" si="9">(MIN((AS$5/$P$4*($G6-$H6))/($J6-$H6),1) * ($J6-$H6))/($J6-$H6)*$K6</f>
        <v>0.67962652029357051</v>
      </c>
      <c r="AT6" s="289">
        <f t="shared" si="9"/>
        <v>0.70228073763668963</v>
      </c>
      <c r="AU6" s="289">
        <f t="shared" si="9"/>
        <v>0.72493495497980864</v>
      </c>
      <c r="AV6" s="289">
        <f t="shared" si="9"/>
        <v>0.74758917232292765</v>
      </c>
      <c r="AW6" s="289">
        <f t="shared" si="9"/>
        <v>0.77024338966604666</v>
      </c>
      <c r="AX6" s="289">
        <f t="shared" si="9"/>
        <v>0.79289760700916567</v>
      </c>
      <c r="AY6" s="289">
        <f t="shared" si="9"/>
        <v>0.81555182435228479</v>
      </c>
      <c r="AZ6" s="289">
        <f t="shared" si="9"/>
        <v>0.83820604169540369</v>
      </c>
      <c r="BA6" s="289">
        <f t="shared" si="9"/>
        <v>0.8608602590385227</v>
      </c>
      <c r="BB6" s="289">
        <f t="shared" si="9"/>
        <v>0.88351447638164182</v>
      </c>
      <c r="BC6" s="289">
        <f t="shared" ref="BC6:BL16" si="10">(MIN((BC$5/$P$4*($G6-$H6))/($J6-$H6),1) * ($J6-$H6))/($J6-$H6)*$K6</f>
        <v>0.90616869372476072</v>
      </c>
      <c r="BD6" s="289">
        <f t="shared" si="10"/>
        <v>0.92882291106787984</v>
      </c>
      <c r="BE6" s="289">
        <f t="shared" si="10"/>
        <v>0.95147712841099874</v>
      </c>
      <c r="BF6" s="289">
        <f t="shared" si="10"/>
        <v>0.97413134575411797</v>
      </c>
      <c r="BG6" s="289">
        <f t="shared" si="10"/>
        <v>0.99678556309723687</v>
      </c>
      <c r="BH6" s="289">
        <f t="shared" si="10"/>
        <v>1.0194397804403559</v>
      </c>
      <c r="BI6" s="289">
        <f t="shared" si="10"/>
        <v>1.0420939977834749</v>
      </c>
      <c r="BJ6" s="289">
        <f t="shared" si="10"/>
        <v>1.0647482151265939</v>
      </c>
      <c r="BK6" s="289">
        <f t="shared" si="10"/>
        <v>1.0874024324697129</v>
      </c>
      <c r="BL6" s="289">
        <f t="shared" si="10"/>
        <v>1.1100566498128319</v>
      </c>
      <c r="BM6" s="289">
        <f t="shared" ref="BM6:BV16" si="11">(MIN((BM$5/$P$4*($G6-$H6))/($J6-$H6),1) * ($J6-$H6))/($J6-$H6)*$K6</f>
        <v>1.1327108671559509</v>
      </c>
      <c r="BN6" s="289">
        <f t="shared" si="11"/>
        <v>1.1553650844990699</v>
      </c>
      <c r="BO6" s="289">
        <f t="shared" si="11"/>
        <v>1.1780193018421889</v>
      </c>
      <c r="BP6" s="289">
        <f t="shared" si="11"/>
        <v>1.200673519185308</v>
      </c>
      <c r="BQ6" s="289">
        <f t="shared" si="11"/>
        <v>1.223327736528427</v>
      </c>
      <c r="BR6" s="289">
        <f t="shared" si="11"/>
        <v>1.245981953871546</v>
      </c>
      <c r="BS6" s="289">
        <f t="shared" si="11"/>
        <v>1.268636171214665</v>
      </c>
      <c r="BT6" s="289">
        <f t="shared" si="11"/>
        <v>1.2912903885577842</v>
      </c>
      <c r="BU6" s="289">
        <f t="shared" si="11"/>
        <v>1.3139446059009032</v>
      </c>
      <c r="BV6" s="289">
        <f t="shared" si="11"/>
        <v>1.336598823244022</v>
      </c>
      <c r="BW6" s="289">
        <f t="shared" ref="BW6:CF16" si="12">(MIN((BW$5/$P$4*($G6-$H6))/($J6-$H6),1) * ($J6-$H6))/($J6-$H6)*$K6</f>
        <v>1.359253040587141</v>
      </c>
      <c r="BX6" s="289">
        <f t="shared" si="12"/>
        <v>1.38190725793026</v>
      </c>
      <c r="BY6" s="289">
        <f t="shared" si="12"/>
        <v>1.4045614752733793</v>
      </c>
      <c r="BZ6" s="289">
        <f t="shared" si="12"/>
        <v>1.4272156926164983</v>
      </c>
      <c r="CA6" s="289">
        <f t="shared" si="12"/>
        <v>1.4498699099596173</v>
      </c>
      <c r="CB6" s="289">
        <f t="shared" si="12"/>
        <v>1.4725241273027361</v>
      </c>
      <c r="CC6" s="289">
        <f t="shared" si="12"/>
        <v>1.4951783446458553</v>
      </c>
      <c r="CD6" s="289">
        <f t="shared" si="12"/>
        <v>1.5178325619889743</v>
      </c>
      <c r="CE6" s="289">
        <f t="shared" si="12"/>
        <v>1.5404867793320933</v>
      </c>
      <c r="CF6" s="289">
        <f t="shared" si="12"/>
        <v>1.5631409966752123</v>
      </c>
      <c r="CG6" s="289">
        <f t="shared" ref="CG6:CP16" si="13">(MIN((CG$5/$P$4*($G6-$H6))/($J6-$H6),1) * ($J6-$H6))/($J6-$H6)*$K6</f>
        <v>1.5857952140183313</v>
      </c>
      <c r="CH6" s="289">
        <f t="shared" si="13"/>
        <v>1.6084494313614501</v>
      </c>
      <c r="CI6" s="289">
        <f t="shared" si="13"/>
        <v>1.6311036487045696</v>
      </c>
      <c r="CJ6" s="289">
        <f t="shared" si="13"/>
        <v>1.6537578660476884</v>
      </c>
      <c r="CK6" s="289">
        <f t="shared" si="13"/>
        <v>1.6764120833908074</v>
      </c>
      <c r="CL6" s="289">
        <f t="shared" si="13"/>
        <v>1.6990663007339266</v>
      </c>
      <c r="CM6" s="289">
        <f t="shared" si="13"/>
        <v>1.7217205180770454</v>
      </c>
      <c r="CN6" s="289">
        <f t="shared" si="13"/>
        <v>1.7443747354201646</v>
      </c>
      <c r="CO6" s="289">
        <f t="shared" si="13"/>
        <v>1.7670289527632836</v>
      </c>
      <c r="CP6" s="289">
        <f t="shared" si="13"/>
        <v>1.7896831701064024</v>
      </c>
      <c r="CQ6" s="289">
        <f t="shared" ref="CQ6:CZ16" si="14">(MIN((CQ$5/$P$4*($G6-$H6))/($J6-$H6),1) * ($J6-$H6))/($J6-$H6)*$K6</f>
        <v>1.8123373874495214</v>
      </c>
      <c r="CR6" s="289">
        <f t="shared" si="14"/>
        <v>1.8349916047926405</v>
      </c>
      <c r="CS6" s="289">
        <f t="shared" si="14"/>
        <v>1.8576458221357597</v>
      </c>
      <c r="CT6" s="289">
        <f t="shared" si="14"/>
        <v>1.8803000394788785</v>
      </c>
      <c r="CU6" s="289">
        <f t="shared" si="14"/>
        <v>1.9029542568219975</v>
      </c>
      <c r="CV6" s="289">
        <f t="shared" si="14"/>
        <v>1.9256084741651165</v>
      </c>
      <c r="CW6" s="289">
        <f t="shared" si="14"/>
        <v>1.9482626915082359</v>
      </c>
      <c r="CX6" s="289">
        <f t="shared" si="14"/>
        <v>1.970916908851355</v>
      </c>
      <c r="CY6" s="289">
        <f t="shared" si="14"/>
        <v>1.9935711261944737</v>
      </c>
      <c r="CZ6" s="289">
        <f t="shared" si="14"/>
        <v>2.016225343537593</v>
      </c>
      <c r="DA6" s="289">
        <f t="shared" ref="DA6:DJ16" si="15">(MIN((DA$5/$P$4*($G6-$H6))/($J6-$H6),1) * ($J6-$H6))/($J6-$H6)*$K6</f>
        <v>2.0388795608807118</v>
      </c>
      <c r="DB6" s="289">
        <f t="shared" si="15"/>
        <v>2.0615337782238305</v>
      </c>
      <c r="DC6" s="289">
        <f t="shared" si="15"/>
        <v>2.0841879955669498</v>
      </c>
      <c r="DD6" s="289">
        <f t="shared" si="15"/>
        <v>2.1068422129100686</v>
      </c>
      <c r="DE6" s="289">
        <f t="shared" si="15"/>
        <v>2.125301204819277</v>
      </c>
      <c r="DF6" s="289">
        <f t="shared" si="15"/>
        <v>2.125301204819277</v>
      </c>
      <c r="DG6" s="289">
        <f t="shared" si="15"/>
        <v>2.125301204819277</v>
      </c>
      <c r="DH6" s="289">
        <f t="shared" si="15"/>
        <v>2.125301204819277</v>
      </c>
      <c r="DI6" s="289">
        <f t="shared" si="15"/>
        <v>2.125301204819277</v>
      </c>
      <c r="DJ6" s="289">
        <f t="shared" si="15"/>
        <v>2.125301204819277</v>
      </c>
      <c r="DK6" s="289">
        <f t="shared" ref="DK6:DT16" si="16">(MIN((DK$5/$P$4*($G6-$H6))/($J6-$H6),1) * ($J6-$H6))/($J6-$H6)*$K6</f>
        <v>2.125301204819277</v>
      </c>
      <c r="DL6" s="289">
        <f t="shared" si="16"/>
        <v>2.125301204819277</v>
      </c>
      <c r="DM6" s="289">
        <f t="shared" si="16"/>
        <v>2.125301204819277</v>
      </c>
      <c r="DN6" s="289">
        <f t="shared" si="16"/>
        <v>2.125301204819277</v>
      </c>
      <c r="DO6" s="289">
        <f t="shared" si="16"/>
        <v>2.125301204819277</v>
      </c>
      <c r="DP6" s="289">
        <f t="shared" si="16"/>
        <v>2.125301204819277</v>
      </c>
      <c r="DQ6" s="289">
        <f t="shared" si="16"/>
        <v>2.125301204819277</v>
      </c>
      <c r="DR6" s="289">
        <f t="shared" si="16"/>
        <v>2.125301204819277</v>
      </c>
      <c r="DS6" s="289">
        <f t="shared" si="16"/>
        <v>2.125301204819277</v>
      </c>
      <c r="DT6" s="289">
        <f t="shared" si="16"/>
        <v>2.125301204819277</v>
      </c>
      <c r="DU6" s="289">
        <f t="shared" ref="DU6:ED16" si="17">(MIN((DU$5/$P$4*($G6-$H6))/($J6-$H6),1) * ($J6-$H6))/($J6-$H6)*$K6</f>
        <v>2.125301204819277</v>
      </c>
      <c r="DV6" s="289">
        <f t="shared" si="17"/>
        <v>2.125301204819277</v>
      </c>
      <c r="DW6" s="289">
        <f t="shared" si="17"/>
        <v>2.125301204819277</v>
      </c>
      <c r="DX6" s="289">
        <f t="shared" si="17"/>
        <v>2.125301204819277</v>
      </c>
      <c r="DY6" s="289">
        <f t="shared" si="17"/>
        <v>2.125301204819277</v>
      </c>
      <c r="DZ6" s="289">
        <f t="shared" si="17"/>
        <v>2.125301204819277</v>
      </c>
      <c r="EA6" s="289">
        <f t="shared" si="17"/>
        <v>2.125301204819277</v>
      </c>
      <c r="EB6" s="289">
        <f t="shared" si="17"/>
        <v>2.125301204819277</v>
      </c>
      <c r="EC6" s="289">
        <f t="shared" si="17"/>
        <v>2.125301204819277</v>
      </c>
      <c r="ED6" s="289">
        <f t="shared" si="17"/>
        <v>2.125301204819277</v>
      </c>
      <c r="EE6" s="289">
        <f t="shared" ref="EE6:EN16" si="18">(MIN((EE$5/$P$4*($G6-$H6))/($J6-$H6),1) * ($J6-$H6))/($J6-$H6)*$K6</f>
        <v>2.125301204819277</v>
      </c>
      <c r="EF6" s="289">
        <f t="shared" si="18"/>
        <v>2.125301204819277</v>
      </c>
      <c r="EG6" s="289">
        <f t="shared" si="18"/>
        <v>2.125301204819277</v>
      </c>
      <c r="EH6" s="289">
        <f t="shared" si="18"/>
        <v>2.125301204819277</v>
      </c>
      <c r="EI6" s="289">
        <f t="shared" si="18"/>
        <v>2.125301204819277</v>
      </c>
      <c r="EJ6" s="289">
        <f t="shared" si="18"/>
        <v>2.125301204819277</v>
      </c>
      <c r="EK6" s="289">
        <f t="shared" si="18"/>
        <v>2.125301204819277</v>
      </c>
      <c r="EL6" s="289">
        <f t="shared" si="18"/>
        <v>2.125301204819277</v>
      </c>
      <c r="EM6" s="289">
        <f t="shared" si="18"/>
        <v>2.125301204819277</v>
      </c>
      <c r="EN6" s="289">
        <f t="shared" si="18"/>
        <v>2.125301204819277</v>
      </c>
      <c r="EO6" s="289">
        <f t="shared" ref="EO6:EX16" si="19">(MIN((EO$5/$P$4*($G6-$H6))/($J6-$H6),1) * ($J6-$H6))/($J6-$H6)*$K6</f>
        <v>2.125301204819277</v>
      </c>
      <c r="EP6" s="289">
        <f t="shared" si="19"/>
        <v>2.125301204819277</v>
      </c>
      <c r="EQ6" s="289">
        <f t="shared" si="19"/>
        <v>2.125301204819277</v>
      </c>
      <c r="ER6" s="289">
        <f t="shared" si="19"/>
        <v>2.125301204819277</v>
      </c>
      <c r="ES6" s="289">
        <f t="shared" si="19"/>
        <v>2.125301204819277</v>
      </c>
      <c r="ET6" s="289">
        <f t="shared" si="19"/>
        <v>2.125301204819277</v>
      </c>
      <c r="EU6" s="289">
        <f t="shared" si="19"/>
        <v>2.125301204819277</v>
      </c>
      <c r="EV6" s="289">
        <f t="shared" si="19"/>
        <v>2.125301204819277</v>
      </c>
      <c r="EW6" s="289">
        <f t="shared" si="19"/>
        <v>2.125301204819277</v>
      </c>
      <c r="EX6" s="289">
        <f t="shared" si="19"/>
        <v>2.125301204819277</v>
      </c>
      <c r="EY6" s="289">
        <f t="shared" ref="EY6:FH16" si="20">(MIN((EY$5/$P$4*($G6-$H6))/($J6-$H6),1) * ($J6-$H6))/($J6-$H6)*$K6</f>
        <v>2.125301204819277</v>
      </c>
      <c r="EZ6" s="289">
        <f t="shared" si="20"/>
        <v>2.125301204819277</v>
      </c>
      <c r="FA6" s="289">
        <f t="shared" si="20"/>
        <v>2.125301204819277</v>
      </c>
      <c r="FB6" s="289">
        <f t="shared" si="20"/>
        <v>2.125301204819277</v>
      </c>
      <c r="FC6" s="289">
        <f t="shared" si="20"/>
        <v>2.125301204819277</v>
      </c>
      <c r="FD6" s="289">
        <f t="shared" si="20"/>
        <v>2.125301204819277</v>
      </c>
      <c r="FE6" s="289">
        <f t="shared" si="20"/>
        <v>2.125301204819277</v>
      </c>
      <c r="FF6" s="289">
        <f t="shared" si="20"/>
        <v>2.125301204819277</v>
      </c>
      <c r="FG6" s="289">
        <f t="shared" si="20"/>
        <v>2.125301204819277</v>
      </c>
      <c r="FH6" s="289">
        <f t="shared" si="20"/>
        <v>2.125301204819277</v>
      </c>
    </row>
    <row r="7" spans="1:164" x14ac:dyDescent="0.2">
      <c r="A7" s="108"/>
      <c r="B7" s="114" t="s">
        <v>276</v>
      </c>
      <c r="C7" s="96">
        <v>40</v>
      </c>
      <c r="D7" s="97">
        <f>E7/2*F7/2*2*PI()/60</f>
        <v>384.91464235972956</v>
      </c>
      <c r="E7" s="107">
        <v>5676</v>
      </c>
      <c r="F7" s="136">
        <f>(G7-H7)*0.0251</f>
        <v>2.5903200000000002</v>
      </c>
      <c r="G7" s="107">
        <v>105</v>
      </c>
      <c r="H7" s="107">
        <v>1.8</v>
      </c>
      <c r="I7" s="107">
        <v>12</v>
      </c>
      <c r="J7" s="107">
        <f>G7</f>
        <v>105</v>
      </c>
      <c r="K7" s="136">
        <f>F7/G7*J7</f>
        <v>2.5903200000000002</v>
      </c>
      <c r="L7" s="300">
        <v>0.75</v>
      </c>
      <c r="M7" s="97">
        <f>+E7/I7</f>
        <v>473</v>
      </c>
      <c r="N7" s="96">
        <f>F7/G7</f>
        <v>2.4669714285714288E-2</v>
      </c>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89"/>
      <c r="CD7" s="289"/>
      <c r="CE7" s="289"/>
      <c r="CF7" s="289"/>
      <c r="CG7" s="289"/>
      <c r="CH7" s="289"/>
      <c r="CI7" s="289"/>
      <c r="CJ7" s="289"/>
      <c r="CK7" s="289"/>
      <c r="CL7" s="289"/>
      <c r="CM7" s="289"/>
      <c r="CN7" s="289"/>
      <c r="CO7" s="289"/>
      <c r="CP7" s="289"/>
      <c r="CQ7" s="289"/>
      <c r="CR7" s="289"/>
      <c r="CS7" s="289"/>
      <c r="CT7" s="289"/>
      <c r="CU7" s="289"/>
      <c r="CV7" s="289"/>
      <c r="CW7" s="289"/>
      <c r="CX7" s="289"/>
      <c r="CY7" s="289"/>
      <c r="CZ7" s="289"/>
      <c r="DA7" s="289"/>
      <c r="DB7" s="289"/>
      <c r="DC7" s="289"/>
      <c r="DD7" s="289"/>
      <c r="DE7" s="289"/>
      <c r="DF7" s="289"/>
      <c r="DG7" s="289"/>
      <c r="DH7" s="289"/>
      <c r="DI7" s="289"/>
      <c r="DJ7" s="289"/>
      <c r="DK7" s="289"/>
      <c r="DL7" s="289"/>
      <c r="DM7" s="289"/>
      <c r="DN7" s="289"/>
      <c r="DO7" s="289"/>
      <c r="DP7" s="289"/>
      <c r="DQ7" s="289"/>
      <c r="DR7" s="289"/>
      <c r="DS7" s="289"/>
      <c r="DT7" s="289"/>
      <c r="DU7" s="289"/>
      <c r="DV7" s="289"/>
      <c r="DW7" s="289"/>
      <c r="DX7" s="289"/>
      <c r="DY7" s="289"/>
      <c r="DZ7" s="289"/>
      <c r="EA7" s="289"/>
      <c r="EB7" s="289"/>
      <c r="EC7" s="289"/>
      <c r="ED7" s="289"/>
      <c r="EE7" s="289"/>
      <c r="EF7" s="289"/>
      <c r="EG7" s="289"/>
      <c r="EH7" s="289"/>
      <c r="EI7" s="289"/>
      <c r="EJ7" s="289"/>
      <c r="EK7" s="289"/>
      <c r="EL7" s="289"/>
      <c r="EM7" s="289"/>
      <c r="EN7" s="289"/>
      <c r="EO7" s="289"/>
      <c r="EP7" s="289"/>
      <c r="EQ7" s="289"/>
      <c r="ER7" s="289"/>
      <c r="ES7" s="289"/>
      <c r="ET7" s="289"/>
      <c r="EU7" s="289"/>
      <c r="EV7" s="289"/>
      <c r="EW7" s="289"/>
      <c r="EX7" s="289"/>
      <c r="EY7" s="289"/>
      <c r="EZ7" s="289"/>
      <c r="FA7" s="289"/>
      <c r="FB7" s="289"/>
      <c r="FC7" s="289"/>
      <c r="FD7" s="289"/>
      <c r="FE7" s="289"/>
      <c r="FF7" s="289"/>
      <c r="FG7" s="289"/>
      <c r="FH7" s="289"/>
    </row>
    <row r="8" spans="1:164" x14ac:dyDescent="0.2">
      <c r="A8" s="108"/>
      <c r="B8" s="114" t="s">
        <v>287</v>
      </c>
      <c r="C8" s="96">
        <v>40</v>
      </c>
      <c r="D8" s="97">
        <f t="shared" ref="D8" si="21">E8/2*F8/2*2*PI()/60</f>
        <v>783.36136416037095</v>
      </c>
      <c r="E8" s="107">
        <v>6380</v>
      </c>
      <c r="F8" s="136">
        <v>4.6900000000000004</v>
      </c>
      <c r="G8" s="107">
        <v>257</v>
      </c>
      <c r="H8" s="107">
        <v>1.5</v>
      </c>
      <c r="I8" s="107">
        <v>12</v>
      </c>
      <c r="J8" s="107">
        <v>257</v>
      </c>
      <c r="K8" s="136">
        <f>F8/G8*J8</f>
        <v>4.6900000000000004</v>
      </c>
      <c r="L8" s="300">
        <v>0.75</v>
      </c>
      <c r="M8" s="97">
        <f>+E8/I8</f>
        <v>531.66666666666663</v>
      </c>
      <c r="N8" s="96">
        <f t="shared" si="5"/>
        <v>1.8249027237354089E-2</v>
      </c>
      <c r="O8" s="289">
        <f t="shared" si="6"/>
        <v>0</v>
      </c>
      <c r="P8" s="289">
        <f t="shared" si="6"/>
        <v>3.1476510067114098E-2</v>
      </c>
      <c r="Q8" s="289">
        <f t="shared" si="6"/>
        <v>6.2953020134228196E-2</v>
      </c>
      <c r="R8" s="289">
        <f t="shared" si="6"/>
        <v>9.4429530201342288E-2</v>
      </c>
      <c r="S8" s="289">
        <f t="shared" si="6"/>
        <v>0.12590604026845639</v>
      </c>
      <c r="T8" s="289">
        <f t="shared" si="6"/>
        <v>0.15738255033557047</v>
      </c>
      <c r="U8" s="289">
        <f t="shared" si="6"/>
        <v>0.18885906040268458</v>
      </c>
      <c r="V8" s="289">
        <f t="shared" si="6"/>
        <v>0.22033557046979868</v>
      </c>
      <c r="W8" s="289">
        <f t="shared" si="6"/>
        <v>0.25181208053691279</v>
      </c>
      <c r="X8" s="289">
        <f t="shared" si="6"/>
        <v>0.28328859060402689</v>
      </c>
      <c r="Y8" s="289">
        <f t="shared" si="7"/>
        <v>0.31476510067114094</v>
      </c>
      <c r="Z8" s="289">
        <f t="shared" si="7"/>
        <v>0.3462416107382551</v>
      </c>
      <c r="AA8" s="289">
        <f t="shared" si="7"/>
        <v>0.37771812080536915</v>
      </c>
      <c r="AB8" s="289">
        <f t="shared" si="7"/>
        <v>0.40919463087248326</v>
      </c>
      <c r="AC8" s="289">
        <f t="shared" si="7"/>
        <v>0.44067114093959736</v>
      </c>
      <c r="AD8" s="289">
        <f t="shared" si="7"/>
        <v>0.47214765100671141</v>
      </c>
      <c r="AE8" s="289">
        <f t="shared" si="7"/>
        <v>0.50362416107382557</v>
      </c>
      <c r="AF8" s="289">
        <f t="shared" si="7"/>
        <v>0.53510067114093962</v>
      </c>
      <c r="AG8" s="289">
        <f t="shared" si="7"/>
        <v>0.56657718120805378</v>
      </c>
      <c r="AH8" s="289">
        <f t="shared" si="7"/>
        <v>0.59805369127516783</v>
      </c>
      <c r="AI8" s="289">
        <f t="shared" si="8"/>
        <v>0.62953020134228188</v>
      </c>
      <c r="AJ8" s="289">
        <f t="shared" si="8"/>
        <v>0.66100671140939593</v>
      </c>
      <c r="AK8" s="289">
        <f t="shared" si="8"/>
        <v>0.6924832214765102</v>
      </c>
      <c r="AL8" s="289">
        <f t="shared" si="8"/>
        <v>0.72395973154362425</v>
      </c>
      <c r="AM8" s="289">
        <f t="shared" si="8"/>
        <v>0.7554362416107383</v>
      </c>
      <c r="AN8" s="289">
        <f t="shared" si="8"/>
        <v>0.78691275167785246</v>
      </c>
      <c r="AO8" s="289">
        <f t="shared" si="8"/>
        <v>0.81838926174496651</v>
      </c>
      <c r="AP8" s="289">
        <f t="shared" si="8"/>
        <v>0.84986577181208056</v>
      </c>
      <c r="AQ8" s="289">
        <f t="shared" si="8"/>
        <v>0.88134228187919472</v>
      </c>
      <c r="AR8" s="289">
        <f t="shared" si="8"/>
        <v>0.91281879194630877</v>
      </c>
      <c r="AS8" s="289">
        <f t="shared" si="9"/>
        <v>0.94429530201342282</v>
      </c>
      <c r="AT8" s="289">
        <f t="shared" si="9"/>
        <v>0.97577181208053698</v>
      </c>
      <c r="AU8" s="289">
        <f t="shared" si="9"/>
        <v>1.0072483221476511</v>
      </c>
      <c r="AV8" s="289">
        <f t="shared" si="9"/>
        <v>1.0387248322147653</v>
      </c>
      <c r="AW8" s="289">
        <f t="shared" si="9"/>
        <v>1.0702013422818792</v>
      </c>
      <c r="AX8" s="289">
        <f t="shared" si="9"/>
        <v>1.1016778523489934</v>
      </c>
      <c r="AY8" s="289">
        <f t="shared" si="9"/>
        <v>1.1331543624161076</v>
      </c>
      <c r="AZ8" s="289">
        <f t="shared" si="9"/>
        <v>1.1646308724832215</v>
      </c>
      <c r="BA8" s="289">
        <f t="shared" si="9"/>
        <v>1.1961073825503357</v>
      </c>
      <c r="BB8" s="289">
        <f t="shared" si="9"/>
        <v>1.2275838926174498</v>
      </c>
      <c r="BC8" s="289">
        <f t="shared" si="10"/>
        <v>1.2590604026845638</v>
      </c>
      <c r="BD8" s="289">
        <f t="shared" si="10"/>
        <v>1.2905369127516779</v>
      </c>
      <c r="BE8" s="289">
        <f t="shared" si="10"/>
        <v>1.3220134228187919</v>
      </c>
      <c r="BF8" s="289">
        <f t="shared" si="10"/>
        <v>1.3534899328859062</v>
      </c>
      <c r="BG8" s="289">
        <f t="shared" si="10"/>
        <v>1.3849664429530204</v>
      </c>
      <c r="BH8" s="289">
        <f t="shared" si="10"/>
        <v>1.4164429530201343</v>
      </c>
      <c r="BI8" s="289">
        <f t="shared" si="10"/>
        <v>1.4479194630872485</v>
      </c>
      <c r="BJ8" s="289">
        <f t="shared" si="10"/>
        <v>1.4793959731543624</v>
      </c>
      <c r="BK8" s="289">
        <f t="shared" si="10"/>
        <v>1.5108724832214766</v>
      </c>
      <c r="BL8" s="289">
        <f t="shared" si="10"/>
        <v>1.5423489932885908</v>
      </c>
      <c r="BM8" s="289">
        <f t="shared" si="11"/>
        <v>1.5738255033557049</v>
      </c>
      <c r="BN8" s="289">
        <f t="shared" si="11"/>
        <v>1.6053020134228189</v>
      </c>
      <c r="BO8" s="289">
        <f t="shared" si="11"/>
        <v>1.636778523489933</v>
      </c>
      <c r="BP8" s="289">
        <f t="shared" si="11"/>
        <v>1.668255033557047</v>
      </c>
      <c r="BQ8" s="289">
        <f t="shared" si="11"/>
        <v>1.6997315436241611</v>
      </c>
      <c r="BR8" s="289">
        <f t="shared" si="11"/>
        <v>1.7312080536912755</v>
      </c>
      <c r="BS8" s="289">
        <f t="shared" si="11"/>
        <v>1.7626845637583894</v>
      </c>
      <c r="BT8" s="289">
        <f t="shared" si="11"/>
        <v>1.7941610738255036</v>
      </c>
      <c r="BU8" s="289">
        <f t="shared" si="11"/>
        <v>1.8256375838926175</v>
      </c>
      <c r="BV8" s="289">
        <f t="shared" si="11"/>
        <v>1.8571140939597317</v>
      </c>
      <c r="BW8" s="289">
        <f t="shared" si="12"/>
        <v>1.8885906040268456</v>
      </c>
      <c r="BX8" s="289">
        <f t="shared" si="12"/>
        <v>1.92006711409396</v>
      </c>
      <c r="BY8" s="289">
        <f t="shared" si="12"/>
        <v>1.951543624161074</v>
      </c>
      <c r="BZ8" s="289">
        <f t="shared" si="12"/>
        <v>1.9830201342281881</v>
      </c>
      <c r="CA8" s="289">
        <f t="shared" si="12"/>
        <v>2.0144966442953023</v>
      </c>
      <c r="CB8" s="289">
        <f t="shared" si="12"/>
        <v>2.0459731543624162</v>
      </c>
      <c r="CC8" s="289">
        <f t="shared" si="12"/>
        <v>2.0774496644295306</v>
      </c>
      <c r="CD8" s="289">
        <f t="shared" si="12"/>
        <v>2.1089261744966445</v>
      </c>
      <c r="CE8" s="289">
        <f t="shared" si="12"/>
        <v>2.1404026845637585</v>
      </c>
      <c r="CF8" s="289">
        <f t="shared" si="12"/>
        <v>2.1718791946308729</v>
      </c>
      <c r="CG8" s="289">
        <f t="shared" si="13"/>
        <v>2.2033557046979868</v>
      </c>
      <c r="CH8" s="289">
        <f t="shared" si="13"/>
        <v>2.2348322147651007</v>
      </c>
      <c r="CI8" s="289">
        <f t="shared" si="13"/>
        <v>2.2663087248322151</v>
      </c>
      <c r="CJ8" s="289">
        <f t="shared" si="13"/>
        <v>2.2977852348993291</v>
      </c>
      <c r="CK8" s="289">
        <f t="shared" si="13"/>
        <v>2.329261744966443</v>
      </c>
      <c r="CL8" s="289">
        <f t="shared" si="13"/>
        <v>2.3607382550335574</v>
      </c>
      <c r="CM8" s="289">
        <f t="shared" si="13"/>
        <v>2.3922147651006713</v>
      </c>
      <c r="CN8" s="289">
        <f t="shared" si="13"/>
        <v>2.4236912751677857</v>
      </c>
      <c r="CO8" s="289">
        <f t="shared" si="13"/>
        <v>2.4551677852348996</v>
      </c>
      <c r="CP8" s="289">
        <f t="shared" si="13"/>
        <v>2.4866442953020136</v>
      </c>
      <c r="CQ8" s="289">
        <f t="shared" si="14"/>
        <v>2.5181208053691275</v>
      </c>
      <c r="CR8" s="289">
        <f t="shared" si="14"/>
        <v>2.5495973154362419</v>
      </c>
      <c r="CS8" s="289">
        <f t="shared" si="14"/>
        <v>2.5810738255033558</v>
      </c>
      <c r="CT8" s="289">
        <f t="shared" si="14"/>
        <v>2.6125503355704698</v>
      </c>
      <c r="CU8" s="289">
        <f t="shared" si="14"/>
        <v>2.6440268456375837</v>
      </c>
      <c r="CV8" s="289">
        <f t="shared" si="14"/>
        <v>2.6755033557046981</v>
      </c>
      <c r="CW8" s="289">
        <f t="shared" si="14"/>
        <v>2.7069798657718125</v>
      </c>
      <c r="CX8" s="289">
        <f t="shared" si="14"/>
        <v>2.7384563758389264</v>
      </c>
      <c r="CY8" s="289">
        <f t="shared" si="14"/>
        <v>2.7699328859060408</v>
      </c>
      <c r="CZ8" s="289">
        <f t="shared" si="14"/>
        <v>2.8014093959731547</v>
      </c>
      <c r="DA8" s="289">
        <f t="shared" si="15"/>
        <v>2.8328859060402687</v>
      </c>
      <c r="DB8" s="289">
        <f t="shared" si="15"/>
        <v>2.8643624161073826</v>
      </c>
      <c r="DC8" s="289">
        <f t="shared" si="15"/>
        <v>2.895838926174497</v>
      </c>
      <c r="DD8" s="289">
        <f t="shared" si="15"/>
        <v>2.9273154362416109</v>
      </c>
      <c r="DE8" s="289">
        <f t="shared" si="15"/>
        <v>2.9587919463087249</v>
      </c>
      <c r="DF8" s="289">
        <f t="shared" si="15"/>
        <v>2.9902684563758388</v>
      </c>
      <c r="DG8" s="289">
        <f t="shared" si="15"/>
        <v>3.0217449664429532</v>
      </c>
      <c r="DH8" s="289">
        <f t="shared" si="15"/>
        <v>3.0532214765100671</v>
      </c>
      <c r="DI8" s="289">
        <f t="shared" si="15"/>
        <v>3.0846979865771815</v>
      </c>
      <c r="DJ8" s="289">
        <f t="shared" si="15"/>
        <v>3.1161744966442959</v>
      </c>
      <c r="DK8" s="289">
        <f t="shared" si="16"/>
        <v>3.1476510067114098</v>
      </c>
      <c r="DL8" s="289">
        <f t="shared" si="16"/>
        <v>3.1791275167785238</v>
      </c>
      <c r="DM8" s="289">
        <f t="shared" si="16"/>
        <v>3.2106040268456377</v>
      </c>
      <c r="DN8" s="289">
        <f t="shared" si="16"/>
        <v>3.2420805369127521</v>
      </c>
      <c r="DO8" s="289">
        <f t="shared" si="16"/>
        <v>3.273557046979866</v>
      </c>
      <c r="DP8" s="289">
        <f t="shared" si="16"/>
        <v>3.30503355704698</v>
      </c>
      <c r="DQ8" s="289">
        <f t="shared" si="16"/>
        <v>3.3365100671140939</v>
      </c>
      <c r="DR8" s="289">
        <f t="shared" si="16"/>
        <v>3.3679865771812083</v>
      </c>
      <c r="DS8" s="289">
        <f t="shared" si="16"/>
        <v>3.3994630872483222</v>
      </c>
      <c r="DT8" s="289">
        <f t="shared" si="16"/>
        <v>3.4309395973154366</v>
      </c>
      <c r="DU8" s="289">
        <f t="shared" si="17"/>
        <v>3.462416107382551</v>
      </c>
      <c r="DV8" s="289">
        <f t="shared" si="17"/>
        <v>3.493892617449665</v>
      </c>
      <c r="DW8" s="289">
        <f t="shared" si="17"/>
        <v>3.5253691275167789</v>
      </c>
      <c r="DX8" s="289">
        <f t="shared" si="17"/>
        <v>3.5568456375838928</v>
      </c>
      <c r="DY8" s="289">
        <f t="shared" si="17"/>
        <v>3.5883221476510072</v>
      </c>
      <c r="DZ8" s="289">
        <f t="shared" si="17"/>
        <v>3.6197986577181211</v>
      </c>
      <c r="EA8" s="289">
        <f t="shared" si="17"/>
        <v>3.6512751677852351</v>
      </c>
      <c r="EB8" s="289">
        <f t="shared" si="17"/>
        <v>3.682751677852349</v>
      </c>
      <c r="EC8" s="289">
        <f t="shared" si="17"/>
        <v>3.7142281879194634</v>
      </c>
      <c r="ED8" s="289">
        <f t="shared" si="17"/>
        <v>3.7457046979865773</v>
      </c>
      <c r="EE8" s="289">
        <f t="shared" si="18"/>
        <v>3.7771812080536913</v>
      </c>
      <c r="EF8" s="289">
        <f t="shared" si="18"/>
        <v>3.8086577181208061</v>
      </c>
      <c r="EG8" s="289">
        <f t="shared" si="18"/>
        <v>3.8401342281879201</v>
      </c>
      <c r="EH8" s="289">
        <f t="shared" si="18"/>
        <v>3.871610738255034</v>
      </c>
      <c r="EI8" s="289">
        <f t="shared" si="18"/>
        <v>3.9030872483221479</v>
      </c>
      <c r="EJ8" s="289">
        <f t="shared" si="18"/>
        <v>3.9345637583892623</v>
      </c>
      <c r="EK8" s="289">
        <f t="shared" si="18"/>
        <v>3.9660402684563762</v>
      </c>
      <c r="EL8" s="289">
        <f t="shared" si="18"/>
        <v>3.9975167785234902</v>
      </c>
      <c r="EM8" s="289">
        <f t="shared" si="18"/>
        <v>4.0289932885906046</v>
      </c>
      <c r="EN8" s="289">
        <f t="shared" si="18"/>
        <v>4.0604697986577181</v>
      </c>
      <c r="EO8" s="289">
        <f t="shared" si="19"/>
        <v>4.0919463087248324</v>
      </c>
      <c r="EP8" s="289">
        <f t="shared" si="19"/>
        <v>4.1234228187919468</v>
      </c>
      <c r="EQ8" s="289">
        <f t="shared" si="19"/>
        <v>4.1548993288590612</v>
      </c>
      <c r="ER8" s="289">
        <f t="shared" si="19"/>
        <v>4.1863758389261747</v>
      </c>
      <c r="ES8" s="289">
        <f t="shared" si="19"/>
        <v>4.2178523489932891</v>
      </c>
      <c r="ET8" s="289">
        <f t="shared" si="19"/>
        <v>4.2493288590604035</v>
      </c>
      <c r="EU8" s="289">
        <f t="shared" si="19"/>
        <v>4.280805369127517</v>
      </c>
      <c r="EV8" s="289">
        <f t="shared" si="19"/>
        <v>4.3122818791946314</v>
      </c>
      <c r="EW8" s="289">
        <f t="shared" si="19"/>
        <v>4.3437583892617457</v>
      </c>
      <c r="EX8" s="289">
        <f t="shared" si="19"/>
        <v>4.3752348993288592</v>
      </c>
      <c r="EY8" s="289">
        <f t="shared" si="20"/>
        <v>4.4067114093959736</v>
      </c>
      <c r="EZ8" s="289">
        <f t="shared" si="20"/>
        <v>4.4381879194630871</v>
      </c>
      <c r="FA8" s="289">
        <f t="shared" si="20"/>
        <v>4.4696644295302015</v>
      </c>
      <c r="FB8" s="289">
        <f t="shared" si="20"/>
        <v>4.5011409395973159</v>
      </c>
      <c r="FC8" s="289">
        <f t="shared" si="20"/>
        <v>4.5326174496644303</v>
      </c>
      <c r="FD8" s="289">
        <f t="shared" si="20"/>
        <v>4.5640939597315437</v>
      </c>
      <c r="FE8" s="289">
        <f t="shared" si="20"/>
        <v>4.5955704697986581</v>
      </c>
      <c r="FF8" s="289">
        <f t="shared" si="20"/>
        <v>4.6270469798657725</v>
      </c>
      <c r="FG8" s="289">
        <f t="shared" si="20"/>
        <v>4.658523489932886</v>
      </c>
      <c r="FH8" s="289">
        <f t="shared" si="20"/>
        <v>4.6900000000000004</v>
      </c>
    </row>
    <row r="9" spans="1:164" x14ac:dyDescent="0.2">
      <c r="A9" s="108"/>
      <c r="B9" s="114" t="s">
        <v>135</v>
      </c>
      <c r="C9" s="96">
        <f t="shared" ref="C9:C26" si="22">IF(G9/2&gt;40,40,IF(G9/2&gt;30,30,IF(G9/2&gt;20,20,IF(G9/2&gt;10,10,5))))</f>
        <v>40</v>
      </c>
      <c r="D9" s="97">
        <f>E9/2*F9/2*2*PI()/60</f>
        <v>336.28916760964142</v>
      </c>
      <c r="E9" s="107">
        <v>5330</v>
      </c>
      <c r="F9" s="107">
        <v>2.41</v>
      </c>
      <c r="G9" s="107">
        <v>131</v>
      </c>
      <c r="H9" s="107">
        <v>2.7</v>
      </c>
      <c r="I9" s="107">
        <v>12</v>
      </c>
      <c r="J9" s="107">
        <f t="shared" ref="J9:J26" si="23">G9</f>
        <v>131</v>
      </c>
      <c r="K9" s="136">
        <f t="shared" ref="K9:K26" si="24">F9/G9*J9</f>
        <v>2.41</v>
      </c>
      <c r="L9" s="300">
        <v>0.75</v>
      </c>
      <c r="M9" s="97">
        <f t="shared" ref="M9:M24" si="25">E9/I9</f>
        <v>444.16666666666669</v>
      </c>
      <c r="N9" s="96">
        <f t="shared" si="5"/>
        <v>1.8396946564885497E-2</v>
      </c>
      <c r="O9" s="289">
        <f t="shared" si="6"/>
        <v>0</v>
      </c>
      <c r="P9" s="289">
        <f t="shared" si="6"/>
        <v>1.6174496644295301E-2</v>
      </c>
      <c r="Q9" s="289">
        <f t="shared" si="6"/>
        <v>3.2348993288590602E-2</v>
      </c>
      <c r="R9" s="289">
        <f t="shared" si="6"/>
        <v>4.8523489932885903E-2</v>
      </c>
      <c r="S9" s="289">
        <f t="shared" si="6"/>
        <v>6.4697986577181205E-2</v>
      </c>
      <c r="T9" s="289">
        <f t="shared" si="6"/>
        <v>8.0872483221476513E-2</v>
      </c>
      <c r="U9" s="289">
        <f t="shared" si="6"/>
        <v>9.7046979865771807E-2</v>
      </c>
      <c r="V9" s="289">
        <f t="shared" si="6"/>
        <v>0.11322147651006713</v>
      </c>
      <c r="W9" s="289">
        <f t="shared" si="6"/>
        <v>0.12939597315436241</v>
      </c>
      <c r="X9" s="289">
        <f t="shared" si="6"/>
        <v>0.14557046979865773</v>
      </c>
      <c r="Y9" s="289">
        <f t="shared" si="7"/>
        <v>0.16174496644295303</v>
      </c>
      <c r="Z9" s="289">
        <f t="shared" si="7"/>
        <v>0.17791946308724835</v>
      </c>
      <c r="AA9" s="289">
        <f t="shared" si="7"/>
        <v>0.19409395973154361</v>
      </c>
      <c r="AB9" s="289">
        <f t="shared" si="7"/>
        <v>0.21026845637583894</v>
      </c>
      <c r="AC9" s="289">
        <f t="shared" si="7"/>
        <v>0.22644295302013426</v>
      </c>
      <c r="AD9" s="289">
        <f t="shared" si="7"/>
        <v>0.24261744966442952</v>
      </c>
      <c r="AE9" s="289">
        <f t="shared" si="7"/>
        <v>0.25879194630872482</v>
      </c>
      <c r="AF9" s="289">
        <f t="shared" si="7"/>
        <v>0.27496644295302014</v>
      </c>
      <c r="AG9" s="289">
        <f t="shared" si="7"/>
        <v>0.29114093959731546</v>
      </c>
      <c r="AH9" s="289">
        <f t="shared" si="7"/>
        <v>0.30731543624161078</v>
      </c>
      <c r="AI9" s="289">
        <f t="shared" si="8"/>
        <v>0.32348993288590605</v>
      </c>
      <c r="AJ9" s="289">
        <f t="shared" si="8"/>
        <v>0.33966442953020132</v>
      </c>
      <c r="AK9" s="289">
        <f t="shared" si="8"/>
        <v>0.35583892617449669</v>
      </c>
      <c r="AL9" s="289">
        <f t="shared" si="8"/>
        <v>0.37201342281879196</v>
      </c>
      <c r="AM9" s="289">
        <f t="shared" si="8"/>
        <v>0.38818791946308723</v>
      </c>
      <c r="AN9" s="289">
        <f t="shared" si="8"/>
        <v>0.40436241610738261</v>
      </c>
      <c r="AO9" s="289">
        <f t="shared" si="8"/>
        <v>0.42053691275167787</v>
      </c>
      <c r="AP9" s="289">
        <f t="shared" si="8"/>
        <v>0.43671140939597314</v>
      </c>
      <c r="AQ9" s="289">
        <f t="shared" si="8"/>
        <v>0.45288590604026852</v>
      </c>
      <c r="AR9" s="289">
        <f t="shared" si="8"/>
        <v>0.46906040268456378</v>
      </c>
      <c r="AS9" s="289">
        <f t="shared" si="9"/>
        <v>0.48523489932885905</v>
      </c>
      <c r="AT9" s="289">
        <f t="shared" si="9"/>
        <v>0.50140939597315437</v>
      </c>
      <c r="AU9" s="289">
        <f t="shared" si="9"/>
        <v>0.51758389261744964</v>
      </c>
      <c r="AV9" s="289">
        <f t="shared" si="9"/>
        <v>0.53375838926174501</v>
      </c>
      <c r="AW9" s="289">
        <f t="shared" si="9"/>
        <v>0.54993288590604028</v>
      </c>
      <c r="AX9" s="289">
        <f t="shared" si="9"/>
        <v>0.56610738255033555</v>
      </c>
      <c r="AY9" s="289">
        <f t="shared" si="9"/>
        <v>0.58228187919463092</v>
      </c>
      <c r="AZ9" s="289">
        <f t="shared" si="9"/>
        <v>0.59845637583892619</v>
      </c>
      <c r="BA9" s="289">
        <f t="shared" si="9"/>
        <v>0.61463087248322157</v>
      </c>
      <c r="BB9" s="289">
        <f t="shared" si="9"/>
        <v>0.63080536912751684</v>
      </c>
      <c r="BC9" s="289">
        <f t="shared" si="10"/>
        <v>0.6469798657718121</v>
      </c>
      <c r="BD9" s="289">
        <f t="shared" si="10"/>
        <v>0.66315436241610737</v>
      </c>
      <c r="BE9" s="289">
        <f t="shared" si="10"/>
        <v>0.67932885906040263</v>
      </c>
      <c r="BF9" s="289">
        <f t="shared" si="10"/>
        <v>0.69550335570469812</v>
      </c>
      <c r="BG9" s="289">
        <f t="shared" si="10"/>
        <v>0.71167785234899339</v>
      </c>
      <c r="BH9" s="289">
        <f t="shared" si="10"/>
        <v>0.72785234899328866</v>
      </c>
      <c r="BI9" s="289">
        <f t="shared" si="10"/>
        <v>0.74402684563758392</v>
      </c>
      <c r="BJ9" s="289">
        <f t="shared" si="10"/>
        <v>0.76020134228187919</v>
      </c>
      <c r="BK9" s="289">
        <f t="shared" si="10"/>
        <v>0.77637583892617446</v>
      </c>
      <c r="BL9" s="289">
        <f t="shared" si="10"/>
        <v>0.79255033557046994</v>
      </c>
      <c r="BM9" s="289">
        <f t="shared" si="11"/>
        <v>0.80872483221476521</v>
      </c>
      <c r="BN9" s="289">
        <f t="shared" si="11"/>
        <v>0.82489932885906048</v>
      </c>
      <c r="BO9" s="289">
        <f t="shared" si="11"/>
        <v>0.84107382550335574</v>
      </c>
      <c r="BP9" s="289">
        <f t="shared" si="11"/>
        <v>0.85724832214765101</v>
      </c>
      <c r="BQ9" s="289">
        <f t="shared" si="11"/>
        <v>0.87342281879194628</v>
      </c>
      <c r="BR9" s="289">
        <f t="shared" si="11"/>
        <v>0.88959731543624176</v>
      </c>
      <c r="BS9" s="289">
        <f t="shared" si="11"/>
        <v>0.90577181208053703</v>
      </c>
      <c r="BT9" s="289">
        <f t="shared" si="11"/>
        <v>0.9219463087248323</v>
      </c>
      <c r="BU9" s="289">
        <f t="shared" si="11"/>
        <v>0.93812080536912756</v>
      </c>
      <c r="BV9" s="289">
        <f t="shared" si="11"/>
        <v>0.95429530201342283</v>
      </c>
      <c r="BW9" s="289">
        <f t="shared" si="12"/>
        <v>0.9704697986577181</v>
      </c>
      <c r="BX9" s="289">
        <f t="shared" si="12"/>
        <v>0.98664429530201347</v>
      </c>
      <c r="BY9" s="289">
        <f t="shared" si="12"/>
        <v>1.0028187919463087</v>
      </c>
      <c r="BZ9" s="289">
        <f t="shared" si="12"/>
        <v>1.0189932885906041</v>
      </c>
      <c r="CA9" s="289">
        <f t="shared" si="12"/>
        <v>1.0351677852348993</v>
      </c>
      <c r="CB9" s="289">
        <f t="shared" si="12"/>
        <v>1.0513422818791947</v>
      </c>
      <c r="CC9" s="289">
        <f t="shared" si="12"/>
        <v>1.06751677852349</v>
      </c>
      <c r="CD9" s="289">
        <f t="shared" si="12"/>
        <v>1.0836912751677854</v>
      </c>
      <c r="CE9" s="289">
        <f t="shared" si="12"/>
        <v>1.0998657718120806</v>
      </c>
      <c r="CF9" s="289">
        <f t="shared" si="12"/>
        <v>1.1160402684563759</v>
      </c>
      <c r="CG9" s="289">
        <f t="shared" si="13"/>
        <v>1.1322147651006711</v>
      </c>
      <c r="CH9" s="289">
        <f t="shared" si="13"/>
        <v>1.1483892617449665</v>
      </c>
      <c r="CI9" s="289">
        <f t="shared" si="13"/>
        <v>1.1645637583892618</v>
      </c>
      <c r="CJ9" s="289">
        <f t="shared" si="13"/>
        <v>1.1807382550335572</v>
      </c>
      <c r="CK9" s="289">
        <f t="shared" si="13"/>
        <v>1.1969127516778524</v>
      </c>
      <c r="CL9" s="289">
        <f t="shared" si="13"/>
        <v>1.2130872483221478</v>
      </c>
      <c r="CM9" s="289">
        <f t="shared" si="13"/>
        <v>1.2292617449664431</v>
      </c>
      <c r="CN9" s="289">
        <f t="shared" si="13"/>
        <v>1.2454362416107385</v>
      </c>
      <c r="CO9" s="289">
        <f t="shared" si="13"/>
        <v>1.2616107382550337</v>
      </c>
      <c r="CP9" s="289">
        <f t="shared" si="13"/>
        <v>1.277785234899329</v>
      </c>
      <c r="CQ9" s="289">
        <f t="shared" si="14"/>
        <v>1.2939597315436242</v>
      </c>
      <c r="CR9" s="289">
        <f t="shared" si="14"/>
        <v>1.3101342281879196</v>
      </c>
      <c r="CS9" s="289">
        <f t="shared" si="14"/>
        <v>1.3263087248322147</v>
      </c>
      <c r="CT9" s="289">
        <f t="shared" si="14"/>
        <v>1.3424832214765101</v>
      </c>
      <c r="CU9" s="289">
        <f t="shared" si="14"/>
        <v>1.3586577181208053</v>
      </c>
      <c r="CV9" s="289">
        <f t="shared" si="14"/>
        <v>1.3748322147651006</v>
      </c>
      <c r="CW9" s="289">
        <f t="shared" si="14"/>
        <v>1.3910067114093962</v>
      </c>
      <c r="CX9" s="289">
        <f t="shared" si="14"/>
        <v>1.4071812080536914</v>
      </c>
      <c r="CY9" s="289">
        <f t="shared" si="14"/>
        <v>1.4233557046979868</v>
      </c>
      <c r="CZ9" s="289">
        <f t="shared" si="14"/>
        <v>1.4395302013422819</v>
      </c>
      <c r="DA9" s="289">
        <f t="shared" si="15"/>
        <v>1.4557046979865773</v>
      </c>
      <c r="DB9" s="289">
        <f t="shared" si="15"/>
        <v>1.4718791946308727</v>
      </c>
      <c r="DC9" s="289">
        <f t="shared" si="15"/>
        <v>1.4880536912751678</v>
      </c>
      <c r="DD9" s="289">
        <f t="shared" si="15"/>
        <v>1.5042281879194632</v>
      </c>
      <c r="DE9" s="289">
        <f t="shared" si="15"/>
        <v>1.5204026845637584</v>
      </c>
      <c r="DF9" s="289">
        <f t="shared" si="15"/>
        <v>1.5365771812080538</v>
      </c>
      <c r="DG9" s="289">
        <f t="shared" si="15"/>
        <v>1.5527516778523489</v>
      </c>
      <c r="DH9" s="289">
        <f t="shared" si="15"/>
        <v>1.5689261744966443</v>
      </c>
      <c r="DI9" s="289">
        <f t="shared" si="15"/>
        <v>1.5851006711409399</v>
      </c>
      <c r="DJ9" s="289">
        <f t="shared" si="15"/>
        <v>1.601275167785235</v>
      </c>
      <c r="DK9" s="289">
        <f t="shared" si="16"/>
        <v>1.6174496644295304</v>
      </c>
      <c r="DL9" s="289">
        <f t="shared" si="16"/>
        <v>1.6336241610738256</v>
      </c>
      <c r="DM9" s="289">
        <f t="shared" si="16"/>
        <v>1.649798657718121</v>
      </c>
      <c r="DN9" s="289">
        <f t="shared" si="16"/>
        <v>1.6659731543624161</v>
      </c>
      <c r="DO9" s="289">
        <f t="shared" si="16"/>
        <v>1.6821476510067115</v>
      </c>
      <c r="DP9" s="289">
        <f t="shared" si="16"/>
        <v>1.6983221476510069</v>
      </c>
      <c r="DQ9" s="289">
        <f t="shared" si="16"/>
        <v>1.714496644295302</v>
      </c>
      <c r="DR9" s="289">
        <f t="shared" si="16"/>
        <v>1.7306711409395974</v>
      </c>
      <c r="DS9" s="289">
        <f t="shared" si="16"/>
        <v>1.7468456375838926</v>
      </c>
      <c r="DT9" s="289">
        <f t="shared" si="16"/>
        <v>1.7630201342281882</v>
      </c>
      <c r="DU9" s="289">
        <f t="shared" si="17"/>
        <v>1.7791946308724835</v>
      </c>
      <c r="DV9" s="289">
        <f t="shared" si="17"/>
        <v>1.7953691275167787</v>
      </c>
      <c r="DW9" s="289">
        <f t="shared" si="17"/>
        <v>1.8115436241610741</v>
      </c>
      <c r="DX9" s="289">
        <f t="shared" si="17"/>
        <v>1.8277181208053692</v>
      </c>
      <c r="DY9" s="289">
        <f t="shared" si="17"/>
        <v>1.8438926174496646</v>
      </c>
      <c r="DZ9" s="289">
        <f t="shared" si="17"/>
        <v>1.8600671140939598</v>
      </c>
      <c r="EA9" s="289">
        <f t="shared" si="17"/>
        <v>1.8762416107382551</v>
      </c>
      <c r="EB9" s="289">
        <f t="shared" si="17"/>
        <v>1.8924161073825503</v>
      </c>
      <c r="EC9" s="289">
        <f t="shared" si="17"/>
        <v>1.9085906040268457</v>
      </c>
      <c r="ED9" s="289">
        <f t="shared" si="17"/>
        <v>1.924765100671141</v>
      </c>
      <c r="EE9" s="289">
        <f t="shared" si="18"/>
        <v>1.9409395973154362</v>
      </c>
      <c r="EF9" s="289">
        <f t="shared" si="18"/>
        <v>1.9571140939597318</v>
      </c>
      <c r="EG9" s="289">
        <f t="shared" si="18"/>
        <v>1.9732885906040269</v>
      </c>
      <c r="EH9" s="289">
        <f t="shared" si="18"/>
        <v>1.9894630872483223</v>
      </c>
      <c r="EI9" s="289">
        <f t="shared" si="18"/>
        <v>2.0056375838926175</v>
      </c>
      <c r="EJ9" s="289">
        <f t="shared" si="18"/>
        <v>2.0218120805369129</v>
      </c>
      <c r="EK9" s="289">
        <f t="shared" si="18"/>
        <v>2.0379865771812082</v>
      </c>
      <c r="EL9" s="289">
        <f t="shared" si="18"/>
        <v>2.0541610738255036</v>
      </c>
      <c r="EM9" s="289">
        <f t="shared" si="18"/>
        <v>2.0703355704697985</v>
      </c>
      <c r="EN9" s="289">
        <f t="shared" si="18"/>
        <v>2.0865100671140939</v>
      </c>
      <c r="EO9" s="289">
        <f t="shared" si="19"/>
        <v>2.1026845637583893</v>
      </c>
      <c r="EP9" s="289">
        <f t="shared" si="19"/>
        <v>2.1188590604026847</v>
      </c>
      <c r="EQ9" s="289">
        <f t="shared" si="19"/>
        <v>2.1350335570469801</v>
      </c>
      <c r="ER9" s="289">
        <f t="shared" si="19"/>
        <v>2.1512080536912754</v>
      </c>
      <c r="ES9" s="289">
        <f t="shared" si="19"/>
        <v>2.1673825503355708</v>
      </c>
      <c r="ET9" s="289">
        <f t="shared" si="19"/>
        <v>2.1835570469798657</v>
      </c>
      <c r="EU9" s="289">
        <f t="shared" si="19"/>
        <v>2.1997315436241611</v>
      </c>
      <c r="EV9" s="289">
        <f t="shared" si="19"/>
        <v>2.2159060402684565</v>
      </c>
      <c r="EW9" s="289">
        <f t="shared" si="19"/>
        <v>2.2320805369127519</v>
      </c>
      <c r="EX9" s="289">
        <f t="shared" si="19"/>
        <v>2.2482550335570473</v>
      </c>
      <c r="EY9" s="289">
        <f t="shared" si="20"/>
        <v>2.2644295302013422</v>
      </c>
      <c r="EZ9" s="289">
        <f t="shared" si="20"/>
        <v>2.2806040268456376</v>
      </c>
      <c r="FA9" s="289">
        <f t="shared" si="20"/>
        <v>2.2967785234899329</v>
      </c>
      <c r="FB9" s="289">
        <f t="shared" si="20"/>
        <v>2.3129530201342283</v>
      </c>
      <c r="FC9" s="289">
        <f t="shared" si="20"/>
        <v>2.3291275167785237</v>
      </c>
      <c r="FD9" s="289">
        <f t="shared" si="20"/>
        <v>2.3453020134228191</v>
      </c>
      <c r="FE9" s="289">
        <f t="shared" si="20"/>
        <v>2.3614765100671145</v>
      </c>
      <c r="FF9" s="289">
        <f t="shared" si="20"/>
        <v>2.3776510067114094</v>
      </c>
      <c r="FG9" s="289">
        <f t="shared" si="20"/>
        <v>2.3938255033557048</v>
      </c>
      <c r="FH9" s="289">
        <f t="shared" si="20"/>
        <v>2.41</v>
      </c>
    </row>
    <row r="10" spans="1:164" x14ac:dyDescent="0.2">
      <c r="A10" s="108"/>
      <c r="B10" s="114" t="s">
        <v>85</v>
      </c>
      <c r="C10" s="96">
        <f t="shared" si="22"/>
        <v>40</v>
      </c>
      <c r="D10" s="97">
        <f t="shared" ref="D10:D26" si="26">E10/2*F10/2*2*PI()/60</f>
        <v>215.5760878893316</v>
      </c>
      <c r="E10" s="107">
        <v>5840</v>
      </c>
      <c r="F10" s="107">
        <v>1.41</v>
      </c>
      <c r="G10" s="107">
        <v>89</v>
      </c>
      <c r="H10" s="107">
        <v>3</v>
      </c>
      <c r="I10" s="107">
        <f t="shared" ref="I10" si="27">I9</f>
        <v>12</v>
      </c>
      <c r="J10" s="107">
        <f t="shared" si="23"/>
        <v>89</v>
      </c>
      <c r="K10" s="136">
        <f t="shared" si="24"/>
        <v>1.41</v>
      </c>
      <c r="L10" s="300">
        <v>0.75</v>
      </c>
      <c r="M10" s="97">
        <f t="shared" si="25"/>
        <v>486.66666666666669</v>
      </c>
      <c r="N10" s="96">
        <f t="shared" si="5"/>
        <v>1.5842696629213483E-2</v>
      </c>
      <c r="O10" s="289">
        <f t="shared" si="6"/>
        <v>0</v>
      </c>
      <c r="P10" s="289">
        <f t="shared" si="6"/>
        <v>9.4630872483221461E-3</v>
      </c>
      <c r="Q10" s="289">
        <f t="shared" si="6"/>
        <v>1.8926174496644292E-2</v>
      </c>
      <c r="R10" s="289">
        <f t="shared" si="6"/>
        <v>2.8389261744966438E-2</v>
      </c>
      <c r="S10" s="289">
        <f t="shared" si="6"/>
        <v>3.7852348993288584E-2</v>
      </c>
      <c r="T10" s="289">
        <f t="shared" si="6"/>
        <v>4.7315436241610734E-2</v>
      </c>
      <c r="U10" s="289">
        <f t="shared" si="6"/>
        <v>5.6778523489932876E-2</v>
      </c>
      <c r="V10" s="289">
        <f t="shared" si="6"/>
        <v>6.6241610738255019E-2</v>
      </c>
      <c r="W10" s="289">
        <f t="shared" si="6"/>
        <v>7.5704697986577169E-2</v>
      </c>
      <c r="X10" s="289">
        <f t="shared" si="6"/>
        <v>8.5167785234899332E-2</v>
      </c>
      <c r="Y10" s="289">
        <f t="shared" si="7"/>
        <v>9.4630872483221468E-2</v>
      </c>
      <c r="Z10" s="289">
        <f t="shared" si="7"/>
        <v>0.10409395973154363</v>
      </c>
      <c r="AA10" s="289">
        <f t="shared" si="7"/>
        <v>0.11355704697986575</v>
      </c>
      <c r="AB10" s="289">
        <f t="shared" si="7"/>
        <v>0.12302013422818792</v>
      </c>
      <c r="AC10" s="289">
        <f t="shared" si="7"/>
        <v>0.13248322147651004</v>
      </c>
      <c r="AD10" s="289">
        <f t="shared" si="7"/>
        <v>0.14194630872483219</v>
      </c>
      <c r="AE10" s="289">
        <f t="shared" si="7"/>
        <v>0.15140939597315434</v>
      </c>
      <c r="AF10" s="289">
        <f t="shared" si="7"/>
        <v>0.16087248322147651</v>
      </c>
      <c r="AG10" s="289">
        <f t="shared" si="7"/>
        <v>0.17033557046979866</v>
      </c>
      <c r="AH10" s="289">
        <f t="shared" si="7"/>
        <v>0.17979865771812081</v>
      </c>
      <c r="AI10" s="289">
        <f t="shared" si="8"/>
        <v>0.18926174496644294</v>
      </c>
      <c r="AJ10" s="289">
        <f t="shared" si="8"/>
        <v>0.19872483221476508</v>
      </c>
      <c r="AK10" s="289">
        <f t="shared" si="8"/>
        <v>0.20818791946308726</v>
      </c>
      <c r="AL10" s="289">
        <f t="shared" si="8"/>
        <v>0.21765100671140938</v>
      </c>
      <c r="AM10" s="289">
        <f t="shared" si="8"/>
        <v>0.22711409395973151</v>
      </c>
      <c r="AN10" s="289">
        <f t="shared" si="8"/>
        <v>0.23657718120805368</v>
      </c>
      <c r="AO10" s="289">
        <f t="shared" si="8"/>
        <v>0.24604026845637583</v>
      </c>
      <c r="AP10" s="289">
        <f t="shared" si="8"/>
        <v>0.25550335570469795</v>
      </c>
      <c r="AQ10" s="289">
        <f t="shared" si="8"/>
        <v>0.26496644295302008</v>
      </c>
      <c r="AR10" s="289">
        <f t="shared" si="8"/>
        <v>0.27442953020134225</v>
      </c>
      <c r="AS10" s="289">
        <f t="shared" si="9"/>
        <v>0.28389261744966438</v>
      </c>
      <c r="AT10" s="289">
        <f t="shared" si="9"/>
        <v>0.29335570469798661</v>
      </c>
      <c r="AU10" s="289">
        <f t="shared" si="9"/>
        <v>0.30281879194630867</v>
      </c>
      <c r="AV10" s="289">
        <f t="shared" si="9"/>
        <v>0.31228187919463085</v>
      </c>
      <c r="AW10" s="289">
        <f t="shared" si="9"/>
        <v>0.32174496644295303</v>
      </c>
      <c r="AX10" s="289">
        <f t="shared" si="9"/>
        <v>0.33120805369127509</v>
      </c>
      <c r="AY10" s="289">
        <f t="shared" si="9"/>
        <v>0.34067114093959733</v>
      </c>
      <c r="AZ10" s="289">
        <f t="shared" si="9"/>
        <v>0.35013422818791945</v>
      </c>
      <c r="BA10" s="289">
        <f t="shared" si="9"/>
        <v>0.35959731543624163</v>
      </c>
      <c r="BB10" s="289">
        <f t="shared" si="9"/>
        <v>0.36906040268456375</v>
      </c>
      <c r="BC10" s="289">
        <f t="shared" si="10"/>
        <v>0.37852348993288587</v>
      </c>
      <c r="BD10" s="289">
        <f t="shared" si="10"/>
        <v>0.38798657718120799</v>
      </c>
      <c r="BE10" s="289">
        <f t="shared" si="10"/>
        <v>0.39744966442953017</v>
      </c>
      <c r="BF10" s="289">
        <f t="shared" si="10"/>
        <v>0.40691275167785235</v>
      </c>
      <c r="BG10" s="289">
        <f t="shared" si="10"/>
        <v>0.41637583892617452</v>
      </c>
      <c r="BH10" s="289">
        <f t="shared" si="10"/>
        <v>0.42583892617449665</v>
      </c>
      <c r="BI10" s="289">
        <f t="shared" si="10"/>
        <v>0.43530201342281877</v>
      </c>
      <c r="BJ10" s="289">
        <f t="shared" si="10"/>
        <v>0.44476510067114089</v>
      </c>
      <c r="BK10" s="289">
        <f t="shared" si="10"/>
        <v>0.45422818791946301</v>
      </c>
      <c r="BL10" s="289">
        <f t="shared" si="10"/>
        <v>0.46369127516778524</v>
      </c>
      <c r="BM10" s="289">
        <f t="shared" si="11"/>
        <v>0.47315436241610737</v>
      </c>
      <c r="BN10" s="289">
        <f t="shared" si="11"/>
        <v>0.48261744966442949</v>
      </c>
      <c r="BO10" s="289">
        <f t="shared" si="11"/>
        <v>0.49208053691275166</v>
      </c>
      <c r="BP10" s="289">
        <f t="shared" si="11"/>
        <v>0.50154362416107379</v>
      </c>
      <c r="BQ10" s="289">
        <f t="shared" si="11"/>
        <v>0.51100671140939591</v>
      </c>
      <c r="BR10" s="289">
        <f t="shared" si="11"/>
        <v>0.52046979865771814</v>
      </c>
      <c r="BS10" s="289">
        <f t="shared" si="11"/>
        <v>0.52993288590604015</v>
      </c>
      <c r="BT10" s="289">
        <f t="shared" si="11"/>
        <v>0.53939597315436238</v>
      </c>
      <c r="BU10" s="289">
        <f t="shared" si="11"/>
        <v>0.54885906040268451</v>
      </c>
      <c r="BV10" s="289">
        <f t="shared" si="11"/>
        <v>0.55832214765100663</v>
      </c>
      <c r="BW10" s="289">
        <f t="shared" si="12"/>
        <v>0.56778523489932875</v>
      </c>
      <c r="BX10" s="289">
        <f t="shared" si="12"/>
        <v>0.57724832214765098</v>
      </c>
      <c r="BY10" s="289">
        <f t="shared" si="12"/>
        <v>0.58671140939597322</v>
      </c>
      <c r="BZ10" s="289">
        <f t="shared" si="12"/>
        <v>0.59617449664429523</v>
      </c>
      <c r="CA10" s="289">
        <f t="shared" si="12"/>
        <v>0.60563758389261735</v>
      </c>
      <c r="CB10" s="289">
        <f t="shared" si="12"/>
        <v>0.61510067114093958</v>
      </c>
      <c r="CC10" s="289">
        <f t="shared" si="12"/>
        <v>0.6245637583892617</v>
      </c>
      <c r="CD10" s="289">
        <f t="shared" si="12"/>
        <v>0.63402684563758394</v>
      </c>
      <c r="CE10" s="289">
        <f t="shared" si="12"/>
        <v>0.64348993288590606</v>
      </c>
      <c r="CF10" s="289">
        <f t="shared" si="12"/>
        <v>0.65295302013422818</v>
      </c>
      <c r="CG10" s="289">
        <f t="shared" si="13"/>
        <v>0.66241610738255019</v>
      </c>
      <c r="CH10" s="289">
        <f t="shared" si="13"/>
        <v>0.67187919463087242</v>
      </c>
      <c r="CI10" s="289">
        <f t="shared" si="13"/>
        <v>0.68134228187919466</v>
      </c>
      <c r="CJ10" s="289">
        <f t="shared" si="13"/>
        <v>0.69080536912751667</v>
      </c>
      <c r="CK10" s="289">
        <f t="shared" si="13"/>
        <v>0.7002684563758389</v>
      </c>
      <c r="CL10" s="289">
        <f t="shared" si="13"/>
        <v>0.70973154362416113</v>
      </c>
      <c r="CM10" s="289">
        <f t="shared" si="13"/>
        <v>0.71919463087248325</v>
      </c>
      <c r="CN10" s="289">
        <f t="shared" si="13"/>
        <v>0.72865771812080538</v>
      </c>
      <c r="CO10" s="289">
        <f t="shared" si="13"/>
        <v>0.7381208053691275</v>
      </c>
      <c r="CP10" s="289">
        <f t="shared" si="13"/>
        <v>0.74758389261744962</v>
      </c>
      <c r="CQ10" s="289">
        <f t="shared" si="14"/>
        <v>0.75704697986577174</v>
      </c>
      <c r="CR10" s="289">
        <f t="shared" si="14"/>
        <v>0.76651006711409386</v>
      </c>
      <c r="CS10" s="289">
        <f t="shared" si="14"/>
        <v>0.77597315436241598</v>
      </c>
      <c r="CT10" s="289">
        <f t="shared" si="14"/>
        <v>0.78543624161073822</v>
      </c>
      <c r="CU10" s="289">
        <f t="shared" si="14"/>
        <v>0.79489932885906034</v>
      </c>
      <c r="CV10" s="289">
        <f t="shared" si="14"/>
        <v>0.80436241610738246</v>
      </c>
      <c r="CW10" s="289">
        <f t="shared" si="14"/>
        <v>0.81382550335570469</v>
      </c>
      <c r="CX10" s="289">
        <f t="shared" si="14"/>
        <v>0.82328859060402682</v>
      </c>
      <c r="CY10" s="289">
        <f t="shared" si="14"/>
        <v>0.83275167785234905</v>
      </c>
      <c r="CZ10" s="289">
        <f t="shared" si="14"/>
        <v>0.84221476510067117</v>
      </c>
      <c r="DA10" s="289">
        <f t="shared" si="15"/>
        <v>0.85167785234899329</v>
      </c>
      <c r="DB10" s="289">
        <f t="shared" si="15"/>
        <v>0.86114093959731541</v>
      </c>
      <c r="DC10" s="289">
        <f t="shared" si="15"/>
        <v>0.87060402684563754</v>
      </c>
      <c r="DD10" s="289">
        <f t="shared" si="15"/>
        <v>0.88006711409395966</v>
      </c>
      <c r="DE10" s="289">
        <f t="shared" si="15"/>
        <v>0.88953020134228178</v>
      </c>
      <c r="DF10" s="289">
        <f t="shared" si="15"/>
        <v>0.8989932885906039</v>
      </c>
      <c r="DG10" s="289">
        <f t="shared" si="15"/>
        <v>0.90845637583892602</v>
      </c>
      <c r="DH10" s="289">
        <f t="shared" si="15"/>
        <v>0.91791946308724814</v>
      </c>
      <c r="DI10" s="289">
        <f t="shared" si="15"/>
        <v>0.92738255033557049</v>
      </c>
      <c r="DJ10" s="289">
        <f t="shared" si="15"/>
        <v>0.93684563758389261</v>
      </c>
      <c r="DK10" s="289">
        <f t="shared" si="16"/>
        <v>0.94630872483221473</v>
      </c>
      <c r="DL10" s="289">
        <f t="shared" si="16"/>
        <v>0.95577181208053685</v>
      </c>
      <c r="DM10" s="289">
        <f t="shared" si="16"/>
        <v>0.96523489932885898</v>
      </c>
      <c r="DN10" s="289">
        <f t="shared" si="16"/>
        <v>0.97469798657718121</v>
      </c>
      <c r="DO10" s="289">
        <f t="shared" si="16"/>
        <v>0.98416107382550333</v>
      </c>
      <c r="DP10" s="289">
        <f t="shared" si="16"/>
        <v>0.99362416107382545</v>
      </c>
      <c r="DQ10" s="289">
        <f t="shared" si="16"/>
        <v>1.0030872483221476</v>
      </c>
      <c r="DR10" s="289">
        <f t="shared" si="16"/>
        <v>1.0125503355704697</v>
      </c>
      <c r="DS10" s="289">
        <f t="shared" si="16"/>
        <v>1.0220134228187918</v>
      </c>
      <c r="DT10" s="289">
        <f t="shared" si="16"/>
        <v>1.0314765100671142</v>
      </c>
      <c r="DU10" s="289">
        <f t="shared" si="17"/>
        <v>1.0409395973154363</v>
      </c>
      <c r="DV10" s="289">
        <f t="shared" si="17"/>
        <v>1.0504026845637584</v>
      </c>
      <c r="DW10" s="289">
        <f t="shared" si="17"/>
        <v>1.0598657718120803</v>
      </c>
      <c r="DX10" s="289">
        <f t="shared" si="17"/>
        <v>1.0693288590604026</v>
      </c>
      <c r="DY10" s="289">
        <f t="shared" si="17"/>
        <v>1.0787919463087248</v>
      </c>
      <c r="DZ10" s="289">
        <f t="shared" si="17"/>
        <v>1.0882550335570469</v>
      </c>
      <c r="EA10" s="289">
        <f t="shared" si="17"/>
        <v>1.097718120805369</v>
      </c>
      <c r="EB10" s="289">
        <f t="shared" si="17"/>
        <v>1.1071812080536909</v>
      </c>
      <c r="EC10" s="289">
        <f t="shared" si="17"/>
        <v>1.1166442953020133</v>
      </c>
      <c r="ED10" s="289">
        <f t="shared" si="17"/>
        <v>1.1261073825503354</v>
      </c>
      <c r="EE10" s="289">
        <f t="shared" si="18"/>
        <v>1.1355704697986575</v>
      </c>
      <c r="EF10" s="289">
        <f t="shared" si="18"/>
        <v>1.1450335570469798</v>
      </c>
      <c r="EG10" s="289">
        <f t="shared" si="18"/>
        <v>1.154496644295302</v>
      </c>
      <c r="EH10" s="289">
        <f t="shared" si="18"/>
        <v>1.1639597315436241</v>
      </c>
      <c r="EI10" s="289">
        <f t="shared" si="18"/>
        <v>1.1734228187919464</v>
      </c>
      <c r="EJ10" s="289">
        <f t="shared" si="18"/>
        <v>1.1828859060402683</v>
      </c>
      <c r="EK10" s="289">
        <f t="shared" si="18"/>
        <v>1.1923489932885905</v>
      </c>
      <c r="EL10" s="289">
        <f t="shared" si="18"/>
        <v>1.2018120805369126</v>
      </c>
      <c r="EM10" s="289">
        <f t="shared" si="18"/>
        <v>1.2112751677852347</v>
      </c>
      <c r="EN10" s="289">
        <f t="shared" si="18"/>
        <v>1.220738255033557</v>
      </c>
      <c r="EO10" s="289">
        <f t="shared" si="19"/>
        <v>1.2302013422818792</v>
      </c>
      <c r="EP10" s="289">
        <f t="shared" si="19"/>
        <v>1.2396644295302013</v>
      </c>
      <c r="EQ10" s="289">
        <f t="shared" si="19"/>
        <v>1.2491275167785234</v>
      </c>
      <c r="ER10" s="289">
        <f t="shared" si="19"/>
        <v>1.2585906040268455</v>
      </c>
      <c r="ES10" s="289">
        <f t="shared" si="19"/>
        <v>1.2680536912751679</v>
      </c>
      <c r="ET10" s="289">
        <f t="shared" si="19"/>
        <v>1.2775167785234898</v>
      </c>
      <c r="EU10" s="289">
        <f t="shared" si="19"/>
        <v>1.2869798657718121</v>
      </c>
      <c r="EV10" s="289">
        <f t="shared" si="19"/>
        <v>1.2964429530201342</v>
      </c>
      <c r="EW10" s="289">
        <f t="shared" si="19"/>
        <v>1.3059060402684564</v>
      </c>
      <c r="EX10" s="289">
        <f t="shared" si="19"/>
        <v>1.3153691275167785</v>
      </c>
      <c r="EY10" s="289">
        <f t="shared" si="20"/>
        <v>1.3248322147651004</v>
      </c>
      <c r="EZ10" s="289">
        <f t="shared" si="20"/>
        <v>1.3342953020134227</v>
      </c>
      <c r="FA10" s="289">
        <f t="shared" si="20"/>
        <v>1.3437583892617448</v>
      </c>
      <c r="FB10" s="289">
        <f t="shared" si="20"/>
        <v>1.353221476510067</v>
      </c>
      <c r="FC10" s="289">
        <f t="shared" si="20"/>
        <v>1.3626845637583893</v>
      </c>
      <c r="FD10" s="289">
        <f t="shared" si="20"/>
        <v>1.3721476510067114</v>
      </c>
      <c r="FE10" s="289">
        <f t="shared" si="20"/>
        <v>1.3816107382550333</v>
      </c>
      <c r="FF10" s="289">
        <f t="shared" si="20"/>
        <v>1.3910738255033559</v>
      </c>
      <c r="FG10" s="289">
        <f t="shared" si="20"/>
        <v>1.4005369127516778</v>
      </c>
      <c r="FH10" s="289">
        <f t="shared" si="20"/>
        <v>1.41</v>
      </c>
    </row>
    <row r="11" spans="1:164" x14ac:dyDescent="0.2">
      <c r="A11" s="108"/>
      <c r="B11" s="114" t="s">
        <v>84</v>
      </c>
      <c r="C11" s="96">
        <f>IF(G11/2&gt;40,40,IF(G11/2&gt;30,30,IF(G11/2&gt;20,20,IF(G11/2&gt;10,10,5))))</f>
        <v>40</v>
      </c>
      <c r="D11" s="97">
        <f>E11/2*F11/2*2*PI()/60</f>
        <v>324.07805876452574</v>
      </c>
      <c r="E11" s="107">
        <v>19649</v>
      </c>
      <c r="F11" s="107">
        <v>0.63</v>
      </c>
      <c r="G11" s="107">
        <v>107</v>
      </c>
      <c r="H11" s="107">
        <v>3.1</v>
      </c>
      <c r="I11" s="107">
        <v>12</v>
      </c>
      <c r="J11" s="107">
        <f t="shared" si="23"/>
        <v>107</v>
      </c>
      <c r="K11" s="136">
        <f t="shared" si="24"/>
        <v>0.63</v>
      </c>
      <c r="L11" s="300">
        <v>0.75</v>
      </c>
      <c r="M11" s="97">
        <f t="shared" si="25"/>
        <v>1637.4166666666667</v>
      </c>
      <c r="N11" s="96">
        <f t="shared" si="5"/>
        <v>5.88785046728972E-3</v>
      </c>
      <c r="O11" s="289">
        <f t="shared" si="6"/>
        <v>0</v>
      </c>
      <c r="P11" s="289">
        <f t="shared" si="6"/>
        <v>4.2281879194630868E-3</v>
      </c>
      <c r="Q11" s="289">
        <f t="shared" si="6"/>
        <v>8.4563758389261737E-3</v>
      </c>
      <c r="R11" s="289">
        <f t="shared" si="6"/>
        <v>1.2684563758389259E-2</v>
      </c>
      <c r="S11" s="289">
        <f t="shared" si="6"/>
        <v>1.6912751677852347E-2</v>
      </c>
      <c r="T11" s="289">
        <f t="shared" si="6"/>
        <v>2.1140939597315438E-2</v>
      </c>
      <c r="U11" s="289">
        <f t="shared" si="6"/>
        <v>2.5369127516778518E-2</v>
      </c>
      <c r="V11" s="289">
        <f t="shared" si="6"/>
        <v>2.9597315436241611E-2</v>
      </c>
      <c r="W11" s="289">
        <f t="shared" si="6"/>
        <v>3.3825503355704695E-2</v>
      </c>
      <c r="X11" s="289">
        <f t="shared" si="6"/>
        <v>3.8053691275167785E-2</v>
      </c>
      <c r="Y11" s="289">
        <f t="shared" si="7"/>
        <v>4.2281879194630875E-2</v>
      </c>
      <c r="Z11" s="289">
        <f t="shared" si="7"/>
        <v>4.6510067114093966E-2</v>
      </c>
      <c r="AA11" s="289">
        <f t="shared" si="7"/>
        <v>5.0738255033557035E-2</v>
      </c>
      <c r="AB11" s="289">
        <f t="shared" si="7"/>
        <v>5.4966442953020132E-2</v>
      </c>
      <c r="AC11" s="289">
        <f t="shared" si="7"/>
        <v>5.9194630872483223E-2</v>
      </c>
      <c r="AD11" s="289">
        <f t="shared" si="7"/>
        <v>6.3422818791946306E-2</v>
      </c>
      <c r="AE11" s="289">
        <f t="shared" si="7"/>
        <v>6.7651006711409389E-2</v>
      </c>
      <c r="AF11" s="289">
        <f t="shared" si="7"/>
        <v>7.1879194630872487E-2</v>
      </c>
      <c r="AG11" s="289">
        <f t="shared" si="7"/>
        <v>7.610738255033557E-2</v>
      </c>
      <c r="AH11" s="289">
        <f t="shared" si="7"/>
        <v>8.0335570469798667E-2</v>
      </c>
      <c r="AI11" s="289">
        <f t="shared" si="8"/>
        <v>8.4563758389261751E-2</v>
      </c>
      <c r="AJ11" s="289">
        <f t="shared" si="8"/>
        <v>8.8791946308724834E-2</v>
      </c>
      <c r="AK11" s="289">
        <f t="shared" si="8"/>
        <v>9.3020134228187931E-2</v>
      </c>
      <c r="AL11" s="289">
        <f t="shared" si="8"/>
        <v>9.7248322147651001E-2</v>
      </c>
      <c r="AM11" s="289">
        <f t="shared" si="8"/>
        <v>0.10147651006711407</v>
      </c>
      <c r="AN11" s="289">
        <f t="shared" si="8"/>
        <v>0.10570469798657718</v>
      </c>
      <c r="AO11" s="289">
        <f t="shared" si="8"/>
        <v>0.10993288590604026</v>
      </c>
      <c r="AP11" s="289">
        <f t="shared" si="8"/>
        <v>0.11416107382550335</v>
      </c>
      <c r="AQ11" s="289">
        <f t="shared" si="8"/>
        <v>0.11838926174496645</v>
      </c>
      <c r="AR11" s="289">
        <f t="shared" si="8"/>
        <v>0.12261744966442953</v>
      </c>
      <c r="AS11" s="289">
        <f t="shared" si="9"/>
        <v>0.12684563758389261</v>
      </c>
      <c r="AT11" s="289">
        <f t="shared" si="9"/>
        <v>0.1310738255033557</v>
      </c>
      <c r="AU11" s="289">
        <f t="shared" si="9"/>
        <v>0.13530201342281878</v>
      </c>
      <c r="AV11" s="289">
        <f t="shared" si="9"/>
        <v>0.13953020134228189</v>
      </c>
      <c r="AW11" s="289">
        <f t="shared" si="9"/>
        <v>0.14375838926174497</v>
      </c>
      <c r="AX11" s="289">
        <f t="shared" si="9"/>
        <v>0.14798657718120806</v>
      </c>
      <c r="AY11" s="289">
        <f t="shared" si="9"/>
        <v>0.15221476510067114</v>
      </c>
      <c r="AZ11" s="289">
        <f t="shared" si="9"/>
        <v>0.15644295302013422</v>
      </c>
      <c r="BA11" s="289">
        <f t="shared" si="9"/>
        <v>0.16067114093959733</v>
      </c>
      <c r="BB11" s="289">
        <f t="shared" si="9"/>
        <v>0.16489932885906042</v>
      </c>
      <c r="BC11" s="289">
        <f t="shared" si="10"/>
        <v>0.1691275167785235</v>
      </c>
      <c r="BD11" s="289">
        <f t="shared" si="10"/>
        <v>0.17335570469798658</v>
      </c>
      <c r="BE11" s="289">
        <f t="shared" si="10"/>
        <v>0.17758389261744967</v>
      </c>
      <c r="BF11" s="289">
        <f t="shared" si="10"/>
        <v>0.18181208053691278</v>
      </c>
      <c r="BG11" s="289">
        <f t="shared" si="10"/>
        <v>0.18604026845637586</v>
      </c>
      <c r="BH11" s="289">
        <f t="shared" si="10"/>
        <v>0.19026845637583895</v>
      </c>
      <c r="BI11" s="289">
        <f t="shared" si="10"/>
        <v>0.194496644295302</v>
      </c>
      <c r="BJ11" s="289">
        <f t="shared" si="10"/>
        <v>0.19872483221476506</v>
      </c>
      <c r="BK11" s="289">
        <f t="shared" si="10"/>
        <v>0.20295302013422814</v>
      </c>
      <c r="BL11" s="289">
        <f t="shared" si="10"/>
        <v>0.20718120805369128</v>
      </c>
      <c r="BM11" s="289">
        <f t="shared" si="11"/>
        <v>0.21140939597315436</v>
      </c>
      <c r="BN11" s="289">
        <f t="shared" si="11"/>
        <v>0.21563758389261745</v>
      </c>
      <c r="BO11" s="289">
        <f t="shared" si="11"/>
        <v>0.21986577181208053</v>
      </c>
      <c r="BP11" s="289">
        <f t="shared" si="11"/>
        <v>0.22409395973154361</v>
      </c>
      <c r="BQ11" s="289">
        <f t="shared" si="11"/>
        <v>0.2283221476510067</v>
      </c>
      <c r="BR11" s="289">
        <f t="shared" si="11"/>
        <v>0.23255033557046981</v>
      </c>
      <c r="BS11" s="289">
        <f t="shared" si="11"/>
        <v>0.23677852348993289</v>
      </c>
      <c r="BT11" s="289">
        <f t="shared" si="11"/>
        <v>0.24100671140939597</v>
      </c>
      <c r="BU11" s="289">
        <f t="shared" si="11"/>
        <v>0.24523489932885906</v>
      </c>
      <c r="BV11" s="289">
        <f t="shared" si="11"/>
        <v>0.24946308724832214</v>
      </c>
      <c r="BW11" s="289">
        <f t="shared" si="12"/>
        <v>0.25369127516778522</v>
      </c>
      <c r="BX11" s="289">
        <f t="shared" si="12"/>
        <v>0.25791946308724834</v>
      </c>
      <c r="BY11" s="289">
        <f t="shared" si="12"/>
        <v>0.26214765100671139</v>
      </c>
      <c r="BZ11" s="289">
        <f t="shared" si="12"/>
        <v>0.2663758389261745</v>
      </c>
      <c r="CA11" s="289">
        <f t="shared" si="12"/>
        <v>0.27060402684563756</v>
      </c>
      <c r="CB11" s="289">
        <f t="shared" si="12"/>
        <v>0.27483221476510067</v>
      </c>
      <c r="CC11" s="289">
        <f t="shared" si="12"/>
        <v>0.27906040268456378</v>
      </c>
      <c r="CD11" s="289">
        <f t="shared" si="12"/>
        <v>0.28328859060402684</v>
      </c>
      <c r="CE11" s="289">
        <f t="shared" si="12"/>
        <v>0.28751677852348995</v>
      </c>
      <c r="CF11" s="289">
        <f t="shared" si="12"/>
        <v>0.291744966442953</v>
      </c>
      <c r="CG11" s="289">
        <f t="shared" si="13"/>
        <v>0.29597315436241611</v>
      </c>
      <c r="CH11" s="289">
        <f t="shared" si="13"/>
        <v>0.30020134228187917</v>
      </c>
      <c r="CI11" s="289">
        <f t="shared" si="13"/>
        <v>0.30442953020134228</v>
      </c>
      <c r="CJ11" s="289">
        <f t="shared" si="13"/>
        <v>0.30865771812080539</v>
      </c>
      <c r="CK11" s="289">
        <f t="shared" si="13"/>
        <v>0.31288590604026845</v>
      </c>
      <c r="CL11" s="289">
        <f t="shared" si="13"/>
        <v>0.31711409395973156</v>
      </c>
      <c r="CM11" s="289">
        <f t="shared" si="13"/>
        <v>0.32134228187919467</v>
      </c>
      <c r="CN11" s="289">
        <f t="shared" si="13"/>
        <v>0.32557046979865772</v>
      </c>
      <c r="CO11" s="289">
        <f t="shared" si="13"/>
        <v>0.32979865771812084</v>
      </c>
      <c r="CP11" s="289">
        <f t="shared" si="13"/>
        <v>0.33402684563758389</v>
      </c>
      <c r="CQ11" s="289">
        <f t="shared" si="14"/>
        <v>0.338255033557047</v>
      </c>
      <c r="CR11" s="289">
        <f t="shared" si="14"/>
        <v>0.34248322147651006</v>
      </c>
      <c r="CS11" s="289">
        <f t="shared" si="14"/>
        <v>0.34671140939597317</v>
      </c>
      <c r="CT11" s="289">
        <f t="shared" si="14"/>
        <v>0.35093959731543622</v>
      </c>
      <c r="CU11" s="289">
        <f t="shared" si="14"/>
        <v>0.35516778523489934</v>
      </c>
      <c r="CV11" s="289">
        <f t="shared" si="14"/>
        <v>0.35939597315436239</v>
      </c>
      <c r="CW11" s="289">
        <f t="shared" si="14"/>
        <v>0.36362416107382556</v>
      </c>
      <c r="CX11" s="289">
        <f t="shared" si="14"/>
        <v>0.36785234899328861</v>
      </c>
      <c r="CY11" s="289">
        <f t="shared" si="14"/>
        <v>0.37208053691275172</v>
      </c>
      <c r="CZ11" s="289">
        <f t="shared" si="14"/>
        <v>0.37630872483221478</v>
      </c>
      <c r="DA11" s="289">
        <f t="shared" si="15"/>
        <v>0.38053691275167789</v>
      </c>
      <c r="DB11" s="289">
        <f t="shared" si="15"/>
        <v>0.38476510067114095</v>
      </c>
      <c r="DC11" s="289">
        <f t="shared" si="15"/>
        <v>0.388993288590604</v>
      </c>
      <c r="DD11" s="289">
        <f t="shared" si="15"/>
        <v>0.39322147651006711</v>
      </c>
      <c r="DE11" s="289">
        <f t="shared" si="15"/>
        <v>0.39744966442953011</v>
      </c>
      <c r="DF11" s="289">
        <f t="shared" si="15"/>
        <v>0.40167785234899323</v>
      </c>
      <c r="DG11" s="289">
        <f t="shared" si="15"/>
        <v>0.40590604026845628</v>
      </c>
      <c r="DH11" s="289">
        <f t="shared" si="15"/>
        <v>0.41013422818791934</v>
      </c>
      <c r="DI11" s="289">
        <f t="shared" si="15"/>
        <v>0.41436241610738256</v>
      </c>
      <c r="DJ11" s="289">
        <f t="shared" si="15"/>
        <v>0.41859060402684567</v>
      </c>
      <c r="DK11" s="289">
        <f t="shared" si="16"/>
        <v>0.42281879194630873</v>
      </c>
      <c r="DL11" s="289">
        <f t="shared" si="16"/>
        <v>0.42704697986577184</v>
      </c>
      <c r="DM11" s="289">
        <f t="shared" si="16"/>
        <v>0.43127516778523489</v>
      </c>
      <c r="DN11" s="289">
        <f t="shared" si="16"/>
        <v>0.435503355704698</v>
      </c>
      <c r="DO11" s="289">
        <f t="shared" si="16"/>
        <v>0.43973154362416106</v>
      </c>
      <c r="DP11" s="289">
        <f t="shared" si="16"/>
        <v>0.44395973154362417</v>
      </c>
      <c r="DQ11" s="289">
        <f t="shared" si="16"/>
        <v>0.44818791946308723</v>
      </c>
      <c r="DR11" s="289">
        <f t="shared" si="16"/>
        <v>0.45241610738255034</v>
      </c>
      <c r="DS11" s="289">
        <f t="shared" si="16"/>
        <v>0.45664429530201339</v>
      </c>
      <c r="DT11" s="289">
        <f t="shared" si="16"/>
        <v>0.46087248322147656</v>
      </c>
      <c r="DU11" s="289">
        <f t="shared" si="17"/>
        <v>0.46510067114093961</v>
      </c>
      <c r="DV11" s="289">
        <f t="shared" si="17"/>
        <v>0.46932885906040273</v>
      </c>
      <c r="DW11" s="289">
        <f t="shared" si="17"/>
        <v>0.47355704697986578</v>
      </c>
      <c r="DX11" s="289">
        <f t="shared" si="17"/>
        <v>0.47778523489932889</v>
      </c>
      <c r="DY11" s="289">
        <f t="shared" si="17"/>
        <v>0.48201342281879195</v>
      </c>
      <c r="DZ11" s="289">
        <f t="shared" si="17"/>
        <v>0.48624161073825506</v>
      </c>
      <c r="EA11" s="289">
        <f t="shared" si="17"/>
        <v>0.49046979865771811</v>
      </c>
      <c r="EB11" s="289">
        <f t="shared" si="17"/>
        <v>0.49469798657718117</v>
      </c>
      <c r="EC11" s="289">
        <f t="shared" si="17"/>
        <v>0.49892617449664428</v>
      </c>
      <c r="ED11" s="289">
        <f t="shared" si="17"/>
        <v>0.50315436241610734</v>
      </c>
      <c r="EE11" s="289">
        <f t="shared" si="18"/>
        <v>0.50738255033557045</v>
      </c>
      <c r="EF11" s="289">
        <f t="shared" si="18"/>
        <v>0.51161073825503356</v>
      </c>
      <c r="EG11" s="289">
        <f t="shared" si="18"/>
        <v>0.51583892617449667</v>
      </c>
      <c r="EH11" s="289">
        <f t="shared" si="18"/>
        <v>0.52006711409395978</v>
      </c>
      <c r="EI11" s="289">
        <f t="shared" si="18"/>
        <v>0.52429530201342278</v>
      </c>
      <c r="EJ11" s="289">
        <f t="shared" si="18"/>
        <v>0.52852348993288589</v>
      </c>
      <c r="EK11" s="289">
        <f t="shared" si="18"/>
        <v>0.532751677852349</v>
      </c>
      <c r="EL11" s="289">
        <f t="shared" si="18"/>
        <v>0.53697986577181211</v>
      </c>
      <c r="EM11" s="289">
        <f t="shared" si="18"/>
        <v>0.54120805369127511</v>
      </c>
      <c r="EN11" s="289">
        <f t="shared" si="18"/>
        <v>0.54543624161073823</v>
      </c>
      <c r="EO11" s="289">
        <f t="shared" si="19"/>
        <v>0.54966442953020134</v>
      </c>
      <c r="EP11" s="289">
        <f t="shared" si="19"/>
        <v>0.55389261744966445</v>
      </c>
      <c r="EQ11" s="289">
        <f t="shared" si="19"/>
        <v>0.55812080536912756</v>
      </c>
      <c r="ER11" s="289">
        <f t="shared" si="19"/>
        <v>0.56234899328859067</v>
      </c>
      <c r="ES11" s="289">
        <f t="shared" si="19"/>
        <v>0.56657718120805367</v>
      </c>
      <c r="ET11" s="289">
        <f t="shared" si="19"/>
        <v>0.57080536912751678</v>
      </c>
      <c r="EU11" s="289">
        <f t="shared" si="19"/>
        <v>0.57503355704697989</v>
      </c>
      <c r="EV11" s="289">
        <f t="shared" si="19"/>
        <v>0.579261744966443</v>
      </c>
      <c r="EW11" s="289">
        <f t="shared" si="19"/>
        <v>0.583489932885906</v>
      </c>
      <c r="EX11" s="289">
        <f t="shared" si="19"/>
        <v>0.58771812080536912</v>
      </c>
      <c r="EY11" s="289">
        <f t="shared" si="20"/>
        <v>0.59194630872483223</v>
      </c>
      <c r="EZ11" s="289">
        <f t="shared" si="20"/>
        <v>0.59617449664429534</v>
      </c>
      <c r="FA11" s="289">
        <f t="shared" si="20"/>
        <v>0.60040268456375834</v>
      </c>
      <c r="FB11" s="289">
        <f t="shared" si="20"/>
        <v>0.60463087248322145</v>
      </c>
      <c r="FC11" s="289">
        <f t="shared" si="20"/>
        <v>0.60885906040268456</v>
      </c>
      <c r="FD11" s="289">
        <f t="shared" si="20"/>
        <v>0.61308724832214767</v>
      </c>
      <c r="FE11" s="289">
        <f t="shared" si="20"/>
        <v>0.61731543624161078</v>
      </c>
      <c r="FF11" s="289">
        <f t="shared" si="20"/>
        <v>0.62154362416107389</v>
      </c>
      <c r="FG11" s="289">
        <f t="shared" si="20"/>
        <v>0.62577181208053689</v>
      </c>
      <c r="FH11" s="289">
        <f t="shared" si="20"/>
        <v>0.63</v>
      </c>
    </row>
    <row r="12" spans="1:164" x14ac:dyDescent="0.2">
      <c r="A12" s="108"/>
      <c r="B12" s="114" t="s">
        <v>250</v>
      </c>
      <c r="C12" s="96"/>
      <c r="D12" s="97">
        <f t="shared" ref="D12:D13" si="28">E12/2*F12/2*2*PI()/60</f>
        <v>10.471975511965978</v>
      </c>
      <c r="E12" s="107">
        <v>125</v>
      </c>
      <c r="F12" s="107">
        <v>3.2</v>
      </c>
      <c r="G12" s="107">
        <v>4.4000000000000004</v>
      </c>
      <c r="H12" s="107">
        <v>0.25</v>
      </c>
      <c r="I12" s="107">
        <v>12</v>
      </c>
      <c r="J12" s="107">
        <f t="shared" si="23"/>
        <v>4.4000000000000004</v>
      </c>
      <c r="K12" s="136">
        <f t="shared" si="24"/>
        <v>3.2</v>
      </c>
      <c r="L12" s="300">
        <v>0.75</v>
      </c>
      <c r="M12" s="97">
        <f t="shared" si="25"/>
        <v>10.416666666666666</v>
      </c>
      <c r="N12" s="96">
        <f t="shared" si="5"/>
        <v>0.72727272727272729</v>
      </c>
      <c r="O12" s="289">
        <f t="shared" si="6"/>
        <v>0</v>
      </c>
      <c r="P12" s="289">
        <f t="shared" si="6"/>
        <v>2.1476510067114096E-2</v>
      </c>
      <c r="Q12" s="289">
        <f t="shared" si="6"/>
        <v>4.2953020134228193E-2</v>
      </c>
      <c r="R12" s="289">
        <f t="shared" si="6"/>
        <v>6.4429530201342275E-2</v>
      </c>
      <c r="S12" s="289">
        <f t="shared" si="6"/>
        <v>8.5906040268456385E-2</v>
      </c>
      <c r="T12" s="289">
        <f t="shared" si="6"/>
        <v>0.10738255033557048</v>
      </c>
      <c r="U12" s="289">
        <f t="shared" si="6"/>
        <v>0.12885906040268455</v>
      </c>
      <c r="V12" s="289">
        <f t="shared" si="6"/>
        <v>0.15033557046979867</v>
      </c>
      <c r="W12" s="289">
        <f t="shared" si="6"/>
        <v>0.17181208053691277</v>
      </c>
      <c r="X12" s="289">
        <f t="shared" si="6"/>
        <v>0.19328859060402687</v>
      </c>
      <c r="Y12" s="289">
        <f t="shared" si="7"/>
        <v>0.21476510067114096</v>
      </c>
      <c r="Z12" s="289">
        <f t="shared" si="7"/>
        <v>0.23624161073825506</v>
      </c>
      <c r="AA12" s="289">
        <f t="shared" si="7"/>
        <v>0.2577181208053691</v>
      </c>
      <c r="AB12" s="289">
        <f t="shared" si="7"/>
        <v>0.27919463087248325</v>
      </c>
      <c r="AC12" s="289">
        <f t="shared" si="7"/>
        <v>0.30067114093959735</v>
      </c>
      <c r="AD12" s="289">
        <f t="shared" si="7"/>
        <v>0.32214765100671139</v>
      </c>
      <c r="AE12" s="289">
        <f t="shared" si="7"/>
        <v>0.34362416107382554</v>
      </c>
      <c r="AF12" s="289">
        <f t="shared" si="7"/>
        <v>0.36510067114093964</v>
      </c>
      <c r="AG12" s="289">
        <f t="shared" si="7"/>
        <v>0.38657718120805373</v>
      </c>
      <c r="AH12" s="289">
        <f t="shared" si="7"/>
        <v>0.40805369127516783</v>
      </c>
      <c r="AI12" s="289">
        <f t="shared" si="8"/>
        <v>0.42953020134228193</v>
      </c>
      <c r="AJ12" s="289">
        <f t="shared" si="8"/>
        <v>0.45100671140939597</v>
      </c>
      <c r="AK12" s="289">
        <f t="shared" si="8"/>
        <v>0.47248322147651012</v>
      </c>
      <c r="AL12" s="289">
        <f t="shared" si="8"/>
        <v>0.49395973154362416</v>
      </c>
      <c r="AM12" s="289">
        <f t="shared" si="8"/>
        <v>0.5154362416107382</v>
      </c>
      <c r="AN12" s="289">
        <f t="shared" si="8"/>
        <v>0.53691275167785235</v>
      </c>
      <c r="AO12" s="289">
        <f t="shared" si="8"/>
        <v>0.5583892617449665</v>
      </c>
      <c r="AP12" s="289">
        <f t="shared" si="8"/>
        <v>0.57986577181208054</v>
      </c>
      <c r="AQ12" s="289">
        <f t="shared" si="8"/>
        <v>0.6013422818791947</v>
      </c>
      <c r="AR12" s="289">
        <f t="shared" si="8"/>
        <v>0.62281879194630874</v>
      </c>
      <c r="AS12" s="289">
        <f t="shared" si="9"/>
        <v>0.64429530201342278</v>
      </c>
      <c r="AT12" s="289">
        <f t="shared" si="9"/>
        <v>0.66577181208053693</v>
      </c>
      <c r="AU12" s="289">
        <f t="shared" si="9"/>
        <v>0.68724832214765108</v>
      </c>
      <c r="AV12" s="289">
        <f t="shared" si="9"/>
        <v>0.70872483221476523</v>
      </c>
      <c r="AW12" s="289">
        <f t="shared" si="9"/>
        <v>0.73020134228187927</v>
      </c>
      <c r="AX12" s="289">
        <f t="shared" si="9"/>
        <v>0.75167785234899331</v>
      </c>
      <c r="AY12" s="289">
        <f t="shared" si="9"/>
        <v>0.77315436241610747</v>
      </c>
      <c r="AZ12" s="289">
        <f t="shared" si="9"/>
        <v>0.79463087248322151</v>
      </c>
      <c r="BA12" s="289">
        <f t="shared" si="9"/>
        <v>0.81610738255033566</v>
      </c>
      <c r="BB12" s="289">
        <f t="shared" si="9"/>
        <v>0.8375838926174497</v>
      </c>
      <c r="BC12" s="289">
        <f t="shared" si="10"/>
        <v>0.85906040268456385</v>
      </c>
      <c r="BD12" s="289">
        <f t="shared" si="10"/>
        <v>0.88053691275167789</v>
      </c>
      <c r="BE12" s="289">
        <f t="shared" si="10"/>
        <v>0.90201342281879193</v>
      </c>
      <c r="BF12" s="289">
        <f t="shared" si="10"/>
        <v>0.9234899328859062</v>
      </c>
      <c r="BG12" s="289">
        <f t="shared" si="10"/>
        <v>0.94496644295302024</v>
      </c>
      <c r="BH12" s="289">
        <f t="shared" si="10"/>
        <v>0.96644295302013428</v>
      </c>
      <c r="BI12" s="289">
        <f t="shared" si="10"/>
        <v>0.98791946308724832</v>
      </c>
      <c r="BJ12" s="289">
        <f t="shared" si="10"/>
        <v>1.0093959731543625</v>
      </c>
      <c r="BK12" s="289">
        <f t="shared" si="10"/>
        <v>1.0308724832214764</v>
      </c>
      <c r="BL12" s="289">
        <f t="shared" si="10"/>
        <v>1.0523489932885908</v>
      </c>
      <c r="BM12" s="289">
        <f t="shared" si="11"/>
        <v>1.0738255033557047</v>
      </c>
      <c r="BN12" s="289">
        <f t="shared" si="11"/>
        <v>1.0953020134228189</v>
      </c>
      <c r="BO12" s="289">
        <f t="shared" si="11"/>
        <v>1.116778523489933</v>
      </c>
      <c r="BP12" s="289">
        <f t="shared" si="11"/>
        <v>1.1382550335570469</v>
      </c>
      <c r="BQ12" s="289">
        <f t="shared" si="11"/>
        <v>1.1597315436241611</v>
      </c>
      <c r="BR12" s="289">
        <f t="shared" si="11"/>
        <v>1.1812080536912752</v>
      </c>
      <c r="BS12" s="289">
        <f t="shared" si="11"/>
        <v>1.2026845637583894</v>
      </c>
      <c r="BT12" s="289">
        <f t="shared" si="11"/>
        <v>1.2241610738255035</v>
      </c>
      <c r="BU12" s="289">
        <f t="shared" si="11"/>
        <v>1.2456375838926175</v>
      </c>
      <c r="BV12" s="289">
        <f t="shared" si="11"/>
        <v>1.2671140939597316</v>
      </c>
      <c r="BW12" s="289">
        <f t="shared" si="12"/>
        <v>1.2885906040268456</v>
      </c>
      <c r="BX12" s="289">
        <f t="shared" si="12"/>
        <v>1.3100671140939599</v>
      </c>
      <c r="BY12" s="289">
        <f t="shared" si="12"/>
        <v>1.3315436241610739</v>
      </c>
      <c r="BZ12" s="289">
        <f t="shared" si="12"/>
        <v>1.353020134228188</v>
      </c>
      <c r="CA12" s="289">
        <f t="shared" si="12"/>
        <v>1.3744966442953022</v>
      </c>
      <c r="CB12" s="289">
        <f t="shared" si="12"/>
        <v>1.3959731543624161</v>
      </c>
      <c r="CC12" s="289">
        <f t="shared" si="12"/>
        <v>1.4174496644295305</v>
      </c>
      <c r="CD12" s="289">
        <f t="shared" si="12"/>
        <v>1.4389261744966444</v>
      </c>
      <c r="CE12" s="289">
        <f t="shared" si="12"/>
        <v>1.4604026845637585</v>
      </c>
      <c r="CF12" s="289">
        <f t="shared" si="12"/>
        <v>1.4818791946308725</v>
      </c>
      <c r="CG12" s="289">
        <f t="shared" si="13"/>
        <v>1.5033557046979866</v>
      </c>
      <c r="CH12" s="289">
        <f t="shared" si="13"/>
        <v>1.5248322147651008</v>
      </c>
      <c r="CI12" s="289">
        <f t="shared" si="13"/>
        <v>1.5463087248322149</v>
      </c>
      <c r="CJ12" s="289">
        <f t="shared" si="13"/>
        <v>1.5677852348993289</v>
      </c>
      <c r="CK12" s="289">
        <f t="shared" si="13"/>
        <v>1.589261744966443</v>
      </c>
      <c r="CL12" s="289">
        <f t="shared" si="13"/>
        <v>1.6107382550335574</v>
      </c>
      <c r="CM12" s="289">
        <f t="shared" si="13"/>
        <v>1.6322147651006713</v>
      </c>
      <c r="CN12" s="289">
        <f t="shared" si="13"/>
        <v>1.6536912751677855</v>
      </c>
      <c r="CO12" s="289">
        <f t="shared" si="13"/>
        <v>1.6751677852348994</v>
      </c>
      <c r="CP12" s="289">
        <f t="shared" si="13"/>
        <v>1.6966442953020135</v>
      </c>
      <c r="CQ12" s="289">
        <f t="shared" si="14"/>
        <v>1.7181208053691277</v>
      </c>
      <c r="CR12" s="289">
        <f t="shared" si="14"/>
        <v>1.7395973154362416</v>
      </c>
      <c r="CS12" s="289">
        <f t="shared" si="14"/>
        <v>1.7610738255033558</v>
      </c>
      <c r="CT12" s="289">
        <f t="shared" si="14"/>
        <v>1.7825503355704697</v>
      </c>
      <c r="CU12" s="289">
        <f t="shared" si="14"/>
        <v>1.8040268456375839</v>
      </c>
      <c r="CV12" s="289">
        <f t="shared" si="14"/>
        <v>1.825503355704698</v>
      </c>
      <c r="CW12" s="289">
        <f t="shared" si="14"/>
        <v>1.8469798657718124</v>
      </c>
      <c r="CX12" s="289">
        <f t="shared" si="14"/>
        <v>1.8684563758389263</v>
      </c>
      <c r="CY12" s="289">
        <f t="shared" si="14"/>
        <v>1.8899328859060405</v>
      </c>
      <c r="CZ12" s="289">
        <f t="shared" si="14"/>
        <v>1.9114093959731546</v>
      </c>
      <c r="DA12" s="289">
        <f t="shared" si="15"/>
        <v>1.9328859060402686</v>
      </c>
      <c r="DB12" s="289">
        <f t="shared" si="15"/>
        <v>1.9543624161073827</v>
      </c>
      <c r="DC12" s="289">
        <f t="shared" si="15"/>
        <v>1.9758389261744966</v>
      </c>
      <c r="DD12" s="289">
        <f t="shared" si="15"/>
        <v>1.9973154362416108</v>
      </c>
      <c r="DE12" s="289">
        <f t="shared" si="15"/>
        <v>2.0187919463087249</v>
      </c>
      <c r="DF12" s="289">
        <f t="shared" si="15"/>
        <v>2.0402684563758391</v>
      </c>
      <c r="DG12" s="289">
        <f t="shared" si="15"/>
        <v>2.0617449664429528</v>
      </c>
      <c r="DH12" s="289">
        <f t="shared" si="15"/>
        <v>2.0832214765100669</v>
      </c>
      <c r="DI12" s="289">
        <f t="shared" si="15"/>
        <v>2.1046979865771815</v>
      </c>
      <c r="DJ12" s="289">
        <f t="shared" si="15"/>
        <v>2.1261744966442957</v>
      </c>
      <c r="DK12" s="289">
        <f t="shared" si="16"/>
        <v>2.1476510067114094</v>
      </c>
      <c r="DL12" s="289">
        <f t="shared" si="16"/>
        <v>2.1691275167785236</v>
      </c>
      <c r="DM12" s="289">
        <f t="shared" si="16"/>
        <v>2.1906040268456377</v>
      </c>
      <c r="DN12" s="289">
        <f t="shared" si="16"/>
        <v>2.2120805369127519</v>
      </c>
      <c r="DO12" s="289">
        <f t="shared" si="16"/>
        <v>2.233557046979866</v>
      </c>
      <c r="DP12" s="289">
        <f t="shared" si="16"/>
        <v>2.2550335570469797</v>
      </c>
      <c r="DQ12" s="289">
        <f t="shared" si="16"/>
        <v>2.2765100671140939</v>
      </c>
      <c r="DR12" s="289">
        <f t="shared" si="16"/>
        <v>2.297986577181208</v>
      </c>
      <c r="DS12" s="289">
        <f t="shared" si="16"/>
        <v>2.3194630872483222</v>
      </c>
      <c r="DT12" s="289">
        <f t="shared" si="16"/>
        <v>2.3409395973154363</v>
      </c>
      <c r="DU12" s="289">
        <f t="shared" si="17"/>
        <v>2.3624161073825505</v>
      </c>
      <c r="DV12" s="289">
        <f t="shared" si="17"/>
        <v>2.3838926174496646</v>
      </c>
      <c r="DW12" s="289">
        <f t="shared" si="17"/>
        <v>2.4053691275167788</v>
      </c>
      <c r="DX12" s="289">
        <f t="shared" si="17"/>
        <v>2.4268456375838929</v>
      </c>
      <c r="DY12" s="289">
        <f t="shared" si="17"/>
        <v>2.4483221476510071</v>
      </c>
      <c r="DZ12" s="289">
        <f t="shared" si="17"/>
        <v>2.4697986577181208</v>
      </c>
      <c r="EA12" s="289">
        <f t="shared" si="17"/>
        <v>2.4912751677852349</v>
      </c>
      <c r="EB12" s="289">
        <f t="shared" si="17"/>
        <v>2.5127516778523491</v>
      </c>
      <c r="EC12" s="289">
        <f t="shared" si="17"/>
        <v>2.5342281879194632</v>
      </c>
      <c r="ED12" s="289">
        <f t="shared" si="17"/>
        <v>2.5557046979865774</v>
      </c>
      <c r="EE12" s="289">
        <f t="shared" si="18"/>
        <v>2.5771812080536911</v>
      </c>
      <c r="EF12" s="289">
        <f t="shared" si="18"/>
        <v>2.5986577181208057</v>
      </c>
      <c r="EG12" s="289">
        <f t="shared" si="18"/>
        <v>2.6201342281879199</v>
      </c>
      <c r="EH12" s="289">
        <f t="shared" si="18"/>
        <v>2.641610738255034</v>
      </c>
      <c r="EI12" s="289">
        <f t="shared" si="18"/>
        <v>2.6630872483221477</v>
      </c>
      <c r="EJ12" s="289">
        <f t="shared" si="18"/>
        <v>2.6845637583892619</v>
      </c>
      <c r="EK12" s="289">
        <f t="shared" si="18"/>
        <v>2.706040268456376</v>
      </c>
      <c r="EL12" s="289">
        <f t="shared" si="18"/>
        <v>2.7275167785234902</v>
      </c>
      <c r="EM12" s="289">
        <f t="shared" si="18"/>
        <v>2.7489932885906043</v>
      </c>
      <c r="EN12" s="289">
        <f t="shared" si="18"/>
        <v>2.770469798657718</v>
      </c>
      <c r="EO12" s="289">
        <f t="shared" si="19"/>
        <v>2.7919463087248322</v>
      </c>
      <c r="EP12" s="289">
        <f t="shared" si="19"/>
        <v>2.8134228187919463</v>
      </c>
      <c r="EQ12" s="289">
        <f t="shared" si="19"/>
        <v>2.8348993288590609</v>
      </c>
      <c r="ER12" s="289">
        <f t="shared" si="19"/>
        <v>2.8563758389261746</v>
      </c>
      <c r="ES12" s="289">
        <f t="shared" si="19"/>
        <v>2.8778523489932888</v>
      </c>
      <c r="ET12" s="289">
        <f t="shared" si="19"/>
        <v>2.8993288590604029</v>
      </c>
      <c r="EU12" s="289">
        <f t="shared" si="19"/>
        <v>2.9208053691275171</v>
      </c>
      <c r="EV12" s="289">
        <f t="shared" si="19"/>
        <v>2.9422818791946312</v>
      </c>
      <c r="EW12" s="289">
        <f t="shared" si="19"/>
        <v>2.963758389261745</v>
      </c>
      <c r="EX12" s="289">
        <f t="shared" si="19"/>
        <v>2.9852348993288591</v>
      </c>
      <c r="EY12" s="289">
        <f t="shared" si="20"/>
        <v>3.0067114093959733</v>
      </c>
      <c r="EZ12" s="289">
        <f t="shared" si="20"/>
        <v>3.0281879194630874</v>
      </c>
      <c r="FA12" s="289">
        <f t="shared" si="20"/>
        <v>3.0496644295302016</v>
      </c>
      <c r="FB12" s="289">
        <f t="shared" si="20"/>
        <v>3.0711409395973153</v>
      </c>
      <c r="FC12" s="289">
        <f t="shared" si="20"/>
        <v>3.0926174496644299</v>
      </c>
      <c r="FD12" s="289">
        <f t="shared" si="20"/>
        <v>3.1140939597315445</v>
      </c>
      <c r="FE12" s="289">
        <f t="shared" si="20"/>
        <v>3.1355704697986577</v>
      </c>
      <c r="FF12" s="289">
        <f t="shared" si="20"/>
        <v>3.1570469798657719</v>
      </c>
      <c r="FG12" s="289">
        <f t="shared" si="20"/>
        <v>3.178523489932886</v>
      </c>
      <c r="FH12" s="289">
        <f t="shared" si="20"/>
        <v>3.2</v>
      </c>
    </row>
    <row r="13" spans="1:164" x14ac:dyDescent="0.2">
      <c r="A13" s="108"/>
      <c r="B13" s="114" t="s">
        <v>251</v>
      </c>
      <c r="C13" s="96"/>
      <c r="D13" s="97">
        <f t="shared" si="28"/>
        <v>16.493361431346415</v>
      </c>
      <c r="E13" s="107">
        <v>6000</v>
      </c>
      <c r="F13" s="107">
        <v>0.105</v>
      </c>
      <c r="G13" s="107">
        <v>8.5</v>
      </c>
      <c r="H13" s="107">
        <v>0.4</v>
      </c>
      <c r="I13" s="107">
        <v>12</v>
      </c>
      <c r="J13" s="107">
        <f t="shared" si="23"/>
        <v>8.5</v>
      </c>
      <c r="K13" s="136">
        <f t="shared" si="24"/>
        <v>0.105</v>
      </c>
      <c r="L13" s="300">
        <v>0.75</v>
      </c>
      <c r="M13" s="97">
        <f t="shared" si="25"/>
        <v>500</v>
      </c>
      <c r="N13" s="96">
        <f t="shared" si="5"/>
        <v>1.2352941176470587E-2</v>
      </c>
      <c r="O13" s="289">
        <f t="shared" si="6"/>
        <v>0</v>
      </c>
      <c r="P13" s="289">
        <f t="shared" si="6"/>
        <v>7.0469798657718118E-4</v>
      </c>
      <c r="Q13" s="289">
        <f t="shared" si="6"/>
        <v>1.4093959731543624E-3</v>
      </c>
      <c r="R13" s="289">
        <f t="shared" si="6"/>
        <v>2.1140939597315434E-3</v>
      </c>
      <c r="S13" s="289">
        <f t="shared" si="6"/>
        <v>2.8187919463087247E-3</v>
      </c>
      <c r="T13" s="289">
        <f t="shared" si="6"/>
        <v>3.523489932885906E-3</v>
      </c>
      <c r="U13" s="289">
        <f t="shared" si="6"/>
        <v>4.2281879194630868E-3</v>
      </c>
      <c r="V13" s="289">
        <f t="shared" si="6"/>
        <v>4.9328859060402686E-3</v>
      </c>
      <c r="W13" s="289">
        <f t="shared" si="6"/>
        <v>5.6375838926174494E-3</v>
      </c>
      <c r="X13" s="289">
        <f t="shared" si="6"/>
        <v>6.3422818791946311E-3</v>
      </c>
      <c r="Y13" s="289">
        <f t="shared" si="7"/>
        <v>7.046979865771812E-3</v>
      </c>
      <c r="Z13" s="289">
        <f t="shared" si="7"/>
        <v>7.7516778523489937E-3</v>
      </c>
      <c r="AA13" s="289">
        <f t="shared" si="7"/>
        <v>8.4563758389261737E-3</v>
      </c>
      <c r="AB13" s="289">
        <f t="shared" si="7"/>
        <v>9.1610738255033554E-3</v>
      </c>
      <c r="AC13" s="289">
        <f t="shared" si="7"/>
        <v>9.8657718120805371E-3</v>
      </c>
      <c r="AD13" s="289">
        <f t="shared" si="7"/>
        <v>1.0570469798657717E-2</v>
      </c>
      <c r="AE13" s="289">
        <f t="shared" si="7"/>
        <v>1.1275167785234899E-2</v>
      </c>
      <c r="AF13" s="289">
        <f t="shared" si="7"/>
        <v>1.1979865771812081E-2</v>
      </c>
      <c r="AG13" s="289">
        <f t="shared" si="7"/>
        <v>1.2684563758389262E-2</v>
      </c>
      <c r="AH13" s="289">
        <f t="shared" si="7"/>
        <v>1.3389261744966444E-2</v>
      </c>
      <c r="AI13" s="289">
        <f t="shared" si="8"/>
        <v>1.4093959731543624E-2</v>
      </c>
      <c r="AJ13" s="289">
        <f t="shared" si="8"/>
        <v>1.4798657718120804E-2</v>
      </c>
      <c r="AK13" s="289">
        <f t="shared" si="8"/>
        <v>1.5503355704697987E-2</v>
      </c>
      <c r="AL13" s="289">
        <f t="shared" si="8"/>
        <v>1.6208053691275166E-2</v>
      </c>
      <c r="AM13" s="289">
        <f t="shared" si="8"/>
        <v>1.6912751677852347E-2</v>
      </c>
      <c r="AN13" s="289">
        <f t="shared" si="8"/>
        <v>1.7617449664429529E-2</v>
      </c>
      <c r="AO13" s="289">
        <f t="shared" si="8"/>
        <v>1.8322147651006711E-2</v>
      </c>
      <c r="AP13" s="289">
        <f t="shared" si="8"/>
        <v>1.9026845637583889E-2</v>
      </c>
      <c r="AQ13" s="289">
        <f t="shared" si="8"/>
        <v>1.9731543624161074E-2</v>
      </c>
      <c r="AR13" s="289">
        <f t="shared" si="8"/>
        <v>2.0436241610738252E-2</v>
      </c>
      <c r="AS13" s="289">
        <f t="shared" si="9"/>
        <v>2.1140939597315434E-2</v>
      </c>
      <c r="AT13" s="289">
        <f t="shared" si="9"/>
        <v>2.1845637583892616E-2</v>
      </c>
      <c r="AU13" s="289">
        <f t="shared" si="9"/>
        <v>2.2550335570469798E-2</v>
      </c>
      <c r="AV13" s="289">
        <f t="shared" si="9"/>
        <v>2.3255033557046979E-2</v>
      </c>
      <c r="AW13" s="289">
        <f t="shared" si="9"/>
        <v>2.3959731543624161E-2</v>
      </c>
      <c r="AX13" s="289">
        <f t="shared" si="9"/>
        <v>2.4664429530201339E-2</v>
      </c>
      <c r="AY13" s="289">
        <f t="shared" si="9"/>
        <v>2.5369127516778524E-2</v>
      </c>
      <c r="AZ13" s="289">
        <f t="shared" si="9"/>
        <v>2.6073825503355703E-2</v>
      </c>
      <c r="BA13" s="289">
        <f t="shared" si="9"/>
        <v>2.6778523489932888E-2</v>
      </c>
      <c r="BB13" s="289">
        <f t="shared" si="9"/>
        <v>2.7483221476510066E-2</v>
      </c>
      <c r="BC13" s="289">
        <f t="shared" si="10"/>
        <v>2.8187919463087248E-2</v>
      </c>
      <c r="BD13" s="289">
        <f t="shared" si="10"/>
        <v>2.8892617449664426E-2</v>
      </c>
      <c r="BE13" s="289">
        <f t="shared" si="10"/>
        <v>2.9597315436241608E-2</v>
      </c>
      <c r="BF13" s="289">
        <f t="shared" si="10"/>
        <v>3.0302013422818793E-2</v>
      </c>
      <c r="BG13" s="289">
        <f t="shared" si="10"/>
        <v>3.1006711409395975E-2</v>
      </c>
      <c r="BH13" s="289">
        <f t="shared" si="10"/>
        <v>3.1711409395973153E-2</v>
      </c>
      <c r="BI13" s="289">
        <f t="shared" si="10"/>
        <v>3.2416107382550331E-2</v>
      </c>
      <c r="BJ13" s="289">
        <f t="shared" si="10"/>
        <v>3.3120805369127516E-2</v>
      </c>
      <c r="BK13" s="289">
        <f t="shared" si="10"/>
        <v>3.3825503355704695E-2</v>
      </c>
      <c r="BL13" s="289">
        <f t="shared" si="10"/>
        <v>3.453020134228188E-2</v>
      </c>
      <c r="BM13" s="289">
        <f t="shared" si="11"/>
        <v>3.5234899328859058E-2</v>
      </c>
      <c r="BN13" s="289">
        <f t="shared" si="11"/>
        <v>3.5939597315436243E-2</v>
      </c>
      <c r="BO13" s="289">
        <f t="shared" si="11"/>
        <v>3.6644295302013422E-2</v>
      </c>
      <c r="BP13" s="289">
        <f t="shared" si="11"/>
        <v>3.73489932885906E-2</v>
      </c>
      <c r="BQ13" s="289">
        <f t="shared" si="11"/>
        <v>3.8053691275167778E-2</v>
      </c>
      <c r="BR13" s="289">
        <f t="shared" si="11"/>
        <v>3.875838926174497E-2</v>
      </c>
      <c r="BS13" s="289">
        <f t="shared" si="11"/>
        <v>3.9463087248322148E-2</v>
      </c>
      <c r="BT13" s="289">
        <f t="shared" si="11"/>
        <v>4.0167785234899327E-2</v>
      </c>
      <c r="BU13" s="289">
        <f t="shared" si="11"/>
        <v>4.0872483221476505E-2</v>
      </c>
      <c r="BV13" s="289">
        <f t="shared" si="11"/>
        <v>4.157718120805369E-2</v>
      </c>
      <c r="BW13" s="289">
        <f t="shared" si="12"/>
        <v>4.2281879194630868E-2</v>
      </c>
      <c r="BX13" s="289">
        <f t="shared" si="12"/>
        <v>4.2986577181208054E-2</v>
      </c>
      <c r="BY13" s="289">
        <f t="shared" si="12"/>
        <v>4.3691275167785232E-2</v>
      </c>
      <c r="BZ13" s="289">
        <f t="shared" si="12"/>
        <v>4.4395973154362417E-2</v>
      </c>
      <c r="CA13" s="289">
        <f t="shared" si="12"/>
        <v>4.5100671140939595E-2</v>
      </c>
      <c r="CB13" s="289">
        <f t="shared" si="12"/>
        <v>4.5805369127516773E-2</v>
      </c>
      <c r="CC13" s="289">
        <f t="shared" si="12"/>
        <v>4.6510067114093959E-2</v>
      </c>
      <c r="CD13" s="289">
        <f t="shared" si="12"/>
        <v>4.7214765100671144E-2</v>
      </c>
      <c r="CE13" s="289">
        <f t="shared" si="12"/>
        <v>4.7919463087248322E-2</v>
      </c>
      <c r="CF13" s="289">
        <f t="shared" si="12"/>
        <v>4.86241610738255E-2</v>
      </c>
      <c r="CG13" s="289">
        <f t="shared" si="13"/>
        <v>4.9328859060402679E-2</v>
      </c>
      <c r="CH13" s="289">
        <f t="shared" si="13"/>
        <v>5.0033557046979864E-2</v>
      </c>
      <c r="CI13" s="289">
        <f t="shared" si="13"/>
        <v>5.0738255033557049E-2</v>
      </c>
      <c r="CJ13" s="289">
        <f t="shared" si="13"/>
        <v>5.1442953020134227E-2</v>
      </c>
      <c r="CK13" s="289">
        <f t="shared" si="13"/>
        <v>5.2147651006711405E-2</v>
      </c>
      <c r="CL13" s="289">
        <f t="shared" si="13"/>
        <v>5.2852348993288591E-2</v>
      </c>
      <c r="CM13" s="289">
        <f t="shared" si="13"/>
        <v>5.3557046979865776E-2</v>
      </c>
      <c r="CN13" s="289">
        <f t="shared" si="13"/>
        <v>5.4261744966442954E-2</v>
      </c>
      <c r="CO13" s="289">
        <f t="shared" si="13"/>
        <v>5.4966442953020132E-2</v>
      </c>
      <c r="CP13" s="289">
        <f t="shared" si="13"/>
        <v>5.5671140939597318E-2</v>
      </c>
      <c r="CQ13" s="289">
        <f t="shared" si="14"/>
        <v>5.6375838926174496E-2</v>
      </c>
      <c r="CR13" s="289">
        <f t="shared" si="14"/>
        <v>5.7080536912751674E-2</v>
      </c>
      <c r="CS13" s="289">
        <f t="shared" si="14"/>
        <v>5.7785234899328852E-2</v>
      </c>
      <c r="CT13" s="289">
        <f t="shared" si="14"/>
        <v>5.8489932885906037E-2</v>
      </c>
      <c r="CU13" s="289">
        <f t="shared" si="14"/>
        <v>5.9194630872483216E-2</v>
      </c>
      <c r="CV13" s="289">
        <f t="shared" si="14"/>
        <v>5.9899328859060394E-2</v>
      </c>
      <c r="CW13" s="289">
        <f t="shared" si="14"/>
        <v>6.0604026845637586E-2</v>
      </c>
      <c r="CX13" s="289">
        <f t="shared" si="14"/>
        <v>6.1308724832214764E-2</v>
      </c>
      <c r="CY13" s="289">
        <f t="shared" si="14"/>
        <v>6.201342281879195E-2</v>
      </c>
      <c r="CZ13" s="289">
        <f t="shared" si="14"/>
        <v>6.2718120805369135E-2</v>
      </c>
      <c r="DA13" s="289">
        <f t="shared" si="15"/>
        <v>6.3422818791946306E-2</v>
      </c>
      <c r="DB13" s="289">
        <f t="shared" si="15"/>
        <v>6.4127516778523491E-2</v>
      </c>
      <c r="DC13" s="289">
        <f t="shared" si="15"/>
        <v>6.4832214765100663E-2</v>
      </c>
      <c r="DD13" s="289">
        <f t="shared" si="15"/>
        <v>6.5536912751677848E-2</v>
      </c>
      <c r="DE13" s="289">
        <f t="shared" si="15"/>
        <v>6.6241610738255033E-2</v>
      </c>
      <c r="DF13" s="289">
        <f t="shared" si="15"/>
        <v>6.6946308724832204E-2</v>
      </c>
      <c r="DG13" s="289">
        <f t="shared" si="15"/>
        <v>6.7651006711409389E-2</v>
      </c>
      <c r="DH13" s="289">
        <f t="shared" si="15"/>
        <v>6.8355704697986575E-2</v>
      </c>
      <c r="DI13" s="289">
        <f t="shared" si="15"/>
        <v>6.906040268456376E-2</v>
      </c>
      <c r="DJ13" s="289">
        <f t="shared" si="15"/>
        <v>6.9765100671140945E-2</v>
      </c>
      <c r="DK13" s="289">
        <f t="shared" si="16"/>
        <v>7.0469798657718116E-2</v>
      </c>
      <c r="DL13" s="289">
        <f t="shared" si="16"/>
        <v>7.1174496644295301E-2</v>
      </c>
      <c r="DM13" s="289">
        <f t="shared" si="16"/>
        <v>7.1879194630872487E-2</v>
      </c>
      <c r="DN13" s="289">
        <f t="shared" si="16"/>
        <v>7.2583892617449658E-2</v>
      </c>
      <c r="DO13" s="289">
        <f t="shared" si="16"/>
        <v>7.3288590604026843E-2</v>
      </c>
      <c r="DP13" s="289">
        <f t="shared" si="16"/>
        <v>7.3993288590604028E-2</v>
      </c>
      <c r="DQ13" s="289">
        <f t="shared" si="16"/>
        <v>7.46979865771812E-2</v>
      </c>
      <c r="DR13" s="289">
        <f t="shared" si="16"/>
        <v>7.5402684563758385E-2</v>
      </c>
      <c r="DS13" s="289">
        <f t="shared" si="16"/>
        <v>7.6107382550335556E-2</v>
      </c>
      <c r="DT13" s="289">
        <f t="shared" si="16"/>
        <v>7.6812080536912755E-2</v>
      </c>
      <c r="DU13" s="289">
        <f t="shared" si="17"/>
        <v>7.751677852348994E-2</v>
      </c>
      <c r="DV13" s="289">
        <f t="shared" si="17"/>
        <v>7.8221476510067112E-2</v>
      </c>
      <c r="DW13" s="289">
        <f t="shared" si="17"/>
        <v>7.8926174496644297E-2</v>
      </c>
      <c r="DX13" s="289">
        <f t="shared" si="17"/>
        <v>7.9630872483221482E-2</v>
      </c>
      <c r="DY13" s="289">
        <f t="shared" si="17"/>
        <v>8.0335570469798653E-2</v>
      </c>
      <c r="DZ13" s="289">
        <f t="shared" si="17"/>
        <v>8.1040268456375839E-2</v>
      </c>
      <c r="EA13" s="289">
        <f t="shared" si="17"/>
        <v>8.174496644295301E-2</v>
      </c>
      <c r="EB13" s="289">
        <f t="shared" si="17"/>
        <v>8.2449664429530195E-2</v>
      </c>
      <c r="EC13" s="289">
        <f t="shared" si="17"/>
        <v>8.315436241610738E-2</v>
      </c>
      <c r="ED13" s="289">
        <f t="shared" si="17"/>
        <v>8.3859060402684552E-2</v>
      </c>
      <c r="EE13" s="289">
        <f t="shared" si="18"/>
        <v>8.4563758389261737E-2</v>
      </c>
      <c r="EF13" s="289">
        <f t="shared" si="18"/>
        <v>8.5268456375838922E-2</v>
      </c>
      <c r="EG13" s="289">
        <f t="shared" si="18"/>
        <v>8.5973154362416107E-2</v>
      </c>
      <c r="EH13" s="289">
        <f t="shared" si="18"/>
        <v>8.6677852348993292E-2</v>
      </c>
      <c r="EI13" s="289">
        <f t="shared" si="18"/>
        <v>8.7382550335570464E-2</v>
      </c>
      <c r="EJ13" s="289">
        <f t="shared" si="18"/>
        <v>8.8087248322147649E-2</v>
      </c>
      <c r="EK13" s="289">
        <f t="shared" si="18"/>
        <v>8.8791946308724834E-2</v>
      </c>
      <c r="EL13" s="289">
        <f t="shared" si="18"/>
        <v>8.9496644295302005E-2</v>
      </c>
      <c r="EM13" s="289">
        <f t="shared" si="18"/>
        <v>9.020134228187919E-2</v>
      </c>
      <c r="EN13" s="289">
        <f t="shared" si="18"/>
        <v>9.0906040268456376E-2</v>
      </c>
      <c r="EO13" s="289">
        <f t="shared" si="19"/>
        <v>9.1610738255033547E-2</v>
      </c>
      <c r="EP13" s="289">
        <f t="shared" si="19"/>
        <v>9.2315436241610732E-2</v>
      </c>
      <c r="EQ13" s="289">
        <f t="shared" si="19"/>
        <v>9.3020134228187917E-2</v>
      </c>
      <c r="ER13" s="289">
        <f t="shared" si="19"/>
        <v>9.3724832214765103E-2</v>
      </c>
      <c r="ES13" s="289">
        <f t="shared" si="19"/>
        <v>9.4429530201342288E-2</v>
      </c>
      <c r="ET13" s="289">
        <f t="shared" si="19"/>
        <v>9.5134228187919459E-2</v>
      </c>
      <c r="EU13" s="289">
        <f t="shared" si="19"/>
        <v>9.5838926174496644E-2</v>
      </c>
      <c r="EV13" s="289">
        <f t="shared" si="19"/>
        <v>9.6543624161073829E-2</v>
      </c>
      <c r="EW13" s="289">
        <f t="shared" si="19"/>
        <v>9.7248322147651001E-2</v>
      </c>
      <c r="EX13" s="289">
        <f t="shared" si="19"/>
        <v>9.7953020134228186E-2</v>
      </c>
      <c r="EY13" s="289">
        <f t="shared" si="20"/>
        <v>9.8657718120805357E-2</v>
      </c>
      <c r="EZ13" s="289">
        <f t="shared" si="20"/>
        <v>9.9362416107382542E-2</v>
      </c>
      <c r="FA13" s="289">
        <f t="shared" si="20"/>
        <v>0.10006711409395973</v>
      </c>
      <c r="FB13" s="289">
        <f t="shared" si="20"/>
        <v>0.1007718120805369</v>
      </c>
      <c r="FC13" s="289">
        <f t="shared" si="20"/>
        <v>0.1014765100671141</v>
      </c>
      <c r="FD13" s="289">
        <f t="shared" si="20"/>
        <v>0.10218120805369127</v>
      </c>
      <c r="FE13" s="289">
        <f t="shared" si="20"/>
        <v>0.10288590604026845</v>
      </c>
      <c r="FF13" s="289">
        <f t="shared" si="20"/>
        <v>0.10359060402684564</v>
      </c>
      <c r="FG13" s="289">
        <f t="shared" si="20"/>
        <v>0.10429530201342281</v>
      </c>
      <c r="FH13" s="289">
        <f t="shared" si="20"/>
        <v>0.105</v>
      </c>
    </row>
    <row r="14" spans="1:164" x14ac:dyDescent="0.2">
      <c r="A14" s="108"/>
      <c r="B14" s="114" t="s">
        <v>86</v>
      </c>
      <c r="C14" s="96">
        <f t="shared" si="22"/>
        <v>20</v>
      </c>
      <c r="D14" s="97">
        <f t="shared" si="26"/>
        <v>148.37218504128992</v>
      </c>
      <c r="E14" s="107">
        <v>13180</v>
      </c>
      <c r="F14" s="107">
        <v>0.43</v>
      </c>
      <c r="G14" s="107">
        <v>53</v>
      </c>
      <c r="H14" s="107">
        <v>1.8</v>
      </c>
      <c r="I14" s="107">
        <f>I10</f>
        <v>12</v>
      </c>
      <c r="J14" s="107">
        <f t="shared" si="23"/>
        <v>53</v>
      </c>
      <c r="K14" s="136">
        <f t="shared" si="24"/>
        <v>0.43000000000000005</v>
      </c>
      <c r="L14" s="300">
        <v>0.75</v>
      </c>
      <c r="M14" s="97">
        <f t="shared" si="25"/>
        <v>1098.3333333333333</v>
      </c>
      <c r="N14" s="96">
        <f t="shared" si="5"/>
        <v>8.1132075471698119E-3</v>
      </c>
      <c r="O14" s="289">
        <f t="shared" si="6"/>
        <v>0</v>
      </c>
      <c r="P14" s="289">
        <f t="shared" si="6"/>
        <v>2.8859060402684571E-3</v>
      </c>
      <c r="Q14" s="289">
        <f t="shared" si="6"/>
        <v>5.7718120805369142E-3</v>
      </c>
      <c r="R14" s="289">
        <f t="shared" si="6"/>
        <v>8.6577181208053675E-3</v>
      </c>
      <c r="S14" s="289">
        <f t="shared" si="6"/>
        <v>1.1543624161073828E-2</v>
      </c>
      <c r="T14" s="289">
        <f t="shared" si="6"/>
        <v>1.4429530201342284E-2</v>
      </c>
      <c r="U14" s="289">
        <f t="shared" si="6"/>
        <v>1.7315436241610735E-2</v>
      </c>
      <c r="V14" s="289">
        <f t="shared" si="6"/>
        <v>2.0201342281879198E-2</v>
      </c>
      <c r="W14" s="289">
        <f t="shared" si="6"/>
        <v>2.3087248322147657E-2</v>
      </c>
      <c r="X14" s="289">
        <f t="shared" si="6"/>
        <v>2.5973154362416113E-2</v>
      </c>
      <c r="Y14" s="289">
        <f t="shared" si="7"/>
        <v>2.8859060402684569E-2</v>
      </c>
      <c r="Z14" s="289">
        <f t="shared" si="7"/>
        <v>3.1744966442953028E-2</v>
      </c>
      <c r="AA14" s="289">
        <f t="shared" si="7"/>
        <v>3.463087248322147E-2</v>
      </c>
      <c r="AB14" s="289">
        <f t="shared" si="7"/>
        <v>3.751677852348994E-2</v>
      </c>
      <c r="AC14" s="289">
        <f t="shared" si="7"/>
        <v>4.0402684563758395E-2</v>
      </c>
      <c r="AD14" s="289">
        <f t="shared" si="7"/>
        <v>4.3288590604026851E-2</v>
      </c>
      <c r="AE14" s="289">
        <f t="shared" si="7"/>
        <v>4.6174496644295314E-2</v>
      </c>
      <c r="AF14" s="289">
        <f t="shared" si="7"/>
        <v>4.9060402684563763E-2</v>
      </c>
      <c r="AG14" s="289">
        <f t="shared" si="7"/>
        <v>5.1946308724832226E-2</v>
      </c>
      <c r="AH14" s="289">
        <f t="shared" si="7"/>
        <v>5.4832214765100681E-2</v>
      </c>
      <c r="AI14" s="289">
        <f t="shared" si="8"/>
        <v>5.7718120805369137E-2</v>
      </c>
      <c r="AJ14" s="289">
        <f t="shared" si="8"/>
        <v>6.0604026845637586E-2</v>
      </c>
      <c r="AK14" s="289">
        <f t="shared" si="8"/>
        <v>6.3489932885906056E-2</v>
      </c>
      <c r="AL14" s="289">
        <f t="shared" si="8"/>
        <v>6.6375838926174505E-2</v>
      </c>
      <c r="AM14" s="289">
        <f t="shared" si="8"/>
        <v>6.926174496644294E-2</v>
      </c>
      <c r="AN14" s="289">
        <f t="shared" si="8"/>
        <v>7.2147651006711402E-2</v>
      </c>
      <c r="AO14" s="289">
        <f t="shared" si="8"/>
        <v>7.5033557046979879E-2</v>
      </c>
      <c r="AP14" s="289">
        <f t="shared" si="8"/>
        <v>7.7919463087248328E-2</v>
      </c>
      <c r="AQ14" s="289">
        <f t="shared" si="8"/>
        <v>8.0805369127516791E-2</v>
      </c>
      <c r="AR14" s="289">
        <f t="shared" si="8"/>
        <v>8.369127516778524E-2</v>
      </c>
      <c r="AS14" s="289">
        <f t="shared" si="9"/>
        <v>8.6577181208053702E-2</v>
      </c>
      <c r="AT14" s="289">
        <f t="shared" si="9"/>
        <v>8.9463087248322165E-2</v>
      </c>
      <c r="AU14" s="289">
        <f t="shared" si="9"/>
        <v>9.2348993288590628E-2</v>
      </c>
      <c r="AV14" s="289">
        <f t="shared" si="9"/>
        <v>9.5234899328859091E-2</v>
      </c>
      <c r="AW14" s="289">
        <f t="shared" si="9"/>
        <v>9.8120805369127526E-2</v>
      </c>
      <c r="AX14" s="289">
        <f t="shared" si="9"/>
        <v>0.10100671140939599</v>
      </c>
      <c r="AY14" s="289">
        <f t="shared" si="9"/>
        <v>0.10389261744966445</v>
      </c>
      <c r="AZ14" s="289">
        <f t="shared" si="9"/>
        <v>0.1067785234899329</v>
      </c>
      <c r="BA14" s="289">
        <f t="shared" si="9"/>
        <v>0.10966442953020136</v>
      </c>
      <c r="BB14" s="289">
        <f t="shared" si="9"/>
        <v>0.11255033557046981</v>
      </c>
      <c r="BC14" s="289">
        <f t="shared" si="10"/>
        <v>0.11543624161073827</v>
      </c>
      <c r="BD14" s="289">
        <f t="shared" si="10"/>
        <v>0.11832214765100672</v>
      </c>
      <c r="BE14" s="289">
        <f t="shared" si="10"/>
        <v>0.12120805369127517</v>
      </c>
      <c r="BF14" s="289">
        <f t="shared" si="10"/>
        <v>0.12409395973154365</v>
      </c>
      <c r="BG14" s="289">
        <f t="shared" si="10"/>
        <v>0.12697986577181211</v>
      </c>
      <c r="BH14" s="289">
        <f t="shared" si="10"/>
        <v>0.12986577181208056</v>
      </c>
      <c r="BI14" s="289">
        <f t="shared" si="10"/>
        <v>0.13275167785234901</v>
      </c>
      <c r="BJ14" s="289">
        <f t="shared" si="10"/>
        <v>0.13563758389261746</v>
      </c>
      <c r="BK14" s="289">
        <f t="shared" si="10"/>
        <v>0.13852348993288588</v>
      </c>
      <c r="BL14" s="289">
        <f t="shared" si="10"/>
        <v>0.14140939597315438</v>
      </c>
      <c r="BM14" s="289">
        <f t="shared" si="11"/>
        <v>0.1442953020134228</v>
      </c>
      <c r="BN14" s="289">
        <f t="shared" si="11"/>
        <v>0.14718120805369128</v>
      </c>
      <c r="BO14" s="289">
        <f t="shared" si="11"/>
        <v>0.15006711409395976</v>
      </c>
      <c r="BP14" s="289">
        <f t="shared" si="11"/>
        <v>0.15295302013422821</v>
      </c>
      <c r="BQ14" s="289">
        <f t="shared" si="11"/>
        <v>0.15583892617449666</v>
      </c>
      <c r="BR14" s="289">
        <f t="shared" si="11"/>
        <v>0.15872483221476513</v>
      </c>
      <c r="BS14" s="289">
        <f t="shared" si="11"/>
        <v>0.16161073825503358</v>
      </c>
      <c r="BT14" s="289">
        <f t="shared" si="11"/>
        <v>0.16449664429530206</v>
      </c>
      <c r="BU14" s="289">
        <f t="shared" si="11"/>
        <v>0.16738255033557048</v>
      </c>
      <c r="BV14" s="289">
        <f t="shared" si="11"/>
        <v>0.17026845637583893</v>
      </c>
      <c r="BW14" s="289">
        <f t="shared" si="12"/>
        <v>0.1731543624161074</v>
      </c>
      <c r="BX14" s="289">
        <f t="shared" si="12"/>
        <v>0.17604026845637588</v>
      </c>
      <c r="BY14" s="289">
        <f t="shared" si="12"/>
        <v>0.17892617449664433</v>
      </c>
      <c r="BZ14" s="289">
        <f t="shared" si="12"/>
        <v>0.18181208053691278</v>
      </c>
      <c r="CA14" s="289">
        <f t="shared" si="12"/>
        <v>0.18469798657718126</v>
      </c>
      <c r="CB14" s="289">
        <f t="shared" si="12"/>
        <v>0.18758389261744968</v>
      </c>
      <c r="CC14" s="289">
        <f t="shared" si="12"/>
        <v>0.19046979865771818</v>
      </c>
      <c r="CD14" s="289">
        <f t="shared" si="12"/>
        <v>0.1933557046979866</v>
      </c>
      <c r="CE14" s="289">
        <f t="shared" si="12"/>
        <v>0.19624161073825505</v>
      </c>
      <c r="CF14" s="289">
        <f t="shared" si="12"/>
        <v>0.1991275167785235</v>
      </c>
      <c r="CG14" s="289">
        <f t="shared" si="13"/>
        <v>0.20201342281879198</v>
      </c>
      <c r="CH14" s="289">
        <f t="shared" si="13"/>
        <v>0.20489932885906045</v>
      </c>
      <c r="CI14" s="289">
        <f t="shared" si="13"/>
        <v>0.2077852348993289</v>
      </c>
      <c r="CJ14" s="289">
        <f t="shared" si="13"/>
        <v>0.21067114093959738</v>
      </c>
      <c r="CK14" s="289">
        <f t="shared" si="13"/>
        <v>0.2135570469798658</v>
      </c>
      <c r="CL14" s="289">
        <f t="shared" si="13"/>
        <v>0.21644295302013428</v>
      </c>
      <c r="CM14" s="289">
        <f t="shared" si="13"/>
        <v>0.21932885906040273</v>
      </c>
      <c r="CN14" s="289">
        <f t="shared" si="13"/>
        <v>0.22221476510067117</v>
      </c>
      <c r="CO14" s="289">
        <f t="shared" si="13"/>
        <v>0.22510067114093962</v>
      </c>
      <c r="CP14" s="289">
        <f t="shared" si="13"/>
        <v>0.22798657718120807</v>
      </c>
      <c r="CQ14" s="289">
        <f t="shared" si="14"/>
        <v>0.23087248322147655</v>
      </c>
      <c r="CR14" s="289">
        <f t="shared" si="14"/>
        <v>0.233758389261745</v>
      </c>
      <c r="CS14" s="289">
        <f t="shared" si="14"/>
        <v>0.23664429530201345</v>
      </c>
      <c r="CT14" s="289">
        <f t="shared" si="14"/>
        <v>0.2395302013422819</v>
      </c>
      <c r="CU14" s="289">
        <f t="shared" si="14"/>
        <v>0.24241610738255034</v>
      </c>
      <c r="CV14" s="289">
        <f t="shared" si="14"/>
        <v>0.24530201342281879</v>
      </c>
      <c r="CW14" s="289">
        <f t="shared" si="14"/>
        <v>0.2481879194630873</v>
      </c>
      <c r="CX14" s="289">
        <f t="shared" si="14"/>
        <v>0.25107382550335577</v>
      </c>
      <c r="CY14" s="289">
        <f t="shared" si="14"/>
        <v>0.25395973154362422</v>
      </c>
      <c r="CZ14" s="289">
        <f t="shared" si="14"/>
        <v>0.25684563758389267</v>
      </c>
      <c r="DA14" s="289">
        <f t="shared" si="15"/>
        <v>0.25973154362416112</v>
      </c>
      <c r="DB14" s="289">
        <f t="shared" si="15"/>
        <v>0.26261744966442957</v>
      </c>
      <c r="DC14" s="289">
        <f t="shared" si="15"/>
        <v>0.26550335570469802</v>
      </c>
      <c r="DD14" s="289">
        <f t="shared" si="15"/>
        <v>0.26838926174496647</v>
      </c>
      <c r="DE14" s="289">
        <f t="shared" si="15"/>
        <v>0.27127516778523492</v>
      </c>
      <c r="DF14" s="289">
        <f t="shared" si="15"/>
        <v>0.27416107382550337</v>
      </c>
      <c r="DG14" s="289">
        <f t="shared" si="15"/>
        <v>0.27704697986577176</v>
      </c>
      <c r="DH14" s="289">
        <f t="shared" si="15"/>
        <v>0.27993288590604026</v>
      </c>
      <c r="DI14" s="289">
        <f t="shared" si="15"/>
        <v>0.28281879194630877</v>
      </c>
      <c r="DJ14" s="289">
        <f t="shared" si="15"/>
        <v>0.28570469798657722</v>
      </c>
      <c r="DK14" s="289">
        <f t="shared" si="16"/>
        <v>0.28859060402684561</v>
      </c>
      <c r="DL14" s="289">
        <f t="shared" si="16"/>
        <v>0.29147651006711411</v>
      </c>
      <c r="DM14" s="289">
        <f t="shared" si="16"/>
        <v>0.29436241610738256</v>
      </c>
      <c r="DN14" s="289">
        <f t="shared" si="16"/>
        <v>0.29724832214765107</v>
      </c>
      <c r="DO14" s="289">
        <f t="shared" si="16"/>
        <v>0.30013422818791952</v>
      </c>
      <c r="DP14" s="289">
        <f t="shared" si="16"/>
        <v>0.30302013422818791</v>
      </c>
      <c r="DQ14" s="289">
        <f t="shared" si="16"/>
        <v>0.30590604026845641</v>
      </c>
      <c r="DR14" s="289">
        <f t="shared" si="16"/>
        <v>0.30879194630872486</v>
      </c>
      <c r="DS14" s="289">
        <f t="shared" si="16"/>
        <v>0.31167785234899331</v>
      </c>
      <c r="DT14" s="289">
        <f t="shared" si="16"/>
        <v>0.31456375838926176</v>
      </c>
      <c r="DU14" s="289">
        <f t="shared" si="17"/>
        <v>0.31744966442953026</v>
      </c>
      <c r="DV14" s="289">
        <f t="shared" si="17"/>
        <v>0.32033557046979871</v>
      </c>
      <c r="DW14" s="289">
        <f t="shared" si="17"/>
        <v>0.32322147651006716</v>
      </c>
      <c r="DX14" s="289">
        <f t="shared" si="17"/>
        <v>0.32610738255033561</v>
      </c>
      <c r="DY14" s="289">
        <f t="shared" si="17"/>
        <v>0.32899328859060412</v>
      </c>
      <c r="DZ14" s="289">
        <f t="shared" si="17"/>
        <v>0.33187919463087251</v>
      </c>
      <c r="EA14" s="289">
        <f t="shared" si="17"/>
        <v>0.33476510067114096</v>
      </c>
      <c r="EB14" s="289">
        <f t="shared" si="17"/>
        <v>0.33765100671140941</v>
      </c>
      <c r="EC14" s="289">
        <f t="shared" si="17"/>
        <v>0.34053691275167786</v>
      </c>
      <c r="ED14" s="289">
        <f t="shared" si="17"/>
        <v>0.34342281879194636</v>
      </c>
      <c r="EE14" s="289">
        <f t="shared" si="18"/>
        <v>0.34630872483221481</v>
      </c>
      <c r="EF14" s="289">
        <f t="shared" si="18"/>
        <v>0.34919463087248326</v>
      </c>
      <c r="EG14" s="289">
        <f t="shared" si="18"/>
        <v>0.35208053691275176</v>
      </c>
      <c r="EH14" s="289">
        <f t="shared" si="18"/>
        <v>0.35496644295302021</v>
      </c>
      <c r="EI14" s="289">
        <f t="shared" si="18"/>
        <v>0.35785234899328866</v>
      </c>
      <c r="EJ14" s="289">
        <f t="shared" si="18"/>
        <v>0.36073825503355711</v>
      </c>
      <c r="EK14" s="289">
        <f t="shared" si="18"/>
        <v>0.36362416107382556</v>
      </c>
      <c r="EL14" s="289">
        <f t="shared" si="18"/>
        <v>0.36651006711409401</v>
      </c>
      <c r="EM14" s="289">
        <f t="shared" si="18"/>
        <v>0.36939597315436251</v>
      </c>
      <c r="EN14" s="289">
        <f t="shared" si="18"/>
        <v>0.3722818791946309</v>
      </c>
      <c r="EO14" s="289">
        <f t="shared" si="19"/>
        <v>0.37516778523489935</v>
      </c>
      <c r="EP14" s="289">
        <f t="shared" si="19"/>
        <v>0.3780536912751678</v>
      </c>
      <c r="EQ14" s="289">
        <f t="shared" si="19"/>
        <v>0.38093959731543636</v>
      </c>
      <c r="ER14" s="289">
        <f t="shared" si="19"/>
        <v>0.38382550335570476</v>
      </c>
      <c r="ES14" s="289">
        <f t="shared" si="19"/>
        <v>0.3867114093959732</v>
      </c>
      <c r="ET14" s="289">
        <f t="shared" si="19"/>
        <v>0.38959731543624165</v>
      </c>
      <c r="EU14" s="289">
        <f t="shared" si="19"/>
        <v>0.3924832214765101</v>
      </c>
      <c r="EV14" s="289">
        <f t="shared" si="19"/>
        <v>0.39536912751677861</v>
      </c>
      <c r="EW14" s="289">
        <f t="shared" si="19"/>
        <v>0.398255033557047</v>
      </c>
      <c r="EX14" s="289">
        <f t="shared" si="19"/>
        <v>0.40114093959731545</v>
      </c>
      <c r="EY14" s="289">
        <f t="shared" si="20"/>
        <v>0.40402684563758395</v>
      </c>
      <c r="EZ14" s="289">
        <f t="shared" si="20"/>
        <v>0.4069127516778524</v>
      </c>
      <c r="FA14" s="289">
        <f t="shared" si="20"/>
        <v>0.40979865771812091</v>
      </c>
      <c r="FB14" s="289">
        <f t="shared" si="20"/>
        <v>0.4126845637583893</v>
      </c>
      <c r="FC14" s="289">
        <f t="shared" si="20"/>
        <v>0.4155704697986578</v>
      </c>
      <c r="FD14" s="289">
        <f t="shared" si="20"/>
        <v>0.41845637583892625</v>
      </c>
      <c r="FE14" s="289">
        <f t="shared" si="20"/>
        <v>0.42134228187919476</v>
      </c>
      <c r="FF14" s="289">
        <f t="shared" si="20"/>
        <v>0.42422818791946315</v>
      </c>
      <c r="FG14" s="289">
        <f t="shared" si="20"/>
        <v>0.4271140939597316</v>
      </c>
      <c r="FH14" s="289">
        <f t="shared" si="20"/>
        <v>0.43000000000000005</v>
      </c>
    </row>
    <row r="15" spans="1:164" x14ac:dyDescent="0.2">
      <c r="A15" s="108"/>
      <c r="B15" s="114" t="s">
        <v>87</v>
      </c>
      <c r="C15" s="96">
        <f t="shared" si="22"/>
        <v>40</v>
      </c>
      <c r="D15" s="97">
        <f t="shared" si="26"/>
        <v>348.14867987694288</v>
      </c>
      <c r="E15" s="107">
        <v>18730</v>
      </c>
      <c r="F15" s="107">
        <v>0.71</v>
      </c>
      <c r="G15" s="107">
        <v>134</v>
      </c>
      <c r="H15" s="107">
        <v>0.7</v>
      </c>
      <c r="I15" s="107">
        <f>I14</f>
        <v>12</v>
      </c>
      <c r="J15" s="107">
        <f t="shared" si="23"/>
        <v>134</v>
      </c>
      <c r="K15" s="136">
        <f t="shared" si="24"/>
        <v>0.71</v>
      </c>
      <c r="L15" s="300">
        <v>0.75</v>
      </c>
      <c r="M15" s="97">
        <f t="shared" si="25"/>
        <v>1560.8333333333333</v>
      </c>
      <c r="N15" s="96">
        <f t="shared" si="5"/>
        <v>5.2985074626865671E-3</v>
      </c>
      <c r="O15" s="289">
        <f t="shared" si="6"/>
        <v>0</v>
      </c>
      <c r="P15" s="289">
        <f t="shared" si="6"/>
        <v>4.7651006711409392E-3</v>
      </c>
      <c r="Q15" s="289">
        <f t="shared" si="6"/>
        <v>9.5302013422818785E-3</v>
      </c>
      <c r="R15" s="289">
        <f t="shared" si="6"/>
        <v>1.4295302013422818E-2</v>
      </c>
      <c r="S15" s="289">
        <f t="shared" si="6"/>
        <v>1.9060402684563757E-2</v>
      </c>
      <c r="T15" s="289">
        <f t="shared" si="6"/>
        <v>2.3825503355704696E-2</v>
      </c>
      <c r="U15" s="289">
        <f t="shared" si="6"/>
        <v>2.8590604026845635E-2</v>
      </c>
      <c r="V15" s="289">
        <f t="shared" si="6"/>
        <v>3.3355704697986578E-2</v>
      </c>
      <c r="W15" s="289">
        <f t="shared" si="6"/>
        <v>3.8120805369127514E-2</v>
      </c>
      <c r="X15" s="289">
        <f t="shared" si="6"/>
        <v>4.2885906040268457E-2</v>
      </c>
      <c r="Y15" s="289">
        <f t="shared" si="7"/>
        <v>4.7651006711409392E-2</v>
      </c>
      <c r="Z15" s="289">
        <f t="shared" si="7"/>
        <v>5.2416107382550335E-2</v>
      </c>
      <c r="AA15" s="289">
        <f t="shared" si="7"/>
        <v>5.7181208053691271E-2</v>
      </c>
      <c r="AB15" s="289">
        <f t="shared" si="7"/>
        <v>6.1946308724832214E-2</v>
      </c>
      <c r="AC15" s="289">
        <f t="shared" si="7"/>
        <v>6.6711409395973156E-2</v>
      </c>
      <c r="AD15" s="289">
        <f t="shared" si="7"/>
        <v>7.1476510067114085E-2</v>
      </c>
      <c r="AE15" s="289">
        <f t="shared" si="7"/>
        <v>7.6241610738255028E-2</v>
      </c>
      <c r="AF15" s="289">
        <f t="shared" si="7"/>
        <v>8.1006711409395971E-2</v>
      </c>
      <c r="AG15" s="289">
        <f t="shared" si="7"/>
        <v>8.5771812080536913E-2</v>
      </c>
      <c r="AH15" s="289">
        <f t="shared" si="7"/>
        <v>9.0536912751677856E-2</v>
      </c>
      <c r="AI15" s="289">
        <f t="shared" si="8"/>
        <v>9.5302013422818785E-2</v>
      </c>
      <c r="AJ15" s="289">
        <f t="shared" si="8"/>
        <v>0.10006711409395971</v>
      </c>
      <c r="AK15" s="289">
        <f t="shared" si="8"/>
        <v>0.10483221476510067</v>
      </c>
      <c r="AL15" s="289">
        <f t="shared" si="8"/>
        <v>0.1095973154362416</v>
      </c>
      <c r="AM15" s="289">
        <f t="shared" si="8"/>
        <v>0.11436241610738254</v>
      </c>
      <c r="AN15" s="289">
        <f t="shared" si="8"/>
        <v>0.11912751677852348</v>
      </c>
      <c r="AO15" s="289">
        <f t="shared" si="8"/>
        <v>0.12389261744966443</v>
      </c>
      <c r="AP15" s="289">
        <f t="shared" si="8"/>
        <v>0.12865771812080534</v>
      </c>
      <c r="AQ15" s="289">
        <f t="shared" si="8"/>
        <v>0.13342281879194631</v>
      </c>
      <c r="AR15" s="289">
        <f t="shared" si="8"/>
        <v>0.13818791946308723</v>
      </c>
      <c r="AS15" s="289">
        <f t="shared" si="9"/>
        <v>0.14295302013422817</v>
      </c>
      <c r="AT15" s="289">
        <f t="shared" si="9"/>
        <v>0.14771812080536911</v>
      </c>
      <c r="AU15" s="289">
        <f t="shared" si="9"/>
        <v>0.15248322147651006</v>
      </c>
      <c r="AV15" s="289">
        <f t="shared" si="9"/>
        <v>0.157248322147651</v>
      </c>
      <c r="AW15" s="289">
        <f t="shared" si="9"/>
        <v>0.16201342281879194</v>
      </c>
      <c r="AX15" s="289">
        <f t="shared" si="9"/>
        <v>0.16677852348993288</v>
      </c>
      <c r="AY15" s="289">
        <f t="shared" si="9"/>
        <v>0.17154362416107383</v>
      </c>
      <c r="AZ15" s="289">
        <f t="shared" si="9"/>
        <v>0.17630872483221477</v>
      </c>
      <c r="BA15" s="289">
        <f t="shared" si="9"/>
        <v>0.18107382550335571</v>
      </c>
      <c r="BB15" s="289">
        <f t="shared" si="9"/>
        <v>0.18583892617449665</v>
      </c>
      <c r="BC15" s="289">
        <f t="shared" si="10"/>
        <v>0.19060402684563757</v>
      </c>
      <c r="BD15" s="289">
        <f t="shared" si="10"/>
        <v>0.19536912751677851</v>
      </c>
      <c r="BE15" s="289">
        <f t="shared" si="10"/>
        <v>0.20013422818791943</v>
      </c>
      <c r="BF15" s="289">
        <f t="shared" si="10"/>
        <v>0.20489932885906043</v>
      </c>
      <c r="BG15" s="289">
        <f t="shared" si="10"/>
        <v>0.20966442953020134</v>
      </c>
      <c r="BH15" s="289">
        <f t="shared" si="10"/>
        <v>0.21442953020134228</v>
      </c>
      <c r="BI15" s="289">
        <f t="shared" si="10"/>
        <v>0.2191946308724832</v>
      </c>
      <c r="BJ15" s="289">
        <f t="shared" si="10"/>
        <v>0.22395973154362414</v>
      </c>
      <c r="BK15" s="289">
        <f t="shared" si="10"/>
        <v>0.22872483221476508</v>
      </c>
      <c r="BL15" s="289">
        <f t="shared" si="10"/>
        <v>0.23348993288590605</v>
      </c>
      <c r="BM15" s="289">
        <f t="shared" si="11"/>
        <v>0.23825503355704697</v>
      </c>
      <c r="BN15" s="289">
        <f t="shared" si="11"/>
        <v>0.24302013422818791</v>
      </c>
      <c r="BO15" s="289">
        <f t="shared" si="11"/>
        <v>0.24778523489932885</v>
      </c>
      <c r="BP15" s="289">
        <f t="shared" si="11"/>
        <v>0.2525503355704698</v>
      </c>
      <c r="BQ15" s="289">
        <f t="shared" si="11"/>
        <v>0.25731543624161068</v>
      </c>
      <c r="BR15" s="289">
        <f t="shared" si="11"/>
        <v>0.26208053691275168</v>
      </c>
      <c r="BS15" s="289">
        <f t="shared" si="11"/>
        <v>0.26684563758389263</v>
      </c>
      <c r="BT15" s="289">
        <f t="shared" si="11"/>
        <v>0.27161073825503357</v>
      </c>
      <c r="BU15" s="289">
        <f t="shared" si="11"/>
        <v>0.27637583892617446</v>
      </c>
      <c r="BV15" s="289">
        <f t="shared" si="11"/>
        <v>0.2811409395973154</v>
      </c>
      <c r="BW15" s="289">
        <f t="shared" si="12"/>
        <v>0.28590604026845634</v>
      </c>
      <c r="BX15" s="289">
        <f t="shared" si="12"/>
        <v>0.29067114093959734</v>
      </c>
      <c r="BY15" s="289">
        <f t="shared" si="12"/>
        <v>0.29543624161073823</v>
      </c>
      <c r="BZ15" s="289">
        <f t="shared" si="12"/>
        <v>0.30020134228187917</v>
      </c>
      <c r="CA15" s="289">
        <f t="shared" si="12"/>
        <v>0.30496644295302011</v>
      </c>
      <c r="CB15" s="289">
        <f t="shared" si="12"/>
        <v>0.30973154362416105</v>
      </c>
      <c r="CC15" s="289">
        <f t="shared" si="12"/>
        <v>0.314496644295302</v>
      </c>
      <c r="CD15" s="289">
        <f t="shared" si="12"/>
        <v>0.31926174496644294</v>
      </c>
      <c r="CE15" s="289">
        <f t="shared" si="12"/>
        <v>0.32402684563758388</v>
      </c>
      <c r="CF15" s="289">
        <f t="shared" si="12"/>
        <v>0.32879194630872483</v>
      </c>
      <c r="CG15" s="289">
        <f t="shared" si="13"/>
        <v>0.33355704697986577</v>
      </c>
      <c r="CH15" s="289">
        <f t="shared" si="13"/>
        <v>0.33832214765100665</v>
      </c>
      <c r="CI15" s="289">
        <f t="shared" si="13"/>
        <v>0.34308724832214765</v>
      </c>
      <c r="CJ15" s="289">
        <f t="shared" si="13"/>
        <v>0.3478523489932886</v>
      </c>
      <c r="CK15" s="289">
        <f t="shared" si="13"/>
        <v>0.35261744966442954</v>
      </c>
      <c r="CL15" s="289">
        <f t="shared" si="13"/>
        <v>0.35738255033557048</v>
      </c>
      <c r="CM15" s="289">
        <f t="shared" si="13"/>
        <v>0.36214765100671142</v>
      </c>
      <c r="CN15" s="289">
        <f t="shared" si="13"/>
        <v>0.36691275167785237</v>
      </c>
      <c r="CO15" s="289">
        <f t="shared" si="13"/>
        <v>0.37167785234899331</v>
      </c>
      <c r="CP15" s="289">
        <f t="shared" si="13"/>
        <v>0.3764429530201342</v>
      </c>
      <c r="CQ15" s="289">
        <f t="shared" si="14"/>
        <v>0.38120805369127514</v>
      </c>
      <c r="CR15" s="289">
        <f t="shared" si="14"/>
        <v>0.38597315436241608</v>
      </c>
      <c r="CS15" s="289">
        <f t="shared" si="14"/>
        <v>0.39073825503355702</v>
      </c>
      <c r="CT15" s="289">
        <f t="shared" si="14"/>
        <v>0.39550335570469797</v>
      </c>
      <c r="CU15" s="289">
        <f t="shared" si="14"/>
        <v>0.40026845637583885</v>
      </c>
      <c r="CV15" s="289">
        <f t="shared" si="14"/>
        <v>0.4050335570469798</v>
      </c>
      <c r="CW15" s="289">
        <f t="shared" si="14"/>
        <v>0.40979865771812085</v>
      </c>
      <c r="CX15" s="289">
        <f t="shared" si="14"/>
        <v>0.41456375838926174</v>
      </c>
      <c r="CY15" s="289">
        <f t="shared" si="14"/>
        <v>0.41932885906040268</v>
      </c>
      <c r="CZ15" s="289">
        <f t="shared" si="14"/>
        <v>0.42409395973154362</v>
      </c>
      <c r="DA15" s="289">
        <f t="shared" si="15"/>
        <v>0.42885906040268457</v>
      </c>
      <c r="DB15" s="289">
        <f t="shared" si="15"/>
        <v>0.43362416107382551</v>
      </c>
      <c r="DC15" s="289">
        <f t="shared" si="15"/>
        <v>0.4383892617449664</v>
      </c>
      <c r="DD15" s="289">
        <f t="shared" si="15"/>
        <v>0.44315436241610734</v>
      </c>
      <c r="DE15" s="289">
        <f t="shared" si="15"/>
        <v>0.44791946308724828</v>
      </c>
      <c r="DF15" s="289">
        <f t="shared" si="15"/>
        <v>0.45268456375838922</v>
      </c>
      <c r="DG15" s="289">
        <f t="shared" si="15"/>
        <v>0.45744966442953017</v>
      </c>
      <c r="DH15" s="289">
        <f t="shared" si="15"/>
        <v>0.46221476510067105</v>
      </c>
      <c r="DI15" s="289">
        <f t="shared" si="15"/>
        <v>0.46697986577181211</v>
      </c>
      <c r="DJ15" s="289">
        <f t="shared" si="15"/>
        <v>0.47174496644295305</v>
      </c>
      <c r="DK15" s="289">
        <f t="shared" si="16"/>
        <v>0.47651006711409394</v>
      </c>
      <c r="DL15" s="289">
        <f t="shared" si="16"/>
        <v>0.48127516778523488</v>
      </c>
      <c r="DM15" s="289">
        <f t="shared" si="16"/>
        <v>0.48604026845637582</v>
      </c>
      <c r="DN15" s="289">
        <f t="shared" si="16"/>
        <v>0.49080536912751677</v>
      </c>
      <c r="DO15" s="289">
        <f t="shared" si="16"/>
        <v>0.49557046979865771</v>
      </c>
      <c r="DP15" s="289">
        <f t="shared" si="16"/>
        <v>0.5003355704697986</v>
      </c>
      <c r="DQ15" s="289">
        <f t="shared" si="16"/>
        <v>0.50510067114093959</v>
      </c>
      <c r="DR15" s="289">
        <f t="shared" si="16"/>
        <v>0.50986577181208048</v>
      </c>
      <c r="DS15" s="289">
        <f t="shared" si="16"/>
        <v>0.51463087248322137</v>
      </c>
      <c r="DT15" s="289">
        <f t="shared" si="16"/>
        <v>0.51939597315436248</v>
      </c>
      <c r="DU15" s="289">
        <f t="shared" si="17"/>
        <v>0.52416107382550337</v>
      </c>
      <c r="DV15" s="289">
        <f t="shared" si="17"/>
        <v>0.52892617449664425</v>
      </c>
      <c r="DW15" s="289">
        <f t="shared" si="17"/>
        <v>0.53369127516778525</v>
      </c>
      <c r="DX15" s="289">
        <f t="shared" si="17"/>
        <v>0.53845637583892614</v>
      </c>
      <c r="DY15" s="289">
        <f t="shared" si="17"/>
        <v>0.54322147651006714</v>
      </c>
      <c r="DZ15" s="289">
        <f t="shared" si="17"/>
        <v>0.54798657718120802</v>
      </c>
      <c r="EA15" s="289">
        <f t="shared" si="17"/>
        <v>0.55275167785234891</v>
      </c>
      <c r="EB15" s="289">
        <f t="shared" si="17"/>
        <v>0.55751677852348991</v>
      </c>
      <c r="EC15" s="289">
        <f t="shared" si="17"/>
        <v>0.5622818791946308</v>
      </c>
      <c r="ED15" s="289">
        <f t="shared" si="17"/>
        <v>0.56704697986577179</v>
      </c>
      <c r="EE15" s="289">
        <f t="shared" si="18"/>
        <v>0.57181208053691268</v>
      </c>
      <c r="EF15" s="289">
        <f t="shared" si="18"/>
        <v>0.57657718120805368</v>
      </c>
      <c r="EG15" s="289">
        <f t="shared" si="18"/>
        <v>0.58134228187919468</v>
      </c>
      <c r="EH15" s="289">
        <f t="shared" si="18"/>
        <v>0.58610738255033556</v>
      </c>
      <c r="EI15" s="289">
        <f t="shared" si="18"/>
        <v>0.59087248322147645</v>
      </c>
      <c r="EJ15" s="289">
        <f t="shared" si="18"/>
        <v>0.59563758389261745</v>
      </c>
      <c r="EK15" s="289">
        <f t="shared" si="18"/>
        <v>0.60040268456375834</v>
      </c>
      <c r="EL15" s="289">
        <f t="shared" si="18"/>
        <v>0.60516778523489934</v>
      </c>
      <c r="EM15" s="289">
        <f t="shared" si="18"/>
        <v>0.60993288590604022</v>
      </c>
      <c r="EN15" s="289">
        <f t="shared" si="18"/>
        <v>0.61469798657718111</v>
      </c>
      <c r="EO15" s="289">
        <f t="shared" si="19"/>
        <v>0.61946308724832211</v>
      </c>
      <c r="EP15" s="289">
        <f t="shared" si="19"/>
        <v>0.624228187919463</v>
      </c>
      <c r="EQ15" s="289">
        <f t="shared" si="19"/>
        <v>0.62899328859060399</v>
      </c>
      <c r="ER15" s="289">
        <f t="shared" si="19"/>
        <v>0.63375838926174499</v>
      </c>
      <c r="ES15" s="289">
        <f t="shared" si="19"/>
        <v>0.63852348993288588</v>
      </c>
      <c r="ET15" s="289">
        <f t="shared" si="19"/>
        <v>0.64328859060402688</v>
      </c>
      <c r="EU15" s="289">
        <f t="shared" si="19"/>
        <v>0.64805369127516776</v>
      </c>
      <c r="EV15" s="289">
        <f t="shared" si="19"/>
        <v>0.65281879194630865</v>
      </c>
      <c r="EW15" s="289">
        <f t="shared" si="19"/>
        <v>0.65758389261744965</v>
      </c>
      <c r="EX15" s="289">
        <f t="shared" si="19"/>
        <v>0.66234899328859054</v>
      </c>
      <c r="EY15" s="289">
        <f t="shared" si="20"/>
        <v>0.66711409395973154</v>
      </c>
      <c r="EZ15" s="289">
        <f t="shared" si="20"/>
        <v>0.67187919463087242</v>
      </c>
      <c r="FA15" s="289">
        <f t="shared" si="20"/>
        <v>0.67664429530201331</v>
      </c>
      <c r="FB15" s="289">
        <f t="shared" si="20"/>
        <v>0.68140939597315431</v>
      </c>
      <c r="FC15" s="289">
        <f t="shared" si="20"/>
        <v>0.68617449664429531</v>
      </c>
      <c r="FD15" s="289">
        <f t="shared" si="20"/>
        <v>0.69093959731543619</v>
      </c>
      <c r="FE15" s="289">
        <f t="shared" si="20"/>
        <v>0.69570469798657719</v>
      </c>
      <c r="FF15" s="289">
        <f t="shared" si="20"/>
        <v>0.70046979865771808</v>
      </c>
      <c r="FG15" s="289">
        <f t="shared" si="20"/>
        <v>0.70523489932885908</v>
      </c>
      <c r="FH15" s="289">
        <f t="shared" si="20"/>
        <v>0.71</v>
      </c>
    </row>
    <row r="16" spans="1:164" x14ac:dyDescent="0.2">
      <c r="A16" s="108"/>
      <c r="B16" s="114" t="s">
        <v>74</v>
      </c>
      <c r="C16" s="96">
        <f t="shared" si="22"/>
        <v>30</v>
      </c>
      <c r="D16" s="97">
        <f t="shared" ref="D16:D20" si="29">E16/2*F16/2*2*PI()/60</f>
        <v>134.49158150017902</v>
      </c>
      <c r="E16" s="107">
        <v>14270</v>
      </c>
      <c r="F16" s="107">
        <v>0.36</v>
      </c>
      <c r="G16" s="107">
        <v>71</v>
      </c>
      <c r="H16" s="107">
        <v>3.7</v>
      </c>
      <c r="I16" s="107">
        <v>12</v>
      </c>
      <c r="J16" s="107">
        <f t="shared" si="23"/>
        <v>71</v>
      </c>
      <c r="K16" s="136">
        <f t="shared" si="24"/>
        <v>0.36</v>
      </c>
      <c r="L16" s="300">
        <v>0.75</v>
      </c>
      <c r="M16" s="97">
        <f t="shared" si="25"/>
        <v>1189.1666666666667</v>
      </c>
      <c r="N16" s="96">
        <f t="shared" si="5"/>
        <v>5.0704225352112674E-3</v>
      </c>
      <c r="O16" s="289">
        <f t="shared" si="6"/>
        <v>0</v>
      </c>
      <c r="P16" s="289">
        <f t="shared" si="6"/>
        <v>2.4161073825503354E-3</v>
      </c>
      <c r="Q16" s="289">
        <f t="shared" si="6"/>
        <v>4.8322147651006708E-3</v>
      </c>
      <c r="R16" s="289">
        <f t="shared" si="6"/>
        <v>7.2483221476510058E-3</v>
      </c>
      <c r="S16" s="289">
        <f t="shared" si="6"/>
        <v>9.6644295302013416E-3</v>
      </c>
      <c r="T16" s="289">
        <f t="shared" si="6"/>
        <v>1.2080536912751677E-2</v>
      </c>
      <c r="U16" s="289">
        <f t="shared" si="6"/>
        <v>1.4496644295302012E-2</v>
      </c>
      <c r="V16" s="289">
        <f t="shared" si="6"/>
        <v>1.6912751677852347E-2</v>
      </c>
      <c r="W16" s="289">
        <f t="shared" si="6"/>
        <v>1.9328859060402683E-2</v>
      </c>
      <c r="X16" s="289">
        <f t="shared" si="6"/>
        <v>2.1744966442953019E-2</v>
      </c>
      <c r="Y16" s="289">
        <f t="shared" si="7"/>
        <v>2.4161073825503355E-2</v>
      </c>
      <c r="Z16" s="289">
        <f t="shared" si="7"/>
        <v>2.6577181208053691E-2</v>
      </c>
      <c r="AA16" s="289">
        <f t="shared" si="7"/>
        <v>2.8993288590604023E-2</v>
      </c>
      <c r="AB16" s="289">
        <f t="shared" si="7"/>
        <v>3.1409395973154362E-2</v>
      </c>
      <c r="AC16" s="289">
        <f t="shared" si="7"/>
        <v>3.3825503355704695E-2</v>
      </c>
      <c r="AD16" s="289">
        <f t="shared" si="7"/>
        <v>3.6241610738255027E-2</v>
      </c>
      <c r="AE16" s="289">
        <f t="shared" si="7"/>
        <v>3.8657718120805366E-2</v>
      </c>
      <c r="AF16" s="289">
        <f t="shared" si="7"/>
        <v>4.1073825503355706E-2</v>
      </c>
      <c r="AG16" s="289">
        <f t="shared" si="7"/>
        <v>4.3489932885906038E-2</v>
      </c>
      <c r="AH16" s="289">
        <f t="shared" si="7"/>
        <v>4.5906040268456377E-2</v>
      </c>
      <c r="AI16" s="289">
        <f t="shared" si="8"/>
        <v>4.832214765100671E-2</v>
      </c>
      <c r="AJ16" s="289">
        <f t="shared" si="8"/>
        <v>5.0738255033557042E-2</v>
      </c>
      <c r="AK16" s="289">
        <f t="shared" si="8"/>
        <v>5.3154362416107381E-2</v>
      </c>
      <c r="AL16" s="289">
        <f t="shared" si="8"/>
        <v>5.5570469798657714E-2</v>
      </c>
      <c r="AM16" s="289">
        <f t="shared" si="8"/>
        <v>5.7986577181208046E-2</v>
      </c>
      <c r="AN16" s="289">
        <f t="shared" si="8"/>
        <v>6.0402684563758392E-2</v>
      </c>
      <c r="AO16" s="289">
        <f t="shared" si="8"/>
        <v>6.2818791946308725E-2</v>
      </c>
      <c r="AP16" s="289">
        <f t="shared" si="8"/>
        <v>6.523489932885905E-2</v>
      </c>
      <c r="AQ16" s="289">
        <f t="shared" si="8"/>
        <v>6.7651006711409389E-2</v>
      </c>
      <c r="AR16" s="289">
        <f t="shared" si="8"/>
        <v>7.0067114093959729E-2</v>
      </c>
      <c r="AS16" s="289">
        <f t="shared" si="9"/>
        <v>7.2483221476510054E-2</v>
      </c>
      <c r="AT16" s="289">
        <f t="shared" si="9"/>
        <v>7.4899328859060407E-2</v>
      </c>
      <c r="AU16" s="289">
        <f t="shared" si="9"/>
        <v>7.7315436241610733E-2</v>
      </c>
      <c r="AV16" s="289">
        <f t="shared" si="9"/>
        <v>7.9731543624161072E-2</v>
      </c>
      <c r="AW16" s="289">
        <f t="shared" si="9"/>
        <v>8.2147651006711411E-2</v>
      </c>
      <c r="AX16" s="289">
        <f t="shared" si="9"/>
        <v>8.4563758389261737E-2</v>
      </c>
      <c r="AY16" s="289">
        <f t="shared" si="9"/>
        <v>8.6979865771812076E-2</v>
      </c>
      <c r="AZ16" s="289">
        <f t="shared" si="9"/>
        <v>8.9395973154362415E-2</v>
      </c>
      <c r="BA16" s="289">
        <f t="shared" si="9"/>
        <v>9.1812080536912755E-2</v>
      </c>
      <c r="BB16" s="289">
        <f t="shared" si="9"/>
        <v>9.4228187919463094E-2</v>
      </c>
      <c r="BC16" s="289">
        <f t="shared" si="10"/>
        <v>9.6644295302013419E-2</v>
      </c>
      <c r="BD16" s="289">
        <f t="shared" si="10"/>
        <v>9.9060402684563745E-2</v>
      </c>
      <c r="BE16" s="289">
        <f t="shared" si="10"/>
        <v>0.10147651006711408</v>
      </c>
      <c r="BF16" s="289">
        <f t="shared" si="10"/>
        <v>0.10389261744966444</v>
      </c>
      <c r="BG16" s="289">
        <f t="shared" si="10"/>
        <v>0.10630872483221476</v>
      </c>
      <c r="BH16" s="289">
        <f t="shared" si="10"/>
        <v>0.1087248322147651</v>
      </c>
      <c r="BI16" s="289">
        <f t="shared" si="10"/>
        <v>0.11114093959731543</v>
      </c>
      <c r="BJ16" s="289">
        <f t="shared" si="10"/>
        <v>0.11355704697986577</v>
      </c>
      <c r="BK16" s="289">
        <f t="shared" si="10"/>
        <v>0.11597315436241609</v>
      </c>
      <c r="BL16" s="289">
        <f t="shared" si="10"/>
        <v>0.11838926174496645</v>
      </c>
      <c r="BM16" s="289">
        <f t="shared" si="11"/>
        <v>0.12080536912751678</v>
      </c>
      <c r="BN16" s="289">
        <f t="shared" si="11"/>
        <v>0.12322147651006711</v>
      </c>
      <c r="BO16" s="289">
        <f t="shared" si="11"/>
        <v>0.12563758389261745</v>
      </c>
      <c r="BP16" s="289">
        <f t="shared" si="11"/>
        <v>0.12805369127516777</v>
      </c>
      <c r="BQ16" s="289">
        <f t="shared" si="11"/>
        <v>0.1304697986577181</v>
      </c>
      <c r="BR16" s="289">
        <f t="shared" si="11"/>
        <v>0.13288590604026845</v>
      </c>
      <c r="BS16" s="289">
        <f t="shared" si="11"/>
        <v>0.13530201342281878</v>
      </c>
      <c r="BT16" s="289">
        <f t="shared" si="11"/>
        <v>0.13771812080536913</v>
      </c>
      <c r="BU16" s="289">
        <f t="shared" si="11"/>
        <v>0.14013422818791946</v>
      </c>
      <c r="BV16" s="289">
        <f t="shared" si="11"/>
        <v>0.14255033557046978</v>
      </c>
      <c r="BW16" s="289">
        <f t="shared" si="12"/>
        <v>0.14496644295302011</v>
      </c>
      <c r="BX16" s="289">
        <f t="shared" si="12"/>
        <v>0.14738255033557046</v>
      </c>
      <c r="BY16" s="289">
        <f t="shared" si="12"/>
        <v>0.14979865771812081</v>
      </c>
      <c r="BZ16" s="289">
        <f t="shared" si="12"/>
        <v>0.15221476510067114</v>
      </c>
      <c r="CA16" s="289">
        <f t="shared" si="12"/>
        <v>0.15463087248322147</v>
      </c>
      <c r="CB16" s="289">
        <f t="shared" si="12"/>
        <v>0.15704697986577179</v>
      </c>
      <c r="CC16" s="289">
        <f t="shared" si="12"/>
        <v>0.15946308724832214</v>
      </c>
      <c r="CD16" s="289">
        <f t="shared" si="12"/>
        <v>0.1618791946308725</v>
      </c>
      <c r="CE16" s="289">
        <f t="shared" si="12"/>
        <v>0.16429530201342282</v>
      </c>
      <c r="CF16" s="289">
        <f t="shared" si="12"/>
        <v>0.16671140939597315</v>
      </c>
      <c r="CG16" s="289">
        <f t="shared" si="13"/>
        <v>0.16912751677852347</v>
      </c>
      <c r="CH16" s="289">
        <f t="shared" si="13"/>
        <v>0.1715436241610738</v>
      </c>
      <c r="CI16" s="289">
        <f t="shared" si="13"/>
        <v>0.17395973154362415</v>
      </c>
      <c r="CJ16" s="289">
        <f t="shared" si="13"/>
        <v>0.17637583892617451</v>
      </c>
      <c r="CK16" s="289">
        <f t="shared" si="13"/>
        <v>0.17879194630872483</v>
      </c>
      <c r="CL16" s="289">
        <f t="shared" si="13"/>
        <v>0.18120805369127518</v>
      </c>
      <c r="CM16" s="289">
        <f t="shared" si="13"/>
        <v>0.18362416107382551</v>
      </c>
      <c r="CN16" s="289">
        <f t="shared" si="13"/>
        <v>0.18604026845637583</v>
      </c>
      <c r="CO16" s="289">
        <f t="shared" si="13"/>
        <v>0.18845637583892619</v>
      </c>
      <c r="CP16" s="289">
        <f t="shared" si="13"/>
        <v>0.19087248322147651</v>
      </c>
      <c r="CQ16" s="289">
        <f t="shared" si="14"/>
        <v>0.19328859060402684</v>
      </c>
      <c r="CR16" s="289">
        <f t="shared" si="14"/>
        <v>0.19570469798657716</v>
      </c>
      <c r="CS16" s="289">
        <f t="shared" si="14"/>
        <v>0.19812080536912749</v>
      </c>
      <c r="CT16" s="289">
        <f t="shared" si="14"/>
        <v>0.20053691275167784</v>
      </c>
      <c r="CU16" s="289">
        <f t="shared" si="14"/>
        <v>0.20295302013422817</v>
      </c>
      <c r="CV16" s="289">
        <f t="shared" si="14"/>
        <v>0.20536912751677849</v>
      </c>
      <c r="CW16" s="289">
        <f t="shared" si="14"/>
        <v>0.20778523489932887</v>
      </c>
      <c r="CX16" s="289">
        <f t="shared" si="14"/>
        <v>0.2102013422818792</v>
      </c>
      <c r="CY16" s="289">
        <f t="shared" si="14"/>
        <v>0.21261744966442953</v>
      </c>
      <c r="CZ16" s="289">
        <f t="shared" si="14"/>
        <v>0.21503355704697988</v>
      </c>
      <c r="DA16" s="289">
        <f t="shared" si="15"/>
        <v>0.2174496644295302</v>
      </c>
      <c r="DB16" s="289">
        <f t="shared" si="15"/>
        <v>0.21986577181208053</v>
      </c>
      <c r="DC16" s="289">
        <f t="shared" si="15"/>
        <v>0.22228187919463085</v>
      </c>
      <c r="DD16" s="289">
        <f t="shared" si="15"/>
        <v>0.22469798657718121</v>
      </c>
      <c r="DE16" s="289">
        <f t="shared" si="15"/>
        <v>0.22711409395973153</v>
      </c>
      <c r="DF16" s="289">
        <f t="shared" si="15"/>
        <v>0.22953020134228186</v>
      </c>
      <c r="DG16" s="289">
        <f t="shared" si="15"/>
        <v>0.23194630872483218</v>
      </c>
      <c r="DH16" s="289">
        <f t="shared" si="15"/>
        <v>0.23436241610738251</v>
      </c>
      <c r="DI16" s="289">
        <f t="shared" si="15"/>
        <v>0.23677852348993289</v>
      </c>
      <c r="DJ16" s="289">
        <f t="shared" si="15"/>
        <v>0.23919463087248322</v>
      </c>
      <c r="DK16" s="289">
        <f t="shared" si="16"/>
        <v>0.24161073825503357</v>
      </c>
      <c r="DL16" s="289">
        <f t="shared" si="16"/>
        <v>0.24402684563758389</v>
      </c>
      <c r="DM16" s="289">
        <f t="shared" si="16"/>
        <v>0.24644295302013422</v>
      </c>
      <c r="DN16" s="289">
        <f t="shared" si="16"/>
        <v>0.24885906040268455</v>
      </c>
      <c r="DO16" s="289">
        <f t="shared" si="16"/>
        <v>0.2512751677852349</v>
      </c>
      <c r="DP16" s="289">
        <f t="shared" si="16"/>
        <v>0.25369127516778522</v>
      </c>
      <c r="DQ16" s="289">
        <f t="shared" si="16"/>
        <v>0.25610738255033555</v>
      </c>
      <c r="DR16" s="289">
        <f t="shared" si="16"/>
        <v>0.25852348993288587</v>
      </c>
      <c r="DS16" s="289">
        <f t="shared" si="16"/>
        <v>0.2609395973154362</v>
      </c>
      <c r="DT16" s="289">
        <f t="shared" si="16"/>
        <v>0.26335570469798658</v>
      </c>
      <c r="DU16" s="289">
        <f t="shared" si="17"/>
        <v>0.26577181208053691</v>
      </c>
      <c r="DV16" s="289">
        <f t="shared" si="17"/>
        <v>0.26818791946308723</v>
      </c>
      <c r="DW16" s="289">
        <f t="shared" si="17"/>
        <v>0.27060402684563756</v>
      </c>
      <c r="DX16" s="289">
        <f t="shared" si="17"/>
        <v>0.27302013422818794</v>
      </c>
      <c r="DY16" s="289">
        <f t="shared" si="17"/>
        <v>0.27543624161073826</v>
      </c>
      <c r="DZ16" s="289">
        <f t="shared" si="17"/>
        <v>0.27785234899328859</v>
      </c>
      <c r="EA16" s="289">
        <f t="shared" si="17"/>
        <v>0.28026845637583891</v>
      </c>
      <c r="EB16" s="289">
        <f t="shared" si="17"/>
        <v>0.28268456375838924</v>
      </c>
      <c r="EC16" s="289">
        <f t="shared" si="17"/>
        <v>0.28510067114093957</v>
      </c>
      <c r="ED16" s="289">
        <f t="shared" si="17"/>
        <v>0.28751677852348989</v>
      </c>
      <c r="EE16" s="289">
        <f t="shared" si="18"/>
        <v>0.28993288590604022</v>
      </c>
      <c r="EF16" s="289">
        <f t="shared" si="18"/>
        <v>0.2923489932885906</v>
      </c>
      <c r="EG16" s="289">
        <f t="shared" si="18"/>
        <v>0.29476510067114092</v>
      </c>
      <c r="EH16" s="289">
        <f t="shared" si="18"/>
        <v>0.29718120805369125</v>
      </c>
      <c r="EI16" s="289">
        <f t="shared" si="18"/>
        <v>0.29959731543624163</v>
      </c>
      <c r="EJ16" s="289">
        <f t="shared" si="18"/>
        <v>0.30201342281879195</v>
      </c>
      <c r="EK16" s="289">
        <f t="shared" si="18"/>
        <v>0.30442953020134228</v>
      </c>
      <c r="EL16" s="289">
        <f t="shared" si="18"/>
        <v>0.30684563758389261</v>
      </c>
      <c r="EM16" s="289">
        <f t="shared" si="18"/>
        <v>0.30926174496644293</v>
      </c>
      <c r="EN16" s="289">
        <f t="shared" si="18"/>
        <v>0.31167785234899326</v>
      </c>
      <c r="EO16" s="289">
        <f t="shared" si="19"/>
        <v>0.31409395973154358</v>
      </c>
      <c r="EP16" s="289">
        <f t="shared" si="19"/>
        <v>0.31651006711409391</v>
      </c>
      <c r="EQ16" s="289">
        <f t="shared" si="19"/>
        <v>0.31892617449664429</v>
      </c>
      <c r="ER16" s="289">
        <f t="shared" si="19"/>
        <v>0.32134228187919461</v>
      </c>
      <c r="ES16" s="289">
        <f t="shared" si="19"/>
        <v>0.32375838926174499</v>
      </c>
      <c r="ET16" s="289">
        <f t="shared" si="19"/>
        <v>0.32617449664429532</v>
      </c>
      <c r="EU16" s="289">
        <f t="shared" si="19"/>
        <v>0.32859060402684565</v>
      </c>
      <c r="EV16" s="289">
        <f t="shared" si="19"/>
        <v>0.33100671140939597</v>
      </c>
      <c r="EW16" s="289">
        <f t="shared" si="19"/>
        <v>0.3334228187919463</v>
      </c>
      <c r="EX16" s="289">
        <f t="shared" si="19"/>
        <v>0.33583892617449662</v>
      </c>
      <c r="EY16" s="289">
        <f t="shared" si="20"/>
        <v>0.33825503355704695</v>
      </c>
      <c r="EZ16" s="289">
        <f t="shared" si="20"/>
        <v>0.34067114093959727</v>
      </c>
      <c r="FA16" s="289">
        <f t="shared" si="20"/>
        <v>0.3430872483221476</v>
      </c>
      <c r="FB16" s="289">
        <f t="shared" si="20"/>
        <v>0.34550335570469798</v>
      </c>
      <c r="FC16" s="289">
        <f t="shared" si="20"/>
        <v>0.3479194630872483</v>
      </c>
      <c r="FD16" s="289">
        <f t="shared" si="20"/>
        <v>0.35033557046979868</v>
      </c>
      <c r="FE16" s="289">
        <f t="shared" si="20"/>
        <v>0.35275167785234901</v>
      </c>
      <c r="FF16" s="289">
        <f t="shared" si="20"/>
        <v>0.35516778523489934</v>
      </c>
      <c r="FG16" s="289">
        <f t="shared" si="20"/>
        <v>0.35758389261744966</v>
      </c>
      <c r="FH16" s="289">
        <f t="shared" si="20"/>
        <v>0.36</v>
      </c>
    </row>
    <row r="17" spans="1:164" x14ac:dyDescent="0.2">
      <c r="A17" s="108"/>
      <c r="B17" s="114" t="s">
        <v>75</v>
      </c>
      <c r="C17" s="96">
        <f t="shared" si="22"/>
        <v>5</v>
      </c>
      <c r="D17" s="97">
        <f t="shared" si="29"/>
        <v>24.389230967368761</v>
      </c>
      <c r="E17" s="107">
        <v>5480</v>
      </c>
      <c r="F17" s="107">
        <v>0.17</v>
      </c>
      <c r="G17" s="107">
        <v>10</v>
      </c>
      <c r="H17" s="107">
        <v>0.4</v>
      </c>
      <c r="I17" s="107">
        <v>12</v>
      </c>
      <c r="J17" s="107">
        <f t="shared" si="23"/>
        <v>10</v>
      </c>
      <c r="K17" s="136">
        <f t="shared" si="24"/>
        <v>0.17</v>
      </c>
      <c r="L17" s="300">
        <v>0.75</v>
      </c>
      <c r="M17" s="97">
        <f t="shared" si="25"/>
        <v>456.66666666666669</v>
      </c>
      <c r="N17" s="96">
        <f t="shared" si="5"/>
        <v>1.7000000000000001E-2</v>
      </c>
      <c r="O17" s="289">
        <f t="shared" ref="O17:X25" si="30">(MIN((O$5/$P$4*($G17-$H17))/($J17-$H17),1) * ($J17-$H17))/($J17-$H17)*$K17</f>
        <v>0</v>
      </c>
      <c r="P17" s="289">
        <f t="shared" si="30"/>
        <v>1.1409395973154364E-3</v>
      </c>
      <c r="Q17" s="289">
        <f t="shared" si="30"/>
        <v>2.2818791946308727E-3</v>
      </c>
      <c r="R17" s="289">
        <f t="shared" si="30"/>
        <v>3.4228187919463087E-3</v>
      </c>
      <c r="S17" s="289">
        <f t="shared" si="30"/>
        <v>4.5637583892617455E-3</v>
      </c>
      <c r="T17" s="289">
        <f t="shared" si="30"/>
        <v>5.7046979865771818E-3</v>
      </c>
      <c r="U17" s="289">
        <f t="shared" si="30"/>
        <v>6.8456375838926173E-3</v>
      </c>
      <c r="V17" s="289">
        <f t="shared" si="30"/>
        <v>7.9865771812080537E-3</v>
      </c>
      <c r="W17" s="289">
        <f t="shared" si="30"/>
        <v>9.1275167785234909E-3</v>
      </c>
      <c r="X17" s="289">
        <f t="shared" si="30"/>
        <v>1.0268456375838928E-2</v>
      </c>
      <c r="Y17" s="289">
        <f t="shared" ref="Y17:AH25" si="31">(MIN((Y$5/$P$4*($G17-$H17))/($J17-$H17),1) * ($J17-$H17))/($J17-$H17)*$K17</f>
        <v>1.1409395973154364E-2</v>
      </c>
      <c r="Z17" s="289">
        <f t="shared" si="31"/>
        <v>1.2550335570469801E-2</v>
      </c>
      <c r="AA17" s="289">
        <f t="shared" si="31"/>
        <v>1.3691275167785235E-2</v>
      </c>
      <c r="AB17" s="289">
        <f t="shared" si="31"/>
        <v>1.4832214765100672E-2</v>
      </c>
      <c r="AC17" s="289">
        <f t="shared" si="31"/>
        <v>1.5973154362416107E-2</v>
      </c>
      <c r="AD17" s="289">
        <f t="shared" si="31"/>
        <v>1.7114093959731545E-2</v>
      </c>
      <c r="AE17" s="289">
        <f t="shared" si="31"/>
        <v>1.8255033557046982E-2</v>
      </c>
      <c r="AF17" s="289">
        <f t="shared" si="31"/>
        <v>1.9395973154362419E-2</v>
      </c>
      <c r="AG17" s="289">
        <f t="shared" si="31"/>
        <v>2.0536912751677856E-2</v>
      </c>
      <c r="AH17" s="289">
        <f t="shared" si="31"/>
        <v>2.1677852348993294E-2</v>
      </c>
      <c r="AI17" s="289">
        <f t="shared" ref="AI17:AR25" si="32">(MIN((AI$5/$P$4*($G17-$H17))/($J17-$H17),1) * ($J17-$H17))/($J17-$H17)*$K17</f>
        <v>2.2818791946308727E-2</v>
      </c>
      <c r="AJ17" s="289">
        <f t="shared" si="32"/>
        <v>2.3959731543624161E-2</v>
      </c>
      <c r="AK17" s="289">
        <f t="shared" si="32"/>
        <v>2.5100671140939602E-2</v>
      </c>
      <c r="AL17" s="289">
        <f t="shared" si="32"/>
        <v>2.6241610738255036E-2</v>
      </c>
      <c r="AM17" s="289">
        <f t="shared" si="32"/>
        <v>2.7382550335570469E-2</v>
      </c>
      <c r="AN17" s="289">
        <f t="shared" si="32"/>
        <v>2.852348993288591E-2</v>
      </c>
      <c r="AO17" s="289">
        <f t="shared" si="32"/>
        <v>2.9664429530201344E-2</v>
      </c>
      <c r="AP17" s="289">
        <f t="shared" si="32"/>
        <v>3.0805369127516777E-2</v>
      </c>
      <c r="AQ17" s="289">
        <f t="shared" si="32"/>
        <v>3.1946308724832215E-2</v>
      </c>
      <c r="AR17" s="289">
        <f t="shared" si="32"/>
        <v>3.3087248322147655E-2</v>
      </c>
      <c r="AS17" s="289">
        <f t="shared" ref="AS17:BB25" si="33">(MIN((AS$5/$P$4*($G17-$H17))/($J17-$H17),1) * ($J17-$H17))/($J17-$H17)*$K17</f>
        <v>3.4228187919463089E-2</v>
      </c>
      <c r="AT17" s="289">
        <f t="shared" si="33"/>
        <v>3.536912751677853E-2</v>
      </c>
      <c r="AU17" s="289">
        <f t="shared" si="33"/>
        <v>3.6510067114093964E-2</v>
      </c>
      <c r="AV17" s="289">
        <f t="shared" si="33"/>
        <v>3.7651006711409404E-2</v>
      </c>
      <c r="AW17" s="289">
        <f t="shared" si="33"/>
        <v>3.8791946308724838E-2</v>
      </c>
      <c r="AX17" s="289">
        <f t="shared" si="33"/>
        <v>3.9932885906040272E-2</v>
      </c>
      <c r="AY17" s="289">
        <f t="shared" si="33"/>
        <v>4.1073825503355713E-2</v>
      </c>
      <c r="AZ17" s="289">
        <f t="shared" si="33"/>
        <v>4.2214765100671139E-2</v>
      </c>
      <c r="BA17" s="289">
        <f t="shared" si="33"/>
        <v>4.3355704697986587E-2</v>
      </c>
      <c r="BB17" s="289">
        <f t="shared" si="33"/>
        <v>4.4496644295302021E-2</v>
      </c>
      <c r="BC17" s="289">
        <f t="shared" ref="BC17:BL25" si="34">(MIN((BC$5/$P$4*($G17-$H17))/($J17-$H17),1) * ($J17-$H17))/($J17-$H17)*$K17</f>
        <v>4.5637583892617455E-2</v>
      </c>
      <c r="BD17" s="289">
        <f t="shared" si="34"/>
        <v>4.6778523489932888E-2</v>
      </c>
      <c r="BE17" s="289">
        <f t="shared" si="34"/>
        <v>4.7919463087248322E-2</v>
      </c>
      <c r="BF17" s="289">
        <f t="shared" si="34"/>
        <v>4.906040268456377E-2</v>
      </c>
      <c r="BG17" s="289">
        <f t="shared" si="34"/>
        <v>5.0201342281879203E-2</v>
      </c>
      <c r="BH17" s="289">
        <f t="shared" si="34"/>
        <v>5.1342281879194637E-2</v>
      </c>
      <c r="BI17" s="289">
        <f t="shared" si="34"/>
        <v>5.2483221476510071E-2</v>
      </c>
      <c r="BJ17" s="289">
        <f t="shared" si="34"/>
        <v>5.3624161073825505E-2</v>
      </c>
      <c r="BK17" s="289">
        <f t="shared" si="34"/>
        <v>5.4765100671140939E-2</v>
      </c>
      <c r="BL17" s="289">
        <f t="shared" si="34"/>
        <v>5.5906040268456386E-2</v>
      </c>
      <c r="BM17" s="289">
        <f t="shared" ref="BM17:BV25" si="35">(MIN((BM$5/$P$4*($G17-$H17))/($J17-$H17),1) * ($J17-$H17))/($J17-$H17)*$K17</f>
        <v>5.704697986577182E-2</v>
      </c>
      <c r="BN17" s="289">
        <f t="shared" si="35"/>
        <v>5.8187919463087254E-2</v>
      </c>
      <c r="BO17" s="289">
        <f t="shared" si="35"/>
        <v>5.9328859060402687E-2</v>
      </c>
      <c r="BP17" s="289">
        <f t="shared" si="35"/>
        <v>6.0469798657718121E-2</v>
      </c>
      <c r="BQ17" s="289">
        <f t="shared" si="35"/>
        <v>6.1610738255033555E-2</v>
      </c>
      <c r="BR17" s="289">
        <f t="shared" si="35"/>
        <v>6.2751677852349003E-2</v>
      </c>
      <c r="BS17" s="289">
        <f t="shared" si="35"/>
        <v>6.3892617449664429E-2</v>
      </c>
      <c r="BT17" s="289">
        <f t="shared" si="35"/>
        <v>6.503355704697987E-2</v>
      </c>
      <c r="BU17" s="289">
        <f t="shared" si="35"/>
        <v>6.6174496644295311E-2</v>
      </c>
      <c r="BV17" s="289">
        <f t="shared" si="35"/>
        <v>6.7315436241610738E-2</v>
      </c>
      <c r="BW17" s="289">
        <f t="shared" ref="BW17:CF25" si="36">(MIN((BW$5/$P$4*($G17-$H17))/($J17-$H17),1) * ($J17-$H17))/($J17-$H17)*$K17</f>
        <v>6.8456375838926178E-2</v>
      </c>
      <c r="BX17" s="289">
        <f t="shared" si="36"/>
        <v>6.9597315436241619E-2</v>
      </c>
      <c r="BY17" s="289">
        <f t="shared" si="36"/>
        <v>7.073825503355706E-2</v>
      </c>
      <c r="BZ17" s="289">
        <f t="shared" si="36"/>
        <v>7.1879194630872487E-2</v>
      </c>
      <c r="CA17" s="289">
        <f t="shared" si="36"/>
        <v>7.3020134228187927E-2</v>
      </c>
      <c r="CB17" s="289">
        <f t="shared" si="36"/>
        <v>7.4161073825503354E-2</v>
      </c>
      <c r="CC17" s="289">
        <f t="shared" si="36"/>
        <v>7.5302013422818809E-2</v>
      </c>
      <c r="CD17" s="289">
        <f t="shared" si="36"/>
        <v>7.6442953020134222E-2</v>
      </c>
      <c r="CE17" s="289">
        <f t="shared" si="36"/>
        <v>7.7583892617449676E-2</v>
      </c>
      <c r="CF17" s="289">
        <f t="shared" si="36"/>
        <v>7.8724832214765103E-2</v>
      </c>
      <c r="CG17" s="289">
        <f t="shared" ref="CG17:CP25" si="37">(MIN((CG$5/$P$4*($G17-$H17))/($J17-$H17),1) * ($J17-$H17))/($J17-$H17)*$K17</f>
        <v>7.9865771812080544E-2</v>
      </c>
      <c r="CH17" s="289">
        <f t="shared" si="37"/>
        <v>8.1006711409395971E-2</v>
      </c>
      <c r="CI17" s="289">
        <f t="shared" si="37"/>
        <v>8.2147651006711425E-2</v>
      </c>
      <c r="CJ17" s="289">
        <f t="shared" si="37"/>
        <v>8.3288590604026852E-2</v>
      </c>
      <c r="CK17" s="289">
        <f t="shared" si="37"/>
        <v>8.4429530201342279E-2</v>
      </c>
      <c r="CL17" s="289">
        <f t="shared" si="37"/>
        <v>8.5570469798657733E-2</v>
      </c>
      <c r="CM17" s="289">
        <f t="shared" si="37"/>
        <v>8.6711409395973174E-2</v>
      </c>
      <c r="CN17" s="289">
        <f t="shared" si="37"/>
        <v>8.7852348993288601E-2</v>
      </c>
      <c r="CO17" s="289">
        <f t="shared" si="37"/>
        <v>8.8993288590604042E-2</v>
      </c>
      <c r="CP17" s="289">
        <f t="shared" si="37"/>
        <v>9.0134228187919468E-2</v>
      </c>
      <c r="CQ17" s="289">
        <f t="shared" ref="CQ17:CZ25" si="38">(MIN((CQ$5/$P$4*($G17-$H17))/($J17-$H17),1) * ($J17-$H17))/($J17-$H17)*$K17</f>
        <v>9.1275167785234909E-2</v>
      </c>
      <c r="CR17" s="289">
        <f t="shared" si="38"/>
        <v>9.2416107382550336E-2</v>
      </c>
      <c r="CS17" s="289">
        <f t="shared" si="38"/>
        <v>9.3557046979865777E-2</v>
      </c>
      <c r="CT17" s="289">
        <f t="shared" si="38"/>
        <v>9.4697986577181203E-2</v>
      </c>
      <c r="CU17" s="289">
        <f t="shared" si="38"/>
        <v>9.5838926174496644E-2</v>
      </c>
      <c r="CV17" s="289">
        <f t="shared" si="38"/>
        <v>9.6979865771812085E-2</v>
      </c>
      <c r="CW17" s="289">
        <f t="shared" si="38"/>
        <v>9.8120805369127539E-2</v>
      </c>
      <c r="CX17" s="289">
        <f t="shared" si="38"/>
        <v>9.9261744966442966E-2</v>
      </c>
      <c r="CY17" s="289">
        <f t="shared" si="38"/>
        <v>0.10040268456375841</v>
      </c>
      <c r="CZ17" s="289">
        <f t="shared" si="38"/>
        <v>0.10154362416107383</v>
      </c>
      <c r="DA17" s="289">
        <f t="shared" ref="DA17:DJ25" si="39">(MIN((DA$5/$P$4*($G17-$H17))/($J17-$H17),1) * ($J17-$H17))/($J17-$H17)*$K17</f>
        <v>0.10268456375838927</v>
      </c>
      <c r="DB17" s="289">
        <f t="shared" si="39"/>
        <v>0.1038255033557047</v>
      </c>
      <c r="DC17" s="289">
        <f t="shared" si="39"/>
        <v>0.10496644295302014</v>
      </c>
      <c r="DD17" s="289">
        <f t="shared" si="39"/>
        <v>0.10610738255033558</v>
      </c>
      <c r="DE17" s="289">
        <f t="shared" si="39"/>
        <v>0.10724832214765101</v>
      </c>
      <c r="DF17" s="289">
        <f t="shared" si="39"/>
        <v>0.10838926174496645</v>
      </c>
      <c r="DG17" s="289">
        <f t="shared" si="39"/>
        <v>0.10953020134228188</v>
      </c>
      <c r="DH17" s="289">
        <f t="shared" si="39"/>
        <v>0.11067114093959732</v>
      </c>
      <c r="DI17" s="289">
        <f t="shared" si="39"/>
        <v>0.11181208053691277</v>
      </c>
      <c r="DJ17" s="289">
        <f t="shared" si="39"/>
        <v>0.1129530201342282</v>
      </c>
      <c r="DK17" s="289">
        <f t="shared" ref="DK17:DT25" si="40">(MIN((DK$5/$P$4*($G17-$H17))/($J17-$H17),1) * ($J17-$H17))/($J17-$H17)*$K17</f>
        <v>0.11409395973154364</v>
      </c>
      <c r="DL17" s="289">
        <f t="shared" si="40"/>
        <v>0.11523489932885907</v>
      </c>
      <c r="DM17" s="289">
        <f t="shared" si="40"/>
        <v>0.11637583892617451</v>
      </c>
      <c r="DN17" s="289">
        <f t="shared" si="40"/>
        <v>0.11751677852348995</v>
      </c>
      <c r="DO17" s="289">
        <f t="shared" si="40"/>
        <v>0.11865771812080537</v>
      </c>
      <c r="DP17" s="289">
        <f t="shared" si="40"/>
        <v>0.11979865771812082</v>
      </c>
      <c r="DQ17" s="289">
        <f t="shared" si="40"/>
        <v>0.12093959731543624</v>
      </c>
      <c r="DR17" s="289">
        <f t="shared" si="40"/>
        <v>0.12208053691275168</v>
      </c>
      <c r="DS17" s="289">
        <f t="shared" si="40"/>
        <v>0.12322147651006711</v>
      </c>
      <c r="DT17" s="289">
        <f t="shared" si="40"/>
        <v>0.12436241610738256</v>
      </c>
      <c r="DU17" s="289">
        <f t="shared" ref="DU17:ED25" si="41">(MIN((DU$5/$P$4*($G17-$H17))/($J17-$H17),1) * ($J17-$H17))/($J17-$H17)*$K17</f>
        <v>0.12550335570469801</v>
      </c>
      <c r="DV17" s="289">
        <f t="shared" si="41"/>
        <v>0.12664429530201343</v>
      </c>
      <c r="DW17" s="289">
        <f t="shared" si="41"/>
        <v>0.12778523489932886</v>
      </c>
      <c r="DX17" s="289">
        <f t="shared" si="41"/>
        <v>0.12892617449664431</v>
      </c>
      <c r="DY17" s="289">
        <f t="shared" si="41"/>
        <v>0.13006711409395974</v>
      </c>
      <c r="DZ17" s="289">
        <f t="shared" si="41"/>
        <v>0.13120805369127517</v>
      </c>
      <c r="EA17" s="289">
        <f t="shared" si="41"/>
        <v>0.13234899328859062</v>
      </c>
      <c r="EB17" s="289">
        <f t="shared" si="41"/>
        <v>0.13348993288590605</v>
      </c>
      <c r="EC17" s="289">
        <f t="shared" si="41"/>
        <v>0.13463087248322148</v>
      </c>
      <c r="ED17" s="289">
        <f t="shared" si="41"/>
        <v>0.1357718120805369</v>
      </c>
      <c r="EE17" s="289">
        <f t="shared" ref="EE17:EN25" si="42">(MIN((EE$5/$P$4*($G17-$H17))/($J17-$H17),1) * ($J17-$H17))/($J17-$H17)*$K17</f>
        <v>0.13691275167785236</v>
      </c>
      <c r="EF17" s="289">
        <f t="shared" si="42"/>
        <v>0.13805369127516781</v>
      </c>
      <c r="EG17" s="289">
        <f t="shared" si="42"/>
        <v>0.13919463087248324</v>
      </c>
      <c r="EH17" s="289">
        <f t="shared" si="42"/>
        <v>0.14033557046979867</v>
      </c>
      <c r="EI17" s="289">
        <f t="shared" si="42"/>
        <v>0.14147651006711412</v>
      </c>
      <c r="EJ17" s="289">
        <f t="shared" si="42"/>
        <v>0.14261744966442952</v>
      </c>
      <c r="EK17" s="289">
        <f t="shared" si="42"/>
        <v>0.14375838926174497</v>
      </c>
      <c r="EL17" s="289">
        <f t="shared" si="42"/>
        <v>0.14489932885906043</v>
      </c>
      <c r="EM17" s="289">
        <f t="shared" si="42"/>
        <v>0.14604026845637585</v>
      </c>
      <c r="EN17" s="289">
        <f t="shared" si="42"/>
        <v>0.14718120805369128</v>
      </c>
      <c r="EO17" s="289">
        <f t="shared" ref="EO17:EX25" si="43">(MIN((EO$5/$P$4*($G17-$H17))/($J17-$H17),1) * ($J17-$H17))/($J17-$H17)*$K17</f>
        <v>0.14832214765100671</v>
      </c>
      <c r="EP17" s="289">
        <f t="shared" si="43"/>
        <v>0.14946308724832216</v>
      </c>
      <c r="EQ17" s="289">
        <f t="shared" si="43"/>
        <v>0.15060402684563762</v>
      </c>
      <c r="ER17" s="289">
        <f t="shared" si="43"/>
        <v>0.15174496644295304</v>
      </c>
      <c r="ES17" s="289">
        <f t="shared" si="43"/>
        <v>0.15288590604026844</v>
      </c>
      <c r="ET17" s="289">
        <f t="shared" si="43"/>
        <v>0.1540268456375839</v>
      </c>
      <c r="EU17" s="289">
        <f t="shared" si="43"/>
        <v>0.15516778523489935</v>
      </c>
      <c r="EV17" s="289">
        <f t="shared" si="43"/>
        <v>0.15630872483221478</v>
      </c>
      <c r="EW17" s="289">
        <f t="shared" si="43"/>
        <v>0.15744966442953021</v>
      </c>
      <c r="EX17" s="289">
        <f t="shared" si="43"/>
        <v>0.15859060402684563</v>
      </c>
      <c r="EY17" s="289">
        <f t="shared" ref="EY17:FH25" si="44">(MIN((EY$5/$P$4*($G17-$H17))/($J17-$H17),1) * ($J17-$H17))/($J17-$H17)*$K17</f>
        <v>0.15973154362416109</v>
      </c>
      <c r="EZ17" s="289">
        <f t="shared" si="44"/>
        <v>0.16087248322147654</v>
      </c>
      <c r="FA17" s="289">
        <f t="shared" si="44"/>
        <v>0.16201342281879194</v>
      </c>
      <c r="FB17" s="289">
        <f t="shared" si="44"/>
        <v>0.1631543624161074</v>
      </c>
      <c r="FC17" s="289">
        <f t="shared" si="44"/>
        <v>0.16429530201342285</v>
      </c>
      <c r="FD17" s="289">
        <f t="shared" si="44"/>
        <v>0.1654362416107383</v>
      </c>
      <c r="FE17" s="289">
        <f t="shared" si="44"/>
        <v>0.1665771812080537</v>
      </c>
      <c r="FF17" s="289">
        <f t="shared" si="44"/>
        <v>0.16771812080536913</v>
      </c>
      <c r="FG17" s="289">
        <f t="shared" si="44"/>
        <v>0.16885906040268456</v>
      </c>
      <c r="FH17" s="289">
        <f t="shared" si="44"/>
        <v>0.17</v>
      </c>
    </row>
    <row r="18" spans="1:164" x14ac:dyDescent="0.2">
      <c r="A18" s="108"/>
      <c r="B18" s="114" t="s">
        <v>76</v>
      </c>
      <c r="C18" s="96">
        <f t="shared" si="22"/>
        <v>5</v>
      </c>
      <c r="D18" s="97">
        <f t="shared" si="29"/>
        <v>42.516220578581873</v>
      </c>
      <c r="E18" s="107">
        <v>5800</v>
      </c>
      <c r="F18" s="107">
        <v>0.28000000000000003</v>
      </c>
      <c r="G18" s="107">
        <v>18</v>
      </c>
      <c r="H18" s="107">
        <v>1.6</v>
      </c>
      <c r="I18" s="107">
        <v>12</v>
      </c>
      <c r="J18" s="107">
        <f t="shared" si="23"/>
        <v>18</v>
      </c>
      <c r="K18" s="136">
        <f t="shared" si="24"/>
        <v>0.28000000000000003</v>
      </c>
      <c r="L18" s="300">
        <v>0.75</v>
      </c>
      <c r="M18" s="97">
        <f t="shared" si="25"/>
        <v>483.33333333333331</v>
      </c>
      <c r="N18" s="96">
        <f t="shared" si="5"/>
        <v>1.5555555555555557E-2</v>
      </c>
      <c r="O18" s="289">
        <f t="shared" si="30"/>
        <v>0</v>
      </c>
      <c r="P18" s="289">
        <f t="shared" si="30"/>
        <v>1.8791946308724834E-3</v>
      </c>
      <c r="Q18" s="289">
        <f t="shared" si="30"/>
        <v>3.7583892617449668E-3</v>
      </c>
      <c r="R18" s="289">
        <f t="shared" si="30"/>
        <v>5.6375838926174494E-3</v>
      </c>
      <c r="S18" s="289">
        <f t="shared" si="30"/>
        <v>7.5167785234899337E-3</v>
      </c>
      <c r="T18" s="289">
        <f t="shared" si="30"/>
        <v>9.3959731543624171E-3</v>
      </c>
      <c r="U18" s="289">
        <f t="shared" si="30"/>
        <v>1.1275167785234899E-2</v>
      </c>
      <c r="V18" s="289">
        <f t="shared" si="30"/>
        <v>1.3154362416107384E-2</v>
      </c>
      <c r="W18" s="289">
        <f t="shared" si="30"/>
        <v>1.5033557046979867E-2</v>
      </c>
      <c r="X18" s="289">
        <f t="shared" si="30"/>
        <v>1.6912751677852351E-2</v>
      </c>
      <c r="Y18" s="289">
        <f t="shared" si="31"/>
        <v>1.8791946308724834E-2</v>
      </c>
      <c r="Z18" s="289">
        <f t="shared" si="31"/>
        <v>2.0671140939597318E-2</v>
      </c>
      <c r="AA18" s="289">
        <f t="shared" si="31"/>
        <v>2.2550335570469798E-2</v>
      </c>
      <c r="AB18" s="289">
        <f t="shared" si="31"/>
        <v>2.4429530201342285E-2</v>
      </c>
      <c r="AC18" s="289">
        <f t="shared" si="31"/>
        <v>2.6308724832214768E-2</v>
      </c>
      <c r="AD18" s="289">
        <f t="shared" si="31"/>
        <v>2.8187919463087248E-2</v>
      </c>
      <c r="AE18" s="289">
        <f t="shared" si="31"/>
        <v>3.0067114093959735E-2</v>
      </c>
      <c r="AF18" s="289">
        <f t="shared" si="31"/>
        <v>3.1946308724832222E-2</v>
      </c>
      <c r="AG18" s="289">
        <f t="shared" si="31"/>
        <v>3.3825503355704702E-2</v>
      </c>
      <c r="AH18" s="289">
        <f t="shared" si="31"/>
        <v>3.5704697986577189E-2</v>
      </c>
      <c r="AI18" s="289">
        <f t="shared" si="32"/>
        <v>3.7583892617449668E-2</v>
      </c>
      <c r="AJ18" s="289">
        <f t="shared" si="32"/>
        <v>3.9463087248322148E-2</v>
      </c>
      <c r="AK18" s="289">
        <f t="shared" si="32"/>
        <v>4.1342281879194635E-2</v>
      </c>
      <c r="AL18" s="289">
        <f t="shared" si="32"/>
        <v>4.3221476510067115E-2</v>
      </c>
      <c r="AM18" s="289">
        <f t="shared" si="32"/>
        <v>4.5100671140939595E-2</v>
      </c>
      <c r="AN18" s="289">
        <f t="shared" si="32"/>
        <v>4.6979865771812089E-2</v>
      </c>
      <c r="AO18" s="289">
        <f t="shared" si="32"/>
        <v>4.8859060402684569E-2</v>
      </c>
      <c r="AP18" s="289">
        <f t="shared" si="32"/>
        <v>5.0738255033557049E-2</v>
      </c>
      <c r="AQ18" s="289">
        <f t="shared" si="32"/>
        <v>5.2617449664429536E-2</v>
      </c>
      <c r="AR18" s="289">
        <f t="shared" si="32"/>
        <v>5.4496644295302016E-2</v>
      </c>
      <c r="AS18" s="289">
        <f t="shared" si="33"/>
        <v>5.6375838926174496E-2</v>
      </c>
      <c r="AT18" s="289">
        <f t="shared" si="33"/>
        <v>5.825503355704699E-2</v>
      </c>
      <c r="AU18" s="289">
        <f t="shared" si="33"/>
        <v>6.013422818791947E-2</v>
      </c>
      <c r="AV18" s="289">
        <f t="shared" si="33"/>
        <v>6.2013422818791956E-2</v>
      </c>
      <c r="AW18" s="289">
        <f t="shared" si="33"/>
        <v>6.3892617449664443E-2</v>
      </c>
      <c r="AX18" s="289">
        <f t="shared" si="33"/>
        <v>6.5771812080536923E-2</v>
      </c>
      <c r="AY18" s="289">
        <f t="shared" si="33"/>
        <v>6.7651006711409403E-2</v>
      </c>
      <c r="AZ18" s="289">
        <f t="shared" si="33"/>
        <v>6.9530201342281897E-2</v>
      </c>
      <c r="BA18" s="289">
        <f t="shared" si="33"/>
        <v>7.1409395973154377E-2</v>
      </c>
      <c r="BB18" s="289">
        <f t="shared" si="33"/>
        <v>7.3288590604026857E-2</v>
      </c>
      <c r="BC18" s="289">
        <f t="shared" si="34"/>
        <v>7.5167785234899337E-2</v>
      </c>
      <c r="BD18" s="289">
        <f t="shared" si="34"/>
        <v>7.7046979865771817E-2</v>
      </c>
      <c r="BE18" s="289">
        <f t="shared" si="34"/>
        <v>7.8926174496644297E-2</v>
      </c>
      <c r="BF18" s="289">
        <f t="shared" si="34"/>
        <v>8.0805369127516791E-2</v>
      </c>
      <c r="BG18" s="289">
        <f t="shared" si="34"/>
        <v>8.2684563758389271E-2</v>
      </c>
      <c r="BH18" s="289">
        <f t="shared" si="34"/>
        <v>8.4563758389261751E-2</v>
      </c>
      <c r="BI18" s="289">
        <f t="shared" si="34"/>
        <v>8.6442953020134231E-2</v>
      </c>
      <c r="BJ18" s="289">
        <f t="shared" si="34"/>
        <v>8.8322147651006711E-2</v>
      </c>
      <c r="BK18" s="289">
        <f t="shared" si="34"/>
        <v>9.020134228187919E-2</v>
      </c>
      <c r="BL18" s="289">
        <f t="shared" si="34"/>
        <v>9.2080536912751698E-2</v>
      </c>
      <c r="BM18" s="289">
        <f t="shared" si="35"/>
        <v>9.3959731543624178E-2</v>
      </c>
      <c r="BN18" s="289">
        <f t="shared" si="35"/>
        <v>9.5838926174496658E-2</v>
      </c>
      <c r="BO18" s="289">
        <f t="shared" si="35"/>
        <v>9.7718120805369138E-2</v>
      </c>
      <c r="BP18" s="289">
        <f t="shared" si="35"/>
        <v>9.9597315436241618E-2</v>
      </c>
      <c r="BQ18" s="289">
        <f t="shared" si="35"/>
        <v>0.1014765100671141</v>
      </c>
      <c r="BR18" s="289">
        <f t="shared" si="35"/>
        <v>0.10335570469798659</v>
      </c>
      <c r="BS18" s="289">
        <f t="shared" si="35"/>
        <v>0.10523489932885907</v>
      </c>
      <c r="BT18" s="289">
        <f t="shared" si="35"/>
        <v>0.10711409395973155</v>
      </c>
      <c r="BU18" s="289">
        <f t="shared" si="35"/>
        <v>0.10899328859060403</v>
      </c>
      <c r="BV18" s="289">
        <f t="shared" si="35"/>
        <v>0.11087248322147651</v>
      </c>
      <c r="BW18" s="289">
        <f t="shared" si="36"/>
        <v>0.11275167785234899</v>
      </c>
      <c r="BX18" s="289">
        <f t="shared" si="36"/>
        <v>0.1146308724832215</v>
      </c>
      <c r="BY18" s="289">
        <f t="shared" si="36"/>
        <v>0.11651006711409398</v>
      </c>
      <c r="BZ18" s="289">
        <f t="shared" si="36"/>
        <v>0.11838926174496646</v>
      </c>
      <c r="CA18" s="289">
        <f t="shared" si="36"/>
        <v>0.12026845637583894</v>
      </c>
      <c r="CB18" s="289">
        <f t="shared" si="36"/>
        <v>0.12214765100671142</v>
      </c>
      <c r="CC18" s="289">
        <f t="shared" si="36"/>
        <v>0.12402684563758391</v>
      </c>
      <c r="CD18" s="289">
        <f t="shared" si="36"/>
        <v>0.12590604026845639</v>
      </c>
      <c r="CE18" s="289">
        <f t="shared" si="36"/>
        <v>0.12778523489932889</v>
      </c>
      <c r="CF18" s="289">
        <f t="shared" si="36"/>
        <v>0.12966442953020135</v>
      </c>
      <c r="CG18" s="289">
        <f t="shared" si="37"/>
        <v>0.13154362416107385</v>
      </c>
      <c r="CH18" s="289">
        <f t="shared" si="37"/>
        <v>0.13342281879194631</v>
      </c>
      <c r="CI18" s="289">
        <f t="shared" si="37"/>
        <v>0.13530201342281881</v>
      </c>
      <c r="CJ18" s="289">
        <f t="shared" si="37"/>
        <v>0.1371812080536913</v>
      </c>
      <c r="CK18" s="289">
        <f t="shared" si="37"/>
        <v>0.13906040268456379</v>
      </c>
      <c r="CL18" s="289">
        <f t="shared" si="37"/>
        <v>0.14093959731543626</v>
      </c>
      <c r="CM18" s="289">
        <f t="shared" si="37"/>
        <v>0.14281879194630875</v>
      </c>
      <c r="CN18" s="289">
        <f t="shared" si="37"/>
        <v>0.14469798657718122</v>
      </c>
      <c r="CO18" s="289">
        <f t="shared" si="37"/>
        <v>0.14657718120805371</v>
      </c>
      <c r="CP18" s="289">
        <f t="shared" si="37"/>
        <v>0.14845637583892618</v>
      </c>
      <c r="CQ18" s="289">
        <f t="shared" si="38"/>
        <v>0.15033557046979867</v>
      </c>
      <c r="CR18" s="289">
        <f t="shared" si="38"/>
        <v>0.15221476510067114</v>
      </c>
      <c r="CS18" s="289">
        <f t="shared" si="38"/>
        <v>0.15409395973154363</v>
      </c>
      <c r="CT18" s="289">
        <f t="shared" si="38"/>
        <v>0.15597315436241613</v>
      </c>
      <c r="CU18" s="289">
        <f t="shared" si="38"/>
        <v>0.15785234899328859</v>
      </c>
      <c r="CV18" s="289">
        <f t="shared" si="38"/>
        <v>0.15973154362416109</v>
      </c>
      <c r="CW18" s="289">
        <f t="shared" si="38"/>
        <v>0.16161073825503358</v>
      </c>
      <c r="CX18" s="289">
        <f t="shared" si="38"/>
        <v>0.16348993288590608</v>
      </c>
      <c r="CY18" s="289">
        <f t="shared" si="38"/>
        <v>0.16536912751677854</v>
      </c>
      <c r="CZ18" s="289">
        <f t="shared" si="38"/>
        <v>0.16724832214765104</v>
      </c>
      <c r="DA18" s="289">
        <f t="shared" si="39"/>
        <v>0.1691275167785235</v>
      </c>
      <c r="DB18" s="289">
        <f t="shared" si="39"/>
        <v>0.171006711409396</v>
      </c>
      <c r="DC18" s="289">
        <f t="shared" si="39"/>
        <v>0.17288590604026846</v>
      </c>
      <c r="DD18" s="289">
        <f t="shared" si="39"/>
        <v>0.17476510067114095</v>
      </c>
      <c r="DE18" s="289">
        <f t="shared" si="39"/>
        <v>0.17664429530201342</v>
      </c>
      <c r="DF18" s="289">
        <f t="shared" si="39"/>
        <v>0.17852348993288591</v>
      </c>
      <c r="DG18" s="289">
        <f t="shared" si="39"/>
        <v>0.18040268456375838</v>
      </c>
      <c r="DH18" s="289">
        <f t="shared" si="39"/>
        <v>0.18228187919463087</v>
      </c>
      <c r="DI18" s="289">
        <f t="shared" si="39"/>
        <v>0.1841610738255034</v>
      </c>
      <c r="DJ18" s="289">
        <f t="shared" si="39"/>
        <v>0.18604026845637586</v>
      </c>
      <c r="DK18" s="289">
        <f t="shared" si="40"/>
        <v>0.18791946308724836</v>
      </c>
      <c r="DL18" s="289">
        <f t="shared" si="40"/>
        <v>0.18979865771812082</v>
      </c>
      <c r="DM18" s="289">
        <f t="shared" si="40"/>
        <v>0.19167785234899332</v>
      </c>
      <c r="DN18" s="289">
        <f t="shared" si="40"/>
        <v>0.19355704697986578</v>
      </c>
      <c r="DO18" s="289">
        <f t="shared" si="40"/>
        <v>0.19543624161073828</v>
      </c>
      <c r="DP18" s="289">
        <f t="shared" si="40"/>
        <v>0.19731543624161074</v>
      </c>
      <c r="DQ18" s="289">
        <f t="shared" si="40"/>
        <v>0.19919463087248324</v>
      </c>
      <c r="DR18" s="289">
        <f t="shared" si="40"/>
        <v>0.2010738255033557</v>
      </c>
      <c r="DS18" s="289">
        <f t="shared" si="40"/>
        <v>0.2029530201342282</v>
      </c>
      <c r="DT18" s="289">
        <f t="shared" si="40"/>
        <v>0.20483221476510072</v>
      </c>
      <c r="DU18" s="289">
        <f t="shared" si="41"/>
        <v>0.20671140939597318</v>
      </c>
      <c r="DV18" s="289">
        <f t="shared" si="41"/>
        <v>0.20859060402684568</v>
      </c>
      <c r="DW18" s="289">
        <f t="shared" si="41"/>
        <v>0.21046979865771814</v>
      </c>
      <c r="DX18" s="289">
        <f t="shared" si="41"/>
        <v>0.21234899328859064</v>
      </c>
      <c r="DY18" s="289">
        <f t="shared" si="41"/>
        <v>0.2142281879194631</v>
      </c>
      <c r="DZ18" s="289">
        <f t="shared" si="41"/>
        <v>0.2161073825503356</v>
      </c>
      <c r="EA18" s="289">
        <f t="shared" si="41"/>
        <v>0.21798657718120806</v>
      </c>
      <c r="EB18" s="289">
        <f t="shared" si="41"/>
        <v>0.21986577181208056</v>
      </c>
      <c r="EC18" s="289">
        <f t="shared" si="41"/>
        <v>0.22174496644295302</v>
      </c>
      <c r="ED18" s="289">
        <f t="shared" si="41"/>
        <v>0.22362416107382552</v>
      </c>
      <c r="EE18" s="289">
        <f t="shared" si="42"/>
        <v>0.22550335570469798</v>
      </c>
      <c r="EF18" s="289">
        <f t="shared" si="42"/>
        <v>0.2273825503355705</v>
      </c>
      <c r="EG18" s="289">
        <f t="shared" si="42"/>
        <v>0.229261744966443</v>
      </c>
      <c r="EH18" s="289">
        <f t="shared" si="42"/>
        <v>0.23114093959731546</v>
      </c>
      <c r="EI18" s="289">
        <f t="shared" si="42"/>
        <v>0.23302013422818796</v>
      </c>
      <c r="EJ18" s="289">
        <f t="shared" si="42"/>
        <v>0.23489932885906042</v>
      </c>
      <c r="EK18" s="289">
        <f t="shared" si="42"/>
        <v>0.23677852348993292</v>
      </c>
      <c r="EL18" s="289">
        <f t="shared" si="42"/>
        <v>0.23865771812080538</v>
      </c>
      <c r="EM18" s="289">
        <f t="shared" si="42"/>
        <v>0.24053691275167788</v>
      </c>
      <c r="EN18" s="289">
        <f t="shared" si="42"/>
        <v>0.24241610738255034</v>
      </c>
      <c r="EO18" s="289">
        <f t="shared" si="43"/>
        <v>0.24429530201342284</v>
      </c>
      <c r="EP18" s="289">
        <f t="shared" si="43"/>
        <v>0.2461744966442953</v>
      </c>
      <c r="EQ18" s="289">
        <f t="shared" si="43"/>
        <v>0.24805369127516783</v>
      </c>
      <c r="ER18" s="289">
        <f t="shared" si="43"/>
        <v>0.24993288590604029</v>
      </c>
      <c r="ES18" s="289">
        <f t="shared" si="43"/>
        <v>0.25181208053691279</v>
      </c>
      <c r="ET18" s="289">
        <f t="shared" si="43"/>
        <v>0.25369127516778528</v>
      </c>
      <c r="EU18" s="289">
        <f t="shared" si="43"/>
        <v>0.25557046979865777</v>
      </c>
      <c r="EV18" s="289">
        <f t="shared" si="43"/>
        <v>0.25744966442953021</v>
      </c>
      <c r="EW18" s="289">
        <f t="shared" si="43"/>
        <v>0.25932885906040271</v>
      </c>
      <c r="EX18" s="289">
        <f t="shared" si="43"/>
        <v>0.2612080536912752</v>
      </c>
      <c r="EY18" s="289">
        <f t="shared" si="44"/>
        <v>0.26308724832214769</v>
      </c>
      <c r="EZ18" s="289">
        <f t="shared" si="44"/>
        <v>0.26496644295302013</v>
      </c>
      <c r="FA18" s="289">
        <f t="shared" si="44"/>
        <v>0.26684563758389263</v>
      </c>
      <c r="FB18" s="289">
        <f t="shared" si="44"/>
        <v>0.26872483221476512</v>
      </c>
      <c r="FC18" s="289">
        <f t="shared" si="44"/>
        <v>0.27060402684563761</v>
      </c>
      <c r="FD18" s="289">
        <f t="shared" si="44"/>
        <v>0.27248322147651011</v>
      </c>
      <c r="FE18" s="289">
        <f t="shared" si="44"/>
        <v>0.2743624161073826</v>
      </c>
      <c r="FF18" s="289">
        <f t="shared" si="44"/>
        <v>0.27624161073825504</v>
      </c>
      <c r="FG18" s="289">
        <f t="shared" si="44"/>
        <v>0.27812080536912759</v>
      </c>
      <c r="FH18" s="289">
        <f t="shared" si="44"/>
        <v>0.28000000000000003</v>
      </c>
    </row>
    <row r="19" spans="1:164" x14ac:dyDescent="0.2">
      <c r="A19" s="108"/>
      <c r="B19" s="114" t="s">
        <v>77</v>
      </c>
      <c r="C19" s="96">
        <f t="shared" si="22"/>
        <v>40</v>
      </c>
      <c r="D19" s="97">
        <f t="shared" si="29"/>
        <v>245.98670477608081</v>
      </c>
      <c r="E19" s="107">
        <v>13050</v>
      </c>
      <c r="F19" s="107">
        <v>0.72</v>
      </c>
      <c r="G19" s="107">
        <v>97</v>
      </c>
      <c r="H19" s="107">
        <v>2.7</v>
      </c>
      <c r="I19" s="107">
        <v>12</v>
      </c>
      <c r="J19" s="107">
        <f t="shared" si="23"/>
        <v>97</v>
      </c>
      <c r="K19" s="136">
        <f t="shared" si="24"/>
        <v>0.72</v>
      </c>
      <c r="L19" s="300">
        <v>0.75</v>
      </c>
      <c r="M19" s="97">
        <f t="shared" si="25"/>
        <v>1087.5</v>
      </c>
      <c r="N19" s="96">
        <f t="shared" si="5"/>
        <v>7.4226804123711338E-3</v>
      </c>
      <c r="O19" s="289">
        <f t="shared" si="30"/>
        <v>0</v>
      </c>
      <c r="P19" s="289">
        <f t="shared" si="30"/>
        <v>4.8322147651006708E-3</v>
      </c>
      <c r="Q19" s="289">
        <f t="shared" si="30"/>
        <v>9.6644295302013416E-3</v>
      </c>
      <c r="R19" s="289">
        <f t="shared" si="30"/>
        <v>1.4496644295302012E-2</v>
      </c>
      <c r="S19" s="289">
        <f t="shared" si="30"/>
        <v>1.9328859060402683E-2</v>
      </c>
      <c r="T19" s="289">
        <f t="shared" si="30"/>
        <v>2.4161073825503355E-2</v>
      </c>
      <c r="U19" s="289">
        <f t="shared" si="30"/>
        <v>2.8993288590604023E-2</v>
      </c>
      <c r="V19" s="289">
        <f t="shared" si="30"/>
        <v>3.3825503355704702E-2</v>
      </c>
      <c r="W19" s="289">
        <f t="shared" si="30"/>
        <v>3.8657718120805366E-2</v>
      </c>
      <c r="X19" s="289">
        <f t="shared" si="30"/>
        <v>4.3489932885906045E-2</v>
      </c>
      <c r="Y19" s="289">
        <f t="shared" si="31"/>
        <v>4.832214765100671E-2</v>
      </c>
      <c r="Z19" s="289">
        <f t="shared" si="31"/>
        <v>5.3154362416107381E-2</v>
      </c>
      <c r="AA19" s="289">
        <f t="shared" si="31"/>
        <v>5.7986577181208046E-2</v>
      </c>
      <c r="AB19" s="289">
        <f t="shared" si="31"/>
        <v>6.2818791946308711E-2</v>
      </c>
      <c r="AC19" s="289">
        <f t="shared" si="31"/>
        <v>6.7651006711409403E-2</v>
      </c>
      <c r="AD19" s="289">
        <f t="shared" si="31"/>
        <v>7.2483221476510054E-2</v>
      </c>
      <c r="AE19" s="289">
        <f t="shared" si="31"/>
        <v>7.7315436241610733E-2</v>
      </c>
      <c r="AF19" s="289">
        <f t="shared" si="31"/>
        <v>8.2147651006711397E-2</v>
      </c>
      <c r="AG19" s="289">
        <f t="shared" si="31"/>
        <v>8.697986577181209E-2</v>
      </c>
      <c r="AH19" s="289">
        <f t="shared" si="31"/>
        <v>9.1812080536912755E-2</v>
      </c>
      <c r="AI19" s="289">
        <f t="shared" si="32"/>
        <v>9.6644295302013419E-2</v>
      </c>
      <c r="AJ19" s="289">
        <f t="shared" si="32"/>
        <v>0.10147651006711408</v>
      </c>
      <c r="AK19" s="289">
        <f t="shared" si="32"/>
        <v>0.10630872483221476</v>
      </c>
      <c r="AL19" s="289">
        <f t="shared" si="32"/>
        <v>0.11114093959731543</v>
      </c>
      <c r="AM19" s="289">
        <f t="shared" si="32"/>
        <v>0.11597315436241609</v>
      </c>
      <c r="AN19" s="289">
        <f t="shared" si="32"/>
        <v>0.12080536912751678</v>
      </c>
      <c r="AO19" s="289">
        <f t="shared" si="32"/>
        <v>0.12563758389261742</v>
      </c>
      <c r="AP19" s="289">
        <f t="shared" si="32"/>
        <v>0.1304697986577181</v>
      </c>
      <c r="AQ19" s="289">
        <f t="shared" si="32"/>
        <v>0.13530201342281881</v>
      </c>
      <c r="AR19" s="289">
        <f t="shared" si="32"/>
        <v>0.14013422818791946</v>
      </c>
      <c r="AS19" s="289">
        <f t="shared" si="33"/>
        <v>0.14496644295302011</v>
      </c>
      <c r="AT19" s="289">
        <f t="shared" si="33"/>
        <v>0.14979865771812081</v>
      </c>
      <c r="AU19" s="289">
        <f t="shared" si="33"/>
        <v>0.15463087248322147</v>
      </c>
      <c r="AV19" s="289">
        <f t="shared" si="33"/>
        <v>0.15946308724832214</v>
      </c>
      <c r="AW19" s="289">
        <f t="shared" si="33"/>
        <v>0.16429530201342279</v>
      </c>
      <c r="AX19" s="289">
        <f t="shared" si="33"/>
        <v>0.16912751677852347</v>
      </c>
      <c r="AY19" s="289">
        <f t="shared" si="33"/>
        <v>0.17395973154362418</v>
      </c>
      <c r="AZ19" s="289">
        <f t="shared" si="33"/>
        <v>0.17879194630872483</v>
      </c>
      <c r="BA19" s="289">
        <f t="shared" si="33"/>
        <v>0.18362416107382551</v>
      </c>
      <c r="BB19" s="289">
        <f t="shared" si="33"/>
        <v>0.18845637583892619</v>
      </c>
      <c r="BC19" s="289">
        <f t="shared" si="34"/>
        <v>0.19328859060402684</v>
      </c>
      <c r="BD19" s="289">
        <f t="shared" si="34"/>
        <v>0.19812080536912749</v>
      </c>
      <c r="BE19" s="289">
        <f t="shared" si="34"/>
        <v>0.20295302013422817</v>
      </c>
      <c r="BF19" s="289">
        <f t="shared" si="34"/>
        <v>0.20778523489932887</v>
      </c>
      <c r="BG19" s="289">
        <f t="shared" si="34"/>
        <v>0.21261744966442953</v>
      </c>
      <c r="BH19" s="289">
        <f t="shared" si="34"/>
        <v>0.2174496644295302</v>
      </c>
      <c r="BI19" s="289">
        <f t="shared" si="34"/>
        <v>0.22228187919463085</v>
      </c>
      <c r="BJ19" s="289">
        <f t="shared" si="34"/>
        <v>0.22711409395973153</v>
      </c>
      <c r="BK19" s="289">
        <f t="shared" si="34"/>
        <v>0.23194630872483218</v>
      </c>
      <c r="BL19" s="289">
        <f t="shared" si="34"/>
        <v>0.23677852348993289</v>
      </c>
      <c r="BM19" s="289">
        <f t="shared" si="35"/>
        <v>0.24161073825503357</v>
      </c>
      <c r="BN19" s="289">
        <f t="shared" si="35"/>
        <v>0.24644295302013422</v>
      </c>
      <c r="BO19" s="289">
        <f t="shared" si="35"/>
        <v>0.25127516778523484</v>
      </c>
      <c r="BP19" s="289">
        <f t="shared" si="35"/>
        <v>0.25610738255033555</v>
      </c>
      <c r="BQ19" s="289">
        <f t="shared" si="35"/>
        <v>0.2609395973154362</v>
      </c>
      <c r="BR19" s="289">
        <f t="shared" si="35"/>
        <v>0.26577181208053691</v>
      </c>
      <c r="BS19" s="289">
        <f t="shared" si="35"/>
        <v>0.27060402684563761</v>
      </c>
      <c r="BT19" s="289">
        <f t="shared" si="35"/>
        <v>0.27543624161073826</v>
      </c>
      <c r="BU19" s="289">
        <f t="shared" si="35"/>
        <v>0.28026845637583891</v>
      </c>
      <c r="BV19" s="289">
        <f t="shared" si="35"/>
        <v>0.28510067114093957</v>
      </c>
      <c r="BW19" s="289">
        <f t="shared" si="36"/>
        <v>0.28993288590604022</v>
      </c>
      <c r="BX19" s="289">
        <f t="shared" si="36"/>
        <v>0.29476510067114092</v>
      </c>
      <c r="BY19" s="289">
        <f t="shared" si="36"/>
        <v>0.29959731543624163</v>
      </c>
      <c r="BZ19" s="289">
        <f t="shared" si="36"/>
        <v>0.30442953020134228</v>
      </c>
      <c r="CA19" s="289">
        <f t="shared" si="36"/>
        <v>0.30926174496644293</v>
      </c>
      <c r="CB19" s="289">
        <f t="shared" si="36"/>
        <v>0.31409395973154364</v>
      </c>
      <c r="CC19" s="289">
        <f t="shared" si="36"/>
        <v>0.31892617449664429</v>
      </c>
      <c r="CD19" s="289">
        <f t="shared" si="36"/>
        <v>0.32375838926174499</v>
      </c>
      <c r="CE19" s="289">
        <f t="shared" si="36"/>
        <v>0.32859060402684559</v>
      </c>
      <c r="CF19" s="289">
        <f t="shared" si="36"/>
        <v>0.3334228187919463</v>
      </c>
      <c r="CG19" s="289">
        <f t="shared" si="37"/>
        <v>0.33825503355704695</v>
      </c>
      <c r="CH19" s="289">
        <f t="shared" si="37"/>
        <v>0.3430872483221476</v>
      </c>
      <c r="CI19" s="289">
        <f t="shared" si="37"/>
        <v>0.34791946308724836</v>
      </c>
      <c r="CJ19" s="289">
        <f t="shared" si="37"/>
        <v>0.35275167785234901</v>
      </c>
      <c r="CK19" s="289">
        <f t="shared" si="37"/>
        <v>0.35758389261744966</v>
      </c>
      <c r="CL19" s="289">
        <f t="shared" si="37"/>
        <v>0.36241610738255037</v>
      </c>
      <c r="CM19" s="289">
        <f t="shared" si="37"/>
        <v>0.36724832214765102</v>
      </c>
      <c r="CN19" s="289">
        <f t="shared" si="37"/>
        <v>0.37208053691275167</v>
      </c>
      <c r="CO19" s="289">
        <f t="shared" si="37"/>
        <v>0.37691275167785238</v>
      </c>
      <c r="CP19" s="289">
        <f t="shared" si="37"/>
        <v>0.38174496644295303</v>
      </c>
      <c r="CQ19" s="289">
        <f t="shared" si="38"/>
        <v>0.38657718120805368</v>
      </c>
      <c r="CR19" s="289">
        <f t="shared" si="38"/>
        <v>0.39140939597315433</v>
      </c>
      <c r="CS19" s="289">
        <f t="shared" si="38"/>
        <v>0.39624161073825498</v>
      </c>
      <c r="CT19" s="289">
        <f t="shared" si="38"/>
        <v>0.40107382550335569</v>
      </c>
      <c r="CU19" s="289">
        <f t="shared" si="38"/>
        <v>0.40590604026845634</v>
      </c>
      <c r="CV19" s="289">
        <f t="shared" si="38"/>
        <v>0.41073825503355699</v>
      </c>
      <c r="CW19" s="289">
        <f t="shared" si="38"/>
        <v>0.41557046979865775</v>
      </c>
      <c r="CX19" s="289">
        <f t="shared" si="38"/>
        <v>0.4204026845637584</v>
      </c>
      <c r="CY19" s="289">
        <f t="shared" si="38"/>
        <v>0.42523489932885905</v>
      </c>
      <c r="CZ19" s="289">
        <f t="shared" si="38"/>
        <v>0.43006711409395976</v>
      </c>
      <c r="DA19" s="289">
        <f t="shared" si="39"/>
        <v>0.43489932885906041</v>
      </c>
      <c r="DB19" s="289">
        <f t="shared" si="39"/>
        <v>0.43973154362416106</v>
      </c>
      <c r="DC19" s="289">
        <f t="shared" si="39"/>
        <v>0.44456375838926171</v>
      </c>
      <c r="DD19" s="289">
        <f t="shared" si="39"/>
        <v>0.44939597315436242</v>
      </c>
      <c r="DE19" s="289">
        <f t="shared" si="39"/>
        <v>0.45422818791946307</v>
      </c>
      <c r="DF19" s="289">
        <f t="shared" si="39"/>
        <v>0.45906040268456372</v>
      </c>
      <c r="DG19" s="289">
        <f t="shared" si="39"/>
        <v>0.46389261744966437</v>
      </c>
      <c r="DH19" s="289">
        <f t="shared" si="39"/>
        <v>0.46872483221476502</v>
      </c>
      <c r="DI19" s="289">
        <f t="shared" si="39"/>
        <v>0.47355704697986578</v>
      </c>
      <c r="DJ19" s="289">
        <f t="shared" si="39"/>
        <v>0.47838926174496643</v>
      </c>
      <c r="DK19" s="289">
        <f t="shared" si="40"/>
        <v>0.48322147651006714</v>
      </c>
      <c r="DL19" s="289">
        <f t="shared" si="40"/>
        <v>0.48805369127516779</v>
      </c>
      <c r="DM19" s="289">
        <f t="shared" si="40"/>
        <v>0.49288590604026844</v>
      </c>
      <c r="DN19" s="289">
        <f t="shared" si="40"/>
        <v>0.49771812080536909</v>
      </c>
      <c r="DO19" s="289">
        <f t="shared" si="40"/>
        <v>0.50255033557046969</v>
      </c>
      <c r="DP19" s="289">
        <f t="shared" si="40"/>
        <v>0.50738255033557045</v>
      </c>
      <c r="DQ19" s="289">
        <f t="shared" si="40"/>
        <v>0.5122147651006711</v>
      </c>
      <c r="DR19" s="289">
        <f t="shared" si="40"/>
        <v>0.51704697986577164</v>
      </c>
      <c r="DS19" s="289">
        <f t="shared" si="40"/>
        <v>0.5218791946308724</v>
      </c>
      <c r="DT19" s="289">
        <f t="shared" si="40"/>
        <v>0.52671140939597327</v>
      </c>
      <c r="DU19" s="289">
        <f t="shared" si="41"/>
        <v>0.53154362416107381</v>
      </c>
      <c r="DV19" s="289">
        <f t="shared" si="41"/>
        <v>0.53637583892617446</v>
      </c>
      <c r="DW19" s="289">
        <f t="shared" si="41"/>
        <v>0.54120805369127523</v>
      </c>
      <c r="DX19" s="289">
        <f t="shared" si="41"/>
        <v>0.54604026845637588</v>
      </c>
      <c r="DY19" s="289">
        <f t="shared" si="41"/>
        <v>0.55087248322147653</v>
      </c>
      <c r="DZ19" s="289">
        <f t="shared" si="41"/>
        <v>0.55570469798657718</v>
      </c>
      <c r="EA19" s="289">
        <f t="shared" si="41"/>
        <v>0.56053691275167783</v>
      </c>
      <c r="EB19" s="289">
        <f t="shared" si="41"/>
        <v>0.56536912751677848</v>
      </c>
      <c r="EC19" s="289">
        <f t="shared" si="41"/>
        <v>0.57020134228187913</v>
      </c>
      <c r="ED19" s="289">
        <f t="shared" si="41"/>
        <v>0.57503355704697978</v>
      </c>
      <c r="EE19" s="289">
        <f t="shared" si="42"/>
        <v>0.57986577181208043</v>
      </c>
      <c r="EF19" s="289">
        <f t="shared" si="42"/>
        <v>0.58469798657718119</v>
      </c>
      <c r="EG19" s="289">
        <f t="shared" si="42"/>
        <v>0.58953020134228185</v>
      </c>
      <c r="EH19" s="289">
        <f t="shared" si="42"/>
        <v>0.5943624161073825</v>
      </c>
      <c r="EI19" s="289">
        <f t="shared" si="42"/>
        <v>0.59919463087248326</v>
      </c>
      <c r="EJ19" s="289">
        <f t="shared" si="42"/>
        <v>0.60402684563758391</v>
      </c>
      <c r="EK19" s="289">
        <f t="shared" si="42"/>
        <v>0.60885906040268456</v>
      </c>
      <c r="EL19" s="289">
        <f t="shared" si="42"/>
        <v>0.61369127516778532</v>
      </c>
      <c r="EM19" s="289">
        <f t="shared" si="42"/>
        <v>0.61852348993288586</v>
      </c>
      <c r="EN19" s="289">
        <f t="shared" si="42"/>
        <v>0.62335570469798651</v>
      </c>
      <c r="EO19" s="289">
        <f t="shared" si="43"/>
        <v>0.62818791946308727</v>
      </c>
      <c r="EP19" s="289">
        <f t="shared" si="43"/>
        <v>0.63302013422818781</v>
      </c>
      <c r="EQ19" s="289">
        <f t="shared" si="43"/>
        <v>0.63785234899328858</v>
      </c>
      <c r="ER19" s="289">
        <f t="shared" si="43"/>
        <v>0.64268456375838923</v>
      </c>
      <c r="ES19" s="289">
        <f t="shared" si="43"/>
        <v>0.64751677852348999</v>
      </c>
      <c r="ET19" s="289">
        <f t="shared" si="43"/>
        <v>0.65234899328859064</v>
      </c>
      <c r="EU19" s="289">
        <f t="shared" si="43"/>
        <v>0.65718120805369118</v>
      </c>
      <c r="EV19" s="289">
        <f t="shared" si="43"/>
        <v>0.66201342281879194</v>
      </c>
      <c r="EW19" s="289">
        <f t="shared" si="43"/>
        <v>0.66684563758389259</v>
      </c>
      <c r="EX19" s="289">
        <f t="shared" si="43"/>
        <v>0.67167785234899313</v>
      </c>
      <c r="EY19" s="289">
        <f t="shared" si="44"/>
        <v>0.67651006711409389</v>
      </c>
      <c r="EZ19" s="289">
        <f t="shared" si="44"/>
        <v>0.68134228187919454</v>
      </c>
      <c r="FA19" s="289">
        <f t="shared" si="44"/>
        <v>0.6861744966442952</v>
      </c>
      <c r="FB19" s="289">
        <f t="shared" si="44"/>
        <v>0.69100671140939596</v>
      </c>
      <c r="FC19" s="289">
        <f t="shared" si="44"/>
        <v>0.69583892617449672</v>
      </c>
      <c r="FD19" s="289">
        <f t="shared" si="44"/>
        <v>0.70067114093959737</v>
      </c>
      <c r="FE19" s="289">
        <f t="shared" si="44"/>
        <v>0.70550335570469802</v>
      </c>
      <c r="FF19" s="289">
        <f t="shared" si="44"/>
        <v>0.71033557046979867</v>
      </c>
      <c r="FG19" s="289">
        <f t="shared" si="44"/>
        <v>0.71516778523489932</v>
      </c>
      <c r="FH19" s="289">
        <f t="shared" si="44"/>
        <v>0.72</v>
      </c>
    </row>
    <row r="20" spans="1:164" x14ac:dyDescent="0.2">
      <c r="A20" s="108"/>
      <c r="B20" s="114" t="s">
        <v>78</v>
      </c>
      <c r="C20" s="96">
        <f t="shared" si="22"/>
        <v>40</v>
      </c>
      <c r="D20" s="97">
        <f t="shared" si="29"/>
        <v>189.01915799098589</v>
      </c>
      <c r="E20" s="107">
        <v>19000</v>
      </c>
      <c r="F20" s="107">
        <v>0.38</v>
      </c>
      <c r="G20" s="107">
        <v>84</v>
      </c>
      <c r="H20" s="107">
        <v>0.4</v>
      </c>
      <c r="I20" s="107">
        <v>12</v>
      </c>
      <c r="J20" s="107">
        <f t="shared" si="23"/>
        <v>84</v>
      </c>
      <c r="K20" s="136">
        <f t="shared" si="24"/>
        <v>0.38</v>
      </c>
      <c r="L20" s="300">
        <v>0.75</v>
      </c>
      <c r="M20" s="97">
        <f t="shared" si="25"/>
        <v>1583.3333333333333</v>
      </c>
      <c r="N20" s="96">
        <f t="shared" si="5"/>
        <v>4.5238095238095237E-3</v>
      </c>
      <c r="O20" s="289">
        <f t="shared" si="30"/>
        <v>0</v>
      </c>
      <c r="P20" s="289">
        <f t="shared" si="30"/>
        <v>2.5503355704697985E-3</v>
      </c>
      <c r="Q20" s="289">
        <f t="shared" si="30"/>
        <v>5.100671140939597E-3</v>
      </c>
      <c r="R20" s="289">
        <f t="shared" si="30"/>
        <v>7.6510067114093959E-3</v>
      </c>
      <c r="S20" s="289">
        <f t="shared" si="30"/>
        <v>1.0201342281879194E-2</v>
      </c>
      <c r="T20" s="289">
        <f t="shared" si="30"/>
        <v>1.2751677852348993E-2</v>
      </c>
      <c r="U20" s="289">
        <f t="shared" si="30"/>
        <v>1.5302013422818792E-2</v>
      </c>
      <c r="V20" s="289">
        <f t="shared" si="30"/>
        <v>1.7852348993288591E-2</v>
      </c>
      <c r="W20" s="289">
        <f t="shared" si="30"/>
        <v>2.0402684563758388E-2</v>
      </c>
      <c r="X20" s="289">
        <f t="shared" si="30"/>
        <v>2.2953020134228192E-2</v>
      </c>
      <c r="Y20" s="289">
        <f t="shared" si="31"/>
        <v>2.5503355704697986E-2</v>
      </c>
      <c r="Z20" s="289">
        <f t="shared" si="31"/>
        <v>2.8053691275167787E-2</v>
      </c>
      <c r="AA20" s="289">
        <f t="shared" si="31"/>
        <v>3.0604026845637584E-2</v>
      </c>
      <c r="AB20" s="289">
        <f t="shared" si="31"/>
        <v>3.3154362416107384E-2</v>
      </c>
      <c r="AC20" s="289">
        <f t="shared" si="31"/>
        <v>3.5704697986577182E-2</v>
      </c>
      <c r="AD20" s="289">
        <f t="shared" si="31"/>
        <v>3.8255033557046979E-2</v>
      </c>
      <c r="AE20" s="289">
        <f t="shared" si="31"/>
        <v>4.0805369127516776E-2</v>
      </c>
      <c r="AF20" s="289">
        <f t="shared" si="31"/>
        <v>4.335570469798658E-2</v>
      </c>
      <c r="AG20" s="289">
        <f t="shared" si="31"/>
        <v>4.5906040268456384E-2</v>
      </c>
      <c r="AH20" s="289">
        <f t="shared" si="31"/>
        <v>4.8456375838926181E-2</v>
      </c>
      <c r="AI20" s="289">
        <f t="shared" si="32"/>
        <v>5.1006711409395972E-2</v>
      </c>
      <c r="AJ20" s="289">
        <f t="shared" si="32"/>
        <v>5.3557046979865769E-2</v>
      </c>
      <c r="AK20" s="289">
        <f t="shared" si="32"/>
        <v>5.6107382550335573E-2</v>
      </c>
      <c r="AL20" s="289">
        <f t="shared" si="32"/>
        <v>5.865771812080537E-2</v>
      </c>
      <c r="AM20" s="289">
        <f t="shared" si="32"/>
        <v>6.1208053691275167E-2</v>
      </c>
      <c r="AN20" s="289">
        <f t="shared" si="32"/>
        <v>6.3758389261744972E-2</v>
      </c>
      <c r="AO20" s="289">
        <f t="shared" si="32"/>
        <v>6.6308724832214769E-2</v>
      </c>
      <c r="AP20" s="289">
        <f t="shared" si="32"/>
        <v>6.8859060402684566E-2</v>
      </c>
      <c r="AQ20" s="289">
        <f t="shared" si="32"/>
        <v>7.1409395973154363E-2</v>
      </c>
      <c r="AR20" s="289">
        <f t="shared" si="32"/>
        <v>7.3959731543624146E-2</v>
      </c>
      <c r="AS20" s="289">
        <f t="shared" si="33"/>
        <v>7.6510067114093958E-2</v>
      </c>
      <c r="AT20" s="289">
        <f t="shared" si="33"/>
        <v>7.9060402684563755E-2</v>
      </c>
      <c r="AU20" s="289">
        <f t="shared" si="33"/>
        <v>8.1610738255033552E-2</v>
      </c>
      <c r="AV20" s="289">
        <f t="shared" si="33"/>
        <v>8.4161073825503377E-2</v>
      </c>
      <c r="AW20" s="289">
        <f t="shared" si="33"/>
        <v>8.671140939597316E-2</v>
      </c>
      <c r="AX20" s="289">
        <f t="shared" si="33"/>
        <v>8.9261744966442957E-2</v>
      </c>
      <c r="AY20" s="289">
        <f t="shared" si="33"/>
        <v>9.1812080536912768E-2</v>
      </c>
      <c r="AZ20" s="289">
        <f t="shared" si="33"/>
        <v>9.4362416107382552E-2</v>
      </c>
      <c r="BA20" s="289">
        <f t="shared" si="33"/>
        <v>9.6912751677852363E-2</v>
      </c>
      <c r="BB20" s="289">
        <f t="shared" si="33"/>
        <v>9.9463087248322146E-2</v>
      </c>
      <c r="BC20" s="289">
        <f t="shared" si="34"/>
        <v>0.10201342281879194</v>
      </c>
      <c r="BD20" s="289">
        <f t="shared" si="34"/>
        <v>0.10456375838926174</v>
      </c>
      <c r="BE20" s="289">
        <f t="shared" si="34"/>
        <v>0.10711409395973154</v>
      </c>
      <c r="BF20" s="289">
        <f t="shared" si="34"/>
        <v>0.10966442953020135</v>
      </c>
      <c r="BG20" s="289">
        <f t="shared" si="34"/>
        <v>0.11221476510067115</v>
      </c>
      <c r="BH20" s="289">
        <f t="shared" si="34"/>
        <v>0.11476510067114094</v>
      </c>
      <c r="BI20" s="289">
        <f t="shared" si="34"/>
        <v>0.11731543624161074</v>
      </c>
      <c r="BJ20" s="289">
        <f t="shared" si="34"/>
        <v>0.11986577181208054</v>
      </c>
      <c r="BK20" s="289">
        <f t="shared" si="34"/>
        <v>0.12241610738255033</v>
      </c>
      <c r="BL20" s="289">
        <f t="shared" si="34"/>
        <v>0.12496644295302015</v>
      </c>
      <c r="BM20" s="289">
        <f t="shared" si="35"/>
        <v>0.12751677852348994</v>
      </c>
      <c r="BN20" s="289">
        <f t="shared" si="35"/>
        <v>0.13006711409395974</v>
      </c>
      <c r="BO20" s="289">
        <f t="shared" si="35"/>
        <v>0.13261744966442954</v>
      </c>
      <c r="BP20" s="289">
        <f t="shared" si="35"/>
        <v>0.13516778523489933</v>
      </c>
      <c r="BQ20" s="289">
        <f t="shared" si="35"/>
        <v>0.13771812080536913</v>
      </c>
      <c r="BR20" s="289">
        <f t="shared" si="35"/>
        <v>0.14026845637583893</v>
      </c>
      <c r="BS20" s="289">
        <f t="shared" si="35"/>
        <v>0.14281879194630873</v>
      </c>
      <c r="BT20" s="289">
        <f t="shared" si="35"/>
        <v>0.14536912751677852</v>
      </c>
      <c r="BU20" s="289">
        <f t="shared" si="35"/>
        <v>0.14791946308724829</v>
      </c>
      <c r="BV20" s="289">
        <f t="shared" si="35"/>
        <v>0.15046979865771812</v>
      </c>
      <c r="BW20" s="289">
        <f t="shared" si="36"/>
        <v>0.15302013422818792</v>
      </c>
      <c r="BX20" s="289">
        <f t="shared" si="36"/>
        <v>0.15557046979865774</v>
      </c>
      <c r="BY20" s="289">
        <f t="shared" si="36"/>
        <v>0.15812080536912751</v>
      </c>
      <c r="BZ20" s="289">
        <f t="shared" si="36"/>
        <v>0.16067114093959731</v>
      </c>
      <c r="CA20" s="289">
        <f t="shared" si="36"/>
        <v>0.1632214765100671</v>
      </c>
      <c r="CB20" s="289">
        <f t="shared" si="36"/>
        <v>0.1657718120805369</v>
      </c>
      <c r="CC20" s="289">
        <f t="shared" si="36"/>
        <v>0.16832214765100675</v>
      </c>
      <c r="CD20" s="289">
        <f t="shared" si="36"/>
        <v>0.17087248322147652</v>
      </c>
      <c r="CE20" s="289">
        <f t="shared" si="36"/>
        <v>0.17342281879194632</v>
      </c>
      <c r="CF20" s="289">
        <f t="shared" si="36"/>
        <v>0.17597315436241612</v>
      </c>
      <c r="CG20" s="289">
        <f t="shared" si="37"/>
        <v>0.17852348993288591</v>
      </c>
      <c r="CH20" s="289">
        <f t="shared" si="37"/>
        <v>0.18107382550335571</v>
      </c>
      <c r="CI20" s="289">
        <f t="shared" si="37"/>
        <v>0.18362416107382554</v>
      </c>
      <c r="CJ20" s="289">
        <f t="shared" si="37"/>
        <v>0.18617449664429528</v>
      </c>
      <c r="CK20" s="289">
        <f t="shared" si="37"/>
        <v>0.1887248322147651</v>
      </c>
      <c r="CL20" s="289">
        <f t="shared" si="37"/>
        <v>0.19127516778523493</v>
      </c>
      <c r="CM20" s="289">
        <f t="shared" si="37"/>
        <v>0.19382550335570473</v>
      </c>
      <c r="CN20" s="289">
        <f t="shared" si="37"/>
        <v>0.19637583892617452</v>
      </c>
      <c r="CO20" s="289">
        <f t="shared" si="37"/>
        <v>0.19892617449664429</v>
      </c>
      <c r="CP20" s="289">
        <f t="shared" si="37"/>
        <v>0.20147651006711409</v>
      </c>
      <c r="CQ20" s="289">
        <f t="shared" si="38"/>
        <v>0.20402684563758389</v>
      </c>
      <c r="CR20" s="289">
        <f t="shared" si="38"/>
        <v>0.20657718120805368</v>
      </c>
      <c r="CS20" s="289">
        <f t="shared" si="38"/>
        <v>0.20912751677852348</v>
      </c>
      <c r="CT20" s="289">
        <f t="shared" si="38"/>
        <v>0.21167785234899328</v>
      </c>
      <c r="CU20" s="289">
        <f t="shared" si="38"/>
        <v>0.21422818791946308</v>
      </c>
      <c r="CV20" s="289">
        <f t="shared" si="38"/>
        <v>0.21677852348993287</v>
      </c>
      <c r="CW20" s="289">
        <f t="shared" si="38"/>
        <v>0.2193288590604027</v>
      </c>
      <c r="CX20" s="289">
        <f t="shared" si="38"/>
        <v>0.22187919463087249</v>
      </c>
      <c r="CY20" s="289">
        <f t="shared" si="38"/>
        <v>0.22442953020134229</v>
      </c>
      <c r="CZ20" s="289">
        <f t="shared" si="38"/>
        <v>0.22697986577181209</v>
      </c>
      <c r="DA20" s="289">
        <f t="shared" si="39"/>
        <v>0.22953020134228189</v>
      </c>
      <c r="DB20" s="289">
        <f t="shared" si="39"/>
        <v>0.23208053691275168</v>
      </c>
      <c r="DC20" s="289">
        <f t="shared" si="39"/>
        <v>0.23463087248322148</v>
      </c>
      <c r="DD20" s="289">
        <f t="shared" si="39"/>
        <v>0.23718120805369128</v>
      </c>
      <c r="DE20" s="289">
        <f t="shared" si="39"/>
        <v>0.23973154362416108</v>
      </c>
      <c r="DF20" s="289">
        <f t="shared" si="39"/>
        <v>0.24228187919463087</v>
      </c>
      <c r="DG20" s="289">
        <f t="shared" si="39"/>
        <v>0.24483221476510067</v>
      </c>
      <c r="DH20" s="289">
        <f t="shared" si="39"/>
        <v>0.24738255033557047</v>
      </c>
      <c r="DI20" s="289">
        <f t="shared" si="39"/>
        <v>0.24993288590604029</v>
      </c>
      <c r="DJ20" s="289">
        <f t="shared" si="39"/>
        <v>0.25248322147651009</v>
      </c>
      <c r="DK20" s="289">
        <f t="shared" si="40"/>
        <v>0.25503355704697989</v>
      </c>
      <c r="DL20" s="289">
        <f t="shared" si="40"/>
        <v>0.25758389261744968</v>
      </c>
      <c r="DM20" s="289">
        <f t="shared" si="40"/>
        <v>0.26013422818791948</v>
      </c>
      <c r="DN20" s="289">
        <f t="shared" si="40"/>
        <v>0.26268456375838928</v>
      </c>
      <c r="DO20" s="289">
        <f t="shared" si="40"/>
        <v>0.26523489932885908</v>
      </c>
      <c r="DP20" s="289">
        <f t="shared" si="40"/>
        <v>0.26778523489932887</v>
      </c>
      <c r="DQ20" s="289">
        <f t="shared" si="40"/>
        <v>0.27033557046979867</v>
      </c>
      <c r="DR20" s="289">
        <f t="shared" si="40"/>
        <v>0.27288590604026847</v>
      </c>
      <c r="DS20" s="289">
        <f t="shared" si="40"/>
        <v>0.27543624161073826</v>
      </c>
      <c r="DT20" s="289">
        <f t="shared" si="40"/>
        <v>0.27798657718120806</v>
      </c>
      <c r="DU20" s="289">
        <f t="shared" si="41"/>
        <v>0.28053691275167786</v>
      </c>
      <c r="DV20" s="289">
        <f t="shared" si="41"/>
        <v>0.28308724832214766</v>
      </c>
      <c r="DW20" s="289">
        <f t="shared" si="41"/>
        <v>0.28563758389261745</v>
      </c>
      <c r="DX20" s="289">
        <f t="shared" si="41"/>
        <v>0.28818791946308725</v>
      </c>
      <c r="DY20" s="289">
        <f t="shared" si="41"/>
        <v>0.29073825503355705</v>
      </c>
      <c r="DZ20" s="289">
        <f t="shared" si="41"/>
        <v>0.29328859060402679</v>
      </c>
      <c r="EA20" s="289">
        <f t="shared" si="41"/>
        <v>0.29583892617449659</v>
      </c>
      <c r="EB20" s="289">
        <f t="shared" si="41"/>
        <v>0.29838926174496644</v>
      </c>
      <c r="EC20" s="289">
        <f t="shared" si="41"/>
        <v>0.30093959731543624</v>
      </c>
      <c r="ED20" s="289">
        <f t="shared" si="41"/>
        <v>0.30348993288590603</v>
      </c>
      <c r="EE20" s="289">
        <f t="shared" si="42"/>
        <v>0.30604026845637583</v>
      </c>
      <c r="EF20" s="289">
        <f t="shared" si="42"/>
        <v>0.30859060402684563</v>
      </c>
      <c r="EG20" s="289">
        <f t="shared" si="42"/>
        <v>0.31114093959731548</v>
      </c>
      <c r="EH20" s="289">
        <f t="shared" si="42"/>
        <v>0.31369127516778528</v>
      </c>
      <c r="EI20" s="289">
        <f t="shared" si="42"/>
        <v>0.31624161073825502</v>
      </c>
      <c r="EJ20" s="289">
        <f t="shared" si="42"/>
        <v>0.31879194630872482</v>
      </c>
      <c r="EK20" s="289">
        <f t="shared" si="42"/>
        <v>0.32134228187919461</v>
      </c>
      <c r="EL20" s="289">
        <f t="shared" si="42"/>
        <v>0.32389261744966447</v>
      </c>
      <c r="EM20" s="289">
        <f t="shared" si="42"/>
        <v>0.32644295302013421</v>
      </c>
      <c r="EN20" s="289">
        <f t="shared" si="42"/>
        <v>0.328993288590604</v>
      </c>
      <c r="EO20" s="289">
        <f t="shared" si="43"/>
        <v>0.3315436241610738</v>
      </c>
      <c r="EP20" s="289">
        <f t="shared" si="43"/>
        <v>0.3340939597315436</v>
      </c>
      <c r="EQ20" s="289">
        <f t="shared" si="43"/>
        <v>0.33664429530201351</v>
      </c>
      <c r="ER20" s="289">
        <f t="shared" si="43"/>
        <v>0.33919463087248319</v>
      </c>
      <c r="ES20" s="289">
        <f t="shared" si="43"/>
        <v>0.34174496644295305</v>
      </c>
      <c r="ET20" s="289">
        <f t="shared" si="43"/>
        <v>0.34429530201342284</v>
      </c>
      <c r="EU20" s="289">
        <f t="shared" si="43"/>
        <v>0.34684563758389264</v>
      </c>
      <c r="EV20" s="289">
        <f t="shared" si="43"/>
        <v>0.34939597315436244</v>
      </c>
      <c r="EW20" s="289">
        <f t="shared" si="43"/>
        <v>0.35194630872483224</v>
      </c>
      <c r="EX20" s="289">
        <f t="shared" si="43"/>
        <v>0.35449664429530203</v>
      </c>
      <c r="EY20" s="289">
        <f t="shared" si="44"/>
        <v>0.35704697986577183</v>
      </c>
      <c r="EZ20" s="289">
        <f t="shared" si="44"/>
        <v>0.35959731543624157</v>
      </c>
      <c r="FA20" s="289">
        <f t="shared" si="44"/>
        <v>0.36214765100671142</v>
      </c>
      <c r="FB20" s="289">
        <f t="shared" si="44"/>
        <v>0.36469798657718117</v>
      </c>
      <c r="FC20" s="289">
        <f t="shared" si="44"/>
        <v>0.36724832214765107</v>
      </c>
      <c r="FD20" s="289">
        <f t="shared" si="44"/>
        <v>0.36979865771812087</v>
      </c>
      <c r="FE20" s="289">
        <f t="shared" si="44"/>
        <v>0.37234899328859056</v>
      </c>
      <c r="FF20" s="289">
        <f t="shared" si="44"/>
        <v>0.37489932885906041</v>
      </c>
      <c r="FG20" s="289">
        <f t="shared" si="44"/>
        <v>0.37744966442953021</v>
      </c>
      <c r="FH20" s="289">
        <f t="shared" si="44"/>
        <v>0.38</v>
      </c>
    </row>
    <row r="21" spans="1:164" x14ac:dyDescent="0.2">
      <c r="A21" s="108"/>
      <c r="B21" s="114" t="s">
        <v>83</v>
      </c>
      <c r="C21" s="96">
        <f t="shared" si="22"/>
        <v>5</v>
      </c>
      <c r="D21" s="97">
        <f t="shared" ref="D21:D23" si="45">E21/2*F21/2*2*PI()/60</f>
        <v>22.463958269493819</v>
      </c>
      <c r="E21" s="107">
        <v>2700</v>
      </c>
      <c r="F21" s="107">
        <v>0.31780000000000003</v>
      </c>
      <c r="G21" s="107">
        <v>6.5</v>
      </c>
      <c r="H21" s="107">
        <v>0.28000000000000003</v>
      </c>
      <c r="I21" s="107">
        <v>12</v>
      </c>
      <c r="J21" s="107">
        <f t="shared" si="23"/>
        <v>6.5</v>
      </c>
      <c r="K21" s="136">
        <f t="shared" si="24"/>
        <v>0.31780000000000003</v>
      </c>
      <c r="L21" s="300">
        <v>0.75</v>
      </c>
      <c r="M21" s="97">
        <f t="shared" si="25"/>
        <v>225</v>
      </c>
      <c r="N21" s="96">
        <f t="shared" si="5"/>
        <v>4.8892307692307693E-2</v>
      </c>
      <c r="O21" s="289">
        <f t="shared" si="30"/>
        <v>0</v>
      </c>
      <c r="P21" s="289">
        <f t="shared" si="30"/>
        <v>2.1328859060402686E-3</v>
      </c>
      <c r="Q21" s="289">
        <f t="shared" si="30"/>
        <v>4.2657718120805372E-3</v>
      </c>
      <c r="R21" s="289">
        <f t="shared" si="30"/>
        <v>6.3986577181208044E-3</v>
      </c>
      <c r="S21" s="289">
        <f t="shared" si="30"/>
        <v>8.5315436241610743E-3</v>
      </c>
      <c r="T21" s="289">
        <f t="shared" si="30"/>
        <v>1.0664429530201342E-2</v>
      </c>
      <c r="U21" s="289">
        <f t="shared" si="30"/>
        <v>1.2797315436241609E-2</v>
      </c>
      <c r="V21" s="289">
        <f t="shared" si="30"/>
        <v>1.4930201342281881E-2</v>
      </c>
      <c r="W21" s="289">
        <f t="shared" si="30"/>
        <v>1.7063087248322149E-2</v>
      </c>
      <c r="X21" s="289">
        <f t="shared" si="30"/>
        <v>1.919597315436242E-2</v>
      </c>
      <c r="Y21" s="289">
        <f t="shared" si="31"/>
        <v>2.1328859060402685E-2</v>
      </c>
      <c r="Z21" s="289">
        <f t="shared" si="31"/>
        <v>2.3461744966442957E-2</v>
      </c>
      <c r="AA21" s="289">
        <f t="shared" si="31"/>
        <v>2.5594630872483218E-2</v>
      </c>
      <c r="AB21" s="289">
        <f t="shared" si="31"/>
        <v>2.7727516778523493E-2</v>
      </c>
      <c r="AC21" s="289">
        <f t="shared" si="31"/>
        <v>2.9860402684563761E-2</v>
      </c>
      <c r="AD21" s="289">
        <f t="shared" si="31"/>
        <v>3.1993288590604026E-2</v>
      </c>
      <c r="AE21" s="289">
        <f t="shared" si="31"/>
        <v>3.4126174496644297E-2</v>
      </c>
      <c r="AF21" s="289">
        <f t="shared" si="31"/>
        <v>3.6259060402684569E-2</v>
      </c>
      <c r="AG21" s="289">
        <f t="shared" si="31"/>
        <v>3.8391946308724841E-2</v>
      </c>
      <c r="AH21" s="289">
        <f t="shared" si="31"/>
        <v>4.0524832214765105E-2</v>
      </c>
      <c r="AI21" s="289">
        <f t="shared" si="32"/>
        <v>4.265771812080537E-2</v>
      </c>
      <c r="AJ21" s="289">
        <f t="shared" si="32"/>
        <v>4.4790604026845642E-2</v>
      </c>
      <c r="AK21" s="289">
        <f t="shared" si="32"/>
        <v>4.6923489932885913E-2</v>
      </c>
      <c r="AL21" s="289">
        <f t="shared" si="32"/>
        <v>4.9056375838926178E-2</v>
      </c>
      <c r="AM21" s="289">
        <f t="shared" si="32"/>
        <v>5.1189261744966436E-2</v>
      </c>
      <c r="AN21" s="289">
        <f t="shared" si="32"/>
        <v>5.3322147651006721E-2</v>
      </c>
      <c r="AO21" s="289">
        <f t="shared" si="32"/>
        <v>5.5455033557046986E-2</v>
      </c>
      <c r="AP21" s="289">
        <f t="shared" si="32"/>
        <v>5.758791946308725E-2</v>
      </c>
      <c r="AQ21" s="289">
        <f t="shared" si="32"/>
        <v>5.9720805369127522E-2</v>
      </c>
      <c r="AR21" s="289">
        <f t="shared" si="32"/>
        <v>6.1853691275167787E-2</v>
      </c>
      <c r="AS21" s="289">
        <f t="shared" si="33"/>
        <v>6.3986577181208051E-2</v>
      </c>
      <c r="AT21" s="289">
        <f t="shared" si="33"/>
        <v>6.6119463087248323E-2</v>
      </c>
      <c r="AU21" s="289">
        <f t="shared" si="33"/>
        <v>6.8252348993288595E-2</v>
      </c>
      <c r="AV21" s="289">
        <f t="shared" si="33"/>
        <v>7.0385234899328866E-2</v>
      </c>
      <c r="AW21" s="289">
        <f t="shared" si="33"/>
        <v>7.2518120805369138E-2</v>
      </c>
      <c r="AX21" s="289">
        <f t="shared" si="33"/>
        <v>7.4651006711409396E-2</v>
      </c>
      <c r="AY21" s="289">
        <f t="shared" si="33"/>
        <v>7.6783892617449681E-2</v>
      </c>
      <c r="AZ21" s="289">
        <f t="shared" si="33"/>
        <v>7.8916778523489939E-2</v>
      </c>
      <c r="BA21" s="289">
        <f t="shared" si="33"/>
        <v>8.104966442953021E-2</v>
      </c>
      <c r="BB21" s="289">
        <f t="shared" si="33"/>
        <v>8.3182550335570482E-2</v>
      </c>
      <c r="BC21" s="289">
        <f t="shared" si="34"/>
        <v>8.531543624161074E-2</v>
      </c>
      <c r="BD21" s="289">
        <f t="shared" si="34"/>
        <v>8.7448322147651011E-2</v>
      </c>
      <c r="BE21" s="289">
        <f t="shared" si="34"/>
        <v>8.9581208053691283E-2</v>
      </c>
      <c r="BF21" s="289">
        <f t="shared" si="34"/>
        <v>9.1714093959731555E-2</v>
      </c>
      <c r="BG21" s="289">
        <f t="shared" si="34"/>
        <v>9.3846979865771826E-2</v>
      </c>
      <c r="BH21" s="289">
        <f t="shared" si="34"/>
        <v>9.5979865771812098E-2</v>
      </c>
      <c r="BI21" s="289">
        <f t="shared" si="34"/>
        <v>9.8112751677852356E-2</v>
      </c>
      <c r="BJ21" s="289">
        <f t="shared" si="34"/>
        <v>0.10024563758389263</v>
      </c>
      <c r="BK21" s="289">
        <f t="shared" si="34"/>
        <v>0.10237852348993287</v>
      </c>
      <c r="BL21" s="289">
        <f t="shared" si="34"/>
        <v>0.10451140939597317</v>
      </c>
      <c r="BM21" s="289">
        <f t="shared" si="35"/>
        <v>0.10664429530201344</v>
      </c>
      <c r="BN21" s="289">
        <f t="shared" si="35"/>
        <v>0.10877718120805369</v>
      </c>
      <c r="BO21" s="289">
        <f t="shared" si="35"/>
        <v>0.11091006711409397</v>
      </c>
      <c r="BP21" s="289">
        <f t="shared" si="35"/>
        <v>0.11304295302013423</v>
      </c>
      <c r="BQ21" s="289">
        <f t="shared" si="35"/>
        <v>0.1151758389261745</v>
      </c>
      <c r="BR21" s="289">
        <f t="shared" si="35"/>
        <v>0.11730872483221479</v>
      </c>
      <c r="BS21" s="289">
        <f t="shared" si="35"/>
        <v>0.11944161073825504</v>
      </c>
      <c r="BT21" s="289">
        <f t="shared" si="35"/>
        <v>0.12157449664429532</v>
      </c>
      <c r="BU21" s="289">
        <f t="shared" si="35"/>
        <v>0.12370738255033557</v>
      </c>
      <c r="BV21" s="289">
        <f t="shared" si="35"/>
        <v>0.12584026845637583</v>
      </c>
      <c r="BW21" s="289">
        <f t="shared" si="36"/>
        <v>0.1279731543624161</v>
      </c>
      <c r="BX21" s="289">
        <f t="shared" si="36"/>
        <v>0.1301060402684564</v>
      </c>
      <c r="BY21" s="289">
        <f t="shared" si="36"/>
        <v>0.13223892617449665</v>
      </c>
      <c r="BZ21" s="289">
        <f t="shared" si="36"/>
        <v>0.13437181208053692</v>
      </c>
      <c r="CA21" s="289">
        <f t="shared" si="36"/>
        <v>0.13650469798657719</v>
      </c>
      <c r="CB21" s="289">
        <f t="shared" si="36"/>
        <v>0.13863758389261746</v>
      </c>
      <c r="CC21" s="289">
        <f t="shared" si="36"/>
        <v>0.14077046979865773</v>
      </c>
      <c r="CD21" s="289">
        <f t="shared" si="36"/>
        <v>0.142903355704698</v>
      </c>
      <c r="CE21" s="289">
        <f t="shared" si="36"/>
        <v>0.14503624161073828</v>
      </c>
      <c r="CF21" s="289">
        <f t="shared" si="36"/>
        <v>0.14716912751677855</v>
      </c>
      <c r="CG21" s="289">
        <f t="shared" si="37"/>
        <v>0.14930201342281879</v>
      </c>
      <c r="CH21" s="289">
        <f t="shared" si="37"/>
        <v>0.15143489932885906</v>
      </c>
      <c r="CI21" s="289">
        <f t="shared" si="37"/>
        <v>0.15356778523489936</v>
      </c>
      <c r="CJ21" s="289">
        <f t="shared" si="37"/>
        <v>0.15570067114093961</v>
      </c>
      <c r="CK21" s="289">
        <f t="shared" si="37"/>
        <v>0.15783355704697988</v>
      </c>
      <c r="CL21" s="289">
        <f t="shared" si="37"/>
        <v>0.15996644295302018</v>
      </c>
      <c r="CM21" s="289">
        <f t="shared" si="37"/>
        <v>0.16209932885906042</v>
      </c>
      <c r="CN21" s="289">
        <f t="shared" si="37"/>
        <v>0.16423221476510069</v>
      </c>
      <c r="CO21" s="289">
        <f t="shared" si="37"/>
        <v>0.16636510067114096</v>
      </c>
      <c r="CP21" s="289">
        <f t="shared" si="37"/>
        <v>0.16849798657718124</v>
      </c>
      <c r="CQ21" s="289">
        <f t="shared" si="38"/>
        <v>0.17063087248322148</v>
      </c>
      <c r="CR21" s="289">
        <f t="shared" si="38"/>
        <v>0.17276375838926175</v>
      </c>
      <c r="CS21" s="289">
        <f t="shared" si="38"/>
        <v>0.17489664429530202</v>
      </c>
      <c r="CT21" s="289">
        <f t="shared" si="38"/>
        <v>0.17702953020134229</v>
      </c>
      <c r="CU21" s="289">
        <f t="shared" si="38"/>
        <v>0.17916241610738257</v>
      </c>
      <c r="CV21" s="289">
        <f t="shared" si="38"/>
        <v>0.18129530201342281</v>
      </c>
      <c r="CW21" s="289">
        <f t="shared" si="38"/>
        <v>0.18342818791946311</v>
      </c>
      <c r="CX21" s="289">
        <f t="shared" si="38"/>
        <v>0.18556107382550338</v>
      </c>
      <c r="CY21" s="289">
        <f t="shared" si="38"/>
        <v>0.18769395973154365</v>
      </c>
      <c r="CZ21" s="289">
        <f t="shared" si="38"/>
        <v>0.18982684563758392</v>
      </c>
      <c r="DA21" s="289">
        <f t="shared" si="39"/>
        <v>0.1919597315436242</v>
      </c>
      <c r="DB21" s="289">
        <f t="shared" si="39"/>
        <v>0.19409261744966444</v>
      </c>
      <c r="DC21" s="289">
        <f t="shared" si="39"/>
        <v>0.19622550335570471</v>
      </c>
      <c r="DD21" s="289">
        <f t="shared" si="39"/>
        <v>0.19835838926174498</v>
      </c>
      <c r="DE21" s="289">
        <f t="shared" si="39"/>
        <v>0.20049127516778525</v>
      </c>
      <c r="DF21" s="289">
        <f t="shared" si="39"/>
        <v>0.2026241610738255</v>
      </c>
      <c r="DG21" s="289">
        <f t="shared" si="39"/>
        <v>0.20475704697986574</v>
      </c>
      <c r="DH21" s="289">
        <f t="shared" si="39"/>
        <v>0.20688993288590604</v>
      </c>
      <c r="DI21" s="289">
        <f t="shared" si="39"/>
        <v>0.20902281879194634</v>
      </c>
      <c r="DJ21" s="289">
        <f t="shared" si="39"/>
        <v>0.21115570469798661</v>
      </c>
      <c r="DK21" s="289">
        <f t="shared" si="40"/>
        <v>0.21328859060402688</v>
      </c>
      <c r="DL21" s="289">
        <f t="shared" si="40"/>
        <v>0.21542147651006713</v>
      </c>
      <c r="DM21" s="289">
        <f t="shared" si="40"/>
        <v>0.21755436241610737</v>
      </c>
      <c r="DN21" s="289">
        <f t="shared" si="40"/>
        <v>0.21968724832214767</v>
      </c>
      <c r="DO21" s="289">
        <f t="shared" si="40"/>
        <v>0.22182013422818794</v>
      </c>
      <c r="DP21" s="289">
        <f t="shared" si="40"/>
        <v>0.22395302013422821</v>
      </c>
      <c r="DQ21" s="289">
        <f t="shared" si="40"/>
        <v>0.22608590604026846</v>
      </c>
      <c r="DR21" s="289">
        <f t="shared" si="40"/>
        <v>0.2282187919463087</v>
      </c>
      <c r="DS21" s="289">
        <f t="shared" si="40"/>
        <v>0.230351677852349</v>
      </c>
      <c r="DT21" s="289">
        <f t="shared" si="40"/>
        <v>0.2324845637583893</v>
      </c>
      <c r="DU21" s="289">
        <f t="shared" si="41"/>
        <v>0.23461744966442957</v>
      </c>
      <c r="DV21" s="289">
        <f t="shared" si="41"/>
        <v>0.23675033557046982</v>
      </c>
      <c r="DW21" s="289">
        <f t="shared" si="41"/>
        <v>0.23888322147651009</v>
      </c>
      <c r="DX21" s="289">
        <f t="shared" si="41"/>
        <v>0.24101610738255033</v>
      </c>
      <c r="DY21" s="289">
        <f t="shared" si="41"/>
        <v>0.24314899328859063</v>
      </c>
      <c r="DZ21" s="289">
        <f t="shared" si="41"/>
        <v>0.2452818791946309</v>
      </c>
      <c r="EA21" s="289">
        <f t="shared" si="41"/>
        <v>0.24741476510067115</v>
      </c>
      <c r="EB21" s="289">
        <f t="shared" si="41"/>
        <v>0.24954765100671142</v>
      </c>
      <c r="EC21" s="289">
        <f t="shared" si="41"/>
        <v>0.25168053691275166</v>
      </c>
      <c r="ED21" s="289">
        <f t="shared" si="41"/>
        <v>0.25381342281879193</v>
      </c>
      <c r="EE21" s="289">
        <f t="shared" si="42"/>
        <v>0.25594630872483221</v>
      </c>
      <c r="EF21" s="289">
        <f t="shared" si="42"/>
        <v>0.25807919463087253</v>
      </c>
      <c r="EG21" s="289">
        <f t="shared" si="42"/>
        <v>0.2602120805369128</v>
      </c>
      <c r="EH21" s="289">
        <f t="shared" si="42"/>
        <v>0.26234496644295308</v>
      </c>
      <c r="EI21" s="289">
        <f t="shared" si="42"/>
        <v>0.26447785234899329</v>
      </c>
      <c r="EJ21" s="289">
        <f t="shared" si="42"/>
        <v>0.26661073825503356</v>
      </c>
      <c r="EK21" s="289">
        <f t="shared" si="42"/>
        <v>0.26874362416107384</v>
      </c>
      <c r="EL21" s="289">
        <f t="shared" si="42"/>
        <v>0.27087651006711411</v>
      </c>
      <c r="EM21" s="289">
        <f t="shared" si="42"/>
        <v>0.27300939597315438</v>
      </c>
      <c r="EN21" s="289">
        <f t="shared" si="42"/>
        <v>0.27514228187919459</v>
      </c>
      <c r="EO21" s="289">
        <f t="shared" si="43"/>
        <v>0.27727516778523492</v>
      </c>
      <c r="EP21" s="289">
        <f t="shared" si="43"/>
        <v>0.27940805369127519</v>
      </c>
      <c r="EQ21" s="289">
        <f t="shared" si="43"/>
        <v>0.28154093959731546</v>
      </c>
      <c r="ER21" s="289">
        <f t="shared" si="43"/>
        <v>0.28367382550335574</v>
      </c>
      <c r="ES21" s="289">
        <f t="shared" si="43"/>
        <v>0.28580671140939601</v>
      </c>
      <c r="ET21" s="289">
        <f t="shared" si="43"/>
        <v>0.28793959731543622</v>
      </c>
      <c r="EU21" s="289">
        <f t="shared" si="43"/>
        <v>0.29007248322147655</v>
      </c>
      <c r="EV21" s="289">
        <f t="shared" si="43"/>
        <v>0.29220536912751682</v>
      </c>
      <c r="EW21" s="289">
        <f t="shared" si="43"/>
        <v>0.29433825503355709</v>
      </c>
      <c r="EX21" s="289">
        <f t="shared" si="43"/>
        <v>0.29647114093959731</v>
      </c>
      <c r="EY21" s="289">
        <f t="shared" si="44"/>
        <v>0.29860402684563758</v>
      </c>
      <c r="EZ21" s="289">
        <f t="shared" si="44"/>
        <v>0.30073691275167785</v>
      </c>
      <c r="FA21" s="289">
        <f t="shared" si="44"/>
        <v>0.30286979865771813</v>
      </c>
      <c r="FB21" s="289">
        <f t="shared" si="44"/>
        <v>0.3050026845637584</v>
      </c>
      <c r="FC21" s="289">
        <f t="shared" si="44"/>
        <v>0.30713557046979872</v>
      </c>
      <c r="FD21" s="289">
        <f t="shared" si="44"/>
        <v>0.30926845637583894</v>
      </c>
      <c r="FE21" s="289">
        <f t="shared" si="44"/>
        <v>0.31140134228187921</v>
      </c>
      <c r="FF21" s="289">
        <f t="shared" si="44"/>
        <v>0.31353422818791954</v>
      </c>
      <c r="FG21" s="289">
        <f t="shared" si="44"/>
        <v>0.31566711409395976</v>
      </c>
      <c r="FH21" s="289">
        <f t="shared" si="44"/>
        <v>0.31780000000000003</v>
      </c>
    </row>
    <row r="22" spans="1:164" x14ac:dyDescent="0.2">
      <c r="A22" s="108"/>
      <c r="B22" s="114" t="s">
        <v>81</v>
      </c>
      <c r="C22" s="96">
        <f t="shared" si="22"/>
        <v>5</v>
      </c>
      <c r="D22" s="97">
        <f t="shared" si="45"/>
        <v>13.82300767579509</v>
      </c>
      <c r="E22" s="107">
        <v>24</v>
      </c>
      <c r="F22" s="107">
        <v>22</v>
      </c>
      <c r="G22" s="107">
        <v>12</v>
      </c>
      <c r="H22" s="107">
        <v>2.9</v>
      </c>
      <c r="I22" s="107">
        <v>12</v>
      </c>
      <c r="J22" s="107">
        <f t="shared" si="23"/>
        <v>12</v>
      </c>
      <c r="K22" s="136">
        <f t="shared" si="24"/>
        <v>22</v>
      </c>
      <c r="L22" s="300">
        <v>0.75</v>
      </c>
      <c r="M22" s="97">
        <f t="shared" si="25"/>
        <v>2</v>
      </c>
      <c r="N22" s="96">
        <f t="shared" si="5"/>
        <v>1.8333333333333333</v>
      </c>
      <c r="O22" s="289">
        <f t="shared" si="30"/>
        <v>0</v>
      </c>
      <c r="P22" s="289">
        <f t="shared" si="30"/>
        <v>0.1476510067114094</v>
      </c>
      <c r="Q22" s="289">
        <f t="shared" si="30"/>
        <v>0.29530201342281881</v>
      </c>
      <c r="R22" s="289">
        <f t="shared" si="30"/>
        <v>0.44295302013422816</v>
      </c>
      <c r="S22" s="289">
        <f t="shared" si="30"/>
        <v>0.59060402684563762</v>
      </c>
      <c r="T22" s="289">
        <f t="shared" si="30"/>
        <v>0.73825503355704702</v>
      </c>
      <c r="U22" s="289">
        <f t="shared" si="30"/>
        <v>0.88590604026845632</v>
      </c>
      <c r="V22" s="289">
        <f t="shared" si="30"/>
        <v>1.0335570469798658</v>
      </c>
      <c r="W22" s="289">
        <f t="shared" si="30"/>
        <v>1.1812080536912752</v>
      </c>
      <c r="X22" s="289">
        <f t="shared" si="30"/>
        <v>1.3288590604026846</v>
      </c>
      <c r="Y22" s="289">
        <f t="shared" si="31"/>
        <v>1.476510067114094</v>
      </c>
      <c r="Z22" s="289">
        <f t="shared" si="31"/>
        <v>1.6241610738255035</v>
      </c>
      <c r="AA22" s="289">
        <f t="shared" si="31"/>
        <v>1.7718120805369126</v>
      </c>
      <c r="AB22" s="289">
        <f t="shared" si="31"/>
        <v>1.919463087248322</v>
      </c>
      <c r="AC22" s="289">
        <f t="shared" si="31"/>
        <v>2.0671140939597317</v>
      </c>
      <c r="AD22" s="289">
        <f t="shared" si="31"/>
        <v>2.2147651006711406</v>
      </c>
      <c r="AE22" s="289">
        <f t="shared" si="31"/>
        <v>2.3624161073825505</v>
      </c>
      <c r="AF22" s="289">
        <f t="shared" si="31"/>
        <v>2.5100671140939594</v>
      </c>
      <c r="AG22" s="289">
        <f t="shared" si="31"/>
        <v>2.6577181208053693</v>
      </c>
      <c r="AH22" s="289">
        <f t="shared" si="31"/>
        <v>2.8053691275167787</v>
      </c>
      <c r="AI22" s="289">
        <f t="shared" si="32"/>
        <v>2.9530201342281881</v>
      </c>
      <c r="AJ22" s="289">
        <f t="shared" si="32"/>
        <v>3.1006711409395971</v>
      </c>
      <c r="AK22" s="289">
        <f t="shared" si="32"/>
        <v>3.2483221476510069</v>
      </c>
      <c r="AL22" s="289">
        <f t="shared" si="32"/>
        <v>3.3959731543624159</v>
      </c>
      <c r="AM22" s="289">
        <f t="shared" si="32"/>
        <v>3.5436241610738253</v>
      </c>
      <c r="AN22" s="289">
        <f t="shared" si="32"/>
        <v>3.6912751677852351</v>
      </c>
      <c r="AO22" s="289">
        <f t="shared" si="32"/>
        <v>3.8389261744966441</v>
      </c>
      <c r="AP22" s="289">
        <f t="shared" si="32"/>
        <v>3.9865771812080535</v>
      </c>
      <c r="AQ22" s="289">
        <f t="shared" si="32"/>
        <v>4.1342281879194633</v>
      </c>
      <c r="AR22" s="289">
        <f t="shared" si="32"/>
        <v>4.2818791946308723</v>
      </c>
      <c r="AS22" s="289">
        <f t="shared" si="33"/>
        <v>4.4295302013422813</v>
      </c>
      <c r="AT22" s="289">
        <f t="shared" si="33"/>
        <v>4.5771812080536911</v>
      </c>
      <c r="AU22" s="289">
        <f t="shared" si="33"/>
        <v>4.724832214765101</v>
      </c>
      <c r="AV22" s="289">
        <f t="shared" si="33"/>
        <v>4.8724832214765108</v>
      </c>
      <c r="AW22" s="289">
        <f t="shared" si="33"/>
        <v>5.0201342281879189</v>
      </c>
      <c r="AX22" s="289">
        <f t="shared" si="33"/>
        <v>5.1677852348993287</v>
      </c>
      <c r="AY22" s="289">
        <f t="shared" si="33"/>
        <v>5.3154362416107386</v>
      </c>
      <c r="AZ22" s="289">
        <f t="shared" si="33"/>
        <v>5.4630872483221484</v>
      </c>
      <c r="BA22" s="289">
        <f t="shared" si="33"/>
        <v>5.6107382550335574</v>
      </c>
      <c r="BB22" s="289">
        <f t="shared" si="33"/>
        <v>5.7583892617449663</v>
      </c>
      <c r="BC22" s="289">
        <f t="shared" si="34"/>
        <v>5.9060402684563762</v>
      </c>
      <c r="BD22" s="289">
        <f t="shared" si="34"/>
        <v>6.0536912751677852</v>
      </c>
      <c r="BE22" s="289">
        <f t="shared" si="34"/>
        <v>6.2013422818791941</v>
      </c>
      <c r="BF22" s="289">
        <f t="shared" si="34"/>
        <v>6.3489932885906049</v>
      </c>
      <c r="BG22" s="289">
        <f t="shared" si="34"/>
        <v>6.4966442953020138</v>
      </c>
      <c r="BH22" s="289">
        <f t="shared" si="34"/>
        <v>6.6442953020134228</v>
      </c>
      <c r="BI22" s="289">
        <f t="shared" si="34"/>
        <v>6.7919463087248317</v>
      </c>
      <c r="BJ22" s="289">
        <f t="shared" si="34"/>
        <v>6.9395973154362416</v>
      </c>
      <c r="BK22" s="289">
        <f t="shared" si="34"/>
        <v>7.0872483221476505</v>
      </c>
      <c r="BL22" s="289">
        <f t="shared" si="34"/>
        <v>7.2348993288590613</v>
      </c>
      <c r="BM22" s="289">
        <f t="shared" si="35"/>
        <v>7.3825503355704702</v>
      </c>
      <c r="BN22" s="289">
        <f t="shared" si="35"/>
        <v>7.5302013422818792</v>
      </c>
      <c r="BO22" s="289">
        <f t="shared" si="35"/>
        <v>7.6778523489932882</v>
      </c>
      <c r="BP22" s="289">
        <f t="shared" si="35"/>
        <v>7.825503355704698</v>
      </c>
      <c r="BQ22" s="289">
        <f t="shared" si="35"/>
        <v>7.973154362416107</v>
      </c>
      <c r="BR22" s="289">
        <f t="shared" si="35"/>
        <v>8.1208053691275168</v>
      </c>
      <c r="BS22" s="289">
        <f t="shared" si="35"/>
        <v>8.2684563758389267</v>
      </c>
      <c r="BT22" s="289">
        <f t="shared" si="35"/>
        <v>8.4161073825503365</v>
      </c>
      <c r="BU22" s="289">
        <f t="shared" si="35"/>
        <v>8.5637583892617446</v>
      </c>
      <c r="BV22" s="289">
        <f t="shared" si="35"/>
        <v>8.7114093959731544</v>
      </c>
      <c r="BW22" s="289">
        <f t="shared" si="36"/>
        <v>8.8590604026845625</v>
      </c>
      <c r="BX22" s="289">
        <f t="shared" si="36"/>
        <v>9.0067114093959741</v>
      </c>
      <c r="BY22" s="289">
        <f t="shared" si="36"/>
        <v>9.1543624161073822</v>
      </c>
      <c r="BZ22" s="289">
        <f t="shared" si="36"/>
        <v>9.3020134228187921</v>
      </c>
      <c r="CA22" s="289">
        <f t="shared" si="36"/>
        <v>9.4496644295302019</v>
      </c>
      <c r="CB22" s="289">
        <f t="shared" si="36"/>
        <v>9.59731543624161</v>
      </c>
      <c r="CC22" s="289">
        <f t="shared" si="36"/>
        <v>9.7449664429530216</v>
      </c>
      <c r="CD22" s="289">
        <f t="shared" si="36"/>
        <v>9.8926174496644297</v>
      </c>
      <c r="CE22" s="289">
        <f t="shared" si="36"/>
        <v>10.040268456375838</v>
      </c>
      <c r="CF22" s="289">
        <f t="shared" si="36"/>
        <v>10.187919463087248</v>
      </c>
      <c r="CG22" s="289">
        <f t="shared" si="37"/>
        <v>10.335570469798657</v>
      </c>
      <c r="CH22" s="289">
        <f t="shared" si="37"/>
        <v>10.483221476510067</v>
      </c>
      <c r="CI22" s="289">
        <f t="shared" si="37"/>
        <v>10.630872483221477</v>
      </c>
      <c r="CJ22" s="289">
        <f t="shared" si="37"/>
        <v>10.778523489932887</v>
      </c>
      <c r="CK22" s="289">
        <f t="shared" si="37"/>
        <v>10.926174496644297</v>
      </c>
      <c r="CL22" s="289">
        <f t="shared" si="37"/>
        <v>11.073825503355707</v>
      </c>
      <c r="CM22" s="289">
        <f t="shared" si="37"/>
        <v>11.221476510067115</v>
      </c>
      <c r="CN22" s="289">
        <f t="shared" si="37"/>
        <v>11.369127516778525</v>
      </c>
      <c r="CO22" s="289">
        <f t="shared" si="37"/>
        <v>11.516778523489933</v>
      </c>
      <c r="CP22" s="289">
        <f t="shared" si="37"/>
        <v>11.664429530201343</v>
      </c>
      <c r="CQ22" s="289">
        <f t="shared" si="38"/>
        <v>11.812080536912752</v>
      </c>
      <c r="CR22" s="289">
        <f t="shared" si="38"/>
        <v>11.95973154362416</v>
      </c>
      <c r="CS22" s="289">
        <f t="shared" si="38"/>
        <v>12.10738255033557</v>
      </c>
      <c r="CT22" s="289">
        <f t="shared" si="38"/>
        <v>12.255033557046978</v>
      </c>
      <c r="CU22" s="289">
        <f t="shared" si="38"/>
        <v>12.402684563758388</v>
      </c>
      <c r="CV22" s="289">
        <f t="shared" si="38"/>
        <v>12.550335570469798</v>
      </c>
      <c r="CW22" s="289">
        <f t="shared" si="38"/>
        <v>12.69798657718121</v>
      </c>
      <c r="CX22" s="289">
        <f t="shared" si="38"/>
        <v>12.845637583892618</v>
      </c>
      <c r="CY22" s="289">
        <f t="shared" si="38"/>
        <v>12.993288590604028</v>
      </c>
      <c r="CZ22" s="289">
        <f t="shared" si="38"/>
        <v>13.140939597315437</v>
      </c>
      <c r="DA22" s="289">
        <f t="shared" si="39"/>
        <v>13.288590604026846</v>
      </c>
      <c r="DB22" s="289">
        <f t="shared" si="39"/>
        <v>13.436241610738255</v>
      </c>
      <c r="DC22" s="289">
        <f t="shared" si="39"/>
        <v>13.583892617449663</v>
      </c>
      <c r="DD22" s="289">
        <f t="shared" si="39"/>
        <v>13.731543624161073</v>
      </c>
      <c r="DE22" s="289">
        <f t="shared" si="39"/>
        <v>13.879194630872483</v>
      </c>
      <c r="DF22" s="289">
        <f t="shared" si="39"/>
        <v>14.026845637583891</v>
      </c>
      <c r="DG22" s="289">
        <f t="shared" si="39"/>
        <v>14.174496644295301</v>
      </c>
      <c r="DH22" s="289">
        <f t="shared" si="39"/>
        <v>14.322147651006711</v>
      </c>
      <c r="DI22" s="289">
        <f t="shared" si="39"/>
        <v>14.469798657718123</v>
      </c>
      <c r="DJ22" s="289">
        <f t="shared" si="39"/>
        <v>14.617449664429531</v>
      </c>
      <c r="DK22" s="289">
        <f t="shared" si="40"/>
        <v>14.76510067114094</v>
      </c>
      <c r="DL22" s="289">
        <f t="shared" si="40"/>
        <v>14.912751677852349</v>
      </c>
      <c r="DM22" s="289">
        <f t="shared" si="40"/>
        <v>15.060402684563758</v>
      </c>
      <c r="DN22" s="289">
        <f t="shared" si="40"/>
        <v>15.208053691275168</v>
      </c>
      <c r="DO22" s="289">
        <f t="shared" si="40"/>
        <v>15.355704697986576</v>
      </c>
      <c r="DP22" s="289">
        <f t="shared" si="40"/>
        <v>15.503355704697986</v>
      </c>
      <c r="DQ22" s="289">
        <f t="shared" si="40"/>
        <v>15.651006711409396</v>
      </c>
      <c r="DR22" s="289">
        <f t="shared" si="40"/>
        <v>15.798657718120804</v>
      </c>
      <c r="DS22" s="289">
        <f t="shared" si="40"/>
        <v>15.946308724832214</v>
      </c>
      <c r="DT22" s="289">
        <f t="shared" si="40"/>
        <v>16.093959731543624</v>
      </c>
      <c r="DU22" s="289">
        <f t="shared" si="41"/>
        <v>16.241610738255034</v>
      </c>
      <c r="DV22" s="289">
        <f t="shared" si="41"/>
        <v>16.389261744966444</v>
      </c>
      <c r="DW22" s="289">
        <f t="shared" si="41"/>
        <v>16.536912751677853</v>
      </c>
      <c r="DX22" s="289">
        <f t="shared" si="41"/>
        <v>16.684563758389263</v>
      </c>
      <c r="DY22" s="289">
        <f t="shared" si="41"/>
        <v>16.832214765100673</v>
      </c>
      <c r="DZ22" s="289">
        <f t="shared" si="41"/>
        <v>16.979865771812079</v>
      </c>
      <c r="EA22" s="289">
        <f t="shared" si="41"/>
        <v>17.127516778523489</v>
      </c>
      <c r="EB22" s="289">
        <f t="shared" si="41"/>
        <v>17.275167785234899</v>
      </c>
      <c r="EC22" s="289">
        <f t="shared" si="41"/>
        <v>17.422818791946309</v>
      </c>
      <c r="ED22" s="289">
        <f t="shared" si="41"/>
        <v>17.570469798657719</v>
      </c>
      <c r="EE22" s="289">
        <f t="shared" si="42"/>
        <v>17.718120805369125</v>
      </c>
      <c r="EF22" s="289">
        <f t="shared" si="42"/>
        <v>17.865771812080538</v>
      </c>
      <c r="EG22" s="289">
        <f t="shared" si="42"/>
        <v>18.013422818791948</v>
      </c>
      <c r="EH22" s="289">
        <f t="shared" si="42"/>
        <v>18.161073825503358</v>
      </c>
      <c r="EI22" s="289">
        <f t="shared" si="42"/>
        <v>18.308724832214764</v>
      </c>
      <c r="EJ22" s="289">
        <f t="shared" si="42"/>
        <v>18.456375838926174</v>
      </c>
      <c r="EK22" s="289">
        <f t="shared" si="42"/>
        <v>18.604026845637584</v>
      </c>
      <c r="EL22" s="289">
        <f t="shared" si="42"/>
        <v>18.751677852348994</v>
      </c>
      <c r="EM22" s="289">
        <f t="shared" si="42"/>
        <v>18.899328859060404</v>
      </c>
      <c r="EN22" s="289">
        <f t="shared" si="42"/>
        <v>19.04697986577181</v>
      </c>
      <c r="EO22" s="289">
        <f t="shared" si="43"/>
        <v>19.19463087248322</v>
      </c>
      <c r="EP22" s="289">
        <f t="shared" si="43"/>
        <v>19.34228187919463</v>
      </c>
      <c r="EQ22" s="289">
        <f t="shared" si="43"/>
        <v>19.489932885906043</v>
      </c>
      <c r="ER22" s="289">
        <f t="shared" si="43"/>
        <v>19.63758389261745</v>
      </c>
      <c r="ES22" s="289">
        <f t="shared" si="43"/>
        <v>19.785234899328859</v>
      </c>
      <c r="ET22" s="289">
        <f t="shared" si="43"/>
        <v>19.932885906040269</v>
      </c>
      <c r="EU22" s="289">
        <f t="shared" si="43"/>
        <v>20.080536912751676</v>
      </c>
      <c r="EV22" s="289">
        <f t="shared" si="43"/>
        <v>20.228187919463089</v>
      </c>
      <c r="EW22" s="289">
        <f t="shared" si="43"/>
        <v>20.375838926174495</v>
      </c>
      <c r="EX22" s="289">
        <f t="shared" si="43"/>
        <v>20.523489932885909</v>
      </c>
      <c r="EY22" s="289">
        <f t="shared" si="44"/>
        <v>20.671140939597315</v>
      </c>
      <c r="EZ22" s="289">
        <f t="shared" si="44"/>
        <v>20.818791946308721</v>
      </c>
      <c r="FA22" s="289">
        <f t="shared" si="44"/>
        <v>20.966442953020135</v>
      </c>
      <c r="FB22" s="289">
        <f t="shared" si="44"/>
        <v>21.114093959731541</v>
      </c>
      <c r="FC22" s="289">
        <f t="shared" si="44"/>
        <v>21.261744966442954</v>
      </c>
      <c r="FD22" s="289">
        <f t="shared" si="44"/>
        <v>21.409395973154361</v>
      </c>
      <c r="FE22" s="289">
        <f t="shared" si="44"/>
        <v>21.557046979865774</v>
      </c>
      <c r="FF22" s="289">
        <f t="shared" si="44"/>
        <v>21.70469798657718</v>
      </c>
      <c r="FG22" s="289">
        <f t="shared" si="44"/>
        <v>21.852348993288594</v>
      </c>
      <c r="FH22" s="289">
        <f t="shared" si="44"/>
        <v>22</v>
      </c>
    </row>
    <row r="23" spans="1:164" x14ac:dyDescent="0.2">
      <c r="B23" s="114" t="s">
        <v>82</v>
      </c>
      <c r="C23" s="96">
        <f t="shared" si="22"/>
        <v>10</v>
      </c>
      <c r="D23" s="97">
        <f t="shared" si="45"/>
        <v>20.705713581034729</v>
      </c>
      <c r="E23" s="107">
        <v>100</v>
      </c>
      <c r="F23" s="107">
        <v>7.9089999999999998</v>
      </c>
      <c r="G23" s="107">
        <v>24</v>
      </c>
      <c r="H23" s="107">
        <v>5</v>
      </c>
      <c r="I23" s="107">
        <v>12</v>
      </c>
      <c r="J23" s="107">
        <f t="shared" si="23"/>
        <v>24</v>
      </c>
      <c r="K23" s="136">
        <f t="shared" si="24"/>
        <v>7.9090000000000007</v>
      </c>
      <c r="L23" s="300">
        <v>0.75</v>
      </c>
      <c r="M23" s="97">
        <f t="shared" si="25"/>
        <v>8.3333333333333339</v>
      </c>
      <c r="N23" s="96">
        <f t="shared" si="5"/>
        <v>0.32954166666666668</v>
      </c>
      <c r="O23" s="289">
        <f t="shared" si="30"/>
        <v>0</v>
      </c>
      <c r="P23" s="289">
        <f t="shared" si="30"/>
        <v>5.3080536912751691E-2</v>
      </c>
      <c r="Q23" s="289">
        <f t="shared" si="30"/>
        <v>0.10616107382550338</v>
      </c>
      <c r="R23" s="289">
        <f t="shared" si="30"/>
        <v>0.15924161073825505</v>
      </c>
      <c r="S23" s="289">
        <f t="shared" si="30"/>
        <v>0.21232214765100677</v>
      </c>
      <c r="T23" s="289">
        <f t="shared" si="30"/>
        <v>0.26540268456375843</v>
      </c>
      <c r="U23" s="289">
        <f t="shared" si="30"/>
        <v>0.31848322147651009</v>
      </c>
      <c r="V23" s="289">
        <f t="shared" si="30"/>
        <v>0.37156375838926181</v>
      </c>
      <c r="W23" s="289">
        <f t="shared" si="30"/>
        <v>0.42464429530201353</v>
      </c>
      <c r="X23" s="289">
        <f t="shared" si="30"/>
        <v>0.47772483221476519</v>
      </c>
      <c r="Y23" s="289">
        <f t="shared" si="31"/>
        <v>0.53080536912751686</v>
      </c>
      <c r="Z23" s="289">
        <f t="shared" si="31"/>
        <v>0.58388590604026858</v>
      </c>
      <c r="AA23" s="289">
        <f t="shared" si="31"/>
        <v>0.63696644295302018</v>
      </c>
      <c r="AB23" s="289">
        <f t="shared" si="31"/>
        <v>0.6900469798657719</v>
      </c>
      <c r="AC23" s="289">
        <f t="shared" si="31"/>
        <v>0.74312751677852362</v>
      </c>
      <c r="AD23" s="289">
        <f t="shared" si="31"/>
        <v>0.79620805369127523</v>
      </c>
      <c r="AE23" s="289">
        <f t="shared" si="31"/>
        <v>0.84928859060402706</v>
      </c>
      <c r="AF23" s="289">
        <f t="shared" si="31"/>
        <v>0.90236912751677856</v>
      </c>
      <c r="AG23" s="289">
        <f t="shared" si="31"/>
        <v>0.95544966442953039</v>
      </c>
      <c r="AH23" s="289">
        <f t="shared" si="31"/>
        <v>1.0085302013422821</v>
      </c>
      <c r="AI23" s="289">
        <f t="shared" si="32"/>
        <v>1.0616107382550337</v>
      </c>
      <c r="AJ23" s="289">
        <f t="shared" si="32"/>
        <v>1.1146912751677853</v>
      </c>
      <c r="AK23" s="289">
        <f t="shared" si="32"/>
        <v>1.1677718120805372</v>
      </c>
      <c r="AL23" s="289">
        <f t="shared" si="32"/>
        <v>1.2208523489932888</v>
      </c>
      <c r="AM23" s="289">
        <f t="shared" si="32"/>
        <v>1.2739328859060404</v>
      </c>
      <c r="AN23" s="289">
        <f t="shared" si="32"/>
        <v>1.3270134228187922</v>
      </c>
      <c r="AO23" s="289">
        <f t="shared" si="32"/>
        <v>1.3800939597315438</v>
      </c>
      <c r="AP23" s="289">
        <f t="shared" si="32"/>
        <v>1.4331744966442954</v>
      </c>
      <c r="AQ23" s="289">
        <f t="shared" si="32"/>
        <v>1.4862550335570472</v>
      </c>
      <c r="AR23" s="289">
        <f t="shared" si="32"/>
        <v>1.5393355704697989</v>
      </c>
      <c r="AS23" s="289">
        <f t="shared" si="33"/>
        <v>1.5924161073825505</v>
      </c>
      <c r="AT23" s="289">
        <f t="shared" si="33"/>
        <v>1.6454966442953023</v>
      </c>
      <c r="AU23" s="289">
        <f t="shared" si="33"/>
        <v>1.6985771812080541</v>
      </c>
      <c r="AV23" s="289">
        <f t="shared" si="33"/>
        <v>1.7516577181208057</v>
      </c>
      <c r="AW23" s="289">
        <f t="shared" si="33"/>
        <v>1.8047382550335571</v>
      </c>
      <c r="AX23" s="289">
        <f t="shared" si="33"/>
        <v>1.8578187919463089</v>
      </c>
      <c r="AY23" s="289">
        <f t="shared" si="33"/>
        <v>1.9108993288590608</v>
      </c>
      <c r="AZ23" s="289">
        <f t="shared" si="33"/>
        <v>1.9639798657718124</v>
      </c>
      <c r="BA23" s="289">
        <f t="shared" si="33"/>
        <v>2.0170604026845642</v>
      </c>
      <c r="BB23" s="289">
        <f t="shared" si="33"/>
        <v>2.0701409395973158</v>
      </c>
      <c r="BC23" s="289">
        <f t="shared" si="34"/>
        <v>2.1232214765100674</v>
      </c>
      <c r="BD23" s="289">
        <f t="shared" si="34"/>
        <v>2.176302013422819</v>
      </c>
      <c r="BE23" s="289">
        <f t="shared" si="34"/>
        <v>2.2293825503355706</v>
      </c>
      <c r="BF23" s="289">
        <f t="shared" si="34"/>
        <v>2.2824630872483227</v>
      </c>
      <c r="BG23" s="289">
        <f t="shared" si="34"/>
        <v>2.3355436241610743</v>
      </c>
      <c r="BH23" s="289">
        <f t="shared" si="34"/>
        <v>2.3886241610738259</v>
      </c>
      <c r="BI23" s="289">
        <f t="shared" si="34"/>
        <v>2.4417046979865775</v>
      </c>
      <c r="BJ23" s="289">
        <f t="shared" si="34"/>
        <v>2.4947852348993291</v>
      </c>
      <c r="BK23" s="289">
        <f t="shared" si="34"/>
        <v>2.5478657718120807</v>
      </c>
      <c r="BL23" s="289">
        <f t="shared" si="34"/>
        <v>2.6009463087248328</v>
      </c>
      <c r="BM23" s="289">
        <f t="shared" si="35"/>
        <v>2.6540268456375844</v>
      </c>
      <c r="BN23" s="289">
        <f t="shared" si="35"/>
        <v>2.707107382550336</v>
      </c>
      <c r="BO23" s="289">
        <f t="shared" si="35"/>
        <v>2.7601879194630876</v>
      </c>
      <c r="BP23" s="289">
        <f t="shared" si="35"/>
        <v>2.8132684563758392</v>
      </c>
      <c r="BQ23" s="289">
        <f t="shared" si="35"/>
        <v>2.8663489932885908</v>
      </c>
      <c r="BR23" s="289">
        <f t="shared" si="35"/>
        <v>2.9194295302013429</v>
      </c>
      <c r="BS23" s="289">
        <f t="shared" si="35"/>
        <v>2.9725100671140945</v>
      </c>
      <c r="BT23" s="289">
        <f t="shared" si="35"/>
        <v>3.0255906040268461</v>
      </c>
      <c r="BU23" s="289">
        <f t="shared" si="35"/>
        <v>3.0786711409395977</v>
      </c>
      <c r="BV23" s="289">
        <f t="shared" si="35"/>
        <v>3.1317516778523493</v>
      </c>
      <c r="BW23" s="289">
        <f t="shared" si="36"/>
        <v>3.1848322147651009</v>
      </c>
      <c r="BX23" s="289">
        <f t="shared" si="36"/>
        <v>3.237912751677853</v>
      </c>
      <c r="BY23" s="289">
        <f t="shared" si="36"/>
        <v>3.2909932885906046</v>
      </c>
      <c r="BZ23" s="289">
        <f t="shared" si="36"/>
        <v>3.3440738255033562</v>
      </c>
      <c r="CA23" s="289">
        <f t="shared" si="36"/>
        <v>3.3971543624161082</v>
      </c>
      <c r="CB23" s="289">
        <f t="shared" si="36"/>
        <v>3.4502348993288594</v>
      </c>
      <c r="CC23" s="289">
        <f t="shared" si="36"/>
        <v>3.5033154362416115</v>
      </c>
      <c r="CD23" s="289">
        <f t="shared" si="36"/>
        <v>3.5563959731543631</v>
      </c>
      <c r="CE23" s="289">
        <f t="shared" si="36"/>
        <v>3.6094765100671142</v>
      </c>
      <c r="CF23" s="289">
        <f t="shared" si="36"/>
        <v>3.6625570469798667</v>
      </c>
      <c r="CG23" s="289">
        <f t="shared" si="37"/>
        <v>3.7156375838926179</v>
      </c>
      <c r="CH23" s="289">
        <f t="shared" si="37"/>
        <v>3.7687181208053691</v>
      </c>
      <c r="CI23" s="289">
        <f t="shared" si="37"/>
        <v>3.8217986577181216</v>
      </c>
      <c r="CJ23" s="289">
        <f t="shared" si="37"/>
        <v>3.8748791946308732</v>
      </c>
      <c r="CK23" s="289">
        <f t="shared" si="37"/>
        <v>3.9279597315436248</v>
      </c>
      <c r="CL23" s="289">
        <f t="shared" si="37"/>
        <v>3.9810402684563764</v>
      </c>
      <c r="CM23" s="289">
        <f t="shared" si="37"/>
        <v>4.0341208053691284</v>
      </c>
      <c r="CN23" s="289">
        <f t="shared" si="37"/>
        <v>4.0872013422818796</v>
      </c>
      <c r="CO23" s="289">
        <f t="shared" si="37"/>
        <v>4.1402818791946316</v>
      </c>
      <c r="CP23" s="289">
        <f t="shared" si="37"/>
        <v>4.1933624161073828</v>
      </c>
      <c r="CQ23" s="289">
        <f t="shared" si="38"/>
        <v>4.2464429530201349</v>
      </c>
      <c r="CR23" s="289">
        <f t="shared" si="38"/>
        <v>4.299523489932886</v>
      </c>
      <c r="CS23" s="289">
        <f t="shared" si="38"/>
        <v>4.3526040268456381</v>
      </c>
      <c r="CT23" s="289">
        <f t="shared" si="38"/>
        <v>4.4056845637583892</v>
      </c>
      <c r="CU23" s="289">
        <f t="shared" si="38"/>
        <v>4.4587651006711413</v>
      </c>
      <c r="CV23" s="289">
        <f t="shared" si="38"/>
        <v>4.5118456375838925</v>
      </c>
      <c r="CW23" s="289">
        <f t="shared" si="38"/>
        <v>4.5649261744966454</v>
      </c>
      <c r="CX23" s="289">
        <f t="shared" si="38"/>
        <v>4.6180067114093966</v>
      </c>
      <c r="CY23" s="289">
        <f t="shared" si="38"/>
        <v>4.6710872483221486</v>
      </c>
      <c r="CZ23" s="289">
        <f t="shared" si="38"/>
        <v>4.7241677852348998</v>
      </c>
      <c r="DA23" s="289">
        <f t="shared" si="39"/>
        <v>4.7772483221476518</v>
      </c>
      <c r="DB23" s="289">
        <f t="shared" si="39"/>
        <v>4.830328859060403</v>
      </c>
      <c r="DC23" s="289">
        <f t="shared" si="39"/>
        <v>4.883409395973155</v>
      </c>
      <c r="DD23" s="289">
        <f t="shared" si="39"/>
        <v>4.9364899328859062</v>
      </c>
      <c r="DE23" s="289">
        <f t="shared" si="39"/>
        <v>4.9895704697986583</v>
      </c>
      <c r="DF23" s="289">
        <f t="shared" si="39"/>
        <v>5.0426510067114094</v>
      </c>
      <c r="DG23" s="289">
        <f t="shared" si="39"/>
        <v>5.0957315436241615</v>
      </c>
      <c r="DH23" s="289">
        <f t="shared" si="39"/>
        <v>5.1488120805369126</v>
      </c>
      <c r="DI23" s="289">
        <f t="shared" si="39"/>
        <v>5.2018926174496656</v>
      </c>
      <c r="DJ23" s="289">
        <f t="shared" si="39"/>
        <v>5.2549731543624167</v>
      </c>
      <c r="DK23" s="289">
        <f t="shared" si="40"/>
        <v>5.3080536912751688</v>
      </c>
      <c r="DL23" s="289">
        <f t="shared" si="40"/>
        <v>5.36113422818792</v>
      </c>
      <c r="DM23" s="289">
        <f t="shared" si="40"/>
        <v>5.414214765100672</v>
      </c>
      <c r="DN23" s="289">
        <f t="shared" si="40"/>
        <v>5.4672953020134232</v>
      </c>
      <c r="DO23" s="289">
        <f t="shared" si="40"/>
        <v>5.5203758389261752</v>
      </c>
      <c r="DP23" s="289">
        <f t="shared" si="40"/>
        <v>5.5734563758389264</v>
      </c>
      <c r="DQ23" s="289">
        <f t="shared" si="40"/>
        <v>5.6265369127516784</v>
      </c>
      <c r="DR23" s="289">
        <f t="shared" si="40"/>
        <v>5.6796174496644296</v>
      </c>
      <c r="DS23" s="289">
        <f t="shared" si="40"/>
        <v>5.7326979865771817</v>
      </c>
      <c r="DT23" s="289">
        <f t="shared" si="40"/>
        <v>5.7857785234899337</v>
      </c>
      <c r="DU23" s="289">
        <f t="shared" si="41"/>
        <v>5.8388590604026858</v>
      </c>
      <c r="DV23" s="289">
        <f t="shared" si="41"/>
        <v>5.8919395973154369</v>
      </c>
      <c r="DW23" s="289">
        <f t="shared" si="41"/>
        <v>5.945020134228189</v>
      </c>
      <c r="DX23" s="289">
        <f t="shared" si="41"/>
        <v>5.9981006711409401</v>
      </c>
      <c r="DY23" s="289">
        <f t="shared" si="41"/>
        <v>6.0511812080536922</v>
      </c>
      <c r="DZ23" s="289">
        <f t="shared" si="41"/>
        <v>6.1042617449664434</v>
      </c>
      <c r="EA23" s="289">
        <f t="shared" si="41"/>
        <v>6.1573422818791954</v>
      </c>
      <c r="EB23" s="289">
        <f t="shared" si="41"/>
        <v>6.2104228187919466</v>
      </c>
      <c r="EC23" s="289">
        <f t="shared" si="41"/>
        <v>6.2635033557046986</v>
      </c>
      <c r="ED23" s="289">
        <f t="shared" si="41"/>
        <v>6.3165838926174498</v>
      </c>
      <c r="EE23" s="289">
        <f t="shared" si="42"/>
        <v>6.3696644295302018</v>
      </c>
      <c r="EF23" s="289">
        <f t="shared" si="42"/>
        <v>6.4227449664429539</v>
      </c>
      <c r="EG23" s="289">
        <f t="shared" si="42"/>
        <v>6.4758255033557059</v>
      </c>
      <c r="EH23" s="289">
        <f t="shared" si="42"/>
        <v>6.5289060402684571</v>
      </c>
      <c r="EI23" s="289">
        <f t="shared" si="42"/>
        <v>6.5819865771812092</v>
      </c>
      <c r="EJ23" s="289">
        <f t="shared" si="42"/>
        <v>6.6350671140939603</v>
      </c>
      <c r="EK23" s="289">
        <f t="shared" si="42"/>
        <v>6.6881476510067124</v>
      </c>
      <c r="EL23" s="289">
        <f t="shared" si="42"/>
        <v>6.7412281879194627</v>
      </c>
      <c r="EM23" s="289">
        <f t="shared" si="42"/>
        <v>6.7943087248322165</v>
      </c>
      <c r="EN23" s="289">
        <f t="shared" si="42"/>
        <v>6.8473892617449676</v>
      </c>
      <c r="EO23" s="289">
        <f t="shared" si="43"/>
        <v>6.9004697986577188</v>
      </c>
      <c r="EP23" s="289">
        <f t="shared" si="43"/>
        <v>6.95355033557047</v>
      </c>
      <c r="EQ23" s="289">
        <f t="shared" si="43"/>
        <v>7.0066308724832229</v>
      </c>
      <c r="ER23" s="289">
        <f t="shared" si="43"/>
        <v>7.0597114093959741</v>
      </c>
      <c r="ES23" s="289">
        <f t="shared" si="43"/>
        <v>7.1127919463087261</v>
      </c>
      <c r="ET23" s="289">
        <f t="shared" si="43"/>
        <v>7.1658724832214773</v>
      </c>
      <c r="EU23" s="289">
        <f t="shared" si="43"/>
        <v>7.2189530201342285</v>
      </c>
      <c r="EV23" s="289">
        <f t="shared" si="43"/>
        <v>7.2720335570469814</v>
      </c>
      <c r="EW23" s="289">
        <f t="shared" si="43"/>
        <v>7.3251140939597335</v>
      </c>
      <c r="EX23" s="289">
        <f t="shared" si="43"/>
        <v>7.3781946308724837</v>
      </c>
      <c r="EY23" s="289">
        <f t="shared" si="44"/>
        <v>7.4312751677852358</v>
      </c>
      <c r="EZ23" s="289">
        <f t="shared" si="44"/>
        <v>7.4843557046979869</v>
      </c>
      <c r="FA23" s="289">
        <f t="shared" si="44"/>
        <v>7.5374362416107381</v>
      </c>
      <c r="FB23" s="289">
        <f t="shared" si="44"/>
        <v>7.5905167785234893</v>
      </c>
      <c r="FC23" s="289">
        <f t="shared" si="44"/>
        <v>7.6435973154362431</v>
      </c>
      <c r="FD23" s="289">
        <f t="shared" si="44"/>
        <v>7.6966778523489934</v>
      </c>
      <c r="FE23" s="289">
        <f t="shared" si="44"/>
        <v>7.7497583892617463</v>
      </c>
      <c r="FF23" s="289">
        <f t="shared" si="44"/>
        <v>7.8028389261744984</v>
      </c>
      <c r="FG23" s="289">
        <f t="shared" si="44"/>
        <v>7.8559194630872495</v>
      </c>
      <c r="FH23" s="289">
        <f t="shared" si="44"/>
        <v>7.9090000000000007</v>
      </c>
    </row>
    <row r="24" spans="1:164" x14ac:dyDescent="0.2">
      <c r="B24" s="114" t="s">
        <v>80</v>
      </c>
      <c r="C24" s="96">
        <f t="shared" si="22"/>
        <v>10</v>
      </c>
      <c r="D24" s="97">
        <f t="shared" si="26"/>
        <v>23.310617489636265</v>
      </c>
      <c r="E24" s="107">
        <v>84</v>
      </c>
      <c r="F24" s="107">
        <v>10.6</v>
      </c>
      <c r="G24" s="107">
        <v>21</v>
      </c>
      <c r="H24" s="107">
        <v>1.8</v>
      </c>
      <c r="I24" s="107">
        <v>12</v>
      </c>
      <c r="J24" s="107">
        <f t="shared" si="23"/>
        <v>21</v>
      </c>
      <c r="K24" s="136">
        <f t="shared" si="24"/>
        <v>10.6</v>
      </c>
      <c r="L24" s="300">
        <v>0.75</v>
      </c>
      <c r="M24" s="97">
        <f t="shared" si="25"/>
        <v>7</v>
      </c>
      <c r="N24" s="96">
        <f t="shared" si="5"/>
        <v>0.50476190476190474</v>
      </c>
      <c r="O24" s="289">
        <f t="shared" si="30"/>
        <v>0</v>
      </c>
      <c r="P24" s="289">
        <f t="shared" si="30"/>
        <v>7.1140939597315433E-2</v>
      </c>
      <c r="Q24" s="289">
        <f t="shared" si="30"/>
        <v>0.14228187919463087</v>
      </c>
      <c r="R24" s="289">
        <f t="shared" si="30"/>
        <v>0.2134228187919463</v>
      </c>
      <c r="S24" s="289">
        <f t="shared" si="30"/>
        <v>0.28456375838926173</v>
      </c>
      <c r="T24" s="289">
        <f t="shared" si="30"/>
        <v>0.35570469798657717</v>
      </c>
      <c r="U24" s="289">
        <f t="shared" si="30"/>
        <v>0.4268456375838926</v>
      </c>
      <c r="V24" s="289">
        <f t="shared" si="30"/>
        <v>0.49798657718120803</v>
      </c>
      <c r="W24" s="289">
        <f t="shared" si="30"/>
        <v>0.56912751677852347</v>
      </c>
      <c r="X24" s="289">
        <f t="shared" si="30"/>
        <v>0.64026845637583896</v>
      </c>
      <c r="Y24" s="289">
        <f t="shared" si="31"/>
        <v>0.71140939597315433</v>
      </c>
      <c r="Z24" s="289">
        <f t="shared" si="31"/>
        <v>0.78255033557046982</v>
      </c>
      <c r="AA24" s="289">
        <f t="shared" si="31"/>
        <v>0.8536912751677852</v>
      </c>
      <c r="AB24" s="289">
        <f t="shared" si="31"/>
        <v>0.92483221476510058</v>
      </c>
      <c r="AC24" s="289">
        <f t="shared" si="31"/>
        <v>0.99597315436241607</v>
      </c>
      <c r="AD24" s="289">
        <f t="shared" si="31"/>
        <v>1.0671140939597314</v>
      </c>
      <c r="AE24" s="289">
        <f t="shared" si="31"/>
        <v>1.1382550335570469</v>
      </c>
      <c r="AF24" s="289">
        <f t="shared" si="31"/>
        <v>1.2093959731543626</v>
      </c>
      <c r="AG24" s="289">
        <f t="shared" si="31"/>
        <v>1.2805369127516779</v>
      </c>
      <c r="AH24" s="289">
        <f t="shared" si="31"/>
        <v>1.3516778523489934</v>
      </c>
      <c r="AI24" s="289">
        <f t="shared" si="32"/>
        <v>1.4228187919463087</v>
      </c>
      <c r="AJ24" s="289">
        <f t="shared" si="32"/>
        <v>1.4939597315436239</v>
      </c>
      <c r="AK24" s="289">
        <f t="shared" si="32"/>
        <v>1.5651006711409396</v>
      </c>
      <c r="AL24" s="289">
        <f t="shared" si="32"/>
        <v>1.6362416107382549</v>
      </c>
      <c r="AM24" s="289">
        <f t="shared" si="32"/>
        <v>1.7073825503355704</v>
      </c>
      <c r="AN24" s="289">
        <f t="shared" si="32"/>
        <v>1.7785234899328859</v>
      </c>
      <c r="AO24" s="289">
        <f t="shared" si="32"/>
        <v>1.8496644295302012</v>
      </c>
      <c r="AP24" s="289">
        <f t="shared" si="32"/>
        <v>1.9208053691275166</v>
      </c>
      <c r="AQ24" s="289">
        <f t="shared" si="32"/>
        <v>1.9919463087248321</v>
      </c>
      <c r="AR24" s="289">
        <f t="shared" si="32"/>
        <v>2.0630872483221476</v>
      </c>
      <c r="AS24" s="289">
        <f t="shared" si="33"/>
        <v>2.1342281879194629</v>
      </c>
      <c r="AT24" s="289">
        <f t="shared" si="33"/>
        <v>2.2053691275167786</v>
      </c>
      <c r="AU24" s="289">
        <f t="shared" si="33"/>
        <v>2.2765100671140939</v>
      </c>
      <c r="AV24" s="289">
        <f t="shared" si="33"/>
        <v>2.3476510067114096</v>
      </c>
      <c r="AW24" s="289">
        <f t="shared" si="33"/>
        <v>2.4187919463087253</v>
      </c>
      <c r="AX24" s="289">
        <f t="shared" si="33"/>
        <v>2.4899328859060401</v>
      </c>
      <c r="AY24" s="289">
        <f t="shared" si="33"/>
        <v>2.5610738255033558</v>
      </c>
      <c r="AZ24" s="289">
        <f t="shared" si="33"/>
        <v>2.6322147651006707</v>
      </c>
      <c r="BA24" s="289">
        <f t="shared" si="33"/>
        <v>2.7033557046979868</v>
      </c>
      <c r="BB24" s="289">
        <f t="shared" si="33"/>
        <v>2.7744966442953021</v>
      </c>
      <c r="BC24" s="289">
        <f t="shared" si="34"/>
        <v>2.8456375838926173</v>
      </c>
      <c r="BD24" s="289">
        <f t="shared" si="34"/>
        <v>2.9167785234899326</v>
      </c>
      <c r="BE24" s="289">
        <f t="shared" si="34"/>
        <v>2.9879194630872479</v>
      </c>
      <c r="BF24" s="289">
        <f t="shared" si="34"/>
        <v>3.059060402684564</v>
      </c>
      <c r="BG24" s="289">
        <f t="shared" si="34"/>
        <v>3.1302013422818793</v>
      </c>
      <c r="BH24" s="289">
        <f t="shared" si="34"/>
        <v>3.2013422818791946</v>
      </c>
      <c r="BI24" s="289">
        <f t="shared" si="34"/>
        <v>3.2724832214765098</v>
      </c>
      <c r="BJ24" s="289">
        <f t="shared" si="34"/>
        <v>3.3436241610738251</v>
      </c>
      <c r="BK24" s="289">
        <f t="shared" si="34"/>
        <v>3.4147651006711408</v>
      </c>
      <c r="BL24" s="289">
        <f t="shared" si="34"/>
        <v>3.4859060402684565</v>
      </c>
      <c r="BM24" s="289">
        <f t="shared" si="35"/>
        <v>3.5570469798657718</v>
      </c>
      <c r="BN24" s="289">
        <f t="shared" si="35"/>
        <v>3.6281879194630871</v>
      </c>
      <c r="BO24" s="289">
        <f t="shared" si="35"/>
        <v>3.6993288590604023</v>
      </c>
      <c r="BP24" s="289">
        <f t="shared" si="35"/>
        <v>3.770469798657718</v>
      </c>
      <c r="BQ24" s="289">
        <f t="shared" si="35"/>
        <v>3.8416107382550333</v>
      </c>
      <c r="BR24" s="289">
        <f t="shared" si="35"/>
        <v>3.912751677852349</v>
      </c>
      <c r="BS24" s="289">
        <f t="shared" si="35"/>
        <v>3.9838926174496643</v>
      </c>
      <c r="BT24" s="289">
        <f t="shared" si="35"/>
        <v>4.05503355704698</v>
      </c>
      <c r="BU24" s="289">
        <f t="shared" si="35"/>
        <v>4.1261744966442953</v>
      </c>
      <c r="BV24" s="289">
        <f t="shared" si="35"/>
        <v>4.1973154362416105</v>
      </c>
      <c r="BW24" s="289">
        <f t="shared" si="36"/>
        <v>4.2684563758389258</v>
      </c>
      <c r="BX24" s="289">
        <f t="shared" si="36"/>
        <v>4.3395973154362419</v>
      </c>
      <c r="BY24" s="289">
        <f t="shared" si="36"/>
        <v>4.4107382550335572</v>
      </c>
      <c r="BZ24" s="289">
        <f t="shared" si="36"/>
        <v>4.4818791946308725</v>
      </c>
      <c r="CA24" s="289">
        <f t="shared" si="36"/>
        <v>4.5530201342281877</v>
      </c>
      <c r="CB24" s="289">
        <f t="shared" si="36"/>
        <v>4.6241610738255021</v>
      </c>
      <c r="CC24" s="289">
        <f t="shared" si="36"/>
        <v>4.6953020134228192</v>
      </c>
      <c r="CD24" s="289">
        <f t="shared" si="36"/>
        <v>4.7664429530201335</v>
      </c>
      <c r="CE24" s="289">
        <f t="shared" si="36"/>
        <v>4.8375838926174506</v>
      </c>
      <c r="CF24" s="289">
        <f t="shared" si="36"/>
        <v>4.908724832214765</v>
      </c>
      <c r="CG24" s="289">
        <f t="shared" si="37"/>
        <v>4.9798657718120802</v>
      </c>
      <c r="CH24" s="289">
        <f t="shared" si="37"/>
        <v>5.0510067114093955</v>
      </c>
      <c r="CI24" s="289">
        <f t="shared" si="37"/>
        <v>5.1221476510067117</v>
      </c>
      <c r="CJ24" s="289">
        <f t="shared" si="37"/>
        <v>5.1932885906040269</v>
      </c>
      <c r="CK24" s="289">
        <f t="shared" si="37"/>
        <v>5.2644295302013413</v>
      </c>
      <c r="CL24" s="289">
        <f t="shared" si="37"/>
        <v>5.3355704697986583</v>
      </c>
      <c r="CM24" s="289">
        <f t="shared" si="37"/>
        <v>5.4067114093959736</v>
      </c>
      <c r="CN24" s="289">
        <f t="shared" si="37"/>
        <v>5.4778523489932889</v>
      </c>
      <c r="CO24" s="289">
        <f t="shared" si="37"/>
        <v>5.5489932885906041</v>
      </c>
      <c r="CP24" s="289">
        <f t="shared" si="37"/>
        <v>5.6201342281879194</v>
      </c>
      <c r="CQ24" s="289">
        <f t="shared" si="38"/>
        <v>5.6912751677852347</v>
      </c>
      <c r="CR24" s="289">
        <f t="shared" si="38"/>
        <v>5.7624161073825499</v>
      </c>
      <c r="CS24" s="289">
        <f t="shared" si="38"/>
        <v>5.8335570469798652</v>
      </c>
      <c r="CT24" s="289">
        <f t="shared" si="38"/>
        <v>5.9046979865771805</v>
      </c>
      <c r="CU24" s="289">
        <f t="shared" si="38"/>
        <v>5.9758389261744957</v>
      </c>
      <c r="CV24" s="289">
        <f t="shared" si="38"/>
        <v>6.046979865771811</v>
      </c>
      <c r="CW24" s="289">
        <f t="shared" si="38"/>
        <v>6.1181208053691281</v>
      </c>
      <c r="CX24" s="289">
        <f t="shared" si="38"/>
        <v>6.1892617449664433</v>
      </c>
      <c r="CY24" s="289">
        <f t="shared" si="38"/>
        <v>6.2604026845637586</v>
      </c>
      <c r="CZ24" s="289">
        <f t="shared" si="38"/>
        <v>6.3315436241610739</v>
      </c>
      <c r="DA24" s="289">
        <f t="shared" si="39"/>
        <v>6.4026845637583891</v>
      </c>
      <c r="DB24" s="289">
        <f t="shared" si="39"/>
        <v>6.4738255033557044</v>
      </c>
      <c r="DC24" s="289">
        <f t="shared" si="39"/>
        <v>6.5449664429530197</v>
      </c>
      <c r="DD24" s="289">
        <f t="shared" si="39"/>
        <v>6.6161073825503349</v>
      </c>
      <c r="DE24" s="289">
        <f t="shared" si="39"/>
        <v>6.6872483221476502</v>
      </c>
      <c r="DF24" s="289">
        <f t="shared" si="39"/>
        <v>6.7583892617449655</v>
      </c>
      <c r="DG24" s="289">
        <f t="shared" si="39"/>
        <v>6.8295302013422816</v>
      </c>
      <c r="DH24" s="289">
        <f t="shared" si="39"/>
        <v>6.9006711409395969</v>
      </c>
      <c r="DI24" s="289">
        <f t="shared" si="39"/>
        <v>6.971812080536913</v>
      </c>
      <c r="DJ24" s="289">
        <f t="shared" si="39"/>
        <v>7.0429530201342283</v>
      </c>
      <c r="DK24" s="289">
        <f t="shared" si="40"/>
        <v>7.1140939597315436</v>
      </c>
      <c r="DL24" s="289">
        <f t="shared" si="40"/>
        <v>7.1852348993288588</v>
      </c>
      <c r="DM24" s="289">
        <f t="shared" si="40"/>
        <v>7.2563758389261741</v>
      </c>
      <c r="DN24" s="289">
        <f t="shared" si="40"/>
        <v>7.3275167785234894</v>
      </c>
      <c r="DO24" s="289">
        <f t="shared" si="40"/>
        <v>7.3986577181208046</v>
      </c>
      <c r="DP24" s="289">
        <f t="shared" si="40"/>
        <v>7.4697986577181208</v>
      </c>
      <c r="DQ24" s="289">
        <f t="shared" si="40"/>
        <v>7.5409395973154361</v>
      </c>
      <c r="DR24" s="289">
        <f t="shared" si="40"/>
        <v>7.6120805369127513</v>
      </c>
      <c r="DS24" s="289">
        <f t="shared" si="40"/>
        <v>7.6832214765100666</v>
      </c>
      <c r="DT24" s="289">
        <f t="shared" si="40"/>
        <v>7.7543624161073827</v>
      </c>
      <c r="DU24" s="289">
        <f t="shared" si="41"/>
        <v>7.825503355704698</v>
      </c>
      <c r="DV24" s="289">
        <f t="shared" si="41"/>
        <v>7.8966442953020133</v>
      </c>
      <c r="DW24" s="289">
        <f t="shared" si="41"/>
        <v>7.9677852348993286</v>
      </c>
      <c r="DX24" s="289">
        <f t="shared" si="41"/>
        <v>8.0389261744966447</v>
      </c>
      <c r="DY24" s="289">
        <f t="shared" si="41"/>
        <v>8.11006711409396</v>
      </c>
      <c r="DZ24" s="289">
        <f t="shared" si="41"/>
        <v>8.1812080536912752</v>
      </c>
      <c r="EA24" s="289">
        <f t="shared" si="41"/>
        <v>8.2523489932885905</v>
      </c>
      <c r="EB24" s="289">
        <f t="shared" si="41"/>
        <v>8.3234899328859058</v>
      </c>
      <c r="EC24" s="289">
        <f t="shared" si="41"/>
        <v>8.394630872483221</v>
      </c>
      <c r="ED24" s="289">
        <f t="shared" si="41"/>
        <v>8.4657718120805363</v>
      </c>
      <c r="EE24" s="289">
        <f t="shared" si="42"/>
        <v>8.5369127516778516</v>
      </c>
      <c r="EF24" s="289">
        <f t="shared" si="42"/>
        <v>8.6080536912751686</v>
      </c>
      <c r="EG24" s="289">
        <f t="shared" si="42"/>
        <v>8.6791946308724839</v>
      </c>
      <c r="EH24" s="289">
        <f t="shared" si="42"/>
        <v>8.7503355704697992</v>
      </c>
      <c r="EI24" s="289">
        <f t="shared" si="42"/>
        <v>8.8214765100671144</v>
      </c>
      <c r="EJ24" s="289">
        <f t="shared" si="42"/>
        <v>8.8926174496644279</v>
      </c>
      <c r="EK24" s="289">
        <f t="shared" si="42"/>
        <v>8.963758389261745</v>
      </c>
      <c r="EL24" s="289">
        <f t="shared" si="42"/>
        <v>9.034899328859062</v>
      </c>
      <c r="EM24" s="289">
        <f t="shared" si="42"/>
        <v>9.1060402684563755</v>
      </c>
      <c r="EN24" s="289">
        <f t="shared" si="42"/>
        <v>9.1771812080536908</v>
      </c>
      <c r="EO24" s="289">
        <f t="shared" si="43"/>
        <v>9.2483221476510042</v>
      </c>
      <c r="EP24" s="289">
        <f t="shared" si="43"/>
        <v>9.3194630872483213</v>
      </c>
      <c r="EQ24" s="289">
        <f t="shared" si="43"/>
        <v>9.3906040268456383</v>
      </c>
      <c r="ER24" s="289">
        <f t="shared" si="43"/>
        <v>9.4617449664429536</v>
      </c>
      <c r="ES24" s="289">
        <f t="shared" si="43"/>
        <v>9.5328859060402671</v>
      </c>
      <c r="ET24" s="289">
        <f t="shared" si="43"/>
        <v>9.6040268456375841</v>
      </c>
      <c r="EU24" s="289">
        <f t="shared" si="43"/>
        <v>9.6751677852349012</v>
      </c>
      <c r="EV24" s="289">
        <f t="shared" si="43"/>
        <v>9.7463087248322147</v>
      </c>
      <c r="EW24" s="289">
        <f t="shared" si="43"/>
        <v>9.8174496644295299</v>
      </c>
      <c r="EX24" s="289">
        <f t="shared" si="43"/>
        <v>9.8885906040268434</v>
      </c>
      <c r="EY24" s="289">
        <f t="shared" si="44"/>
        <v>9.9597315436241605</v>
      </c>
      <c r="EZ24" s="289">
        <f t="shared" si="44"/>
        <v>10.030872483221478</v>
      </c>
      <c r="FA24" s="289">
        <f t="shared" si="44"/>
        <v>10.102013422818791</v>
      </c>
      <c r="FB24" s="289">
        <f t="shared" si="44"/>
        <v>10.173154362416106</v>
      </c>
      <c r="FC24" s="289">
        <f t="shared" si="44"/>
        <v>10.244295302013423</v>
      </c>
      <c r="FD24" s="289">
        <f t="shared" si="44"/>
        <v>10.31543624161074</v>
      </c>
      <c r="FE24" s="289">
        <f t="shared" si="44"/>
        <v>10.386577181208054</v>
      </c>
      <c r="FF24" s="289">
        <f t="shared" si="44"/>
        <v>10.457718120805369</v>
      </c>
      <c r="FG24" s="289">
        <f t="shared" si="44"/>
        <v>10.528859060402683</v>
      </c>
      <c r="FH24" s="289">
        <f t="shared" si="44"/>
        <v>10.6</v>
      </c>
    </row>
    <row r="25" spans="1:164" x14ac:dyDescent="0.2">
      <c r="A25" s="108"/>
      <c r="B25" s="114" t="s">
        <v>283</v>
      </c>
      <c r="C25" s="96">
        <v>40</v>
      </c>
      <c r="D25" s="97">
        <f t="shared" si="26"/>
        <v>557.23999693048961</v>
      </c>
      <c r="E25" s="107">
        <v>5676</v>
      </c>
      <c r="F25" s="136">
        <v>3.75</v>
      </c>
      <c r="G25" s="107">
        <v>155</v>
      </c>
      <c r="H25" s="107">
        <v>1.8</v>
      </c>
      <c r="I25" s="107">
        <v>12</v>
      </c>
      <c r="J25" s="107">
        <v>105</v>
      </c>
      <c r="K25" s="136">
        <f t="shared" ref="K25" si="46">F25/G25*J25</f>
        <v>2.540322580645161</v>
      </c>
      <c r="L25" s="300">
        <v>0.75</v>
      </c>
      <c r="M25" s="97">
        <f>+E25/I25</f>
        <v>473</v>
      </c>
      <c r="N25" s="96">
        <f t="shared" ref="N25" si="47">F25/G25</f>
        <v>2.4193548387096774E-2</v>
      </c>
      <c r="O25" s="289">
        <f t="shared" si="30"/>
        <v>0</v>
      </c>
      <c r="P25" s="289">
        <f t="shared" si="30"/>
        <v>2.5309389427893882E-2</v>
      </c>
      <c r="Q25" s="289">
        <f t="shared" si="30"/>
        <v>5.0618778855787763E-2</v>
      </c>
      <c r="R25" s="289">
        <f t="shared" si="30"/>
        <v>7.5928168283681638E-2</v>
      </c>
      <c r="S25" s="289">
        <f t="shared" si="30"/>
        <v>0.10123755771157553</v>
      </c>
      <c r="T25" s="289">
        <f t="shared" si="30"/>
        <v>0.1265469471394694</v>
      </c>
      <c r="U25" s="289">
        <f t="shared" si="30"/>
        <v>0.15185633656736328</v>
      </c>
      <c r="V25" s="289">
        <f t="shared" si="30"/>
        <v>0.17716572599525718</v>
      </c>
      <c r="W25" s="289">
        <f t="shared" si="30"/>
        <v>0.20247511542315105</v>
      </c>
      <c r="X25" s="289">
        <f t="shared" si="30"/>
        <v>0.22778450485104496</v>
      </c>
      <c r="Y25" s="289">
        <f t="shared" si="31"/>
        <v>0.2530938942789388</v>
      </c>
      <c r="Z25" s="289">
        <f t="shared" si="31"/>
        <v>0.2784032837068327</v>
      </c>
      <c r="AA25" s="289">
        <f t="shared" si="31"/>
        <v>0.30371267313472655</v>
      </c>
      <c r="AB25" s="289">
        <f t="shared" si="31"/>
        <v>0.32902206256262045</v>
      </c>
      <c r="AC25" s="289">
        <f t="shared" si="31"/>
        <v>0.35433145199051436</v>
      </c>
      <c r="AD25" s="289">
        <f t="shared" si="31"/>
        <v>0.37964084141840815</v>
      </c>
      <c r="AE25" s="289">
        <f t="shared" si="31"/>
        <v>0.40495023084630211</v>
      </c>
      <c r="AF25" s="289">
        <f t="shared" si="31"/>
        <v>0.43025962027419601</v>
      </c>
      <c r="AG25" s="289">
        <f t="shared" si="31"/>
        <v>0.45556900970208991</v>
      </c>
      <c r="AH25" s="289">
        <f t="shared" si="31"/>
        <v>0.4808783991299837</v>
      </c>
      <c r="AI25" s="289">
        <f t="shared" si="32"/>
        <v>0.5061877885578776</v>
      </c>
      <c r="AJ25" s="289">
        <f t="shared" si="32"/>
        <v>0.53149717798577145</v>
      </c>
      <c r="AK25" s="289">
        <f t="shared" si="32"/>
        <v>0.55680656741366541</v>
      </c>
      <c r="AL25" s="289">
        <f t="shared" si="32"/>
        <v>0.58211595684155926</v>
      </c>
      <c r="AM25" s="289">
        <f t="shared" si="32"/>
        <v>0.6074253462694531</v>
      </c>
      <c r="AN25" s="289">
        <f t="shared" si="32"/>
        <v>0.63273473569734706</v>
      </c>
      <c r="AO25" s="289">
        <f t="shared" si="32"/>
        <v>0.65804412512524091</v>
      </c>
      <c r="AP25" s="289">
        <f t="shared" si="32"/>
        <v>0.68335351455313476</v>
      </c>
      <c r="AQ25" s="289">
        <f t="shared" si="32"/>
        <v>0.70866290398102871</v>
      </c>
      <c r="AR25" s="289">
        <f t="shared" si="32"/>
        <v>0.73397229340892267</v>
      </c>
      <c r="AS25" s="289">
        <f t="shared" si="33"/>
        <v>0.7592816828368163</v>
      </c>
      <c r="AT25" s="289">
        <f t="shared" si="33"/>
        <v>0.78459107226471037</v>
      </c>
      <c r="AU25" s="289">
        <f t="shared" si="33"/>
        <v>0.80990046169260421</v>
      </c>
      <c r="AV25" s="289">
        <f t="shared" si="33"/>
        <v>0.83520985112049806</v>
      </c>
      <c r="AW25" s="289">
        <f t="shared" si="33"/>
        <v>0.86051924054839202</v>
      </c>
      <c r="AX25" s="289">
        <f t="shared" si="33"/>
        <v>0.88582862997628586</v>
      </c>
      <c r="AY25" s="289">
        <f t="shared" si="33"/>
        <v>0.91113801940417982</v>
      </c>
      <c r="AZ25" s="289">
        <f t="shared" si="33"/>
        <v>0.93644740883207367</v>
      </c>
      <c r="BA25" s="289">
        <f t="shared" si="33"/>
        <v>0.9617567982599674</v>
      </c>
      <c r="BB25" s="289">
        <f t="shared" si="33"/>
        <v>0.98706618768786136</v>
      </c>
      <c r="BC25" s="289">
        <f t="shared" si="34"/>
        <v>1.0123755771157552</v>
      </c>
      <c r="BD25" s="289">
        <f t="shared" si="34"/>
        <v>1.0376849665436489</v>
      </c>
      <c r="BE25" s="289">
        <f t="shared" si="34"/>
        <v>1.0629943559715429</v>
      </c>
      <c r="BF25" s="289">
        <f t="shared" si="34"/>
        <v>1.0883037453994369</v>
      </c>
      <c r="BG25" s="289">
        <f t="shared" si="34"/>
        <v>1.1136131348273308</v>
      </c>
      <c r="BH25" s="289">
        <f t="shared" si="34"/>
        <v>1.1389225242552248</v>
      </c>
      <c r="BI25" s="289">
        <f t="shared" si="34"/>
        <v>1.1642319136831185</v>
      </c>
      <c r="BJ25" s="289">
        <f t="shared" si="34"/>
        <v>1.1895413031110125</v>
      </c>
      <c r="BK25" s="289">
        <f t="shared" si="34"/>
        <v>1.2148506925389062</v>
      </c>
      <c r="BL25" s="289">
        <f t="shared" si="34"/>
        <v>1.2401600819668004</v>
      </c>
      <c r="BM25" s="289">
        <f t="shared" si="35"/>
        <v>1.2654694713946941</v>
      </c>
      <c r="BN25" s="289">
        <f t="shared" si="35"/>
        <v>1.2907788608225881</v>
      </c>
      <c r="BO25" s="289">
        <f t="shared" si="35"/>
        <v>1.3160882502504818</v>
      </c>
      <c r="BP25" s="289">
        <f t="shared" si="35"/>
        <v>1.3413976396783758</v>
      </c>
      <c r="BQ25" s="289">
        <f t="shared" si="35"/>
        <v>1.3667070291062695</v>
      </c>
      <c r="BR25" s="289">
        <f t="shared" si="35"/>
        <v>1.3920164185341635</v>
      </c>
      <c r="BS25" s="289">
        <f t="shared" si="35"/>
        <v>1.4173258079620574</v>
      </c>
      <c r="BT25" s="289">
        <f t="shared" si="35"/>
        <v>1.4426351973899512</v>
      </c>
      <c r="BU25" s="289">
        <f t="shared" si="35"/>
        <v>1.4679445868178453</v>
      </c>
      <c r="BV25" s="289">
        <f t="shared" si="35"/>
        <v>1.4932539762457391</v>
      </c>
      <c r="BW25" s="289">
        <f t="shared" si="36"/>
        <v>1.5185633656736326</v>
      </c>
      <c r="BX25" s="289">
        <f t="shared" si="36"/>
        <v>1.5438727551015268</v>
      </c>
      <c r="BY25" s="289">
        <f t="shared" si="36"/>
        <v>1.5691821445294207</v>
      </c>
      <c r="BZ25" s="289">
        <f t="shared" si="36"/>
        <v>1.5944915339573145</v>
      </c>
      <c r="CA25" s="289">
        <f t="shared" si="36"/>
        <v>1.6198009233852084</v>
      </c>
      <c r="CB25" s="289">
        <f t="shared" si="36"/>
        <v>1.6451103128131022</v>
      </c>
      <c r="CC25" s="289">
        <f t="shared" si="36"/>
        <v>1.6704197022409961</v>
      </c>
      <c r="CD25" s="289">
        <f t="shared" si="36"/>
        <v>1.6957290916688903</v>
      </c>
      <c r="CE25" s="289">
        <f t="shared" si="36"/>
        <v>1.721038481096784</v>
      </c>
      <c r="CF25" s="289">
        <f t="shared" si="36"/>
        <v>1.746347870524678</v>
      </c>
      <c r="CG25" s="289">
        <f t="shared" si="37"/>
        <v>1.7716572599525717</v>
      </c>
      <c r="CH25" s="289">
        <f t="shared" si="37"/>
        <v>1.7969666493804657</v>
      </c>
      <c r="CI25" s="289">
        <f t="shared" si="37"/>
        <v>1.8222760388083596</v>
      </c>
      <c r="CJ25" s="289">
        <f t="shared" si="37"/>
        <v>1.8475854282362532</v>
      </c>
      <c r="CK25" s="289">
        <f t="shared" si="37"/>
        <v>1.8728948176641473</v>
      </c>
      <c r="CL25" s="289">
        <f t="shared" si="37"/>
        <v>1.8982042070920415</v>
      </c>
      <c r="CM25" s="289">
        <f t="shared" si="37"/>
        <v>1.9235135965199348</v>
      </c>
      <c r="CN25" s="289">
        <f t="shared" si="37"/>
        <v>1.948822985947829</v>
      </c>
      <c r="CO25" s="289">
        <f t="shared" si="37"/>
        <v>1.9741323753757227</v>
      </c>
      <c r="CP25" s="289">
        <f t="shared" si="37"/>
        <v>1.9994417648036167</v>
      </c>
      <c r="CQ25" s="289">
        <f t="shared" si="38"/>
        <v>2.0247511542315104</v>
      </c>
      <c r="CR25" s="289">
        <f t="shared" si="38"/>
        <v>2.0500605436594044</v>
      </c>
      <c r="CS25" s="289">
        <f t="shared" si="38"/>
        <v>2.0753699330872979</v>
      </c>
      <c r="CT25" s="289">
        <f t="shared" si="38"/>
        <v>2.1006793225151923</v>
      </c>
      <c r="CU25" s="289">
        <f t="shared" si="38"/>
        <v>2.1259887119430858</v>
      </c>
      <c r="CV25" s="289">
        <f t="shared" si="38"/>
        <v>2.1512981013709798</v>
      </c>
      <c r="CW25" s="289">
        <f t="shared" si="38"/>
        <v>2.1766074907988737</v>
      </c>
      <c r="CX25" s="289">
        <f t="shared" si="38"/>
        <v>2.2019168802267677</v>
      </c>
      <c r="CY25" s="289">
        <f t="shared" si="38"/>
        <v>2.2272262696546616</v>
      </c>
      <c r="CZ25" s="289">
        <f t="shared" si="38"/>
        <v>2.2525356590825556</v>
      </c>
      <c r="DA25" s="289">
        <f t="shared" si="39"/>
        <v>2.2778450485104496</v>
      </c>
      <c r="DB25" s="289">
        <f t="shared" si="39"/>
        <v>2.3031544379383435</v>
      </c>
      <c r="DC25" s="289">
        <f t="shared" si="39"/>
        <v>2.328463827366237</v>
      </c>
      <c r="DD25" s="289">
        <f t="shared" si="39"/>
        <v>2.353773216794131</v>
      </c>
      <c r="DE25" s="289">
        <f t="shared" si="39"/>
        <v>2.3790826062220249</v>
      </c>
      <c r="DF25" s="289">
        <f t="shared" si="39"/>
        <v>2.4043919956499185</v>
      </c>
      <c r="DG25" s="289">
        <f t="shared" si="39"/>
        <v>2.4297013850778124</v>
      </c>
      <c r="DH25" s="289">
        <f t="shared" si="39"/>
        <v>2.4550107745057059</v>
      </c>
      <c r="DI25" s="289">
        <f t="shared" si="39"/>
        <v>2.4803201639336008</v>
      </c>
      <c r="DJ25" s="289">
        <f t="shared" si="39"/>
        <v>2.5056295533614947</v>
      </c>
      <c r="DK25" s="289">
        <f t="shared" si="40"/>
        <v>2.5309389427893882</v>
      </c>
      <c r="DL25" s="289">
        <f t="shared" si="40"/>
        <v>2.540322580645161</v>
      </c>
      <c r="DM25" s="289">
        <f t="shared" si="40"/>
        <v>2.540322580645161</v>
      </c>
      <c r="DN25" s="289">
        <f t="shared" si="40"/>
        <v>2.540322580645161</v>
      </c>
      <c r="DO25" s="289">
        <f t="shared" si="40"/>
        <v>2.540322580645161</v>
      </c>
      <c r="DP25" s="289">
        <f t="shared" si="40"/>
        <v>2.540322580645161</v>
      </c>
      <c r="DQ25" s="289">
        <f t="shared" si="40"/>
        <v>2.540322580645161</v>
      </c>
      <c r="DR25" s="289">
        <f t="shared" si="40"/>
        <v>2.540322580645161</v>
      </c>
      <c r="DS25" s="289">
        <f t="shared" si="40"/>
        <v>2.540322580645161</v>
      </c>
      <c r="DT25" s="289">
        <f t="shared" si="40"/>
        <v>2.540322580645161</v>
      </c>
      <c r="DU25" s="289">
        <f t="shared" si="41"/>
        <v>2.540322580645161</v>
      </c>
      <c r="DV25" s="289">
        <f t="shared" si="41"/>
        <v>2.540322580645161</v>
      </c>
      <c r="DW25" s="289">
        <f t="shared" si="41"/>
        <v>2.540322580645161</v>
      </c>
      <c r="DX25" s="289">
        <f t="shared" si="41"/>
        <v>2.540322580645161</v>
      </c>
      <c r="DY25" s="289">
        <f t="shared" si="41"/>
        <v>2.540322580645161</v>
      </c>
      <c r="DZ25" s="289">
        <f t="shared" si="41"/>
        <v>2.540322580645161</v>
      </c>
      <c r="EA25" s="289">
        <f t="shared" si="41"/>
        <v>2.540322580645161</v>
      </c>
      <c r="EB25" s="289">
        <f t="shared" si="41"/>
        <v>2.540322580645161</v>
      </c>
      <c r="EC25" s="289">
        <f t="shared" si="41"/>
        <v>2.540322580645161</v>
      </c>
      <c r="ED25" s="289">
        <f t="shared" si="41"/>
        <v>2.540322580645161</v>
      </c>
      <c r="EE25" s="289">
        <f t="shared" si="42"/>
        <v>2.540322580645161</v>
      </c>
      <c r="EF25" s="289">
        <f t="shared" si="42"/>
        <v>2.540322580645161</v>
      </c>
      <c r="EG25" s="289">
        <f t="shared" si="42"/>
        <v>2.540322580645161</v>
      </c>
      <c r="EH25" s="289">
        <f t="shared" si="42"/>
        <v>2.540322580645161</v>
      </c>
      <c r="EI25" s="289">
        <f t="shared" si="42"/>
        <v>2.540322580645161</v>
      </c>
      <c r="EJ25" s="289">
        <f t="shared" si="42"/>
        <v>2.540322580645161</v>
      </c>
      <c r="EK25" s="289">
        <f t="shared" si="42"/>
        <v>2.540322580645161</v>
      </c>
      <c r="EL25" s="289">
        <f t="shared" si="42"/>
        <v>2.540322580645161</v>
      </c>
      <c r="EM25" s="289">
        <f t="shared" si="42"/>
        <v>2.540322580645161</v>
      </c>
      <c r="EN25" s="289">
        <f t="shared" si="42"/>
        <v>2.540322580645161</v>
      </c>
      <c r="EO25" s="289">
        <f t="shared" si="43"/>
        <v>2.540322580645161</v>
      </c>
      <c r="EP25" s="289">
        <f t="shared" si="43"/>
        <v>2.540322580645161</v>
      </c>
      <c r="EQ25" s="289">
        <f t="shared" si="43"/>
        <v>2.540322580645161</v>
      </c>
      <c r="ER25" s="289">
        <f t="shared" si="43"/>
        <v>2.540322580645161</v>
      </c>
      <c r="ES25" s="289">
        <f t="shared" si="43"/>
        <v>2.540322580645161</v>
      </c>
      <c r="ET25" s="289">
        <f t="shared" si="43"/>
        <v>2.540322580645161</v>
      </c>
      <c r="EU25" s="289">
        <f t="shared" si="43"/>
        <v>2.540322580645161</v>
      </c>
      <c r="EV25" s="289">
        <f t="shared" si="43"/>
        <v>2.540322580645161</v>
      </c>
      <c r="EW25" s="289">
        <f t="shared" si="43"/>
        <v>2.540322580645161</v>
      </c>
      <c r="EX25" s="289">
        <f t="shared" si="43"/>
        <v>2.540322580645161</v>
      </c>
      <c r="EY25" s="289">
        <f t="shared" si="44"/>
        <v>2.540322580645161</v>
      </c>
      <c r="EZ25" s="289">
        <f t="shared" si="44"/>
        <v>2.540322580645161</v>
      </c>
      <c r="FA25" s="289">
        <f t="shared" si="44"/>
        <v>2.540322580645161</v>
      </c>
      <c r="FB25" s="289">
        <f t="shared" si="44"/>
        <v>2.540322580645161</v>
      </c>
      <c r="FC25" s="289">
        <f t="shared" si="44"/>
        <v>2.540322580645161</v>
      </c>
      <c r="FD25" s="289">
        <f t="shared" si="44"/>
        <v>2.540322580645161</v>
      </c>
      <c r="FE25" s="289">
        <f t="shared" si="44"/>
        <v>2.540322580645161</v>
      </c>
      <c r="FF25" s="289">
        <f t="shared" si="44"/>
        <v>2.540322580645161</v>
      </c>
      <c r="FG25" s="289">
        <f t="shared" si="44"/>
        <v>2.540322580645161</v>
      </c>
      <c r="FH25" s="289">
        <f t="shared" si="44"/>
        <v>2.540322580645161</v>
      </c>
    </row>
    <row r="26" spans="1:164" ht="13.5" thickBot="1" x14ac:dyDescent="0.25">
      <c r="B26" s="115" t="s">
        <v>79</v>
      </c>
      <c r="C26" s="116">
        <f t="shared" si="22"/>
        <v>5</v>
      </c>
      <c r="D26" s="117">
        <f t="shared" si="26"/>
        <v>47.720792408028956</v>
      </c>
      <c r="E26" s="118">
        <v>15500</v>
      </c>
      <c r="F26" s="118">
        <v>0.1176</v>
      </c>
      <c r="G26" s="118">
        <v>15</v>
      </c>
      <c r="H26" s="118">
        <v>0.5</v>
      </c>
      <c r="I26" s="118">
        <v>12</v>
      </c>
      <c r="J26" s="107">
        <f t="shared" si="23"/>
        <v>15</v>
      </c>
      <c r="K26" s="136">
        <f t="shared" si="24"/>
        <v>0.1176</v>
      </c>
      <c r="L26" s="300">
        <v>0.75</v>
      </c>
      <c r="M26" s="97">
        <f>E26/I26</f>
        <v>1291.6666666666667</v>
      </c>
      <c r="N26" s="96">
        <f>F26/G26</f>
        <v>7.8399999999999997E-3</v>
      </c>
      <c r="O26" s="289">
        <f t="shared" ref="O26:AT26" si="48">(MIN((O$5/$P$4*($G26-$H26))/($J26-$H26),1) * ($J26-$H26))/($J26-$H26)*$K26</f>
        <v>0</v>
      </c>
      <c r="P26" s="289">
        <f t="shared" si="48"/>
        <v>7.8926174496644289E-4</v>
      </c>
      <c r="Q26" s="289">
        <f t="shared" si="48"/>
        <v>1.5785234899328858E-3</v>
      </c>
      <c r="R26" s="289">
        <f t="shared" si="48"/>
        <v>2.3677852348993286E-3</v>
      </c>
      <c r="S26" s="289">
        <f t="shared" si="48"/>
        <v>3.1570469798657716E-3</v>
      </c>
      <c r="T26" s="289">
        <f t="shared" si="48"/>
        <v>3.946308724832215E-3</v>
      </c>
      <c r="U26" s="289">
        <f t="shared" si="48"/>
        <v>4.7355704697986572E-3</v>
      </c>
      <c r="V26" s="289">
        <f t="shared" si="48"/>
        <v>5.524832214765101E-3</v>
      </c>
      <c r="W26" s="289">
        <f t="shared" si="48"/>
        <v>6.3140939597315432E-3</v>
      </c>
      <c r="X26" s="289">
        <f t="shared" si="48"/>
        <v>7.103355704697987E-3</v>
      </c>
      <c r="Y26" s="289">
        <f t="shared" si="48"/>
        <v>7.89261744966443E-3</v>
      </c>
      <c r="Z26" s="289">
        <f t="shared" si="48"/>
        <v>8.6818791946308739E-3</v>
      </c>
      <c r="AA26" s="289">
        <f t="shared" si="48"/>
        <v>9.4711409395973143E-3</v>
      </c>
      <c r="AB26" s="289">
        <f t="shared" si="48"/>
        <v>1.0260402684563758E-2</v>
      </c>
      <c r="AC26" s="289">
        <f t="shared" si="48"/>
        <v>1.1049664429530202E-2</v>
      </c>
      <c r="AD26" s="289">
        <f t="shared" si="48"/>
        <v>1.1838926174496642E-2</v>
      </c>
      <c r="AE26" s="289">
        <f t="shared" si="48"/>
        <v>1.2628187919463086E-2</v>
      </c>
      <c r="AF26" s="289">
        <f t="shared" si="48"/>
        <v>1.341744966442953E-2</v>
      </c>
      <c r="AG26" s="289">
        <f t="shared" si="48"/>
        <v>1.4206711409395974E-2</v>
      </c>
      <c r="AH26" s="289">
        <f t="shared" si="48"/>
        <v>1.4995973154362416E-2</v>
      </c>
      <c r="AI26" s="289">
        <f t="shared" si="48"/>
        <v>1.578523489932886E-2</v>
      </c>
      <c r="AJ26" s="289">
        <f t="shared" si="48"/>
        <v>1.6574496644295299E-2</v>
      </c>
      <c r="AK26" s="289">
        <f t="shared" si="48"/>
        <v>1.7363758389261748E-2</v>
      </c>
      <c r="AL26" s="289">
        <f t="shared" si="48"/>
        <v>1.8153020134228186E-2</v>
      </c>
      <c r="AM26" s="289">
        <f t="shared" si="48"/>
        <v>1.8942281879194629E-2</v>
      </c>
      <c r="AN26" s="289">
        <f t="shared" si="48"/>
        <v>1.9731543624161078E-2</v>
      </c>
      <c r="AO26" s="289">
        <f t="shared" si="48"/>
        <v>2.0520805369127516E-2</v>
      </c>
      <c r="AP26" s="289">
        <f t="shared" si="48"/>
        <v>2.1310067114093958E-2</v>
      </c>
      <c r="AQ26" s="289">
        <f t="shared" si="48"/>
        <v>2.2099328859060404E-2</v>
      </c>
      <c r="AR26" s="289">
        <f t="shared" si="48"/>
        <v>2.2888590604026846E-2</v>
      </c>
      <c r="AS26" s="289">
        <f t="shared" si="48"/>
        <v>2.3677852348993285E-2</v>
      </c>
      <c r="AT26" s="289">
        <f t="shared" si="48"/>
        <v>2.446711409395973E-2</v>
      </c>
      <c r="AU26" s="289">
        <f t="shared" ref="AU26:BZ26" si="49">(MIN((AU$5/$P$4*($G26-$H26))/($J26-$H26),1) * ($J26-$H26))/($J26-$H26)*$K26</f>
        <v>2.5256375838926173E-2</v>
      </c>
      <c r="AV26" s="289">
        <f t="shared" si="49"/>
        <v>2.6045637583892618E-2</v>
      </c>
      <c r="AW26" s="289">
        <f t="shared" si="49"/>
        <v>2.683489932885906E-2</v>
      </c>
      <c r="AX26" s="289">
        <f t="shared" si="49"/>
        <v>2.7624161073825503E-2</v>
      </c>
      <c r="AY26" s="289">
        <f t="shared" si="49"/>
        <v>2.8413422818791948E-2</v>
      </c>
      <c r="AZ26" s="289">
        <f t="shared" si="49"/>
        <v>2.920268456375839E-2</v>
      </c>
      <c r="BA26" s="289">
        <f t="shared" si="49"/>
        <v>2.9991946308724832E-2</v>
      </c>
      <c r="BB26" s="289">
        <f t="shared" si="49"/>
        <v>3.0781208053691275E-2</v>
      </c>
      <c r="BC26" s="289">
        <f t="shared" si="49"/>
        <v>3.157046979865772E-2</v>
      </c>
      <c r="BD26" s="289">
        <f t="shared" si="49"/>
        <v>3.2359731543624162E-2</v>
      </c>
      <c r="BE26" s="289">
        <f t="shared" si="49"/>
        <v>3.3148993288590597E-2</v>
      </c>
      <c r="BF26" s="289">
        <f t="shared" si="49"/>
        <v>3.3938255033557047E-2</v>
      </c>
      <c r="BG26" s="289">
        <f t="shared" si="49"/>
        <v>3.4727516778523496E-2</v>
      </c>
      <c r="BH26" s="289">
        <f t="shared" si="49"/>
        <v>3.5516778523489931E-2</v>
      </c>
      <c r="BI26" s="289">
        <f t="shared" si="49"/>
        <v>3.6306040268456373E-2</v>
      </c>
      <c r="BJ26" s="289">
        <f t="shared" si="49"/>
        <v>3.7095302013422815E-2</v>
      </c>
      <c r="BK26" s="289">
        <f t="shared" si="49"/>
        <v>3.7884563758389257E-2</v>
      </c>
      <c r="BL26" s="289">
        <f t="shared" si="49"/>
        <v>3.8673825503355706E-2</v>
      </c>
      <c r="BM26" s="289">
        <f t="shared" si="49"/>
        <v>3.9463087248322155E-2</v>
      </c>
      <c r="BN26" s="289">
        <f t="shared" si="49"/>
        <v>4.0252348993288591E-2</v>
      </c>
      <c r="BO26" s="289">
        <f t="shared" si="49"/>
        <v>4.1041610738255033E-2</v>
      </c>
      <c r="BP26" s="289">
        <f t="shared" si="49"/>
        <v>4.1830872483221475E-2</v>
      </c>
      <c r="BQ26" s="289">
        <f t="shared" si="49"/>
        <v>4.2620134228187917E-2</v>
      </c>
      <c r="BR26" s="289">
        <f t="shared" si="49"/>
        <v>4.3409395973154366E-2</v>
      </c>
      <c r="BS26" s="289">
        <f t="shared" si="49"/>
        <v>4.4198657718120808E-2</v>
      </c>
      <c r="BT26" s="289">
        <f t="shared" si="49"/>
        <v>4.498791946308725E-2</v>
      </c>
      <c r="BU26" s="289">
        <f t="shared" si="49"/>
        <v>4.5777181208053692E-2</v>
      </c>
      <c r="BV26" s="289">
        <f t="shared" si="49"/>
        <v>4.6566442953020128E-2</v>
      </c>
      <c r="BW26" s="289">
        <f t="shared" si="49"/>
        <v>4.735570469798657E-2</v>
      </c>
      <c r="BX26" s="289">
        <f t="shared" si="49"/>
        <v>4.8144966442953019E-2</v>
      </c>
      <c r="BY26" s="289">
        <f t="shared" si="49"/>
        <v>4.8934228187919461E-2</v>
      </c>
      <c r="BZ26" s="289">
        <f t="shared" si="49"/>
        <v>4.9723489932885903E-2</v>
      </c>
      <c r="CA26" s="289">
        <f t="shared" ref="CA26:DF26" si="50">(MIN((CA$5/$P$4*($G26-$H26))/($J26-$H26),1) * ($J26-$H26))/($J26-$H26)*$K26</f>
        <v>5.0512751677852345E-2</v>
      </c>
      <c r="CB26" s="289">
        <f t="shared" si="50"/>
        <v>5.1302013422818787E-2</v>
      </c>
      <c r="CC26" s="289">
        <f t="shared" si="50"/>
        <v>5.2091275167785236E-2</v>
      </c>
      <c r="CD26" s="289">
        <f t="shared" si="50"/>
        <v>5.2880536912751679E-2</v>
      </c>
      <c r="CE26" s="289">
        <f t="shared" si="50"/>
        <v>5.3669798657718121E-2</v>
      </c>
      <c r="CF26" s="289">
        <f t="shared" si="50"/>
        <v>5.4459060402684563E-2</v>
      </c>
      <c r="CG26" s="289">
        <f t="shared" si="50"/>
        <v>5.5248322147651005E-2</v>
      </c>
      <c r="CH26" s="289">
        <f t="shared" si="50"/>
        <v>5.6037583892617447E-2</v>
      </c>
      <c r="CI26" s="289">
        <f t="shared" si="50"/>
        <v>5.6826845637583896E-2</v>
      </c>
      <c r="CJ26" s="289">
        <f t="shared" si="50"/>
        <v>5.7616107382550338E-2</v>
      </c>
      <c r="CK26" s="289">
        <f t="shared" si="50"/>
        <v>5.8405369127516781E-2</v>
      </c>
      <c r="CL26" s="289">
        <f t="shared" si="50"/>
        <v>5.9194630872483223E-2</v>
      </c>
      <c r="CM26" s="289">
        <f t="shared" si="50"/>
        <v>5.9983892617449665E-2</v>
      </c>
      <c r="CN26" s="289">
        <f t="shared" si="50"/>
        <v>6.0773154362416107E-2</v>
      </c>
      <c r="CO26" s="289">
        <f t="shared" si="50"/>
        <v>6.1562416107382549E-2</v>
      </c>
      <c r="CP26" s="289">
        <f t="shared" si="50"/>
        <v>6.2351677852348991E-2</v>
      </c>
      <c r="CQ26" s="289">
        <f t="shared" si="50"/>
        <v>6.314093959731544E-2</v>
      </c>
      <c r="CR26" s="289">
        <f t="shared" si="50"/>
        <v>6.3930201342281875E-2</v>
      </c>
      <c r="CS26" s="289">
        <f t="shared" si="50"/>
        <v>6.4719463087248325E-2</v>
      </c>
      <c r="CT26" s="289">
        <f t="shared" si="50"/>
        <v>6.550872483221476E-2</v>
      </c>
      <c r="CU26" s="289">
        <f t="shared" si="50"/>
        <v>6.6297986577181195E-2</v>
      </c>
      <c r="CV26" s="289">
        <f t="shared" si="50"/>
        <v>6.7087248322147644E-2</v>
      </c>
      <c r="CW26" s="289">
        <f t="shared" si="50"/>
        <v>6.7876510067114093E-2</v>
      </c>
      <c r="CX26" s="289">
        <f t="shared" si="50"/>
        <v>6.8665771812080542E-2</v>
      </c>
      <c r="CY26" s="289">
        <f t="shared" si="50"/>
        <v>6.9455033557046991E-2</v>
      </c>
      <c r="CZ26" s="289">
        <f t="shared" si="50"/>
        <v>7.0244295302013426E-2</v>
      </c>
      <c r="DA26" s="289">
        <f t="shared" si="50"/>
        <v>7.1033557046979862E-2</v>
      </c>
      <c r="DB26" s="289">
        <f t="shared" si="50"/>
        <v>7.1822818791946325E-2</v>
      </c>
      <c r="DC26" s="289">
        <f t="shared" si="50"/>
        <v>7.2612080536912746E-2</v>
      </c>
      <c r="DD26" s="289">
        <f t="shared" si="50"/>
        <v>7.3401342281879195E-2</v>
      </c>
      <c r="DE26" s="289">
        <f t="shared" si="50"/>
        <v>7.419060402684563E-2</v>
      </c>
      <c r="DF26" s="289">
        <f t="shared" si="50"/>
        <v>7.4979865771812079E-2</v>
      </c>
      <c r="DG26" s="289">
        <f t="shared" ref="DG26:EL26" si="51">(MIN((DG$5/$P$4*($G26-$H26))/($J26-$H26),1) * ($J26-$H26))/($J26-$H26)*$K26</f>
        <v>7.5769127516778514E-2</v>
      </c>
      <c r="DH26" s="289">
        <f t="shared" si="51"/>
        <v>7.6558389261744964E-2</v>
      </c>
      <c r="DI26" s="289">
        <f t="shared" si="51"/>
        <v>7.7347651006711413E-2</v>
      </c>
      <c r="DJ26" s="289">
        <f t="shared" si="51"/>
        <v>7.8136912751677848E-2</v>
      </c>
      <c r="DK26" s="289">
        <f t="shared" si="51"/>
        <v>7.8926174496644311E-2</v>
      </c>
      <c r="DL26" s="289">
        <f t="shared" si="51"/>
        <v>7.9715436241610732E-2</v>
      </c>
      <c r="DM26" s="289">
        <f t="shared" si="51"/>
        <v>8.0504697986577181E-2</v>
      </c>
      <c r="DN26" s="289">
        <f t="shared" si="51"/>
        <v>8.1293959731543616E-2</v>
      </c>
      <c r="DO26" s="289">
        <f t="shared" si="51"/>
        <v>8.2083221476510065E-2</v>
      </c>
      <c r="DP26" s="289">
        <f t="shared" si="51"/>
        <v>8.2872483221476501E-2</v>
      </c>
      <c r="DQ26" s="289">
        <f t="shared" si="51"/>
        <v>8.366174496644295E-2</v>
      </c>
      <c r="DR26" s="289">
        <f t="shared" si="51"/>
        <v>8.4451006711409385E-2</v>
      </c>
      <c r="DS26" s="289">
        <f t="shared" si="51"/>
        <v>8.5240268456375834E-2</v>
      </c>
      <c r="DT26" s="289">
        <f t="shared" si="51"/>
        <v>8.6029530201342297E-2</v>
      </c>
      <c r="DU26" s="289">
        <f t="shared" si="51"/>
        <v>8.6818791946308732E-2</v>
      </c>
      <c r="DV26" s="289">
        <f t="shared" si="51"/>
        <v>8.7608053691275167E-2</v>
      </c>
      <c r="DW26" s="289">
        <f t="shared" si="51"/>
        <v>8.8397315436241616E-2</v>
      </c>
      <c r="DX26" s="289">
        <f t="shared" si="51"/>
        <v>8.9186577181208052E-2</v>
      </c>
      <c r="DY26" s="289">
        <f t="shared" si="51"/>
        <v>8.9975838926174501E-2</v>
      </c>
      <c r="DZ26" s="289">
        <f t="shared" si="51"/>
        <v>9.0765100671140936E-2</v>
      </c>
      <c r="EA26" s="289">
        <f t="shared" si="51"/>
        <v>9.1554362416107385E-2</v>
      </c>
      <c r="EB26" s="289">
        <f t="shared" si="51"/>
        <v>9.234362416107382E-2</v>
      </c>
      <c r="EC26" s="289">
        <f t="shared" si="51"/>
        <v>9.3132885906040255E-2</v>
      </c>
      <c r="ED26" s="289">
        <f t="shared" si="51"/>
        <v>9.3922147651006704E-2</v>
      </c>
      <c r="EE26" s="289">
        <f t="shared" si="51"/>
        <v>9.471140939597314E-2</v>
      </c>
      <c r="EF26" s="289">
        <f t="shared" si="51"/>
        <v>9.5500671140939603E-2</v>
      </c>
      <c r="EG26" s="289">
        <f t="shared" si="51"/>
        <v>9.6289932885906038E-2</v>
      </c>
      <c r="EH26" s="289">
        <f t="shared" si="51"/>
        <v>9.7079194630872487E-2</v>
      </c>
      <c r="EI26" s="289">
        <f t="shared" si="51"/>
        <v>9.7868456375838922E-2</v>
      </c>
      <c r="EJ26" s="289">
        <f t="shared" si="51"/>
        <v>9.8657718120805371E-2</v>
      </c>
      <c r="EK26" s="289">
        <f t="shared" si="51"/>
        <v>9.9446979865771806E-2</v>
      </c>
      <c r="EL26" s="289">
        <f t="shared" si="51"/>
        <v>0.10023624161073826</v>
      </c>
      <c r="EM26" s="289">
        <f t="shared" ref="EM26:FH26" si="52">(MIN((EM$5/$P$4*($G26-$H26))/($J26-$H26),1) * ($J26-$H26))/($J26-$H26)*$K26</f>
        <v>0.10102550335570469</v>
      </c>
      <c r="EN26" s="289">
        <f t="shared" si="52"/>
        <v>0.10181476510067114</v>
      </c>
      <c r="EO26" s="289">
        <f t="shared" si="52"/>
        <v>0.10260402684563757</v>
      </c>
      <c r="EP26" s="289">
        <f t="shared" si="52"/>
        <v>0.10339328859060402</v>
      </c>
      <c r="EQ26" s="289">
        <f t="shared" si="52"/>
        <v>0.10418255033557047</v>
      </c>
      <c r="ER26" s="289">
        <f t="shared" si="52"/>
        <v>0.10497181208053691</v>
      </c>
      <c r="ES26" s="289">
        <f t="shared" si="52"/>
        <v>0.10576107382550336</v>
      </c>
      <c r="ET26" s="289">
        <f t="shared" si="52"/>
        <v>0.10655033557046979</v>
      </c>
      <c r="EU26" s="289">
        <f t="shared" si="52"/>
        <v>0.10733959731543624</v>
      </c>
      <c r="EV26" s="289">
        <f t="shared" si="52"/>
        <v>0.10812885906040268</v>
      </c>
      <c r="EW26" s="289">
        <f t="shared" si="52"/>
        <v>0.10891812080536913</v>
      </c>
      <c r="EX26" s="289">
        <f t="shared" si="52"/>
        <v>0.10970738255033556</v>
      </c>
      <c r="EY26" s="289">
        <f t="shared" si="52"/>
        <v>0.11049664429530201</v>
      </c>
      <c r="EZ26" s="289">
        <f t="shared" si="52"/>
        <v>0.11128590604026845</v>
      </c>
      <c r="FA26" s="289">
        <f t="shared" si="52"/>
        <v>0.11207516778523489</v>
      </c>
      <c r="FB26" s="289">
        <f t="shared" si="52"/>
        <v>0.11286442953020133</v>
      </c>
      <c r="FC26" s="289">
        <f t="shared" si="52"/>
        <v>0.11365369127516779</v>
      </c>
      <c r="FD26" s="289">
        <f t="shared" si="52"/>
        <v>0.11444295302013423</v>
      </c>
      <c r="FE26" s="289">
        <f t="shared" si="52"/>
        <v>0.11523221476510068</v>
      </c>
      <c r="FF26" s="289">
        <f t="shared" si="52"/>
        <v>0.11602147651006711</v>
      </c>
      <c r="FG26" s="289">
        <f t="shared" si="52"/>
        <v>0.11681073825503356</v>
      </c>
      <c r="FH26" s="289">
        <f t="shared" si="52"/>
        <v>0.1176</v>
      </c>
    </row>
    <row r="27" spans="1:164" x14ac:dyDescent="0.2">
      <c r="B27" s="398"/>
      <c r="C27" s="398"/>
      <c r="D27" s="398"/>
      <c r="E27" s="398"/>
      <c r="F27" s="398"/>
      <c r="G27" s="398"/>
      <c r="H27" s="398"/>
      <c r="I27" s="398"/>
      <c r="J27" s="287"/>
      <c r="K27" s="110"/>
    </row>
    <row r="28" spans="1:164" x14ac:dyDescent="0.2">
      <c r="B28" s="106"/>
      <c r="C28" s="106"/>
      <c r="D28" s="106" t="s">
        <v>219</v>
      </c>
      <c r="E28" s="106"/>
      <c r="F28" s="106"/>
      <c r="G28" s="106"/>
      <c r="H28" s="106"/>
      <c r="I28" s="106"/>
      <c r="J28" s="106"/>
    </row>
    <row r="29" spans="1:164" x14ac:dyDescent="0.2">
      <c r="B29" s="132" t="s">
        <v>166</v>
      </c>
      <c r="C29" s="133" t="s">
        <v>169</v>
      </c>
      <c r="D29" s="182">
        <v>1</v>
      </c>
    </row>
    <row r="30" spans="1:164" x14ac:dyDescent="0.2">
      <c r="B30" s="133"/>
      <c r="C30" s="133" t="s">
        <v>167</v>
      </c>
      <c r="D30" s="182">
        <v>0.05</v>
      </c>
    </row>
    <row r="31" spans="1:164" x14ac:dyDescent="0.2">
      <c r="B31" s="133"/>
      <c r="C31" s="133" t="s">
        <v>170</v>
      </c>
      <c r="D31" s="182">
        <v>0.2</v>
      </c>
    </row>
    <row r="33" spans="1:16" x14ac:dyDescent="0.2">
      <c r="B33" s="108" t="s">
        <v>279</v>
      </c>
      <c r="C33" s="291" t="s">
        <v>280</v>
      </c>
    </row>
    <row r="34" spans="1:16" x14ac:dyDescent="0.2">
      <c r="B34" s="108" t="str">
        <f>'Drive Train'!D4</f>
        <v>CIM (VP Dyno)</v>
      </c>
      <c r="C34" s="108">
        <f>MATCH(B34,B6:B26,0)+1</f>
        <v>5</v>
      </c>
    </row>
    <row r="36" spans="1:16" x14ac:dyDescent="0.2">
      <c r="A36" s="399" t="str">
        <f>CONCATENATE('Drive Train'!D4," at ", 'Drive Train'!F35, "V")</f>
        <v>CIM (VP Dyno) at 12.4V</v>
      </c>
      <c r="B36" s="399"/>
      <c r="C36" s="399"/>
      <c r="D36" s="399"/>
      <c r="E36" s="90" t="s">
        <v>27</v>
      </c>
      <c r="F36" s="90"/>
      <c r="G36" s="90"/>
      <c r="H36" s="90"/>
      <c r="I36" s="90"/>
      <c r="J36" s="90"/>
      <c r="K36" s="90"/>
      <c r="L36" s="90"/>
      <c r="M36" s="90"/>
      <c r="N36" s="90"/>
      <c r="O36" s="90"/>
      <c r="P36" s="90"/>
    </row>
    <row r="37" spans="1:16" x14ac:dyDescent="0.2">
      <c r="A37" s="399"/>
      <c r="B37" s="399"/>
      <c r="C37" s="399"/>
      <c r="D37" s="399"/>
      <c r="E37" s="6" t="s">
        <v>26</v>
      </c>
      <c r="F37" s="68" t="s">
        <v>16</v>
      </c>
      <c r="G37" s="68" t="s">
        <v>17</v>
      </c>
      <c r="H37" s="68" t="s">
        <v>18</v>
      </c>
      <c r="I37" s="68" t="s">
        <v>19</v>
      </c>
      <c r="J37" s="68" t="s">
        <v>20</v>
      </c>
      <c r="K37" s="68" t="s">
        <v>22</v>
      </c>
      <c r="L37" s="68" t="s">
        <v>23</v>
      </c>
      <c r="M37" s="68" t="s">
        <v>24</v>
      </c>
      <c r="N37" s="68" t="s">
        <v>25</v>
      </c>
      <c r="O37" s="68" t="s">
        <v>21</v>
      </c>
      <c r="P37" s="256" t="s">
        <v>282</v>
      </c>
    </row>
    <row r="38" spans="1:16" x14ac:dyDescent="0.2">
      <c r="B38" s="6"/>
      <c r="E38" s="6">
        <v>0</v>
      </c>
      <c r="F38" s="68">
        <f t="shared" ref="F38:F63" si="53">HLOOKUP($E38,$O$5:$FH$26,$C$34,TRUE)</f>
        <v>0</v>
      </c>
      <c r="G38" s="46">
        <f>(1-F38/Calcs!$C$12)*Calcs!$C$11</f>
        <v>5507.666666666667</v>
      </c>
      <c r="H38" s="68">
        <f>(Calcs!$C$14-Calcs!$C$15)*F38/Calcs!$C$12+Calcs!$C$15</f>
        <v>2.7495000000000003</v>
      </c>
      <c r="I38" s="68">
        <f t="shared" ref="I38:I63" si="54">F38*G38*2*PI()/60</f>
        <v>0</v>
      </c>
      <c r="J38" s="68">
        <f>H38*Calcs!$C$8</f>
        <v>32.994</v>
      </c>
      <c r="K38" s="68">
        <f>F38/MAX(F$38:F$63)</f>
        <v>0</v>
      </c>
      <c r="L38" s="68">
        <f t="shared" ref="L38:L63" si="55">G38/MAX(G$38:G$63)</f>
        <v>1</v>
      </c>
      <c r="M38" s="68">
        <f t="shared" ref="M38:M63" si="56">H38/MAX(H$38:H$63)</f>
        <v>2.0980621826103881E-2</v>
      </c>
      <c r="N38" s="68">
        <f t="shared" ref="N38:N63" si="57">I38/MAX(I$38:I$63)</f>
        <v>0</v>
      </c>
      <c r="O38" s="68">
        <f t="shared" ref="O38:O63" si="58">I38/J38</f>
        <v>0</v>
      </c>
      <c r="P38" s="256">
        <f>F38/H38</f>
        <v>0</v>
      </c>
    </row>
    <row r="39" spans="1:16" x14ac:dyDescent="0.2">
      <c r="B39" s="6"/>
      <c r="E39" s="6">
        <f t="shared" ref="E39:E62" si="59">ROUNDDOWN(($FH$5-$O$5+1)/25,0)+E38</f>
        <v>6</v>
      </c>
      <c r="F39" s="256">
        <f t="shared" si="53"/>
        <v>9.7046979865771807E-2</v>
      </c>
      <c r="G39" s="46">
        <f>(1-F39/Calcs!$C$12)*Calcs!$C$11</f>
        <v>5289.8742919701081</v>
      </c>
      <c r="H39" s="147">
        <f>(Calcs!$C$14-Calcs!$C$15)*F39/Calcs!$C$12+Calcs!$C$15</f>
        <v>7.9159429530201342</v>
      </c>
      <c r="I39" s="68">
        <f t="shared" si="54"/>
        <v>53.759595726041589</v>
      </c>
      <c r="J39" s="147">
        <f>H39*Calcs!$C$8</f>
        <v>94.991315436241607</v>
      </c>
      <c r="K39" s="68">
        <f t="shared" ref="K39:K63" si="60">F39/MAX(F$38:F$63)</f>
        <v>4.0268456375838924E-2</v>
      </c>
      <c r="L39" s="68">
        <f t="shared" si="55"/>
        <v>0.96045650765056734</v>
      </c>
      <c r="M39" s="68">
        <f t="shared" si="56"/>
        <v>6.0404220947200368E-2</v>
      </c>
      <c r="N39" s="68">
        <f t="shared" si="57"/>
        <v>0.15203953351289409</v>
      </c>
      <c r="O39" s="68">
        <f t="shared" si="58"/>
        <v>0.56594221776121367</v>
      </c>
      <c r="P39" s="256">
        <f t="shared" ref="P39:P63" si="61">F39/H39</f>
        <v>1.2259686614940285E-2</v>
      </c>
    </row>
    <row r="40" spans="1:16" x14ac:dyDescent="0.2">
      <c r="B40" s="6"/>
      <c r="E40" s="6">
        <f t="shared" si="59"/>
        <v>12</v>
      </c>
      <c r="F40" s="256">
        <f t="shared" si="53"/>
        <v>0.19409395973154361</v>
      </c>
      <c r="G40" s="46">
        <f>(1-F40/Calcs!$C$12)*Calcs!$C$11</f>
        <v>5072.0819172735501</v>
      </c>
      <c r="H40" s="147">
        <f>(Calcs!$C$14-Calcs!$C$15)*F40/Calcs!$C$12+Calcs!$C$15</f>
        <v>13.082385906040269</v>
      </c>
      <c r="I40" s="68">
        <f t="shared" si="54"/>
        <v>103.09245865290319</v>
      </c>
      <c r="J40" s="147">
        <f>H40*Calcs!$C$8</f>
        <v>156.98863087248321</v>
      </c>
      <c r="K40" s="68">
        <f t="shared" si="60"/>
        <v>8.0536912751677847E-2</v>
      </c>
      <c r="L40" s="68">
        <f t="shared" si="55"/>
        <v>0.92091301530113479</v>
      </c>
      <c r="M40" s="68">
        <f t="shared" si="56"/>
        <v>9.9827820068296866E-2</v>
      </c>
      <c r="N40" s="68">
        <f t="shared" si="57"/>
        <v>0.29155965759415198</v>
      </c>
      <c r="O40" s="68">
        <f t="shared" si="58"/>
        <v>0.65668741793564567</v>
      </c>
      <c r="P40" s="256">
        <f t="shared" si="61"/>
        <v>1.4836281479965248E-2</v>
      </c>
    </row>
    <row r="41" spans="1:16" x14ac:dyDescent="0.2">
      <c r="B41" s="6"/>
      <c r="E41" s="6">
        <f t="shared" si="59"/>
        <v>18</v>
      </c>
      <c r="F41" s="256">
        <f t="shared" si="53"/>
        <v>0.29114093959731546</v>
      </c>
      <c r="G41" s="46">
        <f>(1-F41/Calcs!$C$12)*Calcs!$C$11</f>
        <v>4854.2895425769912</v>
      </c>
      <c r="H41" s="147">
        <f>(Calcs!$C$14-Calcs!$C$15)*F41/Calcs!$C$12+Calcs!$C$15</f>
        <v>18.248828859060403</v>
      </c>
      <c r="I41" s="68">
        <f t="shared" si="54"/>
        <v>147.99858878058484</v>
      </c>
      <c r="J41" s="147">
        <f>H41*Calcs!$C$8</f>
        <v>218.98594630872483</v>
      </c>
      <c r="K41" s="68">
        <f t="shared" si="60"/>
        <v>0.12080536912751678</v>
      </c>
      <c r="L41" s="68">
        <f t="shared" si="55"/>
        <v>0.88136952295170201</v>
      </c>
      <c r="M41" s="68">
        <f t="shared" si="56"/>
        <v>0.13925141918939335</v>
      </c>
      <c r="N41" s="68">
        <f t="shared" si="57"/>
        <v>0.41856037224377385</v>
      </c>
      <c r="O41" s="68">
        <f t="shared" si="58"/>
        <v>0.67583601265415216</v>
      </c>
      <c r="P41" s="256">
        <f t="shared" si="61"/>
        <v>1.5953951995816226E-2</v>
      </c>
    </row>
    <row r="42" spans="1:16" x14ac:dyDescent="0.2">
      <c r="B42" s="6"/>
      <c r="E42" s="6">
        <f t="shared" si="59"/>
        <v>24</v>
      </c>
      <c r="F42" s="256">
        <f t="shared" si="53"/>
        <v>0.38818791946308723</v>
      </c>
      <c r="G42" s="46">
        <f>(1-F42/Calcs!$C$12)*Calcs!$C$11</f>
        <v>4636.4971678804322</v>
      </c>
      <c r="H42" s="147">
        <f>(Calcs!$C$14-Calcs!$C$15)*F42/Calcs!$C$12+Calcs!$C$15</f>
        <v>23.415271812080537</v>
      </c>
      <c r="I42" s="68">
        <f t="shared" si="54"/>
        <v>188.4779861090864</v>
      </c>
      <c r="J42" s="147">
        <f>H42*Calcs!$C$8</f>
        <v>280.98326174496646</v>
      </c>
      <c r="K42" s="68">
        <f t="shared" si="60"/>
        <v>0.16107382550335569</v>
      </c>
      <c r="L42" s="68">
        <f t="shared" si="55"/>
        <v>0.84182603060226935</v>
      </c>
      <c r="M42" s="68">
        <f t="shared" si="56"/>
        <v>0.17867501831048985</v>
      </c>
      <c r="N42" s="68">
        <f t="shared" si="57"/>
        <v>0.53304167746175923</v>
      </c>
      <c r="O42" s="68">
        <f t="shared" si="58"/>
        <v>0.67078012027690759</v>
      </c>
      <c r="P42" s="256">
        <f t="shared" si="61"/>
        <v>1.6578407570003572E-2</v>
      </c>
    </row>
    <row r="43" spans="1:16" x14ac:dyDescent="0.2">
      <c r="B43" s="6"/>
      <c r="E43" s="6">
        <f t="shared" si="59"/>
        <v>30</v>
      </c>
      <c r="F43" s="256">
        <f t="shared" si="53"/>
        <v>0.48523489932885905</v>
      </c>
      <c r="G43" s="46">
        <f>(1-F43/Calcs!$C$12)*Calcs!$C$11</f>
        <v>4418.7047931838733</v>
      </c>
      <c r="H43" s="147">
        <f>(Calcs!$C$14-Calcs!$C$15)*F43/Calcs!$C$12+Calcs!$C$15</f>
        <v>28.581714765100671</v>
      </c>
      <c r="I43" s="68">
        <f t="shared" si="54"/>
        <v>224.53065063840802</v>
      </c>
      <c r="J43" s="147">
        <f>H43*Calcs!$C$8</f>
        <v>342.98057718120805</v>
      </c>
      <c r="K43" s="68">
        <f t="shared" si="60"/>
        <v>0.20134228187919462</v>
      </c>
      <c r="L43" s="68">
        <f t="shared" si="55"/>
        <v>0.80228253825283657</v>
      </c>
      <c r="M43" s="68">
        <f t="shared" si="56"/>
        <v>0.21809861743158632</v>
      </c>
      <c r="N43" s="68">
        <f t="shared" si="57"/>
        <v>0.63500357324810852</v>
      </c>
      <c r="O43" s="68">
        <f t="shared" si="58"/>
        <v>0.65464538104086578</v>
      </c>
      <c r="P43" s="256">
        <f t="shared" si="61"/>
        <v>1.6977109432263621E-2</v>
      </c>
    </row>
    <row r="44" spans="1:16" x14ac:dyDescent="0.2">
      <c r="B44" s="6"/>
      <c r="E44" s="6">
        <f t="shared" si="59"/>
        <v>36</v>
      </c>
      <c r="F44" s="256">
        <f t="shared" si="53"/>
        <v>0.58228187919463092</v>
      </c>
      <c r="G44" s="46">
        <f>(1-F44/Calcs!$C$12)*Calcs!$C$11</f>
        <v>4200.9124184873153</v>
      </c>
      <c r="H44" s="147">
        <f>(Calcs!$C$14-Calcs!$C$15)*F44/Calcs!$C$12+Calcs!$C$15</f>
        <v>33.748157718120801</v>
      </c>
      <c r="I44" s="68">
        <f t="shared" si="54"/>
        <v>256.15658236854972</v>
      </c>
      <c r="J44" s="147">
        <f>H44*Calcs!$C$8</f>
        <v>404.97789261744958</v>
      </c>
      <c r="K44" s="68">
        <f t="shared" si="60"/>
        <v>0.24161073825503357</v>
      </c>
      <c r="L44" s="68">
        <f t="shared" si="55"/>
        <v>0.76273904590340402</v>
      </c>
      <c r="M44" s="68">
        <f t="shared" si="56"/>
        <v>0.25752221655268276</v>
      </c>
      <c r="N44" s="68">
        <f t="shared" si="57"/>
        <v>0.72444605960282182</v>
      </c>
      <c r="O44" s="68">
        <f t="shared" si="58"/>
        <v>0.63251991537849317</v>
      </c>
      <c r="P44" s="256">
        <f t="shared" si="61"/>
        <v>1.7253738235375717E-2</v>
      </c>
    </row>
    <row r="45" spans="1:16" x14ac:dyDescent="0.2">
      <c r="B45" s="6"/>
      <c r="E45" s="6">
        <f t="shared" si="59"/>
        <v>42</v>
      </c>
      <c r="F45" s="256">
        <f t="shared" si="53"/>
        <v>0.67932885906040263</v>
      </c>
      <c r="G45" s="46">
        <f>(1-F45/Calcs!$C$12)*Calcs!$C$11</f>
        <v>3983.1200437907564</v>
      </c>
      <c r="H45" s="147">
        <f>(Calcs!$C$14-Calcs!$C$15)*F45/Calcs!$C$12+Calcs!$C$15</f>
        <v>38.914600671140931</v>
      </c>
      <c r="I45" s="68">
        <f t="shared" si="54"/>
        <v>283.35578129951131</v>
      </c>
      <c r="J45" s="147">
        <f>H45*Calcs!$C$8</f>
        <v>466.97520805369118</v>
      </c>
      <c r="K45" s="68">
        <f t="shared" si="60"/>
        <v>0.28187919463087246</v>
      </c>
      <c r="L45" s="68">
        <f t="shared" si="55"/>
        <v>0.72319555355397136</v>
      </c>
      <c r="M45" s="68">
        <f t="shared" si="56"/>
        <v>0.29694581567377926</v>
      </c>
      <c r="N45" s="68">
        <f t="shared" si="57"/>
        <v>0.80136913652589858</v>
      </c>
      <c r="O45" s="68">
        <f t="shared" si="58"/>
        <v>0.60678977473025086</v>
      </c>
      <c r="P45" s="256">
        <f t="shared" si="61"/>
        <v>1.7456914560199842E-2</v>
      </c>
    </row>
    <row r="46" spans="1:16" x14ac:dyDescent="0.2">
      <c r="B46" s="6"/>
      <c r="E46" s="6">
        <f t="shared" si="59"/>
        <v>48</v>
      </c>
      <c r="F46" s="256">
        <f t="shared" si="53"/>
        <v>0.77637583892617446</v>
      </c>
      <c r="G46" s="46">
        <f>(1-F46/Calcs!$C$12)*Calcs!$C$11</f>
        <v>3765.327669094198</v>
      </c>
      <c r="H46" s="147">
        <f>(Calcs!$C$14-Calcs!$C$15)*F46/Calcs!$C$12+Calcs!$C$15</f>
        <v>44.081043624161069</v>
      </c>
      <c r="I46" s="68">
        <f t="shared" si="54"/>
        <v>306.12824743129295</v>
      </c>
      <c r="J46" s="147">
        <f>H46*Calcs!$C$8</f>
        <v>528.97252348993288</v>
      </c>
      <c r="K46" s="68">
        <f t="shared" si="60"/>
        <v>0.32214765100671139</v>
      </c>
      <c r="L46" s="68">
        <f t="shared" si="55"/>
        <v>0.6836520612045387</v>
      </c>
      <c r="M46" s="68">
        <f t="shared" si="56"/>
        <v>0.33636941479487575</v>
      </c>
      <c r="N46" s="68">
        <f t="shared" si="57"/>
        <v>0.86577280401733936</v>
      </c>
      <c r="O46" s="68">
        <f t="shared" si="58"/>
        <v>0.57872239830452932</v>
      </c>
      <c r="P46" s="256">
        <f t="shared" si="61"/>
        <v>1.7612465021146606E-2</v>
      </c>
    </row>
    <row r="47" spans="1:16" x14ac:dyDescent="0.2">
      <c r="B47" s="6"/>
      <c r="E47" s="6">
        <f t="shared" si="59"/>
        <v>54</v>
      </c>
      <c r="F47" s="256">
        <f t="shared" si="53"/>
        <v>0.87342281879194628</v>
      </c>
      <c r="G47" s="46">
        <f>(1-F47/Calcs!$C$12)*Calcs!$C$11</f>
        <v>3547.5352943976391</v>
      </c>
      <c r="H47" s="147">
        <f>(Calcs!$C$14-Calcs!$C$15)*F47/Calcs!$C$12+Calcs!$C$15</f>
        <v>49.247486577181199</v>
      </c>
      <c r="I47" s="68">
        <f t="shared" si="54"/>
        <v>324.47398076389453</v>
      </c>
      <c r="J47" s="147">
        <f>H47*Calcs!$C$8</f>
        <v>590.96983892617436</v>
      </c>
      <c r="K47" s="68">
        <f t="shared" si="60"/>
        <v>0.36241610738255031</v>
      </c>
      <c r="L47" s="68">
        <f t="shared" si="55"/>
        <v>0.64410856885510603</v>
      </c>
      <c r="M47" s="68">
        <f t="shared" si="56"/>
        <v>0.3757930139159722</v>
      </c>
      <c r="N47" s="68">
        <f t="shared" si="57"/>
        <v>0.9176570620771437</v>
      </c>
      <c r="O47" s="68">
        <f t="shared" si="58"/>
        <v>0.54905336853312536</v>
      </c>
      <c r="P47" s="256">
        <f t="shared" si="61"/>
        <v>1.7735378584714339E-2</v>
      </c>
    </row>
    <row r="48" spans="1:16" x14ac:dyDescent="0.2">
      <c r="B48" s="6"/>
      <c r="E48" s="6">
        <f t="shared" si="59"/>
        <v>60</v>
      </c>
      <c r="F48" s="256">
        <f t="shared" si="53"/>
        <v>0.9704697986577181</v>
      </c>
      <c r="G48" s="46">
        <f>(1-F48/Calcs!$C$12)*Calcs!$C$11</f>
        <v>3329.7429197010806</v>
      </c>
      <c r="H48" s="147">
        <f>(Calcs!$C$14-Calcs!$C$15)*F48/Calcs!$C$12+Calcs!$C$15</f>
        <v>54.413929530201337</v>
      </c>
      <c r="I48" s="68">
        <f t="shared" si="54"/>
        <v>338.39298129731623</v>
      </c>
      <c r="J48" s="147">
        <f>H48*Calcs!$C$8</f>
        <v>652.96715436241607</v>
      </c>
      <c r="K48" s="68">
        <f t="shared" si="60"/>
        <v>0.40268456375838924</v>
      </c>
      <c r="L48" s="68">
        <f t="shared" si="55"/>
        <v>0.60456507650567337</v>
      </c>
      <c r="M48" s="68">
        <f t="shared" si="56"/>
        <v>0.41521661303706875</v>
      </c>
      <c r="N48" s="68">
        <f t="shared" si="57"/>
        <v>0.95702191070531217</v>
      </c>
      <c r="O48" s="68">
        <f t="shared" si="58"/>
        <v>0.51823890227332647</v>
      </c>
      <c r="P48" s="256">
        <f t="shared" si="61"/>
        <v>1.7834951583841758E-2</v>
      </c>
    </row>
    <row r="49" spans="2:16" x14ac:dyDescent="0.2">
      <c r="B49" s="6"/>
      <c r="E49" s="6">
        <f t="shared" si="59"/>
        <v>66</v>
      </c>
      <c r="F49" s="256">
        <f t="shared" si="53"/>
        <v>1.06751677852349</v>
      </c>
      <c r="G49" s="46">
        <f>(1-F49/Calcs!$C$12)*Calcs!$C$11</f>
        <v>3111.9505450045217</v>
      </c>
      <c r="H49" s="147">
        <f>(Calcs!$C$14-Calcs!$C$15)*F49/Calcs!$C$12+Calcs!$C$15</f>
        <v>59.580372483221481</v>
      </c>
      <c r="I49" s="68">
        <f t="shared" si="54"/>
        <v>347.88524903155786</v>
      </c>
      <c r="J49" s="147">
        <f>H49*Calcs!$C$8</f>
        <v>714.96446979865777</v>
      </c>
      <c r="K49" s="68">
        <f t="shared" si="60"/>
        <v>0.44295302013422821</v>
      </c>
      <c r="L49" s="68">
        <f t="shared" si="55"/>
        <v>0.56502158415624071</v>
      </c>
      <c r="M49" s="68">
        <f t="shared" si="56"/>
        <v>0.4546402121581653</v>
      </c>
      <c r="N49" s="68">
        <f t="shared" si="57"/>
        <v>0.98386734990184421</v>
      </c>
      <c r="O49" s="68">
        <f t="shared" si="58"/>
        <v>0.4865769751181151</v>
      </c>
      <c r="P49" s="256">
        <f t="shared" si="61"/>
        <v>1.7917255868518025E-2</v>
      </c>
    </row>
    <row r="50" spans="2:16" x14ac:dyDescent="0.2">
      <c r="B50" s="6"/>
      <c r="E50" s="6">
        <f t="shared" si="59"/>
        <v>72</v>
      </c>
      <c r="F50" s="256">
        <f t="shared" si="53"/>
        <v>1.1645637583892618</v>
      </c>
      <c r="G50" s="46">
        <f>(1-F50/Calcs!$C$12)*Calcs!$C$11</f>
        <v>2894.1581703079632</v>
      </c>
      <c r="H50" s="147">
        <f>(Calcs!$C$14-Calcs!$C$15)*F50/Calcs!$C$12+Calcs!$C$15</f>
        <v>64.746815436241604</v>
      </c>
      <c r="I50" s="68">
        <f t="shared" si="54"/>
        <v>352.95078396661955</v>
      </c>
      <c r="J50" s="147">
        <f>H50*Calcs!$C$8</f>
        <v>776.96178523489925</v>
      </c>
      <c r="K50" s="68">
        <f t="shared" si="60"/>
        <v>0.48322147651006714</v>
      </c>
      <c r="L50" s="68">
        <f t="shared" si="55"/>
        <v>0.52547809180680805</v>
      </c>
      <c r="M50" s="68">
        <f t="shared" si="56"/>
        <v>0.49406381127926169</v>
      </c>
      <c r="N50" s="68">
        <f t="shared" si="57"/>
        <v>0.99819337966674027</v>
      </c>
      <c r="O50" s="68">
        <f t="shared" si="58"/>
        <v>0.4542704553479574</v>
      </c>
      <c r="P50" s="256">
        <f t="shared" si="61"/>
        <v>1.7986425286600351E-2</v>
      </c>
    </row>
    <row r="51" spans="2:16" x14ac:dyDescent="0.2">
      <c r="B51" s="6"/>
      <c r="E51" s="6">
        <f t="shared" si="59"/>
        <v>78</v>
      </c>
      <c r="F51" s="256">
        <f t="shared" si="53"/>
        <v>1.2616107382550337</v>
      </c>
      <c r="G51" s="46">
        <f>(1-F51/Calcs!$C$12)*Calcs!$C$11</f>
        <v>2676.3657956114048</v>
      </c>
      <c r="H51" s="147">
        <f>(Calcs!$C$14-Calcs!$C$15)*F51/Calcs!$C$12+Calcs!$C$15</f>
        <v>69.913258389261742</v>
      </c>
      <c r="I51" s="68">
        <f t="shared" si="54"/>
        <v>353.58958610250124</v>
      </c>
      <c r="J51" s="147">
        <f>H51*Calcs!$C$8</f>
        <v>838.95910067114096</v>
      </c>
      <c r="K51" s="68">
        <f t="shared" si="60"/>
        <v>0.52348993288590606</v>
      </c>
      <c r="L51" s="68">
        <f t="shared" si="55"/>
        <v>0.48593459945737544</v>
      </c>
      <c r="M51" s="68">
        <f t="shared" si="56"/>
        <v>0.53348741040035819</v>
      </c>
      <c r="N51" s="68">
        <f t="shared" si="57"/>
        <v>1</v>
      </c>
      <c r="O51" s="68">
        <f t="shared" si="58"/>
        <v>0.42146224508398644</v>
      </c>
      <c r="P51" s="256">
        <f t="shared" si="61"/>
        <v>1.8045371755249354E-2</v>
      </c>
    </row>
    <row r="52" spans="2:16" x14ac:dyDescent="0.2">
      <c r="B52" s="6"/>
      <c r="E52" s="6">
        <f t="shared" si="59"/>
        <v>84</v>
      </c>
      <c r="F52" s="256">
        <f t="shared" si="53"/>
        <v>1.3586577181208053</v>
      </c>
      <c r="G52" s="46">
        <f>(1-F52/Calcs!$C$12)*Calcs!$C$11</f>
        <v>2458.5734209148468</v>
      </c>
      <c r="H52" s="147">
        <f>(Calcs!$C$14-Calcs!$C$15)*F52/Calcs!$C$12+Calcs!$C$15</f>
        <v>75.079701342281865</v>
      </c>
      <c r="I52" s="68">
        <f t="shared" si="54"/>
        <v>349.80165543920299</v>
      </c>
      <c r="J52" s="147">
        <f>H52*Calcs!$C$8</f>
        <v>900.95641610738244</v>
      </c>
      <c r="K52" s="68">
        <f t="shared" si="60"/>
        <v>0.56375838926174493</v>
      </c>
      <c r="L52" s="68">
        <f t="shared" si="55"/>
        <v>0.44639110710794289</v>
      </c>
      <c r="M52" s="68">
        <f t="shared" si="56"/>
        <v>0.57291100952145457</v>
      </c>
      <c r="N52" s="68">
        <f t="shared" si="57"/>
        <v>0.98928721090162375</v>
      </c>
      <c r="O52" s="68">
        <f t="shared" si="58"/>
        <v>0.38825591247857999</v>
      </c>
      <c r="P52" s="256">
        <f t="shared" si="61"/>
        <v>1.809620568316864E-2</v>
      </c>
    </row>
    <row r="53" spans="2:16" x14ac:dyDescent="0.2">
      <c r="B53" s="6"/>
      <c r="E53" s="6">
        <f t="shared" si="59"/>
        <v>90</v>
      </c>
      <c r="F53" s="256">
        <f t="shared" si="53"/>
        <v>1.4557046979865773</v>
      </c>
      <c r="G53" s="46">
        <f>(1-F53/Calcs!$C$12)*Calcs!$C$11</f>
        <v>2240.7810462182874</v>
      </c>
      <c r="H53" s="147">
        <f>(Calcs!$C$14-Calcs!$C$15)*F53/Calcs!$C$12+Calcs!$C$15</f>
        <v>80.246144295302017</v>
      </c>
      <c r="I53" s="68">
        <f t="shared" si="54"/>
        <v>341.58699197672456</v>
      </c>
      <c r="J53" s="147">
        <f>H53*Calcs!$C$8</f>
        <v>962.95373154362414</v>
      </c>
      <c r="K53" s="68">
        <f t="shared" si="60"/>
        <v>0.60402684563758391</v>
      </c>
      <c r="L53" s="68">
        <f t="shared" si="55"/>
        <v>0.40684761475851006</v>
      </c>
      <c r="M53" s="68">
        <f t="shared" si="56"/>
        <v>0.61233460864255129</v>
      </c>
      <c r="N53" s="68">
        <f t="shared" si="57"/>
        <v>0.96605501237161073</v>
      </c>
      <c r="O53" s="68">
        <f t="shared" si="58"/>
        <v>0.3547283538007141</v>
      </c>
      <c r="P53" s="256">
        <f t="shared" si="61"/>
        <v>1.8140493985974615E-2</v>
      </c>
    </row>
    <row r="54" spans="2:16" x14ac:dyDescent="0.2">
      <c r="B54" s="6"/>
      <c r="E54" s="6">
        <f t="shared" si="59"/>
        <v>96</v>
      </c>
      <c r="F54" s="256">
        <f t="shared" si="53"/>
        <v>1.5527516778523489</v>
      </c>
      <c r="G54" s="46">
        <f>(1-F54/Calcs!$C$12)*Calcs!$C$11</f>
        <v>2022.9886715217292</v>
      </c>
      <c r="H54" s="147">
        <f>(Calcs!$C$14-Calcs!$C$15)*F54/Calcs!$C$12+Calcs!$C$15</f>
        <v>85.41258724832214</v>
      </c>
      <c r="I54" s="68">
        <f t="shared" si="54"/>
        <v>328.9455957150663</v>
      </c>
      <c r="J54" s="147">
        <f>H54*Calcs!$C$8</f>
        <v>1024.9510469798656</v>
      </c>
      <c r="K54" s="68">
        <f t="shared" si="60"/>
        <v>0.64429530201342278</v>
      </c>
      <c r="L54" s="68">
        <f t="shared" si="55"/>
        <v>0.3673041224090775</v>
      </c>
      <c r="M54" s="68">
        <f t="shared" si="56"/>
        <v>0.65175820776364768</v>
      </c>
      <c r="N54" s="68">
        <f t="shared" si="57"/>
        <v>0.93030340440996206</v>
      </c>
      <c r="O54" s="68">
        <f t="shared" si="58"/>
        <v>0.32093786009033481</v>
      </c>
      <c r="P54" s="256">
        <f t="shared" si="61"/>
        <v>1.8179424460448613E-2</v>
      </c>
    </row>
    <row r="55" spans="2:16" x14ac:dyDescent="0.2">
      <c r="B55" s="6"/>
      <c r="E55" s="6">
        <f t="shared" si="59"/>
        <v>102</v>
      </c>
      <c r="F55" s="256">
        <f t="shared" si="53"/>
        <v>1.649798657718121</v>
      </c>
      <c r="G55" s="46">
        <f>(1-F55/Calcs!$C$12)*Calcs!$C$11</f>
        <v>1805.1962968251701</v>
      </c>
      <c r="H55" s="147">
        <f>(Calcs!$C$14-Calcs!$C$15)*F55/Calcs!$C$12+Calcs!$C$15</f>
        <v>90.579030201342277</v>
      </c>
      <c r="I55" s="68">
        <f t="shared" si="54"/>
        <v>311.87746665422793</v>
      </c>
      <c r="J55" s="147">
        <f>H55*Calcs!$C$8</f>
        <v>1086.9483624161073</v>
      </c>
      <c r="K55" s="68">
        <f t="shared" si="60"/>
        <v>0.68456375838926176</v>
      </c>
      <c r="L55" s="68">
        <f t="shared" si="55"/>
        <v>0.32776063005964473</v>
      </c>
      <c r="M55" s="68">
        <f t="shared" si="56"/>
        <v>0.69118180688474418</v>
      </c>
      <c r="N55" s="68">
        <f t="shared" si="57"/>
        <v>0.88203238701667674</v>
      </c>
      <c r="O55" s="68">
        <f t="shared" si="58"/>
        <v>0.28692942317975034</v>
      </c>
      <c r="P55" s="256">
        <f t="shared" si="61"/>
        <v>1.8213913905358557E-2</v>
      </c>
    </row>
    <row r="56" spans="2:16" x14ac:dyDescent="0.2">
      <c r="B56" s="6"/>
      <c r="E56" s="6">
        <f t="shared" si="59"/>
        <v>108</v>
      </c>
      <c r="F56" s="256">
        <f t="shared" si="53"/>
        <v>1.7468456375838926</v>
      </c>
      <c r="G56" s="46">
        <f>(1-F56/Calcs!$C$12)*Calcs!$C$11</f>
        <v>1587.4039221286121</v>
      </c>
      <c r="H56" s="147">
        <f>(Calcs!$C$14-Calcs!$C$15)*F56/Calcs!$C$12+Calcs!$C$15</f>
        <v>95.745473154362401</v>
      </c>
      <c r="I56" s="68">
        <f t="shared" si="54"/>
        <v>290.38260479420967</v>
      </c>
      <c r="J56" s="147">
        <f>H56*Calcs!$C$8</f>
        <v>1148.9456778523488</v>
      </c>
      <c r="K56" s="68">
        <f t="shared" si="60"/>
        <v>0.72483221476510062</v>
      </c>
      <c r="L56" s="68">
        <f t="shared" si="55"/>
        <v>0.28821713771021218</v>
      </c>
      <c r="M56" s="68">
        <f t="shared" si="56"/>
        <v>0.73060540600584056</v>
      </c>
      <c r="N56" s="68">
        <f t="shared" si="57"/>
        <v>0.82124196019175566</v>
      </c>
      <c r="O56" s="68">
        <f t="shared" si="58"/>
        <v>0.25273832383181372</v>
      </c>
      <c r="P56" s="256">
        <f t="shared" si="61"/>
        <v>1.8244681236966678E-2</v>
      </c>
    </row>
    <row r="57" spans="2:16" x14ac:dyDescent="0.2">
      <c r="B57" s="6"/>
      <c r="E57" s="6">
        <f t="shared" si="59"/>
        <v>114</v>
      </c>
      <c r="F57" s="256">
        <f t="shared" si="53"/>
        <v>1.8438926174496646</v>
      </c>
      <c r="G57" s="46">
        <f>(1-F57/Calcs!$C$12)*Calcs!$C$11</f>
        <v>1369.6115474320527</v>
      </c>
      <c r="H57" s="147">
        <f>(Calcs!$C$14-Calcs!$C$15)*F57/Calcs!$C$12+Calcs!$C$15</f>
        <v>100.91191610738255</v>
      </c>
      <c r="I57" s="68">
        <f t="shared" si="54"/>
        <v>264.46101013501135</v>
      </c>
      <c r="J57" s="147">
        <f>H57*Calcs!$C$8</f>
        <v>1210.9429932885905</v>
      </c>
      <c r="K57" s="68">
        <f t="shared" si="60"/>
        <v>0.7651006711409396</v>
      </c>
      <c r="L57" s="68">
        <f t="shared" si="55"/>
        <v>0.24867364536077941</v>
      </c>
      <c r="M57" s="68">
        <f t="shared" si="56"/>
        <v>0.77002900512693717</v>
      </c>
      <c r="N57" s="68">
        <f t="shared" si="57"/>
        <v>0.74793212393519803</v>
      </c>
      <c r="O57" s="68">
        <f t="shared" si="58"/>
        <v>0.21839261765478113</v>
      </c>
      <c r="P57" s="256">
        <f t="shared" si="61"/>
        <v>1.8272298144527733E-2</v>
      </c>
    </row>
    <row r="58" spans="2:16" x14ac:dyDescent="0.2">
      <c r="B58" s="6"/>
      <c r="E58" s="6">
        <f t="shared" si="59"/>
        <v>120</v>
      </c>
      <c r="F58" s="256">
        <f t="shared" si="53"/>
        <v>1.9409395973154362</v>
      </c>
      <c r="G58" s="46">
        <f>(1-F58/Calcs!$C$12)*Calcs!$C$11</f>
        <v>1151.8191727354947</v>
      </c>
      <c r="H58" s="147">
        <f>(Calcs!$C$14-Calcs!$C$15)*F58/Calcs!$C$12+Calcs!$C$15</f>
        <v>106.07835906040268</v>
      </c>
      <c r="I58" s="68">
        <f t="shared" si="54"/>
        <v>234.11268267663314</v>
      </c>
      <c r="J58" s="147">
        <f>H58*Calcs!$C$8</f>
        <v>1272.940308724832</v>
      </c>
      <c r="K58" s="68">
        <f t="shared" si="60"/>
        <v>0.80536912751677847</v>
      </c>
      <c r="L58" s="68">
        <f t="shared" si="55"/>
        <v>0.20913015301134685</v>
      </c>
      <c r="M58" s="68">
        <f t="shared" si="56"/>
        <v>0.80945260424803356</v>
      </c>
      <c r="N58" s="68">
        <f t="shared" si="57"/>
        <v>0.66210287824700464</v>
      </c>
      <c r="O58" s="68">
        <f t="shared" si="58"/>
        <v>0.18391489457283</v>
      </c>
      <c r="P58" s="256">
        <f t="shared" si="61"/>
        <v>1.8297224943027587E-2</v>
      </c>
    </row>
    <row r="59" spans="2:16" x14ac:dyDescent="0.2">
      <c r="B59" s="6"/>
      <c r="E59" s="6">
        <f t="shared" si="59"/>
        <v>126</v>
      </c>
      <c r="F59" s="256">
        <f t="shared" si="53"/>
        <v>2.0379865771812082</v>
      </c>
      <c r="G59" s="46">
        <f>(1-F59/Calcs!$C$12)*Calcs!$C$11</f>
        <v>934.02679803893545</v>
      </c>
      <c r="H59" s="147">
        <f>(Calcs!$C$14-Calcs!$C$15)*F59/Calcs!$C$12+Calcs!$C$15</f>
        <v>111.24480201342281</v>
      </c>
      <c r="I59" s="68">
        <f t="shared" si="54"/>
        <v>199.33762241907476</v>
      </c>
      <c r="J59" s="147">
        <f>H59*Calcs!$C$8</f>
        <v>1334.9376241610737</v>
      </c>
      <c r="K59" s="68">
        <f t="shared" si="60"/>
        <v>0.84563758389261745</v>
      </c>
      <c r="L59" s="68">
        <f t="shared" si="55"/>
        <v>0.16958666066191408</v>
      </c>
      <c r="M59" s="68">
        <f t="shared" si="56"/>
        <v>0.84887620336913017</v>
      </c>
      <c r="N59" s="68">
        <f t="shared" si="57"/>
        <v>0.56375422312717449</v>
      </c>
      <c r="O59" s="68">
        <f t="shared" si="58"/>
        <v>0.14932354801547093</v>
      </c>
      <c r="P59" s="256">
        <f t="shared" si="61"/>
        <v>1.8319836435461537E-2</v>
      </c>
    </row>
    <row r="60" spans="2:16" x14ac:dyDescent="0.2">
      <c r="B60" s="6"/>
      <c r="E60" s="6">
        <f t="shared" si="59"/>
        <v>132</v>
      </c>
      <c r="F60" s="256">
        <f t="shared" si="53"/>
        <v>2.1350335570469801</v>
      </c>
      <c r="G60" s="46">
        <f>(1-F60/Calcs!$C$12)*Calcs!$C$11</f>
        <v>716.23442334237689</v>
      </c>
      <c r="H60" s="147">
        <f>(Calcs!$C$14-Calcs!$C$15)*F60/Calcs!$C$12+Calcs!$C$15</f>
        <v>116.41124496644296</v>
      </c>
      <c r="I60" s="68">
        <f t="shared" si="54"/>
        <v>160.13582936233649</v>
      </c>
      <c r="J60" s="147">
        <f>H60*Calcs!$C$8</f>
        <v>1396.9349395973156</v>
      </c>
      <c r="K60" s="68">
        <f t="shared" si="60"/>
        <v>0.88590604026845643</v>
      </c>
      <c r="L60" s="68">
        <f t="shared" si="55"/>
        <v>0.13004316831248142</v>
      </c>
      <c r="M60" s="68">
        <f t="shared" si="56"/>
        <v>0.88829980249022678</v>
      </c>
      <c r="N60" s="68">
        <f t="shared" si="57"/>
        <v>0.45288615857570846</v>
      </c>
      <c r="O60" s="68">
        <f t="shared" si="58"/>
        <v>0.11463370613988487</v>
      </c>
      <c r="P60" s="256">
        <f t="shared" si="61"/>
        <v>1.8340440888356024E-2</v>
      </c>
    </row>
    <row r="61" spans="2:16" x14ac:dyDescent="0.2">
      <c r="B61" s="6"/>
      <c r="E61" s="6">
        <f t="shared" si="59"/>
        <v>138</v>
      </c>
      <c r="F61" s="256">
        <f t="shared" si="53"/>
        <v>2.2320805369127519</v>
      </c>
      <c r="G61" s="46">
        <f>(1-F61/Calcs!$C$12)*Calcs!$C$11</f>
        <v>498.4420486458182</v>
      </c>
      <c r="H61" s="147">
        <f>(Calcs!$C$14-Calcs!$C$15)*F61/Calcs!$C$12+Calcs!$C$15</f>
        <v>121.57768791946309</v>
      </c>
      <c r="I61" s="68">
        <f t="shared" si="54"/>
        <v>116.50730350641818</v>
      </c>
      <c r="J61" s="147">
        <f>H61*Calcs!$C$8</f>
        <v>1458.9322550335571</v>
      </c>
      <c r="K61" s="68">
        <f t="shared" si="60"/>
        <v>0.9261744966442953</v>
      </c>
      <c r="L61" s="68">
        <f t="shared" si="55"/>
        <v>9.0499675963048754E-2</v>
      </c>
      <c r="M61" s="68">
        <f t="shared" si="56"/>
        <v>0.92772340161132316</v>
      </c>
      <c r="N61" s="68">
        <f t="shared" si="57"/>
        <v>0.32949868459260606</v>
      </c>
      <c r="O61" s="68">
        <f t="shared" si="58"/>
        <v>7.9857925619540429E-2</v>
      </c>
      <c r="P61" s="256">
        <f t="shared" si="61"/>
        <v>1.8359294169102414E-2</v>
      </c>
    </row>
    <row r="62" spans="2:16" x14ac:dyDescent="0.2">
      <c r="B62" s="6"/>
      <c r="E62" s="6">
        <f t="shared" si="59"/>
        <v>144</v>
      </c>
      <c r="F62" s="256">
        <f t="shared" si="53"/>
        <v>2.3291275167785237</v>
      </c>
      <c r="G62" s="46">
        <f>(1-F62/Calcs!$C$12)*Calcs!$C$11</f>
        <v>280.64967394925958</v>
      </c>
      <c r="H62" s="147">
        <f>(Calcs!$C$14-Calcs!$C$15)*F62/Calcs!$C$12+Calcs!$C$15</f>
        <v>126.74413087248321</v>
      </c>
      <c r="I62" s="68">
        <f t="shared" si="54"/>
        <v>68.452044851319911</v>
      </c>
      <c r="J62" s="147">
        <f>H62*Calcs!$C$8</f>
        <v>1520.9295704697986</v>
      </c>
      <c r="K62" s="68">
        <f t="shared" si="60"/>
        <v>0.96644295302013428</v>
      </c>
      <c r="L62" s="68">
        <f t="shared" si="55"/>
        <v>5.0956183613616091E-2</v>
      </c>
      <c r="M62" s="68">
        <f t="shared" si="56"/>
        <v>0.96714700073241955</v>
      </c>
      <c r="N62" s="68">
        <f t="shared" si="57"/>
        <v>0.19359180117786759</v>
      </c>
      <c r="O62" s="68">
        <f t="shared" si="58"/>
        <v>4.5006715748301097E-2</v>
      </c>
      <c r="P62" s="256">
        <f t="shared" si="61"/>
        <v>1.8376610425628704E-2</v>
      </c>
    </row>
    <row r="63" spans="2:16" x14ac:dyDescent="0.2">
      <c r="B63" s="6"/>
      <c r="E63" s="6">
        <f>ROUNDDOWN(($FH$5-$O$5+1)/25,0)+E62-1</f>
        <v>149</v>
      </c>
      <c r="F63" s="256">
        <f t="shared" si="53"/>
        <v>2.41</v>
      </c>
      <c r="G63" s="46">
        <f>(1-F63/Calcs!$C$12)*Calcs!$C$11</f>
        <v>99.156028368794239</v>
      </c>
      <c r="H63" s="147">
        <f>(Calcs!$C$14-Calcs!$C$15)*F63/Calcs!$C$12+Calcs!$C$15</f>
        <v>131.04949999999999</v>
      </c>
      <c r="I63" s="68">
        <f t="shared" si="54"/>
        <v>25.024463972697792</v>
      </c>
      <c r="J63" s="147">
        <f>H63*Calcs!$C$8</f>
        <v>1572.5940000000001</v>
      </c>
      <c r="K63" s="68">
        <f t="shared" si="60"/>
        <v>1</v>
      </c>
      <c r="L63" s="68">
        <f t="shared" si="55"/>
        <v>1.8003273322422242E-2</v>
      </c>
      <c r="M63" s="68">
        <f t="shared" si="56"/>
        <v>1</v>
      </c>
      <c r="N63" s="68">
        <f t="shared" si="57"/>
        <v>7.077262723864132E-2</v>
      </c>
      <c r="O63" s="68">
        <f t="shared" si="58"/>
        <v>1.5912857338065509E-2</v>
      </c>
      <c r="P63" s="256">
        <f t="shared" si="61"/>
        <v>1.8389997672635151E-2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6" customWidth="1"/>
    <col min="130" max="149" width="7.140625" style="256"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6"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61" customWidth="1" collapsed="1"/>
    <col min="481" max="481" width="8" customWidth="1"/>
    <col min="482" max="501" width="8" hidden="1" customWidth="1" outlineLevel="1"/>
    <col min="502" max="502" width="6.42578125" style="61" customWidth="1" collapsed="1"/>
    <col min="503" max="503" width="8.28515625" customWidth="1"/>
    <col min="504" max="523" width="8.28515625" hidden="1" customWidth="1" outlineLevel="1"/>
    <col min="524" max="524" width="6.42578125" style="148" customWidth="1" collapsed="1"/>
  </cols>
  <sheetData>
    <row r="1" spans="1:524"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6">
        <f t="shared" ref="DY1" si="2">DX1+1</f>
        <v>112</v>
      </c>
      <c r="DZ1" s="256">
        <f t="shared" ref="DZ1" si="3">DY1+1</f>
        <v>113</v>
      </c>
      <c r="EA1" s="256">
        <f t="shared" ref="EA1" si="4">DZ1+1</f>
        <v>114</v>
      </c>
      <c r="EB1" s="256">
        <f t="shared" ref="EB1" si="5">EA1+1</f>
        <v>115</v>
      </c>
      <c r="EC1" s="256">
        <f t="shared" ref="EC1" si="6">EB1+1</f>
        <v>116</v>
      </c>
      <c r="ED1" s="256">
        <f t="shared" ref="ED1" si="7">EC1+1</f>
        <v>117</v>
      </c>
      <c r="EE1" s="256">
        <f t="shared" ref="EE1" si="8">ED1+1</f>
        <v>118</v>
      </c>
      <c r="EF1" s="256">
        <f t="shared" ref="EF1" si="9">EE1+1</f>
        <v>119</v>
      </c>
      <c r="EG1" s="256">
        <f t="shared" ref="EG1" si="10">EF1+1</f>
        <v>120</v>
      </c>
      <c r="EH1" s="256">
        <f t="shared" ref="EH1" si="11">EG1+1</f>
        <v>121</v>
      </c>
      <c r="EI1" s="256">
        <f t="shared" ref="EI1" si="12">EH1+1</f>
        <v>122</v>
      </c>
      <c r="EJ1" s="256">
        <f t="shared" ref="EJ1" si="13">EI1+1</f>
        <v>123</v>
      </c>
      <c r="EK1" s="256">
        <f t="shared" ref="EK1" si="14">EJ1+1</f>
        <v>124</v>
      </c>
      <c r="EL1" s="256">
        <f t="shared" ref="EL1" si="15">EK1+1</f>
        <v>125</v>
      </c>
      <c r="EM1" s="256">
        <f t="shared" ref="EM1" si="16">EL1+1</f>
        <v>126</v>
      </c>
      <c r="EN1" s="256">
        <f t="shared" ref="EN1" si="17">EM1+1</f>
        <v>127</v>
      </c>
      <c r="EO1" s="256">
        <f t="shared" ref="EO1" si="18">EN1+1</f>
        <v>128</v>
      </c>
      <c r="EP1" s="256">
        <f t="shared" ref="EP1" si="19">EO1+1</f>
        <v>129</v>
      </c>
      <c r="EQ1" s="256">
        <f t="shared" ref="EQ1" si="20">EP1+1</f>
        <v>130</v>
      </c>
      <c r="ER1" s="256">
        <f t="shared" ref="ER1" si="21">EQ1+1</f>
        <v>131</v>
      </c>
      <c r="ES1" s="256">
        <f t="shared" ref="ES1" si="22">ER1+1</f>
        <v>132</v>
      </c>
      <c r="ET1" s="256">
        <f>ES1+1</f>
        <v>133</v>
      </c>
      <c r="EU1" s="256">
        <f t="shared" ref="EU1:FP1" si="23">ET1+1</f>
        <v>134</v>
      </c>
      <c r="EV1" s="256">
        <f t="shared" si="23"/>
        <v>135</v>
      </c>
      <c r="EW1" s="256">
        <f t="shared" si="23"/>
        <v>136</v>
      </c>
      <c r="EX1" s="256">
        <f t="shared" si="23"/>
        <v>137</v>
      </c>
      <c r="EY1" s="256">
        <f t="shared" si="23"/>
        <v>138</v>
      </c>
      <c r="EZ1" s="256">
        <f t="shared" si="23"/>
        <v>139</v>
      </c>
      <c r="FA1" s="256">
        <f t="shared" si="23"/>
        <v>140</v>
      </c>
      <c r="FB1" s="256">
        <f t="shared" si="23"/>
        <v>141</v>
      </c>
      <c r="FC1" s="256">
        <f t="shared" si="23"/>
        <v>142</v>
      </c>
      <c r="FD1" s="256">
        <f t="shared" si="23"/>
        <v>143</v>
      </c>
      <c r="FE1" s="256">
        <f t="shared" si="23"/>
        <v>144</v>
      </c>
      <c r="FF1" s="256">
        <f t="shared" si="23"/>
        <v>145</v>
      </c>
      <c r="FG1" s="256">
        <f t="shared" si="23"/>
        <v>146</v>
      </c>
      <c r="FH1" s="256">
        <f t="shared" si="23"/>
        <v>147</v>
      </c>
      <c r="FI1" s="256">
        <f t="shared" si="23"/>
        <v>148</v>
      </c>
      <c r="FJ1" s="256">
        <f t="shared" si="23"/>
        <v>149</v>
      </c>
      <c r="FK1" s="256">
        <f t="shared" si="23"/>
        <v>150</v>
      </c>
      <c r="FL1" s="256">
        <f t="shared" si="23"/>
        <v>151</v>
      </c>
      <c r="FM1" s="256">
        <f t="shared" si="23"/>
        <v>152</v>
      </c>
      <c r="FN1" s="256">
        <f t="shared" si="23"/>
        <v>153</v>
      </c>
      <c r="FO1" s="256">
        <f t="shared" si="23"/>
        <v>154</v>
      </c>
      <c r="FP1" s="256">
        <f t="shared" si="23"/>
        <v>155</v>
      </c>
      <c r="FQ1" s="57">
        <f t="shared" ref="FQ1" si="24">FP1+1</f>
        <v>156</v>
      </c>
      <c r="FR1" s="256">
        <f t="shared" ref="FR1" si="25">FQ1+1</f>
        <v>157</v>
      </c>
      <c r="FS1" s="256">
        <f t="shared" ref="FS1" si="26">FR1+1</f>
        <v>158</v>
      </c>
      <c r="FT1" s="256">
        <f t="shared" ref="FT1" si="27">FS1+1</f>
        <v>159</v>
      </c>
      <c r="FU1" s="256">
        <f t="shared" ref="FU1" si="28">FT1+1</f>
        <v>160</v>
      </c>
      <c r="FV1" s="256">
        <f t="shared" ref="FV1" si="29">FU1+1</f>
        <v>161</v>
      </c>
      <c r="FW1" s="256">
        <f t="shared" ref="FW1" si="30">FV1+1</f>
        <v>162</v>
      </c>
      <c r="FX1" s="256">
        <f t="shared" ref="FX1" si="31">FW1+1</f>
        <v>163</v>
      </c>
      <c r="FY1" s="256">
        <f t="shared" ref="FY1" si="32">FX1+1</f>
        <v>164</v>
      </c>
      <c r="FZ1" s="256">
        <f t="shared" ref="FZ1" si="33">FY1+1</f>
        <v>165</v>
      </c>
      <c r="GA1" s="256">
        <f t="shared" ref="GA1" si="34">FZ1+1</f>
        <v>166</v>
      </c>
      <c r="GB1" s="256">
        <f t="shared" ref="GB1" si="35">GA1+1</f>
        <v>167</v>
      </c>
      <c r="GC1" s="256">
        <f t="shared" ref="GC1" si="36">GB1+1</f>
        <v>168</v>
      </c>
      <c r="GD1" s="256">
        <f t="shared" ref="GD1" si="37">GC1+1</f>
        <v>169</v>
      </c>
      <c r="GE1" s="256">
        <f t="shared" ref="GE1" si="38">GD1+1</f>
        <v>170</v>
      </c>
      <c r="GF1" s="256">
        <f t="shared" ref="GF1" si="39">GE1+1</f>
        <v>171</v>
      </c>
      <c r="GG1" s="256">
        <f t="shared" ref="GG1" si="40">GF1+1</f>
        <v>172</v>
      </c>
      <c r="GH1" s="256">
        <f t="shared" ref="GH1" si="41">GG1+1</f>
        <v>173</v>
      </c>
      <c r="GI1" s="256">
        <f t="shared" ref="GI1" si="42">GH1+1</f>
        <v>174</v>
      </c>
      <c r="GJ1" s="256">
        <f t="shared" ref="GJ1" si="43">GI1+1</f>
        <v>175</v>
      </c>
      <c r="GK1" s="256">
        <f t="shared" ref="GK1" si="44">GJ1+1</f>
        <v>176</v>
      </c>
      <c r="GL1" s="256">
        <f t="shared" ref="GL1:GM1" si="45">GK1+1</f>
        <v>177</v>
      </c>
      <c r="GM1" s="256">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256">
        <f t="shared" si="51"/>
        <v>463</v>
      </c>
      <c r="SH1" s="256">
        <f t="shared" ref="SH1" si="52">SG1+1</f>
        <v>1</v>
      </c>
      <c r="TD1" s="256">
        <f t="shared" ref="TD1" si="53">TC1+1</f>
        <v>1</v>
      </c>
    </row>
    <row r="2" spans="1:524" s="73" customFormat="1" ht="15.75" customHeight="1" x14ac:dyDescent="0.25">
      <c r="A2" s="1"/>
      <c r="B2" s="3"/>
      <c r="C2" s="137"/>
      <c r="D2" s="1"/>
      <c r="E2" s="1"/>
      <c r="F2" s="137"/>
      <c r="G2" s="137"/>
      <c r="H2" s="137"/>
      <c r="I2" s="137"/>
      <c r="J2" s="137"/>
      <c r="K2" s="137"/>
      <c r="L2" s="137"/>
      <c r="M2" s="137"/>
      <c r="N2" s="137"/>
      <c r="O2" s="137"/>
      <c r="P2" s="1"/>
      <c r="R2" s="400" t="s">
        <v>90</v>
      </c>
      <c r="S2" s="149" t="s">
        <v>88</v>
      </c>
      <c r="T2" s="149"/>
      <c r="U2" s="149"/>
      <c r="V2" s="149"/>
      <c r="W2" s="149"/>
      <c r="X2" s="149"/>
      <c r="Y2" s="149"/>
      <c r="Z2" s="149"/>
      <c r="AA2" s="149"/>
      <c r="AB2" s="149"/>
      <c r="AC2" s="149"/>
      <c r="AD2" s="149"/>
      <c r="AE2" s="149"/>
      <c r="AF2" s="149"/>
      <c r="AG2" s="149"/>
      <c r="AH2" s="149"/>
      <c r="AI2" s="149"/>
      <c r="AJ2" s="149"/>
      <c r="AK2" s="149"/>
      <c r="AL2" s="149"/>
      <c r="AM2" s="149"/>
      <c r="AN2" s="400" t="s">
        <v>88</v>
      </c>
      <c r="AO2" s="149"/>
      <c r="AP2" s="149"/>
      <c r="AQ2" s="149"/>
      <c r="AR2" s="149"/>
      <c r="AS2" s="149"/>
      <c r="AT2" s="149"/>
      <c r="AU2" s="149"/>
      <c r="AV2" s="149"/>
      <c r="AW2" s="149"/>
      <c r="AX2" s="149"/>
      <c r="AY2" s="149"/>
      <c r="AZ2" s="149"/>
      <c r="BA2" s="149"/>
      <c r="BB2" s="149"/>
      <c r="BC2" s="149"/>
      <c r="BD2" s="149"/>
      <c r="BE2" s="149"/>
      <c r="BF2" s="149"/>
      <c r="BG2" s="149"/>
      <c r="BH2" s="149"/>
      <c r="BI2" s="149"/>
      <c r="BJ2" s="400" t="s">
        <v>89</v>
      </c>
      <c r="BK2" s="149"/>
      <c r="BL2" s="149"/>
      <c r="BM2" s="149"/>
      <c r="BN2" s="149"/>
      <c r="BO2" s="149"/>
      <c r="BP2" s="149"/>
      <c r="BQ2" s="149"/>
      <c r="BR2" s="149"/>
      <c r="BS2" s="149"/>
      <c r="BT2" s="149"/>
      <c r="BU2" s="149"/>
      <c r="BV2" s="149"/>
      <c r="BW2" s="149"/>
      <c r="BX2" s="149"/>
      <c r="BY2" s="149"/>
      <c r="BZ2" s="149"/>
      <c r="CA2" s="149"/>
      <c r="CB2" s="149"/>
      <c r="CC2" s="149"/>
      <c r="CD2" s="149"/>
      <c r="CE2" s="149"/>
      <c r="CF2" s="400" t="s">
        <v>91</v>
      </c>
      <c r="CG2" s="149"/>
      <c r="CH2" s="149"/>
      <c r="CI2" s="149"/>
      <c r="CJ2" s="149"/>
      <c r="CK2" s="149"/>
      <c r="CL2" s="149"/>
      <c r="CM2" s="149"/>
      <c r="CN2" s="149"/>
      <c r="CO2" s="149"/>
      <c r="CP2" s="149"/>
      <c r="CQ2" s="149"/>
      <c r="CR2" s="149"/>
      <c r="CS2" s="149"/>
      <c r="CT2" s="149"/>
      <c r="CU2" s="149"/>
      <c r="CV2" s="149"/>
      <c r="CW2" s="149"/>
      <c r="CX2" s="149"/>
      <c r="CY2" s="149"/>
      <c r="CZ2" s="149"/>
      <c r="DA2" s="149"/>
      <c r="DB2" s="400" t="s">
        <v>92</v>
      </c>
      <c r="DC2" s="149"/>
      <c r="DD2" s="149"/>
      <c r="DE2" s="149"/>
      <c r="DF2" s="149"/>
      <c r="DG2" s="149"/>
      <c r="DH2" s="149"/>
      <c r="DI2" s="149"/>
      <c r="DJ2" s="149"/>
      <c r="DK2" s="149"/>
      <c r="DL2" s="149"/>
      <c r="DM2" s="149"/>
      <c r="DN2" s="149"/>
      <c r="DO2" s="149"/>
      <c r="DP2" s="149"/>
      <c r="DQ2" s="149"/>
      <c r="DR2" s="149"/>
      <c r="DS2" s="149"/>
      <c r="DT2" s="149"/>
      <c r="DU2" s="149"/>
      <c r="DV2" s="149"/>
      <c r="DW2" s="149"/>
      <c r="DX2" s="400" t="s">
        <v>255</v>
      </c>
      <c r="DY2" s="149"/>
      <c r="DZ2" s="149"/>
      <c r="EA2" s="149"/>
      <c r="EB2" s="149"/>
      <c r="EC2" s="149"/>
      <c r="ED2" s="149"/>
      <c r="EE2" s="149"/>
      <c r="EF2" s="149"/>
      <c r="EG2" s="149"/>
      <c r="EH2" s="149"/>
      <c r="EI2" s="149"/>
      <c r="EJ2" s="149"/>
      <c r="EK2" s="149"/>
      <c r="EL2" s="149"/>
      <c r="EM2" s="149"/>
      <c r="EN2" s="149"/>
      <c r="EO2" s="149"/>
      <c r="EP2" s="149"/>
      <c r="EQ2" s="149"/>
      <c r="ER2" s="149"/>
      <c r="ES2" s="149"/>
      <c r="ET2" s="400" t="s">
        <v>253</v>
      </c>
      <c r="EU2" s="149"/>
      <c r="EV2" s="149"/>
      <c r="EW2" s="149"/>
      <c r="EX2" s="149"/>
      <c r="EY2" s="149"/>
      <c r="EZ2" s="149"/>
      <c r="FA2" s="149"/>
      <c r="FB2" s="149"/>
      <c r="FC2" s="149"/>
      <c r="FD2" s="149"/>
      <c r="FE2" s="149"/>
      <c r="FF2" s="149"/>
      <c r="FG2" s="149"/>
      <c r="FH2" s="149"/>
      <c r="FI2" s="149"/>
      <c r="FJ2" s="149"/>
      <c r="FK2" s="149"/>
      <c r="FL2" s="149"/>
      <c r="FM2" s="149"/>
      <c r="FN2" s="149"/>
      <c r="FO2" s="149"/>
      <c r="FP2" s="400" t="s">
        <v>93</v>
      </c>
      <c r="FQ2" s="261"/>
      <c r="FR2" s="149"/>
      <c r="FS2" s="149"/>
      <c r="FT2" s="149"/>
      <c r="FU2" s="149"/>
      <c r="FV2" s="149"/>
      <c r="FW2" s="149"/>
      <c r="FX2" s="149"/>
      <c r="FY2" s="149"/>
      <c r="FZ2" s="149"/>
      <c r="GA2" s="149"/>
      <c r="GB2" s="149"/>
      <c r="GC2" s="149"/>
      <c r="GD2" s="149"/>
      <c r="GE2" s="149"/>
      <c r="GF2" s="149"/>
      <c r="GG2" s="149"/>
      <c r="GH2" s="149"/>
      <c r="GI2" s="149"/>
      <c r="GJ2" s="149"/>
      <c r="GK2" s="149"/>
      <c r="GL2" s="400" t="s">
        <v>256</v>
      </c>
      <c r="GM2" s="149"/>
      <c r="GN2" s="149"/>
      <c r="GO2" s="149"/>
      <c r="GP2" s="149"/>
      <c r="GQ2" s="149"/>
      <c r="GR2" s="149"/>
      <c r="GS2" s="149"/>
      <c r="GT2" s="149"/>
      <c r="GU2" s="149"/>
      <c r="GV2" s="149"/>
      <c r="GW2" s="149"/>
      <c r="GX2" s="149"/>
      <c r="GY2" s="149"/>
      <c r="GZ2" s="149"/>
      <c r="HA2" s="149"/>
      <c r="HB2" s="149"/>
      <c r="HC2" s="149"/>
      <c r="HD2" s="149"/>
      <c r="HE2" s="149"/>
      <c r="HF2" s="149"/>
      <c r="HG2" s="149"/>
      <c r="HH2" s="400" t="s">
        <v>115</v>
      </c>
      <c r="HI2" s="149"/>
      <c r="HJ2" s="149"/>
      <c r="HK2" s="149"/>
      <c r="HL2" s="149"/>
      <c r="HM2" s="149"/>
      <c r="HN2" s="149"/>
      <c r="HO2" s="149"/>
      <c r="HP2" s="149"/>
      <c r="HQ2" s="149"/>
      <c r="HR2" s="149"/>
      <c r="HS2" s="149"/>
      <c r="HT2" s="149"/>
      <c r="HU2" s="149"/>
      <c r="HV2" s="149"/>
      <c r="HW2" s="149"/>
      <c r="HX2" s="149"/>
      <c r="HY2" s="149"/>
      <c r="HZ2" s="149"/>
      <c r="IA2" s="149"/>
      <c r="IB2" s="149"/>
      <c r="IC2" s="149"/>
      <c r="ID2" s="400" t="s">
        <v>174</v>
      </c>
      <c r="IE2" s="149"/>
      <c r="IF2" s="149"/>
      <c r="IG2" s="149"/>
      <c r="IH2" s="149"/>
      <c r="II2" s="149"/>
      <c r="IJ2" s="149"/>
      <c r="IK2" s="149"/>
      <c r="IL2" s="149"/>
      <c r="IM2" s="149"/>
      <c r="IN2" s="149"/>
      <c r="IO2" s="149"/>
      <c r="IP2" s="149"/>
      <c r="IQ2" s="149"/>
      <c r="IR2" s="149"/>
      <c r="IS2" s="149"/>
      <c r="IT2" s="149"/>
      <c r="IU2" s="149"/>
      <c r="IV2" s="149"/>
      <c r="IW2" s="149"/>
      <c r="IX2" s="149"/>
      <c r="IY2" s="149"/>
      <c r="IZ2" s="400" t="s">
        <v>173</v>
      </c>
      <c r="JA2" s="149"/>
      <c r="JB2" s="149"/>
      <c r="JC2" s="149"/>
      <c r="JD2" s="149"/>
      <c r="JE2" s="149"/>
      <c r="JF2" s="149"/>
      <c r="JG2" s="149"/>
      <c r="JH2" s="149"/>
      <c r="JI2" s="149"/>
      <c r="JJ2" s="149"/>
      <c r="JK2" s="149"/>
      <c r="JL2" s="149"/>
      <c r="JM2" s="149"/>
      <c r="JN2" s="149"/>
      <c r="JO2" s="149"/>
      <c r="JP2" s="149"/>
      <c r="JQ2" s="149"/>
      <c r="JR2" s="149"/>
      <c r="JS2" s="149"/>
      <c r="JT2" s="149"/>
      <c r="JU2" s="149"/>
      <c r="JV2" s="400" t="s">
        <v>175</v>
      </c>
      <c r="JW2" s="149"/>
      <c r="JX2" s="149"/>
      <c r="JY2" s="149"/>
      <c r="JZ2" s="149"/>
      <c r="KA2" s="149"/>
      <c r="KB2" s="149"/>
      <c r="KC2" s="149"/>
      <c r="KD2" s="149"/>
      <c r="KE2" s="149"/>
      <c r="KF2" s="149"/>
      <c r="KG2" s="149"/>
      <c r="KH2" s="149"/>
      <c r="KI2" s="149"/>
      <c r="KJ2" s="149"/>
      <c r="KK2" s="149"/>
      <c r="KL2" s="149"/>
      <c r="KM2" s="149"/>
      <c r="KN2" s="149"/>
      <c r="KO2" s="149"/>
      <c r="KP2" s="149"/>
      <c r="KQ2" s="149"/>
      <c r="KR2" s="400" t="s">
        <v>110</v>
      </c>
      <c r="KS2" s="149"/>
      <c r="KT2" s="149"/>
      <c r="KU2" s="149"/>
      <c r="KV2" s="149"/>
      <c r="KW2" s="149"/>
      <c r="KX2" s="149"/>
      <c r="KY2" s="149"/>
      <c r="KZ2" s="149"/>
      <c r="LA2" s="149"/>
      <c r="LB2" s="149"/>
      <c r="LC2" s="149"/>
      <c r="LD2" s="149"/>
      <c r="LE2" s="149"/>
      <c r="LF2" s="149"/>
      <c r="LG2" s="149"/>
      <c r="LH2" s="149"/>
      <c r="LI2" s="149"/>
      <c r="LJ2" s="149"/>
      <c r="LK2" s="149"/>
      <c r="LL2" s="149"/>
      <c r="LM2" s="149"/>
      <c r="LN2" s="400" t="s">
        <v>152</v>
      </c>
      <c r="LO2" s="149"/>
      <c r="LP2" s="149"/>
      <c r="LQ2" s="149"/>
      <c r="LR2" s="149"/>
      <c r="LS2" s="149"/>
      <c r="LT2" s="149"/>
      <c r="LU2" s="149"/>
      <c r="LV2" s="149"/>
      <c r="LW2" s="149"/>
      <c r="LX2" s="149"/>
      <c r="LY2" s="149"/>
      <c r="LZ2" s="149"/>
      <c r="MA2" s="149"/>
      <c r="MB2" s="149"/>
      <c r="MC2" s="149"/>
      <c r="MD2" s="149"/>
      <c r="ME2" s="149"/>
      <c r="MF2" s="149"/>
      <c r="MG2" s="149"/>
      <c r="MH2" s="149"/>
      <c r="MI2" s="149"/>
      <c r="MJ2" s="400" t="s">
        <v>95</v>
      </c>
      <c r="MK2" s="149"/>
      <c r="ML2" s="149"/>
      <c r="MM2" s="149"/>
      <c r="MN2" s="149"/>
      <c r="MO2" s="149"/>
      <c r="MP2" s="149"/>
      <c r="MQ2" s="149"/>
      <c r="MR2" s="149"/>
      <c r="MS2" s="149"/>
      <c r="MT2" s="149"/>
      <c r="MU2" s="149"/>
      <c r="MV2" s="149"/>
      <c r="MW2" s="149"/>
      <c r="MX2" s="149"/>
      <c r="MY2" s="149"/>
      <c r="MZ2" s="149"/>
      <c r="NA2" s="149"/>
      <c r="NB2" s="149"/>
      <c r="NC2" s="149"/>
      <c r="ND2" s="149"/>
      <c r="NE2" s="149"/>
      <c r="NF2" s="400" t="s">
        <v>165</v>
      </c>
      <c r="NG2" s="149"/>
      <c r="NH2" s="149"/>
      <c r="NI2" s="149"/>
      <c r="NJ2" s="149"/>
      <c r="NK2" s="149"/>
      <c r="NL2" s="149"/>
      <c r="NM2" s="149"/>
      <c r="NN2" s="149"/>
      <c r="NO2" s="149"/>
      <c r="NP2" s="149"/>
      <c r="NQ2" s="149"/>
      <c r="NR2" s="149"/>
      <c r="NS2" s="149"/>
      <c r="NT2" s="149"/>
      <c r="NU2" s="149"/>
      <c r="NV2" s="149"/>
      <c r="NW2" s="149"/>
      <c r="NX2" s="149"/>
      <c r="NY2" s="149"/>
      <c r="NZ2" s="149"/>
      <c r="OA2" s="149"/>
      <c r="OB2" s="400" t="s">
        <v>11</v>
      </c>
      <c r="OC2" s="149"/>
      <c r="OD2" s="149"/>
      <c r="OE2" s="149"/>
      <c r="OF2" s="149"/>
      <c r="OG2" s="149"/>
      <c r="OH2" s="149"/>
      <c r="OI2" s="149"/>
      <c r="OJ2" s="149"/>
      <c r="OK2" s="149"/>
      <c r="OL2" s="149"/>
      <c r="OM2" s="149"/>
      <c r="ON2" s="149"/>
      <c r="OO2" s="149"/>
      <c r="OP2" s="149"/>
      <c r="OQ2" s="149"/>
      <c r="OR2" s="149"/>
      <c r="OS2" s="149"/>
      <c r="OT2" s="149"/>
      <c r="OU2" s="149"/>
      <c r="OV2" s="149"/>
      <c r="OW2" s="149"/>
      <c r="OX2" s="400" t="s">
        <v>117</v>
      </c>
      <c r="OY2" s="150"/>
      <c r="OZ2" s="150"/>
      <c r="PA2" s="150"/>
      <c r="PB2" s="150"/>
      <c r="PC2" s="150"/>
      <c r="PD2" s="150"/>
      <c r="PE2" s="150"/>
      <c r="PF2" s="150"/>
      <c r="PG2" s="150"/>
      <c r="PH2" s="150"/>
      <c r="PI2" s="150"/>
      <c r="PJ2" s="150"/>
      <c r="PK2" s="150"/>
      <c r="PL2" s="150"/>
      <c r="PM2" s="150"/>
      <c r="PN2" s="150"/>
      <c r="PO2" s="150"/>
      <c r="PP2" s="150"/>
      <c r="PQ2" s="150"/>
      <c r="PR2" s="150"/>
      <c r="PS2" s="150"/>
      <c r="PT2" s="400" t="s">
        <v>98</v>
      </c>
      <c r="PU2" s="150"/>
      <c r="PV2" s="149"/>
      <c r="PW2" s="149"/>
      <c r="PX2" s="149"/>
      <c r="PY2" s="149"/>
      <c r="PZ2" s="149"/>
      <c r="QA2" s="149"/>
      <c r="QB2" s="149"/>
      <c r="QC2" s="149"/>
      <c r="QD2" s="149"/>
      <c r="QE2" s="149"/>
      <c r="QF2" s="149"/>
      <c r="QG2" s="149"/>
      <c r="QH2" s="149"/>
      <c r="QI2" s="149"/>
      <c r="QJ2" s="149"/>
      <c r="QK2" s="149"/>
      <c r="QL2" s="149"/>
      <c r="QM2" s="149"/>
      <c r="QN2" s="149"/>
      <c r="QO2" s="149"/>
      <c r="QP2" s="400" t="s">
        <v>57</v>
      </c>
      <c r="QQ2" s="149"/>
      <c r="QR2" s="149"/>
      <c r="QS2" s="149"/>
      <c r="QT2" s="149"/>
      <c r="QU2" s="149"/>
      <c r="QV2" s="149"/>
      <c r="QW2" s="149"/>
      <c r="QX2" s="149"/>
      <c r="QY2" s="149"/>
      <c r="QZ2" s="149"/>
      <c r="RA2" s="149"/>
      <c r="RB2" s="149"/>
      <c r="RC2" s="149"/>
      <c r="RD2" s="149"/>
      <c r="RE2" s="149"/>
      <c r="RF2" s="149"/>
      <c r="RG2" s="149"/>
      <c r="RH2" s="149"/>
      <c r="RI2" s="149"/>
      <c r="RJ2" s="149"/>
      <c r="RK2" s="149"/>
      <c r="RL2" s="400" t="s">
        <v>104</v>
      </c>
      <c r="SH2" s="400" t="s">
        <v>328</v>
      </c>
      <c r="TD2" s="400" t="s">
        <v>330</v>
      </c>
    </row>
    <row r="3" spans="1:524" s="73" customFormat="1" ht="15.75" x14ac:dyDescent="0.25">
      <c r="A3" s="1"/>
      <c r="B3" s="3" t="s">
        <v>269</v>
      </c>
      <c r="C3" s="137">
        <v>100</v>
      </c>
      <c r="D3" s="1"/>
      <c r="E3" s="1"/>
      <c r="F3" s="137"/>
      <c r="G3" s="137"/>
      <c r="H3" s="137"/>
      <c r="I3" s="137"/>
      <c r="J3" s="137"/>
      <c r="K3" s="137"/>
      <c r="L3" s="137"/>
      <c r="M3" s="137"/>
      <c r="N3" s="137"/>
      <c r="O3" s="137"/>
      <c r="P3" s="1"/>
      <c r="R3" s="400"/>
      <c r="S3" s="149"/>
      <c r="T3" s="149" t="s">
        <v>199</v>
      </c>
      <c r="U3" s="149"/>
      <c r="V3" s="149"/>
      <c r="W3" s="149"/>
      <c r="X3" s="149"/>
      <c r="Y3" s="149"/>
      <c r="Z3" s="149"/>
      <c r="AA3" s="149"/>
      <c r="AB3" s="149"/>
      <c r="AC3" s="149"/>
      <c r="AD3" s="149"/>
      <c r="AE3" s="149"/>
      <c r="AF3" s="149"/>
      <c r="AG3" s="149"/>
      <c r="AH3" s="149"/>
      <c r="AI3" s="149"/>
      <c r="AJ3" s="149"/>
      <c r="AK3" s="149"/>
      <c r="AL3" s="149"/>
      <c r="AM3" s="149"/>
      <c r="AN3" s="400"/>
      <c r="AO3" s="149"/>
      <c r="AP3" s="149"/>
      <c r="AQ3" s="149"/>
      <c r="AR3" s="149"/>
      <c r="AS3" s="149"/>
      <c r="AT3" s="149"/>
      <c r="AU3" s="149"/>
      <c r="AV3" s="149"/>
      <c r="AW3" s="149"/>
      <c r="AX3" s="149"/>
      <c r="AY3" s="149"/>
      <c r="AZ3" s="149"/>
      <c r="BA3" s="149"/>
      <c r="BB3" s="149"/>
      <c r="BC3" s="149"/>
      <c r="BD3" s="149"/>
      <c r="BE3" s="149"/>
      <c r="BF3" s="149"/>
      <c r="BG3" s="149"/>
      <c r="BH3" s="149"/>
      <c r="BI3" s="149"/>
      <c r="BJ3" s="400"/>
      <c r="BK3" s="149"/>
      <c r="BL3" s="149"/>
      <c r="BM3" s="149"/>
      <c r="BN3" s="149"/>
      <c r="BO3" s="149"/>
      <c r="BP3" s="149"/>
      <c r="BQ3" s="149"/>
      <c r="BR3" s="149"/>
      <c r="BS3" s="149"/>
      <c r="BT3" s="149"/>
      <c r="BU3" s="149"/>
      <c r="BV3" s="149"/>
      <c r="BW3" s="149"/>
      <c r="BX3" s="149"/>
      <c r="BY3" s="149"/>
      <c r="BZ3" s="149"/>
      <c r="CA3" s="149"/>
      <c r="CB3" s="149"/>
      <c r="CC3" s="149"/>
      <c r="CD3" s="149"/>
      <c r="CE3" s="149"/>
      <c r="CF3" s="400"/>
      <c r="CG3" s="149"/>
      <c r="CH3" s="149"/>
      <c r="CI3" s="149"/>
      <c r="CJ3" s="149"/>
      <c r="CK3" s="149"/>
      <c r="CL3" s="149"/>
      <c r="CM3" s="149"/>
      <c r="CN3" s="149"/>
      <c r="CO3" s="149"/>
      <c r="CP3" s="149"/>
      <c r="CQ3" s="149"/>
      <c r="CR3" s="149"/>
      <c r="CS3" s="149"/>
      <c r="CT3" s="149"/>
      <c r="CU3" s="149"/>
      <c r="CV3" s="149"/>
      <c r="CW3" s="149"/>
      <c r="CX3" s="149"/>
      <c r="CY3" s="149"/>
      <c r="CZ3" s="149"/>
      <c r="DA3" s="149"/>
      <c r="DB3" s="400"/>
      <c r="DC3" s="149"/>
      <c r="DD3" s="149"/>
      <c r="DE3" s="149"/>
      <c r="DF3" s="149"/>
      <c r="DG3" s="149"/>
      <c r="DH3" s="149"/>
      <c r="DI3" s="149"/>
      <c r="DJ3" s="149"/>
      <c r="DK3" s="149"/>
      <c r="DL3" s="149"/>
      <c r="DM3" s="149"/>
      <c r="DN3" s="149"/>
      <c r="DO3" s="149"/>
      <c r="DP3" s="149"/>
      <c r="DQ3" s="149"/>
      <c r="DR3" s="149"/>
      <c r="DS3" s="149"/>
      <c r="DT3" s="149"/>
      <c r="DU3" s="149"/>
      <c r="DV3" s="149"/>
      <c r="DW3" s="149"/>
      <c r="DX3" s="400"/>
      <c r="DY3" s="149"/>
      <c r="DZ3" s="149"/>
      <c r="EA3" s="149"/>
      <c r="EB3" s="149"/>
      <c r="EC3" s="149"/>
      <c r="ED3" s="149"/>
      <c r="EE3" s="149"/>
      <c r="EF3" s="149"/>
      <c r="EG3" s="149"/>
      <c r="EH3" s="149"/>
      <c r="EI3" s="149"/>
      <c r="EJ3" s="149"/>
      <c r="EK3" s="149"/>
      <c r="EL3" s="149"/>
      <c r="EM3" s="149"/>
      <c r="EN3" s="149"/>
      <c r="EO3" s="149"/>
      <c r="EP3" s="149"/>
      <c r="EQ3" s="149"/>
      <c r="ER3" s="149"/>
      <c r="ES3" s="149"/>
      <c r="ET3" s="400"/>
      <c r="EU3" s="149"/>
      <c r="EV3" s="149"/>
      <c r="EW3" s="149"/>
      <c r="EX3" s="149"/>
      <c r="EY3" s="149"/>
      <c r="EZ3" s="149"/>
      <c r="FA3" s="149"/>
      <c r="FB3" s="149"/>
      <c r="FC3" s="149"/>
      <c r="FD3" s="149"/>
      <c r="FE3" s="149"/>
      <c r="FF3" s="149"/>
      <c r="FG3" s="149"/>
      <c r="FH3" s="149"/>
      <c r="FI3" s="149"/>
      <c r="FJ3" s="149"/>
      <c r="FK3" s="149"/>
      <c r="FL3" s="149"/>
      <c r="FM3" s="149"/>
      <c r="FN3" s="149"/>
      <c r="FO3" s="149"/>
      <c r="FP3" s="400"/>
      <c r="FQ3" s="261"/>
      <c r="FR3" s="149"/>
      <c r="FS3" s="149"/>
      <c r="FT3" s="149"/>
      <c r="FU3" s="149"/>
      <c r="FV3" s="149"/>
      <c r="FW3" s="149"/>
      <c r="FX3" s="149"/>
      <c r="FY3" s="149"/>
      <c r="FZ3" s="149"/>
      <c r="GA3" s="149"/>
      <c r="GB3" s="149"/>
      <c r="GC3" s="149"/>
      <c r="GD3" s="149"/>
      <c r="GE3" s="149"/>
      <c r="GF3" s="149"/>
      <c r="GG3" s="149"/>
      <c r="GH3" s="149"/>
      <c r="GI3" s="149"/>
      <c r="GJ3" s="149"/>
      <c r="GK3" s="149"/>
      <c r="GL3" s="400"/>
      <c r="GM3" s="149"/>
      <c r="GN3" s="149"/>
      <c r="GO3" s="149"/>
      <c r="GP3" s="149"/>
      <c r="GQ3" s="149"/>
      <c r="GR3" s="149"/>
      <c r="GS3" s="149"/>
      <c r="GT3" s="149"/>
      <c r="GU3" s="149"/>
      <c r="GV3" s="149"/>
      <c r="GW3" s="149"/>
      <c r="GX3" s="149"/>
      <c r="GY3" s="149"/>
      <c r="GZ3" s="149"/>
      <c r="HA3" s="149"/>
      <c r="HB3" s="149"/>
      <c r="HC3" s="149"/>
      <c r="HD3" s="149"/>
      <c r="HE3" s="149"/>
      <c r="HF3" s="149"/>
      <c r="HG3" s="149"/>
      <c r="HH3" s="400"/>
      <c r="HI3" s="149"/>
      <c r="HJ3" s="149"/>
      <c r="HK3" s="149"/>
      <c r="HL3" s="149"/>
      <c r="HM3" s="149"/>
      <c r="HN3" s="149"/>
      <c r="HO3" s="149"/>
      <c r="HP3" s="149"/>
      <c r="HQ3" s="149"/>
      <c r="HR3" s="149"/>
      <c r="HS3" s="149"/>
      <c r="HT3" s="149"/>
      <c r="HU3" s="149"/>
      <c r="HV3" s="149"/>
      <c r="HW3" s="149"/>
      <c r="HX3" s="149"/>
      <c r="HY3" s="149"/>
      <c r="HZ3" s="149"/>
      <c r="IA3" s="149"/>
      <c r="IB3" s="149"/>
      <c r="IC3" s="149"/>
      <c r="ID3" s="400"/>
      <c r="IE3" s="149"/>
      <c r="IF3" s="149"/>
      <c r="IG3" s="149"/>
      <c r="IH3" s="149"/>
      <c r="II3" s="149"/>
      <c r="IJ3" s="149"/>
      <c r="IK3" s="149"/>
      <c r="IL3" s="149"/>
      <c r="IM3" s="149"/>
      <c r="IN3" s="149"/>
      <c r="IO3" s="149"/>
      <c r="IP3" s="149"/>
      <c r="IQ3" s="149"/>
      <c r="IR3" s="149"/>
      <c r="IS3" s="149"/>
      <c r="IT3" s="149"/>
      <c r="IU3" s="149"/>
      <c r="IV3" s="149"/>
      <c r="IW3" s="149"/>
      <c r="IX3" s="149"/>
      <c r="IY3" s="149"/>
      <c r="IZ3" s="400"/>
      <c r="JA3" s="149"/>
      <c r="JB3" s="149"/>
      <c r="JC3" s="149"/>
      <c r="JD3" s="149"/>
      <c r="JE3" s="149"/>
      <c r="JF3" s="149"/>
      <c r="JG3" s="149"/>
      <c r="JH3" s="149"/>
      <c r="JI3" s="149"/>
      <c r="JJ3" s="149"/>
      <c r="JK3" s="149"/>
      <c r="JL3" s="149"/>
      <c r="JM3" s="149"/>
      <c r="JN3" s="149"/>
      <c r="JO3" s="149"/>
      <c r="JP3" s="149"/>
      <c r="JQ3" s="149"/>
      <c r="JR3" s="149"/>
      <c r="JS3" s="149"/>
      <c r="JT3" s="149"/>
      <c r="JU3" s="149"/>
      <c r="JV3" s="400"/>
      <c r="JW3" s="149"/>
      <c r="JX3" s="149"/>
      <c r="JY3" s="149"/>
      <c r="JZ3" s="149"/>
      <c r="KA3" s="149"/>
      <c r="KB3" s="149"/>
      <c r="KC3" s="149"/>
      <c r="KD3" s="149"/>
      <c r="KE3" s="149"/>
      <c r="KF3" s="149"/>
      <c r="KG3" s="149"/>
      <c r="KH3" s="149"/>
      <c r="KI3" s="149"/>
      <c r="KJ3" s="149"/>
      <c r="KK3" s="149"/>
      <c r="KL3" s="149"/>
      <c r="KM3" s="149"/>
      <c r="KN3" s="149"/>
      <c r="KO3" s="149"/>
      <c r="KP3" s="149"/>
      <c r="KQ3" s="149"/>
      <c r="KR3" s="400"/>
      <c r="KS3" s="149"/>
      <c r="KT3" s="149"/>
      <c r="KU3" s="149"/>
      <c r="KV3" s="149"/>
      <c r="KW3" s="149"/>
      <c r="KX3" s="149"/>
      <c r="KY3" s="149"/>
      <c r="KZ3" s="149"/>
      <c r="LA3" s="149"/>
      <c r="LB3" s="149"/>
      <c r="LC3" s="149"/>
      <c r="LD3" s="149"/>
      <c r="LE3" s="149"/>
      <c r="LF3" s="149"/>
      <c r="LG3" s="149"/>
      <c r="LH3" s="149"/>
      <c r="LI3" s="149"/>
      <c r="LJ3" s="149"/>
      <c r="LK3" s="149"/>
      <c r="LL3" s="149"/>
      <c r="LM3" s="149"/>
      <c r="LN3" s="400"/>
      <c r="LO3" s="149"/>
      <c r="LP3" s="149"/>
      <c r="LQ3" s="149"/>
      <c r="LR3" s="149"/>
      <c r="LS3" s="149"/>
      <c r="LT3" s="149"/>
      <c r="LU3" s="149"/>
      <c r="LV3" s="149"/>
      <c r="LW3" s="149"/>
      <c r="LX3" s="149"/>
      <c r="LY3" s="149"/>
      <c r="LZ3" s="149"/>
      <c r="MA3" s="149"/>
      <c r="MB3" s="149"/>
      <c r="MC3" s="149"/>
      <c r="MD3" s="149"/>
      <c r="ME3" s="149"/>
      <c r="MF3" s="149"/>
      <c r="MG3" s="149"/>
      <c r="MH3" s="149"/>
      <c r="MI3" s="149"/>
      <c r="MJ3" s="400"/>
      <c r="MK3" s="149"/>
      <c r="ML3" s="149"/>
      <c r="MM3" s="149"/>
      <c r="MN3" s="149"/>
      <c r="MO3" s="149"/>
      <c r="MP3" s="149"/>
      <c r="MQ3" s="149"/>
      <c r="MR3" s="149"/>
      <c r="MS3" s="149"/>
      <c r="MT3" s="149"/>
      <c r="MU3" s="149"/>
      <c r="MV3" s="149"/>
      <c r="MW3" s="149"/>
      <c r="MX3" s="149"/>
      <c r="MY3" s="149"/>
      <c r="MZ3" s="149"/>
      <c r="NA3" s="149"/>
      <c r="NB3" s="149"/>
      <c r="NC3" s="149"/>
      <c r="ND3" s="149"/>
      <c r="NE3" s="149"/>
      <c r="NF3" s="400"/>
      <c r="NG3" s="149"/>
      <c r="NH3" s="149"/>
      <c r="NI3" s="149"/>
      <c r="NJ3" s="149"/>
      <c r="NK3" s="149"/>
      <c r="NL3" s="149"/>
      <c r="NM3" s="149"/>
      <c r="NN3" s="149"/>
      <c r="NO3" s="149"/>
      <c r="NP3" s="149"/>
      <c r="NQ3" s="149"/>
      <c r="NR3" s="149"/>
      <c r="NS3" s="149"/>
      <c r="NT3" s="149"/>
      <c r="NU3" s="149"/>
      <c r="NV3" s="149"/>
      <c r="NW3" s="149"/>
      <c r="NX3" s="149"/>
      <c r="NY3" s="149"/>
      <c r="NZ3" s="149"/>
      <c r="OA3" s="149"/>
      <c r="OB3" s="400"/>
      <c r="OC3" s="149"/>
      <c r="OD3" s="149"/>
      <c r="OE3" s="149"/>
      <c r="OF3" s="149"/>
      <c r="OG3" s="149"/>
      <c r="OH3" s="149"/>
      <c r="OI3" s="149"/>
      <c r="OJ3" s="149"/>
      <c r="OK3" s="149"/>
      <c r="OL3" s="149"/>
      <c r="OM3" s="149"/>
      <c r="ON3" s="149"/>
      <c r="OO3" s="149"/>
      <c r="OP3" s="149"/>
      <c r="OQ3" s="149"/>
      <c r="OR3" s="149"/>
      <c r="OS3" s="149"/>
      <c r="OT3" s="149"/>
      <c r="OU3" s="149"/>
      <c r="OV3" s="149"/>
      <c r="OW3" s="149"/>
      <c r="OX3" s="400"/>
      <c r="OY3" s="150"/>
      <c r="OZ3" s="150"/>
      <c r="PA3" s="150"/>
      <c r="PB3" s="150"/>
      <c r="PC3" s="150"/>
      <c r="PD3" s="150"/>
      <c r="PE3" s="150"/>
      <c r="PF3" s="150"/>
      <c r="PG3" s="150"/>
      <c r="PH3" s="150"/>
      <c r="PI3" s="150"/>
      <c r="PJ3" s="150"/>
      <c r="PK3" s="150"/>
      <c r="PL3" s="150"/>
      <c r="PM3" s="150"/>
      <c r="PN3" s="150"/>
      <c r="PO3" s="150"/>
      <c r="PP3" s="150"/>
      <c r="PQ3" s="150"/>
      <c r="PR3" s="150"/>
      <c r="PS3" s="150"/>
      <c r="PT3" s="400"/>
      <c r="PU3" s="150"/>
      <c r="PV3" s="149"/>
      <c r="PW3" s="149"/>
      <c r="PX3" s="149"/>
      <c r="PY3" s="149"/>
      <c r="PZ3" s="149"/>
      <c r="QA3" s="149"/>
      <c r="QB3" s="149"/>
      <c r="QC3" s="149"/>
      <c r="QD3" s="149"/>
      <c r="QE3" s="149"/>
      <c r="QF3" s="149"/>
      <c r="QG3" s="149"/>
      <c r="QH3" s="149"/>
      <c r="QI3" s="149"/>
      <c r="QJ3" s="149"/>
      <c r="QK3" s="149"/>
      <c r="QL3" s="149"/>
      <c r="QM3" s="149"/>
      <c r="QN3" s="149"/>
      <c r="QO3" s="149"/>
      <c r="QP3" s="400"/>
      <c r="QQ3" s="149"/>
      <c r="QR3" s="149"/>
      <c r="QS3" s="149"/>
      <c r="QT3" s="149"/>
      <c r="QU3" s="149"/>
      <c r="QV3" s="149"/>
      <c r="QW3" s="149"/>
      <c r="QX3" s="149"/>
      <c r="QY3" s="149"/>
      <c r="QZ3" s="149"/>
      <c r="RA3" s="149"/>
      <c r="RB3" s="149"/>
      <c r="RC3" s="149"/>
      <c r="RD3" s="149"/>
      <c r="RE3" s="149"/>
      <c r="RF3" s="149"/>
      <c r="RG3" s="149"/>
      <c r="RH3" s="149"/>
      <c r="RI3" s="149"/>
      <c r="RJ3" s="149"/>
      <c r="RK3" s="149"/>
      <c r="RL3" s="400"/>
      <c r="SH3" s="400"/>
      <c r="TD3" s="400"/>
    </row>
    <row r="4" spans="1:524" s="152" customFormat="1" ht="34.5" thickBot="1" x14ac:dyDescent="0.25">
      <c r="B4" s="153"/>
      <c r="C4" s="154"/>
      <c r="F4" s="154"/>
      <c r="G4" s="154"/>
      <c r="H4" s="154"/>
      <c r="I4" s="154"/>
      <c r="J4" s="154"/>
      <c r="K4" s="154"/>
      <c r="L4" s="154"/>
      <c r="M4" s="154"/>
      <c r="N4" s="154"/>
      <c r="O4" s="154"/>
      <c r="R4" s="400"/>
      <c r="S4" s="154" t="s">
        <v>200</v>
      </c>
      <c r="T4" s="154" t="s">
        <v>179</v>
      </c>
      <c r="U4" s="154" t="s">
        <v>180</v>
      </c>
      <c r="V4" s="154" t="s">
        <v>181</v>
      </c>
      <c r="W4" s="154" t="s">
        <v>182</v>
      </c>
      <c r="X4" s="154" t="s">
        <v>183</v>
      </c>
      <c r="Y4" s="154" t="s">
        <v>184</v>
      </c>
      <c r="Z4" s="154" t="s">
        <v>185</v>
      </c>
      <c r="AA4" s="154" t="s">
        <v>186</v>
      </c>
      <c r="AB4" s="154" t="s">
        <v>187</v>
      </c>
      <c r="AC4" s="154" t="s">
        <v>188</v>
      </c>
      <c r="AD4" s="154" t="s">
        <v>198</v>
      </c>
      <c r="AE4" s="154" t="s">
        <v>197</v>
      </c>
      <c r="AF4" s="154" t="s">
        <v>196</v>
      </c>
      <c r="AG4" s="154" t="s">
        <v>195</v>
      </c>
      <c r="AH4" s="154" t="s">
        <v>194</v>
      </c>
      <c r="AI4" s="154" t="s">
        <v>193</v>
      </c>
      <c r="AJ4" s="154" t="s">
        <v>192</v>
      </c>
      <c r="AK4" s="154" t="s">
        <v>191</v>
      </c>
      <c r="AL4" s="154" t="s">
        <v>190</v>
      </c>
      <c r="AM4" s="154" t="s">
        <v>189</v>
      </c>
      <c r="AN4" s="400"/>
      <c r="AO4" s="154" t="s">
        <v>178</v>
      </c>
      <c r="AP4" s="154" t="s">
        <v>179</v>
      </c>
      <c r="AQ4" s="154" t="s">
        <v>180</v>
      </c>
      <c r="AR4" s="154" t="s">
        <v>181</v>
      </c>
      <c r="AS4" s="154" t="s">
        <v>182</v>
      </c>
      <c r="AT4" s="154" t="s">
        <v>183</v>
      </c>
      <c r="AU4" s="154" t="s">
        <v>184</v>
      </c>
      <c r="AV4" s="154" t="s">
        <v>185</v>
      </c>
      <c r="AW4" s="154" t="s">
        <v>186</v>
      </c>
      <c r="AX4" s="154" t="s">
        <v>187</v>
      </c>
      <c r="AY4" s="154" t="s">
        <v>188</v>
      </c>
      <c r="AZ4" s="154" t="s">
        <v>198</v>
      </c>
      <c r="BA4" s="154" t="s">
        <v>197</v>
      </c>
      <c r="BB4" s="154" t="s">
        <v>196</v>
      </c>
      <c r="BC4" s="154" t="s">
        <v>195</v>
      </c>
      <c r="BD4" s="154" t="s">
        <v>194</v>
      </c>
      <c r="BE4" s="154" t="s">
        <v>193</v>
      </c>
      <c r="BF4" s="154" t="s">
        <v>192</v>
      </c>
      <c r="BG4" s="154" t="s">
        <v>191</v>
      </c>
      <c r="BH4" s="154" t="s">
        <v>190</v>
      </c>
      <c r="BI4" s="154" t="s">
        <v>189</v>
      </c>
      <c r="BJ4" s="400"/>
      <c r="BK4" s="154" t="s">
        <v>178</v>
      </c>
      <c r="BL4" s="154" t="s">
        <v>179</v>
      </c>
      <c r="BM4" s="154" t="s">
        <v>180</v>
      </c>
      <c r="BN4" s="154" t="s">
        <v>181</v>
      </c>
      <c r="BO4" s="154" t="s">
        <v>182</v>
      </c>
      <c r="BP4" s="154" t="s">
        <v>183</v>
      </c>
      <c r="BQ4" s="154" t="s">
        <v>184</v>
      </c>
      <c r="BR4" s="154" t="s">
        <v>185</v>
      </c>
      <c r="BS4" s="154" t="s">
        <v>186</v>
      </c>
      <c r="BT4" s="154" t="s">
        <v>187</v>
      </c>
      <c r="BU4" s="154" t="s">
        <v>188</v>
      </c>
      <c r="BV4" s="154" t="s">
        <v>198</v>
      </c>
      <c r="BW4" s="154" t="s">
        <v>197</v>
      </c>
      <c r="BX4" s="154" t="s">
        <v>196</v>
      </c>
      <c r="BY4" s="154" t="s">
        <v>195</v>
      </c>
      <c r="BZ4" s="154" t="s">
        <v>194</v>
      </c>
      <c r="CA4" s="154" t="s">
        <v>193</v>
      </c>
      <c r="CB4" s="154" t="s">
        <v>192</v>
      </c>
      <c r="CC4" s="154" t="s">
        <v>191</v>
      </c>
      <c r="CD4" s="154" t="s">
        <v>190</v>
      </c>
      <c r="CE4" s="154" t="s">
        <v>189</v>
      </c>
      <c r="CF4" s="400"/>
      <c r="CG4" s="154" t="s">
        <v>178</v>
      </c>
      <c r="CH4" s="154" t="s">
        <v>179</v>
      </c>
      <c r="CI4" s="154" t="s">
        <v>180</v>
      </c>
      <c r="CJ4" s="154" t="s">
        <v>181</v>
      </c>
      <c r="CK4" s="154" t="s">
        <v>182</v>
      </c>
      <c r="CL4" s="154" t="s">
        <v>183</v>
      </c>
      <c r="CM4" s="154" t="s">
        <v>184</v>
      </c>
      <c r="CN4" s="154" t="s">
        <v>185</v>
      </c>
      <c r="CO4" s="154" t="s">
        <v>186</v>
      </c>
      <c r="CP4" s="154" t="s">
        <v>187</v>
      </c>
      <c r="CQ4" s="154" t="s">
        <v>188</v>
      </c>
      <c r="CR4" s="154" t="s">
        <v>198</v>
      </c>
      <c r="CS4" s="154" t="s">
        <v>197</v>
      </c>
      <c r="CT4" s="154" t="s">
        <v>196</v>
      </c>
      <c r="CU4" s="154" t="s">
        <v>195</v>
      </c>
      <c r="CV4" s="154" t="s">
        <v>194</v>
      </c>
      <c r="CW4" s="154" t="s">
        <v>193</v>
      </c>
      <c r="CX4" s="154" t="s">
        <v>192</v>
      </c>
      <c r="CY4" s="154" t="s">
        <v>191</v>
      </c>
      <c r="CZ4" s="154" t="s">
        <v>190</v>
      </c>
      <c r="DA4" s="154" t="s">
        <v>189</v>
      </c>
      <c r="DB4" s="400"/>
      <c r="DC4" s="154" t="s">
        <v>178</v>
      </c>
      <c r="DD4" s="154" t="s">
        <v>179</v>
      </c>
      <c r="DE4" s="154" t="s">
        <v>180</v>
      </c>
      <c r="DF4" s="154" t="s">
        <v>181</v>
      </c>
      <c r="DG4" s="154" t="s">
        <v>182</v>
      </c>
      <c r="DH4" s="154" t="s">
        <v>183</v>
      </c>
      <c r="DI4" s="154" t="s">
        <v>184</v>
      </c>
      <c r="DJ4" s="154" t="s">
        <v>185</v>
      </c>
      <c r="DK4" s="154" t="s">
        <v>186</v>
      </c>
      <c r="DL4" s="154" t="s">
        <v>187</v>
      </c>
      <c r="DM4" s="154" t="s">
        <v>188</v>
      </c>
      <c r="DN4" s="154" t="s">
        <v>198</v>
      </c>
      <c r="DO4" s="154" t="s">
        <v>197</v>
      </c>
      <c r="DP4" s="154" t="s">
        <v>196</v>
      </c>
      <c r="DQ4" s="154" t="s">
        <v>195</v>
      </c>
      <c r="DR4" s="154" t="s">
        <v>194</v>
      </c>
      <c r="DS4" s="154" t="s">
        <v>193</v>
      </c>
      <c r="DT4" s="154" t="s">
        <v>192</v>
      </c>
      <c r="DU4" s="154" t="s">
        <v>191</v>
      </c>
      <c r="DV4" s="154" t="s">
        <v>190</v>
      </c>
      <c r="DW4" s="154" t="s">
        <v>189</v>
      </c>
      <c r="DX4" s="400"/>
      <c r="DY4" s="154"/>
      <c r="DZ4" s="154"/>
      <c r="EA4" s="154"/>
      <c r="EB4" s="154"/>
      <c r="EC4" s="154"/>
      <c r="ED4" s="154"/>
      <c r="EE4" s="154"/>
      <c r="EF4" s="154"/>
      <c r="EG4" s="154"/>
      <c r="EH4" s="154"/>
      <c r="EI4" s="154"/>
      <c r="EJ4" s="154"/>
      <c r="EK4" s="154"/>
      <c r="EL4" s="154"/>
      <c r="EM4" s="154"/>
      <c r="EN4" s="154"/>
      <c r="EO4" s="154"/>
      <c r="EP4" s="154"/>
      <c r="EQ4" s="154"/>
      <c r="ER4" s="154"/>
      <c r="ES4" s="154"/>
      <c r="ET4" s="400"/>
      <c r="EU4" s="154" t="s">
        <v>178</v>
      </c>
      <c r="EV4" s="154" t="s">
        <v>179</v>
      </c>
      <c r="EW4" s="154" t="s">
        <v>180</v>
      </c>
      <c r="EX4" s="154" t="s">
        <v>181</v>
      </c>
      <c r="EY4" s="154" t="s">
        <v>182</v>
      </c>
      <c r="EZ4" s="154" t="s">
        <v>183</v>
      </c>
      <c r="FA4" s="154" t="s">
        <v>184</v>
      </c>
      <c r="FB4" s="154" t="s">
        <v>185</v>
      </c>
      <c r="FC4" s="154" t="s">
        <v>186</v>
      </c>
      <c r="FD4" s="154" t="s">
        <v>187</v>
      </c>
      <c r="FE4" s="154" t="s">
        <v>188</v>
      </c>
      <c r="FF4" s="154" t="s">
        <v>198</v>
      </c>
      <c r="FG4" s="154" t="s">
        <v>197</v>
      </c>
      <c r="FH4" s="154" t="s">
        <v>196</v>
      </c>
      <c r="FI4" s="154" t="s">
        <v>195</v>
      </c>
      <c r="FJ4" s="154" t="s">
        <v>194</v>
      </c>
      <c r="FK4" s="154" t="s">
        <v>193</v>
      </c>
      <c r="FL4" s="154" t="s">
        <v>192</v>
      </c>
      <c r="FM4" s="154" t="s">
        <v>191</v>
      </c>
      <c r="FN4" s="154" t="s">
        <v>190</v>
      </c>
      <c r="FO4" s="154" t="s">
        <v>189</v>
      </c>
      <c r="FP4" s="400"/>
      <c r="FQ4" s="175"/>
      <c r="FR4" s="154"/>
      <c r="FS4" s="154"/>
      <c r="FT4" s="154"/>
      <c r="FU4" s="154"/>
      <c r="FV4" s="154"/>
      <c r="FW4" s="154"/>
      <c r="FX4" s="154"/>
      <c r="FY4" s="154"/>
      <c r="FZ4" s="154"/>
      <c r="GA4" s="154"/>
      <c r="GB4" s="154"/>
      <c r="GC4" s="154"/>
      <c r="GD4" s="154"/>
      <c r="GE4" s="154"/>
      <c r="GF4" s="154"/>
      <c r="GG4" s="154"/>
      <c r="GH4" s="154"/>
      <c r="GI4" s="154"/>
      <c r="GJ4" s="154"/>
      <c r="GK4" s="154"/>
      <c r="GL4" s="400"/>
      <c r="GM4" s="154" t="s">
        <v>178</v>
      </c>
      <c r="GN4" s="154" t="s">
        <v>179</v>
      </c>
      <c r="GO4" s="154" t="s">
        <v>180</v>
      </c>
      <c r="GP4" s="154" t="s">
        <v>181</v>
      </c>
      <c r="GQ4" s="154" t="s">
        <v>182</v>
      </c>
      <c r="GR4" s="154" t="s">
        <v>183</v>
      </c>
      <c r="GS4" s="154" t="s">
        <v>184</v>
      </c>
      <c r="GT4" s="154" t="s">
        <v>185</v>
      </c>
      <c r="GU4" s="154" t="s">
        <v>186</v>
      </c>
      <c r="GV4" s="154" t="s">
        <v>187</v>
      </c>
      <c r="GW4" s="154" t="s">
        <v>188</v>
      </c>
      <c r="GX4" s="154" t="s">
        <v>198</v>
      </c>
      <c r="GY4" s="154" t="s">
        <v>197</v>
      </c>
      <c r="GZ4" s="154" t="s">
        <v>196</v>
      </c>
      <c r="HA4" s="154" t="s">
        <v>195</v>
      </c>
      <c r="HB4" s="154" t="s">
        <v>194</v>
      </c>
      <c r="HC4" s="154" t="s">
        <v>193</v>
      </c>
      <c r="HD4" s="154" t="s">
        <v>192</v>
      </c>
      <c r="HE4" s="154" t="s">
        <v>191</v>
      </c>
      <c r="HF4" s="154" t="s">
        <v>190</v>
      </c>
      <c r="HG4" s="154" t="s">
        <v>189</v>
      </c>
      <c r="HH4" s="400"/>
      <c r="HI4" s="154" t="s">
        <v>178</v>
      </c>
      <c r="HJ4" s="154" t="s">
        <v>179</v>
      </c>
      <c r="HK4" s="154" t="s">
        <v>180</v>
      </c>
      <c r="HL4" s="154" t="s">
        <v>181</v>
      </c>
      <c r="HM4" s="154" t="s">
        <v>182</v>
      </c>
      <c r="HN4" s="154" t="s">
        <v>183</v>
      </c>
      <c r="HO4" s="154" t="s">
        <v>184</v>
      </c>
      <c r="HP4" s="154" t="s">
        <v>185</v>
      </c>
      <c r="HQ4" s="154" t="s">
        <v>186</v>
      </c>
      <c r="HR4" s="154" t="s">
        <v>187</v>
      </c>
      <c r="HS4" s="154" t="s">
        <v>188</v>
      </c>
      <c r="HT4" s="154" t="s">
        <v>198</v>
      </c>
      <c r="HU4" s="154" t="s">
        <v>197</v>
      </c>
      <c r="HV4" s="154" t="s">
        <v>196</v>
      </c>
      <c r="HW4" s="154" t="s">
        <v>195</v>
      </c>
      <c r="HX4" s="154" t="s">
        <v>194</v>
      </c>
      <c r="HY4" s="154" t="s">
        <v>193</v>
      </c>
      <c r="HZ4" s="154" t="s">
        <v>192</v>
      </c>
      <c r="IA4" s="154" t="s">
        <v>191</v>
      </c>
      <c r="IB4" s="154" t="s">
        <v>190</v>
      </c>
      <c r="IC4" s="154" t="s">
        <v>189</v>
      </c>
      <c r="ID4" s="400"/>
      <c r="IE4" s="154" t="s">
        <v>178</v>
      </c>
      <c r="IF4" s="154" t="s">
        <v>179</v>
      </c>
      <c r="IG4" s="154" t="s">
        <v>180</v>
      </c>
      <c r="IH4" s="154" t="s">
        <v>181</v>
      </c>
      <c r="II4" s="154" t="s">
        <v>182</v>
      </c>
      <c r="IJ4" s="154" t="s">
        <v>183</v>
      </c>
      <c r="IK4" s="154" t="s">
        <v>184</v>
      </c>
      <c r="IL4" s="154" t="s">
        <v>185</v>
      </c>
      <c r="IM4" s="154" t="s">
        <v>186</v>
      </c>
      <c r="IN4" s="154" t="s">
        <v>187</v>
      </c>
      <c r="IO4" s="154" t="s">
        <v>188</v>
      </c>
      <c r="IP4" s="154" t="s">
        <v>198</v>
      </c>
      <c r="IQ4" s="154" t="s">
        <v>197</v>
      </c>
      <c r="IR4" s="154" t="s">
        <v>196</v>
      </c>
      <c r="IS4" s="154" t="s">
        <v>195</v>
      </c>
      <c r="IT4" s="154" t="s">
        <v>194</v>
      </c>
      <c r="IU4" s="154" t="s">
        <v>193</v>
      </c>
      <c r="IV4" s="154" t="s">
        <v>192</v>
      </c>
      <c r="IW4" s="154" t="s">
        <v>191</v>
      </c>
      <c r="IX4" s="154" t="s">
        <v>190</v>
      </c>
      <c r="IY4" s="154" t="s">
        <v>189</v>
      </c>
      <c r="IZ4" s="400"/>
      <c r="JA4" s="154" t="s">
        <v>178</v>
      </c>
      <c r="JB4" s="154" t="s">
        <v>179</v>
      </c>
      <c r="JC4" s="154" t="s">
        <v>180</v>
      </c>
      <c r="JD4" s="154" t="s">
        <v>181</v>
      </c>
      <c r="JE4" s="154" t="s">
        <v>182</v>
      </c>
      <c r="JF4" s="154" t="s">
        <v>183</v>
      </c>
      <c r="JG4" s="154" t="s">
        <v>184</v>
      </c>
      <c r="JH4" s="154" t="s">
        <v>185</v>
      </c>
      <c r="JI4" s="154" t="s">
        <v>186</v>
      </c>
      <c r="JJ4" s="154" t="s">
        <v>187</v>
      </c>
      <c r="JK4" s="154" t="s">
        <v>188</v>
      </c>
      <c r="JL4" s="154" t="s">
        <v>198</v>
      </c>
      <c r="JM4" s="154" t="s">
        <v>197</v>
      </c>
      <c r="JN4" s="154" t="s">
        <v>196</v>
      </c>
      <c r="JO4" s="154" t="s">
        <v>195</v>
      </c>
      <c r="JP4" s="154" t="s">
        <v>194</v>
      </c>
      <c r="JQ4" s="154" t="s">
        <v>193</v>
      </c>
      <c r="JR4" s="154" t="s">
        <v>192</v>
      </c>
      <c r="JS4" s="154" t="s">
        <v>191</v>
      </c>
      <c r="JT4" s="154" t="s">
        <v>190</v>
      </c>
      <c r="JU4" s="154" t="s">
        <v>189</v>
      </c>
      <c r="JV4" s="400"/>
      <c r="JW4" s="154" t="s">
        <v>178</v>
      </c>
      <c r="JX4" s="154" t="s">
        <v>179</v>
      </c>
      <c r="JY4" s="154" t="s">
        <v>180</v>
      </c>
      <c r="JZ4" s="154" t="s">
        <v>181</v>
      </c>
      <c r="KA4" s="154" t="s">
        <v>182</v>
      </c>
      <c r="KB4" s="154" t="s">
        <v>183</v>
      </c>
      <c r="KC4" s="154" t="s">
        <v>184</v>
      </c>
      <c r="KD4" s="154" t="s">
        <v>185</v>
      </c>
      <c r="KE4" s="154" t="s">
        <v>186</v>
      </c>
      <c r="KF4" s="154" t="s">
        <v>187</v>
      </c>
      <c r="KG4" s="154" t="s">
        <v>188</v>
      </c>
      <c r="KH4" s="154" t="s">
        <v>198</v>
      </c>
      <c r="KI4" s="154" t="s">
        <v>197</v>
      </c>
      <c r="KJ4" s="154" t="s">
        <v>196</v>
      </c>
      <c r="KK4" s="154" t="s">
        <v>195</v>
      </c>
      <c r="KL4" s="154" t="s">
        <v>194</v>
      </c>
      <c r="KM4" s="154" t="s">
        <v>193</v>
      </c>
      <c r="KN4" s="154" t="s">
        <v>192</v>
      </c>
      <c r="KO4" s="154" t="s">
        <v>191</v>
      </c>
      <c r="KP4" s="154" t="s">
        <v>190</v>
      </c>
      <c r="KQ4" s="154" t="s">
        <v>189</v>
      </c>
      <c r="KR4" s="400"/>
      <c r="KS4" s="154" t="s">
        <v>178</v>
      </c>
      <c r="KT4" s="154"/>
      <c r="KU4" s="154"/>
      <c r="KV4" s="154"/>
      <c r="KW4" s="154"/>
      <c r="KX4" s="154"/>
      <c r="KY4" s="154"/>
      <c r="KZ4" s="154"/>
      <c r="LA4" s="154"/>
      <c r="LB4" s="154"/>
      <c r="LC4" s="154"/>
      <c r="LD4" s="154"/>
      <c r="LE4" s="154"/>
      <c r="LF4" s="154"/>
      <c r="LG4" s="154"/>
      <c r="LH4" s="154"/>
      <c r="LI4" s="154"/>
      <c r="LJ4" s="154"/>
      <c r="LK4" s="154"/>
      <c r="LL4" s="154"/>
      <c r="LM4" s="154"/>
      <c r="LN4" s="400"/>
      <c r="LO4" s="154" t="s">
        <v>178</v>
      </c>
      <c r="LP4" s="154" t="s">
        <v>179</v>
      </c>
      <c r="LQ4" s="154" t="s">
        <v>180</v>
      </c>
      <c r="LR4" s="154" t="s">
        <v>181</v>
      </c>
      <c r="LS4" s="154" t="s">
        <v>182</v>
      </c>
      <c r="LT4" s="154" t="s">
        <v>183</v>
      </c>
      <c r="LU4" s="154" t="s">
        <v>184</v>
      </c>
      <c r="LV4" s="154" t="s">
        <v>185</v>
      </c>
      <c r="LW4" s="154" t="s">
        <v>186</v>
      </c>
      <c r="LX4" s="154" t="s">
        <v>187</v>
      </c>
      <c r="LY4" s="154" t="s">
        <v>188</v>
      </c>
      <c r="LZ4" s="154" t="s">
        <v>198</v>
      </c>
      <c r="MA4" s="154" t="s">
        <v>197</v>
      </c>
      <c r="MB4" s="154" t="s">
        <v>196</v>
      </c>
      <c r="MC4" s="154" t="s">
        <v>195</v>
      </c>
      <c r="MD4" s="154" t="s">
        <v>194</v>
      </c>
      <c r="ME4" s="154" t="s">
        <v>193</v>
      </c>
      <c r="MF4" s="154" t="s">
        <v>192</v>
      </c>
      <c r="MG4" s="154" t="s">
        <v>191</v>
      </c>
      <c r="MH4" s="154" t="s">
        <v>190</v>
      </c>
      <c r="MI4" s="154" t="s">
        <v>189</v>
      </c>
      <c r="MJ4" s="400"/>
      <c r="MK4" s="154" t="s">
        <v>178</v>
      </c>
      <c r="ML4" s="154" t="s">
        <v>179</v>
      </c>
      <c r="MM4" s="154" t="s">
        <v>180</v>
      </c>
      <c r="MN4" s="154" t="s">
        <v>181</v>
      </c>
      <c r="MO4" s="154" t="s">
        <v>182</v>
      </c>
      <c r="MP4" s="154" t="s">
        <v>183</v>
      </c>
      <c r="MQ4" s="154" t="s">
        <v>184</v>
      </c>
      <c r="MR4" s="154" t="s">
        <v>185</v>
      </c>
      <c r="MS4" s="154" t="s">
        <v>186</v>
      </c>
      <c r="MT4" s="154" t="s">
        <v>187</v>
      </c>
      <c r="MU4" s="154" t="s">
        <v>188</v>
      </c>
      <c r="MV4" s="154" t="s">
        <v>198</v>
      </c>
      <c r="MW4" s="154" t="s">
        <v>197</v>
      </c>
      <c r="MX4" s="154" t="s">
        <v>196</v>
      </c>
      <c r="MY4" s="154" t="s">
        <v>195</v>
      </c>
      <c r="MZ4" s="154" t="s">
        <v>194</v>
      </c>
      <c r="NA4" s="154" t="s">
        <v>193</v>
      </c>
      <c r="NB4" s="154" t="s">
        <v>192</v>
      </c>
      <c r="NC4" s="154" t="s">
        <v>191</v>
      </c>
      <c r="ND4" s="154" t="s">
        <v>190</v>
      </c>
      <c r="NE4" s="154" t="s">
        <v>189</v>
      </c>
      <c r="NF4" s="400"/>
      <c r="NG4" s="154" t="s">
        <v>178</v>
      </c>
      <c r="NH4" s="154" t="s">
        <v>179</v>
      </c>
      <c r="NI4" s="154" t="s">
        <v>180</v>
      </c>
      <c r="NJ4" s="154" t="s">
        <v>181</v>
      </c>
      <c r="NK4" s="154" t="s">
        <v>182</v>
      </c>
      <c r="NL4" s="154" t="s">
        <v>183</v>
      </c>
      <c r="NM4" s="154" t="s">
        <v>184</v>
      </c>
      <c r="NN4" s="154" t="s">
        <v>185</v>
      </c>
      <c r="NO4" s="154" t="s">
        <v>186</v>
      </c>
      <c r="NP4" s="154" t="s">
        <v>187</v>
      </c>
      <c r="NQ4" s="154" t="s">
        <v>188</v>
      </c>
      <c r="NR4" s="154" t="s">
        <v>198</v>
      </c>
      <c r="NS4" s="154" t="s">
        <v>197</v>
      </c>
      <c r="NT4" s="154" t="s">
        <v>196</v>
      </c>
      <c r="NU4" s="154" t="s">
        <v>195</v>
      </c>
      <c r="NV4" s="154" t="s">
        <v>194</v>
      </c>
      <c r="NW4" s="154" t="s">
        <v>193</v>
      </c>
      <c r="NX4" s="154" t="s">
        <v>192</v>
      </c>
      <c r="NY4" s="154" t="s">
        <v>191</v>
      </c>
      <c r="NZ4" s="154" t="s">
        <v>190</v>
      </c>
      <c r="OA4" s="154" t="s">
        <v>189</v>
      </c>
      <c r="OB4" s="400"/>
      <c r="OC4" s="154" t="s">
        <v>178</v>
      </c>
      <c r="OD4" s="154" t="s">
        <v>179</v>
      </c>
      <c r="OE4" s="154" t="s">
        <v>180</v>
      </c>
      <c r="OF4" s="154" t="s">
        <v>181</v>
      </c>
      <c r="OG4" s="154" t="s">
        <v>182</v>
      </c>
      <c r="OH4" s="154" t="s">
        <v>183</v>
      </c>
      <c r="OI4" s="154" t="s">
        <v>184</v>
      </c>
      <c r="OJ4" s="154" t="s">
        <v>185</v>
      </c>
      <c r="OK4" s="154" t="s">
        <v>186</v>
      </c>
      <c r="OL4" s="154" t="s">
        <v>187</v>
      </c>
      <c r="OM4" s="154" t="s">
        <v>188</v>
      </c>
      <c r="ON4" s="154" t="s">
        <v>198</v>
      </c>
      <c r="OO4" s="154" t="s">
        <v>197</v>
      </c>
      <c r="OP4" s="154" t="s">
        <v>196</v>
      </c>
      <c r="OQ4" s="154" t="s">
        <v>195</v>
      </c>
      <c r="OR4" s="154" t="s">
        <v>194</v>
      </c>
      <c r="OS4" s="154" t="s">
        <v>193</v>
      </c>
      <c r="OT4" s="154" t="s">
        <v>192</v>
      </c>
      <c r="OU4" s="154" t="s">
        <v>191</v>
      </c>
      <c r="OV4" s="154" t="s">
        <v>190</v>
      </c>
      <c r="OW4" s="154" t="s">
        <v>189</v>
      </c>
      <c r="OX4" s="400"/>
      <c r="OY4" s="154" t="s">
        <v>178</v>
      </c>
      <c r="OZ4" s="154" t="s">
        <v>179</v>
      </c>
      <c r="PA4" s="154" t="s">
        <v>180</v>
      </c>
      <c r="PB4" s="154" t="s">
        <v>181</v>
      </c>
      <c r="PC4" s="154" t="s">
        <v>182</v>
      </c>
      <c r="PD4" s="154" t="s">
        <v>183</v>
      </c>
      <c r="PE4" s="154" t="s">
        <v>184</v>
      </c>
      <c r="PF4" s="154" t="s">
        <v>185</v>
      </c>
      <c r="PG4" s="154" t="s">
        <v>186</v>
      </c>
      <c r="PH4" s="154" t="s">
        <v>187</v>
      </c>
      <c r="PI4" s="154" t="s">
        <v>188</v>
      </c>
      <c r="PJ4" s="154" t="s">
        <v>198</v>
      </c>
      <c r="PK4" s="154" t="s">
        <v>197</v>
      </c>
      <c r="PL4" s="154" t="s">
        <v>196</v>
      </c>
      <c r="PM4" s="154" t="s">
        <v>195</v>
      </c>
      <c r="PN4" s="154" t="s">
        <v>194</v>
      </c>
      <c r="PO4" s="154" t="s">
        <v>193</v>
      </c>
      <c r="PP4" s="154" t="s">
        <v>192</v>
      </c>
      <c r="PQ4" s="154" t="s">
        <v>191</v>
      </c>
      <c r="PR4" s="154" t="s">
        <v>190</v>
      </c>
      <c r="PS4" s="154" t="s">
        <v>189</v>
      </c>
      <c r="PT4" s="400"/>
      <c r="PU4" s="154" t="s">
        <v>178</v>
      </c>
      <c r="PV4" s="154" t="s">
        <v>179</v>
      </c>
      <c r="PW4" s="154" t="s">
        <v>180</v>
      </c>
      <c r="PX4" s="154" t="s">
        <v>181</v>
      </c>
      <c r="PY4" s="154" t="s">
        <v>182</v>
      </c>
      <c r="PZ4" s="154" t="s">
        <v>183</v>
      </c>
      <c r="QA4" s="154" t="s">
        <v>184</v>
      </c>
      <c r="QB4" s="154" t="s">
        <v>185</v>
      </c>
      <c r="QC4" s="154" t="s">
        <v>186</v>
      </c>
      <c r="QD4" s="154" t="s">
        <v>187</v>
      </c>
      <c r="QE4" s="154" t="s">
        <v>188</v>
      </c>
      <c r="QF4" s="154" t="s">
        <v>198</v>
      </c>
      <c r="QG4" s="154" t="s">
        <v>197</v>
      </c>
      <c r="QH4" s="154" t="s">
        <v>196</v>
      </c>
      <c r="QI4" s="154" t="s">
        <v>195</v>
      </c>
      <c r="QJ4" s="154" t="s">
        <v>194</v>
      </c>
      <c r="QK4" s="154" t="s">
        <v>193</v>
      </c>
      <c r="QL4" s="154" t="s">
        <v>192</v>
      </c>
      <c r="QM4" s="154" t="s">
        <v>191</v>
      </c>
      <c r="QN4" s="154" t="s">
        <v>190</v>
      </c>
      <c r="QO4" s="154" t="s">
        <v>189</v>
      </c>
      <c r="QP4" s="400"/>
      <c r="QQ4" s="154" t="s">
        <v>178</v>
      </c>
      <c r="QR4" s="154" t="s">
        <v>179</v>
      </c>
      <c r="QS4" s="154" t="s">
        <v>180</v>
      </c>
      <c r="QT4" s="154" t="s">
        <v>181</v>
      </c>
      <c r="QU4" s="154" t="s">
        <v>182</v>
      </c>
      <c r="QV4" s="154" t="s">
        <v>183</v>
      </c>
      <c r="QW4" s="154" t="s">
        <v>184</v>
      </c>
      <c r="QX4" s="154" t="s">
        <v>185</v>
      </c>
      <c r="QY4" s="154" t="s">
        <v>186</v>
      </c>
      <c r="QZ4" s="154" t="s">
        <v>187</v>
      </c>
      <c r="RA4" s="154" t="s">
        <v>188</v>
      </c>
      <c r="RB4" s="154" t="s">
        <v>198</v>
      </c>
      <c r="RC4" s="154" t="s">
        <v>197</v>
      </c>
      <c r="RD4" s="154" t="s">
        <v>196</v>
      </c>
      <c r="RE4" s="154" t="s">
        <v>195</v>
      </c>
      <c r="RF4" s="154" t="s">
        <v>194</v>
      </c>
      <c r="RG4" s="154" t="s">
        <v>193</v>
      </c>
      <c r="RH4" s="154" t="s">
        <v>192</v>
      </c>
      <c r="RI4" s="154" t="s">
        <v>191</v>
      </c>
      <c r="RJ4" s="154" t="s">
        <v>190</v>
      </c>
      <c r="RK4" s="154" t="s">
        <v>189</v>
      </c>
      <c r="RL4" s="400"/>
      <c r="RM4" s="154" t="s">
        <v>178</v>
      </c>
      <c r="RN4" s="154" t="s">
        <v>179</v>
      </c>
      <c r="RO4" s="154" t="s">
        <v>180</v>
      </c>
      <c r="RP4" s="154" t="s">
        <v>181</v>
      </c>
      <c r="RQ4" s="154" t="s">
        <v>182</v>
      </c>
      <c r="RR4" s="154" t="s">
        <v>183</v>
      </c>
      <c r="RS4" s="154" t="s">
        <v>184</v>
      </c>
      <c r="RT4" s="154" t="s">
        <v>185</v>
      </c>
      <c r="RU4" s="154" t="s">
        <v>186</v>
      </c>
      <c r="RV4" s="154" t="s">
        <v>187</v>
      </c>
      <c r="RW4" s="154" t="s">
        <v>188</v>
      </c>
      <c r="RX4" s="154" t="s">
        <v>198</v>
      </c>
      <c r="RY4" s="154" t="s">
        <v>197</v>
      </c>
      <c r="RZ4" s="154" t="s">
        <v>196</v>
      </c>
      <c r="SA4" s="154" t="s">
        <v>195</v>
      </c>
      <c r="SB4" s="154" t="s">
        <v>194</v>
      </c>
      <c r="SC4" s="154" t="s">
        <v>193</v>
      </c>
      <c r="SD4" s="154" t="s">
        <v>192</v>
      </c>
      <c r="SE4" s="154" t="s">
        <v>191</v>
      </c>
      <c r="SF4" s="154" t="s">
        <v>190</v>
      </c>
      <c r="SG4" s="154" t="s">
        <v>189</v>
      </c>
      <c r="SH4" s="400"/>
      <c r="SI4" s="154" t="s">
        <v>178</v>
      </c>
      <c r="SJ4" s="154" t="s">
        <v>179</v>
      </c>
      <c r="SK4" s="154" t="s">
        <v>180</v>
      </c>
      <c r="SL4" s="154" t="s">
        <v>181</v>
      </c>
      <c r="SM4" s="154" t="s">
        <v>182</v>
      </c>
      <c r="SN4" s="154" t="s">
        <v>183</v>
      </c>
      <c r="SO4" s="154" t="s">
        <v>184</v>
      </c>
      <c r="SP4" s="154" t="s">
        <v>185</v>
      </c>
      <c r="SQ4" s="154" t="s">
        <v>186</v>
      </c>
      <c r="SR4" s="154" t="s">
        <v>187</v>
      </c>
      <c r="SS4" s="154" t="s">
        <v>188</v>
      </c>
      <c r="ST4" s="154" t="s">
        <v>198</v>
      </c>
      <c r="SU4" s="154" t="s">
        <v>197</v>
      </c>
      <c r="SV4" s="154" t="s">
        <v>196</v>
      </c>
      <c r="SW4" s="154" t="s">
        <v>195</v>
      </c>
      <c r="SX4" s="154" t="s">
        <v>194</v>
      </c>
      <c r="SY4" s="154" t="s">
        <v>193</v>
      </c>
      <c r="SZ4" s="154" t="s">
        <v>192</v>
      </c>
      <c r="TA4" s="154" t="s">
        <v>191</v>
      </c>
      <c r="TB4" s="154" t="s">
        <v>190</v>
      </c>
      <c r="TC4" s="154" t="s">
        <v>189</v>
      </c>
      <c r="TD4" s="400"/>
    </row>
    <row r="5" spans="1:524" s="161" customFormat="1" ht="34.5" thickBot="1" x14ac:dyDescent="0.25">
      <c r="A5" s="155"/>
      <c r="B5" s="156" t="s">
        <v>15</v>
      </c>
      <c r="C5" s="157"/>
      <c r="D5" s="158"/>
      <c r="E5" s="159"/>
      <c r="F5" s="160"/>
      <c r="G5" s="160"/>
      <c r="H5" s="160"/>
      <c r="I5" s="160"/>
      <c r="J5" s="160"/>
      <c r="K5" s="160"/>
      <c r="L5" s="160"/>
      <c r="M5" s="160"/>
      <c r="N5" s="160"/>
      <c r="O5" s="160"/>
      <c r="P5" s="158"/>
      <c r="R5" s="400"/>
      <c r="S5" s="162">
        <f t="shared" ref="S5:AC5" si="54">$C$16</f>
        <v>93</v>
      </c>
      <c r="T5" s="162">
        <f t="shared" si="54"/>
        <v>93</v>
      </c>
      <c r="U5" s="162">
        <f t="shared" si="54"/>
        <v>93</v>
      </c>
      <c r="V5" s="162">
        <f t="shared" si="54"/>
        <v>93</v>
      </c>
      <c r="W5" s="162">
        <f t="shared" si="54"/>
        <v>93</v>
      </c>
      <c r="X5" s="162">
        <f t="shared" si="54"/>
        <v>93</v>
      </c>
      <c r="Y5" s="162">
        <f t="shared" si="54"/>
        <v>93</v>
      </c>
      <c r="Z5" s="162">
        <f t="shared" si="54"/>
        <v>93</v>
      </c>
      <c r="AA5" s="162">
        <f t="shared" si="54"/>
        <v>93</v>
      </c>
      <c r="AB5" s="162">
        <f t="shared" si="54"/>
        <v>93</v>
      </c>
      <c r="AC5" s="162">
        <f t="shared" si="54"/>
        <v>93</v>
      </c>
      <c r="AD5" s="163">
        <f>F78</f>
        <v>25</v>
      </c>
      <c r="AE5" s="163">
        <f>G78</f>
        <v>30</v>
      </c>
      <c r="AF5" s="163">
        <f>H78</f>
        <v>35</v>
      </c>
      <c r="AG5" s="163">
        <f>I78</f>
        <v>40</v>
      </c>
      <c r="AH5" s="163">
        <f>J78</f>
        <v>45</v>
      </c>
      <c r="AI5" s="163">
        <f>K78</f>
        <v>50</v>
      </c>
      <c r="AJ5" s="163">
        <f>L78</f>
        <v>55</v>
      </c>
      <c r="AK5" s="163">
        <f>M78</f>
        <v>60</v>
      </c>
      <c r="AL5" s="163">
        <f>N78</f>
        <v>65</v>
      </c>
      <c r="AM5" s="163">
        <f>O78</f>
        <v>70</v>
      </c>
      <c r="AN5" s="400"/>
      <c r="AO5" s="164" t="s">
        <v>124</v>
      </c>
      <c r="AP5" s="164" t="s">
        <v>124</v>
      </c>
      <c r="AQ5" s="164" t="s">
        <v>124</v>
      </c>
      <c r="AR5" s="164" t="s">
        <v>124</v>
      </c>
      <c r="AS5" s="164" t="s">
        <v>124</v>
      </c>
      <c r="AT5" s="164" t="s">
        <v>124</v>
      </c>
      <c r="AU5" s="164" t="s">
        <v>124</v>
      </c>
      <c r="AV5" s="164" t="s">
        <v>124</v>
      </c>
      <c r="AW5" s="164" t="s">
        <v>124</v>
      </c>
      <c r="AX5" s="164" t="s">
        <v>124</v>
      </c>
      <c r="AY5" s="164" t="s">
        <v>124</v>
      </c>
      <c r="AZ5" s="165" t="s">
        <v>124</v>
      </c>
      <c r="BA5" s="165" t="s">
        <v>124</v>
      </c>
      <c r="BB5" s="165" t="s">
        <v>124</v>
      </c>
      <c r="BC5" s="165" t="s">
        <v>124</v>
      </c>
      <c r="BD5" s="165" t="s">
        <v>124</v>
      </c>
      <c r="BE5" s="166" t="s">
        <v>124</v>
      </c>
      <c r="BF5" s="166" t="s">
        <v>124</v>
      </c>
      <c r="BG5" s="166" t="s">
        <v>124</v>
      </c>
      <c r="BH5" s="166" t="s">
        <v>124</v>
      </c>
      <c r="BI5" s="166" t="s">
        <v>124</v>
      </c>
      <c r="BJ5" s="400"/>
      <c r="BK5" s="164"/>
      <c r="BL5" s="164"/>
      <c r="BM5" s="164"/>
      <c r="BN5" s="164"/>
      <c r="BO5" s="164"/>
      <c r="BP5" s="164"/>
      <c r="BQ5" s="164"/>
      <c r="BR5" s="164"/>
      <c r="BS5" s="164"/>
      <c r="BT5" s="164"/>
      <c r="BU5" s="164"/>
      <c r="BV5" s="165"/>
      <c r="BW5" s="165"/>
      <c r="BX5" s="165"/>
      <c r="BY5" s="165"/>
      <c r="BZ5" s="165"/>
      <c r="CA5" s="166"/>
      <c r="CB5" s="166"/>
      <c r="CC5" s="166"/>
      <c r="CD5" s="166"/>
      <c r="CE5" s="166"/>
      <c r="CF5" s="400"/>
      <c r="CG5" s="164"/>
      <c r="CH5" s="164"/>
      <c r="CI5" s="164"/>
      <c r="CJ5" s="164"/>
      <c r="CK5" s="164"/>
      <c r="CL5" s="164"/>
      <c r="CM5" s="164"/>
      <c r="CN5" s="164"/>
      <c r="CO5" s="164"/>
      <c r="CP5" s="164"/>
      <c r="CQ5" s="164"/>
      <c r="CR5" s="165"/>
      <c r="CS5" s="165"/>
      <c r="CT5" s="165"/>
      <c r="CU5" s="165"/>
      <c r="CV5" s="165"/>
      <c r="CW5" s="166"/>
      <c r="CX5" s="166"/>
      <c r="CY5" s="166"/>
      <c r="CZ5" s="166"/>
      <c r="DA5" s="166"/>
      <c r="DB5" s="400"/>
      <c r="DC5" s="162"/>
      <c r="DD5" s="162"/>
      <c r="DE5" s="162"/>
      <c r="DF5" s="162"/>
      <c r="DG5" s="162"/>
      <c r="DH5" s="162"/>
      <c r="DI5" s="162"/>
      <c r="DJ5" s="162"/>
      <c r="DK5" s="162"/>
      <c r="DL5" s="162"/>
      <c r="DM5" s="162"/>
      <c r="DN5" s="160"/>
      <c r="DO5" s="160"/>
      <c r="DP5" s="160"/>
      <c r="DQ5" s="160"/>
      <c r="DR5" s="160"/>
      <c r="DS5" s="167"/>
      <c r="DT5" s="167"/>
      <c r="DU5" s="167"/>
      <c r="DV5" s="167"/>
      <c r="DW5" s="167"/>
      <c r="DX5" s="400"/>
      <c r="DY5" s="164"/>
      <c r="DZ5" s="164"/>
      <c r="EA5" s="164"/>
      <c r="EB5" s="164"/>
      <c r="EC5" s="164"/>
      <c r="ED5" s="164"/>
      <c r="EE5" s="164"/>
      <c r="EF5" s="164"/>
      <c r="EG5" s="164"/>
      <c r="EH5" s="164"/>
      <c r="EI5" s="164"/>
      <c r="EJ5" s="164"/>
      <c r="EK5" s="164"/>
      <c r="EL5" s="164"/>
      <c r="EM5" s="164"/>
      <c r="EN5" s="164"/>
      <c r="EO5" s="164"/>
      <c r="EP5" s="164"/>
      <c r="EQ5" s="164"/>
      <c r="ER5" s="164"/>
      <c r="ES5" s="164"/>
      <c r="ET5" s="400"/>
      <c r="EU5" s="164" t="s">
        <v>151</v>
      </c>
      <c r="EV5" s="164" t="s">
        <v>151</v>
      </c>
      <c r="EW5" s="164" t="s">
        <v>151</v>
      </c>
      <c r="EX5" s="164" t="s">
        <v>151</v>
      </c>
      <c r="EY5" s="164" t="s">
        <v>151</v>
      </c>
      <c r="EZ5" s="164" t="s">
        <v>151</v>
      </c>
      <c r="FA5" s="164" t="s">
        <v>151</v>
      </c>
      <c r="FB5" s="164" t="s">
        <v>151</v>
      </c>
      <c r="FC5" s="164" t="s">
        <v>151</v>
      </c>
      <c r="FD5" s="164" t="s">
        <v>151</v>
      </c>
      <c r="FE5" s="164" t="s">
        <v>151</v>
      </c>
      <c r="FF5" s="164" t="s">
        <v>151</v>
      </c>
      <c r="FG5" s="164" t="s">
        <v>151</v>
      </c>
      <c r="FH5" s="164" t="s">
        <v>151</v>
      </c>
      <c r="FI5" s="164" t="s">
        <v>151</v>
      </c>
      <c r="FJ5" s="164" t="s">
        <v>151</v>
      </c>
      <c r="FK5" s="164" t="s">
        <v>151</v>
      </c>
      <c r="FL5" s="164" t="s">
        <v>151</v>
      </c>
      <c r="FM5" s="164" t="s">
        <v>151</v>
      </c>
      <c r="FN5" s="164" t="s">
        <v>151</v>
      </c>
      <c r="FO5" s="164" t="s">
        <v>151</v>
      </c>
      <c r="FP5" s="400"/>
      <c r="FQ5" s="171"/>
      <c r="FR5" s="164"/>
      <c r="FS5" s="164"/>
      <c r="FT5" s="164"/>
      <c r="FU5" s="164"/>
      <c r="FV5" s="164"/>
      <c r="FW5" s="164"/>
      <c r="FX5" s="164"/>
      <c r="FY5" s="164"/>
      <c r="FZ5" s="164"/>
      <c r="GA5" s="164"/>
      <c r="GB5" s="164"/>
      <c r="GC5" s="164"/>
      <c r="GD5" s="164"/>
      <c r="GE5" s="164"/>
      <c r="GF5" s="164"/>
      <c r="GG5" s="164"/>
      <c r="GH5" s="164"/>
      <c r="GI5" s="164"/>
      <c r="GJ5" s="164"/>
      <c r="GK5" s="164"/>
      <c r="GL5" s="400"/>
      <c r="GM5" s="168" t="s">
        <v>162</v>
      </c>
      <c r="GN5" s="168" t="s">
        <v>162</v>
      </c>
      <c r="GO5" s="168" t="s">
        <v>162</v>
      </c>
      <c r="GP5" s="168" t="s">
        <v>162</v>
      </c>
      <c r="GQ5" s="168" t="s">
        <v>162</v>
      </c>
      <c r="GR5" s="168" t="s">
        <v>162</v>
      </c>
      <c r="GS5" s="168" t="s">
        <v>162</v>
      </c>
      <c r="GT5" s="168" t="s">
        <v>162</v>
      </c>
      <c r="GU5" s="168" t="s">
        <v>162</v>
      </c>
      <c r="GV5" s="168" t="s">
        <v>162</v>
      </c>
      <c r="GW5" s="168" t="s">
        <v>162</v>
      </c>
      <c r="GX5" s="168" t="s">
        <v>162</v>
      </c>
      <c r="GY5" s="168" t="s">
        <v>162</v>
      </c>
      <c r="GZ5" s="168" t="s">
        <v>162</v>
      </c>
      <c r="HA5" s="168" t="s">
        <v>162</v>
      </c>
      <c r="HB5" s="168" t="s">
        <v>162</v>
      </c>
      <c r="HC5" s="168" t="s">
        <v>162</v>
      </c>
      <c r="HD5" s="168" t="s">
        <v>162</v>
      </c>
      <c r="HE5" s="168" t="s">
        <v>162</v>
      </c>
      <c r="HF5" s="168" t="s">
        <v>162</v>
      </c>
      <c r="HG5" s="168" t="s">
        <v>162</v>
      </c>
      <c r="HH5" s="400"/>
      <c r="HI5" s="164"/>
      <c r="HJ5" s="164"/>
      <c r="HK5" s="164"/>
      <c r="HL5" s="164"/>
      <c r="HM5" s="164"/>
      <c r="HN5" s="164"/>
      <c r="HO5" s="164"/>
      <c r="HP5" s="164"/>
      <c r="HQ5" s="164"/>
      <c r="HR5" s="164"/>
      <c r="HS5" s="164"/>
      <c r="HT5" s="164"/>
      <c r="HU5" s="164"/>
      <c r="HV5" s="164"/>
      <c r="HW5" s="164"/>
      <c r="HX5" s="164"/>
      <c r="HY5" s="164"/>
      <c r="HZ5" s="164"/>
      <c r="IA5" s="164"/>
      <c r="IB5" s="164"/>
      <c r="IC5" s="164"/>
      <c r="ID5" s="400"/>
      <c r="IE5" s="164"/>
      <c r="IF5" s="164"/>
      <c r="IG5" s="164"/>
      <c r="IH5" s="164"/>
      <c r="II5" s="164"/>
      <c r="IJ5" s="164"/>
      <c r="IK5" s="164"/>
      <c r="IL5" s="164"/>
      <c r="IM5" s="164"/>
      <c r="IN5" s="164"/>
      <c r="IO5" s="164"/>
      <c r="IP5" s="164"/>
      <c r="IQ5" s="164"/>
      <c r="IR5" s="164"/>
      <c r="IS5" s="164"/>
      <c r="IT5" s="164"/>
      <c r="IU5" s="164"/>
      <c r="IV5" s="164"/>
      <c r="IW5" s="164"/>
      <c r="IX5" s="164"/>
      <c r="IY5" s="164"/>
      <c r="IZ5" s="400"/>
      <c r="JA5" s="164"/>
      <c r="JB5" s="164"/>
      <c r="JC5" s="164"/>
      <c r="JD5" s="164"/>
      <c r="JE5" s="164"/>
      <c r="JF5" s="164"/>
      <c r="JG5" s="164"/>
      <c r="JH5" s="164"/>
      <c r="JI5" s="164"/>
      <c r="JJ5" s="164"/>
      <c r="JK5" s="164"/>
      <c r="JL5" s="164"/>
      <c r="JM5" s="164"/>
      <c r="JN5" s="164"/>
      <c r="JO5" s="164"/>
      <c r="JP5" s="164"/>
      <c r="JQ5" s="164"/>
      <c r="JR5" s="164"/>
      <c r="JS5" s="164"/>
      <c r="JT5" s="164"/>
      <c r="JU5" s="164"/>
      <c r="JV5" s="400"/>
      <c r="JW5" s="154" t="s">
        <v>111</v>
      </c>
      <c r="JX5" s="154" t="s">
        <v>111</v>
      </c>
      <c r="JY5" s="154" t="s">
        <v>111</v>
      </c>
      <c r="JZ5" s="154" t="s">
        <v>111</v>
      </c>
      <c r="KA5" s="154" t="s">
        <v>111</v>
      </c>
      <c r="KB5" s="154" t="s">
        <v>111</v>
      </c>
      <c r="KC5" s="154" t="s">
        <v>111</v>
      </c>
      <c r="KD5" s="154" t="s">
        <v>111</v>
      </c>
      <c r="KE5" s="154" t="s">
        <v>111</v>
      </c>
      <c r="KF5" s="154" t="s">
        <v>111</v>
      </c>
      <c r="KG5" s="154" t="s">
        <v>111</v>
      </c>
      <c r="KH5" s="154" t="s">
        <v>111</v>
      </c>
      <c r="KI5" s="154" t="s">
        <v>111</v>
      </c>
      <c r="KJ5" s="154" t="s">
        <v>111</v>
      </c>
      <c r="KK5" s="154" t="s">
        <v>111</v>
      </c>
      <c r="KL5" s="154" t="s">
        <v>111</v>
      </c>
      <c r="KM5" s="154" t="s">
        <v>111</v>
      </c>
      <c r="KN5" s="154" t="s">
        <v>111</v>
      </c>
      <c r="KO5" s="154" t="s">
        <v>111</v>
      </c>
      <c r="KP5" s="154" t="s">
        <v>111</v>
      </c>
      <c r="KQ5" s="154" t="s">
        <v>111</v>
      </c>
      <c r="KR5" s="400"/>
      <c r="KS5" s="168" t="s">
        <v>158</v>
      </c>
      <c r="KT5" s="168" t="s">
        <v>158</v>
      </c>
      <c r="KU5" s="168" t="s">
        <v>158</v>
      </c>
      <c r="KV5" s="168" t="s">
        <v>158</v>
      </c>
      <c r="KW5" s="168" t="s">
        <v>158</v>
      </c>
      <c r="KX5" s="168" t="s">
        <v>158</v>
      </c>
      <c r="KY5" s="168" t="s">
        <v>158</v>
      </c>
      <c r="KZ5" s="168" t="s">
        <v>158</v>
      </c>
      <c r="LA5" s="168" t="s">
        <v>158</v>
      </c>
      <c r="LB5" s="168" t="s">
        <v>158</v>
      </c>
      <c r="LC5" s="168" t="s">
        <v>158</v>
      </c>
      <c r="LD5" s="168" t="s">
        <v>158</v>
      </c>
      <c r="LE5" s="168" t="s">
        <v>158</v>
      </c>
      <c r="LF5" s="168" t="s">
        <v>158</v>
      </c>
      <c r="LG5" s="168" t="s">
        <v>158</v>
      </c>
      <c r="LH5" s="168" t="s">
        <v>158</v>
      </c>
      <c r="LI5" s="168" t="s">
        <v>158</v>
      </c>
      <c r="LJ5" s="168" t="s">
        <v>158</v>
      </c>
      <c r="LK5" s="168" t="s">
        <v>158</v>
      </c>
      <c r="LL5" s="168" t="s">
        <v>158</v>
      </c>
      <c r="LM5" s="168" t="s">
        <v>158</v>
      </c>
      <c r="LN5" s="400"/>
      <c r="LO5" s="164" t="s">
        <v>105</v>
      </c>
      <c r="LP5" s="164" t="s">
        <v>105</v>
      </c>
      <c r="LQ5" s="164" t="s">
        <v>105</v>
      </c>
      <c r="LR5" s="164" t="s">
        <v>105</v>
      </c>
      <c r="LS5" s="164" t="s">
        <v>105</v>
      </c>
      <c r="LT5" s="164" t="s">
        <v>105</v>
      </c>
      <c r="LU5" s="164" t="s">
        <v>105</v>
      </c>
      <c r="LV5" s="164" t="s">
        <v>105</v>
      </c>
      <c r="LW5" s="164" t="s">
        <v>105</v>
      </c>
      <c r="LX5" s="164" t="s">
        <v>105</v>
      </c>
      <c r="LY5" s="164" t="s">
        <v>105</v>
      </c>
      <c r="LZ5" s="165" t="s">
        <v>105</v>
      </c>
      <c r="MA5" s="165" t="s">
        <v>105</v>
      </c>
      <c r="MB5" s="165" t="s">
        <v>105</v>
      </c>
      <c r="MC5" s="165" t="s">
        <v>105</v>
      </c>
      <c r="MD5" s="165" t="s">
        <v>105</v>
      </c>
      <c r="ME5" s="166" t="s">
        <v>105</v>
      </c>
      <c r="MF5" s="166" t="s">
        <v>105</v>
      </c>
      <c r="MG5" s="166" t="s">
        <v>105</v>
      </c>
      <c r="MH5" s="166" t="s">
        <v>105</v>
      </c>
      <c r="MI5" s="166" t="s">
        <v>105</v>
      </c>
      <c r="MJ5" s="400"/>
      <c r="MK5" s="168" t="s">
        <v>112</v>
      </c>
      <c r="ML5" s="168" t="s">
        <v>112</v>
      </c>
      <c r="MM5" s="168" t="s">
        <v>112</v>
      </c>
      <c r="MN5" s="168" t="s">
        <v>112</v>
      </c>
      <c r="MO5" s="168" t="s">
        <v>112</v>
      </c>
      <c r="MP5" s="168" t="s">
        <v>112</v>
      </c>
      <c r="MQ5" s="168" t="s">
        <v>112</v>
      </c>
      <c r="MR5" s="168" t="s">
        <v>112</v>
      </c>
      <c r="MS5" s="168" t="s">
        <v>112</v>
      </c>
      <c r="MT5" s="168" t="s">
        <v>112</v>
      </c>
      <c r="MU5" s="168" t="s">
        <v>112</v>
      </c>
      <c r="MV5" s="168" t="s">
        <v>112</v>
      </c>
      <c r="MW5" s="168" t="s">
        <v>112</v>
      </c>
      <c r="MX5" s="168" t="s">
        <v>112</v>
      </c>
      <c r="MY5" s="168" t="s">
        <v>112</v>
      </c>
      <c r="MZ5" s="168" t="s">
        <v>112</v>
      </c>
      <c r="NA5" s="168" t="s">
        <v>112</v>
      </c>
      <c r="NB5" s="168" t="s">
        <v>112</v>
      </c>
      <c r="NC5" s="168" t="s">
        <v>112</v>
      </c>
      <c r="ND5" s="168" t="s">
        <v>112</v>
      </c>
      <c r="NE5" s="168" t="s">
        <v>112</v>
      </c>
      <c r="NF5" s="400"/>
      <c r="NG5" s="164" t="s">
        <v>100</v>
      </c>
      <c r="NH5" s="164" t="s">
        <v>100</v>
      </c>
      <c r="NI5" s="164" t="s">
        <v>100</v>
      </c>
      <c r="NJ5" s="164" t="s">
        <v>100</v>
      </c>
      <c r="NK5" s="164" t="s">
        <v>100</v>
      </c>
      <c r="NL5" s="164" t="s">
        <v>100</v>
      </c>
      <c r="NM5" s="164" t="s">
        <v>100</v>
      </c>
      <c r="NN5" s="164" t="s">
        <v>100</v>
      </c>
      <c r="NO5" s="164" t="s">
        <v>100</v>
      </c>
      <c r="NP5" s="164" t="s">
        <v>100</v>
      </c>
      <c r="NQ5" s="164" t="s">
        <v>100</v>
      </c>
      <c r="NR5" s="165" t="s">
        <v>100</v>
      </c>
      <c r="NS5" s="165" t="s">
        <v>100</v>
      </c>
      <c r="NT5" s="165" t="s">
        <v>100</v>
      </c>
      <c r="NU5" s="165" t="s">
        <v>100</v>
      </c>
      <c r="NV5" s="165" t="s">
        <v>100</v>
      </c>
      <c r="NW5" s="166" t="s">
        <v>100</v>
      </c>
      <c r="NX5" s="166" t="s">
        <v>100</v>
      </c>
      <c r="NY5" s="166" t="s">
        <v>100</v>
      </c>
      <c r="NZ5" s="166" t="s">
        <v>100</v>
      </c>
      <c r="OA5" s="166" t="s">
        <v>100</v>
      </c>
      <c r="OB5" s="400"/>
      <c r="OC5" s="164" t="s">
        <v>113</v>
      </c>
      <c r="OD5" s="164" t="s">
        <v>113</v>
      </c>
      <c r="OE5" s="164" t="s">
        <v>113</v>
      </c>
      <c r="OF5" s="164" t="s">
        <v>113</v>
      </c>
      <c r="OG5" s="164" t="s">
        <v>113</v>
      </c>
      <c r="OH5" s="164" t="s">
        <v>113</v>
      </c>
      <c r="OI5" s="164" t="s">
        <v>113</v>
      </c>
      <c r="OJ5" s="164" t="s">
        <v>113</v>
      </c>
      <c r="OK5" s="164" t="s">
        <v>113</v>
      </c>
      <c r="OL5" s="164" t="s">
        <v>113</v>
      </c>
      <c r="OM5" s="164" t="s">
        <v>113</v>
      </c>
      <c r="ON5" s="165" t="s">
        <v>113</v>
      </c>
      <c r="OO5" s="165" t="s">
        <v>113</v>
      </c>
      <c r="OP5" s="165" t="s">
        <v>113</v>
      </c>
      <c r="OQ5" s="165" t="s">
        <v>113</v>
      </c>
      <c r="OR5" s="165" t="s">
        <v>113</v>
      </c>
      <c r="OS5" s="166" t="s">
        <v>113</v>
      </c>
      <c r="OT5" s="166" t="s">
        <v>113</v>
      </c>
      <c r="OU5" s="166" t="s">
        <v>113</v>
      </c>
      <c r="OV5" s="166" t="s">
        <v>113</v>
      </c>
      <c r="OW5" s="166" t="s">
        <v>113</v>
      </c>
      <c r="OX5" s="400"/>
      <c r="OY5" s="168" t="s">
        <v>99</v>
      </c>
      <c r="OZ5" s="168" t="s">
        <v>99</v>
      </c>
      <c r="PA5" s="168" t="s">
        <v>99</v>
      </c>
      <c r="PB5" s="168" t="s">
        <v>99</v>
      </c>
      <c r="PC5" s="168" t="s">
        <v>99</v>
      </c>
      <c r="PD5" s="168" t="s">
        <v>99</v>
      </c>
      <c r="PE5" s="168" t="s">
        <v>99</v>
      </c>
      <c r="PF5" s="168" t="s">
        <v>99</v>
      </c>
      <c r="PG5" s="168" t="s">
        <v>99</v>
      </c>
      <c r="PH5" s="168" t="s">
        <v>99</v>
      </c>
      <c r="PI5" s="168" t="s">
        <v>99</v>
      </c>
      <c r="PJ5" s="168" t="s">
        <v>99</v>
      </c>
      <c r="PK5" s="168" t="s">
        <v>99</v>
      </c>
      <c r="PL5" s="168" t="s">
        <v>99</v>
      </c>
      <c r="PM5" s="168" t="s">
        <v>99</v>
      </c>
      <c r="PN5" s="168" t="s">
        <v>99</v>
      </c>
      <c r="PO5" s="168" t="s">
        <v>99</v>
      </c>
      <c r="PP5" s="168" t="s">
        <v>99</v>
      </c>
      <c r="PQ5" s="168" t="s">
        <v>99</v>
      </c>
      <c r="PR5" s="168" t="s">
        <v>99</v>
      </c>
      <c r="PS5" s="168" t="s">
        <v>99</v>
      </c>
      <c r="PT5" s="400"/>
      <c r="PU5" s="168" t="s">
        <v>164</v>
      </c>
      <c r="PV5" s="168" t="s">
        <v>164</v>
      </c>
      <c r="PW5" s="168" t="s">
        <v>164</v>
      </c>
      <c r="PX5" s="168" t="s">
        <v>164</v>
      </c>
      <c r="PY5" s="168" t="s">
        <v>164</v>
      </c>
      <c r="PZ5" s="168" t="s">
        <v>164</v>
      </c>
      <c r="QA5" s="168" t="s">
        <v>164</v>
      </c>
      <c r="QB5" s="168" t="s">
        <v>164</v>
      </c>
      <c r="QC5" s="168" t="s">
        <v>164</v>
      </c>
      <c r="QD5" s="168" t="s">
        <v>164</v>
      </c>
      <c r="QE5" s="168" t="s">
        <v>164</v>
      </c>
      <c r="QF5" s="168" t="s">
        <v>164</v>
      </c>
      <c r="QG5" s="168" t="s">
        <v>164</v>
      </c>
      <c r="QH5" s="168" t="s">
        <v>164</v>
      </c>
      <c r="QI5" s="168" t="s">
        <v>164</v>
      </c>
      <c r="QJ5" s="168" t="s">
        <v>164</v>
      </c>
      <c r="QK5" s="168" t="s">
        <v>164</v>
      </c>
      <c r="QL5" s="168" t="s">
        <v>164</v>
      </c>
      <c r="QM5" s="168" t="s">
        <v>164</v>
      </c>
      <c r="QN5" s="168" t="s">
        <v>164</v>
      </c>
      <c r="QO5" s="168" t="s">
        <v>164</v>
      </c>
      <c r="QP5" s="400"/>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400"/>
      <c r="RM5" s="161" t="s">
        <v>326</v>
      </c>
      <c r="SH5" s="400"/>
      <c r="SI5" s="161" t="s">
        <v>329</v>
      </c>
      <c r="TD5" s="400"/>
    </row>
    <row r="6" spans="1:524" s="161" customFormat="1" ht="11.25" x14ac:dyDescent="0.2">
      <c r="D6" s="158"/>
      <c r="E6" s="159"/>
      <c r="F6" s="160"/>
      <c r="G6" s="160"/>
      <c r="H6" s="160"/>
      <c r="I6" s="160"/>
      <c r="J6" s="160"/>
      <c r="K6" s="160"/>
      <c r="L6" s="160"/>
      <c r="M6" s="160"/>
      <c r="N6" s="160"/>
      <c r="O6" s="160"/>
      <c r="P6" s="158"/>
      <c r="R6" s="400"/>
      <c r="S6" s="169">
        <f t="shared" ref="S6:AC6" si="55">E46</f>
        <v>9.3333333333333338E-2</v>
      </c>
      <c r="T6" s="169">
        <f t="shared" si="55"/>
        <v>0.33333333333333331</v>
      </c>
      <c r="U6" s="169">
        <f t="shared" si="55"/>
        <v>0.23076923076923078</v>
      </c>
      <c r="V6" s="169">
        <f t="shared" si="55"/>
        <v>0.17647058823529413</v>
      </c>
      <c r="W6" s="169">
        <f t="shared" si="55"/>
        <v>0.14285714285714288</v>
      </c>
      <c r="X6" s="169">
        <f t="shared" si="55"/>
        <v>0.12000000000000002</v>
      </c>
      <c r="Y6" s="169">
        <f t="shared" si="55"/>
        <v>0.10344827586206898</v>
      </c>
      <c r="Z6" s="169">
        <f t="shared" si="55"/>
        <v>9.0909090909090912E-2</v>
      </c>
      <c r="AA6" s="169">
        <f t="shared" si="55"/>
        <v>8.1081081081081072E-2</v>
      </c>
      <c r="AB6" s="169">
        <f t="shared" si="55"/>
        <v>7.3170731707317069E-2</v>
      </c>
      <c r="AC6" s="169">
        <f t="shared" si="55"/>
        <v>6.6666666666666652E-2</v>
      </c>
      <c r="AD6" s="170">
        <f t="shared" ref="AD6:AM6" si="56">$E$46</f>
        <v>9.3333333333333338E-2</v>
      </c>
      <c r="AE6" s="170">
        <f t="shared" si="56"/>
        <v>9.3333333333333338E-2</v>
      </c>
      <c r="AF6" s="170">
        <f t="shared" si="56"/>
        <v>9.3333333333333338E-2</v>
      </c>
      <c r="AG6" s="170">
        <f t="shared" si="56"/>
        <v>9.3333333333333338E-2</v>
      </c>
      <c r="AH6" s="170">
        <f t="shared" si="56"/>
        <v>9.3333333333333338E-2</v>
      </c>
      <c r="AI6" s="170">
        <f t="shared" si="56"/>
        <v>9.3333333333333338E-2</v>
      </c>
      <c r="AJ6" s="170">
        <f t="shared" si="56"/>
        <v>9.3333333333333338E-2</v>
      </c>
      <c r="AK6" s="170">
        <f t="shared" si="56"/>
        <v>9.3333333333333338E-2</v>
      </c>
      <c r="AL6" s="170">
        <f t="shared" si="56"/>
        <v>9.3333333333333338E-2</v>
      </c>
      <c r="AM6" s="170">
        <f t="shared" si="56"/>
        <v>9.3333333333333338E-2</v>
      </c>
      <c r="AN6" s="400"/>
      <c r="AO6" s="171">
        <f>$C$11*S6*'Drive Train'!$F$15*PI()/12/60</f>
        <v>13.457768440994412</v>
      </c>
      <c r="AP6" s="171">
        <f>$C$11*T6*'Drive Train'!$F$15*PI()/12/60</f>
        <v>48.063458717837179</v>
      </c>
      <c r="AQ6" s="171">
        <f>$C$11*U6*'Drive Train'!$F$15*PI()/12/60</f>
        <v>33.274702189271899</v>
      </c>
      <c r="AR6" s="171">
        <f>$C$11*V6*'Drive Train'!$F$15*PI()/12/60</f>
        <v>25.445360497678511</v>
      </c>
      <c r="AS6" s="171">
        <f>$C$11*W6*'Drive Train'!$F$15*PI()/12/60</f>
        <v>20.598625164787368</v>
      </c>
      <c r="AT6" s="171">
        <f>$C$11*X6*'Drive Train'!$F$15*PI()/12/60</f>
        <v>17.302845138421389</v>
      </c>
      <c r="AU6" s="171">
        <f>$C$11*Y6*'Drive Train'!$F$15*PI()/12/60</f>
        <v>14.916245808983952</v>
      </c>
      <c r="AV6" s="171">
        <f>$C$11*Z6*'Drive Train'!$F$15*PI()/12/60</f>
        <v>13.108216013955596</v>
      </c>
      <c r="AW6" s="171">
        <f>$C$11*AA6*'Drive Train'!$F$15*PI()/12/60</f>
        <v>11.69111158001445</v>
      </c>
      <c r="AX6" s="171">
        <f>$C$11*AB6*'Drive Train'!$F$15*PI()/12/60</f>
        <v>10.550515328305723</v>
      </c>
      <c r="AY6" s="171">
        <f>$C$11*AC6*'Drive Train'!$F$15*PI()/12/60</f>
        <v>9.6126917435674333</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400"/>
      <c r="BK6" s="160"/>
      <c r="BL6" s="160"/>
      <c r="BM6" s="160"/>
      <c r="BN6" s="160"/>
      <c r="BO6" s="160"/>
      <c r="BP6" s="160"/>
      <c r="BQ6" s="160"/>
      <c r="BR6" s="160"/>
      <c r="BS6" s="160"/>
      <c r="BT6" s="160"/>
      <c r="BU6" s="160"/>
      <c r="BV6" s="160"/>
      <c r="BW6" s="160"/>
      <c r="BX6" s="160"/>
      <c r="BY6" s="160"/>
      <c r="BZ6" s="160"/>
      <c r="CA6" s="160"/>
      <c r="CB6" s="160"/>
      <c r="CC6" s="160"/>
      <c r="CD6" s="160"/>
      <c r="CE6" s="160"/>
      <c r="CF6" s="400"/>
      <c r="CG6" s="160"/>
      <c r="CH6" s="162"/>
      <c r="CI6" s="162"/>
      <c r="CJ6" s="162"/>
      <c r="CK6" s="162"/>
      <c r="CL6" s="162"/>
      <c r="CM6" s="162"/>
      <c r="CN6" s="162"/>
      <c r="CO6" s="162"/>
      <c r="CP6" s="162"/>
      <c r="CQ6" s="162"/>
      <c r="CR6" s="160"/>
      <c r="CS6" s="160"/>
      <c r="CT6" s="160"/>
      <c r="CU6" s="160"/>
      <c r="CV6" s="160"/>
      <c r="CW6" s="172"/>
      <c r="CX6" s="172"/>
      <c r="CY6" s="172"/>
      <c r="CZ6" s="172"/>
      <c r="DA6" s="172"/>
      <c r="DB6" s="400"/>
      <c r="DC6" s="160"/>
      <c r="DD6" s="162"/>
      <c r="DE6" s="162"/>
      <c r="DF6" s="162"/>
      <c r="DG6" s="162"/>
      <c r="DH6" s="162"/>
      <c r="DI6" s="162"/>
      <c r="DJ6" s="162"/>
      <c r="DK6" s="162"/>
      <c r="DL6" s="162"/>
      <c r="DM6" s="162"/>
      <c r="DN6" s="162"/>
      <c r="DO6" s="162"/>
      <c r="DP6" s="162"/>
      <c r="DQ6" s="162"/>
      <c r="DR6" s="162"/>
      <c r="DS6" s="162"/>
      <c r="DT6" s="162"/>
      <c r="DU6" s="162"/>
      <c r="DV6" s="162"/>
      <c r="DW6" s="162"/>
      <c r="DX6" s="400"/>
      <c r="DY6" s="160"/>
      <c r="DZ6" s="160"/>
      <c r="EA6" s="160"/>
      <c r="EB6" s="160"/>
      <c r="EC6" s="160"/>
      <c r="ED6" s="160"/>
      <c r="EE6" s="160"/>
      <c r="EF6" s="160"/>
      <c r="EG6" s="160"/>
      <c r="EH6" s="160"/>
      <c r="EI6" s="160"/>
      <c r="EJ6" s="160"/>
      <c r="EK6" s="160"/>
      <c r="EL6" s="160"/>
      <c r="EM6" s="160"/>
      <c r="EN6" s="160"/>
      <c r="EO6" s="160"/>
      <c r="EP6" s="160"/>
      <c r="EQ6" s="160"/>
      <c r="ER6" s="160"/>
      <c r="ES6" s="160"/>
      <c r="ET6" s="400"/>
      <c r="EU6" s="162">
        <f>$C$35/$C$19*S6/$C$21</f>
        <v>1.2843846905890632</v>
      </c>
      <c r="EV6" s="162">
        <f>$C$35/$C$19*T6/$C$21</f>
        <v>4.5870881806752255</v>
      </c>
      <c r="EW6" s="162">
        <f>$C$35/$C$19*U6/$C$21</f>
        <v>3.1756764327751559</v>
      </c>
      <c r="EX6" s="162">
        <f>$C$35/$C$19*V6/$C$21</f>
        <v>2.4284584485927665</v>
      </c>
      <c r="EY6" s="162">
        <f>$C$35/$C$19*W6/$C$21</f>
        <v>1.9658949345750969</v>
      </c>
      <c r="EZ6" s="162">
        <f>$C$35/$C$19*X6/$C$21</f>
        <v>1.6513517450430817</v>
      </c>
      <c r="FA6" s="162">
        <f>$C$35/$C$19*Y6/$C$21</f>
        <v>1.4235790905543804</v>
      </c>
      <c r="FB6" s="162">
        <f>$C$35/$C$19*Z6/$C$21</f>
        <v>1.2510240492750615</v>
      </c>
      <c r="FC6" s="162">
        <f>$C$35/$C$19*AA6/$C$21</f>
        <v>1.1157782061101897</v>
      </c>
      <c r="FD6" s="162">
        <f>$C$35/$C$19*AB6/$C$21</f>
        <v>1.0069217957579761</v>
      </c>
      <c r="FE6" s="162">
        <f>$C$35/$C$19*AC6/$C$21</f>
        <v>0.9174176361350449</v>
      </c>
      <c r="FF6" s="162">
        <f>$C$35/$C$19*AD6/$C$21</f>
        <v>1.2843846905890632</v>
      </c>
      <c r="FG6" s="162">
        <f>$C$35/$C$19*AE6/$C$21</f>
        <v>1.2843846905890632</v>
      </c>
      <c r="FH6" s="162">
        <f>$C$35/$C$19*AF6/$C$21</f>
        <v>1.2843846905890632</v>
      </c>
      <c r="FI6" s="162">
        <f>$C$35/$C$19*AG6/$C$21</f>
        <v>1.2843846905890632</v>
      </c>
      <c r="FJ6" s="162">
        <f>$C$35/$C$19*AH6/$C$21</f>
        <v>1.2843846905890632</v>
      </c>
      <c r="FK6" s="162">
        <f>$C$35/$C$19*AI6/$C$21</f>
        <v>1.2843846905890632</v>
      </c>
      <c r="FL6" s="162">
        <f>$C$35/$C$19*AJ6/$C$21</f>
        <v>1.2843846905890632</v>
      </c>
      <c r="FM6" s="162">
        <f>$C$35/$C$19*AK6/$C$21</f>
        <v>1.2843846905890632</v>
      </c>
      <c r="FN6" s="162">
        <f>$C$35/$C$19*AL6/$C$21</f>
        <v>1.2843846905890632</v>
      </c>
      <c r="FO6" s="162">
        <f>$C$35/$C$19*AM6/$C$21</f>
        <v>1.2843846905890632</v>
      </c>
      <c r="FP6" s="400"/>
      <c r="FQ6" s="174"/>
      <c r="FR6" s="162"/>
      <c r="FS6" s="162"/>
      <c r="FT6" s="162"/>
      <c r="FU6" s="162"/>
      <c r="FV6" s="162"/>
      <c r="FW6" s="162"/>
      <c r="FX6" s="162"/>
      <c r="FY6" s="162"/>
      <c r="FZ6" s="162"/>
      <c r="GA6" s="162"/>
      <c r="GB6" s="162"/>
      <c r="GC6" s="162"/>
      <c r="GD6" s="162"/>
      <c r="GE6" s="162"/>
      <c r="GF6" s="162"/>
      <c r="GG6" s="162"/>
      <c r="GH6" s="162"/>
      <c r="GI6" s="162"/>
      <c r="GJ6" s="162"/>
      <c r="GK6" s="162"/>
      <c r="GL6" s="400"/>
      <c r="GM6" s="173">
        <f t="shared" ref="GM6:HG6" si="57">MAX(PU8:PU108)</f>
        <v>21.501477997822295</v>
      </c>
      <c r="GN6" s="173">
        <f t="shared" si="57"/>
        <v>40.404324365469222</v>
      </c>
      <c r="GO6" s="173">
        <f t="shared" si="57"/>
        <v>42.294396249833902</v>
      </c>
      <c r="GP6" s="173">
        <f t="shared" si="57"/>
        <v>39.11743967181711</v>
      </c>
      <c r="GQ6" s="173">
        <f t="shared" si="57"/>
        <v>32.327171274528148</v>
      </c>
      <c r="GR6" s="173">
        <f t="shared" si="57"/>
        <v>27.036423105162619</v>
      </c>
      <c r="GS6" s="173">
        <f t="shared" si="57"/>
        <v>23.231954767496276</v>
      </c>
      <c r="GT6" s="173">
        <f t="shared" si="57"/>
        <v>21.298519839159457</v>
      </c>
      <c r="GU6" s="173">
        <f t="shared" si="57"/>
        <v>19.839915486847076</v>
      </c>
      <c r="GV6" s="173">
        <f t="shared" si="57"/>
        <v>18.754233263951058</v>
      </c>
      <c r="GW6" s="173">
        <f t="shared" si="57"/>
        <v>18.257994353448233</v>
      </c>
      <c r="GX6" s="173">
        <f t="shared" si="57"/>
        <v>23.534906853955938</v>
      </c>
      <c r="GY6" s="173">
        <f t="shared" si="57"/>
        <v>22.447466118561199</v>
      </c>
      <c r="GZ6" s="173">
        <f t="shared" si="57"/>
        <v>21.833915973055838</v>
      </c>
      <c r="HA6" s="173">
        <f t="shared" si="57"/>
        <v>21.666042150939251</v>
      </c>
      <c r="HB6" s="173">
        <f t="shared" si="57"/>
        <v>21.805866840615344</v>
      </c>
      <c r="HC6" s="173">
        <f t="shared" si="57"/>
        <v>21.762288415025175</v>
      </c>
      <c r="HD6" s="173">
        <f t="shared" si="57"/>
        <v>21.588921952829914</v>
      </c>
      <c r="HE6" s="173">
        <f t="shared" si="57"/>
        <v>21.799333800624009</v>
      </c>
      <c r="HF6" s="173">
        <f t="shared" si="57"/>
        <v>21.462259640886476</v>
      </c>
      <c r="HG6" s="173">
        <f t="shared" si="57"/>
        <v>21.49919282415668</v>
      </c>
      <c r="HH6" s="400"/>
      <c r="HI6" s="174"/>
      <c r="HJ6" s="174"/>
      <c r="HK6" s="174"/>
      <c r="HL6" s="174"/>
      <c r="HM6" s="174"/>
      <c r="HN6" s="174"/>
      <c r="HO6" s="174"/>
      <c r="HP6" s="174"/>
      <c r="HQ6" s="174"/>
      <c r="HR6" s="174"/>
      <c r="HS6" s="174"/>
      <c r="HT6" s="174"/>
      <c r="HU6" s="174"/>
      <c r="HV6" s="174"/>
      <c r="HW6" s="174"/>
      <c r="HX6" s="174"/>
      <c r="HY6" s="174"/>
      <c r="HZ6" s="174"/>
      <c r="IA6" s="174"/>
      <c r="IB6" s="174"/>
      <c r="IC6" s="174"/>
      <c r="ID6" s="400"/>
      <c r="IE6" s="174"/>
      <c r="IF6" s="174"/>
      <c r="IG6" s="174"/>
      <c r="IH6" s="174"/>
      <c r="II6" s="174"/>
      <c r="IJ6" s="174"/>
      <c r="IK6" s="174"/>
      <c r="IL6" s="174"/>
      <c r="IM6" s="174"/>
      <c r="IN6" s="174"/>
      <c r="IO6" s="174"/>
      <c r="IP6" s="174"/>
      <c r="IQ6" s="174"/>
      <c r="IR6" s="174"/>
      <c r="IS6" s="174"/>
      <c r="IT6" s="174"/>
      <c r="IU6" s="174"/>
      <c r="IV6" s="174"/>
      <c r="IW6" s="174"/>
      <c r="IX6" s="174"/>
      <c r="IY6" s="174"/>
      <c r="IZ6" s="400"/>
      <c r="JA6" s="174"/>
      <c r="JB6" s="174"/>
      <c r="JC6" s="174"/>
      <c r="JD6" s="174"/>
      <c r="JE6" s="174"/>
      <c r="JF6" s="174"/>
      <c r="JG6" s="174"/>
      <c r="JH6" s="174"/>
      <c r="JI6" s="174"/>
      <c r="JJ6" s="174"/>
      <c r="JK6" s="174"/>
      <c r="JL6" s="174"/>
      <c r="JM6" s="174"/>
      <c r="JN6" s="174"/>
      <c r="JO6" s="174"/>
      <c r="JP6" s="174"/>
      <c r="JQ6" s="174"/>
      <c r="JR6" s="174"/>
      <c r="JS6" s="174"/>
      <c r="JT6" s="174"/>
      <c r="JU6" s="174"/>
      <c r="JV6" s="400"/>
      <c r="JW6" s="175">
        <f>VLOOKUP(1,JW8:PU109,PU1-JW1+1,FALSE)</f>
        <v>14.266755004137964</v>
      </c>
      <c r="JX6" s="175" t="e">
        <f>MIN(VLOOKUP(1,JX8:PV109,PV1-JX1+1,FALSE),'Drive Train'!$F$29)</f>
        <v>#N/A</v>
      </c>
      <c r="JY6" s="175" t="e">
        <f>MIN(VLOOKUP(1,JY8:PW109,PW1-JY1+1,FALSE),'Drive Train'!$F$29)</f>
        <v>#N/A</v>
      </c>
      <c r="JZ6" s="175" t="e">
        <f>MIN(VLOOKUP(1,JZ8:PX109,PX1-JZ1+1,FALSE),'Drive Train'!$F$29)</f>
        <v>#N/A</v>
      </c>
      <c r="KA6" s="175" t="e">
        <f>MIN(VLOOKUP(1,KA8:PY109,PY1-KA1+1,FALSE),'Drive Train'!$F$29)</f>
        <v>#N/A</v>
      </c>
      <c r="KB6" s="175" t="e">
        <f>MIN(VLOOKUP(1,KB8:PZ109,PZ1-KB1+1,FALSE),'Drive Train'!$F$29)</f>
        <v>#N/A</v>
      </c>
      <c r="KC6" s="175" t="e">
        <f>MIN(VLOOKUP(1,KC8:QA109,QA1-KC1+1,FALSE),'Drive Train'!$F$29)</f>
        <v>#N/A</v>
      </c>
      <c r="KD6" s="175">
        <f>MIN(VLOOKUP(1,KD8:QB109,QB1-KD1+1,FALSE),'Drive Train'!$F$29)</f>
        <v>13.139149110066628</v>
      </c>
      <c r="KE6" s="175">
        <f>MIN(VLOOKUP(1,KE8:QC109,QC1-KE1+1,FALSE),'Drive Train'!$F$29)</f>
        <v>9.7788904772694032</v>
      </c>
      <c r="KF6" s="175">
        <f>MIN(VLOOKUP(1,KF8:QD109,QD1-KF1+1,FALSE),'Drive Train'!$F$29)</f>
        <v>7.308356216656275</v>
      </c>
      <c r="KG6" s="175">
        <f>MIN(VLOOKUP(1,KG8:QE109,QE1-KG1+1,FALSE),'Drive Train'!$F$29)</f>
        <v>5.5355839020021786</v>
      </c>
      <c r="KH6" s="175" t="e">
        <f>MIN(VLOOKUP(1,KH8:QF109,QF1-KH1+1,FALSE),'Drive Train'!$F$29)</f>
        <v>#N/A</v>
      </c>
      <c r="KI6" s="175" t="e">
        <f>MIN(VLOOKUP(1,KI8:QG109,QG1-KI1+1,FALSE),'Drive Train'!$F$29)</f>
        <v>#N/A</v>
      </c>
      <c r="KJ6" s="175">
        <f>MIN(VLOOKUP(1,KJ8:QH109,QH1-KJ1+1,FALSE),'Drive Train'!$F$29)</f>
        <v>15.898853556338237</v>
      </c>
      <c r="KK6" s="175">
        <f>MIN(VLOOKUP(1,KK8:QI109,QI1-KK1+1,FALSE),'Drive Train'!$F$29)</f>
        <v>15.377120758463516</v>
      </c>
      <c r="KL6" s="175">
        <f>MIN(VLOOKUP(1,KL8:QJ109,QJ1-KL1+1,FALSE),'Drive Train'!$F$29)</f>
        <v>14.571832569530432</v>
      </c>
      <c r="KM6" s="175">
        <f>MIN(VLOOKUP(1,KM8:QK109,QK1-KM1+1,FALSE),'Drive Train'!$F$29)</f>
        <v>14.527288960702665</v>
      </c>
      <c r="KN6" s="175">
        <f>MIN(VLOOKUP(1,KN8:QL109,QL1-KN1+1,FALSE),'Drive Train'!$F$29)</f>
        <v>14.354216434114935</v>
      </c>
      <c r="KO6" s="175">
        <f>MIN(VLOOKUP(1,KO8:QM109,QM1-KO1+1,FALSE),'Drive Train'!$F$29)</f>
        <v>14.563229818900538</v>
      </c>
      <c r="KP6" s="175">
        <f>MIN(VLOOKUP(1,KP8:QN109,QN1-KP1+1,FALSE),'Drive Train'!$F$29)</f>
        <v>14.227738069492579</v>
      </c>
      <c r="KQ6" s="175">
        <f>MIN(VLOOKUP(1,KQ8:QO109,QO1-KQ1+1,FALSE),'Drive Train'!$F$29)</f>
        <v>14.264464989856009</v>
      </c>
      <c r="KR6" s="400"/>
      <c r="KS6" s="173">
        <f t="shared" ref="KS6:LM6" si="58">VLOOKUP(1,KS8:PU109,PU1-KS1+1,FALSE)-VLOOKUP(1,OY14:PU109,PU1-OY1+1,FALSE)</f>
        <v>5.3433892810318859</v>
      </c>
      <c r="KT6" s="173" t="e">
        <f t="shared" si="58"/>
        <v>#N/A</v>
      </c>
      <c r="KU6" s="173" t="e">
        <f t="shared" si="58"/>
        <v>#N/A</v>
      </c>
      <c r="KV6" s="173" t="e">
        <f t="shared" si="58"/>
        <v>#N/A</v>
      </c>
      <c r="KW6" s="173">
        <f t="shared" si="58"/>
        <v>16.067790725914534</v>
      </c>
      <c r="KX6" s="173">
        <f t="shared" si="58"/>
        <v>10.828312341390067</v>
      </c>
      <c r="KY6" s="173">
        <f t="shared" si="58"/>
        <v>7.2253083790192072</v>
      </c>
      <c r="KZ6" s="173">
        <f t="shared" si="58"/>
        <v>4.9375322109298523</v>
      </c>
      <c r="LA6" s="173">
        <f t="shared" si="58"/>
        <v>3.4933433819676623</v>
      </c>
      <c r="LB6" s="173">
        <f t="shared" si="58"/>
        <v>2.5606411150678809</v>
      </c>
      <c r="LC6" s="173">
        <f t="shared" si="58"/>
        <v>1.9220083188655259</v>
      </c>
      <c r="LD6" s="173">
        <f t="shared" si="58"/>
        <v>7.1315721995471293</v>
      </c>
      <c r="LE6" s="173">
        <f t="shared" si="58"/>
        <v>6.0353762233741826</v>
      </c>
      <c r="LF6" s="173">
        <f t="shared" si="58"/>
        <v>5.4615881688901453</v>
      </c>
      <c r="LG6" s="173">
        <f t="shared" si="58"/>
        <v>5.3402167340596769</v>
      </c>
      <c r="LH6" s="173">
        <f t="shared" si="58"/>
        <v>5.3428469805717498</v>
      </c>
      <c r="LI6" s="173">
        <f t="shared" si="58"/>
        <v>5.3436069643068826</v>
      </c>
      <c r="LJ6" s="173">
        <f t="shared" si="58"/>
        <v>5.3433755213193237</v>
      </c>
      <c r="LK6" s="173">
        <f t="shared" si="58"/>
        <v>5.344476650736631</v>
      </c>
      <c r="LL6" s="173">
        <f t="shared" si="58"/>
        <v>5.343230681752722</v>
      </c>
      <c r="LM6" s="173">
        <f t="shared" si="58"/>
        <v>5.3433930925107163</v>
      </c>
      <c r="LN6" s="400"/>
      <c r="LO6" s="174">
        <f t="shared" ref="LO6:MI6" si="59">MAX(LO8:LO108)</f>
        <v>11.789439785789877</v>
      </c>
      <c r="LP6" s="174">
        <f t="shared" si="59"/>
        <v>15.168954235196232</v>
      </c>
      <c r="LQ6" s="174">
        <f t="shared" si="59"/>
        <v>16.814857257986862</v>
      </c>
      <c r="LR6" s="174">
        <f t="shared" si="59"/>
        <v>17.126127487513862</v>
      </c>
      <c r="LS6" s="174">
        <f t="shared" si="59"/>
        <v>16.191959980086438</v>
      </c>
      <c r="LT6" s="174">
        <f t="shared" si="59"/>
        <v>14.687605650250031</v>
      </c>
      <c r="LU6" s="174">
        <f t="shared" si="59"/>
        <v>12.995529724212034</v>
      </c>
      <c r="LV6" s="174">
        <f t="shared" si="59"/>
        <v>11.489542173973902</v>
      </c>
      <c r="LW6" s="174">
        <f t="shared" si="59"/>
        <v>10.253811931312784</v>
      </c>
      <c r="LX6" s="174">
        <f t="shared" si="59"/>
        <v>9.2537661722359932</v>
      </c>
      <c r="LY6" s="174">
        <f t="shared" si="59"/>
        <v>8.431217328574899</v>
      </c>
      <c r="LZ6" s="174">
        <f t="shared" si="59"/>
        <v>11.659057893704006</v>
      </c>
      <c r="MA6" s="174">
        <f t="shared" si="59"/>
        <v>11.763481361218396</v>
      </c>
      <c r="MB6" s="174">
        <f t="shared" si="59"/>
        <v>11.780002435825043</v>
      </c>
      <c r="MC6" s="174">
        <f t="shared" si="59"/>
        <v>11.785395677058007</v>
      </c>
      <c r="MD6" s="174">
        <f t="shared" si="59"/>
        <v>11.788748504606225</v>
      </c>
      <c r="ME6" s="174">
        <f t="shared" si="59"/>
        <v>11.789717270990559</v>
      </c>
      <c r="MF6" s="174">
        <f t="shared" si="59"/>
        <v>11.789422246010583</v>
      </c>
      <c r="MG6" s="174">
        <f t="shared" si="59"/>
        <v>11.790825877581833</v>
      </c>
      <c r="MH6" s="174">
        <f t="shared" si="59"/>
        <v>11.789237616133974</v>
      </c>
      <c r="MI6" s="174">
        <f t="shared" si="59"/>
        <v>11.78944464435776</v>
      </c>
      <c r="MJ6" s="400"/>
      <c r="MK6" s="173">
        <f>'Drive Train'!$F$29/OY6</f>
        <v>9.5238095238095184</v>
      </c>
      <c r="ML6" s="173">
        <f>'Drive Train'!$F$29/OZ6</f>
        <v>7.9999999999999964</v>
      </c>
      <c r="MM6" s="173">
        <f>'Drive Train'!$F$29/PA6</f>
        <v>9.0909090909090864</v>
      </c>
      <c r="MN6" s="173">
        <f>'Drive Train'!$F$29/PB6</f>
        <v>9.7560975609756042</v>
      </c>
      <c r="MO6" s="173">
        <f>'Drive Train'!$F$29/PC6</f>
        <v>10.256410256410252</v>
      </c>
      <c r="MP6" s="173">
        <f>'Drive Train'!$F$29/PD6</f>
        <v>10.256410256410252</v>
      </c>
      <c r="MQ6" s="173">
        <f>'Drive Train'!$F$29/PE6</f>
        <v>9.9999999999999947</v>
      </c>
      <c r="MR6" s="173">
        <f>'Drive Train'!$F$29/PF6</f>
        <v>9.302325581395344</v>
      </c>
      <c r="MS6" s="173">
        <f>'Drive Train'!$F$29/PG6</f>
        <v>8.6956521739130395</v>
      </c>
      <c r="MT6" s="173">
        <f>'Drive Train'!$F$29/PH6</f>
        <v>8.1632653061224438</v>
      </c>
      <c r="MU6" s="173">
        <f>'Drive Train'!$F$29/PI6</f>
        <v>7.5471698113207513</v>
      </c>
      <c r="MV6" s="173">
        <f>'Drive Train'!$F$29/PJ6</f>
        <v>7.1428571428571397</v>
      </c>
      <c r="MW6" s="173">
        <f>'Drive Train'!$F$29/PK6</f>
        <v>7.8431372549019569</v>
      </c>
      <c r="MX6" s="173">
        <f>'Drive Train'!$F$29/PL6</f>
        <v>8.3333333333333286</v>
      </c>
      <c r="MY6" s="173">
        <f>'Drive Train'!$F$29/PM6</f>
        <v>8.6956521739130395</v>
      </c>
      <c r="MZ6" s="173">
        <f>'Drive Train'!$F$29/PN6</f>
        <v>8.888888888888884</v>
      </c>
      <c r="NA6" s="173">
        <f>'Drive Train'!$F$29/PO6</f>
        <v>9.0909090909090864</v>
      </c>
      <c r="NB6" s="173">
        <f>'Drive Train'!$F$29/PP6</f>
        <v>9.302325581395344</v>
      </c>
      <c r="NC6" s="173">
        <f>'Drive Train'!$F$29/PQ6</f>
        <v>9.302325581395344</v>
      </c>
      <c r="ND6" s="173">
        <f>'Drive Train'!$F$29/PR6</f>
        <v>9.5238095238095184</v>
      </c>
      <c r="NE6" s="173">
        <f>'Drive Train'!$F$29/PS6</f>
        <v>9.5238095238095184</v>
      </c>
      <c r="NF6" s="400"/>
      <c r="NG6" s="174">
        <f t="shared" ref="NG6:OA6" si="60">MAX(OC14:OC108)</f>
        <v>12.4</v>
      </c>
      <c r="NH6" s="174">
        <f t="shared" si="60"/>
        <v>12.2597755</v>
      </c>
      <c r="NI6" s="174">
        <f t="shared" si="60"/>
        <v>12.2597755</v>
      </c>
      <c r="NJ6" s="174">
        <f t="shared" si="60"/>
        <v>12.2597755</v>
      </c>
      <c r="NK6" s="174">
        <f t="shared" si="60"/>
        <v>12.4</v>
      </c>
      <c r="NL6" s="174">
        <f t="shared" si="60"/>
        <v>12.4</v>
      </c>
      <c r="NM6" s="174">
        <f t="shared" si="60"/>
        <v>12.4</v>
      </c>
      <c r="NN6" s="174">
        <f t="shared" si="60"/>
        <v>12.4</v>
      </c>
      <c r="NO6" s="174">
        <f t="shared" si="60"/>
        <v>12.4</v>
      </c>
      <c r="NP6" s="174">
        <f t="shared" si="60"/>
        <v>12.4</v>
      </c>
      <c r="NQ6" s="174">
        <f t="shared" si="60"/>
        <v>12.4</v>
      </c>
      <c r="NR6" s="174">
        <f t="shared" si="60"/>
        <v>12.4</v>
      </c>
      <c r="NS6" s="174">
        <f t="shared" si="60"/>
        <v>12.4</v>
      </c>
      <c r="NT6" s="174">
        <f t="shared" si="60"/>
        <v>12.4</v>
      </c>
      <c r="NU6" s="174">
        <f t="shared" si="60"/>
        <v>12.4</v>
      </c>
      <c r="NV6" s="174">
        <f t="shared" si="60"/>
        <v>12.4</v>
      </c>
      <c r="NW6" s="174">
        <f t="shared" si="60"/>
        <v>12.4</v>
      </c>
      <c r="NX6" s="174">
        <f t="shared" si="60"/>
        <v>12.4</v>
      </c>
      <c r="NY6" s="174">
        <f t="shared" si="60"/>
        <v>12.4</v>
      </c>
      <c r="NZ6" s="174">
        <f t="shared" si="60"/>
        <v>12.4</v>
      </c>
      <c r="OA6" s="174">
        <f t="shared" si="60"/>
        <v>12.4</v>
      </c>
      <c r="OB6" s="400"/>
      <c r="OC6" s="174">
        <f t="shared" ref="OC6:OW6" si="61">MIN(OC8:OC108)</f>
        <v>8.2803619669577824</v>
      </c>
      <c r="OD6" s="174">
        <f t="shared" si="61"/>
        <v>7.657</v>
      </c>
      <c r="OE6" s="174">
        <f t="shared" si="61"/>
        <v>7.657</v>
      </c>
      <c r="OF6" s="174">
        <f t="shared" si="61"/>
        <v>7.657</v>
      </c>
      <c r="OG6" s="174">
        <f t="shared" si="61"/>
        <v>7.657</v>
      </c>
      <c r="OH6" s="174">
        <f t="shared" si="61"/>
        <v>7.657</v>
      </c>
      <c r="OI6" s="174">
        <f t="shared" si="61"/>
        <v>7.8511576309849662</v>
      </c>
      <c r="OJ6" s="174">
        <f t="shared" si="61"/>
        <v>8.3832291218603583</v>
      </c>
      <c r="OK6" s="174">
        <f t="shared" si="61"/>
        <v>8.8002581282221524</v>
      </c>
      <c r="OL6" s="174">
        <f t="shared" si="61"/>
        <v>9.1359156211474968</v>
      </c>
      <c r="OM6" s="174">
        <f t="shared" si="61"/>
        <v>9.4119006708861157</v>
      </c>
      <c r="ON6" s="174">
        <f t="shared" si="61"/>
        <v>11.125</v>
      </c>
      <c r="OO6" s="174">
        <f t="shared" si="61"/>
        <v>10.870000000000001</v>
      </c>
      <c r="OP6" s="174">
        <f t="shared" si="61"/>
        <v>10.615</v>
      </c>
      <c r="OQ6" s="174">
        <f t="shared" si="61"/>
        <v>10.36</v>
      </c>
      <c r="OR6" s="174">
        <f t="shared" si="61"/>
        <v>10.105</v>
      </c>
      <c r="OS6" s="174">
        <f t="shared" si="61"/>
        <v>9.85</v>
      </c>
      <c r="OT6" s="174">
        <f t="shared" si="61"/>
        <v>9.5950000000000006</v>
      </c>
      <c r="OU6" s="174">
        <f t="shared" si="61"/>
        <v>9.34</v>
      </c>
      <c r="OV6" s="174">
        <f t="shared" si="61"/>
        <v>9.0850000000000009</v>
      </c>
      <c r="OW6" s="174">
        <f t="shared" si="61"/>
        <v>8.83</v>
      </c>
      <c r="OX6" s="400"/>
      <c r="OY6" s="168">
        <f>VLOOKUP(1,OY8:$PT$109,$PT1-OY1+1,FALSE)</f>
        <v>1.6800000000000008</v>
      </c>
      <c r="OZ6" s="168">
        <f>VLOOKUP(1,OZ8:$PT$109,$PT1-OZ1+1,FALSE)</f>
        <v>2.0000000000000009</v>
      </c>
      <c r="PA6" s="168">
        <f>VLOOKUP(1,PA8:$PT$109,$PT1-PA1+1,FALSE)</f>
        <v>1.7600000000000009</v>
      </c>
      <c r="PB6" s="168">
        <f>VLOOKUP(1,PB8:$PT$109,$PT1-PB1+1,FALSE)</f>
        <v>1.6400000000000008</v>
      </c>
      <c r="PC6" s="168">
        <f>VLOOKUP(1,PC8:$PT$109,$PT1-PC1+1,FALSE)</f>
        <v>1.5600000000000007</v>
      </c>
      <c r="PD6" s="168">
        <f>VLOOKUP(1,PD8:$PT$109,$PT1-PD1+1,FALSE)</f>
        <v>1.5600000000000007</v>
      </c>
      <c r="PE6" s="168">
        <f>VLOOKUP(1,PE8:$PT$109,$PT1-PE1+1,FALSE)</f>
        <v>1.6000000000000008</v>
      </c>
      <c r="PF6" s="168">
        <f>VLOOKUP(1,PF8:$PT$109,$PT1-PF1+1,FALSE)</f>
        <v>1.7200000000000009</v>
      </c>
      <c r="PG6" s="168">
        <f>VLOOKUP(1,PG8:$PT$109,$PT1-PG1+1,FALSE)</f>
        <v>1.840000000000001</v>
      </c>
      <c r="PH6" s="168">
        <f>VLOOKUP(1,PH8:$PT$109,$PT1-PH1+1,FALSE)</f>
        <v>1.9600000000000011</v>
      </c>
      <c r="PI6" s="168">
        <f>VLOOKUP(1,PI8:$PT$109,$PT1-PI1+1,FALSE)</f>
        <v>2.120000000000001</v>
      </c>
      <c r="PJ6" s="168">
        <f>VLOOKUP(1,PJ8:$PT$109,$PT1-PJ1+1,FALSE)</f>
        <v>2.2400000000000011</v>
      </c>
      <c r="PK6" s="168">
        <f>VLOOKUP(1,PK8:$PT$109,$PT1-PK1+1,FALSE)</f>
        <v>2.0400000000000009</v>
      </c>
      <c r="PL6" s="168">
        <f>VLOOKUP(1,PL8:$PT$109,$PT1-PL1+1,FALSE)</f>
        <v>1.920000000000001</v>
      </c>
      <c r="PM6" s="168">
        <f>VLOOKUP(1,PM8:$PT$109,$PT1-PM1+1,FALSE)</f>
        <v>1.840000000000001</v>
      </c>
      <c r="PN6" s="168">
        <f>VLOOKUP(1,PN8:$PT$109,$PT1-PN1+1,FALSE)</f>
        <v>1.8000000000000009</v>
      </c>
      <c r="PO6" s="168">
        <f>VLOOKUP(1,PO8:$PT$109,$PT1-PO1+1,FALSE)</f>
        <v>1.7600000000000009</v>
      </c>
      <c r="PP6" s="168">
        <f>VLOOKUP(1,PP8:$PT$109,$PT1-PP1+1,FALSE)</f>
        <v>1.7200000000000009</v>
      </c>
      <c r="PQ6" s="168">
        <f>VLOOKUP(1,PQ8:$PT$109,$PT1-PQ1+1,FALSE)</f>
        <v>1.7200000000000009</v>
      </c>
      <c r="PR6" s="168">
        <f>VLOOKUP(1,PR8:$PT$109,$PT1-PR1+1,FALSE)</f>
        <v>1.6800000000000008</v>
      </c>
      <c r="PS6" s="168">
        <f>VLOOKUP(1,PS8:$PT$109,$PT1-PS1+1,FALSE)</f>
        <v>1.6800000000000008</v>
      </c>
      <c r="PT6" s="400"/>
      <c r="PU6" s="168">
        <f>VLOOKUP(1,KS8:$LN109,$LN1-KS1+1,FALSE)</f>
        <v>2.7200000000000015</v>
      </c>
      <c r="PV6" s="168" t="e">
        <f>VLOOKUP(1,KT8:$LN109,$LN1-KT1+1,FALSE)</f>
        <v>#N/A</v>
      </c>
      <c r="PW6" s="168" t="e">
        <f>VLOOKUP(1,KU8:$LN109,$LN1-KU1+1,FALSE)</f>
        <v>#N/A</v>
      </c>
      <c r="PX6" s="168" t="e">
        <f>VLOOKUP(1,KV8:$LN109,$LN1-KV1+1,FALSE)</f>
        <v>#N/A</v>
      </c>
      <c r="PY6" s="168">
        <f>VLOOKUP(1,KW8:$LN109,$LN1-KW1+1,FALSE)</f>
        <v>3.7600000000000025</v>
      </c>
      <c r="PZ6" s="168">
        <f>VLOOKUP(1,KX8:$LN109,$LN1-KX1+1,FALSE)</f>
        <v>3.200000000000002</v>
      </c>
      <c r="QA6" s="168">
        <f>VLOOKUP(1,KY8:$LN109,$LN1-KY1+1,FALSE)</f>
        <v>2.8800000000000017</v>
      </c>
      <c r="QB6" s="168">
        <f>VLOOKUP(1,KZ8:$LN109,$LN1-KZ1+1,FALSE)</f>
        <v>2.7200000000000015</v>
      </c>
      <c r="QC6" s="168">
        <f>VLOOKUP(1,LA8:$LN109,$LN1-LA1+1,FALSE)</f>
        <v>2.6400000000000015</v>
      </c>
      <c r="QD6" s="168">
        <f>VLOOKUP(1,LB8:$LN109,$LN1-LB1+1,FALSE)</f>
        <v>2.6000000000000014</v>
      </c>
      <c r="QE6" s="168">
        <f>VLOOKUP(1,LC8:$LN109,$LN1-LC1+1,FALSE)</f>
        <v>2.6800000000000015</v>
      </c>
      <c r="QF6" s="168">
        <f>VLOOKUP(1,LD8:$LN109,$LN1-LD1+1,FALSE)</f>
        <v>3.5200000000000022</v>
      </c>
      <c r="QG6" s="168">
        <f>VLOOKUP(1,LE8:$LN109,$LN1-LE1+1,FALSE)</f>
        <v>3.1600000000000019</v>
      </c>
      <c r="QH6" s="168">
        <f>VLOOKUP(1,LF8:$LN109,$LN1-LF1+1,FALSE)</f>
        <v>2.9600000000000017</v>
      </c>
      <c r="QI6" s="168">
        <f>VLOOKUP(1,LG8:$LN109,$LN1-LG1+1,FALSE)</f>
        <v>2.8800000000000017</v>
      </c>
      <c r="QJ6" s="168">
        <f>VLOOKUP(1,LH8:$LN109,$LN1-LH1+1,FALSE)</f>
        <v>2.8400000000000016</v>
      </c>
      <c r="QK6" s="168">
        <f>VLOOKUP(1,LI8:$LN109,$LN1-LI1+1,FALSE)</f>
        <v>2.8000000000000016</v>
      </c>
      <c r="QL6" s="168">
        <f>VLOOKUP(1,LJ8:$LN109,$LN1-LJ1+1,FALSE)</f>
        <v>2.7600000000000016</v>
      </c>
      <c r="QM6" s="168">
        <f>VLOOKUP(1,LK8:$LN109,$LN1-LK1+1,FALSE)</f>
        <v>2.7600000000000016</v>
      </c>
      <c r="QN6" s="168">
        <f>VLOOKUP(1,LL8:$LN109,$LN1-LL1+1,FALSE)</f>
        <v>2.7200000000000015</v>
      </c>
      <c r="QO6" s="168">
        <f>VLOOKUP(1,LM8:$LN109,$LN1-LM1+1,FALSE)</f>
        <v>2.7200000000000015</v>
      </c>
      <c r="QP6" s="400"/>
      <c r="QQ6" s="176">
        <f t="shared" ref="QQ6:RK6" si="62">SUM(QQ8:QQ108)</f>
        <v>12.220732817866359</v>
      </c>
      <c r="QR6" s="176">
        <f t="shared" si="62"/>
        <v>45.227281722116246</v>
      </c>
      <c r="QS6" s="176">
        <f t="shared" si="62"/>
        <v>36.534850898547148</v>
      </c>
      <c r="QT6" s="176">
        <f t="shared" si="62"/>
        <v>29.610663442484924</v>
      </c>
      <c r="QU6" s="176">
        <f t="shared" si="62"/>
        <v>23.38021198787056</v>
      </c>
      <c r="QV6" s="176">
        <f t="shared" si="62"/>
        <v>18.20090360078656</v>
      </c>
      <c r="QW6" s="176">
        <f t="shared" si="62"/>
        <v>14.455367428335119</v>
      </c>
      <c r="QX6" s="176">
        <f t="shared" si="62"/>
        <v>11.80480816921524</v>
      </c>
      <c r="QY6" s="176">
        <f t="shared" si="62"/>
        <v>9.9237211250763959</v>
      </c>
      <c r="QZ6" s="176">
        <f t="shared" si="62"/>
        <v>8.5230132675637655</v>
      </c>
      <c r="RA6" s="176">
        <f t="shared" si="62"/>
        <v>7.5797848855133028</v>
      </c>
      <c r="RB6" s="176">
        <f t="shared" si="62"/>
        <v>12.886034045169295</v>
      </c>
      <c r="RC6" s="176">
        <f t="shared" si="62"/>
        <v>12.610395434672498</v>
      </c>
      <c r="RD6" s="176">
        <f t="shared" si="62"/>
        <v>12.409385469202846</v>
      </c>
      <c r="RE6" s="176">
        <f t="shared" si="62"/>
        <v>12.307856821258632</v>
      </c>
      <c r="RF6" s="176">
        <f t="shared" si="62"/>
        <v>12.243611696581349</v>
      </c>
      <c r="RG6" s="176">
        <f t="shared" si="62"/>
        <v>12.177177663530484</v>
      </c>
      <c r="RH6" s="176">
        <f t="shared" si="62"/>
        <v>12.109685902899415</v>
      </c>
      <c r="RI6" s="176">
        <f t="shared" si="62"/>
        <v>12.085320069776651</v>
      </c>
      <c r="RJ6" s="176">
        <f t="shared" si="62"/>
        <v>12.044117562495122</v>
      </c>
      <c r="RK6" s="176">
        <f t="shared" si="62"/>
        <v>12.141755723260111</v>
      </c>
      <c r="RL6" s="400"/>
      <c r="RM6" s="303">
        <f>SUM(RM8:RM108)</f>
        <v>0.92000000000000026</v>
      </c>
      <c r="RN6" s="303">
        <f t="shared" ref="RN6:SG6" si="63">SUM(RN8:RN108)</f>
        <v>1.0800000000000003</v>
      </c>
      <c r="RO6" s="303">
        <f t="shared" si="63"/>
        <v>1.0000000000000002</v>
      </c>
      <c r="RP6" s="303">
        <f t="shared" si="63"/>
        <v>1.0400000000000003</v>
      </c>
      <c r="RQ6" s="303">
        <f t="shared" si="63"/>
        <v>1.0400000000000003</v>
      </c>
      <c r="RR6" s="303">
        <f t="shared" si="63"/>
        <v>1.0800000000000003</v>
      </c>
      <c r="RS6" s="303">
        <f t="shared" si="63"/>
        <v>1.0400000000000003</v>
      </c>
      <c r="RT6" s="303">
        <f t="shared" si="63"/>
        <v>0.92000000000000026</v>
      </c>
      <c r="RU6" s="303">
        <f t="shared" si="63"/>
        <v>0.72000000000000008</v>
      </c>
      <c r="RV6" s="303">
        <f t="shared" si="63"/>
        <v>0.55999999999999994</v>
      </c>
      <c r="RW6" s="303">
        <f t="shared" si="63"/>
        <v>0.47999999999999993</v>
      </c>
      <c r="RX6" s="303">
        <f t="shared" si="63"/>
        <v>1.3600000000000005</v>
      </c>
      <c r="RY6" s="303">
        <f t="shared" si="63"/>
        <v>1.1600000000000004</v>
      </c>
      <c r="RZ6" s="303">
        <f t="shared" si="63"/>
        <v>1.0000000000000002</v>
      </c>
      <c r="SA6" s="303">
        <f t="shared" si="63"/>
        <v>0.9600000000000003</v>
      </c>
      <c r="SB6" s="303">
        <f t="shared" si="63"/>
        <v>0.9600000000000003</v>
      </c>
      <c r="SC6" s="303">
        <f t="shared" si="63"/>
        <v>0.9600000000000003</v>
      </c>
      <c r="SD6" s="303">
        <f t="shared" si="63"/>
        <v>0.92000000000000026</v>
      </c>
      <c r="SE6" s="303">
        <f t="shared" si="63"/>
        <v>0.9600000000000003</v>
      </c>
      <c r="SF6" s="303">
        <f t="shared" si="63"/>
        <v>0.92000000000000026</v>
      </c>
      <c r="SG6" s="303">
        <f t="shared" si="63"/>
        <v>0.92000000000000026</v>
      </c>
      <c r="SH6" s="400"/>
      <c r="SI6" s="303">
        <f>SUM(SI8:SI108)</f>
        <v>0.39999999999999997</v>
      </c>
      <c r="SJ6" s="303">
        <f t="shared" ref="SJ6:TC6" si="64">SUM(SJ8:SJ108)</f>
        <v>1.920000000000001</v>
      </c>
      <c r="SK6" s="303">
        <f t="shared" si="64"/>
        <v>1.8000000000000009</v>
      </c>
      <c r="SL6" s="303">
        <f t="shared" si="64"/>
        <v>1.2800000000000005</v>
      </c>
      <c r="SM6" s="303">
        <f t="shared" si="64"/>
        <v>0.92000000000000026</v>
      </c>
      <c r="SN6" s="303">
        <f t="shared" si="64"/>
        <v>0.68</v>
      </c>
      <c r="SO6" s="303">
        <f t="shared" si="64"/>
        <v>0.51999999999999991</v>
      </c>
      <c r="SP6" s="303">
        <f t="shared" si="64"/>
        <v>0.39999999999999997</v>
      </c>
      <c r="SQ6" s="303">
        <f t="shared" si="64"/>
        <v>0.32</v>
      </c>
      <c r="SR6" s="303">
        <f t="shared" si="64"/>
        <v>0.24000000000000002</v>
      </c>
      <c r="SS6" s="303">
        <f>SUM(SS8:SS108)</f>
        <v>0.2</v>
      </c>
      <c r="ST6" s="303">
        <f t="shared" si="64"/>
        <v>0.6</v>
      </c>
      <c r="SU6" s="303">
        <f t="shared" si="64"/>
        <v>0.47999999999999993</v>
      </c>
      <c r="SV6" s="303">
        <f t="shared" si="64"/>
        <v>0.43999999999999995</v>
      </c>
      <c r="SW6" s="303">
        <f t="shared" si="64"/>
        <v>0.39999999999999997</v>
      </c>
      <c r="SX6" s="303">
        <f t="shared" si="64"/>
        <v>0.39999999999999997</v>
      </c>
      <c r="SY6" s="303">
        <f t="shared" si="64"/>
        <v>0.39999999999999997</v>
      </c>
      <c r="SZ6" s="303">
        <f t="shared" si="64"/>
        <v>0.39999999999999997</v>
      </c>
      <c r="TA6" s="303">
        <f t="shared" si="64"/>
        <v>0.39999999999999997</v>
      </c>
      <c r="TB6" s="303">
        <f t="shared" si="64"/>
        <v>0.39999999999999997</v>
      </c>
      <c r="TC6" s="303">
        <f t="shared" si="64"/>
        <v>0.39999999999999997</v>
      </c>
      <c r="TD6" s="400"/>
    </row>
    <row r="7" spans="1:524" s="161" customFormat="1" ht="57" thickBot="1" x14ac:dyDescent="0.25">
      <c r="B7" s="153" t="s">
        <v>146</v>
      </c>
      <c r="C7" s="160">
        <v>0.18</v>
      </c>
      <c r="D7" s="158"/>
      <c r="E7" s="177"/>
      <c r="F7" s="177"/>
      <c r="G7" s="177"/>
      <c r="H7" s="177"/>
      <c r="I7" s="177"/>
      <c r="J7" s="177"/>
      <c r="K7" s="177"/>
      <c r="L7" s="177"/>
      <c r="M7" s="177"/>
      <c r="N7" s="177"/>
      <c r="O7" s="177"/>
      <c r="P7" s="158"/>
      <c r="R7" s="178" t="s">
        <v>90</v>
      </c>
      <c r="S7" s="168" t="s">
        <v>88</v>
      </c>
      <c r="T7" s="168" t="s">
        <v>88</v>
      </c>
      <c r="U7" s="168" t="s">
        <v>88</v>
      </c>
      <c r="V7" s="168" t="s">
        <v>88</v>
      </c>
      <c r="W7" s="168" t="s">
        <v>88</v>
      </c>
      <c r="X7" s="168" t="s">
        <v>88</v>
      </c>
      <c r="Y7" s="168" t="s">
        <v>88</v>
      </c>
      <c r="Z7" s="168" t="s">
        <v>88</v>
      </c>
      <c r="AA7" s="168" t="s">
        <v>88</v>
      </c>
      <c r="AB7" s="168" t="s">
        <v>88</v>
      </c>
      <c r="AC7" s="168" t="s">
        <v>88</v>
      </c>
      <c r="AD7" s="168" t="s">
        <v>88</v>
      </c>
      <c r="AE7" s="168" t="s">
        <v>88</v>
      </c>
      <c r="AF7" s="168" t="s">
        <v>88</v>
      </c>
      <c r="AG7" s="168" t="s">
        <v>88</v>
      </c>
      <c r="AH7" s="168" t="s">
        <v>88</v>
      </c>
      <c r="AI7" s="168" t="s">
        <v>88</v>
      </c>
      <c r="AJ7" s="168" t="s">
        <v>88</v>
      </c>
      <c r="AK7" s="168" t="s">
        <v>88</v>
      </c>
      <c r="AL7" s="168" t="s">
        <v>88</v>
      </c>
      <c r="AM7" s="168" t="s">
        <v>88</v>
      </c>
      <c r="AN7" s="178" t="s">
        <v>90</v>
      </c>
      <c r="AO7" s="168" t="s">
        <v>89</v>
      </c>
      <c r="AP7" s="168" t="s">
        <v>89</v>
      </c>
      <c r="AQ7" s="168" t="s">
        <v>89</v>
      </c>
      <c r="AR7" s="168" t="s">
        <v>89</v>
      </c>
      <c r="AS7" s="168" t="s">
        <v>89</v>
      </c>
      <c r="AT7" s="168" t="s">
        <v>89</v>
      </c>
      <c r="AU7" s="168" t="s">
        <v>89</v>
      </c>
      <c r="AV7" s="168" t="s">
        <v>89</v>
      </c>
      <c r="AW7" s="168" t="s">
        <v>89</v>
      </c>
      <c r="AX7" s="168" t="s">
        <v>89</v>
      </c>
      <c r="AY7" s="168" t="s">
        <v>89</v>
      </c>
      <c r="AZ7" s="154" t="s">
        <v>89</v>
      </c>
      <c r="BA7" s="154" t="s">
        <v>89</v>
      </c>
      <c r="BB7" s="154" t="s">
        <v>89</v>
      </c>
      <c r="BC7" s="154" t="s">
        <v>89</v>
      </c>
      <c r="BD7" s="154" t="s">
        <v>89</v>
      </c>
      <c r="BE7" s="179" t="s">
        <v>89</v>
      </c>
      <c r="BF7" s="179" t="s">
        <v>89</v>
      </c>
      <c r="BG7" s="179" t="s">
        <v>89</v>
      </c>
      <c r="BH7" s="179" t="s">
        <v>89</v>
      </c>
      <c r="BI7" s="179" t="s">
        <v>89</v>
      </c>
      <c r="BJ7" s="178" t="s">
        <v>90</v>
      </c>
      <c r="BK7" s="168" t="s">
        <v>91</v>
      </c>
      <c r="BL7" s="168" t="s">
        <v>91</v>
      </c>
      <c r="BM7" s="168" t="s">
        <v>91</v>
      </c>
      <c r="BN7" s="168" t="s">
        <v>91</v>
      </c>
      <c r="BO7" s="168" t="s">
        <v>91</v>
      </c>
      <c r="BP7" s="168" t="s">
        <v>91</v>
      </c>
      <c r="BQ7" s="168" t="s">
        <v>91</v>
      </c>
      <c r="BR7" s="168" t="s">
        <v>91</v>
      </c>
      <c r="BS7" s="168" t="s">
        <v>91</v>
      </c>
      <c r="BT7" s="168" t="s">
        <v>91</v>
      </c>
      <c r="BU7" s="168" t="s">
        <v>91</v>
      </c>
      <c r="BV7" s="168" t="s">
        <v>91</v>
      </c>
      <c r="BW7" s="168" t="s">
        <v>91</v>
      </c>
      <c r="BX7" s="168" t="s">
        <v>91</v>
      </c>
      <c r="BY7" s="168" t="s">
        <v>91</v>
      </c>
      <c r="BZ7" s="168" t="s">
        <v>91</v>
      </c>
      <c r="CA7" s="168" t="s">
        <v>91</v>
      </c>
      <c r="CB7" s="168" t="s">
        <v>91</v>
      </c>
      <c r="CC7" s="168" t="s">
        <v>91</v>
      </c>
      <c r="CD7" s="168" t="s">
        <v>91</v>
      </c>
      <c r="CE7" s="168" t="s">
        <v>91</v>
      </c>
      <c r="CF7" s="178" t="s">
        <v>90</v>
      </c>
      <c r="CG7" s="168" t="s">
        <v>92</v>
      </c>
      <c r="CH7" s="168" t="s">
        <v>92</v>
      </c>
      <c r="CI7" s="168" t="s">
        <v>92</v>
      </c>
      <c r="CJ7" s="168" t="s">
        <v>92</v>
      </c>
      <c r="CK7" s="168" t="s">
        <v>92</v>
      </c>
      <c r="CL7" s="168" t="s">
        <v>92</v>
      </c>
      <c r="CM7" s="168" t="s">
        <v>92</v>
      </c>
      <c r="CN7" s="168" t="s">
        <v>92</v>
      </c>
      <c r="CO7" s="168" t="s">
        <v>92</v>
      </c>
      <c r="CP7" s="168" t="s">
        <v>92</v>
      </c>
      <c r="CQ7" s="168" t="s">
        <v>92</v>
      </c>
      <c r="CR7" s="168" t="s">
        <v>92</v>
      </c>
      <c r="CS7" s="168" t="s">
        <v>92</v>
      </c>
      <c r="CT7" s="168" t="s">
        <v>92</v>
      </c>
      <c r="CU7" s="168" t="s">
        <v>92</v>
      </c>
      <c r="CV7" s="168" t="s">
        <v>92</v>
      </c>
      <c r="CW7" s="168" t="s">
        <v>92</v>
      </c>
      <c r="CX7" s="168" t="s">
        <v>92</v>
      </c>
      <c r="CY7" s="168" t="s">
        <v>92</v>
      </c>
      <c r="CZ7" s="168" t="s">
        <v>92</v>
      </c>
      <c r="DA7" s="168" t="s">
        <v>92</v>
      </c>
      <c r="DB7" s="178" t="s">
        <v>90</v>
      </c>
      <c r="DC7" s="168" t="s">
        <v>201</v>
      </c>
      <c r="DD7" s="168" t="s">
        <v>201</v>
      </c>
      <c r="DE7" s="168" t="s">
        <v>201</v>
      </c>
      <c r="DF7" s="168" t="s">
        <v>201</v>
      </c>
      <c r="DG7" s="168" t="s">
        <v>201</v>
      </c>
      <c r="DH7" s="168" t="s">
        <v>201</v>
      </c>
      <c r="DI7" s="168" t="s">
        <v>201</v>
      </c>
      <c r="DJ7" s="168" t="s">
        <v>201</v>
      </c>
      <c r="DK7" s="168" t="s">
        <v>201</v>
      </c>
      <c r="DL7" s="168" t="s">
        <v>201</v>
      </c>
      <c r="DM7" s="168" t="s">
        <v>201</v>
      </c>
      <c r="DN7" s="168" t="s">
        <v>201</v>
      </c>
      <c r="DO7" s="168" t="s">
        <v>201</v>
      </c>
      <c r="DP7" s="168" t="s">
        <v>201</v>
      </c>
      <c r="DQ7" s="168" t="s">
        <v>201</v>
      </c>
      <c r="DR7" s="168" t="s">
        <v>201</v>
      </c>
      <c r="DS7" s="168" t="s">
        <v>201</v>
      </c>
      <c r="DT7" s="168" t="s">
        <v>201</v>
      </c>
      <c r="DU7" s="168" t="s">
        <v>201</v>
      </c>
      <c r="DV7" s="168" t="s">
        <v>201</v>
      </c>
      <c r="DW7" s="168" t="s">
        <v>201</v>
      </c>
      <c r="DX7" s="178" t="s">
        <v>90</v>
      </c>
      <c r="DY7" s="168" t="s">
        <v>254</v>
      </c>
      <c r="DZ7" s="168" t="s">
        <v>254</v>
      </c>
      <c r="EA7" s="168" t="s">
        <v>254</v>
      </c>
      <c r="EB7" s="168" t="s">
        <v>254</v>
      </c>
      <c r="EC7" s="168" t="s">
        <v>254</v>
      </c>
      <c r="ED7" s="168" t="s">
        <v>254</v>
      </c>
      <c r="EE7" s="168" t="s">
        <v>254</v>
      </c>
      <c r="EF7" s="168" t="s">
        <v>254</v>
      </c>
      <c r="EG7" s="168" t="s">
        <v>254</v>
      </c>
      <c r="EH7" s="168" t="s">
        <v>254</v>
      </c>
      <c r="EI7" s="168" t="s">
        <v>254</v>
      </c>
      <c r="EJ7" s="168" t="s">
        <v>254</v>
      </c>
      <c r="EK7" s="168" t="s">
        <v>254</v>
      </c>
      <c r="EL7" s="168" t="s">
        <v>254</v>
      </c>
      <c r="EM7" s="168" t="s">
        <v>254</v>
      </c>
      <c r="EN7" s="168" t="s">
        <v>254</v>
      </c>
      <c r="EO7" s="168" t="s">
        <v>254</v>
      </c>
      <c r="EP7" s="168" t="s">
        <v>254</v>
      </c>
      <c r="EQ7" s="168" t="s">
        <v>254</v>
      </c>
      <c r="ER7" s="168" t="s">
        <v>254</v>
      </c>
      <c r="ES7" s="168" t="s">
        <v>254</v>
      </c>
      <c r="ET7" s="178" t="s">
        <v>90</v>
      </c>
      <c r="EU7" s="168" t="s">
        <v>346</v>
      </c>
      <c r="EV7" s="168" t="s">
        <v>93</v>
      </c>
      <c r="EW7" s="168" t="s">
        <v>93</v>
      </c>
      <c r="EX7" s="168" t="s">
        <v>93</v>
      </c>
      <c r="EY7" s="168" t="s">
        <v>93</v>
      </c>
      <c r="EZ7" s="168" t="s">
        <v>93</v>
      </c>
      <c r="FA7" s="168" t="s">
        <v>93</v>
      </c>
      <c r="FB7" s="168" t="s">
        <v>93</v>
      </c>
      <c r="FC7" s="168" t="s">
        <v>93</v>
      </c>
      <c r="FD7" s="168" t="s">
        <v>93</v>
      </c>
      <c r="FE7" s="168" t="s">
        <v>93</v>
      </c>
      <c r="FF7" s="168" t="s">
        <v>93</v>
      </c>
      <c r="FG7" s="168" t="s">
        <v>93</v>
      </c>
      <c r="FH7" s="168" t="s">
        <v>93</v>
      </c>
      <c r="FI7" s="168" t="s">
        <v>93</v>
      </c>
      <c r="FJ7" s="168" t="s">
        <v>93</v>
      </c>
      <c r="FK7" s="168" t="s">
        <v>93</v>
      </c>
      <c r="FL7" s="168" t="s">
        <v>93</v>
      </c>
      <c r="FM7" s="168" t="s">
        <v>93</v>
      </c>
      <c r="FN7" s="168" t="s">
        <v>93</v>
      </c>
      <c r="FO7" s="168" t="s">
        <v>93</v>
      </c>
      <c r="FP7" s="178" t="s">
        <v>90</v>
      </c>
      <c r="FQ7" s="173" t="s">
        <v>256</v>
      </c>
      <c r="FR7" s="168" t="s">
        <v>256</v>
      </c>
      <c r="FS7" s="168" t="s">
        <v>256</v>
      </c>
      <c r="FT7" s="168" t="s">
        <v>256</v>
      </c>
      <c r="FU7" s="168" t="s">
        <v>256</v>
      </c>
      <c r="FV7" s="168" t="s">
        <v>256</v>
      </c>
      <c r="FW7" s="168" t="s">
        <v>256</v>
      </c>
      <c r="FX7" s="168" t="s">
        <v>256</v>
      </c>
      <c r="FY7" s="168" t="s">
        <v>256</v>
      </c>
      <c r="FZ7" s="168" t="s">
        <v>256</v>
      </c>
      <c r="GA7" s="168" t="s">
        <v>256</v>
      </c>
      <c r="GB7" s="168" t="s">
        <v>256</v>
      </c>
      <c r="GC7" s="168" t="s">
        <v>256</v>
      </c>
      <c r="GD7" s="168" t="s">
        <v>256</v>
      </c>
      <c r="GE7" s="168" t="s">
        <v>256</v>
      </c>
      <c r="GF7" s="168" t="s">
        <v>256</v>
      </c>
      <c r="GG7" s="168" t="s">
        <v>256</v>
      </c>
      <c r="GH7" s="168" t="s">
        <v>256</v>
      </c>
      <c r="GI7" s="168" t="s">
        <v>256</v>
      </c>
      <c r="GJ7" s="168" t="s">
        <v>256</v>
      </c>
      <c r="GK7" s="168" t="s">
        <v>256</v>
      </c>
      <c r="GL7" s="178"/>
      <c r="GM7" s="168" t="s">
        <v>115</v>
      </c>
      <c r="GN7" s="168" t="s">
        <v>115</v>
      </c>
      <c r="GO7" s="168" t="s">
        <v>115</v>
      </c>
      <c r="GP7" s="168" t="s">
        <v>115</v>
      </c>
      <c r="GQ7" s="168" t="s">
        <v>115</v>
      </c>
      <c r="GR7" s="168" t="s">
        <v>115</v>
      </c>
      <c r="GS7" s="168" t="s">
        <v>115</v>
      </c>
      <c r="GT7" s="168" t="s">
        <v>115</v>
      </c>
      <c r="GU7" s="168" t="s">
        <v>115</v>
      </c>
      <c r="GV7" s="168" t="s">
        <v>115</v>
      </c>
      <c r="GW7" s="168" t="s">
        <v>115</v>
      </c>
      <c r="GX7" s="154" t="s">
        <v>115</v>
      </c>
      <c r="GY7" s="154" t="s">
        <v>115</v>
      </c>
      <c r="GZ7" s="154" t="s">
        <v>115</v>
      </c>
      <c r="HA7" s="154" t="s">
        <v>115</v>
      </c>
      <c r="HB7" s="154" t="s">
        <v>115</v>
      </c>
      <c r="HC7" s="179" t="s">
        <v>115</v>
      </c>
      <c r="HD7" s="179" t="s">
        <v>115</v>
      </c>
      <c r="HE7" s="179" t="s">
        <v>115</v>
      </c>
      <c r="HF7" s="179" t="s">
        <v>115</v>
      </c>
      <c r="HG7" s="179" t="s">
        <v>115</v>
      </c>
      <c r="HH7" s="178" t="s">
        <v>90</v>
      </c>
      <c r="HI7" s="168" t="s">
        <v>174</v>
      </c>
      <c r="HJ7" s="168" t="s">
        <v>174</v>
      </c>
      <c r="HK7" s="168" t="s">
        <v>174</v>
      </c>
      <c r="HL7" s="168" t="s">
        <v>174</v>
      </c>
      <c r="HM7" s="168" t="s">
        <v>174</v>
      </c>
      <c r="HN7" s="168" t="s">
        <v>174</v>
      </c>
      <c r="HO7" s="168" t="s">
        <v>174</v>
      </c>
      <c r="HP7" s="168" t="s">
        <v>174</v>
      </c>
      <c r="HQ7" s="168" t="s">
        <v>174</v>
      </c>
      <c r="HR7" s="168" t="s">
        <v>174</v>
      </c>
      <c r="HS7" s="168" t="s">
        <v>174</v>
      </c>
      <c r="HT7" s="168" t="s">
        <v>174</v>
      </c>
      <c r="HU7" s="168" t="s">
        <v>174</v>
      </c>
      <c r="HV7" s="168" t="s">
        <v>174</v>
      </c>
      <c r="HW7" s="168" t="s">
        <v>174</v>
      </c>
      <c r="HX7" s="168" t="s">
        <v>174</v>
      </c>
      <c r="HY7" s="168" t="s">
        <v>174</v>
      </c>
      <c r="HZ7" s="168" t="s">
        <v>174</v>
      </c>
      <c r="IA7" s="168" t="s">
        <v>174</v>
      </c>
      <c r="IB7" s="168" t="s">
        <v>174</v>
      </c>
      <c r="IC7" s="168" t="s">
        <v>174</v>
      </c>
      <c r="ID7" s="178" t="s">
        <v>90</v>
      </c>
      <c r="IE7" s="168" t="s">
        <v>173</v>
      </c>
      <c r="IF7" s="168" t="s">
        <v>173</v>
      </c>
      <c r="IG7" s="168" t="s">
        <v>173</v>
      </c>
      <c r="IH7" s="168" t="s">
        <v>173</v>
      </c>
      <c r="II7" s="168" t="s">
        <v>173</v>
      </c>
      <c r="IJ7" s="168" t="s">
        <v>173</v>
      </c>
      <c r="IK7" s="168" t="s">
        <v>173</v>
      </c>
      <c r="IL7" s="168" t="s">
        <v>173</v>
      </c>
      <c r="IM7" s="168" t="s">
        <v>173</v>
      </c>
      <c r="IN7" s="168" t="s">
        <v>173</v>
      </c>
      <c r="IO7" s="168" t="s">
        <v>173</v>
      </c>
      <c r="IP7" s="168" t="s">
        <v>173</v>
      </c>
      <c r="IQ7" s="168" t="s">
        <v>173</v>
      </c>
      <c r="IR7" s="168" t="s">
        <v>173</v>
      </c>
      <c r="IS7" s="168" t="s">
        <v>173</v>
      </c>
      <c r="IT7" s="168" t="s">
        <v>173</v>
      </c>
      <c r="IU7" s="168" t="s">
        <v>173</v>
      </c>
      <c r="IV7" s="168" t="s">
        <v>173</v>
      </c>
      <c r="IW7" s="168" t="s">
        <v>173</v>
      </c>
      <c r="IX7" s="168" t="s">
        <v>173</v>
      </c>
      <c r="IY7" s="168" t="s">
        <v>173</v>
      </c>
      <c r="IZ7" s="178" t="s">
        <v>90</v>
      </c>
      <c r="JA7" s="168" t="s">
        <v>175</v>
      </c>
      <c r="JB7" s="168" t="s">
        <v>175</v>
      </c>
      <c r="JC7" s="168" t="s">
        <v>175</v>
      </c>
      <c r="JD7" s="168" t="s">
        <v>175</v>
      </c>
      <c r="JE7" s="168" t="s">
        <v>175</v>
      </c>
      <c r="JF7" s="168" t="s">
        <v>175</v>
      </c>
      <c r="JG7" s="168" t="s">
        <v>175</v>
      </c>
      <c r="JH7" s="168" t="s">
        <v>175</v>
      </c>
      <c r="JI7" s="168" t="s">
        <v>175</v>
      </c>
      <c r="JJ7" s="168" t="s">
        <v>175</v>
      </c>
      <c r="JK7" s="168" t="s">
        <v>175</v>
      </c>
      <c r="JL7" s="168" t="s">
        <v>175</v>
      </c>
      <c r="JM7" s="168" t="s">
        <v>175</v>
      </c>
      <c r="JN7" s="168" t="s">
        <v>175</v>
      </c>
      <c r="JO7" s="168" t="s">
        <v>175</v>
      </c>
      <c r="JP7" s="168" t="s">
        <v>175</v>
      </c>
      <c r="JQ7" s="168" t="s">
        <v>175</v>
      </c>
      <c r="JR7" s="168" t="s">
        <v>175</v>
      </c>
      <c r="JS7" s="168" t="s">
        <v>175</v>
      </c>
      <c r="JT7" s="168" t="s">
        <v>175</v>
      </c>
      <c r="JU7" s="168" t="s">
        <v>175</v>
      </c>
      <c r="JV7" s="178" t="s">
        <v>90</v>
      </c>
      <c r="JW7" s="168" t="s">
        <v>110</v>
      </c>
      <c r="JX7" s="168" t="s">
        <v>110</v>
      </c>
      <c r="JY7" s="168" t="s">
        <v>110</v>
      </c>
      <c r="JZ7" s="168" t="s">
        <v>110</v>
      </c>
      <c r="KA7" s="168" t="s">
        <v>110</v>
      </c>
      <c r="KB7" s="168" t="s">
        <v>110</v>
      </c>
      <c r="KC7" s="168" t="s">
        <v>110</v>
      </c>
      <c r="KD7" s="168" t="s">
        <v>110</v>
      </c>
      <c r="KE7" s="168" t="s">
        <v>110</v>
      </c>
      <c r="KF7" s="168" t="s">
        <v>110</v>
      </c>
      <c r="KG7" s="168" t="s">
        <v>110</v>
      </c>
      <c r="KH7" s="154" t="s">
        <v>110</v>
      </c>
      <c r="KI7" s="154" t="s">
        <v>110</v>
      </c>
      <c r="KJ7" s="154" t="s">
        <v>110</v>
      </c>
      <c r="KK7" s="154" t="s">
        <v>110</v>
      </c>
      <c r="KL7" s="154" t="s">
        <v>110</v>
      </c>
      <c r="KM7" s="179" t="s">
        <v>110</v>
      </c>
      <c r="KN7" s="179" t="s">
        <v>110</v>
      </c>
      <c r="KO7" s="179" t="s">
        <v>110</v>
      </c>
      <c r="KP7" s="179" t="s">
        <v>110</v>
      </c>
      <c r="KQ7" s="179" t="s">
        <v>110</v>
      </c>
      <c r="KR7" s="178" t="s">
        <v>90</v>
      </c>
      <c r="KS7" s="168" t="s">
        <v>152</v>
      </c>
      <c r="KT7" s="168" t="s">
        <v>152</v>
      </c>
      <c r="KU7" s="168" t="s">
        <v>152</v>
      </c>
      <c r="KV7" s="168" t="s">
        <v>152</v>
      </c>
      <c r="KW7" s="168" t="s">
        <v>152</v>
      </c>
      <c r="KX7" s="168" t="s">
        <v>152</v>
      </c>
      <c r="KY7" s="168" t="s">
        <v>152</v>
      </c>
      <c r="KZ7" s="168" t="s">
        <v>152</v>
      </c>
      <c r="LA7" s="168" t="s">
        <v>152</v>
      </c>
      <c r="LB7" s="168" t="s">
        <v>152</v>
      </c>
      <c r="LC7" s="168" t="s">
        <v>152</v>
      </c>
      <c r="LD7" s="168" t="s">
        <v>152</v>
      </c>
      <c r="LE7" s="168" t="s">
        <v>152</v>
      </c>
      <c r="LF7" s="168" t="s">
        <v>152</v>
      </c>
      <c r="LG7" s="168" t="s">
        <v>152</v>
      </c>
      <c r="LH7" s="168" t="s">
        <v>152</v>
      </c>
      <c r="LI7" s="168" t="s">
        <v>152</v>
      </c>
      <c r="LJ7" s="168" t="s">
        <v>152</v>
      </c>
      <c r="LK7" s="168" t="s">
        <v>152</v>
      </c>
      <c r="LL7" s="168" t="s">
        <v>152</v>
      </c>
      <c r="LM7" s="168" t="s">
        <v>152</v>
      </c>
      <c r="LN7" s="178" t="s">
        <v>90</v>
      </c>
      <c r="LO7" s="168" t="s">
        <v>95</v>
      </c>
      <c r="LP7" s="168" t="s">
        <v>95</v>
      </c>
      <c r="LQ7" s="168" t="s">
        <v>95</v>
      </c>
      <c r="LR7" s="168" t="s">
        <v>95</v>
      </c>
      <c r="LS7" s="168" t="s">
        <v>95</v>
      </c>
      <c r="LT7" s="168" t="s">
        <v>95</v>
      </c>
      <c r="LU7" s="168" t="s">
        <v>95</v>
      </c>
      <c r="LV7" s="168" t="s">
        <v>95</v>
      </c>
      <c r="LW7" s="168" t="s">
        <v>95</v>
      </c>
      <c r="LX7" s="168" t="s">
        <v>95</v>
      </c>
      <c r="LY7" s="168" t="s">
        <v>95</v>
      </c>
      <c r="LZ7" s="154" t="s">
        <v>95</v>
      </c>
      <c r="MA7" s="154" t="s">
        <v>95</v>
      </c>
      <c r="MB7" s="154" t="s">
        <v>95</v>
      </c>
      <c r="MC7" s="154" t="s">
        <v>95</v>
      </c>
      <c r="MD7" s="154" t="s">
        <v>95</v>
      </c>
      <c r="ME7" s="179" t="s">
        <v>95</v>
      </c>
      <c r="MF7" s="179" t="s">
        <v>95</v>
      </c>
      <c r="MG7" s="179" t="s">
        <v>95</v>
      </c>
      <c r="MH7" s="179" t="s">
        <v>95</v>
      </c>
      <c r="MI7" s="179" t="s">
        <v>95</v>
      </c>
      <c r="MJ7" s="178" t="s">
        <v>90</v>
      </c>
      <c r="MK7" s="168" t="s">
        <v>165</v>
      </c>
      <c r="ML7" s="168" t="s">
        <v>165</v>
      </c>
      <c r="MM7" s="168" t="s">
        <v>165</v>
      </c>
      <c r="MN7" s="168" t="s">
        <v>165</v>
      </c>
      <c r="MO7" s="168" t="s">
        <v>165</v>
      </c>
      <c r="MP7" s="168" t="s">
        <v>165</v>
      </c>
      <c r="MQ7" s="168" t="s">
        <v>165</v>
      </c>
      <c r="MR7" s="168" t="s">
        <v>165</v>
      </c>
      <c r="MS7" s="168" t="s">
        <v>165</v>
      </c>
      <c r="MT7" s="168" t="s">
        <v>165</v>
      </c>
      <c r="MU7" s="168" t="s">
        <v>165</v>
      </c>
      <c r="MV7" s="168" t="s">
        <v>165</v>
      </c>
      <c r="MW7" s="168" t="s">
        <v>165</v>
      </c>
      <c r="MX7" s="168" t="s">
        <v>165</v>
      </c>
      <c r="MY7" s="168" t="s">
        <v>165</v>
      </c>
      <c r="MZ7" s="168" t="s">
        <v>165</v>
      </c>
      <c r="NA7" s="168" t="s">
        <v>165</v>
      </c>
      <c r="NB7" s="168" t="s">
        <v>165</v>
      </c>
      <c r="NC7" s="168" t="s">
        <v>165</v>
      </c>
      <c r="ND7" s="168" t="s">
        <v>165</v>
      </c>
      <c r="NE7" s="168" t="s">
        <v>165</v>
      </c>
      <c r="NF7" s="178" t="s">
        <v>90</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90</v>
      </c>
      <c r="OC7" s="168" t="s">
        <v>117</v>
      </c>
      <c r="OD7" s="168" t="s">
        <v>117</v>
      </c>
      <c r="OE7" s="168" t="s">
        <v>117</v>
      </c>
      <c r="OF7" s="168" t="s">
        <v>117</v>
      </c>
      <c r="OG7" s="168" t="s">
        <v>117</v>
      </c>
      <c r="OH7" s="168" t="s">
        <v>117</v>
      </c>
      <c r="OI7" s="168" t="s">
        <v>117</v>
      </c>
      <c r="OJ7" s="168" t="s">
        <v>117</v>
      </c>
      <c r="OK7" s="168" t="s">
        <v>117</v>
      </c>
      <c r="OL7" s="168" t="s">
        <v>117</v>
      </c>
      <c r="OM7" s="168" t="s">
        <v>117</v>
      </c>
      <c r="ON7" s="154" t="s">
        <v>117</v>
      </c>
      <c r="OO7" s="154" t="s">
        <v>117</v>
      </c>
      <c r="OP7" s="154" t="s">
        <v>117</v>
      </c>
      <c r="OQ7" s="154" t="s">
        <v>117</v>
      </c>
      <c r="OR7" s="154" t="s">
        <v>117</v>
      </c>
      <c r="OS7" s="179" t="s">
        <v>117</v>
      </c>
      <c r="OT7" s="179" t="s">
        <v>117</v>
      </c>
      <c r="OU7" s="179" t="s">
        <v>117</v>
      </c>
      <c r="OV7" s="179" t="s">
        <v>117</v>
      </c>
      <c r="OW7" s="179" t="s">
        <v>117</v>
      </c>
      <c r="OX7" s="178" t="s">
        <v>90</v>
      </c>
      <c r="OY7" s="168" t="s">
        <v>98</v>
      </c>
      <c r="OZ7" s="168" t="s">
        <v>98</v>
      </c>
      <c r="PA7" s="168" t="s">
        <v>98</v>
      </c>
      <c r="PB7" s="168" t="s">
        <v>98</v>
      </c>
      <c r="PC7" s="168" t="s">
        <v>98</v>
      </c>
      <c r="PD7" s="168" t="s">
        <v>98</v>
      </c>
      <c r="PE7" s="168" t="s">
        <v>98</v>
      </c>
      <c r="PF7" s="168" t="s">
        <v>98</v>
      </c>
      <c r="PG7" s="168" t="s">
        <v>98</v>
      </c>
      <c r="PH7" s="168" t="s">
        <v>98</v>
      </c>
      <c r="PI7" s="168" t="s">
        <v>98</v>
      </c>
      <c r="PJ7" s="154" t="s">
        <v>98</v>
      </c>
      <c r="PK7" s="154" t="s">
        <v>98</v>
      </c>
      <c r="PL7" s="154" t="s">
        <v>98</v>
      </c>
      <c r="PM7" s="154" t="s">
        <v>98</v>
      </c>
      <c r="PN7" s="154" t="s">
        <v>98</v>
      </c>
      <c r="PO7" s="179" t="s">
        <v>98</v>
      </c>
      <c r="PP7" s="179" t="s">
        <v>98</v>
      </c>
      <c r="PQ7" s="179" t="s">
        <v>98</v>
      </c>
      <c r="PR7" s="179" t="s">
        <v>98</v>
      </c>
      <c r="PS7" s="179" t="s">
        <v>98</v>
      </c>
      <c r="PT7" s="178" t="s">
        <v>90</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90</v>
      </c>
      <c r="QQ7" s="168" t="s">
        <v>104</v>
      </c>
      <c r="QR7" s="168" t="s">
        <v>104</v>
      </c>
      <c r="QS7" s="168" t="s">
        <v>104</v>
      </c>
      <c r="QT7" s="168" t="s">
        <v>104</v>
      </c>
      <c r="QU7" s="168" t="s">
        <v>104</v>
      </c>
      <c r="QV7" s="168" t="s">
        <v>104</v>
      </c>
      <c r="QW7" s="168" t="s">
        <v>104</v>
      </c>
      <c r="QX7" s="168" t="s">
        <v>104</v>
      </c>
      <c r="QY7" s="168" t="s">
        <v>104</v>
      </c>
      <c r="QZ7" s="168" t="s">
        <v>104</v>
      </c>
      <c r="RA7" s="168" t="s">
        <v>104</v>
      </c>
      <c r="RB7" s="168" t="s">
        <v>104</v>
      </c>
      <c r="RC7" s="168" t="s">
        <v>104</v>
      </c>
      <c r="RD7" s="168" t="s">
        <v>104</v>
      </c>
      <c r="RE7" s="168" t="s">
        <v>104</v>
      </c>
      <c r="RF7" s="168" t="s">
        <v>104</v>
      </c>
      <c r="RG7" s="179" t="s">
        <v>104</v>
      </c>
      <c r="RH7" s="179" t="s">
        <v>104</v>
      </c>
      <c r="RI7" s="179" t="s">
        <v>104</v>
      </c>
      <c r="RJ7" s="179" t="s">
        <v>104</v>
      </c>
      <c r="RK7" s="179" t="s">
        <v>104</v>
      </c>
      <c r="RL7" s="178" t="s">
        <v>90</v>
      </c>
      <c r="RM7" s="161" t="s">
        <v>325</v>
      </c>
      <c r="SH7" s="178" t="s">
        <v>90</v>
      </c>
      <c r="TD7" s="180" t="s">
        <v>90</v>
      </c>
    </row>
    <row r="8" spans="1:524"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5">AN8</f>
        <v>0</v>
      </c>
      <c r="BK8" s="2">
        <v>0</v>
      </c>
      <c r="BL8" s="2">
        <f t="shared" ref="BL8:CE8" si="66">$C$12*T8</f>
        <v>0</v>
      </c>
      <c r="BM8" s="2">
        <f t="shared" si="66"/>
        <v>0</v>
      </c>
      <c r="BN8" s="2">
        <f t="shared" si="66"/>
        <v>0</v>
      </c>
      <c r="BO8" s="2">
        <f t="shared" si="66"/>
        <v>0</v>
      </c>
      <c r="BP8" s="2">
        <f t="shared" si="66"/>
        <v>0</v>
      </c>
      <c r="BQ8" s="2">
        <f t="shared" si="66"/>
        <v>0</v>
      </c>
      <c r="BR8" s="2">
        <f t="shared" si="66"/>
        <v>0</v>
      </c>
      <c r="BS8" s="2">
        <f t="shared" si="66"/>
        <v>0</v>
      </c>
      <c r="BT8" s="2">
        <f t="shared" si="66"/>
        <v>0</v>
      </c>
      <c r="BU8" s="2">
        <f t="shared" si="66"/>
        <v>0</v>
      </c>
      <c r="BV8" s="2">
        <f t="shared" si="66"/>
        <v>0</v>
      </c>
      <c r="BW8" s="2">
        <f t="shared" si="66"/>
        <v>0</v>
      </c>
      <c r="BX8" s="2">
        <f t="shared" si="66"/>
        <v>0</v>
      </c>
      <c r="BY8" s="2">
        <f t="shared" si="66"/>
        <v>0</v>
      </c>
      <c r="BZ8" s="2">
        <f t="shared" si="66"/>
        <v>0</v>
      </c>
      <c r="CA8" s="2">
        <f t="shared" si="66"/>
        <v>0</v>
      </c>
      <c r="CB8" s="2">
        <f t="shared" si="66"/>
        <v>0</v>
      </c>
      <c r="CC8" s="2">
        <f t="shared" si="66"/>
        <v>0</v>
      </c>
      <c r="CD8" s="2">
        <f t="shared" si="66"/>
        <v>0</v>
      </c>
      <c r="CE8" s="2">
        <f t="shared" si="66"/>
        <v>0</v>
      </c>
      <c r="CF8" s="61">
        <f t="shared" ref="CF8:CF39" si="67">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8">MIN(ABS(CG8),S$5) * SIGN(CG8)</f>
        <v>0</v>
      </c>
      <c r="DD8" s="57">
        <f t="shared" ref="DD8:DD39" si="69">MIN(ABS(CH8),T$5) * SIGN(CH8)</f>
        <v>0</v>
      </c>
      <c r="DE8" s="57">
        <f t="shared" ref="DE8:DE39" si="70">MIN(ABS(CI8),U$5) * SIGN(CI8)</f>
        <v>0</v>
      </c>
      <c r="DF8" s="57">
        <f t="shared" ref="DF8:DF39" si="71">MIN(ABS(CJ8),V$5) * SIGN(CJ8)</f>
        <v>0</v>
      </c>
      <c r="DG8" s="57">
        <f t="shared" ref="DG8:DG39" si="72">MIN(ABS(CK8),W$5) * SIGN(CK8)</f>
        <v>0</v>
      </c>
      <c r="DH8" s="57">
        <f t="shared" ref="DH8:DH39" si="73">MIN(ABS(CL8),X$5) * SIGN(CL8)</f>
        <v>0</v>
      </c>
      <c r="DI8" s="57">
        <f t="shared" ref="DI8:DI39" si="74">MIN(ABS(CM8),Y$5) * SIGN(CM8)</f>
        <v>0</v>
      </c>
      <c r="DJ8" s="57">
        <f t="shared" ref="DJ8:DJ39" si="75">MIN(ABS(CN8),Z$5) * SIGN(CN8)</f>
        <v>0</v>
      </c>
      <c r="DK8" s="57">
        <f t="shared" ref="DK8:DK39" si="76">MIN(ABS(CO8),AA$5) * SIGN(CO8)</f>
        <v>0</v>
      </c>
      <c r="DL8" s="57">
        <f t="shared" ref="DL8:DL39" si="77">MIN(ABS(CP8),AB$5) * SIGN(CP8)</f>
        <v>0</v>
      </c>
      <c r="DM8" s="57">
        <f t="shared" ref="DM8:DM39" si="78">MIN(ABS(CQ8),AC$5) * SIGN(CQ8)</f>
        <v>0</v>
      </c>
      <c r="DN8" s="57">
        <f t="shared" ref="DN8:DN39" si="79">MIN(ABS(CR8),AD$5) * SIGN(CR8)</f>
        <v>0</v>
      </c>
      <c r="DO8" s="57">
        <f t="shared" ref="DO8:DO39" si="80">MIN(ABS(CS8),AE$5) * SIGN(CS8)</f>
        <v>0</v>
      </c>
      <c r="DP8" s="57">
        <f t="shared" ref="DP8:DP39" si="81">MIN(ABS(CT8),AF$5) * SIGN(CT8)</f>
        <v>0</v>
      </c>
      <c r="DQ8" s="57">
        <f t="shared" ref="DQ8:DQ39" si="82">MIN(ABS(CU8),AG$5) * SIGN(CU8)</f>
        <v>0</v>
      </c>
      <c r="DR8" s="57">
        <f t="shared" ref="DR8:DR39" si="83">MIN(ABS(CV8),AH$5) * SIGN(CV8)</f>
        <v>0</v>
      </c>
      <c r="DS8" s="57">
        <f t="shared" ref="DS8:DS39" si="84">MIN(ABS(CW8),AI$5) * SIGN(CW8)</f>
        <v>0</v>
      </c>
      <c r="DT8" s="57">
        <f t="shared" ref="DT8:DT39" si="85">MIN(ABS(CX8),AJ$5) * SIGN(CX8)</f>
        <v>0</v>
      </c>
      <c r="DU8" s="57">
        <f t="shared" ref="DU8:DU39" si="86">MIN(ABS(CY8),AK$5) * SIGN(CY8)</f>
        <v>0</v>
      </c>
      <c r="DV8" s="57">
        <f t="shared" ref="DV8:DV39" si="87">MIN(ABS(CZ8),AL$5) * SIGN(CZ8)</f>
        <v>0</v>
      </c>
      <c r="DW8" s="57">
        <f t="shared" ref="DW8:DW39" si="88">MIN(ABS(DA8),AM$5) * SIGN(DA8)</f>
        <v>0</v>
      </c>
      <c r="DX8" s="61">
        <f>DB8</f>
        <v>0</v>
      </c>
      <c r="DY8" s="2">
        <f>($C$23/0.4536*'Drive Train'!$F$16*4.448*$C$24*S$6)*SIGN(BK9)</f>
        <v>4.5236871680000004</v>
      </c>
      <c r="DZ8" s="2">
        <f>($C$23/0.4536*'Drive Train'!$F$16*4.448*$C$24*T$6)*SIGN(BL9)</f>
        <v>16.1560256</v>
      </c>
      <c r="EA8" s="2">
        <f>($C$23/0.4536*'Drive Train'!$F$16*4.448*$C$24*U$6)*SIGN(BM9)</f>
        <v>11.1849408</v>
      </c>
      <c r="EB8" s="2">
        <f>($C$23/0.4536*'Drive Train'!$F$16*4.448*$C$24*V$6)*SIGN(BN9)</f>
        <v>8.553190023529412</v>
      </c>
      <c r="EC8" s="2">
        <f>($C$23/0.4536*'Drive Train'!$F$16*4.448*$C$24*W$6)*SIGN(BO9)</f>
        <v>6.9240109714285722</v>
      </c>
      <c r="ED8" s="2">
        <f>($C$23/0.4536*'Drive Train'!$F$16*4.448*$C$24*X$6)*SIGN(BP9)</f>
        <v>5.8161692160000014</v>
      </c>
      <c r="EE8" s="2">
        <f>($C$23/0.4536*'Drive Train'!$F$16*4.448*$C$24*Y$6)*SIGN(BQ9)</f>
        <v>5.0139389793103453</v>
      </c>
      <c r="EF8" s="2">
        <f>($C$23/0.4536*'Drive Train'!$F$16*4.448*$C$24*Z$6)*SIGN(BR9)</f>
        <v>4.4061887999999998</v>
      </c>
      <c r="EG8" s="2">
        <f>($C$23/0.4536*'Drive Train'!$F$16*4.448*$C$24*AA$6)*SIGN(BS9)</f>
        <v>3.9298440648648643</v>
      </c>
      <c r="EH8" s="2">
        <f>($C$23/0.4536*'Drive Train'!$F$16*4.448*$C$24*AB$6)*SIGN(BT9)</f>
        <v>3.5464446439024386</v>
      </c>
      <c r="EI8" s="2">
        <f>($C$23/0.4536*'Drive Train'!$F$16*4.448*$C$24*AC$6)*SIGN(BU9)</f>
        <v>3.2312051199999994</v>
      </c>
      <c r="EJ8" s="2">
        <f>($C$23/0.4536*'Drive Train'!$F$16*4.448*$C$24*AD$6)*SIGN(BV9)</f>
        <v>4.5236871680000004</v>
      </c>
      <c r="EK8" s="2">
        <f>($C$23/0.4536*'Drive Train'!$F$16*4.448*$C$24*AE$6)*SIGN(BW9)</f>
        <v>4.5236871680000004</v>
      </c>
      <c r="EL8" s="2">
        <f>($C$23/0.4536*'Drive Train'!$F$16*4.448*$C$24*AF$6)*SIGN(BX9)</f>
        <v>4.5236871680000004</v>
      </c>
      <c r="EM8" s="2">
        <f>($C$23/0.4536*'Drive Train'!$F$16*4.448*$C$24*AG$6)*SIGN(BY9)</f>
        <v>4.5236871680000004</v>
      </c>
      <c r="EN8" s="2">
        <f>($C$23/0.4536*'Drive Train'!$F$16*4.448*$C$24*AH$6)*SIGN(BZ9)</f>
        <v>4.5236871680000004</v>
      </c>
      <c r="EO8" s="2">
        <f>($C$23/0.4536*'Drive Train'!$F$16*4.448*$C$24*AI$6)*SIGN(CA9)</f>
        <v>4.5236871680000004</v>
      </c>
      <c r="EP8" s="2">
        <f>($C$23/0.4536*'Drive Train'!$F$16*4.448*$C$24*AJ$6)*SIGN(CB9)</f>
        <v>4.5236871680000004</v>
      </c>
      <c r="EQ8" s="2">
        <f>($C$23/0.4536*'Drive Train'!$F$16*4.448*$C$24*AK$6)*SIGN(CC9)</f>
        <v>4.5236871680000004</v>
      </c>
      <c r="ER8" s="2">
        <f>($C$23/0.4536*'Drive Train'!$F$16*4.448*$C$24*AL$6)*SIGN(CD9)</f>
        <v>4.5236871680000004</v>
      </c>
      <c r="ES8" s="2">
        <f>($C$23/0.4536*'Drive Train'!$F$16*4.448*$C$24*AM$6)*SIGN(CE9)</f>
        <v>4.5236871680000004</v>
      </c>
      <c r="ET8" s="61">
        <f t="shared" ref="ET8:ET39" si="89">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0">
        <f>IF(AND(KS8=1,OY8=1),0,MIN((ABS(($C$14-$C$15)*EU8/$C$12)+$C$15)/$C$21,DC8))</f>
        <v>0</v>
      </c>
      <c r="FR8" s="260">
        <f>IF(AND(KT8=1,OZ8=1),0,MIN((ABS(($C$14-$C$15)*EV8/$C$12)+$C$15)/$C$21,DD8))</f>
        <v>0</v>
      </c>
      <c r="FS8" s="260">
        <f>IF(AND(KU8=1,PA8=1),0,MIN((ABS(($C$14-$C$15)*EW8/$C$12)+$C$15)/$C$21,DE8))</f>
        <v>0</v>
      </c>
      <c r="FT8" s="260">
        <f>IF(AND(KV8=1,PB8=1),0,MIN((ABS(($C$14-$C$15)*EX8/$C$12)+$C$15)/$C$21,DF8))</f>
        <v>0</v>
      </c>
      <c r="FU8" s="260">
        <f>IF(AND(KW8=1,PC8=1),0,MIN((ABS(($C$14-$C$15)*EY8/$C$12)+$C$15)/$C$21,DG8))</f>
        <v>0</v>
      </c>
      <c r="FV8" s="260">
        <f>IF(AND(KX8=1,PD8=1),0,MIN((ABS(($C$14-$C$15)*EZ8/$C$12)+$C$15)/$C$21,DH8))</f>
        <v>0</v>
      </c>
      <c r="FW8" s="260">
        <f>IF(AND(KY8=1,PE8=1),0,MIN((ABS(($C$14-$C$15)*FA8/$C$12)+$C$15)/$C$21,DI8))</f>
        <v>0</v>
      </c>
      <c r="FX8" s="260">
        <f>IF(AND(KZ8=1,PF8=1),0,MIN((ABS(($C$14-$C$15)*FB8/$C$12)+$C$15)/$C$21,DJ8))</f>
        <v>0</v>
      </c>
      <c r="FY8" s="260">
        <f>IF(AND(LA8=1,PG8=1),0,MIN((ABS(($C$14-$C$15)*FC8/$C$12)+$C$15)/$C$21,DK8))</f>
        <v>0</v>
      </c>
      <c r="FZ8" s="260">
        <f>IF(AND(LB8=1,PH8=1),0,MIN((ABS(($C$14-$C$15)*FD8/$C$12)+$C$15)/$C$21,DL8))</f>
        <v>0</v>
      </c>
      <c r="GA8" s="260">
        <f>IF(AND(LC8=1,PI8=1),0,MIN((ABS(($C$14-$C$15)*FE8/$C$12)+$C$15)/$C$21,DM8))</f>
        <v>0</v>
      </c>
      <c r="GB8" s="260">
        <f>IF(AND(LD8=1,PJ8=1),0,MIN((ABS(($C$14-$C$15)*FF8/$C$12)+$C$15)/$C$21,DN8))</f>
        <v>0</v>
      </c>
      <c r="GC8" s="260">
        <f>IF(AND(LE8=1,PK8=1),0,MIN((ABS(($C$14-$C$15)*FG8/$C$12)+$C$15)/$C$21,DO8))</f>
        <v>0</v>
      </c>
      <c r="GD8" s="260">
        <f>IF(AND(LF8=1,PL8=1),0,MIN((ABS(($C$14-$C$15)*FH8/$C$12)+$C$15)/$C$21,DP8))</f>
        <v>0</v>
      </c>
      <c r="GE8" s="260">
        <f>IF(AND(LG8=1,PM8=1),0,MIN((ABS(($C$14-$C$15)*FI8/$C$12)+$C$15)/$C$21,DQ8))</f>
        <v>0</v>
      </c>
      <c r="GF8" s="260">
        <f>IF(AND(LH8=1,PN8=1),0,MIN((ABS(($C$14-$C$15)*FJ8/$C$12)+$C$15)/$C$21,DR8))</f>
        <v>0</v>
      </c>
      <c r="GG8" s="260">
        <f>IF(AND(LI8=1,PO8=1),0,MIN((ABS(($C$14-$C$15)*FK8/$C$12)+$C$15)/$C$21,DS8))</f>
        <v>0</v>
      </c>
      <c r="GH8" s="260">
        <f>IF(AND(LJ8=1,PP8=1),0,MIN((ABS(($C$14-$C$15)*FL8/$C$12)+$C$15)/$C$21,DT8))</f>
        <v>0</v>
      </c>
      <c r="GI8" s="260">
        <f>IF(AND(LK8=1,PQ8=1),0,MIN((ABS(($C$14-$C$15)*FM8/$C$12)+$C$15)/$C$21,DU8))</f>
        <v>0</v>
      </c>
      <c r="GJ8" s="260">
        <f>IF(AND(LL8=1,PR8=1),0,MIN((ABS(($C$14-$C$15)*FN8/$C$12)+$C$15)/$C$21,DV8))</f>
        <v>0</v>
      </c>
      <c r="GK8" s="260">
        <f>IF(AND(LM8=1,PS8=1),0,MIN((ABS(($C$14-$C$15)*FO8/$C$12)+$C$15)/$C$21,DW8))</f>
        <v>0</v>
      </c>
      <c r="GL8" s="61">
        <f>ET8</f>
        <v>0</v>
      </c>
      <c r="GM8" s="57">
        <f>IF(AND(KS7=1,OY7=1),0,EU8*$C$19/S$6/$C$24/$C$23*3.39*$C$21)</f>
        <v>0</v>
      </c>
      <c r="GN8" s="57">
        <f>IF(AND(KT7=1,OZ7=1),0,EV8*$C$19/T$6/$C$24/$C$23*3.39*$C$21)</f>
        <v>0</v>
      </c>
      <c r="GO8" s="57">
        <f>IF(AND(KU7=1,PA7=1),0,EW8*$C$19/U$6/$C$24/$C$23*3.39*$C$21)</f>
        <v>0</v>
      </c>
      <c r="GP8" s="57">
        <f>IF(AND(KV7=1,PB7=1),0,EX8*$C$19/V$6/$C$24/$C$23*3.39*$C$21)</f>
        <v>0</v>
      </c>
      <c r="GQ8" s="57">
        <f>IF(AND(KW7=1,PC7=1),0,EY8*$C$19/W$6/$C$24/$C$23*3.39*$C$21)</f>
        <v>0</v>
      </c>
      <c r="GR8" s="57">
        <f>IF(AND(KX7=1,PD7=1),0,EZ8*$C$19/X$6/$C$24/$C$23*3.39*$C$21)</f>
        <v>0</v>
      </c>
      <c r="GS8" s="57">
        <f>IF(AND(KY7=1,PE7=1),0,FA8*$C$19/Y$6/$C$24/$C$23*3.39*$C$21)</f>
        <v>0</v>
      </c>
      <c r="GT8" s="57">
        <f>IF(AND(KZ7=1,PF7=1),0,FB8*$C$19/Z$6/$C$24/$C$23*3.39*$C$21)</f>
        <v>0</v>
      </c>
      <c r="GU8" s="57">
        <f>IF(AND(LA7=1,PG7=1),0,FC8*$C$19/AA$6/$C$24/$C$23*3.39*$C$21)</f>
        <v>0</v>
      </c>
      <c r="GV8" s="57">
        <f>IF(AND(LB7=1,PH7=1),0,FD8*$C$19/AB$6/$C$24/$C$23*3.39*$C$21)</f>
        <v>0</v>
      </c>
      <c r="GW8" s="57">
        <f>IF(AND(LC7=1,PI7=1),0,FE8*$C$19/AC$6/$C$24/$C$23*3.39*$C$21)</f>
        <v>0</v>
      </c>
      <c r="GX8" s="57">
        <f>IF(AND(LD7=1,PJ7=1),0,FF8*$C$19/AD$6/$C$24/$C$23*3.39*$C$21)</f>
        <v>0</v>
      </c>
      <c r="GY8" s="57">
        <f>IF(AND(LE7=1,PK7=1),0,FG8*$C$19/AE$6/$C$24/$C$23*3.39*$C$21)</f>
        <v>0</v>
      </c>
      <c r="GZ8" s="57">
        <f>IF(AND(LF7=1,PL7=1),0,FH8*$C$19/AF$6/$C$24/$C$23*3.39*$C$21)</f>
        <v>0</v>
      </c>
      <c r="HA8" s="57">
        <f>IF(AND(LG7=1,PM7=1),0,FI8*$C$19/AG$6/$C$24/$C$23*3.39*$C$21)</f>
        <v>0</v>
      </c>
      <c r="HB8" s="57">
        <f>IF(AND(LH7=1,PN7=1),0,FJ8*$C$19/AH$6/$C$24/$C$23*3.39*$C$21)</f>
        <v>0</v>
      </c>
      <c r="HC8" s="57">
        <f>IF(AND(LI7=1,PO7=1),0,FK8*$C$19/AI$6/$C$24/$C$23*3.39*$C$21)</f>
        <v>0</v>
      </c>
      <c r="HD8" s="57">
        <f>IF(AND(LJ7=1,PP7=1),0,FL8*$C$19/AJ$6/$C$24/$C$23*3.39*$C$21)</f>
        <v>0</v>
      </c>
      <c r="HE8" s="57">
        <f>IF(AND(LK7=1,PQ7=1),0,FM8*$C$19/AK$6/$C$24/$C$23*3.39*$C$21)</f>
        <v>0</v>
      </c>
      <c r="HF8" s="57">
        <f>IF(AND(LL7=1,PR7=1),0,FN8*$C$19/AL$6/$C$24/$C$23*3.39*$C$21)</f>
        <v>0</v>
      </c>
      <c r="HG8" s="57">
        <f>IF(AND(LM7=1,PS7=1),0,FO8*$C$19/AM$6/$C$24/$C$23*3.39*$C$21)</f>
        <v>0</v>
      </c>
      <c r="HH8" s="61">
        <f>FP8</f>
        <v>0</v>
      </c>
      <c r="HI8" s="57">
        <f>ABS(GM8)</f>
        <v>0</v>
      </c>
      <c r="HJ8" s="57">
        <f t="shared" ref="HJ8:IC8" si="90">ABS(GN8)</f>
        <v>0</v>
      </c>
      <c r="HK8" s="57">
        <f t="shared" si="90"/>
        <v>0</v>
      </c>
      <c r="HL8" s="57">
        <f t="shared" si="90"/>
        <v>0</v>
      </c>
      <c r="HM8" s="57">
        <f t="shared" si="90"/>
        <v>0</v>
      </c>
      <c r="HN8" s="57">
        <f t="shared" si="90"/>
        <v>0</v>
      </c>
      <c r="HO8" s="57">
        <f t="shared" si="90"/>
        <v>0</v>
      </c>
      <c r="HP8" s="57">
        <f t="shared" si="90"/>
        <v>0</v>
      </c>
      <c r="HQ8" s="57">
        <f t="shared" si="90"/>
        <v>0</v>
      </c>
      <c r="HR8" s="57">
        <f t="shared" si="90"/>
        <v>0</v>
      </c>
      <c r="HS8" s="57">
        <f t="shared" si="90"/>
        <v>0</v>
      </c>
      <c r="HT8" s="57">
        <f t="shared" si="90"/>
        <v>0</v>
      </c>
      <c r="HU8" s="57">
        <f t="shared" si="90"/>
        <v>0</v>
      </c>
      <c r="HV8" s="57">
        <f t="shared" si="90"/>
        <v>0</v>
      </c>
      <c r="HW8" s="57">
        <f t="shared" si="90"/>
        <v>0</v>
      </c>
      <c r="HX8" s="57">
        <f t="shared" si="90"/>
        <v>0</v>
      </c>
      <c r="HY8" s="57">
        <f t="shared" si="90"/>
        <v>0</v>
      </c>
      <c r="HZ8" s="57">
        <f t="shared" si="90"/>
        <v>0</v>
      </c>
      <c r="IA8" s="57">
        <f t="shared" si="90"/>
        <v>0</v>
      </c>
      <c r="IB8" s="57">
        <f t="shared" si="90"/>
        <v>0</v>
      </c>
      <c r="IC8" s="57">
        <f t="shared" si="90"/>
        <v>0</v>
      </c>
      <c r="ID8" s="61">
        <f>HH8</f>
        <v>0</v>
      </c>
      <c r="IE8" s="57">
        <f>ABS(NG8)</f>
        <v>0</v>
      </c>
      <c r="IF8" s="57">
        <f t="shared" ref="IF8:IY8" si="91">ABS(NH8)</f>
        <v>0</v>
      </c>
      <c r="IG8" s="57">
        <f t="shared" si="91"/>
        <v>0</v>
      </c>
      <c r="IH8" s="57">
        <f t="shared" si="91"/>
        <v>0</v>
      </c>
      <c r="II8" s="57">
        <f t="shared" si="91"/>
        <v>0</v>
      </c>
      <c r="IJ8" s="57">
        <f t="shared" si="91"/>
        <v>0</v>
      </c>
      <c r="IK8" s="57">
        <f t="shared" si="91"/>
        <v>0</v>
      </c>
      <c r="IL8" s="57">
        <f t="shared" si="91"/>
        <v>0</v>
      </c>
      <c r="IM8" s="57">
        <f t="shared" si="91"/>
        <v>0</v>
      </c>
      <c r="IN8" s="57">
        <f t="shared" si="91"/>
        <v>0</v>
      </c>
      <c r="IO8" s="57">
        <f t="shared" si="91"/>
        <v>0</v>
      </c>
      <c r="IP8" s="57">
        <f t="shared" si="91"/>
        <v>0</v>
      </c>
      <c r="IQ8" s="57">
        <f t="shared" si="91"/>
        <v>0</v>
      </c>
      <c r="IR8" s="57">
        <f t="shared" si="91"/>
        <v>0</v>
      </c>
      <c r="IS8" s="57">
        <f t="shared" si="91"/>
        <v>0</v>
      </c>
      <c r="IT8" s="57">
        <f t="shared" si="91"/>
        <v>0</v>
      </c>
      <c r="IU8" s="57">
        <f t="shared" si="91"/>
        <v>0</v>
      </c>
      <c r="IV8" s="57">
        <f t="shared" si="91"/>
        <v>0</v>
      </c>
      <c r="IW8" s="57">
        <f t="shared" si="91"/>
        <v>0</v>
      </c>
      <c r="IX8" s="57">
        <f t="shared" si="91"/>
        <v>0</v>
      </c>
      <c r="IY8" s="57">
        <f t="shared" si="91"/>
        <v>0</v>
      </c>
      <c r="IZ8" s="61">
        <f>ID8</f>
        <v>0</v>
      </c>
      <c r="JA8" s="260" t="e">
        <f>IF(AND(ABS(FQ8)&gt;=DC8-1,ABS(CG8)&gt;=$S$5),6,NA())</f>
        <v>#N/A</v>
      </c>
      <c r="JB8" s="260" t="e">
        <f t="shared" ref="JB8:JU8" si="92">IF(AND(ABS(FR8)&gt;=DD8,ABS(CH8)&gt;=$S$5),6,NA())</f>
        <v>#N/A</v>
      </c>
      <c r="JC8" s="260" t="e">
        <f t="shared" si="92"/>
        <v>#N/A</v>
      </c>
      <c r="JD8" s="260" t="e">
        <f t="shared" si="92"/>
        <v>#N/A</v>
      </c>
      <c r="JE8" s="260" t="e">
        <f t="shared" si="92"/>
        <v>#N/A</v>
      </c>
      <c r="JF8" s="260" t="e">
        <f t="shared" si="92"/>
        <v>#N/A</v>
      </c>
      <c r="JG8" s="260" t="e">
        <f t="shared" si="92"/>
        <v>#N/A</v>
      </c>
      <c r="JH8" s="260" t="e">
        <f t="shared" si="92"/>
        <v>#N/A</v>
      </c>
      <c r="JI8" s="260" t="e">
        <f t="shared" si="92"/>
        <v>#N/A</v>
      </c>
      <c r="JJ8" s="260" t="e">
        <f t="shared" si="92"/>
        <v>#N/A</v>
      </c>
      <c r="JK8" s="260" t="e">
        <f t="shared" si="92"/>
        <v>#N/A</v>
      </c>
      <c r="JL8" s="260" t="e">
        <f t="shared" si="92"/>
        <v>#N/A</v>
      </c>
      <c r="JM8" s="260" t="e">
        <f t="shared" si="92"/>
        <v>#N/A</v>
      </c>
      <c r="JN8" s="260" t="e">
        <f t="shared" si="92"/>
        <v>#N/A</v>
      </c>
      <c r="JO8" s="260" t="e">
        <f t="shared" si="92"/>
        <v>#N/A</v>
      </c>
      <c r="JP8" s="260" t="e">
        <f t="shared" si="92"/>
        <v>#N/A</v>
      </c>
      <c r="JQ8" s="260" t="e">
        <f t="shared" si="92"/>
        <v>#N/A</v>
      </c>
      <c r="JR8" s="260" t="e">
        <f t="shared" si="92"/>
        <v>#N/A</v>
      </c>
      <c r="JS8" s="260" t="e">
        <f t="shared" si="92"/>
        <v>#N/A</v>
      </c>
      <c r="JT8" s="260" t="e">
        <f t="shared" si="92"/>
        <v>#N/A</v>
      </c>
      <c r="JU8" s="260" t="e">
        <f t="shared" si="92"/>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93">IF(OZ8=1,1,0)</f>
        <v>0</v>
      </c>
      <c r="KU8" s="1">
        <f t="shared" si="93"/>
        <v>0</v>
      </c>
      <c r="KV8" s="1">
        <f t="shared" si="93"/>
        <v>0</v>
      </c>
      <c r="KW8" s="1">
        <f t="shared" si="93"/>
        <v>0</v>
      </c>
      <c r="KX8" s="1">
        <f t="shared" si="93"/>
        <v>0</v>
      </c>
      <c r="KY8" s="1">
        <f t="shared" si="93"/>
        <v>0</v>
      </c>
      <c r="KZ8" s="1">
        <f t="shared" si="93"/>
        <v>0</v>
      </c>
      <c r="LA8" s="1">
        <f t="shared" si="93"/>
        <v>0</v>
      </c>
      <c r="LB8" s="1">
        <f t="shared" si="93"/>
        <v>0</v>
      </c>
      <c r="LC8" s="1">
        <f t="shared" si="93"/>
        <v>0</v>
      </c>
      <c r="LD8" s="1">
        <f t="shared" si="93"/>
        <v>0</v>
      </c>
      <c r="LE8" s="1">
        <f t="shared" si="93"/>
        <v>0</v>
      </c>
      <c r="LF8" s="1">
        <f t="shared" si="93"/>
        <v>0</v>
      </c>
      <c r="LG8" s="1">
        <f t="shared" si="93"/>
        <v>0</v>
      </c>
      <c r="LH8" s="1">
        <f t="shared" si="93"/>
        <v>0</v>
      </c>
      <c r="LI8" s="1">
        <f t="shared" si="93"/>
        <v>0</v>
      </c>
      <c r="LJ8" s="1">
        <f t="shared" si="93"/>
        <v>0</v>
      </c>
      <c r="LK8" s="1">
        <f t="shared" si="93"/>
        <v>0</v>
      </c>
      <c r="LL8" s="1">
        <f t="shared" si="93"/>
        <v>0</v>
      </c>
      <c r="LM8" s="1">
        <f t="shared" si="93"/>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IF(AND(ABS(CG8)&gt;0,EU8*$C$19&gt;=DY7,NG8&lt;&gt;0),3,NA())</f>
        <v>#N/A</v>
      </c>
      <c r="ML8" s="57" t="e">
        <f t="shared" ref="ML8" si="94">IF(AND(ABS(CH8)&gt;0,EV8=DZ7,NH8&gt;0),3,NA())</f>
        <v>#N/A</v>
      </c>
      <c r="MM8" s="57" t="e">
        <f t="shared" ref="MM8" si="95">IF(AND(ABS(CI8)&gt;0,EW8=EA7,NI8&gt;0),3,NA())</f>
        <v>#N/A</v>
      </c>
      <c r="MN8" s="57" t="e">
        <f t="shared" ref="MN8" si="96">IF(AND(ABS(CJ8)&gt;0,EX8=EB7,NJ8&gt;0),3,NA())</f>
        <v>#N/A</v>
      </c>
      <c r="MO8" s="57" t="e">
        <f t="shared" ref="MO8" si="97">IF(AND(ABS(CK8)&gt;0,EY8=EC7,NK8&gt;0),3,NA())</f>
        <v>#N/A</v>
      </c>
      <c r="MP8" s="57" t="e">
        <f t="shared" ref="MP8" si="98">IF(AND(ABS(CL8)&gt;0,EZ8=ED7,NL8&gt;0),3,NA())</f>
        <v>#N/A</v>
      </c>
      <c r="MQ8" s="57" t="e">
        <f t="shared" ref="MQ8" si="99">IF(AND(ABS(CM8)&gt;0,FA8=EE7,NM8&gt;0),3,NA())</f>
        <v>#N/A</v>
      </c>
      <c r="MR8" s="57" t="e">
        <f t="shared" ref="MR8" si="100">IF(AND(ABS(CN8)&gt;0,FB8=EF7,NN8&gt;0),3,NA())</f>
        <v>#N/A</v>
      </c>
      <c r="MS8" s="57" t="e">
        <f t="shared" ref="MS8" si="101">IF(AND(ABS(CO8)&gt;0,FC8=EG7,NO8&gt;0),3,NA())</f>
        <v>#N/A</v>
      </c>
      <c r="MT8" s="57" t="e">
        <f t="shared" ref="MT8" si="102">IF(AND(ABS(CP8)&gt;0,FD8=EH7,NP8&gt;0),3,NA())</f>
        <v>#N/A</v>
      </c>
      <c r="MU8" s="57" t="e">
        <f t="shared" ref="MU8" si="103">IF(AND(ABS(CQ8)&gt;0,FE8=EI7,NQ8&gt;0),3,NA())</f>
        <v>#N/A</v>
      </c>
      <c r="MV8" s="57" t="e">
        <f t="shared" ref="MV8" si="104">IF(AND(ABS(CR8)&gt;0,FF8=EJ7,NR8&gt;0),3,NA())</f>
        <v>#N/A</v>
      </c>
      <c r="MW8" s="57" t="e">
        <f t="shared" ref="MW8" si="105">IF(AND(ABS(CS8)&gt;0,FG8=EK7,NS8&gt;0),3,NA())</f>
        <v>#N/A</v>
      </c>
      <c r="MX8" s="57" t="e">
        <f t="shared" ref="MX8" si="106">IF(AND(ABS(CT8)&gt;0,FH8=EL7,NT8&gt;0),3,NA())</f>
        <v>#N/A</v>
      </c>
      <c r="MY8" s="57" t="e">
        <f t="shared" ref="MY8" si="107">IF(AND(ABS(CU8)&gt;0,FI8=EM7,NU8&gt;0),3,NA())</f>
        <v>#N/A</v>
      </c>
      <c r="MZ8" s="57" t="e">
        <f t="shared" ref="MZ8" si="108">IF(AND(ABS(CV8)&gt;0,FJ8=EN7,NV8&gt;0),3,NA())</f>
        <v>#N/A</v>
      </c>
      <c r="NA8" s="57" t="e">
        <f t="shared" ref="NA8" si="109">IF(AND(ABS(CW8)&gt;0,FK8=EO7,NW8&gt;0),3,NA())</f>
        <v>#N/A</v>
      </c>
      <c r="NB8" s="57" t="e">
        <f t="shared" ref="NB8" si="110">IF(AND(ABS(CX8)&gt;0,FL8=EP7,NX8&gt;0),3,NA())</f>
        <v>#N/A</v>
      </c>
      <c r="NC8" s="57" t="e">
        <f t="shared" ref="NC8" si="111">IF(AND(ABS(CY8)&gt;0,FM8=EQ7,NY8&gt;0),3,NA())</f>
        <v>#N/A</v>
      </c>
      <c r="ND8" s="57" t="e">
        <f t="shared" ref="ND8" si="112">IF(AND(ABS(CZ8)&gt;0,FN8=ER7,NZ8&gt;0),3,NA())</f>
        <v>#N/A</v>
      </c>
      <c r="NE8" s="57" t="e">
        <f t="shared" ref="NE8" si="113">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260">
        <f>'Drive Train'!$F$35-(FQ8*$C$13)*$C$19*'Drive Train'!$F$39</f>
        <v>12.4</v>
      </c>
      <c r="OD8" s="57">
        <f>'Drive Train'!$F$35-DD8*$C$19*'Drive Train'!$F$39</f>
        <v>12.4</v>
      </c>
      <c r="OE8" s="57">
        <f>'Drive Train'!$F$35-DE8*$C$19*'Drive Train'!$F$39</f>
        <v>12.4</v>
      </c>
      <c r="OF8" s="57">
        <f>'Drive Train'!$F$35-DF8*$C$19*'Drive Train'!$F$39</f>
        <v>12.4</v>
      </c>
      <c r="OG8" s="57">
        <f>'Drive Train'!$F$35-DG8*$C$19*'Drive Train'!$F$39</f>
        <v>12.4</v>
      </c>
      <c r="OH8" s="57">
        <f>'Drive Train'!$F$35-DH8*$C$19*'Drive Train'!$F$39</f>
        <v>12.4</v>
      </c>
      <c r="OI8" s="57">
        <f>'Drive Train'!$F$35-DI8*$C$19*'Drive Train'!$F$39</f>
        <v>12.4</v>
      </c>
      <c r="OJ8" s="57">
        <f>'Drive Train'!$F$35-DJ8*$C$19*'Drive Train'!$F$39</f>
        <v>12.4</v>
      </c>
      <c r="OK8" s="57">
        <f>'Drive Train'!$F$35-DK8*$C$19*'Drive Train'!$F$39</f>
        <v>12.4</v>
      </c>
      <c r="OL8" s="57">
        <f>'Drive Train'!$F$35-DL8*$C$19*'Drive Train'!$F$39</f>
        <v>12.4</v>
      </c>
      <c r="OM8" s="57">
        <f>'Drive Train'!$F$35-DM8*$C$19*'Drive Train'!$F$39</f>
        <v>12.4</v>
      </c>
      <c r="ON8" s="57">
        <f>'Drive Train'!$F$35-DN8*$C$19*'Drive Train'!$F$39</f>
        <v>12.4</v>
      </c>
      <c r="OO8" s="57">
        <f>'Drive Train'!$F$35-DO8*$C$19*'Drive Train'!$F$39</f>
        <v>12.4</v>
      </c>
      <c r="OP8" s="57">
        <f>'Drive Train'!$F$35-DP8*$C$19*'Drive Train'!$F$39</f>
        <v>12.4</v>
      </c>
      <c r="OQ8" s="57">
        <f>'Drive Train'!$F$35-DQ8*$C$19*'Drive Train'!$F$39</f>
        <v>12.4</v>
      </c>
      <c r="OR8" s="57">
        <f>'Drive Train'!$F$35-DR8*$C$19*'Drive Train'!$F$39</f>
        <v>12.4</v>
      </c>
      <c r="OS8" s="57">
        <f>'Drive Train'!$F$35-DS8*$C$19*'Drive Train'!$F$39</f>
        <v>12.4</v>
      </c>
      <c r="OT8" s="57">
        <f>'Drive Train'!$F$35-DT8*$C$19*'Drive Train'!$F$39</f>
        <v>12.4</v>
      </c>
      <c r="OU8" s="57">
        <f>'Drive Train'!$F$35-DU8*$C$19*'Drive Train'!$F$39</f>
        <v>12.4</v>
      </c>
      <c r="OV8" s="57">
        <f>'Drive Train'!$F$35-DV8*$C$19*'Drive Train'!$F$39</f>
        <v>12.4</v>
      </c>
      <c r="OW8" s="57">
        <f>'Drive Train'!$F$35-DW8*$C$19*'Drive Train'!$F$39</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7">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MIN(FQ8,$C$16)*$C$17*1000/60/60/$C$21</f>
        <v>0</v>
      </c>
      <c r="QR8" s="57">
        <f>MIN(FR8,$C$16)*$C$17*1000/60/60/$C$21</f>
        <v>0</v>
      </c>
      <c r="QS8" s="57">
        <f>MIN(FS8,$C$16)*$C$17*1000/60/60/$C$21</f>
        <v>0</v>
      </c>
      <c r="QT8" s="57">
        <f>MIN(FT8,$C$16)*$C$17*1000/60/60/$C$21</f>
        <v>0</v>
      </c>
      <c r="QU8" s="57">
        <f>MIN(FU8,$C$16)*$C$17*1000/60/60/$C$21</f>
        <v>0</v>
      </c>
      <c r="QV8" s="57">
        <f>MIN(FV8,$C$16)*$C$17*1000/60/60/$C$21</f>
        <v>0</v>
      </c>
      <c r="QW8" s="57">
        <f>MIN(FW8,$C$16)*$C$17*1000/60/60/$C$21</f>
        <v>0</v>
      </c>
      <c r="QX8" s="57">
        <f>MIN(FX8,$C$16)*$C$17*1000/60/60/$C$21</f>
        <v>0</v>
      </c>
      <c r="QY8" s="57">
        <f>MIN(FY8,$C$16)*$C$17*1000/60/60/$C$21</f>
        <v>0</v>
      </c>
      <c r="QZ8" s="57">
        <f>MIN(FZ8,$C$16)*$C$17*1000/60/60/$C$21</f>
        <v>0</v>
      </c>
      <c r="RA8" s="57">
        <f>MIN(GA8,$C$16)*$C$17*1000/60/60/$C$21</f>
        <v>0</v>
      </c>
      <c r="RB8" s="57">
        <f>MIN(GB8,$C$16)*$C$17*1000/60/60/$C$21</f>
        <v>0</v>
      </c>
      <c r="RC8" s="57">
        <f>MIN(GC8,$C$16)*$C$17*1000/60/60/$C$21</f>
        <v>0</v>
      </c>
      <c r="RD8" s="57">
        <f>MIN(GD8,$C$16)*$C$17*1000/60/60/$C$21</f>
        <v>0</v>
      </c>
      <c r="RE8" s="57">
        <f>MIN(GE8,$C$16)*$C$17*1000/60/60/$C$21</f>
        <v>0</v>
      </c>
      <c r="RF8" s="57">
        <f>MIN(GF8,$C$16)*$C$17*1000/60/60/$C$21</f>
        <v>0</v>
      </c>
      <c r="RG8" s="57">
        <f>MIN(GG8,$C$16)*$C$17*1000/60/60/$C$21</f>
        <v>0</v>
      </c>
      <c r="RH8" s="57">
        <f>MIN(GH8,$C$16)*$C$17*1000/60/60/$C$21</f>
        <v>0</v>
      </c>
      <c r="RI8" s="57">
        <f>MIN(GI8,$C$16)*$C$17*1000/60/60/$C$21</f>
        <v>0</v>
      </c>
      <c r="RJ8" s="57">
        <f>MIN(GJ8,$C$16)*$C$17*1000/60/60/$C$21</f>
        <v>0</v>
      </c>
      <c r="RK8" s="57">
        <f>MIN(GK8,$C$16)*$C$17*1000/60/60/$C$21</f>
        <v>0</v>
      </c>
      <c r="RL8" s="61">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61">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48">
        <f>SH8</f>
        <v>0</v>
      </c>
    </row>
    <row r="9" spans="1:524" x14ac:dyDescent="0.2">
      <c r="A9" s="7"/>
      <c r="B9" s="70" t="s">
        <v>88</v>
      </c>
      <c r="C9" s="71">
        <f>('Drive Train'!F35-C7)/C8</f>
        <v>1.0183333333333333</v>
      </c>
      <c r="D9" s="5"/>
      <c r="E9" s="6"/>
      <c r="P9" s="5"/>
      <c r="R9" s="63">
        <f t="shared" ref="R9:R72" si="114">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15">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5"/>
        <v>0.04</v>
      </c>
      <c r="BK9" s="2">
        <f>IF(OR(KS8=1,AND($C$37=Motors!$C$31,OY8=1)),0,IF(NG9=0,-(CG8+$C$15)/($C$14-$C$15)*$C$12,($C$11*S9-AO9)/($C$11*S9)*$C$12*S9))</f>
        <v>2.4185580913978493</v>
      </c>
      <c r="BL9" s="2">
        <f>IF(OR(KT8=1,AND($C$37=Motors!$C$31,OZ8=1)),0,IF(NH9=0,-(CH8+$C$15)/($C$14-$C$15)*$C$12,($C$11*T9-AP9)/($C$11*T9)*$C$12*T9))</f>
        <v>2.4185580913978493</v>
      </c>
      <c r="BM9" s="2">
        <f>IF(OR(KU8=1,AND($C$37=Motors!$C$31,PA8=1)),0,IF(NI9=0,-(CI8+$C$15)/($C$14-$C$15)*$C$12,($C$11*U9-AQ9)/($C$11*U9)*$C$12*U9))</f>
        <v>2.4185580913978493</v>
      </c>
      <c r="BN9" s="2">
        <f>IF(OR(KV8=1,AND($C$37=Motors!$C$31,PB8=1)),0,IF(NJ9=0,-(CJ8+$C$15)/($C$14-$C$15)*$C$12,($C$11*V9-AR9)/($C$11*V9)*$C$12*V9))</f>
        <v>2.4185580913978493</v>
      </c>
      <c r="BO9" s="2">
        <f>IF(OR(KW8=1,AND($C$37=Motors!$C$31,PC8=1)),0,IF(NK9=0,-(CK8+$C$15)/($C$14-$C$15)*$C$12,($C$11*W9-AS9)/($C$11*W9)*$C$12*W9))</f>
        <v>2.4185580913978493</v>
      </c>
      <c r="BP9" s="2">
        <f>IF(OR(KX8=1,AND($C$37=Motors!$C$31,PD8=1)),0,IF(NL9=0,-(CL8+$C$15)/($C$14-$C$15)*$C$12,($C$11*X9-AT9)/($C$11*X9)*$C$12*X9))</f>
        <v>2.4185580913978493</v>
      </c>
      <c r="BQ9" s="2">
        <f>IF(OR(KY8=1,AND($C$37=Motors!$C$31,PE8=1)),0,IF(NM9=0,-(CM8+$C$15)/($C$14-$C$15)*$C$12,($C$11*Y9-AU9)/($C$11*Y9)*$C$12*Y9))</f>
        <v>2.4185580913978493</v>
      </c>
      <c r="BR9" s="2">
        <f>IF(OR(KZ8=1,AND($C$37=Motors!$C$31,PF8=1)),0,IF(NN9=0,-(CN8+$C$15)/($C$14-$C$15)*$C$12,($C$11*Z9-AV9)/($C$11*Z9)*$C$12*Z9))</f>
        <v>2.4185580913978493</v>
      </c>
      <c r="BS9" s="2">
        <f>IF(OR(LA8=1,AND($C$37=Motors!$C$31,PG8=1)),0,IF(NO9=0,-(CO8+$C$15)/($C$14-$C$15)*$C$12,($C$11*AA9-AW9)/($C$11*AA9)*$C$12*AA9))</f>
        <v>2.4185580913978493</v>
      </c>
      <c r="BT9" s="2">
        <f>IF(OR(LB8=1,AND($C$37=Motors!$C$31,PH8=1)),0,IF(NP9=0,-(CP8+$C$15)/($C$14-$C$15)*$C$12,($C$11*AB9-AX9)/($C$11*AB9)*$C$12*AB9))</f>
        <v>2.4185580913978493</v>
      </c>
      <c r="BU9" s="2">
        <f>IF(OR(LC8=1,AND($C$37=Motors!$C$31,PI8=1)),0,IF(NQ9=0,-(CQ8+$C$15)/($C$14-$C$15)*$C$12,($C$11*AC9-AY9)/($C$11*AC9)*$C$12*AC9))</f>
        <v>2.4185580913978493</v>
      </c>
      <c r="BV9" s="2">
        <f>IF(OR(LD8=1,AND($C$37=Motors!$C$31,PJ8=1)),0,IF(NR9=0,-(CR8+$C$15)/($C$14-$C$15)*$C$12,($C$11*AD9-AZ9)/($C$11*AD9)*$C$12*AD9))</f>
        <v>2.4185580913978493</v>
      </c>
      <c r="BW9" s="2">
        <f>IF(OR(LE8=1,AND($C$37=Motors!$C$31,PK8=1)),0,IF(NS9=0,-(CS8+$C$15)/($C$14-$C$15)*$C$12,($C$11*AE9-BA9)/($C$11*AE9)*$C$12*AE9))</f>
        <v>2.4185580913978493</v>
      </c>
      <c r="BX9" s="2">
        <f>IF(OR(LF8=1,AND($C$37=Motors!$C$31,PL8=1)),0,IF(NT9=0,-(CT8+$C$15)/($C$14-$C$15)*$C$12,($C$11*AF9-BB9)/($C$11*AF9)*$C$12*AF9))</f>
        <v>2.4185580913978493</v>
      </c>
      <c r="BY9" s="2">
        <f>IF(OR(LG8=1,AND($C$37=Motors!$C$31,PM8=1)),0,IF(NU9=0,-(CU8+$C$15)/($C$14-$C$15)*$C$12,($C$11*AG9-BC9)/($C$11*AG9)*$C$12*AG9))</f>
        <v>2.4185580913978493</v>
      </c>
      <c r="BZ9" s="2">
        <f>IF(OR(LH8=1,AND($C$37=Motors!$C$31,PN8=1)),0,IF(NV9=0,-(CV8+$C$15)/($C$14-$C$15)*$C$12,($C$11*AH9-BD9)/($C$11*AH9)*$C$12*AH9))</f>
        <v>2.4185580913978493</v>
      </c>
      <c r="CA9" s="2">
        <f>IF(OR(LI8=1,AND($C$37=Motors!$C$31,PO8=1)),0,IF(NW9=0,-(CW8+$C$15)/($C$14-$C$15)*$C$12,($C$11*AI9-BE9)/($C$11*AI9)*$C$12*AI9))</f>
        <v>2.4185580913978493</v>
      </c>
      <c r="CB9" s="2">
        <f>IF(OR(LJ8=1,AND($C$37=Motors!$C$31,PP8=1)),0,IF(NX9=0,-(CX8+$C$15)/($C$14-$C$15)*$C$12,($C$11*AJ9-BF9)/($C$11*AJ9)*$C$12*AJ9))</f>
        <v>2.4185580913978493</v>
      </c>
      <c r="CC9" s="2">
        <f>IF(OR(LK8=1,AND($C$37=Motors!$C$31,PQ8=1)),0,IF(NY9=0,-(CY8+$C$15)/($C$14-$C$15)*$C$12,($C$11*AK9-BG9)/($C$11*AK9)*$C$12*AK9))</f>
        <v>2.4185580913978493</v>
      </c>
      <c r="CD9" s="2">
        <f>IF(OR(LL8=1,AND($C$37=Motors!$C$31,PR8=1)),0,IF(NZ9=0,-(CZ8+$C$15)/($C$14-$C$15)*$C$12,($C$11*AL9-BH9)/($C$11*AL9)*$C$12*AL9))</f>
        <v>2.4185580913978493</v>
      </c>
      <c r="CE9" s="2">
        <f>IF(OR(LM8=1,AND($C$37=Motors!$C$31,PS8=1)),0,IF(OA9=0,-(DA8+$C$15)/($C$14-$C$15)*$C$12,($C$11*AM9-BI9)/($C$11*AM9)*$C$12*AM9))</f>
        <v>2.4185580913978493</v>
      </c>
      <c r="CF9" s="61">
        <f t="shared" si="67"/>
        <v>0.04</v>
      </c>
      <c r="CG9" s="57">
        <f>IF(AND(KS8=1,OY8=1),0,ABS(BK9/$C$12*($C$14-$C$15)+$C$15) *'Drive Train'!$AA$49 + CG8*(1-'Drive Train'!$AA$49))</f>
        <v>131.50510295698925</v>
      </c>
      <c r="CH9" s="57">
        <f>IF(AND(KT8=1,OZ8=1),0,ABS(BL9/$C$12*($C$14-$C$15)+$C$15) *'Drive Train'!$AA$49 + CH8*(1-'Drive Train'!$AA$49))</f>
        <v>131.50510295698925</v>
      </c>
      <c r="CI9" s="57">
        <f>IF(AND(KU8=1,PA8=1),0,ABS(BM9/$C$12*($C$14-$C$15)+$C$15) *'Drive Train'!$AA$49 + CI8*(1-'Drive Train'!$AA$49))</f>
        <v>131.50510295698925</v>
      </c>
      <c r="CJ9" s="57">
        <f>IF(AND(KV8=1,PB8=1),0,ABS(BN9/$C$12*($C$14-$C$15)+$C$15) *'Drive Train'!$AA$49 + CJ8*(1-'Drive Train'!$AA$49))</f>
        <v>131.50510295698925</v>
      </c>
      <c r="CK9" s="57">
        <f>IF(AND(KW8=1,PC8=1),0,ABS(BO9/$C$12*($C$14-$C$15)+$C$15) *'Drive Train'!$AA$49 + CK8*(1-'Drive Train'!$AA$49))</f>
        <v>131.50510295698925</v>
      </c>
      <c r="CL9" s="57">
        <f>IF(AND(KX8=1,PD8=1),0,ABS(BP9/$C$12*($C$14-$C$15)+$C$15) *'Drive Train'!$AA$49 + CL8*(1-'Drive Train'!$AA$49))</f>
        <v>131.50510295698925</v>
      </c>
      <c r="CM9" s="57">
        <f>IF(AND(KY8=1,PE8=1),0,ABS(BQ9/$C$12*($C$14-$C$15)+$C$15) *'Drive Train'!$AA$49 + CM8*(1-'Drive Train'!$AA$49))</f>
        <v>131.50510295698925</v>
      </c>
      <c r="CN9" s="57">
        <f>IF(AND(KZ8=1,PF8=1),0,ABS(BR9/$C$12*($C$14-$C$15)+$C$15) *'Drive Train'!$AA$49 + CN8*(1-'Drive Train'!$AA$49))</f>
        <v>131.50510295698925</v>
      </c>
      <c r="CO9" s="57">
        <f>IF(AND(LA8=1,PG8=1),0,ABS(BS9/$C$12*($C$14-$C$15)+$C$15) *'Drive Train'!$AA$49 + CO8*(1-'Drive Train'!$AA$49))</f>
        <v>131.50510295698925</v>
      </c>
      <c r="CP9" s="57">
        <f>IF(AND(LB8=1,PH8=1),0,ABS(BT9/$C$12*($C$14-$C$15)+$C$15) *'Drive Train'!$AA$49 + CP8*(1-'Drive Train'!$AA$49))</f>
        <v>131.50510295698925</v>
      </c>
      <c r="CQ9" s="57">
        <f>IF(AND(LC8=1,PI8=1),0,ABS(BU9/$C$12*($C$14-$C$15)+$C$15) *'Drive Train'!$AA$49 + CQ8*(1-'Drive Train'!$AA$49))</f>
        <v>131.50510295698925</v>
      </c>
      <c r="CR9" s="57">
        <f>IF(AND(LD8=1,PJ8=1),0,ABS(BV9/$C$12*($C$14-$C$15)+$C$15) *'Drive Train'!$AA$49 + CR8*(1-'Drive Train'!$AA$49))</f>
        <v>131.50510295698925</v>
      </c>
      <c r="CS9" s="57">
        <f>IF(AND(LE8=1,PK8=1),0,ABS(BW9/$C$12*($C$14-$C$15)+$C$15) *'Drive Train'!$AA$49 + CS8*(1-'Drive Train'!$AA$49))</f>
        <v>131.50510295698925</v>
      </c>
      <c r="CT9" s="57">
        <f>IF(AND(LF8=1,PL8=1),0,ABS(BX9/$C$12*($C$14-$C$15)+$C$15) *'Drive Train'!$AA$49 + CT8*(1-'Drive Train'!$AA$49))</f>
        <v>131.50510295698925</v>
      </c>
      <c r="CU9" s="57">
        <f>IF(AND(LG8=1,PM8=1),0,ABS(BY9/$C$12*($C$14-$C$15)+$C$15) *'Drive Train'!$AA$49 + CU8*(1-'Drive Train'!$AA$49))</f>
        <v>131.50510295698925</v>
      </c>
      <c r="CV9" s="57">
        <f>IF(AND(LH8=1,PN8=1),0,ABS(BZ9/$C$12*($C$14-$C$15)+$C$15) *'Drive Train'!$AA$49 + CV8*(1-'Drive Train'!$AA$49))</f>
        <v>131.50510295698925</v>
      </c>
      <c r="CW9" s="57">
        <f>IF(AND(LI8=1,PO8=1),0,ABS(CA9/$C$12*($C$14-$C$15)+$C$15) *'Drive Train'!$AA$49 + CW8*(1-'Drive Train'!$AA$49))</f>
        <v>131.50510295698925</v>
      </c>
      <c r="CX9" s="57">
        <f>IF(AND(LJ8=1,PP8=1),0,ABS(CB9/$C$12*($C$14-$C$15)+$C$15) *'Drive Train'!$AA$49 + CX8*(1-'Drive Train'!$AA$49))</f>
        <v>131.50510295698925</v>
      </c>
      <c r="CY9" s="57">
        <f>IF(AND(LK8=1,PQ8=1),0,ABS(CC9/$C$12*($C$14-$C$15)+$C$15) *'Drive Train'!$AA$49 + CY8*(1-'Drive Train'!$AA$49))</f>
        <v>131.50510295698925</v>
      </c>
      <c r="CZ9" s="57">
        <f>IF(AND(LL8=1,PR8=1),0,ABS(CD9/$C$12*($C$14-$C$15)+$C$15) *'Drive Train'!$AA$49 + CZ8*(1-'Drive Train'!$AA$49))</f>
        <v>131.50510295698925</v>
      </c>
      <c r="DA9" s="57">
        <f>IF(AND(LM8=1,PS8=1),0,ABS(CE9/$C$12*($C$14-$C$15)+$C$15) *'Drive Train'!$AA$49 + DA8*(1-'Drive Train'!$AA$49))</f>
        <v>131.50510295698925</v>
      </c>
      <c r="DB9" s="61">
        <f t="shared" ref="DB9:DB72" si="116">CF9</f>
        <v>0.04</v>
      </c>
      <c r="DC9" s="57">
        <f t="shared" si="68"/>
        <v>93</v>
      </c>
      <c r="DD9" s="57">
        <f t="shared" si="69"/>
        <v>93</v>
      </c>
      <c r="DE9" s="57">
        <f t="shared" si="70"/>
        <v>93</v>
      </c>
      <c r="DF9" s="57">
        <f t="shared" si="71"/>
        <v>93</v>
      </c>
      <c r="DG9" s="57">
        <f t="shared" si="72"/>
        <v>93</v>
      </c>
      <c r="DH9" s="57">
        <f t="shared" si="73"/>
        <v>93</v>
      </c>
      <c r="DI9" s="57">
        <f t="shared" si="74"/>
        <v>93</v>
      </c>
      <c r="DJ9" s="57">
        <f t="shared" si="75"/>
        <v>93</v>
      </c>
      <c r="DK9" s="57">
        <f t="shared" si="76"/>
        <v>93</v>
      </c>
      <c r="DL9" s="57">
        <f t="shared" si="77"/>
        <v>93</v>
      </c>
      <c r="DM9" s="57">
        <f t="shared" si="78"/>
        <v>93</v>
      </c>
      <c r="DN9" s="57">
        <f t="shared" si="79"/>
        <v>25</v>
      </c>
      <c r="DO9" s="57">
        <f t="shared" si="80"/>
        <v>30</v>
      </c>
      <c r="DP9" s="57">
        <f t="shared" si="81"/>
        <v>35</v>
      </c>
      <c r="DQ9" s="57">
        <f t="shared" si="82"/>
        <v>40</v>
      </c>
      <c r="DR9" s="57">
        <f t="shared" si="83"/>
        <v>45</v>
      </c>
      <c r="DS9" s="57">
        <f t="shared" si="84"/>
        <v>50</v>
      </c>
      <c r="DT9" s="57">
        <f t="shared" si="85"/>
        <v>55</v>
      </c>
      <c r="DU9" s="57">
        <f t="shared" si="86"/>
        <v>60</v>
      </c>
      <c r="DV9" s="57">
        <f t="shared" si="87"/>
        <v>65</v>
      </c>
      <c r="DW9" s="57">
        <f t="shared" si="88"/>
        <v>70</v>
      </c>
      <c r="DX9" s="61">
        <f t="shared" ref="DX9:DX72" si="117">DB9</f>
        <v>0.04</v>
      </c>
      <c r="DY9" s="2">
        <f>IF(OY9=0,($C$23/0.4536*IF(ISNA(MK8),'Drive Train'!$F$16,'Drive Train'!$F$17)*4.448*$C$24*S$6)*SIGN(BK9),BK9)</f>
        <v>4.5236871680000004</v>
      </c>
      <c r="DZ9" s="2">
        <f>IF(OZ9=0,($C$23/0.4536*IF(ISNA(ML8),'Drive Train'!$F$16,'Drive Train'!$F$17)*4.448*$C$24*$C$21*T$6)*SIGN(BL9),BL9)</f>
        <v>14.225645600594998</v>
      </c>
      <c r="EA9" s="2">
        <f>IF(PA9=0,($C$23/0.4536*IF(ISNA(MM8),'Drive Train'!$F$16,'Drive Train'!$F$17)*4.448*$C$24*$C$21*U$6)*SIGN(BM9),BM9)</f>
        <v>9.8485238773349995</v>
      </c>
      <c r="EB9" s="2">
        <f>IF(PB9=0,($C$23/0.4536*IF(ISNA(MN8),'Drive Train'!$F$16,'Drive Train'!$F$17)*4.448*$C$24*$C$21*V$6)*SIGN(BN9),BN9)</f>
        <v>7.5312241414914709</v>
      </c>
      <c r="EC9" s="2">
        <f>IF(PC9=0,($C$23/0.4536*IF(ISNA(MO8),'Drive Train'!$F$16,'Drive Train'!$F$17)*4.448*$C$24*$C$21*W$6)*SIGN(BO9),BO9)</f>
        <v>6.0967052573978577</v>
      </c>
      <c r="ED9" s="2">
        <f>IF(PD9=0,($C$23/0.4536*IF(ISNA(MP8),'Drive Train'!$F$16,'Drive Train'!$F$17)*4.448*$C$24*$C$21*X$6)*SIGN(BP9),BP9)</f>
        <v>5.1212324162142009</v>
      </c>
      <c r="EE9" s="2">
        <f>IF(PE9=0,($C$23/0.4536*IF(ISNA(MQ8),'Drive Train'!$F$16,'Drive Train'!$F$17)*4.448*$C$24*$C$21*Y$6)*SIGN(BQ9),BQ9)</f>
        <v>4.4148555312191382</v>
      </c>
      <c r="EF9" s="2">
        <f>IF(PF9=0,($C$23/0.4536*IF(ISNA(MR8),'Drive Train'!$F$16,'Drive Train'!$F$17)*4.448*$C$24*$C$21*Z$6)*SIGN(BR9),BR9)</f>
        <v>3.8797215274349997</v>
      </c>
      <c r="EG9" s="2">
        <f>IF(PG9=0,($C$23/0.4536*IF(ISNA(MS8),'Drive Train'!$F$16,'Drive Train'!$F$17)*4.448*$C$24*$C$21*AA$6)*SIGN(BS9),BS9)</f>
        <v>3.4602921731177019</v>
      </c>
      <c r="EH9" s="2">
        <f>IF(PH9=0,($C$23/0.4536*IF(ISNA(MT8),'Drive Train'!$F$16,'Drive Train'!$F$17)*4.448*$C$24*$C$21*AB$6)*SIGN(BT9),BT9)</f>
        <v>3.1227026928135362</v>
      </c>
      <c r="EI9" s="2">
        <f>IF(PI9=0,($C$23/0.4536*IF(ISNA(MU8),'Drive Train'!$F$16,'Drive Train'!$F$17)*4.448*$C$24*$C$21*AC$6)*SIGN(BU9),BU9)</f>
        <v>2.8451291201189992</v>
      </c>
      <c r="EJ9" s="2">
        <f>IF(PJ9=0,($C$23/0.4536*IF(ISNA(MV8),'Drive Train'!$F$16,'Drive Train'!$F$17)*4.448*$C$24*$C$21*AD$6)*SIGN(BV9),BV9)</f>
        <v>3.9831807681666</v>
      </c>
      <c r="EK9" s="2">
        <f>IF(PK9=0,($C$23/0.4536*IF(ISNA(MW8),'Drive Train'!$F$16,'Drive Train'!$F$17)*4.448*$C$24*$C$21*AE$6)*SIGN(BW9),BW9)</f>
        <v>3.9831807681666</v>
      </c>
      <c r="EL9" s="2">
        <f>IF(PL9=0,($C$23/0.4536*IF(ISNA(MX8),'Drive Train'!$F$16,'Drive Train'!$F$17)*4.448*$C$24*$C$21*AF$6)*SIGN(BX9),BX9)</f>
        <v>3.9831807681666</v>
      </c>
      <c r="EM9" s="2">
        <f>IF(PM9=0,($C$23/0.4536*IF(ISNA(MY8),'Drive Train'!$F$16,'Drive Train'!$F$17)*4.448*$C$24*$C$21*AG$6)*SIGN(BY9),BY9)</f>
        <v>3.9831807681666</v>
      </c>
      <c r="EN9" s="2">
        <f>IF(PN9=0,($C$23/0.4536*IF(ISNA(MZ8),'Drive Train'!$F$16,'Drive Train'!$F$17)*4.448*$C$24*$C$21*AH$6)*SIGN(BZ9),BZ9)</f>
        <v>3.9831807681666</v>
      </c>
      <c r="EO9" s="2">
        <f>IF(PO9=0,($C$23/0.4536*IF(ISNA(NA8),'Drive Train'!$F$16,'Drive Train'!$F$17)*4.448*$C$24*$C$21*AI$6)*SIGN(CA9),CA9)</f>
        <v>3.9831807681666</v>
      </c>
      <c r="EP9" s="2">
        <f>IF(PP9=0,($C$23/0.4536*IF(ISNA(NB8),'Drive Train'!$F$16,'Drive Train'!$F$17)*4.448*$C$24*$C$21*AJ$6)*SIGN(CB9),CB9)</f>
        <v>3.9831807681666</v>
      </c>
      <c r="EQ9" s="2">
        <f>IF(PQ9=0,($C$23/0.4536*IF(ISNA(NC8),'Drive Train'!$F$16,'Drive Train'!$F$17)*4.448*$C$24*$C$21*AK$6)*SIGN(CC9),CC9)</f>
        <v>3.9831807681666</v>
      </c>
      <c r="ER9" s="2">
        <f>IF(PR9=0,($C$23/0.4536*IF(ISNA(ND8),'Drive Train'!$F$16,'Drive Train'!$F$17)*4.448*$C$24*$C$21*AL$6)*SIGN(CD9),CD9)</f>
        <v>3.9831807681666</v>
      </c>
      <c r="ES9" s="2">
        <f>IF(PS9=0,($C$23/0.4536*IF(ISNA(NE8),'Drive Train'!$F$16,'Drive Train'!$F$17)*4.448*$C$24*$C$21*AM$6)*SIGN(CE9),CE9)</f>
        <v>3.9831807681666</v>
      </c>
      <c r="ET9" s="61">
        <f t="shared" si="89"/>
        <v>0.04</v>
      </c>
      <c r="EU9" s="259">
        <f>MAX(MIN(IF(AND(OY8=1,NG9&lt;0),-1,1)*(DC9-$C$15)/($C$14-$C$15)*$C$12*$C$21-$C$33*LO9/AO$6 -  OY8*$C$33/$C$21,DY8/$C$19),MAX(EU$8:EU8)*-1)</f>
        <v>1.1309217920000001</v>
      </c>
      <c r="EV9" s="259">
        <f>MAX(MIN(IF(AND(OZ8=1,NH9&lt;0),-1,1)*(DD9-$C$15)/($C$14-$C$15)*$C$12*$C$21-$C$33*LP9/AP$6 -  OZ8*$C$33/$C$21,DZ8/$C$19),MAX(EV$8:EV8)*-1)</f>
        <v>1.4927169187268914</v>
      </c>
      <c r="EW9" s="259">
        <f>MAX(MIN(IF(AND(PA8=1,NI9&lt;0),-1,1)*(DE9-$C$15)/($C$14-$C$15)*$C$12*$C$21-$C$33*LQ9/AQ$6 -  PA8*$C$33/$C$21,EA8/$C$19),MAX(EW$8:EW8)*-1)</f>
        <v>1.4927169187268914</v>
      </c>
      <c r="EX9" s="259">
        <f>MAX(MIN(IF(AND(PB8=1,NJ9&lt;0),-1,1)*(DF9-$C$15)/($C$14-$C$15)*$C$12*$C$21-$C$33*LR9/AR$6 -  PB8*$C$33/$C$21,EB8/$C$19),MAX(EX$8:EX8)*-1)</f>
        <v>1.4927169187268914</v>
      </c>
      <c r="EY9" s="259">
        <f>MAX(MIN(IF(AND(PC8=1,NK9&lt;0),-1,1)*(DG9-$C$15)/($C$14-$C$15)*$C$12*$C$21-$C$33*LS9/AS$6 -  PC8*$C$33/$C$21,EC8/$C$19),MAX(EY$8:EY8)*-1)</f>
        <v>1.4927169187268914</v>
      </c>
      <c r="EZ9" s="259">
        <f>MAX(MIN(IF(AND(PD8=1,NL9&lt;0),-1,1)*(DH9-$C$15)/($C$14-$C$15)*$C$12*$C$21-$C$33*LT9/AT$6 -  PD8*$C$33/$C$21,ED8/$C$19),MAX(EZ$8:EZ8)*-1)</f>
        <v>1.4540423040000003</v>
      </c>
      <c r="FA9" s="259">
        <f>MAX(MIN(IF(AND(PE8=1,NM9&lt;0),-1,1)*(DI9-$C$15)/($C$14-$C$15)*$C$12*$C$21-$C$33*LU9/AU$6 -  PE8*$C$33/$C$21,EE8/$C$19),MAX(FA$8:FA8)*-1)</f>
        <v>1.2534847448275863</v>
      </c>
      <c r="FB9" s="259">
        <f>MAX(MIN(IF(AND(PF8=1,NN9&lt;0),-1,1)*(DJ9-$C$15)/($C$14-$C$15)*$C$12*$C$21-$C$33*LV9/AV$6 -  PF8*$C$33/$C$21,EF8/$C$19),MAX(FB$8:FB8)*-1)</f>
        <v>1.1015471999999999</v>
      </c>
      <c r="FC9" s="259">
        <f>MAX(MIN(IF(AND(PG8=1,NO9&lt;0),-1,1)*(DK9-$C$15)/($C$14-$C$15)*$C$12*$C$21-$C$33*LW9/AW$6 -  PG8*$C$33/$C$21,EG8/$C$19),MAX(FC$8:FC8)*-1)</f>
        <v>0.98246101621621607</v>
      </c>
      <c r="FD9" s="259">
        <f>MAX(MIN(IF(AND(PH8=1,NP9&lt;0),-1,1)*(DL9-$C$15)/($C$14-$C$15)*$C$12*$C$21-$C$33*LX9/AX$6 -  PH8*$C$33/$C$21,EH8/$C$19),MAX(FD$8:FD8)*-1)</f>
        <v>0.88661116097560966</v>
      </c>
      <c r="FE9" s="259">
        <f>MAX(MIN(IF(AND(PI8=1,NQ9&lt;0),-1,1)*(DM9-$C$15)/($C$14-$C$15)*$C$12*$C$21-$C$33*LY9/AY$6 -  PI8*$C$33/$C$21,EI8/$C$19),MAX(FE$8:FE8)*-1)</f>
        <v>0.80780127999999984</v>
      </c>
      <c r="FF9" s="259">
        <f>MAX(MIN(IF(AND(PJ8=1,NR9&lt;0),-1,1)*(DN9-$C$15)/($C$14-$C$15)*$C$12*$C$21-$C$33*LZ9/AZ$6 -  PJ8*$C$33/$C$21,EJ8/$C$19),MAX(FF$8:FF8)*-1)</f>
        <v>0.3680167733157455</v>
      </c>
      <c r="FG9" s="259">
        <f>MAX(MIN(IF(AND(PK8=1,NS9&lt;0),-1,1)*(DO9-$C$15)/($C$14-$C$15)*$C$12*$C$21-$C$33*MA9/BA$6 -  PK8*$C$33/$C$21,EK8/$C$19),MAX(FG$8:FG8)*-1)</f>
        <v>0.45071531341950627</v>
      </c>
      <c r="FH9" s="259">
        <f>MAX(MIN(IF(AND(PL8=1,NT9&lt;0),-1,1)*(DP9-$C$15)/($C$14-$C$15)*$C$12*$C$21-$C$33*MB9/BB$6 -  PL8*$C$33/$C$21,EL8/$C$19),MAX(FH$8:FH8)*-1)</f>
        <v>0.53341385352326709</v>
      </c>
      <c r="FI9" s="259">
        <f>MAX(MIN(IF(AND(PM8=1,NU9&lt;0),-1,1)*(DQ9-$C$15)/($C$14-$C$15)*$C$12*$C$21-$C$33*MC9/BC$6 -  PM8*$C$33/$C$21,EM8/$C$19),MAX(FI$8:FI8)*-1)</f>
        <v>0.61611239362702774</v>
      </c>
      <c r="FJ9" s="259">
        <f>MAX(MIN(IF(AND(PN8=1,NV9&lt;0),-1,1)*(DR9-$C$15)/($C$14-$C$15)*$C$12*$C$21-$C$33*MD9/BD$6 -  PN8*$C$33/$C$21,EN8/$C$19),MAX(FJ$8:FJ8)*-1)</f>
        <v>0.69881093373078851</v>
      </c>
      <c r="FK9" s="259">
        <f>MAX(MIN(IF(AND(PO8=1,NW9&lt;0),-1,1)*(DS9-$C$15)/($C$14-$C$15)*$C$12*$C$21-$C$33*ME9/BE$6 -  PO8*$C$33/$C$21,EO8/$C$19),MAX(FK$8:FK8)*-1)</f>
        <v>0.78150947383454916</v>
      </c>
      <c r="FL9" s="259">
        <f>MAX(MIN(IF(AND(PP8=1,NX9&lt;0),-1,1)*(DT9-$C$15)/($C$14-$C$15)*$C$12*$C$21-$C$33*MF9/BF$6 -  PP8*$C$33/$C$21,EP8/$C$19),MAX(FL$8:FL8)*-1)</f>
        <v>0.86420801393830993</v>
      </c>
      <c r="FM9" s="259">
        <f>MAX(MIN(IF(AND(PQ8=1,NY9&lt;0),-1,1)*(DU9-$C$15)/($C$14-$C$15)*$C$12*$C$21-$C$33*MG9/BG$6 -  PQ8*$C$33/$C$21,EQ8/$C$19),MAX(FM$8:FM8)*-1)</f>
        <v>0.94690655404207058</v>
      </c>
      <c r="FN9" s="259">
        <f>MAX(MIN(IF(AND(PR8=1,NZ9&lt;0),-1,1)*(DV9-$C$15)/($C$14-$C$15)*$C$12*$C$21-$C$33*MH9/BH$6 -  PR8*$C$33/$C$21,ER8/$C$19),MAX(FN$8:FN8)*-1)</f>
        <v>1.0296050941458315</v>
      </c>
      <c r="FO9" s="259">
        <f>MAX(MIN(IF(AND(PS8=1,OA9&lt;0),-1,1)*(DW9-$C$15)/($C$14-$C$15)*$C$12*$C$21-$C$33*MI9/BI$6 -  PS8*$C$33/$C$21,ES8/$C$19),MAX(FO$8:FO8)*-1)</f>
        <v>1.112303634249592</v>
      </c>
      <c r="FP9" s="61">
        <f t="shared" ref="FP9:FP72" si="118">DX9</f>
        <v>0.04</v>
      </c>
      <c r="FQ9" s="260">
        <f>IF(AND(KS9=1,OY9=1),0,MIN((ABS(($C$14-$C$15)*EU9/$C$12/$C$21)+$C$15)/$C$21,DC9))</f>
        <v>80.777216334161125</v>
      </c>
      <c r="FR9" s="260">
        <f>IF(AND(KT9=1,OZ9=1),0,MIN((ABS(($C$14-$C$15)*EV9/$C$12/$C$21)+$C$15)/$C$21,DD9))</f>
        <v>93</v>
      </c>
      <c r="FS9" s="260">
        <f>IF(AND(KU9=1,PA9=1),0,MIN((ABS(($C$14-$C$15)*EW9/$C$12/$C$21)+$C$15)/$C$21,DE9))</f>
        <v>93</v>
      </c>
      <c r="FT9" s="260">
        <f>IF(AND(KV9=1,PB9=1),0,MIN((ABS(($C$14-$C$15)*EX9/$C$12/$C$21)+$C$15)/$C$21,DF9))</f>
        <v>93</v>
      </c>
      <c r="FU9" s="260">
        <f>IF(AND(KW9=1,PC9=1),0,MIN((ABS(($C$14-$C$15)*EY9/$C$12/$C$21)+$C$15)/$C$21,DG9))</f>
        <v>93</v>
      </c>
      <c r="FV9" s="260">
        <f>IF(AND(KX9=1,PD9=1),0,MIN((ABS(($C$14-$C$15)*EZ9/$C$12/$C$21)+$C$15)/$C$21,DH9))</f>
        <v>93</v>
      </c>
      <c r="FW9" s="260">
        <f>IF(AND(KY9=1,PE9=1),0,MIN((ABS(($C$14-$C$15)*FA9/$C$12/$C$21)+$C$15)/$C$21,DI9))</f>
        <v>89.192987627745765</v>
      </c>
      <c r="FX9" s="260">
        <f>IF(AND(KZ9=1,PF9=1),0,MIN((ABS(($C$14-$C$15)*FB9/$C$12/$C$21)+$C$15)/$C$21,DJ9))</f>
        <v>78.760213296855724</v>
      </c>
      <c r="FY9" s="260">
        <f>IF(AND(LA9=1,PG9=1),0,MIN((ABS(($C$14-$C$15)*FC9/$C$12/$C$21)+$C$15)/$C$21,DK9))</f>
        <v>70.583173956428396</v>
      </c>
      <c r="FZ9" s="260">
        <f>IF(AND(LB9=1,PH9=1),0,MIN((ABS(($C$14-$C$15)*FD9/$C$12/$C$21)+$C$15)/$C$21,DL9))</f>
        <v>64.001654487303966</v>
      </c>
      <c r="GA9" s="260">
        <f>IF(AND(LC9=1,PI9=1),0,MIN((ABS(($C$14-$C$15)*FE9/$C$12/$C$21)+$C$15)/$C$21,DM9))</f>
        <v>58.590182923801656</v>
      </c>
      <c r="GB9" s="260">
        <f>IF(AND(LD9=1,PJ9=1),0,MIN((ABS(($C$14-$C$15)*FF9/$C$12/$C$21)+$C$15)/$C$21,DN9))</f>
        <v>25</v>
      </c>
      <c r="GC9" s="260">
        <f>IF(AND(LE9=1,PK9=1),0,MIN((ABS(($C$14-$C$15)*FG9/$C$12/$C$21)+$C$15)/$C$21,DO9))</f>
        <v>30</v>
      </c>
      <c r="GD9" s="260">
        <f>IF(AND(LF9=1,PL9=1),0,MIN((ABS(($C$14-$C$15)*FH9/$C$12/$C$21)+$C$15)/$C$21,DP9))</f>
        <v>35</v>
      </c>
      <c r="GE9" s="260">
        <f>IF(AND(LG9=1,PM9=1),0,MIN((ABS(($C$14-$C$15)*FI9/$C$12/$C$21)+$C$15)/$C$21,DQ9))</f>
        <v>40</v>
      </c>
      <c r="GF9" s="260">
        <f>IF(AND(LH9=1,PN9=1),0,MIN((ABS(($C$14-$C$15)*FJ9/$C$12/$C$21)+$C$15)/$C$21,DR9))</f>
        <v>45</v>
      </c>
      <c r="GG9" s="260">
        <f>IF(AND(LI9=1,PO9=1),0,MIN((ABS(($C$14-$C$15)*FK9/$C$12/$C$21)+$C$15)/$C$21,DS9))</f>
        <v>50</v>
      </c>
      <c r="GH9" s="260">
        <f>IF(AND(LJ9=1,PP9=1),0,MIN((ABS(($C$14-$C$15)*FL9/$C$12/$C$21)+$C$15)/$C$21,DT9))</f>
        <v>55</v>
      </c>
      <c r="GI9" s="260">
        <f>IF(AND(LK9=1,PQ9=1),0,MIN((ABS(($C$14-$C$15)*FM9/$C$12/$C$21)+$C$15)/$C$21,DU9))</f>
        <v>60</v>
      </c>
      <c r="GJ9" s="260">
        <f>IF(AND(LL9=1,PR9=1),0,MIN((ABS(($C$14-$C$15)*FN9/$C$12/$C$21)+$C$15)/$C$21,DV9))</f>
        <v>65</v>
      </c>
      <c r="GK9" s="260">
        <f>IF(AND(LM9=1,PS9=1),0,MIN((ABS(($C$14-$C$15)*FO9/$C$12/$C$21)+$C$15)/$C$21,DW9))</f>
        <v>70</v>
      </c>
      <c r="GL9" s="61">
        <f t="shared" ref="GL9:GL72" si="119">ET9</f>
        <v>0.04</v>
      </c>
      <c r="GM9" s="57">
        <f>IF(AND(KS8=1,OY8=1),0,EU9*$C$19/S$6/$C$24/$C$23*3.39*$C$21)</f>
        <v>29.27041522321429</v>
      </c>
      <c r="GN9" s="57">
        <f>IF(AND(KT8=1,OZ8=1),0,EV9*$C$19/T$6/$C$24/$C$23*3.39*$C$21)</f>
        <v>10.817621883900241</v>
      </c>
      <c r="GO9" s="57">
        <f>IF(AND(KU8=1,PA8=1),0,EW9*$C$19/U$6/$C$24/$C$23*3.39*$C$21)</f>
        <v>15.625453832300348</v>
      </c>
      <c r="GP9" s="57">
        <f>IF(AND(KV8=1,PB8=1),0,EX9*$C$19/V$6/$C$24/$C$23*3.39*$C$21)</f>
        <v>20.433285780700452</v>
      </c>
      <c r="GQ9" s="57">
        <f>IF(AND(KW8=1,PC8=1),0,EY9*$C$19/W$6/$C$24/$C$23*3.39*$C$21)</f>
        <v>25.241117729100552</v>
      </c>
      <c r="GR9" s="57">
        <f>IF(AND(KX8=1,PD8=1),0,EZ9*$C$19/X$6/$C$24/$C$23*3.39*$C$21)</f>
        <v>29.27041522321429</v>
      </c>
      <c r="GS9" s="57">
        <f>IF(AND(KY8=1,PE8=1),0,FA9*$C$19/Y$6/$C$24/$C$23*3.39*$C$21)</f>
        <v>29.27041522321429</v>
      </c>
      <c r="GT9" s="57">
        <f>IF(AND(KZ8=1,PF8=1),0,FB9*$C$19/Z$6/$C$24/$C$23*3.39*$C$21)</f>
        <v>29.27041522321429</v>
      </c>
      <c r="GU9" s="57">
        <f>IF(AND(LA8=1,PG8=1),0,FC9*$C$19/AA$6/$C$24/$C$23*3.39*$C$21)</f>
        <v>29.27041522321429</v>
      </c>
      <c r="GV9" s="57">
        <f>IF(AND(LB8=1,PH8=1),0,FD9*$C$19/AB$6/$C$24/$C$23*3.39*$C$21)</f>
        <v>29.27041522321429</v>
      </c>
      <c r="GW9" s="57">
        <f>IF(AND(LC8=1,PI8=1),0,FE9*$C$19/AC$6/$C$24/$C$23*3.39*$C$21)</f>
        <v>29.27041522321429</v>
      </c>
      <c r="GX9" s="57">
        <f>IF(AND(LD8=1,PJ8=1),0,FF9*$C$19/AD$6/$C$24/$C$23*3.39*$C$21)</f>
        <v>9.5249767404423658</v>
      </c>
      <c r="GY9" s="57">
        <f>IF(AND(LE8=1,PK8=1),0,FG9*$C$19/AE$6/$C$24/$C$23*3.39*$C$21)</f>
        <v>11.665372852988682</v>
      </c>
      <c r="GZ9" s="57">
        <f>IF(AND(LF8=1,PL8=1),0,FH9*$C$19/AF$6/$C$24/$C$23*3.39*$C$21)</f>
        <v>13.805768965535005</v>
      </c>
      <c r="HA9" s="57">
        <f>IF(AND(LG8=1,PM8=1),0,FI9*$C$19/AG$6/$C$24/$C$23*3.39*$C$21)</f>
        <v>15.946165078081318</v>
      </c>
      <c r="HB9" s="57">
        <f>IF(AND(LH8=1,PN8=1),0,FJ9*$C$19/AH$6/$C$24/$C$23*3.39*$C$21)</f>
        <v>18.086561190627638</v>
      </c>
      <c r="HC9" s="57">
        <f>IF(AND(LI8=1,PO8=1),0,FK9*$C$19/AI$6/$C$24/$C$23*3.39*$C$21)</f>
        <v>20.226957303173954</v>
      </c>
      <c r="HD9" s="57">
        <f>IF(AND(LJ8=1,PP8=1),0,FL9*$C$19/AJ$6/$C$24/$C$23*3.39*$C$21)</f>
        <v>22.36735341572027</v>
      </c>
      <c r="HE9" s="57">
        <f>IF(AND(LK8=1,PQ8=1),0,FM9*$C$19/AK$6/$C$24/$C$23*3.39*$C$21)</f>
        <v>24.50774952826659</v>
      </c>
      <c r="HF9" s="57">
        <f>IF(AND(LL8=1,PR8=1),0,FN9*$C$19/AL$6/$C$24/$C$23*3.39*$C$21)</f>
        <v>26.648145640812906</v>
      </c>
      <c r="HG9" s="57">
        <f>IF(AND(LM8=1,PS8=1),0,FO9*$C$19/AM$6/$C$24/$C$23*3.39*$C$21)</f>
        <v>28.788541753359222</v>
      </c>
      <c r="HH9" s="61">
        <f t="shared" ref="HH9:HH72" si="120">FP9</f>
        <v>0.04</v>
      </c>
      <c r="HI9" s="57">
        <f t="shared" ref="HI9:HI72" si="121">ABS(GM9)</f>
        <v>29.27041522321429</v>
      </c>
      <c r="HJ9" s="57">
        <f t="shared" ref="HJ9:HJ72" si="122">ABS(GN9)</f>
        <v>10.817621883900241</v>
      </c>
      <c r="HK9" s="57">
        <f t="shared" ref="HK9:HK72" si="123">ABS(GO9)</f>
        <v>15.625453832300348</v>
      </c>
      <c r="HL9" s="57">
        <f t="shared" ref="HL9:HL72" si="124">ABS(GP9)</f>
        <v>20.433285780700452</v>
      </c>
      <c r="HM9" s="57">
        <f t="shared" ref="HM9:HM72" si="125">ABS(GQ9)</f>
        <v>25.241117729100552</v>
      </c>
      <c r="HN9" s="57">
        <f t="shared" ref="HN9:HN72" si="126">ABS(GR9)</f>
        <v>29.27041522321429</v>
      </c>
      <c r="HO9" s="57">
        <f t="shared" ref="HO9:HO72" si="127">ABS(GS9)</f>
        <v>29.27041522321429</v>
      </c>
      <c r="HP9" s="57">
        <f t="shared" ref="HP9:HP72" si="128">ABS(GT9)</f>
        <v>29.27041522321429</v>
      </c>
      <c r="HQ9" s="57">
        <f t="shared" ref="HQ9:HQ72" si="129">ABS(GU9)</f>
        <v>29.27041522321429</v>
      </c>
      <c r="HR9" s="57">
        <f t="shared" ref="HR9:HR72" si="130">ABS(GV9)</f>
        <v>29.27041522321429</v>
      </c>
      <c r="HS9" s="57">
        <f t="shared" ref="HS9:HS72" si="131">ABS(GW9)</f>
        <v>29.27041522321429</v>
      </c>
      <c r="HT9" s="57">
        <f t="shared" ref="HT9:HT72" si="132">ABS(GX9)</f>
        <v>9.5249767404423658</v>
      </c>
      <c r="HU9" s="57">
        <f t="shared" ref="HU9:HU72" si="133">ABS(GY9)</f>
        <v>11.665372852988682</v>
      </c>
      <c r="HV9" s="57">
        <f t="shared" ref="HV9:HV72" si="134">ABS(GZ9)</f>
        <v>13.805768965535005</v>
      </c>
      <c r="HW9" s="57">
        <f t="shared" ref="HW9:HW72" si="135">ABS(HA9)</f>
        <v>15.946165078081318</v>
      </c>
      <c r="HX9" s="57">
        <f t="shared" ref="HX9:HX72" si="136">ABS(HB9)</f>
        <v>18.086561190627638</v>
      </c>
      <c r="HY9" s="57">
        <f t="shared" ref="HY9:HY72" si="137">ABS(HC9)</f>
        <v>20.226957303173954</v>
      </c>
      <c r="HZ9" s="57">
        <f t="shared" ref="HZ9:HZ72" si="138">ABS(HD9)</f>
        <v>22.36735341572027</v>
      </c>
      <c r="IA9" s="57">
        <f t="shared" ref="IA9:IA72" si="139">ABS(HE9)</f>
        <v>24.50774952826659</v>
      </c>
      <c r="IB9" s="57">
        <f t="shared" ref="IB9:IB72" si="140">ABS(HF9)</f>
        <v>26.648145640812906</v>
      </c>
      <c r="IC9" s="57">
        <f t="shared" ref="IC9:IC72" si="141">ABS(HG9)</f>
        <v>28.788541753359222</v>
      </c>
      <c r="ID9" s="61">
        <f t="shared" ref="ID9:ID72" si="142">HH9</f>
        <v>0.04</v>
      </c>
      <c r="IE9" s="57">
        <f t="shared" ref="IE9:IE72" si="143">ABS(NG9)</f>
        <v>12.22</v>
      </c>
      <c r="IF9" s="57">
        <f t="shared" ref="IF9:IF72" si="144">ABS(NH9)</f>
        <v>12.22</v>
      </c>
      <c r="IG9" s="57">
        <f t="shared" ref="IG9:IG72" si="145">ABS(NI9)</f>
        <v>12.22</v>
      </c>
      <c r="IH9" s="57">
        <f t="shared" ref="IH9:IH72" si="146">ABS(NJ9)</f>
        <v>12.22</v>
      </c>
      <c r="II9" s="57">
        <f t="shared" ref="II9:II72" si="147">ABS(NK9)</f>
        <v>12.22</v>
      </c>
      <c r="IJ9" s="57">
        <f t="shared" ref="IJ9:IJ72" si="148">ABS(NL9)</f>
        <v>12.22</v>
      </c>
      <c r="IK9" s="57">
        <f t="shared" ref="IK9:IK72" si="149">ABS(NM9)</f>
        <v>12.22</v>
      </c>
      <c r="IL9" s="57">
        <f t="shared" ref="IL9:IL72" si="150">ABS(NN9)</f>
        <v>12.22</v>
      </c>
      <c r="IM9" s="57">
        <f t="shared" ref="IM9:IM72" si="151">ABS(NO9)</f>
        <v>12.22</v>
      </c>
      <c r="IN9" s="57">
        <f t="shared" ref="IN9:IN72" si="152">ABS(NP9)</f>
        <v>12.22</v>
      </c>
      <c r="IO9" s="57">
        <f t="shared" ref="IO9:IO72" si="153">ABS(NQ9)</f>
        <v>12.22</v>
      </c>
      <c r="IP9" s="57">
        <f t="shared" ref="IP9:IP72" si="154">ABS(NR9)</f>
        <v>12.22</v>
      </c>
      <c r="IQ9" s="57">
        <f t="shared" ref="IQ9:IQ72" si="155">ABS(NS9)</f>
        <v>12.22</v>
      </c>
      <c r="IR9" s="57">
        <f t="shared" ref="IR9:IR72" si="156">ABS(NT9)</f>
        <v>12.22</v>
      </c>
      <c r="IS9" s="57">
        <f t="shared" ref="IS9:IS72" si="157">ABS(NU9)</f>
        <v>12.22</v>
      </c>
      <c r="IT9" s="57">
        <f t="shared" ref="IT9:IT72" si="158">ABS(NV9)</f>
        <v>12.22</v>
      </c>
      <c r="IU9" s="57">
        <f t="shared" ref="IU9:IU72" si="159">ABS(NW9)</f>
        <v>12.22</v>
      </c>
      <c r="IV9" s="57">
        <f t="shared" ref="IV9:IV72" si="160">ABS(NX9)</f>
        <v>12.22</v>
      </c>
      <c r="IW9" s="57">
        <f t="shared" ref="IW9:IW72" si="161">ABS(NY9)</f>
        <v>12.22</v>
      </c>
      <c r="IX9" s="57">
        <f t="shared" ref="IX9:IX72" si="162">ABS(NZ9)</f>
        <v>12.22</v>
      </c>
      <c r="IY9" s="57">
        <f t="shared" ref="IY9:IY72" si="163">ABS(OA9)</f>
        <v>12.22</v>
      </c>
      <c r="IZ9" s="61">
        <f t="shared" ref="IZ9:IZ72" si="164">ID9</f>
        <v>0.04</v>
      </c>
      <c r="JA9" s="260">
        <f>IF(ABS(CG9)&gt;=$S$5,6,NA())</f>
        <v>6</v>
      </c>
      <c r="JB9" s="260">
        <f t="shared" ref="JB9:JU9" si="165">IF(ABS(CH9)&gt;=$S$5,6,NA())</f>
        <v>6</v>
      </c>
      <c r="JC9" s="260">
        <f t="shared" si="165"/>
        <v>6</v>
      </c>
      <c r="JD9" s="260">
        <f t="shared" si="165"/>
        <v>6</v>
      </c>
      <c r="JE9" s="260">
        <f t="shared" si="165"/>
        <v>6</v>
      </c>
      <c r="JF9" s="260">
        <f t="shared" si="165"/>
        <v>6</v>
      </c>
      <c r="JG9" s="260">
        <f t="shared" si="165"/>
        <v>6</v>
      </c>
      <c r="JH9" s="260">
        <f t="shared" si="165"/>
        <v>6</v>
      </c>
      <c r="JI9" s="260">
        <f t="shared" si="165"/>
        <v>6</v>
      </c>
      <c r="JJ9" s="260">
        <f t="shared" si="165"/>
        <v>6</v>
      </c>
      <c r="JK9" s="260">
        <f t="shared" si="165"/>
        <v>6</v>
      </c>
      <c r="JL9" s="260">
        <f t="shared" si="165"/>
        <v>6</v>
      </c>
      <c r="JM9" s="260">
        <f t="shared" si="165"/>
        <v>6</v>
      </c>
      <c r="JN9" s="260">
        <f t="shared" si="165"/>
        <v>6</v>
      </c>
      <c r="JO9" s="260">
        <f t="shared" si="165"/>
        <v>6</v>
      </c>
      <c r="JP9" s="260">
        <f t="shared" si="165"/>
        <v>6</v>
      </c>
      <c r="JQ9" s="260">
        <f t="shared" si="165"/>
        <v>6</v>
      </c>
      <c r="JR9" s="260">
        <f t="shared" si="165"/>
        <v>6</v>
      </c>
      <c r="JS9" s="260">
        <f t="shared" si="165"/>
        <v>6</v>
      </c>
      <c r="JT9" s="260">
        <f t="shared" si="165"/>
        <v>6</v>
      </c>
      <c r="JU9" s="260">
        <f t="shared" si="165"/>
        <v>6</v>
      </c>
      <c r="JV9" s="61">
        <f t="shared" ref="JV9:JV72" si="166">IZ9</f>
        <v>0.04</v>
      </c>
      <c r="JW9" s="46">
        <f>IF(AND(KS9=0,HI9&lt;=$C$40),1,0)</f>
        <v>0</v>
      </c>
      <c r="JX9" s="46">
        <f>IF(AND(KT9=0,HJ9&lt;=$C$40),1,0)</f>
        <v>0</v>
      </c>
      <c r="JY9" s="46">
        <f>IF(AND(KU9=0,HK9&lt;=$C$40),1,0)</f>
        <v>0</v>
      </c>
      <c r="JZ9" s="46">
        <f>IF(AND(KV9=0,HL9&lt;=$C$40),1,0)</f>
        <v>0</v>
      </c>
      <c r="KA9" s="46">
        <f>IF(AND(KW9=0,HM9&lt;=$C$40),1,0)</f>
        <v>0</v>
      </c>
      <c r="KB9" s="46">
        <f>IF(AND(KX9=0,HN9&lt;=$C$40),1,0)</f>
        <v>0</v>
      </c>
      <c r="KC9" s="46">
        <f>IF(AND(KY9=0,HO9&lt;=$C$40),1,0)</f>
        <v>0</v>
      </c>
      <c r="KD9" s="46">
        <f>IF(AND(KZ9=0,HP9&lt;=$C$40),1,0)</f>
        <v>0</v>
      </c>
      <c r="KE9" s="46">
        <f>IF(AND(LA9=0,HQ9&lt;=$C$40),1,0)</f>
        <v>0</v>
      </c>
      <c r="KF9" s="46">
        <f>IF(AND(LB9=0,HR9&lt;=$C$40),1,0)</f>
        <v>0</v>
      </c>
      <c r="KG9" s="46">
        <f>IF(AND(LC9=0,HS9&lt;=$C$40),1,0)</f>
        <v>0</v>
      </c>
      <c r="KH9" s="46">
        <f>IF(AND(LD9=0,HT9&lt;=$C$40),1,0)</f>
        <v>0</v>
      </c>
      <c r="KI9" s="46">
        <f>IF(AND(LE9=0,HU9&lt;=$C$40),1,0)</f>
        <v>0</v>
      </c>
      <c r="KJ9" s="46">
        <f>IF(AND(LF9=0,HV9&lt;=$C$40),1,0)</f>
        <v>0</v>
      </c>
      <c r="KK9" s="46">
        <f>IF(AND(LG9=0,HW9&lt;=$C$40),1,0)</f>
        <v>0</v>
      </c>
      <c r="KL9" s="46">
        <f>IF(AND(LH9=0,HX9&lt;=$C$40),1,0)</f>
        <v>0</v>
      </c>
      <c r="KM9" s="46">
        <f>IF(AND(LI9=0,HY9&lt;=$C$40),1,0)</f>
        <v>0</v>
      </c>
      <c r="KN9" s="46">
        <f>IF(AND(LJ9=0,HZ9&lt;=$C$40),1,0)</f>
        <v>0</v>
      </c>
      <c r="KO9" s="46">
        <f>IF(AND(LK9=0,IA9&lt;=$C$40),1,0)</f>
        <v>0</v>
      </c>
      <c r="KP9" s="46">
        <f>IF(AND(LL9=0,IB9&lt;=$C$40),1,0)</f>
        <v>0</v>
      </c>
      <c r="KQ9" s="46">
        <f>IF(AND(LM9=0,IC9&lt;=$C$40),1,0)</f>
        <v>0</v>
      </c>
      <c r="KR9" s="61">
        <f t="shared" ref="KR9:KR72" si="167">JV9</f>
        <v>0.04</v>
      </c>
      <c r="KS9" s="1">
        <f>IF(OR(KS8=1,AND(OY9=1,LO9&lt;=$C$41)),1,0)</f>
        <v>0</v>
      </c>
      <c r="KT9" s="1">
        <f>IF(OR(KT8=1,AND(OZ9=1,LP9&lt;=$C$41)),1,0)</f>
        <v>0</v>
      </c>
      <c r="KU9" s="1">
        <f>IF(OR(KU8=1,AND(PA9=1,LQ9&lt;=$C$41)),1,0)</f>
        <v>0</v>
      </c>
      <c r="KV9" s="1">
        <f>IF(OR(KV8=1,AND(PB9=1,LR9&lt;=$C$41)),1,0)</f>
        <v>0</v>
      </c>
      <c r="KW9" s="1">
        <f>IF(OR(KW8=1,AND(PC9=1,LS9&lt;=$C$41)),1,0)</f>
        <v>0</v>
      </c>
      <c r="KX9" s="1">
        <f>IF(OR(KX8=1,AND(PD9=1,LT9&lt;=$C$41)),1,0)</f>
        <v>0</v>
      </c>
      <c r="KY9" s="1">
        <f>IF(OR(KY8=1,AND(PE9=1,LU9&lt;=$C$41)),1,0)</f>
        <v>0</v>
      </c>
      <c r="KZ9" s="1">
        <f>IF(OR(KZ8=1,AND(PF9=1,LV9&lt;=$C$41)),1,0)</f>
        <v>0</v>
      </c>
      <c r="LA9" s="1">
        <f>IF(OR(LA8=1,AND(PG9=1,LW9&lt;=$C$41)),1,0)</f>
        <v>0</v>
      </c>
      <c r="LB9" s="1">
        <f>IF(OR(LB8=1,AND(PH9=1,LX9&lt;=$C$41)),1,0)</f>
        <v>0</v>
      </c>
      <c r="LC9" s="1">
        <f>IF(OR(LC8=1,AND(PI9=1,LY9&lt;=$C$41)),1,0)</f>
        <v>0</v>
      </c>
      <c r="LD9" s="1">
        <f>IF(OR(LD8=1,AND(PJ9=1,LZ9&lt;=$C$41)),1,0)</f>
        <v>0</v>
      </c>
      <c r="LE9" s="1">
        <f>IF(OR(LE8=1,AND(PK9=1,MA9&lt;=$C$41)),1,0)</f>
        <v>0</v>
      </c>
      <c r="LF9" s="1">
        <f>IF(OR(LF8=1,AND(PL9=1,MB9&lt;=$C$41)),1,0)</f>
        <v>0</v>
      </c>
      <c r="LG9" s="1">
        <f>IF(OR(LG8=1,AND(PM9=1,MC9&lt;=$C$41)),1,0)</f>
        <v>0</v>
      </c>
      <c r="LH9" s="1">
        <f>IF(OR(LH8=1,AND(PN9=1,MD9&lt;=$C$41)),1,0)</f>
        <v>0</v>
      </c>
      <c r="LI9" s="1">
        <f>IF(OR(LI8=1,AND(PO9=1,ME9&lt;=$C$41)),1,0)</f>
        <v>0</v>
      </c>
      <c r="LJ9" s="1">
        <f>IF(OR(LJ8=1,AND(PP9=1,MF9&lt;=$C$41)),1,0)</f>
        <v>0</v>
      </c>
      <c r="LK9" s="1">
        <f>IF(OR(LK8=1,AND(PQ9=1,MG9&lt;=$C$41)),1,0)</f>
        <v>0</v>
      </c>
      <c r="LL9" s="1">
        <f>IF(OR(LL8=1,AND(PR9=1,MH9&lt;=$C$41)),1,0)</f>
        <v>0</v>
      </c>
      <c r="LM9" s="1">
        <f>IF(OR(LM8=1,AND(PS9=1,MI9&lt;=$C$41)),1,0)</f>
        <v>0</v>
      </c>
      <c r="LN9" s="61">
        <f t="shared" ref="LN9:LN72" si="168">KR9</f>
        <v>0.04</v>
      </c>
      <c r="LO9" s="57">
        <f t="shared" ref="LO9:LO72" si="169">MAX(GM8*$C$17+LO8,0)</f>
        <v>0</v>
      </c>
      <c r="LP9" s="57">
        <f t="shared" ref="LP9:LP72" si="170">MAX(GN8*$C$17+LP8,0)</f>
        <v>0</v>
      </c>
      <c r="LQ9" s="57">
        <f t="shared" ref="LQ9:LQ72" si="171">MAX(GO8*$C$17+LQ8,0)</f>
        <v>0</v>
      </c>
      <c r="LR9" s="57">
        <f t="shared" ref="LR9:LR72" si="172">MAX(GP8*$C$17+LR8,0)</f>
        <v>0</v>
      </c>
      <c r="LS9" s="57">
        <f t="shared" ref="LS9:LS72" si="173">MAX(GQ8*$C$17+LS8,0)</f>
        <v>0</v>
      </c>
      <c r="LT9" s="57">
        <f t="shared" ref="LT9:LT72" si="174">MAX(GR8*$C$17+LT8,0)</f>
        <v>0</v>
      </c>
      <c r="LU9" s="57">
        <f t="shared" ref="LU9:LU72" si="175">MAX(GS8*$C$17+LU8,0)</f>
        <v>0</v>
      </c>
      <c r="LV9" s="57">
        <f t="shared" ref="LV9:LV72" si="176">MAX(GT8*$C$17+LV8,0)</f>
        <v>0</v>
      </c>
      <c r="LW9" s="57">
        <f t="shared" ref="LW9:LW72" si="177">MAX(GU8*$C$17+LW8,0)</f>
        <v>0</v>
      </c>
      <c r="LX9" s="57">
        <f t="shared" ref="LX9:LX72" si="178">MAX(GV8*$C$17+LX8,0)</f>
        <v>0</v>
      </c>
      <c r="LY9" s="57">
        <f t="shared" ref="LY9:LY72" si="179">MAX(GW8*$C$17+LY8,0)</f>
        <v>0</v>
      </c>
      <c r="LZ9" s="57">
        <f t="shared" ref="LZ9:LZ72" si="180">MAX(GX8*$C$17+LZ8,0)</f>
        <v>0</v>
      </c>
      <c r="MA9" s="57">
        <f t="shared" ref="MA9:MA72" si="181">MAX(GY8*$C$17+MA8,0)</f>
        <v>0</v>
      </c>
      <c r="MB9" s="57">
        <f t="shared" ref="MB9:MB72" si="182">MAX(GZ8*$C$17+MB8,0)</f>
        <v>0</v>
      </c>
      <c r="MC9" s="57">
        <f t="shared" ref="MC9:MC72" si="183">MAX(HA8*$C$17+MC8,0)</f>
        <v>0</v>
      </c>
      <c r="MD9" s="57">
        <f t="shared" ref="MD9:MD72" si="184">MAX(HB8*$C$17+MD8,0)</f>
        <v>0</v>
      </c>
      <c r="ME9" s="57">
        <f t="shared" ref="ME9:ME72" si="185">MAX(HC8*$C$17+ME8,0)</f>
        <v>0</v>
      </c>
      <c r="MF9" s="57">
        <f t="shared" ref="MF9:MF72" si="186">MAX(HD8*$C$17+MF8,0)</f>
        <v>0</v>
      </c>
      <c r="MG9" s="57">
        <f t="shared" ref="MG9:MG72" si="187">MAX(HE8*$C$17+MG8,0)</f>
        <v>0</v>
      </c>
      <c r="MH9" s="57">
        <f t="shared" ref="MH9:MH72" si="188">MAX(HF8*$C$17+MH8,0)</f>
        <v>0</v>
      </c>
      <c r="MI9" s="57">
        <f t="shared" ref="MI9:MI72" si="189">MAX(HG8*$C$17+MI8,0)</f>
        <v>0</v>
      </c>
      <c r="MJ9" s="61">
        <f t="shared" ref="MJ9:MJ72" si="190">LN9</f>
        <v>0.04</v>
      </c>
      <c r="MK9" s="57">
        <f>IF(AND(ABS(CG9)&gt;0,EU9*$C$19&gt;=DY8,NG9&lt;&gt;0),3,NA())</f>
        <v>3</v>
      </c>
      <c r="ML9" s="57" t="e">
        <f t="shared" ref="ML9" si="191">IF(AND(ABS(CH9)&gt;0,EV9&gt;=DZ8,NH9&lt;&gt;0),3,NA())</f>
        <v>#N/A</v>
      </c>
      <c r="MM9" s="57" t="e">
        <f t="shared" ref="MM9" si="192">IF(AND(ABS(CI9)&gt;0,EW9&gt;=EA8,NI9&lt;&gt;0),3,NA())</f>
        <v>#N/A</v>
      </c>
      <c r="MN9" s="57" t="e">
        <f t="shared" ref="MN9" si="193">IF(AND(ABS(CJ9)&gt;0,EX9&gt;=EB8,NJ9&lt;&gt;0),3,NA())</f>
        <v>#N/A</v>
      </c>
      <c r="MO9" s="57" t="e">
        <f t="shared" ref="MO9" si="194">IF(AND(ABS(CK9)&gt;0,EY9&gt;=EC8,NK9&lt;&gt;0),3,NA())</f>
        <v>#N/A</v>
      </c>
      <c r="MP9" s="57" t="e">
        <f t="shared" ref="MP9" si="195">IF(AND(ABS(CL9)&gt;0,EZ9&gt;=ED8,NL9&lt;&gt;0),3,NA())</f>
        <v>#N/A</v>
      </c>
      <c r="MQ9" s="57" t="e">
        <f t="shared" ref="MQ9" si="196">IF(AND(ABS(CM9)&gt;0,FA9&gt;=EE8,NM9&lt;&gt;0),3,NA())</f>
        <v>#N/A</v>
      </c>
      <c r="MR9" s="57" t="e">
        <f t="shared" ref="MR9" si="197">IF(AND(ABS(CN9)&gt;0,FB9&gt;=EF8,NN9&lt;&gt;0),3,NA())</f>
        <v>#N/A</v>
      </c>
      <c r="MS9" s="57" t="e">
        <f t="shared" ref="MS9" si="198">IF(AND(ABS(CO9)&gt;0,FC9&gt;=EG8,NO9&lt;&gt;0),3,NA())</f>
        <v>#N/A</v>
      </c>
      <c r="MT9" s="57" t="e">
        <f t="shared" ref="MT9" si="199">IF(AND(ABS(CP9)&gt;0,FD9&gt;=EH8,NP9&lt;&gt;0),3,NA())</f>
        <v>#N/A</v>
      </c>
      <c r="MU9" s="57" t="e">
        <f t="shared" ref="MU9" si="200">IF(AND(ABS(CQ9)&gt;0,FE9&gt;=EI8,NQ9&lt;&gt;0),3,NA())</f>
        <v>#N/A</v>
      </c>
      <c r="MV9" s="57" t="e">
        <f t="shared" ref="MV9" si="201">IF(AND(ABS(CR9)&gt;0,FF9&gt;=EJ8,NR9&lt;&gt;0),3,NA())</f>
        <v>#N/A</v>
      </c>
      <c r="MW9" s="57" t="e">
        <f t="shared" ref="MW9" si="202">IF(AND(ABS(CS9)&gt;0,FG9&gt;=EK8,NS9&lt;&gt;0),3,NA())</f>
        <v>#N/A</v>
      </c>
      <c r="MX9" s="57" t="e">
        <f t="shared" ref="MX9" si="203">IF(AND(ABS(CT9)&gt;0,FH9&gt;=EL8,NT9&lt;&gt;0),3,NA())</f>
        <v>#N/A</v>
      </c>
      <c r="MY9" s="57" t="e">
        <f t="shared" ref="MY9" si="204">IF(AND(ABS(CU9)&gt;0,FI9&gt;=EM8,NU9&lt;&gt;0),3,NA())</f>
        <v>#N/A</v>
      </c>
      <c r="MZ9" s="57" t="e">
        <f t="shared" ref="MZ9" si="205">IF(AND(ABS(CV9)&gt;0,FJ9&gt;=EN8,NV9&lt;&gt;0),3,NA())</f>
        <v>#N/A</v>
      </c>
      <c r="NA9" s="57" t="e">
        <f t="shared" ref="NA9" si="206">IF(AND(ABS(CW9)&gt;0,FK9&gt;=EO8,NW9&lt;&gt;0),3,NA())</f>
        <v>#N/A</v>
      </c>
      <c r="NB9" s="57" t="e">
        <f t="shared" ref="NB9" si="207">IF(AND(ABS(CX9)&gt;0,FL9&gt;=EP8,NX9&lt;&gt;0),3,NA())</f>
        <v>#N/A</v>
      </c>
      <c r="NC9" s="57" t="e">
        <f t="shared" ref="NC9" si="208">IF(AND(ABS(CY9)&gt;0,FM9&gt;=EQ8,NY9&lt;&gt;0),3,NA())</f>
        <v>#N/A</v>
      </c>
      <c r="ND9" s="57" t="e">
        <f t="shared" ref="ND9" si="209">IF(AND(ABS(CZ9)&gt;0,FN9&gt;=ER8,NZ9&lt;&gt;0),3,NA())</f>
        <v>#N/A</v>
      </c>
      <c r="NE9" s="57" t="e">
        <f t="shared" ref="NE9" si="210">IF(AND(ABS(DA9)&gt;0,FO9&gt;=ES8,OA9&lt;&gt;0),3,NA())</f>
        <v>#N/A</v>
      </c>
      <c r="NF9" s="61">
        <f t="shared" ref="NF9:NF72" si="211">MJ9</f>
        <v>0.04</v>
      </c>
      <c r="NG9" s="260">
        <f>IF(OY8=0,MIN('Drive Train'!$F$35-FQ8*$C$19*'Drive Train'!$F$39,NG8+$C$39)-$C$7,IF(LO8-1&lt;=0,0,IF($C$37=Motors!$C$29,MAX(MAX(NG$8:NG8)*-1,NG8-$C$39),MAX(0,MAX(NG$8:NG8)*-1,NG8-$C$39))))</f>
        <v>12.22</v>
      </c>
      <c r="NH9" s="260">
        <f>IF(OZ8=0,MIN('Drive Train'!$F$35-FR8*$C$19*'Drive Train'!$F$39,NH8+$C$39)-$C$7,IF(LP8-1&lt;=0,0,IF($C$37=Motors!$C$29,MAX(MAX(NH$8:NH8)*-1,NH8-$C$39),MAX(0,MAX(NH$8:NH8)*-1,NH8-$C$39))))</f>
        <v>12.22</v>
      </c>
      <c r="NI9" s="260">
        <f>IF(PA8=0,MIN('Drive Train'!$F$35-FS8*$C$19*'Drive Train'!$F$39,NI8+$C$39)-$C$7,IF(LQ8-1&lt;=0,0,IF($C$37=Motors!$C$29,MAX(MAX(NI$8:NI8)*-1,NI8-$C$39),MAX(0,MAX(NI$8:NI8)*-1,NI8-$C$39))))</f>
        <v>12.22</v>
      </c>
      <c r="NJ9" s="260">
        <f>IF(PB8=0,MIN('Drive Train'!$F$35-FT8*$C$19*'Drive Train'!$F$39,NJ8+$C$39)-$C$7,IF(LR8-1&lt;=0,0,IF($C$37=Motors!$C$29,MAX(MAX(NJ$8:NJ8)*-1,NJ8-$C$39),MAX(0,MAX(NJ$8:NJ8)*-1,NJ8-$C$39))))</f>
        <v>12.22</v>
      </c>
      <c r="NK9" s="260">
        <f>IF(PC8=0,MIN('Drive Train'!$F$35-FU8*$C$19*'Drive Train'!$F$39,NK8+$C$39)-$C$7,IF(LS8-1&lt;=0,0,IF($C$37=Motors!$C$29,MAX(MAX(NK$8:NK8)*-1,NK8-$C$39),MAX(0,MAX(NK$8:NK8)*-1,NK8-$C$39))))</f>
        <v>12.22</v>
      </c>
      <c r="NL9" s="260">
        <f>IF(PD8=0,MIN('Drive Train'!$F$35-FV8*$C$19*'Drive Train'!$F$39,NL8+$C$39)-$C$7,IF(LT8-1&lt;=0,0,IF($C$37=Motors!$C$29,MAX(MAX(NL$8:NL8)*-1,NL8-$C$39),MAX(0,MAX(NL$8:NL8)*-1,NL8-$C$39))))</f>
        <v>12.22</v>
      </c>
      <c r="NM9" s="260">
        <f>IF(PE8=0,MIN('Drive Train'!$F$35-FW8*$C$19*'Drive Train'!$F$39,NM8+$C$39)-$C$7,IF(LU8-1&lt;=0,0,IF($C$37=Motors!$C$29,MAX(MAX(NM$8:NM8)*-1,NM8-$C$39),MAX(0,MAX(NM$8:NM8)*-1,NM8-$C$39))))</f>
        <v>12.22</v>
      </c>
      <c r="NN9" s="260">
        <f>IF(PF8=0,MIN('Drive Train'!$F$35-FX8*$C$19*'Drive Train'!$F$39,NN8+$C$39)-$C$7,IF(LV8-1&lt;=0,0,IF($C$37=Motors!$C$29,MAX(MAX(NN$8:NN8)*-1,NN8-$C$39),MAX(0,MAX(NN$8:NN8)*-1,NN8-$C$39))))</f>
        <v>12.22</v>
      </c>
      <c r="NO9" s="260">
        <f>IF(PG8=0,MIN('Drive Train'!$F$35-FY8*$C$19*'Drive Train'!$F$39,NO8+$C$39)-$C$7,IF(LW8-1&lt;=0,0,IF($C$37=Motors!$C$29,MAX(MAX(NO$8:NO8)*-1,NO8-$C$39),MAX(0,MAX(NO$8:NO8)*-1,NO8-$C$39))))</f>
        <v>12.22</v>
      </c>
      <c r="NP9" s="260">
        <f>IF(PH8=0,MIN('Drive Train'!$F$35-FZ8*$C$19*'Drive Train'!$F$39,NP8+$C$39)-$C$7,IF(LX8-1&lt;=0,0,IF($C$37=Motors!$C$29,MAX(MAX(NP$8:NP8)*-1,NP8-$C$39),MAX(0,MAX(NP$8:NP8)*-1,NP8-$C$39))))</f>
        <v>12.22</v>
      </c>
      <c r="NQ9" s="260">
        <f>IF(PI8=0,MIN('Drive Train'!$F$35-GA8*$C$19*'Drive Train'!$F$39,NQ8+$C$39)-$C$7,IF(LY8-1&lt;=0,0,IF($C$37=Motors!$C$29,MAX(MAX(NQ$8:NQ8)*-1,NQ8-$C$39),MAX(0,MAX(NQ$8:NQ8)*-1,NQ8-$C$39))))</f>
        <v>12.22</v>
      </c>
      <c r="NR9" s="260">
        <f>IF(PJ8=0,MIN('Drive Train'!$F$35-GB8*$C$19*'Drive Train'!$F$39,NR8+$C$39)-$C$7,IF(LZ8-1&lt;=0,0,IF($C$37=Motors!$C$29,MAX(MAX(NR$8:NR8)*-1,NR8-$C$39),MAX(0,MAX(NR$8:NR8)*-1,NR8-$C$39))))</f>
        <v>12.22</v>
      </c>
      <c r="NS9" s="260">
        <f>IF(PK8=0,MIN('Drive Train'!$F$35-GC8*$C$19*'Drive Train'!$F$39,NS8+$C$39)-$C$7,IF(MA8-1&lt;=0,0,IF($C$37=Motors!$C$29,MAX(MAX(NS$8:NS8)*-1,NS8-$C$39),MAX(0,MAX(NS$8:NS8)*-1,NS8-$C$39))))</f>
        <v>12.22</v>
      </c>
      <c r="NT9" s="260">
        <f>IF(PL8=0,MIN('Drive Train'!$F$35-GD8*$C$19*'Drive Train'!$F$39,NT8+$C$39)-$C$7,IF(MB8-1&lt;=0,0,IF($C$37=Motors!$C$29,MAX(MAX(NT$8:NT8)*-1,NT8-$C$39),MAX(0,MAX(NT$8:NT8)*-1,NT8-$C$39))))</f>
        <v>12.22</v>
      </c>
      <c r="NU9" s="260">
        <f>IF(PM8=0,MIN('Drive Train'!$F$35-GE8*$C$19*'Drive Train'!$F$39,NU8+$C$39)-$C$7,IF(MC8-1&lt;=0,0,IF($C$37=Motors!$C$29,MAX(MAX(NU$8:NU8)*-1,NU8-$C$39),MAX(0,MAX(NU$8:NU8)*-1,NU8-$C$39))))</f>
        <v>12.22</v>
      </c>
      <c r="NV9" s="260">
        <f>IF(PN8=0,MIN('Drive Train'!$F$35-GF8*$C$19*'Drive Train'!$F$39,NV8+$C$39)-$C$7,IF(MD8-1&lt;=0,0,IF($C$37=Motors!$C$29,MAX(MAX(NV$8:NV8)*-1,NV8-$C$39),MAX(0,MAX(NV$8:NV8)*-1,NV8-$C$39))))</f>
        <v>12.22</v>
      </c>
      <c r="NW9" s="260">
        <f>IF(PO8=0,MIN('Drive Train'!$F$35-GG8*$C$19*'Drive Train'!$F$39,NW8+$C$39)-$C$7,IF(ME8-1&lt;=0,0,IF($C$37=Motors!$C$29,MAX(MAX(NW$8:NW8)*-1,NW8-$C$39),MAX(0,MAX(NW$8:NW8)*-1,NW8-$C$39))))</f>
        <v>12.22</v>
      </c>
      <c r="NX9" s="260">
        <f>IF(PP8=0,MIN('Drive Train'!$F$35-GH8*$C$19*'Drive Train'!$F$39,NX8+$C$39)-$C$7,IF(MF8-1&lt;=0,0,IF($C$37=Motors!$C$29,MAX(MAX(NX$8:NX8)*-1,NX8-$C$39),MAX(0,MAX(NX$8:NX8)*-1,NX8-$C$39))))</f>
        <v>12.22</v>
      </c>
      <c r="NY9" s="260">
        <f>IF(PQ8=0,MIN('Drive Train'!$F$35-GI8*$C$19*'Drive Train'!$F$39,NY8+$C$39)-$C$7,IF(MG8-1&lt;=0,0,IF($C$37=Motors!$C$29,MAX(MAX(NY$8:NY8)*-1,NY8-$C$39),MAX(0,MAX(NY$8:NY8)*-1,NY8-$C$39))))</f>
        <v>12.22</v>
      </c>
      <c r="NZ9" s="260">
        <f>IF(PR8=0,MIN('Drive Train'!$F$35-GJ8*$C$19*'Drive Train'!$F$39,NZ8+$C$39)-$C$7,IF(MH8-1&lt;=0,0,IF($C$37=Motors!$C$29,MAX(MAX(NZ$8:NZ8)*-1,NZ8-$C$39),MAX(0,MAX(NZ$8:NZ8)*-1,NZ8-$C$39))))</f>
        <v>12.22</v>
      </c>
      <c r="OA9" s="260">
        <f>IF(PS8=0,MIN('Drive Train'!$F$35-GK8*$C$19*'Drive Train'!$F$39,OA8+$C$39)-$C$7,IF(MI8-1&lt;=0,0,IF($C$37=Motors!$C$29,MAX(MAX(OA$8:OA8)*-1,OA8-$C$39),MAX(0,MAX(OA$8:OA8)*-1,OA8-$C$39))))</f>
        <v>12.22</v>
      </c>
      <c r="OB9" s="61">
        <f t="shared" ref="OB9:OB72" si="212">NF9</f>
        <v>0.04</v>
      </c>
      <c r="OC9" s="260">
        <f>'Drive Train'!$F$35-(FQ9*$C$13)*$C$19*'Drive Train'!$F$39</f>
        <v>8.2803619669577824</v>
      </c>
      <c r="OD9" s="260">
        <f>'Drive Train'!$F$35-(FR9*$C$13)*$C$19*'Drive Train'!$F$39</f>
        <v>7.657</v>
      </c>
      <c r="OE9" s="260">
        <f>'Drive Train'!$F$35-(FS9*$C$13)*$C$19*'Drive Train'!$F$39</f>
        <v>7.657</v>
      </c>
      <c r="OF9" s="260">
        <f>'Drive Train'!$F$35-(FT9*$C$13)*$C$19*'Drive Train'!$F$39</f>
        <v>7.657</v>
      </c>
      <c r="OG9" s="260">
        <f>'Drive Train'!$F$35-(FU9*$C$13)*$C$19*'Drive Train'!$F$39</f>
        <v>7.657</v>
      </c>
      <c r="OH9" s="260">
        <f>'Drive Train'!$F$35-(FV9*$C$13)*$C$19*'Drive Train'!$F$39</f>
        <v>7.657</v>
      </c>
      <c r="OI9" s="260">
        <f>'Drive Train'!$F$35-(FW9*$C$13)*$C$19*'Drive Train'!$F$39</f>
        <v>7.8511576309849662</v>
      </c>
      <c r="OJ9" s="260">
        <f>'Drive Train'!$F$35-(FX9*$C$13)*$C$19*'Drive Train'!$F$39</f>
        <v>8.3832291218603583</v>
      </c>
      <c r="OK9" s="260">
        <f>'Drive Train'!$F$35-(FY9*$C$13)*$C$19*'Drive Train'!$F$39</f>
        <v>8.8002581282221524</v>
      </c>
      <c r="OL9" s="260">
        <f>'Drive Train'!$F$35-(FZ9*$C$13)*$C$19*'Drive Train'!$F$39</f>
        <v>9.1359156211474968</v>
      </c>
      <c r="OM9" s="260">
        <f>'Drive Train'!$F$35-(GA9*$C$13)*$C$19*'Drive Train'!$F$39</f>
        <v>9.4119006708861157</v>
      </c>
      <c r="ON9" s="260">
        <f>'Drive Train'!$F$35-(GB9*$C$13)*$C$19*'Drive Train'!$F$39</f>
        <v>11.125</v>
      </c>
      <c r="OO9" s="260">
        <f>'Drive Train'!$F$35-(GC9*$C$13)*$C$19*'Drive Train'!$F$39</f>
        <v>10.870000000000001</v>
      </c>
      <c r="OP9" s="260">
        <f>'Drive Train'!$F$35-(GD9*$C$13)*$C$19*'Drive Train'!$F$39</f>
        <v>10.615</v>
      </c>
      <c r="OQ9" s="260">
        <f>'Drive Train'!$F$35-(GE9*$C$13)*$C$19*'Drive Train'!$F$39</f>
        <v>10.36</v>
      </c>
      <c r="OR9" s="260">
        <f>'Drive Train'!$F$35-(GF9*$C$13)*$C$19*'Drive Train'!$F$39</f>
        <v>10.105</v>
      </c>
      <c r="OS9" s="260">
        <f>'Drive Train'!$F$35-(GG9*$C$13)*$C$19*'Drive Train'!$F$39</f>
        <v>9.85</v>
      </c>
      <c r="OT9" s="260">
        <f>'Drive Train'!$F$35-(GH9*$C$13)*$C$19*'Drive Train'!$F$39</f>
        <v>9.5950000000000006</v>
      </c>
      <c r="OU9" s="260">
        <f>'Drive Train'!$F$35-(GI9*$C$13)*$C$19*'Drive Train'!$F$39</f>
        <v>9.34</v>
      </c>
      <c r="OV9" s="260">
        <f>'Drive Train'!$F$35-(GJ9*$C$13)*$C$19*'Drive Train'!$F$39</f>
        <v>9.0850000000000009</v>
      </c>
      <c r="OW9" s="260">
        <f>'Drive Train'!$F$35-(GK9*$C$13)*$C$19*'Drive Train'!$F$39</f>
        <v>8.83</v>
      </c>
      <c r="OX9" s="61">
        <f t="shared" ref="OX9:OX72" si="213">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7">
        <f t="shared" ref="PT9:PT72" si="214">OX9</f>
        <v>0.04</v>
      </c>
      <c r="PU9" s="57">
        <f t="shared" ref="PU9:PU72" si="215">PU8+0.5*GM9*$C$17^2+LO9*$C$17</f>
        <v>2.3416332178571433E-2</v>
      </c>
      <c r="PV9" s="57">
        <f t="shared" ref="PV9:PV72" si="216">PV8+0.5*GN9*$C$17^2+LP9*$C$17</f>
        <v>8.6540975071201925E-3</v>
      </c>
      <c r="PW9" s="57">
        <f t="shared" ref="PW9:PW72" si="217">PW8+0.5*GO9*$C$17^2+LQ9*$C$17</f>
        <v>1.250036306584028E-2</v>
      </c>
      <c r="PX9" s="57">
        <f t="shared" ref="PX9:PX72" si="218">PX8+0.5*GP9*$C$17^2+LR9*$C$17</f>
        <v>1.6346628624560364E-2</v>
      </c>
      <c r="PY9" s="57">
        <f t="shared" ref="PY9:PY72" si="219">PY8+0.5*GQ9*$C$17^2+LS9*$C$17</f>
        <v>2.0192894183280442E-2</v>
      </c>
      <c r="PZ9" s="57">
        <f t="shared" ref="PZ9:PZ72" si="220">PZ8+0.5*GR9*$C$17^2+LT9*$C$17</f>
        <v>2.3416332178571433E-2</v>
      </c>
      <c r="QA9" s="57">
        <f t="shared" ref="QA9:QA72" si="221">QA8+0.5*GS9*$C$17^2+LU9*$C$17</f>
        <v>2.3416332178571433E-2</v>
      </c>
      <c r="QB9" s="57">
        <f t="shared" ref="QB9:QB72" si="222">QB8+0.5*GT9*$C$17^2+LV9*$C$17</f>
        <v>2.3416332178571433E-2</v>
      </c>
      <c r="QC9" s="57">
        <f t="shared" ref="QC9:QC72" si="223">QC8+0.5*GU9*$C$17^2+LW9*$C$17</f>
        <v>2.3416332178571433E-2</v>
      </c>
      <c r="QD9" s="57">
        <f t="shared" ref="QD9:QD72" si="224">QD8+0.5*GV9*$C$17^2+LX9*$C$17</f>
        <v>2.3416332178571433E-2</v>
      </c>
      <c r="QE9" s="57">
        <f t="shared" ref="QE9:QE72" si="225">QE8+0.5*GW9*$C$17^2+LY9*$C$17</f>
        <v>2.3416332178571433E-2</v>
      </c>
      <c r="QF9" s="57">
        <f t="shared" ref="QF9:QF72" si="226">QF8+0.5*GX9*$C$17^2+LZ9*$C$17</f>
        <v>7.6199813923538929E-3</v>
      </c>
      <c r="QG9" s="57">
        <f t="shared" ref="QG9:QG72" si="227">QG8+0.5*GY9*$C$17^2+MA9*$C$17</f>
        <v>9.3322982823909467E-3</v>
      </c>
      <c r="QH9" s="57">
        <f t="shared" ref="QH9:QH72" si="228">QH8+0.5*GZ9*$C$17^2+MB9*$C$17</f>
        <v>1.1044615172428005E-2</v>
      </c>
      <c r="QI9" s="57">
        <f t="shared" ref="QI9:QI72" si="229">QI8+0.5*HA9*$C$17^2+MC9*$C$17</f>
        <v>1.2756932062465054E-2</v>
      </c>
      <c r="QJ9" s="57">
        <f t="shared" ref="QJ9:QJ72" si="230">QJ8+0.5*HB9*$C$17^2+MD9*$C$17</f>
        <v>1.4469248952502111E-2</v>
      </c>
      <c r="QK9" s="57">
        <f t="shared" ref="QK9:QK72" si="231">QK8+0.5*HC9*$C$17^2+ME9*$C$17</f>
        <v>1.6181565842539165E-2</v>
      </c>
      <c r="QL9" s="57">
        <f t="shared" ref="QL9:QL72" si="232">QL8+0.5*HD9*$C$17^2+MF9*$C$17</f>
        <v>1.7893882732576218E-2</v>
      </c>
      <c r="QM9" s="57">
        <f t="shared" ref="QM9:QM72" si="233">QM8+0.5*HE9*$C$17^2+MG9*$C$17</f>
        <v>1.9606199622613275E-2</v>
      </c>
      <c r="QN9" s="57">
        <f t="shared" ref="QN9:QN72" si="234">QN8+0.5*HF9*$C$17^2+MH9*$C$17</f>
        <v>2.1318516512650328E-2</v>
      </c>
      <c r="QO9" s="57">
        <f t="shared" ref="QO9:QO72" si="235">QO8+0.5*HG9*$C$17^2+MI9*$C$17</f>
        <v>2.3030833402687381E-2</v>
      </c>
      <c r="QP9" s="61">
        <f t="shared" ref="QP9:QP72" si="236">PT9</f>
        <v>0.04</v>
      </c>
      <c r="QQ9" s="57">
        <f>MIN(FQ9,$C$16)*$C$17*1000/60/60/$C$21</f>
        <v>1.0193161871424512</v>
      </c>
      <c r="QR9" s="57">
        <f>MIN(FR9,$C$16)*$C$17*1000/60/60/$C$21</f>
        <v>1.1735537532277907</v>
      </c>
      <c r="QS9" s="57">
        <f>MIN(FS9,$C$16)*$C$17*1000/60/60/$C$21</f>
        <v>1.1735537532277907</v>
      </c>
      <c r="QT9" s="57">
        <f>MIN(FT9,$C$16)*$C$17*1000/60/60/$C$21</f>
        <v>1.1735537532277907</v>
      </c>
      <c r="QU9" s="57">
        <f>MIN(FU9,$C$16)*$C$17*1000/60/60/$C$21</f>
        <v>1.1735537532277907</v>
      </c>
      <c r="QV9" s="57">
        <f>MIN(FV9,$C$16)*$C$17*1000/60/60/$C$21</f>
        <v>1.1735537532277907</v>
      </c>
      <c r="QW9" s="57">
        <f>MIN(FW9,$C$16)*$C$17*1000/60/60/$C$21</f>
        <v>1.1255136063671067</v>
      </c>
      <c r="QX9" s="57">
        <f>MIN(FX9,$C$16)*$C$17*1000/60/60/$C$21</f>
        <v>0.99386391311340183</v>
      </c>
      <c r="QY9" s="57">
        <f>MIN(FY9,$C$16)*$C$17*1000/60/60/$C$21</f>
        <v>0.89067901840103858</v>
      </c>
      <c r="QZ9" s="57">
        <f>MIN(FZ9,$C$16)*$C$17*1000/60/60/$C$21</f>
        <v>0.80762776168133166</v>
      </c>
      <c r="RA9" s="57">
        <f>MIN(GA9,$C$16)*$C$17*1000/60/60/$C$21</f>
        <v>0.73934117282290579</v>
      </c>
      <c r="RB9" s="57">
        <f>MIN(GB9,$C$16)*$C$17*1000/60/60/$C$21</f>
        <v>0.31547143903972863</v>
      </c>
      <c r="RC9" s="57">
        <f>MIN(GC9,$C$16)*$C$17*1000/60/60/$C$21</f>
        <v>0.37856572684767431</v>
      </c>
      <c r="RD9" s="57">
        <f>MIN(GD9,$C$16)*$C$17*1000/60/60/$C$21</f>
        <v>0.44166001465562016</v>
      </c>
      <c r="RE9" s="57">
        <f>MIN(GE9,$C$16)*$C$17*1000/60/60/$C$21</f>
        <v>0.50475430246356578</v>
      </c>
      <c r="RF9" s="57">
        <f>MIN(GF9,$C$16)*$C$17*1000/60/60/$C$21</f>
        <v>0.56784859027151147</v>
      </c>
      <c r="RG9" s="57">
        <f>MIN(GG9,$C$16)*$C$17*1000/60/60/$C$21</f>
        <v>0.63094287807945726</v>
      </c>
      <c r="RH9" s="57">
        <f>MIN(GH9,$C$16)*$C$17*1000/60/60/$C$21</f>
        <v>0.69403716588740294</v>
      </c>
      <c r="RI9" s="57">
        <f>MIN(GI9,$C$16)*$C$17*1000/60/60/$C$21</f>
        <v>0.75713145369534862</v>
      </c>
      <c r="RJ9" s="57">
        <f>MIN(GJ9,$C$16)*$C$17*1000/60/60/$C$21</f>
        <v>0.82022574150329441</v>
      </c>
      <c r="RK9" s="57">
        <f>MIN(GK9,$C$16)*$C$17*1000/60/60/$C$21</f>
        <v>0.88332002931124032</v>
      </c>
      <c r="RL9" s="61">
        <f t="shared" ref="RL9:RL72" si="237">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61">
        <f t="shared" ref="SH9:SH72" si="238">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48">
        <f t="shared" ref="TD9:TD72" si="239">SH9</f>
        <v>0.04</v>
      </c>
    </row>
    <row r="10" spans="1:524" x14ac:dyDescent="0.2">
      <c r="A10" s="7"/>
      <c r="B10" s="70" t="s">
        <v>235</v>
      </c>
      <c r="C10" s="71">
        <f>(VLOOKUP('Drive Train'!$D$4,Motors!$B$6:$I$26,4,FALSE))</f>
        <v>5330</v>
      </c>
      <c r="D10" s="5"/>
      <c r="E10" s="6"/>
      <c r="F10" s="183"/>
      <c r="G10" s="183"/>
      <c r="H10" s="183"/>
      <c r="I10" s="183"/>
      <c r="J10" s="183"/>
      <c r="K10" s="183"/>
      <c r="L10" s="183"/>
      <c r="M10" s="183"/>
      <c r="N10" s="183"/>
      <c r="O10" s="183"/>
      <c r="P10" s="5"/>
      <c r="Q10" s="73"/>
      <c r="R10" s="63">
        <f t="shared" si="114"/>
        <v>0.08</v>
      </c>
      <c r="S10" s="2">
        <f>NG10/'Drive Train'!$F$35</f>
        <v>0.54251203945782611</v>
      </c>
      <c r="T10" s="2">
        <f>NH10/'Drive Train'!$F$35</f>
        <v>0.47548387096774192</v>
      </c>
      <c r="U10" s="2">
        <f>NI10/'Drive Train'!$F$35</f>
        <v>0.47548387096774192</v>
      </c>
      <c r="V10" s="2">
        <f>NJ10/'Drive Train'!$F$35</f>
        <v>0.47548387096774192</v>
      </c>
      <c r="W10" s="2">
        <f>NK10/'Drive Train'!$F$35</f>
        <v>0.47548387096774192</v>
      </c>
      <c r="X10" s="2">
        <f>NL10/'Drive Train'!$F$35</f>
        <v>0.47548387096774192</v>
      </c>
      <c r="Y10" s="2">
        <f>NM10/'Drive Train'!$F$35</f>
        <v>0.49636103558978129</v>
      </c>
      <c r="Z10" s="2">
        <f>NN10/'Drive Train'!$F$35</f>
        <v>0.55357302385595253</v>
      </c>
      <c r="AA10" s="2">
        <f>NO10/'Drive Train'!$F$35</f>
        <v>0.59841485249700566</v>
      </c>
      <c r="AB10" s="2">
        <f>NP10/'Drive Train'!$F$35</f>
        <v>0.63450705603736535</v>
      </c>
      <c r="AC10" s="2">
        <f>NQ10/'Drive Train'!$F$35</f>
        <v>0.66418286783721669</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15"/>
        <v>0.08</v>
      </c>
      <c r="AO10" s="46">
        <f>LO10*12*60/(PI() * 'Drive Train'!$F$15)/S$6*ABS(S10)</f>
        <v>259.95181368261029</v>
      </c>
      <c r="AP10" s="46">
        <f>LP10*12*60/(PI() * 'Drive Train'!$F$15)/T$6*ABS(T10)</f>
        <v>23.57654739193682</v>
      </c>
      <c r="AQ10" s="46">
        <f>LQ10*12*60/(PI() * 'Drive Train'!$F$15)/U$6*ABS(U10)</f>
        <v>49.190574188115093</v>
      </c>
      <c r="AR10" s="46">
        <f>LR10*12*60/(PI() * 'Drive Train'!$F$15)/V$6*ABS(V10)</f>
        <v>84.118792546539993</v>
      </c>
      <c r="AS10" s="46">
        <f>LS10*12*60/(PI() * 'Drive Train'!$F$15)/W$6*ABS(W10)</f>
        <v>128.36120246721151</v>
      </c>
      <c r="AT10" s="46">
        <f>LT10*12*60/(PI() * 'Drive Train'!$F$15)/X$6*ABS(X10)</f>
        <v>177.2045184694949</v>
      </c>
      <c r="AU10" s="46">
        <f>LU10*12*60/(PI() * 'Drive Train'!$F$15)/Y$6*ABS(Y10)</f>
        <v>214.58268399060412</v>
      </c>
      <c r="AV10" s="46">
        <f>LV10*12*60/(PI() * 'Drive Train'!$F$15)/Z$6*ABS(Z10)</f>
        <v>272.32521268952109</v>
      </c>
      <c r="AW10" s="46">
        <f>LW10*12*60/(PI() * 'Drive Train'!$F$15)/AA$6*ABS(AA10)</f>
        <v>330.06774138843804</v>
      </c>
      <c r="AX10" s="46">
        <f>LX10*12*60/(PI() * 'Drive Train'!$F$15)/AB$6*ABS(AB10)</f>
        <v>387.81027008735492</v>
      </c>
      <c r="AY10" s="46">
        <f>LY10*12*60/(PI() * 'Drive Train'!$F$15)/AC$6*ABS(AC10)</f>
        <v>445.55279878627186</v>
      </c>
      <c r="AZ10" s="46">
        <f>LZ10*12*60/(PI() * 'Drive Train'!$F$15)/AD$6*ABS(AD10)</f>
        <v>132.28559849801374</v>
      </c>
      <c r="BA10" s="46">
        <f>MA10*12*60/(PI() * 'Drive Train'!$F$15)/AE$6*ABS(AE10)</f>
        <v>156.77590098602417</v>
      </c>
      <c r="BB10" s="46">
        <f>MB10*12*60/(PI() * 'Drive Train'!$F$15)/AF$6*ABS(AF10)</f>
        <v>179.34472302841536</v>
      </c>
      <c r="BC10" s="46">
        <f>MC10*12*60/(PI() * 'Drive Train'!$F$15)/AG$6*ABS(AG10)</f>
        <v>199.99206462518714</v>
      </c>
      <c r="BD10" s="46">
        <f>MD10*12*60/(PI() * 'Drive Train'!$F$15)/AH$6*ABS(AH10)</f>
        <v>218.71792577633977</v>
      </c>
      <c r="BE10" s="46">
        <f>ME10*12*60/(PI() * 'Drive Train'!$F$15)/AI$6*ABS(AI10)</f>
        <v>235.5223064818731</v>
      </c>
      <c r="BF10" s="46">
        <f>MF10*12*60/(PI() * 'Drive Train'!$F$15)/AJ$6*ABS(AJ10)</f>
        <v>250.40520674178711</v>
      </c>
      <c r="BG10" s="46">
        <f>MG10*12*60/(PI() * 'Drive Train'!$F$15)/AK$6*ABS(AK10)</f>
        <v>263.36662655608194</v>
      </c>
      <c r="BH10" s="46">
        <f>MH10*12*60/(PI() * 'Drive Train'!$F$15)/AL$6*ABS(AL10)</f>
        <v>274.4065659247575</v>
      </c>
      <c r="BI10" s="46">
        <f>MI10*12*60/(PI() * 'Drive Train'!$F$15)/AM$6*ABS(AM10)</f>
        <v>283.52502484781365</v>
      </c>
      <c r="BJ10" s="61">
        <f t="shared" si="65"/>
        <v>0.08</v>
      </c>
      <c r="BK10" s="2">
        <f>IF(OR(KS9=1,AND($C$37=Motors!$C$31,OY9=1)),0,IF(NG10=0,-(CG9+$C$15)/($C$14-$C$15)*$C$12,($C$11*S10-AO10)/($C$11*S10)*$C$12*S10))</f>
        <v>1.2155910315863225</v>
      </c>
      <c r="BL10" s="2">
        <f>IF(OR(KT9=1,AND($C$37=Motors!$C$31,OZ9=1)),0,IF(NH10=0,-(CH9+$C$15)/($C$14-$C$15)*$C$12,($C$11*T10-AP10)/($C$11*T10)*$C$12*T10))</f>
        <v>1.1564190228569968</v>
      </c>
      <c r="BM10" s="2">
        <f>IF(OR(KU9=1,AND($C$37=Motors!$C$31,PA9=1)),0,IF(NI10=0,-(CI9+$C$15)/($C$14-$C$15)*$C$12,($C$11*U10-AQ10)/($C$11*U10)*$C$12*U10))</f>
        <v>1.1450055656768117</v>
      </c>
      <c r="BN10" s="2">
        <f>IF(OR(KV9=1,AND($C$37=Motors!$C$31,PB9=1)),0,IF(NJ10=0,-(CJ9+$C$15)/($C$14-$C$15)*$C$12,($C$11*V10-AR10)/($C$11*V10)*$C$12*V10))</f>
        <v>1.1294417604311042</v>
      </c>
      <c r="BO10" s="2">
        <f>IF(OR(KW9=1,AND($C$37=Motors!$C$31,PC9=1)),0,IF(NK10=0,-(CK9+$C$15)/($C$14-$C$15)*$C$12,($C$11*W10-AS10)/($C$11*W10)*$C$12*W10))</f>
        <v>1.1097276071198752</v>
      </c>
      <c r="BP10" s="2">
        <f>IF(OR(KX9=1,AND($C$37=Motors!$C$31,PD9=1)),0,IF(NL10=0,-(CL9+$C$15)/($C$14-$C$15)*$C$12,($C$11*X10-AT10)/($C$11*X10)*$C$12*X10))</f>
        <v>1.0879633175699988</v>
      </c>
      <c r="BQ10" s="2">
        <f>IF(OR(KY9=1,AND($C$37=Motors!$C$31,PE9=1)),0,IF(NM10=0,-(CM9+$C$15)/($C$14-$C$15)*$C$12,($C$11*Y10-AU10)/($C$11*Y10)*$C$12*Y10))</f>
        <v>1.1225442199808306</v>
      </c>
      <c r="BR10" s="2">
        <f>IF(OR(KZ9=1,AND($C$37=Motors!$C$31,PF9=1)),0,IF(NN10=0,-(CN9+$C$15)/($C$14-$C$15)*$C$12,($C$11*Z10-AV10)/($C$11*Z10)*$C$12*Z10))</f>
        <v>1.2372232025362644</v>
      </c>
      <c r="BS10" s="2">
        <f>IF(OR(LA9=1,AND($C$37=Motors!$C$31,PG9=1)),0,IF(NO10=0,-(CO9+$C$15)/($C$14-$C$15)*$C$12,($C$11*AA10-AW10)/($C$11*AA10)*$C$12*AA10))</f>
        <v>1.3215435455090607</v>
      </c>
      <c r="BT10" s="2">
        <f>IF(OR(LB9=1,AND($C$37=Motors!$C$31,PH9=1)),0,IF(NP10=0,-(CP9+$C$15)/($C$14-$C$15)*$C$12,($C$11*AB10-AX10)/($C$11*AB10)*$C$12*AB10))</f>
        <v>1.3843907043868202</v>
      </c>
      <c r="BU10" s="2">
        <f>IF(OR(LC9=1,AND($C$37=Motors!$C$31,PI9=1)),0,IF(NQ10=0,-(CQ9+$C$15)/($C$14-$C$15)*$C$12,($C$11*AC10-AY10)/($C$11*AC10)*$C$12*AC10))</f>
        <v>1.4314908615948865</v>
      </c>
      <c r="BV10" s="2">
        <f>IF(OR(LD9=1,AND($C$37=Motors!$C$31,PJ9=1)),0,IF(NR10=0,-(CR9+$C$15)/($C$14-$C$15)*$C$12,($C$11*AD10-AZ10)/($C$11*AD10)*$C$12*AD10))</f>
        <v>2.0231518014350773</v>
      </c>
      <c r="BW10" s="2">
        <f>IF(OR(LE9=1,AND($C$37=Motors!$C$31,PK9=1)),0,IF(NS10=0,-(CS9+$C$15)/($C$14-$C$15)*$C$12,($C$11*AE10-BA10)/($C$11*AE10)*$C$12*AE10))</f>
        <v>1.9449469454313393</v>
      </c>
      <c r="BX10" s="2">
        <f>IF(OR(LF9=1,AND($C$37=Motors!$C$31,PL9=1)),0,IF(NT10=0,-(CT9+$C$15)/($C$14-$C$15)*$C$12,($C$11*AF10-BB10)/($C$11*AF10)*$C$12*AF10))</f>
        <v>1.8675982896245922</v>
      </c>
      <c r="BY10" s="2">
        <f>IF(OR(LG9=1,AND($C$37=Motors!$C$31,PM9=1)),0,IF(NU10=0,-(CU9+$C$15)/($C$14-$C$15)*$C$12,($C$11*AG10-BC10)/($C$11*AG10)*$C$12*AG10))</f>
        <v>1.7911058340148376</v>
      </c>
      <c r="BZ10" s="2">
        <f>IF(OR(LH9=1,AND($C$37=Motors!$C$31,PN9=1)),0,IF(NV10=0,-(CV9+$C$15)/($C$14-$C$15)*$C$12,($C$11*AH10-BD10)/($C$11*AH10)*$C$12*AH10))</f>
        <v>1.7154695786020746</v>
      </c>
      <c r="CA10" s="2">
        <f>IF(OR(LI9=1,AND($C$37=Motors!$C$31,PO9=1)),0,IF(NW10=0,-(CW9+$C$15)/($C$14-$C$15)*$C$12,($C$11*AI10-BE10)/($C$11*AI10)*$C$12*AI10))</f>
        <v>1.6406895233863033</v>
      </c>
      <c r="CB10" s="2">
        <f>IF(OR(LJ9=1,AND($C$37=Motors!$C$31,PP9=1)),0,IF(NX10=0,-(CX9+$C$15)/($C$14-$C$15)*$C$12,($C$11*AJ10-BF10)/($C$11*AJ10)*$C$12*AJ10))</f>
        <v>1.5667656683675235</v>
      </c>
      <c r="CC10" s="2">
        <f>IF(OR(LK9=1,AND($C$37=Motors!$C$31,PQ9=1)),0,IF(NY10=0,-(CY9+$C$15)/($C$14-$C$15)*$C$12,($C$11*AK10-BG10)/($C$11*AK10)*$C$12*AK10))</f>
        <v>1.4936980135457354</v>
      </c>
      <c r="CD10" s="2">
        <f>IF(OR(LL9=1,AND($C$37=Motors!$C$31,PR9=1)),0,IF(NZ10=0,-(CZ9+$C$15)/($C$14-$C$15)*$C$12,($C$11*AL10-BH10)/($C$11*AL10)*$C$12*AL10))</f>
        <v>1.4214865589209391</v>
      </c>
      <c r="CE10" s="2">
        <f>IF(OR(LM9=1,AND($C$37=Motors!$C$31,PS9=1)),0,IF(OA10=0,-(DA9+$C$15)/($C$14-$C$15)*$C$12,($C$11*AM10-BI10)/($C$11*AM10)*$C$12*AM10))</f>
        <v>1.3501313044931345</v>
      </c>
      <c r="CF10" s="61">
        <f t="shared" si="67"/>
        <v>0.08</v>
      </c>
      <c r="CG10" s="57">
        <f>IF(AND(KS9=1,OY9=1),0,ABS(BK10/$C$12*($C$14-$C$15)+$C$15) *'Drive Train'!$AA$49 + CG9*(1-'Drive Train'!$AA$49))</f>
        <v>67.463329606856917</v>
      </c>
      <c r="CH10" s="57">
        <f>IF(AND(KT9=1,OZ9=1),0,ABS(BL10/$C$12*($C$14-$C$15)+$C$15) *'Drive Train'!$AA$49 + CH9*(1-'Drive Train'!$AA$49))</f>
        <v>64.313218104793648</v>
      </c>
      <c r="CI10" s="57">
        <f>IF(AND(KU9=1,PA9=1),0,ABS(BM10/$C$12*($C$14-$C$15)+$C$15) *'Drive Train'!$AA$49 + CI9*(1-'Drive Train'!$AA$49))</f>
        <v>63.705605425865109</v>
      </c>
      <c r="CJ10" s="57">
        <f>IF(AND(KV9=1,PB9=1),0,ABS(BN10/$C$12*($C$14-$C$15)+$C$15) *'Drive Train'!$AA$49 + CJ9*(1-'Drive Train'!$AA$49))</f>
        <v>62.877042681871643</v>
      </c>
      <c r="CK10" s="57">
        <f>IF(AND(KW9=1,PC9=1),0,ABS(BO10/$C$12*($C$14-$C$15)+$C$15) *'Drive Train'!$AA$49 + CK9*(1-'Drive Train'!$AA$49))</f>
        <v>61.827529872813265</v>
      </c>
      <c r="CL10" s="57">
        <f>IF(AND(KX9=1,PD9=1),0,ABS(BP10/$C$12*($C$14-$C$15)+$C$15) *'Drive Train'!$AA$49 + CL9*(1-'Drive Train'!$AA$49))</f>
        <v>60.668874956112376</v>
      </c>
      <c r="CM10" s="57">
        <f>IF(AND(KY9=1,PE9=1),0,ABS(BQ10/$C$12*($C$14-$C$15)+$C$15) *'Drive Train'!$AA$49 + CM9*(1-'Drive Train'!$AA$49))</f>
        <v>62.509841669518906</v>
      </c>
      <c r="CN10" s="57">
        <f>IF(AND(KZ9=1,PF9=1),0,ABS(BR10/$C$12*($C$14-$C$15)+$C$15) *'Drive Train'!$AA$49 + CN9*(1-'Drive Train'!$AA$49))</f>
        <v>68.614950989793655</v>
      </c>
      <c r="CO10" s="57">
        <f>IF(AND(LA9=1,PG9=1),0,ABS(BS10/$C$12*($C$14-$C$15)+$C$15) *'Drive Train'!$AA$49 + CO9*(1-'Drive Train'!$AA$49))</f>
        <v>73.103872153034217</v>
      </c>
      <c r="CP10" s="57">
        <f>IF(AND(LB9=1,PH9=1),0,ABS(BT10/$C$12*($C$14-$C$15)+$C$15) *'Drive Train'!$AA$49 + CP9*(1-'Drive Train'!$AA$49))</f>
        <v>76.449635839348147</v>
      </c>
      <c r="CQ10" s="57">
        <f>IF(AND(LC9=1,PI9=1),0,ABS(BU10/$C$12*($C$14-$C$15)+$C$15) *'Drive Train'!$AA$49 + CQ9*(1-'Drive Train'!$AA$49))</f>
        <v>78.957084042582537</v>
      </c>
      <c r="CR10" s="57">
        <f>IF(AND(LD9=1,PJ9=1),0,ABS(BV10/$C$12*($C$14-$C$15)+$C$15) *'Drive Train'!$AA$49 + CR9*(1-'Drive Train'!$AA$49))</f>
        <v>110.45505025897111</v>
      </c>
      <c r="CS10" s="57">
        <f>IF(AND(LE9=1,PK9=1),0,ABS(BW10/$C$12*($C$14-$C$15)+$C$15) *'Drive Train'!$AA$49 + CS9*(1-'Drive Train'!$AA$49))</f>
        <v>106.29169630657294</v>
      </c>
      <c r="CT10" s="57">
        <f>IF(AND(LF9=1,PL9=1),0,ABS(BX10/$C$12*($C$14-$C$15)+$C$15) *'Drive Train'!$AA$49 + CT9*(1-'Drive Train'!$AA$49))</f>
        <v>102.17392346839634</v>
      </c>
      <c r="CU10" s="57">
        <f>IF(AND(LG9=1,PM9=1),0,ABS(BY10/$C$12*($C$14-$C$15)+$C$15) *'Drive Train'!$AA$49 + CU9*(1-'Drive Train'!$AA$49))</f>
        <v>98.101731744441338</v>
      </c>
      <c r="CV10" s="57">
        <f>IF(AND(LH9=1,PN9=1),0,ABS(BZ10/$C$12*($C$14-$C$15)+$C$15) *'Drive Train'!$AA$49 + CV9*(1-'Drive Train'!$AA$49))</f>
        <v>94.075121134707942</v>
      </c>
      <c r="CW10" s="57">
        <f>IF(AND(LI9=1,PO9=1),0,ABS(CA10/$C$12*($C$14-$C$15)+$C$15) *'Drive Train'!$AA$49 + CW9*(1-'Drive Train'!$AA$49))</f>
        <v>90.094091639196137</v>
      </c>
      <c r="CX10" s="57">
        <f>IF(AND(LJ9=1,PP9=1),0,ABS(CB10/$C$12*($C$14-$C$15)+$C$15) *'Drive Train'!$AA$49 + CX9*(1-'Drive Train'!$AA$49))</f>
        <v>86.158643257905908</v>
      </c>
      <c r="CY10" s="57">
        <f>IF(AND(LK9=1,PQ9=1),0,ABS(CC10/$C$12*($C$14-$C$15)+$C$15) *'Drive Train'!$AA$49 + CY9*(1-'Drive Train'!$AA$49))</f>
        <v>82.26877599083727</v>
      </c>
      <c r="CZ10" s="57">
        <f>IF(AND(LL9=1,PR9=1),0,ABS(CD10/$C$12*($C$14-$C$15)+$C$15) *'Drive Train'!$AA$49 + CZ9*(1-'Drive Train'!$AA$49))</f>
        <v>78.424489837990237</v>
      </c>
      <c r="DA10" s="57">
        <f>IF(AND(LM9=1,PS9=1),0,ABS(CE10/$C$12*($C$14-$C$15)+$C$15) *'Drive Train'!$AA$49 + DA9*(1-'Drive Train'!$AA$49))</f>
        <v>74.62578479936478</v>
      </c>
      <c r="DB10" s="61">
        <f t="shared" si="116"/>
        <v>0.08</v>
      </c>
      <c r="DC10" s="57">
        <f t="shared" si="68"/>
        <v>67.463329606856917</v>
      </c>
      <c r="DD10" s="57">
        <f t="shared" si="69"/>
        <v>64.313218104793648</v>
      </c>
      <c r="DE10" s="57">
        <f t="shared" si="70"/>
        <v>63.705605425865109</v>
      </c>
      <c r="DF10" s="57">
        <f t="shared" si="71"/>
        <v>62.877042681871643</v>
      </c>
      <c r="DG10" s="57">
        <f t="shared" si="72"/>
        <v>61.827529872813265</v>
      </c>
      <c r="DH10" s="57">
        <f t="shared" si="73"/>
        <v>60.668874956112376</v>
      </c>
      <c r="DI10" s="57">
        <f t="shared" si="74"/>
        <v>62.509841669518906</v>
      </c>
      <c r="DJ10" s="57">
        <f t="shared" si="75"/>
        <v>68.614950989793655</v>
      </c>
      <c r="DK10" s="57">
        <f t="shared" si="76"/>
        <v>73.103872153034217</v>
      </c>
      <c r="DL10" s="57">
        <f t="shared" si="77"/>
        <v>76.449635839348147</v>
      </c>
      <c r="DM10" s="57">
        <f t="shared" si="78"/>
        <v>78.957084042582537</v>
      </c>
      <c r="DN10" s="57">
        <f t="shared" si="79"/>
        <v>25</v>
      </c>
      <c r="DO10" s="57">
        <f t="shared" si="80"/>
        <v>30</v>
      </c>
      <c r="DP10" s="57">
        <f t="shared" si="81"/>
        <v>35</v>
      </c>
      <c r="DQ10" s="57">
        <f t="shared" si="82"/>
        <v>40</v>
      </c>
      <c r="DR10" s="57">
        <f t="shared" si="83"/>
        <v>45</v>
      </c>
      <c r="DS10" s="57">
        <f t="shared" si="84"/>
        <v>50</v>
      </c>
      <c r="DT10" s="57">
        <f t="shared" si="85"/>
        <v>55</v>
      </c>
      <c r="DU10" s="57">
        <f t="shared" si="86"/>
        <v>60</v>
      </c>
      <c r="DV10" s="57">
        <f t="shared" si="87"/>
        <v>65</v>
      </c>
      <c r="DW10" s="57">
        <f t="shared" si="88"/>
        <v>70</v>
      </c>
      <c r="DX10" s="61">
        <f t="shared" si="117"/>
        <v>0.08</v>
      </c>
      <c r="DY10" s="2">
        <f>IF(OY10=0,($C$23/0.4536*IF(ISNA(MK9),'Drive Train'!$F$16,'Drive Train'!$F$17)*4.448*$C$24*S$6)*SIGN(BK10),BK10)</f>
        <v>3.6189497344000006</v>
      </c>
      <c r="DZ10" s="2">
        <f>IF(OZ10=0,($C$23/0.4536*IF(ISNA(ML9),'Drive Train'!$F$16,'Drive Train'!$F$17)*4.448*$C$24*$C$21*T$6)*SIGN(BL10),BL10)</f>
        <v>14.225645600594998</v>
      </c>
      <c r="EA10" s="2">
        <f>IF(PA10=0,($C$23/0.4536*IF(ISNA(MM9),'Drive Train'!$F$16,'Drive Train'!$F$17)*4.448*$C$24*$C$21*U$6)*SIGN(BM10),BM10)</f>
        <v>9.8485238773349995</v>
      </c>
      <c r="EB10" s="2">
        <f>IF(PB10=0,($C$23/0.4536*IF(ISNA(MN9),'Drive Train'!$F$16,'Drive Train'!$F$17)*4.448*$C$24*$C$21*V$6)*SIGN(BN10),BN10)</f>
        <v>7.5312241414914709</v>
      </c>
      <c r="EC10" s="2">
        <f>IF(PC10=0,($C$23/0.4536*IF(ISNA(MO9),'Drive Train'!$F$16,'Drive Train'!$F$17)*4.448*$C$24*$C$21*W$6)*SIGN(BO10),BO10)</f>
        <v>6.0967052573978577</v>
      </c>
      <c r="ED10" s="2">
        <f>IF(PD10=0,($C$23/0.4536*IF(ISNA(MP9),'Drive Train'!$F$16,'Drive Train'!$F$17)*4.448*$C$24*$C$21*X$6)*SIGN(BP10),BP10)</f>
        <v>5.1212324162142009</v>
      </c>
      <c r="EE10" s="2">
        <f>IF(PE10=0,($C$23/0.4536*IF(ISNA(MQ9),'Drive Train'!$F$16,'Drive Train'!$F$17)*4.448*$C$24*$C$21*Y$6)*SIGN(BQ10),BQ10)</f>
        <v>4.4148555312191382</v>
      </c>
      <c r="EF10" s="2">
        <f>IF(PF10=0,($C$23/0.4536*IF(ISNA(MR9),'Drive Train'!$F$16,'Drive Train'!$F$17)*4.448*$C$24*$C$21*Z$6)*SIGN(BR10),BR10)</f>
        <v>3.8797215274349997</v>
      </c>
      <c r="EG10" s="2">
        <f>IF(PG10=0,($C$23/0.4536*IF(ISNA(MS9),'Drive Train'!$F$16,'Drive Train'!$F$17)*4.448*$C$24*$C$21*AA$6)*SIGN(BS10),BS10)</f>
        <v>3.4602921731177019</v>
      </c>
      <c r="EH10" s="2">
        <f>IF(PH10=0,($C$23/0.4536*IF(ISNA(MT9),'Drive Train'!$F$16,'Drive Train'!$F$17)*4.448*$C$24*$C$21*AB$6)*SIGN(BT10),BT10)</f>
        <v>3.1227026928135362</v>
      </c>
      <c r="EI10" s="2">
        <f>IF(PI10=0,($C$23/0.4536*IF(ISNA(MU9),'Drive Train'!$F$16,'Drive Train'!$F$17)*4.448*$C$24*$C$21*AC$6)*SIGN(BU10),BU10)</f>
        <v>2.8451291201189992</v>
      </c>
      <c r="EJ10" s="2">
        <f>IF(PJ10=0,($C$23/0.4536*IF(ISNA(MV9),'Drive Train'!$F$16,'Drive Train'!$F$17)*4.448*$C$24*$C$21*AD$6)*SIGN(BV10),BV10)</f>
        <v>3.9831807681666</v>
      </c>
      <c r="EK10" s="2">
        <f>IF(PK10=0,($C$23/0.4536*IF(ISNA(MW9),'Drive Train'!$F$16,'Drive Train'!$F$17)*4.448*$C$24*$C$21*AE$6)*SIGN(BW10),BW10)</f>
        <v>3.9831807681666</v>
      </c>
      <c r="EL10" s="2">
        <f>IF(PL10=0,($C$23/0.4536*IF(ISNA(MX9),'Drive Train'!$F$16,'Drive Train'!$F$17)*4.448*$C$24*$C$21*AF$6)*SIGN(BX10),BX10)</f>
        <v>3.9831807681666</v>
      </c>
      <c r="EM10" s="2">
        <f>IF(PM10=0,($C$23/0.4536*IF(ISNA(MY9),'Drive Train'!$F$16,'Drive Train'!$F$17)*4.448*$C$24*$C$21*AG$6)*SIGN(BY10),BY10)</f>
        <v>3.9831807681666</v>
      </c>
      <c r="EN10" s="2">
        <f>IF(PN10=0,($C$23/0.4536*IF(ISNA(MZ9),'Drive Train'!$F$16,'Drive Train'!$F$17)*4.448*$C$24*$C$21*AH$6)*SIGN(BZ10),BZ10)</f>
        <v>3.9831807681666</v>
      </c>
      <c r="EO10" s="2">
        <f>IF(PO10=0,($C$23/0.4536*IF(ISNA(NA9),'Drive Train'!$F$16,'Drive Train'!$F$17)*4.448*$C$24*$C$21*AI$6)*SIGN(CA10),CA10)</f>
        <v>3.9831807681666</v>
      </c>
      <c r="EP10" s="2">
        <f>IF(PP10=0,($C$23/0.4536*IF(ISNA(NB9),'Drive Train'!$F$16,'Drive Train'!$F$17)*4.448*$C$24*$C$21*AJ$6)*SIGN(CB10),CB10)</f>
        <v>3.9831807681666</v>
      </c>
      <c r="EQ10" s="2">
        <f>IF(PQ10=0,($C$23/0.4536*IF(ISNA(NC9),'Drive Train'!$F$16,'Drive Train'!$F$17)*4.448*$C$24*$C$21*AK$6)*SIGN(CC10),CC10)</f>
        <v>3.9831807681666</v>
      </c>
      <c r="ER10" s="2">
        <f>IF(PR10=0,($C$23/0.4536*IF(ISNA(ND9),'Drive Train'!$F$16,'Drive Train'!$F$17)*4.448*$C$24*$C$21*AL$6)*SIGN(CD10),CD10)</f>
        <v>3.9831807681666</v>
      </c>
      <c r="ES10" s="2">
        <f>IF(PS10=0,($C$23/0.4536*IF(ISNA(NE9),'Drive Train'!$F$16,'Drive Train'!$F$17)*4.448*$C$24*$C$21*AM$6)*SIGN(CE10),CE10)</f>
        <v>3.9831807681666</v>
      </c>
      <c r="ET10" s="61">
        <f t="shared" si="89"/>
        <v>0.08</v>
      </c>
      <c r="EU10" s="259">
        <f>MAX(MIN(IF(AND(OY9=1,NG10&lt;0),-1,1)*(DC10-$C$15)/($C$14-$C$15)*$C$12*$C$21-$C$33*LO10/AO$6 -  OY9*$C$33/$C$21,DY9/$C$19),MAX(EU$8:EU9)*-1)</f>
        <v>1.0448366339914945</v>
      </c>
      <c r="EV10" s="259">
        <f>MAX(MIN(IF(AND(OZ9=1,NH10&lt;0),-1,1)*(DD10-$C$15)/($C$14-$C$15)*$C$12*$C$21-$C$33*LP10/AP$6 -  OZ9*$C$33/$C$21,DZ9/$C$19),MAX(EV$8:EV9)*-1)</f>
        <v>1.0156059943373172</v>
      </c>
      <c r="EW10" s="259">
        <f>MAX(MIN(IF(AND(PA9=1,NI10&lt;0),-1,1)*(DE10-$C$15)/($C$14-$C$15)*$C$12*$C$21-$C$33*LQ10/AQ$6 -  PA9*$C$33/$C$21,EA9/$C$19),MAX(EW$8:EW9)*-1)</f>
        <v>1.0026881883426773</v>
      </c>
      <c r="EX10" s="259">
        <f>MAX(MIN(IF(AND(PB9=1,NJ10&lt;0),-1,1)*(DF10-$C$15)/($C$14-$C$15)*$C$12*$C$21-$C$33*LR10/AR$6 -  PB9*$C$33/$C$21,EB9/$C$19),MAX(EX$8:EX9)*-1)</f>
        <v>0.98507299834998585</v>
      </c>
      <c r="EY10" s="259">
        <f>MAX(MIN(IF(AND(PC9=1,NK10&lt;0),-1,1)*(DG10-$C$15)/($C$14-$C$15)*$C$12*$C$21-$C$33*LS10/AS$6 -  PC9*$C$33/$C$21,EC9/$C$19),MAX(EY$8:EY9)*-1)</f>
        <v>0.96276042435924392</v>
      </c>
      <c r="EZ10" s="259">
        <f>MAX(MIN(IF(AND(PD9=1,NL10&lt;0),-1,1)*(DH10-$C$15)/($C$14-$C$15)*$C$12*$C$21-$C$33*LT10/AT$6 -  PD9*$C$33/$C$21,ED9/$C$19),MAX(EZ$8:EZ9)*-1)</f>
        <v>0.9381274962658549</v>
      </c>
      <c r="FA10" s="259">
        <f>MAX(MIN(IF(AND(PE9=1,NM10&lt;0),-1,1)*(DI10-$C$15)/($C$14-$C$15)*$C$12*$C$21-$C$33*LU10/AU$6 -  PE9*$C$33/$C$21,EE9/$C$19),MAX(FA$8:FA9)*-1)</f>
        <v>0.96540181950108939</v>
      </c>
      <c r="FB10" s="259">
        <f>MAX(MIN(IF(AND(PF9=1,NN10&lt;0),-1,1)*(DJ10-$C$15)/($C$14-$C$15)*$C$12*$C$21-$C$33*LV10/AV$6 -  PF9*$C$33/$C$21,EF9/$C$19),MAX(FB$8:FB9)*-1)</f>
        <v>0.96993038185874991</v>
      </c>
      <c r="FC10" s="259">
        <f>MAX(MIN(IF(AND(PG9=1,NO10&lt;0),-1,1)*(DK10-$C$15)/($C$14-$C$15)*$C$12*$C$21-$C$33*LW10/AW$6 -  PG9*$C$33/$C$21,EG9/$C$19),MAX(FC$8:FC9)*-1)</f>
        <v>0.86507304327942547</v>
      </c>
      <c r="FD10" s="259">
        <f>MAX(MIN(IF(AND(PH9=1,NP10&lt;0),-1,1)*(DL10-$C$15)/($C$14-$C$15)*$C$12*$C$21-$C$33*LX10/AX$6 -  PH9*$C$33/$C$21,EH9/$C$19),MAX(FD$8:FD9)*-1)</f>
        <v>0.78067567320338405</v>
      </c>
      <c r="FE10" s="259">
        <f>MAX(MIN(IF(AND(PI9=1,NQ10&lt;0),-1,1)*(DM10-$C$15)/($C$14-$C$15)*$C$12*$C$21-$C$33*LY10/AY$6 -  PI9*$C$33/$C$21,EI9/$C$19),MAX(FE$8:FE9)*-1)</f>
        <v>0.7112822800297498</v>
      </c>
      <c r="FF10" s="259">
        <f>MAX(MIN(IF(AND(PJ9=1,NR10&lt;0),-1,1)*(DN10-$C$15)/($C$14-$C$15)*$C$12*$C$21-$C$33*LZ10/AZ$6 -  PJ9*$C$33/$C$21,EJ9/$C$19),MAX(FF$8:FF9)*-1)</f>
        <v>0.3597150903746727</v>
      </c>
      <c r="FG10" s="259">
        <f>MAX(MIN(IF(AND(PK9=1,NS10&lt;0),-1,1)*(DO10-$C$15)/($C$14-$C$15)*$C$12*$C$21-$C$33*MA10/BA$6 -  PK9*$C$33/$C$21,EK9/$C$19),MAX(FG$8:FG9)*-1)</f>
        <v>0.44054812567155882</v>
      </c>
      <c r="FH10" s="259">
        <f>MAX(MIN(IF(AND(PL9=1,NT10&lt;0),-1,1)*(DP10-$C$15)/($C$14-$C$15)*$C$12*$C$21-$C$33*MB10/BB$6 -  PL9*$C$33/$C$21,EL9/$C$19),MAX(FH$8:FH9)*-1)</f>
        <v>0.521381160968445</v>
      </c>
      <c r="FI10" s="259">
        <f>MAX(MIN(IF(AND(PM9=1,NU10&lt;0),-1,1)*(DQ10-$C$15)/($C$14-$C$15)*$C$12*$C$21-$C$33*MC10/BC$6 -  PM9*$C$33/$C$21,EM9/$C$19),MAX(FI$8:FI9)*-1)</f>
        <v>0.60221419626533101</v>
      </c>
      <c r="FJ10" s="259">
        <f>MAX(MIN(IF(AND(PN9=1,NV10&lt;0),-1,1)*(DR10-$C$15)/($C$14-$C$15)*$C$12*$C$21-$C$33*MD10/BD$6 -  PN9*$C$33/$C$21,EN9/$C$19),MAX(FJ$8:FJ9)*-1)</f>
        <v>0.68304723156221714</v>
      </c>
      <c r="FK10" s="259">
        <f>MAX(MIN(IF(AND(PO9=1,NW10&lt;0),-1,1)*(DS10-$C$15)/($C$14-$C$15)*$C$12*$C$21-$C$33*ME10/BE$6 -  PO9*$C$33/$C$21,EO9/$C$19),MAX(FK$8:FK9)*-1)</f>
        <v>0.76388026685910315</v>
      </c>
      <c r="FL10" s="259">
        <f>MAX(MIN(IF(AND(PP9=1,NX10&lt;0),-1,1)*(DT10-$C$15)/($C$14-$C$15)*$C$12*$C$21-$C$33*MF10/BF$6 -  PP9*$C$33/$C$21,EP9/$C$19),MAX(FL$8:FL9)*-1)</f>
        <v>0.84471330215598928</v>
      </c>
      <c r="FM10" s="259">
        <f>MAX(MIN(IF(AND(PQ9=1,NY10&lt;0),-1,1)*(DU10-$C$15)/($C$14-$C$15)*$C$12*$C$21-$C$33*MG10/BG$6 -  PQ9*$C$33/$C$21,EQ9/$C$19),MAX(FM$8:FM9)*-1)</f>
        <v>0.92554633745287529</v>
      </c>
      <c r="FN10" s="259">
        <f>MAX(MIN(IF(AND(PR9=1,NZ10&lt;0),-1,1)*(DV10-$C$15)/($C$14-$C$15)*$C$12*$C$21-$C$33*MH10/BH$6 -  PR9*$C$33/$C$21,ER9/$C$19),MAX(FN$8:FN9)*-1)</f>
        <v>0.99579519204165001</v>
      </c>
      <c r="FO10" s="259">
        <f>MAX(MIN(IF(AND(PS9=1,OA10&lt;0),-1,1)*(DW10-$C$15)/($C$14-$C$15)*$C$12*$C$21-$C$33*MI10/BI$6 -  PS9*$C$33/$C$21,ES9/$C$19),MAX(FO$8:FO9)*-1)</f>
        <v>0.99579519204165001</v>
      </c>
      <c r="FP10" s="61">
        <f t="shared" si="118"/>
        <v>0.08</v>
      </c>
      <c r="FQ10" s="260">
        <f>IF(AND(KS10=1,OY10=1),0,MIN((ABS(($C$14-$C$15)*EU10/$C$12/$C$21)+$C$15)/$C$21,DC10))</f>
        <v>67.463329606856917</v>
      </c>
      <c r="FR10" s="260">
        <f>IF(AND(KT10=1,OZ10=1),0,MIN((ABS(($C$14-$C$15)*EV10/$C$12/$C$21)+$C$15)/$C$21,DD10))</f>
        <v>64.313218104793648</v>
      </c>
      <c r="FS10" s="260">
        <f>IF(AND(KU10=1,PA10=1),0,MIN((ABS(($C$14-$C$15)*EW10/$C$12/$C$21)+$C$15)/$C$21,DE10))</f>
        <v>63.705605425865109</v>
      </c>
      <c r="FT10" s="260">
        <f>IF(AND(KV10=1,PB10=1),0,MIN((ABS(($C$14-$C$15)*EX10/$C$12/$C$21)+$C$15)/$C$21,DF10))</f>
        <v>62.877042681871643</v>
      </c>
      <c r="FU10" s="260">
        <f>IF(AND(KW10=1,PC10=1),0,MIN((ABS(($C$14-$C$15)*EY10/$C$12/$C$21)+$C$15)/$C$21,DG10))</f>
        <v>61.827529872813265</v>
      </c>
      <c r="FV10" s="260">
        <f>IF(AND(KX10=1,PD10=1),0,MIN((ABS(($C$14-$C$15)*EZ10/$C$12/$C$21)+$C$15)/$C$21,DH10))</f>
        <v>60.668874956112376</v>
      </c>
      <c r="FW10" s="260">
        <f>IF(AND(KY10=1,PE10=1),0,MIN((ABS(($C$14-$C$15)*FA10/$C$12/$C$21)+$C$15)/$C$21,DI10))</f>
        <v>62.509841669518906</v>
      </c>
      <c r="FX10" s="260">
        <f>IF(AND(KZ10=1,PF10=1),0,MIN((ABS(($C$14-$C$15)*FB10/$C$12/$C$21)+$C$15)/$C$21,DJ10))</f>
        <v>68.614950989793655</v>
      </c>
      <c r="FY10" s="260">
        <f>IF(AND(LA10=1,PG10=1),0,MIN((ABS(($C$14-$C$15)*FC10/$C$12/$C$21)+$C$15)/$C$21,DK10))</f>
        <v>62.522742071735955</v>
      </c>
      <c r="FZ10" s="260">
        <f>IF(AND(LB10=1,PH10=1),0,MIN((ABS(($C$14-$C$15)*FD10/$C$12/$C$21)+$C$15)/$C$21,DL10))</f>
        <v>56.727606201118121</v>
      </c>
      <c r="GA10" s="260">
        <f>IF(AND(LC10=1,PI10=1),0,MIN((ABS(($C$14-$C$15)*FE10/$C$12/$C$21)+$C$15)/$C$21,DM10))</f>
        <v>51.962716707498991</v>
      </c>
      <c r="GB10" s="260">
        <f>IF(AND(LD10=1,PJ10=1),0,MIN((ABS(($C$14-$C$15)*FF10/$C$12/$C$21)+$C$15)/$C$21,DN10))</f>
        <v>25</v>
      </c>
      <c r="GC10" s="260">
        <f>IF(AND(LE10=1,PK10=1),0,MIN((ABS(($C$14-$C$15)*FG10/$C$12/$C$21)+$C$15)/$C$21,DO10))</f>
        <v>30</v>
      </c>
      <c r="GD10" s="260">
        <f>IF(AND(LF10=1,PL10=1),0,MIN((ABS(($C$14-$C$15)*FH10/$C$12/$C$21)+$C$15)/$C$21,DP10))</f>
        <v>35</v>
      </c>
      <c r="GE10" s="260">
        <f>IF(AND(LG10=1,PM10=1),0,MIN((ABS(($C$14-$C$15)*FI10/$C$12/$C$21)+$C$15)/$C$21,DQ10))</f>
        <v>40</v>
      </c>
      <c r="GF10" s="260">
        <f>IF(AND(LH10=1,PN10=1),0,MIN((ABS(($C$14-$C$15)*FJ10/$C$12/$C$21)+$C$15)/$C$21,DR10))</f>
        <v>45</v>
      </c>
      <c r="GG10" s="260">
        <f>IF(AND(LI10=1,PO10=1),0,MIN((ABS(($C$14-$C$15)*FK10/$C$12/$C$21)+$C$15)/$C$21,DS10))</f>
        <v>50</v>
      </c>
      <c r="GH10" s="260">
        <f>IF(AND(LJ10=1,PP10=1),0,MIN((ABS(($C$14-$C$15)*FL10/$C$12/$C$21)+$C$15)/$C$21,DT10))</f>
        <v>55</v>
      </c>
      <c r="GI10" s="260">
        <f>IF(AND(LK10=1,PQ10=1),0,MIN((ABS(($C$14-$C$15)*FM10/$C$12/$C$21)+$C$15)/$C$21,DU10))</f>
        <v>60</v>
      </c>
      <c r="GJ10" s="260">
        <f>IF(AND(LL10=1,PR10=1),0,MIN((ABS(($C$14-$C$15)*FN10/$C$12/$C$21)+$C$15)/$C$21,DV10))</f>
        <v>65</v>
      </c>
      <c r="GK10" s="260">
        <f>IF(AND(LM10=1,PS10=1),0,MIN((ABS(($C$14-$C$15)*FO10/$C$12/$C$21)+$C$15)/$C$21,DW10))</f>
        <v>70</v>
      </c>
      <c r="GL10" s="61">
        <f t="shared" si="119"/>
        <v>0.08</v>
      </c>
      <c r="GM10" s="57">
        <f>IF(AND(KS9=1,OY9=1),0,EU10*$C$19/S$6/$C$24/$C$23*3.39*$C$21)</f>
        <v>27.042366973291653</v>
      </c>
      <c r="GN10" s="57">
        <f>IF(AND(KT9=1,OZ9=1),0,EV10*$C$19/T$6/$C$24/$C$23*3.39*$C$21)</f>
        <v>7.3600302186792019</v>
      </c>
      <c r="GO10" s="57">
        <f>IF(AND(KU9=1,PA9=1),0,EW10*$C$19/U$6/$C$24/$C$23*3.39*$C$21)</f>
        <v>10.495933822806698</v>
      </c>
      <c r="GP10" s="57">
        <f>IF(AND(KV9=1,PB9=1),0,EX10*$C$19/V$6/$C$24/$C$23*3.39*$C$21)</f>
        <v>13.484323676925785</v>
      </c>
      <c r="GQ10" s="57">
        <f>IF(AND(KW9=1,PC9=1),0,EY10*$C$19/W$6/$C$24/$C$23*3.39*$C$21)</f>
        <v>16.279810934880043</v>
      </c>
      <c r="GR10" s="57">
        <f>IF(AND(KX9=1,PD9=1),0,EZ10*$C$19/X$6/$C$24/$C$23*3.39*$C$21)</f>
        <v>18.884857251041833</v>
      </c>
      <c r="GS10" s="57">
        <f>IF(AND(KY9=1,PE9=1),0,FA10*$C$19/Y$6/$C$24/$C$23*3.39*$C$21)</f>
        <v>22.543323507243986</v>
      </c>
      <c r="GT10" s="57">
        <f>IF(AND(KZ9=1,PF9=1),0,FB10*$C$19/Z$6/$C$24/$C$23*3.39*$C$21)</f>
        <v>25.773080821789936</v>
      </c>
      <c r="GU10" s="57">
        <f>IF(AND(LA9=1,PG9=1),0,FC10*$C$19/AA$6/$C$24/$C$23*3.39*$C$21)</f>
        <v>25.773080821789936</v>
      </c>
      <c r="GV10" s="57">
        <f>IF(AND(LB9=1,PH9=1),0,FD10*$C$19/AB$6/$C$24/$C$23*3.39*$C$21)</f>
        <v>25.773080821789936</v>
      </c>
      <c r="GW10" s="57">
        <f>IF(AND(LC9=1,PI9=1),0,FE10*$C$19/AC$6/$C$24/$C$23*3.39*$C$21)</f>
        <v>25.773080821789936</v>
      </c>
      <c r="GX10" s="57">
        <f>IF(AND(LD9=1,PJ9=1),0,FF10*$C$19/AD$6/$C$24/$C$23*3.39*$C$21)</f>
        <v>9.3101133356909624</v>
      </c>
      <c r="GY10" s="57">
        <f>IF(AND(LE9=1,PK9=1),0,FG10*$C$19/AE$6/$C$24/$C$23*3.39*$C$21)</f>
        <v>11.402226622064521</v>
      </c>
      <c r="GZ10" s="57">
        <f>IF(AND(LF9=1,PL9=1),0,FH10*$C$19/AF$6/$C$24/$C$23*3.39*$C$21)</f>
        <v>13.494339908438082</v>
      </c>
      <c r="HA10" s="57">
        <f>IF(AND(LG9=1,PM9=1),0,FI10*$C$19/AG$6/$C$24/$C$23*3.39*$C$21)</f>
        <v>15.586453194811639</v>
      </c>
      <c r="HB10" s="57">
        <f>IF(AND(LH9=1,PN9=1),0,FJ10*$C$19/AH$6/$C$24/$C$23*3.39*$C$21)</f>
        <v>17.678566481185193</v>
      </c>
      <c r="HC10" s="57">
        <f>IF(AND(LI9=1,PO9=1),0,FK10*$C$19/AI$6/$C$24/$C$23*3.39*$C$21)</f>
        <v>19.770679767558747</v>
      </c>
      <c r="HD10" s="57">
        <f>IF(AND(LJ9=1,PP9=1),0,FL10*$C$19/AJ$6/$C$24/$C$23*3.39*$C$21)</f>
        <v>21.862793053932304</v>
      </c>
      <c r="HE10" s="57">
        <f>IF(AND(LK9=1,PQ9=1),0,FM10*$C$19/AK$6/$C$24/$C$23*3.39*$C$21)</f>
        <v>23.954906340305868</v>
      </c>
      <c r="HF10" s="57">
        <f>IF(AND(LL9=1,PR9=1),0,FN10*$C$19/AL$6/$C$24/$C$23*3.39*$C$21)</f>
        <v>25.773080821789936</v>
      </c>
      <c r="HG10" s="57">
        <f>IF(AND(LM9=1,PS9=1),0,FO10*$C$19/AM$6/$C$24/$C$23*3.39*$C$21)</f>
        <v>25.773080821789936</v>
      </c>
      <c r="HH10" s="61">
        <f t="shared" si="120"/>
        <v>0.08</v>
      </c>
      <c r="HI10" s="57">
        <f t="shared" si="121"/>
        <v>27.042366973291653</v>
      </c>
      <c r="HJ10" s="57">
        <f t="shared" si="122"/>
        <v>7.3600302186792019</v>
      </c>
      <c r="HK10" s="57">
        <f t="shared" si="123"/>
        <v>10.495933822806698</v>
      </c>
      <c r="HL10" s="57">
        <f t="shared" si="124"/>
        <v>13.484323676925785</v>
      </c>
      <c r="HM10" s="57">
        <f t="shared" si="125"/>
        <v>16.279810934880043</v>
      </c>
      <c r="HN10" s="57">
        <f t="shared" si="126"/>
        <v>18.884857251041833</v>
      </c>
      <c r="HO10" s="57">
        <f t="shared" si="127"/>
        <v>22.543323507243986</v>
      </c>
      <c r="HP10" s="57">
        <f t="shared" si="128"/>
        <v>25.773080821789936</v>
      </c>
      <c r="HQ10" s="57">
        <f t="shared" si="129"/>
        <v>25.773080821789936</v>
      </c>
      <c r="HR10" s="57">
        <f t="shared" si="130"/>
        <v>25.773080821789936</v>
      </c>
      <c r="HS10" s="57">
        <f t="shared" si="131"/>
        <v>25.773080821789936</v>
      </c>
      <c r="HT10" s="57">
        <f t="shared" si="132"/>
        <v>9.3101133356909624</v>
      </c>
      <c r="HU10" s="57">
        <f t="shared" si="133"/>
        <v>11.402226622064521</v>
      </c>
      <c r="HV10" s="57">
        <f t="shared" si="134"/>
        <v>13.494339908438082</v>
      </c>
      <c r="HW10" s="57">
        <f t="shared" si="135"/>
        <v>15.586453194811639</v>
      </c>
      <c r="HX10" s="57">
        <f t="shared" si="136"/>
        <v>17.678566481185193</v>
      </c>
      <c r="HY10" s="57">
        <f t="shared" si="137"/>
        <v>19.770679767558747</v>
      </c>
      <c r="HZ10" s="57">
        <f t="shared" si="138"/>
        <v>21.862793053932304</v>
      </c>
      <c r="IA10" s="57">
        <f t="shared" si="139"/>
        <v>23.954906340305868</v>
      </c>
      <c r="IB10" s="57">
        <f t="shared" si="140"/>
        <v>25.773080821789936</v>
      </c>
      <c r="IC10" s="57">
        <f t="shared" si="141"/>
        <v>25.773080821789936</v>
      </c>
      <c r="ID10" s="61">
        <f t="shared" si="142"/>
        <v>0.08</v>
      </c>
      <c r="IE10" s="57">
        <f t="shared" si="143"/>
        <v>6.7271492892770439</v>
      </c>
      <c r="IF10" s="57">
        <f t="shared" si="144"/>
        <v>5.8959999999999999</v>
      </c>
      <c r="IG10" s="57">
        <f t="shared" si="145"/>
        <v>5.8959999999999999</v>
      </c>
      <c r="IH10" s="57">
        <f t="shared" si="146"/>
        <v>5.8959999999999999</v>
      </c>
      <c r="II10" s="57">
        <f t="shared" si="147"/>
        <v>5.8959999999999999</v>
      </c>
      <c r="IJ10" s="57">
        <f t="shared" si="148"/>
        <v>5.8959999999999999</v>
      </c>
      <c r="IK10" s="57">
        <f t="shared" si="149"/>
        <v>6.1548768413132882</v>
      </c>
      <c r="IL10" s="57">
        <f t="shared" si="150"/>
        <v>6.8643054958138112</v>
      </c>
      <c r="IM10" s="57">
        <f t="shared" si="151"/>
        <v>7.4203441709628697</v>
      </c>
      <c r="IN10" s="57">
        <f t="shared" si="152"/>
        <v>7.8678874948633304</v>
      </c>
      <c r="IO10" s="57">
        <f t="shared" si="153"/>
        <v>8.2358675611814878</v>
      </c>
      <c r="IP10" s="57">
        <f t="shared" si="154"/>
        <v>10.52</v>
      </c>
      <c r="IQ10" s="57">
        <f t="shared" si="155"/>
        <v>10.18</v>
      </c>
      <c r="IR10" s="57">
        <f t="shared" si="156"/>
        <v>9.84</v>
      </c>
      <c r="IS10" s="57">
        <f t="shared" si="157"/>
        <v>9.5</v>
      </c>
      <c r="IT10" s="57">
        <f t="shared" si="158"/>
        <v>9.16</v>
      </c>
      <c r="IU10" s="57">
        <f t="shared" si="159"/>
        <v>8.82</v>
      </c>
      <c r="IV10" s="57">
        <f t="shared" si="160"/>
        <v>8.48</v>
      </c>
      <c r="IW10" s="57">
        <f t="shared" si="161"/>
        <v>8.14</v>
      </c>
      <c r="IX10" s="57">
        <f t="shared" si="162"/>
        <v>7.8000000000000007</v>
      </c>
      <c r="IY10" s="57">
        <f t="shared" si="163"/>
        <v>7.46</v>
      </c>
      <c r="IZ10" s="61">
        <f t="shared" si="164"/>
        <v>0.08</v>
      </c>
      <c r="JA10" s="260" t="e">
        <f t="shared" ref="JA10:JA73" si="240">IF(ABS(CG10)&gt;=$S$5,6,NA())</f>
        <v>#N/A</v>
      </c>
      <c r="JB10" s="260" t="e">
        <f t="shared" ref="JB10:JB73" si="241">IF(ABS(CH10)&gt;=$S$5,6,NA())</f>
        <v>#N/A</v>
      </c>
      <c r="JC10" s="260" t="e">
        <f t="shared" ref="JC10:JC73" si="242">IF(ABS(CI10)&gt;=$S$5,6,NA())</f>
        <v>#N/A</v>
      </c>
      <c r="JD10" s="260" t="e">
        <f t="shared" ref="JD10:JD73" si="243">IF(ABS(CJ10)&gt;=$S$5,6,NA())</f>
        <v>#N/A</v>
      </c>
      <c r="JE10" s="260" t="e">
        <f t="shared" ref="JE10:JE73" si="244">IF(ABS(CK10)&gt;=$S$5,6,NA())</f>
        <v>#N/A</v>
      </c>
      <c r="JF10" s="260" t="e">
        <f t="shared" ref="JF10:JF73" si="245">IF(ABS(CL10)&gt;=$S$5,6,NA())</f>
        <v>#N/A</v>
      </c>
      <c r="JG10" s="260" t="e">
        <f t="shared" ref="JG10:JG73" si="246">IF(ABS(CM10)&gt;=$S$5,6,NA())</f>
        <v>#N/A</v>
      </c>
      <c r="JH10" s="260" t="e">
        <f t="shared" ref="JH10:JH73" si="247">IF(ABS(CN10)&gt;=$S$5,6,NA())</f>
        <v>#N/A</v>
      </c>
      <c r="JI10" s="260" t="e">
        <f t="shared" ref="JI10:JI73" si="248">IF(ABS(CO10)&gt;=$S$5,6,NA())</f>
        <v>#N/A</v>
      </c>
      <c r="JJ10" s="260" t="e">
        <f t="shared" ref="JJ10:JJ73" si="249">IF(ABS(CP10)&gt;=$S$5,6,NA())</f>
        <v>#N/A</v>
      </c>
      <c r="JK10" s="260" t="e">
        <f t="shared" ref="JK10:JK73" si="250">IF(ABS(CQ10)&gt;=$S$5,6,NA())</f>
        <v>#N/A</v>
      </c>
      <c r="JL10" s="260">
        <f t="shared" ref="JL10:JL73" si="251">IF(ABS(CR10)&gt;=$S$5,6,NA())</f>
        <v>6</v>
      </c>
      <c r="JM10" s="260">
        <f t="shared" ref="JM10:JM73" si="252">IF(ABS(CS10)&gt;=$S$5,6,NA())</f>
        <v>6</v>
      </c>
      <c r="JN10" s="260">
        <f t="shared" ref="JN10:JN73" si="253">IF(ABS(CT10)&gt;=$S$5,6,NA())</f>
        <v>6</v>
      </c>
      <c r="JO10" s="260">
        <f t="shared" ref="JO10:JO73" si="254">IF(ABS(CU10)&gt;=$S$5,6,NA())</f>
        <v>6</v>
      </c>
      <c r="JP10" s="260">
        <f t="shared" ref="JP10:JP73" si="255">IF(ABS(CV10)&gt;=$S$5,6,NA())</f>
        <v>6</v>
      </c>
      <c r="JQ10" s="260" t="e">
        <f t="shared" ref="JQ10:JQ73" si="256">IF(ABS(CW10)&gt;=$S$5,6,NA())</f>
        <v>#N/A</v>
      </c>
      <c r="JR10" s="260" t="e">
        <f t="shared" ref="JR10:JR73" si="257">IF(ABS(CX10)&gt;=$S$5,6,NA())</f>
        <v>#N/A</v>
      </c>
      <c r="JS10" s="260" t="e">
        <f t="shared" ref="JS10:JS73" si="258">IF(ABS(CY10)&gt;=$S$5,6,NA())</f>
        <v>#N/A</v>
      </c>
      <c r="JT10" s="260" t="e">
        <f t="shared" ref="JT10:JT73" si="259">IF(ABS(CZ10)&gt;=$S$5,6,NA())</f>
        <v>#N/A</v>
      </c>
      <c r="JU10" s="260" t="e">
        <f t="shared" ref="JU10:JU73" si="260">IF(ABS(DA10)&gt;=$S$5,6,NA())</f>
        <v>#N/A</v>
      </c>
      <c r="JV10" s="61">
        <f t="shared" si="166"/>
        <v>0.08</v>
      </c>
      <c r="JW10" s="46">
        <f>IF(AND(KS10=0,HI10&lt;=$C$40),1,0)</f>
        <v>0</v>
      </c>
      <c r="JX10" s="46">
        <f>IF(AND(KT10=0,HJ10&lt;=$C$40),1,0)</f>
        <v>0</v>
      </c>
      <c r="JY10" s="46">
        <f>IF(AND(KU10=0,HK10&lt;=$C$40),1,0)</f>
        <v>0</v>
      </c>
      <c r="JZ10" s="46">
        <f>IF(AND(KV10=0,HL10&lt;=$C$40),1,0)</f>
        <v>0</v>
      </c>
      <c r="KA10" s="46">
        <f>IF(AND(KW10=0,HM10&lt;=$C$40),1,0)</f>
        <v>0</v>
      </c>
      <c r="KB10" s="46">
        <f>IF(AND(KX10=0,HN10&lt;=$C$40),1,0)</f>
        <v>0</v>
      </c>
      <c r="KC10" s="46">
        <f>IF(AND(KY10=0,HO10&lt;=$C$40),1,0)</f>
        <v>0</v>
      </c>
      <c r="KD10" s="46">
        <f>IF(AND(KZ10=0,HP10&lt;=$C$40),1,0)</f>
        <v>0</v>
      </c>
      <c r="KE10" s="46">
        <f>IF(AND(LA10=0,HQ10&lt;=$C$40),1,0)</f>
        <v>0</v>
      </c>
      <c r="KF10" s="46">
        <f>IF(AND(LB10=0,HR10&lt;=$C$40),1,0)</f>
        <v>0</v>
      </c>
      <c r="KG10" s="46">
        <f>IF(AND(LC10=0,HS10&lt;=$C$40),1,0)</f>
        <v>0</v>
      </c>
      <c r="KH10" s="46">
        <f>IF(AND(LD10=0,HT10&lt;=$C$40),1,0)</f>
        <v>0</v>
      </c>
      <c r="KI10" s="46">
        <f>IF(AND(LE10=0,HU10&lt;=$C$40),1,0)</f>
        <v>0</v>
      </c>
      <c r="KJ10" s="46">
        <f>IF(AND(LF10=0,HV10&lt;=$C$40),1,0)</f>
        <v>0</v>
      </c>
      <c r="KK10" s="46">
        <f>IF(AND(LG10=0,HW10&lt;=$C$40),1,0)</f>
        <v>0</v>
      </c>
      <c r="KL10" s="46">
        <f>IF(AND(LH10=0,HX10&lt;=$C$40),1,0)</f>
        <v>0</v>
      </c>
      <c r="KM10" s="46">
        <f>IF(AND(LI10=0,HY10&lt;=$C$40),1,0)</f>
        <v>0</v>
      </c>
      <c r="KN10" s="46">
        <f>IF(AND(LJ10=0,HZ10&lt;=$C$40),1,0)</f>
        <v>0</v>
      </c>
      <c r="KO10" s="46">
        <f>IF(AND(LK10=0,IA10&lt;=$C$40),1,0)</f>
        <v>0</v>
      </c>
      <c r="KP10" s="46">
        <f>IF(AND(LL10=0,IB10&lt;=$C$40),1,0)</f>
        <v>0</v>
      </c>
      <c r="KQ10" s="46">
        <f>IF(AND(LM10=0,IC10&lt;=$C$40),1,0)</f>
        <v>0</v>
      </c>
      <c r="KR10" s="61">
        <f t="shared" si="167"/>
        <v>0.08</v>
      </c>
      <c r="KS10" s="1">
        <f>IF(OR(KS9=1,AND(OY10=1,LO10&lt;=$C$41)),1,0)</f>
        <v>0</v>
      </c>
      <c r="KT10" s="1">
        <f>IF(OR(KT9=1,AND(OZ10=1,LP10&lt;=$C$41)),1,0)</f>
        <v>0</v>
      </c>
      <c r="KU10" s="1">
        <f>IF(OR(KU9=1,AND(PA10=1,LQ10&lt;=$C$41)),1,0)</f>
        <v>0</v>
      </c>
      <c r="KV10" s="1">
        <f>IF(OR(KV9=1,AND(PB10=1,LR10&lt;=$C$41)),1,0)</f>
        <v>0</v>
      </c>
      <c r="KW10" s="1">
        <f>IF(OR(KW9=1,AND(PC10=1,LS10&lt;=$C$41)),1,0)</f>
        <v>0</v>
      </c>
      <c r="KX10" s="1">
        <f>IF(OR(KX9=1,AND(PD10=1,LT10&lt;=$C$41)),1,0)</f>
        <v>0</v>
      </c>
      <c r="KY10" s="1">
        <f>IF(OR(KY9=1,AND(PE10=1,LU10&lt;=$C$41)),1,0)</f>
        <v>0</v>
      </c>
      <c r="KZ10" s="1">
        <f>IF(OR(KZ9=1,AND(PF10=1,LV10&lt;=$C$41)),1,0)</f>
        <v>0</v>
      </c>
      <c r="LA10" s="1">
        <f>IF(OR(LA9=1,AND(PG10=1,LW10&lt;=$C$41)),1,0)</f>
        <v>0</v>
      </c>
      <c r="LB10" s="1">
        <f>IF(OR(LB9=1,AND(PH10=1,LX10&lt;=$C$41)),1,0)</f>
        <v>0</v>
      </c>
      <c r="LC10" s="1">
        <f>IF(OR(LC9=1,AND(PI10=1,LY10&lt;=$C$41)),1,0)</f>
        <v>0</v>
      </c>
      <c r="LD10" s="1">
        <f>IF(OR(LD9=1,AND(PJ10=1,LZ10&lt;=$C$41)),1,0)</f>
        <v>0</v>
      </c>
      <c r="LE10" s="1">
        <f>IF(OR(LE9=1,AND(PK10=1,MA10&lt;=$C$41)),1,0)</f>
        <v>0</v>
      </c>
      <c r="LF10" s="1">
        <f>IF(OR(LF9=1,AND(PL10=1,MB10&lt;=$C$41)),1,0)</f>
        <v>0</v>
      </c>
      <c r="LG10" s="1">
        <f>IF(OR(LG9=1,AND(PM10=1,MC10&lt;=$C$41)),1,0)</f>
        <v>0</v>
      </c>
      <c r="LH10" s="1">
        <f>IF(OR(LH9=1,AND(PN10=1,MD10&lt;=$C$41)),1,0)</f>
        <v>0</v>
      </c>
      <c r="LI10" s="1">
        <f>IF(OR(LI9=1,AND(PO10=1,ME10&lt;=$C$41)),1,0)</f>
        <v>0</v>
      </c>
      <c r="LJ10" s="1">
        <f>IF(OR(LJ9=1,AND(PP10=1,MF10&lt;=$C$41)),1,0)</f>
        <v>0</v>
      </c>
      <c r="LK10" s="1">
        <f>IF(OR(LK9=1,AND(PQ10=1,MG10&lt;=$C$41)),1,0)</f>
        <v>0</v>
      </c>
      <c r="LL10" s="1">
        <f>IF(OR(LL9=1,AND(PR10=1,MH10&lt;=$C$41)),1,0)</f>
        <v>0</v>
      </c>
      <c r="LM10" s="1">
        <f>IF(OR(LM9=1,AND(PS10=1,MI10&lt;=$C$41)),1,0)</f>
        <v>0</v>
      </c>
      <c r="LN10" s="61">
        <f t="shared" si="168"/>
        <v>0.08</v>
      </c>
      <c r="LO10" s="57">
        <f t="shared" si="169"/>
        <v>1.1708166089285716</v>
      </c>
      <c r="LP10" s="57">
        <f t="shared" si="170"/>
        <v>0.43270487535600966</v>
      </c>
      <c r="LQ10" s="57">
        <f t="shared" si="171"/>
        <v>0.62501815329201393</v>
      </c>
      <c r="LR10" s="57">
        <f t="shared" si="172"/>
        <v>0.8173314312280181</v>
      </c>
      <c r="LS10" s="57">
        <f t="shared" si="173"/>
        <v>1.0096447091640222</v>
      </c>
      <c r="LT10" s="57">
        <f t="shared" si="174"/>
        <v>1.1708166089285716</v>
      </c>
      <c r="LU10" s="57">
        <f t="shared" si="175"/>
        <v>1.1708166089285716</v>
      </c>
      <c r="LV10" s="57">
        <f t="shared" si="176"/>
        <v>1.1708166089285716</v>
      </c>
      <c r="LW10" s="57">
        <f t="shared" si="177"/>
        <v>1.1708166089285716</v>
      </c>
      <c r="LX10" s="57">
        <f t="shared" si="178"/>
        <v>1.1708166089285716</v>
      </c>
      <c r="LY10" s="57">
        <f t="shared" si="179"/>
        <v>1.1708166089285716</v>
      </c>
      <c r="LZ10" s="57">
        <f t="shared" si="180"/>
        <v>0.38099906961769464</v>
      </c>
      <c r="MA10" s="57">
        <f t="shared" si="181"/>
        <v>0.46661491411954731</v>
      </c>
      <c r="MB10" s="57">
        <f t="shared" si="182"/>
        <v>0.55223075862140025</v>
      </c>
      <c r="MC10" s="57">
        <f t="shared" si="183"/>
        <v>0.6378466031232527</v>
      </c>
      <c r="MD10" s="57">
        <f t="shared" si="184"/>
        <v>0.72346244762510548</v>
      </c>
      <c r="ME10" s="57">
        <f t="shared" si="185"/>
        <v>0.80907829212695814</v>
      </c>
      <c r="MF10" s="57">
        <f t="shared" si="186"/>
        <v>0.89469413662881081</v>
      </c>
      <c r="MG10" s="57">
        <f t="shared" si="187"/>
        <v>0.98030998113066359</v>
      </c>
      <c r="MH10" s="57">
        <f t="shared" si="188"/>
        <v>1.0659258256325164</v>
      </c>
      <c r="MI10" s="57">
        <f t="shared" si="189"/>
        <v>1.151541670134369</v>
      </c>
      <c r="MJ10" s="61">
        <f t="shared" si="190"/>
        <v>0.08</v>
      </c>
      <c r="MK10" s="57" t="e">
        <f>IF(AND(ABS(CG10)&gt;0,EU10*$C$19&gt;=DY9,NG10&lt;&gt;0),3,NA())</f>
        <v>#N/A</v>
      </c>
      <c r="ML10" s="57" t="e">
        <f t="shared" ref="ML10:ML73" si="261">IF(AND(ABS(CH10)&gt;0,EV10&gt;=DZ9,NH10&lt;&gt;0),3,NA())</f>
        <v>#N/A</v>
      </c>
      <c r="MM10" s="57" t="e">
        <f t="shared" ref="MM10:MM73" si="262">IF(AND(ABS(CI10)&gt;0,EW10&gt;=EA9,NI10&lt;&gt;0),3,NA())</f>
        <v>#N/A</v>
      </c>
      <c r="MN10" s="57" t="e">
        <f t="shared" ref="MN10:MN73" si="263">IF(AND(ABS(CJ10)&gt;0,EX10&gt;=EB9,NJ10&lt;&gt;0),3,NA())</f>
        <v>#N/A</v>
      </c>
      <c r="MO10" s="57" t="e">
        <f t="shared" ref="MO10:MO73" si="264">IF(AND(ABS(CK10)&gt;0,EY10&gt;=EC9,NK10&lt;&gt;0),3,NA())</f>
        <v>#N/A</v>
      </c>
      <c r="MP10" s="57" t="e">
        <f t="shared" ref="MP10:MP73" si="265">IF(AND(ABS(CL10)&gt;0,EZ10&gt;=ED9,NL10&lt;&gt;0),3,NA())</f>
        <v>#N/A</v>
      </c>
      <c r="MQ10" s="57" t="e">
        <f t="shared" ref="MQ10:MQ73" si="266">IF(AND(ABS(CM10)&gt;0,FA10&gt;=EE9,NM10&lt;&gt;0),3,NA())</f>
        <v>#N/A</v>
      </c>
      <c r="MR10" s="57" t="e">
        <f t="shared" ref="MR10:MR73" si="267">IF(AND(ABS(CN10)&gt;0,FB10&gt;=EF9,NN10&lt;&gt;0),3,NA())</f>
        <v>#N/A</v>
      </c>
      <c r="MS10" s="57" t="e">
        <f t="shared" ref="MS10:MS73" si="268">IF(AND(ABS(CO10)&gt;0,FC10&gt;=EG9,NO10&lt;&gt;0),3,NA())</f>
        <v>#N/A</v>
      </c>
      <c r="MT10" s="57" t="e">
        <f t="shared" ref="MT10:MT73" si="269">IF(AND(ABS(CP10)&gt;0,FD10&gt;=EH9,NP10&lt;&gt;0),3,NA())</f>
        <v>#N/A</v>
      </c>
      <c r="MU10" s="57" t="e">
        <f t="shared" ref="MU10:MU73" si="270">IF(AND(ABS(CQ10)&gt;0,FE10&gt;=EI9,NQ10&lt;&gt;0),3,NA())</f>
        <v>#N/A</v>
      </c>
      <c r="MV10" s="57" t="e">
        <f t="shared" ref="MV10:MV73" si="271">IF(AND(ABS(CR10)&gt;0,FF10&gt;=EJ9,NR10&lt;&gt;0),3,NA())</f>
        <v>#N/A</v>
      </c>
      <c r="MW10" s="57" t="e">
        <f t="shared" ref="MW10:MW73" si="272">IF(AND(ABS(CS10)&gt;0,FG10&gt;=EK9,NS10&lt;&gt;0),3,NA())</f>
        <v>#N/A</v>
      </c>
      <c r="MX10" s="57" t="e">
        <f t="shared" ref="MX10:MX73" si="273">IF(AND(ABS(CT10)&gt;0,FH10&gt;=EL9,NT10&lt;&gt;0),3,NA())</f>
        <v>#N/A</v>
      </c>
      <c r="MY10" s="57" t="e">
        <f t="shared" ref="MY10:MY73" si="274">IF(AND(ABS(CU10)&gt;0,FI10&gt;=EM9,NU10&lt;&gt;0),3,NA())</f>
        <v>#N/A</v>
      </c>
      <c r="MZ10" s="57" t="e">
        <f t="shared" ref="MZ10:MZ73" si="275">IF(AND(ABS(CV10)&gt;0,FJ10&gt;=EN9,NV10&lt;&gt;0),3,NA())</f>
        <v>#N/A</v>
      </c>
      <c r="NA10" s="57" t="e">
        <f t="shared" ref="NA10:NA73" si="276">IF(AND(ABS(CW10)&gt;0,FK10&gt;=EO9,NW10&lt;&gt;0),3,NA())</f>
        <v>#N/A</v>
      </c>
      <c r="NB10" s="57" t="e">
        <f t="shared" ref="NB10:NB73" si="277">IF(AND(ABS(CX10)&gt;0,FL10&gt;=EP9,NX10&lt;&gt;0),3,NA())</f>
        <v>#N/A</v>
      </c>
      <c r="NC10" s="57" t="e">
        <f t="shared" ref="NC10:NC73" si="278">IF(AND(ABS(CY10)&gt;0,FM10&gt;=EQ9,NY10&lt;&gt;0),3,NA())</f>
        <v>#N/A</v>
      </c>
      <c r="ND10" s="57" t="e">
        <f t="shared" ref="ND10:ND73" si="279">IF(AND(ABS(CZ10)&gt;0,FN10&gt;=ER9,NZ10&lt;&gt;0),3,NA())</f>
        <v>#N/A</v>
      </c>
      <c r="NE10" s="57" t="e">
        <f t="shared" ref="NE10:NE73" si="280">IF(AND(ABS(DA10)&gt;0,FO10&gt;=ES9,OA10&lt;&gt;0),3,NA())</f>
        <v>#N/A</v>
      </c>
      <c r="NF10" s="61">
        <f t="shared" si="211"/>
        <v>0.08</v>
      </c>
      <c r="NG10" s="260">
        <f>IF(OY9=0,MIN('Drive Train'!$F$35-FQ9*$C$19*'Drive Train'!$F$39,NG9+$C$39)-$C$7,IF(LO9-1&lt;=0,0,IF($C$37=Motors!$C$29,MAX(MAX(NG$8:NG9)*-1,NG9-$C$39),MAX(0,MAX(NG$8:NG9)*-1,NG9-$C$39))))</f>
        <v>6.7271492892770439</v>
      </c>
      <c r="NH10" s="260">
        <f>IF(OZ9=0,MIN('Drive Train'!$F$35-FR9*$C$19*'Drive Train'!$F$39,NH9+$C$39)-$C$7,IF(LP9-1&lt;=0,0,IF($C$37=Motors!$C$29,MAX(MAX(NH$8:NH9)*-1,NH9-$C$39),MAX(0,MAX(NH$8:NH9)*-1,NH9-$C$39))))</f>
        <v>5.8959999999999999</v>
      </c>
      <c r="NI10" s="260">
        <f>IF(PA9=0,MIN('Drive Train'!$F$35-FS9*$C$19*'Drive Train'!$F$39,NI9+$C$39)-$C$7,IF(LQ9-1&lt;=0,0,IF($C$37=Motors!$C$29,MAX(MAX(NI$8:NI9)*-1,NI9-$C$39),MAX(0,MAX(NI$8:NI9)*-1,NI9-$C$39))))</f>
        <v>5.8959999999999999</v>
      </c>
      <c r="NJ10" s="260">
        <f>IF(PB9=0,MIN('Drive Train'!$F$35-FT9*$C$19*'Drive Train'!$F$39,NJ9+$C$39)-$C$7,IF(LR9-1&lt;=0,0,IF($C$37=Motors!$C$29,MAX(MAX(NJ$8:NJ9)*-1,NJ9-$C$39),MAX(0,MAX(NJ$8:NJ9)*-1,NJ9-$C$39))))</f>
        <v>5.8959999999999999</v>
      </c>
      <c r="NK10" s="260">
        <f>IF(PC9=0,MIN('Drive Train'!$F$35-FU9*$C$19*'Drive Train'!$F$39,NK9+$C$39)-$C$7,IF(LS9-1&lt;=0,0,IF($C$37=Motors!$C$29,MAX(MAX(NK$8:NK9)*-1,NK9-$C$39),MAX(0,MAX(NK$8:NK9)*-1,NK9-$C$39))))</f>
        <v>5.8959999999999999</v>
      </c>
      <c r="NL10" s="260">
        <f>IF(PD9=0,MIN('Drive Train'!$F$35-FV9*$C$19*'Drive Train'!$F$39,NL9+$C$39)-$C$7,IF(LT9-1&lt;=0,0,IF($C$37=Motors!$C$29,MAX(MAX(NL$8:NL9)*-1,NL9-$C$39),MAX(0,MAX(NL$8:NL9)*-1,NL9-$C$39))))</f>
        <v>5.8959999999999999</v>
      </c>
      <c r="NM10" s="260">
        <f>IF(PE9=0,MIN('Drive Train'!$F$35-FW9*$C$19*'Drive Train'!$F$39,NM9+$C$39)-$C$7,IF(LU9-1&lt;=0,0,IF($C$37=Motors!$C$29,MAX(MAX(NM$8:NM9)*-1,NM9-$C$39),MAX(0,MAX(NM$8:NM9)*-1,NM9-$C$39))))</f>
        <v>6.1548768413132882</v>
      </c>
      <c r="NN10" s="260">
        <f>IF(PF9=0,MIN('Drive Train'!$F$35-FX9*$C$19*'Drive Train'!$F$39,NN9+$C$39)-$C$7,IF(LV9-1&lt;=0,0,IF($C$37=Motors!$C$29,MAX(MAX(NN$8:NN9)*-1,NN9-$C$39),MAX(0,MAX(NN$8:NN9)*-1,NN9-$C$39))))</f>
        <v>6.8643054958138112</v>
      </c>
      <c r="NO10" s="260">
        <f>IF(PG9=0,MIN('Drive Train'!$F$35-FY9*$C$19*'Drive Train'!$F$39,NO9+$C$39)-$C$7,IF(LW9-1&lt;=0,0,IF($C$37=Motors!$C$29,MAX(MAX(NO$8:NO9)*-1,NO9-$C$39),MAX(0,MAX(NO$8:NO9)*-1,NO9-$C$39))))</f>
        <v>7.4203441709628697</v>
      </c>
      <c r="NP10" s="260">
        <f>IF(PH9=0,MIN('Drive Train'!$F$35-FZ9*$C$19*'Drive Train'!$F$39,NP9+$C$39)-$C$7,IF(LX9-1&lt;=0,0,IF($C$37=Motors!$C$29,MAX(MAX(NP$8:NP9)*-1,NP9-$C$39),MAX(0,MAX(NP$8:NP9)*-1,NP9-$C$39))))</f>
        <v>7.8678874948633304</v>
      </c>
      <c r="NQ10" s="260">
        <f>IF(PI9=0,MIN('Drive Train'!$F$35-GA9*$C$19*'Drive Train'!$F$39,NQ9+$C$39)-$C$7,IF(LY9-1&lt;=0,0,IF($C$37=Motors!$C$29,MAX(MAX(NQ$8:NQ9)*-1,NQ9-$C$39),MAX(0,MAX(NQ$8:NQ9)*-1,NQ9-$C$39))))</f>
        <v>8.2358675611814878</v>
      </c>
      <c r="NR10" s="260">
        <f>IF(PJ9=0,MIN('Drive Train'!$F$35-GB9*$C$19*'Drive Train'!$F$39,NR9+$C$39)-$C$7,IF(LZ9-1&lt;=0,0,IF($C$37=Motors!$C$29,MAX(MAX(NR$8:NR9)*-1,NR9-$C$39),MAX(0,MAX(NR$8:NR9)*-1,NR9-$C$39))))</f>
        <v>10.52</v>
      </c>
      <c r="NS10" s="260">
        <f>IF(PK9=0,MIN('Drive Train'!$F$35-GC9*$C$19*'Drive Train'!$F$39,NS9+$C$39)-$C$7,IF(MA9-1&lt;=0,0,IF($C$37=Motors!$C$29,MAX(MAX(NS$8:NS9)*-1,NS9-$C$39),MAX(0,MAX(NS$8:NS9)*-1,NS9-$C$39))))</f>
        <v>10.18</v>
      </c>
      <c r="NT10" s="260">
        <f>IF(PL9=0,MIN('Drive Train'!$F$35-GD9*$C$19*'Drive Train'!$F$39,NT9+$C$39)-$C$7,IF(MB9-1&lt;=0,0,IF($C$37=Motors!$C$29,MAX(MAX(NT$8:NT9)*-1,NT9-$C$39),MAX(0,MAX(NT$8:NT9)*-1,NT9-$C$39))))</f>
        <v>9.84</v>
      </c>
      <c r="NU10" s="260">
        <f>IF(PM9=0,MIN('Drive Train'!$F$35-GE9*$C$19*'Drive Train'!$F$39,NU9+$C$39)-$C$7,IF(MC9-1&lt;=0,0,IF($C$37=Motors!$C$29,MAX(MAX(NU$8:NU9)*-1,NU9-$C$39),MAX(0,MAX(NU$8:NU9)*-1,NU9-$C$39))))</f>
        <v>9.5</v>
      </c>
      <c r="NV10" s="260">
        <f>IF(PN9=0,MIN('Drive Train'!$F$35-GF9*$C$19*'Drive Train'!$F$39,NV9+$C$39)-$C$7,IF(MD9-1&lt;=0,0,IF($C$37=Motors!$C$29,MAX(MAX(NV$8:NV9)*-1,NV9-$C$39),MAX(0,MAX(NV$8:NV9)*-1,NV9-$C$39))))</f>
        <v>9.16</v>
      </c>
      <c r="NW10" s="260">
        <f>IF(PO9=0,MIN('Drive Train'!$F$35-GG9*$C$19*'Drive Train'!$F$39,NW9+$C$39)-$C$7,IF(ME9-1&lt;=0,0,IF($C$37=Motors!$C$29,MAX(MAX(NW$8:NW9)*-1,NW9-$C$39),MAX(0,MAX(NW$8:NW9)*-1,NW9-$C$39))))</f>
        <v>8.82</v>
      </c>
      <c r="NX10" s="260">
        <f>IF(PP9=0,MIN('Drive Train'!$F$35-GH9*$C$19*'Drive Train'!$F$39,NX9+$C$39)-$C$7,IF(MF9-1&lt;=0,0,IF($C$37=Motors!$C$29,MAX(MAX(NX$8:NX9)*-1,NX9-$C$39),MAX(0,MAX(NX$8:NX9)*-1,NX9-$C$39))))</f>
        <v>8.48</v>
      </c>
      <c r="NY10" s="260">
        <f>IF(PQ9=0,MIN('Drive Train'!$F$35-GI9*$C$19*'Drive Train'!$F$39,NY9+$C$39)-$C$7,IF(MG9-1&lt;=0,0,IF($C$37=Motors!$C$29,MAX(MAX(NY$8:NY9)*-1,NY9-$C$39),MAX(0,MAX(NY$8:NY9)*-1,NY9-$C$39))))</f>
        <v>8.14</v>
      </c>
      <c r="NZ10" s="260">
        <f>IF(PR9=0,MIN('Drive Train'!$F$35-GJ9*$C$19*'Drive Train'!$F$39,NZ9+$C$39)-$C$7,IF(MH9-1&lt;=0,0,IF($C$37=Motors!$C$29,MAX(MAX(NZ$8:NZ9)*-1,NZ9-$C$39),MAX(0,MAX(NZ$8:NZ9)*-1,NZ9-$C$39))))</f>
        <v>7.8000000000000007</v>
      </c>
      <c r="OA10" s="260">
        <f>IF(PS9=0,MIN('Drive Train'!$F$35-GK9*$C$19*'Drive Train'!$F$39,OA9+$C$39)-$C$7,IF(MI9-1&lt;=0,0,IF($C$37=Motors!$C$29,MAX(MAX(OA$8:OA9)*-1,OA9-$C$39),MAX(0,MAX(OA$8:OA9)*-1,OA9-$C$39))))</f>
        <v>7.46</v>
      </c>
      <c r="OB10" s="61">
        <f t="shared" si="212"/>
        <v>0.08</v>
      </c>
      <c r="OC10" s="260">
        <f>'Drive Train'!$F$35-(FQ10*$C$13)*$C$19*'Drive Train'!$F$39</f>
        <v>8.9593701900502971</v>
      </c>
      <c r="OD10" s="260">
        <f>'Drive Train'!$F$35-(FR10*$C$13)*$C$19*'Drive Train'!$F$39</f>
        <v>9.1200258766555233</v>
      </c>
      <c r="OE10" s="260">
        <f>'Drive Train'!$F$35-(FS10*$C$13)*$C$19*'Drive Train'!$F$39</f>
        <v>9.1510141232808806</v>
      </c>
      <c r="OF10" s="260">
        <f>'Drive Train'!$F$35-(FT10*$C$13)*$C$19*'Drive Train'!$F$39</f>
        <v>9.1932708232245464</v>
      </c>
      <c r="OG10" s="260">
        <f>'Drive Train'!$F$35-(FU10*$C$13)*$C$19*'Drive Train'!$F$39</f>
        <v>9.2467959764865242</v>
      </c>
      <c r="OH10" s="260">
        <f>'Drive Train'!$F$35-(FV10*$C$13)*$C$19*'Drive Train'!$F$39</f>
        <v>9.3058873772382693</v>
      </c>
      <c r="OI10" s="260">
        <f>'Drive Train'!$F$35-(FW10*$C$13)*$C$19*'Drive Train'!$F$39</f>
        <v>9.2119980748545363</v>
      </c>
      <c r="OJ10" s="260">
        <f>'Drive Train'!$F$35-(FX10*$C$13)*$C$19*'Drive Train'!$F$39</f>
        <v>8.9006374995205242</v>
      </c>
      <c r="OK10" s="260">
        <f>'Drive Train'!$F$35-(FY10*$C$13)*$C$19*'Drive Train'!$F$39</f>
        <v>9.2113401543414675</v>
      </c>
      <c r="OL10" s="260">
        <f>'Drive Train'!$F$35-(FZ10*$C$13)*$C$19*'Drive Train'!$F$39</f>
        <v>9.5068920837429758</v>
      </c>
      <c r="OM10" s="260">
        <f>'Drive Train'!$F$35-(GA10*$C$13)*$C$19*'Drive Train'!$F$39</f>
        <v>9.7499014479175514</v>
      </c>
      <c r="ON10" s="260">
        <f>'Drive Train'!$F$35-(GB10*$C$13)*$C$19*'Drive Train'!$F$39</f>
        <v>11.125</v>
      </c>
      <c r="OO10" s="260">
        <f>'Drive Train'!$F$35-(GC10*$C$13)*$C$19*'Drive Train'!$F$39</f>
        <v>10.870000000000001</v>
      </c>
      <c r="OP10" s="260">
        <f>'Drive Train'!$F$35-(GD10*$C$13)*$C$19*'Drive Train'!$F$39</f>
        <v>10.615</v>
      </c>
      <c r="OQ10" s="260">
        <f>'Drive Train'!$F$35-(GE10*$C$13)*$C$19*'Drive Train'!$F$39</f>
        <v>10.36</v>
      </c>
      <c r="OR10" s="260">
        <f>'Drive Train'!$F$35-(GF10*$C$13)*$C$19*'Drive Train'!$F$39</f>
        <v>10.105</v>
      </c>
      <c r="OS10" s="260">
        <f>'Drive Train'!$F$35-(GG10*$C$13)*$C$19*'Drive Train'!$F$39</f>
        <v>9.85</v>
      </c>
      <c r="OT10" s="260">
        <f>'Drive Train'!$F$35-(GH10*$C$13)*$C$19*'Drive Train'!$F$39</f>
        <v>9.5950000000000006</v>
      </c>
      <c r="OU10" s="260">
        <f>'Drive Train'!$F$35-(GI10*$C$13)*$C$19*'Drive Train'!$F$39</f>
        <v>9.34</v>
      </c>
      <c r="OV10" s="260">
        <f>'Drive Train'!$F$35-(GJ10*$C$13)*$C$19*'Drive Train'!$F$39</f>
        <v>9.0850000000000009</v>
      </c>
      <c r="OW10" s="260">
        <f>'Drive Train'!$F$35-(GK10*$C$13)*$C$19*'Drive Train'!$F$39</f>
        <v>8.83</v>
      </c>
      <c r="OX10" s="61">
        <f t="shared" si="213"/>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7">
        <f t="shared" si="214"/>
        <v>0.08</v>
      </c>
      <c r="PU10" s="57">
        <f t="shared" si="215"/>
        <v>9.1882890114347623E-2</v>
      </c>
      <c r="PV10" s="57">
        <f t="shared" si="216"/>
        <v>3.1850316696303935E-2</v>
      </c>
      <c r="PW10" s="57">
        <f t="shared" si="217"/>
        <v>4.5897836255766197E-2</v>
      </c>
      <c r="PX10" s="57">
        <f t="shared" si="218"/>
        <v>5.9827344815221721E-2</v>
      </c>
      <c r="PY10" s="57">
        <f t="shared" si="219"/>
        <v>7.3602531297745355E-2</v>
      </c>
      <c r="PZ10" s="57">
        <f t="shared" si="220"/>
        <v>8.5356882336547771E-2</v>
      </c>
      <c r="QA10" s="57">
        <f t="shared" si="221"/>
        <v>8.828365534150949E-2</v>
      </c>
      <c r="QB10" s="57">
        <f t="shared" si="222"/>
        <v>9.0867461193146246E-2</v>
      </c>
      <c r="QC10" s="57">
        <f t="shared" si="223"/>
        <v>9.0867461193146246E-2</v>
      </c>
      <c r="QD10" s="57">
        <f t="shared" si="224"/>
        <v>9.0867461193146246E-2</v>
      </c>
      <c r="QE10" s="57">
        <f t="shared" si="225"/>
        <v>9.0867461193146246E-2</v>
      </c>
      <c r="QF10" s="57">
        <f t="shared" si="226"/>
        <v>3.0308034845614451E-2</v>
      </c>
      <c r="QG10" s="57">
        <f t="shared" si="227"/>
        <v>3.7118676144824461E-2</v>
      </c>
      <c r="QH10" s="57">
        <f t="shared" si="228"/>
        <v>4.3929317444034485E-2</v>
      </c>
      <c r="QI10" s="57">
        <f t="shared" si="229"/>
        <v>5.0739958743244475E-2</v>
      </c>
      <c r="QJ10" s="57">
        <f t="shared" si="230"/>
        <v>5.7550600042454485E-2</v>
      </c>
      <c r="QK10" s="57">
        <f t="shared" si="231"/>
        <v>6.4361241341664488E-2</v>
      </c>
      <c r="QL10" s="57">
        <f t="shared" si="232"/>
        <v>7.1171882640874498E-2</v>
      </c>
      <c r="QM10" s="57">
        <f t="shared" si="233"/>
        <v>7.7982523940084508E-2</v>
      </c>
      <c r="QN10" s="57">
        <f t="shared" si="234"/>
        <v>8.4574014195382935E-2</v>
      </c>
      <c r="QO10" s="57">
        <f t="shared" si="235"/>
        <v>8.9710964865494097E-2</v>
      </c>
      <c r="QP10" s="61">
        <f t="shared" si="236"/>
        <v>0.08</v>
      </c>
      <c r="QQ10" s="57">
        <f>MIN(FQ10,$C$16)*$C$17*1000/60/60/$C$21</f>
        <v>0.85131014693946727</v>
      </c>
      <c r="QR10" s="57">
        <f>MIN(FR10,$C$16)*$C$17*1000/60/60/$C$21</f>
        <v>0.81155933859180707</v>
      </c>
      <c r="QS10" s="57">
        <f>MIN(FS10,$C$16)*$C$17*1000/60/60/$C$21</f>
        <v>0.80389196074379243</v>
      </c>
      <c r="QT10" s="57">
        <f>MIN(FT10,$C$16)*$C$17*1000/60/60/$C$21</f>
        <v>0.79343644549649928</v>
      </c>
      <c r="QU10" s="57">
        <f>MIN(FU10,$C$16)*$C$17*1000/60/60/$C$21</f>
        <v>0.78019279284992848</v>
      </c>
      <c r="QV10" s="57">
        <f>MIN(FV10,$C$16)*$C$17*1000/60/60/$C$21</f>
        <v>0.76557189149304483</v>
      </c>
      <c r="QW10" s="57">
        <f>MIN(FW10,$C$16)*$C$17*1000/60/60/$C$21</f>
        <v>0.78880278822514871</v>
      </c>
      <c r="QX10" s="57">
        <f>MIN(FX10,$C$16)*$C$17*1000/60/60/$C$21</f>
        <v>0.86584229313562644</v>
      </c>
      <c r="QY10" s="57">
        <f>MIN(FY10,$C$16)*$C$17*1000/60/60/$C$21</f>
        <v>0.78896557656321298</v>
      </c>
      <c r="QZ10" s="57">
        <f>MIN(FZ10,$C$16)*$C$17*1000/60/60/$C$21</f>
        <v>0.71583758246183071</v>
      </c>
      <c r="RA10" s="57">
        <f>MIN(GA10,$C$16)*$C$17*1000/60/60/$C$21</f>
        <v>0.65571012064513812</v>
      </c>
      <c r="RB10" s="57">
        <f>MIN(GB10,$C$16)*$C$17*1000/60/60/$C$21</f>
        <v>0.31547143903972863</v>
      </c>
      <c r="RC10" s="57">
        <f>MIN(GC10,$C$16)*$C$17*1000/60/60/$C$21</f>
        <v>0.37856572684767431</v>
      </c>
      <c r="RD10" s="57">
        <f>MIN(GD10,$C$16)*$C$17*1000/60/60/$C$21</f>
        <v>0.44166001465562016</v>
      </c>
      <c r="RE10" s="57">
        <f>MIN(GE10,$C$16)*$C$17*1000/60/60/$C$21</f>
        <v>0.50475430246356578</v>
      </c>
      <c r="RF10" s="57">
        <f>MIN(GF10,$C$16)*$C$17*1000/60/60/$C$21</f>
        <v>0.56784859027151147</v>
      </c>
      <c r="RG10" s="57">
        <f>MIN(GG10,$C$16)*$C$17*1000/60/60/$C$21</f>
        <v>0.63094287807945726</v>
      </c>
      <c r="RH10" s="57">
        <f>MIN(GH10,$C$16)*$C$17*1000/60/60/$C$21</f>
        <v>0.69403716588740294</v>
      </c>
      <c r="RI10" s="57">
        <f>MIN(GI10,$C$16)*$C$17*1000/60/60/$C$21</f>
        <v>0.75713145369534862</v>
      </c>
      <c r="RJ10" s="57">
        <f>MIN(GJ10,$C$16)*$C$17*1000/60/60/$C$21</f>
        <v>0.82022574150329441</v>
      </c>
      <c r="RK10" s="57">
        <f>MIN(GK10,$C$16)*$C$17*1000/60/60/$C$21</f>
        <v>0.88332002931124032</v>
      </c>
      <c r="RL10" s="61">
        <f t="shared" si="237"/>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61">
        <f t="shared" si="238"/>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48">
        <f t="shared" si="239"/>
        <v>0.08</v>
      </c>
    </row>
    <row r="11" spans="1:524" x14ac:dyDescent="0.2">
      <c r="A11" s="7"/>
      <c r="B11" s="70" t="s">
        <v>236</v>
      </c>
      <c r="C11" s="74">
        <f>C10/C8*'Drive Train'!F35</f>
        <v>5507.666666666667</v>
      </c>
      <c r="D11" s="5"/>
      <c r="E11" s="6"/>
      <c r="P11" s="5"/>
      <c r="R11" s="63">
        <f t="shared" si="114"/>
        <v>0.12</v>
      </c>
      <c r="S11" s="2">
        <f>NG11/'Drive Train'!$F$35</f>
        <v>0.61552367634949434</v>
      </c>
      <c r="T11" s="2">
        <f>NH11/'Drive Train'!$F$35</f>
        <v>0.63279848136080907</v>
      </c>
      <c r="U11" s="2">
        <f>NI11/'Drive Train'!$F$35</f>
        <v>0.63613055089041715</v>
      </c>
      <c r="V11" s="2">
        <f>NJ11/'Drive Train'!$F$35</f>
        <v>0.6406742820671556</v>
      </c>
      <c r="W11" s="2">
        <f>NK11/'Drive Train'!$F$35</f>
        <v>0.64642967489102399</v>
      </c>
      <c r="X11" s="2">
        <f>NL11/'Drive Train'!$F$35</f>
        <v>0.65278358895035149</v>
      </c>
      <c r="Y11" s="2">
        <f>NM11/'Drive Train'!$F$35</f>
        <v>0.6426879650381222</v>
      </c>
      <c r="Z11" s="2">
        <f>NN11/'Drive Train'!$F$35</f>
        <v>0.6092083332817767</v>
      </c>
      <c r="AA11" s="2">
        <f>NO11/'Drive Train'!$F$35</f>
        <v>0.64261722089693196</v>
      </c>
      <c r="AB11" s="2">
        <f>NP11/'Drive Train'!$F$35</f>
        <v>0.67439699825193278</v>
      </c>
      <c r="AC11" s="2">
        <f>NQ11/'Drive Train'!$F$35</f>
        <v>0.70052703741048938</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15"/>
        <v>0.12</v>
      </c>
      <c r="AO11" s="46">
        <f>LO11*12*60/(PI() * 'Drive Train'!$F$15)/S$6*ABS(S11)</f>
        <v>567.42221615540461</v>
      </c>
      <c r="AP11" s="46">
        <f>LP11*12*60/(PI() * 'Drive Train'!$F$15)/T$6*ABS(T11)</f>
        <v>52.72490852748173</v>
      </c>
      <c r="AQ11" s="46">
        <f>LQ11*12*60/(PI() * 'Drive Train'!$F$15)/U$6*ABS(U11)</f>
        <v>110.0160277500093</v>
      </c>
      <c r="AR11" s="46">
        <f>LR11*12*60/(PI() * 'Drive Train'!$F$15)/V$6*ABS(V11)</f>
        <v>188.14018098025042</v>
      </c>
      <c r="AS11" s="46">
        <f>LS11*12*60/(PI() * 'Drive Train'!$F$15)/W$6*ABS(W11)</f>
        <v>287.06334953870049</v>
      </c>
      <c r="AT11" s="46">
        <f>LT11*12*60/(PI() * 'Drive Train'!$F$15)/X$6*ABS(X11)</f>
        <v>400.2424891935915</v>
      </c>
      <c r="AU11" s="46">
        <f>LU11*12*60/(PI() * 'Drive Train'!$F$15)/Y$6*ABS(Y11)</f>
        <v>491.82795064748285</v>
      </c>
      <c r="AV11" s="46">
        <f>LV11*12*60/(PI() * 'Drive Train'!$F$15)/Z$6*ABS(Z11)</f>
        <v>563.58041845744663</v>
      </c>
      <c r="AW11" s="46">
        <f>LW11*12*60/(PI() * 'Drive Train'!$F$15)/AA$6*ABS(AA11)</f>
        <v>666.54611833753711</v>
      </c>
      <c r="AX11" s="46">
        <f>LX11*12*60/(PI() * 'Drive Train'!$F$15)/AB$6*ABS(AB11)</f>
        <v>775.13189089421132</v>
      </c>
      <c r="AY11" s="46">
        <f>LY11*12*60/(PI() * 'Drive Train'!$F$15)/AC$6*ABS(AC11)</f>
        <v>883.71766345088645</v>
      </c>
      <c r="AZ11" s="46">
        <f>LZ11*12*60/(PI() * 'Drive Train'!$F$15)/AD$6*ABS(AD11)</f>
        <v>261.58711263893116</v>
      </c>
      <c r="BA11" s="46">
        <f>MA11*12*60/(PI() * 'Drive Train'!$F$15)/AE$6*ABS(AE11)</f>
        <v>310.0152679954561</v>
      </c>
      <c r="BB11" s="46">
        <f>MB11*12*60/(PI() * 'Drive Train'!$F$15)/AF$6*ABS(AF11)</f>
        <v>354.64380701075646</v>
      </c>
      <c r="BC11" s="46">
        <f>MC11*12*60/(PI() * 'Drive Train'!$F$15)/AG$6*ABS(AG11)</f>
        <v>395.4727296848323</v>
      </c>
      <c r="BD11" s="46">
        <f>MD11*12*60/(PI() * 'Drive Train'!$F$15)/AH$6*ABS(AH11)</f>
        <v>432.50203601768368</v>
      </c>
      <c r="BE11" s="46">
        <f>ME11*12*60/(PI() * 'Drive Train'!$F$15)/AI$6*ABS(AI11)</f>
        <v>465.73172600931059</v>
      </c>
      <c r="BF11" s="46">
        <f>MF11*12*60/(PI() * 'Drive Train'!$F$15)/AJ$6*ABS(AJ11)</f>
        <v>495.16179965971304</v>
      </c>
      <c r="BG11" s="46">
        <f>MG11*12*60/(PI() * 'Drive Train'!$F$15)/AK$6*ABS(AK11)</f>
        <v>520.79225696889125</v>
      </c>
      <c r="BH11" s="46">
        <f>MH11*12*60/(PI() * 'Drive Train'!$F$15)/AL$6*ABS(AL11)</f>
        <v>539.80224099105658</v>
      </c>
      <c r="BI11" s="46">
        <f>MI11*12*60/(PI() * 'Drive Train'!$F$15)/AM$6*ABS(AM11)</f>
        <v>537.35217048814604</v>
      </c>
      <c r="BJ11" s="61">
        <f t="shared" si="65"/>
        <v>0.12</v>
      </c>
      <c r="BK11" s="2">
        <f>IF(OR(KS10=1,AND($C$37=Motors!$C$31,OY10=1)),0,IF(NG11=0,-(CG10+$C$15)/($C$14-$C$15)*$C$12,($C$11*S11-AO11)/($C$11*S11)*$C$12*S11))</f>
        <v>1.2577680011760604</v>
      </c>
      <c r="BL11" s="2">
        <f>IF(OR(KT10=1,AND($C$37=Motors!$C$31,OZ10=1)),0,IF(NH11=0,-(CH10+$C$15)/($C$14-$C$15)*$C$12,($C$11*T11-AP11)/($C$11*T11)*$C$12*T11))</f>
        <v>1.5295095823453886</v>
      </c>
      <c r="BM11" s="2">
        <f>IF(OR(KU10=1,AND($C$37=Motors!$C$31,PA10=1)),0,IF(NI11=0,-(CI10+$C$15)/($C$14-$C$15)*$C$12,($C$11*U11-AQ11)/($C$11*U11)*$C$12*U11))</f>
        <v>1.5121585116996512</v>
      </c>
      <c r="BN11" s="2">
        <f>IF(OR(KV10=1,AND($C$37=Motors!$C$31,PB10=1)),0,IF(NJ11=0,-(CJ10+$C$15)/($C$14-$C$15)*$C$12,($C$11*V11-AR11)/($C$11*V11)*$C$12*V11))</f>
        <v>1.48849800549214</v>
      </c>
      <c r="BO11" s="2">
        <f>IF(OR(KW10=1,AND($C$37=Motors!$C$31,PC10=1)),0,IF(NK11=0,-(CK10+$C$15)/($C$14-$C$15)*$C$12,($C$11*W11-AS11)/($C$11*W11)*$C$12*W11))</f>
        <v>1.4585432222430248</v>
      </c>
      <c r="BP11" s="2">
        <f>IF(OR(KX10=1,AND($C$37=Motors!$C$31,PD10=1)),0,IF(NL11=0,-(CL10+$C$15)/($C$14-$C$15)*$C$12,($C$11*X11-AT11)/($C$11*X11)*$C$12*X11))</f>
        <v>1.423704944358247</v>
      </c>
      <c r="BQ11" s="2">
        <f>IF(OR(KY10=1,AND($C$37=Motors!$C$31,PE10=1)),0,IF(NM11=0,-(CM10+$C$15)/($C$14-$C$15)*$C$12,($C$11*Y11-AU11)/($C$11*Y11)*$C$12*Y11))</f>
        <v>1.3581184984286645</v>
      </c>
      <c r="BR11" s="2">
        <f>IF(OR(KZ10=1,AND($C$37=Motors!$C$31,PF10=1)),0,IF(NN11=0,-(CN10+$C$15)/($C$14-$C$15)*$C$12,($C$11*Z11-AV11)/($C$11*Z11)*$C$12*Z11))</f>
        <v>1.2439808735569984</v>
      </c>
      <c r="BS11" s="2">
        <f>IF(OR(LA10=1,AND($C$37=Motors!$C$31,PG10=1)),0,IF(NO11=0,-(CO10+$C$15)/($C$14-$C$15)*$C$12,($C$11*AA11-AW11)/($C$11*AA11)*$C$12*AA11))</f>
        <v>1.2800915085486491</v>
      </c>
      <c r="BT11" s="2">
        <f>IF(OR(LB10=1,AND($C$37=Motors!$C$31,PH10=1)),0,IF(NP11=0,-(CP10+$C$15)/($C$14-$C$15)*$C$12,($C$11*AB11-AX11)/($C$11*AB11)*$C$12*AB11))</f>
        <v>1.3096997375124508</v>
      </c>
      <c r="BU11" s="2">
        <f>IF(OR(LC10=1,AND($C$37=Motors!$C$31,PI10=1)),0,IF(NQ11=0,-(CQ10+$C$15)/($C$14-$C$15)*$C$12,($C$11*AC11-AY11)/($C$11*AC11)*$C$12*AC11))</f>
        <v>1.3254424731568419</v>
      </c>
      <c r="BV11" s="2">
        <f>IF(OR(LD10=1,AND($C$37=Motors!$C$31,PJ10=1)),0,IF(NR11=0,-(CR10+$C$15)/($C$14-$C$15)*$C$12,($C$11*AD11-AZ11)/($C$11*AD11)*$C$12*AD11))</f>
        <v>1.9655358198979342</v>
      </c>
      <c r="BW11" s="2">
        <f>IF(OR(LE10=1,AND($C$37=Motors!$C$31,PK10=1)),0,IF(NS11=0,-(CS10+$C$15)/($C$14-$C$15)*$C$12,($C$11*AE11-BA11)/($C$11*AE11)*$C$12*AE11))</f>
        <v>1.8766643997934225</v>
      </c>
      <c r="BX11" s="2">
        <f>IF(OR(LF10=1,AND($C$37=Motors!$C$31,PL10=1)),0,IF(NT11=0,-(CT10+$C$15)/($C$14-$C$15)*$C$12,($C$11*AF11-BB11)/($C$11*AF11)*$C$12*AF11))</f>
        <v>1.7894860660105882</v>
      </c>
      <c r="BY11" s="2">
        <f>IF(OR(LG10=1,AND($C$37=Motors!$C$31,PM10=1)),0,IF(NU11=0,-(CU10+$C$15)/($C$14-$C$15)*$C$12,($C$11*AG11-BC11)/($C$11*AG11)*$C$12*AG11))</f>
        <v>1.7040008185494322</v>
      </c>
      <c r="BZ11" s="2">
        <f>IF(OR(LH10=1,AND($C$37=Motors!$C$31,PN10=1)),0,IF(NV11=0,-(CV10+$C$15)/($C$14-$C$15)*$C$12,($C$11*AH11-BD11)/($C$11*AH11)*$C$12*AH11))</f>
        <v>1.6202086574099539</v>
      </c>
      <c r="CA11" s="2">
        <f>IF(OR(LI10=1,AND($C$37=Motors!$C$31,PO10=1)),0,IF(NW11=0,-(CW10+$C$15)/($C$14-$C$15)*$C$12,($C$11*AI11-BE11)/($C$11*AI11)*$C$12*AI11))</f>
        <v>1.5381095825921536</v>
      </c>
      <c r="CB11" s="2">
        <f>IF(OR(LJ10=1,AND($C$37=Motors!$C$31,PP10=1)),0,IF(NX11=0,-(CX10+$C$15)/($C$14-$C$15)*$C$12,($C$11*AJ11-BF11)/($C$11*AJ11)*$C$12*AJ11))</f>
        <v>1.4577035940960306</v>
      </c>
      <c r="CC11" s="2">
        <f>IF(OR(LK10=1,AND($C$37=Motors!$C$31,PQ10=1)),0,IF(NY11=0,-(CY10+$C$15)/($C$14-$C$15)*$C$12,($C$11*AK11-BG11)/($C$11*AK11)*$C$12*AK11))</f>
        <v>1.3789906919215857</v>
      </c>
      <c r="CD11" s="2">
        <f>IF(OR(LL10=1,AND($C$37=Motors!$C$31,PR10=1)),0,IF(NZ11=0,-(CZ10+$C$15)/($C$14-$C$15)*$C$12,($C$11*AL11-BH11)/($C$11*AL11)*$C$12*AL11))</f>
        <v>1.3032278330564244</v>
      </c>
      <c r="CE11" s="2">
        <f>IF(OR(LM10=1,AND($C$37=Motors!$C$31,PS10=1)),0,IF(OA11=0,-(DA10+$C$15)/($C$14-$C$15)*$C$12,($C$11*AM11-BI11)/($C$11*AM11)*$C$12*AM11))</f>
        <v>1.2370274461663036</v>
      </c>
      <c r="CF11" s="61">
        <f t="shared" si="67"/>
        <v>0.12</v>
      </c>
      <c r="CG11" s="57">
        <f>IF(AND(KS10=1,OY10=1),0,ABS(BK11/$C$12*($C$14-$C$15)+$C$15) *'Drive Train'!$AA$49 + CG10*(1-'Drive Train'!$AA$49))</f>
        <v>69.708684460949584</v>
      </c>
      <c r="CH11" s="57">
        <f>IF(AND(KT10=1,OZ10=1),0,ABS(BL11/$C$12*($C$14-$C$15)+$C$15) *'Drive Train'!$AA$49 + CH10*(1-'Drive Train'!$AA$49))</f>
        <v>84.175259093325039</v>
      </c>
      <c r="CI11" s="57">
        <f>IF(AND(KU10=1,PA10=1),0,ABS(BM11/$C$12*($C$14-$C$15)+$C$15) *'Drive Train'!$AA$49 + CI10*(1-'Drive Train'!$AA$49))</f>
        <v>83.251548568906728</v>
      </c>
      <c r="CJ11" s="57">
        <f>IF(AND(KV10=1,PB10=1),0,ABS(BN11/$C$12*($C$14-$C$15)+$C$15) *'Drive Train'!$AA$49 + CJ10*(1-'Drive Train'!$AA$49))</f>
        <v>81.991945686573246</v>
      </c>
      <c r="CK11" s="57">
        <f>IF(AND(KW10=1,PC10=1),0,ABS(BO11/$C$12*($C$14-$C$15)+$C$15) *'Drive Train'!$AA$49 + CK10*(1-'Drive Train'!$AA$49))</f>
        <v>80.397257433103761</v>
      </c>
      <c r="CL11" s="57">
        <f>IF(AND(KX10=1,PD10=1),0,ABS(BP11/$C$12*($C$14-$C$15)+$C$15) *'Drive Train'!$AA$49 + CL10*(1-'Drive Train'!$AA$49))</f>
        <v>78.54258894654069</v>
      </c>
      <c r="CM11" s="57">
        <f>IF(AND(KY10=1,PE10=1),0,ABS(BQ11/$C$12*($C$14-$C$15)+$C$15) *'Drive Train'!$AA$49 + CM10*(1-'Drive Train'!$AA$49))</f>
        <v>75.050995165310212</v>
      </c>
      <c r="CN11" s="57">
        <f>IF(AND(KZ10=1,PF10=1),0,ABS(BR11/$C$12*($C$14-$C$15)+$C$15) *'Drive Train'!$AA$49 + CN10*(1-'Drive Train'!$AA$49))</f>
        <v>68.974705841229408</v>
      </c>
      <c r="CO11" s="57">
        <f>IF(AND(LA10=1,PG10=1),0,ABS(BS11/$C$12*($C$14-$C$15)+$C$15) *'Drive Train'!$AA$49 + CO10*(1-'Drive Train'!$AA$49))</f>
        <v>70.89711018539073</v>
      </c>
      <c r="CP11" s="57">
        <f>IF(AND(LB10=1,PH10=1),0,ABS(BT11/$C$12*($C$14-$C$15)+$C$15) *'Drive Train'!$AA$49 + CP10*(1-'Drive Train'!$AA$49))</f>
        <v>72.473349096617184</v>
      </c>
      <c r="CQ11" s="57">
        <f>IF(AND(LC10=1,PI10=1),0,ABS(BU11/$C$12*($C$14-$C$15)+$C$15) *'Drive Train'!$AA$49 + CQ10*(1-'Drive Train'!$AA$49))</f>
        <v>73.311437471378767</v>
      </c>
      <c r="CR11" s="57">
        <f>IF(AND(LD10=1,PJ10=1),0,ABS(BV11/$C$12*($C$14-$C$15)+$C$15) *'Drive Train'!$AA$49 + CR10*(1-'Drive Train'!$AA$49))</f>
        <v>107.38777622112238</v>
      </c>
      <c r="CS11" s="57">
        <f>IF(AND(LE10=1,PK10=1),0,ABS(BW11/$C$12*($C$14-$C$15)+$C$15) *'Drive Train'!$AA$49 + CS10*(1-'Drive Train'!$AA$49))</f>
        <v>102.65657157406476</v>
      </c>
      <c r="CT11" s="57">
        <f>IF(AND(LF10=1,PL10=1),0,ABS(BX11/$C$12*($C$14-$C$15)+$C$15) *'Drive Train'!$AA$49 + CT10*(1-'Drive Train'!$AA$49))</f>
        <v>98.015500941559523</v>
      </c>
      <c r="CU11" s="57">
        <f>IF(AND(LG10=1,PM10=1),0,ABS(BY11/$C$12*($C$14-$C$15)+$C$15) *'Drive Train'!$AA$49 + CU10*(1-'Drive Train'!$AA$49))</f>
        <v>93.464564323606695</v>
      </c>
      <c r="CV11" s="57">
        <f>IF(AND(LH10=1,PN10=1),0,ABS(BZ11/$C$12*($C$14-$C$15)+$C$15) *'Drive Train'!$AA$49 + CV10*(1-'Drive Train'!$AA$49))</f>
        <v>89.003761720206256</v>
      </c>
      <c r="CW11" s="57">
        <f>IF(AND(LI10=1,PO10=1),0,ABS(CA11/$C$12*($C$14-$C$15)+$C$15) *'Drive Train'!$AA$49 + CW10*(1-'Drive Train'!$AA$49))</f>
        <v>84.633093131358208</v>
      </c>
      <c r="CX11" s="57">
        <f>IF(AND(LJ10=1,PP10=1),0,ABS(CB11/$C$12*($C$14-$C$15)+$C$15) *'Drive Train'!$AA$49 + CX10*(1-'Drive Train'!$AA$49))</f>
        <v>80.352558557062537</v>
      </c>
      <c r="CY11" s="57">
        <f>IF(AND(LK10=1,PQ10=1),0,ABS(CC11/$C$12*($C$14-$C$15)+$C$15) *'Drive Train'!$AA$49 + CY10*(1-'Drive Train'!$AA$49))</f>
        <v>76.162157997319269</v>
      </c>
      <c r="CZ11" s="57">
        <f>IF(AND(LL10=1,PR10=1),0,ABS(CD11/$C$12*($C$14-$C$15)+$C$15) *'Drive Train'!$AA$49 + CZ10*(1-'Drive Train'!$AA$49))</f>
        <v>72.128807461053626</v>
      </c>
      <c r="DA11" s="57">
        <f>IF(AND(LM10=1,PS10=1),0,ABS(CE11/$C$12*($C$14-$C$15)+$C$15) *'Drive Train'!$AA$49 + DA10*(1-'Drive Train'!$AA$49))</f>
        <v>68.604529602961307</v>
      </c>
      <c r="DB11" s="61">
        <f t="shared" si="116"/>
        <v>0.12</v>
      </c>
      <c r="DC11" s="57">
        <f t="shared" si="68"/>
        <v>69.708684460949584</v>
      </c>
      <c r="DD11" s="57">
        <f t="shared" si="69"/>
        <v>84.175259093325039</v>
      </c>
      <c r="DE11" s="57">
        <f t="shared" si="70"/>
        <v>83.251548568906728</v>
      </c>
      <c r="DF11" s="57">
        <f t="shared" si="71"/>
        <v>81.991945686573246</v>
      </c>
      <c r="DG11" s="57">
        <f t="shared" si="72"/>
        <v>80.397257433103761</v>
      </c>
      <c r="DH11" s="57">
        <f t="shared" si="73"/>
        <v>78.54258894654069</v>
      </c>
      <c r="DI11" s="57">
        <f t="shared" si="74"/>
        <v>75.050995165310212</v>
      </c>
      <c r="DJ11" s="57">
        <f t="shared" si="75"/>
        <v>68.974705841229408</v>
      </c>
      <c r="DK11" s="57">
        <f t="shared" si="76"/>
        <v>70.89711018539073</v>
      </c>
      <c r="DL11" s="57">
        <f t="shared" si="77"/>
        <v>72.473349096617184</v>
      </c>
      <c r="DM11" s="57">
        <f t="shared" si="78"/>
        <v>73.311437471378767</v>
      </c>
      <c r="DN11" s="57">
        <f t="shared" si="79"/>
        <v>25</v>
      </c>
      <c r="DO11" s="57">
        <f t="shared" si="80"/>
        <v>30</v>
      </c>
      <c r="DP11" s="57">
        <f t="shared" si="81"/>
        <v>35</v>
      </c>
      <c r="DQ11" s="57">
        <f t="shared" si="82"/>
        <v>40</v>
      </c>
      <c r="DR11" s="57">
        <f t="shared" si="83"/>
        <v>45</v>
      </c>
      <c r="DS11" s="57">
        <f t="shared" si="84"/>
        <v>50</v>
      </c>
      <c r="DT11" s="57">
        <f t="shared" si="85"/>
        <v>55</v>
      </c>
      <c r="DU11" s="57">
        <f t="shared" si="86"/>
        <v>60</v>
      </c>
      <c r="DV11" s="57">
        <f t="shared" si="87"/>
        <v>65</v>
      </c>
      <c r="DW11" s="57">
        <f t="shared" si="88"/>
        <v>68.604529602961307</v>
      </c>
      <c r="DX11" s="61">
        <f t="shared" si="117"/>
        <v>0.12</v>
      </c>
      <c r="DY11" s="2">
        <f>IF(OY11=0,($C$23/0.4536*IF(ISNA(MK10),'Drive Train'!$F$16,'Drive Train'!$F$17)*4.448*$C$24*S$6)*SIGN(BK11),BK11)</f>
        <v>4.5236871680000004</v>
      </c>
      <c r="DZ11" s="2">
        <f>IF(OZ11=0,($C$23/0.4536*IF(ISNA(ML10),'Drive Train'!$F$16,'Drive Train'!$F$17)*4.448*$C$24*$C$21*T$6)*SIGN(BL11),BL11)</f>
        <v>14.225645600594998</v>
      </c>
      <c r="EA11" s="2">
        <f>IF(PA11=0,($C$23/0.4536*IF(ISNA(MM10),'Drive Train'!$F$16,'Drive Train'!$F$17)*4.448*$C$24*$C$21*U$6)*SIGN(BM11),BM11)</f>
        <v>9.8485238773349995</v>
      </c>
      <c r="EB11" s="2">
        <f>IF(PB11=0,($C$23/0.4536*IF(ISNA(MN10),'Drive Train'!$F$16,'Drive Train'!$F$17)*4.448*$C$24*$C$21*V$6)*SIGN(BN11),BN11)</f>
        <v>7.5312241414914709</v>
      </c>
      <c r="EC11" s="2">
        <f>IF(PC11=0,($C$23/0.4536*IF(ISNA(MO10),'Drive Train'!$F$16,'Drive Train'!$F$17)*4.448*$C$24*$C$21*W$6)*SIGN(BO11),BO11)</f>
        <v>6.0967052573978577</v>
      </c>
      <c r="ED11" s="2">
        <f>IF(PD11=0,($C$23/0.4536*IF(ISNA(MP10),'Drive Train'!$F$16,'Drive Train'!$F$17)*4.448*$C$24*$C$21*X$6)*SIGN(BP11),BP11)</f>
        <v>5.1212324162142009</v>
      </c>
      <c r="EE11" s="2">
        <f>IF(PE11=0,($C$23/0.4536*IF(ISNA(MQ10),'Drive Train'!$F$16,'Drive Train'!$F$17)*4.448*$C$24*$C$21*Y$6)*SIGN(BQ11),BQ11)</f>
        <v>4.4148555312191382</v>
      </c>
      <c r="EF11" s="2">
        <f>IF(PF11=0,($C$23/0.4536*IF(ISNA(MR10),'Drive Train'!$F$16,'Drive Train'!$F$17)*4.448*$C$24*$C$21*Z$6)*SIGN(BR11),BR11)</f>
        <v>3.8797215274349997</v>
      </c>
      <c r="EG11" s="2">
        <f>IF(PG11=0,($C$23/0.4536*IF(ISNA(MS10),'Drive Train'!$F$16,'Drive Train'!$F$17)*4.448*$C$24*$C$21*AA$6)*SIGN(BS11),BS11)</f>
        <v>3.4602921731177019</v>
      </c>
      <c r="EH11" s="2">
        <f>IF(PH11=0,($C$23/0.4536*IF(ISNA(MT10),'Drive Train'!$F$16,'Drive Train'!$F$17)*4.448*$C$24*$C$21*AB$6)*SIGN(BT11),BT11)</f>
        <v>3.1227026928135362</v>
      </c>
      <c r="EI11" s="2">
        <f>IF(PI11=0,($C$23/0.4536*IF(ISNA(MU10),'Drive Train'!$F$16,'Drive Train'!$F$17)*4.448*$C$24*$C$21*AC$6)*SIGN(BU11),BU11)</f>
        <v>2.8451291201189992</v>
      </c>
      <c r="EJ11" s="2">
        <f>IF(PJ11=0,($C$23/0.4536*IF(ISNA(MV10),'Drive Train'!$F$16,'Drive Train'!$F$17)*4.448*$C$24*$C$21*AD$6)*SIGN(BV11),BV11)</f>
        <v>3.9831807681666</v>
      </c>
      <c r="EK11" s="2">
        <f>IF(PK11=0,($C$23/0.4536*IF(ISNA(MW10),'Drive Train'!$F$16,'Drive Train'!$F$17)*4.448*$C$24*$C$21*AE$6)*SIGN(BW11),BW11)</f>
        <v>3.9831807681666</v>
      </c>
      <c r="EL11" s="2">
        <f>IF(PL11=0,($C$23/0.4536*IF(ISNA(MX10),'Drive Train'!$F$16,'Drive Train'!$F$17)*4.448*$C$24*$C$21*AF$6)*SIGN(BX11),BX11)</f>
        <v>3.9831807681666</v>
      </c>
      <c r="EM11" s="2">
        <f>IF(PM11=0,($C$23/0.4536*IF(ISNA(MY10),'Drive Train'!$F$16,'Drive Train'!$F$17)*4.448*$C$24*$C$21*AG$6)*SIGN(BY11),BY11)</f>
        <v>3.9831807681666</v>
      </c>
      <c r="EN11" s="2">
        <f>IF(PN11=0,($C$23/0.4536*IF(ISNA(MZ10),'Drive Train'!$F$16,'Drive Train'!$F$17)*4.448*$C$24*$C$21*AH$6)*SIGN(BZ11),BZ11)</f>
        <v>3.9831807681666</v>
      </c>
      <c r="EO11" s="2">
        <f>IF(PO11=0,($C$23/0.4536*IF(ISNA(NA10),'Drive Train'!$F$16,'Drive Train'!$F$17)*4.448*$C$24*$C$21*AI$6)*SIGN(CA11),CA11)</f>
        <v>3.9831807681666</v>
      </c>
      <c r="EP11" s="2">
        <f>IF(PP11=0,($C$23/0.4536*IF(ISNA(NB10),'Drive Train'!$F$16,'Drive Train'!$F$17)*4.448*$C$24*$C$21*AJ$6)*SIGN(CB11),CB11)</f>
        <v>3.9831807681666</v>
      </c>
      <c r="EQ11" s="2">
        <f>IF(PQ11=0,($C$23/0.4536*IF(ISNA(NC10),'Drive Train'!$F$16,'Drive Train'!$F$17)*4.448*$C$24*$C$21*AK$6)*SIGN(CC11),CC11)</f>
        <v>3.9831807681666</v>
      </c>
      <c r="ER11" s="2">
        <f>IF(PR11=0,($C$23/0.4536*IF(ISNA(ND10),'Drive Train'!$F$16,'Drive Train'!$F$17)*4.448*$C$24*$C$21*AL$6)*SIGN(CD11),CD11)</f>
        <v>3.9831807681666</v>
      </c>
      <c r="ES11" s="2">
        <f>IF(PS11=0,($C$23/0.4536*IF(ISNA(NE10),'Drive Train'!$F$16,'Drive Train'!$F$17)*4.448*$C$24*$C$21*AM$6)*SIGN(CE11),CE11)</f>
        <v>3.9831807681666</v>
      </c>
      <c r="ET11" s="61">
        <f t="shared" si="89"/>
        <v>0.12</v>
      </c>
      <c r="EU11" s="259">
        <f>MAX(MIN(IF(AND(OY10=1,NG11&lt;0),-1,1)*(DC11-$C$15)/($C$14-$C$15)*$C$12*$C$21-$C$33*LO11/AO$6 -  OY10*$C$33/$C$21,DY10/$C$19),MAX(EU$8:EU10)*-1)</f>
        <v>0.90473743360000014</v>
      </c>
      <c r="EV11" s="259">
        <f>MAX(MIN(IF(AND(OZ10=1,NH11&lt;0),-1,1)*(DD11-$C$15)/($C$14-$C$15)*$C$12*$C$21-$C$33*LP11/AP$6 -  OZ10*$C$33/$C$21,DZ10/$C$19),MAX(EV$8:EV10)*-1)</f>
        <v>1.3423222143775595</v>
      </c>
      <c r="EW11" s="259">
        <f>MAX(MIN(IF(AND(PA10=1,NI11&lt;0),-1,1)*(DE11-$C$15)/($C$14-$C$15)*$C$12*$C$21-$C$33*LQ11/AQ$6 -  PA10*$C$33/$C$21,EA10/$C$19),MAX(EW$8:EW10)*-1)</f>
        <v>1.3222725474482706</v>
      </c>
      <c r="EX11" s="259">
        <f>MAX(MIN(IF(AND(PB10=1,NJ11&lt;0),-1,1)*(DF11-$C$15)/($C$14-$C$15)*$C$12*$C$21-$C$33*LR11/AR$6 -  PB10*$C$33/$C$21,EB10/$C$19),MAX(EX$8:EX10)*-1)</f>
        <v>1.2950121300845983</v>
      </c>
      <c r="EY11" s="259">
        <f>MAX(MIN(IF(AND(PC10=1,NK11&lt;0),-1,1)*(DG11-$C$15)/($C$14-$C$15)*$C$12*$C$21-$C$33*LS11/AS$6 -  PC10*$C$33/$C$21,EC10/$C$19),MAX(EY$8:EY10)*-1)</f>
        <v>1.2606281541087625</v>
      </c>
      <c r="EZ11" s="259">
        <f>MAX(MIN(IF(AND(PD10=1,NL11&lt;0),-1,1)*(DH11-$C$15)/($C$14-$C$15)*$C$12*$C$21-$C$33*LT11/AT$6 -  PD10*$C$33/$C$21,ED10/$C$19),MAX(EZ$8:EZ10)*-1)</f>
        <v>1.2209516945969185</v>
      </c>
      <c r="FA11" s="259">
        <f>MAX(MIN(IF(AND(PE10=1,NM11&lt;0),-1,1)*(DI11-$C$15)/($C$14-$C$15)*$C$12*$C$21-$C$33*LU11/AU$6 -  PE10*$C$33/$C$21,EE10/$C$19),MAX(FA$8:FA10)*-1)</f>
        <v>1.1037138828047846</v>
      </c>
      <c r="FB11" s="259">
        <f>MAX(MIN(IF(AND(PF10=1,NN11&lt;0),-1,1)*(DJ11-$C$15)/($C$14-$C$15)*$C$12*$C$21-$C$33*LV11/AV$6 -  PF10*$C$33/$C$21,EF10/$C$19),MAX(FB$8:FB10)*-1)</f>
        <v>0.96993038185874991</v>
      </c>
      <c r="FC11" s="259">
        <f>MAX(MIN(IF(AND(PG10=1,NO11&lt;0),-1,1)*(DK11-$C$15)/($C$14-$C$15)*$C$12*$C$21-$C$33*LW11/AW$6 -  PG10*$C$33/$C$21,EG10/$C$19),MAX(FC$8:FC10)*-1)</f>
        <v>0.86507304327942547</v>
      </c>
      <c r="FD11" s="259">
        <f>MAX(MIN(IF(AND(PH10=1,NP11&lt;0),-1,1)*(DL11-$C$15)/($C$14-$C$15)*$C$12*$C$21-$C$33*LX11/AX$6 -  PH10*$C$33/$C$21,EH10/$C$19),MAX(FD$8:FD10)*-1)</f>
        <v>0.78067567320338405</v>
      </c>
      <c r="FE11" s="259">
        <f>MAX(MIN(IF(AND(PI10=1,NQ11&lt;0),-1,1)*(DM11-$C$15)/($C$14-$C$15)*$C$12*$C$21-$C$33*LY11/AY$6 -  PI10*$C$33/$C$21,EI10/$C$19),MAX(FE$8:FE10)*-1)</f>
        <v>0.7112822800297498</v>
      </c>
      <c r="FF11" s="259">
        <f>MAX(MIN(IF(AND(PJ10=1,NR11&lt;0),-1,1)*(DN11-$C$15)/($C$14-$C$15)*$C$12*$C$21-$C$33*LZ11/AZ$6 -  PJ10*$C$33/$C$21,EJ10/$C$19),MAX(FF$8:FF10)*-1)</f>
        <v>0.35160067590789568</v>
      </c>
      <c r="FG11" s="259">
        <f>MAX(MIN(IF(AND(PK10=1,NS11&lt;0),-1,1)*(DO11-$C$15)/($C$14-$C$15)*$C$12*$C$21-$C$33*MA11/BA$6 -  PK10*$C$33/$C$21,EK10/$C$19),MAX(FG$8:FG10)*-1)</f>
        <v>0.43061028825545994</v>
      </c>
      <c r="FH11" s="259">
        <f>MAX(MIN(IF(AND(PL10=1,NT11&lt;0),-1,1)*(DP11-$C$15)/($C$14-$C$15)*$C$12*$C$21-$C$33*MB11/BB$6 -  PL10*$C$33/$C$21,EL10/$C$19),MAX(FH$8:FH10)*-1)</f>
        <v>0.50961990060302431</v>
      </c>
      <c r="FI11" s="259">
        <f>MAX(MIN(IF(AND(PM10=1,NU11&lt;0),-1,1)*(DQ11-$C$15)/($C$14-$C$15)*$C$12*$C$21-$C$33*MC11/BC$6 -  PM10*$C$33/$C$21,EM10/$C$19),MAX(FI$8:FI10)*-1)</f>
        <v>0.58862951295058852</v>
      </c>
      <c r="FJ11" s="259">
        <f>MAX(MIN(IF(AND(PN10=1,NV11&lt;0),-1,1)*(DR11-$C$15)/($C$14-$C$15)*$C$12*$C$21-$C$33*MD11/BD$6 -  PN10*$C$33/$C$21,EN10/$C$19),MAX(FJ$8:FJ10)*-1)</f>
        <v>0.66763912529815284</v>
      </c>
      <c r="FK11" s="259">
        <f>MAX(MIN(IF(AND(PO10=1,NW11&lt;0),-1,1)*(DS11-$C$15)/($C$14-$C$15)*$C$12*$C$21-$C$33*ME11/BE$6 -  PO10*$C$33/$C$21,EO10/$C$19),MAX(FK$8:FK10)*-1)</f>
        <v>0.74664873764571704</v>
      </c>
      <c r="FL11" s="259">
        <f>MAX(MIN(IF(AND(PP10=1,NX11&lt;0),-1,1)*(DT11-$C$15)/($C$14-$C$15)*$C$12*$C$21-$C$33*MF11/BF$6 -  PP10*$C$33/$C$21,EP10/$C$19),MAX(FL$8:FL10)*-1)</f>
        <v>0.82565834999328136</v>
      </c>
      <c r="FM11" s="259">
        <f>MAX(MIN(IF(AND(PQ10=1,NY11&lt;0),-1,1)*(DU11-$C$15)/($C$14-$C$15)*$C$12*$C$21-$C$33*MG11/BG$6 -  PQ10*$C$33/$C$21,EQ10/$C$19),MAX(FM$8:FM10)*-1)</f>
        <v>0.90466796234084546</v>
      </c>
      <c r="FN11" s="259">
        <f>MAX(MIN(IF(AND(PR10=1,NZ11&lt;0),-1,1)*(DV11-$C$15)/($C$14-$C$15)*$C$12*$C$21-$C$33*MH11/BH$6 -  PR10*$C$33/$C$21,ER10/$C$19),MAX(FN$8:FN10)*-1)</f>
        <v>0.98391633150277491</v>
      </c>
      <c r="FO11" s="259">
        <f>MAX(MIN(IF(AND(PS10=1,OA11&lt;0),-1,1)*(DW11-$C$15)/($C$14-$C$15)*$C$12*$C$21-$C$33*MI11/BI$6 -  PS10*$C$33/$C$21,ES10/$C$19),MAX(FO$8:FO10)*-1)</f>
        <v>0.99579519204165001</v>
      </c>
      <c r="FP11" s="61">
        <f t="shared" si="118"/>
        <v>0.12</v>
      </c>
      <c r="FQ11" s="260">
        <f>IF(AND(KS11=1,OY11=1),0,MIN((ABS(($C$14-$C$15)*EU11/$C$12/$C$21)+$C$15)/$C$21,DC11))</f>
        <v>65.24629294690952</v>
      </c>
      <c r="FR11" s="260">
        <f>IF(AND(KT11=1,OZ11=1),0,MIN((ABS(($C$14-$C$15)*EV11/$C$12/$C$21)+$C$15)/$C$21,DD11))</f>
        <v>84.175259093325039</v>
      </c>
      <c r="FS11" s="260">
        <f>IF(AND(KU11=1,PA11=1),0,MIN((ABS(($C$14-$C$15)*EW11/$C$12/$C$21)+$C$15)/$C$21,DE11))</f>
        <v>83.251548568906728</v>
      </c>
      <c r="FT11" s="260">
        <f>IF(AND(KV11=1,PB11=1),0,MIN((ABS(($C$14-$C$15)*EX11/$C$12/$C$21)+$C$15)/$C$21,DF11))</f>
        <v>81.991945686573246</v>
      </c>
      <c r="FU11" s="260">
        <f>IF(AND(KW11=1,PC11=1),0,MIN((ABS(($C$14-$C$15)*EY11/$C$12/$C$21)+$C$15)/$C$21,DG11))</f>
        <v>80.397257433103761</v>
      </c>
      <c r="FV11" s="260">
        <f>IF(AND(KX11=1,PD11=1),0,MIN((ABS(($C$14-$C$15)*EZ11/$C$12/$C$21)+$C$15)/$C$21,DH11))</f>
        <v>78.54258894654069</v>
      </c>
      <c r="FW11" s="260">
        <f>IF(AND(KY11=1,PE11=1),0,MIN((ABS(($C$14-$C$15)*FA11/$C$12/$C$21)+$C$15)/$C$21,DI11))</f>
        <v>75.050995165310212</v>
      </c>
      <c r="FX11" s="260">
        <f>IF(AND(KZ11=1,PF11=1),0,MIN((ABS(($C$14-$C$15)*FB11/$C$12/$C$21)+$C$15)/$C$21,DJ11))</f>
        <v>68.974705841229408</v>
      </c>
      <c r="FY11" s="260">
        <f>IF(AND(LA11=1,PG11=1),0,MIN((ABS(($C$14-$C$15)*FC11/$C$12/$C$21)+$C$15)/$C$21,DK11))</f>
        <v>62.522742071735955</v>
      </c>
      <c r="FZ11" s="260">
        <f>IF(AND(LB11=1,PH11=1),0,MIN((ABS(($C$14-$C$15)*FD11/$C$12/$C$21)+$C$15)/$C$21,DL11))</f>
        <v>56.727606201118121</v>
      </c>
      <c r="GA11" s="260">
        <f>IF(AND(LC11=1,PI11=1),0,MIN((ABS(($C$14-$C$15)*FE11/$C$12/$C$21)+$C$15)/$C$21,DM11))</f>
        <v>51.962716707498991</v>
      </c>
      <c r="GB11" s="260">
        <f>IF(AND(LD11=1,PJ11=1),0,MIN((ABS(($C$14-$C$15)*FF11/$C$12/$C$21)+$C$15)/$C$21,DN11))</f>
        <v>25</v>
      </c>
      <c r="GC11" s="260">
        <f>IF(AND(LE11=1,PK11=1),0,MIN((ABS(($C$14-$C$15)*FG11/$C$12/$C$21)+$C$15)/$C$21,DO11))</f>
        <v>30</v>
      </c>
      <c r="GD11" s="260">
        <f>IF(AND(LF11=1,PL11=1),0,MIN((ABS(($C$14-$C$15)*FH11/$C$12/$C$21)+$C$15)/$C$21,DP11))</f>
        <v>35</v>
      </c>
      <c r="GE11" s="260">
        <f>IF(AND(LG11=1,PM11=1),0,MIN((ABS(($C$14-$C$15)*FI11/$C$12/$C$21)+$C$15)/$C$21,DQ11))</f>
        <v>40</v>
      </c>
      <c r="GF11" s="260">
        <f>IF(AND(LH11=1,PN11=1),0,MIN((ABS(($C$14-$C$15)*FJ11/$C$12/$C$21)+$C$15)/$C$21,DR11))</f>
        <v>45</v>
      </c>
      <c r="GG11" s="260">
        <f>IF(AND(LI11=1,PO11=1),0,MIN((ABS(($C$14-$C$15)*FK11/$C$12/$C$21)+$C$15)/$C$21,DS11))</f>
        <v>50</v>
      </c>
      <c r="GH11" s="260">
        <f>IF(AND(LJ11=1,PP11=1),0,MIN((ABS(($C$14-$C$15)*FL11/$C$12/$C$21)+$C$15)/$C$21,DT11))</f>
        <v>55</v>
      </c>
      <c r="GI11" s="260">
        <f>IF(AND(LK11=1,PQ11=1),0,MIN((ABS(($C$14-$C$15)*FM11/$C$12/$C$21)+$C$15)/$C$21,DU11))</f>
        <v>60</v>
      </c>
      <c r="GJ11" s="260">
        <f>IF(AND(LL11=1,PR11=1),0,MIN((ABS(($C$14-$C$15)*FN11/$C$12/$C$21)+$C$15)/$C$21,DV11))</f>
        <v>65</v>
      </c>
      <c r="GK11" s="260">
        <f>IF(AND(LM11=1,PS11=1),0,MIN((ABS(($C$14-$C$15)*FO11/$C$12/$C$21)+$C$15)/$C$21,DW11))</f>
        <v>68.604529602961307</v>
      </c>
      <c r="GL11" s="61">
        <f t="shared" si="119"/>
        <v>0.12</v>
      </c>
      <c r="GM11" s="57">
        <f>IF(AND(KS10=1,OY10=1),0,EU11*$C$19/S$6/$C$24/$C$23*3.39*$C$21)</f>
        <v>23.416332178571434</v>
      </c>
      <c r="GN11" s="57">
        <f>IF(AND(KT10=1,OZ10=1),0,EV11*$C$19/T$6/$C$24/$C$23*3.39*$C$21)</f>
        <v>9.7277212975388281</v>
      </c>
      <c r="GO11" s="57">
        <f>IF(AND(KU10=1,PA10=1),0,EW11*$C$19/U$6/$C$24/$C$23*3.39*$C$21)</f>
        <v>13.841277193731127</v>
      </c>
      <c r="GP11" s="57">
        <f>IF(AND(KV10=1,PB10=1),0,EX11*$C$19/V$6/$C$24/$C$23*3.39*$C$21)</f>
        <v>17.726973287112326</v>
      </c>
      <c r="GQ11" s="57">
        <f>IF(AND(KW10=1,PC10=1),0,EY11*$C$19/W$6/$C$24/$C$23*3.39*$C$21)</f>
        <v>21.316609499955526</v>
      </c>
      <c r="GR11" s="57">
        <f>IF(AND(KX10=1,PD10=1),0,EZ11*$C$19/X$6/$C$24/$C$23*3.39*$C$21)</f>
        <v>24.578214106994043</v>
      </c>
      <c r="GS11" s="57">
        <f>IF(AND(KY10=1,PE10=1),0,FA11*$C$19/Y$6/$C$24/$C$23*3.39*$C$21)</f>
        <v>25.773080821789936</v>
      </c>
      <c r="GT11" s="57">
        <f>IF(AND(KZ10=1,PF10=1),0,FB11*$C$19/Z$6/$C$24/$C$23*3.39*$C$21)</f>
        <v>25.773080821789936</v>
      </c>
      <c r="GU11" s="57">
        <f>IF(AND(LA10=1,PG10=1),0,FC11*$C$19/AA$6/$C$24/$C$23*3.39*$C$21)</f>
        <v>25.773080821789936</v>
      </c>
      <c r="GV11" s="57">
        <f>IF(AND(LB10=1,PH10=1),0,FD11*$C$19/AB$6/$C$24/$C$23*3.39*$C$21)</f>
        <v>25.773080821789936</v>
      </c>
      <c r="GW11" s="57">
        <f>IF(AND(LC10=1,PI10=1),0,FE11*$C$19/AC$6/$C$24/$C$23*3.39*$C$21)</f>
        <v>25.773080821789936</v>
      </c>
      <c r="GX11" s="57">
        <f>IF(AND(LD10=1,PJ10=1),0,FF11*$C$19/AD$6/$C$24/$C$23*3.39*$C$21)</f>
        <v>9.1000967966022728</v>
      </c>
      <c r="GY11" s="57">
        <f>IF(AND(LE10=1,PK10=1),0,FG11*$C$19/AE$6/$C$24/$C$23*3.39*$C$21)</f>
        <v>11.14501641562258</v>
      </c>
      <c r="GZ11" s="57">
        <f>IF(AND(LF10=1,PL10=1),0,FH11*$C$19/AF$6/$C$24/$C$23*3.39*$C$21)</f>
        <v>13.189936034642892</v>
      </c>
      <c r="HA11" s="57">
        <f>IF(AND(LG10=1,PM10=1),0,FI11*$C$19/AG$6/$C$24/$C$23*3.39*$C$21)</f>
        <v>15.234855653663198</v>
      </c>
      <c r="HB11" s="57">
        <f>IF(AND(LH10=1,PN10=1),0,FJ11*$C$19/AH$6/$C$24/$C$23*3.39*$C$21)</f>
        <v>17.279775272683509</v>
      </c>
      <c r="HC11" s="57">
        <f>IF(AND(LI10=1,PO10=1),0,FK11*$C$19/AI$6/$C$24/$C$23*3.39*$C$21)</f>
        <v>19.324694891703814</v>
      </c>
      <c r="HD11" s="57">
        <f>IF(AND(LJ10=1,PP10=1),0,FL11*$C$19/AJ$6/$C$24/$C$23*3.39*$C$21)</f>
        <v>21.36961451072413</v>
      </c>
      <c r="HE11" s="57">
        <f>IF(AND(LK10=1,PQ10=1),0,FM11*$C$19/AK$6/$C$24/$C$23*3.39*$C$21)</f>
        <v>23.414534129744435</v>
      </c>
      <c r="HF11" s="57">
        <f>IF(AND(LL10=1,PR10=1),0,FN11*$C$19/AL$6/$C$24/$C$23*3.39*$C$21)</f>
        <v>25.465633230974102</v>
      </c>
      <c r="HG11" s="57">
        <f>IF(AND(LM10=1,PS10=1),0,FO11*$C$19/AM$6/$C$24/$C$23*3.39*$C$21)</f>
        <v>25.773080821789936</v>
      </c>
      <c r="HH11" s="61">
        <f t="shared" si="120"/>
        <v>0.12</v>
      </c>
      <c r="HI11" s="57">
        <f t="shared" si="121"/>
        <v>23.416332178571434</v>
      </c>
      <c r="HJ11" s="57">
        <f t="shared" si="122"/>
        <v>9.7277212975388281</v>
      </c>
      <c r="HK11" s="57">
        <f t="shared" si="123"/>
        <v>13.841277193731127</v>
      </c>
      <c r="HL11" s="57">
        <f t="shared" si="124"/>
        <v>17.726973287112326</v>
      </c>
      <c r="HM11" s="57">
        <f t="shared" si="125"/>
        <v>21.316609499955526</v>
      </c>
      <c r="HN11" s="57">
        <f t="shared" si="126"/>
        <v>24.578214106994043</v>
      </c>
      <c r="HO11" s="57">
        <f t="shared" si="127"/>
        <v>25.773080821789936</v>
      </c>
      <c r="HP11" s="57">
        <f t="shared" si="128"/>
        <v>25.773080821789936</v>
      </c>
      <c r="HQ11" s="57">
        <f t="shared" si="129"/>
        <v>25.773080821789936</v>
      </c>
      <c r="HR11" s="57">
        <f t="shared" si="130"/>
        <v>25.773080821789936</v>
      </c>
      <c r="HS11" s="57">
        <f t="shared" si="131"/>
        <v>25.773080821789936</v>
      </c>
      <c r="HT11" s="57">
        <f t="shared" si="132"/>
        <v>9.1000967966022728</v>
      </c>
      <c r="HU11" s="57">
        <f t="shared" si="133"/>
        <v>11.14501641562258</v>
      </c>
      <c r="HV11" s="57">
        <f t="shared" si="134"/>
        <v>13.189936034642892</v>
      </c>
      <c r="HW11" s="57">
        <f t="shared" si="135"/>
        <v>15.234855653663198</v>
      </c>
      <c r="HX11" s="57">
        <f t="shared" si="136"/>
        <v>17.279775272683509</v>
      </c>
      <c r="HY11" s="57">
        <f t="shared" si="137"/>
        <v>19.324694891703814</v>
      </c>
      <c r="HZ11" s="57">
        <f t="shared" si="138"/>
        <v>21.36961451072413</v>
      </c>
      <c r="IA11" s="57">
        <f t="shared" si="139"/>
        <v>23.414534129744435</v>
      </c>
      <c r="IB11" s="57">
        <f t="shared" si="140"/>
        <v>25.465633230974102</v>
      </c>
      <c r="IC11" s="57">
        <f t="shared" si="141"/>
        <v>25.773080821789936</v>
      </c>
      <c r="ID11" s="61">
        <f t="shared" si="142"/>
        <v>0.12</v>
      </c>
      <c r="IE11" s="57">
        <f t="shared" si="143"/>
        <v>7.6324935867337302</v>
      </c>
      <c r="IF11" s="57">
        <f t="shared" si="144"/>
        <v>7.8467011688740325</v>
      </c>
      <c r="IG11" s="57">
        <f t="shared" si="145"/>
        <v>7.8880188310411725</v>
      </c>
      <c r="IH11" s="57">
        <f t="shared" si="146"/>
        <v>7.9443610976327292</v>
      </c>
      <c r="II11" s="57">
        <f t="shared" si="147"/>
        <v>8.0157279686486973</v>
      </c>
      <c r="IJ11" s="57">
        <f t="shared" si="148"/>
        <v>8.0945165029843587</v>
      </c>
      <c r="IK11" s="57">
        <f t="shared" si="149"/>
        <v>7.9693307664727158</v>
      </c>
      <c r="IL11" s="57">
        <f t="shared" si="150"/>
        <v>7.5541833326940315</v>
      </c>
      <c r="IM11" s="57">
        <f t="shared" si="151"/>
        <v>7.9684535391219562</v>
      </c>
      <c r="IN11" s="57">
        <f t="shared" si="152"/>
        <v>8.3625227783239673</v>
      </c>
      <c r="IO11" s="57">
        <f t="shared" si="153"/>
        <v>8.6865352638900681</v>
      </c>
      <c r="IP11" s="57">
        <f t="shared" si="154"/>
        <v>10.52</v>
      </c>
      <c r="IQ11" s="57">
        <f t="shared" si="155"/>
        <v>10.18</v>
      </c>
      <c r="IR11" s="57">
        <f t="shared" si="156"/>
        <v>9.84</v>
      </c>
      <c r="IS11" s="57">
        <f t="shared" si="157"/>
        <v>9.5</v>
      </c>
      <c r="IT11" s="57">
        <f t="shared" si="158"/>
        <v>9.16</v>
      </c>
      <c r="IU11" s="57">
        <f t="shared" si="159"/>
        <v>8.82</v>
      </c>
      <c r="IV11" s="57">
        <f t="shared" si="160"/>
        <v>8.48</v>
      </c>
      <c r="IW11" s="57">
        <f t="shared" si="161"/>
        <v>8.14</v>
      </c>
      <c r="IX11" s="57">
        <f t="shared" si="162"/>
        <v>7.8000000000000007</v>
      </c>
      <c r="IY11" s="57">
        <f t="shared" si="163"/>
        <v>7.46</v>
      </c>
      <c r="IZ11" s="61">
        <f t="shared" si="164"/>
        <v>0.12</v>
      </c>
      <c r="JA11" s="260" t="e">
        <f t="shared" si="240"/>
        <v>#N/A</v>
      </c>
      <c r="JB11" s="260" t="e">
        <f t="shared" si="241"/>
        <v>#N/A</v>
      </c>
      <c r="JC11" s="260" t="e">
        <f t="shared" si="242"/>
        <v>#N/A</v>
      </c>
      <c r="JD11" s="260" t="e">
        <f t="shared" si="243"/>
        <v>#N/A</v>
      </c>
      <c r="JE11" s="260" t="e">
        <f t="shared" si="244"/>
        <v>#N/A</v>
      </c>
      <c r="JF11" s="260" t="e">
        <f t="shared" si="245"/>
        <v>#N/A</v>
      </c>
      <c r="JG11" s="260" t="e">
        <f t="shared" si="246"/>
        <v>#N/A</v>
      </c>
      <c r="JH11" s="260" t="e">
        <f t="shared" si="247"/>
        <v>#N/A</v>
      </c>
      <c r="JI11" s="260" t="e">
        <f t="shared" si="248"/>
        <v>#N/A</v>
      </c>
      <c r="JJ11" s="260" t="e">
        <f t="shared" si="249"/>
        <v>#N/A</v>
      </c>
      <c r="JK11" s="260" t="e">
        <f t="shared" si="250"/>
        <v>#N/A</v>
      </c>
      <c r="JL11" s="260">
        <f t="shared" si="251"/>
        <v>6</v>
      </c>
      <c r="JM11" s="260">
        <f t="shared" si="252"/>
        <v>6</v>
      </c>
      <c r="JN11" s="260">
        <f t="shared" si="253"/>
        <v>6</v>
      </c>
      <c r="JO11" s="260">
        <f t="shared" si="254"/>
        <v>6</v>
      </c>
      <c r="JP11" s="260" t="e">
        <f t="shared" si="255"/>
        <v>#N/A</v>
      </c>
      <c r="JQ11" s="260" t="e">
        <f t="shared" si="256"/>
        <v>#N/A</v>
      </c>
      <c r="JR11" s="260" t="e">
        <f t="shared" si="257"/>
        <v>#N/A</v>
      </c>
      <c r="JS11" s="260" t="e">
        <f t="shared" si="258"/>
        <v>#N/A</v>
      </c>
      <c r="JT11" s="260" t="e">
        <f t="shared" si="259"/>
        <v>#N/A</v>
      </c>
      <c r="JU11" s="260" t="e">
        <f t="shared" si="260"/>
        <v>#N/A</v>
      </c>
      <c r="JV11" s="61">
        <f t="shared" si="166"/>
        <v>0.12</v>
      </c>
      <c r="JW11" s="46">
        <f>IF(AND(KS11=0,HI11&lt;=$C$40),1,0)</f>
        <v>0</v>
      </c>
      <c r="JX11" s="46">
        <f>IF(AND(KT11=0,HJ11&lt;=$C$40),1,0)</f>
        <v>0</v>
      </c>
      <c r="JY11" s="46">
        <f>IF(AND(KU11=0,HK11&lt;=$C$40),1,0)</f>
        <v>0</v>
      </c>
      <c r="JZ11" s="46">
        <f>IF(AND(KV11=0,HL11&lt;=$C$40),1,0)</f>
        <v>0</v>
      </c>
      <c r="KA11" s="46">
        <f>IF(AND(KW11=0,HM11&lt;=$C$40),1,0)</f>
        <v>0</v>
      </c>
      <c r="KB11" s="46">
        <f>IF(AND(KX11=0,HN11&lt;=$C$40),1,0)</f>
        <v>0</v>
      </c>
      <c r="KC11" s="46">
        <f>IF(AND(KY11=0,HO11&lt;=$C$40),1,0)</f>
        <v>0</v>
      </c>
      <c r="KD11" s="46">
        <f>IF(AND(KZ11=0,HP11&lt;=$C$40),1,0)</f>
        <v>0</v>
      </c>
      <c r="KE11" s="46">
        <f>IF(AND(LA11=0,HQ11&lt;=$C$40),1,0)</f>
        <v>0</v>
      </c>
      <c r="KF11" s="46">
        <f>IF(AND(LB11=0,HR11&lt;=$C$40),1,0)</f>
        <v>0</v>
      </c>
      <c r="KG11" s="46">
        <f>IF(AND(LC11=0,HS11&lt;=$C$40),1,0)</f>
        <v>0</v>
      </c>
      <c r="KH11" s="46">
        <f>IF(AND(LD11=0,HT11&lt;=$C$40),1,0)</f>
        <v>0</v>
      </c>
      <c r="KI11" s="46">
        <f>IF(AND(LE11=0,HU11&lt;=$C$40),1,0)</f>
        <v>0</v>
      </c>
      <c r="KJ11" s="46">
        <f>IF(AND(LF11=0,HV11&lt;=$C$40),1,0)</f>
        <v>0</v>
      </c>
      <c r="KK11" s="46">
        <f>IF(AND(LG11=0,HW11&lt;=$C$40),1,0)</f>
        <v>0</v>
      </c>
      <c r="KL11" s="46">
        <f>IF(AND(LH11=0,HX11&lt;=$C$40),1,0)</f>
        <v>0</v>
      </c>
      <c r="KM11" s="46">
        <f>IF(AND(LI11=0,HY11&lt;=$C$40),1,0)</f>
        <v>0</v>
      </c>
      <c r="KN11" s="46">
        <f>IF(AND(LJ11=0,HZ11&lt;=$C$40),1,0)</f>
        <v>0</v>
      </c>
      <c r="KO11" s="46">
        <f>IF(AND(LK11=0,IA11&lt;=$C$40),1,0)</f>
        <v>0</v>
      </c>
      <c r="KP11" s="46">
        <f>IF(AND(LL11=0,IB11&lt;=$C$40),1,0)</f>
        <v>0</v>
      </c>
      <c r="KQ11" s="46">
        <f>IF(AND(LM11=0,IC11&lt;=$C$40),1,0)</f>
        <v>0</v>
      </c>
      <c r="KR11" s="61">
        <f t="shared" si="167"/>
        <v>0.12</v>
      </c>
      <c r="KS11" s="1">
        <f>IF(OR(KS10=1,AND(OY11=1,LO11&lt;=$C$41)),1,0)</f>
        <v>0</v>
      </c>
      <c r="KT11" s="1">
        <f>IF(OR(KT10=1,AND(OZ11=1,LP11&lt;=$C$41)),1,0)</f>
        <v>0</v>
      </c>
      <c r="KU11" s="1">
        <f>IF(OR(KU10=1,AND(PA11=1,LQ11&lt;=$C$41)),1,0)</f>
        <v>0</v>
      </c>
      <c r="KV11" s="1">
        <f>IF(OR(KV10=1,AND(PB11=1,LR11&lt;=$C$41)),1,0)</f>
        <v>0</v>
      </c>
      <c r="KW11" s="1">
        <f>IF(OR(KW10=1,AND(PC11=1,LS11&lt;=$C$41)),1,0)</f>
        <v>0</v>
      </c>
      <c r="KX11" s="1">
        <f>IF(OR(KX10=1,AND(PD11=1,LT11&lt;=$C$41)),1,0)</f>
        <v>0</v>
      </c>
      <c r="KY11" s="1">
        <f>IF(OR(KY10=1,AND(PE11=1,LU11&lt;=$C$41)),1,0)</f>
        <v>0</v>
      </c>
      <c r="KZ11" s="1">
        <f>IF(OR(KZ10=1,AND(PF11=1,LV11&lt;=$C$41)),1,0)</f>
        <v>0</v>
      </c>
      <c r="LA11" s="1">
        <f>IF(OR(LA10=1,AND(PG11=1,LW11&lt;=$C$41)),1,0)</f>
        <v>0</v>
      </c>
      <c r="LB11" s="1">
        <f>IF(OR(LB10=1,AND(PH11=1,LX11&lt;=$C$41)),1,0)</f>
        <v>0</v>
      </c>
      <c r="LC11" s="1">
        <f>IF(OR(LC10=1,AND(PI11=1,LY11&lt;=$C$41)),1,0)</f>
        <v>0</v>
      </c>
      <c r="LD11" s="1">
        <f>IF(OR(LD10=1,AND(PJ11=1,LZ11&lt;=$C$41)),1,0)</f>
        <v>0</v>
      </c>
      <c r="LE11" s="1">
        <f>IF(OR(LE10=1,AND(PK11=1,MA11&lt;=$C$41)),1,0)</f>
        <v>0</v>
      </c>
      <c r="LF11" s="1">
        <f>IF(OR(LF10=1,AND(PL11=1,MB11&lt;=$C$41)),1,0)</f>
        <v>0</v>
      </c>
      <c r="LG11" s="1">
        <f>IF(OR(LG10=1,AND(PM11=1,MC11&lt;=$C$41)),1,0)</f>
        <v>0</v>
      </c>
      <c r="LH11" s="1">
        <f>IF(OR(LH10=1,AND(PN11=1,MD11&lt;=$C$41)),1,0)</f>
        <v>0</v>
      </c>
      <c r="LI11" s="1">
        <f>IF(OR(LI10=1,AND(PO11=1,ME11&lt;=$C$41)),1,0)</f>
        <v>0</v>
      </c>
      <c r="LJ11" s="1">
        <f>IF(OR(LJ10=1,AND(PP11=1,MF11&lt;=$C$41)),1,0)</f>
        <v>0</v>
      </c>
      <c r="LK11" s="1">
        <f>IF(OR(LK10=1,AND(PQ11=1,MG11&lt;=$C$41)),1,0)</f>
        <v>0</v>
      </c>
      <c r="LL11" s="1">
        <f>IF(OR(LL10=1,AND(PR11=1,MH11&lt;=$C$41)),1,0)</f>
        <v>0</v>
      </c>
      <c r="LM11" s="1">
        <f>IF(OR(LM10=1,AND(PS11=1,MI11&lt;=$C$41)),1,0)</f>
        <v>0</v>
      </c>
      <c r="LN11" s="61">
        <f t="shared" si="168"/>
        <v>0.12</v>
      </c>
      <c r="LO11" s="57">
        <f t="shared" si="169"/>
        <v>2.252511287860238</v>
      </c>
      <c r="LP11" s="57">
        <f t="shared" si="170"/>
        <v>0.72710608410317779</v>
      </c>
      <c r="LQ11" s="57">
        <f t="shared" si="171"/>
        <v>1.0448555062042819</v>
      </c>
      <c r="LR11" s="57">
        <f t="shared" si="172"/>
        <v>1.3567043783050496</v>
      </c>
      <c r="LS11" s="57">
        <f t="shared" si="173"/>
        <v>1.6608371465592238</v>
      </c>
      <c r="LT11" s="57">
        <f t="shared" si="174"/>
        <v>1.9262108989702451</v>
      </c>
      <c r="LU11" s="57">
        <f t="shared" si="175"/>
        <v>2.0725495492183312</v>
      </c>
      <c r="LV11" s="57">
        <f t="shared" si="176"/>
        <v>2.201739841800169</v>
      </c>
      <c r="LW11" s="57">
        <f t="shared" si="177"/>
        <v>2.201739841800169</v>
      </c>
      <c r="LX11" s="57">
        <f t="shared" si="178"/>
        <v>2.201739841800169</v>
      </c>
      <c r="LY11" s="57">
        <f t="shared" si="179"/>
        <v>2.201739841800169</v>
      </c>
      <c r="LZ11" s="57">
        <f t="shared" si="180"/>
        <v>0.75340360304533316</v>
      </c>
      <c r="MA11" s="57">
        <f t="shared" si="181"/>
        <v>0.92270397900212819</v>
      </c>
      <c r="MB11" s="57">
        <f t="shared" si="182"/>
        <v>1.0920043549589236</v>
      </c>
      <c r="MC11" s="57">
        <f t="shared" si="183"/>
        <v>1.2613047309157182</v>
      </c>
      <c r="MD11" s="57">
        <f t="shared" si="184"/>
        <v>1.4306051068725132</v>
      </c>
      <c r="ME11" s="57">
        <f t="shared" si="185"/>
        <v>1.599905482829308</v>
      </c>
      <c r="MF11" s="57">
        <f t="shared" si="186"/>
        <v>1.769205858786103</v>
      </c>
      <c r="MG11" s="57">
        <f t="shared" si="187"/>
        <v>1.9385062347428983</v>
      </c>
      <c r="MH11" s="57">
        <f t="shared" si="188"/>
        <v>2.0968490585041137</v>
      </c>
      <c r="MI11" s="57">
        <f t="shared" si="189"/>
        <v>2.1824649030059664</v>
      </c>
      <c r="MJ11" s="61">
        <f t="shared" si="190"/>
        <v>0.12</v>
      </c>
      <c r="MK11" s="57">
        <f>IF(AND(ABS(CG11)&gt;0,EU11*$C$19&gt;=DY10,NG11&lt;&gt;0),3,NA())</f>
        <v>3</v>
      </c>
      <c r="ML11" s="57" t="e">
        <f t="shared" si="261"/>
        <v>#N/A</v>
      </c>
      <c r="MM11" s="57" t="e">
        <f t="shared" si="262"/>
        <v>#N/A</v>
      </c>
      <c r="MN11" s="57" t="e">
        <f t="shared" si="263"/>
        <v>#N/A</v>
      </c>
      <c r="MO11" s="57" t="e">
        <f t="shared" si="264"/>
        <v>#N/A</v>
      </c>
      <c r="MP11" s="57" t="e">
        <f t="shared" si="265"/>
        <v>#N/A</v>
      </c>
      <c r="MQ11" s="57" t="e">
        <f t="shared" si="266"/>
        <v>#N/A</v>
      </c>
      <c r="MR11" s="57" t="e">
        <f t="shared" si="267"/>
        <v>#N/A</v>
      </c>
      <c r="MS11" s="57" t="e">
        <f t="shared" si="268"/>
        <v>#N/A</v>
      </c>
      <c r="MT11" s="57" t="e">
        <f t="shared" si="269"/>
        <v>#N/A</v>
      </c>
      <c r="MU11" s="57" t="e">
        <f t="shared" si="270"/>
        <v>#N/A</v>
      </c>
      <c r="MV11" s="57" t="e">
        <f t="shared" si="271"/>
        <v>#N/A</v>
      </c>
      <c r="MW11" s="57" t="e">
        <f t="shared" si="272"/>
        <v>#N/A</v>
      </c>
      <c r="MX11" s="57" t="e">
        <f t="shared" si="273"/>
        <v>#N/A</v>
      </c>
      <c r="MY11" s="57" t="e">
        <f t="shared" si="274"/>
        <v>#N/A</v>
      </c>
      <c r="MZ11" s="57" t="e">
        <f t="shared" si="275"/>
        <v>#N/A</v>
      </c>
      <c r="NA11" s="57" t="e">
        <f t="shared" si="276"/>
        <v>#N/A</v>
      </c>
      <c r="NB11" s="57" t="e">
        <f t="shared" si="277"/>
        <v>#N/A</v>
      </c>
      <c r="NC11" s="57" t="e">
        <f t="shared" si="278"/>
        <v>#N/A</v>
      </c>
      <c r="ND11" s="57" t="e">
        <f t="shared" si="279"/>
        <v>#N/A</v>
      </c>
      <c r="NE11" s="57" t="e">
        <f t="shared" si="280"/>
        <v>#N/A</v>
      </c>
      <c r="NF11" s="61">
        <f t="shared" si="211"/>
        <v>0.12</v>
      </c>
      <c r="NG11" s="260">
        <f>IF(OY10=0,MIN('Drive Train'!$F$35-FQ10*$C$19*'Drive Train'!$F$39,NG10+$C$39)-$C$7,IF(LO10-1&lt;=0,0,IF($C$37=Motors!$C$29,MAX(MAX(NG$8:NG10)*-1,NG10-$C$39),MAX(0,MAX(NG$8:NG10)*-1,NG10-$C$39))))</f>
        <v>7.6324935867337302</v>
      </c>
      <c r="NH11" s="260">
        <f>IF(OZ10=0,MIN('Drive Train'!$F$35-FR10*$C$19*'Drive Train'!$F$39,NH10+$C$39)-$C$7,IF(LP10-1&lt;=0,0,IF($C$37=Motors!$C$29,MAX(MAX(NH$8:NH10)*-1,NH10-$C$39),MAX(0,MAX(NH$8:NH10)*-1,NH10-$C$39))))</f>
        <v>7.8467011688740325</v>
      </c>
      <c r="NI11" s="260">
        <f>IF(PA10=0,MIN('Drive Train'!$F$35-FS10*$C$19*'Drive Train'!$F$39,NI10+$C$39)-$C$7,IF(LQ10-1&lt;=0,0,IF($C$37=Motors!$C$29,MAX(MAX(NI$8:NI10)*-1,NI10-$C$39),MAX(0,MAX(NI$8:NI10)*-1,NI10-$C$39))))</f>
        <v>7.8880188310411725</v>
      </c>
      <c r="NJ11" s="260">
        <f>IF(PB10=0,MIN('Drive Train'!$F$35-FT10*$C$19*'Drive Train'!$F$39,NJ10+$C$39)-$C$7,IF(LR10-1&lt;=0,0,IF($C$37=Motors!$C$29,MAX(MAX(NJ$8:NJ10)*-1,NJ10-$C$39),MAX(0,MAX(NJ$8:NJ10)*-1,NJ10-$C$39))))</f>
        <v>7.9443610976327292</v>
      </c>
      <c r="NK11" s="260">
        <f>IF(PC10=0,MIN('Drive Train'!$F$35-FU10*$C$19*'Drive Train'!$F$39,NK10+$C$39)-$C$7,IF(LS10-1&lt;=0,0,IF($C$37=Motors!$C$29,MAX(MAX(NK$8:NK10)*-1,NK10-$C$39),MAX(0,MAX(NK$8:NK10)*-1,NK10-$C$39))))</f>
        <v>8.0157279686486973</v>
      </c>
      <c r="NL11" s="260">
        <f>IF(PD10=0,MIN('Drive Train'!$F$35-FV10*$C$19*'Drive Train'!$F$39,NL10+$C$39)-$C$7,IF(LT10-1&lt;=0,0,IF($C$37=Motors!$C$29,MAX(MAX(NL$8:NL10)*-1,NL10-$C$39),MAX(0,MAX(NL$8:NL10)*-1,NL10-$C$39))))</f>
        <v>8.0945165029843587</v>
      </c>
      <c r="NM11" s="260">
        <f>IF(PE10=0,MIN('Drive Train'!$F$35-FW10*$C$19*'Drive Train'!$F$39,NM10+$C$39)-$C$7,IF(LU10-1&lt;=0,0,IF($C$37=Motors!$C$29,MAX(MAX(NM$8:NM10)*-1,NM10-$C$39),MAX(0,MAX(NM$8:NM10)*-1,NM10-$C$39))))</f>
        <v>7.9693307664727158</v>
      </c>
      <c r="NN11" s="260">
        <f>IF(PF10=0,MIN('Drive Train'!$F$35-FX10*$C$19*'Drive Train'!$F$39,NN10+$C$39)-$C$7,IF(LV10-1&lt;=0,0,IF($C$37=Motors!$C$29,MAX(MAX(NN$8:NN10)*-1,NN10-$C$39),MAX(0,MAX(NN$8:NN10)*-1,NN10-$C$39))))</f>
        <v>7.5541833326940315</v>
      </c>
      <c r="NO11" s="260">
        <f>IF(PG10=0,MIN('Drive Train'!$F$35-FY10*$C$19*'Drive Train'!$F$39,NO10+$C$39)-$C$7,IF(LW10-1&lt;=0,0,IF($C$37=Motors!$C$29,MAX(MAX(NO$8:NO10)*-1,NO10-$C$39),MAX(0,MAX(NO$8:NO10)*-1,NO10-$C$39))))</f>
        <v>7.9684535391219562</v>
      </c>
      <c r="NP11" s="260">
        <f>IF(PH10=0,MIN('Drive Train'!$F$35-FZ10*$C$19*'Drive Train'!$F$39,NP10+$C$39)-$C$7,IF(LX10-1&lt;=0,0,IF($C$37=Motors!$C$29,MAX(MAX(NP$8:NP10)*-1,NP10-$C$39),MAX(0,MAX(NP$8:NP10)*-1,NP10-$C$39))))</f>
        <v>8.3625227783239673</v>
      </c>
      <c r="NQ11" s="260">
        <f>IF(PI10=0,MIN('Drive Train'!$F$35-GA10*$C$19*'Drive Train'!$F$39,NQ10+$C$39)-$C$7,IF(LY10-1&lt;=0,0,IF($C$37=Motors!$C$29,MAX(MAX(NQ$8:NQ10)*-1,NQ10-$C$39),MAX(0,MAX(NQ$8:NQ10)*-1,NQ10-$C$39))))</f>
        <v>8.6865352638900681</v>
      </c>
      <c r="NR11" s="260">
        <f>IF(PJ10=0,MIN('Drive Train'!$F$35-GB10*$C$19*'Drive Train'!$F$39,NR10+$C$39)-$C$7,IF(LZ10-1&lt;=0,0,IF($C$37=Motors!$C$29,MAX(MAX(NR$8:NR10)*-1,NR10-$C$39),MAX(0,MAX(NR$8:NR10)*-1,NR10-$C$39))))</f>
        <v>10.52</v>
      </c>
      <c r="NS11" s="260">
        <f>IF(PK10=0,MIN('Drive Train'!$F$35-GC10*$C$19*'Drive Train'!$F$39,NS10+$C$39)-$C$7,IF(MA10-1&lt;=0,0,IF($C$37=Motors!$C$29,MAX(MAX(NS$8:NS10)*-1,NS10-$C$39),MAX(0,MAX(NS$8:NS10)*-1,NS10-$C$39))))</f>
        <v>10.18</v>
      </c>
      <c r="NT11" s="260">
        <f>IF(PL10=0,MIN('Drive Train'!$F$35-GD10*$C$19*'Drive Train'!$F$39,NT10+$C$39)-$C$7,IF(MB10-1&lt;=0,0,IF($C$37=Motors!$C$29,MAX(MAX(NT$8:NT10)*-1,NT10-$C$39),MAX(0,MAX(NT$8:NT10)*-1,NT10-$C$39))))</f>
        <v>9.84</v>
      </c>
      <c r="NU11" s="260">
        <f>IF(PM10=0,MIN('Drive Train'!$F$35-GE10*$C$19*'Drive Train'!$F$39,NU10+$C$39)-$C$7,IF(MC10-1&lt;=0,0,IF($C$37=Motors!$C$29,MAX(MAX(NU$8:NU10)*-1,NU10-$C$39),MAX(0,MAX(NU$8:NU10)*-1,NU10-$C$39))))</f>
        <v>9.5</v>
      </c>
      <c r="NV11" s="260">
        <f>IF(PN10=0,MIN('Drive Train'!$F$35-GF10*$C$19*'Drive Train'!$F$39,NV10+$C$39)-$C$7,IF(MD10-1&lt;=0,0,IF($C$37=Motors!$C$29,MAX(MAX(NV$8:NV10)*-1,NV10-$C$39),MAX(0,MAX(NV$8:NV10)*-1,NV10-$C$39))))</f>
        <v>9.16</v>
      </c>
      <c r="NW11" s="260">
        <f>IF(PO10=0,MIN('Drive Train'!$F$35-GG10*$C$19*'Drive Train'!$F$39,NW10+$C$39)-$C$7,IF(ME10-1&lt;=0,0,IF($C$37=Motors!$C$29,MAX(MAX(NW$8:NW10)*-1,NW10-$C$39),MAX(0,MAX(NW$8:NW10)*-1,NW10-$C$39))))</f>
        <v>8.82</v>
      </c>
      <c r="NX11" s="260">
        <f>IF(PP10=0,MIN('Drive Train'!$F$35-GH10*$C$19*'Drive Train'!$F$39,NX10+$C$39)-$C$7,IF(MF10-1&lt;=0,0,IF($C$37=Motors!$C$29,MAX(MAX(NX$8:NX10)*-1,NX10-$C$39),MAX(0,MAX(NX$8:NX10)*-1,NX10-$C$39))))</f>
        <v>8.48</v>
      </c>
      <c r="NY11" s="260">
        <f>IF(PQ10=0,MIN('Drive Train'!$F$35-GI10*$C$19*'Drive Train'!$F$39,NY10+$C$39)-$C$7,IF(MG10-1&lt;=0,0,IF($C$37=Motors!$C$29,MAX(MAX(NY$8:NY10)*-1,NY10-$C$39),MAX(0,MAX(NY$8:NY10)*-1,NY10-$C$39))))</f>
        <v>8.14</v>
      </c>
      <c r="NZ11" s="260">
        <f>IF(PR10=0,MIN('Drive Train'!$F$35-GJ10*$C$19*'Drive Train'!$F$39,NZ10+$C$39)-$C$7,IF(MH10-1&lt;=0,0,IF($C$37=Motors!$C$29,MAX(MAX(NZ$8:NZ10)*-1,NZ10-$C$39),MAX(0,MAX(NZ$8:NZ10)*-1,NZ10-$C$39))))</f>
        <v>7.8000000000000007</v>
      </c>
      <c r="OA11" s="260">
        <f>IF(PS10=0,MIN('Drive Train'!$F$35-GK10*$C$19*'Drive Train'!$F$39,OA10+$C$39)-$C$7,IF(MI10-1&lt;=0,0,IF($C$37=Motors!$C$29,MAX(MAX(OA$8:OA10)*-1,OA10-$C$39),MAX(0,MAX(OA$8:OA10)*-1,OA10-$C$39))))</f>
        <v>7.46</v>
      </c>
      <c r="OB11" s="61">
        <f t="shared" si="212"/>
        <v>0.12</v>
      </c>
      <c r="OC11" s="260">
        <f>'Drive Train'!$F$35-(FQ11*$C$13)*$C$19*'Drive Train'!$F$39</f>
        <v>9.0724390597076159</v>
      </c>
      <c r="OD11" s="260">
        <f>'Drive Train'!$F$35-(FR11*$C$13)*$C$19*'Drive Train'!$F$39</f>
        <v>8.1070617862404237</v>
      </c>
      <c r="OE11" s="260">
        <f>'Drive Train'!$F$35-(FS11*$C$13)*$C$19*'Drive Train'!$F$39</f>
        <v>8.1541710229857571</v>
      </c>
      <c r="OF11" s="260">
        <f>'Drive Train'!$F$35-(FT11*$C$13)*$C$19*'Drive Train'!$F$39</f>
        <v>8.2184107699847644</v>
      </c>
      <c r="OG11" s="260">
        <f>'Drive Train'!$F$35-(FU11*$C$13)*$C$19*'Drive Train'!$F$39</f>
        <v>8.2997398709117078</v>
      </c>
      <c r="OH11" s="260">
        <f>'Drive Train'!$F$35-(FV11*$C$13)*$C$19*'Drive Train'!$F$39</f>
        <v>8.3943279637264254</v>
      </c>
      <c r="OI11" s="260">
        <f>'Drive Train'!$F$35-(FW11*$C$13)*$C$19*'Drive Train'!$F$39</f>
        <v>8.5723992465691801</v>
      </c>
      <c r="OJ11" s="260">
        <f>'Drive Train'!$F$35-(FX11*$C$13)*$C$19*'Drive Train'!$F$39</f>
        <v>8.8822900020972995</v>
      </c>
      <c r="OK11" s="260">
        <f>'Drive Train'!$F$35-(FY11*$C$13)*$C$19*'Drive Train'!$F$39</f>
        <v>9.2113401543414675</v>
      </c>
      <c r="OL11" s="260">
        <f>'Drive Train'!$F$35-(FZ11*$C$13)*$C$19*'Drive Train'!$F$39</f>
        <v>9.5068920837429758</v>
      </c>
      <c r="OM11" s="260">
        <f>'Drive Train'!$F$35-(GA11*$C$13)*$C$19*'Drive Train'!$F$39</f>
        <v>9.7499014479175514</v>
      </c>
      <c r="ON11" s="260">
        <f>'Drive Train'!$F$35-(GB11*$C$13)*$C$19*'Drive Train'!$F$39</f>
        <v>11.125</v>
      </c>
      <c r="OO11" s="260">
        <f>'Drive Train'!$F$35-(GC11*$C$13)*$C$19*'Drive Train'!$F$39</f>
        <v>10.870000000000001</v>
      </c>
      <c r="OP11" s="260">
        <f>'Drive Train'!$F$35-(GD11*$C$13)*$C$19*'Drive Train'!$F$39</f>
        <v>10.615</v>
      </c>
      <c r="OQ11" s="260">
        <f>'Drive Train'!$F$35-(GE11*$C$13)*$C$19*'Drive Train'!$F$39</f>
        <v>10.36</v>
      </c>
      <c r="OR11" s="260">
        <f>'Drive Train'!$F$35-(GF11*$C$13)*$C$19*'Drive Train'!$F$39</f>
        <v>10.105</v>
      </c>
      <c r="OS11" s="260">
        <f>'Drive Train'!$F$35-(GG11*$C$13)*$C$19*'Drive Train'!$F$39</f>
        <v>9.85</v>
      </c>
      <c r="OT11" s="260">
        <f>'Drive Train'!$F$35-(GH11*$C$13)*$C$19*'Drive Train'!$F$39</f>
        <v>9.5950000000000006</v>
      </c>
      <c r="OU11" s="260">
        <f>'Drive Train'!$F$35-(GI11*$C$13)*$C$19*'Drive Train'!$F$39</f>
        <v>9.34</v>
      </c>
      <c r="OV11" s="260">
        <f>'Drive Train'!$F$35-(GJ11*$C$13)*$C$19*'Drive Train'!$F$39</f>
        <v>9.0850000000000009</v>
      </c>
      <c r="OW11" s="260">
        <f>'Drive Train'!$F$35-(GK11*$C$13)*$C$19*'Drive Train'!$F$39</f>
        <v>8.9011689902489728</v>
      </c>
      <c r="OX11" s="61">
        <f t="shared" si="213"/>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7">
        <f t="shared" si="214"/>
        <v>0.12</v>
      </c>
      <c r="PU11" s="57">
        <f t="shared" si="215"/>
        <v>0.20071640737161428</v>
      </c>
      <c r="PV11" s="57">
        <f t="shared" si="216"/>
        <v>6.8716737098462113E-2</v>
      </c>
      <c r="PW11" s="57">
        <f t="shared" si="217"/>
        <v>9.8765078258922376E-2</v>
      </c>
      <c r="PX11" s="57">
        <f t="shared" si="218"/>
        <v>0.12827709857711356</v>
      </c>
      <c r="PY11" s="57">
        <f t="shared" si="219"/>
        <v>0.15708930476007874</v>
      </c>
      <c r="PZ11" s="57">
        <f t="shared" si="220"/>
        <v>0.18206788958095282</v>
      </c>
      <c r="QA11" s="57">
        <f t="shared" si="221"/>
        <v>0.19180410196767467</v>
      </c>
      <c r="QB11" s="57">
        <f t="shared" si="222"/>
        <v>0.19955551952258493</v>
      </c>
      <c r="QC11" s="57">
        <f t="shared" si="223"/>
        <v>0.19955551952258493</v>
      </c>
      <c r="QD11" s="57">
        <f t="shared" si="224"/>
        <v>0.19955551952258493</v>
      </c>
      <c r="QE11" s="57">
        <f t="shared" si="225"/>
        <v>0.19955551952258493</v>
      </c>
      <c r="QF11" s="57">
        <f t="shared" si="226"/>
        <v>6.7724256404709596E-2</v>
      </c>
      <c r="QG11" s="57">
        <f t="shared" si="227"/>
        <v>8.2942848437407651E-2</v>
      </c>
      <c r="QH11" s="57">
        <f t="shared" si="228"/>
        <v>9.8161440470105749E-2</v>
      </c>
      <c r="QI11" s="57">
        <f t="shared" si="229"/>
        <v>0.11338003250280376</v>
      </c>
      <c r="QJ11" s="57">
        <f t="shared" si="230"/>
        <v>0.1285986245355018</v>
      </c>
      <c r="QK11" s="57">
        <f t="shared" si="231"/>
        <v>0.14381721656819985</v>
      </c>
      <c r="QL11" s="57">
        <f t="shared" si="232"/>
        <v>0.15903580860089794</v>
      </c>
      <c r="QM11" s="57">
        <f t="shared" si="233"/>
        <v>0.17425440063359598</v>
      </c>
      <c r="QN11" s="57">
        <f t="shared" si="234"/>
        <v>0.18882048312032676</v>
      </c>
      <c r="QO11" s="57">
        <f t="shared" si="235"/>
        <v>0.1976280256431647</v>
      </c>
      <c r="QP11" s="61">
        <f t="shared" si="236"/>
        <v>0.12</v>
      </c>
      <c r="QQ11" s="57">
        <f>MIN(FQ11,$C$16)*$C$17*1000/60/60/$C$21</f>
        <v>0.8233336771187697</v>
      </c>
      <c r="QR11" s="57">
        <f>MIN(FR11,$C$16)*$C$17*1000/60/60/$C$21</f>
        <v>1.0621956047085301</v>
      </c>
      <c r="QS11" s="57">
        <f>MIN(FS11,$C$16)*$C$17*1000/60/60/$C$21</f>
        <v>1.0505394331727547</v>
      </c>
      <c r="QT11" s="57">
        <f>MIN(FT11,$C$16)*$C$17*1000/60/60/$C$21</f>
        <v>1.0346446838164212</v>
      </c>
      <c r="QU11" s="57">
        <f>MIN(FU11,$C$16)*$C$17*1000/60/60/$C$21</f>
        <v>1.0145215398907506</v>
      </c>
      <c r="QV11" s="57">
        <f>MIN(FV11,$C$16)*$C$17*1000/60/60/$C$21</f>
        <v>0.99111774243484319</v>
      </c>
      <c r="QW11" s="57">
        <f>MIN(FW11,$C$16)*$C$17*1000/60/60/$C$21</f>
        <v>0.94705781784656518</v>
      </c>
      <c r="QX11" s="57">
        <f>MIN(FX11,$C$16)*$C$17*1000/60/60/$C$21</f>
        <v>0.87038198836298464</v>
      </c>
      <c r="QY11" s="57">
        <f>MIN(FY11,$C$16)*$C$17*1000/60/60/$C$21</f>
        <v>0.78896557656321298</v>
      </c>
      <c r="QZ11" s="57">
        <f>MIN(FZ11,$C$16)*$C$17*1000/60/60/$C$21</f>
        <v>0.71583758246183071</v>
      </c>
      <c r="RA11" s="57">
        <f>MIN(GA11,$C$16)*$C$17*1000/60/60/$C$21</f>
        <v>0.65571012064513812</v>
      </c>
      <c r="RB11" s="57">
        <f>MIN(GB11,$C$16)*$C$17*1000/60/60/$C$21</f>
        <v>0.31547143903972863</v>
      </c>
      <c r="RC11" s="57">
        <f>MIN(GC11,$C$16)*$C$17*1000/60/60/$C$21</f>
        <v>0.37856572684767431</v>
      </c>
      <c r="RD11" s="57">
        <f>MIN(GD11,$C$16)*$C$17*1000/60/60/$C$21</f>
        <v>0.44166001465562016</v>
      </c>
      <c r="RE11" s="57">
        <f>MIN(GE11,$C$16)*$C$17*1000/60/60/$C$21</f>
        <v>0.50475430246356578</v>
      </c>
      <c r="RF11" s="57">
        <f>MIN(GF11,$C$16)*$C$17*1000/60/60/$C$21</f>
        <v>0.56784859027151147</v>
      </c>
      <c r="RG11" s="57">
        <f>MIN(GG11,$C$16)*$C$17*1000/60/60/$C$21</f>
        <v>0.63094287807945726</v>
      </c>
      <c r="RH11" s="57">
        <f>MIN(GH11,$C$16)*$C$17*1000/60/60/$C$21</f>
        <v>0.69403716588740294</v>
      </c>
      <c r="RI11" s="57">
        <f>MIN(GI11,$C$16)*$C$17*1000/60/60/$C$21</f>
        <v>0.75713145369534862</v>
      </c>
      <c r="RJ11" s="57">
        <f>MIN(GJ11,$C$16)*$C$17*1000/60/60/$C$21</f>
        <v>0.82022574150329441</v>
      </c>
      <c r="RK11" s="57">
        <f>MIN(GK11,$C$16)*$C$17*1000/60/60/$C$21</f>
        <v>0.8657107871395946</v>
      </c>
      <c r="RL11" s="61">
        <f t="shared" si="237"/>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61">
        <f t="shared" si="238"/>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48">
        <f t="shared" si="239"/>
        <v>0.12</v>
      </c>
    </row>
    <row r="12" spans="1:524" x14ac:dyDescent="0.2">
      <c r="A12" s="7"/>
      <c r="B12" s="70" t="s">
        <v>7</v>
      </c>
      <c r="C12" s="74">
        <f>(VLOOKUP('Drive Train'!$D$4,Motors!$B$6:$I$26,5,FALSE)*C9)</f>
        <v>2.4541833333333334</v>
      </c>
      <c r="D12" s="5"/>
      <c r="E12" s="6"/>
      <c r="P12" s="5"/>
      <c r="R12" s="63">
        <f t="shared" si="114"/>
        <v>0.16</v>
      </c>
      <c r="S12" s="2">
        <f>NG12/'Drive Train'!$F$35</f>
        <v>0.62768161932339939</v>
      </c>
      <c r="T12" s="2">
        <f>NH12/'Drive Train'!$F$35</f>
        <v>0.52387761142370137</v>
      </c>
      <c r="U12" s="2">
        <f>NI12/'Drive Train'!$F$35</f>
        <v>0.52894312075115668</v>
      </c>
      <c r="V12" s="2">
        <f>NJ12/'Drive Train'!$F$35</f>
        <v>0.53585062042846932</v>
      </c>
      <c r="W12" s="2">
        <f>NK12/'Drive Train'!$F$35</f>
        <v>0.5445956850442697</v>
      </c>
      <c r="X12" s="2">
        <f>NL12/'Drive Train'!$F$35</f>
        <v>0.55476644771251882</v>
      </c>
      <c r="Y12" s="2">
        <f>NM12/'Drive Train'!$F$35</f>
        <v>0.57391389748055688</v>
      </c>
      <c r="Z12" s="2">
        <f>NN12/'Drive Train'!$F$35</f>
        <v>0.60723548409648387</v>
      </c>
      <c r="AA12" s="2">
        <f>NO12/'Drive Train'!$F$35</f>
        <v>0.64261722089693196</v>
      </c>
      <c r="AB12" s="2">
        <f>NP12/'Drive Train'!$F$35</f>
        <v>0.67439699825193278</v>
      </c>
      <c r="AC12" s="2">
        <f>NQ12/'Drive Train'!$F$35</f>
        <v>0.70052703741048938</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0.60926548282247028</v>
      </c>
      <c r="AN12" s="61">
        <f t="shared" si="115"/>
        <v>0.16</v>
      </c>
      <c r="AO12" s="46">
        <f>LO12*12*60/(PI() * 'Drive Train'!$F$15)/S$6*ABS(S12)</f>
        <v>819.23960456147097</v>
      </c>
      <c r="AP12" s="46">
        <f>LP12*12*60/(PI() * 'Drive Train'!$F$15)/T$6*ABS(T12)</f>
        <v>67.008561718819806</v>
      </c>
      <c r="AQ12" s="46">
        <f>LQ12*12*60/(PI() * 'Drive Train'!$F$15)/U$6*ABS(U12)</f>
        <v>139.95128044308541</v>
      </c>
      <c r="AR12" s="46">
        <f>LR12*12*60/(PI() * 'Drive Train'!$F$15)/V$6*ABS(V12)</f>
        <v>239.60040189504079</v>
      </c>
      <c r="AS12" s="46">
        <f>LS12*12*60/(PI() * 'Drive Train'!$F$15)/W$6*ABS(W12)</f>
        <v>366.0014135464192</v>
      </c>
      <c r="AT12" s="46">
        <f>LT12*12*60/(PI() * 'Drive Train'!$F$15)/X$6*ABS(X12)</f>
        <v>513.75340382617208</v>
      </c>
      <c r="AU12" s="46">
        <f>LU12*12*60/(PI() * 'Drive Train'!$F$15)/Y$6*ABS(Y12)</f>
        <v>657.66207574627344</v>
      </c>
      <c r="AV12" s="46">
        <f>LV12*12*60/(PI() * 'Drive Train'!$F$15)/Z$6*ABS(Z12)</f>
        <v>824.78668797829312</v>
      </c>
      <c r="AW12" s="46">
        <f>LW12*12*60/(PI() * 'Drive Train'!$F$15)/AA$6*ABS(AA12)</f>
        <v>978.64379042795065</v>
      </c>
      <c r="AX12" s="46">
        <f>LX12*12*60/(PI() * 'Drive Train'!$F$15)/AB$6*ABS(AB12)</f>
        <v>1138.0728068423828</v>
      </c>
      <c r="AY12" s="46">
        <f>LY12*12*60/(PI() * 'Drive Train'!$F$15)/AC$6*ABS(AC12)</f>
        <v>1297.5018232568157</v>
      </c>
      <c r="AZ12" s="46">
        <f>LZ12*12*60/(PI() * 'Drive Train'!$F$15)/AD$6*ABS(AD12)</f>
        <v>387.97185707794813</v>
      </c>
      <c r="BA12" s="46">
        <f>MA12*12*60/(PI() * 'Drive Train'!$F$15)/AE$6*ABS(AE12)</f>
        <v>459.79787778281548</v>
      </c>
      <c r="BB12" s="46">
        <f>MB12*12*60/(PI() * 'Drive Train'!$F$15)/AF$6*ABS(AF12)</f>
        <v>525.98851303915228</v>
      </c>
      <c r="BC12" s="46">
        <f>MC12*12*60/(PI() * 'Drive Train'!$F$15)/AG$6*ABS(AG12)</f>
        <v>586.54376284695809</v>
      </c>
      <c r="BD12" s="46">
        <f>MD12*12*60/(PI() * 'Drive Train'!$F$15)/AH$6*ABS(AH12)</f>
        <v>641.46362720623358</v>
      </c>
      <c r="BE12" s="46">
        <f>ME12*12*60/(PI() * 'Drive Train'!$F$15)/AI$6*ABS(AI12)</f>
        <v>690.74810611697808</v>
      </c>
      <c r="BF12" s="46">
        <f>MF12*12*60/(PI() * 'Drive Train'!$F$15)/AJ$6*ABS(AJ12)</f>
        <v>734.39719957919226</v>
      </c>
      <c r="BG12" s="46">
        <f>MG12*12*60/(PI() * 'Drive Train'!$F$15)/AK$6*ABS(AK12)</f>
        <v>772.41090759287579</v>
      </c>
      <c r="BH12" s="46">
        <f>MH12*12*60/(PI() * 'Drive Train'!$F$15)/AL$6*ABS(AL12)</f>
        <v>802.03200580098144</v>
      </c>
      <c r="BI12" s="46">
        <f>MI12*12*60/(PI() * 'Drive Train'!$F$15)/AM$6*ABS(AM12)</f>
        <v>801.24320049572361</v>
      </c>
      <c r="BJ12" s="61">
        <f t="shared" si="65"/>
        <v>0.16</v>
      </c>
      <c r="BK12" s="2">
        <f>IF(OR(KS11=1,AND($C$37=Motors!$C$31,OY11=1)),0,IF(NG12=0,-(CG11+$C$15)/($C$14-$C$15)*$C$12,($C$11*S12-AO12)/($C$11*S12)*$C$12*S12))</f>
        <v>1.175397499669562</v>
      </c>
      <c r="BL12" s="2">
        <f>IF(OR(KT11=1,AND($C$37=Motors!$C$31,OZ11=1)),0,IF(NH12=0,-(CH11+$C$15)/($C$14-$C$15)*$C$12,($C$11*T12-AP12)/($C$11*T12)*$C$12*T12))</f>
        <v>1.255833088241239</v>
      </c>
      <c r="BM12" s="2">
        <f>IF(OR(KU11=1,AND($C$37=Motors!$C$31,PA11=1)),0,IF(NI12=0,-(CI11+$C$15)/($C$14-$C$15)*$C$12,($C$11*U12-AQ12)/($C$11*U12)*$C$12*U12))</f>
        <v>1.2357619375081632</v>
      </c>
      <c r="BN12" s="2">
        <f>IF(OR(KV11=1,AND($C$37=Motors!$C$31,PB11=1)),0,IF(NJ12=0,-(CJ11+$C$15)/($C$14-$C$15)*$C$12,($C$11*V12-AR12)/($C$11*V12)*$C$12*V12))</f>
        <v>1.2083111554285111</v>
      </c>
      <c r="BO12" s="2">
        <f>IF(OR(KW11=1,AND($C$37=Motors!$C$31,PC11=1)),0,IF(NK12=0,-(CK11+$C$15)/($C$14-$C$15)*$C$12,($C$11*W12-AS12)/($C$11*W12)*$C$12*W12))</f>
        <v>1.1734496122860458</v>
      </c>
      <c r="BP12" s="2">
        <f>IF(OR(KX11=1,AND($C$37=Motors!$C$31,PD11=1)),0,IF(NL12=0,-(CL11+$C$15)/($C$14-$C$15)*$C$12,($C$11*X12-AT12)/($C$11*X12)*$C$12*X12))</f>
        <v>1.1325731251345714</v>
      </c>
      <c r="BQ12" s="2">
        <f>IF(OR(KY11=1,AND($C$37=Motors!$C$31,PE11=1)),0,IF(NM12=0,-(CM11+$C$15)/($C$14-$C$15)*$C$12,($C$11*Y12-AU12)/($C$11*Y12)*$C$12*Y12))</f>
        <v>1.1154396335317183</v>
      </c>
      <c r="BR12" s="2">
        <f>IF(OR(KZ11=1,AND($C$37=Motors!$C$31,PF11=1)),0,IF(NN12=0,-(CN11+$C$15)/($C$14-$C$15)*$C$12,($C$11*Z12-AV12)/($C$11*Z12)*$C$12*Z12))</f>
        <v>1.1227471881630779</v>
      </c>
      <c r="BS12" s="2">
        <f>IF(OR(LA11=1,AND($C$37=Motors!$C$31,PG11=1)),0,IF(NO12=0,-(CO11+$C$15)/($C$14-$C$15)*$C$12,($C$11*AA12-AW12)/($C$11*AA12)*$C$12*AA12))</f>
        <v>1.1410226520668194</v>
      </c>
      <c r="BT12" s="2">
        <f>IF(OR(LB11=1,AND($C$37=Motors!$C$31,PH11=1)),0,IF(NP12=0,-(CP11+$C$15)/($C$14-$C$15)*$C$12,($C$11*AB12-AX12)/($C$11*AB12)*$C$12*AB12))</f>
        <v>1.1479754355870009</v>
      </c>
      <c r="BU12" s="2">
        <f>IF(OR(LC11=1,AND($C$37=Motors!$C$31,PI11=1)),0,IF(NQ12=0,-(CQ11+$C$15)/($C$14-$C$15)*$C$12,($C$11*AC12-AY12)/($C$11*AC12)*$C$12*AC12))</f>
        <v>1.1410627257877717</v>
      </c>
      <c r="BV12" s="2">
        <f>IF(OR(LD11=1,AND($C$37=Motors!$C$31,PJ11=1)),0,IF(NR12=0,-(CR11+$C$15)/($C$14-$C$15)*$C$12,($C$11*AD12-AZ12)/($C$11*AD12)*$C$12*AD12))</f>
        <v>1.9092195334990065</v>
      </c>
      <c r="BW12" s="2">
        <f>IF(OR(LE11=1,AND($C$37=Motors!$C$31,PK11=1)),0,IF(NS12=0,-(CS11+$C$15)/($C$14-$C$15)*$C$12,($C$11*AE12-BA12)/($C$11*AE12)*$C$12*AE12))</f>
        <v>1.8099221645038308</v>
      </c>
      <c r="BX12" s="2">
        <f>IF(OR(LF11=1,AND($C$37=Motors!$C$31,PL11=1)),0,IF(NT12=0,-(CT11+$C$15)/($C$14-$C$15)*$C$12,($C$11*AF12-BB12)/($C$11*AF12)*$C$12*AF12))</f>
        <v>1.7131358895674871</v>
      </c>
      <c r="BY12" s="2">
        <f>IF(OR(LG11=1,AND($C$37=Motors!$C$31,PM11=1)),0,IF(NU12=0,-(CU11+$C$15)/($C$14-$C$15)*$C$12,($C$11*AG12-BC12)/($C$11*AG12)*$C$12*AG12))</f>
        <v>1.6188607086899751</v>
      </c>
      <c r="BZ12" s="2">
        <f>IF(OR(LH11=1,AND($C$37=Motors!$C$31,PN11=1)),0,IF(NV12=0,-(CV11+$C$15)/($C$14-$C$15)*$C$12,($C$11*AH12-BD12)/($C$11*AH12)*$C$12*AH12))</f>
        <v>1.5270966218712951</v>
      </c>
      <c r="CA12" s="2">
        <f>IF(OR(LI11=1,AND($C$37=Motors!$C$31,PO11=1)),0,IF(NW12=0,-(CW11+$C$15)/($C$14-$C$15)*$C$12,($C$11*AI12-BE12)/($C$11*AI12)*$C$12*AI12))</f>
        <v>1.4378436291114474</v>
      </c>
      <c r="CB12" s="2">
        <f>IF(OR(LJ11=1,AND($C$37=Motors!$C$31,PP11=1)),0,IF(NX12=0,-(CX11+$C$15)/($C$14-$C$15)*$C$12,($C$11*AJ12-BF12)/($C$11*AJ12)*$C$12*AJ12))</f>
        <v>1.3511017304104309</v>
      </c>
      <c r="CC12" s="2">
        <f>IF(OR(LK11=1,AND($C$37=Motors!$C$31,PQ11=1)),0,IF(NY12=0,-(CY11+$C$15)/($C$14-$C$15)*$C$12,($C$11*AK12-BG12)/($C$11*AK12)*$C$12*AK12))</f>
        <v>1.2668709257682467</v>
      </c>
      <c r="CD12" s="2">
        <f>IF(OR(LL11=1,AND($C$37=Motors!$C$31,PR11=1)),0,IF(NZ12=0,-(CZ11+$C$15)/($C$14-$C$15)*$C$12,($C$11*AL12-BH12)/($C$11*AL12)*$C$12*AL12))</f>
        <v>1.1863798178714509</v>
      </c>
      <c r="CE12" s="2">
        <f>IF(OR(LM11=1,AND($C$37=Motors!$C$31,PS11=1)),0,IF(OA12=0,-(DA11+$C$15)/($C$14-$C$15)*$C$12,($C$11*AM12-BI12)/($C$11*AM12)*$C$12*AM12))</f>
        <v>1.1382200144460033</v>
      </c>
      <c r="CF12" s="61">
        <f t="shared" si="67"/>
        <v>0.16</v>
      </c>
      <c r="CG12" s="57">
        <f>IF(AND(KS11=1,OY11=1),0,ABS(BK12/$C$12*($C$14-$C$15)+$C$15) *'Drive Train'!$AA$49 + CG11*(1-'Drive Train'!$AA$49))</f>
        <v>65.323566061246808</v>
      </c>
      <c r="CH12" s="57">
        <f>IF(AND(KT11=1,OZ11=1),0,ABS(BL12/$C$12*($C$14-$C$15)+$C$15) *'Drive Train'!$AA$49 + CH11*(1-'Drive Train'!$AA$49))</f>
        <v>69.605676440394589</v>
      </c>
      <c r="CI12" s="57">
        <f>IF(AND(KU11=1,PA11=1),0,ABS(BM12/$C$12*($C$14-$C$15)+$C$15) *'Drive Train'!$AA$49 + CI11*(1-'Drive Train'!$AA$49))</f>
        <v>68.537158332903445</v>
      </c>
      <c r="CJ12" s="57">
        <f>IF(AND(KV11=1,PB11=1),0,ABS(BN12/$C$12*($C$14-$C$15)+$C$15) *'Drive Train'!$AA$49 + CJ11*(1-'Drive Train'!$AA$49))</f>
        <v>67.075774374057247</v>
      </c>
      <c r="CK12" s="57">
        <f>IF(AND(KW11=1,PC11=1),0,ABS(BO12/$C$12*($C$14-$C$15)+$C$15) *'Drive Train'!$AA$49 + CK11*(1-'Drive Train'!$AA$49))</f>
        <v>65.21986732626543</v>
      </c>
      <c r="CL12" s="57">
        <f>IF(AND(KX11=1,PD11=1),0,ABS(BP12/$C$12*($C$14-$C$15)+$C$15) *'Drive Train'!$AA$49 + CL11*(1-'Drive Train'!$AA$49))</f>
        <v>63.043745624384023</v>
      </c>
      <c r="CM12" s="57">
        <f>IF(AND(KY11=1,PE11=1),0,ABS(BQ12/$C$12*($C$14-$C$15)+$C$15) *'Drive Train'!$AA$49 + CM11*(1-'Drive Train'!$AA$49))</f>
        <v>62.131618249842091</v>
      </c>
      <c r="CN12" s="57">
        <f>IF(AND(KZ11=1,PF11=1),0,ABS(BR12/$C$12*($C$14-$C$15)+$C$15) *'Drive Train'!$AA$49 + CN11*(1-'Drive Train'!$AA$49))</f>
        <v>62.520646988100779</v>
      </c>
      <c r="CO12" s="57">
        <f>IF(AND(LA11=1,PG11=1),0,ABS(BS12/$C$12*($C$14-$C$15)+$C$15) *'Drive Train'!$AA$49 + CO11*(1-'Drive Train'!$AA$49))</f>
        <v>63.493568987623611</v>
      </c>
      <c r="CP12" s="57">
        <f>IF(AND(LB11=1,PH11=1),0,ABS(BT12/$C$12*($C$14-$C$15)+$C$15) *'Drive Train'!$AA$49 + CP11*(1-'Drive Train'!$AA$49))</f>
        <v>63.863710948469787</v>
      </c>
      <c r="CQ12" s="57">
        <f>IF(AND(LC11=1,PI11=1),0,ABS(BU12/$C$12*($C$14-$C$15)+$C$15) *'Drive Train'!$AA$49 + CQ11*(1-'Drive Train'!$AA$49))</f>
        <v>63.495702372851078</v>
      </c>
      <c r="CR12" s="57">
        <f>IF(AND(LD11=1,PJ11=1),0,ABS(BV12/$C$12*($C$14-$C$15)+$C$15) *'Drive Train'!$AA$49 + CR11*(1-'Drive Train'!$AA$49))</f>
        <v>104.38969342237448</v>
      </c>
      <c r="CS12" s="57">
        <f>IF(AND(LE11=1,PK11=1),0,ABS(BW12/$C$12*($C$14-$C$15)+$C$15) *'Drive Train'!$AA$49 + CS11*(1-'Drive Train'!$AA$49))</f>
        <v>99.103447595784829</v>
      </c>
      <c r="CT12" s="57">
        <f>IF(AND(LF11=1,PL11=1),0,ABS(BX12/$C$12*($C$14-$C$15)+$C$15) *'Drive Train'!$AA$49 + CT11*(1-'Drive Train'!$AA$49))</f>
        <v>93.950883664526373</v>
      </c>
      <c r="CU12" s="57">
        <f>IF(AND(LG11=1,PM11=1),0,ABS(BY12/$C$12*($C$14-$C$15)+$C$15) *'Drive Train'!$AA$49 + CU11*(1-'Drive Train'!$AA$49))</f>
        <v>88.932001628599082</v>
      </c>
      <c r="CV12" s="57">
        <f>IF(AND(LH11=1,PN11=1),0,ABS(BZ12/$C$12*($C$14-$C$15)+$C$15) *'Drive Train'!$AA$49 + CV11*(1-'Drive Train'!$AA$49))</f>
        <v>84.04680148800297</v>
      </c>
      <c r="CW12" s="57">
        <f>IF(AND(LI11=1,PO11=1),0,ABS(CA12/$C$12*($C$14-$C$15)+$C$15) *'Drive Train'!$AA$49 + CW11*(1-'Drive Train'!$AA$49))</f>
        <v>79.295283242738037</v>
      </c>
      <c r="CX12" s="57">
        <f>IF(AND(LJ11=1,PP11=1),0,ABS(CB12/$C$12*($C$14-$C$15)+$C$15) *'Drive Train'!$AA$49 + CX11*(1-'Drive Train'!$AA$49))</f>
        <v>74.677446892804255</v>
      </c>
      <c r="CY12" s="57">
        <f>IF(AND(LK11=1,PQ11=1),0,ABS(CC12/$C$12*($C$14-$C$15)+$C$15) *'Drive Train'!$AA$49 + CY11*(1-'Drive Train'!$AA$49))</f>
        <v>70.193292438201681</v>
      </c>
      <c r="CZ12" s="57">
        <f>IF(AND(LL11=1,PR11=1),0,ABS(CD12/$C$12*($C$14-$C$15)+$C$15) *'Drive Train'!$AA$49 + CZ11*(1-'Drive Train'!$AA$49))</f>
        <v>65.908226403695906</v>
      </c>
      <c r="DA12" s="57">
        <f>IF(AND(LM11=1,PS11=1),0,ABS(CE12/$C$12*($C$14-$C$15)+$C$15) *'Drive Train'!$AA$49 + DA11*(1-'Drive Train'!$AA$49))</f>
        <v>63.344366329220833</v>
      </c>
      <c r="DB12" s="61">
        <f t="shared" si="116"/>
        <v>0.16</v>
      </c>
      <c r="DC12" s="57">
        <f t="shared" si="68"/>
        <v>65.323566061246808</v>
      </c>
      <c r="DD12" s="57">
        <f t="shared" si="69"/>
        <v>69.605676440394589</v>
      </c>
      <c r="DE12" s="57">
        <f t="shared" si="70"/>
        <v>68.537158332903445</v>
      </c>
      <c r="DF12" s="57">
        <f t="shared" si="71"/>
        <v>67.075774374057247</v>
      </c>
      <c r="DG12" s="57">
        <f t="shared" si="72"/>
        <v>65.21986732626543</v>
      </c>
      <c r="DH12" s="57">
        <f t="shared" si="73"/>
        <v>63.043745624384023</v>
      </c>
      <c r="DI12" s="57">
        <f t="shared" si="74"/>
        <v>62.131618249842091</v>
      </c>
      <c r="DJ12" s="57">
        <f t="shared" si="75"/>
        <v>62.520646988100779</v>
      </c>
      <c r="DK12" s="57">
        <f t="shared" si="76"/>
        <v>63.493568987623611</v>
      </c>
      <c r="DL12" s="57">
        <f t="shared" si="77"/>
        <v>63.863710948469787</v>
      </c>
      <c r="DM12" s="57">
        <f t="shared" si="78"/>
        <v>63.495702372851078</v>
      </c>
      <c r="DN12" s="57">
        <f t="shared" si="79"/>
        <v>25</v>
      </c>
      <c r="DO12" s="57">
        <f t="shared" si="80"/>
        <v>30</v>
      </c>
      <c r="DP12" s="57">
        <f t="shared" si="81"/>
        <v>35</v>
      </c>
      <c r="DQ12" s="57">
        <f t="shared" si="82"/>
        <v>40</v>
      </c>
      <c r="DR12" s="57">
        <f t="shared" si="83"/>
        <v>45</v>
      </c>
      <c r="DS12" s="57">
        <f t="shared" si="84"/>
        <v>50</v>
      </c>
      <c r="DT12" s="57">
        <f t="shared" si="85"/>
        <v>55</v>
      </c>
      <c r="DU12" s="57">
        <f t="shared" si="86"/>
        <v>60</v>
      </c>
      <c r="DV12" s="57">
        <f t="shared" si="87"/>
        <v>65</v>
      </c>
      <c r="DW12" s="57">
        <f t="shared" si="88"/>
        <v>63.344366329220833</v>
      </c>
      <c r="DX12" s="61">
        <f t="shared" si="117"/>
        <v>0.16</v>
      </c>
      <c r="DY12" s="2">
        <f>IF(OY12=0,($C$23/0.4536*IF(ISNA(MK11),'Drive Train'!$F$16,'Drive Train'!$F$17)*4.448*$C$24*S$6)*SIGN(BK12),BK12)</f>
        <v>3.6189497344000006</v>
      </c>
      <c r="DZ12" s="2">
        <f>IF(OZ12=0,($C$23/0.4536*IF(ISNA(ML11),'Drive Train'!$F$16,'Drive Train'!$F$17)*4.448*$C$24*$C$21*T$6)*SIGN(BL12),BL12)</f>
        <v>14.225645600594998</v>
      </c>
      <c r="EA12" s="2">
        <f>IF(PA12=0,($C$23/0.4536*IF(ISNA(MM11),'Drive Train'!$F$16,'Drive Train'!$F$17)*4.448*$C$24*$C$21*U$6)*SIGN(BM12),BM12)</f>
        <v>9.8485238773349995</v>
      </c>
      <c r="EB12" s="2">
        <f>IF(PB12=0,($C$23/0.4536*IF(ISNA(MN11),'Drive Train'!$F$16,'Drive Train'!$F$17)*4.448*$C$24*$C$21*V$6)*SIGN(BN12),BN12)</f>
        <v>7.5312241414914709</v>
      </c>
      <c r="EC12" s="2">
        <f>IF(PC12=0,($C$23/0.4536*IF(ISNA(MO11),'Drive Train'!$F$16,'Drive Train'!$F$17)*4.448*$C$24*$C$21*W$6)*SIGN(BO12),BO12)</f>
        <v>6.0967052573978577</v>
      </c>
      <c r="ED12" s="2">
        <f>IF(PD12=0,($C$23/0.4536*IF(ISNA(MP11),'Drive Train'!$F$16,'Drive Train'!$F$17)*4.448*$C$24*$C$21*X$6)*SIGN(BP12),BP12)</f>
        <v>5.1212324162142009</v>
      </c>
      <c r="EE12" s="2">
        <f>IF(PE12=0,($C$23/0.4536*IF(ISNA(MQ11),'Drive Train'!$F$16,'Drive Train'!$F$17)*4.448*$C$24*$C$21*Y$6)*SIGN(BQ12),BQ12)</f>
        <v>4.4148555312191382</v>
      </c>
      <c r="EF12" s="2">
        <f>IF(PF12=0,($C$23/0.4536*IF(ISNA(MR11),'Drive Train'!$F$16,'Drive Train'!$F$17)*4.448*$C$24*$C$21*Z$6)*SIGN(BR12),BR12)</f>
        <v>3.8797215274349997</v>
      </c>
      <c r="EG12" s="2">
        <f>IF(PG12=0,($C$23/0.4536*IF(ISNA(MS11),'Drive Train'!$F$16,'Drive Train'!$F$17)*4.448*$C$24*$C$21*AA$6)*SIGN(BS12),BS12)</f>
        <v>3.4602921731177019</v>
      </c>
      <c r="EH12" s="2">
        <f>IF(PH12=0,($C$23/0.4536*IF(ISNA(MT11),'Drive Train'!$F$16,'Drive Train'!$F$17)*4.448*$C$24*$C$21*AB$6)*SIGN(BT12),BT12)</f>
        <v>3.1227026928135362</v>
      </c>
      <c r="EI12" s="2">
        <f>IF(PI12=0,($C$23/0.4536*IF(ISNA(MU11),'Drive Train'!$F$16,'Drive Train'!$F$17)*4.448*$C$24*$C$21*AC$6)*SIGN(BU12),BU12)</f>
        <v>2.8451291201189992</v>
      </c>
      <c r="EJ12" s="2">
        <f>IF(PJ12=0,($C$23/0.4536*IF(ISNA(MV11),'Drive Train'!$F$16,'Drive Train'!$F$17)*4.448*$C$24*$C$21*AD$6)*SIGN(BV12),BV12)</f>
        <v>3.9831807681666</v>
      </c>
      <c r="EK12" s="2">
        <f>IF(PK12=0,($C$23/0.4536*IF(ISNA(MW11),'Drive Train'!$F$16,'Drive Train'!$F$17)*4.448*$C$24*$C$21*AE$6)*SIGN(BW12),BW12)</f>
        <v>3.9831807681666</v>
      </c>
      <c r="EL12" s="2">
        <f>IF(PL12=0,($C$23/0.4536*IF(ISNA(MX11),'Drive Train'!$F$16,'Drive Train'!$F$17)*4.448*$C$24*$C$21*AF$6)*SIGN(BX12),BX12)</f>
        <v>3.9831807681666</v>
      </c>
      <c r="EM12" s="2">
        <f>IF(PM12=0,($C$23/0.4536*IF(ISNA(MY11),'Drive Train'!$F$16,'Drive Train'!$F$17)*4.448*$C$24*$C$21*AG$6)*SIGN(BY12),BY12)</f>
        <v>3.9831807681666</v>
      </c>
      <c r="EN12" s="2">
        <f>IF(PN12=0,($C$23/0.4536*IF(ISNA(MZ11),'Drive Train'!$F$16,'Drive Train'!$F$17)*4.448*$C$24*$C$21*AH$6)*SIGN(BZ12),BZ12)</f>
        <v>3.9831807681666</v>
      </c>
      <c r="EO12" s="2">
        <f>IF(PO12=0,($C$23/0.4536*IF(ISNA(NA11),'Drive Train'!$F$16,'Drive Train'!$F$17)*4.448*$C$24*$C$21*AI$6)*SIGN(CA12),CA12)</f>
        <v>3.9831807681666</v>
      </c>
      <c r="EP12" s="2">
        <f>IF(PP12=0,($C$23/0.4536*IF(ISNA(NB11),'Drive Train'!$F$16,'Drive Train'!$F$17)*4.448*$C$24*$C$21*AJ$6)*SIGN(CB12),CB12)</f>
        <v>3.9831807681666</v>
      </c>
      <c r="EQ12" s="2">
        <f>IF(PQ12=0,($C$23/0.4536*IF(ISNA(NC11),'Drive Train'!$F$16,'Drive Train'!$F$17)*4.448*$C$24*$C$21*AK$6)*SIGN(CC12),CC12)</f>
        <v>3.9831807681666</v>
      </c>
      <c r="ER12" s="2">
        <f>IF(PR12=0,($C$23/0.4536*IF(ISNA(ND11),'Drive Train'!$F$16,'Drive Train'!$F$17)*4.448*$C$24*$C$21*AL$6)*SIGN(CD12),CD12)</f>
        <v>3.9831807681666</v>
      </c>
      <c r="ES12" s="2">
        <f>IF(PS12=0,($C$23/0.4536*IF(ISNA(NE11),'Drive Train'!$F$16,'Drive Train'!$F$17)*4.448*$C$24*$C$21*AM$6)*SIGN(CE12),CE12)</f>
        <v>3.9831807681666</v>
      </c>
      <c r="ET12" s="61">
        <f t="shared" si="89"/>
        <v>0.16</v>
      </c>
      <c r="EU12" s="259">
        <f>MAX(MIN(IF(AND(OY11=1,NG12&lt;0),-1,1)*(DC12-$C$15)/($C$14-$C$15)*$C$12*$C$21-$C$33*LO12/AO$6 -  OY11*$C$33/$C$21,DY11/$C$19),MAX(EU$8:EU11)*-1)</f>
        <v>0.96546728678523908</v>
      </c>
      <c r="EV12" s="259">
        <f>MAX(MIN(IF(AND(OZ11=1,NH12&lt;0),-1,1)*(DD12-$C$15)/($C$14-$C$15)*$C$12*$C$21-$C$33*LP12/AP$6 -  OZ11*$C$33/$C$21,DZ11/$C$19),MAX(EV$8:EV11)*-1)</f>
        <v>1.0989716223959358</v>
      </c>
      <c r="EW12" s="259">
        <f>MAX(MIN(IF(AND(PA11=1,NI12&lt;0),-1,1)*(DE12-$C$15)/($C$14-$C$15)*$C$12*$C$21-$C$33*LQ12/AQ$6 -  PA11*$C$33/$C$21,EA11/$C$19),MAX(EW$8:EW11)*-1)</f>
        <v>1.0740217568785966</v>
      </c>
      <c r="EX12" s="259">
        <f>MAX(MIN(IF(AND(PB11=1,NJ12&lt;0),-1,1)*(DF12-$C$15)/($C$14-$C$15)*$C$12*$C$21-$C$33*LR12/AR$6 -  PB11*$C$33/$C$21,EB11/$C$19),MAX(EX$8:EX11)*-1)</f>
        <v>1.0401315218091403</v>
      </c>
      <c r="EY12" s="259">
        <f>MAX(MIN(IF(AND(PC11=1,NK12&lt;0),-1,1)*(DG12-$C$15)/($C$14-$C$15)*$C$12*$C$21-$C$33*LS12/AS$6 -  PC11*$C$33/$C$21,EC11/$C$19),MAX(EY$8:EY11)*-1)</f>
        <v>0.99746032874355839</v>
      </c>
      <c r="EZ12" s="259">
        <f>MAX(MIN(IF(AND(PD11=1,NL12&lt;0),-1,1)*(DH12-$C$15)/($C$14-$C$15)*$C$12*$C$21-$C$33*LT12/AT$6 -  PD11*$C$33/$C$21,ED11/$C$19),MAX(EZ$8:EZ11)*-1)</f>
        <v>0.94794408252674556</v>
      </c>
      <c r="FA12" s="259">
        <f>MAX(MIN(IF(AND(PE11=1,NM12&lt;0),-1,1)*(DI12-$C$15)/($C$14-$C$15)*$C$12*$C$21-$C$33*LU12/AU$6 -  PE11*$C$33/$C$21,EE11/$C$19),MAX(FA$8:FA11)*-1)</f>
        <v>0.9211525233625637</v>
      </c>
      <c r="FB12" s="259">
        <f>MAX(MIN(IF(AND(PF11=1,NN12&lt;0),-1,1)*(DJ12-$C$15)/($C$14-$C$15)*$C$12*$C$21-$C$33*LV12/AV$6 -  PF11*$C$33/$C$21,EF11/$C$19),MAX(FB$8:FB11)*-1)</f>
        <v>0.91628169627459255</v>
      </c>
      <c r="FC12" s="259">
        <f>MAX(MIN(IF(AND(PG11=1,NO12&lt;0),-1,1)*(DK12-$C$15)/($C$14-$C$15)*$C$12*$C$21-$C$33*LW12/AW$6 -  PG11*$C$33/$C$21,EG11/$C$19),MAX(FC$8:FC11)*-1)</f>
        <v>0.86507304327942547</v>
      </c>
      <c r="FD12" s="259">
        <f>MAX(MIN(IF(AND(PH11=1,NP12&lt;0),-1,1)*(DL12-$C$15)/($C$14-$C$15)*$C$12*$C$21-$C$33*LX12/AX$6 -  PH11*$C$33/$C$21,EH11/$C$19),MAX(FD$8:FD11)*-1)</f>
        <v>0.78067567320338405</v>
      </c>
      <c r="FE12" s="259">
        <f>MAX(MIN(IF(AND(PI11=1,NQ12&lt;0),-1,1)*(DM12-$C$15)/($C$14-$C$15)*$C$12*$C$21-$C$33*LY12/AY$6 -  PI11*$C$33/$C$21,EI11/$C$19),MAX(FE$8:FE11)*-1)</f>
        <v>0.7112822800297498</v>
      </c>
      <c r="FF12" s="259">
        <f>MAX(MIN(IF(AND(PJ11=1,NR12&lt;0),-1,1)*(DN12-$C$15)/($C$14-$C$15)*$C$12*$C$21-$C$33*LZ12/AZ$6 -  PJ11*$C$33/$C$21,EJ11/$C$19),MAX(FF$8:FF11)*-1)</f>
        <v>0.34366930553323621</v>
      </c>
      <c r="FG12" s="259">
        <f>MAX(MIN(IF(AND(PK11=1,NS12&lt;0),-1,1)*(DO12-$C$15)/($C$14-$C$15)*$C$12*$C$21-$C$33*MA12/BA$6 -  PK11*$C$33/$C$21,EK11/$C$19),MAX(FG$8:FG11)*-1)</f>
        <v>0.42089662751099777</v>
      </c>
      <c r="FH12" s="259">
        <f>MAX(MIN(IF(AND(PL11=1,NT12&lt;0),-1,1)*(DP12-$C$15)/($C$14-$C$15)*$C$12*$C$21-$C$33*MB12/BB$6 -  PL11*$C$33/$C$21,EL11/$C$19),MAX(FH$8:FH11)*-1)</f>
        <v>0.49812394948875927</v>
      </c>
      <c r="FI12" s="259">
        <f>MAX(MIN(IF(AND(PM11=1,NU12&lt;0),-1,1)*(DQ12-$C$15)/($C$14-$C$15)*$C$12*$C$21-$C$33*MC12/BC$6 -  PM11*$C$33/$C$21,EM11/$C$19),MAX(FI$8:FI11)*-1)</f>
        <v>0.57535127146652076</v>
      </c>
      <c r="FJ12" s="259">
        <f>MAX(MIN(IF(AND(PN11=1,NV12&lt;0),-1,1)*(DR12-$C$15)/($C$14-$C$15)*$C$12*$C$21-$C$33*MD12/BD$6 -  PN11*$C$33/$C$21,EN11/$C$19),MAX(FJ$8:FJ11)*-1)</f>
        <v>0.65257859344428226</v>
      </c>
      <c r="FK12" s="259">
        <f>MAX(MIN(IF(AND(PO11=1,NW12&lt;0),-1,1)*(DS12-$C$15)/($C$14-$C$15)*$C$12*$C$21-$C$33*ME12/BE$6 -  PO11*$C$33/$C$21,EO11/$C$19),MAX(FK$8:FK11)*-1)</f>
        <v>0.72980591542204365</v>
      </c>
      <c r="FL12" s="259">
        <f>MAX(MIN(IF(AND(PP11=1,NX12&lt;0),-1,1)*(DT12-$C$15)/($C$14-$C$15)*$C$12*$C$21-$C$33*MF12/BF$6 -  PP11*$C$33/$C$21,EP11/$C$19),MAX(FL$8:FL11)*-1)</f>
        <v>0.80703323739980515</v>
      </c>
      <c r="FM12" s="259">
        <f>MAX(MIN(IF(AND(PQ11=1,NY12&lt;0),-1,1)*(DU12-$C$15)/($C$14-$C$15)*$C$12*$C$21-$C$33*MG12/BG$6 -  PQ11*$C$33/$C$21,EQ11/$C$19),MAX(FM$8:FM11)*-1)</f>
        <v>0.88426055937756654</v>
      </c>
      <c r="FN12" s="259">
        <f>MAX(MIN(IF(AND(PR11=1,NZ12&lt;0),-1,1)*(DV12-$C$15)/($C$14-$C$15)*$C$12*$C$21-$C$33*MH12/BH$6 -  PR11*$C$33/$C$21,ER11/$C$19),MAX(FN$8:FN11)*-1)</f>
        <v>0.96172125231905647</v>
      </c>
      <c r="FO12" s="259">
        <f>MAX(MIN(IF(AND(PS11=1,OA12&lt;0),-1,1)*(DW12-$C$15)/($C$14-$C$15)*$C$12*$C$21-$C$33*MI12/BI$6 -  PS11*$C$33/$C$21,ES11/$C$19),MAX(FO$8:FO11)*-1)</f>
        <v>0.93220408794490017</v>
      </c>
      <c r="FP12" s="61">
        <f t="shared" si="118"/>
        <v>0.16</v>
      </c>
      <c r="FQ12" s="260">
        <f>IF(AND(KS12=1,OY12=1),0,MIN((ABS(($C$14-$C$15)*EU12/$C$12/$C$21)+$C$15)/$C$21,DC12))</f>
        <v>65.323566061246808</v>
      </c>
      <c r="FR12" s="260">
        <f>IF(AND(KT12=1,OZ12=1),0,MIN((ABS(($C$14-$C$15)*EV12/$C$12/$C$21)+$C$15)/$C$21,DD12))</f>
        <v>69.605676440394589</v>
      </c>
      <c r="FS12" s="260">
        <f>IF(AND(KU12=1,PA12=1),0,MIN((ABS(($C$14-$C$15)*EW12/$C$12/$C$21)+$C$15)/$C$21,DE12))</f>
        <v>68.537158332903445</v>
      </c>
      <c r="FT12" s="260">
        <f>IF(AND(KV12=1,PB12=1),0,MIN((ABS(($C$14-$C$15)*EX12/$C$12/$C$21)+$C$15)/$C$21,DF12))</f>
        <v>67.075774374057247</v>
      </c>
      <c r="FU12" s="260">
        <f>IF(AND(KW12=1,PC12=1),0,MIN((ABS(($C$14-$C$15)*EY12/$C$12/$C$21)+$C$15)/$C$21,DG12))</f>
        <v>65.21986732626543</v>
      </c>
      <c r="FV12" s="260">
        <f>IF(AND(KX12=1,PD12=1),0,MIN((ABS(($C$14-$C$15)*EZ12/$C$12/$C$21)+$C$15)/$C$21,DH12))</f>
        <v>63.043745624384023</v>
      </c>
      <c r="FW12" s="260">
        <f>IF(AND(KY12=1,PE12=1),0,MIN((ABS(($C$14-$C$15)*FA12/$C$12/$C$21)+$C$15)/$C$21,DI12))</f>
        <v>62.131618249842091</v>
      </c>
      <c r="FX12" s="260">
        <f>IF(AND(KZ12=1,PF12=1),0,MIN((ABS(($C$14-$C$15)*FB12/$C$12/$C$21)+$C$15)/$C$21,DJ12))</f>
        <v>62.520646988100779</v>
      </c>
      <c r="FY12" s="260">
        <f>IF(AND(LA12=1,PG12=1),0,MIN((ABS(($C$14-$C$15)*FC12/$C$12/$C$21)+$C$15)/$C$21,DK12))</f>
        <v>62.522742071735955</v>
      </c>
      <c r="FZ12" s="260">
        <f>IF(AND(LB12=1,PH12=1),0,MIN((ABS(($C$14-$C$15)*FD12/$C$12/$C$21)+$C$15)/$C$21,DL12))</f>
        <v>56.727606201118121</v>
      </c>
      <c r="GA12" s="260">
        <f>IF(AND(LC12=1,PI12=1),0,MIN((ABS(($C$14-$C$15)*FE12/$C$12/$C$21)+$C$15)/$C$21,DM12))</f>
        <v>51.962716707498991</v>
      </c>
      <c r="GB12" s="260">
        <f>IF(AND(LD12=1,PJ12=1),0,MIN((ABS(($C$14-$C$15)*FF12/$C$12/$C$21)+$C$15)/$C$21,DN12))</f>
        <v>25</v>
      </c>
      <c r="GC12" s="260">
        <f>IF(AND(LE12=1,PK12=1),0,MIN((ABS(($C$14-$C$15)*FG12/$C$12/$C$21)+$C$15)/$C$21,DO12))</f>
        <v>30</v>
      </c>
      <c r="GD12" s="260">
        <f>IF(AND(LF12=1,PL12=1),0,MIN((ABS(($C$14-$C$15)*FH12/$C$12/$C$21)+$C$15)/$C$21,DP12))</f>
        <v>35</v>
      </c>
      <c r="GE12" s="260">
        <f>IF(AND(LG12=1,PM12=1),0,MIN((ABS(($C$14-$C$15)*FI12/$C$12/$C$21)+$C$15)/$C$21,DQ12))</f>
        <v>40</v>
      </c>
      <c r="GF12" s="260">
        <f>IF(AND(LH12=1,PN12=1),0,MIN((ABS(($C$14-$C$15)*FJ12/$C$12/$C$21)+$C$15)/$C$21,DR12))</f>
        <v>45</v>
      </c>
      <c r="GG12" s="260">
        <f>IF(AND(LI12=1,PO12=1),0,MIN((ABS(($C$14-$C$15)*FK12/$C$12/$C$21)+$C$15)/$C$21,DS12))</f>
        <v>50</v>
      </c>
      <c r="GH12" s="260">
        <f>IF(AND(LJ12=1,PP12=1),0,MIN((ABS(($C$14-$C$15)*FL12/$C$12/$C$21)+$C$15)/$C$21,DT12))</f>
        <v>55</v>
      </c>
      <c r="GI12" s="260">
        <f>IF(AND(LK12=1,PQ12=1),0,MIN((ABS(($C$14-$C$15)*FM12/$C$12/$C$21)+$C$15)/$C$21,DU12))</f>
        <v>60</v>
      </c>
      <c r="GJ12" s="260">
        <f>IF(AND(LL12=1,PR12=1),0,MIN((ABS(($C$14-$C$15)*FN12/$C$12/$C$21)+$C$15)/$C$21,DV12))</f>
        <v>65</v>
      </c>
      <c r="GK12" s="260">
        <f>IF(AND(LM12=1,PS12=1),0,MIN((ABS(($C$14-$C$15)*FO12/$C$12/$C$21)+$C$15)/$C$21,DW12))</f>
        <v>63.344366329220833</v>
      </c>
      <c r="GL12" s="61">
        <f t="shared" si="119"/>
        <v>0.16</v>
      </c>
      <c r="GM12" s="57">
        <f>IF(AND(KS11=1,OY11=1),0,EU12*$C$19/S$6/$C$24/$C$23*3.39*$C$21)</f>
        <v>24.988136729293888</v>
      </c>
      <c r="GN12" s="57">
        <f>IF(AND(KT11=1,OZ11=1),0,EV12*$C$19/T$6/$C$24/$C$23*3.39*$C$21)</f>
        <v>7.9641754729723884</v>
      </c>
      <c r="GO12" s="57">
        <f>IF(AND(KU11=1,PA11=1),0,EW12*$C$19/U$6/$C$24/$C$23*3.39*$C$21)</f>
        <v>11.242638953476671</v>
      </c>
      <c r="GP12" s="57">
        <f>IF(AND(KV11=1,PB11=1),0,EX12*$C$19/V$6/$C$24/$C$23*3.39*$C$21)</f>
        <v>14.238000767598692</v>
      </c>
      <c r="GQ12" s="57">
        <f>IF(AND(KW11=1,PC11=1),0,EY12*$C$19/W$6/$C$24/$C$23*3.39*$C$21)</f>
        <v>16.866569456046946</v>
      </c>
      <c r="GR12" s="57">
        <f>IF(AND(KX11=1,PD11=1),0,EZ12*$C$19/X$6/$C$24/$C$23*3.39*$C$21)</f>
        <v>19.082468802741758</v>
      </c>
      <c r="GS12" s="57">
        <f>IF(AND(KY11=1,PE11=1),0,FA12*$C$19/Y$6/$C$24/$C$23*3.39*$C$21)</f>
        <v>21.510047851792933</v>
      </c>
      <c r="GT12" s="57">
        <f>IF(AND(KZ11=1,PF11=1),0,FB12*$C$19/Z$6/$C$24/$C$23*3.39*$C$21)</f>
        <v>24.347522930827157</v>
      </c>
      <c r="GU12" s="57">
        <f>IF(AND(LA11=1,PG11=1),0,FC12*$C$19/AA$6/$C$24/$C$23*3.39*$C$21)</f>
        <v>25.773080821789936</v>
      </c>
      <c r="GV12" s="57">
        <f>IF(AND(LB11=1,PH11=1),0,FD12*$C$19/AB$6/$C$24/$C$23*3.39*$C$21)</f>
        <v>25.773080821789936</v>
      </c>
      <c r="GW12" s="57">
        <f>IF(AND(LC11=1,PI11=1),0,FE12*$C$19/AC$6/$C$24/$C$23*3.39*$C$21)</f>
        <v>25.773080821789936</v>
      </c>
      <c r="GX12" s="57">
        <f>IF(AND(LD11=1,PJ11=1),0,FF12*$C$19/AD$6/$C$24/$C$23*3.39*$C$21)</f>
        <v>8.8948177880999904</v>
      </c>
      <c r="GY12" s="57">
        <f>IF(AND(LE11=1,PK11=1),0,FG12*$C$19/AE$6/$C$24/$C$23*3.39*$C$21)</f>
        <v>10.893608329458614</v>
      </c>
      <c r="GZ12" s="57">
        <f>IF(AND(LF11=1,PL11=1),0,FH12*$C$19/AF$6/$C$24/$C$23*3.39*$C$21)</f>
        <v>12.892398870817233</v>
      </c>
      <c r="HA12" s="57">
        <f>IF(AND(LG11=1,PM11=1),0,FI12*$C$19/AG$6/$C$24/$C$23*3.39*$C$21)</f>
        <v>14.891189412175855</v>
      </c>
      <c r="HB12" s="57">
        <f>IF(AND(LH11=1,PN11=1),0,FJ12*$C$19/AH$6/$C$24/$C$23*3.39*$C$21)</f>
        <v>16.889979953534475</v>
      </c>
      <c r="HC12" s="57">
        <f>IF(AND(LI11=1,PO11=1),0,FK12*$C$19/AI$6/$C$24/$C$23*3.39*$C$21)</f>
        <v>18.888770494893091</v>
      </c>
      <c r="HD12" s="57">
        <f>IF(AND(LJ11=1,PP11=1),0,FL12*$C$19/AJ$6/$C$24/$C$23*3.39*$C$21)</f>
        <v>20.887561036251714</v>
      </c>
      <c r="HE12" s="57">
        <f>IF(AND(LK11=1,PQ11=1),0,FM12*$C$19/AK$6/$C$24/$C$23*3.39*$C$21)</f>
        <v>22.886351577610331</v>
      </c>
      <c r="HF12" s="57">
        <f>IF(AND(LL11=1,PR11=1),0,FN12*$C$19/AL$6/$C$24/$C$23*3.39*$C$21)</f>
        <v>24.891182205080739</v>
      </c>
      <c r="HG12" s="57">
        <f>IF(AND(LM11=1,PS11=1),0,FO12*$C$19/AM$6/$C$24/$C$23*3.39*$C$21)</f>
        <v>24.127221634548711</v>
      </c>
      <c r="HH12" s="61">
        <f t="shared" si="120"/>
        <v>0.16</v>
      </c>
      <c r="HI12" s="57">
        <f t="shared" si="121"/>
        <v>24.988136729293888</v>
      </c>
      <c r="HJ12" s="57">
        <f t="shared" si="122"/>
        <v>7.9641754729723884</v>
      </c>
      <c r="HK12" s="57">
        <f t="shared" si="123"/>
        <v>11.242638953476671</v>
      </c>
      <c r="HL12" s="57">
        <f t="shared" si="124"/>
        <v>14.238000767598692</v>
      </c>
      <c r="HM12" s="57">
        <f t="shared" si="125"/>
        <v>16.866569456046946</v>
      </c>
      <c r="HN12" s="57">
        <f t="shared" si="126"/>
        <v>19.082468802741758</v>
      </c>
      <c r="HO12" s="57">
        <f t="shared" si="127"/>
        <v>21.510047851792933</v>
      </c>
      <c r="HP12" s="57">
        <f t="shared" si="128"/>
        <v>24.347522930827157</v>
      </c>
      <c r="HQ12" s="57">
        <f t="shared" si="129"/>
        <v>25.773080821789936</v>
      </c>
      <c r="HR12" s="57">
        <f t="shared" si="130"/>
        <v>25.773080821789936</v>
      </c>
      <c r="HS12" s="57">
        <f t="shared" si="131"/>
        <v>25.773080821789936</v>
      </c>
      <c r="HT12" s="57">
        <f t="shared" si="132"/>
        <v>8.8948177880999904</v>
      </c>
      <c r="HU12" s="57">
        <f t="shared" si="133"/>
        <v>10.893608329458614</v>
      </c>
      <c r="HV12" s="57">
        <f t="shared" si="134"/>
        <v>12.892398870817233</v>
      </c>
      <c r="HW12" s="57">
        <f t="shared" si="135"/>
        <v>14.891189412175855</v>
      </c>
      <c r="HX12" s="57">
        <f t="shared" si="136"/>
        <v>16.889979953534475</v>
      </c>
      <c r="HY12" s="57">
        <f t="shared" si="137"/>
        <v>18.888770494893091</v>
      </c>
      <c r="HZ12" s="57">
        <f t="shared" si="138"/>
        <v>20.887561036251714</v>
      </c>
      <c r="IA12" s="57">
        <f t="shared" si="139"/>
        <v>22.886351577610331</v>
      </c>
      <c r="IB12" s="57">
        <f t="shared" si="140"/>
        <v>24.891182205080739</v>
      </c>
      <c r="IC12" s="57">
        <f t="shared" si="141"/>
        <v>24.127221634548711</v>
      </c>
      <c r="ID12" s="61">
        <f t="shared" si="142"/>
        <v>0.16</v>
      </c>
      <c r="IE12" s="57">
        <f t="shared" si="143"/>
        <v>7.7832520796101532</v>
      </c>
      <c r="IF12" s="57">
        <f t="shared" si="144"/>
        <v>6.4960823816538973</v>
      </c>
      <c r="IG12" s="57">
        <f t="shared" si="145"/>
        <v>6.5588946973143427</v>
      </c>
      <c r="IH12" s="57">
        <f t="shared" si="146"/>
        <v>6.6445476933130196</v>
      </c>
      <c r="II12" s="57">
        <f t="shared" si="147"/>
        <v>6.7529864945489448</v>
      </c>
      <c r="IJ12" s="57">
        <f t="shared" si="148"/>
        <v>6.8791039516352335</v>
      </c>
      <c r="IK12" s="57">
        <f t="shared" si="149"/>
        <v>7.1165323287589057</v>
      </c>
      <c r="IL12" s="57">
        <f t="shared" si="150"/>
        <v>7.5297200027964006</v>
      </c>
      <c r="IM12" s="57">
        <f t="shared" si="151"/>
        <v>7.9684535391219562</v>
      </c>
      <c r="IN12" s="57">
        <f t="shared" si="152"/>
        <v>8.3625227783239673</v>
      </c>
      <c r="IO12" s="57">
        <f t="shared" si="153"/>
        <v>8.6865352638900681</v>
      </c>
      <c r="IP12" s="57">
        <f t="shared" si="154"/>
        <v>10.52</v>
      </c>
      <c r="IQ12" s="57">
        <f t="shared" si="155"/>
        <v>10.18</v>
      </c>
      <c r="IR12" s="57">
        <f t="shared" si="156"/>
        <v>9.84</v>
      </c>
      <c r="IS12" s="57">
        <f t="shared" si="157"/>
        <v>9.5</v>
      </c>
      <c r="IT12" s="57">
        <f t="shared" si="158"/>
        <v>9.16</v>
      </c>
      <c r="IU12" s="57">
        <f t="shared" si="159"/>
        <v>8.82</v>
      </c>
      <c r="IV12" s="57">
        <f t="shared" si="160"/>
        <v>8.48</v>
      </c>
      <c r="IW12" s="57">
        <f t="shared" si="161"/>
        <v>8.14</v>
      </c>
      <c r="IX12" s="57">
        <f t="shared" si="162"/>
        <v>7.8000000000000007</v>
      </c>
      <c r="IY12" s="57">
        <f t="shared" si="163"/>
        <v>7.5548919869986317</v>
      </c>
      <c r="IZ12" s="61">
        <f t="shared" si="164"/>
        <v>0.16</v>
      </c>
      <c r="JA12" s="260" t="e">
        <f t="shared" si="240"/>
        <v>#N/A</v>
      </c>
      <c r="JB12" s="260" t="e">
        <f t="shared" si="241"/>
        <v>#N/A</v>
      </c>
      <c r="JC12" s="260" t="e">
        <f t="shared" si="242"/>
        <v>#N/A</v>
      </c>
      <c r="JD12" s="260" t="e">
        <f t="shared" si="243"/>
        <v>#N/A</v>
      </c>
      <c r="JE12" s="260" t="e">
        <f t="shared" si="244"/>
        <v>#N/A</v>
      </c>
      <c r="JF12" s="260" t="e">
        <f t="shared" si="245"/>
        <v>#N/A</v>
      </c>
      <c r="JG12" s="260" t="e">
        <f t="shared" si="246"/>
        <v>#N/A</v>
      </c>
      <c r="JH12" s="260" t="e">
        <f t="shared" si="247"/>
        <v>#N/A</v>
      </c>
      <c r="JI12" s="260" t="e">
        <f t="shared" si="248"/>
        <v>#N/A</v>
      </c>
      <c r="JJ12" s="260" t="e">
        <f t="shared" si="249"/>
        <v>#N/A</v>
      </c>
      <c r="JK12" s="260" t="e">
        <f t="shared" si="250"/>
        <v>#N/A</v>
      </c>
      <c r="JL12" s="260">
        <f t="shared" si="251"/>
        <v>6</v>
      </c>
      <c r="JM12" s="260">
        <f t="shared" si="252"/>
        <v>6</v>
      </c>
      <c r="JN12" s="260">
        <f t="shared" si="253"/>
        <v>6</v>
      </c>
      <c r="JO12" s="260" t="e">
        <f t="shared" si="254"/>
        <v>#N/A</v>
      </c>
      <c r="JP12" s="260" t="e">
        <f t="shared" si="255"/>
        <v>#N/A</v>
      </c>
      <c r="JQ12" s="260" t="e">
        <f t="shared" si="256"/>
        <v>#N/A</v>
      </c>
      <c r="JR12" s="260" t="e">
        <f t="shared" si="257"/>
        <v>#N/A</v>
      </c>
      <c r="JS12" s="260" t="e">
        <f t="shared" si="258"/>
        <v>#N/A</v>
      </c>
      <c r="JT12" s="260" t="e">
        <f t="shared" si="259"/>
        <v>#N/A</v>
      </c>
      <c r="JU12" s="260" t="e">
        <f t="shared" si="260"/>
        <v>#N/A</v>
      </c>
      <c r="JV12" s="61">
        <f t="shared" si="166"/>
        <v>0.16</v>
      </c>
      <c r="JW12" s="46">
        <f>IF(AND(KS12=0,HI12&lt;=$C$40),1,0)</f>
        <v>0</v>
      </c>
      <c r="JX12" s="46">
        <f>IF(AND(KT12=0,HJ12&lt;=$C$40),1,0)</f>
        <v>0</v>
      </c>
      <c r="JY12" s="46">
        <f>IF(AND(KU12=0,HK12&lt;=$C$40),1,0)</f>
        <v>0</v>
      </c>
      <c r="JZ12" s="46">
        <f>IF(AND(KV12=0,HL12&lt;=$C$40),1,0)</f>
        <v>0</v>
      </c>
      <c r="KA12" s="46">
        <f>IF(AND(KW12=0,HM12&lt;=$C$40),1,0)</f>
        <v>0</v>
      </c>
      <c r="KB12" s="46">
        <f>IF(AND(KX12=0,HN12&lt;=$C$40),1,0)</f>
        <v>0</v>
      </c>
      <c r="KC12" s="46">
        <f>IF(AND(KY12=0,HO12&lt;=$C$40),1,0)</f>
        <v>0</v>
      </c>
      <c r="KD12" s="46">
        <f>IF(AND(KZ12=0,HP12&lt;=$C$40),1,0)</f>
        <v>0</v>
      </c>
      <c r="KE12" s="46">
        <f>IF(AND(LA12=0,HQ12&lt;=$C$40),1,0)</f>
        <v>0</v>
      </c>
      <c r="KF12" s="46">
        <f>IF(AND(LB12=0,HR12&lt;=$C$40),1,0)</f>
        <v>0</v>
      </c>
      <c r="KG12" s="46">
        <f>IF(AND(LC12=0,HS12&lt;=$C$40),1,0)</f>
        <v>0</v>
      </c>
      <c r="KH12" s="46">
        <f>IF(AND(LD12=0,HT12&lt;=$C$40),1,0)</f>
        <v>0</v>
      </c>
      <c r="KI12" s="46">
        <f>IF(AND(LE12=0,HU12&lt;=$C$40),1,0)</f>
        <v>0</v>
      </c>
      <c r="KJ12" s="46">
        <f>IF(AND(LF12=0,HV12&lt;=$C$40),1,0)</f>
        <v>0</v>
      </c>
      <c r="KK12" s="46">
        <f>IF(AND(LG12=0,HW12&lt;=$C$40),1,0)</f>
        <v>0</v>
      </c>
      <c r="KL12" s="46">
        <f>IF(AND(LH12=0,HX12&lt;=$C$40),1,0)</f>
        <v>0</v>
      </c>
      <c r="KM12" s="46">
        <f>IF(AND(LI12=0,HY12&lt;=$C$40),1,0)</f>
        <v>0</v>
      </c>
      <c r="KN12" s="46">
        <f>IF(AND(LJ12=0,HZ12&lt;=$C$40),1,0)</f>
        <v>0</v>
      </c>
      <c r="KO12" s="46">
        <f>IF(AND(LK12=0,IA12&lt;=$C$40),1,0)</f>
        <v>0</v>
      </c>
      <c r="KP12" s="46">
        <f>IF(AND(LL12=0,IB12&lt;=$C$40),1,0)</f>
        <v>0</v>
      </c>
      <c r="KQ12" s="46">
        <f>IF(AND(LM12=0,IC12&lt;=$C$40),1,0)</f>
        <v>0</v>
      </c>
      <c r="KR12" s="61">
        <f t="shared" si="167"/>
        <v>0.16</v>
      </c>
      <c r="KS12" s="1">
        <f>IF(OR(KS11=1,AND(OY12=1,LO12&lt;=$C$41)),1,0)</f>
        <v>0</v>
      </c>
      <c r="KT12" s="1">
        <f>IF(OR(KT11=1,AND(OZ12=1,LP12&lt;=$C$41)),1,0)</f>
        <v>0</v>
      </c>
      <c r="KU12" s="1">
        <f>IF(OR(KU11=1,AND(PA12=1,LQ12&lt;=$C$41)),1,0)</f>
        <v>0</v>
      </c>
      <c r="KV12" s="1">
        <f>IF(OR(KV11=1,AND(PB12=1,LR12&lt;=$C$41)),1,0)</f>
        <v>0</v>
      </c>
      <c r="KW12" s="1">
        <f>IF(OR(KW11=1,AND(PC12=1,LS12&lt;=$C$41)),1,0)</f>
        <v>0</v>
      </c>
      <c r="KX12" s="1">
        <f>IF(OR(KX11=1,AND(PD12=1,LT12&lt;=$C$41)),1,0)</f>
        <v>0</v>
      </c>
      <c r="KY12" s="1">
        <f>IF(OR(KY11=1,AND(PE12=1,LU12&lt;=$C$41)),1,0)</f>
        <v>0</v>
      </c>
      <c r="KZ12" s="1">
        <f>IF(OR(KZ11=1,AND(PF12=1,LV12&lt;=$C$41)),1,0)</f>
        <v>0</v>
      </c>
      <c r="LA12" s="1">
        <f>IF(OR(LA11=1,AND(PG12=1,LW12&lt;=$C$41)),1,0)</f>
        <v>0</v>
      </c>
      <c r="LB12" s="1">
        <f>IF(OR(LB11=1,AND(PH12=1,LX12&lt;=$C$41)),1,0)</f>
        <v>0</v>
      </c>
      <c r="LC12" s="1">
        <f>IF(OR(LC11=1,AND(PI12=1,LY12&lt;=$C$41)),1,0)</f>
        <v>0</v>
      </c>
      <c r="LD12" s="1">
        <f>IF(OR(LD11=1,AND(PJ12=1,LZ12&lt;=$C$41)),1,0)</f>
        <v>0</v>
      </c>
      <c r="LE12" s="1">
        <f>IF(OR(LE11=1,AND(PK12=1,MA12&lt;=$C$41)),1,0)</f>
        <v>0</v>
      </c>
      <c r="LF12" s="1">
        <f>IF(OR(LF11=1,AND(PL12=1,MB12&lt;=$C$41)),1,0)</f>
        <v>0</v>
      </c>
      <c r="LG12" s="1">
        <f>IF(OR(LG11=1,AND(PM12=1,MC12&lt;=$C$41)),1,0)</f>
        <v>0</v>
      </c>
      <c r="LH12" s="1">
        <f>IF(OR(LH11=1,AND(PN12=1,MD12&lt;=$C$41)),1,0)</f>
        <v>0</v>
      </c>
      <c r="LI12" s="1">
        <f>IF(OR(LI11=1,AND(PO12=1,ME12&lt;=$C$41)),1,0)</f>
        <v>0</v>
      </c>
      <c r="LJ12" s="1">
        <f>IF(OR(LJ11=1,AND(PP12=1,MF12&lt;=$C$41)),1,0)</f>
        <v>0</v>
      </c>
      <c r="LK12" s="1">
        <f>IF(OR(LK11=1,AND(PQ12=1,MG12&lt;=$C$41)),1,0)</f>
        <v>0</v>
      </c>
      <c r="LL12" s="1">
        <f>IF(OR(LL11=1,AND(PR12=1,MH12&lt;=$C$41)),1,0)</f>
        <v>0</v>
      </c>
      <c r="LM12" s="1">
        <f>IF(OR(LM11=1,AND(PS12=1,MI12&lt;=$C$41)),1,0)</f>
        <v>0</v>
      </c>
      <c r="LN12" s="61">
        <f t="shared" si="168"/>
        <v>0.16</v>
      </c>
      <c r="LO12" s="57">
        <f t="shared" si="169"/>
        <v>3.1891645750030952</v>
      </c>
      <c r="LP12" s="57">
        <f t="shared" si="170"/>
        <v>1.1162149360047309</v>
      </c>
      <c r="LQ12" s="57">
        <f t="shared" si="171"/>
        <v>1.598506593953527</v>
      </c>
      <c r="LR12" s="57">
        <f t="shared" si="172"/>
        <v>2.0657833097895426</v>
      </c>
      <c r="LS12" s="57">
        <f t="shared" si="173"/>
        <v>2.513501526557445</v>
      </c>
      <c r="LT12" s="57">
        <f t="shared" si="174"/>
        <v>2.9093394632500069</v>
      </c>
      <c r="LU12" s="57">
        <f t="shared" si="175"/>
        <v>3.1034727820899288</v>
      </c>
      <c r="LV12" s="57">
        <f t="shared" si="176"/>
        <v>3.2326630746717662</v>
      </c>
      <c r="LW12" s="57">
        <f t="shared" si="177"/>
        <v>3.2326630746717662</v>
      </c>
      <c r="LX12" s="57">
        <f t="shared" si="178"/>
        <v>3.2326630746717662</v>
      </c>
      <c r="LY12" s="57">
        <f t="shared" si="179"/>
        <v>3.2326630746717662</v>
      </c>
      <c r="LZ12" s="57">
        <f t="shared" si="180"/>
        <v>1.117407474909424</v>
      </c>
      <c r="MA12" s="57">
        <f t="shared" si="181"/>
        <v>1.3685046356270314</v>
      </c>
      <c r="MB12" s="57">
        <f t="shared" si="182"/>
        <v>1.6196017963446394</v>
      </c>
      <c r="MC12" s="57">
        <f t="shared" si="183"/>
        <v>1.8706989570622461</v>
      </c>
      <c r="MD12" s="57">
        <f t="shared" si="184"/>
        <v>2.1217961177798537</v>
      </c>
      <c r="ME12" s="57">
        <f t="shared" si="185"/>
        <v>2.3728932784974606</v>
      </c>
      <c r="MF12" s="57">
        <f t="shared" si="186"/>
        <v>2.6239904392150684</v>
      </c>
      <c r="MG12" s="57">
        <f t="shared" si="187"/>
        <v>2.8750875999326757</v>
      </c>
      <c r="MH12" s="57">
        <f t="shared" si="188"/>
        <v>3.1154743877430779</v>
      </c>
      <c r="MI12" s="57">
        <f t="shared" si="189"/>
        <v>3.2133881358775636</v>
      </c>
      <c r="MJ12" s="61">
        <f t="shared" si="190"/>
        <v>0.16</v>
      </c>
      <c r="MK12" s="57" t="e">
        <f>IF(AND(ABS(CG12)&gt;0,EU12*$C$19&gt;=DY11,NG12&lt;&gt;0),3,NA())</f>
        <v>#N/A</v>
      </c>
      <c r="ML12" s="57" t="e">
        <f t="shared" si="261"/>
        <v>#N/A</v>
      </c>
      <c r="MM12" s="57" t="e">
        <f t="shared" si="262"/>
        <v>#N/A</v>
      </c>
      <c r="MN12" s="57" t="e">
        <f t="shared" si="263"/>
        <v>#N/A</v>
      </c>
      <c r="MO12" s="57" t="e">
        <f t="shared" si="264"/>
        <v>#N/A</v>
      </c>
      <c r="MP12" s="57" t="e">
        <f t="shared" si="265"/>
        <v>#N/A</v>
      </c>
      <c r="MQ12" s="57" t="e">
        <f t="shared" si="266"/>
        <v>#N/A</v>
      </c>
      <c r="MR12" s="57" t="e">
        <f t="shared" si="267"/>
        <v>#N/A</v>
      </c>
      <c r="MS12" s="57" t="e">
        <f t="shared" si="268"/>
        <v>#N/A</v>
      </c>
      <c r="MT12" s="57" t="e">
        <f t="shared" si="269"/>
        <v>#N/A</v>
      </c>
      <c r="MU12" s="57" t="e">
        <f t="shared" si="270"/>
        <v>#N/A</v>
      </c>
      <c r="MV12" s="57" t="e">
        <f t="shared" si="271"/>
        <v>#N/A</v>
      </c>
      <c r="MW12" s="57" t="e">
        <f t="shared" si="272"/>
        <v>#N/A</v>
      </c>
      <c r="MX12" s="57" t="e">
        <f t="shared" si="273"/>
        <v>#N/A</v>
      </c>
      <c r="MY12" s="57" t="e">
        <f t="shared" si="274"/>
        <v>#N/A</v>
      </c>
      <c r="MZ12" s="57" t="e">
        <f t="shared" si="275"/>
        <v>#N/A</v>
      </c>
      <c r="NA12" s="57" t="e">
        <f t="shared" si="276"/>
        <v>#N/A</v>
      </c>
      <c r="NB12" s="57" t="e">
        <f t="shared" si="277"/>
        <v>#N/A</v>
      </c>
      <c r="NC12" s="57" t="e">
        <f t="shared" si="278"/>
        <v>#N/A</v>
      </c>
      <c r="ND12" s="57" t="e">
        <f t="shared" si="279"/>
        <v>#N/A</v>
      </c>
      <c r="NE12" s="57" t="e">
        <f t="shared" si="280"/>
        <v>#N/A</v>
      </c>
      <c r="NF12" s="61">
        <f t="shared" si="211"/>
        <v>0.16</v>
      </c>
      <c r="NG12" s="260">
        <f>IF(OY11=0,MIN('Drive Train'!$F$35-FQ11*$C$19*'Drive Train'!$F$39,NG11+$C$39)-$C$7,IF(LO11-1&lt;=0,0,IF($C$37=Motors!$C$29,MAX(MAX(NG$8:NG11)*-1,NG11-$C$39),MAX(0,MAX(NG$8:NG11)*-1,NG11-$C$39))))</f>
        <v>7.7832520796101532</v>
      </c>
      <c r="NH12" s="260">
        <f>IF(OZ11=0,MIN('Drive Train'!$F$35-FR11*$C$19*'Drive Train'!$F$39,NH11+$C$39)-$C$7,IF(LP11-1&lt;=0,0,IF($C$37=Motors!$C$29,MAX(MAX(NH$8:NH11)*-1,NH11-$C$39),MAX(0,MAX(NH$8:NH11)*-1,NH11-$C$39))))</f>
        <v>6.4960823816538973</v>
      </c>
      <c r="NI12" s="260">
        <f>IF(PA11=0,MIN('Drive Train'!$F$35-FS11*$C$19*'Drive Train'!$F$39,NI11+$C$39)-$C$7,IF(LQ11-1&lt;=0,0,IF($C$37=Motors!$C$29,MAX(MAX(NI$8:NI11)*-1,NI11-$C$39),MAX(0,MAX(NI$8:NI11)*-1,NI11-$C$39))))</f>
        <v>6.5588946973143427</v>
      </c>
      <c r="NJ12" s="260">
        <f>IF(PB11=0,MIN('Drive Train'!$F$35-FT11*$C$19*'Drive Train'!$F$39,NJ11+$C$39)-$C$7,IF(LR11-1&lt;=0,0,IF($C$37=Motors!$C$29,MAX(MAX(NJ$8:NJ11)*-1,NJ11-$C$39),MAX(0,MAX(NJ$8:NJ11)*-1,NJ11-$C$39))))</f>
        <v>6.6445476933130196</v>
      </c>
      <c r="NK12" s="260">
        <f>IF(PC11=0,MIN('Drive Train'!$F$35-FU11*$C$19*'Drive Train'!$F$39,NK11+$C$39)-$C$7,IF(LS11-1&lt;=0,0,IF($C$37=Motors!$C$29,MAX(MAX(NK$8:NK11)*-1,NK11-$C$39),MAX(0,MAX(NK$8:NK11)*-1,NK11-$C$39))))</f>
        <v>6.7529864945489448</v>
      </c>
      <c r="NL12" s="260">
        <f>IF(PD11=0,MIN('Drive Train'!$F$35-FV11*$C$19*'Drive Train'!$F$39,NL11+$C$39)-$C$7,IF(LT11-1&lt;=0,0,IF($C$37=Motors!$C$29,MAX(MAX(NL$8:NL11)*-1,NL11-$C$39),MAX(0,MAX(NL$8:NL11)*-1,NL11-$C$39))))</f>
        <v>6.8791039516352335</v>
      </c>
      <c r="NM12" s="260">
        <f>IF(PE11=0,MIN('Drive Train'!$F$35-FW11*$C$19*'Drive Train'!$F$39,NM11+$C$39)-$C$7,IF(LU11-1&lt;=0,0,IF($C$37=Motors!$C$29,MAX(MAX(NM$8:NM11)*-1,NM11-$C$39),MAX(0,MAX(NM$8:NM11)*-1,NM11-$C$39))))</f>
        <v>7.1165323287589057</v>
      </c>
      <c r="NN12" s="260">
        <f>IF(PF11=0,MIN('Drive Train'!$F$35-FX11*$C$19*'Drive Train'!$F$39,NN11+$C$39)-$C$7,IF(LV11-1&lt;=0,0,IF($C$37=Motors!$C$29,MAX(MAX(NN$8:NN11)*-1,NN11-$C$39),MAX(0,MAX(NN$8:NN11)*-1,NN11-$C$39))))</f>
        <v>7.5297200027964006</v>
      </c>
      <c r="NO12" s="260">
        <f>IF(PG11=0,MIN('Drive Train'!$F$35-FY11*$C$19*'Drive Train'!$F$39,NO11+$C$39)-$C$7,IF(LW11-1&lt;=0,0,IF($C$37=Motors!$C$29,MAX(MAX(NO$8:NO11)*-1,NO11-$C$39),MAX(0,MAX(NO$8:NO11)*-1,NO11-$C$39))))</f>
        <v>7.9684535391219562</v>
      </c>
      <c r="NP12" s="260">
        <f>IF(PH11=0,MIN('Drive Train'!$F$35-FZ11*$C$19*'Drive Train'!$F$39,NP11+$C$39)-$C$7,IF(LX11-1&lt;=0,0,IF($C$37=Motors!$C$29,MAX(MAX(NP$8:NP11)*-1,NP11-$C$39),MAX(0,MAX(NP$8:NP11)*-1,NP11-$C$39))))</f>
        <v>8.3625227783239673</v>
      </c>
      <c r="NQ12" s="260">
        <f>IF(PI11=0,MIN('Drive Train'!$F$35-GA11*$C$19*'Drive Train'!$F$39,NQ11+$C$39)-$C$7,IF(LY11-1&lt;=0,0,IF($C$37=Motors!$C$29,MAX(MAX(NQ$8:NQ11)*-1,NQ11-$C$39),MAX(0,MAX(NQ$8:NQ11)*-1,NQ11-$C$39))))</f>
        <v>8.6865352638900681</v>
      </c>
      <c r="NR12" s="260">
        <f>IF(PJ11=0,MIN('Drive Train'!$F$35-GB11*$C$19*'Drive Train'!$F$39,NR11+$C$39)-$C$7,IF(LZ11-1&lt;=0,0,IF($C$37=Motors!$C$29,MAX(MAX(NR$8:NR11)*-1,NR11-$C$39),MAX(0,MAX(NR$8:NR11)*-1,NR11-$C$39))))</f>
        <v>10.52</v>
      </c>
      <c r="NS12" s="260">
        <f>IF(PK11=0,MIN('Drive Train'!$F$35-GC11*$C$19*'Drive Train'!$F$39,NS11+$C$39)-$C$7,IF(MA11-1&lt;=0,0,IF($C$37=Motors!$C$29,MAX(MAX(NS$8:NS11)*-1,NS11-$C$39),MAX(0,MAX(NS$8:NS11)*-1,NS11-$C$39))))</f>
        <v>10.18</v>
      </c>
      <c r="NT12" s="260">
        <f>IF(PL11=0,MIN('Drive Train'!$F$35-GD11*$C$19*'Drive Train'!$F$39,NT11+$C$39)-$C$7,IF(MB11-1&lt;=0,0,IF($C$37=Motors!$C$29,MAX(MAX(NT$8:NT11)*-1,NT11-$C$39),MAX(0,MAX(NT$8:NT11)*-1,NT11-$C$39))))</f>
        <v>9.84</v>
      </c>
      <c r="NU12" s="260">
        <f>IF(PM11=0,MIN('Drive Train'!$F$35-GE11*$C$19*'Drive Train'!$F$39,NU11+$C$39)-$C$7,IF(MC11-1&lt;=0,0,IF($C$37=Motors!$C$29,MAX(MAX(NU$8:NU11)*-1,NU11-$C$39),MAX(0,MAX(NU$8:NU11)*-1,NU11-$C$39))))</f>
        <v>9.5</v>
      </c>
      <c r="NV12" s="260">
        <f>IF(PN11=0,MIN('Drive Train'!$F$35-GF11*$C$19*'Drive Train'!$F$39,NV11+$C$39)-$C$7,IF(MD11-1&lt;=0,0,IF($C$37=Motors!$C$29,MAX(MAX(NV$8:NV11)*-1,NV11-$C$39),MAX(0,MAX(NV$8:NV11)*-1,NV11-$C$39))))</f>
        <v>9.16</v>
      </c>
      <c r="NW12" s="260">
        <f>IF(PO11=0,MIN('Drive Train'!$F$35-GG11*$C$19*'Drive Train'!$F$39,NW11+$C$39)-$C$7,IF(ME11-1&lt;=0,0,IF($C$37=Motors!$C$29,MAX(MAX(NW$8:NW11)*-1,NW11-$C$39),MAX(0,MAX(NW$8:NW11)*-1,NW11-$C$39))))</f>
        <v>8.82</v>
      </c>
      <c r="NX12" s="260">
        <f>IF(PP11=0,MIN('Drive Train'!$F$35-GH11*$C$19*'Drive Train'!$F$39,NX11+$C$39)-$C$7,IF(MF11-1&lt;=0,0,IF($C$37=Motors!$C$29,MAX(MAX(NX$8:NX11)*-1,NX11-$C$39),MAX(0,MAX(NX$8:NX11)*-1,NX11-$C$39))))</f>
        <v>8.48</v>
      </c>
      <c r="NY12" s="260">
        <f>IF(PQ11=0,MIN('Drive Train'!$F$35-GI11*$C$19*'Drive Train'!$F$39,NY11+$C$39)-$C$7,IF(MG11-1&lt;=0,0,IF($C$37=Motors!$C$29,MAX(MAX(NY$8:NY11)*-1,NY11-$C$39),MAX(0,MAX(NY$8:NY11)*-1,NY11-$C$39))))</f>
        <v>8.14</v>
      </c>
      <c r="NZ12" s="260">
        <f>IF(PR11=0,MIN('Drive Train'!$F$35-GJ11*$C$19*'Drive Train'!$F$39,NZ11+$C$39)-$C$7,IF(MH11-1&lt;=0,0,IF($C$37=Motors!$C$29,MAX(MAX(NZ$8:NZ11)*-1,NZ11-$C$39),MAX(0,MAX(NZ$8:NZ11)*-1,NZ11-$C$39))))</f>
        <v>7.8000000000000007</v>
      </c>
      <c r="OA12" s="260">
        <f>IF(PS11=0,MIN('Drive Train'!$F$35-GK11*$C$19*'Drive Train'!$F$39,OA11+$C$39)-$C$7,IF(MI11-1&lt;=0,0,IF($C$37=Motors!$C$29,MAX(MAX(OA$8:OA11)*-1,OA11-$C$39),MAX(0,MAX(OA$8:OA11)*-1,OA11-$C$39))))</f>
        <v>7.5548919869986317</v>
      </c>
      <c r="OB12" s="61">
        <f t="shared" si="212"/>
        <v>0.16</v>
      </c>
      <c r="OC12" s="260">
        <f>'Drive Train'!$F$35-(FQ12*$C$13)*$C$19*'Drive Train'!$F$39</f>
        <v>9.0684981308764137</v>
      </c>
      <c r="OD12" s="260">
        <f>'Drive Train'!$F$35-(FR12*$C$13)*$C$19*'Drive Train'!$F$39</f>
        <v>8.8501105015398753</v>
      </c>
      <c r="OE12" s="260">
        <f>'Drive Train'!$F$35-(FS12*$C$13)*$C$19*'Drive Train'!$F$39</f>
        <v>8.9046049250219248</v>
      </c>
      <c r="OF12" s="260">
        <f>'Drive Train'!$F$35-(FT12*$C$13)*$C$19*'Drive Train'!$F$39</f>
        <v>8.9791355069230807</v>
      </c>
      <c r="OG12" s="260">
        <f>'Drive Train'!$F$35-(FU12*$C$13)*$C$19*'Drive Train'!$F$39</f>
        <v>9.0737867663604632</v>
      </c>
      <c r="OH12" s="260">
        <f>'Drive Train'!$F$35-(FV12*$C$13)*$C$19*'Drive Train'!$F$39</f>
        <v>9.1847689731564159</v>
      </c>
      <c r="OI12" s="260">
        <f>'Drive Train'!$F$35-(FW12*$C$13)*$C$19*'Drive Train'!$F$39</f>
        <v>9.2312874692580529</v>
      </c>
      <c r="OJ12" s="260">
        <f>'Drive Train'!$F$35-(FX12*$C$13)*$C$19*'Drive Train'!$F$39</f>
        <v>9.2114470036068603</v>
      </c>
      <c r="OK12" s="260">
        <f>'Drive Train'!$F$35-(FY12*$C$13)*$C$19*'Drive Train'!$F$39</f>
        <v>9.2113401543414675</v>
      </c>
      <c r="OL12" s="260">
        <f>'Drive Train'!$F$35-(FZ12*$C$13)*$C$19*'Drive Train'!$F$39</f>
        <v>9.5068920837429758</v>
      </c>
      <c r="OM12" s="260">
        <f>'Drive Train'!$F$35-(GA12*$C$13)*$C$19*'Drive Train'!$F$39</f>
        <v>9.7499014479175514</v>
      </c>
      <c r="ON12" s="260">
        <f>'Drive Train'!$F$35-(GB12*$C$13)*$C$19*'Drive Train'!$F$39</f>
        <v>11.125</v>
      </c>
      <c r="OO12" s="260">
        <f>'Drive Train'!$F$35-(GC12*$C$13)*$C$19*'Drive Train'!$F$39</f>
        <v>10.870000000000001</v>
      </c>
      <c r="OP12" s="260">
        <f>'Drive Train'!$F$35-(GD12*$C$13)*$C$19*'Drive Train'!$F$39</f>
        <v>10.615</v>
      </c>
      <c r="OQ12" s="260">
        <f>'Drive Train'!$F$35-(GE12*$C$13)*$C$19*'Drive Train'!$F$39</f>
        <v>10.36</v>
      </c>
      <c r="OR12" s="260">
        <f>'Drive Train'!$F$35-(GF12*$C$13)*$C$19*'Drive Train'!$F$39</f>
        <v>10.105</v>
      </c>
      <c r="OS12" s="260">
        <f>'Drive Train'!$F$35-(GG12*$C$13)*$C$19*'Drive Train'!$F$39</f>
        <v>9.85</v>
      </c>
      <c r="OT12" s="260">
        <f>'Drive Train'!$F$35-(GH12*$C$13)*$C$19*'Drive Train'!$F$39</f>
        <v>9.5950000000000006</v>
      </c>
      <c r="OU12" s="260">
        <f>'Drive Train'!$F$35-(GI12*$C$13)*$C$19*'Drive Train'!$F$39</f>
        <v>9.34</v>
      </c>
      <c r="OV12" s="260">
        <f>'Drive Train'!$F$35-(GJ12*$C$13)*$C$19*'Drive Train'!$F$39</f>
        <v>9.0850000000000009</v>
      </c>
      <c r="OW12" s="260">
        <f>'Drive Train'!$F$35-(GK12*$C$13)*$C$19*'Drive Train'!$F$39</f>
        <v>9.1694373172097379</v>
      </c>
      <c r="OX12" s="61">
        <f t="shared" si="213"/>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7">
        <f t="shared" si="214"/>
        <v>0.16</v>
      </c>
      <c r="PU12" s="57">
        <f t="shared" si="215"/>
        <v>0.34827349975517319</v>
      </c>
      <c r="PV12" s="57">
        <f t="shared" si="216"/>
        <v>0.11973667491702927</v>
      </c>
      <c r="PW12" s="57">
        <f t="shared" si="217"/>
        <v>0.17169945317984481</v>
      </c>
      <c r="PX12" s="57">
        <f t="shared" si="218"/>
        <v>0.22229883158277419</v>
      </c>
      <c r="PY12" s="57">
        <f t="shared" si="219"/>
        <v>0.2711226213872141</v>
      </c>
      <c r="PZ12" s="57">
        <f t="shared" si="220"/>
        <v>0.31370744315314653</v>
      </c>
      <c r="QA12" s="57">
        <f t="shared" si="221"/>
        <v>0.33315105153270619</v>
      </c>
      <c r="QB12" s="57">
        <f t="shared" si="222"/>
        <v>0.34834006085411728</v>
      </c>
      <c r="QC12" s="57">
        <f t="shared" si="223"/>
        <v>0.3494805071668875</v>
      </c>
      <c r="QD12" s="57">
        <f t="shared" si="224"/>
        <v>0.3494805071668875</v>
      </c>
      <c r="QE12" s="57">
        <f t="shared" si="225"/>
        <v>0.3494805071668875</v>
      </c>
      <c r="QF12" s="57">
        <f t="shared" si="226"/>
        <v>0.11953640963156655</v>
      </c>
      <c r="QG12" s="57">
        <f t="shared" si="227"/>
        <v>0.1463979205260558</v>
      </c>
      <c r="QH12" s="57">
        <f t="shared" si="228"/>
        <v>0.17325943142054512</v>
      </c>
      <c r="QI12" s="57">
        <f t="shared" si="229"/>
        <v>0.2001209423150343</v>
      </c>
      <c r="QJ12" s="57">
        <f t="shared" si="230"/>
        <v>0.22698245320952354</v>
      </c>
      <c r="QK12" s="57">
        <f t="shared" si="231"/>
        <v>0.25384396410401278</v>
      </c>
      <c r="QL12" s="57">
        <f t="shared" si="232"/>
        <v>0.28070547499850207</v>
      </c>
      <c r="QM12" s="57">
        <f t="shared" si="233"/>
        <v>0.30756698589299131</v>
      </c>
      <c r="QN12" s="57">
        <f t="shared" si="234"/>
        <v>0.33335240439411445</v>
      </c>
      <c r="QO12" s="57">
        <f t="shared" si="235"/>
        <v>0.34546532838590621</v>
      </c>
      <c r="QP12" s="61">
        <f t="shared" si="236"/>
        <v>0.16</v>
      </c>
      <c r="QQ12" s="57">
        <f>MIN(FQ12,$C$16)*$C$17*1000/60/60/$C$21</f>
        <v>0.82430877554193238</v>
      </c>
      <c r="QR12" s="57">
        <f>MIN(FR12,$C$16)*$C$17*1000/60/60/$C$21</f>
        <v>0.87834411647940069</v>
      </c>
      <c r="QS12" s="57">
        <f>MIN(FS12,$C$16)*$C$17*1000/60/60/$C$21</f>
        <v>0.8648606386789911</v>
      </c>
      <c r="QT12" s="57">
        <f>MIN(FT12,$C$16)*$C$17*1000/60/60/$C$21</f>
        <v>0.84641964265951974</v>
      </c>
      <c r="QU12" s="57">
        <f>MIN(FU12,$C$16)*$C$17*1000/60/60/$C$21</f>
        <v>0.82300021597588535</v>
      </c>
      <c r="QV12" s="57">
        <f>MIN(FV12,$C$16)*$C$17*1000/60/60/$C$21</f>
        <v>0.79554004618316088</v>
      </c>
      <c r="QW12" s="57">
        <f>MIN(FW12,$C$16)*$C$17*1000/60/60/$C$21</f>
        <v>0.78403004076578997</v>
      </c>
      <c r="QX12" s="57">
        <f>MIN(FX12,$C$16)*$C$17*1000/60/60/$C$21</f>
        <v>0.78893913900124113</v>
      </c>
      <c r="QY12" s="57">
        <f>MIN(FY12,$C$16)*$C$17*1000/60/60/$C$21</f>
        <v>0.78896557656321298</v>
      </c>
      <c r="QZ12" s="57">
        <f>MIN(FZ12,$C$16)*$C$17*1000/60/60/$C$21</f>
        <v>0.71583758246183071</v>
      </c>
      <c r="RA12" s="57">
        <f>MIN(GA12,$C$16)*$C$17*1000/60/60/$C$21</f>
        <v>0.65571012064513812</v>
      </c>
      <c r="RB12" s="57">
        <f>MIN(GB12,$C$16)*$C$17*1000/60/60/$C$21</f>
        <v>0.31547143903972863</v>
      </c>
      <c r="RC12" s="57">
        <f>MIN(GC12,$C$16)*$C$17*1000/60/60/$C$21</f>
        <v>0.37856572684767431</v>
      </c>
      <c r="RD12" s="57">
        <f>MIN(GD12,$C$16)*$C$17*1000/60/60/$C$21</f>
        <v>0.44166001465562016</v>
      </c>
      <c r="RE12" s="57">
        <f>MIN(GE12,$C$16)*$C$17*1000/60/60/$C$21</f>
        <v>0.50475430246356578</v>
      </c>
      <c r="RF12" s="57">
        <f>MIN(GF12,$C$16)*$C$17*1000/60/60/$C$21</f>
        <v>0.56784859027151147</v>
      </c>
      <c r="RG12" s="57">
        <f>MIN(GG12,$C$16)*$C$17*1000/60/60/$C$21</f>
        <v>0.63094287807945726</v>
      </c>
      <c r="RH12" s="57">
        <f>MIN(GH12,$C$16)*$C$17*1000/60/60/$C$21</f>
        <v>0.69403716588740294</v>
      </c>
      <c r="RI12" s="57">
        <f>MIN(GI12,$C$16)*$C$17*1000/60/60/$C$21</f>
        <v>0.75713145369534862</v>
      </c>
      <c r="RJ12" s="57">
        <f>MIN(GJ12,$C$16)*$C$17*1000/60/60/$C$21</f>
        <v>0.82022574150329441</v>
      </c>
      <c r="RK12" s="57">
        <f>MIN(GK12,$C$16)*$C$17*1000/60/60/$C$21</f>
        <v>0.79933353603756119</v>
      </c>
      <c r="RL12" s="61">
        <f t="shared" si="237"/>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v>
      </c>
      <c r="RW12" s="2">
        <f>IF(AND(LY12&gt;=LY$6*'Drive Train'!$AA$52,LY12&lt;=LY$6*'Drive Train'!$AA$53,LC12=0,KG12=0,FE12&gt;0),$C$17,0)</f>
        <v>0</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61">
        <f t="shared" si="238"/>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48">
        <f t="shared" si="239"/>
        <v>0.16</v>
      </c>
    </row>
    <row r="13" spans="1:524" x14ac:dyDescent="0.2">
      <c r="A13" s="7"/>
      <c r="B13" s="70" t="s">
        <v>315</v>
      </c>
      <c r="C13" s="74">
        <f>(VLOOKUP('Drive Train'!$D$4,Motors!$B$6:$N$26,11,FALSE))</f>
        <v>0.75</v>
      </c>
      <c r="D13" s="5"/>
      <c r="E13" s="6"/>
      <c r="F13" s="183"/>
      <c r="G13" s="183"/>
      <c r="H13" s="183"/>
      <c r="I13" s="183"/>
      <c r="J13" s="87" t="s">
        <v>28</v>
      </c>
      <c r="K13" s="87"/>
      <c r="L13" s="183"/>
      <c r="M13" s="183"/>
      <c r="N13" s="183"/>
      <c r="O13" s="183"/>
      <c r="P13" s="5"/>
      <c r="R13" s="63">
        <f t="shared" si="114"/>
        <v>0.2</v>
      </c>
      <c r="S13" s="2">
        <f>NG13/'Drive Train'!$F$35</f>
        <v>0.62725786353509816</v>
      </c>
      <c r="T13" s="2">
        <f>NH13/'Drive Train'!$F$35</f>
        <v>0.60377532274622325</v>
      </c>
      <c r="U13" s="2">
        <f>NI13/'Drive Train'!$F$35</f>
        <v>0.60963493817440051</v>
      </c>
      <c r="V13" s="2">
        <f>NJ13/'Drive Train'!$F$35</f>
        <v>0.61764897923904094</v>
      </c>
      <c r="W13" s="2">
        <f>NK13/'Drive Train'!$F$35</f>
        <v>0.62782653401725408</v>
      </c>
      <c r="X13" s="2">
        <f>NL13/'Drive Train'!$F$35</f>
        <v>0.63976010464047472</v>
      </c>
      <c r="Y13" s="2">
        <f>NM13/'Drive Train'!$F$35</f>
        <v>0.64476209346860802</v>
      </c>
      <c r="Z13" s="2">
        <f>NN13/'Drive Train'!$F$35</f>
        <v>0.64262871006525379</v>
      </c>
      <c r="AA13" s="2">
        <f>NO13/'Drive Train'!$F$35</f>
        <v>0.64261722089693196</v>
      </c>
      <c r="AB13" s="2">
        <f>NP13/'Drive Train'!$F$35</f>
        <v>0.67439699825193278</v>
      </c>
      <c r="AC13" s="2">
        <f>NQ13/'Drive Train'!$F$35</f>
        <v>0.70052703741048938</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0.62903225806451613</v>
      </c>
      <c r="AM13" s="2">
        <f>OA13/'Drive Train'!$F$35</f>
        <v>0.63811153948491794</v>
      </c>
      <c r="AN13" s="61">
        <f t="shared" si="115"/>
        <v>0.2</v>
      </c>
      <c r="AO13" s="46">
        <f>LO13*12*60/(PI() * 'Drive Train'!$F$15)/S$6*ABS(S13)</f>
        <v>1075.2734825238861</v>
      </c>
      <c r="AP13" s="46">
        <f>LP13*12*60/(PI() * 'Drive Train'!$F$15)/T$6*ABS(T13)</f>
        <v>99.269056186916458</v>
      </c>
      <c r="AQ13" s="46">
        <f>LQ13*12*60/(PI() * 'Drive Train'!$F$15)/U$6*ABS(U13)</f>
        <v>206.67990720781529</v>
      </c>
      <c r="AR13" s="46">
        <f>LR13*12*60/(PI() * 'Drive Train'!$F$15)/V$6*ABS(V13)</f>
        <v>352.31520010691639</v>
      </c>
      <c r="AS13" s="46">
        <f>LS13*12*60/(PI() * 'Drive Train'!$F$15)/W$6*ABS(W13)</f>
        <v>535.19219946637827</v>
      </c>
      <c r="AT13" s="46">
        <f>LT13*12*60/(PI() * 'Drive Train'!$F$15)/X$6*ABS(X13)</f>
        <v>747.90326692427652</v>
      </c>
      <c r="AU13" s="46">
        <f>LU13*12*60/(PI() * 'Drive Train'!$F$15)/Y$6*ABS(Y13)</f>
        <v>943.68604011468369</v>
      </c>
      <c r="AV13" s="46">
        <f>LV13*12*60/(PI() * 'Drive Train'!$F$15)/Z$6*ABS(Z13)</f>
        <v>1135.8256778654304</v>
      </c>
      <c r="AW13" s="46">
        <f>LW13*12*60/(PI() * 'Drive Train'!$F$15)/AA$6*ABS(AA13)</f>
        <v>1290.7414625183642</v>
      </c>
      <c r="AX13" s="46">
        <f>LX13*12*60/(PI() * 'Drive Train'!$F$15)/AB$6*ABS(AB13)</f>
        <v>1501.0137227905536</v>
      </c>
      <c r="AY13" s="46">
        <f>LY13*12*60/(PI() * 'Drive Train'!$F$15)/AC$6*ABS(AC13)</f>
        <v>1711.2859830627444</v>
      </c>
      <c r="AZ13" s="46">
        <f>LZ13*12*60/(PI() * 'Drive Train'!$F$15)/AD$6*ABS(AD13)</f>
        <v>511.50562799348091</v>
      </c>
      <c r="BA13" s="46">
        <f>MA13*12*60/(PI() * 'Drive Train'!$F$15)/AE$6*ABS(AE13)</f>
        <v>606.20170750714169</v>
      </c>
      <c r="BB13" s="46">
        <f>MB13*12*60/(PI() * 'Drive Train'!$F$15)/AF$6*ABS(AF13)</f>
        <v>693.4680435477934</v>
      </c>
      <c r="BC13" s="46">
        <f>MC13*12*60/(PI() * 'Drive Train'!$F$15)/AG$6*ABS(AG13)</f>
        <v>773.30463611543621</v>
      </c>
      <c r="BD13" s="46">
        <f>MD13*12*60/(PI() * 'Drive Train'!$F$15)/AH$6*ABS(AH13)</f>
        <v>845.71148521007058</v>
      </c>
      <c r="BE13" s="46">
        <f>ME13*12*60/(PI() * 'Drive Train'!$F$15)/AI$6*ABS(AI13)</f>
        <v>910.68859083169559</v>
      </c>
      <c r="BF13" s="46">
        <f>MF13*12*60/(PI() * 'Drive Train'!$F$15)/AJ$6*ABS(AJ13)</f>
        <v>968.23595298031228</v>
      </c>
      <c r="BG13" s="46">
        <f>MG13*12*60/(PI() * 'Drive Train'!$F$15)/AK$6*ABS(AK13)</f>
        <v>1018.3535716559199</v>
      </c>
      <c r="BH13" s="46">
        <f>MH13*12*60/(PI() * 'Drive Train'!$F$15)/AL$6*ABS(AL13)</f>
        <v>1058.3464196730936</v>
      </c>
      <c r="BI13" s="46">
        <f>MI13*12*60/(PI() * 'Drive Train'!$F$15)/AM$6*ABS(AM13)</f>
        <v>1091.2121959343363</v>
      </c>
      <c r="BJ13" s="61">
        <f t="shared" si="65"/>
        <v>0.2</v>
      </c>
      <c r="BK13" s="2">
        <f>IF(OR(KS12=1,AND($C$37=Motors!$C$31,OY12=1)),0,IF(NG13=0,-(CG12+$C$15)/($C$14-$C$15)*$C$12,($C$11*S13-AO13)/($C$11*S13)*$C$12*S13))</f>
        <v>1.0602703602222106</v>
      </c>
      <c r="BL13" s="2">
        <f>IF(OR(KT12=1,AND($C$37=Motors!$C$31,OZ12=1)),0,IF(NH13=0,-(CH12+$C$15)/($C$14-$C$15)*$C$12,($C$11*T13-AP13)/($C$11*T13)*$C$12*T13))</f>
        <v>1.4375416363085016</v>
      </c>
      <c r="BM13" s="2">
        <f>IF(OR(KU12=1,AND($C$37=Motors!$C$31,PA12=1)),0,IF(NI13=0,-(CI12+$C$15)/($C$14-$C$15)*$C$12,($C$11*U13-AQ13)/($C$11*U13)*$C$12*U13))</f>
        <v>1.4040605738850385</v>
      </c>
      <c r="BN13" s="2">
        <f>IF(OR(KV12=1,AND($C$37=Motors!$C$31,PB12=1)),0,IF(NJ13=0,-(CJ12+$C$15)/($C$14-$C$15)*$C$12,($C$11*V13-AR13)/($C$11*V13)*$C$12*V13))</f>
        <v>1.3588342842152816</v>
      </c>
      <c r="BO13" s="2">
        <f>IF(OR(KW12=1,AND($C$37=Motors!$C$31,PC12=1)),0,IF(NK13=0,-(CK12+$C$15)/($C$14-$C$15)*$C$12,($C$11*W13-AS13)/($C$11*W13)*$C$12*W13))</f>
        <v>1.3023229721324863</v>
      </c>
      <c r="BP13" s="2">
        <f>IF(OR(KX12=1,AND($C$37=Motors!$C$31,PD12=1)),0,IF(NL13=0,-(CL12+$C$15)/($C$14-$C$15)*$C$12,($C$11*X13-AT13)/($C$11*X13)*$C$12*X13))</f>
        <v>1.2368273625190276</v>
      </c>
      <c r="BQ13" s="2">
        <f>IF(OR(KY12=1,AND($C$37=Motors!$C$31,PE12=1)),0,IF(NM13=0,-(CM12+$C$15)/($C$14-$C$15)*$C$12,($C$11*Y13-AU13)/($C$11*Y13)*$C$12*Y13))</f>
        <v>1.1618635270925479</v>
      </c>
      <c r="BR13" s="2">
        <f>IF(OR(KZ12=1,AND($C$37=Motors!$C$31,PF12=1)),0,IF(NN13=0,-(CN12+$C$15)/($C$14-$C$15)*$C$12,($C$11*Z13-AV13)/($C$11*Z13)*$C$12*Z13))</f>
        <v>1.0710115394260473</v>
      </c>
      <c r="BS13" s="2">
        <f>IF(OR(LA12=1,AND($C$37=Motors!$C$31,PG12=1)),0,IF(NO13=0,-(CO12+$C$15)/($C$14-$C$15)*$C$12,($C$11*AA13-AW13)/($C$11*AA13)*$C$12*AA13))</f>
        <v>1.0019537955849895</v>
      </c>
      <c r="BT13" s="2">
        <f>IF(OR(LB12=1,AND($C$37=Motors!$C$31,PH12=1)),0,IF(NP13=0,-(CP12+$C$15)/($C$14-$C$15)*$C$12,($C$11*AB13-AX13)/($C$11*AB13)*$C$12*AB13))</f>
        <v>0.98625113366155137</v>
      </c>
      <c r="BU13" s="2">
        <f>IF(OR(LC12=1,AND($C$37=Motors!$C$31,PI12=1)),0,IF(NQ13=0,-(CQ12+$C$15)/($C$14-$C$15)*$C$12,($C$11*AC13-AY13)/($C$11*AC13)*$C$12*AC13))</f>
        <v>0.9566829784187022</v>
      </c>
      <c r="BV13" s="2">
        <f>IF(OR(LD12=1,AND($C$37=Motors!$C$31,PJ12=1)),0,IF(NR13=0,-(CR12+$C$15)/($C$14-$C$15)*$C$12,($C$11*AD13-AZ13)/($C$11*AD13)*$C$12*AD13))</f>
        <v>1.8541736238546227</v>
      </c>
      <c r="BW13" s="2">
        <f>IF(OR(LE12=1,AND($C$37=Motors!$C$31,PK12=1)),0,IF(NS13=0,-(CS12+$C$15)/($C$14-$C$15)*$C$12,($C$11*AE13-BA13)/($C$11*AE13)*$C$12*AE13))</f>
        <v>1.7446854934067639</v>
      </c>
      <c r="BX13" s="2">
        <f>IF(OR(LF12=1,AND($C$37=Motors!$C$31,PL12=1)),0,IF(NT13=0,-(CT12+$C$15)/($C$14-$C$15)*$C$12,($C$11*AF13-BB13)/($C$11*AF13)*$C$12*AF13))</f>
        <v>1.6385080122240023</v>
      </c>
      <c r="BY13" s="2">
        <f>IF(OR(LG12=1,AND($C$37=Motors!$C$31,PM12=1)),0,IF(NU13=0,-(CU12+$C$15)/($C$14-$C$15)*$C$12,($C$11*AG13-BC13)/($C$11*AG13)*$C$12*AG13))</f>
        <v>1.5356411803063383</v>
      </c>
      <c r="BZ13" s="2">
        <f>IF(OR(LH12=1,AND($C$37=Motors!$C$31,PN12=1)),0,IF(NV13=0,-(CV12+$C$15)/($C$14-$C$15)*$C$12,($C$11*AH13-BD13)/($C$11*AH13)*$C$12*AH13))</f>
        <v>1.4360849976537713</v>
      </c>
      <c r="CA13" s="2">
        <f>IF(OR(LI12=1,AND($C$37=Motors!$C$31,PO12=1)),0,IF(NW13=0,-(CW12+$C$15)/($C$14-$C$15)*$C$12,($C$11*AI13-BE13)/($C$11*AI13)*$C$12*AI13))</f>
        <v>1.3398394642663016</v>
      </c>
      <c r="CB13" s="2">
        <f>IF(OR(LJ12=1,AND($C$37=Motors!$C$31,PP12=1)),0,IF(NX13=0,-(CX12+$C$15)/($C$14-$C$15)*$C$12,($C$11*AJ13-BF13)/($C$11*AJ13)*$C$12*AJ13))</f>
        <v>1.2469045801439289</v>
      </c>
      <c r="CC13" s="2">
        <f>IF(OR(LK12=1,AND($C$37=Motors!$C$31,PQ12=1)),0,IF(NY13=0,-(CY12+$C$15)/($C$14-$C$15)*$C$12,($C$11*AK13-BG13)/($C$11*AK13)*$C$12*AK13))</f>
        <v>1.1572803452866536</v>
      </c>
      <c r="CD13" s="2">
        <f>IF(OR(LL12=1,AND($C$37=Motors!$C$31,PR12=1)),0,IF(NZ13=0,-(CZ12+$C$15)/($C$14-$C$15)*$C$12,($C$11*AL13-BH13)/($C$11*AL13)*$C$12*AL13))</f>
        <v>1.0721676476932678</v>
      </c>
      <c r="CE13" s="2">
        <f>IF(OR(LM12=1,AND($C$37=Motors!$C$31,PS12=1)),0,IF(OA13=0,-(DA12+$C$15)/($C$14-$C$15)*$C$12,($C$11*AM13-BI13)/($C$11*AM13)*$C$12*AM13))</f>
        <v>1.0798050754541957</v>
      </c>
      <c r="CF13" s="61">
        <f t="shared" si="67"/>
        <v>0.2</v>
      </c>
      <c r="CG13" s="57">
        <f>IF(AND(KS12=1,OY12=1),0,ABS(BK13/$C$12*($C$14-$C$15)+$C$15) *'Drive Train'!$AA$49 + CG12*(1-'Drive Train'!$AA$49))</f>
        <v>59.19459843008697</v>
      </c>
      <c r="CH13" s="57">
        <f>IF(AND(KT12=1,OZ12=1),0,ABS(BL13/$C$12*($C$14-$C$15)+$C$15) *'Drive Train'!$AA$49 + CH12*(1-'Drive Train'!$AA$49))</f>
        <v>79.27920619849823</v>
      </c>
      <c r="CI13" s="57">
        <f>IF(AND(KU12=1,PA12=1),0,ABS(BM13/$C$12*($C$14-$C$15)+$C$15) *'Drive Train'!$AA$49 + CI12*(1-'Drive Train'!$AA$49))</f>
        <v>77.496791132552048</v>
      </c>
      <c r="CJ13" s="57">
        <f>IF(AND(KV12=1,PB12=1),0,ABS(BN13/$C$12*($C$14-$C$15)+$C$15) *'Drive Train'!$AA$49 + CJ12*(1-'Drive Train'!$AA$49))</f>
        <v>75.089101105734699</v>
      </c>
      <c r="CK13" s="57">
        <f>IF(AND(KW12=1,PC12=1),0,ABS(BO13/$C$12*($C$14-$C$15)+$C$15) *'Drive Train'!$AA$49 + CK12*(1-'Drive Train'!$AA$49))</f>
        <v>72.080635819335257</v>
      </c>
      <c r="CL13" s="57">
        <f>IF(AND(KX12=1,PD12=1),0,ABS(BP13/$C$12*($C$14-$C$15)+$C$15) *'Drive Train'!$AA$49 + CL12*(1-'Drive Train'!$AA$49))</f>
        <v>68.593877846967303</v>
      </c>
      <c r="CM13" s="57">
        <f>IF(AND(KY12=1,PE12=1),0,ABS(BQ13/$C$12*($C$14-$C$15)+$C$15) *'Drive Train'!$AA$49 + CM12*(1-'Drive Train'!$AA$49))</f>
        <v>64.603064533599124</v>
      </c>
      <c r="CN13" s="57">
        <f>IF(AND(KZ12=1,PF12=1),0,ABS(BR13/$C$12*($C$14-$C$15)+$C$15) *'Drive Train'!$AA$49 + CN12*(1-'Drive Train'!$AA$49))</f>
        <v>59.766421372764256</v>
      </c>
      <c r="CO13" s="57">
        <f>IF(AND(LA12=1,PG12=1),0,ABS(BS13/$C$12*($C$14-$C$15)+$C$15) *'Drive Train'!$AA$49 + CO12*(1-'Drive Train'!$AA$49))</f>
        <v>56.090027789856485</v>
      </c>
      <c r="CP13" s="57">
        <f>IF(AND(LB12=1,PH12=1),0,ABS(BT13/$C$12*($C$14-$C$15)+$C$15) *'Drive Train'!$AA$49 + CP12*(1-'Drive Train'!$AA$49))</f>
        <v>55.254072800322419</v>
      </c>
      <c r="CQ13" s="57">
        <f>IF(AND(LC12=1,PI12=1),0,ABS(BU13/$C$12*($C$14-$C$15)+$C$15) *'Drive Train'!$AA$49 + CQ12*(1-'Drive Train'!$AA$49))</f>
        <v>53.679967274323431</v>
      </c>
      <c r="CR13" s="57">
        <f>IF(AND(LD12=1,PJ12=1),0,ABS(BV13/$C$12*($C$14-$C$15)+$C$15) *'Drive Train'!$AA$49 + CR12*(1-'Drive Train'!$AA$49))</f>
        <v>101.45924105416933</v>
      </c>
      <c r="CS13" s="57">
        <f>IF(AND(LE12=1,PK12=1),0,ABS(BW13/$C$12*($C$14-$C$15)+$C$15) *'Drive Train'!$AA$49 + CS12*(1-'Drive Train'!$AA$49))</f>
        <v>95.630474607505306</v>
      </c>
      <c r="CT13" s="57">
        <f>IF(AND(LF12=1,PL12=1),0,ABS(BX13/$C$12*($C$14-$C$15)+$C$15) *'Drive Train'!$AA$49 + CT12*(1-'Drive Train'!$AA$49))</f>
        <v>89.977955588522605</v>
      </c>
      <c r="CU13" s="57">
        <f>IF(AND(LG12=1,PM12=1),0,ABS(BY13/$C$12*($C$14-$C$15)+$C$15) *'Drive Train'!$AA$49 + CU12*(1-'Drive Train'!$AA$49))</f>
        <v>84.501683997221235</v>
      </c>
      <c r="CV13" s="57">
        <f>IF(AND(LH12=1,PN12=1),0,ABS(BZ13/$C$12*($C$14-$C$15)+$C$15) *'Drive Train'!$AA$49 + CV12*(1-'Drive Train'!$AA$49))</f>
        <v>79.20165983360117</v>
      </c>
      <c r="CW13" s="57">
        <f>IF(AND(LI12=1,PO12=1),0,ABS(CA13/$C$12*($C$14-$C$15)+$C$15) *'Drive Train'!$AA$49 + CW12*(1-'Drive Train'!$AA$49))</f>
        <v>74.077883097662436</v>
      </c>
      <c r="CX13" s="57">
        <f>IF(AND(LJ12=1,PP12=1),0,ABS(CB13/$C$12*($C$14-$C$15)+$C$15) *'Drive Train'!$AA$49 + CX12*(1-'Drive Train'!$AA$49))</f>
        <v>69.130353789405007</v>
      </c>
      <c r="CY13" s="57">
        <f>IF(AND(LK12=1,PQ12=1),0,ABS(CC13/$C$12*($C$14-$C$15)+$C$15) *'Drive Train'!$AA$49 + CY12*(1-'Drive Train'!$AA$49))</f>
        <v>64.359071908828895</v>
      </c>
      <c r="CZ13" s="57">
        <f>IF(AND(LL12=1,PR12=1),0,ABS(CD13/$C$12*($C$14-$C$15)+$C$15) *'Drive Train'!$AA$49 + CZ12*(1-'Drive Train'!$AA$49))</f>
        <v>59.827968547322094</v>
      </c>
      <c r="DA13" s="57">
        <f>IF(AND(LM12=1,PS12=1),0,ABS(CE13/$C$12*($C$14-$C$15)+$C$15) *'Drive Train'!$AA$49 + DA12*(1-'Drive Train'!$AA$49))</f>
        <v>60.234558581233728</v>
      </c>
      <c r="DB13" s="61">
        <f t="shared" si="116"/>
        <v>0.2</v>
      </c>
      <c r="DC13" s="57">
        <f t="shared" si="68"/>
        <v>59.19459843008697</v>
      </c>
      <c r="DD13" s="57">
        <f t="shared" si="69"/>
        <v>79.27920619849823</v>
      </c>
      <c r="DE13" s="57">
        <f t="shared" si="70"/>
        <v>77.496791132552048</v>
      </c>
      <c r="DF13" s="57">
        <f t="shared" si="71"/>
        <v>75.089101105734699</v>
      </c>
      <c r="DG13" s="57">
        <f t="shared" si="72"/>
        <v>72.080635819335257</v>
      </c>
      <c r="DH13" s="57">
        <f t="shared" si="73"/>
        <v>68.593877846967303</v>
      </c>
      <c r="DI13" s="57">
        <f t="shared" si="74"/>
        <v>64.603064533599124</v>
      </c>
      <c r="DJ13" s="57">
        <f t="shared" si="75"/>
        <v>59.766421372764256</v>
      </c>
      <c r="DK13" s="57">
        <f t="shared" si="76"/>
        <v>56.090027789856485</v>
      </c>
      <c r="DL13" s="57">
        <f t="shared" si="77"/>
        <v>55.254072800322419</v>
      </c>
      <c r="DM13" s="57">
        <f t="shared" si="78"/>
        <v>53.679967274323431</v>
      </c>
      <c r="DN13" s="57">
        <f t="shared" si="79"/>
        <v>25</v>
      </c>
      <c r="DO13" s="57">
        <f t="shared" si="80"/>
        <v>30</v>
      </c>
      <c r="DP13" s="57">
        <f t="shared" si="81"/>
        <v>35</v>
      </c>
      <c r="DQ13" s="57">
        <f t="shared" si="82"/>
        <v>40</v>
      </c>
      <c r="DR13" s="57">
        <f t="shared" si="83"/>
        <v>45</v>
      </c>
      <c r="DS13" s="57">
        <f t="shared" si="84"/>
        <v>50</v>
      </c>
      <c r="DT13" s="57">
        <f t="shared" si="85"/>
        <v>55</v>
      </c>
      <c r="DU13" s="57">
        <f t="shared" si="86"/>
        <v>60</v>
      </c>
      <c r="DV13" s="57">
        <f t="shared" si="87"/>
        <v>59.827968547322094</v>
      </c>
      <c r="DW13" s="57">
        <f t="shared" si="88"/>
        <v>60.234558581233728</v>
      </c>
      <c r="DX13" s="61">
        <f t="shared" si="117"/>
        <v>0.2</v>
      </c>
      <c r="DY13" s="2">
        <f>IF(OY13=0,($C$23/0.4536*IF(ISNA(MK12),'Drive Train'!$F$16,'Drive Train'!$F$17)*4.448*$C$24*S$6)*SIGN(BK13),BK13)</f>
        <v>4.5236871680000004</v>
      </c>
      <c r="DZ13" s="2">
        <f>IF(OZ13=0,($C$23/0.4536*IF(ISNA(ML12),'Drive Train'!$F$16,'Drive Train'!$F$17)*4.448*$C$24*$C$21*T$6)*SIGN(BL13),BL13)</f>
        <v>14.225645600594998</v>
      </c>
      <c r="EA13" s="2">
        <f>IF(PA13=0,($C$23/0.4536*IF(ISNA(MM12),'Drive Train'!$F$16,'Drive Train'!$F$17)*4.448*$C$24*$C$21*U$6)*SIGN(BM13),BM13)</f>
        <v>9.8485238773349995</v>
      </c>
      <c r="EB13" s="2">
        <f>IF(PB13=0,($C$23/0.4536*IF(ISNA(MN12),'Drive Train'!$F$16,'Drive Train'!$F$17)*4.448*$C$24*$C$21*V$6)*SIGN(BN13),BN13)</f>
        <v>7.5312241414914709</v>
      </c>
      <c r="EC13" s="2">
        <f>IF(PC13=0,($C$23/0.4536*IF(ISNA(MO12),'Drive Train'!$F$16,'Drive Train'!$F$17)*4.448*$C$24*$C$21*W$6)*SIGN(BO13),BO13)</f>
        <v>6.0967052573978577</v>
      </c>
      <c r="ED13" s="2">
        <f>IF(PD13=0,($C$23/0.4536*IF(ISNA(MP12),'Drive Train'!$F$16,'Drive Train'!$F$17)*4.448*$C$24*$C$21*X$6)*SIGN(BP13),BP13)</f>
        <v>5.1212324162142009</v>
      </c>
      <c r="EE13" s="2">
        <f>IF(PE13=0,($C$23/0.4536*IF(ISNA(MQ12),'Drive Train'!$F$16,'Drive Train'!$F$17)*4.448*$C$24*$C$21*Y$6)*SIGN(BQ13),BQ13)</f>
        <v>4.4148555312191382</v>
      </c>
      <c r="EF13" s="2">
        <f>IF(PF13=0,($C$23/0.4536*IF(ISNA(MR12),'Drive Train'!$F$16,'Drive Train'!$F$17)*4.448*$C$24*$C$21*Z$6)*SIGN(BR13),BR13)</f>
        <v>3.8797215274349997</v>
      </c>
      <c r="EG13" s="2">
        <f>IF(PG13=0,($C$23/0.4536*IF(ISNA(MS12),'Drive Train'!$F$16,'Drive Train'!$F$17)*4.448*$C$24*$C$21*AA$6)*SIGN(BS13),BS13)</f>
        <v>3.4602921731177019</v>
      </c>
      <c r="EH13" s="2">
        <f>IF(PH13=0,($C$23/0.4536*IF(ISNA(MT12),'Drive Train'!$F$16,'Drive Train'!$F$17)*4.448*$C$24*$C$21*AB$6)*SIGN(BT13),BT13)</f>
        <v>3.1227026928135362</v>
      </c>
      <c r="EI13" s="2">
        <f>IF(PI13=0,($C$23/0.4536*IF(ISNA(MU12),'Drive Train'!$F$16,'Drive Train'!$F$17)*4.448*$C$24*$C$21*AC$6)*SIGN(BU13),BU13)</f>
        <v>2.8451291201189992</v>
      </c>
      <c r="EJ13" s="2">
        <f>IF(PJ13=0,($C$23/0.4536*IF(ISNA(MV12),'Drive Train'!$F$16,'Drive Train'!$F$17)*4.448*$C$24*$C$21*AD$6)*SIGN(BV13),BV13)</f>
        <v>3.9831807681666</v>
      </c>
      <c r="EK13" s="2">
        <f>IF(PK13=0,($C$23/0.4536*IF(ISNA(MW12),'Drive Train'!$F$16,'Drive Train'!$F$17)*4.448*$C$24*$C$21*AE$6)*SIGN(BW13),BW13)</f>
        <v>3.9831807681666</v>
      </c>
      <c r="EL13" s="2">
        <f>IF(PL13=0,($C$23/0.4536*IF(ISNA(MX12),'Drive Train'!$F$16,'Drive Train'!$F$17)*4.448*$C$24*$C$21*AF$6)*SIGN(BX13),BX13)</f>
        <v>3.9831807681666</v>
      </c>
      <c r="EM13" s="2">
        <f>IF(PM13=0,($C$23/0.4536*IF(ISNA(MY12),'Drive Train'!$F$16,'Drive Train'!$F$17)*4.448*$C$24*$C$21*AG$6)*SIGN(BY13),BY13)</f>
        <v>3.9831807681666</v>
      </c>
      <c r="EN13" s="2">
        <f>IF(PN13=0,($C$23/0.4536*IF(ISNA(MZ12),'Drive Train'!$F$16,'Drive Train'!$F$17)*4.448*$C$24*$C$21*AH$6)*SIGN(BZ13),BZ13)</f>
        <v>3.9831807681666</v>
      </c>
      <c r="EO13" s="2">
        <f>IF(PO13=0,($C$23/0.4536*IF(ISNA(NA12),'Drive Train'!$F$16,'Drive Train'!$F$17)*4.448*$C$24*$C$21*AI$6)*SIGN(CA13),CA13)</f>
        <v>3.9831807681666</v>
      </c>
      <c r="EP13" s="2">
        <f>IF(PP13=0,($C$23/0.4536*IF(ISNA(NB12),'Drive Train'!$F$16,'Drive Train'!$F$17)*4.448*$C$24*$C$21*AJ$6)*SIGN(CB13),CB13)</f>
        <v>3.9831807681666</v>
      </c>
      <c r="EQ13" s="2">
        <f>IF(PQ13=0,($C$23/0.4536*IF(ISNA(NC12),'Drive Train'!$F$16,'Drive Train'!$F$17)*4.448*$C$24*$C$21*AK$6)*SIGN(CC13),CC13)</f>
        <v>3.9831807681666</v>
      </c>
      <c r="ER13" s="2">
        <f>IF(PR13=0,($C$23/0.4536*IF(ISNA(ND12),'Drive Train'!$F$16,'Drive Train'!$F$17)*4.448*$C$24*$C$21*AL$6)*SIGN(CD13),CD13)</f>
        <v>3.9831807681666</v>
      </c>
      <c r="ES13" s="2">
        <f>IF(PS13=0,($C$23/0.4536*IF(ISNA(NE12),'Drive Train'!$F$16,'Drive Train'!$F$17)*4.448*$C$24*$C$21*AM$6)*SIGN(CE13),CE13)</f>
        <v>3.9831807681666</v>
      </c>
      <c r="ET13" s="61">
        <f t="shared" si="89"/>
        <v>0.2</v>
      </c>
      <c r="EU13" s="259">
        <f>MAX(MIN(IF(AND(OY12=1,NG13&lt;0),-1,1)*(DC13-$C$15)/($C$14-$C$15)*$C$12*$C$21-$C$33*LO13/AO$6 -  OY12*$C$33/$C$21,DY12/$C$19),MAX(EU$8:EU12)*-1)</f>
        <v>0.84231704408749974</v>
      </c>
      <c r="EV13" s="259">
        <f>MAX(MIN(IF(AND(OZ12=1,NH13&lt;0),-1,1)*(DD13-$C$15)/($C$14-$C$15)*$C$12*$C$21-$C$33*LP13/AP$6 -  OZ12*$C$33/$C$21,DZ12/$C$19),MAX(EV$8:EV12)*-1)</f>
        <v>1.2570254061709589</v>
      </c>
      <c r="EW13" s="259">
        <f>MAX(MIN(IF(AND(PA12=1,NI13&lt;0),-1,1)*(DE13-$C$15)/($C$14-$C$15)*$C$12*$C$21-$C$33*LQ13/AQ$6 -  PA12*$C$33/$C$21,EA12/$C$19),MAX(EW$8:EW12)*-1)</f>
        <v>1.218248419133791</v>
      </c>
      <c r="EX13" s="259">
        <f>MAX(MIN(IF(AND(PB12=1,NJ13&lt;0),-1,1)*(DF13-$C$15)/($C$14-$C$15)*$C$12*$C$21-$C$33*LR13/AR$6 -  PB12*$C$33/$C$21,EB12/$C$19),MAX(EX$8:EX12)*-1)</f>
        <v>1.1661064056892558</v>
      </c>
      <c r="EY13" s="259">
        <f>MAX(MIN(IF(AND(PC12=1,NK13&lt;0),-1,1)*(DG13-$C$15)/($C$14-$C$15)*$C$12*$C$21-$C$33*LS13/AS$6 -  PC12*$C$33/$C$21,EC12/$C$19),MAX(EY$8:EY12)*-1)</f>
        <v>1.101331178934823</v>
      </c>
      <c r="EZ13" s="259">
        <f>MAX(MIN(IF(AND(PD12=1,NL13&lt;0),-1,1)*(DH13-$C$15)/($C$14-$C$15)*$C$12*$C$21-$C$33*LT13/AT$6 -  PD12*$C$33/$C$21,ED12/$C$19),MAX(EZ$8:EZ12)*-1)</f>
        <v>1.0268058782088696</v>
      </c>
      <c r="FA13" s="259">
        <f>MAX(MIN(IF(AND(PE12=1,NM13&lt;0),-1,1)*(DI13-$C$15)/($C$14-$C$15)*$C$12*$C$21-$C$33*LU13/AU$6 -  PE12*$C$33/$C$21,EE12/$C$19),MAX(FA$8:FA12)*-1)</f>
        <v>0.94511510309265823</v>
      </c>
      <c r="FB13" s="259">
        <f>MAX(MIN(IF(AND(PF12=1,NN13&lt;0),-1,1)*(DJ13-$C$15)/($C$14-$C$15)*$C$12*$C$21-$C$33*LV13/AV$6 -  PF12*$C$33/$C$21,EF12/$C$19),MAX(FB$8:FB12)*-1)</f>
        <v>0.84894115905158485</v>
      </c>
      <c r="FC13" s="259">
        <f>MAX(MIN(IF(AND(PG12=1,NO13&lt;0),-1,1)*(DK13-$C$15)/($C$14-$C$15)*$C$12*$C$21-$C$33*LW13/AW$6 -  PG12*$C$33/$C$21,EG12/$C$19),MAX(FC$8:FC12)*-1)</f>
        <v>0.77529814591677415</v>
      </c>
      <c r="FD13" s="259">
        <f>MAX(MIN(IF(AND(PH12=1,NP13&lt;0),-1,1)*(DL13-$C$15)/($C$14-$C$15)*$C$12*$C$21-$C$33*LX13/AX$6 -  PH12*$C$33/$C$21,EH12/$C$19),MAX(FD$8:FD12)*-1)</f>
        <v>0.74991076372541476</v>
      </c>
      <c r="FE13" s="259">
        <f>MAX(MIN(IF(AND(PI12=1,NQ13&lt;0),-1,1)*(DM13-$C$15)/($C$14-$C$15)*$C$12*$C$21-$C$33*LY13/AY$6 -  PI12*$C$33/$C$21,EI12/$C$19),MAX(FE$8:FE12)*-1)</f>
        <v>0.7112822800297498</v>
      </c>
      <c r="FF13" s="259">
        <f>MAX(MIN(IF(AND(PJ12=1,NR13&lt;0),-1,1)*(DN13-$C$15)/($C$14-$C$15)*$C$12*$C$21-$C$33*LZ13/AZ$6 -  PJ12*$C$33/$C$21,EJ12/$C$19),MAX(FF$8:FF12)*-1)</f>
        <v>0.33591685016167683</v>
      </c>
      <c r="FG13" s="259">
        <f>MAX(MIN(IF(AND(PK12=1,NS13&lt;0),-1,1)*(DO13-$C$15)/($C$14-$C$15)*$C$12*$C$21-$C$33*MA13/BA$6 -  PK12*$C$33/$C$21,EK12/$C$19),MAX(FG$8:FG12)*-1)</f>
        <v>0.41140208648483295</v>
      </c>
      <c r="FH13" s="259">
        <f>MAX(MIN(IF(AND(PL12=1,NT13&lt;0),-1,1)*(DP13-$C$15)/($C$14-$C$15)*$C$12*$C$21-$C$33*MB13/BB$6 -  PL12*$C$33/$C$21,EL12/$C$19),MAX(FH$8:FH12)*-1)</f>
        <v>0.48688732280798913</v>
      </c>
      <c r="FI13" s="259">
        <f>MAX(MIN(IF(AND(PM12=1,NU13&lt;0),-1,1)*(DQ13-$C$15)/($C$14-$C$15)*$C$12*$C$21-$C$33*MC13/BC$6 -  PM12*$C$33/$C$21,EM12/$C$19),MAX(FI$8:FI12)*-1)</f>
        <v>0.56237255913114514</v>
      </c>
      <c r="FJ13" s="259">
        <f>MAX(MIN(IF(AND(PN12=1,NV13&lt;0),-1,1)*(DR13-$C$15)/($C$14-$C$15)*$C$12*$C$21-$C$33*MD13/BD$6 -  PN12*$C$33/$C$21,EN12/$C$19),MAX(FJ$8:FJ12)*-1)</f>
        <v>0.63785779545430132</v>
      </c>
      <c r="FK13" s="259">
        <f>MAX(MIN(IF(AND(PO12=1,NW13&lt;0),-1,1)*(DS13-$C$15)/($C$14-$C$15)*$C$12*$C$21-$C$33*ME13/BE$6 -  PO12*$C$33/$C$21,EO12/$C$19),MAX(FK$8:FK12)*-1)</f>
        <v>0.71334303177745728</v>
      </c>
      <c r="FL13" s="259">
        <f>MAX(MIN(IF(AND(PP12=1,NX13&lt;0),-1,1)*(DT13-$C$15)/($C$14-$C$15)*$C$12*$C$21-$C$33*MF13/BF$6 -  PP12*$C$33/$C$21,EP12/$C$19),MAX(FL$8:FL12)*-1)</f>
        <v>0.78882826810061346</v>
      </c>
      <c r="FM13" s="259">
        <f>MAX(MIN(IF(AND(PQ12=1,NY13&lt;0),-1,1)*(DU13-$C$15)/($C$14-$C$15)*$C$12*$C$21-$C$33*MG13/BG$6 -  PQ12*$C$33/$C$21,EQ12/$C$19),MAX(FM$8:FM12)*-1)</f>
        <v>0.86431350442376942</v>
      </c>
      <c r="FN13" s="259">
        <f>MAX(MIN(IF(AND(PR12=1,NZ13&lt;0),-1,1)*(DV13-$C$15)/($C$14-$C$15)*$C$12*$C$21-$C$33*MH13/BH$6 -  PR12*$C$33/$C$21,ER12/$C$19),MAX(FN$8:FN12)*-1)</f>
        <v>0.85448295725201961</v>
      </c>
      <c r="FO13" s="259">
        <f>MAX(MIN(IF(AND(PS12=1,OA13&lt;0),-1,1)*(DW13-$C$15)/($C$14-$C$15)*$C$12*$C$21-$C$33*MI13/BI$6 -  PS12*$C$33/$C$21,ES12/$C$19),MAX(FO$8:FO12)*-1)</f>
        <v>0.85974021585824056</v>
      </c>
      <c r="FP13" s="61">
        <f t="shared" si="118"/>
        <v>0.2</v>
      </c>
      <c r="FQ13" s="260">
        <f>IF(AND(KS13=1,OY13=1),0,MIN((ABS(($C$14-$C$15)*EU13/$C$12/$C$21)+$C$15)/$C$21,DC13))</f>
        <v>59.19459843008697</v>
      </c>
      <c r="FR13" s="260">
        <f>IF(AND(KT13=1,OZ13=1),0,MIN((ABS(($C$14-$C$15)*EV13/$C$12/$C$21)+$C$15)/$C$21,DD13))</f>
        <v>79.27920619849823</v>
      </c>
      <c r="FS13" s="260">
        <f>IF(AND(KU13=1,PA13=1),0,MIN((ABS(($C$14-$C$15)*EW13/$C$12/$C$21)+$C$15)/$C$21,DE13))</f>
        <v>77.496791132552048</v>
      </c>
      <c r="FT13" s="260">
        <f>IF(AND(KV13=1,PB13=1),0,MIN((ABS(($C$14-$C$15)*EX13/$C$12/$C$21)+$C$15)/$C$21,DF13))</f>
        <v>75.089101105734699</v>
      </c>
      <c r="FU13" s="260">
        <f>IF(AND(KW13=1,PC13=1),0,MIN((ABS(($C$14-$C$15)*EY13/$C$12/$C$21)+$C$15)/$C$21,DG13))</f>
        <v>72.080635819335257</v>
      </c>
      <c r="FV13" s="260">
        <f>IF(AND(KX13=1,PD13=1),0,MIN((ABS(($C$14-$C$15)*EZ13/$C$12/$C$21)+$C$15)/$C$21,DH13))</f>
        <v>68.593877846967303</v>
      </c>
      <c r="FW13" s="260">
        <f>IF(AND(KY13=1,PE13=1),0,MIN((ABS(($C$14-$C$15)*FA13/$C$12/$C$21)+$C$15)/$C$21,DI13))</f>
        <v>64.603064533599124</v>
      </c>
      <c r="FX13" s="260">
        <f>IF(AND(KZ13=1,PF13=1),0,MIN((ABS(($C$14-$C$15)*FB13/$C$12/$C$21)+$C$15)/$C$21,DJ13))</f>
        <v>59.766421372764256</v>
      </c>
      <c r="FY13" s="260">
        <f>IF(AND(LA13=1,PG13=1),0,MIN((ABS(($C$14-$C$15)*FC13/$C$12/$C$21)+$C$15)/$C$21,DK13))</f>
        <v>56.090027789856485</v>
      </c>
      <c r="FZ13" s="260">
        <f>IF(AND(LB13=1,PH13=1),0,MIN((ABS(($C$14-$C$15)*FD13/$C$12/$C$21)+$C$15)/$C$21,DL13))</f>
        <v>54.615137171437979</v>
      </c>
      <c r="GA13" s="260">
        <f>IF(AND(LC13=1,PI13=1),0,MIN((ABS(($C$14-$C$15)*FE13/$C$12/$C$21)+$C$15)/$C$21,DM13))</f>
        <v>51.962716707498991</v>
      </c>
      <c r="GB13" s="260">
        <f>IF(AND(LD13=1,PJ13=1),0,MIN((ABS(($C$14-$C$15)*FF13/$C$12/$C$21)+$C$15)/$C$21,DN13))</f>
        <v>25</v>
      </c>
      <c r="GC13" s="260">
        <f>IF(AND(LE13=1,PK13=1),0,MIN((ABS(($C$14-$C$15)*FG13/$C$12/$C$21)+$C$15)/$C$21,DO13))</f>
        <v>30</v>
      </c>
      <c r="GD13" s="260">
        <f>IF(AND(LF13=1,PL13=1),0,MIN((ABS(($C$14-$C$15)*FH13/$C$12/$C$21)+$C$15)/$C$21,DP13))</f>
        <v>35</v>
      </c>
      <c r="GE13" s="260">
        <f>IF(AND(LG13=1,PM13=1),0,MIN((ABS(($C$14-$C$15)*FI13/$C$12/$C$21)+$C$15)/$C$21,DQ13))</f>
        <v>40</v>
      </c>
      <c r="GF13" s="260">
        <f>IF(AND(LH13=1,PN13=1),0,MIN((ABS(($C$14-$C$15)*FJ13/$C$12/$C$21)+$C$15)/$C$21,DR13))</f>
        <v>45</v>
      </c>
      <c r="GG13" s="260">
        <f>IF(AND(LI13=1,PO13=1),0,MIN((ABS(($C$14-$C$15)*FK13/$C$12/$C$21)+$C$15)/$C$21,DS13))</f>
        <v>50</v>
      </c>
      <c r="GH13" s="260">
        <f>IF(AND(LJ13=1,PP13=1),0,MIN((ABS(($C$14-$C$15)*FL13/$C$12/$C$21)+$C$15)/$C$21,DT13))</f>
        <v>55</v>
      </c>
      <c r="GI13" s="260">
        <f>IF(AND(LK13=1,PQ13=1),0,MIN((ABS(($C$14-$C$15)*FM13/$C$12/$C$21)+$C$15)/$C$21,DU13))</f>
        <v>60</v>
      </c>
      <c r="GJ13" s="260">
        <f>IF(AND(LL13=1,PR13=1),0,MIN((ABS(($C$14-$C$15)*FN13/$C$12/$C$21)+$C$15)/$C$21,DV13))</f>
        <v>59.827968547322094</v>
      </c>
      <c r="GK13" s="260">
        <f>IF(AND(LM13=1,PS13=1),0,MIN((ABS(($C$14-$C$15)*FO13/$C$12/$C$21)+$C$15)/$C$21,DW13))</f>
        <v>60.234558581233728</v>
      </c>
      <c r="GL13" s="61">
        <f t="shared" si="119"/>
        <v>0.2</v>
      </c>
      <c r="GM13" s="57">
        <f>IF(AND(KS12=1,OY12=1),0,EU13*$C$19/S$6/$C$24/$C$23*3.39*$C$21)</f>
        <v>21.800773319992413</v>
      </c>
      <c r="GN13" s="57">
        <f>IF(AND(KT12=1,OZ12=1),0,EV13*$C$19/T$6/$C$24/$C$23*3.39*$C$21)</f>
        <v>9.1095809070155358</v>
      </c>
      <c r="GO13" s="57">
        <f>IF(AND(KU12=1,PA12=1),0,EW13*$C$19/U$6/$C$24/$C$23*3.39*$C$21)</f>
        <v>12.752374003828596</v>
      </c>
      <c r="GP13" s="57">
        <f>IF(AND(KV12=1,PB12=1),0,EX13*$C$19/V$6/$C$24/$C$23*3.39*$C$21)</f>
        <v>15.962427396130732</v>
      </c>
      <c r="GQ13" s="57">
        <f>IF(AND(KW12=1,PC12=1),0,EY13*$C$19/W$6/$C$24/$C$23*3.39*$C$21)</f>
        <v>18.622975058078694</v>
      </c>
      <c r="GR13" s="57">
        <f>IF(AND(KX12=1,PD12=1),0,EZ13*$C$19/X$6/$C$24/$C$23*3.39*$C$21)</f>
        <v>20.669986235015898</v>
      </c>
      <c r="GS13" s="57">
        <f>IF(AND(KY12=1,PE12=1),0,FA13*$C$19/Y$6/$C$24/$C$23*3.39*$C$21)</f>
        <v>22.069603651265961</v>
      </c>
      <c r="GT13" s="57">
        <f>IF(AND(KZ12=1,PF12=1),0,FB13*$C$19/Z$6/$C$24/$C$23*3.39*$C$21)</f>
        <v>22.558143877553945</v>
      </c>
      <c r="GU13" s="57">
        <f>IF(AND(LA12=1,PG12=1),0,FC13*$C$19/AA$6/$C$24/$C$23*3.39*$C$21)</f>
        <v>23.098421492764764</v>
      </c>
      <c r="GV13" s="57">
        <f>IF(AND(LB12=1,PH12=1),0,FD13*$C$19/AB$6/$C$24/$C$23*3.39*$C$21)</f>
        <v>24.757413848080887</v>
      </c>
      <c r="GW13" s="57">
        <f>IF(AND(LC12=1,PI12=1),0,FE13*$C$19/AC$6/$C$24/$C$23*3.39*$C$21)</f>
        <v>25.773080821789936</v>
      </c>
      <c r="GX13" s="57">
        <f>IF(AND(LD12=1,PJ12=1),0,FF13*$C$19/AD$6/$C$24/$C$23*3.39*$C$21)</f>
        <v>8.6941694414767614</v>
      </c>
      <c r="GY13" s="57">
        <f>IF(AND(LE12=1,PK12=1),0,FG13*$C$19/AE$6/$C$24/$C$23*3.39*$C$21)</f>
        <v>10.647871479965058</v>
      </c>
      <c r="GZ13" s="57">
        <f>IF(AND(LF12=1,PL12=1),0,FH13*$C$19/AF$6/$C$24/$C$23*3.39*$C$21)</f>
        <v>12.601573518453353</v>
      </c>
      <c r="HA13" s="57">
        <f>IF(AND(LG12=1,PM12=1),0,FI13*$C$19/AG$6/$C$24/$C$23*3.39*$C$21)</f>
        <v>14.555275556941647</v>
      </c>
      <c r="HB13" s="57">
        <f>IF(AND(LH12=1,PN12=1),0,FJ13*$C$19/AH$6/$C$24/$C$23*3.39*$C$21)</f>
        <v>16.508977595429947</v>
      </c>
      <c r="HC13" s="57">
        <f>IF(AND(LI12=1,PO12=1),0,FK13*$C$19/AI$6/$C$24/$C$23*3.39*$C$21)</f>
        <v>18.462679633918235</v>
      </c>
      <c r="HD13" s="57">
        <f>IF(AND(LJ12=1,PP12=1),0,FL13*$C$19/AJ$6/$C$24/$C$23*3.39*$C$21)</f>
        <v>20.416381672406533</v>
      </c>
      <c r="HE13" s="57">
        <f>IF(AND(LK12=1,PQ12=1),0,FM13*$C$19/AK$6/$C$24/$C$23*3.39*$C$21)</f>
        <v>22.370083710894828</v>
      </c>
      <c r="HF13" s="57">
        <f>IF(AND(LL12=1,PR12=1),0,FN13*$C$19/AL$6/$C$24/$C$23*3.39*$C$21)</f>
        <v>22.115650380823748</v>
      </c>
      <c r="HG13" s="57">
        <f>IF(AND(LM12=1,PS12=1),0,FO13*$C$19/AM$6/$C$24/$C$23*3.39*$C$21)</f>
        <v>22.251718271130972</v>
      </c>
      <c r="HH13" s="61">
        <f t="shared" si="120"/>
        <v>0.2</v>
      </c>
      <c r="HI13" s="57">
        <f t="shared" si="121"/>
        <v>21.800773319992413</v>
      </c>
      <c r="HJ13" s="57">
        <f t="shared" si="122"/>
        <v>9.1095809070155358</v>
      </c>
      <c r="HK13" s="57">
        <f t="shared" si="123"/>
        <v>12.752374003828596</v>
      </c>
      <c r="HL13" s="57">
        <f t="shared" si="124"/>
        <v>15.962427396130732</v>
      </c>
      <c r="HM13" s="57">
        <f t="shared" si="125"/>
        <v>18.622975058078694</v>
      </c>
      <c r="HN13" s="57">
        <f t="shared" si="126"/>
        <v>20.669986235015898</v>
      </c>
      <c r="HO13" s="57">
        <f t="shared" si="127"/>
        <v>22.069603651265961</v>
      </c>
      <c r="HP13" s="57">
        <f t="shared" si="128"/>
        <v>22.558143877553945</v>
      </c>
      <c r="HQ13" s="57">
        <f t="shared" si="129"/>
        <v>23.098421492764764</v>
      </c>
      <c r="HR13" s="57">
        <f t="shared" si="130"/>
        <v>24.757413848080887</v>
      </c>
      <c r="HS13" s="57">
        <f t="shared" si="131"/>
        <v>25.773080821789936</v>
      </c>
      <c r="HT13" s="57">
        <f t="shared" si="132"/>
        <v>8.6941694414767614</v>
      </c>
      <c r="HU13" s="57">
        <f t="shared" si="133"/>
        <v>10.647871479965058</v>
      </c>
      <c r="HV13" s="57">
        <f t="shared" si="134"/>
        <v>12.601573518453353</v>
      </c>
      <c r="HW13" s="57">
        <f t="shared" si="135"/>
        <v>14.555275556941647</v>
      </c>
      <c r="HX13" s="57">
        <f t="shared" si="136"/>
        <v>16.508977595429947</v>
      </c>
      <c r="HY13" s="57">
        <f t="shared" si="137"/>
        <v>18.462679633918235</v>
      </c>
      <c r="HZ13" s="57">
        <f t="shared" si="138"/>
        <v>20.416381672406533</v>
      </c>
      <c r="IA13" s="57">
        <f t="shared" si="139"/>
        <v>22.370083710894828</v>
      </c>
      <c r="IB13" s="57">
        <f t="shared" si="140"/>
        <v>22.115650380823748</v>
      </c>
      <c r="IC13" s="57">
        <f t="shared" si="141"/>
        <v>22.251718271130972</v>
      </c>
      <c r="ID13" s="61">
        <f t="shared" si="142"/>
        <v>0.2</v>
      </c>
      <c r="IE13" s="57">
        <f t="shared" si="143"/>
        <v>7.7779975078352175</v>
      </c>
      <c r="IF13" s="57">
        <f t="shared" si="144"/>
        <v>7.4868140020531682</v>
      </c>
      <c r="IG13" s="57">
        <f t="shared" si="145"/>
        <v>7.5594732333625663</v>
      </c>
      <c r="IH13" s="57">
        <f t="shared" si="146"/>
        <v>7.6588473425641075</v>
      </c>
      <c r="II13" s="57">
        <f t="shared" si="147"/>
        <v>7.7850490218139514</v>
      </c>
      <c r="IJ13" s="57">
        <f t="shared" si="148"/>
        <v>7.9330252975418869</v>
      </c>
      <c r="IK13" s="57">
        <f t="shared" si="149"/>
        <v>7.9950499590107391</v>
      </c>
      <c r="IL13" s="57">
        <f t="shared" si="150"/>
        <v>7.9685960048091466</v>
      </c>
      <c r="IM13" s="57">
        <f t="shared" si="151"/>
        <v>7.9684535391219562</v>
      </c>
      <c r="IN13" s="57">
        <f t="shared" si="152"/>
        <v>8.3625227783239673</v>
      </c>
      <c r="IO13" s="57">
        <f t="shared" si="153"/>
        <v>8.6865352638900681</v>
      </c>
      <c r="IP13" s="57">
        <f t="shared" si="154"/>
        <v>10.52</v>
      </c>
      <c r="IQ13" s="57">
        <f t="shared" si="155"/>
        <v>10.18</v>
      </c>
      <c r="IR13" s="57">
        <f t="shared" si="156"/>
        <v>9.84</v>
      </c>
      <c r="IS13" s="57">
        <f t="shared" si="157"/>
        <v>9.5</v>
      </c>
      <c r="IT13" s="57">
        <f t="shared" si="158"/>
        <v>9.16</v>
      </c>
      <c r="IU13" s="57">
        <f t="shared" si="159"/>
        <v>8.82</v>
      </c>
      <c r="IV13" s="57">
        <f t="shared" si="160"/>
        <v>8.48</v>
      </c>
      <c r="IW13" s="57">
        <f t="shared" si="161"/>
        <v>8.14</v>
      </c>
      <c r="IX13" s="57">
        <f t="shared" si="162"/>
        <v>7.8000000000000007</v>
      </c>
      <c r="IY13" s="57">
        <f t="shared" si="163"/>
        <v>7.9125830896129834</v>
      </c>
      <c r="IZ13" s="61">
        <f t="shared" si="164"/>
        <v>0.2</v>
      </c>
      <c r="JA13" s="260" t="e">
        <f t="shared" si="240"/>
        <v>#N/A</v>
      </c>
      <c r="JB13" s="260" t="e">
        <f t="shared" si="241"/>
        <v>#N/A</v>
      </c>
      <c r="JC13" s="260" t="e">
        <f t="shared" si="242"/>
        <v>#N/A</v>
      </c>
      <c r="JD13" s="260" t="e">
        <f t="shared" si="243"/>
        <v>#N/A</v>
      </c>
      <c r="JE13" s="260" t="e">
        <f t="shared" si="244"/>
        <v>#N/A</v>
      </c>
      <c r="JF13" s="260" t="e">
        <f t="shared" si="245"/>
        <v>#N/A</v>
      </c>
      <c r="JG13" s="260" t="e">
        <f t="shared" si="246"/>
        <v>#N/A</v>
      </c>
      <c r="JH13" s="260" t="e">
        <f t="shared" si="247"/>
        <v>#N/A</v>
      </c>
      <c r="JI13" s="260" t="e">
        <f t="shared" si="248"/>
        <v>#N/A</v>
      </c>
      <c r="JJ13" s="260" t="e">
        <f t="shared" si="249"/>
        <v>#N/A</v>
      </c>
      <c r="JK13" s="260" t="e">
        <f t="shared" si="250"/>
        <v>#N/A</v>
      </c>
      <c r="JL13" s="260">
        <f t="shared" si="251"/>
        <v>6</v>
      </c>
      <c r="JM13" s="260">
        <f t="shared" si="252"/>
        <v>6</v>
      </c>
      <c r="JN13" s="260" t="e">
        <f t="shared" si="253"/>
        <v>#N/A</v>
      </c>
      <c r="JO13" s="260" t="e">
        <f t="shared" si="254"/>
        <v>#N/A</v>
      </c>
      <c r="JP13" s="260" t="e">
        <f t="shared" si="255"/>
        <v>#N/A</v>
      </c>
      <c r="JQ13" s="260" t="e">
        <f t="shared" si="256"/>
        <v>#N/A</v>
      </c>
      <c r="JR13" s="260" t="e">
        <f t="shared" si="257"/>
        <v>#N/A</v>
      </c>
      <c r="JS13" s="260" t="e">
        <f t="shared" si="258"/>
        <v>#N/A</v>
      </c>
      <c r="JT13" s="260" t="e">
        <f t="shared" si="259"/>
        <v>#N/A</v>
      </c>
      <c r="JU13" s="260" t="e">
        <f t="shared" si="260"/>
        <v>#N/A</v>
      </c>
      <c r="JV13" s="61">
        <f t="shared" si="166"/>
        <v>0.2</v>
      </c>
      <c r="JW13" s="46">
        <f>IF(AND(KS13=0,HI13&lt;=$C$40),1,0)</f>
        <v>0</v>
      </c>
      <c r="JX13" s="46">
        <f>IF(AND(KT13=0,HJ13&lt;=$C$40),1,0)</f>
        <v>0</v>
      </c>
      <c r="JY13" s="46">
        <f>IF(AND(KU13=0,HK13&lt;=$C$40),1,0)</f>
        <v>0</v>
      </c>
      <c r="JZ13" s="46">
        <f>IF(AND(KV13=0,HL13&lt;=$C$40),1,0)</f>
        <v>0</v>
      </c>
      <c r="KA13" s="46">
        <f>IF(AND(KW13=0,HM13&lt;=$C$40),1,0)</f>
        <v>0</v>
      </c>
      <c r="KB13" s="46">
        <f>IF(AND(KX13=0,HN13&lt;=$C$40),1,0)</f>
        <v>0</v>
      </c>
      <c r="KC13" s="46">
        <f>IF(AND(KY13=0,HO13&lt;=$C$40),1,0)</f>
        <v>0</v>
      </c>
      <c r="KD13" s="46">
        <f>IF(AND(KZ13=0,HP13&lt;=$C$40),1,0)</f>
        <v>0</v>
      </c>
      <c r="KE13" s="46">
        <f>IF(AND(LA13=0,HQ13&lt;=$C$40),1,0)</f>
        <v>0</v>
      </c>
      <c r="KF13" s="46">
        <f>IF(AND(LB13=0,HR13&lt;=$C$40),1,0)</f>
        <v>0</v>
      </c>
      <c r="KG13" s="46">
        <f>IF(AND(LC13=0,HS13&lt;=$C$40),1,0)</f>
        <v>0</v>
      </c>
      <c r="KH13" s="46">
        <f>IF(AND(LD13=0,HT13&lt;=$C$40),1,0)</f>
        <v>0</v>
      </c>
      <c r="KI13" s="46">
        <f>IF(AND(LE13=0,HU13&lt;=$C$40),1,0)</f>
        <v>0</v>
      </c>
      <c r="KJ13" s="46">
        <f>IF(AND(LF13=0,HV13&lt;=$C$40),1,0)</f>
        <v>0</v>
      </c>
      <c r="KK13" s="46">
        <f>IF(AND(LG13=0,HW13&lt;=$C$40),1,0)</f>
        <v>0</v>
      </c>
      <c r="KL13" s="46">
        <f>IF(AND(LH13=0,HX13&lt;=$C$40),1,0)</f>
        <v>0</v>
      </c>
      <c r="KM13" s="46">
        <f>IF(AND(LI13=0,HY13&lt;=$C$40),1,0)</f>
        <v>0</v>
      </c>
      <c r="KN13" s="46">
        <f>IF(AND(LJ13=0,HZ13&lt;=$C$40),1,0)</f>
        <v>0</v>
      </c>
      <c r="KO13" s="46">
        <f>IF(AND(LK13=0,IA13&lt;=$C$40),1,0)</f>
        <v>0</v>
      </c>
      <c r="KP13" s="46">
        <f>IF(AND(LL13=0,IB13&lt;=$C$40),1,0)</f>
        <v>0</v>
      </c>
      <c r="KQ13" s="46">
        <f>IF(AND(LM13=0,IC13&lt;=$C$40),1,0)</f>
        <v>0</v>
      </c>
      <c r="KR13" s="61">
        <f t="shared" si="167"/>
        <v>0.2</v>
      </c>
      <c r="KS13" s="1">
        <f>IF(OR(KS12=1,AND(OY13=1,LO13&lt;=$C$41)),1,0)</f>
        <v>0</v>
      </c>
      <c r="KT13" s="1">
        <f>IF(OR(KT12=1,AND(OZ13=1,LP13&lt;=$C$41)),1,0)</f>
        <v>0</v>
      </c>
      <c r="KU13" s="1">
        <f>IF(OR(KU12=1,AND(PA13=1,LQ13&lt;=$C$41)),1,0)</f>
        <v>0</v>
      </c>
      <c r="KV13" s="1">
        <f>IF(OR(KV12=1,AND(PB13=1,LR13&lt;=$C$41)),1,0)</f>
        <v>0</v>
      </c>
      <c r="KW13" s="1">
        <f>IF(OR(KW12=1,AND(PC13=1,LS13&lt;=$C$41)),1,0)</f>
        <v>0</v>
      </c>
      <c r="KX13" s="1">
        <f>IF(OR(KX12=1,AND(PD13=1,LT13&lt;=$C$41)),1,0)</f>
        <v>0</v>
      </c>
      <c r="KY13" s="1">
        <f>IF(OR(KY12=1,AND(PE13=1,LU13&lt;=$C$41)),1,0)</f>
        <v>0</v>
      </c>
      <c r="KZ13" s="1">
        <f>IF(OR(KZ12=1,AND(PF13=1,LV13&lt;=$C$41)),1,0)</f>
        <v>0</v>
      </c>
      <c r="LA13" s="1">
        <f>IF(OR(LA12=1,AND(PG13=1,LW13&lt;=$C$41)),1,0)</f>
        <v>0</v>
      </c>
      <c r="LB13" s="1">
        <f>IF(OR(LB12=1,AND(PH13=1,LX13&lt;=$C$41)),1,0)</f>
        <v>0</v>
      </c>
      <c r="LC13" s="1">
        <f>IF(OR(LC12=1,AND(PI13=1,LY13&lt;=$C$41)),1,0)</f>
        <v>0</v>
      </c>
      <c r="LD13" s="1">
        <f>IF(OR(LD12=1,AND(PJ13=1,LZ13&lt;=$C$41)),1,0)</f>
        <v>0</v>
      </c>
      <c r="LE13" s="1">
        <f>IF(OR(LE12=1,AND(PK13=1,MA13&lt;=$C$41)),1,0)</f>
        <v>0</v>
      </c>
      <c r="LF13" s="1">
        <f>IF(OR(LF12=1,AND(PL13=1,MB13&lt;=$C$41)),1,0)</f>
        <v>0</v>
      </c>
      <c r="LG13" s="1">
        <f>IF(OR(LG12=1,AND(PM13=1,MC13&lt;=$C$41)),1,0)</f>
        <v>0</v>
      </c>
      <c r="LH13" s="1">
        <f>IF(OR(LH12=1,AND(PN13=1,MD13&lt;=$C$41)),1,0)</f>
        <v>0</v>
      </c>
      <c r="LI13" s="1">
        <f>IF(OR(LI12=1,AND(PO13=1,ME13&lt;=$C$41)),1,0)</f>
        <v>0</v>
      </c>
      <c r="LJ13" s="1">
        <f>IF(OR(LJ12=1,AND(PP13=1,MF13&lt;=$C$41)),1,0)</f>
        <v>0</v>
      </c>
      <c r="LK13" s="1">
        <f>IF(OR(LK12=1,AND(PQ13=1,MG13&lt;=$C$41)),1,0)</f>
        <v>0</v>
      </c>
      <c r="LL13" s="1">
        <f>IF(OR(LL12=1,AND(PR13=1,MH13&lt;=$C$41)),1,0)</f>
        <v>0</v>
      </c>
      <c r="LM13" s="1">
        <f>IF(OR(LM12=1,AND(PS13=1,MI13&lt;=$C$41)),1,0)</f>
        <v>0</v>
      </c>
      <c r="LN13" s="61">
        <f t="shared" si="168"/>
        <v>0.2</v>
      </c>
      <c r="LO13" s="57">
        <f t="shared" si="169"/>
        <v>4.1886900441748507</v>
      </c>
      <c r="LP13" s="57">
        <f t="shared" si="170"/>
        <v>1.4347819549236265</v>
      </c>
      <c r="LQ13" s="57">
        <f t="shared" si="171"/>
        <v>2.048212152092594</v>
      </c>
      <c r="LR13" s="57">
        <f t="shared" si="172"/>
        <v>2.6353033404934902</v>
      </c>
      <c r="LS13" s="57">
        <f t="shared" si="173"/>
        <v>3.1881643047993227</v>
      </c>
      <c r="LT13" s="57">
        <f t="shared" si="174"/>
        <v>3.6726382153596773</v>
      </c>
      <c r="LU13" s="57">
        <f t="shared" si="175"/>
        <v>3.9638746961616462</v>
      </c>
      <c r="LV13" s="57">
        <f t="shared" si="176"/>
        <v>4.2065639919048525</v>
      </c>
      <c r="LW13" s="57">
        <f t="shared" si="177"/>
        <v>4.2635863075433633</v>
      </c>
      <c r="LX13" s="57">
        <f t="shared" si="178"/>
        <v>4.2635863075433633</v>
      </c>
      <c r="LY13" s="57">
        <f t="shared" si="179"/>
        <v>4.2635863075433633</v>
      </c>
      <c r="LZ13" s="57">
        <f t="shared" si="180"/>
        <v>1.4732001864334237</v>
      </c>
      <c r="MA13" s="57">
        <f t="shared" si="181"/>
        <v>1.804248968805376</v>
      </c>
      <c r="MB13" s="57">
        <f t="shared" si="182"/>
        <v>2.1352977511773288</v>
      </c>
      <c r="MC13" s="57">
        <f t="shared" si="183"/>
        <v>2.4663465335492805</v>
      </c>
      <c r="MD13" s="57">
        <f t="shared" si="184"/>
        <v>2.7973953159212326</v>
      </c>
      <c r="ME13" s="57">
        <f t="shared" si="185"/>
        <v>3.1284440982931843</v>
      </c>
      <c r="MF13" s="57">
        <f t="shared" si="186"/>
        <v>3.4594928806651368</v>
      </c>
      <c r="MG13" s="57">
        <f t="shared" si="187"/>
        <v>3.7905416630370889</v>
      </c>
      <c r="MH13" s="57">
        <f t="shared" si="188"/>
        <v>4.1111216759463076</v>
      </c>
      <c r="MI13" s="57">
        <f t="shared" si="189"/>
        <v>4.1784770012595125</v>
      </c>
      <c r="MJ13" s="61">
        <f t="shared" si="190"/>
        <v>0.2</v>
      </c>
      <c r="MK13" s="57" t="e">
        <f>IF(AND(ABS(CG13)&gt;0,EU13*$C$19&gt;=DY12,NG13&lt;&gt;0),3,NA())</f>
        <v>#N/A</v>
      </c>
      <c r="ML13" s="57" t="e">
        <f t="shared" si="261"/>
        <v>#N/A</v>
      </c>
      <c r="MM13" s="57" t="e">
        <f t="shared" si="262"/>
        <v>#N/A</v>
      </c>
      <c r="MN13" s="57" t="e">
        <f t="shared" si="263"/>
        <v>#N/A</v>
      </c>
      <c r="MO13" s="57" t="e">
        <f t="shared" si="264"/>
        <v>#N/A</v>
      </c>
      <c r="MP13" s="57" t="e">
        <f t="shared" si="265"/>
        <v>#N/A</v>
      </c>
      <c r="MQ13" s="57" t="e">
        <f t="shared" si="266"/>
        <v>#N/A</v>
      </c>
      <c r="MR13" s="57" t="e">
        <f t="shared" si="267"/>
        <v>#N/A</v>
      </c>
      <c r="MS13" s="57" t="e">
        <f t="shared" si="268"/>
        <v>#N/A</v>
      </c>
      <c r="MT13" s="57" t="e">
        <f t="shared" si="269"/>
        <v>#N/A</v>
      </c>
      <c r="MU13" s="57" t="e">
        <f t="shared" si="270"/>
        <v>#N/A</v>
      </c>
      <c r="MV13" s="57" t="e">
        <f t="shared" si="271"/>
        <v>#N/A</v>
      </c>
      <c r="MW13" s="57" t="e">
        <f t="shared" si="272"/>
        <v>#N/A</v>
      </c>
      <c r="MX13" s="57" t="e">
        <f t="shared" si="273"/>
        <v>#N/A</v>
      </c>
      <c r="MY13" s="57" t="e">
        <f t="shared" si="274"/>
        <v>#N/A</v>
      </c>
      <c r="MZ13" s="57" t="e">
        <f t="shared" si="275"/>
        <v>#N/A</v>
      </c>
      <c r="NA13" s="57" t="e">
        <f t="shared" si="276"/>
        <v>#N/A</v>
      </c>
      <c r="NB13" s="57" t="e">
        <f t="shared" si="277"/>
        <v>#N/A</v>
      </c>
      <c r="NC13" s="57" t="e">
        <f t="shared" si="278"/>
        <v>#N/A</v>
      </c>
      <c r="ND13" s="57" t="e">
        <f t="shared" si="279"/>
        <v>#N/A</v>
      </c>
      <c r="NE13" s="57" t="e">
        <f t="shared" si="280"/>
        <v>#N/A</v>
      </c>
      <c r="NF13" s="61">
        <f t="shared" si="211"/>
        <v>0.2</v>
      </c>
      <c r="NG13" s="260">
        <f>IF(OY12=0,MIN('Drive Train'!$F$35-FQ12*$C$19*'Drive Train'!$F$39,NG12+$C$39)-$C$7,IF(LO12-1&lt;=0,0,IF($C$37=Motors!$C$29,MAX(MAX(NG$8:NG12)*-1,NG12-$C$39),MAX(0,MAX(NG$8:NG12)*-1,NG12-$C$39))))</f>
        <v>7.7779975078352175</v>
      </c>
      <c r="NH13" s="260">
        <f>IF(OZ12=0,MIN('Drive Train'!$F$35-FR12*$C$19*'Drive Train'!$F$39,NH12+$C$39)-$C$7,IF(LP12-1&lt;=0,0,IF($C$37=Motors!$C$29,MAX(MAX(NH$8:NH12)*-1,NH12-$C$39),MAX(0,MAX(NH$8:NH12)*-1,NH12-$C$39))))</f>
        <v>7.4868140020531682</v>
      </c>
      <c r="NI13" s="260">
        <f>IF(PA12=0,MIN('Drive Train'!$F$35-FS12*$C$19*'Drive Train'!$F$39,NI12+$C$39)-$C$7,IF(LQ12-1&lt;=0,0,IF($C$37=Motors!$C$29,MAX(MAX(NI$8:NI12)*-1,NI12-$C$39),MAX(0,MAX(NI$8:NI12)*-1,NI12-$C$39))))</f>
        <v>7.5594732333625663</v>
      </c>
      <c r="NJ13" s="260">
        <f>IF(PB12=0,MIN('Drive Train'!$F$35-FT12*$C$19*'Drive Train'!$F$39,NJ12+$C$39)-$C$7,IF(LR12-1&lt;=0,0,IF($C$37=Motors!$C$29,MAX(MAX(NJ$8:NJ12)*-1,NJ12-$C$39),MAX(0,MAX(NJ$8:NJ12)*-1,NJ12-$C$39))))</f>
        <v>7.6588473425641075</v>
      </c>
      <c r="NK13" s="260">
        <f>IF(PC12=0,MIN('Drive Train'!$F$35-FU12*$C$19*'Drive Train'!$F$39,NK12+$C$39)-$C$7,IF(LS12-1&lt;=0,0,IF($C$37=Motors!$C$29,MAX(MAX(NK$8:NK12)*-1,NK12-$C$39),MAX(0,MAX(NK$8:NK12)*-1,NK12-$C$39))))</f>
        <v>7.7850490218139514</v>
      </c>
      <c r="NL13" s="260">
        <f>IF(PD12=0,MIN('Drive Train'!$F$35-FV12*$C$19*'Drive Train'!$F$39,NL12+$C$39)-$C$7,IF(LT12-1&lt;=0,0,IF($C$37=Motors!$C$29,MAX(MAX(NL$8:NL12)*-1,NL12-$C$39),MAX(0,MAX(NL$8:NL12)*-1,NL12-$C$39))))</f>
        <v>7.9330252975418869</v>
      </c>
      <c r="NM13" s="260">
        <f>IF(PE12=0,MIN('Drive Train'!$F$35-FW12*$C$19*'Drive Train'!$F$39,NM12+$C$39)-$C$7,IF(LU12-1&lt;=0,0,IF($C$37=Motors!$C$29,MAX(MAX(NM$8:NM12)*-1,NM12-$C$39),MAX(0,MAX(NM$8:NM12)*-1,NM12-$C$39))))</f>
        <v>7.9950499590107391</v>
      </c>
      <c r="NN13" s="260">
        <f>IF(PF12=0,MIN('Drive Train'!$F$35-FX12*$C$19*'Drive Train'!$F$39,NN12+$C$39)-$C$7,IF(LV12-1&lt;=0,0,IF($C$37=Motors!$C$29,MAX(MAX(NN$8:NN12)*-1,NN12-$C$39),MAX(0,MAX(NN$8:NN12)*-1,NN12-$C$39))))</f>
        <v>7.9685960048091466</v>
      </c>
      <c r="NO13" s="260">
        <f>IF(PG12=0,MIN('Drive Train'!$F$35-FY12*$C$19*'Drive Train'!$F$39,NO12+$C$39)-$C$7,IF(LW12-1&lt;=0,0,IF($C$37=Motors!$C$29,MAX(MAX(NO$8:NO12)*-1,NO12-$C$39),MAX(0,MAX(NO$8:NO12)*-1,NO12-$C$39))))</f>
        <v>7.9684535391219562</v>
      </c>
      <c r="NP13" s="260">
        <f>IF(PH12=0,MIN('Drive Train'!$F$35-FZ12*$C$19*'Drive Train'!$F$39,NP12+$C$39)-$C$7,IF(LX12-1&lt;=0,0,IF($C$37=Motors!$C$29,MAX(MAX(NP$8:NP12)*-1,NP12-$C$39),MAX(0,MAX(NP$8:NP12)*-1,NP12-$C$39))))</f>
        <v>8.3625227783239673</v>
      </c>
      <c r="NQ13" s="260">
        <f>IF(PI12=0,MIN('Drive Train'!$F$35-GA12*$C$19*'Drive Train'!$F$39,NQ12+$C$39)-$C$7,IF(LY12-1&lt;=0,0,IF($C$37=Motors!$C$29,MAX(MAX(NQ$8:NQ12)*-1,NQ12-$C$39),MAX(0,MAX(NQ$8:NQ12)*-1,NQ12-$C$39))))</f>
        <v>8.6865352638900681</v>
      </c>
      <c r="NR13" s="260">
        <f>IF(PJ12=0,MIN('Drive Train'!$F$35-GB12*$C$19*'Drive Train'!$F$39,NR12+$C$39)-$C$7,IF(LZ12-1&lt;=0,0,IF($C$37=Motors!$C$29,MAX(MAX(NR$8:NR12)*-1,NR12-$C$39),MAX(0,MAX(NR$8:NR12)*-1,NR12-$C$39))))</f>
        <v>10.52</v>
      </c>
      <c r="NS13" s="260">
        <f>IF(PK12=0,MIN('Drive Train'!$F$35-GC12*$C$19*'Drive Train'!$F$39,NS12+$C$39)-$C$7,IF(MA12-1&lt;=0,0,IF($C$37=Motors!$C$29,MAX(MAX(NS$8:NS12)*-1,NS12-$C$39),MAX(0,MAX(NS$8:NS12)*-1,NS12-$C$39))))</f>
        <v>10.18</v>
      </c>
      <c r="NT13" s="260">
        <f>IF(PL12=0,MIN('Drive Train'!$F$35-GD12*$C$19*'Drive Train'!$F$39,NT12+$C$39)-$C$7,IF(MB12-1&lt;=0,0,IF($C$37=Motors!$C$29,MAX(MAX(NT$8:NT12)*-1,NT12-$C$39),MAX(0,MAX(NT$8:NT12)*-1,NT12-$C$39))))</f>
        <v>9.84</v>
      </c>
      <c r="NU13" s="260">
        <f>IF(PM12=0,MIN('Drive Train'!$F$35-GE12*$C$19*'Drive Train'!$F$39,NU12+$C$39)-$C$7,IF(MC12-1&lt;=0,0,IF($C$37=Motors!$C$29,MAX(MAX(NU$8:NU12)*-1,NU12-$C$39),MAX(0,MAX(NU$8:NU12)*-1,NU12-$C$39))))</f>
        <v>9.5</v>
      </c>
      <c r="NV13" s="260">
        <f>IF(PN12=0,MIN('Drive Train'!$F$35-GF12*$C$19*'Drive Train'!$F$39,NV12+$C$39)-$C$7,IF(MD12-1&lt;=0,0,IF($C$37=Motors!$C$29,MAX(MAX(NV$8:NV12)*-1,NV12-$C$39),MAX(0,MAX(NV$8:NV12)*-1,NV12-$C$39))))</f>
        <v>9.16</v>
      </c>
      <c r="NW13" s="260">
        <f>IF(PO12=0,MIN('Drive Train'!$F$35-GG12*$C$19*'Drive Train'!$F$39,NW12+$C$39)-$C$7,IF(ME12-1&lt;=0,0,IF($C$37=Motors!$C$29,MAX(MAX(NW$8:NW12)*-1,NW12-$C$39),MAX(0,MAX(NW$8:NW12)*-1,NW12-$C$39))))</f>
        <v>8.82</v>
      </c>
      <c r="NX13" s="260">
        <f>IF(PP12=0,MIN('Drive Train'!$F$35-GH12*$C$19*'Drive Train'!$F$39,NX12+$C$39)-$C$7,IF(MF12-1&lt;=0,0,IF($C$37=Motors!$C$29,MAX(MAX(NX$8:NX12)*-1,NX12-$C$39),MAX(0,MAX(NX$8:NX12)*-1,NX12-$C$39))))</f>
        <v>8.48</v>
      </c>
      <c r="NY13" s="260">
        <f>IF(PQ12=0,MIN('Drive Train'!$F$35-GI12*$C$19*'Drive Train'!$F$39,NY12+$C$39)-$C$7,IF(MG12-1&lt;=0,0,IF($C$37=Motors!$C$29,MAX(MAX(NY$8:NY12)*-1,NY12-$C$39),MAX(0,MAX(NY$8:NY12)*-1,NY12-$C$39))))</f>
        <v>8.14</v>
      </c>
      <c r="NZ13" s="260">
        <f>IF(PR12=0,MIN('Drive Train'!$F$35-GJ12*$C$19*'Drive Train'!$F$39,NZ12+$C$39)-$C$7,IF(MH12-1&lt;=0,0,IF($C$37=Motors!$C$29,MAX(MAX(NZ$8:NZ12)*-1,NZ12-$C$39),MAX(0,MAX(NZ$8:NZ12)*-1,NZ12-$C$39))))</f>
        <v>7.8000000000000007</v>
      </c>
      <c r="OA13" s="260">
        <f>IF(PS12=0,MIN('Drive Train'!$F$35-GK12*$C$19*'Drive Train'!$F$39,OA12+$C$39)-$C$7,IF(MI12-1&lt;=0,0,IF($C$37=Motors!$C$29,MAX(MAX(OA$8:OA12)*-1,OA12-$C$39),MAX(0,MAX(OA$8:OA12)*-1,OA12-$C$39))))</f>
        <v>7.9125830896129834</v>
      </c>
      <c r="OB13" s="61">
        <f t="shared" si="212"/>
        <v>0.2</v>
      </c>
      <c r="OC13" s="260">
        <f>'Drive Train'!$F$35-(FQ13*$C$13)*$C$19*'Drive Train'!$F$39</f>
        <v>9.3810754800655651</v>
      </c>
      <c r="OD13" s="260">
        <f>'Drive Train'!$F$35-(FR13*$C$13)*$C$19*'Drive Train'!$F$39</f>
        <v>8.3567604838765916</v>
      </c>
      <c r="OE13" s="260">
        <f>'Drive Train'!$F$35-(FS13*$C$13)*$C$19*'Drive Train'!$F$39</f>
        <v>8.4476636522398465</v>
      </c>
      <c r="OF13" s="260">
        <f>'Drive Train'!$F$35-(FT13*$C$13)*$C$19*'Drive Train'!$F$39</f>
        <v>8.5704558436075295</v>
      </c>
      <c r="OG13" s="260">
        <f>'Drive Train'!$F$35-(FU13*$C$13)*$C$19*'Drive Train'!$F$39</f>
        <v>8.7238875732139025</v>
      </c>
      <c r="OH13" s="260">
        <f>'Drive Train'!$F$35-(FV13*$C$13)*$C$19*'Drive Train'!$F$39</f>
        <v>8.9017122298046676</v>
      </c>
      <c r="OI13" s="260">
        <f>'Drive Train'!$F$35-(FW13*$C$13)*$C$19*'Drive Train'!$F$39</f>
        <v>9.1052437087864444</v>
      </c>
      <c r="OJ13" s="260">
        <f>'Drive Train'!$F$35-(FX13*$C$13)*$C$19*'Drive Train'!$F$39</f>
        <v>9.3519125099890239</v>
      </c>
      <c r="OK13" s="260">
        <f>'Drive Train'!$F$35-(FY13*$C$13)*$C$19*'Drive Train'!$F$39</f>
        <v>9.5394085827173196</v>
      </c>
      <c r="OL13" s="260">
        <f>'Drive Train'!$F$35-(FZ13*$C$13)*$C$19*'Drive Train'!$F$39</f>
        <v>9.6146280042566641</v>
      </c>
      <c r="OM13" s="260">
        <f>'Drive Train'!$F$35-(GA13*$C$13)*$C$19*'Drive Train'!$F$39</f>
        <v>9.7499014479175514</v>
      </c>
      <c r="ON13" s="260">
        <f>'Drive Train'!$F$35-(GB13*$C$13)*$C$19*'Drive Train'!$F$39</f>
        <v>11.125</v>
      </c>
      <c r="OO13" s="260">
        <f>'Drive Train'!$F$35-(GC13*$C$13)*$C$19*'Drive Train'!$F$39</f>
        <v>10.870000000000001</v>
      </c>
      <c r="OP13" s="260">
        <f>'Drive Train'!$F$35-(GD13*$C$13)*$C$19*'Drive Train'!$F$39</f>
        <v>10.615</v>
      </c>
      <c r="OQ13" s="260">
        <f>'Drive Train'!$F$35-(GE13*$C$13)*$C$19*'Drive Train'!$F$39</f>
        <v>10.36</v>
      </c>
      <c r="OR13" s="260">
        <f>'Drive Train'!$F$35-(GF13*$C$13)*$C$19*'Drive Train'!$F$39</f>
        <v>10.105</v>
      </c>
      <c r="OS13" s="260">
        <f>'Drive Train'!$F$35-(GG13*$C$13)*$C$19*'Drive Train'!$F$39</f>
        <v>9.85</v>
      </c>
      <c r="OT13" s="260">
        <f>'Drive Train'!$F$35-(GH13*$C$13)*$C$19*'Drive Train'!$F$39</f>
        <v>9.5950000000000006</v>
      </c>
      <c r="OU13" s="260">
        <f>'Drive Train'!$F$35-(GI13*$C$13)*$C$19*'Drive Train'!$F$39</f>
        <v>9.34</v>
      </c>
      <c r="OV13" s="260">
        <f>'Drive Train'!$F$35-(GJ13*$C$13)*$C$19*'Drive Train'!$F$39</f>
        <v>9.3487736040865741</v>
      </c>
      <c r="OW13" s="260">
        <f>'Drive Train'!$F$35-(GK13*$C$13)*$C$19*'Drive Train'!$F$39</f>
        <v>9.3280375123570796</v>
      </c>
      <c r="OX13" s="61">
        <f t="shared" si="213"/>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7">
        <f t="shared" si="214"/>
        <v>0.2</v>
      </c>
      <c r="PU13" s="57">
        <f t="shared" si="215"/>
        <v>0.5332617201781612</v>
      </c>
      <c r="PV13" s="57">
        <f t="shared" si="216"/>
        <v>0.18441561783958677</v>
      </c>
      <c r="PW13" s="57">
        <f t="shared" si="217"/>
        <v>0.26382983846661145</v>
      </c>
      <c r="PX13" s="57">
        <f t="shared" si="218"/>
        <v>0.34048090711941836</v>
      </c>
      <c r="PY13" s="57">
        <f t="shared" si="219"/>
        <v>0.41354757362564998</v>
      </c>
      <c r="PZ13" s="57">
        <f t="shared" si="220"/>
        <v>0.47714896075554636</v>
      </c>
      <c r="QA13" s="57">
        <f t="shared" si="221"/>
        <v>0.50936172230018484</v>
      </c>
      <c r="QB13" s="57">
        <f t="shared" si="222"/>
        <v>0.5346491356323545</v>
      </c>
      <c r="QC13" s="57">
        <f t="shared" si="223"/>
        <v>0.5385026966628339</v>
      </c>
      <c r="QD13" s="57">
        <f t="shared" si="224"/>
        <v>0.53982989054708674</v>
      </c>
      <c r="QE13" s="57">
        <f t="shared" si="225"/>
        <v>0.54064242412605401</v>
      </c>
      <c r="QF13" s="57">
        <f t="shared" si="226"/>
        <v>0.18541975264208491</v>
      </c>
      <c r="QG13" s="57">
        <f t="shared" si="227"/>
        <v>0.22708617646224288</v>
      </c>
      <c r="QH13" s="57">
        <f t="shared" si="228"/>
        <v>0.26875260028240094</v>
      </c>
      <c r="QI13" s="57">
        <f t="shared" si="229"/>
        <v>0.31041902410255884</v>
      </c>
      <c r="QJ13" s="57">
        <f t="shared" si="230"/>
        <v>0.35208544792271679</v>
      </c>
      <c r="QK13" s="57">
        <f t="shared" si="231"/>
        <v>0.39375187174287474</v>
      </c>
      <c r="QL13" s="57">
        <f t="shared" si="232"/>
        <v>0.43541829556303274</v>
      </c>
      <c r="QM13" s="57">
        <f t="shared" si="233"/>
        <v>0.47708471938319075</v>
      </c>
      <c r="QN13" s="57">
        <f t="shared" si="234"/>
        <v>0.51548979173662579</v>
      </c>
      <c r="QO13" s="57">
        <f t="shared" si="235"/>
        <v>0.53040578305319153</v>
      </c>
      <c r="QP13" s="61">
        <f t="shared" si="236"/>
        <v>0.2</v>
      </c>
      <c r="QQ13" s="57">
        <f>MIN(FQ13,$C$16)*$C$17*1000/60/60/$C$21</f>
        <v>0.74696820600473601</v>
      </c>
      <c r="QR13" s="57">
        <f>MIN(FR13,$C$16)*$C$17*1000/60/60/$C$21</f>
        <v>1.0004130106147044</v>
      </c>
      <c r="QS13" s="57">
        <f>MIN(FS13,$C$16)*$C$17*1000/60/60/$C$21</f>
        <v>0.97792096878189905</v>
      </c>
      <c r="QT13" s="57">
        <f>MIN(FT13,$C$16)*$C$17*1000/60/60/$C$21</f>
        <v>0.9475386712810322</v>
      </c>
      <c r="QU13" s="57">
        <f>MIN(FU13,$C$16)*$C$17*1000/60/60/$C$21</f>
        <v>0.90957527635297208</v>
      </c>
      <c r="QV13" s="57">
        <f>MIN(FV13,$C$16)*$C$17*1000/60/60/$C$21</f>
        <v>0.86557637414792554</v>
      </c>
      <c r="QW13" s="57">
        <f>MIN(FW13,$C$16)*$C$17*1000/60/60/$C$21</f>
        <v>0.81521686939163873</v>
      </c>
      <c r="QX13" s="57">
        <f>MIN(FX13,$C$16)*$C$17*1000/60/60/$C$21</f>
        <v>0.75418395826882911</v>
      </c>
      <c r="QY13" s="57">
        <f>MIN(FY13,$C$16)*$C$17*1000/60/60/$C$21</f>
        <v>0.70779207130577593</v>
      </c>
      <c r="QZ13" s="57">
        <f>MIN(FZ13,$C$16)*$C$17*1000/60/60/$C$21</f>
        <v>0.68918063667302853</v>
      </c>
      <c r="RA13" s="57">
        <f>MIN(GA13,$C$16)*$C$17*1000/60/60/$C$21</f>
        <v>0.65571012064513812</v>
      </c>
      <c r="RB13" s="57">
        <f>MIN(GB13,$C$16)*$C$17*1000/60/60/$C$21</f>
        <v>0.31547143903972863</v>
      </c>
      <c r="RC13" s="57">
        <f>MIN(GC13,$C$16)*$C$17*1000/60/60/$C$21</f>
        <v>0.37856572684767431</v>
      </c>
      <c r="RD13" s="57">
        <f>MIN(GD13,$C$16)*$C$17*1000/60/60/$C$21</f>
        <v>0.44166001465562016</v>
      </c>
      <c r="RE13" s="57">
        <f>MIN(GE13,$C$16)*$C$17*1000/60/60/$C$21</f>
        <v>0.50475430246356578</v>
      </c>
      <c r="RF13" s="57">
        <f>MIN(GF13,$C$16)*$C$17*1000/60/60/$C$21</f>
        <v>0.56784859027151147</v>
      </c>
      <c r="RG13" s="57">
        <f>MIN(GG13,$C$16)*$C$17*1000/60/60/$C$21</f>
        <v>0.63094287807945726</v>
      </c>
      <c r="RH13" s="57">
        <f>MIN(GH13,$C$16)*$C$17*1000/60/60/$C$21</f>
        <v>0.69403716588740294</v>
      </c>
      <c r="RI13" s="57">
        <f>MIN(GI13,$C$16)*$C$17*1000/60/60/$C$21</f>
        <v>0.75713145369534862</v>
      </c>
      <c r="RJ13" s="57">
        <f>MIN(GJ13,$C$16)*$C$17*1000/60/60/$C$21</f>
        <v>0.75496061329789299</v>
      </c>
      <c r="RK13" s="57">
        <f>MIN(GK13,$C$16)*$C$17*1000/60/60/$C$21</f>
        <v>0.76009131502178551</v>
      </c>
      <c r="RL13" s="61">
        <f t="shared" si="237"/>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v>
      </c>
      <c r="RU13" s="2">
        <f>IF(AND(LW13&gt;=LW$6*'Drive Train'!$AA$52,LW13&lt;=LW$6*'Drive Train'!$AA$53,LA13=0,KE13=0,FC13&gt;0),$C$17,0)</f>
        <v>0</v>
      </c>
      <c r="RV13" s="2">
        <f>IF(AND(LX13&gt;=LX$6*'Drive Train'!$AA$52,LX13&lt;=LX$6*'Drive Train'!$AA$53,LB13=0,KF13=0,FD13&gt;0),$C$17,0)</f>
        <v>0</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61">
        <f t="shared" si="238"/>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48">
        <f t="shared" si="239"/>
        <v>0.2</v>
      </c>
    </row>
    <row r="14" spans="1:524" x14ac:dyDescent="0.2">
      <c r="A14" s="7"/>
      <c r="B14" s="70" t="s">
        <v>8</v>
      </c>
      <c r="C14" s="74">
        <f>(VLOOKUP('Drive Train'!$D$4,Motors!$B$6:$I$26,6,FALSE))*C9</f>
        <v>133.40166666666667</v>
      </c>
      <c r="D14" s="5"/>
      <c r="E14" s="6"/>
      <c r="J14" s="15">
        <f>'Drive Train'!I12/C12</f>
        <v>0</v>
      </c>
      <c r="K14" s="69">
        <v>-1</v>
      </c>
      <c r="P14" s="5"/>
      <c r="R14" s="63">
        <f t="shared" si="114"/>
        <v>0.24000000000000002</v>
      </c>
      <c r="S14" s="2">
        <f>NG14/'Drive Train'!$F$35</f>
        <v>0.66086833118984578</v>
      </c>
      <c r="T14" s="2">
        <f>NH14/'Drive Train'!$F$35</f>
        <v>0.55072693375017101</v>
      </c>
      <c r="U14" s="2">
        <f>NI14/'Drive Train'!$F$35</f>
        <v>0.56050146798277911</v>
      </c>
      <c r="V14" s="2">
        <f>NJ14/'Drive Train'!$F$35</f>
        <v>0.5737049294201646</v>
      </c>
      <c r="W14" s="2">
        <f>NK14/'Drive Train'!$F$35</f>
        <v>0.59020296486170987</v>
      </c>
      <c r="X14" s="2">
        <f>NL14/'Drive Train'!$F$35</f>
        <v>0.60932389567792122</v>
      </c>
      <c r="Y14" s="2">
        <f>NM14/'Drive Train'!$F$35</f>
        <v>0.63120900094477905</v>
      </c>
      <c r="Z14" s="2">
        <f>NN14/'Drive Train'!$F$35</f>
        <v>0.65773252795580894</v>
      </c>
      <c r="AA14" s="2">
        <f>NO14/'Drive Train'!$F$35</f>
        <v>0.67789339599110954</v>
      </c>
      <c r="AB14" s="2">
        <f>NP14/'Drive Train'!$F$35</f>
        <v>0.68598150583404982</v>
      </c>
      <c r="AC14" s="2">
        <f>NQ14/'Drive Train'!$F$35</f>
        <v>0.70052703741048938</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0.65739501119210464</v>
      </c>
      <c r="AM14" s="2">
        <f>OA14/'Drive Train'!$F$35</f>
        <v>0.65516532390936355</v>
      </c>
      <c r="AN14" s="61">
        <f t="shared" si="115"/>
        <v>0.24000000000000002</v>
      </c>
      <c r="AO14" s="46">
        <f>LO14*12*60/(PI() * 'Drive Train'!$F$15)/S$6*ABS(S14)</f>
        <v>1368.7430621099143</v>
      </c>
      <c r="AP14" s="46">
        <f>LP14*12*60/(PI() * 'Drive Train'!$F$15)/T$6*ABS(T14)</f>
        <v>113.54290062230332</v>
      </c>
      <c r="AQ14" s="46">
        <f>LQ14*12*60/(PI() * 'Drive Train'!$F$15)/U$6*ABS(U14)</f>
        <v>237.34653917322018</v>
      </c>
      <c r="AR14" s="46">
        <f>LR14*12*60/(PI() * 'Drive Train'!$F$15)/V$6*ABS(V14)</f>
        <v>406.53676197042773</v>
      </c>
      <c r="AS14" s="46">
        <f>LS14*12*60/(PI() * 'Drive Train'!$F$15)/W$6*ABS(W14)</f>
        <v>620.67456073842118</v>
      </c>
      <c r="AT14" s="46">
        <f>LT14*12*60/(PI() * 'Drive Train'!$F$15)/X$6*ABS(X14)</f>
        <v>872.68312240257171</v>
      </c>
      <c r="AU14" s="46">
        <f>LU14*12*60/(PI() * 'Drive Train'!$F$15)/Y$6*ABS(Y14)</f>
        <v>1129.5975725471769</v>
      </c>
      <c r="AV14" s="46">
        <f>LV14*12*60/(PI() * 'Drive Train'!$F$15)/Z$6*ABS(Z14)</f>
        <v>1411.8869017435827</v>
      </c>
      <c r="AW14" s="46">
        <f>LW14*12*60/(PI() * 'Drive Train'!$F$15)/AA$6*ABS(AA14)</f>
        <v>1656.6596516161308</v>
      </c>
      <c r="AX14" s="46">
        <f>LX14*12*60/(PI() * 'Drive Train'!$F$15)/AB$6*ABS(AB14)</f>
        <v>1881.4243836395403</v>
      </c>
      <c r="AY14" s="46">
        <f>LY14*12*60/(PI() * 'Drive Train'!$F$15)/AC$6*ABS(AC14)</f>
        <v>2125.0701428686734</v>
      </c>
      <c r="AZ14" s="46">
        <f>LZ14*12*60/(PI() * 'Drive Train'!$F$15)/AD$6*ABS(AD14)</f>
        <v>632.25273734080315</v>
      </c>
      <c r="BA14" s="46">
        <f>MA14*12*60/(PI() * 'Drive Train'!$F$15)/AE$6*ABS(AE14)</f>
        <v>749.30297532707482</v>
      </c>
      <c r="BB14" s="46">
        <f>MB14*12*60/(PI() * 'Drive Train'!$F$15)/AF$6*ABS(AF14)</f>
        <v>857.16958875191813</v>
      </c>
      <c r="BC14" s="46">
        <f>MC14*12*60/(PI() * 'Drive Train'!$F$15)/AG$6*ABS(AG14)</f>
        <v>955.85257761533273</v>
      </c>
      <c r="BD14" s="46">
        <f>MD14*12*60/(PI() * 'Drive Train'!$F$15)/AH$6*ABS(AH14)</f>
        <v>1045.3519419173192</v>
      </c>
      <c r="BE14" s="46">
        <f>ME14*12*60/(PI() * 'Drive Train'!$F$15)/AI$6*ABS(AI14)</f>
        <v>1125.667681657877</v>
      </c>
      <c r="BF14" s="46">
        <f>MF14*12*60/(PI() * 'Drive Train'!$F$15)/AJ$6*ABS(AJ14)</f>
        <v>1196.7997968370066</v>
      </c>
      <c r="BG14" s="46">
        <f>MG14*12*60/(PI() * 'Drive Train'!$F$15)/AK$6*ABS(AK14)</f>
        <v>1258.7482874547081</v>
      </c>
      <c r="BH14" s="46">
        <f>MH14*12*60/(PI() * 'Drive Train'!$F$15)/AL$6*ABS(AL14)</f>
        <v>1344.068791278615</v>
      </c>
      <c r="BI14" s="46">
        <f>MI14*12*60/(PI() * 'Drive Train'!$F$15)/AM$6*ABS(AM14)</f>
        <v>1359.0294547286862</v>
      </c>
      <c r="BJ14" s="61">
        <f t="shared" si="65"/>
        <v>0.24000000000000002</v>
      </c>
      <c r="BK14" s="2">
        <f>IF(OR(KS13=1,AND($C$37=Motors!$C$31,OY13=1)),0,IF(NG14=0,-(CG13+$C$15)/($C$14-$C$15)*$C$12,($C$11*S14-AO14)/($C$11*S14)*$C$12*S14))</f>
        <v>1.0119883199166633</v>
      </c>
      <c r="BL14" s="2">
        <f>IF(OR(KT13=1,AND($C$37=Motors!$C$31,OZ13=1)),0,IF(NH14=0,-(CH13+$C$15)/($C$14-$C$15)*$C$12,($C$11*T14-AP14)/($C$11*T14)*$C$12*T14))</f>
        <v>1.3009908244448745</v>
      </c>
      <c r="BM14" s="2">
        <f>IF(OR(KU13=1,AND($C$37=Motors!$C$31,PA13=1)),0,IF(NI14=0,-(CI13+$C$15)/($C$14-$C$15)*$C$12,($C$11*U14-AQ14)/($C$11*U14)*$C$12*U14))</f>
        <v>1.2698131624006115</v>
      </c>
      <c r="BN14" s="2">
        <f>IF(OR(KV13=1,AND($C$37=Motors!$C$31,PB13=1)),0,IF(NJ14=0,-(CJ13+$C$15)/($C$14-$C$15)*$C$12,($C$11*V14-AR14)/($C$11*V14)*$C$12*V14))</f>
        <v>1.2268267258044416</v>
      </c>
      <c r="BO14" s="2">
        <f>IF(OR(KW13=1,AND($C$37=Motors!$C$31,PC13=1)),0,IF(NK14=0,-(CK13+$C$15)/($C$14-$C$15)*$C$12,($C$11*W14-AS14)/($C$11*W14)*$C$12*W14))</f>
        <v>1.1718974067331256</v>
      </c>
      <c r="BP14" s="2">
        <f>IF(OR(KX13=1,AND($C$37=Motors!$C$31,PD13=1)),0,IF(NL14=0,-(CL13+$C$15)/($C$14-$C$15)*$C$12,($C$11*X14-AT14)/($C$11*X14)*$C$12*X14))</f>
        <v>1.1065301682787443</v>
      </c>
      <c r="BQ14" s="2">
        <f>IF(OR(KY13=1,AND($C$37=Motors!$C$31,PE13=1)),0,IF(NM14=0,-(CM13+$C$15)/($C$14-$C$15)*$C$12,($C$11*Y14-AU14)/($C$11*Y14)*$C$12*Y14))</f>
        <v>1.0457606861196496</v>
      </c>
      <c r="BR14" s="2">
        <f>IF(OR(KZ13=1,AND($C$37=Motors!$C$31,PF13=1)),0,IF(NN14=0,-(CN13+$C$15)/($C$14-$C$15)*$C$12,($C$11*Z14-AV14)/($C$11*Z14)*$C$12*Z14))</f>
        <v>0.98506784692278759</v>
      </c>
      <c r="BS14" s="2">
        <f>IF(OR(LA13=1,AND($C$37=Motors!$C$31,PG13=1)),0,IF(NO14=0,-(CO13+$C$15)/($C$14-$C$15)*$C$12,($C$11*AA14-AW14)/($C$11*AA14)*$C$12*AA14))</f>
        <v>0.92547703952669402</v>
      </c>
      <c r="BT14" s="2">
        <f>IF(OR(LB13=1,AND($C$37=Motors!$C$31,PH13=1)),0,IF(NP14=0,-(CP13+$C$15)/($C$14-$C$15)*$C$12,($C$11*AB14-AX14)/($C$11*AB14)*$C$12*AB14))</f>
        <v>0.84517292330230565</v>
      </c>
      <c r="BU14" s="2">
        <f>IF(OR(LC13=1,AND($C$37=Motors!$C$31,PI13=1)),0,IF(NQ14=0,-(CQ13+$C$15)/($C$14-$C$15)*$C$12,($C$11*AC14-AY14)/($C$11*AC14)*$C$12*AC14))</f>
        <v>0.77230323104963228</v>
      </c>
      <c r="BV14" s="2">
        <f>IF(OR(LD13=1,AND($C$37=Motors!$C$31,PJ13=1)),0,IF(NR14=0,-(CR13+$C$15)/($C$14-$C$15)*$C$12,($C$11*AD14-AZ14)/($C$11*AD14)*$C$12*AD14))</f>
        <v>1.8003694339420686</v>
      </c>
      <c r="BW14" s="2">
        <f>IF(OR(LE13=1,AND($C$37=Motors!$C$31,PK13=1)),0,IF(NS14=0,-(CS13+$C$15)/($C$14-$C$15)*$C$12,($C$11*AE14-BA14)/($C$11*AE14)*$C$12*AE14))</f>
        <v>1.6809204241464812</v>
      </c>
      <c r="BX14" s="2">
        <f>IF(OR(LF13=1,AND($C$37=Motors!$C$31,PL13=1)),0,IF(NT14=0,-(CT13+$C$15)/($C$14-$C$15)*$C$12,($C$11*AF14-BB14)/($C$11*AF14)*$C$12*AF14))</f>
        <v>1.5655635825415823</v>
      </c>
      <c r="BY14" s="2">
        <f>IF(OR(LG13=1,AND($C$37=Motors!$C$31,PM13=1)),0,IF(NU14=0,-(CU13+$C$15)/($C$14-$C$15)*$C$12,($C$11*AG14-BC14)/($C$11*AG14)*$C$12*AG14))</f>
        <v>1.4542989091273719</v>
      </c>
      <c r="BZ14" s="2">
        <f>IF(OR(LH13=1,AND($C$37=Motors!$C$31,PN13=1)),0,IF(NV14=0,-(CV13+$C$15)/($C$14-$C$15)*$C$12,($C$11*AH14-BD14)/($C$11*AH14)*$C$12*AH14))</f>
        <v>1.3471264039038497</v>
      </c>
      <c r="CA14" s="2">
        <f>IF(OR(LI13=1,AND($C$37=Motors!$C$31,PO13=1)),0,IF(NW14=0,-(CW13+$C$15)/($C$14-$C$15)*$C$12,($C$11*AI14-BE14)/($C$11*AI14)*$C$12*AI14))</f>
        <v>1.244046066871016</v>
      </c>
      <c r="CB14" s="2">
        <f>IF(OR(LJ13=1,AND($C$37=Motors!$C$31,PP13=1)),0,IF(NX14=0,-(CX13+$C$15)/($C$14-$C$15)*$C$12,($C$11*AJ14-BF14)/($C$11*AJ14)*$C$12*AJ14))</f>
        <v>1.1450578980288706</v>
      </c>
      <c r="CC14" s="2">
        <f>IF(OR(LK13=1,AND($C$37=Motors!$C$31,PQ13=1)),0,IF(NY14=0,-(CY13+$C$15)/($C$14-$C$15)*$C$12,($C$11*AK14-BG14)/($C$11*AK14)*$C$12*AK14))</f>
        <v>1.0501618973774136</v>
      </c>
      <c r="CD14" s="2">
        <f>IF(OR(LL13=1,AND($C$37=Motors!$C$31,PR13=1)),0,IF(NZ14=0,-(CZ13+$C$15)/($C$14-$C$15)*$C$12,($C$11*AL14-BH14)/($C$11*AL14)*$C$12*AL14))</f>
        <v>1.0144588634084206</v>
      </c>
      <c r="CE14" s="2">
        <f>IF(OR(LM13=1,AND($C$37=Motors!$C$31,PS13=1)),0,IF(OA14=0,-(DA13+$C$15)/($C$14-$C$15)*$C$12,($C$11*AM14-BI14)/($C$11*AM14)*$C$12*AM14))</f>
        <v>1.0023204198651607</v>
      </c>
      <c r="CF14" s="61">
        <f t="shared" si="67"/>
        <v>0.24000000000000002</v>
      </c>
      <c r="CG14" s="57">
        <f>IF(AND(KS13=1,OY13=1),0,ABS(BK14/$C$12*($C$14-$C$15)+$C$15) *'Drive Train'!$AA$49 + CG13*(1-'Drive Train'!$AA$49))</f>
        <v>56.624230890169244</v>
      </c>
      <c r="CH14" s="57">
        <f>IF(AND(KT13=1,OZ13=1),0,ABS(BL14/$C$12*($C$14-$C$15)+$C$15) *'Drive Train'!$AA$49 + CH13*(1-'Drive Train'!$AA$49))</f>
        <v>72.009716919617162</v>
      </c>
      <c r="CI14" s="57">
        <f>IF(AND(KU13=1,PA13=1),0,ABS(BM14/$C$12*($C$14-$C$15)+$C$15) *'Drive Train'!$AA$49 + CI13*(1-'Drive Train'!$AA$49))</f>
        <v>70.34992686141014</v>
      </c>
      <c r="CJ14" s="57">
        <f>IF(AND(KV13=1,PB13=1),0,ABS(BN14/$C$12*($C$14-$C$15)+$C$15) *'Drive Train'!$AA$49 + CJ13*(1-'Drive Train'!$AA$49))</f>
        <v>68.061478805273794</v>
      </c>
      <c r="CK14" s="57">
        <f>IF(AND(KW13=1,PC13=1),0,ABS(BO14/$C$12*($C$14-$C$15)+$C$15) *'Drive Train'!$AA$49 + CK13*(1-'Drive Train'!$AA$49))</f>
        <v>65.13723331280498</v>
      </c>
      <c r="CL14" s="57">
        <f>IF(AND(KX13=1,PD13=1),0,ABS(BP14/$C$12*($C$14-$C$15)+$C$15) *'Drive Train'!$AA$49 + CL13*(1-'Drive Train'!$AA$49))</f>
        <v>61.657309373511566</v>
      </c>
      <c r="CM14" s="57">
        <f>IF(AND(KY13=1,PE13=1),0,ABS(BQ14/$C$12*($C$14-$C$15)+$C$15) *'Drive Train'!$AA$49 + CM13*(1-'Drive Train'!$AA$49))</f>
        <v>58.422153954004571</v>
      </c>
      <c r="CN14" s="57">
        <f>IF(AND(KZ13=1,PF13=1),0,ABS(BR14/$C$12*($C$14-$C$15)+$C$15) *'Drive Train'!$AA$49 + CN13*(1-'Drive Train'!$AA$49))</f>
        <v>55.19107873866956</v>
      </c>
      <c r="CO14" s="57">
        <f>IF(AND(LA13=1,PG13=1),0,ABS(BS14/$C$12*($C$14-$C$15)+$C$15) *'Drive Train'!$AA$49 + CO13*(1-'Drive Train'!$AA$49))</f>
        <v>52.018671855300759</v>
      </c>
      <c r="CP14" s="57">
        <f>IF(AND(LB13=1,PH13=1),0,ABS(BT14/$C$12*($C$14-$C$15)+$C$15) *'Drive Train'!$AA$49 + CP13*(1-'Drive Train'!$AA$49))</f>
        <v>47.743560605678759</v>
      </c>
      <c r="CQ14" s="57">
        <f>IF(AND(LC13=1,PI13=1),0,ABS(BU14/$C$12*($C$14-$C$15)+$C$15) *'Drive Train'!$AA$49 + CQ13*(1-'Drive Train'!$AA$49))</f>
        <v>43.86423217579577</v>
      </c>
      <c r="CR14" s="57">
        <f>IF(AND(LD13=1,PJ13=1),0,ABS(BV14/$C$12*($C$14-$C$15)+$C$15) *'Drive Train'!$AA$49 + CR13*(1-'Drive Train'!$AA$49))</f>
        <v>98.594893516500974</v>
      </c>
      <c r="CS14" s="57">
        <f>IF(AND(LE13=1,PK13=1),0,ABS(BW14/$C$12*($C$14-$C$15)+$C$15) *'Drive Train'!$AA$49 + CS13*(1-'Drive Train'!$AA$49))</f>
        <v>92.235844571781541</v>
      </c>
      <c r="CT14" s="57">
        <f>IF(AND(LF13=1,PL13=1),0,ABS(BX14/$C$12*($C$14-$C$15)+$C$15) *'Drive Train'!$AA$49 + CT13*(1-'Drive Train'!$AA$49))</f>
        <v>86.094648398375512</v>
      </c>
      <c r="CU14" s="57">
        <f>IF(AND(LG13=1,PM13=1),0,ABS(BY14/$C$12*($C$14-$C$15)+$C$15) *'Drive Train'!$AA$49 + CU13*(1-'Drive Train'!$AA$49))</f>
        <v>80.171304996282899</v>
      </c>
      <c r="CV14" s="57">
        <f>IF(AND(LH13=1,PN13=1),0,ABS(BZ14/$C$12*($C$14-$C$15)+$C$15) *'Drive Train'!$AA$49 + CV13*(1-'Drive Train'!$AA$49))</f>
        <v>74.465814365503689</v>
      </c>
      <c r="CW14" s="57">
        <f>IF(AND(LI13=1,PO13=1),0,ABS(CA14/$C$12*($C$14-$C$15)+$C$15) *'Drive Train'!$AA$49 + CW13*(1-'Drive Train'!$AA$49))</f>
        <v>68.978176506037897</v>
      </c>
      <c r="CX14" s="57">
        <f>IF(AND(LJ13=1,PP13=1),0,ABS(CB14/$C$12*($C$14-$C$15)+$C$15) *'Drive Train'!$AA$49 + CX13*(1-'Drive Train'!$AA$49))</f>
        <v>63.708391417885515</v>
      </c>
      <c r="CY14" s="57">
        <f>IF(AND(LK13=1,PQ13=1),0,ABS(CC14/$C$12*($C$14-$C$15)+$C$15) *'Drive Train'!$AA$49 + CY13*(1-'Drive Train'!$AA$49))</f>
        <v>58.656459101046536</v>
      </c>
      <c r="CZ14" s="57">
        <f>IF(AND(LL13=1,PR13=1),0,ABS(CD14/$C$12*($C$14-$C$15)+$C$15) *'Drive Train'!$AA$49 + CZ13*(1-'Drive Train'!$AA$49))</f>
        <v>56.755754014647444</v>
      </c>
      <c r="DA14" s="57">
        <f>IF(AND(LM13=1,PS13=1),0,ABS(CE14/$C$12*($C$14-$C$15)+$C$15) *'Drive Train'!$AA$49 + DA13*(1-'Drive Train'!$AA$49))</f>
        <v>56.109545588672248</v>
      </c>
      <c r="DB14" s="61">
        <f t="shared" si="116"/>
        <v>0.24000000000000002</v>
      </c>
      <c r="DC14" s="57">
        <f t="shared" si="68"/>
        <v>56.624230890169244</v>
      </c>
      <c r="DD14" s="57">
        <f t="shared" si="69"/>
        <v>72.009716919617162</v>
      </c>
      <c r="DE14" s="57">
        <f t="shared" si="70"/>
        <v>70.34992686141014</v>
      </c>
      <c r="DF14" s="57">
        <f t="shared" si="71"/>
        <v>68.061478805273794</v>
      </c>
      <c r="DG14" s="57">
        <f t="shared" si="72"/>
        <v>65.13723331280498</v>
      </c>
      <c r="DH14" s="57">
        <f t="shared" si="73"/>
        <v>61.657309373511566</v>
      </c>
      <c r="DI14" s="57">
        <f t="shared" si="74"/>
        <v>58.422153954004571</v>
      </c>
      <c r="DJ14" s="57">
        <f t="shared" si="75"/>
        <v>55.19107873866956</v>
      </c>
      <c r="DK14" s="57">
        <f t="shared" si="76"/>
        <v>52.018671855300759</v>
      </c>
      <c r="DL14" s="57">
        <f t="shared" si="77"/>
        <v>47.743560605678759</v>
      </c>
      <c r="DM14" s="57">
        <f t="shared" si="78"/>
        <v>43.86423217579577</v>
      </c>
      <c r="DN14" s="57">
        <f t="shared" si="79"/>
        <v>25</v>
      </c>
      <c r="DO14" s="57">
        <f t="shared" si="80"/>
        <v>30</v>
      </c>
      <c r="DP14" s="57">
        <f t="shared" si="81"/>
        <v>35</v>
      </c>
      <c r="DQ14" s="57">
        <f t="shared" si="82"/>
        <v>40</v>
      </c>
      <c r="DR14" s="57">
        <f t="shared" si="83"/>
        <v>45</v>
      </c>
      <c r="DS14" s="57">
        <f t="shared" si="84"/>
        <v>50</v>
      </c>
      <c r="DT14" s="57">
        <f t="shared" si="85"/>
        <v>55</v>
      </c>
      <c r="DU14" s="57">
        <f t="shared" si="86"/>
        <v>58.656459101046536</v>
      </c>
      <c r="DV14" s="57">
        <f t="shared" si="87"/>
        <v>56.755754014647444</v>
      </c>
      <c r="DW14" s="57">
        <f t="shared" si="88"/>
        <v>56.109545588672248</v>
      </c>
      <c r="DX14" s="61">
        <f t="shared" si="117"/>
        <v>0.24000000000000002</v>
      </c>
      <c r="DY14" s="2">
        <f>IF(OY14=0,($C$23/0.4536*IF(ISNA(MK13),'Drive Train'!$F$16,'Drive Train'!$F$17)*4.448*$C$24*S$6)*SIGN(BK14),BK14)</f>
        <v>4.5236871680000004</v>
      </c>
      <c r="DZ14" s="2">
        <f>IF(OZ14=0,($C$23/0.4536*IF(ISNA(ML13),'Drive Train'!$F$16,'Drive Train'!$F$17)*4.448*$C$24*$C$21*T$6)*SIGN(BL14),BL14)</f>
        <v>14.225645600594998</v>
      </c>
      <c r="EA14" s="2">
        <f>IF(PA14=0,($C$23/0.4536*IF(ISNA(MM13),'Drive Train'!$F$16,'Drive Train'!$F$17)*4.448*$C$24*$C$21*U$6)*SIGN(BM14),BM14)</f>
        <v>9.8485238773349995</v>
      </c>
      <c r="EB14" s="2">
        <f>IF(PB14=0,($C$23/0.4536*IF(ISNA(MN13),'Drive Train'!$F$16,'Drive Train'!$F$17)*4.448*$C$24*$C$21*V$6)*SIGN(BN14),BN14)</f>
        <v>7.5312241414914709</v>
      </c>
      <c r="EC14" s="2">
        <f>IF(PC14=0,($C$23/0.4536*IF(ISNA(MO13),'Drive Train'!$F$16,'Drive Train'!$F$17)*4.448*$C$24*$C$21*W$6)*SIGN(BO14),BO14)</f>
        <v>6.0967052573978577</v>
      </c>
      <c r="ED14" s="2">
        <f>IF(PD14=0,($C$23/0.4536*IF(ISNA(MP13),'Drive Train'!$F$16,'Drive Train'!$F$17)*4.448*$C$24*$C$21*X$6)*SIGN(BP14),BP14)</f>
        <v>5.1212324162142009</v>
      </c>
      <c r="EE14" s="2">
        <f>IF(PE14=0,($C$23/0.4536*IF(ISNA(MQ13),'Drive Train'!$F$16,'Drive Train'!$F$17)*4.448*$C$24*$C$21*Y$6)*SIGN(BQ14),BQ14)</f>
        <v>4.4148555312191382</v>
      </c>
      <c r="EF14" s="2">
        <f>IF(PF14=0,($C$23/0.4536*IF(ISNA(MR13),'Drive Train'!$F$16,'Drive Train'!$F$17)*4.448*$C$24*$C$21*Z$6)*SIGN(BR14),BR14)</f>
        <v>3.8797215274349997</v>
      </c>
      <c r="EG14" s="2">
        <f>IF(PG14=0,($C$23/0.4536*IF(ISNA(MS13),'Drive Train'!$F$16,'Drive Train'!$F$17)*4.448*$C$24*$C$21*AA$6)*SIGN(BS14),BS14)</f>
        <v>3.4602921731177019</v>
      </c>
      <c r="EH14" s="2">
        <f>IF(PH14=0,($C$23/0.4536*IF(ISNA(MT13),'Drive Train'!$F$16,'Drive Train'!$F$17)*4.448*$C$24*$C$21*AB$6)*SIGN(BT14),BT14)</f>
        <v>3.1227026928135362</v>
      </c>
      <c r="EI14" s="2">
        <f>IF(PI14=0,($C$23/0.4536*IF(ISNA(MU13),'Drive Train'!$F$16,'Drive Train'!$F$17)*4.448*$C$24*$C$21*AC$6)*SIGN(BU14),BU14)</f>
        <v>2.8451291201189992</v>
      </c>
      <c r="EJ14" s="2">
        <f>IF(PJ14=0,($C$23/0.4536*IF(ISNA(MV13),'Drive Train'!$F$16,'Drive Train'!$F$17)*4.448*$C$24*$C$21*AD$6)*SIGN(BV14),BV14)</f>
        <v>3.9831807681666</v>
      </c>
      <c r="EK14" s="2">
        <f>IF(PK14=0,($C$23/0.4536*IF(ISNA(MW13),'Drive Train'!$F$16,'Drive Train'!$F$17)*4.448*$C$24*$C$21*AE$6)*SIGN(BW14),BW14)</f>
        <v>3.9831807681666</v>
      </c>
      <c r="EL14" s="2">
        <f>IF(PL14=0,($C$23/0.4536*IF(ISNA(MX13),'Drive Train'!$F$16,'Drive Train'!$F$17)*4.448*$C$24*$C$21*AF$6)*SIGN(BX14),BX14)</f>
        <v>3.9831807681666</v>
      </c>
      <c r="EM14" s="2">
        <f>IF(PM14=0,($C$23/0.4536*IF(ISNA(MY13),'Drive Train'!$F$16,'Drive Train'!$F$17)*4.448*$C$24*$C$21*AG$6)*SIGN(BY14),BY14)</f>
        <v>3.9831807681666</v>
      </c>
      <c r="EN14" s="2">
        <f>IF(PN14=0,($C$23/0.4536*IF(ISNA(MZ13),'Drive Train'!$F$16,'Drive Train'!$F$17)*4.448*$C$24*$C$21*AH$6)*SIGN(BZ14),BZ14)</f>
        <v>3.9831807681666</v>
      </c>
      <c r="EO14" s="2">
        <f>IF(PO14=0,($C$23/0.4536*IF(ISNA(NA13),'Drive Train'!$F$16,'Drive Train'!$F$17)*4.448*$C$24*$C$21*AI$6)*SIGN(CA14),CA14)</f>
        <v>3.9831807681666</v>
      </c>
      <c r="EP14" s="2">
        <f>IF(PP14=0,($C$23/0.4536*IF(ISNA(NB13),'Drive Train'!$F$16,'Drive Train'!$F$17)*4.448*$C$24*$C$21*AJ$6)*SIGN(CB14),CB14)</f>
        <v>3.9831807681666</v>
      </c>
      <c r="EQ14" s="2">
        <f>IF(PQ14=0,($C$23/0.4536*IF(ISNA(NC13),'Drive Train'!$F$16,'Drive Train'!$F$17)*4.448*$C$24*$C$21*AK$6)*SIGN(CC14),CC14)</f>
        <v>3.9831807681666</v>
      </c>
      <c r="ER14" s="2">
        <f>IF(PR14=0,($C$23/0.4536*IF(ISNA(ND13),'Drive Train'!$F$16,'Drive Train'!$F$17)*4.448*$C$24*$C$21*AL$6)*SIGN(CD14),CD14)</f>
        <v>3.9831807681666</v>
      </c>
      <c r="ES14" s="2">
        <f>IF(PS14=0,($C$23/0.4536*IF(ISNA(NE13),'Drive Train'!$F$16,'Drive Train'!$F$17)*4.448*$C$24*$C$21*AM$6)*SIGN(CE14),CE14)</f>
        <v>3.9831807681666</v>
      </c>
      <c r="ET14" s="61">
        <f t="shared" si="89"/>
        <v>0.24000000000000002</v>
      </c>
      <c r="EU14" s="259">
        <f>MAX(MIN(IF(AND(OY13=1,NG14&lt;0),-1,1)*(DC14-$C$15)/($C$14-$C$15)*$C$12*$C$21-$C$33*LO14/AO$6 -  OY13*$C$33/$C$21,DY13/$C$19),MAX(EU$8:EU13)*-1)</f>
        <v>0.78080301784129413</v>
      </c>
      <c r="EV14" s="259">
        <f>MAX(MIN(IF(AND(OZ13=1,NH14&lt;0),-1,1)*(DD14-$C$15)/($C$14-$C$15)*$C$12*$C$21-$C$33*LP14/AP$6 -  OZ13*$C$33/$C$21,DZ13/$C$19),MAX(EV$8:EV13)*-1)</f>
        <v>1.1345670778351507</v>
      </c>
      <c r="EW14" s="259">
        <f>MAX(MIN(IF(AND(PA13=1,NI14&lt;0),-1,1)*(DE14-$C$15)/($C$14-$C$15)*$C$12*$C$21-$C$33*LQ14/AQ$6 -  PA13*$C$33/$C$21,EA13/$C$19),MAX(EW$8:EW13)*-1)</f>
        <v>1.095546138579538</v>
      </c>
      <c r="EX14" s="259">
        <f>MAX(MIN(IF(AND(PB13=1,NJ14&lt;0),-1,1)*(DF14-$C$15)/($C$14-$C$15)*$C$12*$C$21-$C$33*LR14/AR$6 -  PB13*$C$33/$C$21,EB13/$C$19),MAX(EX$8:EX13)*-1)</f>
        <v>1.0425134862621379</v>
      </c>
      <c r="EY14" s="259">
        <f>MAX(MIN(IF(AND(PC13=1,NK14&lt;0),-1,1)*(DG14-$C$15)/($C$14-$C$15)*$C$12*$C$21-$C$33*LS14/AS$6 -  PC13*$C$33/$C$21,EC13/$C$19),MAX(EY$8:EY13)*-1)</f>
        <v>0.97588492890108358</v>
      </c>
      <c r="EZ14" s="259">
        <f>MAX(MIN(IF(AND(PD13=1,NL14&lt;0),-1,1)*(DH14-$C$15)/($C$14-$C$15)*$C$12*$C$21-$C$33*LT14/AT$6 -  PD13*$C$33/$C$21,ED13/$C$19),MAX(EZ$8:EZ13)*-1)</f>
        <v>0.89806513170601276</v>
      </c>
      <c r="FA14" s="259">
        <f>MAX(MIN(IF(AND(PE13=1,NM14&lt;0),-1,1)*(DI14-$C$15)/($C$14-$C$15)*$C$12*$C$21-$C$33*LU14/AU$6 -  PE13*$C$33/$C$21,EE13/$C$19),MAX(FA$8:FA13)*-1)</f>
        <v>0.82553022006306931</v>
      </c>
      <c r="FB14" s="259">
        <f>MAX(MIN(IF(AND(PF13=1,NN14&lt;0),-1,1)*(DJ14-$C$15)/($C$14-$C$15)*$C$12*$C$21-$C$33*LV14/AV$6 -  PF13*$C$33/$C$21,EF13/$C$19),MAX(FB$8:FB13)*-1)</f>
        <v>0.75308103547759864</v>
      </c>
      <c r="FC14" s="259">
        <f>MAX(MIN(IF(AND(PG13=1,NO14&lt;0),-1,1)*(DK14-$C$15)/($C$14-$C$15)*$C$12*$C$21-$C$33*LW14/AW$6 -  PG13*$C$33/$C$21,EG13/$C$19),MAX(FC$8:FC13)*-1)</f>
        <v>0.68478506673276707</v>
      </c>
      <c r="FD14" s="259">
        <f>MAX(MIN(IF(AND(PH13=1,NP14&lt;0),-1,1)*(DL14-$C$15)/($C$14-$C$15)*$C$12*$C$21-$C$33*LX14/AX$6 -  PH13*$C$33/$C$21,EH13/$C$19),MAX(FD$8:FD13)*-1)</f>
        <v>0.59816538123499319</v>
      </c>
      <c r="FE14" s="259">
        <f>MAX(MIN(IF(AND(PI13=1,NQ14&lt;0),-1,1)*(DM14-$C$15)/($C$14-$C$15)*$C$12*$C$21-$C$33*LY14/AY$6 -  PI13*$C$33/$C$21,EI13/$C$19),MAX(FE$8:FE13)*-1)</f>
        <v>0.51851693690108669</v>
      </c>
      <c r="FF14" s="259">
        <f>MAX(MIN(IF(AND(PJ13=1,NR14&lt;0),-1,1)*(DN14-$C$15)/($C$14-$C$15)*$C$12*$C$21-$C$33*LZ14/AZ$6 -  PJ13*$C$33/$C$21,EJ13/$C$19),MAX(FF$8:FF13)*-1)</f>
        <v>0.32833927384774747</v>
      </c>
      <c r="FG14" s="259">
        <f>MAX(MIN(IF(AND(PK13=1,NS14&lt;0),-1,1)*(DO14-$C$15)/($C$14-$C$15)*$C$12*$C$21-$C$33*MA14/BA$6 -  PK13*$C$33/$C$21,EK13/$C$19),MAX(FG$8:FG13)*-1)</f>
        <v>0.40212172229783794</v>
      </c>
      <c r="FH14" s="259">
        <f>MAX(MIN(IF(AND(PL13=1,NT14&lt;0),-1,1)*(DP14-$C$15)/($C$14-$C$15)*$C$12*$C$21-$C$33*MB14/BB$6 -  PL13*$C$33/$C$21,EL13/$C$19),MAX(FH$8:FH13)*-1)</f>
        <v>0.47590417074792846</v>
      </c>
      <c r="FI14" s="259">
        <f>MAX(MIN(IF(AND(PM13=1,NU14&lt;0),-1,1)*(DQ14-$C$15)/($C$14-$C$15)*$C$12*$C$21-$C$33*MC14/BC$6 -  PM13*$C$33/$C$21,EM13/$C$19),MAX(FI$8:FI13)*-1)</f>
        <v>0.54968661919801887</v>
      </c>
      <c r="FJ14" s="259">
        <f>MAX(MIN(IF(AND(PN13=1,NV14&lt;0),-1,1)*(DR14-$C$15)/($C$14-$C$15)*$C$12*$C$21-$C$33*MD14/BD$6 -  PN13*$C$33/$C$21,EN13/$C$19),MAX(FJ$8:FJ13)*-1)</f>
        <v>0.62346906764810939</v>
      </c>
      <c r="FK14" s="259">
        <f>MAX(MIN(IF(AND(PO13=1,NW14&lt;0),-1,1)*(DS14-$C$15)/($C$14-$C$15)*$C$12*$C$21-$C$33*ME14/BE$6 -  PO13*$C$33/$C$21,EO13/$C$19),MAX(FK$8:FK13)*-1)</f>
        <v>0.6972515160981998</v>
      </c>
      <c r="FL14" s="259">
        <f>MAX(MIN(IF(AND(PP13=1,NX14&lt;0),-1,1)*(DT14-$C$15)/($C$14-$C$15)*$C$12*$C$21-$C$33*MF14/BF$6 -  PP13*$C$33/$C$21,EP13/$C$19),MAX(FL$8:FL13)*-1)</f>
        <v>0.77103396454829021</v>
      </c>
      <c r="FM14" s="259">
        <f>MAX(MIN(IF(AND(PQ13=1,NY14&lt;0),-1,1)*(DU14-$C$15)/($C$14-$C$15)*$C$12*$C$21-$C$33*MG14/BG$6 -  PQ13*$C$33/$C$21,EQ13/$C$19),MAX(FM$8:FM13)*-1)</f>
        <v>0.82259463881575146</v>
      </c>
      <c r="FN14" s="259">
        <f>MAX(MIN(IF(AND(PR13=1,NZ14&lt;0),-1,1)*(DV14-$C$15)/($C$14-$C$15)*$C$12*$C$21-$C$33*MH14/BH$6 -  PR13*$C$33/$C$21,ER13/$C$19),MAX(FN$8:FN13)*-1)</f>
        <v>0.78439409090888113</v>
      </c>
      <c r="FO14" s="259">
        <f>MAX(MIN(IF(AND(PS13=1,OA14&lt;0),-1,1)*(DW14-$C$15)/($C$14-$C$15)*$C$12*$C$21-$C$33*MI14/BI$6 -  PS13*$C$33/$C$21,ES13/$C$19),MAX(FO$8:FO13)*-1)</f>
        <v>0.77211977770752915</v>
      </c>
      <c r="FP14" s="61">
        <f t="shared" si="118"/>
        <v>0.24000000000000002</v>
      </c>
      <c r="FQ14" s="260">
        <f>IF(AND(KS14=1,OY14=1),0,MIN((ABS(($C$14-$C$15)*EU14/$C$12/$C$21)+$C$15)/$C$21,DC14))</f>
        <v>56.624230890169244</v>
      </c>
      <c r="FR14" s="260">
        <f>IF(AND(KT14=1,OZ14=1),0,MIN((ABS(($C$14-$C$15)*EV14/$C$12/$C$21)+$C$15)/$C$21,DD14))</f>
        <v>72.009716919617162</v>
      </c>
      <c r="FS14" s="260">
        <f>IF(AND(KU14=1,PA14=1),0,MIN((ABS(($C$14-$C$15)*EW14/$C$12/$C$21)+$C$15)/$C$21,DE14))</f>
        <v>70.34992686141014</v>
      </c>
      <c r="FT14" s="260">
        <f>IF(AND(KV14=1,PB14=1),0,MIN((ABS(($C$14-$C$15)*EX14/$C$12/$C$21)+$C$15)/$C$21,DF14))</f>
        <v>68.061478805273794</v>
      </c>
      <c r="FU14" s="260">
        <f>IF(AND(KW14=1,PC14=1),0,MIN((ABS(($C$14-$C$15)*EY14/$C$12/$C$21)+$C$15)/$C$21,DG14))</f>
        <v>65.13723331280498</v>
      </c>
      <c r="FV14" s="260">
        <f>IF(AND(KX14=1,PD14=1),0,MIN((ABS(($C$14-$C$15)*EZ14/$C$12/$C$21)+$C$15)/$C$21,DH14))</f>
        <v>61.657309373511566</v>
      </c>
      <c r="FW14" s="260">
        <f>IF(AND(KY14=1,PE14=1),0,MIN((ABS(($C$14-$C$15)*FA14/$C$12/$C$21)+$C$15)/$C$21,DI14))</f>
        <v>58.422153954004571</v>
      </c>
      <c r="FX14" s="260">
        <f>IF(AND(KZ14=1,PF14=1),0,MIN((ABS(($C$14-$C$15)*FB14/$C$12/$C$21)+$C$15)/$C$21,DJ14))</f>
        <v>54.832823522732276</v>
      </c>
      <c r="FY14" s="260">
        <f>IF(AND(LA14=1,PG14=1),0,MIN((ABS(($C$14-$C$15)*FC14/$C$12/$C$21)+$C$15)/$C$21,DK14))</f>
        <v>50.143288553394136</v>
      </c>
      <c r="FZ14" s="260">
        <f>IF(AND(LB14=1,PH14=1),0,MIN((ABS(($C$14-$C$15)*FD14/$C$12/$C$21)+$C$15)/$C$21,DL14))</f>
        <v>44.195557645695104</v>
      </c>
      <c r="GA14" s="260">
        <f>IF(AND(LC14=1,PI14=1),0,MIN((ABS(($C$14-$C$15)*FE14/$C$12/$C$21)+$C$15)/$C$21,DM14))</f>
        <v>38.726506224039959</v>
      </c>
      <c r="GB14" s="260">
        <f>IF(AND(LD14=1,PJ14=1),0,MIN((ABS(($C$14-$C$15)*FF14/$C$12/$C$21)+$C$15)/$C$21,DN14))</f>
        <v>25</v>
      </c>
      <c r="GC14" s="260">
        <f>IF(AND(LE14=1,PK14=1),0,MIN((ABS(($C$14-$C$15)*FG14/$C$12/$C$21)+$C$15)/$C$21,DO14))</f>
        <v>30</v>
      </c>
      <c r="GD14" s="260">
        <f>IF(AND(LF14=1,PL14=1),0,MIN((ABS(($C$14-$C$15)*FH14/$C$12/$C$21)+$C$15)/$C$21,DP14))</f>
        <v>35</v>
      </c>
      <c r="GE14" s="260">
        <f>IF(AND(LG14=1,PM14=1),0,MIN((ABS(($C$14-$C$15)*FI14/$C$12/$C$21)+$C$15)/$C$21,DQ14))</f>
        <v>40</v>
      </c>
      <c r="GF14" s="260">
        <f>IF(AND(LH14=1,PN14=1),0,MIN((ABS(($C$14-$C$15)*FJ14/$C$12/$C$21)+$C$15)/$C$21,DR14))</f>
        <v>45</v>
      </c>
      <c r="GG14" s="260">
        <f>IF(AND(LI14=1,PO14=1),0,MIN((ABS(($C$14-$C$15)*FK14/$C$12/$C$21)+$C$15)/$C$21,DS14))</f>
        <v>50</v>
      </c>
      <c r="GH14" s="260">
        <f>IF(AND(LJ14=1,PP14=1),0,MIN((ABS(($C$14-$C$15)*FL14/$C$12/$C$21)+$C$15)/$C$21,DT14))</f>
        <v>55</v>
      </c>
      <c r="GI14" s="260">
        <f>IF(AND(LK14=1,PQ14=1),0,MIN((ABS(($C$14-$C$15)*FM14/$C$12/$C$21)+$C$15)/$C$21,DU14))</f>
        <v>58.656459101046536</v>
      </c>
      <c r="GJ14" s="260">
        <f>IF(AND(LL14=1,PR14=1),0,MIN((ABS(($C$14-$C$15)*FN14/$C$12/$C$21)+$C$15)/$C$21,DV14))</f>
        <v>56.755754014647444</v>
      </c>
      <c r="GK14" s="260">
        <f>IF(AND(LM14=1,PS14=1),0,MIN((ABS(($C$14-$C$15)*FO14/$C$12/$C$21)+$C$15)/$C$21,DW14))</f>
        <v>56.109545588672248</v>
      </c>
      <c r="GL14" s="61">
        <f t="shared" si="119"/>
        <v>0.24000000000000002</v>
      </c>
      <c r="GM14" s="57">
        <f>IF(AND(KS13=1,OY13=1),0,EU14*$C$19/S$6/$C$24/$C$23*3.39*$C$21)</f>
        <v>20.208672873246279</v>
      </c>
      <c r="GN14" s="57">
        <f>IF(AND(KT13=1,OZ13=1),0,EV14*$C$19/T$6/$C$24/$C$23*3.39*$C$21)</f>
        <v>8.2221334105397172</v>
      </c>
      <c r="GO14" s="57">
        <f>IF(AND(KU13=1,PA13=1),0,EW14*$C$19/U$6/$C$24/$C$23*3.39*$C$21)</f>
        <v>11.467951756137015</v>
      </c>
      <c r="GP14" s="57">
        <f>IF(AND(KV13=1,PB13=1),0,EX14*$C$19/V$6/$C$24/$C$23*3.39*$C$21)</f>
        <v>14.270606655411015</v>
      </c>
      <c r="GQ14" s="57">
        <f>IF(AND(KW13=1,PC13=1),0,EY14*$C$19/W$6/$C$24/$C$23*3.39*$C$21)</f>
        <v>16.501739928998518</v>
      </c>
      <c r="GR14" s="57">
        <f>IF(AND(KX13=1,PD13=1),0,EZ14*$C$19/X$6/$C$24/$C$23*3.39*$C$21)</f>
        <v>18.078386873760188</v>
      </c>
      <c r="GS14" s="57">
        <f>IF(AND(KY13=1,PE13=1),0,FA14*$C$19/Y$6/$C$24/$C$23*3.39*$C$21)</f>
        <v>19.277149099952666</v>
      </c>
      <c r="GT14" s="57">
        <f>IF(AND(KZ13=1,PF13=1),0,FB14*$C$19/Z$6/$C$24/$C$23*3.39*$C$21)</f>
        <v>20.010939708400585</v>
      </c>
      <c r="GU14" s="57">
        <f>IF(AND(LA13=1,PG13=1),0,FC14*$C$19/AA$6/$C$24/$C$23*3.39*$C$21)</f>
        <v>20.401769547172957</v>
      </c>
      <c r="GV14" s="57">
        <f>IF(AND(LB13=1,PH13=1),0,FD14*$C$19/AB$6/$C$24/$C$23*3.39*$C$21)</f>
        <v>19.747720141075661</v>
      </c>
      <c r="GW14" s="57">
        <f>IF(AND(LC13=1,PI13=1),0,FE14*$C$19/AC$6/$C$24/$C$23*3.39*$C$21)</f>
        <v>18.788291649357145</v>
      </c>
      <c r="GX14" s="57">
        <f>IF(AND(LD13=1,PJ13=1),0,FF14*$C$19/AD$6/$C$24/$C$23*3.39*$C$21)</f>
        <v>8.4980472987580669</v>
      </c>
      <c r="GY14" s="57">
        <f>IF(AND(LE13=1,PK13=1),0,FG14*$C$19/AE$6/$C$24/$C$23*3.39*$C$21)</f>
        <v>10.407677935992751</v>
      </c>
      <c r="GZ14" s="57">
        <f>IF(AND(LF13=1,PL13=1),0,FH14*$C$19/AF$6/$C$24/$C$23*3.39*$C$21)</f>
        <v>12.317308573227439</v>
      </c>
      <c r="HA14" s="57">
        <f>IF(AND(LG13=1,PM13=1),0,FI14*$C$19/AG$6/$C$24/$C$23*3.39*$C$21)</f>
        <v>14.226939210462119</v>
      </c>
      <c r="HB14" s="57">
        <f>IF(AND(LH13=1,PN13=1),0,FJ14*$C$19/AH$6/$C$24/$C$23*3.39*$C$21)</f>
        <v>16.136569847696805</v>
      </c>
      <c r="HC14" s="57">
        <f>IF(AND(LI13=1,PO13=1),0,FK14*$C$19/AI$6/$C$24/$C$23*3.39*$C$21)</f>
        <v>18.046200484931486</v>
      </c>
      <c r="HD14" s="57">
        <f>IF(AND(LJ13=1,PP13=1),0,FL14*$C$19/AJ$6/$C$24/$C$23*3.39*$C$21)</f>
        <v>19.95583112216617</v>
      </c>
      <c r="HE14" s="57">
        <f>IF(AND(LK13=1,PQ13=1),0,FM14*$C$19/AK$6/$C$24/$C$23*3.39*$C$21)</f>
        <v>21.290319815967461</v>
      </c>
      <c r="HF14" s="57">
        <f>IF(AND(LL13=1,PR13=1),0,FN14*$C$19/AL$6/$C$24/$C$23*3.39*$C$21)</f>
        <v>20.301616700599084</v>
      </c>
      <c r="HG14" s="57">
        <f>IF(AND(LM13=1,PS13=1),0,FO14*$C$19/AM$6/$C$24/$C$23*3.39*$C$21)</f>
        <v>19.983934039848524</v>
      </c>
      <c r="HH14" s="61">
        <f t="shared" si="120"/>
        <v>0.24000000000000002</v>
      </c>
      <c r="HI14" s="57">
        <f t="shared" si="121"/>
        <v>20.208672873246279</v>
      </c>
      <c r="HJ14" s="57">
        <f t="shared" si="122"/>
        <v>8.2221334105397172</v>
      </c>
      <c r="HK14" s="57">
        <f t="shared" si="123"/>
        <v>11.467951756137015</v>
      </c>
      <c r="HL14" s="57">
        <f t="shared" si="124"/>
        <v>14.270606655411015</v>
      </c>
      <c r="HM14" s="57">
        <f t="shared" si="125"/>
        <v>16.501739928998518</v>
      </c>
      <c r="HN14" s="57">
        <f t="shared" si="126"/>
        <v>18.078386873760188</v>
      </c>
      <c r="HO14" s="57">
        <f t="shared" si="127"/>
        <v>19.277149099952666</v>
      </c>
      <c r="HP14" s="57">
        <f t="shared" si="128"/>
        <v>20.010939708400585</v>
      </c>
      <c r="HQ14" s="57">
        <f t="shared" si="129"/>
        <v>20.401769547172957</v>
      </c>
      <c r="HR14" s="57">
        <f t="shared" si="130"/>
        <v>19.747720141075661</v>
      </c>
      <c r="HS14" s="57">
        <f t="shared" si="131"/>
        <v>18.788291649357145</v>
      </c>
      <c r="HT14" s="57">
        <f t="shared" si="132"/>
        <v>8.4980472987580669</v>
      </c>
      <c r="HU14" s="57">
        <f t="shared" si="133"/>
        <v>10.407677935992751</v>
      </c>
      <c r="HV14" s="57">
        <f t="shared" si="134"/>
        <v>12.317308573227439</v>
      </c>
      <c r="HW14" s="57">
        <f t="shared" si="135"/>
        <v>14.226939210462119</v>
      </c>
      <c r="HX14" s="57">
        <f t="shared" si="136"/>
        <v>16.136569847696805</v>
      </c>
      <c r="HY14" s="57">
        <f t="shared" si="137"/>
        <v>18.046200484931486</v>
      </c>
      <c r="HZ14" s="57">
        <f t="shared" si="138"/>
        <v>19.95583112216617</v>
      </c>
      <c r="IA14" s="57">
        <f t="shared" si="139"/>
        <v>21.290319815967461</v>
      </c>
      <c r="IB14" s="57">
        <f t="shared" si="140"/>
        <v>20.301616700599084</v>
      </c>
      <c r="IC14" s="57">
        <f t="shared" si="141"/>
        <v>19.983934039848524</v>
      </c>
      <c r="ID14" s="61">
        <f t="shared" si="142"/>
        <v>0.24000000000000002</v>
      </c>
      <c r="IE14" s="57">
        <f t="shared" si="143"/>
        <v>8.1947673067540876</v>
      </c>
      <c r="IF14" s="57">
        <f t="shared" si="144"/>
        <v>6.8290139785021209</v>
      </c>
      <c r="IG14" s="57">
        <f t="shared" si="145"/>
        <v>6.950218202986461</v>
      </c>
      <c r="IH14" s="57">
        <f t="shared" si="146"/>
        <v>7.113941124810041</v>
      </c>
      <c r="II14" s="57">
        <f t="shared" si="147"/>
        <v>7.3185167642852029</v>
      </c>
      <c r="IJ14" s="57">
        <f t="shared" si="148"/>
        <v>7.5556163064062236</v>
      </c>
      <c r="IK14" s="57">
        <f t="shared" si="149"/>
        <v>7.8269916117152611</v>
      </c>
      <c r="IL14" s="57">
        <f t="shared" si="150"/>
        <v>8.1558833466520309</v>
      </c>
      <c r="IM14" s="57">
        <f t="shared" si="151"/>
        <v>8.4058781102897591</v>
      </c>
      <c r="IN14" s="57">
        <f t="shared" si="152"/>
        <v>8.5061706723422184</v>
      </c>
      <c r="IO14" s="57">
        <f t="shared" si="153"/>
        <v>8.6865352638900681</v>
      </c>
      <c r="IP14" s="57">
        <f t="shared" si="154"/>
        <v>10.52</v>
      </c>
      <c r="IQ14" s="57">
        <f t="shared" si="155"/>
        <v>10.18</v>
      </c>
      <c r="IR14" s="57">
        <f t="shared" si="156"/>
        <v>9.84</v>
      </c>
      <c r="IS14" s="57">
        <f t="shared" si="157"/>
        <v>9.5</v>
      </c>
      <c r="IT14" s="57">
        <f t="shared" si="158"/>
        <v>9.16</v>
      </c>
      <c r="IU14" s="57">
        <f t="shared" si="159"/>
        <v>8.82</v>
      </c>
      <c r="IV14" s="57">
        <f t="shared" si="160"/>
        <v>8.48</v>
      </c>
      <c r="IW14" s="57">
        <f t="shared" si="161"/>
        <v>8.14</v>
      </c>
      <c r="IX14" s="57">
        <f t="shared" si="162"/>
        <v>8.1516981387820984</v>
      </c>
      <c r="IY14" s="57">
        <f t="shared" si="163"/>
        <v>8.124050016476108</v>
      </c>
      <c r="IZ14" s="61">
        <f t="shared" si="164"/>
        <v>0.24000000000000002</v>
      </c>
      <c r="JA14" s="260" t="e">
        <f t="shared" si="240"/>
        <v>#N/A</v>
      </c>
      <c r="JB14" s="260" t="e">
        <f t="shared" si="241"/>
        <v>#N/A</v>
      </c>
      <c r="JC14" s="260" t="e">
        <f t="shared" si="242"/>
        <v>#N/A</v>
      </c>
      <c r="JD14" s="260" t="e">
        <f t="shared" si="243"/>
        <v>#N/A</v>
      </c>
      <c r="JE14" s="260" t="e">
        <f t="shared" si="244"/>
        <v>#N/A</v>
      </c>
      <c r="JF14" s="260" t="e">
        <f t="shared" si="245"/>
        <v>#N/A</v>
      </c>
      <c r="JG14" s="260" t="e">
        <f t="shared" si="246"/>
        <v>#N/A</v>
      </c>
      <c r="JH14" s="260" t="e">
        <f t="shared" si="247"/>
        <v>#N/A</v>
      </c>
      <c r="JI14" s="260" t="e">
        <f t="shared" si="248"/>
        <v>#N/A</v>
      </c>
      <c r="JJ14" s="260" t="e">
        <f t="shared" si="249"/>
        <v>#N/A</v>
      </c>
      <c r="JK14" s="260" t="e">
        <f t="shared" si="250"/>
        <v>#N/A</v>
      </c>
      <c r="JL14" s="260">
        <f t="shared" si="251"/>
        <v>6</v>
      </c>
      <c r="JM14" s="260" t="e">
        <f t="shared" si="252"/>
        <v>#N/A</v>
      </c>
      <c r="JN14" s="260" t="e">
        <f t="shared" si="253"/>
        <v>#N/A</v>
      </c>
      <c r="JO14" s="260" t="e">
        <f t="shared" si="254"/>
        <v>#N/A</v>
      </c>
      <c r="JP14" s="260" t="e">
        <f t="shared" si="255"/>
        <v>#N/A</v>
      </c>
      <c r="JQ14" s="260" t="e">
        <f t="shared" si="256"/>
        <v>#N/A</v>
      </c>
      <c r="JR14" s="260" t="e">
        <f t="shared" si="257"/>
        <v>#N/A</v>
      </c>
      <c r="JS14" s="260" t="e">
        <f t="shared" si="258"/>
        <v>#N/A</v>
      </c>
      <c r="JT14" s="260" t="e">
        <f t="shared" si="259"/>
        <v>#N/A</v>
      </c>
      <c r="JU14" s="260" t="e">
        <f t="shared" si="260"/>
        <v>#N/A</v>
      </c>
      <c r="JV14" s="61">
        <f t="shared" si="166"/>
        <v>0.24000000000000002</v>
      </c>
      <c r="JW14" s="46">
        <f>IF(AND(KS14=0,HI14&lt;=$C$40),1,0)</f>
        <v>0</v>
      </c>
      <c r="JX14" s="46">
        <f>IF(AND(KT14=0,HJ14&lt;=$C$40),1,0)</f>
        <v>0</v>
      </c>
      <c r="JY14" s="46">
        <f>IF(AND(KU14=0,HK14&lt;=$C$40),1,0)</f>
        <v>0</v>
      </c>
      <c r="JZ14" s="46">
        <f>IF(AND(KV14=0,HL14&lt;=$C$40),1,0)</f>
        <v>0</v>
      </c>
      <c r="KA14" s="46">
        <f>IF(AND(KW14=0,HM14&lt;=$C$40),1,0)</f>
        <v>0</v>
      </c>
      <c r="KB14" s="46">
        <f>IF(AND(KX14=0,HN14&lt;=$C$40),1,0)</f>
        <v>0</v>
      </c>
      <c r="KC14" s="46">
        <f>IF(AND(KY14=0,HO14&lt;=$C$40),1,0)</f>
        <v>0</v>
      </c>
      <c r="KD14" s="46">
        <f>IF(AND(KZ14=0,HP14&lt;=$C$40),1,0)</f>
        <v>0</v>
      </c>
      <c r="KE14" s="46">
        <f>IF(AND(LA14=0,HQ14&lt;=$C$40),1,0)</f>
        <v>0</v>
      </c>
      <c r="KF14" s="46">
        <f>IF(AND(LB14=0,HR14&lt;=$C$40),1,0)</f>
        <v>0</v>
      </c>
      <c r="KG14" s="46">
        <f>IF(AND(LC14=0,HS14&lt;=$C$40),1,0)</f>
        <v>0</v>
      </c>
      <c r="KH14" s="46">
        <f>IF(AND(LD14=0,HT14&lt;=$C$40),1,0)</f>
        <v>0</v>
      </c>
      <c r="KI14" s="46">
        <f>IF(AND(LE14=0,HU14&lt;=$C$40),1,0)</f>
        <v>0</v>
      </c>
      <c r="KJ14" s="46">
        <f>IF(AND(LF14=0,HV14&lt;=$C$40),1,0)</f>
        <v>0</v>
      </c>
      <c r="KK14" s="46">
        <f>IF(AND(LG14=0,HW14&lt;=$C$40),1,0)</f>
        <v>0</v>
      </c>
      <c r="KL14" s="46">
        <f>IF(AND(LH14=0,HX14&lt;=$C$40),1,0)</f>
        <v>0</v>
      </c>
      <c r="KM14" s="46">
        <f>IF(AND(LI14=0,HY14&lt;=$C$40),1,0)</f>
        <v>0</v>
      </c>
      <c r="KN14" s="46">
        <f>IF(AND(LJ14=0,HZ14&lt;=$C$40),1,0)</f>
        <v>0</v>
      </c>
      <c r="KO14" s="46">
        <f>IF(AND(LK14=0,IA14&lt;=$C$40),1,0)</f>
        <v>0</v>
      </c>
      <c r="KP14" s="46">
        <f>IF(AND(LL14=0,IB14&lt;=$C$40),1,0)</f>
        <v>0</v>
      </c>
      <c r="KQ14" s="46">
        <f>IF(AND(LM14=0,IC14&lt;=$C$40),1,0)</f>
        <v>0</v>
      </c>
      <c r="KR14" s="61">
        <f t="shared" si="167"/>
        <v>0.24000000000000002</v>
      </c>
      <c r="KS14" s="1">
        <f>IF(OR(KS13=1,AND(OY14=1,LO14&lt;=$C$41)),1,0)</f>
        <v>0</v>
      </c>
      <c r="KT14" s="1">
        <f>IF(OR(KT13=1,AND(OZ14=1,LP14&lt;=$C$41)),1,0)</f>
        <v>0</v>
      </c>
      <c r="KU14" s="1">
        <f>IF(OR(KU13=1,AND(PA14=1,LQ14&lt;=$C$41)),1,0)</f>
        <v>0</v>
      </c>
      <c r="KV14" s="1">
        <f>IF(OR(KV13=1,AND(PB14=1,LR14&lt;=$C$41)),1,0)</f>
        <v>0</v>
      </c>
      <c r="KW14" s="1">
        <f>IF(OR(KW13=1,AND(PC14=1,LS14&lt;=$C$41)),1,0)</f>
        <v>0</v>
      </c>
      <c r="KX14" s="1">
        <f>IF(OR(KX13=1,AND(PD14=1,LT14&lt;=$C$41)),1,0)</f>
        <v>0</v>
      </c>
      <c r="KY14" s="1">
        <f>IF(OR(KY13=1,AND(PE14=1,LU14&lt;=$C$41)),1,0)</f>
        <v>0</v>
      </c>
      <c r="KZ14" s="1">
        <f>IF(OR(KZ13=1,AND(PF14=1,LV14&lt;=$C$41)),1,0)</f>
        <v>0</v>
      </c>
      <c r="LA14" s="1">
        <f>IF(OR(LA13=1,AND(PG14=1,LW14&lt;=$C$41)),1,0)</f>
        <v>0</v>
      </c>
      <c r="LB14" s="1">
        <f>IF(OR(LB13=1,AND(PH14=1,LX14&lt;=$C$41)),1,0)</f>
        <v>0</v>
      </c>
      <c r="LC14" s="1">
        <f>IF(OR(LC13=1,AND(PI14=1,LY14&lt;=$C$41)),1,0)</f>
        <v>0</v>
      </c>
      <c r="LD14" s="1">
        <f>IF(OR(LD13=1,AND(PJ14=1,LZ14&lt;=$C$41)),1,0)</f>
        <v>0</v>
      </c>
      <c r="LE14" s="1">
        <f>IF(OR(LE13=1,AND(PK14=1,MA14&lt;=$C$41)),1,0)</f>
        <v>0</v>
      </c>
      <c r="LF14" s="1">
        <f>IF(OR(LF13=1,AND(PL14=1,MB14&lt;=$C$41)),1,0)</f>
        <v>0</v>
      </c>
      <c r="LG14" s="1">
        <f>IF(OR(LG13=1,AND(PM14=1,MC14&lt;=$C$41)),1,0)</f>
        <v>0</v>
      </c>
      <c r="LH14" s="1">
        <f>IF(OR(LH13=1,AND(PN14=1,MD14&lt;=$C$41)),1,0)</f>
        <v>0</v>
      </c>
      <c r="LI14" s="1">
        <f>IF(OR(LI13=1,AND(PO14=1,ME14&lt;=$C$41)),1,0)</f>
        <v>0</v>
      </c>
      <c r="LJ14" s="1">
        <f>IF(OR(LJ13=1,AND(PP14=1,MF14&lt;=$C$41)),1,0)</f>
        <v>0</v>
      </c>
      <c r="LK14" s="1">
        <f>IF(OR(LK13=1,AND(PQ14=1,MG14&lt;=$C$41)),1,0)</f>
        <v>0</v>
      </c>
      <c r="LL14" s="1">
        <f>IF(OR(LL13=1,AND(PR14=1,MH14&lt;=$C$41)),1,0)</f>
        <v>0</v>
      </c>
      <c r="LM14" s="1">
        <f>IF(OR(LM13=1,AND(PS14=1,MI14&lt;=$C$41)),1,0)</f>
        <v>0</v>
      </c>
      <c r="LN14" s="61">
        <f t="shared" si="168"/>
        <v>0.24000000000000002</v>
      </c>
      <c r="LO14" s="57">
        <f t="shared" si="169"/>
        <v>5.0607209769745474</v>
      </c>
      <c r="LP14" s="57">
        <f t="shared" si="170"/>
        <v>1.7991651912042479</v>
      </c>
      <c r="LQ14" s="57">
        <f t="shared" si="171"/>
        <v>2.5583071122457377</v>
      </c>
      <c r="LR14" s="57">
        <f t="shared" si="172"/>
        <v>3.2738004363387194</v>
      </c>
      <c r="LS14" s="57">
        <f t="shared" si="173"/>
        <v>3.9330833071224705</v>
      </c>
      <c r="LT14" s="57">
        <f t="shared" si="174"/>
        <v>4.4994376647603129</v>
      </c>
      <c r="LU14" s="57">
        <f t="shared" si="175"/>
        <v>4.8466588422122845</v>
      </c>
      <c r="LV14" s="57">
        <f t="shared" si="176"/>
        <v>5.1088897470070105</v>
      </c>
      <c r="LW14" s="57">
        <f t="shared" si="177"/>
        <v>5.1875231672539535</v>
      </c>
      <c r="LX14" s="57">
        <f t="shared" si="178"/>
        <v>5.2538828614665984</v>
      </c>
      <c r="LY14" s="57">
        <f t="shared" si="179"/>
        <v>5.2945095404149605</v>
      </c>
      <c r="LZ14" s="57">
        <f t="shared" si="180"/>
        <v>1.8209669640924941</v>
      </c>
      <c r="MA14" s="57">
        <f t="shared" si="181"/>
        <v>2.2301638280039784</v>
      </c>
      <c r="MB14" s="57">
        <f t="shared" si="182"/>
        <v>2.6393606919154631</v>
      </c>
      <c r="MC14" s="57">
        <f t="shared" si="183"/>
        <v>3.0485575558269464</v>
      </c>
      <c r="MD14" s="57">
        <f t="shared" si="184"/>
        <v>3.4577544197384302</v>
      </c>
      <c r="ME14" s="57">
        <f t="shared" si="185"/>
        <v>3.8669512836499136</v>
      </c>
      <c r="MF14" s="57">
        <f t="shared" si="186"/>
        <v>4.2761481475613978</v>
      </c>
      <c r="MG14" s="57">
        <f t="shared" si="187"/>
        <v>4.6853450114728821</v>
      </c>
      <c r="MH14" s="57">
        <f t="shared" si="188"/>
        <v>4.9957476911792575</v>
      </c>
      <c r="MI14" s="57">
        <f t="shared" si="189"/>
        <v>5.0685457321047513</v>
      </c>
      <c r="MJ14" s="61">
        <f t="shared" si="190"/>
        <v>0.24000000000000002</v>
      </c>
      <c r="MK14" s="57" t="e">
        <f>IF(AND(ABS(CG14)&gt;0,EU14*$C$19&gt;=DY13,NG14&lt;&gt;0),3,NA())</f>
        <v>#N/A</v>
      </c>
      <c r="ML14" s="57" t="e">
        <f t="shared" si="261"/>
        <v>#N/A</v>
      </c>
      <c r="MM14" s="57" t="e">
        <f t="shared" si="262"/>
        <v>#N/A</v>
      </c>
      <c r="MN14" s="57" t="e">
        <f t="shared" si="263"/>
        <v>#N/A</v>
      </c>
      <c r="MO14" s="57" t="e">
        <f t="shared" si="264"/>
        <v>#N/A</v>
      </c>
      <c r="MP14" s="57" t="e">
        <f t="shared" si="265"/>
        <v>#N/A</v>
      </c>
      <c r="MQ14" s="57" t="e">
        <f t="shared" si="266"/>
        <v>#N/A</v>
      </c>
      <c r="MR14" s="57" t="e">
        <f t="shared" si="267"/>
        <v>#N/A</v>
      </c>
      <c r="MS14" s="57" t="e">
        <f t="shared" si="268"/>
        <v>#N/A</v>
      </c>
      <c r="MT14" s="57" t="e">
        <f t="shared" si="269"/>
        <v>#N/A</v>
      </c>
      <c r="MU14" s="57" t="e">
        <f t="shared" si="270"/>
        <v>#N/A</v>
      </c>
      <c r="MV14" s="57" t="e">
        <f t="shared" si="271"/>
        <v>#N/A</v>
      </c>
      <c r="MW14" s="57" t="e">
        <f t="shared" si="272"/>
        <v>#N/A</v>
      </c>
      <c r="MX14" s="57" t="e">
        <f t="shared" si="273"/>
        <v>#N/A</v>
      </c>
      <c r="MY14" s="57" t="e">
        <f t="shared" si="274"/>
        <v>#N/A</v>
      </c>
      <c r="MZ14" s="57" t="e">
        <f t="shared" si="275"/>
        <v>#N/A</v>
      </c>
      <c r="NA14" s="57" t="e">
        <f t="shared" si="276"/>
        <v>#N/A</v>
      </c>
      <c r="NB14" s="57" t="e">
        <f t="shared" si="277"/>
        <v>#N/A</v>
      </c>
      <c r="NC14" s="57" t="e">
        <f t="shared" si="278"/>
        <v>#N/A</v>
      </c>
      <c r="ND14" s="57" t="e">
        <f t="shared" si="279"/>
        <v>#N/A</v>
      </c>
      <c r="NE14" s="57" t="e">
        <f t="shared" si="280"/>
        <v>#N/A</v>
      </c>
      <c r="NF14" s="61">
        <f t="shared" si="211"/>
        <v>0.24000000000000002</v>
      </c>
      <c r="NG14" s="260">
        <f>IF(OY13=0,MIN('Drive Train'!$F$35-FQ13*$C$19*'Drive Train'!$F$39,NG13+$C$39)-$C$7,IF(LO13-1&lt;=0,0,IF($C$37=Motors!$C$29,MAX(MAX(NG$8:NG13)*-1,NG13-$C$39),MAX(0,MAX(NG$8:NG13)*-1,NG13-$C$39))))</f>
        <v>8.1947673067540876</v>
      </c>
      <c r="NH14" s="260">
        <f>IF(OZ13=0,MIN('Drive Train'!$F$35-FR13*$C$19*'Drive Train'!$F$39,NH13+$C$39)-$C$7,IF(LP13-1&lt;=0,0,IF($C$37=Motors!$C$29,MAX(MAX(NH$8:NH13)*-1,NH13-$C$39),MAX(0,MAX(NH$8:NH13)*-1,NH13-$C$39))))</f>
        <v>6.8290139785021209</v>
      </c>
      <c r="NI14" s="260">
        <f>IF(PA13=0,MIN('Drive Train'!$F$35-FS13*$C$19*'Drive Train'!$F$39,NI13+$C$39)-$C$7,IF(LQ13-1&lt;=0,0,IF($C$37=Motors!$C$29,MAX(MAX(NI$8:NI13)*-1,NI13-$C$39),MAX(0,MAX(NI$8:NI13)*-1,NI13-$C$39))))</f>
        <v>6.950218202986461</v>
      </c>
      <c r="NJ14" s="260">
        <f>IF(PB13=0,MIN('Drive Train'!$F$35-FT13*$C$19*'Drive Train'!$F$39,NJ13+$C$39)-$C$7,IF(LR13-1&lt;=0,0,IF($C$37=Motors!$C$29,MAX(MAX(NJ$8:NJ13)*-1,NJ13-$C$39),MAX(0,MAX(NJ$8:NJ13)*-1,NJ13-$C$39))))</f>
        <v>7.113941124810041</v>
      </c>
      <c r="NK14" s="260">
        <f>IF(PC13=0,MIN('Drive Train'!$F$35-FU13*$C$19*'Drive Train'!$F$39,NK13+$C$39)-$C$7,IF(LS13-1&lt;=0,0,IF($C$37=Motors!$C$29,MAX(MAX(NK$8:NK13)*-1,NK13-$C$39),MAX(0,MAX(NK$8:NK13)*-1,NK13-$C$39))))</f>
        <v>7.3185167642852029</v>
      </c>
      <c r="NL14" s="260">
        <f>IF(PD13=0,MIN('Drive Train'!$F$35-FV13*$C$19*'Drive Train'!$F$39,NL13+$C$39)-$C$7,IF(LT13-1&lt;=0,0,IF($C$37=Motors!$C$29,MAX(MAX(NL$8:NL13)*-1,NL13-$C$39),MAX(0,MAX(NL$8:NL13)*-1,NL13-$C$39))))</f>
        <v>7.5556163064062236</v>
      </c>
      <c r="NM14" s="260">
        <f>IF(PE13=0,MIN('Drive Train'!$F$35-FW13*$C$19*'Drive Train'!$F$39,NM13+$C$39)-$C$7,IF(LU13-1&lt;=0,0,IF($C$37=Motors!$C$29,MAX(MAX(NM$8:NM13)*-1,NM13-$C$39),MAX(0,MAX(NM$8:NM13)*-1,NM13-$C$39))))</f>
        <v>7.8269916117152611</v>
      </c>
      <c r="NN14" s="260">
        <f>IF(PF13=0,MIN('Drive Train'!$F$35-FX13*$C$19*'Drive Train'!$F$39,NN13+$C$39)-$C$7,IF(LV13-1&lt;=0,0,IF($C$37=Motors!$C$29,MAX(MAX(NN$8:NN13)*-1,NN13-$C$39),MAX(0,MAX(NN$8:NN13)*-1,NN13-$C$39))))</f>
        <v>8.1558833466520309</v>
      </c>
      <c r="NO14" s="260">
        <f>IF(PG13=0,MIN('Drive Train'!$F$35-FY13*$C$19*'Drive Train'!$F$39,NO13+$C$39)-$C$7,IF(LW13-1&lt;=0,0,IF($C$37=Motors!$C$29,MAX(MAX(NO$8:NO13)*-1,NO13-$C$39),MAX(0,MAX(NO$8:NO13)*-1,NO13-$C$39))))</f>
        <v>8.4058781102897591</v>
      </c>
      <c r="NP14" s="260">
        <f>IF(PH13=0,MIN('Drive Train'!$F$35-FZ13*$C$19*'Drive Train'!$F$39,NP13+$C$39)-$C$7,IF(LX13-1&lt;=0,0,IF($C$37=Motors!$C$29,MAX(MAX(NP$8:NP13)*-1,NP13-$C$39),MAX(0,MAX(NP$8:NP13)*-1,NP13-$C$39))))</f>
        <v>8.5061706723422184</v>
      </c>
      <c r="NQ14" s="260">
        <f>IF(PI13=0,MIN('Drive Train'!$F$35-GA13*$C$19*'Drive Train'!$F$39,NQ13+$C$39)-$C$7,IF(LY13-1&lt;=0,0,IF($C$37=Motors!$C$29,MAX(MAX(NQ$8:NQ13)*-1,NQ13-$C$39),MAX(0,MAX(NQ$8:NQ13)*-1,NQ13-$C$39))))</f>
        <v>8.6865352638900681</v>
      </c>
      <c r="NR14" s="260">
        <f>IF(PJ13=0,MIN('Drive Train'!$F$35-GB13*$C$19*'Drive Train'!$F$39,NR13+$C$39)-$C$7,IF(LZ13-1&lt;=0,0,IF($C$37=Motors!$C$29,MAX(MAX(NR$8:NR13)*-1,NR13-$C$39),MAX(0,MAX(NR$8:NR13)*-1,NR13-$C$39))))</f>
        <v>10.52</v>
      </c>
      <c r="NS14" s="260">
        <f>IF(PK13=0,MIN('Drive Train'!$F$35-GC13*$C$19*'Drive Train'!$F$39,NS13+$C$39)-$C$7,IF(MA13-1&lt;=0,0,IF($C$37=Motors!$C$29,MAX(MAX(NS$8:NS13)*-1,NS13-$C$39),MAX(0,MAX(NS$8:NS13)*-1,NS13-$C$39))))</f>
        <v>10.18</v>
      </c>
      <c r="NT14" s="260">
        <f>IF(PL13=0,MIN('Drive Train'!$F$35-GD13*$C$19*'Drive Train'!$F$39,NT13+$C$39)-$C$7,IF(MB13-1&lt;=0,0,IF($C$37=Motors!$C$29,MAX(MAX(NT$8:NT13)*-1,NT13-$C$39),MAX(0,MAX(NT$8:NT13)*-1,NT13-$C$39))))</f>
        <v>9.84</v>
      </c>
      <c r="NU14" s="260">
        <f>IF(PM13=0,MIN('Drive Train'!$F$35-GE13*$C$19*'Drive Train'!$F$39,NU13+$C$39)-$C$7,IF(MC13-1&lt;=0,0,IF($C$37=Motors!$C$29,MAX(MAX(NU$8:NU13)*-1,NU13-$C$39),MAX(0,MAX(NU$8:NU13)*-1,NU13-$C$39))))</f>
        <v>9.5</v>
      </c>
      <c r="NV14" s="260">
        <f>IF(PN13=0,MIN('Drive Train'!$F$35-GF13*$C$19*'Drive Train'!$F$39,NV13+$C$39)-$C$7,IF(MD13-1&lt;=0,0,IF($C$37=Motors!$C$29,MAX(MAX(NV$8:NV13)*-1,NV13-$C$39),MAX(0,MAX(NV$8:NV13)*-1,NV13-$C$39))))</f>
        <v>9.16</v>
      </c>
      <c r="NW14" s="260">
        <f>IF(PO13=0,MIN('Drive Train'!$F$35-GG13*$C$19*'Drive Train'!$F$39,NW13+$C$39)-$C$7,IF(ME13-1&lt;=0,0,IF($C$37=Motors!$C$29,MAX(MAX(NW$8:NW13)*-1,NW13-$C$39),MAX(0,MAX(NW$8:NW13)*-1,NW13-$C$39))))</f>
        <v>8.82</v>
      </c>
      <c r="NX14" s="260">
        <f>IF(PP13=0,MIN('Drive Train'!$F$35-GH13*$C$19*'Drive Train'!$F$39,NX13+$C$39)-$C$7,IF(MF13-1&lt;=0,0,IF($C$37=Motors!$C$29,MAX(MAX(NX$8:NX13)*-1,NX13-$C$39),MAX(0,MAX(NX$8:NX13)*-1,NX13-$C$39))))</f>
        <v>8.48</v>
      </c>
      <c r="NY14" s="260">
        <f>IF(PQ13=0,MIN('Drive Train'!$F$35-GI13*$C$19*'Drive Train'!$F$39,NY13+$C$39)-$C$7,IF(MG13-1&lt;=0,0,IF($C$37=Motors!$C$29,MAX(MAX(NY$8:NY13)*-1,NY13-$C$39),MAX(0,MAX(NY$8:NY13)*-1,NY13-$C$39))))</f>
        <v>8.14</v>
      </c>
      <c r="NZ14" s="260">
        <f>IF(PR13=0,MIN('Drive Train'!$F$35-GJ13*$C$19*'Drive Train'!$F$39,NZ13+$C$39)-$C$7,IF(MH13-1&lt;=0,0,IF($C$37=Motors!$C$29,MAX(MAX(NZ$8:NZ13)*-1,NZ13-$C$39),MAX(0,MAX(NZ$8:NZ13)*-1,NZ13-$C$39))))</f>
        <v>8.1516981387820984</v>
      </c>
      <c r="OA14" s="260">
        <f>IF(PS13=0,MIN('Drive Train'!$F$35-GK13*$C$19*'Drive Train'!$F$39,OA13+$C$39)-$C$7,IF(MI13-1&lt;=0,0,IF($C$37=Motors!$C$29,MAX(MAX(OA$8:OA13)*-1,OA13-$C$39),MAX(0,MAX(OA$8:OA13)*-1,OA13-$C$39))))</f>
        <v>8.124050016476108</v>
      </c>
      <c r="OB14" s="61">
        <f t="shared" si="212"/>
        <v>0.24000000000000002</v>
      </c>
      <c r="OC14" s="260">
        <f>'Drive Train'!$F$35-(FQ14*$C$13)*$C$19*'Drive Train'!$F$39</f>
        <v>9.5121642246013689</v>
      </c>
      <c r="OD14" s="260">
        <f>'Drive Train'!$F$35-(FR14*$C$13)*$C$19*'Drive Train'!$F$39</f>
        <v>8.7275044370995261</v>
      </c>
      <c r="OE14" s="260">
        <f>'Drive Train'!$F$35-(FS14*$C$13)*$C$19*'Drive Train'!$F$39</f>
        <v>8.8121537300680828</v>
      </c>
      <c r="OF14" s="260">
        <f>'Drive Train'!$F$35-(FT14*$C$13)*$C$19*'Drive Train'!$F$39</f>
        <v>8.9288645809310374</v>
      </c>
      <c r="OG14" s="260">
        <f>'Drive Train'!$F$35-(FU14*$C$13)*$C$19*'Drive Train'!$F$39</f>
        <v>9.0780011010469472</v>
      </c>
      <c r="OH14" s="260">
        <f>'Drive Train'!$F$35-(FV14*$C$13)*$C$19*'Drive Train'!$F$39</f>
        <v>9.25547722195091</v>
      </c>
      <c r="OI14" s="260">
        <f>'Drive Train'!$F$35-(FW14*$C$13)*$C$19*'Drive Train'!$F$39</f>
        <v>9.4204701483457676</v>
      </c>
      <c r="OJ14" s="260">
        <f>'Drive Train'!$F$35-(FX14*$C$13)*$C$19*'Drive Train'!$F$39</f>
        <v>9.6035260003406542</v>
      </c>
      <c r="OK14" s="260">
        <f>'Drive Train'!$F$35-(FY14*$C$13)*$C$19*'Drive Train'!$F$39</f>
        <v>9.8426922837768984</v>
      </c>
      <c r="OL14" s="260">
        <f>'Drive Train'!$F$35-(FZ14*$C$13)*$C$19*'Drive Train'!$F$39</f>
        <v>10.146026560069551</v>
      </c>
      <c r="OM14" s="260">
        <f>'Drive Train'!$F$35-(GA14*$C$13)*$C$19*'Drive Train'!$F$39</f>
        <v>10.424948182573962</v>
      </c>
      <c r="ON14" s="260">
        <f>'Drive Train'!$F$35-(GB14*$C$13)*$C$19*'Drive Train'!$F$39</f>
        <v>11.125</v>
      </c>
      <c r="OO14" s="260">
        <f>'Drive Train'!$F$35-(GC14*$C$13)*$C$19*'Drive Train'!$F$39</f>
        <v>10.870000000000001</v>
      </c>
      <c r="OP14" s="260">
        <f>'Drive Train'!$F$35-(GD14*$C$13)*$C$19*'Drive Train'!$F$39</f>
        <v>10.615</v>
      </c>
      <c r="OQ14" s="260">
        <f>'Drive Train'!$F$35-(GE14*$C$13)*$C$19*'Drive Train'!$F$39</f>
        <v>10.36</v>
      </c>
      <c r="OR14" s="260">
        <f>'Drive Train'!$F$35-(GF14*$C$13)*$C$19*'Drive Train'!$F$39</f>
        <v>10.105</v>
      </c>
      <c r="OS14" s="260">
        <f>'Drive Train'!$F$35-(GG14*$C$13)*$C$19*'Drive Train'!$F$39</f>
        <v>9.85</v>
      </c>
      <c r="OT14" s="260">
        <f>'Drive Train'!$F$35-(GH14*$C$13)*$C$19*'Drive Train'!$F$39</f>
        <v>9.5950000000000006</v>
      </c>
      <c r="OU14" s="260">
        <f>'Drive Train'!$F$35-(GI14*$C$13)*$C$19*'Drive Train'!$F$39</f>
        <v>9.4085205858466274</v>
      </c>
      <c r="OV14" s="260">
        <f>'Drive Train'!$F$35-(GJ14*$C$13)*$C$19*'Drive Train'!$F$39</f>
        <v>9.5054565452529793</v>
      </c>
      <c r="OW14" s="260">
        <f>'Drive Train'!$F$35-(GK14*$C$13)*$C$19*'Drive Train'!$F$39</f>
        <v>9.5384131749777161</v>
      </c>
      <c r="OX14" s="61">
        <f t="shared" si="213"/>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7">
        <f t="shared" si="214"/>
        <v>0.24000000000000002</v>
      </c>
      <c r="PU14" s="57">
        <f t="shared" si="215"/>
        <v>0.75185749755574016</v>
      </c>
      <c r="PV14" s="57">
        <f t="shared" si="216"/>
        <v>0.26295993221618846</v>
      </c>
      <c r="PW14" s="57">
        <f t="shared" si="217"/>
        <v>0.37533648436135059</v>
      </c>
      <c r="PX14" s="57">
        <f t="shared" si="218"/>
        <v>0.48284940989729597</v>
      </c>
      <c r="PY14" s="57">
        <f t="shared" si="219"/>
        <v>0.58407229785374759</v>
      </c>
      <c r="PZ14" s="57">
        <f t="shared" si="220"/>
        <v>0.671589176844967</v>
      </c>
      <c r="QA14" s="57">
        <f t="shared" si="221"/>
        <v>0.71864979526863837</v>
      </c>
      <c r="QB14" s="57">
        <f t="shared" si="222"/>
        <v>0.75501347727935542</v>
      </c>
      <c r="QC14" s="57">
        <f t="shared" si="223"/>
        <v>0.76232503899073045</v>
      </c>
      <c r="QD14" s="57">
        <f t="shared" si="224"/>
        <v>0.76578338111861122</v>
      </c>
      <c r="QE14" s="57">
        <f t="shared" si="225"/>
        <v>0.76745343906213814</v>
      </c>
      <c r="QF14" s="57">
        <f t="shared" si="226"/>
        <v>0.26505686904479114</v>
      </c>
      <c r="QG14" s="57">
        <f t="shared" si="227"/>
        <v>0.32461887193119621</v>
      </c>
      <c r="QH14" s="57">
        <f t="shared" si="228"/>
        <v>0.38418087481760138</v>
      </c>
      <c r="QI14" s="57">
        <f t="shared" si="229"/>
        <v>0.44374287770400644</v>
      </c>
      <c r="QJ14" s="57">
        <f t="shared" si="230"/>
        <v>0.50330488059041145</v>
      </c>
      <c r="QK14" s="57">
        <f t="shared" si="231"/>
        <v>0.56286688347681646</v>
      </c>
      <c r="QL14" s="57">
        <f t="shared" si="232"/>
        <v>0.62242888636322158</v>
      </c>
      <c r="QM14" s="57">
        <f t="shared" si="233"/>
        <v>0.68153077569487996</v>
      </c>
      <c r="QN14" s="57">
        <f t="shared" si="234"/>
        <v>0.73156099274427544</v>
      </c>
      <c r="QO14" s="57">
        <f t="shared" si="235"/>
        <v>0.74913475956926034</v>
      </c>
      <c r="QP14" s="61">
        <f t="shared" si="236"/>
        <v>0.24000000000000002</v>
      </c>
      <c r="QQ14" s="57">
        <f>MIN(FQ14,$C$16)*$C$17*1000/60/60/$C$21</f>
        <v>0.71453310413758186</v>
      </c>
      <c r="QR14" s="57">
        <f>MIN(FR14,$C$16)*$C$17*1000/60/60/$C$21</f>
        <v>0.90868036085900483</v>
      </c>
      <c r="QS14" s="57">
        <f>MIN(FS14,$C$16)*$C$17*1000/60/60/$C$21</f>
        <v>0.88773570653234879</v>
      </c>
      <c r="QT14" s="57">
        <f>MIN(FT14,$C$16)*$C$17*1000/60/60/$C$21</f>
        <v>0.85885810647486849</v>
      </c>
      <c r="QU14" s="57">
        <f>MIN(FU14,$C$16)*$C$17*1000/60/60/$C$21</f>
        <v>0.82195746913028533</v>
      </c>
      <c r="QV14" s="57">
        <f>MIN(FV14,$C$16)*$C$17*1000/60/60/$C$21</f>
        <v>0.77804480461517778</v>
      </c>
      <c r="QW14" s="57">
        <f>MIN(FW14,$C$16)*$C$17*1000/60/60/$C$21</f>
        <v>0.7372208391868158</v>
      </c>
      <c r="QX14" s="57">
        <f>MIN(FX14,$C$16)*$C$17*1000/60/60/$C$21</f>
        <v>0.69192758973311341</v>
      </c>
      <c r="QY14" s="57">
        <f>MIN(FY14,$C$16)*$C$17*1000/60/60/$C$21</f>
        <v>0.63275101592494409</v>
      </c>
      <c r="QZ14" s="57">
        <f>MIN(FZ14,$C$16)*$C$17*1000/60/60/$C$21</f>
        <v>0.55769744678602862</v>
      </c>
      <c r="RA14" s="57">
        <f>MIN(GA14,$C$16)*$C$17*1000/60/60/$C$21</f>
        <v>0.4886842658991557</v>
      </c>
      <c r="RB14" s="57">
        <f>MIN(GB14,$C$16)*$C$17*1000/60/60/$C$21</f>
        <v>0.31547143903972863</v>
      </c>
      <c r="RC14" s="57">
        <f>MIN(GC14,$C$16)*$C$17*1000/60/60/$C$21</f>
        <v>0.37856572684767431</v>
      </c>
      <c r="RD14" s="57">
        <f>MIN(GD14,$C$16)*$C$17*1000/60/60/$C$21</f>
        <v>0.44166001465562016</v>
      </c>
      <c r="RE14" s="57">
        <f>MIN(GE14,$C$16)*$C$17*1000/60/60/$C$21</f>
        <v>0.50475430246356578</v>
      </c>
      <c r="RF14" s="57">
        <f>MIN(GF14,$C$16)*$C$17*1000/60/60/$C$21</f>
        <v>0.56784859027151147</v>
      </c>
      <c r="RG14" s="57">
        <f>MIN(GG14,$C$16)*$C$17*1000/60/60/$C$21</f>
        <v>0.63094287807945726</v>
      </c>
      <c r="RH14" s="57">
        <f>MIN(GH14,$C$16)*$C$17*1000/60/60/$C$21</f>
        <v>0.69403716588740294</v>
      </c>
      <c r="RI14" s="57">
        <f>MIN(GI14,$C$16)*$C$17*1000/60/60/$C$21</f>
        <v>0.74017750246328562</v>
      </c>
      <c r="RJ14" s="57">
        <f>MIN(GJ14,$C$16)*$C$17*1000/60/60/$C$21</f>
        <v>0.71619277571142714</v>
      </c>
      <c r="RK14" s="57">
        <f>MIN(GK14,$C$16)*$C$17*1000/60/60/$C$21</f>
        <v>0.70803836362894756</v>
      </c>
      <c r="RL14" s="61">
        <f t="shared" si="237"/>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v>
      </c>
      <c r="RS14" s="2">
        <f>IF(AND(LU14&gt;=LU$6*'Drive Train'!$AA$52,LU14&lt;=LU$6*'Drive Train'!$AA$53,KY14=0,KC14=0,FA14&gt;0),$C$17,0)</f>
        <v>0</v>
      </c>
      <c r="RT14" s="2">
        <f>IF(AND(LV14&gt;=LV$6*'Drive Train'!$AA$52,LV14&lt;=LV$6*'Drive Train'!$AA$53,KZ14=0,KD14=0,FB14&gt;0),$C$17,0)</f>
        <v>0</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61">
        <f t="shared" si="238"/>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48">
        <f t="shared" si="239"/>
        <v>0.24000000000000002</v>
      </c>
    </row>
    <row r="15" spans="1:524" x14ac:dyDescent="0.2">
      <c r="A15" s="7"/>
      <c r="B15" s="70" t="s">
        <v>9</v>
      </c>
      <c r="C15" s="74">
        <f>(VLOOKUP('Drive Train'!$D$4,Motors!$B$6:$I$26,7,FALSE))*C9</f>
        <v>2.7495000000000003</v>
      </c>
      <c r="D15" s="5"/>
      <c r="E15" s="6" t="s">
        <v>354</v>
      </c>
      <c r="J15" s="15">
        <f>'Drive Train'!I12/C12</f>
        <v>0</v>
      </c>
      <c r="K15" s="69">
        <v>2</v>
      </c>
      <c r="P15" s="5"/>
      <c r="R15" s="63">
        <f t="shared" si="114"/>
        <v>0.28000000000000003</v>
      </c>
      <c r="S15" s="2">
        <f>NG15/'Drive Train'!$F$35</f>
        <v>0.67496389511842669</v>
      </c>
      <c r="T15" s="2">
        <f>NH15/'Drive Train'!$F$35</f>
        <v>0.59059187495693821</v>
      </c>
      <c r="U15" s="2">
        <f>NI15/'Drive Train'!$F$35</f>
        <v>0.59969394946968635</v>
      </c>
      <c r="V15" s="2">
        <f>NJ15/'Drive Train'!$F$35</f>
        <v>0.61224350332591793</v>
      </c>
      <c r="W15" s="2">
        <f>NK15/'Drive Train'!$F$35</f>
        <v>0.62827968828461789</v>
      </c>
      <c r="X15" s="2">
        <f>NL15/'Drive Train'!$F$35</f>
        <v>0.64736314214525914</v>
      </c>
      <c r="Y15" s="2">
        <f>NM15/'Drive Train'!$F$35</f>
        <v>0.66510431702642647</v>
      </c>
      <c r="Z15" s="2">
        <f>NN15/'Drive Train'!$F$35</f>
        <v>0.68478774197211334</v>
      </c>
      <c r="AA15" s="2">
        <f>NO15/'Drive Train'!$F$35</f>
        <v>0.71050454664267737</v>
      </c>
      <c r="AB15" s="2">
        <f>NP15/'Drive Train'!$F$35</f>
        <v>0.74312113549134939</v>
      </c>
      <c r="AC15" s="2">
        <f>NQ15/'Drive Train'!$F$35</f>
        <v>0.77311270780365193</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0.66381941783297049</v>
      </c>
      <c r="AL15" s="2">
        <f>NZ15/'Drive Train'!$F$35</f>
        <v>0.674242639274514</v>
      </c>
      <c r="AM15" s="2">
        <f>OA15/'Drive Train'!$F$35</f>
        <v>0.67778636290082961</v>
      </c>
      <c r="AN15" s="61">
        <f t="shared" si="115"/>
        <v>0.28000000000000003</v>
      </c>
      <c r="AO15" s="46">
        <f>LO15*12*60/(PI() * 'Drive Train'!$F$15)/S$6*ABS(S15)</f>
        <v>1621.2286594994348</v>
      </c>
      <c r="AP15" s="46">
        <f>LP15*12*60/(PI() * 'Drive Train'!$F$15)/T$6*ABS(T15)</f>
        <v>144.01974294277488</v>
      </c>
      <c r="AQ15" s="46">
        <f>LQ15*12*60/(PI() * 'Drive Train'!$F$15)/U$6*ABS(U15)</f>
        <v>299.47603408752758</v>
      </c>
      <c r="AR15" s="46">
        <f>LR15*12*60/(PI() * 'Drive Train'!$F$15)/V$6*ABS(V15)</f>
        <v>509.49177514778398</v>
      </c>
      <c r="AS15" s="46">
        <f>LS15*12*60/(PI() * 'Drive Train'!$F$15)/W$6*ABS(W15)</f>
        <v>771.601984803748</v>
      </c>
      <c r="AT15" s="46">
        <f>LT15*12*60/(PI() * 'Drive Train'!$F$15)/X$6*ABS(X15)</f>
        <v>1076.1743264020301</v>
      </c>
      <c r="AU15" s="46">
        <f>LU15*12*60/(PI() * 'Drive Train'!$F$15)/Y$6*ABS(Y15)</f>
        <v>1379.6212978856097</v>
      </c>
      <c r="AV15" s="46">
        <f>LV15*12*60/(PI() * 'Drive Train'!$F$15)/Z$6*ABS(Z15)</f>
        <v>1700.2707501413292</v>
      </c>
      <c r="AW15" s="46">
        <f>LW15*12*60/(PI() * 'Drive Train'!$F$15)/AA$6*ABS(AA15)</f>
        <v>2009.5092762699969</v>
      </c>
      <c r="AX15" s="46">
        <f>LX15*12*60/(PI() * 'Drive Train'!$F$15)/AB$6*ABS(AB15)</f>
        <v>2344.5693020621134</v>
      </c>
      <c r="AY15" s="46">
        <f>LY15*12*60/(PI() * 'Drive Train'!$F$15)/AC$6*ABS(AC15)</f>
        <v>2678.1601713389696</v>
      </c>
      <c r="AZ15" s="46">
        <f>LZ15*12*60/(PI() * 'Drive Train'!$F$15)/AD$6*ABS(AD15)</f>
        <v>750.27604633299211</v>
      </c>
      <c r="BA15" s="46">
        <f>MA15*12*60/(PI() * 'Drive Train'!$F$15)/AE$6*ABS(AE15)</f>
        <v>889.17618008019963</v>
      </c>
      <c r="BB15" s="46">
        <f>MB15*12*60/(PI() * 'Drive Train'!$F$15)/AF$6*ABS(AF15)</f>
        <v>1017.178372039231</v>
      </c>
      <c r="BC15" s="46">
        <f>MC15*12*60/(PI() * 'Drive Train'!$F$15)/AG$6*ABS(AG15)</f>
        <v>1134.2826222100864</v>
      </c>
      <c r="BD15" s="46">
        <f>MD15*12*60/(PI() * 'Drive Train'!$F$15)/AH$6*ABS(AH15)</f>
        <v>1240.4889305927652</v>
      </c>
      <c r="BE15" s="46">
        <f>ME15*12*60/(PI() * 'Drive Train'!$F$15)/AI$6*ABS(AI15)</f>
        <v>1335.7972971872687</v>
      </c>
      <c r="BF15" s="46">
        <f>MF15*12*60/(PI() * 'Drive Train'!$F$15)/AJ$6*ABS(AJ15)</f>
        <v>1420.2077219935954</v>
      </c>
      <c r="BG15" s="46">
        <f>MG15*12*60/(PI() * 'Drive Train'!$F$15)/AK$6*ABS(AK15)</f>
        <v>1504.2352536434662</v>
      </c>
      <c r="BH15" s="46">
        <f>MH15*12*60/(PI() * 'Drive Train'!$F$15)/AL$6*ABS(AL15)</f>
        <v>1602.5935380738465</v>
      </c>
      <c r="BI15" s="46">
        <f>MI15*12*60/(PI() * 'Drive Train'!$F$15)/AM$6*ABS(AM15)</f>
        <v>1627.6849814964162</v>
      </c>
      <c r="BJ15" s="61">
        <f t="shared" si="65"/>
        <v>0.28000000000000003</v>
      </c>
      <c r="BK15" s="2">
        <f>IF(OR(KS14=1,AND($C$37=Motors!$C$31,OY14=1)),0,IF(NG15=0,-(CG14+$C$15)/($C$14-$C$15)*$C$12,($C$11*S15-AO15)/($C$11*S15)*$C$12*S15))</f>
        <v>0.93407534553600557</v>
      </c>
      <c r="BL15" s="2">
        <f>IF(OR(KT14=1,AND($C$37=Motors!$C$31,OZ14=1)),0,IF(NH15=0,-(CH14+$C$15)/($C$14-$C$15)*$C$12,($C$11*T15-AP15)/($C$11*T15)*$C$12*T15))</f>
        <v>1.3852464000384432</v>
      </c>
      <c r="BM15" s="2">
        <f>IF(OR(KU14=1,AND($C$37=Motors!$C$31,PA14=1)),0,IF(NI15=0,-(CI14+$C$15)/($C$14-$C$15)*$C$12,($C$11*U15-AQ15)/($C$11*U15)*$C$12*U15))</f>
        <v>1.3383141658299669</v>
      </c>
      <c r="BN15" s="2">
        <f>IF(OR(KV14=1,AND($C$37=Motors!$C$31,PB14=1)),0,IF(NJ15=0,-(CJ14+$C$15)/($C$14-$C$15)*$C$12,($C$11*V15-AR15)/($C$11*V15)*$C$12*V15))</f>
        <v>1.2755313133265438</v>
      </c>
      <c r="BO15" s="2">
        <f>IF(OR(KW14=1,AND($C$37=Motors!$C$31,PC14=1)),0,IF(NK15=0,-(CK14+$C$15)/($C$14-$C$15)*$C$12,($C$11*W15-AS15)/($C$11*W15)*$C$12*W15))</f>
        <v>1.1980923090591822</v>
      </c>
      <c r="BP15" s="2">
        <f>IF(OR(KX14=1,AND($C$37=Motors!$C$31,PD14=1)),0,IF(NL15=0,-(CL14+$C$15)/($C$14-$C$15)*$C$12,($C$11*X15-AT15)/($C$11*X15)*$C$12*X15))</f>
        <v>1.1092109892538253</v>
      </c>
      <c r="BQ15" s="2">
        <f>IF(OR(KY14=1,AND($C$37=Motors!$C$31,PE14=1)),0,IF(NM15=0,-(CM14+$C$15)/($C$14-$C$15)*$C$12,($C$11*Y15-AU15)/($C$11*Y15)*$C$12*Y15))</f>
        <v>1.0175369289422718</v>
      </c>
      <c r="BR15" s="2">
        <f>IF(OR(KZ14=1,AND($C$37=Motors!$C$31,PF14=1)),0,IF(NN15=0,-(CN14+$C$15)/($C$14-$C$15)*$C$12,($C$11*Z15-AV15)/($C$11*Z15)*$C$12*Z15))</f>
        <v>0.92296418379914658</v>
      </c>
      <c r="BS15" s="2">
        <f>IF(OR(LA14=1,AND($C$37=Motors!$C$31,PG14=1)),0,IF(NO15=0,-(CO14+$C$15)/($C$14-$C$15)*$C$12,($C$11*AA15-AW15)/($C$11*AA15)*$C$12*AA15))</f>
        <v>0.84828309907056965</v>
      </c>
      <c r="BT15" s="2">
        <f>IF(OR(LB14=1,AND($C$37=Motors!$C$31,PH14=1)),0,IF(NP15=0,-(CP14+$C$15)/($C$14-$C$15)*$C$12,($C$11*AB15-AX15)/($C$11*AB15)*$C$12*AB15))</f>
        <v>0.77902944382625439</v>
      </c>
      <c r="BU15" s="2">
        <f>IF(OR(LC14=1,AND($C$37=Motors!$C$31,PI14=1)),0,IF(NQ15=0,-(CQ14+$C$15)/($C$14-$C$15)*$C$12,($C$11*AC15-AY15)/($C$11*AC15)*$C$12*AC15))</f>
        <v>0.70398816410697118</v>
      </c>
      <c r="BV15" s="2">
        <f>IF(OR(LD14=1,AND($C$37=Motors!$C$31,PJ14=1)),0,IF(NR15=0,-(CR14+$C$15)/($C$14-$C$15)*$C$12,($C$11*AD15-AZ15)/($C$11*AD15)*$C$12*AD15))</f>
        <v>1.7477789531806789</v>
      </c>
      <c r="BW15" s="2">
        <f>IF(OR(LE14=1,AND($C$37=Motors!$C$31,PK14=1)),0,IF(NS15=0,-(CS14+$C$15)/($C$14-$C$15)*$C$12,($C$11*AE15-BA15)/($C$11*AE15)*$C$12*AE15))</f>
        <v>1.6185937604864247</v>
      </c>
      <c r="BX15" s="2">
        <f>IF(OR(LF14=1,AND($C$37=Motors!$C$31,PL14=1)),0,IF(NT15=0,-(CT14+$C$15)/($C$14-$C$15)*$C$12,($C$11*AF15-BB15)/($C$11*AF15)*$C$12*AF15))</f>
        <v>1.4942646254882623</v>
      </c>
      <c r="BY15" s="2">
        <f>IF(OR(LG14=1,AND($C$37=Motors!$C$31,PM14=1)),0,IF(NU15=0,-(CU14+$C$15)/($C$14-$C$15)*$C$12,($C$11*AG15-BC15)/($C$11*AG15)*$C$12*AG15))</f>
        <v>1.3747915481861928</v>
      </c>
      <c r="BZ15" s="2">
        <f>IF(OR(LH14=1,AND($C$37=Motors!$C$31,PN14=1)),0,IF(NV15=0,-(CV14+$C$15)/($C$14-$C$15)*$C$12,($C$11*AH15-BD15)/($C$11*AH15)*$C$12*AH15))</f>
        <v>1.2601745285802155</v>
      </c>
      <c r="CA15" s="2">
        <f>IF(OR(LI14=1,AND($C$37=Motors!$C$31,PO14=1)),0,IF(NW15=0,-(CW14+$C$15)/($C$14-$C$15)*$C$12,($C$11*AI15-BE15)/($C$11*AI15)*$C$12*AI15))</f>
        <v>1.1504135666703308</v>
      </c>
      <c r="CB15" s="2">
        <f>IF(OR(LJ14=1,AND($C$37=Motors!$C$31,PP14=1)),0,IF(NX15=0,-(CX14+$C$15)/($C$14-$C$15)*$C$12,($C$11*AJ15-BF15)/($C$11*AJ15)*$C$12*AJ15))</f>
        <v>1.0455086624565384</v>
      </c>
      <c r="CC15" s="2">
        <f>IF(OR(LK14=1,AND($C$37=Motors!$C$31,PQ14=1)),0,IF(NY15=0,-(CY14+$C$15)/($C$14-$C$15)*$C$12,($C$11*AK15-BG15)/($C$11*AK15)*$C$12*AK15))</f>
        <v>0.95885631720556741</v>
      </c>
      <c r="CD15" s="2">
        <f>IF(OR(LL14=1,AND($C$37=Motors!$C$31,PR14=1)),0,IF(NZ15=0,-(CZ14+$C$15)/($C$14-$C$15)*$C$12,($C$11*AL15-BH15)/($C$11*AL15)*$C$12*AL15))</f>
        <v>0.94060895014252544</v>
      </c>
      <c r="CE15" s="2">
        <f>IF(OR(LM14=1,AND($C$37=Motors!$C$31,PS14=1)),0,IF(OA15=0,-(DA14+$C$15)/($C$14-$C$15)*$C$12,($C$11*AM15-BI15)/($C$11*AM15)*$C$12*AM15))</f>
        <v>0.93812530045045339</v>
      </c>
      <c r="CF15" s="61">
        <f t="shared" si="67"/>
        <v>0.28000000000000003</v>
      </c>
      <c r="CG15" s="57">
        <f>IF(AND(KS14=1,OY14=1),0,ABS(BK15/$C$12*($C$14-$C$15)+$C$15) *'Drive Train'!$AA$49 + CG14*(1-'Drive Train'!$AA$49))</f>
        <v>52.476415698037137</v>
      </c>
      <c r="CH15" s="57">
        <f>IF(AND(KT14=1,OZ14=1),0,ABS(BL15/$C$12*($C$14-$C$15)+$C$15) *'Drive Train'!$AA$49 + CH14*(1-'Drive Train'!$AA$49))</f>
        <v>76.49519009333288</v>
      </c>
      <c r="CI15" s="57">
        <f>IF(AND(KU14=1,PA14=1),0,ABS(BM15/$C$12*($C$14-$C$15)+$C$15) *'Drive Train'!$AA$49 + CI14*(1-'Drive Train'!$AA$49))</f>
        <v>73.996681525304865</v>
      </c>
      <c r="CJ15" s="57">
        <f>IF(AND(KV14=1,PB14=1),0,ABS(BN15/$C$12*($C$14-$C$15)+$C$15) *'Drive Train'!$AA$49 + CJ14*(1-'Drive Train'!$AA$49))</f>
        <v>70.65434128622222</v>
      </c>
      <c r="CK15" s="57">
        <f>IF(AND(KW14=1,PC14=1),0,ABS(BO15/$C$12*($C$14-$C$15)+$C$15) *'Drive Train'!$AA$49 + CK14*(1-'Drive Train'!$AA$49))</f>
        <v>66.531758610909989</v>
      </c>
      <c r="CL15" s="57">
        <f>IF(AND(KX14=1,PD14=1),0,ABS(BP15/$C$12*($C$14-$C$15)+$C$15) *'Drive Train'!$AA$49 + CL14*(1-'Drive Train'!$AA$49))</f>
        <v>61.800026938284553</v>
      </c>
      <c r="CM15" s="57">
        <f>IF(AND(KY14=1,PE14=1),0,ABS(BQ15/$C$12*($C$14-$C$15)+$C$15) *'Drive Train'!$AA$49 + CM14*(1-'Drive Train'!$AA$49))</f>
        <v>56.919619495142513</v>
      </c>
      <c r="CN15" s="57">
        <f>IF(AND(KZ14=1,PF14=1),0,ABS(BR15/$C$12*($C$14-$C$15)+$C$15) *'Drive Train'!$AA$49 + CN14*(1-'Drive Train'!$AA$49))</f>
        <v>51.884896174867428</v>
      </c>
      <c r="CO15" s="57">
        <f>IF(AND(LA14=1,PG14=1),0,ABS(BS15/$C$12*($C$14-$C$15)+$C$15) *'Drive Train'!$AA$49 + CO14*(1-'Drive Train'!$AA$49))</f>
        <v>47.909135523134474</v>
      </c>
      <c r="CP15" s="57">
        <f>IF(AND(LB14=1,PH14=1),0,ABS(BT15/$C$12*($C$14-$C$15)+$C$15) *'Drive Train'!$AA$49 + CP14*(1-'Drive Train'!$AA$49))</f>
        <v>44.222312299961999</v>
      </c>
      <c r="CQ15" s="57">
        <f>IF(AND(LC14=1,PI14=1),0,ABS(BU15/$C$12*($C$14-$C$15)+$C$15) *'Drive Train'!$AA$49 + CQ14*(1-'Drive Train'!$AA$49))</f>
        <v>40.227376122375269</v>
      </c>
      <c r="CR15" s="57">
        <f>IF(AND(LD14=1,PJ14=1),0,ABS(BV15/$C$12*($C$14-$C$15)+$C$15) *'Drive Train'!$AA$49 + CR14*(1-'Drive Train'!$AA$49))</f>
        <v>95.795159623685095</v>
      </c>
      <c r="CS15" s="57">
        <f>IF(AND(LE14=1,PK14=1),0,ABS(BW15/$C$12*($C$14-$C$15)+$C$15) *'Drive Train'!$AA$49 + CS14*(1-'Drive Train'!$AA$49))</f>
        <v>88.917790236683928</v>
      </c>
      <c r="CT15" s="57">
        <f>IF(AND(LF14=1,PL14=1),0,ABS(BX15/$C$12*($C$14-$C$15)+$C$15) *'Drive Train'!$AA$49 + CT14*(1-'Drive Train'!$AA$49))</f>
        <v>82.298940435744427</v>
      </c>
      <c r="CU15" s="57">
        <f>IF(AND(LG14=1,PM14=1),0,ABS(BY15/$C$12*($C$14-$C$15)+$C$15) *'Drive Train'!$AA$49 + CU14*(1-'Drive Train'!$AA$49))</f>
        <v>75.938610220866607</v>
      </c>
      <c r="CV15" s="57">
        <f>IF(AND(LH14=1,PN14=1),0,ABS(BZ15/$C$12*($C$14-$C$15)+$C$15) *'Drive Train'!$AA$49 + CV14*(1-'Drive Train'!$AA$49))</f>
        <v>69.836799592050468</v>
      </c>
      <c r="CW15" s="57">
        <f>IF(AND(LI14=1,PO14=1),0,ABS(CA15/$C$12*($C$14-$C$15)+$C$15) *'Drive Train'!$AA$49 + CW14*(1-'Drive Train'!$AA$49))</f>
        <v>63.993508549296024</v>
      </c>
      <c r="CX15" s="57">
        <f>IF(AND(LJ14=1,PP14=1),0,ABS(CB15/$C$12*($C$14-$C$15)+$C$15) *'Drive Train'!$AA$49 + CX14*(1-'Drive Train'!$AA$49))</f>
        <v>58.408737092603261</v>
      </c>
      <c r="CY15" s="57">
        <f>IF(AND(LK14=1,PQ14=1),0,ABS(CC15/$C$12*($C$14-$C$15)+$C$15) *'Drive Train'!$AA$49 + CY14*(1-'Drive Train'!$AA$49))</f>
        <v>53.795668256213396</v>
      </c>
      <c r="CZ15" s="57">
        <f>IF(AND(LL14=1,PR14=1),0,ABS(CD15/$C$12*($C$14-$C$15)+$C$15) *'Drive Train'!$AA$49 + CZ14*(1-'Drive Train'!$AA$49))</f>
        <v>52.824242034558502</v>
      </c>
      <c r="DA15" s="57">
        <f>IF(AND(LM14=1,PS14=1),0,ABS(CE15/$C$12*($C$14-$C$15)+$C$15) *'Drive Train'!$AA$49 + DA14*(1-'Drive Train'!$AA$49))</f>
        <v>52.692021181656905</v>
      </c>
      <c r="DB15" s="61">
        <f t="shared" si="116"/>
        <v>0.28000000000000003</v>
      </c>
      <c r="DC15" s="57">
        <f t="shared" si="68"/>
        <v>52.476415698037137</v>
      </c>
      <c r="DD15" s="57">
        <f t="shared" si="69"/>
        <v>76.49519009333288</v>
      </c>
      <c r="DE15" s="57">
        <f t="shared" si="70"/>
        <v>73.996681525304865</v>
      </c>
      <c r="DF15" s="57">
        <f t="shared" si="71"/>
        <v>70.65434128622222</v>
      </c>
      <c r="DG15" s="57">
        <f t="shared" si="72"/>
        <v>66.531758610909989</v>
      </c>
      <c r="DH15" s="57">
        <f t="shared" si="73"/>
        <v>61.800026938284553</v>
      </c>
      <c r="DI15" s="57">
        <f t="shared" si="74"/>
        <v>56.919619495142513</v>
      </c>
      <c r="DJ15" s="57">
        <f t="shared" si="75"/>
        <v>51.884896174867428</v>
      </c>
      <c r="DK15" s="57">
        <f t="shared" si="76"/>
        <v>47.909135523134474</v>
      </c>
      <c r="DL15" s="57">
        <f t="shared" si="77"/>
        <v>44.222312299961999</v>
      </c>
      <c r="DM15" s="57">
        <f t="shared" si="78"/>
        <v>40.227376122375269</v>
      </c>
      <c r="DN15" s="57">
        <f t="shared" si="79"/>
        <v>25</v>
      </c>
      <c r="DO15" s="57">
        <f t="shared" si="80"/>
        <v>30</v>
      </c>
      <c r="DP15" s="57">
        <f t="shared" si="81"/>
        <v>35</v>
      </c>
      <c r="DQ15" s="57">
        <f t="shared" si="82"/>
        <v>40</v>
      </c>
      <c r="DR15" s="57">
        <f t="shared" si="83"/>
        <v>45</v>
      </c>
      <c r="DS15" s="57">
        <f t="shared" si="84"/>
        <v>50</v>
      </c>
      <c r="DT15" s="57">
        <f t="shared" si="85"/>
        <v>55</v>
      </c>
      <c r="DU15" s="57">
        <f t="shared" si="86"/>
        <v>53.795668256213396</v>
      </c>
      <c r="DV15" s="57">
        <f t="shared" si="87"/>
        <v>52.824242034558502</v>
      </c>
      <c r="DW15" s="57">
        <f t="shared" si="88"/>
        <v>52.692021181656905</v>
      </c>
      <c r="DX15" s="61">
        <f t="shared" si="117"/>
        <v>0.28000000000000003</v>
      </c>
      <c r="DY15" s="2">
        <f>IF(OY15=0,($C$23/0.4536*IF(ISNA(MK14),'Drive Train'!$F$16,'Drive Train'!$F$17)*4.448*$C$24*S$6)*SIGN(BK15),BK15)</f>
        <v>4.5236871680000004</v>
      </c>
      <c r="DZ15" s="2">
        <f>IF(OZ15=0,($C$23/0.4536*IF(ISNA(ML14),'Drive Train'!$F$16,'Drive Train'!$F$17)*4.448*$C$24*$C$21*T$6)*SIGN(BL15),BL15)</f>
        <v>14.225645600594998</v>
      </c>
      <c r="EA15" s="2">
        <f>IF(PA15=0,($C$23/0.4536*IF(ISNA(MM14),'Drive Train'!$F$16,'Drive Train'!$F$17)*4.448*$C$24*$C$21*U$6)*SIGN(BM15),BM15)</f>
        <v>9.8485238773349995</v>
      </c>
      <c r="EB15" s="2">
        <f>IF(PB15=0,($C$23/0.4536*IF(ISNA(MN14),'Drive Train'!$F$16,'Drive Train'!$F$17)*4.448*$C$24*$C$21*V$6)*SIGN(BN15),BN15)</f>
        <v>7.5312241414914709</v>
      </c>
      <c r="EC15" s="2">
        <f>IF(PC15=0,($C$23/0.4536*IF(ISNA(MO14),'Drive Train'!$F$16,'Drive Train'!$F$17)*4.448*$C$24*$C$21*W$6)*SIGN(BO15),BO15)</f>
        <v>6.0967052573978577</v>
      </c>
      <c r="ED15" s="2">
        <f>IF(PD15=0,($C$23/0.4536*IF(ISNA(MP14),'Drive Train'!$F$16,'Drive Train'!$F$17)*4.448*$C$24*$C$21*X$6)*SIGN(BP15),BP15)</f>
        <v>5.1212324162142009</v>
      </c>
      <c r="EE15" s="2">
        <f>IF(PE15=0,($C$23/0.4536*IF(ISNA(MQ14),'Drive Train'!$F$16,'Drive Train'!$F$17)*4.448*$C$24*$C$21*Y$6)*SIGN(BQ15),BQ15)</f>
        <v>4.4148555312191382</v>
      </c>
      <c r="EF15" s="2">
        <f>IF(PF15=0,($C$23/0.4536*IF(ISNA(MR14),'Drive Train'!$F$16,'Drive Train'!$F$17)*4.448*$C$24*$C$21*Z$6)*SIGN(BR15),BR15)</f>
        <v>3.8797215274349997</v>
      </c>
      <c r="EG15" s="2">
        <f>IF(PG15=0,($C$23/0.4536*IF(ISNA(MS14),'Drive Train'!$F$16,'Drive Train'!$F$17)*4.448*$C$24*$C$21*AA$6)*SIGN(BS15),BS15)</f>
        <v>3.4602921731177019</v>
      </c>
      <c r="EH15" s="2">
        <f>IF(PH15=0,($C$23/0.4536*IF(ISNA(MT14),'Drive Train'!$F$16,'Drive Train'!$F$17)*4.448*$C$24*$C$21*AB$6)*SIGN(BT15),BT15)</f>
        <v>3.1227026928135362</v>
      </c>
      <c r="EI15" s="2">
        <f>IF(PI15=0,($C$23/0.4536*IF(ISNA(MU14),'Drive Train'!$F$16,'Drive Train'!$F$17)*4.448*$C$24*$C$21*AC$6)*SIGN(BU15),BU15)</f>
        <v>2.8451291201189992</v>
      </c>
      <c r="EJ15" s="2">
        <f>IF(PJ15=0,($C$23/0.4536*IF(ISNA(MV14),'Drive Train'!$F$16,'Drive Train'!$F$17)*4.448*$C$24*$C$21*AD$6)*SIGN(BV15),BV15)</f>
        <v>3.9831807681666</v>
      </c>
      <c r="EK15" s="2">
        <f>IF(PK15=0,($C$23/0.4536*IF(ISNA(MW14),'Drive Train'!$F$16,'Drive Train'!$F$17)*4.448*$C$24*$C$21*AE$6)*SIGN(BW15),BW15)</f>
        <v>3.9831807681666</v>
      </c>
      <c r="EL15" s="2">
        <f>IF(PL15=0,($C$23/0.4536*IF(ISNA(MX14),'Drive Train'!$F$16,'Drive Train'!$F$17)*4.448*$C$24*$C$21*AF$6)*SIGN(BX15),BX15)</f>
        <v>3.9831807681666</v>
      </c>
      <c r="EM15" s="2">
        <f>IF(PM15=0,($C$23/0.4536*IF(ISNA(MY14),'Drive Train'!$F$16,'Drive Train'!$F$17)*4.448*$C$24*$C$21*AG$6)*SIGN(BY15),BY15)</f>
        <v>3.9831807681666</v>
      </c>
      <c r="EN15" s="2">
        <f>IF(PN15=0,($C$23/0.4536*IF(ISNA(MZ14),'Drive Train'!$F$16,'Drive Train'!$F$17)*4.448*$C$24*$C$21*AH$6)*SIGN(BZ15),BZ15)</f>
        <v>3.9831807681666</v>
      </c>
      <c r="EO15" s="2">
        <f>IF(PO15=0,($C$23/0.4536*IF(ISNA(NA14),'Drive Train'!$F$16,'Drive Train'!$F$17)*4.448*$C$24*$C$21*AI$6)*SIGN(CA15),CA15)</f>
        <v>3.9831807681666</v>
      </c>
      <c r="EP15" s="2">
        <f>IF(PP15=0,($C$23/0.4536*IF(ISNA(NB14),'Drive Train'!$F$16,'Drive Train'!$F$17)*4.448*$C$24*$C$21*AJ$6)*SIGN(CB15),CB15)</f>
        <v>3.9831807681666</v>
      </c>
      <c r="EQ15" s="2">
        <f>IF(PQ15=0,($C$23/0.4536*IF(ISNA(NC14),'Drive Train'!$F$16,'Drive Train'!$F$17)*4.448*$C$24*$C$21*AK$6)*SIGN(CC15),CC15)</f>
        <v>3.9831807681666</v>
      </c>
      <c r="ER15" s="2">
        <f>IF(PR15=0,($C$23/0.4536*IF(ISNA(ND14),'Drive Train'!$F$16,'Drive Train'!$F$17)*4.448*$C$24*$C$21*AL$6)*SIGN(CD15),CD15)</f>
        <v>3.9831807681666</v>
      </c>
      <c r="ES15" s="2">
        <f>IF(PS15=0,($C$23/0.4536*IF(ISNA(NE14),'Drive Train'!$F$16,'Drive Train'!$F$17)*4.448*$C$24*$C$21*AM$6)*SIGN(CE15),CE15)</f>
        <v>3.9831807681666</v>
      </c>
      <c r="ET15" s="61">
        <f t="shared" si="89"/>
        <v>0.28000000000000003</v>
      </c>
      <c r="EU15" s="259">
        <f>MAX(MIN(IF(AND(OY14=1,NG15&lt;0),-1,1)*(DC15-$C$15)/($C$14-$C$15)*$C$12*$C$21-$C$33*LO15/AO$6 -  OY14*$C$33/$C$21,DY14/$C$19),MAX(EU$8:EU14)*-1)</f>
        <v>0.69458609482254507</v>
      </c>
      <c r="EV15" s="259">
        <f>MAX(MIN(IF(AND(OZ14=1,NH15&lt;0),-1,1)*(DD15-$C$15)/($C$14-$C$15)*$C$12*$C$21-$C$33*LP15/AP$6 -  OZ14*$C$33/$C$21,DZ14/$C$19),MAX(EV$8:EV14)*-1)</f>
        <v>1.2067489685652166</v>
      </c>
      <c r="EW15" s="259">
        <f>MAX(MIN(IF(AND(PA14=1,NI15&lt;0),-1,1)*(DE15-$C$15)/($C$14-$C$15)*$C$12*$C$21-$C$33*LQ15/AQ$6 -  PA14*$C$33/$C$21,EA14/$C$19),MAX(EW$8:EW14)*-1)</f>
        <v>1.1518199245959906</v>
      </c>
      <c r="EX15" s="259">
        <f>MAX(MIN(IF(AND(PB14=1,NJ15&lt;0),-1,1)*(DF15-$C$15)/($C$14-$C$15)*$C$12*$C$21-$C$33*LR15/AR$6 -  PB14*$C$33/$C$21,EB14/$C$19),MAX(EX$8:EX14)*-1)</f>
        <v>1.0788204439698219</v>
      </c>
      <c r="EY15" s="259">
        <f>MAX(MIN(IF(AND(PC14=1,NK15&lt;0),-1,1)*(DG15-$C$15)/($C$14-$C$15)*$C$12*$C$21-$C$33*LS15/AS$6 -  PC14*$C$33/$C$21,EC14/$C$19),MAX(EY$8:EY14)*-1)</f>
        <v>0.98955345597224809</v>
      </c>
      <c r="EZ15" s="259">
        <f>MAX(MIN(IF(AND(PD14=1,NL15&lt;0),-1,1)*(DH15-$C$15)/($C$14-$C$15)*$C$12*$C$21-$C$33*LT15/AT$6 -  PD14*$C$33/$C$21,ED14/$C$19),MAX(EZ$8:EZ14)*-1)</f>
        <v>0.8881705225833727</v>
      </c>
      <c r="FA15" s="259">
        <f>MAX(MIN(IF(AND(PE14=1,NM15&lt;0),-1,1)*(DI15-$C$15)/($C$14-$C$15)*$C$12*$C$21-$C$33*LU15/AU$6 -  PE14*$C$33/$C$21,EE14/$C$19),MAX(FA$8:FA14)*-1)</f>
        <v>0.785520157947458</v>
      </c>
      <c r="FB15" s="259">
        <f>MAX(MIN(IF(AND(PF14=1,NN15&lt;0),-1,1)*(DJ15-$C$15)/($C$14-$C$15)*$C$12*$C$21-$C$33*LV15/AV$6 -  PF14*$C$33/$C$21,EF14/$C$19),MAX(FB$8:FB14)*-1)</f>
        <v>0.68049171713062784</v>
      </c>
      <c r="FC15" s="259">
        <f>MAX(MIN(IF(AND(PG14=1,NO15&lt;0),-1,1)*(DK15-$C$15)/($C$14-$C$15)*$C$12*$C$21-$C$33*LW15/AW$6 -  PG14*$C$33/$C$21,EG14/$C$19),MAX(FC$8:FC14)*-1)</f>
        <v>0.59634597512670307</v>
      </c>
      <c r="FD15" s="259">
        <f>MAX(MIN(IF(AND(PH14=1,NP15&lt;0),-1,1)*(DL15-$C$15)/($C$14-$C$15)*$C$12*$C$21-$C$33*LX15/AX$6 -  PH14*$C$33/$C$21,EH14/$C$19),MAX(FD$8:FD14)*-1)</f>
        <v>0.51797071461011757</v>
      </c>
      <c r="FE15" s="259">
        <f>MAX(MIN(IF(AND(PI14=1,NQ15&lt;0),-1,1)*(DM15-$C$15)/($C$14-$C$15)*$C$12*$C$21-$C$33*LY15/AY$6 -  PI14*$C$33/$C$21,EI14/$C$19),MAX(FE$8:FE14)*-1)</f>
        <v>0.43543896663264192</v>
      </c>
      <c r="FF15" s="259">
        <f>MAX(MIN(IF(AND(PJ14=1,NR15&lt;0),-1,1)*(DN15-$C$15)/($C$14-$C$15)*$C$12*$C$21-$C$33*LZ15/AZ$6 -  PJ14*$C$33/$C$21,EJ14/$C$19),MAX(FF$8:FF14)*-1)</f>
        <v>0.32093263168840364</v>
      </c>
      <c r="FG15" s="259">
        <f>MAX(MIN(IF(AND(PK14=1,NS15&lt;0),-1,1)*(DO15-$C$15)/($C$14-$C$15)*$C$12*$C$21-$C$33*MA15/BA$6 -  PK14*$C$33/$C$21,EK14/$C$19),MAX(FG$8:FG14)*-1)</f>
        <v>0.39305070357182281</v>
      </c>
      <c r="FH15" s="259">
        <f>MAX(MIN(IF(AND(PL14=1,NT15&lt;0),-1,1)*(DP15-$C$15)/($C$14-$C$15)*$C$12*$C$21-$C$33*MB15/BB$6 -  PL14*$C$33/$C$21,EL14/$C$19),MAX(FH$8:FH14)*-1)</f>
        <v>0.4651687754552421</v>
      </c>
      <c r="FI15" s="259">
        <f>MAX(MIN(IF(AND(PM14=1,NU15&lt;0),-1,1)*(DQ15-$C$15)/($C$14-$C$15)*$C$12*$C$21-$C$33*MC15/BC$6 -  PM14*$C$33/$C$21,EM14/$C$19),MAX(FI$8:FI14)*-1)</f>
        <v>0.53728684733866117</v>
      </c>
      <c r="FJ15" s="259">
        <f>MAX(MIN(IF(AND(PN14=1,NV15&lt;0),-1,1)*(DR15-$C$15)/($C$14-$C$15)*$C$12*$C$21-$C$33*MD15/BD$6 -  PN14*$C$33/$C$21,EN14/$C$19),MAX(FJ$8:FJ14)*-1)</f>
        <v>0.60940491922208051</v>
      </c>
      <c r="FK15" s="259">
        <f>MAX(MIN(IF(AND(PO14=1,NW15&lt;0),-1,1)*(DS15-$C$15)/($C$14-$C$15)*$C$12*$C$21-$C$33*ME15/BE$6 -  PO14*$C$33/$C$21,EO14/$C$19),MAX(FK$8:FK14)*-1)</f>
        <v>0.68152299110549963</v>
      </c>
      <c r="FL15" s="259">
        <f>MAX(MIN(IF(AND(PP14=1,NX15&lt;0),-1,1)*(DT15-$C$15)/($C$14-$C$15)*$C$12*$C$21-$C$33*MF15/BF$6 -  PP14*$C$33/$C$21,EP14/$C$19),MAX(FL$8:FL14)*-1)</f>
        <v>0.75364106298891875</v>
      </c>
      <c r="FM15" s="259">
        <f>MAX(MIN(IF(AND(PQ14=1,NY15&lt;0),-1,1)*(DU15-$C$15)/($C$14-$C$15)*$C$12*$C$21-$C$33*MG15/BG$6 -  PQ14*$C$33/$C$21,EQ14/$C$19),MAX(FM$8:FM14)*-1)</f>
        <v>0.72364257576726965</v>
      </c>
      <c r="FN15" s="259">
        <f>MAX(MIN(IF(AND(PR14=1,NZ15&lt;0),-1,1)*(DV15-$C$15)/($C$14-$C$15)*$C$12*$C$21-$C$33*MH15/BH$6 -  PR14*$C$33/$C$21,ER14/$C$19),MAX(FN$8:FN14)*-1)</f>
        <v>0.70167375281978606</v>
      </c>
      <c r="FO15" s="259">
        <f>MAX(MIN(IF(AND(PS14=1,OA15&lt;0),-1,1)*(DW15-$C$15)/($C$14-$C$15)*$C$12*$C$21-$C$33*MI15/BI$6 -  PS14*$C$33/$C$21,ES14/$C$19),MAX(FO$8:FO14)*-1)</f>
        <v>0.69817752664542387</v>
      </c>
      <c r="FP15" s="61">
        <f t="shared" si="118"/>
        <v>0.28000000000000003</v>
      </c>
      <c r="FQ15" s="260">
        <f>IF(AND(KS15=1,OY15=1),0,MIN((ABS(($C$14-$C$15)*EU15/$C$12/$C$21)+$C$15)/$C$21,DC15))</f>
        <v>50.816275038646346</v>
      </c>
      <c r="FR15" s="260">
        <f>IF(AND(KT15=1,OZ15=1),0,MIN((ABS(($C$14-$C$15)*EV15/$C$12/$C$21)+$C$15)/$C$21,DD15))</f>
        <v>76.49519009333288</v>
      </c>
      <c r="FS15" s="260">
        <f>IF(AND(KU15=1,PA15=1),0,MIN((ABS(($C$14-$C$15)*EW15/$C$12/$C$21)+$C$15)/$C$21,DE15))</f>
        <v>73.996681525304865</v>
      </c>
      <c r="FT15" s="260">
        <f>IF(AND(KV15=1,PB15=1),0,MIN((ABS(($C$14-$C$15)*EX15/$C$12/$C$21)+$C$15)/$C$21,DF15))</f>
        <v>70.65434128622222</v>
      </c>
      <c r="FU15" s="260">
        <f>IF(AND(KW15=1,PC15=1),0,MIN((ABS(($C$14-$C$15)*EY15/$C$12/$C$21)+$C$15)/$C$21,DG15))</f>
        <v>66.531758610909989</v>
      </c>
      <c r="FV15" s="260">
        <f>IF(AND(KX15=1,PD15=1),0,MIN((ABS(($C$14-$C$15)*EZ15/$C$12/$C$21)+$C$15)/$C$21,DH15))</f>
        <v>61.800026938284553</v>
      </c>
      <c r="FW15" s="260">
        <f>IF(AND(KY15=1,PE15=1),0,MIN((ABS(($C$14-$C$15)*FA15/$C$12/$C$21)+$C$15)/$C$21,DI15))</f>
        <v>56.919619495142513</v>
      </c>
      <c r="FX15" s="260">
        <f>IF(AND(KZ15=1,PF15=1),0,MIN((ABS(($C$14-$C$15)*FB15/$C$12/$C$21)+$C$15)/$C$21,DJ15))</f>
        <v>49.848486188556912</v>
      </c>
      <c r="FY15" s="260">
        <f>IF(AND(LA15=1,PG15=1),0,MIN((ABS(($C$14-$C$15)*FC15/$C$12/$C$21)+$C$15)/$C$21,DK15))</f>
        <v>44.070628331050898</v>
      </c>
      <c r="FZ15" s="260">
        <f>IF(AND(LB15=1,PH15=1),0,MIN((ABS(($C$14-$C$15)*FD15/$C$12/$C$21)+$C$15)/$C$21,DL15))</f>
        <v>38.688999932210315</v>
      </c>
      <c r="GA15" s="260">
        <f>IF(AND(LC15=1,PI15=1),0,MIN((ABS(($C$14-$C$15)*FE15/$C$12/$C$21)+$C$15)/$C$21,DM15))</f>
        <v>33.021966791981768</v>
      </c>
      <c r="GB15" s="260">
        <f>IF(AND(LD15=1,PJ15=1),0,MIN((ABS(($C$14-$C$15)*FF15/$C$12/$C$21)+$C$15)/$C$21,DN15))</f>
        <v>25</v>
      </c>
      <c r="GC15" s="260">
        <f>IF(AND(LE15=1,PK15=1),0,MIN((ABS(($C$14-$C$15)*FG15/$C$12/$C$21)+$C$15)/$C$21,DO15))</f>
        <v>30</v>
      </c>
      <c r="GD15" s="260">
        <f>IF(AND(LF15=1,PL15=1),0,MIN((ABS(($C$14-$C$15)*FH15/$C$12/$C$21)+$C$15)/$C$21,DP15))</f>
        <v>35</v>
      </c>
      <c r="GE15" s="260">
        <f>IF(AND(LG15=1,PM15=1),0,MIN((ABS(($C$14-$C$15)*FI15/$C$12/$C$21)+$C$15)/$C$21,DQ15))</f>
        <v>40</v>
      </c>
      <c r="GF15" s="260">
        <f>IF(AND(LH15=1,PN15=1),0,MIN((ABS(($C$14-$C$15)*FJ15/$C$12/$C$21)+$C$15)/$C$21,DR15))</f>
        <v>44.967319250345291</v>
      </c>
      <c r="GG15" s="260">
        <f>IF(AND(LI15=1,PO15=1),0,MIN((ABS(($C$14-$C$15)*FK15/$C$12/$C$21)+$C$15)/$C$21,DS15))</f>
        <v>49.919298499400597</v>
      </c>
      <c r="GH15" s="260">
        <f>IF(AND(LJ15=1,PP15=1),0,MIN((ABS(($C$14-$C$15)*FL15/$C$12/$C$21)+$C$15)/$C$21,DT15))</f>
        <v>54.871277748455896</v>
      </c>
      <c r="GI15" s="260">
        <f>IF(AND(LK15=1,PQ15=1),0,MIN((ABS(($C$14-$C$15)*FM15/$C$12/$C$21)+$C$15)/$C$21,DU15))</f>
        <v>52.8114350163208</v>
      </c>
      <c r="GJ15" s="260">
        <f>IF(AND(LL15=1,PR15=1),0,MIN((ABS(($C$14-$C$15)*FN15/$C$12/$C$21)+$C$15)/$C$21,DV15))</f>
        <v>51.302948273386676</v>
      </c>
      <c r="GK15" s="260">
        <f>IF(AND(LM15=1,PS15=1),0,MIN((ABS(($C$14-$C$15)*FO15/$C$12/$C$21)+$C$15)/$C$21,DW15))</f>
        <v>51.062880298560152</v>
      </c>
      <c r="GL15" s="61">
        <f t="shared" si="119"/>
        <v>0.28000000000000003</v>
      </c>
      <c r="GM15" s="57">
        <f>IF(AND(KS14=1,OY14=1),0,EU15*$C$19/S$6/$C$24/$C$23*3.39*$C$21)</f>
        <v>17.977214293282259</v>
      </c>
      <c r="GN15" s="57">
        <f>IF(AND(KT14=1,OZ14=1),0,EV15*$C$19/T$6/$C$24/$C$23*3.39*$C$21)</f>
        <v>8.7452308518474862</v>
      </c>
      <c r="GO15" s="57">
        <f>IF(AND(KU14=1,PA14=1),0,EW15*$C$19/U$6/$C$24/$C$23*3.39*$C$21)</f>
        <v>12.057014179385201</v>
      </c>
      <c r="GP15" s="57">
        <f>IF(AND(KV14=1,PB14=1),0,EX15*$C$19/V$6/$C$24/$C$23*3.39*$C$21)</f>
        <v>14.76760004602766</v>
      </c>
      <c r="GQ15" s="57">
        <f>IF(AND(KW14=1,PC14=1),0,EY15*$C$19/W$6/$C$24/$C$23*3.39*$C$21)</f>
        <v>16.732868079727133</v>
      </c>
      <c r="GR15" s="57">
        <f>IF(AND(KX14=1,PD14=1),0,EZ15*$C$19/X$6/$C$24/$C$23*3.39*$C$21)</f>
        <v>17.879204692681718</v>
      </c>
      <c r="GS15" s="57">
        <f>IF(AND(KY14=1,PE14=1),0,FA15*$C$19/Y$6/$C$24/$C$23*3.39*$C$21)</f>
        <v>18.342864788904571</v>
      </c>
      <c r="GT15" s="57">
        <f>IF(AND(KZ14=1,PF14=1),0,FB15*$C$19/Z$6/$C$24/$C$23*3.39*$C$21)</f>
        <v>18.082089552196727</v>
      </c>
      <c r="GU15" s="57">
        <f>IF(AND(LA14=1,PG14=1),0,FC15*$C$19/AA$6/$C$24/$C$23*3.39*$C$21)</f>
        <v>17.76690781673695</v>
      </c>
      <c r="GV15" s="57">
        <f>IF(AND(LB14=1,PH14=1),0,FD15*$C$19/AB$6/$C$24/$C$23*3.39*$C$21)</f>
        <v>17.100188399861846</v>
      </c>
      <c r="GW15" s="57">
        <f>IF(AND(LC14=1,PI14=1),0,FE15*$C$19/AC$6/$C$24/$C$23*3.39*$C$21)</f>
        <v>15.777988563851723</v>
      </c>
      <c r="GX15" s="57">
        <f>IF(AND(LD14=1,PJ14=1),0,FF15*$C$19/AD$6/$C$24/$C$23*3.39*$C$21)</f>
        <v>8.3063492583211929</v>
      </c>
      <c r="GY15" s="57">
        <f>IF(AND(LE14=1,PK14=1),0,FG15*$C$19/AE$6/$C$24/$C$23*3.39*$C$21)</f>
        <v>10.172902652249688</v>
      </c>
      <c r="GZ15" s="57">
        <f>IF(AND(LF14=1,PL14=1),0,FH15*$C$19/AF$6/$C$24/$C$23*3.39*$C$21)</f>
        <v>12.039456046178183</v>
      </c>
      <c r="HA15" s="57">
        <f>IF(AND(LG14=1,PM14=1),0,FI15*$C$19/AG$6/$C$24/$C$23*3.39*$C$21)</f>
        <v>13.906009440106676</v>
      </c>
      <c r="HB15" s="57">
        <f>IF(AND(LH14=1,PN14=1),0,FJ15*$C$19/AH$6/$C$24/$C$23*3.39*$C$21)</f>
        <v>15.772562834035172</v>
      </c>
      <c r="HC15" s="57">
        <f>IF(AND(LI14=1,PO14=1),0,FK15*$C$19/AI$6/$C$24/$C$23*3.39*$C$21)</f>
        <v>17.639116227963665</v>
      </c>
      <c r="HD15" s="57">
        <f>IF(AND(LJ14=1,PP14=1),0,FL15*$C$19/AJ$6/$C$24/$C$23*3.39*$C$21)</f>
        <v>19.505669621892164</v>
      </c>
      <c r="HE15" s="57">
        <f>IF(AND(LK14=1,PQ14=1),0,FM15*$C$19/AK$6/$C$24/$C$23*3.39*$C$21)</f>
        <v>18.729251497086977</v>
      </c>
      <c r="HF15" s="57">
        <f>IF(AND(LL14=1,PR14=1),0,FN15*$C$19/AL$6/$C$24/$C$23*3.39*$C$21)</f>
        <v>18.160656414573861</v>
      </c>
      <c r="HG15" s="57">
        <f>IF(AND(LM14=1,PS14=1),0,FO15*$C$19/AM$6/$C$24/$C$23*3.39*$C$21)</f>
        <v>18.070167405906979</v>
      </c>
      <c r="HH15" s="61">
        <f t="shared" si="120"/>
        <v>0.28000000000000003</v>
      </c>
      <c r="HI15" s="57">
        <f t="shared" si="121"/>
        <v>17.977214293282259</v>
      </c>
      <c r="HJ15" s="57">
        <f t="shared" si="122"/>
        <v>8.7452308518474862</v>
      </c>
      <c r="HK15" s="57">
        <f t="shared" si="123"/>
        <v>12.057014179385201</v>
      </c>
      <c r="HL15" s="57">
        <f t="shared" si="124"/>
        <v>14.76760004602766</v>
      </c>
      <c r="HM15" s="57">
        <f t="shared" si="125"/>
        <v>16.732868079727133</v>
      </c>
      <c r="HN15" s="57">
        <f t="shared" si="126"/>
        <v>17.879204692681718</v>
      </c>
      <c r="HO15" s="57">
        <f t="shared" si="127"/>
        <v>18.342864788904571</v>
      </c>
      <c r="HP15" s="57">
        <f t="shared" si="128"/>
        <v>18.082089552196727</v>
      </c>
      <c r="HQ15" s="57">
        <f t="shared" si="129"/>
        <v>17.76690781673695</v>
      </c>
      <c r="HR15" s="57">
        <f t="shared" si="130"/>
        <v>17.100188399861846</v>
      </c>
      <c r="HS15" s="57">
        <f t="shared" si="131"/>
        <v>15.777988563851723</v>
      </c>
      <c r="HT15" s="57">
        <f t="shared" si="132"/>
        <v>8.3063492583211929</v>
      </c>
      <c r="HU15" s="57">
        <f t="shared" si="133"/>
        <v>10.172902652249688</v>
      </c>
      <c r="HV15" s="57">
        <f t="shared" si="134"/>
        <v>12.039456046178183</v>
      </c>
      <c r="HW15" s="57">
        <f t="shared" si="135"/>
        <v>13.906009440106676</v>
      </c>
      <c r="HX15" s="57">
        <f t="shared" si="136"/>
        <v>15.772562834035172</v>
      </c>
      <c r="HY15" s="57">
        <f t="shared" si="137"/>
        <v>17.639116227963665</v>
      </c>
      <c r="HZ15" s="57">
        <f t="shared" si="138"/>
        <v>19.505669621892164</v>
      </c>
      <c r="IA15" s="57">
        <f t="shared" si="139"/>
        <v>18.729251497086977</v>
      </c>
      <c r="IB15" s="57">
        <f t="shared" si="140"/>
        <v>18.160656414573861</v>
      </c>
      <c r="IC15" s="57">
        <f t="shared" si="141"/>
        <v>18.070167405906979</v>
      </c>
      <c r="ID15" s="61">
        <f t="shared" si="142"/>
        <v>0.28000000000000003</v>
      </c>
      <c r="IE15" s="57">
        <f t="shared" si="143"/>
        <v>8.3695522994684914</v>
      </c>
      <c r="IF15" s="57">
        <f t="shared" si="144"/>
        <v>7.3233392494660334</v>
      </c>
      <c r="IG15" s="57">
        <f t="shared" si="145"/>
        <v>7.4362049734241111</v>
      </c>
      <c r="IH15" s="57">
        <f t="shared" si="146"/>
        <v>7.5918194412413822</v>
      </c>
      <c r="II15" s="57">
        <f t="shared" si="147"/>
        <v>7.7906681347292617</v>
      </c>
      <c r="IJ15" s="57">
        <f t="shared" si="148"/>
        <v>8.0273029626012136</v>
      </c>
      <c r="IK15" s="57">
        <f t="shared" si="149"/>
        <v>8.2472935311276885</v>
      </c>
      <c r="IL15" s="57">
        <f t="shared" si="150"/>
        <v>8.4913680004542051</v>
      </c>
      <c r="IM15" s="57">
        <f t="shared" si="151"/>
        <v>8.8102563783691998</v>
      </c>
      <c r="IN15" s="57">
        <f t="shared" si="152"/>
        <v>9.2147020800927333</v>
      </c>
      <c r="IO15" s="57">
        <f t="shared" si="153"/>
        <v>9.5865975767652838</v>
      </c>
      <c r="IP15" s="57">
        <f t="shared" si="154"/>
        <v>10.52</v>
      </c>
      <c r="IQ15" s="57">
        <f t="shared" si="155"/>
        <v>10.18</v>
      </c>
      <c r="IR15" s="57">
        <f t="shared" si="156"/>
        <v>9.84</v>
      </c>
      <c r="IS15" s="57">
        <f t="shared" si="157"/>
        <v>9.5</v>
      </c>
      <c r="IT15" s="57">
        <f t="shared" si="158"/>
        <v>9.16</v>
      </c>
      <c r="IU15" s="57">
        <f t="shared" si="159"/>
        <v>8.82</v>
      </c>
      <c r="IV15" s="57">
        <f t="shared" si="160"/>
        <v>8.48</v>
      </c>
      <c r="IW15" s="57">
        <f t="shared" si="161"/>
        <v>8.231360781128835</v>
      </c>
      <c r="IX15" s="57">
        <f t="shared" si="162"/>
        <v>8.3606087270039744</v>
      </c>
      <c r="IY15" s="57">
        <f t="shared" si="163"/>
        <v>8.4045508999702871</v>
      </c>
      <c r="IZ15" s="61">
        <f t="shared" si="164"/>
        <v>0.28000000000000003</v>
      </c>
      <c r="JA15" s="260" t="e">
        <f t="shared" si="240"/>
        <v>#N/A</v>
      </c>
      <c r="JB15" s="260" t="e">
        <f t="shared" si="241"/>
        <v>#N/A</v>
      </c>
      <c r="JC15" s="260" t="e">
        <f t="shared" si="242"/>
        <v>#N/A</v>
      </c>
      <c r="JD15" s="260" t="e">
        <f t="shared" si="243"/>
        <v>#N/A</v>
      </c>
      <c r="JE15" s="260" t="e">
        <f t="shared" si="244"/>
        <v>#N/A</v>
      </c>
      <c r="JF15" s="260" t="e">
        <f t="shared" si="245"/>
        <v>#N/A</v>
      </c>
      <c r="JG15" s="260" t="e">
        <f t="shared" si="246"/>
        <v>#N/A</v>
      </c>
      <c r="JH15" s="260" t="e">
        <f t="shared" si="247"/>
        <v>#N/A</v>
      </c>
      <c r="JI15" s="260" t="e">
        <f t="shared" si="248"/>
        <v>#N/A</v>
      </c>
      <c r="JJ15" s="260" t="e">
        <f t="shared" si="249"/>
        <v>#N/A</v>
      </c>
      <c r="JK15" s="260" t="e">
        <f t="shared" si="250"/>
        <v>#N/A</v>
      </c>
      <c r="JL15" s="260">
        <f t="shared" si="251"/>
        <v>6</v>
      </c>
      <c r="JM15" s="260" t="e">
        <f t="shared" si="252"/>
        <v>#N/A</v>
      </c>
      <c r="JN15" s="260" t="e">
        <f t="shared" si="253"/>
        <v>#N/A</v>
      </c>
      <c r="JO15" s="260" t="e">
        <f t="shared" si="254"/>
        <v>#N/A</v>
      </c>
      <c r="JP15" s="260" t="e">
        <f t="shared" si="255"/>
        <v>#N/A</v>
      </c>
      <c r="JQ15" s="260" t="e">
        <f t="shared" si="256"/>
        <v>#N/A</v>
      </c>
      <c r="JR15" s="260" t="e">
        <f t="shared" si="257"/>
        <v>#N/A</v>
      </c>
      <c r="JS15" s="260" t="e">
        <f t="shared" si="258"/>
        <v>#N/A</v>
      </c>
      <c r="JT15" s="260" t="e">
        <f t="shared" si="259"/>
        <v>#N/A</v>
      </c>
      <c r="JU15" s="260" t="e">
        <f t="shared" si="260"/>
        <v>#N/A</v>
      </c>
      <c r="JV15" s="61">
        <f t="shared" si="166"/>
        <v>0.28000000000000003</v>
      </c>
      <c r="JW15" s="46">
        <f>IF(AND(KS15=0,HI15&lt;=$C$40),1,0)</f>
        <v>0</v>
      </c>
      <c r="JX15" s="46">
        <f>IF(AND(KT15=0,HJ15&lt;=$C$40),1,0)</f>
        <v>0</v>
      </c>
      <c r="JY15" s="46">
        <f>IF(AND(KU15=0,HK15&lt;=$C$40),1,0)</f>
        <v>0</v>
      </c>
      <c r="JZ15" s="46">
        <f>IF(AND(KV15=0,HL15&lt;=$C$40),1,0)</f>
        <v>0</v>
      </c>
      <c r="KA15" s="46">
        <f>IF(AND(KW15=0,HM15&lt;=$C$40),1,0)</f>
        <v>0</v>
      </c>
      <c r="KB15" s="46">
        <f>IF(AND(KX15=0,HN15&lt;=$C$40),1,0)</f>
        <v>0</v>
      </c>
      <c r="KC15" s="46">
        <f>IF(AND(KY15=0,HO15&lt;=$C$40),1,0)</f>
        <v>0</v>
      </c>
      <c r="KD15" s="46">
        <f>IF(AND(KZ15=0,HP15&lt;=$C$40),1,0)</f>
        <v>0</v>
      </c>
      <c r="KE15" s="46">
        <f>IF(AND(LA15=0,HQ15&lt;=$C$40),1,0)</f>
        <v>0</v>
      </c>
      <c r="KF15" s="46">
        <f>IF(AND(LB15=0,HR15&lt;=$C$40),1,0)</f>
        <v>0</v>
      </c>
      <c r="KG15" s="46">
        <f>IF(AND(LC15=0,HS15&lt;=$C$40),1,0)</f>
        <v>0</v>
      </c>
      <c r="KH15" s="46">
        <f>IF(AND(LD15=0,HT15&lt;=$C$40),1,0)</f>
        <v>0</v>
      </c>
      <c r="KI15" s="46">
        <f>IF(AND(LE15=0,HU15&lt;=$C$40),1,0)</f>
        <v>0</v>
      </c>
      <c r="KJ15" s="46">
        <f>IF(AND(LF15=0,HV15&lt;=$C$40),1,0)</f>
        <v>0</v>
      </c>
      <c r="KK15" s="46">
        <f>IF(AND(LG15=0,HW15&lt;=$C$40),1,0)</f>
        <v>0</v>
      </c>
      <c r="KL15" s="46">
        <f>IF(AND(LH15=0,HX15&lt;=$C$40),1,0)</f>
        <v>0</v>
      </c>
      <c r="KM15" s="46">
        <f>IF(AND(LI15=0,HY15&lt;=$C$40),1,0)</f>
        <v>0</v>
      </c>
      <c r="KN15" s="46">
        <f>IF(AND(LJ15=0,HZ15&lt;=$C$40),1,0)</f>
        <v>0</v>
      </c>
      <c r="KO15" s="46">
        <f>IF(AND(LK15=0,IA15&lt;=$C$40),1,0)</f>
        <v>0</v>
      </c>
      <c r="KP15" s="46">
        <f>IF(AND(LL15=0,IB15&lt;=$C$40),1,0)</f>
        <v>0</v>
      </c>
      <c r="KQ15" s="46">
        <f>IF(AND(LM15=0,IC15&lt;=$C$40),1,0)</f>
        <v>0</v>
      </c>
      <c r="KR15" s="61">
        <f t="shared" si="167"/>
        <v>0.28000000000000003</v>
      </c>
      <c r="KS15" s="1">
        <f>IF(OR(KS14=1,AND(OY15=1,LO15&lt;=$C$41)),1,0)</f>
        <v>0</v>
      </c>
      <c r="KT15" s="1">
        <f>IF(OR(KT14=1,AND(OZ15=1,LP15&lt;=$C$41)),1,0)</f>
        <v>0</v>
      </c>
      <c r="KU15" s="1">
        <f>IF(OR(KU14=1,AND(PA15=1,LQ15&lt;=$C$41)),1,0)</f>
        <v>0</v>
      </c>
      <c r="KV15" s="1">
        <f>IF(OR(KV14=1,AND(PB15=1,LR15&lt;=$C$41)),1,0)</f>
        <v>0</v>
      </c>
      <c r="KW15" s="1">
        <f>IF(OR(KW14=1,AND(PC15=1,LS15&lt;=$C$41)),1,0)</f>
        <v>0</v>
      </c>
      <c r="KX15" s="1">
        <f>IF(OR(KX14=1,AND(PD15=1,LT15&lt;=$C$41)),1,0)</f>
        <v>0</v>
      </c>
      <c r="KY15" s="1">
        <f>IF(OR(KY14=1,AND(PE15=1,LU15&lt;=$C$41)),1,0)</f>
        <v>0</v>
      </c>
      <c r="KZ15" s="1">
        <f>IF(OR(KZ14=1,AND(PF15=1,LV15&lt;=$C$41)),1,0)</f>
        <v>0</v>
      </c>
      <c r="LA15" s="1">
        <f>IF(OR(LA14=1,AND(PG15=1,LW15&lt;=$C$41)),1,0)</f>
        <v>0</v>
      </c>
      <c r="LB15" s="1">
        <f>IF(OR(LB14=1,AND(PH15=1,LX15&lt;=$C$41)),1,0)</f>
        <v>0</v>
      </c>
      <c r="LC15" s="1">
        <f>IF(OR(LC14=1,AND(PI15=1,LY15&lt;=$C$41)),1,0)</f>
        <v>0</v>
      </c>
      <c r="LD15" s="1">
        <f>IF(OR(LD14=1,AND(PJ15=1,LZ15&lt;=$C$41)),1,0)</f>
        <v>0</v>
      </c>
      <c r="LE15" s="1">
        <f>IF(OR(LE14=1,AND(PK15=1,MA15&lt;=$C$41)),1,0)</f>
        <v>0</v>
      </c>
      <c r="LF15" s="1">
        <f>IF(OR(LF14=1,AND(PL15=1,MB15&lt;=$C$41)),1,0)</f>
        <v>0</v>
      </c>
      <c r="LG15" s="1">
        <f>IF(OR(LG14=1,AND(PM15=1,MC15&lt;=$C$41)),1,0)</f>
        <v>0</v>
      </c>
      <c r="LH15" s="1">
        <f>IF(OR(LH14=1,AND(PN15=1,MD15&lt;=$C$41)),1,0)</f>
        <v>0</v>
      </c>
      <c r="LI15" s="1">
        <f>IF(OR(LI14=1,AND(PO15=1,ME15&lt;=$C$41)),1,0)</f>
        <v>0</v>
      </c>
      <c r="LJ15" s="1">
        <f>IF(OR(LJ14=1,AND(PP15=1,MF15&lt;=$C$41)),1,0)</f>
        <v>0</v>
      </c>
      <c r="LK15" s="1">
        <f>IF(OR(LK14=1,AND(PQ15=1,MG15&lt;=$C$41)),1,0)</f>
        <v>0</v>
      </c>
      <c r="LL15" s="1">
        <f>IF(OR(LL14=1,AND(PR15=1,MH15&lt;=$C$41)),1,0)</f>
        <v>0</v>
      </c>
      <c r="LM15" s="1">
        <f>IF(OR(LM14=1,AND(PS15=1,MI15&lt;=$C$41)),1,0)</f>
        <v>0</v>
      </c>
      <c r="LN15" s="61">
        <f t="shared" si="168"/>
        <v>0.28000000000000003</v>
      </c>
      <c r="LO15" s="57">
        <f t="shared" si="169"/>
        <v>5.8690678919043986</v>
      </c>
      <c r="LP15" s="57">
        <f t="shared" si="170"/>
        <v>2.1280505276258364</v>
      </c>
      <c r="LQ15" s="57">
        <f t="shared" si="171"/>
        <v>3.0170251824912184</v>
      </c>
      <c r="LR15" s="57">
        <f t="shared" si="172"/>
        <v>3.8446247025551603</v>
      </c>
      <c r="LS15" s="57">
        <f t="shared" si="173"/>
        <v>4.5931529042824115</v>
      </c>
      <c r="LT15" s="57">
        <f t="shared" si="174"/>
        <v>5.22257313971072</v>
      </c>
      <c r="LU15" s="57">
        <f t="shared" si="175"/>
        <v>5.617744806210391</v>
      </c>
      <c r="LV15" s="57">
        <f t="shared" si="176"/>
        <v>5.9093273353430336</v>
      </c>
      <c r="LW15" s="57">
        <f t="shared" si="177"/>
        <v>6.0035939491408721</v>
      </c>
      <c r="LX15" s="57">
        <f t="shared" si="178"/>
        <v>6.043791667109625</v>
      </c>
      <c r="LY15" s="57">
        <f t="shared" si="179"/>
        <v>6.0460412063892459</v>
      </c>
      <c r="LZ15" s="57">
        <f t="shared" si="180"/>
        <v>2.160888856042817</v>
      </c>
      <c r="MA15" s="57">
        <f t="shared" si="181"/>
        <v>2.6464709454436885</v>
      </c>
      <c r="MB15" s="57">
        <f t="shared" si="182"/>
        <v>3.1320530348445605</v>
      </c>
      <c r="MC15" s="57">
        <f t="shared" si="183"/>
        <v>3.6176351242454312</v>
      </c>
      <c r="MD15" s="57">
        <f t="shared" si="184"/>
        <v>4.1032172136463023</v>
      </c>
      <c r="ME15" s="57">
        <f t="shared" si="185"/>
        <v>4.588799303047173</v>
      </c>
      <c r="MF15" s="57">
        <f t="shared" si="186"/>
        <v>5.0743813924480445</v>
      </c>
      <c r="MG15" s="57">
        <f t="shared" si="187"/>
        <v>5.5369578041115801</v>
      </c>
      <c r="MH15" s="57">
        <f t="shared" si="188"/>
        <v>5.8078123592032211</v>
      </c>
      <c r="MI15" s="57">
        <f t="shared" si="189"/>
        <v>5.8679030936986925</v>
      </c>
      <c r="MJ15" s="61">
        <f t="shared" si="190"/>
        <v>0.28000000000000003</v>
      </c>
      <c r="MK15" s="57" t="e">
        <f>IF(AND(ABS(CG15)&gt;0,EU15*$C$19&gt;=DY14,NG15&lt;&gt;0),3,NA())</f>
        <v>#N/A</v>
      </c>
      <c r="ML15" s="57" t="e">
        <f t="shared" si="261"/>
        <v>#N/A</v>
      </c>
      <c r="MM15" s="57" t="e">
        <f t="shared" si="262"/>
        <v>#N/A</v>
      </c>
      <c r="MN15" s="57" t="e">
        <f t="shared" si="263"/>
        <v>#N/A</v>
      </c>
      <c r="MO15" s="57" t="e">
        <f t="shared" si="264"/>
        <v>#N/A</v>
      </c>
      <c r="MP15" s="57" t="e">
        <f t="shared" si="265"/>
        <v>#N/A</v>
      </c>
      <c r="MQ15" s="57" t="e">
        <f t="shared" si="266"/>
        <v>#N/A</v>
      </c>
      <c r="MR15" s="57" t="e">
        <f t="shared" si="267"/>
        <v>#N/A</v>
      </c>
      <c r="MS15" s="57" t="e">
        <f t="shared" si="268"/>
        <v>#N/A</v>
      </c>
      <c r="MT15" s="57" t="e">
        <f t="shared" si="269"/>
        <v>#N/A</v>
      </c>
      <c r="MU15" s="57" t="e">
        <f t="shared" si="270"/>
        <v>#N/A</v>
      </c>
      <c r="MV15" s="57" t="e">
        <f t="shared" si="271"/>
        <v>#N/A</v>
      </c>
      <c r="MW15" s="57" t="e">
        <f t="shared" si="272"/>
        <v>#N/A</v>
      </c>
      <c r="MX15" s="57" t="e">
        <f t="shared" si="273"/>
        <v>#N/A</v>
      </c>
      <c r="MY15" s="57" t="e">
        <f t="shared" si="274"/>
        <v>#N/A</v>
      </c>
      <c r="MZ15" s="57" t="e">
        <f t="shared" si="275"/>
        <v>#N/A</v>
      </c>
      <c r="NA15" s="57" t="e">
        <f t="shared" si="276"/>
        <v>#N/A</v>
      </c>
      <c r="NB15" s="57" t="e">
        <f t="shared" si="277"/>
        <v>#N/A</v>
      </c>
      <c r="NC15" s="57" t="e">
        <f t="shared" si="278"/>
        <v>#N/A</v>
      </c>
      <c r="ND15" s="57" t="e">
        <f t="shared" si="279"/>
        <v>#N/A</v>
      </c>
      <c r="NE15" s="57" t="e">
        <f t="shared" si="280"/>
        <v>#N/A</v>
      </c>
      <c r="NF15" s="61">
        <f t="shared" si="211"/>
        <v>0.28000000000000003</v>
      </c>
      <c r="NG15" s="260">
        <f>IF(OY14=0,MIN('Drive Train'!$F$35-FQ14*$C$19*'Drive Train'!$F$39,NG14+$C$39)-$C$7,IF(LO14-1&lt;=0,0,IF($C$37=Motors!$C$29,MAX(MAX(NG$8:NG14)*-1,NG14-$C$39),MAX(0,MAX(NG$8:NG14)*-1,NG14-$C$39))))</f>
        <v>8.3695522994684914</v>
      </c>
      <c r="NH15" s="260">
        <f>IF(OZ14=0,MIN('Drive Train'!$F$35-FR14*$C$19*'Drive Train'!$F$39,NH14+$C$39)-$C$7,IF(LP14-1&lt;=0,0,IF($C$37=Motors!$C$29,MAX(MAX(NH$8:NH14)*-1,NH14-$C$39),MAX(0,MAX(NH$8:NH14)*-1,NH14-$C$39))))</f>
        <v>7.3233392494660334</v>
      </c>
      <c r="NI15" s="260">
        <f>IF(PA14=0,MIN('Drive Train'!$F$35-FS14*$C$19*'Drive Train'!$F$39,NI14+$C$39)-$C$7,IF(LQ14-1&lt;=0,0,IF($C$37=Motors!$C$29,MAX(MAX(NI$8:NI14)*-1,NI14-$C$39),MAX(0,MAX(NI$8:NI14)*-1,NI14-$C$39))))</f>
        <v>7.4362049734241111</v>
      </c>
      <c r="NJ15" s="260">
        <f>IF(PB14=0,MIN('Drive Train'!$F$35-FT14*$C$19*'Drive Train'!$F$39,NJ14+$C$39)-$C$7,IF(LR14-1&lt;=0,0,IF($C$37=Motors!$C$29,MAX(MAX(NJ$8:NJ14)*-1,NJ14-$C$39),MAX(0,MAX(NJ$8:NJ14)*-1,NJ14-$C$39))))</f>
        <v>7.5918194412413822</v>
      </c>
      <c r="NK15" s="260">
        <f>IF(PC14=0,MIN('Drive Train'!$F$35-FU14*$C$19*'Drive Train'!$F$39,NK14+$C$39)-$C$7,IF(LS14-1&lt;=0,0,IF($C$37=Motors!$C$29,MAX(MAX(NK$8:NK14)*-1,NK14-$C$39),MAX(0,MAX(NK$8:NK14)*-1,NK14-$C$39))))</f>
        <v>7.7906681347292617</v>
      </c>
      <c r="NL15" s="260">
        <f>IF(PD14=0,MIN('Drive Train'!$F$35-FV14*$C$19*'Drive Train'!$F$39,NL14+$C$39)-$C$7,IF(LT14-1&lt;=0,0,IF($C$37=Motors!$C$29,MAX(MAX(NL$8:NL14)*-1,NL14-$C$39),MAX(0,MAX(NL$8:NL14)*-1,NL14-$C$39))))</f>
        <v>8.0273029626012136</v>
      </c>
      <c r="NM15" s="260">
        <f>IF(PE14=0,MIN('Drive Train'!$F$35-FW14*$C$19*'Drive Train'!$F$39,NM14+$C$39)-$C$7,IF(LU14-1&lt;=0,0,IF($C$37=Motors!$C$29,MAX(MAX(NM$8:NM14)*-1,NM14-$C$39),MAX(0,MAX(NM$8:NM14)*-1,NM14-$C$39))))</f>
        <v>8.2472935311276885</v>
      </c>
      <c r="NN15" s="260">
        <f>IF(PF14=0,MIN('Drive Train'!$F$35-FX14*$C$19*'Drive Train'!$F$39,NN14+$C$39)-$C$7,IF(LV14-1&lt;=0,0,IF($C$37=Motors!$C$29,MAX(MAX(NN$8:NN14)*-1,NN14-$C$39),MAX(0,MAX(NN$8:NN14)*-1,NN14-$C$39))))</f>
        <v>8.4913680004542051</v>
      </c>
      <c r="NO15" s="260">
        <f>IF(PG14=0,MIN('Drive Train'!$F$35-FY14*$C$19*'Drive Train'!$F$39,NO14+$C$39)-$C$7,IF(LW14-1&lt;=0,0,IF($C$37=Motors!$C$29,MAX(MAX(NO$8:NO14)*-1,NO14-$C$39),MAX(0,MAX(NO$8:NO14)*-1,NO14-$C$39))))</f>
        <v>8.8102563783691998</v>
      </c>
      <c r="NP15" s="260">
        <f>IF(PH14=0,MIN('Drive Train'!$F$35-FZ14*$C$19*'Drive Train'!$F$39,NP14+$C$39)-$C$7,IF(LX14-1&lt;=0,0,IF($C$37=Motors!$C$29,MAX(MAX(NP$8:NP14)*-1,NP14-$C$39),MAX(0,MAX(NP$8:NP14)*-1,NP14-$C$39))))</f>
        <v>9.2147020800927333</v>
      </c>
      <c r="NQ15" s="260">
        <f>IF(PI14=0,MIN('Drive Train'!$F$35-GA14*$C$19*'Drive Train'!$F$39,NQ14+$C$39)-$C$7,IF(LY14-1&lt;=0,0,IF($C$37=Motors!$C$29,MAX(MAX(NQ$8:NQ14)*-1,NQ14-$C$39),MAX(0,MAX(NQ$8:NQ14)*-1,NQ14-$C$39))))</f>
        <v>9.5865975767652838</v>
      </c>
      <c r="NR15" s="260">
        <f>IF(PJ14=0,MIN('Drive Train'!$F$35-GB14*$C$19*'Drive Train'!$F$39,NR14+$C$39)-$C$7,IF(LZ14-1&lt;=0,0,IF($C$37=Motors!$C$29,MAX(MAX(NR$8:NR14)*-1,NR14-$C$39),MAX(0,MAX(NR$8:NR14)*-1,NR14-$C$39))))</f>
        <v>10.52</v>
      </c>
      <c r="NS15" s="260">
        <f>IF(PK14=0,MIN('Drive Train'!$F$35-GC14*$C$19*'Drive Train'!$F$39,NS14+$C$39)-$C$7,IF(MA14-1&lt;=0,0,IF($C$37=Motors!$C$29,MAX(MAX(NS$8:NS14)*-1,NS14-$C$39),MAX(0,MAX(NS$8:NS14)*-1,NS14-$C$39))))</f>
        <v>10.18</v>
      </c>
      <c r="NT15" s="260">
        <f>IF(PL14=0,MIN('Drive Train'!$F$35-GD14*$C$19*'Drive Train'!$F$39,NT14+$C$39)-$C$7,IF(MB14-1&lt;=0,0,IF($C$37=Motors!$C$29,MAX(MAX(NT$8:NT14)*-1,NT14-$C$39),MAX(0,MAX(NT$8:NT14)*-1,NT14-$C$39))))</f>
        <v>9.84</v>
      </c>
      <c r="NU15" s="260">
        <f>IF(PM14=0,MIN('Drive Train'!$F$35-GE14*$C$19*'Drive Train'!$F$39,NU14+$C$39)-$C$7,IF(MC14-1&lt;=0,0,IF($C$37=Motors!$C$29,MAX(MAX(NU$8:NU14)*-1,NU14-$C$39),MAX(0,MAX(NU$8:NU14)*-1,NU14-$C$39))))</f>
        <v>9.5</v>
      </c>
      <c r="NV15" s="260">
        <f>IF(PN14=0,MIN('Drive Train'!$F$35-GF14*$C$19*'Drive Train'!$F$39,NV14+$C$39)-$C$7,IF(MD14-1&lt;=0,0,IF($C$37=Motors!$C$29,MAX(MAX(NV$8:NV14)*-1,NV14-$C$39),MAX(0,MAX(NV$8:NV14)*-1,NV14-$C$39))))</f>
        <v>9.16</v>
      </c>
      <c r="NW15" s="260">
        <f>IF(PO14=0,MIN('Drive Train'!$F$35-GG14*$C$19*'Drive Train'!$F$39,NW14+$C$39)-$C$7,IF(ME14-1&lt;=0,0,IF($C$37=Motors!$C$29,MAX(MAX(NW$8:NW14)*-1,NW14-$C$39),MAX(0,MAX(NW$8:NW14)*-1,NW14-$C$39))))</f>
        <v>8.82</v>
      </c>
      <c r="NX15" s="260">
        <f>IF(PP14=0,MIN('Drive Train'!$F$35-GH14*$C$19*'Drive Train'!$F$39,NX14+$C$39)-$C$7,IF(MF14-1&lt;=0,0,IF($C$37=Motors!$C$29,MAX(MAX(NX$8:NX14)*-1,NX14-$C$39),MAX(0,MAX(NX$8:NX14)*-1,NX14-$C$39))))</f>
        <v>8.48</v>
      </c>
      <c r="NY15" s="260">
        <f>IF(PQ14=0,MIN('Drive Train'!$F$35-GI14*$C$19*'Drive Train'!$F$39,NY14+$C$39)-$C$7,IF(MG14-1&lt;=0,0,IF($C$37=Motors!$C$29,MAX(MAX(NY$8:NY14)*-1,NY14-$C$39),MAX(0,MAX(NY$8:NY14)*-1,NY14-$C$39))))</f>
        <v>8.231360781128835</v>
      </c>
      <c r="NZ15" s="260">
        <f>IF(PR14=0,MIN('Drive Train'!$F$35-GJ14*$C$19*'Drive Train'!$F$39,NZ14+$C$39)-$C$7,IF(MH14-1&lt;=0,0,IF($C$37=Motors!$C$29,MAX(MAX(NZ$8:NZ14)*-1,NZ14-$C$39),MAX(0,MAX(NZ$8:NZ14)*-1,NZ14-$C$39))))</f>
        <v>8.3606087270039744</v>
      </c>
      <c r="OA15" s="260">
        <f>IF(PS14=0,MIN('Drive Train'!$F$35-GK14*$C$19*'Drive Train'!$F$39,OA14+$C$39)-$C$7,IF(MI14-1&lt;=0,0,IF($C$37=Motors!$C$29,MAX(MAX(OA$8:OA14)*-1,OA14-$C$39),MAX(0,MAX(OA$8:OA14)*-1,OA14-$C$39))))</f>
        <v>8.4045508999702871</v>
      </c>
      <c r="OB15" s="61">
        <f t="shared" si="212"/>
        <v>0.28000000000000003</v>
      </c>
      <c r="OC15" s="260">
        <f>'Drive Train'!$F$35-(FQ15*$C$13)*$C$19*'Drive Train'!$F$39</f>
        <v>9.8083699730290377</v>
      </c>
      <c r="OD15" s="260">
        <f>'Drive Train'!$F$35-(FR15*$C$13)*$C$19*'Drive Train'!$F$39</f>
        <v>8.498745305240023</v>
      </c>
      <c r="OE15" s="260">
        <f>'Drive Train'!$F$35-(FS15*$C$13)*$C$19*'Drive Train'!$F$39</f>
        <v>8.6261692422094516</v>
      </c>
      <c r="OF15" s="260">
        <f>'Drive Train'!$F$35-(FT15*$C$13)*$C$19*'Drive Train'!$F$39</f>
        <v>8.7966285944026676</v>
      </c>
      <c r="OG15" s="260">
        <f>'Drive Train'!$F$35-(FU15*$C$13)*$C$19*'Drive Train'!$F$39</f>
        <v>9.0068803108435915</v>
      </c>
      <c r="OH15" s="260">
        <f>'Drive Train'!$F$35-(FV15*$C$13)*$C$19*'Drive Train'!$F$39</f>
        <v>9.248198626147488</v>
      </c>
      <c r="OI15" s="260">
        <f>'Drive Train'!$F$35-(FW15*$C$13)*$C$19*'Drive Train'!$F$39</f>
        <v>9.4970994057477327</v>
      </c>
      <c r="OJ15" s="260">
        <f>'Drive Train'!$F$35-(FX15*$C$13)*$C$19*'Drive Train'!$F$39</f>
        <v>9.8577272043835968</v>
      </c>
      <c r="OK15" s="260">
        <f>'Drive Train'!$F$35-(FY15*$C$13)*$C$19*'Drive Train'!$F$39</f>
        <v>10.152397955116404</v>
      </c>
      <c r="OL15" s="260">
        <f>'Drive Train'!$F$35-(FZ15*$C$13)*$C$19*'Drive Train'!$F$39</f>
        <v>10.426861003457274</v>
      </c>
      <c r="OM15" s="260">
        <f>'Drive Train'!$F$35-(GA15*$C$13)*$C$19*'Drive Train'!$F$39</f>
        <v>10.71587969360893</v>
      </c>
      <c r="ON15" s="260">
        <f>'Drive Train'!$F$35-(GB15*$C$13)*$C$19*'Drive Train'!$F$39</f>
        <v>11.125</v>
      </c>
      <c r="OO15" s="260">
        <f>'Drive Train'!$F$35-(GC15*$C$13)*$C$19*'Drive Train'!$F$39</f>
        <v>10.870000000000001</v>
      </c>
      <c r="OP15" s="260">
        <f>'Drive Train'!$F$35-(GD15*$C$13)*$C$19*'Drive Train'!$F$39</f>
        <v>10.615</v>
      </c>
      <c r="OQ15" s="260">
        <f>'Drive Train'!$F$35-(GE15*$C$13)*$C$19*'Drive Train'!$F$39</f>
        <v>10.36</v>
      </c>
      <c r="OR15" s="260">
        <f>'Drive Train'!$F$35-(GF15*$C$13)*$C$19*'Drive Train'!$F$39</f>
        <v>10.10666671823239</v>
      </c>
      <c r="OS15" s="260">
        <f>'Drive Train'!$F$35-(GG15*$C$13)*$C$19*'Drive Train'!$F$39</f>
        <v>9.8541157765305698</v>
      </c>
      <c r="OT15" s="260">
        <f>'Drive Train'!$F$35-(GH15*$C$13)*$C$19*'Drive Train'!$F$39</f>
        <v>9.6015648348287499</v>
      </c>
      <c r="OU15" s="260">
        <f>'Drive Train'!$F$35-(GI15*$C$13)*$C$19*'Drive Train'!$F$39</f>
        <v>9.7066168141676386</v>
      </c>
      <c r="OV15" s="260">
        <f>'Drive Train'!$F$35-(GJ15*$C$13)*$C$19*'Drive Train'!$F$39</f>
        <v>9.7835496380572806</v>
      </c>
      <c r="OW15" s="260">
        <f>'Drive Train'!$F$35-(GK15*$C$13)*$C$19*'Drive Train'!$F$39</f>
        <v>9.7957931047734323</v>
      </c>
      <c r="OX15" s="61">
        <f t="shared" si="213"/>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7">
        <f t="shared" si="214"/>
        <v>0.28000000000000003</v>
      </c>
      <c r="PU15" s="57">
        <f t="shared" si="215"/>
        <v>1.0010019846665419</v>
      </c>
      <c r="PV15" s="57">
        <f t="shared" si="216"/>
        <v>0.35507813800269994</v>
      </c>
      <c r="PW15" s="57">
        <f t="shared" si="217"/>
        <v>0.50566310300450745</v>
      </c>
      <c r="PX15" s="57">
        <f t="shared" si="218"/>
        <v>0.64844847803632444</v>
      </c>
      <c r="PY15" s="57">
        <f t="shared" si="219"/>
        <v>0.78118470848882571</v>
      </c>
      <c r="PZ15" s="57">
        <f t="shared" si="220"/>
        <v>0.89479546618754124</v>
      </c>
      <c r="QA15" s="57">
        <f t="shared" si="221"/>
        <v>0.95803387934817774</v>
      </c>
      <c r="QB15" s="57">
        <f t="shared" si="222"/>
        <v>1.0058522423348342</v>
      </c>
      <c r="QC15" s="57">
        <f t="shared" si="223"/>
        <v>1.0166823232097548</v>
      </c>
      <c r="QD15" s="57">
        <f t="shared" si="224"/>
        <v>1.0212151985228857</v>
      </c>
      <c r="QE15" s="57">
        <f t="shared" si="225"/>
        <v>1.0219174781687894</v>
      </c>
      <c r="QF15" s="57">
        <f t="shared" si="226"/>
        <v>0.35813750269316075</v>
      </c>
      <c r="QG15" s="57">
        <f t="shared" si="227"/>
        <v>0.43861603187074349</v>
      </c>
      <c r="QH15" s="57">
        <f t="shared" si="228"/>
        <v>0.51909456104832641</v>
      </c>
      <c r="QI15" s="57">
        <f t="shared" si="229"/>
        <v>0.5995730902259091</v>
      </c>
      <c r="QJ15" s="57">
        <f t="shared" si="230"/>
        <v>0.68005161940349179</v>
      </c>
      <c r="QK15" s="57">
        <f t="shared" si="231"/>
        <v>0.76053014858107426</v>
      </c>
      <c r="QL15" s="57">
        <f t="shared" si="232"/>
        <v>0.84100867775865717</v>
      </c>
      <c r="QM15" s="57">
        <f t="shared" si="233"/>
        <v>0.91799248905701281</v>
      </c>
      <c r="QN15" s="57">
        <f t="shared" si="234"/>
        <v>0.97840201224406342</v>
      </c>
      <c r="QO15" s="57">
        <f t="shared" si="235"/>
        <v>0.9983070172419336</v>
      </c>
      <c r="QP15" s="61">
        <f t="shared" si="236"/>
        <v>0.28000000000000003</v>
      </c>
      <c r="QQ15" s="57">
        <f>MIN(FQ15,$C$16)*$C$17*1000/60/60/$C$21</f>
        <v>0.64124333652321608</v>
      </c>
      <c r="QR15" s="57">
        <f>MIN(FR15,$C$16)*$C$17*1000/60/60/$C$21</f>
        <v>0.96528190793445268</v>
      </c>
      <c r="QS15" s="57">
        <f>MIN(FS15,$C$16)*$C$17*1000/60/60/$C$21</f>
        <v>0.93375358419809706</v>
      </c>
      <c r="QT15" s="57">
        <f>MIN(FT15,$C$16)*$C$17*1000/60/60/$C$21</f>
        <v>0.89157706879874543</v>
      </c>
      <c r="QU15" s="57">
        <f>MIN(FU15,$C$16)*$C$17*1000/60/60/$C$21</f>
        <v>0.83955478523310523</v>
      </c>
      <c r="QV15" s="57">
        <f>MIN(FV15,$C$16)*$C$17*1000/60/60/$C$21</f>
        <v>0.77984573723658501</v>
      </c>
      <c r="QW15" s="57">
        <f>MIN(FW15,$C$16)*$C$17*1000/60/60/$C$21</f>
        <v>0.71826057086905593</v>
      </c>
      <c r="QX15" s="57">
        <f>MIN(FX15,$C$16)*$C$17*1000/60/60/$C$21</f>
        <v>0.62903094687424344</v>
      </c>
      <c r="QY15" s="57">
        <f>MIN(FY15,$C$16)*$C$17*1000/60/60/$C$21</f>
        <v>0.55612098155926648</v>
      </c>
      <c r="QZ15" s="57">
        <f>MIN(FZ15,$C$16)*$C$17*1000/60/60/$C$21</f>
        <v>0.48821097934489405</v>
      </c>
      <c r="RA15" s="57">
        <f>MIN(GA15,$C$16)*$C$17*1000/60/60/$C$21</f>
        <v>0.41669949535154477</v>
      </c>
      <c r="RB15" s="57">
        <f>MIN(GB15,$C$16)*$C$17*1000/60/60/$C$21</f>
        <v>0.31547143903972863</v>
      </c>
      <c r="RC15" s="57">
        <f>MIN(GC15,$C$16)*$C$17*1000/60/60/$C$21</f>
        <v>0.37856572684767431</v>
      </c>
      <c r="RD15" s="57">
        <f>MIN(GD15,$C$16)*$C$17*1000/60/60/$C$21</f>
        <v>0.44166001465562016</v>
      </c>
      <c r="RE15" s="57">
        <f>MIN(GE15,$C$16)*$C$17*1000/60/60/$C$21</f>
        <v>0.50475430246356578</v>
      </c>
      <c r="RF15" s="57">
        <f>MIN(GF15,$C$16)*$C$17*1000/60/60/$C$21</f>
        <v>0.56743619654661281</v>
      </c>
      <c r="RG15" s="57">
        <f>MIN(GG15,$C$16)*$C$17*1000/60/60/$C$21</f>
        <v>0.62992451733838695</v>
      </c>
      <c r="RH15" s="57">
        <f>MIN(GH15,$C$16)*$C$17*1000/60/60/$C$21</f>
        <v>0.69241283813016086</v>
      </c>
      <c r="RI15" s="57">
        <f>MIN(GI15,$C$16)*$C$17*1000/60/60/$C$21</f>
        <v>0.66641997609407344</v>
      </c>
      <c r="RJ15" s="57">
        <f>MIN(GJ15,$C$16)*$C$17*1000/60/60/$C$21</f>
        <v>0.64738459675144233</v>
      </c>
      <c r="RK15" s="57">
        <f>MIN(GK15,$C$16)*$C$17*1000/60/60/$C$21</f>
        <v>0.64435521317200717</v>
      </c>
      <c r="RL15" s="61">
        <f t="shared" si="237"/>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v>
      </c>
      <c r="RS15" s="2">
        <f>IF(AND(LU15&gt;=LU$6*'Drive Train'!$AA$52,LU15&lt;=LU$6*'Drive Train'!$AA$53,KY15=0,KC15=0,FA15&gt;0),$C$17,0)</f>
        <v>0</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0.04</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61">
        <f t="shared" si="238"/>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48">
        <f t="shared" si="239"/>
        <v>0.28000000000000003</v>
      </c>
    </row>
    <row r="16" spans="1:524" x14ac:dyDescent="0.2">
      <c r="B16" s="3" t="s">
        <v>96</v>
      </c>
      <c r="C16" s="137">
        <f>MIN('Drive Train'!F37,'Drive Train'!F35/12*'Drive Train'!F40*'Drive Train'!F41/'Drive Train'!F5)</f>
        <v>93</v>
      </c>
      <c r="D16" s="5"/>
      <c r="E16" s="6">
        <f>MIN('Drive Train'!F38,'Drive Train'!F35/12*'Drive Train'!F40*'Drive Train'!F41/'Drive Train'!F5)</f>
        <v>93</v>
      </c>
      <c r="P16" s="5"/>
      <c r="R16" s="63">
        <f t="shared" si="114"/>
        <v>0.32</v>
      </c>
      <c r="S16" s="2">
        <f>NG16/'Drive Train'!$F$35</f>
        <v>0.70681397559452008</v>
      </c>
      <c r="T16" s="2">
        <f>NH16/'Drive Train'!$F$35</f>
        <v>0.56599411884301321</v>
      </c>
      <c r="U16" s="2">
        <f>NI16/'Drive Train'!$F$35</f>
        <v>0.57969561744187659</v>
      </c>
      <c r="V16" s="2">
        <f>NJ16/'Drive Train'!$F$35</f>
        <v>0.5980245800432975</v>
      </c>
      <c r="W16" s="2">
        <f>NK16/'Drive Train'!$F$35</f>
        <v>0.62063229148855814</v>
      </c>
      <c r="X16" s="2">
        <f>NL16/'Drive Train'!$F$35</f>
        <v>0.64658049743521373</v>
      </c>
      <c r="Y16" s="2">
        <f>NM16/'Drive Train'!$F$35</f>
        <v>0.67334402212341204</v>
      </c>
      <c r="Z16" s="2">
        <f>NN16/'Drive Train'!$F$35</f>
        <v>0.71212120477242991</v>
      </c>
      <c r="AA16" s="2">
        <f>NO16/'Drive Train'!$F$35</f>
        <v>0.74380623173294669</v>
      </c>
      <c r="AB16" s="2">
        <f>NP16/'Drive Train'!$F$35</f>
        <v>0.7733183874685241</v>
      </c>
      <c r="AC16" s="2">
        <f>NQ16/'Drive Train'!$F$35</f>
        <v>0.80439566597945478</v>
      </c>
      <c r="AD16" s="2">
        <f>NR16/'Drive Train'!$F$35</f>
        <v>0.84838709677419344</v>
      </c>
      <c r="AE16" s="2">
        <f>NS16/'Drive Train'!$F$35</f>
        <v>0.82096774193548383</v>
      </c>
      <c r="AF16" s="2">
        <f>NT16/'Drive Train'!$F$35</f>
        <v>0.79354838709677411</v>
      </c>
      <c r="AG16" s="2">
        <f>NU16/'Drive Train'!$F$35</f>
        <v>0.7661290322580645</v>
      </c>
      <c r="AH16" s="2">
        <f>NV16/'Drive Train'!$F$35</f>
        <v>0.7388888944335904</v>
      </c>
      <c r="AI16" s="2">
        <f>NW16/'Drive Train'!$F$35</f>
        <v>0.71173287919683548</v>
      </c>
      <c r="AJ16" s="2">
        <f>NX16/'Drive Train'!$F$35</f>
        <v>0.68457686396008066</v>
      </c>
      <c r="AK16" s="2">
        <f>NY16/'Drive Train'!$F$35</f>
        <v>0.6958727757169505</v>
      </c>
      <c r="AL16" s="2">
        <f>NZ16/'Drive Train'!$F$35</f>
        <v>0.70414512237175042</v>
      </c>
      <c r="AM16" s="2">
        <f>OA16/'Drive Train'!$F$35</f>
        <v>0.70546162416918623</v>
      </c>
      <c r="AN16" s="61">
        <f t="shared" si="115"/>
        <v>0.32</v>
      </c>
      <c r="AO16" s="46">
        <f>LO16*12*60/(PI() * 'Drive Train'!$F$15)/S$6*ABS(S16)</f>
        <v>1905.7399123076361</v>
      </c>
      <c r="AP16" s="46">
        <f>LP16*12*60/(PI() * 'Drive Train'!$F$15)/T$6*ABS(T16)</f>
        <v>160.70939633163923</v>
      </c>
      <c r="AQ16" s="46">
        <f>LQ16*12*60/(PI() * 'Drive Train'!$F$15)/U$6*ABS(U16)</f>
        <v>335.76496511205653</v>
      </c>
      <c r="AR16" s="46">
        <f>LR16*12*60/(PI() * 'Drive Train'!$F$15)/V$6*ABS(V16)</f>
        <v>574.12159920968861</v>
      </c>
      <c r="AS16" s="46">
        <f>LS16*12*60/(PI() * 'Drive Train'!$F$15)/W$6*ABS(W16)</f>
        <v>873.27940641304326</v>
      </c>
      <c r="AT16" s="46">
        <f>LT16*12*60/(PI() * 'Drive Train'!$F$15)/X$6*ABS(X16)</f>
        <v>1222.0641453106884</v>
      </c>
      <c r="AU16" s="46">
        <f>LU16*12*60/(PI() * 'Drive Train'!$F$15)/Y$6*ABS(Y16)</f>
        <v>1579.1327899676101</v>
      </c>
      <c r="AV16" s="46">
        <f>LV16*12*60/(PI() * 'Drive Train'!$F$15)/Z$6*ABS(Z16)</f>
        <v>1984.5520681753533</v>
      </c>
      <c r="AW16" s="46">
        <f>LW16*12*60/(PI() * 'Drive Train'!$F$15)/AA$6*ABS(AA16)</f>
        <v>2352.721242749074</v>
      </c>
      <c r="AX16" s="46">
        <f>LX16*12*60/(PI() * 'Drive Train'!$F$15)/AB$6*ABS(AB16)</f>
        <v>2715.9722801805178</v>
      </c>
      <c r="AY16" s="46">
        <f>LY16*12*60/(PI() * 'Drive Train'!$F$15)/AC$6*ABS(AC16)</f>
        <v>3077.4016772828281</v>
      </c>
      <c r="AZ16" s="46">
        <f>LZ16*12*60/(PI() * 'Drive Train'!$F$15)/AD$6*ABS(AD16)</f>
        <v>865.63699816661506</v>
      </c>
      <c r="BA16" s="46">
        <f>MA16*12*60/(PI() * 'Drive Train'!$F$15)/AE$6*ABS(AE16)</f>
        <v>1025.8941400673036</v>
      </c>
      <c r="BB16" s="46">
        <f>MB16*12*60/(PI() * 'Drive Train'!$F$15)/AF$6*ABS(AF16)</f>
        <v>1173.5776943373885</v>
      </c>
      <c r="BC16" s="46">
        <f>MC16*12*60/(PI() * 'Drive Train'!$F$15)/AG$6*ABS(AG16)</f>
        <v>1308.6876609768681</v>
      </c>
      <c r="BD16" s="46">
        <f>MD16*12*60/(PI() * 'Drive Train'!$F$15)/AH$6*ABS(AH16)</f>
        <v>1431.5712666527131</v>
      </c>
      <c r="BE16" s="46">
        <f>ME16*12*60/(PI() * 'Drive Train'!$F$15)/AI$6*ABS(AI16)</f>
        <v>1542.1457399943631</v>
      </c>
      <c r="BF16" s="46">
        <f>MF16*12*60/(PI() * 'Drive Train'!$F$15)/AJ$6*ABS(AJ16)</f>
        <v>1640.2673843294269</v>
      </c>
      <c r="BG16" s="46">
        <f>MG16*12*60/(PI() * 'Drive Train'!$F$15)/AK$6*ABS(AK16)</f>
        <v>1790.2251477485197</v>
      </c>
      <c r="BH16" s="46">
        <f>MH16*12*60/(PI() * 'Drive Train'!$F$15)/AL$6*ABS(AL16)</f>
        <v>1883.0062516290693</v>
      </c>
      <c r="BI16" s="46">
        <f>MI16*12*60/(PI() * 'Drive Train'!$F$15)/AM$6*ABS(AM16)</f>
        <v>1902.8308299841913</v>
      </c>
      <c r="BJ16" s="61">
        <f t="shared" si="65"/>
        <v>0.32</v>
      </c>
      <c r="BK16" s="2">
        <f>IF(OR(KS15=1,AND($C$37=Motors!$C$31,OY15=1)),0,IF(NG16=0,-(CG15+$C$15)/($C$14-$C$15)*$C$12,($C$11*S16-AO16)/($C$11*S16)*$C$12*S16))</f>
        <v>0.88546476920188444</v>
      </c>
      <c r="BL16" s="2">
        <f>IF(OR(KT15=1,AND($C$37=Motors!$C$31,OZ15=1)),0,IF(NH16=0,-(CH15+$C$15)/($C$14-$C$15)*$C$12,($C$11*T16-AP16)/($C$11*T16)*$C$12*T16))</f>
        <v>1.3174421871926834</v>
      </c>
      <c r="BM16" s="2">
        <f>IF(OR(KU15=1,AND($C$37=Motors!$C$31,PA15=1)),0,IF(NI16=0,-(CI15+$C$15)/($C$14-$C$15)*$C$12,($C$11*U16-AQ16)/($C$11*U16)*$C$12*U16))</f>
        <v>1.2730644619995679</v>
      </c>
      <c r="BN16" s="2">
        <f>IF(OR(KV15=1,AND($C$37=Motors!$C$31,PB15=1)),0,IF(NJ16=0,-(CJ15+$C$15)/($C$14-$C$15)*$C$12,($C$11*V16-AR16)/($C$11*V16)*$C$12*V16))</f>
        <v>1.2118368056432616</v>
      </c>
      <c r="BO16" s="2">
        <f>IF(OR(KW15=1,AND($C$37=Motors!$C$31,PC15=1)),0,IF(NK16=0,-(CK15+$C$15)/($C$14-$C$15)*$C$12,($C$11*W16-AS16)/($C$11*W16)*$C$12*W16))</f>
        <v>1.1340173442143862</v>
      </c>
      <c r="BP16" s="2">
        <f>IF(OR(KX15=1,AND($C$37=Motors!$C$31,PD15=1)),0,IF(NL16=0,-(CL15+$C$15)/($C$14-$C$15)*$C$12,($C$11*X16-AT16)/($C$11*X16)*$C$12*X16))</f>
        <v>1.042282604699355</v>
      </c>
      <c r="BQ16" s="2">
        <f>IF(OR(KY15=1,AND($C$37=Motors!$C$31,PE15=1)),0,IF(NM16=0,-(CM15+$C$15)/($C$14-$C$15)*$C$12,($C$11*Y16-AU16)/($C$11*Y16)*$C$12*Y16))</f>
        <v>0.94885754797881472</v>
      </c>
      <c r="BR16" s="2">
        <f>IF(OR(KZ15=1,AND($C$37=Motors!$C$31,PF15=1)),0,IF(NN16=0,-(CN15+$C$15)/($C$14-$C$15)*$C$12,($C$11*Z16-AV16)/($C$11*Z16)*$C$12*Z16))</f>
        <v>0.86337145720256392</v>
      </c>
      <c r="BS16" s="2">
        <f>IF(OR(LA15=1,AND($C$37=Motors!$C$31,PG15=1)),0,IF(NO16=0,-(CO15+$C$15)/($C$14-$C$15)*$C$12,($C$11*AA16-AW16)/($C$11*AA16)*$C$12*AA16))</f>
        <v>0.77707833957888761</v>
      </c>
      <c r="BT16" s="2">
        <f>IF(OR(LB15=1,AND($C$37=Motors!$C$31,PH15=1)),0,IF(NP16=0,-(CP15+$C$15)/($C$14-$C$15)*$C$12,($C$11*AB16-AX16)/($C$11*AB16)*$C$12*AB16))</f>
        <v>0.68764409011186811</v>
      </c>
      <c r="BU16" s="2">
        <f>IF(OR(LC15=1,AND($C$37=Motors!$C$31,PI15=1)),0,IF(NQ16=0,-(CQ15+$C$15)/($C$14-$C$15)*$C$12,($C$11*AC16-AY16)/($C$11*AC16)*$C$12*AC16))</f>
        <v>0.60286265091282509</v>
      </c>
      <c r="BV16" s="2">
        <f>IF(OR(LD15=1,AND($C$37=Motors!$C$31,PJ15=1)),0,IF(NR16=0,-(CR15+$C$15)/($C$14-$C$15)*$C$12,($C$11*AD16-AZ16)/($C$11*AD16)*$C$12*AD16))</f>
        <v>1.6963748028494654</v>
      </c>
      <c r="BW16" s="2">
        <f>IF(OR(LE15=1,AND($C$37=Motors!$C$31,PK15=1)),0,IF(NS16=0,-(CS15+$C$15)/($C$14-$C$15)*$C$12,($C$11*AE16-BA16)/($C$11*AE16)*$C$12*AE16))</f>
        <v>1.5576730550271825</v>
      </c>
      <c r="BX16" s="2">
        <f>IF(OR(LF15=1,AND($C$37=Motors!$C$31,PL15=1)),0,IF(NT16=0,-(CT15+$C$15)/($C$14-$C$15)*$C$12,($C$11*AF16-BB16)/($C$11*AF16)*$C$12*AF16))</f>
        <v>1.4245740226687802</v>
      </c>
      <c r="BY16" s="2">
        <f>IF(OR(LG15=1,AND($C$37=Motors!$C$31,PM15=1)),0,IF(NU16=0,-(CU15+$C$15)/($C$14-$C$15)*$C$12,($C$11*AG16-BC16)/($C$11*AG16)*$C$12*AG16))</f>
        <v>1.2970777057742597</v>
      </c>
      <c r="BZ16" s="2">
        <f>IF(OR(LH15=1,AND($C$37=Motors!$C$31,PN15=1)),0,IF(NV16=0,-(CV15+$C$15)/($C$14-$C$15)*$C$12,($C$11*AH16-BD16)/($C$11*AH16)*$C$12*AH16))</f>
        <v>1.1754692136264622</v>
      </c>
      <c r="CA16" s="2">
        <f>IF(OR(LI15=1,AND($C$37=Motors!$C$31,PO15=1)),0,IF(NW16=0,-(CW15+$C$15)/($C$14-$C$15)*$C$12,($C$11*AI16-BE16)/($C$11*AI16)*$C$12*AI16))</f>
        <v>1.0595520494965245</v>
      </c>
      <c r="CB16" s="2">
        <f>IF(OR(LJ15=1,AND($C$37=Motors!$C$31,PP15=1)),0,IF(NX16=0,-(CX15+$C$15)/($C$14-$C$15)*$C$12,($C$11*AJ16-BF16)/($C$11*AJ16)*$C$12*AJ16))</f>
        <v>0.94918379150968712</v>
      </c>
      <c r="CC16" s="2">
        <f>IF(OR(LK15=1,AND($C$37=Motors!$C$31,PQ15=1)),0,IF(NY16=0,-(CY15+$C$15)/($C$14-$C$15)*$C$12,($C$11*AK16-BG16)/($C$11*AK16)*$C$12*AK16))</f>
        <v>0.91008574717764801</v>
      </c>
      <c r="CD16" s="2">
        <f>IF(OR(LL15=1,AND($C$37=Motors!$C$31,PR15=1)),0,IF(NZ16=0,-(CZ15+$C$15)/($C$14-$C$15)*$C$12,($C$11*AL16-BH16)/($C$11*AL16)*$C$12*AL16))</f>
        <v>0.889044897364903</v>
      </c>
      <c r="CE16" s="2">
        <f>IF(OR(LM15=1,AND($C$37=Motors!$C$31,PS15=1)),0,IF(OA16=0,-(DA15+$C$15)/($C$14-$C$15)*$C$12,($C$11*AM16-BI16)/($C$11*AM16)*$C$12*AM16))</f>
        <v>0.88344212056136284</v>
      </c>
      <c r="CF16" s="61">
        <f t="shared" si="67"/>
        <v>0.32</v>
      </c>
      <c r="CG16" s="57">
        <f>IF(AND(KS15=1,OY15=1),0,ABS(BK16/$C$12*($C$14-$C$15)+$C$15) *'Drive Train'!$AA$49 + CG15*(1-'Drive Train'!$AA$49))</f>
        <v>49.888558045062972</v>
      </c>
      <c r="CH16" s="57">
        <f>IF(AND(KT15=1,OZ15=1),0,ABS(BL16/$C$12*($C$14-$C$15)+$C$15) *'Drive Train'!$AA$49 + CH15*(1-'Drive Train'!$AA$49))</f>
        <v>72.885530131461095</v>
      </c>
      <c r="CI16" s="57">
        <f>IF(AND(KU15=1,PA15=1),0,ABS(BM16/$C$12*($C$14-$C$15)+$C$15) *'Drive Train'!$AA$49 + CI15*(1-'Drive Train'!$AA$49))</f>
        <v>70.523014719728025</v>
      </c>
      <c r="CJ16" s="57">
        <f>IF(AND(KV15=1,PB15=1),0,ABS(BN16/$C$12*($C$14-$C$15)+$C$15) *'Drive Train'!$AA$49 + CJ15*(1-'Drive Train'!$AA$49))</f>
        <v>67.263467702917197</v>
      </c>
      <c r="CK16" s="57">
        <f>IF(AND(KW15=1,PC15=1),0,ABS(BO16/$C$12*($C$14-$C$15)+$C$15) *'Drive Train'!$AA$49 + CK15*(1-'Drive Train'!$AA$49))</f>
        <v>63.120630814400712</v>
      </c>
      <c r="CL16" s="57">
        <f>IF(AND(KX15=1,PD15=1),0,ABS(BP16/$C$12*($C$14-$C$15)+$C$15) *'Drive Train'!$AA$49 + CL15*(1-'Drive Train'!$AA$49))</f>
        <v>58.23699302196151</v>
      </c>
      <c r="CM16" s="57">
        <f>IF(AND(KY15=1,PE15=1),0,ABS(BQ16/$C$12*($C$14-$C$15)+$C$15) *'Drive Train'!$AA$49 + CM15*(1-'Drive Train'!$AA$49))</f>
        <v>53.263368633063031</v>
      </c>
      <c r="CN16" s="57">
        <f>IF(AND(KZ15=1,PF15=1),0,ABS(BR16/$C$12*($C$14-$C$15)+$C$15) *'Drive Train'!$AA$49 + CN15*(1-'Drive Train'!$AA$49))</f>
        <v>48.712387119953917</v>
      </c>
      <c r="CO16" s="57">
        <f>IF(AND(LA15=1,PG15=1),0,ABS(BS16/$C$12*($C$14-$C$15)+$C$15) *'Drive Train'!$AA$49 + CO15*(1-'Drive Train'!$AA$49))</f>
        <v>44.118442310361523</v>
      </c>
      <c r="CP16" s="57">
        <f>IF(AND(LB15=1,PH15=1),0,ABS(BT16/$C$12*($C$14-$C$15)+$C$15) *'Drive Train'!$AA$49 + CP15*(1-'Drive Train'!$AA$49))</f>
        <v>39.357274589772885</v>
      </c>
      <c r="CQ16" s="57">
        <f>IF(AND(LC15=1,PI15=1),0,ABS(BU16/$C$12*($C$14-$C$15)+$C$15) *'Drive Train'!$AA$49 + CQ15*(1-'Drive Train'!$AA$49))</f>
        <v>34.843806270587322</v>
      </c>
      <c r="CR16" s="57">
        <f>IF(AND(LD15=1,PJ15=1),0,ABS(BV16/$C$12*($C$14-$C$15)+$C$15) *'Drive Train'!$AA$49 + CR15*(1-'Drive Train'!$AA$49))</f>
        <v>93.058581828044154</v>
      </c>
      <c r="CS16" s="57">
        <f>IF(AND(LE15=1,PK15=1),0,ABS(BW16/$C$12*($C$14-$C$15)+$C$15) *'Drive Train'!$AA$49 + CS15*(1-'Drive Train'!$AA$49))</f>
        <v>85.674584215762437</v>
      </c>
      <c r="CT16" s="57">
        <f>IF(AND(LF15=1,PL15=1),0,ABS(BX16/$C$12*($C$14-$C$15)+$C$15) *'Drive Train'!$AA$49 + CT15*(1-'Drive Train'!$AA$49))</f>
        <v>78.588855646640852</v>
      </c>
      <c r="CU16" s="57">
        <f>IF(AND(LG15=1,PM15=1),0,ABS(BY16/$C$12*($C$14-$C$15)+$C$15) *'Drive Train'!$AA$49 + CU15*(1-'Drive Train'!$AA$49))</f>
        <v>71.80139612067947</v>
      </c>
      <c r="CV16" s="57">
        <f>IF(AND(LH15=1,PN15=1),0,ABS(BZ16/$C$12*($C$14-$C$15)+$C$15) *'Drive Train'!$AA$49 + CV15*(1-'Drive Train'!$AA$49))</f>
        <v>65.327383862354807</v>
      </c>
      <c r="CW16" s="57">
        <f>IF(AND(LI15=1,PO15=1),0,ABS(CA16/$C$12*($C$14-$C$15)+$C$15) *'Drive Train'!$AA$49 + CW15*(1-'Drive Train'!$AA$49))</f>
        <v>59.156358070707086</v>
      </c>
      <c r="CX16" s="57">
        <f>IF(AND(LJ15=1,PP15=1),0,ABS(CB16/$C$12*($C$14-$C$15)+$C$15) *'Drive Train'!$AA$49 + CX15*(1-'Drive Train'!$AA$49))</f>
        <v>53.280736701532298</v>
      </c>
      <c r="CY16" s="57">
        <f>IF(AND(LK15=1,PQ15=1),0,ABS(CC16/$C$12*($C$14-$C$15)+$C$15) *'Drive Train'!$AA$49 + CY15*(1-'Drive Train'!$AA$49))</f>
        <v>51.199293096635778</v>
      </c>
      <c r="CZ16" s="57">
        <f>IF(AND(LL15=1,PR15=1),0,ABS(CD16/$C$12*($C$14-$C$15)+$C$15) *'Drive Train'!$AA$49 + CZ15*(1-'Drive Train'!$AA$49))</f>
        <v>50.079151590007072</v>
      </c>
      <c r="DA16" s="57">
        <f>IF(AND(LM15=1,PS15=1),0,ABS(CE16/$C$12*($C$14-$C$15)+$C$15) *'Drive Train'!$AA$49 + DA15*(1-'Drive Train'!$AA$49))</f>
        <v>49.780879281337278</v>
      </c>
      <c r="DB16" s="61">
        <f t="shared" si="116"/>
        <v>0.32</v>
      </c>
      <c r="DC16" s="57">
        <f t="shared" si="68"/>
        <v>49.888558045062972</v>
      </c>
      <c r="DD16" s="57">
        <f t="shared" si="69"/>
        <v>72.885530131461095</v>
      </c>
      <c r="DE16" s="57">
        <f t="shared" si="70"/>
        <v>70.523014719728025</v>
      </c>
      <c r="DF16" s="57">
        <f t="shared" si="71"/>
        <v>67.263467702917197</v>
      </c>
      <c r="DG16" s="57">
        <f t="shared" si="72"/>
        <v>63.120630814400712</v>
      </c>
      <c r="DH16" s="57">
        <f t="shared" si="73"/>
        <v>58.23699302196151</v>
      </c>
      <c r="DI16" s="57">
        <f t="shared" si="74"/>
        <v>53.263368633063031</v>
      </c>
      <c r="DJ16" s="57">
        <f t="shared" si="75"/>
        <v>48.712387119953917</v>
      </c>
      <c r="DK16" s="57">
        <f t="shared" si="76"/>
        <v>44.118442310361523</v>
      </c>
      <c r="DL16" s="57">
        <f t="shared" si="77"/>
        <v>39.357274589772885</v>
      </c>
      <c r="DM16" s="57">
        <f t="shared" si="78"/>
        <v>34.843806270587322</v>
      </c>
      <c r="DN16" s="57">
        <f t="shared" si="79"/>
        <v>25</v>
      </c>
      <c r="DO16" s="57">
        <f t="shared" si="80"/>
        <v>30</v>
      </c>
      <c r="DP16" s="57">
        <f t="shared" si="81"/>
        <v>35</v>
      </c>
      <c r="DQ16" s="57">
        <f t="shared" si="82"/>
        <v>40</v>
      </c>
      <c r="DR16" s="57">
        <f t="shared" si="83"/>
        <v>45</v>
      </c>
      <c r="DS16" s="57">
        <f t="shared" si="84"/>
        <v>50</v>
      </c>
      <c r="DT16" s="57">
        <f t="shared" si="85"/>
        <v>53.280736701532298</v>
      </c>
      <c r="DU16" s="57">
        <f t="shared" si="86"/>
        <v>51.199293096635778</v>
      </c>
      <c r="DV16" s="57">
        <f t="shared" si="87"/>
        <v>50.079151590007072</v>
      </c>
      <c r="DW16" s="57">
        <f t="shared" si="88"/>
        <v>49.780879281337278</v>
      </c>
      <c r="DX16" s="61">
        <f t="shared" si="117"/>
        <v>0.32</v>
      </c>
      <c r="DY16" s="2">
        <f>IF(OY16=0,($C$23/0.4536*IF(ISNA(MK15),'Drive Train'!$F$16,'Drive Train'!$F$17)*4.448*$C$24*S$6)*SIGN(BK16),BK16)</f>
        <v>4.5236871680000004</v>
      </c>
      <c r="DZ16" s="2">
        <f>IF(OZ16=0,($C$23/0.4536*IF(ISNA(ML15),'Drive Train'!$F$16,'Drive Train'!$F$17)*4.448*$C$24*$C$21*T$6)*SIGN(BL16),BL16)</f>
        <v>14.225645600594998</v>
      </c>
      <c r="EA16" s="2">
        <f>IF(PA16=0,($C$23/0.4536*IF(ISNA(MM15),'Drive Train'!$F$16,'Drive Train'!$F$17)*4.448*$C$24*$C$21*U$6)*SIGN(BM16),BM16)</f>
        <v>9.8485238773349995</v>
      </c>
      <c r="EB16" s="2">
        <f>IF(PB16=0,($C$23/0.4536*IF(ISNA(MN15),'Drive Train'!$F$16,'Drive Train'!$F$17)*4.448*$C$24*$C$21*V$6)*SIGN(BN16),BN16)</f>
        <v>7.5312241414914709</v>
      </c>
      <c r="EC16" s="2">
        <f>IF(PC16=0,($C$23/0.4536*IF(ISNA(MO15),'Drive Train'!$F$16,'Drive Train'!$F$17)*4.448*$C$24*$C$21*W$6)*SIGN(BO16),BO16)</f>
        <v>6.0967052573978577</v>
      </c>
      <c r="ED16" s="2">
        <f>IF(PD16=0,($C$23/0.4536*IF(ISNA(MP15),'Drive Train'!$F$16,'Drive Train'!$F$17)*4.448*$C$24*$C$21*X$6)*SIGN(BP16),BP16)</f>
        <v>5.1212324162142009</v>
      </c>
      <c r="EE16" s="2">
        <f>IF(PE16=0,($C$23/0.4536*IF(ISNA(MQ15),'Drive Train'!$F$16,'Drive Train'!$F$17)*4.448*$C$24*$C$21*Y$6)*SIGN(BQ16),BQ16)</f>
        <v>4.4148555312191382</v>
      </c>
      <c r="EF16" s="2">
        <f>IF(PF16=0,($C$23/0.4536*IF(ISNA(MR15),'Drive Train'!$F$16,'Drive Train'!$F$17)*4.448*$C$24*$C$21*Z$6)*SIGN(BR16),BR16)</f>
        <v>3.8797215274349997</v>
      </c>
      <c r="EG16" s="2">
        <f>IF(PG16=0,($C$23/0.4536*IF(ISNA(MS15),'Drive Train'!$F$16,'Drive Train'!$F$17)*4.448*$C$24*$C$21*AA$6)*SIGN(BS16),BS16)</f>
        <v>3.4602921731177019</v>
      </c>
      <c r="EH16" s="2">
        <f>IF(PH16=0,($C$23/0.4536*IF(ISNA(MT15),'Drive Train'!$F$16,'Drive Train'!$F$17)*4.448*$C$24*$C$21*AB$6)*SIGN(BT16),BT16)</f>
        <v>3.1227026928135362</v>
      </c>
      <c r="EI16" s="2">
        <f>IF(PI16=0,($C$23/0.4536*IF(ISNA(MU15),'Drive Train'!$F$16,'Drive Train'!$F$17)*4.448*$C$24*$C$21*AC$6)*SIGN(BU16),BU16)</f>
        <v>2.8451291201189992</v>
      </c>
      <c r="EJ16" s="2">
        <f>IF(PJ16=0,($C$23/0.4536*IF(ISNA(MV15),'Drive Train'!$F$16,'Drive Train'!$F$17)*4.448*$C$24*$C$21*AD$6)*SIGN(BV16),BV16)</f>
        <v>3.9831807681666</v>
      </c>
      <c r="EK16" s="2">
        <f>IF(PK16=0,($C$23/0.4536*IF(ISNA(MW15),'Drive Train'!$F$16,'Drive Train'!$F$17)*4.448*$C$24*$C$21*AE$6)*SIGN(BW16),BW16)</f>
        <v>3.9831807681666</v>
      </c>
      <c r="EL16" s="2">
        <f>IF(PL16=0,($C$23/0.4536*IF(ISNA(MX15),'Drive Train'!$F$16,'Drive Train'!$F$17)*4.448*$C$24*$C$21*AF$6)*SIGN(BX16),BX16)</f>
        <v>3.9831807681666</v>
      </c>
      <c r="EM16" s="2">
        <f>IF(PM16=0,($C$23/0.4536*IF(ISNA(MY15),'Drive Train'!$F$16,'Drive Train'!$F$17)*4.448*$C$24*$C$21*AG$6)*SIGN(BY16),BY16)</f>
        <v>3.9831807681666</v>
      </c>
      <c r="EN16" s="2">
        <f>IF(PN16=0,($C$23/0.4536*IF(ISNA(MZ15),'Drive Train'!$F$16,'Drive Train'!$F$17)*4.448*$C$24*$C$21*AH$6)*SIGN(BZ16),BZ16)</f>
        <v>3.9831807681666</v>
      </c>
      <c r="EO16" s="2">
        <f>IF(PO16=0,($C$23/0.4536*IF(ISNA(NA15),'Drive Train'!$F$16,'Drive Train'!$F$17)*4.448*$C$24*$C$21*AI$6)*SIGN(CA16),CA16)</f>
        <v>3.9831807681666</v>
      </c>
      <c r="EP16" s="2">
        <f>IF(PP16=0,($C$23/0.4536*IF(ISNA(NB15),'Drive Train'!$F$16,'Drive Train'!$F$17)*4.448*$C$24*$C$21*AJ$6)*SIGN(CB16),CB16)</f>
        <v>3.9831807681666</v>
      </c>
      <c r="EQ16" s="2">
        <f>IF(PQ16=0,($C$23/0.4536*IF(ISNA(NC15),'Drive Train'!$F$16,'Drive Train'!$F$17)*4.448*$C$24*$C$21*AK$6)*SIGN(CC16),CC16)</f>
        <v>3.9831807681666</v>
      </c>
      <c r="ER16" s="2">
        <f>IF(PR16=0,($C$23/0.4536*IF(ISNA(ND15),'Drive Train'!$F$16,'Drive Train'!$F$17)*4.448*$C$24*$C$21*AL$6)*SIGN(CD16),CD16)</f>
        <v>3.9831807681666</v>
      </c>
      <c r="ES16" s="2">
        <f>IF(PS16=0,($C$23/0.4536*IF(ISNA(NE15),'Drive Train'!$F$16,'Drive Train'!$F$17)*4.448*$C$24*$C$21*AM$6)*SIGN(CE16),CE16)</f>
        <v>3.9831807681666</v>
      </c>
      <c r="ET16" s="61">
        <f t="shared" si="89"/>
        <v>0.32</v>
      </c>
      <c r="EU16" s="259">
        <f>MAX(MIN(IF(AND(OY15=1,NG16&lt;0),-1,1)*(DC16-$C$15)/($C$14-$C$15)*$C$12*$C$21-$C$33*LO16/AO$6 -  OY15*$C$33/$C$21,DY15/$C$19),MAX(EU$8:EU15)*-1)</f>
        <v>0.63611528613793134</v>
      </c>
      <c r="EV16" s="259">
        <f>MAX(MIN(IF(AND(OZ15=1,NH16&lt;0),-1,1)*(DD16-$C$15)/($C$14-$C$15)*$C$12*$C$21-$C$33*LP16/AP$6 -  OZ15*$C$33/$C$21,DZ15/$C$19),MAX(EV$8:EV15)*-1)</f>
        <v>1.1449120643691513</v>
      </c>
      <c r="EW16" s="259">
        <f>MAX(MIN(IF(AND(PA15=1,NI16&lt;0),-1,1)*(DE16-$C$15)/($C$14-$C$15)*$C$12*$C$21-$C$33*LQ16/AQ$6 -  PA15*$C$33/$C$21,EA15/$C$19),MAX(EW$8:EW15)*-1)</f>
        <v>1.0901163730757411</v>
      </c>
      <c r="EX16" s="259">
        <f>MAX(MIN(IF(AND(PB15=1,NJ16&lt;0),-1,1)*(DF16-$C$15)/($C$14-$C$15)*$C$12*$C$21-$C$33*LR16/AR$6 -  PB15*$C$33/$C$21,EB15/$C$19),MAX(EX$8:EX15)*-1)</f>
        <v>1.0159290584234235</v>
      </c>
      <c r="EY16" s="259">
        <f>MAX(MIN(IF(AND(PC15=1,NK16&lt;0),-1,1)*(DG16-$C$15)/($C$14-$C$15)*$C$12*$C$21-$C$33*LS16/AS$6 -  PC15*$C$33/$C$21,EC15/$C$19),MAX(EY$8:EY15)*-1)</f>
        <v>0.92360627370917936</v>
      </c>
      <c r="EZ16" s="259">
        <f>MAX(MIN(IF(AND(PD15=1,NL16&lt;0),-1,1)*(DH16-$C$15)/($C$14-$C$15)*$C$12*$C$21-$C$33*LT16/AT$6 -  PD15*$C$33/$C$21,ED15/$C$19),MAX(EZ$8:EZ15)*-1)</f>
        <v>0.81711888911517905</v>
      </c>
      <c r="FA16" s="259">
        <f>MAX(MIN(IF(AND(PE15=1,NM16&lt;0),-1,1)*(DI16-$C$15)/($C$14-$C$15)*$C$12*$C$21-$C$33*LU16/AU$6 -  PE15*$C$33/$C$21,EE15/$C$19),MAX(FA$8:FA15)*-1)</f>
        <v>0.71062292957328832</v>
      </c>
      <c r="FB16" s="259">
        <f>MAX(MIN(IF(AND(PF15=1,NN16&lt;0),-1,1)*(DJ16-$C$15)/($C$14-$C$15)*$C$12*$C$21-$C$33*LV16/AV$6 -  PF15*$C$33/$C$21,EF15/$C$19),MAX(FB$8:FB15)*-1)</f>
        <v>0.61183927738406463</v>
      </c>
      <c r="FC16" s="259">
        <f>MAX(MIN(IF(AND(PG15=1,NO16&lt;0),-1,1)*(DK16-$C$15)/($C$14-$C$15)*$C$12*$C$21-$C$33*LW16/AW$6 -  PG15*$C$33/$C$21,EG15/$C$19),MAX(FC$8:FC15)*-1)</f>
        <v>0.51582394332328163</v>
      </c>
      <c r="FD16" s="259">
        <f>MAX(MIN(IF(AND(PH15=1,NP16&lt;0),-1,1)*(DL16-$C$15)/($C$14-$C$15)*$C$12*$C$21-$C$33*LX16/AX$6 -  PH15*$C$33/$C$21,EH15/$C$19),MAX(FD$8:FD15)*-1)</f>
        <v>0.41849351945654667</v>
      </c>
      <c r="FE16" s="259">
        <f>MAX(MIN(IF(AND(PI15=1,NQ16&lt;0),-1,1)*(DM16-$C$15)/($C$14-$C$15)*$C$12*$C$21-$C$33*LY16/AY$6 -  PI15*$C$33/$C$21,EI15/$C$19),MAX(FE$8:FE15)*-1)</f>
        <v>0.32714402548905641</v>
      </c>
      <c r="FF16" s="259">
        <f>MAX(MIN(IF(AND(PJ15=1,NR16&lt;0),-1,1)*(DN16-$C$15)/($C$14-$C$15)*$C$12*$C$21-$C$33*LZ16/AZ$6 -  PJ15*$C$33/$C$21,EJ15/$C$19),MAX(FF$8:FF15)*-1)</f>
        <v>0.31369306776930106</v>
      </c>
      <c r="FG16" s="259">
        <f>MAX(MIN(IF(AND(PK15=1,NS16&lt;0),-1,1)*(DO16-$C$15)/($C$14-$C$15)*$C$12*$C$21-$C$33*MA16/BA$6 -  PK15*$C$33/$C$21,EK15/$C$19),MAX(FG$8:FG15)*-1)</f>
        <v>0.3841843079143093</v>
      </c>
      <c r="FH16" s="259">
        <f>MAX(MIN(IF(AND(PL15=1,NT16&lt;0),-1,1)*(DP16-$C$15)/($C$14-$C$15)*$C$12*$C$21-$C$33*MB16/BB$6 -  PL15*$C$33/$C$21,EL15/$C$19),MAX(FH$8:FH15)*-1)</f>
        <v>0.45467554805931759</v>
      </c>
      <c r="FI16" s="259">
        <f>MAX(MIN(IF(AND(PM15=1,NU16&lt;0),-1,1)*(DQ16-$C$15)/($C$14-$C$15)*$C$12*$C$21-$C$33*MC16/BC$6 -  PM15*$C$33/$C$21,EM15/$C$19),MAX(FI$8:FI15)*-1)</f>
        <v>0.52516678820432572</v>
      </c>
      <c r="FJ16" s="259">
        <f>MAX(MIN(IF(AND(PN15=1,NV16&lt;0),-1,1)*(DR16-$C$15)/($C$14-$C$15)*$C$12*$C$21-$C$33*MD16/BD$6 -  PN15*$C$33/$C$21,EN15/$C$19),MAX(FJ$8:FJ15)*-1)</f>
        <v>0.59565802834933401</v>
      </c>
      <c r="FK16" s="259">
        <f>MAX(MIN(IF(AND(PO15=1,NW16&lt;0),-1,1)*(DS16-$C$15)/($C$14-$C$15)*$C$12*$C$21-$C$33*ME16/BE$6 -  PO15*$C$33/$C$21,EO15/$C$19),MAX(FK$8:FK15)*-1)</f>
        <v>0.66614926849434219</v>
      </c>
      <c r="FL16" s="259">
        <f>MAX(MIN(IF(AND(PP15=1,NX16&lt;0),-1,1)*(DT16-$C$15)/($C$14-$C$15)*$C$12*$C$21-$C$33*MF16/BF$6 -  PP15*$C$33/$C$21,EP15/$C$19),MAX(FL$8:FL15)*-1)</f>
        <v>0.70820439567189952</v>
      </c>
      <c r="FM16" s="259">
        <f>MAX(MIN(IF(AND(PQ15=1,NY16&lt;0),-1,1)*(DU16-$C$15)/($C$14-$C$15)*$C$12*$C$21-$C$33*MG16/BG$6 -  PQ15*$C$33/$C$21,EQ15/$C$19),MAX(FM$8:FM15)*-1)</f>
        <v>0.66437543702649338</v>
      </c>
      <c r="FN16" s="259">
        <f>MAX(MIN(IF(AND(PR15=1,NZ16&lt;0),-1,1)*(DV16-$C$15)/($C$14-$C$15)*$C$12*$C$21-$C$33*MH16/BH$6 -  PR15*$C$33/$C$21,ER15/$C$19),MAX(FN$8:FN15)*-1)</f>
        <v>0.64044247704150614</v>
      </c>
      <c r="FO16" s="259">
        <f>MAX(MIN(IF(AND(PS15=1,OA16&lt;0),-1,1)*(DW16-$C$15)/($C$14-$C$15)*$C$12*$C$21-$C$33*MI16/BI$6 -  PS15*$C$33/$C$21,ES15/$C$19),MAX(FO$8:FO15)*-1)</f>
        <v>0.63427867576775321</v>
      </c>
      <c r="FP16" s="61">
        <f t="shared" si="118"/>
        <v>0.32</v>
      </c>
      <c r="FQ16" s="260">
        <f>IF(AND(KS16=1,OY16=1),0,MIN((ABS(($C$14-$C$15)*EU16/$C$12/$C$21)+$C$15)/$C$21,DC16))</f>
        <v>46.801383573581255</v>
      </c>
      <c r="FR16" s="260">
        <f>IF(AND(KT16=1,OZ16=1),0,MIN((ABS(($C$14-$C$15)*EV16/$C$12/$C$21)+$C$15)/$C$21,DD16))</f>
        <v>72.885530131461095</v>
      </c>
      <c r="FS16" s="260">
        <f>IF(AND(KU16=1,PA16=1),0,MIN((ABS(($C$14-$C$15)*EW16/$C$12/$C$21)+$C$15)/$C$21,DE16))</f>
        <v>70.523014719728025</v>
      </c>
      <c r="FT16" s="260">
        <f>IF(AND(KV16=1,PB16=1),0,MIN((ABS(($C$14-$C$15)*EX16/$C$12/$C$21)+$C$15)/$C$21,DF16))</f>
        <v>67.263467702917197</v>
      </c>
      <c r="FU16" s="260">
        <f>IF(AND(KW16=1,PC16=1),0,MIN((ABS(($C$14-$C$15)*EY16/$C$12/$C$21)+$C$15)/$C$21,DG16))</f>
        <v>63.120630814400712</v>
      </c>
      <c r="FV16" s="260">
        <f>IF(AND(KX16=1,PD16=1),0,MIN((ABS(($C$14-$C$15)*EZ16/$C$12/$C$21)+$C$15)/$C$21,DH16))</f>
        <v>58.23699302196151</v>
      </c>
      <c r="FW16" s="260">
        <f>IF(AND(KY16=1,PE16=1),0,MIN((ABS(($C$14-$C$15)*FA16/$C$12/$C$21)+$C$15)/$C$21,DI16))</f>
        <v>51.917442482981031</v>
      </c>
      <c r="FX16" s="260">
        <f>IF(AND(KZ16=1,PF16=1),0,MIN((ABS(($C$14-$C$15)*FB16/$C$12/$C$21)+$C$15)/$C$21,DJ16))</f>
        <v>45.13447417820305</v>
      </c>
      <c r="FY16" s="260">
        <f>IF(AND(LA16=1,PG16=1),0,MIN((ABS(($C$14-$C$15)*FC16/$C$12/$C$21)+$C$15)/$C$21,DK16))</f>
        <v>38.541592124607462</v>
      </c>
      <c r="FZ16" s="260">
        <f>IF(AND(LB16=1,PH16=1),0,MIN((ABS(($C$14-$C$15)*FD16/$C$12/$C$21)+$C$15)/$C$21,DL16))</f>
        <v>31.8584095782277</v>
      </c>
      <c r="GA16" s="260">
        <f>IF(AND(LC16=1,PI16=1),0,MIN((ABS(($C$14-$C$15)*FE16/$C$12/$C$21)+$C$15)/$C$21,DM16))</f>
        <v>25.585906906914353</v>
      </c>
      <c r="GB16" s="260">
        <f>IF(AND(LD16=1,PJ16=1),0,MIN((ABS(($C$14-$C$15)*FF16/$C$12/$C$21)+$C$15)/$C$21,DN16))</f>
        <v>24.662298416440237</v>
      </c>
      <c r="GC16" s="260">
        <f>IF(AND(LE16=1,PK16=1),0,MIN((ABS(($C$14-$C$15)*FG16/$C$12/$C$21)+$C$15)/$C$21,DO16))</f>
        <v>29.502571448178216</v>
      </c>
      <c r="GD16" s="260">
        <f>IF(AND(LF16=1,PL16=1),0,MIN((ABS(($C$14-$C$15)*FH16/$C$12/$C$21)+$C$15)/$C$21,DP16))</f>
        <v>34.342844479916202</v>
      </c>
      <c r="GE16" s="260">
        <f>IF(AND(LG16=1,PM16=1),0,MIN((ABS(($C$14-$C$15)*FI16/$C$12/$C$21)+$C$15)/$C$21,DQ16))</f>
        <v>39.183117511654181</v>
      </c>
      <c r="GF16" s="260">
        <f>IF(AND(LH16=1,PN16=1),0,MIN((ABS(($C$14-$C$15)*FJ16/$C$12/$C$21)+$C$15)/$C$21,DR16))</f>
        <v>44.023390543392168</v>
      </c>
      <c r="GG16" s="260">
        <f>IF(AND(LI16=1,PO16=1),0,MIN((ABS(($C$14-$C$15)*FK16/$C$12/$C$21)+$C$15)/$C$21,DS16))</f>
        <v>48.86366357513014</v>
      </c>
      <c r="GH16" s="260">
        <f>IF(AND(LJ16=1,PP16=1),0,MIN((ABS(($C$14-$C$15)*FL16/$C$12/$C$21)+$C$15)/$C$21,DT16))</f>
        <v>51.751374126187272</v>
      </c>
      <c r="GI16" s="260">
        <f>IF(AND(LK16=1,PQ16=1),0,MIN((ABS(($C$14-$C$15)*FM16/$C$12/$C$21)+$C$15)/$C$21,DU16))</f>
        <v>48.741863638017179</v>
      </c>
      <c r="GJ16" s="260">
        <f>IF(AND(LL16=1,PR16=1),0,MIN((ABS(($C$14-$C$15)*FN16/$C$12/$C$21)+$C$15)/$C$21,DV16))</f>
        <v>47.098509647553996</v>
      </c>
      <c r="GK16" s="260">
        <f>IF(AND(LM16=1,PS16=1),0,MIN((ABS(($C$14-$C$15)*FO16/$C$12/$C$21)+$C$15)/$C$21,DW16))</f>
        <v>46.675272930240389</v>
      </c>
      <c r="GL16" s="61">
        <f t="shared" si="119"/>
        <v>0.32</v>
      </c>
      <c r="GM16" s="57">
        <f>IF(AND(KS15=1,OY15=1),0,EU16*$C$19/S$6/$C$24/$C$23*3.39*$C$21)</f>
        <v>16.463878127384262</v>
      </c>
      <c r="GN16" s="57">
        <f>IF(AND(KT15=1,OZ15=1),0,EV16*$C$19/T$6/$C$24/$C$23*3.39*$C$21)</f>
        <v>8.2971028513726814</v>
      </c>
      <c r="GO16" s="57">
        <f>IF(AND(KU15=1,PA15=1),0,EW16*$C$19/U$6/$C$24/$C$23*3.39*$C$21)</f>
        <v>11.411114087095147</v>
      </c>
      <c r="GP16" s="57">
        <f>IF(AND(KV15=1,PB15=1),0,EX16*$C$19/V$6/$C$24/$C$23*3.39*$C$21)</f>
        <v>13.906701614522115</v>
      </c>
      <c r="GQ16" s="57">
        <f>IF(AND(KW15=1,PC15=1),0,EY16*$C$19/W$6/$C$24/$C$23*3.39*$C$21)</f>
        <v>15.617733273842932</v>
      </c>
      <c r="GR16" s="57">
        <f>IF(AND(KX15=1,PD15=1),0,EZ16*$C$19/X$6/$C$24/$C$23*3.39*$C$21)</f>
        <v>16.448908745871591</v>
      </c>
      <c r="GS16" s="57">
        <f>IF(AND(KY15=1,PE15=1),0,FA16*$C$19/Y$6/$C$24/$C$23*3.39*$C$21)</f>
        <v>16.593922105217267</v>
      </c>
      <c r="GT16" s="57">
        <f>IF(AND(KZ15=1,PF15=1),0,FB16*$C$19/Z$6/$C$24/$C$23*3.39*$C$21)</f>
        <v>16.257850502368807</v>
      </c>
      <c r="GU16" s="57">
        <f>IF(AND(LA15=1,PG15=1),0,FC16*$C$19/AA$6/$C$24/$C$23*3.39*$C$21)</f>
        <v>15.367918679661297</v>
      </c>
      <c r="GV16" s="57">
        <f>IF(AND(LB15=1,PH15=1),0,FD16*$C$19/AB$6/$C$24/$C$23*3.39*$C$21)</f>
        <v>13.81606686434935</v>
      </c>
      <c r="GW16" s="57">
        <f>IF(AND(LC15=1,PI15=1),0,FE16*$C$19/AC$6/$C$24/$C$23*3.39*$C$21)</f>
        <v>11.853956784840056</v>
      </c>
      <c r="GX16" s="57">
        <f>IF(AND(LD15=1,PJ15=1),0,FF16*$C$19/AD$6/$C$24/$C$23*3.39*$C$21)</f>
        <v>8.1189755217408894</v>
      </c>
      <c r="GY16" s="57">
        <f>IF(AND(LE15=1,PK15=1),0,FG16*$C$19/AE$6/$C$24/$C$23*3.39*$C$21)</f>
        <v>9.9434234042021572</v>
      </c>
      <c r="GZ16" s="57">
        <f>IF(AND(LF15=1,PL15=1),0,FH16*$C$19/AF$6/$C$24/$C$23*3.39*$C$21)</f>
        <v>11.767871286663427</v>
      </c>
      <c r="HA16" s="57">
        <f>IF(AND(LG15=1,PM15=1),0,FI16*$C$19/AG$6/$C$24/$C$23*3.39*$C$21)</f>
        <v>13.592319169124695</v>
      </c>
      <c r="HB16" s="57">
        <f>IF(AND(LH15=1,PN15=1),0,FJ16*$C$19/AH$6/$C$24/$C$23*3.39*$C$21)</f>
        <v>15.416767051585962</v>
      </c>
      <c r="HC16" s="57">
        <f>IF(AND(LI15=1,PO15=1),0,FK16*$C$19/AI$6/$C$24/$C$23*3.39*$C$21)</f>
        <v>17.241214934047232</v>
      </c>
      <c r="HD16" s="57">
        <f>IF(AND(LJ15=1,PP15=1),0,FL16*$C$19/AJ$6/$C$24/$C$23*3.39*$C$21)</f>
        <v>18.329681920411737</v>
      </c>
      <c r="HE16" s="57">
        <f>IF(AND(LK15=1,PQ15=1),0,FM16*$C$19/AK$6/$C$24/$C$23*3.39*$C$21)</f>
        <v>17.19530478891852</v>
      </c>
      <c r="HF16" s="57">
        <f>IF(AND(LL15=1,PR15=1),0,FN16*$C$19/AL$6/$C$24/$C$23*3.39*$C$21)</f>
        <v>16.57587408978743</v>
      </c>
      <c r="HG16" s="57">
        <f>IF(AND(LM15=1,PS15=1),0,FO16*$C$19/AM$6/$C$24/$C$23*3.39*$C$21)</f>
        <v>16.416343144400773</v>
      </c>
      <c r="HH16" s="61">
        <f t="shared" si="120"/>
        <v>0.32</v>
      </c>
      <c r="HI16" s="57">
        <f t="shared" si="121"/>
        <v>16.463878127384262</v>
      </c>
      <c r="HJ16" s="57">
        <f t="shared" si="122"/>
        <v>8.2971028513726814</v>
      </c>
      <c r="HK16" s="57">
        <f t="shared" si="123"/>
        <v>11.411114087095147</v>
      </c>
      <c r="HL16" s="57">
        <f t="shared" si="124"/>
        <v>13.906701614522115</v>
      </c>
      <c r="HM16" s="57">
        <f t="shared" si="125"/>
        <v>15.617733273842932</v>
      </c>
      <c r="HN16" s="57">
        <f t="shared" si="126"/>
        <v>16.448908745871591</v>
      </c>
      <c r="HO16" s="57">
        <f t="shared" si="127"/>
        <v>16.593922105217267</v>
      </c>
      <c r="HP16" s="57">
        <f t="shared" si="128"/>
        <v>16.257850502368807</v>
      </c>
      <c r="HQ16" s="57">
        <f t="shared" si="129"/>
        <v>15.367918679661297</v>
      </c>
      <c r="HR16" s="57">
        <f t="shared" si="130"/>
        <v>13.81606686434935</v>
      </c>
      <c r="HS16" s="57">
        <f t="shared" si="131"/>
        <v>11.853956784840056</v>
      </c>
      <c r="HT16" s="57">
        <f t="shared" si="132"/>
        <v>8.1189755217408894</v>
      </c>
      <c r="HU16" s="57">
        <f t="shared" si="133"/>
        <v>9.9434234042021572</v>
      </c>
      <c r="HV16" s="57">
        <f t="shared" si="134"/>
        <v>11.767871286663427</v>
      </c>
      <c r="HW16" s="57">
        <f t="shared" si="135"/>
        <v>13.592319169124695</v>
      </c>
      <c r="HX16" s="57">
        <f t="shared" si="136"/>
        <v>15.416767051585962</v>
      </c>
      <c r="HY16" s="57">
        <f t="shared" si="137"/>
        <v>17.241214934047232</v>
      </c>
      <c r="HZ16" s="57">
        <f t="shared" si="138"/>
        <v>18.329681920411737</v>
      </c>
      <c r="IA16" s="57">
        <f t="shared" si="139"/>
        <v>17.19530478891852</v>
      </c>
      <c r="IB16" s="57">
        <f t="shared" si="140"/>
        <v>16.57587408978743</v>
      </c>
      <c r="IC16" s="57">
        <f t="shared" si="141"/>
        <v>16.416343144400773</v>
      </c>
      <c r="ID16" s="61">
        <f t="shared" si="142"/>
        <v>0.32</v>
      </c>
      <c r="IE16" s="57">
        <f t="shared" si="143"/>
        <v>8.7644932973720486</v>
      </c>
      <c r="IF16" s="57">
        <f t="shared" si="144"/>
        <v>7.0183270736533645</v>
      </c>
      <c r="IG16" s="57">
        <f t="shared" si="145"/>
        <v>7.1882256562792692</v>
      </c>
      <c r="IH16" s="57">
        <f t="shared" si="146"/>
        <v>7.4155047925368898</v>
      </c>
      <c r="II16" s="57">
        <f t="shared" si="147"/>
        <v>7.6958404144581207</v>
      </c>
      <c r="IJ16" s="57">
        <f t="shared" si="148"/>
        <v>8.0175981681966508</v>
      </c>
      <c r="IK16" s="57">
        <f t="shared" si="149"/>
        <v>8.3494658743303098</v>
      </c>
      <c r="IL16" s="57">
        <f t="shared" si="150"/>
        <v>8.8303029391781305</v>
      </c>
      <c r="IM16" s="57">
        <f t="shared" si="151"/>
        <v>9.2231972734885392</v>
      </c>
      <c r="IN16" s="57">
        <f t="shared" si="152"/>
        <v>9.5891480046096991</v>
      </c>
      <c r="IO16" s="57">
        <f t="shared" si="153"/>
        <v>9.9745062581452402</v>
      </c>
      <c r="IP16" s="57">
        <f t="shared" si="154"/>
        <v>10.52</v>
      </c>
      <c r="IQ16" s="57">
        <f t="shared" si="155"/>
        <v>10.18</v>
      </c>
      <c r="IR16" s="57">
        <f t="shared" si="156"/>
        <v>9.84</v>
      </c>
      <c r="IS16" s="57">
        <f t="shared" si="157"/>
        <v>9.5</v>
      </c>
      <c r="IT16" s="57">
        <f t="shared" si="158"/>
        <v>9.162222290976521</v>
      </c>
      <c r="IU16" s="57">
        <f t="shared" si="159"/>
        <v>8.8254877020407605</v>
      </c>
      <c r="IV16" s="57">
        <f t="shared" si="160"/>
        <v>8.488753113105</v>
      </c>
      <c r="IW16" s="57">
        <f t="shared" si="161"/>
        <v>8.6288224188901861</v>
      </c>
      <c r="IX16" s="57">
        <f t="shared" si="162"/>
        <v>8.7313995174097059</v>
      </c>
      <c r="IY16" s="57">
        <f t="shared" si="163"/>
        <v>8.74772413969791</v>
      </c>
      <c r="IZ16" s="61">
        <f t="shared" si="164"/>
        <v>0.32</v>
      </c>
      <c r="JA16" s="260" t="e">
        <f t="shared" si="240"/>
        <v>#N/A</v>
      </c>
      <c r="JB16" s="260" t="e">
        <f t="shared" si="241"/>
        <v>#N/A</v>
      </c>
      <c r="JC16" s="260" t="e">
        <f t="shared" si="242"/>
        <v>#N/A</v>
      </c>
      <c r="JD16" s="260" t="e">
        <f t="shared" si="243"/>
        <v>#N/A</v>
      </c>
      <c r="JE16" s="260" t="e">
        <f t="shared" si="244"/>
        <v>#N/A</v>
      </c>
      <c r="JF16" s="260" t="e">
        <f t="shared" si="245"/>
        <v>#N/A</v>
      </c>
      <c r="JG16" s="260" t="e">
        <f t="shared" si="246"/>
        <v>#N/A</v>
      </c>
      <c r="JH16" s="260" t="e">
        <f t="shared" si="247"/>
        <v>#N/A</v>
      </c>
      <c r="JI16" s="260" t="e">
        <f t="shared" si="248"/>
        <v>#N/A</v>
      </c>
      <c r="JJ16" s="260" t="e">
        <f t="shared" si="249"/>
        <v>#N/A</v>
      </c>
      <c r="JK16" s="260" t="e">
        <f t="shared" si="250"/>
        <v>#N/A</v>
      </c>
      <c r="JL16" s="260">
        <f t="shared" si="251"/>
        <v>6</v>
      </c>
      <c r="JM16" s="260" t="e">
        <f t="shared" si="252"/>
        <v>#N/A</v>
      </c>
      <c r="JN16" s="260" t="e">
        <f t="shared" si="253"/>
        <v>#N/A</v>
      </c>
      <c r="JO16" s="260" t="e">
        <f t="shared" si="254"/>
        <v>#N/A</v>
      </c>
      <c r="JP16" s="260" t="e">
        <f t="shared" si="255"/>
        <v>#N/A</v>
      </c>
      <c r="JQ16" s="260" t="e">
        <f t="shared" si="256"/>
        <v>#N/A</v>
      </c>
      <c r="JR16" s="260" t="e">
        <f t="shared" si="257"/>
        <v>#N/A</v>
      </c>
      <c r="JS16" s="260" t="e">
        <f t="shared" si="258"/>
        <v>#N/A</v>
      </c>
      <c r="JT16" s="260" t="e">
        <f t="shared" si="259"/>
        <v>#N/A</v>
      </c>
      <c r="JU16" s="260" t="e">
        <f t="shared" si="260"/>
        <v>#N/A</v>
      </c>
      <c r="JV16" s="61">
        <f t="shared" si="166"/>
        <v>0.32</v>
      </c>
      <c r="JW16" s="46">
        <f>IF(AND(KS16=0,HI16&lt;=$C$40),1,0)</f>
        <v>0</v>
      </c>
      <c r="JX16" s="46">
        <f>IF(AND(KT16=0,HJ16&lt;=$C$40),1,0)</f>
        <v>0</v>
      </c>
      <c r="JY16" s="46">
        <f>IF(AND(KU16=0,HK16&lt;=$C$40),1,0)</f>
        <v>0</v>
      </c>
      <c r="JZ16" s="46">
        <f>IF(AND(KV16=0,HL16&lt;=$C$40),1,0)</f>
        <v>0</v>
      </c>
      <c r="KA16" s="46">
        <f>IF(AND(KW16=0,HM16&lt;=$C$40),1,0)</f>
        <v>0</v>
      </c>
      <c r="KB16" s="46">
        <f>IF(AND(KX16=0,HN16&lt;=$C$40),1,0)</f>
        <v>0</v>
      </c>
      <c r="KC16" s="46">
        <f>IF(AND(KY16=0,HO16&lt;=$C$40),1,0)</f>
        <v>0</v>
      </c>
      <c r="KD16" s="46">
        <f>IF(AND(KZ16=0,HP16&lt;=$C$40),1,0)</f>
        <v>0</v>
      </c>
      <c r="KE16" s="46">
        <f>IF(AND(LA16=0,HQ16&lt;=$C$40),1,0)</f>
        <v>0</v>
      </c>
      <c r="KF16" s="46">
        <f>IF(AND(LB16=0,HR16&lt;=$C$40),1,0)</f>
        <v>0</v>
      </c>
      <c r="KG16" s="46">
        <f>IF(AND(LC16=0,HS16&lt;=$C$40),1,0)</f>
        <v>0</v>
      </c>
      <c r="KH16" s="46">
        <f>IF(AND(LD16=0,HT16&lt;=$C$40),1,0)</f>
        <v>0</v>
      </c>
      <c r="KI16" s="46">
        <f>IF(AND(LE16=0,HU16&lt;=$C$40),1,0)</f>
        <v>0</v>
      </c>
      <c r="KJ16" s="46">
        <f>IF(AND(LF16=0,HV16&lt;=$C$40),1,0)</f>
        <v>0</v>
      </c>
      <c r="KK16" s="46">
        <f>IF(AND(LG16=0,HW16&lt;=$C$40),1,0)</f>
        <v>0</v>
      </c>
      <c r="KL16" s="46">
        <f>IF(AND(LH16=0,HX16&lt;=$C$40),1,0)</f>
        <v>0</v>
      </c>
      <c r="KM16" s="46">
        <f>IF(AND(LI16=0,HY16&lt;=$C$40),1,0)</f>
        <v>0</v>
      </c>
      <c r="KN16" s="46">
        <f>IF(AND(LJ16=0,HZ16&lt;=$C$40),1,0)</f>
        <v>0</v>
      </c>
      <c r="KO16" s="46">
        <f>IF(AND(LK16=0,IA16&lt;=$C$40),1,0)</f>
        <v>0</v>
      </c>
      <c r="KP16" s="46">
        <f>IF(AND(LL16=0,IB16&lt;=$C$40),1,0)</f>
        <v>0</v>
      </c>
      <c r="KQ16" s="46">
        <f>IF(AND(LM16=0,IC16&lt;=$C$40),1,0)</f>
        <v>0</v>
      </c>
      <c r="KR16" s="61">
        <f t="shared" si="167"/>
        <v>0.32</v>
      </c>
      <c r="KS16" s="1">
        <f>IF(OR(KS15=1,AND(OY16=1,LO16&lt;=$C$41)),1,0)</f>
        <v>0</v>
      </c>
      <c r="KT16" s="1">
        <f>IF(OR(KT15=1,AND(OZ16=1,LP16&lt;=$C$41)),1,0)</f>
        <v>0</v>
      </c>
      <c r="KU16" s="1">
        <f>IF(OR(KU15=1,AND(PA16=1,LQ16&lt;=$C$41)),1,0)</f>
        <v>0</v>
      </c>
      <c r="KV16" s="1">
        <f>IF(OR(KV15=1,AND(PB16=1,LR16&lt;=$C$41)),1,0)</f>
        <v>0</v>
      </c>
      <c r="KW16" s="1">
        <f>IF(OR(KW15=1,AND(PC16=1,LS16&lt;=$C$41)),1,0)</f>
        <v>0</v>
      </c>
      <c r="KX16" s="1">
        <f>IF(OR(KX15=1,AND(PD16=1,LT16&lt;=$C$41)),1,0)</f>
        <v>0</v>
      </c>
      <c r="KY16" s="1">
        <f>IF(OR(KY15=1,AND(PE16=1,LU16&lt;=$C$41)),1,0)</f>
        <v>0</v>
      </c>
      <c r="KZ16" s="1">
        <f>IF(OR(KZ15=1,AND(PF16=1,LV16&lt;=$C$41)),1,0)</f>
        <v>0</v>
      </c>
      <c r="LA16" s="1">
        <f>IF(OR(LA15=1,AND(PG16=1,LW16&lt;=$C$41)),1,0)</f>
        <v>0</v>
      </c>
      <c r="LB16" s="1">
        <f>IF(OR(LB15=1,AND(PH16=1,LX16&lt;=$C$41)),1,0)</f>
        <v>0</v>
      </c>
      <c r="LC16" s="1">
        <f>IF(OR(LC15=1,AND(PI16=1,LY16&lt;=$C$41)),1,0)</f>
        <v>0</v>
      </c>
      <c r="LD16" s="1">
        <f>IF(OR(LD15=1,AND(PJ16=1,LZ16&lt;=$C$41)),1,0)</f>
        <v>0</v>
      </c>
      <c r="LE16" s="1">
        <f>IF(OR(LE15=1,AND(PK16=1,MA16&lt;=$C$41)),1,0)</f>
        <v>0</v>
      </c>
      <c r="LF16" s="1">
        <f>IF(OR(LF15=1,AND(PL16=1,MB16&lt;=$C$41)),1,0)</f>
        <v>0</v>
      </c>
      <c r="LG16" s="1">
        <f>IF(OR(LG15=1,AND(PM16=1,MC16&lt;=$C$41)),1,0)</f>
        <v>0</v>
      </c>
      <c r="LH16" s="1">
        <f>IF(OR(LH15=1,AND(PN16=1,MD16&lt;=$C$41)),1,0)</f>
        <v>0</v>
      </c>
      <c r="LI16" s="1">
        <f>IF(OR(LI15=1,AND(PO16=1,ME16&lt;=$C$41)),1,0)</f>
        <v>0</v>
      </c>
      <c r="LJ16" s="1">
        <f>IF(OR(LJ15=1,AND(PP16=1,MF16&lt;=$C$41)),1,0)</f>
        <v>0</v>
      </c>
      <c r="LK16" s="1">
        <f>IF(OR(LK15=1,AND(PQ16=1,MG16&lt;=$C$41)),1,0)</f>
        <v>0</v>
      </c>
      <c r="LL16" s="1">
        <f>IF(OR(LL15=1,AND(PR16=1,MH16&lt;=$C$41)),1,0)</f>
        <v>0</v>
      </c>
      <c r="LM16" s="1">
        <f>IF(OR(LM15=1,AND(PS16=1,MI16&lt;=$C$41)),1,0)</f>
        <v>0</v>
      </c>
      <c r="LN16" s="61">
        <f t="shared" si="168"/>
        <v>0.32</v>
      </c>
      <c r="LO16" s="57">
        <f t="shared" si="169"/>
        <v>6.5881564636356886</v>
      </c>
      <c r="LP16" s="57">
        <f t="shared" si="170"/>
        <v>2.4778597616997358</v>
      </c>
      <c r="LQ16" s="57">
        <f t="shared" si="171"/>
        <v>3.4993057496666262</v>
      </c>
      <c r="LR16" s="57">
        <f t="shared" si="172"/>
        <v>4.4353287043962668</v>
      </c>
      <c r="LS16" s="57">
        <f t="shared" si="173"/>
        <v>5.262467627471497</v>
      </c>
      <c r="LT16" s="57">
        <f t="shared" si="174"/>
        <v>5.9377413274179887</v>
      </c>
      <c r="LU16" s="57">
        <f t="shared" si="175"/>
        <v>6.3514593977665736</v>
      </c>
      <c r="LV16" s="57">
        <f t="shared" si="176"/>
        <v>6.6326109174309025</v>
      </c>
      <c r="LW16" s="57">
        <f t="shared" si="177"/>
        <v>6.7142702618103502</v>
      </c>
      <c r="LX16" s="57">
        <f t="shared" si="178"/>
        <v>6.727799203104099</v>
      </c>
      <c r="LY16" s="57">
        <f t="shared" si="179"/>
        <v>6.6771607489433151</v>
      </c>
      <c r="LZ16" s="57">
        <f t="shared" si="180"/>
        <v>2.4931428263756645</v>
      </c>
      <c r="MA16" s="57">
        <f t="shared" si="181"/>
        <v>3.0533870515336758</v>
      </c>
      <c r="MB16" s="57">
        <f t="shared" si="182"/>
        <v>3.613631276691688</v>
      </c>
      <c r="MC16" s="57">
        <f t="shared" si="183"/>
        <v>4.1738755018496985</v>
      </c>
      <c r="MD16" s="57">
        <f t="shared" si="184"/>
        <v>4.7341197270077089</v>
      </c>
      <c r="ME16" s="57">
        <f t="shared" si="185"/>
        <v>5.2943639521657193</v>
      </c>
      <c r="MF16" s="57">
        <f t="shared" si="186"/>
        <v>5.8546081773237315</v>
      </c>
      <c r="MG16" s="57">
        <f t="shared" si="187"/>
        <v>6.2861278639950591</v>
      </c>
      <c r="MH16" s="57">
        <f t="shared" si="188"/>
        <v>6.534238615786176</v>
      </c>
      <c r="MI16" s="57">
        <f t="shared" si="189"/>
        <v>6.5907097899349711</v>
      </c>
      <c r="MJ16" s="61">
        <f t="shared" si="190"/>
        <v>0.32</v>
      </c>
      <c r="MK16" s="57" t="e">
        <f>IF(AND(ABS(CG16)&gt;0,EU16*$C$19&gt;=DY15,NG16&lt;&gt;0),3,NA())</f>
        <v>#N/A</v>
      </c>
      <c r="ML16" s="57" t="e">
        <f t="shared" si="261"/>
        <v>#N/A</v>
      </c>
      <c r="MM16" s="57" t="e">
        <f t="shared" si="262"/>
        <v>#N/A</v>
      </c>
      <c r="MN16" s="57" t="e">
        <f t="shared" si="263"/>
        <v>#N/A</v>
      </c>
      <c r="MO16" s="57" t="e">
        <f t="shared" si="264"/>
        <v>#N/A</v>
      </c>
      <c r="MP16" s="57" t="e">
        <f t="shared" si="265"/>
        <v>#N/A</v>
      </c>
      <c r="MQ16" s="57" t="e">
        <f t="shared" si="266"/>
        <v>#N/A</v>
      </c>
      <c r="MR16" s="57" t="e">
        <f t="shared" si="267"/>
        <v>#N/A</v>
      </c>
      <c r="MS16" s="57" t="e">
        <f t="shared" si="268"/>
        <v>#N/A</v>
      </c>
      <c r="MT16" s="57" t="e">
        <f t="shared" si="269"/>
        <v>#N/A</v>
      </c>
      <c r="MU16" s="57" t="e">
        <f t="shared" si="270"/>
        <v>#N/A</v>
      </c>
      <c r="MV16" s="57" t="e">
        <f t="shared" si="271"/>
        <v>#N/A</v>
      </c>
      <c r="MW16" s="57" t="e">
        <f t="shared" si="272"/>
        <v>#N/A</v>
      </c>
      <c r="MX16" s="57" t="e">
        <f t="shared" si="273"/>
        <v>#N/A</v>
      </c>
      <c r="MY16" s="57" t="e">
        <f t="shared" si="274"/>
        <v>#N/A</v>
      </c>
      <c r="MZ16" s="57" t="e">
        <f t="shared" si="275"/>
        <v>#N/A</v>
      </c>
      <c r="NA16" s="57" t="e">
        <f t="shared" si="276"/>
        <v>#N/A</v>
      </c>
      <c r="NB16" s="57" t="e">
        <f t="shared" si="277"/>
        <v>#N/A</v>
      </c>
      <c r="NC16" s="57" t="e">
        <f t="shared" si="278"/>
        <v>#N/A</v>
      </c>
      <c r="ND16" s="57" t="e">
        <f t="shared" si="279"/>
        <v>#N/A</v>
      </c>
      <c r="NE16" s="57" t="e">
        <f t="shared" si="280"/>
        <v>#N/A</v>
      </c>
      <c r="NF16" s="61">
        <f t="shared" si="211"/>
        <v>0.32</v>
      </c>
      <c r="NG16" s="260">
        <f>IF(OY15=0,MIN('Drive Train'!$F$35-FQ15*$C$19*'Drive Train'!$F$39,NG15+$C$39)-$C$7,IF(LO15-1&lt;=0,0,IF($C$37=Motors!$C$29,MAX(MAX(NG$8:NG15)*-1,NG15-$C$39),MAX(0,MAX(NG$8:NG15)*-1,NG15-$C$39))))</f>
        <v>8.7644932973720486</v>
      </c>
      <c r="NH16" s="260">
        <f>IF(OZ15=0,MIN('Drive Train'!$F$35-FR15*$C$19*'Drive Train'!$F$39,NH15+$C$39)-$C$7,IF(LP15-1&lt;=0,0,IF($C$37=Motors!$C$29,MAX(MAX(NH$8:NH15)*-1,NH15-$C$39),MAX(0,MAX(NH$8:NH15)*-1,NH15-$C$39))))</f>
        <v>7.0183270736533645</v>
      </c>
      <c r="NI16" s="260">
        <f>IF(PA15=0,MIN('Drive Train'!$F$35-FS15*$C$19*'Drive Train'!$F$39,NI15+$C$39)-$C$7,IF(LQ15-1&lt;=0,0,IF($C$37=Motors!$C$29,MAX(MAX(NI$8:NI15)*-1,NI15-$C$39),MAX(0,MAX(NI$8:NI15)*-1,NI15-$C$39))))</f>
        <v>7.1882256562792692</v>
      </c>
      <c r="NJ16" s="260">
        <f>IF(PB15=0,MIN('Drive Train'!$F$35-FT15*$C$19*'Drive Train'!$F$39,NJ15+$C$39)-$C$7,IF(LR15-1&lt;=0,0,IF($C$37=Motors!$C$29,MAX(MAX(NJ$8:NJ15)*-1,NJ15-$C$39),MAX(0,MAX(NJ$8:NJ15)*-1,NJ15-$C$39))))</f>
        <v>7.4155047925368898</v>
      </c>
      <c r="NK16" s="260">
        <f>IF(PC15=0,MIN('Drive Train'!$F$35-FU15*$C$19*'Drive Train'!$F$39,NK15+$C$39)-$C$7,IF(LS15-1&lt;=0,0,IF($C$37=Motors!$C$29,MAX(MAX(NK$8:NK15)*-1,NK15-$C$39),MAX(0,MAX(NK$8:NK15)*-1,NK15-$C$39))))</f>
        <v>7.6958404144581207</v>
      </c>
      <c r="NL16" s="260">
        <f>IF(PD15=0,MIN('Drive Train'!$F$35-FV15*$C$19*'Drive Train'!$F$39,NL15+$C$39)-$C$7,IF(LT15-1&lt;=0,0,IF($C$37=Motors!$C$29,MAX(MAX(NL$8:NL15)*-1,NL15-$C$39),MAX(0,MAX(NL$8:NL15)*-1,NL15-$C$39))))</f>
        <v>8.0175981681966508</v>
      </c>
      <c r="NM16" s="260">
        <f>IF(PE15=0,MIN('Drive Train'!$F$35-FW15*$C$19*'Drive Train'!$F$39,NM15+$C$39)-$C$7,IF(LU15-1&lt;=0,0,IF($C$37=Motors!$C$29,MAX(MAX(NM$8:NM15)*-1,NM15-$C$39),MAX(0,MAX(NM$8:NM15)*-1,NM15-$C$39))))</f>
        <v>8.3494658743303098</v>
      </c>
      <c r="NN16" s="260">
        <f>IF(PF15=0,MIN('Drive Train'!$F$35-FX15*$C$19*'Drive Train'!$F$39,NN15+$C$39)-$C$7,IF(LV15-1&lt;=0,0,IF($C$37=Motors!$C$29,MAX(MAX(NN$8:NN15)*-1,NN15-$C$39),MAX(0,MAX(NN$8:NN15)*-1,NN15-$C$39))))</f>
        <v>8.8303029391781305</v>
      </c>
      <c r="NO16" s="260">
        <f>IF(PG15=0,MIN('Drive Train'!$F$35-FY15*$C$19*'Drive Train'!$F$39,NO15+$C$39)-$C$7,IF(LW15-1&lt;=0,0,IF($C$37=Motors!$C$29,MAX(MAX(NO$8:NO15)*-1,NO15-$C$39),MAX(0,MAX(NO$8:NO15)*-1,NO15-$C$39))))</f>
        <v>9.2231972734885392</v>
      </c>
      <c r="NP16" s="260">
        <f>IF(PH15=0,MIN('Drive Train'!$F$35-FZ15*$C$19*'Drive Train'!$F$39,NP15+$C$39)-$C$7,IF(LX15-1&lt;=0,0,IF($C$37=Motors!$C$29,MAX(MAX(NP$8:NP15)*-1,NP15-$C$39),MAX(0,MAX(NP$8:NP15)*-1,NP15-$C$39))))</f>
        <v>9.5891480046096991</v>
      </c>
      <c r="NQ16" s="260">
        <f>IF(PI15=0,MIN('Drive Train'!$F$35-GA15*$C$19*'Drive Train'!$F$39,NQ15+$C$39)-$C$7,IF(LY15-1&lt;=0,0,IF($C$37=Motors!$C$29,MAX(MAX(NQ$8:NQ15)*-1,NQ15-$C$39),MAX(0,MAX(NQ$8:NQ15)*-1,NQ15-$C$39))))</f>
        <v>9.9745062581452402</v>
      </c>
      <c r="NR16" s="260">
        <f>IF(PJ15=0,MIN('Drive Train'!$F$35-GB15*$C$19*'Drive Train'!$F$39,NR15+$C$39)-$C$7,IF(LZ15-1&lt;=0,0,IF($C$37=Motors!$C$29,MAX(MAX(NR$8:NR15)*-1,NR15-$C$39),MAX(0,MAX(NR$8:NR15)*-1,NR15-$C$39))))</f>
        <v>10.52</v>
      </c>
      <c r="NS16" s="260">
        <f>IF(PK15=0,MIN('Drive Train'!$F$35-GC15*$C$19*'Drive Train'!$F$39,NS15+$C$39)-$C$7,IF(MA15-1&lt;=0,0,IF($C$37=Motors!$C$29,MAX(MAX(NS$8:NS15)*-1,NS15-$C$39),MAX(0,MAX(NS$8:NS15)*-1,NS15-$C$39))))</f>
        <v>10.18</v>
      </c>
      <c r="NT16" s="260">
        <f>IF(PL15=0,MIN('Drive Train'!$F$35-GD15*$C$19*'Drive Train'!$F$39,NT15+$C$39)-$C$7,IF(MB15-1&lt;=0,0,IF($C$37=Motors!$C$29,MAX(MAX(NT$8:NT15)*-1,NT15-$C$39),MAX(0,MAX(NT$8:NT15)*-1,NT15-$C$39))))</f>
        <v>9.84</v>
      </c>
      <c r="NU16" s="260">
        <f>IF(PM15=0,MIN('Drive Train'!$F$35-GE15*$C$19*'Drive Train'!$F$39,NU15+$C$39)-$C$7,IF(MC15-1&lt;=0,0,IF($C$37=Motors!$C$29,MAX(MAX(NU$8:NU15)*-1,NU15-$C$39),MAX(0,MAX(NU$8:NU15)*-1,NU15-$C$39))))</f>
        <v>9.5</v>
      </c>
      <c r="NV16" s="260">
        <f>IF(PN15=0,MIN('Drive Train'!$F$35-GF15*$C$19*'Drive Train'!$F$39,NV15+$C$39)-$C$7,IF(MD15-1&lt;=0,0,IF($C$37=Motors!$C$29,MAX(MAX(NV$8:NV15)*-1,NV15-$C$39),MAX(0,MAX(NV$8:NV15)*-1,NV15-$C$39))))</f>
        <v>9.162222290976521</v>
      </c>
      <c r="NW16" s="260">
        <f>IF(PO15=0,MIN('Drive Train'!$F$35-GG15*$C$19*'Drive Train'!$F$39,NW15+$C$39)-$C$7,IF(ME15-1&lt;=0,0,IF($C$37=Motors!$C$29,MAX(MAX(NW$8:NW15)*-1,NW15-$C$39),MAX(0,MAX(NW$8:NW15)*-1,NW15-$C$39))))</f>
        <v>8.8254877020407605</v>
      </c>
      <c r="NX16" s="260">
        <f>IF(PP15=0,MIN('Drive Train'!$F$35-GH15*$C$19*'Drive Train'!$F$39,NX15+$C$39)-$C$7,IF(MF15-1&lt;=0,0,IF($C$37=Motors!$C$29,MAX(MAX(NX$8:NX15)*-1,NX15-$C$39),MAX(0,MAX(NX$8:NX15)*-1,NX15-$C$39))))</f>
        <v>8.488753113105</v>
      </c>
      <c r="NY16" s="260">
        <f>IF(PQ15=0,MIN('Drive Train'!$F$35-GI15*$C$19*'Drive Train'!$F$39,NY15+$C$39)-$C$7,IF(MG15-1&lt;=0,0,IF($C$37=Motors!$C$29,MAX(MAX(NY$8:NY15)*-1,NY15-$C$39),MAX(0,MAX(NY$8:NY15)*-1,NY15-$C$39))))</f>
        <v>8.6288224188901861</v>
      </c>
      <c r="NZ16" s="260">
        <f>IF(PR15=0,MIN('Drive Train'!$F$35-GJ15*$C$19*'Drive Train'!$F$39,NZ15+$C$39)-$C$7,IF(MH15-1&lt;=0,0,IF($C$37=Motors!$C$29,MAX(MAX(NZ$8:NZ15)*-1,NZ15-$C$39),MAX(0,MAX(NZ$8:NZ15)*-1,NZ15-$C$39))))</f>
        <v>8.7313995174097059</v>
      </c>
      <c r="OA16" s="260">
        <f>IF(PS15=0,MIN('Drive Train'!$F$35-GK15*$C$19*'Drive Train'!$F$39,OA15+$C$39)-$C$7,IF(MI15-1&lt;=0,0,IF($C$37=Motors!$C$29,MAX(MAX(OA$8:OA15)*-1,OA15-$C$39),MAX(0,MAX(OA$8:OA15)*-1,OA15-$C$39))))</f>
        <v>8.74772413969791</v>
      </c>
      <c r="OB16" s="61">
        <f t="shared" si="212"/>
        <v>0.32</v>
      </c>
      <c r="OC16" s="260">
        <f>'Drive Train'!$F$35-(FQ16*$C$13)*$C$19*'Drive Train'!$F$39</f>
        <v>10.013129437747356</v>
      </c>
      <c r="OD16" s="260">
        <f>'Drive Train'!$F$35-(FR16*$C$13)*$C$19*'Drive Train'!$F$39</f>
        <v>8.6828379632954835</v>
      </c>
      <c r="OE16" s="260">
        <f>'Drive Train'!$F$35-(FS16*$C$13)*$C$19*'Drive Train'!$F$39</f>
        <v>8.8033262492938711</v>
      </c>
      <c r="OF16" s="260">
        <f>'Drive Train'!$F$35-(FT16*$C$13)*$C$19*'Drive Train'!$F$39</f>
        <v>8.9695631471512236</v>
      </c>
      <c r="OG16" s="260">
        <f>'Drive Train'!$F$35-(FU16*$C$13)*$C$19*'Drive Train'!$F$39</f>
        <v>9.1808478284655646</v>
      </c>
      <c r="OH16" s="260">
        <f>'Drive Train'!$F$35-(FV16*$C$13)*$C$19*'Drive Train'!$F$39</f>
        <v>9.4299133558799628</v>
      </c>
      <c r="OI16" s="260">
        <f>'Drive Train'!$F$35-(FW16*$C$13)*$C$19*'Drive Train'!$F$39</f>
        <v>9.7522104333679671</v>
      </c>
      <c r="OJ16" s="260">
        <f>'Drive Train'!$F$35-(FX16*$C$13)*$C$19*'Drive Train'!$F$39</f>
        <v>10.098141816911644</v>
      </c>
      <c r="OK16" s="260">
        <f>'Drive Train'!$F$35-(FY16*$C$13)*$C$19*'Drive Train'!$F$39</f>
        <v>10.434378801645019</v>
      </c>
      <c r="OL16" s="260">
        <f>'Drive Train'!$F$35-(FZ16*$C$13)*$C$19*'Drive Train'!$F$39</f>
        <v>10.775221111510387</v>
      </c>
      <c r="OM16" s="260">
        <f>'Drive Train'!$F$35-(GA16*$C$13)*$C$19*'Drive Train'!$F$39</f>
        <v>11.095118747747367</v>
      </c>
      <c r="ON16" s="260">
        <f>'Drive Train'!$F$35-(GB16*$C$13)*$C$19*'Drive Train'!$F$39</f>
        <v>11.142222780761548</v>
      </c>
      <c r="OO16" s="260">
        <f>'Drive Train'!$F$35-(GC16*$C$13)*$C$19*'Drive Train'!$F$39</f>
        <v>10.895368856142911</v>
      </c>
      <c r="OP16" s="260">
        <f>'Drive Train'!$F$35-(GD16*$C$13)*$C$19*'Drive Train'!$F$39</f>
        <v>10.648514931524273</v>
      </c>
      <c r="OQ16" s="260">
        <f>'Drive Train'!$F$35-(GE16*$C$13)*$C$19*'Drive Train'!$F$39</f>
        <v>10.401661006905638</v>
      </c>
      <c r="OR16" s="260">
        <f>'Drive Train'!$F$35-(GF16*$C$13)*$C$19*'Drive Train'!$F$39</f>
        <v>10.154807082287</v>
      </c>
      <c r="OS16" s="260">
        <f>'Drive Train'!$F$35-(GG16*$C$13)*$C$19*'Drive Train'!$F$39</f>
        <v>9.9079531576683628</v>
      </c>
      <c r="OT16" s="260">
        <f>'Drive Train'!$F$35-(GH16*$C$13)*$C$19*'Drive Train'!$F$39</f>
        <v>9.7606799195644491</v>
      </c>
      <c r="OU16" s="260">
        <f>'Drive Train'!$F$35-(GI16*$C$13)*$C$19*'Drive Train'!$F$39</f>
        <v>9.9141649544611248</v>
      </c>
      <c r="OV16" s="260">
        <f>'Drive Train'!$F$35-(GJ16*$C$13)*$C$19*'Drive Train'!$F$39</f>
        <v>9.9979760079747457</v>
      </c>
      <c r="OW16" s="260">
        <f>'Drive Train'!$F$35-(GK16*$C$13)*$C$19*'Drive Train'!$F$39</f>
        <v>10.01956108055774</v>
      </c>
      <c r="OX16" s="61">
        <f t="shared" si="213"/>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7">
        <f t="shared" si="214"/>
        <v>0.32</v>
      </c>
      <c r="PU16" s="57">
        <f t="shared" si="215"/>
        <v>1.2776993457138768</v>
      </c>
      <c r="PV16" s="57">
        <f t="shared" si="216"/>
        <v>0.46083021075178748</v>
      </c>
      <c r="PW16" s="57">
        <f t="shared" si="217"/>
        <v>0.65476422426084857</v>
      </c>
      <c r="PX16" s="57">
        <f t="shared" si="218"/>
        <v>0.83698698750379275</v>
      </c>
      <c r="PY16" s="57">
        <f t="shared" si="219"/>
        <v>1.0041776002067599</v>
      </c>
      <c r="PZ16" s="57">
        <f t="shared" si="220"/>
        <v>1.1454642462809581</v>
      </c>
      <c r="QA16" s="57">
        <f t="shared" si="221"/>
        <v>1.2253673929430144</v>
      </c>
      <c r="QB16" s="57">
        <f t="shared" si="222"/>
        <v>1.2841629594339654</v>
      </c>
      <c r="QC16" s="57">
        <f t="shared" si="223"/>
        <v>1.2975474686258979</v>
      </c>
      <c r="QD16" s="57">
        <f t="shared" si="224"/>
        <v>1.3013800201385293</v>
      </c>
      <c r="QE16" s="57">
        <f t="shared" si="225"/>
        <v>1.2984870735543941</v>
      </c>
      <c r="QF16" s="57">
        <f t="shared" si="226"/>
        <v>0.46435839616558006</v>
      </c>
      <c r="QG16" s="57">
        <f t="shared" si="227"/>
        <v>0.56870625265545227</v>
      </c>
      <c r="QH16" s="57">
        <f t="shared" si="228"/>
        <v>0.6730541091453246</v>
      </c>
      <c r="QI16" s="57">
        <f t="shared" si="229"/>
        <v>0.7774019656351967</v>
      </c>
      <c r="QJ16" s="57">
        <f t="shared" si="230"/>
        <v>0.88174982212506881</v>
      </c>
      <c r="QK16" s="57">
        <f t="shared" si="231"/>
        <v>0.98609767861494091</v>
      </c>
      <c r="QL16" s="57">
        <f t="shared" si="232"/>
        <v>1.0898567503879359</v>
      </c>
      <c r="QM16" s="57">
        <f t="shared" si="233"/>
        <v>1.18319384744795</v>
      </c>
      <c r="QN16" s="57">
        <f t="shared" si="234"/>
        <v>1.2530322561473404</v>
      </c>
      <c r="QO16" s="57">
        <f t="shared" si="235"/>
        <v>1.2750684833548531</v>
      </c>
      <c r="QP16" s="61">
        <f t="shared" si="236"/>
        <v>0.32</v>
      </c>
      <c r="QQ16" s="57">
        <f>MIN(FQ16,$C$16)*$C$17*1000/60/60/$C$21</f>
        <v>0.59057999300031983</v>
      </c>
      <c r="QR16" s="57">
        <f>MIN(FR16,$C$16)*$C$17*1000/60/60/$C$21</f>
        <v>0.91973212302982144</v>
      </c>
      <c r="QS16" s="57">
        <f>MIN(FS16,$C$16)*$C$17*1000/60/60/$C$21</f>
        <v>0.88991987756210267</v>
      </c>
      <c r="QT16" s="57">
        <f>MIN(FT16,$C$16)*$C$17*1000/60/60/$C$21</f>
        <v>0.84878811804166399</v>
      </c>
      <c r="QU16" s="57">
        <f>MIN(FU16,$C$16)*$C$17*1000/60/60/$C$21</f>
        <v>0.79651024944457716</v>
      </c>
      <c r="QV16" s="57">
        <f>MIN(FV16,$C$16)*$C$17*1000/60/60/$C$21</f>
        <v>0.73488431975939339</v>
      </c>
      <c r="QW16" s="57">
        <f>MIN(FW16,$C$16)*$C$17*1000/60/60/$C$21</f>
        <v>0.65513881165473475</v>
      </c>
      <c r="QX16" s="57">
        <f>MIN(FX16,$C$16)*$C$17*1000/60/60/$C$21</f>
        <v>0.56954550077196753</v>
      </c>
      <c r="QY16" s="57">
        <f>MIN(FY16,$C$16)*$C$17*1000/60/60/$C$21</f>
        <v>0.48635086121728754</v>
      </c>
      <c r="QZ16" s="57">
        <f>MIN(FZ16,$C$16)*$C$17*1000/60/60/$C$21</f>
        <v>0.40201673260642268</v>
      </c>
      <c r="RA16" s="57">
        <f>MIN(GA16,$C$16)*$C$17*1000/60/60/$C$21</f>
        <v>0.32286491484243213</v>
      </c>
      <c r="RB16" s="57">
        <f>MIN(GB16,$C$16)*$C$17*1000/60/60/$C$21</f>
        <v>0.31121003085846483</v>
      </c>
      <c r="RC16" s="57">
        <f>MIN(GC16,$C$16)*$C$17*1000/60/60/$C$21</f>
        <v>0.37228874680516777</v>
      </c>
      <c r="RD16" s="57">
        <f>MIN(GD16,$C$16)*$C$17*1000/60/60/$C$21</f>
        <v>0.4333674627518706</v>
      </c>
      <c r="RE16" s="57">
        <f>MIN(GE16,$C$16)*$C$17*1000/60/60/$C$21</f>
        <v>0.49444617869857344</v>
      </c>
      <c r="RF16" s="57">
        <f>MIN(GF16,$C$16)*$C$17*1000/60/60/$C$21</f>
        <v>0.55552489464527643</v>
      </c>
      <c r="RG16" s="57">
        <f>MIN(GG16,$C$16)*$C$17*1000/60/60/$C$21</f>
        <v>0.6166036105919791</v>
      </c>
      <c r="RH16" s="57">
        <f>MIN(GH16,$C$16)*$C$17*1000/60/60/$C$21</f>
        <v>0.65304321871486715</v>
      </c>
      <c r="RI16" s="57">
        <f>MIN(GI16,$C$16)*$C$17*1000/60/60/$C$21</f>
        <v>0.61506663453454002</v>
      </c>
      <c r="RJ16" s="57">
        <f>MIN(GJ16,$C$16)*$C$17*1000/60/60/$C$21</f>
        <v>0.59432938460561613</v>
      </c>
      <c r="RK16" s="57">
        <f>MIN(GK16,$C$16)*$C$17*1000/60/60/$C$21</f>
        <v>0.58898862075500102</v>
      </c>
      <c r="RL16" s="61">
        <f t="shared" si="237"/>
        <v>0.32</v>
      </c>
      <c r="RM16" s="2">
        <f>IF(AND(LO16&gt;=LO$6*'Drive Train'!$AA$52,LO16&lt;=LO$6*'Drive Train'!$AA$53,KS16=0,JW16=0,EU16&gt;0),$C$17,0)</f>
        <v>0.04</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v>
      </c>
      <c r="RR16" s="2">
        <f>IF(AND(LT16&gt;=LT$6*'Drive Train'!$AA$52,LT16&lt;=LT$6*'Drive Train'!$AA$53,KX16=0,KB16=0,EZ16&gt;0),$C$17,0)</f>
        <v>0</v>
      </c>
      <c r="RS16" s="2">
        <f>IF(AND(LU16&gt;=LU$6*'Drive Train'!$AA$52,LU16&lt;=LU$6*'Drive Train'!$AA$53,KY16=0,KC16=0,FA16&gt;0),$C$17,0)</f>
        <v>0</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0.04</v>
      </c>
      <c r="RW16" s="2">
        <f>IF(AND(LY16&gt;=LY$6*'Drive Train'!$AA$52,LY16&lt;=LY$6*'Drive Train'!$AA$53,LC16=0,KG16=0,FE16&gt;0),$C$17,0)</f>
        <v>0.04</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0.04</v>
      </c>
      <c r="SF16" s="2">
        <f>IF(AND(MH16&gt;=MH$6*'Drive Train'!$AA$52,MH16&lt;=MH$6*'Drive Train'!$AA$53,LL16=0,KP16=0,FN16&gt;0),$C$17,0)</f>
        <v>0.04</v>
      </c>
      <c r="SG16" s="2">
        <f>IF(AND(MI16&gt;=MI$6*'Drive Train'!$AA$52,MI16&lt;=MI$6*'Drive Train'!$AA$53,LM16=0,KQ16=0,FO16&gt;0),$C$17,0)</f>
        <v>0.04</v>
      </c>
      <c r="SH16" s="61">
        <f t="shared" si="238"/>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48">
        <f t="shared" si="239"/>
        <v>0.32</v>
      </c>
    </row>
    <row r="17" spans="1:524" x14ac:dyDescent="0.2">
      <c r="B17" s="70" t="s">
        <v>94</v>
      </c>
      <c r="C17" s="55">
        <f>'Drive Train'!AA46/C3</f>
        <v>0.04</v>
      </c>
      <c r="D17" s="5"/>
      <c r="E17" s="6"/>
      <c r="P17" s="5"/>
      <c r="R17" s="63">
        <f t="shared" si="114"/>
        <v>0.36</v>
      </c>
      <c r="S17" s="2">
        <f>NG17/'Drive Train'!$F$35</f>
        <v>0.7288311223384254</v>
      </c>
      <c r="T17" s="2">
        <f>NH17/'Drive Train'!$F$35</f>
        <v>0.58578902831134239</v>
      </c>
      <c r="U17" s="2">
        <f>NI17/'Drive Train'!$F$35</f>
        <v>0.59874475798858828</v>
      </c>
      <c r="V17" s="2">
        <f>NJ17/'Drive Train'!$F$35</f>
        <v>0.616619693242067</v>
      </c>
      <c r="W17" s="2">
        <f>NK17/'Drive Train'!$F$35</f>
        <v>0.63933847617909279</v>
      </c>
      <c r="X17" s="2">
        <f>NL17/'Drive Train'!$F$35</f>
        <v>0.66611971568601747</v>
      </c>
      <c r="Y17" s="2">
        <f>NM17/'Drive Train'!$F$35</f>
        <v>0.70077531541591043</v>
      </c>
      <c r="Z17" s="2">
        <f>NN17/'Drive Train'!$F$35</f>
        <v>0.73797223837759629</v>
      </c>
      <c r="AA17" s="2">
        <f>NO17/'Drive Train'!$F$35</f>
        <v>0.77412675286505583</v>
      </c>
      <c r="AB17" s="2">
        <f>NP17/'Drive Train'!$F$35</f>
        <v>0.81077646360326749</v>
      </c>
      <c r="AC17" s="2">
        <f>NQ17/'Drive Train'!$F$35</f>
        <v>0.84517405889756647</v>
      </c>
      <c r="AD17" s="2">
        <f>NR17/'Drive Train'!$F$35</f>
        <v>0.85023900868403746</v>
      </c>
      <c r="AE17" s="2">
        <f>NS17/'Drive Train'!$F$35</f>
        <v>0.82369557592934528</v>
      </c>
      <c r="AF17" s="2">
        <f>NT17/'Drive Train'!$F$35</f>
        <v>0.79715214317465311</v>
      </c>
      <c r="AG17" s="2">
        <f>NU17/'Drive Train'!$F$35</f>
        <v>0.77060871041996093</v>
      </c>
      <c r="AH17" s="2">
        <f>NV17/'Drive Train'!$F$35</f>
        <v>0.74406527766526875</v>
      </c>
      <c r="AI17" s="2">
        <f>NW17/'Drive Train'!$F$35</f>
        <v>0.71752184491057669</v>
      </c>
      <c r="AJ17" s="2">
        <f>NX17/'Drive Train'!$F$35</f>
        <v>0.70168601285639243</v>
      </c>
      <c r="AK17" s="2">
        <f>NY17/'Drive Train'!$F$35</f>
        <v>0.71818978004958312</v>
      </c>
      <c r="AL17" s="2">
        <f>NZ17/'Drive Train'!$F$35</f>
        <v>0.72720172128760718</v>
      </c>
      <c r="AM17" s="2">
        <f>OA17/'Drive Train'!$F$35</f>
        <v>0.7295226968341656</v>
      </c>
      <c r="AN17" s="61">
        <f t="shared" si="115"/>
        <v>0.36</v>
      </c>
      <c r="AO17" s="46">
        <f>LO17*12*60/(PI() * 'Drive Train'!$F$15)/S$6*ABS(S17)</f>
        <v>2161.5360517394761</v>
      </c>
      <c r="AP17" s="46">
        <f>LP17*12*60/(PI() * 'Drive Train'!$F$15)/T$6*ABS(T17)</f>
        <v>188.60821050255396</v>
      </c>
      <c r="AQ17" s="46">
        <f>LQ17*12*60/(PI() * 'Drive Train'!$F$15)/U$6*ABS(U17)</f>
        <v>392.03430012677086</v>
      </c>
      <c r="AR17" s="46">
        <f>LR17*12*60/(PI() * 'Drive Train'!$F$15)/V$6*ABS(V17)</f>
        <v>666.21733029941697</v>
      </c>
      <c r="AS17" s="46">
        <f>LS17*12*60/(PI() * 'Drive Train'!$F$15)/W$6*ABS(W17)</f>
        <v>1006.392392307164</v>
      </c>
      <c r="AT17" s="46">
        <f>LT17*12*60/(PI() * 'Drive Train'!$F$15)/X$6*ABS(X17)</f>
        <v>1398.5022076309804</v>
      </c>
      <c r="AU17" s="46">
        <f>LU17*12*60/(PI() * 'Drive Train'!$F$15)/Y$6*ABS(Y17)</f>
        <v>1815.2146048055367</v>
      </c>
      <c r="AV17" s="46">
        <f>LV17*12*60/(PI() * 'Drive Train'!$F$15)/Z$6*ABS(Z17)</f>
        <v>2258.2390698429331</v>
      </c>
      <c r="AW17" s="46">
        <f>LW17*12*60/(PI() * 'Drive Train'!$F$15)/AA$6*ABS(AA17)</f>
        <v>2672.8086675085588</v>
      </c>
      <c r="AX17" s="46">
        <f>LX17*12*60/(PI() * 'Drive Train'!$F$15)/AB$6*ABS(AB17)</f>
        <v>3081.433837765423</v>
      </c>
      <c r="AY17" s="46">
        <f>LY17*12*60/(PI() * 'Drive Train'!$F$15)/AC$6*ABS(AC17)</f>
        <v>3463.0195511724337</v>
      </c>
      <c r="AZ17" s="46">
        <f>LZ17*12*60/(PI() * 'Drive Train'!$F$15)/AD$6*ABS(AD17)</f>
        <v>980.5313526426761</v>
      </c>
      <c r="BA17" s="46">
        <f>MA17*12*60/(PI() * 'Drive Train'!$F$15)/AE$6*ABS(AE17)</f>
        <v>1163.3808010745377</v>
      </c>
      <c r="BB17" s="46">
        <f>MB17*12*60/(PI() * 'Drive Train'!$F$15)/AF$6*ABS(AF17)</f>
        <v>1332.4728049400912</v>
      </c>
      <c r="BC17" s="46">
        <f>MC17*12*60/(PI() * 'Drive Train'!$F$15)/AG$6*ABS(AG17)</f>
        <v>1487.8073642393351</v>
      </c>
      <c r="BD17" s="46">
        <f>MD17*12*60/(PI() * 'Drive Train'!$F$15)/AH$6*ABS(AH17)</f>
        <v>1629.3844789722705</v>
      </c>
      <c r="BE17" s="46">
        <f>ME17*12*60/(PI() * 'Drive Train'!$F$15)/AI$6*ABS(AI17)</f>
        <v>1757.2041491388975</v>
      </c>
      <c r="BF17" s="46">
        <f>MF17*12*60/(PI() * 'Drive Train'!$F$15)/AJ$6*ABS(AJ17)</f>
        <v>1891.8100248121648</v>
      </c>
      <c r="BG17" s="46">
        <f>MG17*12*60/(PI() * 'Drive Train'!$F$15)/AK$6*ABS(AK17)</f>
        <v>2049.8025429268882</v>
      </c>
      <c r="BH17" s="46">
        <f>MH17*12*60/(PI() * 'Drive Train'!$F$15)/AL$6*ABS(AL17)</f>
        <v>2141.9903311819626</v>
      </c>
      <c r="BI17" s="46">
        <f>MI17*12*60/(PI() * 'Drive Train'!$F$15)/AM$6*ABS(AM17)</f>
        <v>2163.7817338057393</v>
      </c>
      <c r="BJ17" s="61">
        <f t="shared" si="65"/>
        <v>0.36</v>
      </c>
      <c r="BK17" s="2">
        <f>IF(OR(KS16=1,AND($C$37=Motors!$C$31,OY16=1)),0,IF(NG17=0,-(CG16+$C$15)/($C$14-$C$15)*$C$12,($C$11*S17-AO17)/($C$11*S17)*$C$12*S17))</f>
        <v>0.82551765360168872</v>
      </c>
      <c r="BL17" s="2">
        <f>IF(OR(KT16=1,AND($C$37=Motors!$C$31,OZ16=1)),0,IF(NH17=0,-(CH16+$C$15)/($C$14-$C$15)*$C$12,($C$11*T17-AP17)/($C$11*T17)*$C$12*T17))</f>
        <v>1.3535909793223171</v>
      </c>
      <c r="BM17" s="2">
        <f>IF(OR(KU16=1,AND($C$37=Motors!$C$31,PA16=1)),0,IF(NI17=0,-(CI16+$C$15)/($C$14-$C$15)*$C$12,($C$11*U17-AQ17)/($C$11*U17)*$C$12*U17))</f>
        <v>1.2947412660260207</v>
      </c>
      <c r="BN17" s="2">
        <f>IF(OR(KV16=1,AND($C$37=Motors!$C$31,PB16=1)),0,IF(NJ17=0,-(CJ16+$C$15)/($C$14-$C$15)*$C$12,($C$11*V17-AR17)/($C$11*V17)*$C$12*V17))</f>
        <v>1.2164353154539913</v>
      </c>
      <c r="BO17" s="2">
        <f>IF(OR(KW16=1,AND($C$37=Motors!$C$31,PC16=1)),0,IF(NK17=0,-(CK16+$C$15)/($C$14-$C$15)*$C$12,($C$11*W17-AS17)/($C$11*W17)*$C$12*W17))</f>
        <v>1.1206114003526431</v>
      </c>
      <c r="BP17" s="2">
        <f>IF(OR(KX16=1,AND($C$37=Motors!$C$31,PD16=1)),0,IF(NL17=0,-(CL16+$C$15)/($C$14-$C$15)*$C$12,($C$11*X17-AT17)/($C$11*X17)*$C$12*X17))</f>
        <v>1.0116156829260161</v>
      </c>
      <c r="BQ17" s="2">
        <f>IF(OR(KY16=1,AND($C$37=Motors!$C$31,PE16=1)),0,IF(NM17=0,-(CM16+$C$15)/($C$14-$C$15)*$C$12,($C$11*Y17-AU17)/($C$11*Y17)*$C$12*Y17))</f>
        <v>0.91098232575878346</v>
      </c>
      <c r="BR17" s="2">
        <f>IF(OR(KZ16=1,AND($C$37=Motors!$C$31,PF16=1)),0,IF(NN17=0,-(CN16+$C$15)/($C$14-$C$15)*$C$12,($C$11*Z17-AV17)/($C$11*Z17)*$C$12*Z17))</f>
        <v>0.80486134160610689</v>
      </c>
      <c r="BS17" s="2">
        <f>IF(OR(LA16=1,AND($C$37=Motors!$C$31,PG16=1)),0,IF(NO17=0,-(CO16+$C$15)/($C$14-$C$15)*$C$12,($C$11*AA17-AW17)/($C$11*AA17)*$C$12*AA17))</f>
        <v>0.70886141470319786</v>
      </c>
      <c r="BT17" s="2">
        <f>IF(OR(LB16=1,AND($C$37=Motors!$C$31,PH16=1)),0,IF(NP17=0,-(CP16+$C$15)/($C$14-$C$15)*$C$12,($C$11*AB17-AX17)/($C$11*AB17)*$C$12*AB17))</f>
        <v>0.61672559149399475</v>
      </c>
      <c r="BU17" s="2">
        <f>IF(OR(LC16=1,AND($C$37=Motors!$C$31,PI16=1)),0,IF(NQ17=0,-(CQ16+$C$15)/($C$14-$C$15)*$C$12,($C$11*AC17-AY17)/($C$11*AC17)*$C$12*AC17))</f>
        <v>0.53111128438628008</v>
      </c>
      <c r="BV17" s="2">
        <f>IF(OR(LD16=1,AND($C$37=Motors!$C$31,PJ16=1)),0,IF(NR17=0,-(CR16+$C$15)/($C$14-$C$15)*$C$12,($C$11*AD17-AZ17)/($C$11*AD17)*$C$12*AD17))</f>
        <v>1.649723496854683</v>
      </c>
      <c r="BW17" s="2">
        <f>IF(OR(LE16=1,AND($C$37=Motors!$C$31,PK16=1)),0,IF(NS17=0,-(CS16+$C$15)/($C$14-$C$15)*$C$12,($C$11*AE17-BA17)/($C$11*AE17)*$C$12*AE17))</f>
        <v>1.5031044257136872</v>
      </c>
      <c r="BX17" s="2">
        <f>IF(OR(LF16=1,AND($C$37=Motors!$C$31,PL16=1)),0,IF(NT17=0,-(CT16+$C$15)/($C$14-$C$15)*$C$12,($C$11*AF17-BB17)/($C$11*AF17)*$C$12*AF17))</f>
        <v>1.3626155896081975</v>
      </c>
      <c r="BY17" s="2">
        <f>IF(OR(LG16=1,AND($C$37=Motors!$C$31,PM16=1)),0,IF(NU17=0,-(CU16+$C$15)/($C$14-$C$15)*$C$12,($C$11*AG17-BC17)/($C$11*AG17)*$C$12*AG17))</f>
        <v>1.2282569885382151</v>
      </c>
      <c r="BZ17" s="2">
        <f>IF(OR(LH16=1,AND($C$37=Motors!$C$31,PN16=1)),0,IF(NV17=0,-(CV16+$C$15)/($C$14-$C$15)*$C$12,($C$11*AH17-BD17)/($C$11*AH17)*$C$12*AH17))</f>
        <v>1.100028622503739</v>
      </c>
      <c r="CA17" s="2">
        <f>IF(OR(LI16=1,AND($C$37=Motors!$C$31,PO16=1)),0,IF(NW17=0,-(CW16+$C$15)/($C$14-$C$15)*$C$12,($C$11*AI17-BE17)/($C$11*AI17)*$C$12*AI17))</f>
        <v>0.97793049150476996</v>
      </c>
      <c r="CB17" s="2">
        <f>IF(OR(LJ16=1,AND($C$37=Motors!$C$31,PP16=1)),0,IF(NX17=0,-(CX16+$C$15)/($C$14-$C$15)*$C$12,($C$11*AJ17-BF17)/($C$11*AJ17)*$C$12*AJ17))</f>
        <v>0.87908688308962857</v>
      </c>
      <c r="CC17" s="2">
        <f>IF(OR(LK16=1,AND($C$37=Motors!$C$31,PQ16=1)),0,IF(NY17=0,-(CY16+$C$15)/($C$14-$C$15)*$C$12,($C$11*AK17-BG17)/($C$11*AK17)*$C$12*AK17))</f>
        <v>0.84918963212361098</v>
      </c>
      <c r="CD17" s="2">
        <f>IF(OR(LL16=1,AND($C$37=Motors!$C$31,PR16=1)),0,IF(NZ17=0,-(CZ16+$C$15)/($C$14-$C$15)*$C$12,($C$11*AL17-BH17)/($C$11*AL17)*$C$12*AL17))</f>
        <v>0.83022826090539326</v>
      </c>
      <c r="CE17" s="2">
        <f>IF(OR(LM16=1,AND($C$37=Motors!$C$31,PS16=1)),0,IF(OA17=0,-(DA16+$C$15)/($C$14-$C$15)*$C$12,($C$11*AM17-BI17)/($C$11*AM17)*$C$12*AM17))</f>
        <v>0.82621424170231983</v>
      </c>
      <c r="CF17" s="61">
        <f t="shared" si="67"/>
        <v>0.36</v>
      </c>
      <c r="CG17" s="57">
        <f>IF(AND(KS16=1,OY16=1),0,ABS(BK17/$C$12*($C$14-$C$15)+$C$15) *'Drive Train'!$AA$49 + CG16*(1-'Drive Train'!$AA$49))</f>
        <v>46.697182554811889</v>
      </c>
      <c r="CH17" s="57">
        <f>IF(AND(KT16=1,OZ16=1),0,ABS(BL17/$C$12*($C$14-$C$15)+$C$15) *'Drive Train'!$AA$49 + CH16*(1-'Drive Train'!$AA$49))</f>
        <v>74.809965828652807</v>
      </c>
      <c r="CI17" s="57">
        <f>IF(AND(KU16=1,PA16=1),0,ABS(BM17/$C$12*($C$14-$C$15)+$C$15) *'Drive Train'!$AA$49 + CI16*(1-'Drive Train'!$AA$49))</f>
        <v>71.677012212090631</v>
      </c>
      <c r="CJ17" s="57">
        <f>IF(AND(KV16=1,PB16=1),0,ABS(BN17/$C$12*($C$14-$C$15)+$C$15) *'Drive Train'!$AA$49 + CJ16*(1-'Drive Train'!$AA$49))</f>
        <v>67.508276337239451</v>
      </c>
      <c r="CK17" s="57">
        <f>IF(AND(KW16=1,PC16=1),0,ABS(BO17/$C$12*($C$14-$C$15)+$C$15) *'Drive Train'!$AA$49 + CK16*(1-'Drive Train'!$AA$49))</f>
        <v>62.406945089312899</v>
      </c>
      <c r="CL17" s="57">
        <f>IF(AND(KX16=1,PD16=1),0,ABS(BP17/$C$12*($C$14-$C$15)+$C$15) *'Drive Train'!$AA$49 + CL16*(1-'Drive Train'!$AA$49))</f>
        <v>56.604392995604918</v>
      </c>
      <c r="CM17" s="57">
        <f>IF(AND(KY16=1,PE16=1),0,ABS(BQ17/$C$12*($C$14-$C$15)+$C$15) *'Drive Train'!$AA$49 + CM16*(1-'Drive Train'!$AA$49))</f>
        <v>51.24702381529125</v>
      </c>
      <c r="CN17" s="57">
        <f>IF(AND(KZ16=1,PF16=1),0,ABS(BR17/$C$12*($C$14-$C$15)+$C$15) *'Drive Train'!$AA$49 + CN16*(1-'Drive Train'!$AA$49))</f>
        <v>45.597512501271162</v>
      </c>
      <c r="CO17" s="57">
        <f>IF(AND(LA16=1,PG16=1),0,ABS(BS17/$C$12*($C$14-$C$15)+$C$15) *'Drive Train'!$AA$49 + CO16*(1-'Drive Train'!$AA$49))</f>
        <v>40.486810998514635</v>
      </c>
      <c r="CP17" s="57">
        <f>IF(AND(LB16=1,PH16=1),0,ABS(BT17/$C$12*($C$14-$C$15)+$C$15) *'Drive Train'!$AA$49 + CP16*(1-'Drive Train'!$AA$49))</f>
        <v>35.581820908165774</v>
      </c>
      <c r="CQ17" s="57">
        <f>IF(AND(LC16=1,PI16=1),0,ABS(BU17/$C$12*($C$14-$C$15)+$C$15) *'Drive Train'!$AA$49 + CQ16*(1-'Drive Train'!$AA$49))</f>
        <v>31.024013604464621</v>
      </c>
      <c r="CR17" s="57">
        <f>IF(AND(LD16=1,PJ16=1),0,ABS(BV17/$C$12*($C$14-$C$15)+$C$15) *'Drive Train'!$AA$49 + CR16*(1-'Drive Train'!$AA$49))</f>
        <v>90.575028898944325</v>
      </c>
      <c r="CS17" s="57">
        <f>IF(AND(LE16=1,PK16=1),0,ABS(BW17/$C$12*($C$14-$C$15)+$C$15) *'Drive Train'!$AA$49 + CS16*(1-'Drive Train'!$AA$49))</f>
        <v>82.769540588824086</v>
      </c>
      <c r="CT17" s="57">
        <f>IF(AND(LF16=1,PL16=1),0,ABS(BX17/$C$12*($C$14-$C$15)+$C$15) *'Drive Train'!$AA$49 + CT16*(1-'Drive Train'!$AA$49))</f>
        <v>75.290404625199884</v>
      </c>
      <c r="CU17" s="57">
        <f>IF(AND(LG16=1,PM16=1),0,ABS(BY17/$C$12*($C$14-$C$15)+$C$15) *'Drive Train'!$AA$49 + CU16*(1-'Drive Train'!$AA$49))</f>
        <v>68.137621008071775</v>
      </c>
      <c r="CV17" s="57">
        <f>IF(AND(LH16=1,PN16=1),0,ABS(BZ17/$C$12*($C$14-$C$15)+$C$15) *'Drive Train'!$AA$49 + CV16*(1-'Drive Train'!$AA$49))</f>
        <v>61.311189737439712</v>
      </c>
      <c r="CW17" s="57">
        <f>IF(AND(LI16=1,PO16=1),0,ABS(CA17/$C$12*($C$14-$C$15)+$C$15) *'Drive Train'!$AA$49 + CW16*(1-'Drive Train'!$AA$49))</f>
        <v>54.811110813303721</v>
      </c>
      <c r="CX17" s="57">
        <f>IF(AND(LJ16=1,PP16=1),0,ABS(CB17/$C$12*($C$14-$C$15)+$C$15) *'Drive Train'!$AA$49 + CX16*(1-'Drive Train'!$AA$49))</f>
        <v>49.549021618422955</v>
      </c>
      <c r="CY17" s="57">
        <f>IF(AND(LK16=1,PQ16=1),0,ABS(CC17/$C$12*($C$14-$C$15)+$C$15) *'Drive Train'!$AA$49 + CY16*(1-'Drive Train'!$AA$49))</f>
        <v>47.957396183178126</v>
      </c>
      <c r="CZ17" s="57">
        <f>IF(AND(LL16=1,PR16=1),0,ABS(CD17/$C$12*($C$14-$C$15)+$C$15) *'Drive Train'!$AA$49 + CZ16*(1-'Drive Train'!$AA$49))</f>
        <v>46.947958868946863</v>
      </c>
      <c r="DA17" s="57">
        <f>IF(AND(LM16=1,PS16=1),0,ABS(CE17/$C$12*($C$14-$C$15)+$C$15) *'Drive Train'!$AA$49 + DA16*(1-'Drive Train'!$AA$49))</f>
        <v>46.73426647734756</v>
      </c>
      <c r="DB17" s="61">
        <f t="shared" si="116"/>
        <v>0.36</v>
      </c>
      <c r="DC17" s="57">
        <f t="shared" si="68"/>
        <v>46.697182554811889</v>
      </c>
      <c r="DD17" s="57">
        <f t="shared" si="69"/>
        <v>74.809965828652807</v>
      </c>
      <c r="DE17" s="57">
        <f t="shared" si="70"/>
        <v>71.677012212090631</v>
      </c>
      <c r="DF17" s="57">
        <f t="shared" si="71"/>
        <v>67.508276337239451</v>
      </c>
      <c r="DG17" s="57">
        <f t="shared" si="72"/>
        <v>62.406945089312899</v>
      </c>
      <c r="DH17" s="57">
        <f t="shared" si="73"/>
        <v>56.604392995604918</v>
      </c>
      <c r="DI17" s="57">
        <f t="shared" si="74"/>
        <v>51.24702381529125</v>
      </c>
      <c r="DJ17" s="57">
        <f t="shared" si="75"/>
        <v>45.597512501271162</v>
      </c>
      <c r="DK17" s="57">
        <f t="shared" si="76"/>
        <v>40.486810998514635</v>
      </c>
      <c r="DL17" s="57">
        <f t="shared" si="77"/>
        <v>35.581820908165774</v>
      </c>
      <c r="DM17" s="57">
        <f t="shared" si="78"/>
        <v>31.024013604464621</v>
      </c>
      <c r="DN17" s="57">
        <f t="shared" si="79"/>
        <v>25</v>
      </c>
      <c r="DO17" s="57">
        <f t="shared" si="80"/>
        <v>30</v>
      </c>
      <c r="DP17" s="57">
        <f t="shared" si="81"/>
        <v>35</v>
      </c>
      <c r="DQ17" s="57">
        <f t="shared" si="82"/>
        <v>40</v>
      </c>
      <c r="DR17" s="57">
        <f t="shared" si="83"/>
        <v>45</v>
      </c>
      <c r="DS17" s="57">
        <f t="shared" si="84"/>
        <v>50</v>
      </c>
      <c r="DT17" s="57">
        <f t="shared" si="85"/>
        <v>49.549021618422955</v>
      </c>
      <c r="DU17" s="57">
        <f t="shared" si="86"/>
        <v>47.957396183178126</v>
      </c>
      <c r="DV17" s="57">
        <f t="shared" si="87"/>
        <v>46.947958868946863</v>
      </c>
      <c r="DW17" s="57">
        <f t="shared" si="88"/>
        <v>46.73426647734756</v>
      </c>
      <c r="DX17" s="61">
        <f t="shared" si="117"/>
        <v>0.36</v>
      </c>
      <c r="DY17" s="2">
        <f>IF(OY17=0,($C$23/0.4536*IF(ISNA(MK16),'Drive Train'!$F$16,'Drive Train'!$F$17)*4.448*$C$24*S$6)*SIGN(BK17),BK17)</f>
        <v>4.5236871680000004</v>
      </c>
      <c r="DZ17" s="2">
        <f>IF(OZ17=0,($C$23/0.4536*IF(ISNA(ML16),'Drive Train'!$F$16,'Drive Train'!$F$17)*4.448*$C$24*$C$21*T$6)*SIGN(BL17),BL17)</f>
        <v>14.225645600594998</v>
      </c>
      <c r="EA17" s="2">
        <f>IF(PA17=0,($C$23/0.4536*IF(ISNA(MM16),'Drive Train'!$F$16,'Drive Train'!$F$17)*4.448*$C$24*$C$21*U$6)*SIGN(BM17),BM17)</f>
        <v>9.8485238773349995</v>
      </c>
      <c r="EB17" s="2">
        <f>IF(PB17=0,($C$23/0.4536*IF(ISNA(MN16),'Drive Train'!$F$16,'Drive Train'!$F$17)*4.448*$C$24*$C$21*V$6)*SIGN(BN17),BN17)</f>
        <v>7.5312241414914709</v>
      </c>
      <c r="EC17" s="2">
        <f>IF(PC17=0,($C$23/0.4536*IF(ISNA(MO16),'Drive Train'!$F$16,'Drive Train'!$F$17)*4.448*$C$24*$C$21*W$6)*SIGN(BO17),BO17)</f>
        <v>6.0967052573978577</v>
      </c>
      <c r="ED17" s="2">
        <f>IF(PD17=0,($C$23/0.4536*IF(ISNA(MP16),'Drive Train'!$F$16,'Drive Train'!$F$17)*4.448*$C$24*$C$21*X$6)*SIGN(BP17),BP17)</f>
        <v>5.1212324162142009</v>
      </c>
      <c r="EE17" s="2">
        <f>IF(PE17=0,($C$23/0.4536*IF(ISNA(MQ16),'Drive Train'!$F$16,'Drive Train'!$F$17)*4.448*$C$24*$C$21*Y$6)*SIGN(BQ17),BQ17)</f>
        <v>4.4148555312191382</v>
      </c>
      <c r="EF17" s="2">
        <f>IF(PF17=0,($C$23/0.4536*IF(ISNA(MR16),'Drive Train'!$F$16,'Drive Train'!$F$17)*4.448*$C$24*$C$21*Z$6)*SIGN(BR17),BR17)</f>
        <v>3.8797215274349997</v>
      </c>
      <c r="EG17" s="2">
        <f>IF(PG17=0,($C$23/0.4536*IF(ISNA(MS16),'Drive Train'!$F$16,'Drive Train'!$F$17)*4.448*$C$24*$C$21*AA$6)*SIGN(BS17),BS17)</f>
        <v>3.4602921731177019</v>
      </c>
      <c r="EH17" s="2">
        <f>IF(PH17=0,($C$23/0.4536*IF(ISNA(MT16),'Drive Train'!$F$16,'Drive Train'!$F$17)*4.448*$C$24*$C$21*AB$6)*SIGN(BT17),BT17)</f>
        <v>3.1227026928135362</v>
      </c>
      <c r="EI17" s="2">
        <f>IF(PI17=0,($C$23/0.4536*IF(ISNA(MU16),'Drive Train'!$F$16,'Drive Train'!$F$17)*4.448*$C$24*$C$21*AC$6)*SIGN(BU17),BU17)</f>
        <v>2.8451291201189992</v>
      </c>
      <c r="EJ17" s="2">
        <f>IF(PJ17=0,($C$23/0.4536*IF(ISNA(MV16),'Drive Train'!$F$16,'Drive Train'!$F$17)*4.448*$C$24*$C$21*AD$6)*SIGN(BV17),BV17)</f>
        <v>3.9831807681666</v>
      </c>
      <c r="EK17" s="2">
        <f>IF(PK17=0,($C$23/0.4536*IF(ISNA(MW16),'Drive Train'!$F$16,'Drive Train'!$F$17)*4.448*$C$24*$C$21*AE$6)*SIGN(BW17),BW17)</f>
        <v>3.9831807681666</v>
      </c>
      <c r="EL17" s="2">
        <f>IF(PL17=0,($C$23/0.4536*IF(ISNA(MX16),'Drive Train'!$F$16,'Drive Train'!$F$17)*4.448*$C$24*$C$21*AF$6)*SIGN(BX17),BX17)</f>
        <v>3.9831807681666</v>
      </c>
      <c r="EM17" s="2">
        <f>IF(PM17=0,($C$23/0.4536*IF(ISNA(MY16),'Drive Train'!$F$16,'Drive Train'!$F$17)*4.448*$C$24*$C$21*AG$6)*SIGN(BY17),BY17)</f>
        <v>3.9831807681666</v>
      </c>
      <c r="EN17" s="2">
        <f>IF(PN17=0,($C$23/0.4536*IF(ISNA(MZ16),'Drive Train'!$F$16,'Drive Train'!$F$17)*4.448*$C$24*$C$21*AH$6)*SIGN(BZ17),BZ17)</f>
        <v>3.9831807681666</v>
      </c>
      <c r="EO17" s="2">
        <f>IF(PO17=0,($C$23/0.4536*IF(ISNA(NA16),'Drive Train'!$F$16,'Drive Train'!$F$17)*4.448*$C$24*$C$21*AI$6)*SIGN(CA17),CA17)</f>
        <v>3.9831807681666</v>
      </c>
      <c r="EP17" s="2">
        <f>IF(PP17=0,($C$23/0.4536*IF(ISNA(NB16),'Drive Train'!$F$16,'Drive Train'!$F$17)*4.448*$C$24*$C$21*AJ$6)*SIGN(CB17),CB17)</f>
        <v>3.9831807681666</v>
      </c>
      <c r="EQ17" s="2">
        <f>IF(PQ17=0,($C$23/0.4536*IF(ISNA(NC16),'Drive Train'!$F$16,'Drive Train'!$F$17)*4.448*$C$24*$C$21*AK$6)*SIGN(CC17),CC17)</f>
        <v>3.9831807681666</v>
      </c>
      <c r="ER17" s="2">
        <f>IF(PR17=0,($C$23/0.4536*IF(ISNA(ND16),'Drive Train'!$F$16,'Drive Train'!$F$17)*4.448*$C$24*$C$21*AL$6)*SIGN(CD17),CD17)</f>
        <v>3.9831807681666</v>
      </c>
      <c r="ES17" s="2">
        <f>IF(PS17=0,($C$23/0.4536*IF(ISNA(NE16),'Drive Train'!$F$16,'Drive Train'!$F$17)*4.448*$C$24*$C$21*AM$6)*SIGN(CE17),CE17)</f>
        <v>3.9831807681666</v>
      </c>
      <c r="ET17" s="61">
        <f t="shared" si="89"/>
        <v>0.36</v>
      </c>
      <c r="EU17" s="259">
        <f>MAX(MIN(IF(AND(OY16=1,NG17&lt;0),-1,1)*(DC17-$C$15)/($C$14-$C$15)*$C$12*$C$21-$C$33*LO17/AO$6 -  OY16*$C$33/$C$21,DY16/$C$19),MAX(EU$8:EU16)*-1)</f>
        <v>0.56898144687685825</v>
      </c>
      <c r="EV17" s="259">
        <f>MAX(MIN(IF(AND(OZ16=1,NH17&lt;0),-1,1)*(DD17-$C$15)/($C$14-$C$15)*$C$12*$C$21-$C$33*LP17/AP$6 -  OZ16*$C$33/$C$21,DZ16/$C$19),MAX(EV$8:EV16)*-1)</f>
        <v>1.1747168474972374</v>
      </c>
      <c r="EW17" s="259">
        <f>MAX(MIN(IF(AND(PA16=1,NI17&lt;0),-1,1)*(DE17-$C$15)/($C$14-$C$15)*$C$12*$C$21-$C$33*LQ17/AQ$6 -  PA16*$C$33/$C$21,EA16/$C$19),MAX(EW$8:EW16)*-1)</f>
        <v>1.1051807186777183</v>
      </c>
      <c r="EX17" s="259">
        <f>MAX(MIN(IF(AND(PB16=1,NJ17&lt;0),-1,1)*(DF17-$C$15)/($C$14-$C$15)*$C$12*$C$21-$C$33*LR17/AR$6 -  PB16*$C$33/$C$21,EB16/$C$19),MAX(EX$8:EX16)*-1)</f>
        <v>1.0135676380800143</v>
      </c>
      <c r="EY17" s="259">
        <f>MAX(MIN(IF(AND(PC16=1,NK17&lt;0),-1,1)*(DG17-$C$15)/($C$14-$C$15)*$C$12*$C$21-$C$33*LS17/AS$6 -  PC16*$C$33/$C$21,EC16/$C$19),MAX(EY$8:EY16)*-1)</f>
        <v>0.90290898208563264</v>
      </c>
      <c r="EZ17" s="259">
        <f>MAX(MIN(IF(AND(PD16=1,NL17&lt;0),-1,1)*(DH17-$C$15)/($C$14-$C$15)*$C$12*$C$21-$C$33*LT17/AT$6 -  PD16*$C$33/$C$21,ED16/$C$19),MAX(EZ$8:EZ16)*-1)</f>
        <v>0.77896564856027573</v>
      </c>
      <c r="FA17" s="259">
        <f>MAX(MIN(IF(AND(PE16=1,NM17&lt;0),-1,1)*(DI17-$C$15)/($C$14-$C$15)*$C$12*$C$21-$C$33*LU17/AU$6 -  PE16*$C$33/$C$21,EE16/$C$19),MAX(FA$8:FA16)*-1)</f>
        <v>0.66422454895010374</v>
      </c>
      <c r="FB17" s="259">
        <f>MAX(MIN(IF(AND(PF16=1,NN17&lt;0),-1,1)*(DJ17-$C$15)/($C$14-$C$15)*$C$12*$C$21-$C$33*LV17/AV$6 -  PF16*$C$33/$C$21,EF16/$C$19),MAX(FB$8:FB16)*-1)</f>
        <v>0.54577244493029697</v>
      </c>
      <c r="FC17" s="259">
        <f>MAX(MIN(IF(AND(PG16=1,NO17&lt;0),-1,1)*(DK17-$C$15)/($C$14-$C$15)*$C$12*$C$21-$C$33*LW17/AW$6 -  PG16*$C$33/$C$21,EG16/$C$19),MAX(FC$8:FC16)*-1)</f>
        <v>0.44033959183213811</v>
      </c>
      <c r="FD17" s="259">
        <f>MAX(MIN(IF(AND(PH16=1,NP17&lt;0),-1,1)*(DL17-$C$15)/($C$14-$C$15)*$C$12*$C$21-$C$33*LX17/AX$6 -  PH16*$C$33/$C$21,EH16/$C$19),MAX(FD$8:FD16)*-1)</f>
        <v>0.34068880153734699</v>
      </c>
      <c r="FE17" s="259">
        <f>MAX(MIN(IF(AND(PI16=1,NQ17&lt;0),-1,1)*(DM17-$C$15)/($C$14-$C$15)*$C$12*$C$21-$C$33*LY17/AY$6 -  PI16*$C$33/$C$21,EI16/$C$19),MAX(FE$8:FE16)*-1)</f>
        <v>0.24950159753670567</v>
      </c>
      <c r="FF17" s="259">
        <f>MAX(MIN(IF(AND(PJ16=1,NR17&lt;0),-1,1)*(DN17-$C$15)/($C$14-$C$15)*$C$12*$C$21-$C$33*LZ17/AZ$6 -  PJ16*$C$33/$C$21,EJ16/$C$19),MAX(FF$8:FF16)*-1)</f>
        <v>0.30661681315739803</v>
      </c>
      <c r="FG17" s="259">
        <f>MAX(MIN(IF(AND(PK16=1,NS17&lt;0),-1,1)*(DO17-$C$15)/($C$14-$C$15)*$C$12*$C$21-$C$33*MA17/BA$6 -  PK16*$C$33/$C$21,EK16/$C$19),MAX(FG$8:FG16)*-1)</f>
        <v>0.37551791946004254</v>
      </c>
      <c r="FH17" s="259">
        <f>MAX(MIN(IF(AND(PL16=1,NT17&lt;0),-1,1)*(DP17-$C$15)/($C$14-$C$15)*$C$12*$C$21-$C$33*MB17/BB$6 -  PL16*$C$33/$C$21,EL16/$C$19),MAX(FH$8:FH16)*-1)</f>
        <v>0.44441902576268705</v>
      </c>
      <c r="FI17" s="259">
        <f>MAX(MIN(IF(AND(PM16=1,NU17&lt;0),-1,1)*(DQ17-$C$15)/($C$14-$C$15)*$C$12*$C$21-$C$33*MC17/BC$6 -  PM16*$C$33/$C$21,EM16/$C$19),MAX(FI$8:FI16)*-1)</f>
        <v>0.51332013206533145</v>
      </c>
      <c r="FJ17" s="259">
        <f>MAX(MIN(IF(AND(PN16=1,NV17&lt;0),-1,1)*(DR17-$C$15)/($C$14-$C$15)*$C$12*$C$21-$C$33*MD17/BD$6 -  PN16*$C$33/$C$21,EN16/$C$19),MAX(FJ$8:FJ16)*-1)</f>
        <v>0.5822212383679759</v>
      </c>
      <c r="FK17" s="259">
        <f>MAX(MIN(IF(AND(PO16=1,NW17&lt;0),-1,1)*(DS17-$C$15)/($C$14-$C$15)*$C$12*$C$21-$C$33*ME17/BE$6 -  PO16*$C$33/$C$21,EO16/$C$19),MAX(FK$8:FK16)*-1)</f>
        <v>0.65112234467062036</v>
      </c>
      <c r="FL17" s="259">
        <f>MAX(MIN(IF(AND(PP16=1,NX17&lt;0),-1,1)*(DT17-$C$15)/($C$14-$C$15)*$C$12*$C$21-$C$33*MF17/BF$6 -  PP16*$C$33/$C$21,EP16/$C$19),MAX(FL$8:FL16)*-1)</f>
        <v>0.63050731890406342</v>
      </c>
      <c r="FM17" s="259">
        <f>MAX(MIN(IF(AND(PQ16=1,NY17&lt;0),-1,1)*(DU17-$C$15)/($C$14-$C$15)*$C$12*$C$21-$C$33*MG17/BG$6 -  PQ16*$C$33/$C$21,EQ16/$C$19),MAX(FM$8:FM16)*-1)</f>
        <v>0.59576849872099769</v>
      </c>
      <c r="FN17" s="259">
        <f>MAX(MIN(IF(AND(PR16=1,NZ17&lt;0),-1,1)*(DV17-$C$15)/($C$14-$C$15)*$C$12*$C$21-$C$33*MH17/BH$6 -  PR16*$C$33/$C$21,ER16/$C$19),MAX(FN$8:FN16)*-1)</f>
        <v>0.57420643090196721</v>
      </c>
      <c r="FO17" s="259">
        <f>MAX(MIN(IF(AND(PS16=1,OA17&lt;0),-1,1)*(DW17-$C$15)/($C$14-$C$15)*$C$12*$C$21-$C$33*MI17/BI$6 -  PS16*$C$33/$C$21,ES16/$C$19),MAX(FO$8:FO16)*-1)</f>
        <v>0.5695805991296885</v>
      </c>
      <c r="FP17" s="61">
        <f t="shared" si="118"/>
        <v>0.36</v>
      </c>
      <c r="FQ17" s="260">
        <f>IF(AND(KS17=1,OY17=1),0,MIN((ABS(($C$14-$C$15)*EU17/$C$12/$C$21)+$C$15)/$C$21,DC17))</f>
        <v>42.19164609380428</v>
      </c>
      <c r="FR17" s="260">
        <f>IF(AND(KT17=1,OZ17=1),0,MIN((ABS(($C$14-$C$15)*EV17/$C$12/$C$21)+$C$15)/$C$21,DD17))</f>
        <v>74.809965828652807</v>
      </c>
      <c r="FS17" s="260">
        <f>IF(AND(KU17=1,PA17=1),0,MIN((ABS(($C$14-$C$15)*EW17/$C$12/$C$21)+$C$15)/$C$21,DE17))</f>
        <v>71.677012212090631</v>
      </c>
      <c r="FT17" s="260">
        <f>IF(AND(KV17=1,PB17=1),0,MIN((ABS(($C$14-$C$15)*EX17/$C$12/$C$21)+$C$15)/$C$21,DF17))</f>
        <v>67.508276337239451</v>
      </c>
      <c r="FU17" s="260">
        <f>IF(AND(KW17=1,PC17=1),0,MIN((ABS(($C$14-$C$15)*EY17/$C$12/$C$21)+$C$15)/$C$21,DG17))</f>
        <v>62.406945089312899</v>
      </c>
      <c r="FV17" s="260">
        <f>IF(AND(KX17=1,PD17=1),0,MIN((ABS(($C$14-$C$15)*EZ17/$C$12/$C$21)+$C$15)/$C$21,DH17))</f>
        <v>56.604392995604918</v>
      </c>
      <c r="FW17" s="260">
        <f>IF(AND(KY17=1,PE17=1),0,MIN((ABS(($C$14-$C$15)*FA17/$C$12/$C$21)+$C$15)/$C$21,DI17))</f>
        <v>48.731502925317876</v>
      </c>
      <c r="FX17" s="260">
        <f>IF(AND(KZ17=1,PF17=1),0,MIN((ABS(($C$14-$C$15)*FB17/$C$12/$C$21)+$C$15)/$C$21,DJ17))</f>
        <v>40.598002600167284</v>
      </c>
      <c r="FY17" s="260">
        <f>IF(AND(LA17=1,PG17=1),0,MIN((ABS(($C$14-$C$15)*FC17/$C$12/$C$21)+$C$15)/$C$21,DK17))</f>
        <v>33.358467667026396</v>
      </c>
      <c r="FZ17" s="260">
        <f>IF(AND(LB17=1,PH17=1),0,MIN((ABS(($C$14-$C$15)*FD17/$C$12/$C$21)+$C$15)/$C$21,DL17))</f>
        <v>26.515957422306144</v>
      </c>
      <c r="GA17" s="260">
        <f>IF(AND(LC17=1,PI17=1),0,MIN((ABS(($C$14-$C$15)*FE17/$C$12/$C$21)+$C$15)/$C$21,DM17))</f>
        <v>20.254598373210886</v>
      </c>
      <c r="GB17" s="260">
        <f>IF(AND(LD17=1,PJ17=1),0,MIN((ABS(($C$14-$C$15)*FF17/$C$12/$C$21)+$C$15)/$C$21,DN17))</f>
        <v>24.176408193864386</v>
      </c>
      <c r="GC17" s="260">
        <f>IF(AND(LE17=1,PK17=1),0,MIN((ABS(($C$14-$C$15)*FG17/$C$12/$C$21)+$C$15)/$C$21,DO17))</f>
        <v>28.907494865166463</v>
      </c>
      <c r="GD17" s="260">
        <f>IF(AND(LF17=1,PL17=1),0,MIN((ABS(($C$14-$C$15)*FH17/$C$12/$C$21)+$C$15)/$C$21,DP17))</f>
        <v>33.638581536468536</v>
      </c>
      <c r="GE17" s="260">
        <f>IF(AND(LG17=1,PM17=1),0,MIN((ABS(($C$14-$C$15)*FI17/$C$12/$C$21)+$C$15)/$C$21,DQ17))</f>
        <v>38.369668207770594</v>
      </c>
      <c r="GF17" s="260">
        <f>IF(AND(LH17=1,PN17=1),0,MIN((ABS(($C$14-$C$15)*FJ17/$C$12/$C$21)+$C$15)/$C$21,DR17))</f>
        <v>43.100754879072674</v>
      </c>
      <c r="GG17" s="260">
        <f>IF(AND(LI17=1,PO17=1),0,MIN((ABS(($C$14-$C$15)*FK17/$C$12/$C$21)+$C$15)/$C$21,DS17))</f>
        <v>47.83184155037474</v>
      </c>
      <c r="GH17" s="260">
        <f>IF(AND(LJ17=1,PP17=1),0,MIN((ABS(($C$14-$C$15)*FL17/$C$12/$C$21)+$C$15)/$C$21,DT17))</f>
        <v>46.416313137749484</v>
      </c>
      <c r="GI17" s="260">
        <f>IF(AND(LK17=1,PQ17=1),0,MIN((ABS(($C$14-$C$15)*FM17/$C$12/$C$21)+$C$15)/$C$21,DU17))</f>
        <v>44.030975978967845</v>
      </c>
      <c r="GJ17" s="260">
        <f>IF(AND(LL17=1,PR17=1),0,MIN((ABS(($C$14-$C$15)*FN17/$C$12/$C$21)+$C$15)/$C$21,DV17))</f>
        <v>42.550419030923436</v>
      </c>
      <c r="GK17" s="260">
        <f>IF(AND(LM17=1,PS17=1),0,MIN((ABS(($C$14-$C$15)*FO17/$C$12/$C$21)+$C$15)/$C$21,DW17))</f>
        <v>42.232786815478541</v>
      </c>
      <c r="GL17" s="61">
        <f t="shared" si="119"/>
        <v>0.36</v>
      </c>
      <c r="GM17" s="57">
        <f>IF(AND(KS16=1,OY16=1),0,EU17*$C$19/S$6/$C$24/$C$23*3.39*$C$21)</f>
        <v>14.726326190017287</v>
      </c>
      <c r="GN17" s="57">
        <f>IF(AND(KT16=1,OZ16=1),0,EV17*$C$19/T$6/$C$24/$C$23*3.39*$C$21)</f>
        <v>8.5130961654206416</v>
      </c>
      <c r="GO17" s="57">
        <f>IF(AND(KU16=1,PA16=1),0,EW17*$C$19/U$6/$C$24/$C$23*3.39*$C$21)</f>
        <v>11.568804559926573</v>
      </c>
      <c r="GP17" s="57">
        <f>IF(AND(KV16=1,PB16=1),0,EX17*$C$19/V$6/$C$24/$C$23*3.39*$C$21)</f>
        <v>13.874376947922643</v>
      </c>
      <c r="GQ17" s="57">
        <f>IF(AND(KW16=1,PC16=1),0,EY17*$C$19/W$6/$C$24/$C$23*3.39*$C$21)</f>
        <v>15.267752130071189</v>
      </c>
      <c r="GR17" s="57">
        <f>IF(AND(KX16=1,PD16=1),0,EZ17*$C$19/X$6/$C$24/$C$23*3.39*$C$21)</f>
        <v>15.680869748600985</v>
      </c>
      <c r="GS17" s="57">
        <f>IF(AND(KY16=1,PE16=1),0,FA17*$C$19/Y$6/$C$24/$C$23*3.39*$C$21)</f>
        <v>15.510462675711283</v>
      </c>
      <c r="GT17" s="57">
        <f>IF(AND(KZ16=1,PF16=1),0,FB17*$C$19/Z$6/$C$24/$C$23*3.39*$C$21)</f>
        <v>14.502316451350106</v>
      </c>
      <c r="GU17" s="57">
        <f>IF(AND(LA16=1,PG16=1),0,FC17*$C$19/AA$6/$C$24/$C$23*3.39*$C$21)</f>
        <v>13.119016917115864</v>
      </c>
      <c r="GV17" s="57">
        <f>IF(AND(LB16=1,PH16=1),0,FD17*$C$19/AB$6/$C$24/$C$23*3.39*$C$21)</f>
        <v>11.247436443191495</v>
      </c>
      <c r="GW17" s="57">
        <f>IF(AND(LC16=1,PI16=1),0,FE17*$C$19/AC$6/$C$24/$C$23*3.39*$C$21)</f>
        <v>9.0406087976917728</v>
      </c>
      <c r="GX17" s="57">
        <f>IF(AND(LD16=1,PJ16=1),0,FF17*$C$19/AD$6/$C$24/$C$23*3.39*$C$21)</f>
        <v>7.9358285418340877</v>
      </c>
      <c r="GY17" s="57">
        <f>IF(AND(LE16=1,PK16=1),0,FG17*$C$19/AE$6/$C$24/$C$23*3.39*$C$21)</f>
        <v>9.7191207244443873</v>
      </c>
      <c r="GZ17" s="57">
        <f>IF(AND(LF16=1,PL16=1),0,FH17*$C$19/AF$6/$C$24/$C$23*3.39*$C$21)</f>
        <v>11.502412907054689</v>
      </c>
      <c r="HA17" s="57">
        <f>IF(AND(LG16=1,PM16=1),0,FI17*$C$19/AG$6/$C$24/$C$23*3.39*$C$21)</f>
        <v>13.285705089664983</v>
      </c>
      <c r="HB17" s="57">
        <f>IF(AND(LH16=1,PN16=1),0,FJ17*$C$19/AH$6/$C$24/$C$23*3.39*$C$21)</f>
        <v>15.068997272275283</v>
      </c>
      <c r="HC17" s="57">
        <f>IF(AND(LI16=1,PO16=1),0,FK17*$C$19/AI$6/$C$24/$C$23*3.39*$C$21)</f>
        <v>16.852289454885582</v>
      </c>
      <c r="HD17" s="57">
        <f>IF(AND(LJ16=1,PP16=1),0,FL17*$C$19/AJ$6/$C$24/$C$23*3.39*$C$21)</f>
        <v>16.318733228192606</v>
      </c>
      <c r="HE17" s="57">
        <f>IF(AND(LK16=1,PQ16=1),0,FM17*$C$19/AK$6/$C$24/$C$23*3.39*$C$21)</f>
        <v>15.419626235723481</v>
      </c>
      <c r="HF17" s="57">
        <f>IF(AND(LL16=1,PR16=1),0,FN17*$C$19/AL$6/$C$24/$C$23*3.39*$C$21)</f>
        <v>14.861558752544124</v>
      </c>
      <c r="HG17" s="57">
        <f>IF(AND(LM16=1,PS16=1),0,FO17*$C$19/AM$6/$C$24/$C$23*3.39*$C$21)</f>
        <v>14.741833394269893</v>
      </c>
      <c r="HH17" s="61">
        <f t="shared" si="120"/>
        <v>0.36</v>
      </c>
      <c r="HI17" s="57">
        <f t="shared" si="121"/>
        <v>14.726326190017287</v>
      </c>
      <c r="HJ17" s="57">
        <f t="shared" si="122"/>
        <v>8.5130961654206416</v>
      </c>
      <c r="HK17" s="57">
        <f t="shared" si="123"/>
        <v>11.568804559926573</v>
      </c>
      <c r="HL17" s="57">
        <f t="shared" si="124"/>
        <v>13.874376947922643</v>
      </c>
      <c r="HM17" s="57">
        <f t="shared" si="125"/>
        <v>15.267752130071189</v>
      </c>
      <c r="HN17" s="57">
        <f t="shared" si="126"/>
        <v>15.680869748600985</v>
      </c>
      <c r="HO17" s="57">
        <f t="shared" si="127"/>
        <v>15.510462675711283</v>
      </c>
      <c r="HP17" s="57">
        <f t="shared" si="128"/>
        <v>14.502316451350106</v>
      </c>
      <c r="HQ17" s="57">
        <f t="shared" si="129"/>
        <v>13.119016917115864</v>
      </c>
      <c r="HR17" s="57">
        <f t="shared" si="130"/>
        <v>11.247436443191495</v>
      </c>
      <c r="HS17" s="57">
        <f t="shared" si="131"/>
        <v>9.0406087976917728</v>
      </c>
      <c r="HT17" s="57">
        <f t="shared" si="132"/>
        <v>7.9358285418340877</v>
      </c>
      <c r="HU17" s="57">
        <f t="shared" si="133"/>
        <v>9.7191207244443873</v>
      </c>
      <c r="HV17" s="57">
        <f t="shared" si="134"/>
        <v>11.502412907054689</v>
      </c>
      <c r="HW17" s="57">
        <f t="shared" si="135"/>
        <v>13.285705089664983</v>
      </c>
      <c r="HX17" s="57">
        <f t="shared" si="136"/>
        <v>15.068997272275283</v>
      </c>
      <c r="HY17" s="57">
        <f t="shared" si="137"/>
        <v>16.852289454885582</v>
      </c>
      <c r="HZ17" s="57">
        <f t="shared" si="138"/>
        <v>16.318733228192606</v>
      </c>
      <c r="IA17" s="57">
        <f t="shared" si="139"/>
        <v>15.419626235723481</v>
      </c>
      <c r="IB17" s="57">
        <f t="shared" si="140"/>
        <v>14.861558752544124</v>
      </c>
      <c r="IC17" s="57">
        <f t="shared" si="141"/>
        <v>14.741833394269893</v>
      </c>
      <c r="ID17" s="61">
        <f t="shared" si="142"/>
        <v>0.36</v>
      </c>
      <c r="IE17" s="57">
        <f t="shared" si="143"/>
        <v>9.0375059169964747</v>
      </c>
      <c r="IF17" s="57">
        <f t="shared" si="144"/>
        <v>7.2637839510606454</v>
      </c>
      <c r="IG17" s="57">
        <f t="shared" si="145"/>
        <v>7.4244349990584944</v>
      </c>
      <c r="IH17" s="57">
        <f t="shared" si="146"/>
        <v>7.646084196201631</v>
      </c>
      <c r="II17" s="57">
        <f t="shared" si="147"/>
        <v>7.9277971046207512</v>
      </c>
      <c r="IJ17" s="57">
        <f t="shared" si="148"/>
        <v>8.2598844745066167</v>
      </c>
      <c r="IK17" s="57">
        <f t="shared" si="149"/>
        <v>8.6896139111572896</v>
      </c>
      <c r="IL17" s="57">
        <f t="shared" si="150"/>
        <v>9.1508557558821941</v>
      </c>
      <c r="IM17" s="57">
        <f t="shared" si="151"/>
        <v>9.5991717355266921</v>
      </c>
      <c r="IN17" s="57">
        <f t="shared" si="152"/>
        <v>10.053628148680517</v>
      </c>
      <c r="IO17" s="57">
        <f t="shared" si="153"/>
        <v>10.480158330329825</v>
      </c>
      <c r="IP17" s="57">
        <f t="shared" si="154"/>
        <v>10.542963707682064</v>
      </c>
      <c r="IQ17" s="57">
        <f t="shared" si="155"/>
        <v>10.213825141523882</v>
      </c>
      <c r="IR17" s="57">
        <f t="shared" si="156"/>
        <v>9.8846865753656985</v>
      </c>
      <c r="IS17" s="57">
        <f t="shared" si="157"/>
        <v>9.5555480092075165</v>
      </c>
      <c r="IT17" s="57">
        <f t="shared" si="158"/>
        <v>9.2264094430493326</v>
      </c>
      <c r="IU17" s="57">
        <f t="shared" si="159"/>
        <v>8.8972708768911506</v>
      </c>
      <c r="IV17" s="57">
        <f t="shared" si="160"/>
        <v>8.7009065594192663</v>
      </c>
      <c r="IW17" s="57">
        <f t="shared" si="161"/>
        <v>8.9055532726148314</v>
      </c>
      <c r="IX17" s="57">
        <f t="shared" si="162"/>
        <v>9.017301343966329</v>
      </c>
      <c r="IY17" s="57">
        <f t="shared" si="163"/>
        <v>9.0460814407436541</v>
      </c>
      <c r="IZ17" s="61">
        <f t="shared" si="164"/>
        <v>0.36</v>
      </c>
      <c r="JA17" s="260" t="e">
        <f t="shared" si="240"/>
        <v>#N/A</v>
      </c>
      <c r="JB17" s="260" t="e">
        <f t="shared" si="241"/>
        <v>#N/A</v>
      </c>
      <c r="JC17" s="260" t="e">
        <f t="shared" si="242"/>
        <v>#N/A</v>
      </c>
      <c r="JD17" s="260" t="e">
        <f t="shared" si="243"/>
        <v>#N/A</v>
      </c>
      <c r="JE17" s="260" t="e">
        <f t="shared" si="244"/>
        <v>#N/A</v>
      </c>
      <c r="JF17" s="260" t="e">
        <f t="shared" si="245"/>
        <v>#N/A</v>
      </c>
      <c r="JG17" s="260" t="e">
        <f t="shared" si="246"/>
        <v>#N/A</v>
      </c>
      <c r="JH17" s="260" t="e">
        <f t="shared" si="247"/>
        <v>#N/A</v>
      </c>
      <c r="JI17" s="260" t="e">
        <f t="shared" si="248"/>
        <v>#N/A</v>
      </c>
      <c r="JJ17" s="260" t="e">
        <f t="shared" si="249"/>
        <v>#N/A</v>
      </c>
      <c r="JK17" s="260" t="e">
        <f t="shared" si="250"/>
        <v>#N/A</v>
      </c>
      <c r="JL17" s="260" t="e">
        <f t="shared" si="251"/>
        <v>#N/A</v>
      </c>
      <c r="JM17" s="260" t="e">
        <f t="shared" si="252"/>
        <v>#N/A</v>
      </c>
      <c r="JN17" s="260" t="e">
        <f t="shared" si="253"/>
        <v>#N/A</v>
      </c>
      <c r="JO17" s="260" t="e">
        <f t="shared" si="254"/>
        <v>#N/A</v>
      </c>
      <c r="JP17" s="260" t="e">
        <f t="shared" si="255"/>
        <v>#N/A</v>
      </c>
      <c r="JQ17" s="260" t="e">
        <f t="shared" si="256"/>
        <v>#N/A</v>
      </c>
      <c r="JR17" s="260" t="e">
        <f t="shared" si="257"/>
        <v>#N/A</v>
      </c>
      <c r="JS17" s="260" t="e">
        <f t="shared" si="258"/>
        <v>#N/A</v>
      </c>
      <c r="JT17" s="260" t="e">
        <f t="shared" si="259"/>
        <v>#N/A</v>
      </c>
      <c r="JU17" s="260" t="e">
        <f t="shared" si="260"/>
        <v>#N/A</v>
      </c>
      <c r="JV17" s="61">
        <f t="shared" si="166"/>
        <v>0.36</v>
      </c>
      <c r="JW17" s="46">
        <f>IF(AND(KS17=0,HI17&lt;=$C$40),1,0)</f>
        <v>0</v>
      </c>
      <c r="JX17" s="46">
        <f>IF(AND(KT17=0,HJ17&lt;=$C$40),1,0)</f>
        <v>0</v>
      </c>
      <c r="JY17" s="46">
        <f>IF(AND(KU17=0,HK17&lt;=$C$40),1,0)</f>
        <v>0</v>
      </c>
      <c r="JZ17" s="46">
        <f>IF(AND(KV17=0,HL17&lt;=$C$40),1,0)</f>
        <v>0</v>
      </c>
      <c r="KA17" s="46">
        <f>IF(AND(KW17=0,HM17&lt;=$C$40),1,0)</f>
        <v>0</v>
      </c>
      <c r="KB17" s="46">
        <f>IF(AND(KX17=0,HN17&lt;=$C$40),1,0)</f>
        <v>0</v>
      </c>
      <c r="KC17" s="46">
        <f>IF(AND(KY17=0,HO17&lt;=$C$40),1,0)</f>
        <v>0</v>
      </c>
      <c r="KD17" s="46">
        <f>IF(AND(KZ17=0,HP17&lt;=$C$40),1,0)</f>
        <v>0</v>
      </c>
      <c r="KE17" s="46">
        <f>IF(AND(LA17=0,HQ17&lt;=$C$40),1,0)</f>
        <v>0</v>
      </c>
      <c r="KF17" s="46">
        <f>IF(AND(LB17=0,HR17&lt;=$C$40),1,0)</f>
        <v>0</v>
      </c>
      <c r="KG17" s="46">
        <f>IF(AND(LC17=0,HS17&lt;=$C$40),1,0)</f>
        <v>0</v>
      </c>
      <c r="KH17" s="46">
        <f>IF(AND(LD17=0,HT17&lt;=$C$40),1,0)</f>
        <v>0</v>
      </c>
      <c r="KI17" s="46">
        <f>IF(AND(LE17=0,HU17&lt;=$C$40),1,0)</f>
        <v>0</v>
      </c>
      <c r="KJ17" s="46">
        <f>IF(AND(LF17=0,HV17&lt;=$C$40),1,0)</f>
        <v>0</v>
      </c>
      <c r="KK17" s="46">
        <f>IF(AND(LG17=0,HW17&lt;=$C$40),1,0)</f>
        <v>0</v>
      </c>
      <c r="KL17" s="46">
        <f>IF(AND(LH17=0,HX17&lt;=$C$40),1,0)</f>
        <v>0</v>
      </c>
      <c r="KM17" s="46">
        <f>IF(AND(LI17=0,HY17&lt;=$C$40),1,0)</f>
        <v>0</v>
      </c>
      <c r="KN17" s="46">
        <f>IF(AND(LJ17=0,HZ17&lt;=$C$40),1,0)</f>
        <v>0</v>
      </c>
      <c r="KO17" s="46">
        <f>IF(AND(LK17=0,IA17&lt;=$C$40),1,0)</f>
        <v>0</v>
      </c>
      <c r="KP17" s="46">
        <f>IF(AND(LL17=0,IB17&lt;=$C$40),1,0)</f>
        <v>0</v>
      </c>
      <c r="KQ17" s="46">
        <f>IF(AND(LM17=0,IC17&lt;=$C$40),1,0)</f>
        <v>0</v>
      </c>
      <c r="KR17" s="61">
        <f t="shared" si="167"/>
        <v>0.36</v>
      </c>
      <c r="KS17" s="1">
        <f>IF(OR(KS16=1,AND(OY17=1,LO17&lt;=$C$41)),1,0)</f>
        <v>0</v>
      </c>
      <c r="KT17" s="1">
        <f>IF(OR(KT16=1,AND(OZ17=1,LP17&lt;=$C$41)),1,0)</f>
        <v>0</v>
      </c>
      <c r="KU17" s="1">
        <f>IF(OR(KU16=1,AND(PA17=1,LQ17&lt;=$C$41)),1,0)</f>
        <v>0</v>
      </c>
      <c r="KV17" s="1">
        <f>IF(OR(KV16=1,AND(PB17=1,LR17&lt;=$C$41)),1,0)</f>
        <v>0</v>
      </c>
      <c r="KW17" s="1">
        <f>IF(OR(KW16=1,AND(PC17=1,LS17&lt;=$C$41)),1,0)</f>
        <v>0</v>
      </c>
      <c r="KX17" s="1">
        <f>IF(OR(KX16=1,AND(PD17=1,LT17&lt;=$C$41)),1,0)</f>
        <v>0</v>
      </c>
      <c r="KY17" s="1">
        <f>IF(OR(KY16=1,AND(PE17=1,LU17&lt;=$C$41)),1,0)</f>
        <v>0</v>
      </c>
      <c r="KZ17" s="1">
        <f>IF(OR(KZ16=1,AND(PF17=1,LV17&lt;=$C$41)),1,0)</f>
        <v>0</v>
      </c>
      <c r="LA17" s="1">
        <f>IF(OR(LA16=1,AND(PG17=1,LW17&lt;=$C$41)),1,0)</f>
        <v>0</v>
      </c>
      <c r="LB17" s="1">
        <f>IF(OR(LB16=1,AND(PH17=1,LX17&lt;=$C$41)),1,0)</f>
        <v>0</v>
      </c>
      <c r="LC17" s="1">
        <f>IF(OR(LC16=1,AND(PI17=1,LY17&lt;=$C$41)),1,0)</f>
        <v>0</v>
      </c>
      <c r="LD17" s="1">
        <f>IF(OR(LD16=1,AND(PJ17=1,LZ17&lt;=$C$41)),1,0)</f>
        <v>0</v>
      </c>
      <c r="LE17" s="1">
        <f>IF(OR(LE16=1,AND(PK17=1,MA17&lt;=$C$41)),1,0)</f>
        <v>0</v>
      </c>
      <c r="LF17" s="1">
        <f>IF(OR(LF16=1,AND(PL17=1,MB17&lt;=$C$41)),1,0)</f>
        <v>0</v>
      </c>
      <c r="LG17" s="1">
        <f>IF(OR(LG16=1,AND(PM17=1,MC17&lt;=$C$41)),1,0)</f>
        <v>0</v>
      </c>
      <c r="LH17" s="1">
        <f>IF(OR(LH16=1,AND(PN17=1,MD17&lt;=$C$41)),1,0)</f>
        <v>0</v>
      </c>
      <c r="LI17" s="1">
        <f>IF(OR(LI16=1,AND(PO17=1,ME17&lt;=$C$41)),1,0)</f>
        <v>0</v>
      </c>
      <c r="LJ17" s="1">
        <f>IF(OR(LJ16=1,AND(PP17=1,MF17&lt;=$C$41)),1,0)</f>
        <v>0</v>
      </c>
      <c r="LK17" s="1">
        <f>IF(OR(LK16=1,AND(PQ17=1,MG17&lt;=$C$41)),1,0)</f>
        <v>0</v>
      </c>
      <c r="LL17" s="1">
        <f>IF(OR(LL16=1,AND(PR17=1,MH17&lt;=$C$41)),1,0)</f>
        <v>0</v>
      </c>
      <c r="LM17" s="1">
        <f>IF(OR(LM16=1,AND(PS17=1,MI17&lt;=$C$41)),1,0)</f>
        <v>0</v>
      </c>
      <c r="LN17" s="61">
        <f t="shared" si="168"/>
        <v>0.36</v>
      </c>
      <c r="LO17" s="57">
        <f t="shared" si="169"/>
        <v>7.2467115887310589</v>
      </c>
      <c r="LP17" s="57">
        <f t="shared" si="170"/>
        <v>2.8097438757546431</v>
      </c>
      <c r="LQ17" s="57">
        <f t="shared" si="171"/>
        <v>3.9557503131504319</v>
      </c>
      <c r="LR17" s="57">
        <f t="shared" si="172"/>
        <v>4.9915967689771517</v>
      </c>
      <c r="LS17" s="57">
        <f t="shared" si="173"/>
        <v>5.887176958425214</v>
      </c>
      <c r="LT17" s="57">
        <f t="shared" si="174"/>
        <v>6.5956976772528524</v>
      </c>
      <c r="LU17" s="57">
        <f t="shared" si="175"/>
        <v>7.0152162819752641</v>
      </c>
      <c r="LV17" s="57">
        <f t="shared" si="176"/>
        <v>7.2829249375256548</v>
      </c>
      <c r="LW17" s="57">
        <f t="shared" si="177"/>
        <v>7.3289870089968021</v>
      </c>
      <c r="LX17" s="57">
        <f t="shared" si="178"/>
        <v>7.280441877678073</v>
      </c>
      <c r="LY17" s="57">
        <f t="shared" si="179"/>
        <v>7.151319020336917</v>
      </c>
      <c r="LZ17" s="57">
        <f t="shared" si="180"/>
        <v>2.8179018472453001</v>
      </c>
      <c r="MA17" s="57">
        <f t="shared" si="181"/>
        <v>3.4511239877017621</v>
      </c>
      <c r="MB17" s="57">
        <f t="shared" si="182"/>
        <v>4.0843461281582254</v>
      </c>
      <c r="MC17" s="57">
        <f t="shared" si="183"/>
        <v>4.717568268614686</v>
      </c>
      <c r="MD17" s="57">
        <f t="shared" si="184"/>
        <v>5.3507904090711476</v>
      </c>
      <c r="ME17" s="57">
        <f t="shared" si="185"/>
        <v>5.9840125495276091</v>
      </c>
      <c r="MF17" s="57">
        <f t="shared" si="186"/>
        <v>6.5877954541402008</v>
      </c>
      <c r="MG17" s="57">
        <f t="shared" si="187"/>
        <v>6.9739400555518003</v>
      </c>
      <c r="MH17" s="57">
        <f t="shared" si="188"/>
        <v>7.197273579377673</v>
      </c>
      <c r="MI17" s="57">
        <f t="shared" si="189"/>
        <v>7.2473635157110019</v>
      </c>
      <c r="MJ17" s="61">
        <f t="shared" si="190"/>
        <v>0.36</v>
      </c>
      <c r="MK17" s="57" t="e">
        <f>IF(AND(ABS(CG17)&gt;0,EU17*$C$19&gt;=DY16,NG17&lt;&gt;0),3,NA())</f>
        <v>#N/A</v>
      </c>
      <c r="ML17" s="57" t="e">
        <f t="shared" si="261"/>
        <v>#N/A</v>
      </c>
      <c r="MM17" s="57" t="e">
        <f t="shared" si="262"/>
        <v>#N/A</v>
      </c>
      <c r="MN17" s="57" t="e">
        <f t="shared" si="263"/>
        <v>#N/A</v>
      </c>
      <c r="MO17" s="57" t="e">
        <f t="shared" si="264"/>
        <v>#N/A</v>
      </c>
      <c r="MP17" s="57" t="e">
        <f t="shared" si="265"/>
        <v>#N/A</v>
      </c>
      <c r="MQ17" s="57" t="e">
        <f t="shared" si="266"/>
        <v>#N/A</v>
      </c>
      <c r="MR17" s="57" t="e">
        <f t="shared" si="267"/>
        <v>#N/A</v>
      </c>
      <c r="MS17" s="57" t="e">
        <f t="shared" si="268"/>
        <v>#N/A</v>
      </c>
      <c r="MT17" s="57" t="e">
        <f t="shared" si="269"/>
        <v>#N/A</v>
      </c>
      <c r="MU17" s="57" t="e">
        <f t="shared" si="270"/>
        <v>#N/A</v>
      </c>
      <c r="MV17" s="57" t="e">
        <f t="shared" si="271"/>
        <v>#N/A</v>
      </c>
      <c r="MW17" s="57" t="e">
        <f t="shared" si="272"/>
        <v>#N/A</v>
      </c>
      <c r="MX17" s="57" t="e">
        <f t="shared" si="273"/>
        <v>#N/A</v>
      </c>
      <c r="MY17" s="57" t="e">
        <f t="shared" si="274"/>
        <v>#N/A</v>
      </c>
      <c r="MZ17" s="57" t="e">
        <f t="shared" si="275"/>
        <v>#N/A</v>
      </c>
      <c r="NA17" s="57" t="e">
        <f t="shared" si="276"/>
        <v>#N/A</v>
      </c>
      <c r="NB17" s="57" t="e">
        <f t="shared" si="277"/>
        <v>#N/A</v>
      </c>
      <c r="NC17" s="57" t="e">
        <f t="shared" si="278"/>
        <v>#N/A</v>
      </c>
      <c r="ND17" s="57" t="e">
        <f t="shared" si="279"/>
        <v>#N/A</v>
      </c>
      <c r="NE17" s="57" t="e">
        <f t="shared" si="280"/>
        <v>#N/A</v>
      </c>
      <c r="NF17" s="61">
        <f t="shared" si="211"/>
        <v>0.36</v>
      </c>
      <c r="NG17" s="260">
        <f>IF(OY16=0,MIN('Drive Train'!$F$35-FQ16*$C$19*'Drive Train'!$F$39,NG16+$C$39)-$C$7,IF(LO16-1&lt;=0,0,IF($C$37=Motors!$C$29,MAX(MAX(NG$8:NG16)*-1,NG16-$C$39),MAX(0,MAX(NG$8:NG16)*-1,NG16-$C$39))))</f>
        <v>9.0375059169964747</v>
      </c>
      <c r="NH17" s="260">
        <f>IF(OZ16=0,MIN('Drive Train'!$F$35-FR16*$C$19*'Drive Train'!$F$39,NH16+$C$39)-$C$7,IF(LP16-1&lt;=0,0,IF($C$37=Motors!$C$29,MAX(MAX(NH$8:NH16)*-1,NH16-$C$39),MAX(0,MAX(NH$8:NH16)*-1,NH16-$C$39))))</f>
        <v>7.2637839510606454</v>
      </c>
      <c r="NI17" s="260">
        <f>IF(PA16=0,MIN('Drive Train'!$F$35-FS16*$C$19*'Drive Train'!$F$39,NI16+$C$39)-$C$7,IF(LQ16-1&lt;=0,0,IF($C$37=Motors!$C$29,MAX(MAX(NI$8:NI16)*-1,NI16-$C$39),MAX(0,MAX(NI$8:NI16)*-1,NI16-$C$39))))</f>
        <v>7.4244349990584944</v>
      </c>
      <c r="NJ17" s="260">
        <f>IF(PB16=0,MIN('Drive Train'!$F$35-FT16*$C$19*'Drive Train'!$F$39,NJ16+$C$39)-$C$7,IF(LR16-1&lt;=0,0,IF($C$37=Motors!$C$29,MAX(MAX(NJ$8:NJ16)*-1,NJ16-$C$39),MAX(0,MAX(NJ$8:NJ16)*-1,NJ16-$C$39))))</f>
        <v>7.646084196201631</v>
      </c>
      <c r="NK17" s="260">
        <f>IF(PC16=0,MIN('Drive Train'!$F$35-FU16*$C$19*'Drive Train'!$F$39,NK16+$C$39)-$C$7,IF(LS16-1&lt;=0,0,IF($C$37=Motors!$C$29,MAX(MAX(NK$8:NK16)*-1,NK16-$C$39),MAX(0,MAX(NK$8:NK16)*-1,NK16-$C$39))))</f>
        <v>7.9277971046207512</v>
      </c>
      <c r="NL17" s="260">
        <f>IF(PD16=0,MIN('Drive Train'!$F$35-FV16*$C$19*'Drive Train'!$F$39,NL16+$C$39)-$C$7,IF(LT16-1&lt;=0,0,IF($C$37=Motors!$C$29,MAX(MAX(NL$8:NL16)*-1,NL16-$C$39),MAX(0,MAX(NL$8:NL16)*-1,NL16-$C$39))))</f>
        <v>8.2598844745066167</v>
      </c>
      <c r="NM17" s="260">
        <f>IF(PE16=0,MIN('Drive Train'!$F$35-FW16*$C$19*'Drive Train'!$F$39,NM16+$C$39)-$C$7,IF(LU16-1&lt;=0,0,IF($C$37=Motors!$C$29,MAX(MAX(NM$8:NM16)*-1,NM16-$C$39),MAX(0,MAX(NM$8:NM16)*-1,NM16-$C$39))))</f>
        <v>8.6896139111572896</v>
      </c>
      <c r="NN17" s="260">
        <f>IF(PF16=0,MIN('Drive Train'!$F$35-FX16*$C$19*'Drive Train'!$F$39,NN16+$C$39)-$C$7,IF(LV16-1&lt;=0,0,IF($C$37=Motors!$C$29,MAX(MAX(NN$8:NN16)*-1,NN16-$C$39),MAX(0,MAX(NN$8:NN16)*-1,NN16-$C$39))))</f>
        <v>9.1508557558821941</v>
      </c>
      <c r="NO17" s="260">
        <f>IF(PG16=0,MIN('Drive Train'!$F$35-FY16*$C$19*'Drive Train'!$F$39,NO16+$C$39)-$C$7,IF(LW16-1&lt;=0,0,IF($C$37=Motors!$C$29,MAX(MAX(NO$8:NO16)*-1,NO16-$C$39),MAX(0,MAX(NO$8:NO16)*-1,NO16-$C$39))))</f>
        <v>9.5991717355266921</v>
      </c>
      <c r="NP17" s="260">
        <f>IF(PH16=0,MIN('Drive Train'!$F$35-FZ16*$C$19*'Drive Train'!$F$39,NP16+$C$39)-$C$7,IF(LX16-1&lt;=0,0,IF($C$37=Motors!$C$29,MAX(MAX(NP$8:NP16)*-1,NP16-$C$39),MAX(0,MAX(NP$8:NP16)*-1,NP16-$C$39))))</f>
        <v>10.053628148680517</v>
      </c>
      <c r="NQ17" s="260">
        <f>IF(PI16=0,MIN('Drive Train'!$F$35-GA16*$C$19*'Drive Train'!$F$39,NQ16+$C$39)-$C$7,IF(LY16-1&lt;=0,0,IF($C$37=Motors!$C$29,MAX(MAX(NQ$8:NQ16)*-1,NQ16-$C$39),MAX(0,MAX(NQ$8:NQ16)*-1,NQ16-$C$39))))</f>
        <v>10.480158330329825</v>
      </c>
      <c r="NR17" s="260">
        <f>IF(PJ16=0,MIN('Drive Train'!$F$35-GB16*$C$19*'Drive Train'!$F$39,NR16+$C$39)-$C$7,IF(LZ16-1&lt;=0,0,IF($C$37=Motors!$C$29,MAX(MAX(NR$8:NR16)*-1,NR16-$C$39),MAX(0,MAX(NR$8:NR16)*-1,NR16-$C$39))))</f>
        <v>10.542963707682064</v>
      </c>
      <c r="NS17" s="260">
        <f>IF(PK16=0,MIN('Drive Train'!$F$35-GC16*$C$19*'Drive Train'!$F$39,NS16+$C$39)-$C$7,IF(MA16-1&lt;=0,0,IF($C$37=Motors!$C$29,MAX(MAX(NS$8:NS16)*-1,NS16-$C$39),MAX(0,MAX(NS$8:NS16)*-1,NS16-$C$39))))</f>
        <v>10.213825141523882</v>
      </c>
      <c r="NT17" s="260">
        <f>IF(PL16=0,MIN('Drive Train'!$F$35-GD16*$C$19*'Drive Train'!$F$39,NT16+$C$39)-$C$7,IF(MB16-1&lt;=0,0,IF($C$37=Motors!$C$29,MAX(MAX(NT$8:NT16)*-1,NT16-$C$39),MAX(0,MAX(NT$8:NT16)*-1,NT16-$C$39))))</f>
        <v>9.8846865753656985</v>
      </c>
      <c r="NU17" s="260">
        <f>IF(PM16=0,MIN('Drive Train'!$F$35-GE16*$C$19*'Drive Train'!$F$39,NU16+$C$39)-$C$7,IF(MC16-1&lt;=0,0,IF($C$37=Motors!$C$29,MAX(MAX(NU$8:NU16)*-1,NU16-$C$39),MAX(0,MAX(NU$8:NU16)*-1,NU16-$C$39))))</f>
        <v>9.5555480092075165</v>
      </c>
      <c r="NV17" s="260">
        <f>IF(PN16=0,MIN('Drive Train'!$F$35-GF16*$C$19*'Drive Train'!$F$39,NV16+$C$39)-$C$7,IF(MD16-1&lt;=0,0,IF($C$37=Motors!$C$29,MAX(MAX(NV$8:NV16)*-1,NV16-$C$39),MAX(0,MAX(NV$8:NV16)*-1,NV16-$C$39))))</f>
        <v>9.2264094430493326</v>
      </c>
      <c r="NW17" s="260">
        <f>IF(PO16=0,MIN('Drive Train'!$F$35-GG16*$C$19*'Drive Train'!$F$39,NW16+$C$39)-$C$7,IF(ME16-1&lt;=0,0,IF($C$37=Motors!$C$29,MAX(MAX(NW$8:NW16)*-1,NW16-$C$39),MAX(0,MAX(NW$8:NW16)*-1,NW16-$C$39))))</f>
        <v>8.8972708768911506</v>
      </c>
      <c r="NX17" s="260">
        <f>IF(PP16=0,MIN('Drive Train'!$F$35-GH16*$C$19*'Drive Train'!$F$39,NX16+$C$39)-$C$7,IF(MF16-1&lt;=0,0,IF($C$37=Motors!$C$29,MAX(MAX(NX$8:NX16)*-1,NX16-$C$39),MAX(0,MAX(NX$8:NX16)*-1,NX16-$C$39))))</f>
        <v>8.7009065594192663</v>
      </c>
      <c r="NY17" s="260">
        <f>IF(PQ16=0,MIN('Drive Train'!$F$35-GI16*$C$19*'Drive Train'!$F$39,NY16+$C$39)-$C$7,IF(MG16-1&lt;=0,0,IF($C$37=Motors!$C$29,MAX(MAX(NY$8:NY16)*-1,NY16-$C$39),MAX(0,MAX(NY$8:NY16)*-1,NY16-$C$39))))</f>
        <v>8.9055532726148314</v>
      </c>
      <c r="NZ17" s="260">
        <f>IF(PR16=0,MIN('Drive Train'!$F$35-GJ16*$C$19*'Drive Train'!$F$39,NZ16+$C$39)-$C$7,IF(MH16-1&lt;=0,0,IF($C$37=Motors!$C$29,MAX(MAX(NZ$8:NZ16)*-1,NZ16-$C$39),MAX(0,MAX(NZ$8:NZ16)*-1,NZ16-$C$39))))</f>
        <v>9.017301343966329</v>
      </c>
      <c r="OA17" s="260">
        <f>IF(PS16=0,MIN('Drive Train'!$F$35-GK16*$C$19*'Drive Train'!$F$39,OA16+$C$39)-$C$7,IF(MI16-1&lt;=0,0,IF($C$37=Motors!$C$29,MAX(MAX(OA$8:OA16)*-1,OA16-$C$39),MAX(0,MAX(OA$8:OA16)*-1,OA16-$C$39))))</f>
        <v>9.0460814407436541</v>
      </c>
      <c r="OB17" s="61">
        <f t="shared" si="212"/>
        <v>0.36</v>
      </c>
      <c r="OC17" s="260">
        <f>'Drive Train'!$F$35-(FQ17*$C$13)*$C$19*'Drive Train'!$F$39</f>
        <v>10.248226049215981</v>
      </c>
      <c r="OD17" s="260">
        <f>'Drive Train'!$F$35-(FR17*$C$13)*$C$19*'Drive Train'!$F$39</f>
        <v>8.5846917427387073</v>
      </c>
      <c r="OE17" s="260">
        <f>'Drive Train'!$F$35-(FS17*$C$13)*$C$19*'Drive Train'!$F$39</f>
        <v>8.7444723771833779</v>
      </c>
      <c r="OF17" s="260">
        <f>'Drive Train'!$F$35-(FT17*$C$13)*$C$19*'Drive Train'!$F$39</f>
        <v>8.9570779068007873</v>
      </c>
      <c r="OG17" s="260">
        <f>'Drive Train'!$F$35-(FU17*$C$13)*$C$19*'Drive Train'!$F$39</f>
        <v>9.2172458004450419</v>
      </c>
      <c r="OH17" s="260">
        <f>'Drive Train'!$F$35-(FV17*$C$13)*$C$19*'Drive Train'!$F$39</f>
        <v>9.5131759572241492</v>
      </c>
      <c r="OI17" s="260">
        <f>'Drive Train'!$F$35-(FW17*$C$13)*$C$19*'Drive Train'!$F$39</f>
        <v>9.914693350808788</v>
      </c>
      <c r="OJ17" s="260">
        <f>'Drive Train'!$F$35-(FX17*$C$13)*$C$19*'Drive Train'!$F$39</f>
        <v>10.329501867391469</v>
      </c>
      <c r="OK17" s="260">
        <f>'Drive Train'!$F$35-(FY17*$C$13)*$C$19*'Drive Train'!$F$39</f>
        <v>10.698718148981653</v>
      </c>
      <c r="OL17" s="260">
        <f>'Drive Train'!$F$35-(FZ17*$C$13)*$C$19*'Drive Train'!$F$39</f>
        <v>11.047686171462386</v>
      </c>
      <c r="OM17" s="260">
        <f>'Drive Train'!$F$35-(GA17*$C$13)*$C$19*'Drive Train'!$F$39</f>
        <v>11.367015482966245</v>
      </c>
      <c r="ON17" s="260">
        <f>'Drive Train'!$F$35-(GB17*$C$13)*$C$19*'Drive Train'!$F$39</f>
        <v>11.167003182112916</v>
      </c>
      <c r="OO17" s="260">
        <f>'Drive Train'!$F$35-(GC17*$C$13)*$C$19*'Drive Train'!$F$39</f>
        <v>10.925717761876511</v>
      </c>
      <c r="OP17" s="260">
        <f>'Drive Train'!$F$35-(GD17*$C$13)*$C$19*'Drive Train'!$F$39</f>
        <v>10.684432341640106</v>
      </c>
      <c r="OQ17" s="260">
        <f>'Drive Train'!$F$35-(GE17*$C$13)*$C$19*'Drive Train'!$F$39</f>
        <v>10.4431469214037</v>
      </c>
      <c r="OR17" s="260">
        <f>'Drive Train'!$F$35-(GF17*$C$13)*$C$19*'Drive Train'!$F$39</f>
        <v>10.201861501167294</v>
      </c>
      <c r="OS17" s="260">
        <f>'Drive Train'!$F$35-(GG17*$C$13)*$C$19*'Drive Train'!$F$39</f>
        <v>9.9605760809308883</v>
      </c>
      <c r="OT17" s="260">
        <f>'Drive Train'!$F$35-(GH17*$C$13)*$C$19*'Drive Train'!$F$39</f>
        <v>10.032768029974775</v>
      </c>
      <c r="OU17" s="260">
        <f>'Drive Train'!$F$35-(GI17*$C$13)*$C$19*'Drive Train'!$F$39</f>
        <v>10.15442022507264</v>
      </c>
      <c r="OV17" s="260">
        <f>'Drive Train'!$F$35-(GJ17*$C$13)*$C$19*'Drive Train'!$F$39</f>
        <v>10.229928629422904</v>
      </c>
      <c r="OW17" s="260">
        <f>'Drive Train'!$F$35-(GK17*$C$13)*$C$19*'Drive Train'!$F$39</f>
        <v>10.246127872410595</v>
      </c>
      <c r="OX17" s="61">
        <f t="shared" si="213"/>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7">
        <f t="shared" si="214"/>
        <v>0.36</v>
      </c>
      <c r="PU17" s="57">
        <f t="shared" si="215"/>
        <v>1.579348870215133</v>
      </c>
      <c r="PV17" s="57">
        <f t="shared" si="216"/>
        <v>0.5800304427143097</v>
      </c>
      <c r="PW17" s="57">
        <f t="shared" si="217"/>
        <v>0.82224928043480716</v>
      </c>
      <c r="PX17" s="57">
        <f t="shared" si="218"/>
        <v>1.047750359821217</v>
      </c>
      <c r="PY17" s="57">
        <f t="shared" si="219"/>
        <v>1.2518788802478256</v>
      </c>
      <c r="PZ17" s="57">
        <f t="shared" si="220"/>
        <v>1.4218368491699531</v>
      </c>
      <c r="QA17" s="57">
        <f t="shared" si="221"/>
        <v>1.5183844143625942</v>
      </c>
      <c r="QB17" s="57">
        <f t="shared" si="222"/>
        <v>1.5870818100960715</v>
      </c>
      <c r="QC17" s="57">
        <f t="shared" si="223"/>
        <v>1.6012021625194626</v>
      </c>
      <c r="QD17" s="57">
        <f t="shared" si="224"/>
        <v>1.6015956444002053</v>
      </c>
      <c r="QE17" s="57">
        <f t="shared" si="225"/>
        <v>1.5917723214060242</v>
      </c>
      <c r="QF17" s="57">
        <f t="shared" si="226"/>
        <v>0.58342313288885927</v>
      </c>
      <c r="QG17" s="57">
        <f t="shared" si="227"/>
        <v>0.71452650874307833</v>
      </c>
      <c r="QH17" s="57">
        <f t="shared" si="228"/>
        <v>0.84562988459729738</v>
      </c>
      <c r="QI17" s="57">
        <f t="shared" si="229"/>
        <v>0.97673326045151609</v>
      </c>
      <c r="QJ17" s="57">
        <f t="shared" si="230"/>
        <v>1.107836636305735</v>
      </c>
      <c r="QK17" s="57">
        <f t="shared" si="231"/>
        <v>1.2389400121599539</v>
      </c>
      <c r="QL17" s="57">
        <f t="shared" si="232"/>
        <v>1.3664235551360979</v>
      </c>
      <c r="QM17" s="57">
        <f t="shared" si="233"/>
        <v>1.4744871506586006</v>
      </c>
      <c r="QN17" s="57">
        <f t="shared" si="234"/>
        <v>1.5528124463244826</v>
      </c>
      <c r="QO17" s="57">
        <f t="shared" si="235"/>
        <v>1.576756490698709</v>
      </c>
      <c r="QP17" s="61">
        <f t="shared" si="236"/>
        <v>0.36</v>
      </c>
      <c r="QQ17" s="57">
        <f>MIN(FQ17,$C$16)*$C$17*1000/60/60/$C$21</f>
        <v>0.5324103723466953</v>
      </c>
      <c r="QR17" s="57">
        <f>MIN(FR17,$C$16)*$C$17*1000/60/60/$C$21</f>
        <v>0.94401630297912098</v>
      </c>
      <c r="QS17" s="57">
        <f>MIN(FS17,$C$16)*$C$17*1000/60/60/$C$21</f>
        <v>0.90448200754465735</v>
      </c>
      <c r="QT17" s="57">
        <f>MIN(FT17,$C$16)*$C$17*1000/60/60/$C$21</f>
        <v>0.85187732332802346</v>
      </c>
      <c r="QU17" s="57">
        <f>MIN(FU17,$C$16)*$C$17*1000/60/60/$C$21</f>
        <v>0.78750435093595461</v>
      </c>
      <c r="QV17" s="57">
        <f>MIN(FV17,$C$16)*$C$17*1000/60/60/$C$21</f>
        <v>0.71428277257175288</v>
      </c>
      <c r="QW17" s="57">
        <f>MIN(FW17,$C$16)*$C$17*1000/60/60/$C$21</f>
        <v>0.6149358941767511</v>
      </c>
      <c r="QX17" s="57">
        <f>MIN(FX17,$C$16)*$C$17*1000/60/60/$C$21</f>
        <v>0.51230041209653665</v>
      </c>
      <c r="QY17" s="57">
        <f>MIN(FY17,$C$16)*$C$17*1000/60/60/$C$21</f>
        <v>0.42094575196308309</v>
      </c>
      <c r="QZ17" s="57">
        <f>MIN(FZ17,$C$16)*$C$17*1000/60/60/$C$21</f>
        <v>0.3346010898212437</v>
      </c>
      <c r="RA17" s="57">
        <f>MIN(GA17,$C$16)*$C$17*1000/60/60/$C$21</f>
        <v>0.25558989183874337</v>
      </c>
      <c r="RB17" s="57">
        <f>MIN(GB17,$C$16)*$C$17*1000/60/60/$C$21</f>
        <v>0.30507865134921142</v>
      </c>
      <c r="RC17" s="57">
        <f>MIN(GC17,$C$16)*$C$17*1000/60/60/$C$21</f>
        <v>0.36477956016590518</v>
      </c>
      <c r="RD17" s="57">
        <f>MIN(GD17,$C$16)*$C$17*1000/60/60/$C$21</f>
        <v>0.424480468982599</v>
      </c>
      <c r="RE17" s="57">
        <f>MIN(GE17,$C$16)*$C$17*1000/60/60/$C$21</f>
        <v>0.48418137779929266</v>
      </c>
      <c r="RF17" s="57">
        <f>MIN(GF17,$C$16)*$C$17*1000/60/60/$C$21</f>
        <v>0.54388228661598648</v>
      </c>
      <c r="RG17" s="57">
        <f>MIN(GG17,$C$16)*$C$17*1000/60/60/$C$21</f>
        <v>0.60358319543268013</v>
      </c>
      <c r="RH17" s="57">
        <f>MIN(GH17,$C$16)*$C$17*1000/60/60/$C$21</f>
        <v>0.58572084401937963</v>
      </c>
      <c r="RI17" s="57">
        <f>MIN(GI17,$C$16)*$C$17*1000/60/60/$C$21</f>
        <v>0.55562061417634845</v>
      </c>
      <c r="RJ17" s="57">
        <f>MIN(GJ17,$C$16)*$C$17*1000/60/60/$C$21</f>
        <v>0.53693767693715488</v>
      </c>
      <c r="RK17" s="57">
        <f>MIN(GK17,$C$16)*$C$17*1000/60/60/$C$21</f>
        <v>0.5329295212534837</v>
      </c>
      <c r="RL17" s="61">
        <f t="shared" si="237"/>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v>
      </c>
      <c r="RR17" s="2">
        <f>IF(AND(LT17&gt;=LT$6*'Drive Train'!$AA$52,LT17&lt;=LT$6*'Drive Train'!$AA$53,KX17=0,KB17=0,EZ17&gt;0),$C$17,0)</f>
        <v>0</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0.04</v>
      </c>
      <c r="RW17" s="2">
        <f>IF(AND(LY17&gt;=LY$6*'Drive Train'!$AA$52,LY17&lt;=LY$6*'Drive Train'!$AA$53,LC17=0,KG17=0,FE17&gt;0),$C$17,0)</f>
        <v>0.04</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0.04</v>
      </c>
      <c r="SD17" s="2">
        <f>IF(AND(MF17&gt;=MF$6*'Drive Train'!$AA$52,MF17&lt;=MF$6*'Drive Train'!$AA$53,LJ17=0,KN17=0,FL17&gt;0),$C$17,0)</f>
        <v>0.04</v>
      </c>
      <c r="SE17" s="2">
        <f>IF(AND(MG17&gt;=MG$6*'Drive Train'!$AA$52,MG17&lt;=MG$6*'Drive Train'!$AA$53,LK17=0,KO17=0,FM17&gt;0),$C$17,0)</f>
        <v>0.04</v>
      </c>
      <c r="SF17" s="2">
        <f>IF(AND(MH17&gt;=MH$6*'Drive Train'!$AA$52,MH17&lt;=MH$6*'Drive Train'!$AA$53,LL17=0,KP17=0,FN17&gt;0),$C$17,0)</f>
        <v>0.04</v>
      </c>
      <c r="SG17" s="2">
        <f>IF(AND(MI17&gt;=MI$6*'Drive Train'!$AA$52,MI17&lt;=MI$6*'Drive Train'!$AA$53,LM17=0,KQ17=0,FO17&gt;0),$C$17,0)</f>
        <v>0.04</v>
      </c>
      <c r="SH17" s="61">
        <f t="shared" si="238"/>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48">
        <f t="shared" si="239"/>
        <v>0.36</v>
      </c>
    </row>
    <row r="18" spans="1:524" x14ac:dyDescent="0.2">
      <c r="A18" s="14"/>
      <c r="B18" s="3" t="s">
        <v>109</v>
      </c>
      <c r="C18" s="137">
        <f>C17*'Drive Train'!F36</f>
        <v>48</v>
      </c>
      <c r="D18" s="5"/>
      <c r="E18" s="6"/>
      <c r="P18" s="5"/>
      <c r="R18" s="63">
        <f t="shared" si="114"/>
        <v>0.39999999999999997</v>
      </c>
      <c r="S18" s="2">
        <f>NG18/'Drive Train'!$F$35</f>
        <v>0.75411032787268617</v>
      </c>
      <c r="T18" s="2">
        <f>NH18/'Drive Train'!$F$35</f>
        <v>0.57523567126222652</v>
      </c>
      <c r="U18" s="2">
        <f>NI18/'Drive Train'!$F$35</f>
        <v>0.59241638464337398</v>
      </c>
      <c r="V18" s="2">
        <f>NJ18/'Drive Train'!$F$35</f>
        <v>0.61527719427965466</v>
      </c>
      <c r="W18" s="2">
        <f>NK18/'Drive Train'!$F$35</f>
        <v>0.64325223660699382</v>
      </c>
      <c r="X18" s="2">
        <f>NL18/'Drive Train'!$F$35</f>
        <v>0.67507268357248917</v>
      </c>
      <c r="Y18" s="2">
        <f>NM18/'Drive Train'!$F$35</f>
        <v>0.71824659686115999</v>
      </c>
      <c r="Z18" s="2">
        <f>NN18/'Drive Train'!$F$35</f>
        <v>0.76284966316037295</v>
      </c>
      <c r="AA18" s="2">
        <f>NO18/'Drive Train'!$F$35</f>
        <v>0.80255033860017788</v>
      </c>
      <c r="AB18" s="2">
        <f>NP18/'Drive Train'!$F$35</f>
        <v>0.84007378187767601</v>
      </c>
      <c r="AC18" s="2">
        <f>NQ18/'Drive Train'!$F$35</f>
        <v>0.87441026698561775</v>
      </c>
      <c r="AD18" s="2">
        <f>NR18/'Drive Train'!$F$35</f>
        <v>0.8529035679691308</v>
      </c>
      <c r="AE18" s="2">
        <f>NS18/'Drive Train'!$F$35</f>
        <v>0.82695889912650644</v>
      </c>
      <c r="AF18" s="2">
        <f>NT18/'Drive Train'!$F$35</f>
        <v>0.80101423028388219</v>
      </c>
      <c r="AG18" s="2">
        <f>NU18/'Drive Train'!$F$35</f>
        <v>0.77506956144125794</v>
      </c>
      <c r="AH18" s="2">
        <f>NV18/'Drive Train'!$F$35</f>
        <v>0.74912489259863368</v>
      </c>
      <c r="AI18" s="2">
        <f>NW18/'Drive Train'!$F$35</f>
        <v>0.72318022375600943</v>
      </c>
      <c r="AJ18" s="2">
        <f>NX18/'Drive Train'!$F$35</f>
        <v>0.73094279892201897</v>
      </c>
      <c r="AK18" s="2">
        <f>NY18/'Drive Train'!$F$35</f>
        <v>0.7440236801153377</v>
      </c>
      <c r="AL18" s="2">
        <f>NZ18/'Drive Train'!$F$35</f>
        <v>0.75214286337880698</v>
      </c>
      <c r="AM18" s="2">
        <f>OA18/'Drive Train'!$F$35</f>
        <v>0.75388471746350483</v>
      </c>
      <c r="AN18" s="61">
        <f t="shared" si="115"/>
        <v>0.39999999999999997</v>
      </c>
      <c r="AO18" s="46">
        <f>LO18*12*60/(PI() * 'Drive Train'!$F$15)/S$6*ABS(S18)</f>
        <v>2418.3038539188783</v>
      </c>
      <c r="AP18" s="46">
        <f>LP18*12*60/(PI() * 'Drive Train'!$F$15)/T$6*ABS(T18)</f>
        <v>207.65667748516771</v>
      </c>
      <c r="AQ18" s="46">
        <f>LQ18*12*60/(PI() * 'Drive Train'!$F$15)/U$6*ABS(U18)</f>
        <v>433.2670248953653</v>
      </c>
      <c r="AR18" s="46">
        <f>LR18*12*60/(PI() * 'Drive Train'!$F$15)/V$6*ABS(V18)</f>
        <v>738.67687102941272</v>
      </c>
      <c r="AS18" s="46">
        <f>LS18*12*60/(PI() * 'Drive Train'!$F$15)/W$6*ABS(W18)</f>
        <v>1117.5909487107119</v>
      </c>
      <c r="AT18" s="46">
        <f>LT18*12*60/(PI() * 'Drive Train'!$F$15)/X$6*ABS(X18)</f>
        <v>1552.0804068349912</v>
      </c>
      <c r="AU18" s="46">
        <f>LU18*12*60/(PI() * 'Drive Train'!$F$15)/Y$6*ABS(Y18)</f>
        <v>2025.00845777682</v>
      </c>
      <c r="AV18" s="46">
        <f>LV18*12*60/(PI() * 'Drive Train'!$F$15)/Z$6*ABS(Z18)</f>
        <v>2520.3001474148855</v>
      </c>
      <c r="AW18" s="46">
        <f>LW18*12*60/(PI() * 'Drive Train'!$F$15)/AA$6*ABS(AA18)</f>
        <v>2969.3478015643359</v>
      </c>
      <c r="AX18" s="46">
        <f>LX18*12*60/(PI() * 'Drive Train'!$F$15)/AB$6*ABS(AB18)</f>
        <v>3390.0801381634524</v>
      </c>
      <c r="AY18" s="46">
        <f>LY18*12*60/(PI() * 'Drive Train'!$F$15)/AC$6*ABS(AC18)</f>
        <v>3763.9859713951341</v>
      </c>
      <c r="AZ18" s="46">
        <f>LZ18*12*60/(PI() * 'Drive Train'!$F$15)/AD$6*ABS(AD18)</f>
        <v>1094.4060291904948</v>
      </c>
      <c r="BA18" s="46">
        <f>MA18*12*60/(PI() * 'Drive Train'!$F$15)/AE$6*ABS(AE18)</f>
        <v>1299.5625016970439</v>
      </c>
      <c r="BB18" s="46">
        <f>MB18*12*60/(PI() * 'Drive Train'!$F$15)/AF$6*ABS(AF18)</f>
        <v>1489.7570688601324</v>
      </c>
      <c r="BC18" s="46">
        <f>MC18*12*60/(PI() * 'Drive Train'!$F$15)/AG$6*ABS(AG18)</f>
        <v>1664.9897306797586</v>
      </c>
      <c r="BD18" s="46">
        <f>MD18*12*60/(PI() * 'Drive Train'!$F$15)/AH$6*ABS(AH18)</f>
        <v>1825.2604871559238</v>
      </c>
      <c r="BE18" s="46">
        <f>ME18*12*60/(PI() * 'Drive Train'!$F$15)/AI$6*ABS(AI18)</f>
        <v>1970.5693382886279</v>
      </c>
      <c r="BF18" s="46">
        <f>MF18*12*60/(PI() * 'Drive Train'!$F$15)/AJ$6*ABS(AJ18)</f>
        <v>2165.9540184403554</v>
      </c>
      <c r="BG18" s="46">
        <f>MG18*12*60/(PI() * 'Drive Train'!$F$15)/AK$6*ABS(AK18)</f>
        <v>2311.3441697925382</v>
      </c>
      <c r="BH18" s="46">
        <f>MH18*12*60/(PI() * 'Drive Train'!$F$15)/AL$6*ABS(AL18)</f>
        <v>2398.4416718399357</v>
      </c>
      <c r="BI18" s="46">
        <f>MI18*12*60/(PI() * 'Drive Train'!$F$15)/AM$6*ABS(AM18)</f>
        <v>2417.9728780929772</v>
      </c>
      <c r="BJ18" s="61">
        <f t="shared" si="65"/>
        <v>0.39999999999999997</v>
      </c>
      <c r="BK18" s="2">
        <f>IF(OR(KS17=1,AND($C$37=Motors!$C$31,OY17=1)),0,IF(NG18=0,-(CG17+$C$15)/($C$14-$C$15)*$C$12,($C$11*S18-AO18)/($C$11*S18)*$C$12*S18))</f>
        <v>0.77314326120692289</v>
      </c>
      <c r="BL18" s="2">
        <f>IF(OR(KT17=1,AND($C$37=Motors!$C$31,OZ17=1)),0,IF(NH18=0,-(CH17+$C$15)/($C$14-$C$15)*$C$12,($C$11*T18-AP18)/($C$11*T18)*$C$12*T18))</f>
        <v>1.3192032233553486</v>
      </c>
      <c r="BM18" s="2">
        <f>IF(OR(KU17=1,AND($C$37=Motors!$C$31,PA17=1)),0,IF(NI18=0,-(CI17+$C$15)/($C$14-$C$15)*$C$12,($C$11*U18-AQ18)/($C$11*U18)*$C$12*U18))</f>
        <v>1.2608372220310775</v>
      </c>
      <c r="BN18" s="2">
        <f>IF(OR(KV17=1,AND($C$37=Motors!$C$31,PB17=1)),0,IF(NJ18=0,-(CJ17+$C$15)/($C$14-$C$15)*$C$12,($C$11*V18-AR18)/($C$11*V18)*$C$12*V18))</f>
        <v>1.1808530388011234</v>
      </c>
      <c r="BO18" s="2">
        <f>IF(OR(KW17=1,AND($C$37=Motors!$C$31,PC17=1)),0,IF(NK18=0,-(CK17+$C$15)/($C$14-$C$15)*$C$12,($C$11*W18-AS18)/($C$11*W18)*$C$12*W18))</f>
        <v>1.0806670741486599</v>
      </c>
      <c r="BP18" s="2">
        <f>IF(OR(KX17=1,AND($C$37=Motors!$C$31,PD17=1)),0,IF(NL18=0,-(CL17+$C$15)/($C$14-$C$15)*$C$12,($C$11*X18-AT18)/($C$11*X18)*$C$12*X18))</f>
        <v>0.96515438025910449</v>
      </c>
      <c r="BQ18" s="2">
        <f>IF(OR(KY17=1,AND($C$37=Motors!$C$31,PE17=1)),0,IF(NM18=0,-(CM17+$C$15)/($C$14-$C$15)*$C$12,($C$11*Y18-AU18)/($C$11*Y18)*$C$12*Y18))</f>
        <v>0.86037716708119161</v>
      </c>
      <c r="BR18" s="2">
        <f>IF(OR(KZ17=1,AND($C$37=Motors!$C$31,PF17=1)),0,IF(NN18=0,-(CN17+$C$15)/($C$14-$C$15)*$C$12,($C$11*Z18-AV18)/($C$11*Z18)*$C$12*Z18))</f>
        <v>0.74914225372384569</v>
      </c>
      <c r="BS18" s="2">
        <f>IF(OR(LA17=1,AND($C$37=Motors!$C$31,PG17=1)),0,IF(NO18=0,-(CO17+$C$15)/($C$14-$C$15)*$C$12,($C$11*AA18-AW18)/($C$11*AA18)*$C$12*AA18))</f>
        <v>0.64648204012135202</v>
      </c>
      <c r="BT18" s="2">
        <f>IF(OR(LB17=1,AND($C$37=Motors!$C$31,PH17=1)),0,IF(NP18=0,-(CP17+$C$15)/($C$14-$C$15)*$C$12,($C$11*AB18-AX18)/($C$11*AB18)*$C$12*AB18))</f>
        <v>0.55109563582107912</v>
      </c>
      <c r="BU18" s="2">
        <f>IF(OR(LC17=1,AND($C$37=Motors!$C$31,PI17=1)),0,IF(NQ18=0,-(CQ17+$C$15)/($C$14-$C$15)*$C$12,($C$11*AC18-AY18)/($C$11*AC18)*$C$12*AC18))</f>
        <v>0.46875346179645749</v>
      </c>
      <c r="BV18" s="2">
        <f>IF(OR(LD17=1,AND($C$37=Motors!$C$31,PJ17=1)),0,IF(NR18=0,-(CR17+$C$15)/($C$14-$C$15)*$C$12,($C$11*AD18-AZ18)/($C$11*AD18)*$C$12*AD18))</f>
        <v>1.6055209388917306</v>
      </c>
      <c r="BW18" s="2">
        <f>IF(OR(LE17=1,AND($C$37=Motors!$C$31,PK17=1)),0,IF(NS18=0,-(CS17+$C$15)/($C$14-$C$15)*$C$12,($C$11*AE18-BA18)/($C$11*AE18)*$C$12*AE18))</f>
        <v>1.4504314676224768</v>
      </c>
      <c r="BX18" s="2">
        <f>IF(OR(LF17=1,AND($C$37=Motors!$C$31,PL17=1)),0,IF(NT18=0,-(CT17+$C$15)/($C$14-$C$15)*$C$12,($C$11*AF18-BB18)/($C$11*AF18)*$C$12*AF18))</f>
        <v>1.3020089319089028</v>
      </c>
      <c r="BY18" s="2">
        <f>IF(OR(LG17=1,AND($C$37=Motors!$C$31,PM17=1)),0,IF(NU18=0,-(CU17+$C$15)/($C$14-$C$15)*$C$12,($C$11*AG18-BC18)/($C$11*AG18)*$C$12*AG18))</f>
        <v>1.1602533317510095</v>
      </c>
      <c r="BZ18" s="2">
        <f>IF(OR(LH17=1,AND($C$37=Motors!$C$31,PN17=1)),0,IF(NV18=0,-(CV17+$C$15)/($C$14-$C$15)*$C$12,($C$11*AH18-BD18)/($C$11*AH18)*$C$12*AH18))</f>
        <v>1.0251646671487962</v>
      </c>
      <c r="CA18" s="2">
        <f>IF(OR(LI17=1,AND($C$37=Motors!$C$31,PO17=1)),0,IF(NW18=0,-(CW17+$C$15)/($C$14-$C$15)*$C$12,($C$11*AI18-BE18)/($C$11*AI18)*$C$12*AI18))</f>
        <v>0.89674293810226258</v>
      </c>
      <c r="CB18" s="2">
        <f>IF(OR(LJ17=1,AND($C$37=Motors!$C$31,PP17=1)),0,IF(NX18=0,-(CX17+$C$15)/($C$14-$C$15)*$C$12,($C$11*AJ18-BF18)/($C$11*AJ18)*$C$12*AJ18))</f>
        <v>0.82873147553404714</v>
      </c>
      <c r="CC18" s="2">
        <f>IF(OR(LK17=1,AND($C$37=Motors!$C$31,PQ17=1)),0,IF(NY18=0,-(CY17+$C$15)/($C$14-$C$15)*$C$12,($C$11*AK18-BG18)/($C$11*AK18)*$C$12*AK18))</f>
        <v>0.79604937406822973</v>
      </c>
      <c r="CD18" s="2">
        <f>IF(OR(LL17=1,AND($C$37=Motors!$C$31,PR17=1)),0,IF(NZ18=0,-(CZ17+$C$15)/($C$14-$C$15)*$C$12,($C$11*AL18-BH18)/($C$11*AL18)*$C$12*AL18))</f>
        <v>0.77716521220471113</v>
      </c>
      <c r="CE18" s="2">
        <f>IF(OR(LM17=1,AND($C$37=Motors!$C$31,PS17=1)),0,IF(OA18=0,-(DA17+$C$15)/($C$14-$C$15)*$C$12,($C$11*AM18-BI18)/($C$11*AM18)*$C$12*AM18))</f>
        <v>0.77273705274982052</v>
      </c>
      <c r="CF18" s="61">
        <f t="shared" si="67"/>
        <v>0.39999999999999997</v>
      </c>
      <c r="CG18" s="57">
        <f>IF(AND(KS17=1,OY17=1),0,ABS(BK18/$C$12*($C$14-$C$15)+$C$15) *'Drive Train'!$AA$49 + CG17*(1-'Drive Train'!$AA$49))</f>
        <v>43.908952453463982</v>
      </c>
      <c r="CH18" s="57">
        <f>IF(AND(KT17=1,OZ17=1),0,ABS(BL18/$C$12*($C$14-$C$15)+$C$15) *'Drive Train'!$AA$49 + CH17*(1-'Drive Train'!$AA$49))</f>
        <v>72.979281558710042</v>
      </c>
      <c r="CI18" s="57">
        <f>IF(AND(KU17=1,PA17=1),0,ABS(BM18/$C$12*($C$14-$C$15)+$C$15) *'Drive Train'!$AA$49 + CI17*(1-'Drive Train'!$AA$49))</f>
        <v>69.872079081571457</v>
      </c>
      <c r="CJ18" s="57">
        <f>IF(AND(KV17=1,PB17=1),0,ABS(BN18/$C$12*($C$14-$C$15)+$C$15) *'Drive Train'!$AA$49 + CJ17*(1-'Drive Train'!$AA$49))</f>
        <v>65.613999949453984</v>
      </c>
      <c r="CK18" s="57">
        <f>IF(AND(KW17=1,PC17=1),0,ABS(BO18/$C$12*($C$14-$C$15)+$C$15) *'Drive Train'!$AA$49 + CK17*(1-'Drive Train'!$AA$49))</f>
        <v>60.280448387250225</v>
      </c>
      <c r="CL18" s="57">
        <f>IF(AND(KX17=1,PD17=1),0,ABS(BP18/$C$12*($C$14-$C$15)+$C$15) *'Drive Train'!$AA$49 + CL17*(1-'Drive Train'!$AA$49))</f>
        <v>54.130955181428668</v>
      </c>
      <c r="CM18" s="57">
        <f>IF(AND(KY17=1,PE17=1),0,ABS(BQ18/$C$12*($C$14-$C$15)+$C$15) *'Drive Train'!$AA$49 + CM17*(1-'Drive Train'!$AA$49))</f>
        <v>48.552981550421933</v>
      </c>
      <c r="CN18" s="57">
        <f>IF(AND(KZ17=1,PF17=1),0,ABS(BR18/$C$12*($C$14-$C$15)+$C$15) *'Drive Train'!$AA$49 + CN17*(1-'Drive Train'!$AA$49))</f>
        <v>42.631222470028796</v>
      </c>
      <c r="CO18" s="57">
        <f>IF(AND(LA17=1,PG17=1),0,ABS(BS18/$C$12*($C$14-$C$15)+$C$15) *'Drive Train'!$AA$49 + CO17*(1-'Drive Train'!$AA$49))</f>
        <v>37.165950517663667</v>
      </c>
      <c r="CP18" s="57">
        <f>IF(AND(LB17=1,PH17=1),0,ABS(BT18/$C$12*($C$14-$C$15)+$C$15) *'Drive Train'!$AA$49 + CP17*(1-'Drive Train'!$AA$49))</f>
        <v>32.087910819852468</v>
      </c>
      <c r="CQ18" s="57">
        <f>IF(AND(LC17=1,PI17=1),0,ABS(BU18/$C$12*($C$14-$C$15)+$C$15) *'Drive Train'!$AA$49 + CQ17*(1-'Drive Train'!$AA$49))</f>
        <v>27.704300476549999</v>
      </c>
      <c r="CR18" s="57">
        <f>IF(AND(LD17=1,PJ17=1),0,ABS(BV18/$C$12*($C$14-$C$15)+$C$15) *'Drive Train'!$AA$49 + CR17*(1-'Drive Train'!$AA$49))</f>
        <v>88.221838780003736</v>
      </c>
      <c r="CS18" s="57">
        <f>IF(AND(LE17=1,PK17=1),0,ABS(BW18/$C$12*($C$14-$C$15)+$C$15) *'Drive Train'!$AA$49 + CS17*(1-'Drive Train'!$AA$49))</f>
        <v>79.965415890441392</v>
      </c>
      <c r="CT18" s="57">
        <f>IF(AND(LF17=1,PL17=1),0,ABS(BX18/$C$12*($C$14-$C$15)+$C$15) *'Drive Train'!$AA$49 + CT17*(1-'Drive Train'!$AA$49))</f>
        <v>72.063917412411698</v>
      </c>
      <c r="CU18" s="57">
        <f>IF(AND(LG17=1,PM17=1),0,ABS(BY18/$C$12*($C$14-$C$15)+$C$15) *'Drive Train'!$AA$49 + CU17*(1-'Drive Train'!$AA$49))</f>
        <v>64.517343345914739</v>
      </c>
      <c r="CV18" s="57">
        <f>IF(AND(LH17=1,PN17=1),0,ABS(BZ18/$C$12*($C$14-$C$15)+$C$15) *'Drive Train'!$AA$49 + CV17*(1-'Drive Train'!$AA$49))</f>
        <v>57.32569369095043</v>
      </c>
      <c r="CW18" s="57">
        <f>IF(AND(LI17=1,PO17=1),0,ABS(CA18/$C$12*($C$14-$C$15)+$C$15) *'Drive Train'!$AA$49 + CW17*(1-'Drive Train'!$AA$49))</f>
        <v>50.488968447518786</v>
      </c>
      <c r="CX18" s="57">
        <f>IF(AND(LJ17=1,PP17=1),0,ABS(CB18/$C$12*($C$14-$C$15)+$C$15) *'Drive Train'!$AA$49 + CX17*(1-'Drive Train'!$AA$49))</f>
        <v>46.868275232787646</v>
      </c>
      <c r="CY18" s="57">
        <f>IF(AND(LK17=1,PQ17=1),0,ABS(CC18/$C$12*($C$14-$C$15)+$C$15) *'Drive Train'!$AA$49 + CY17*(1-'Drive Train'!$AA$49))</f>
        <v>45.128394063466338</v>
      </c>
      <c r="CZ18" s="57">
        <f>IF(AND(LL17=1,PR17=1),0,ABS(CD18/$C$12*($C$14-$C$15)+$C$15) *'Drive Train'!$AA$49 + CZ17*(1-'Drive Train'!$AA$49))</f>
        <v>44.123067106167809</v>
      </c>
      <c r="DA18" s="57">
        <f>IF(AND(LM17=1,PS17=1),0,ABS(CE18/$C$12*($C$14-$C$15)+$C$15) *'Drive Train'!$AA$49 + DA17*(1-'Drive Train'!$AA$49))</f>
        <v>43.887327331038158</v>
      </c>
      <c r="DB18" s="61">
        <f t="shared" si="116"/>
        <v>0.39999999999999997</v>
      </c>
      <c r="DC18" s="57">
        <f t="shared" si="68"/>
        <v>43.908952453463982</v>
      </c>
      <c r="DD18" s="57">
        <f t="shared" si="69"/>
        <v>72.979281558710042</v>
      </c>
      <c r="DE18" s="57">
        <f t="shared" si="70"/>
        <v>69.872079081571457</v>
      </c>
      <c r="DF18" s="57">
        <f t="shared" si="71"/>
        <v>65.613999949453984</v>
      </c>
      <c r="DG18" s="57">
        <f t="shared" si="72"/>
        <v>60.280448387250225</v>
      </c>
      <c r="DH18" s="57">
        <f t="shared" si="73"/>
        <v>54.130955181428668</v>
      </c>
      <c r="DI18" s="57">
        <f t="shared" si="74"/>
        <v>48.552981550421933</v>
      </c>
      <c r="DJ18" s="57">
        <f t="shared" si="75"/>
        <v>42.631222470028796</v>
      </c>
      <c r="DK18" s="57">
        <f t="shared" si="76"/>
        <v>37.165950517663667</v>
      </c>
      <c r="DL18" s="57">
        <f t="shared" si="77"/>
        <v>32.087910819852468</v>
      </c>
      <c r="DM18" s="57">
        <f t="shared" si="78"/>
        <v>27.704300476549999</v>
      </c>
      <c r="DN18" s="57">
        <f t="shared" si="79"/>
        <v>25</v>
      </c>
      <c r="DO18" s="57">
        <f t="shared" si="80"/>
        <v>30</v>
      </c>
      <c r="DP18" s="57">
        <f t="shared" si="81"/>
        <v>35</v>
      </c>
      <c r="DQ18" s="57">
        <f t="shared" si="82"/>
        <v>40</v>
      </c>
      <c r="DR18" s="57">
        <f t="shared" si="83"/>
        <v>45</v>
      </c>
      <c r="DS18" s="57">
        <f t="shared" si="84"/>
        <v>50</v>
      </c>
      <c r="DT18" s="57">
        <f t="shared" si="85"/>
        <v>46.868275232787646</v>
      </c>
      <c r="DU18" s="57">
        <f t="shared" si="86"/>
        <v>45.128394063466338</v>
      </c>
      <c r="DV18" s="57">
        <f t="shared" si="87"/>
        <v>44.123067106167809</v>
      </c>
      <c r="DW18" s="57">
        <f t="shared" si="88"/>
        <v>43.887327331038158</v>
      </c>
      <c r="DX18" s="61">
        <f t="shared" si="117"/>
        <v>0.39999999999999997</v>
      </c>
      <c r="DY18" s="2">
        <f>IF(OY18=0,($C$23/0.4536*IF(ISNA(MK17),'Drive Train'!$F$16,'Drive Train'!$F$17)*4.448*$C$24*S$6)*SIGN(BK18),BK18)</f>
        <v>4.5236871680000004</v>
      </c>
      <c r="DZ18" s="2">
        <f>IF(OZ18=0,($C$23/0.4536*IF(ISNA(ML17),'Drive Train'!$F$16,'Drive Train'!$F$17)*4.448*$C$24*$C$21*T$6)*SIGN(BL18),BL18)</f>
        <v>14.225645600594998</v>
      </c>
      <c r="EA18" s="2">
        <f>IF(PA18=0,($C$23/0.4536*IF(ISNA(MM17),'Drive Train'!$F$16,'Drive Train'!$F$17)*4.448*$C$24*$C$21*U$6)*SIGN(BM18),BM18)</f>
        <v>9.8485238773349995</v>
      </c>
      <c r="EB18" s="2">
        <f>IF(PB18=0,($C$23/0.4536*IF(ISNA(MN17),'Drive Train'!$F$16,'Drive Train'!$F$17)*4.448*$C$24*$C$21*V$6)*SIGN(BN18),BN18)</f>
        <v>7.5312241414914709</v>
      </c>
      <c r="EC18" s="2">
        <f>IF(PC18=0,($C$23/0.4536*IF(ISNA(MO17),'Drive Train'!$F$16,'Drive Train'!$F$17)*4.448*$C$24*$C$21*W$6)*SIGN(BO18),BO18)</f>
        <v>6.0967052573978577</v>
      </c>
      <c r="ED18" s="2">
        <f>IF(PD18=0,($C$23/0.4536*IF(ISNA(MP17),'Drive Train'!$F$16,'Drive Train'!$F$17)*4.448*$C$24*$C$21*X$6)*SIGN(BP18),BP18)</f>
        <v>5.1212324162142009</v>
      </c>
      <c r="EE18" s="2">
        <f>IF(PE18=0,($C$23/0.4536*IF(ISNA(MQ17),'Drive Train'!$F$16,'Drive Train'!$F$17)*4.448*$C$24*$C$21*Y$6)*SIGN(BQ18),BQ18)</f>
        <v>4.4148555312191382</v>
      </c>
      <c r="EF18" s="2">
        <f>IF(PF18=0,($C$23/0.4536*IF(ISNA(MR17),'Drive Train'!$F$16,'Drive Train'!$F$17)*4.448*$C$24*$C$21*Z$6)*SIGN(BR18),BR18)</f>
        <v>3.8797215274349997</v>
      </c>
      <c r="EG18" s="2">
        <f>IF(PG18=0,($C$23/0.4536*IF(ISNA(MS17),'Drive Train'!$F$16,'Drive Train'!$F$17)*4.448*$C$24*$C$21*AA$6)*SIGN(BS18),BS18)</f>
        <v>3.4602921731177019</v>
      </c>
      <c r="EH18" s="2">
        <f>IF(PH18=0,($C$23/0.4536*IF(ISNA(MT17),'Drive Train'!$F$16,'Drive Train'!$F$17)*4.448*$C$24*$C$21*AB$6)*SIGN(BT18),BT18)</f>
        <v>3.1227026928135362</v>
      </c>
      <c r="EI18" s="2">
        <f>IF(PI18=0,($C$23/0.4536*IF(ISNA(MU17),'Drive Train'!$F$16,'Drive Train'!$F$17)*4.448*$C$24*$C$21*AC$6)*SIGN(BU18),BU18)</f>
        <v>2.8451291201189992</v>
      </c>
      <c r="EJ18" s="2">
        <f>IF(PJ18=0,($C$23/0.4536*IF(ISNA(MV17),'Drive Train'!$F$16,'Drive Train'!$F$17)*4.448*$C$24*$C$21*AD$6)*SIGN(BV18),BV18)</f>
        <v>3.9831807681666</v>
      </c>
      <c r="EK18" s="2">
        <f>IF(PK18=0,($C$23/0.4536*IF(ISNA(MW17),'Drive Train'!$F$16,'Drive Train'!$F$17)*4.448*$C$24*$C$21*AE$6)*SIGN(BW18),BW18)</f>
        <v>3.9831807681666</v>
      </c>
      <c r="EL18" s="2">
        <f>IF(PL18=0,($C$23/0.4536*IF(ISNA(MX17),'Drive Train'!$F$16,'Drive Train'!$F$17)*4.448*$C$24*$C$21*AF$6)*SIGN(BX18),BX18)</f>
        <v>3.9831807681666</v>
      </c>
      <c r="EM18" s="2">
        <f>IF(PM18=0,($C$23/0.4536*IF(ISNA(MY17),'Drive Train'!$F$16,'Drive Train'!$F$17)*4.448*$C$24*$C$21*AG$6)*SIGN(BY18),BY18)</f>
        <v>3.9831807681666</v>
      </c>
      <c r="EN18" s="2">
        <f>IF(PN18=0,($C$23/0.4536*IF(ISNA(MZ17),'Drive Train'!$F$16,'Drive Train'!$F$17)*4.448*$C$24*$C$21*AH$6)*SIGN(BZ18),BZ18)</f>
        <v>3.9831807681666</v>
      </c>
      <c r="EO18" s="2">
        <f>IF(PO18=0,($C$23/0.4536*IF(ISNA(NA17),'Drive Train'!$F$16,'Drive Train'!$F$17)*4.448*$C$24*$C$21*AI$6)*SIGN(CA18),CA18)</f>
        <v>3.9831807681666</v>
      </c>
      <c r="EP18" s="2">
        <f>IF(PP18=0,($C$23/0.4536*IF(ISNA(NB17),'Drive Train'!$F$16,'Drive Train'!$F$17)*4.448*$C$24*$C$21*AJ$6)*SIGN(CB18),CB18)</f>
        <v>3.9831807681666</v>
      </c>
      <c r="EQ18" s="2">
        <f>IF(PQ18=0,($C$23/0.4536*IF(ISNA(NC17),'Drive Train'!$F$16,'Drive Train'!$F$17)*4.448*$C$24*$C$21*AK$6)*SIGN(CC18),CC18)</f>
        <v>3.9831807681666</v>
      </c>
      <c r="ER18" s="2">
        <f>IF(PR18=0,($C$23/0.4536*IF(ISNA(ND17),'Drive Train'!$F$16,'Drive Train'!$F$17)*4.448*$C$24*$C$21*AL$6)*SIGN(CD18),CD18)</f>
        <v>3.9831807681666</v>
      </c>
      <c r="ES18" s="2">
        <f>IF(PS18=0,($C$23/0.4536*IF(ISNA(NE17),'Drive Train'!$F$16,'Drive Train'!$F$17)*4.448*$C$24*$C$21*AM$6)*SIGN(CE18),CE18)</f>
        <v>3.9831807681666</v>
      </c>
      <c r="ET18" s="61">
        <f t="shared" si="89"/>
        <v>0.39999999999999997</v>
      </c>
      <c r="EU18" s="259">
        <f>MAX(MIN(IF(AND(OY17=1,NG18&lt;0),-1,1)*(DC18-$C$15)/($C$14-$C$15)*$C$12*$C$21-$C$33*LO18/AO$6 -  OY17*$C$33/$C$21,DY17/$C$19),MAX(EU$8:EU17)*-1)</f>
        <v>0.51002991259111097</v>
      </c>
      <c r="EV18" s="259">
        <f>MAX(MIN(IF(AND(OZ17=1,NH18&lt;0),-1,1)*(DD18-$C$15)/($C$14-$C$15)*$C$12*$C$21-$C$33*LP18/AP$6 -  OZ17*$C$33/$C$21,DZ17/$C$19),MAX(EV$8:EV17)*-1)</f>
        <v>1.1423603318706417</v>
      </c>
      <c r="EW18" s="259">
        <f>MAX(MIN(IF(AND(PA17=1,NI18&lt;0),-1,1)*(DE18-$C$15)/($C$14-$C$15)*$C$12*$C$21-$C$33*LQ18/AQ$6 -  PA17*$C$33/$C$21,EA17/$C$19),MAX(EW$8:EW17)*-1)</f>
        <v>1.0712496295795233</v>
      </c>
      <c r="EX18" s="259">
        <f>MAX(MIN(IF(AND(PB17=1,NJ18&lt;0),-1,1)*(DF18-$C$15)/($C$14-$C$15)*$C$12*$C$21-$C$33*LR18/AR$6 -  PB17*$C$33/$C$21,EB17/$C$19),MAX(EX$8:EX17)*-1)</f>
        <v>0.97584127653507657</v>
      </c>
      <c r="EY18" s="259">
        <f>MAX(MIN(IF(AND(PC17=1,NK18&lt;0),-1,1)*(DG18-$C$15)/($C$14-$C$15)*$C$12*$C$21-$C$33*LS18/AS$6 -  PC17*$C$33/$C$21,EC17/$C$19),MAX(EY$8:EY17)*-1)</f>
        <v>0.85904349765896892</v>
      </c>
      <c r="EZ18" s="259">
        <f>MAX(MIN(IF(AND(PD17=1,NL18&lt;0),-1,1)*(DH18-$C$15)/($C$14-$C$15)*$C$12*$C$21-$C$33*LT18/AT$6 -  PD17*$C$33/$C$21,ED17/$C$19),MAX(EZ$8:EZ17)*-1)</f>
        <v>0.72742584068611615</v>
      </c>
      <c r="FA18" s="259">
        <f>MAX(MIN(IF(AND(PE17=1,NM18&lt;0),-1,1)*(DI18-$C$15)/($C$14-$C$15)*$C$12*$C$21-$C$33*LU18/AU$6 -  PE17*$C$33/$C$21,EE17/$C$19),MAX(FA$8:FA17)*-1)</f>
        <v>0.60746922844891116</v>
      </c>
      <c r="FB18" s="259">
        <f>MAX(MIN(IF(AND(PF17=1,NN18&lt;0),-1,1)*(DJ18-$C$15)/($C$14-$C$15)*$C$12*$C$21-$C$33*LV18/AV$6 -  PF17*$C$33/$C$21,EF17/$C$19),MAX(FB$8:FB17)*-1)</f>
        <v>0.48373403067421833</v>
      </c>
      <c r="FC18" s="259">
        <f>MAX(MIN(IF(AND(PG17=1,NO18&lt;0),-1,1)*(DK18-$C$15)/($C$14-$C$15)*$C$12*$C$21-$C$33*LW18/AW$6 -  PG17*$C$33/$C$21,EG17/$C$19),MAX(FC$8:FC17)*-1)</f>
        <v>0.37225156333231746</v>
      </c>
      <c r="FD18" s="259">
        <f>MAX(MIN(IF(AND(PH17=1,NP18&lt;0),-1,1)*(DL18-$C$15)/($C$14-$C$15)*$C$12*$C$21-$C$33*LX18/AX$6 -  PH17*$C$33/$C$21,EH17/$C$19),MAX(FD$8:FD17)*-1)</f>
        <v>0.27039637088550417</v>
      </c>
      <c r="FE18" s="259">
        <f>MAX(MIN(IF(AND(PI17=1,NQ18&lt;0),-1,1)*(DM18-$C$15)/($C$14-$C$15)*$C$12*$C$21-$C$33*LY18/AY$6 -  PI17*$C$33/$C$21,EI17/$C$19),MAX(FE$8:FE17)*-1)</f>
        <v>0.18356318029204777</v>
      </c>
      <c r="FF18" s="259">
        <f>MAX(MIN(IF(AND(PJ17=1,NR18&lt;0),-1,1)*(DN18-$C$15)/($C$14-$C$15)*$C$12*$C$21-$C$33*LZ18/AZ$6 -  PJ17*$C$33/$C$21,EJ17/$C$19),MAX(FF$8:FF17)*-1)</f>
        <v>0.29970018393884068</v>
      </c>
      <c r="FG18" s="259">
        <f>MAX(MIN(IF(AND(PK17=1,NS18&lt;0),-1,1)*(DO18-$C$15)/($C$14-$C$15)*$C$12*$C$21-$C$33*MA18/BA$6 -  PK17*$C$33/$C$21,EK17/$C$19),MAX(FG$8:FG17)*-1)</f>
        <v>0.36704702646796156</v>
      </c>
      <c r="FH18" s="259">
        <f>MAX(MIN(IF(AND(PL17=1,NT18&lt;0),-1,1)*(DP18-$C$15)/($C$14-$C$15)*$C$12*$C$21-$C$33*MB18/BB$6 -  PL17*$C$33/$C$21,EL17/$C$19),MAX(FH$8:FH17)*-1)</f>
        <v>0.43439386899708249</v>
      </c>
      <c r="FI18" s="259">
        <f>MAX(MIN(IF(AND(PM17=1,NU18&lt;0),-1,1)*(DQ18-$C$15)/($C$14-$C$15)*$C$12*$C$21-$C$33*MC18/BC$6 -  PM17*$C$33/$C$21,EM17/$C$19),MAX(FI$8:FI17)*-1)</f>
        <v>0.50174071152620336</v>
      </c>
      <c r="FJ18" s="259">
        <f>MAX(MIN(IF(AND(PN17=1,NV18&lt;0),-1,1)*(DR18-$C$15)/($C$14-$C$15)*$C$12*$C$21-$C$33*MD18/BD$6 -  PN17*$C$33/$C$21,EN17/$C$19),MAX(FJ$8:FJ17)*-1)</f>
        <v>0.56908755405532419</v>
      </c>
      <c r="FK18" s="259">
        <f>MAX(MIN(IF(AND(PO17=1,NW18&lt;0),-1,1)*(DS18-$C$15)/($C$14-$C$15)*$C$12*$C$21-$C$33*ME18/BE$6 -  PO17*$C$33/$C$21,EO17/$C$19),MAX(FK$8:FK17)*-1)</f>
        <v>0.63643439658444501</v>
      </c>
      <c r="FL18" s="259">
        <f>MAX(MIN(IF(AND(PP17=1,NX18&lt;0),-1,1)*(DT18-$C$15)/($C$14-$C$15)*$C$12*$C$21-$C$33*MF18/BF$6 -  PP17*$C$33/$C$21,EP17/$C$19),MAX(FL$8:FL17)*-1)</f>
        <v>0.57194563986422575</v>
      </c>
      <c r="FM18" s="259">
        <f>MAX(MIN(IF(AND(PQ17=1,NY18&lt;0),-1,1)*(DU18-$C$15)/($C$14-$C$15)*$C$12*$C$21-$C$33*MG18/BG$6 -  PQ17*$C$33/$C$21,EQ17/$C$19),MAX(FM$8:FM17)*-1)</f>
        <v>0.53553834771071018</v>
      </c>
      <c r="FN18" s="259">
        <f>MAX(MIN(IF(AND(PR17=1,NZ18&lt;0),-1,1)*(DV18-$C$15)/($C$14-$C$15)*$C$12*$C$21-$C$33*MH18/BH$6 -  PR17*$C$33/$C$21,ER17/$C$19),MAX(FN$8:FN17)*-1)</f>
        <v>0.51453065881078863</v>
      </c>
      <c r="FO18" s="259">
        <f>MAX(MIN(IF(AND(PS17=1,OA18&lt;0),-1,1)*(DW18-$C$15)/($C$14-$C$15)*$C$12*$C$21-$C$33*MI18/BI$6 -  PS17*$C$33/$C$21,ES17/$C$19),MAX(FO$8:FO17)*-1)</f>
        <v>0.50964451876977801</v>
      </c>
      <c r="FP18" s="61">
        <f t="shared" si="118"/>
        <v>0.39999999999999997</v>
      </c>
      <c r="FQ18" s="260">
        <f>IF(AND(KS18=1,OY18=1),0,MIN((ABS(($C$14-$C$15)*EU18/$C$12/$C$21)+$C$15)/$C$21,DC18))</f>
        <v>38.143745659709197</v>
      </c>
      <c r="FR18" s="260">
        <f>IF(AND(KT18=1,OZ18=1),0,MIN((ABS(($C$14-$C$15)*EV18/$C$12/$C$21)+$C$15)/$C$21,DD18))</f>
        <v>72.979281558710042</v>
      </c>
      <c r="FS18" s="260">
        <f>IF(AND(KU18=1,PA18=1),0,MIN((ABS(($C$14-$C$15)*EW18/$C$12/$C$21)+$C$15)/$C$21,DE18))</f>
        <v>69.872079081571457</v>
      </c>
      <c r="FT18" s="260">
        <f>IF(AND(KV18=1,PB18=1),0,MIN((ABS(($C$14-$C$15)*EX18/$C$12/$C$21)+$C$15)/$C$21,DF18))</f>
        <v>65.613999949453984</v>
      </c>
      <c r="FU18" s="260">
        <f>IF(AND(KW18=1,PC18=1),0,MIN((ABS(($C$14-$C$15)*EY18/$C$12/$C$21)+$C$15)/$C$21,DG18))</f>
        <v>60.280448387250225</v>
      </c>
      <c r="FV18" s="260">
        <f>IF(AND(KX18=1,PD18=1),0,MIN((ABS(($C$14-$C$15)*EZ18/$C$12/$C$21)+$C$15)/$C$21,DH18))</f>
        <v>53.07121247407219</v>
      </c>
      <c r="FW18" s="260">
        <f>IF(AND(KY18=1,PE18=1),0,MIN((ABS(($C$14-$C$15)*FA18/$C$12/$C$21)+$C$15)/$C$21,DI18))</f>
        <v>44.834405262339381</v>
      </c>
      <c r="FX18" s="260">
        <f>IF(AND(KZ18=1,PF18=1),0,MIN((ABS(($C$14-$C$15)*FB18/$C$12/$C$21)+$C$15)/$C$21,DJ18))</f>
        <v>36.338141902046907</v>
      </c>
      <c r="FY18" s="260">
        <f>IF(AND(LA18=1,PG18=1),0,MIN((ABS(($C$14-$C$15)*FC18/$C$12/$C$21)+$C$15)/$C$21,DK18))</f>
        <v>28.683210891093132</v>
      </c>
      <c r="FZ18" s="260">
        <f>IF(AND(LB18=1,PH18=1),0,MIN((ABS(($C$14-$C$15)*FD18/$C$12/$C$21)+$C$15)/$C$21,DL18))</f>
        <v>21.689335621930276</v>
      </c>
      <c r="GA18" s="260">
        <f>IF(AND(LC18=1,PI18=1),0,MIN((ABS(($C$14-$C$15)*FE18/$C$12/$C$21)+$C$15)/$C$21,DM18))</f>
        <v>15.726944410984416</v>
      </c>
      <c r="GB18" s="260">
        <f>IF(AND(LD18=1,PJ18=1),0,MIN((ABS(($C$14-$C$15)*FF18/$C$12/$C$21)+$C$15)/$C$21,DN18))</f>
        <v>23.701478630868394</v>
      </c>
      <c r="GC18" s="260">
        <f>IF(AND(LE18=1,PK18=1),0,MIN((ABS(($C$14-$C$15)*FG18/$C$12/$C$21)+$C$15)/$C$21,DO18))</f>
        <v>28.325841955954431</v>
      </c>
      <c r="GD18" s="260">
        <f>IF(AND(LF18=1,PL18=1),0,MIN((ABS(($C$14-$C$15)*FH18/$C$12/$C$21)+$C$15)/$C$21,DP18))</f>
        <v>32.950205281040468</v>
      </c>
      <c r="GE18" s="260">
        <f>IF(AND(LG18=1,PM18=1),0,MIN((ABS(($C$14-$C$15)*FI18/$C$12/$C$21)+$C$15)/$C$21,DQ18))</f>
        <v>37.574568606126505</v>
      </c>
      <c r="GF18" s="260">
        <f>IF(AND(LH18=1,PN18=1),0,MIN((ABS(($C$14-$C$15)*FJ18/$C$12/$C$21)+$C$15)/$C$21,DR18))</f>
        <v>42.19893193121252</v>
      </c>
      <c r="GG18" s="260">
        <f>IF(AND(LI18=1,PO18=1),0,MIN((ABS(($C$14-$C$15)*FK18/$C$12/$C$21)+$C$15)/$C$21,DS18))</f>
        <v>46.823295256298557</v>
      </c>
      <c r="GH18" s="260">
        <f>IF(AND(LJ18=1,PP18=1),0,MIN((ABS(($C$14-$C$15)*FL18/$C$12/$C$21)+$C$15)/$C$21,DT18))</f>
        <v>42.395182070020724</v>
      </c>
      <c r="GI18" s="260">
        <f>IF(AND(LK18=1,PQ18=1),0,MIN((ABS(($C$14-$C$15)*FM18/$C$12/$C$21)+$C$15)/$C$21,DU18))</f>
        <v>39.895279472098466</v>
      </c>
      <c r="GJ18" s="260">
        <f>IF(AND(LL18=1,PR18=1),0,MIN((ABS(($C$14-$C$15)*FN18/$C$12/$C$21)+$C$15)/$C$21,DV18))</f>
        <v>38.452788889832391</v>
      </c>
      <c r="GK18" s="260">
        <f>IF(AND(LM18=1,PS18=1),0,MIN((ABS(($C$14-$C$15)*FO18/$C$12/$C$21)+$C$15)/$C$21,DW18))</f>
        <v>38.117282636556823</v>
      </c>
      <c r="GL18" s="61">
        <f t="shared" si="119"/>
        <v>0.39999999999999997</v>
      </c>
      <c r="GM18" s="57">
        <f>IF(AND(KS17=1,OY17=1),0,EU18*$C$19/S$6/$C$24/$C$23*3.39*$C$21)</f>
        <v>13.200547927722228</v>
      </c>
      <c r="GN18" s="57">
        <f>IF(AND(KT17=1,OZ17=1),0,EV18*$C$19/T$6/$C$24/$C$23*3.39*$C$21)</f>
        <v>8.2786106128434351</v>
      </c>
      <c r="GO18" s="57">
        <f>IF(AND(KU17=1,PA17=1),0,EW18*$C$19/U$6/$C$24/$C$23*3.39*$C$21)</f>
        <v>11.213620894804253</v>
      </c>
      <c r="GP18" s="57">
        <f>IF(AND(KV17=1,PB17=1),0,EX18*$C$19/V$6/$C$24/$C$23*3.39*$C$21)</f>
        <v>13.357953828948949</v>
      </c>
      <c r="GQ18" s="57">
        <f>IF(AND(KW17=1,PC17=1),0,EY18*$C$19/W$6/$C$24/$C$23*3.39*$C$21)</f>
        <v>14.52600810428379</v>
      </c>
      <c r="GR18" s="57">
        <f>IF(AND(KX17=1,PD17=1),0,EZ18*$C$19/X$6/$C$24/$C$23*3.39*$C$21)</f>
        <v>14.643354146165432</v>
      </c>
      <c r="GS18" s="57">
        <f>IF(AND(KY17=1,PE17=1),0,FA18*$C$19/Y$6/$C$24/$C$23*3.39*$C$21)</f>
        <v>14.185155922636266</v>
      </c>
      <c r="GT18" s="57">
        <f>IF(AND(KZ17=1,PF17=1),0,FB18*$C$19/Z$6/$C$24/$C$23*3.39*$C$21)</f>
        <v>12.853825905447762</v>
      </c>
      <c r="GU18" s="57">
        <f>IF(AND(LA17=1,PG17=1),0,FC18*$C$19/AA$6/$C$24/$C$23*3.39*$C$21)</f>
        <v>11.090473460404096</v>
      </c>
      <c r="GV18" s="57">
        <f>IF(AND(LB17=1,PH17=1),0,FD18*$C$19/AB$6/$C$24/$C$23*3.39*$C$21)</f>
        <v>8.9268152703603114</v>
      </c>
      <c r="GW18" s="57">
        <f>IF(AND(LC17=1,PI17=1),0,FE18*$C$19/AC$6/$C$24/$C$23*3.39*$C$21)</f>
        <v>6.6513518112300911</v>
      </c>
      <c r="GX18" s="57">
        <f>IF(AND(LD17=1,PJ17=1),0,FF18*$C$19/AD$6/$C$24/$C$23*3.39*$C$21)</f>
        <v>7.7568129718766308</v>
      </c>
      <c r="GY18" s="57">
        <f>IF(AND(LE17=1,PK17=1),0,FG18*$C$19/AE$6/$C$24/$C$23*3.39*$C$21)</f>
        <v>9.4998778405035456</v>
      </c>
      <c r="GZ18" s="57">
        <f>IF(AND(LF17=1,PL17=1),0,FH18*$C$19/AF$6/$C$24/$C$23*3.39*$C$21)</f>
        <v>11.24294270913046</v>
      </c>
      <c r="HA18" s="57">
        <f>IF(AND(LG17=1,PM17=1),0,FI18*$C$19/AG$6/$C$24/$C$23*3.39*$C$21)</f>
        <v>12.986007577757375</v>
      </c>
      <c r="HB18" s="57">
        <f>IF(AND(LH17=1,PN17=1),0,FJ18*$C$19/AH$6/$C$24/$C$23*3.39*$C$21)</f>
        <v>14.72907244638429</v>
      </c>
      <c r="HC18" s="57">
        <f>IF(AND(LI17=1,PO17=1),0,FK18*$C$19/AI$6/$C$24/$C$23*3.39*$C$21)</f>
        <v>16.472137315011203</v>
      </c>
      <c r="HD18" s="57">
        <f>IF(AND(LJ17=1,PP17=1),0,FL18*$C$19/AJ$6/$C$24/$C$23*3.39*$C$21)</f>
        <v>14.803045164004471</v>
      </c>
      <c r="HE18" s="57">
        <f>IF(AND(LK17=1,PQ17=1),0,FM18*$C$19/AK$6/$C$24/$C$23*3.39*$C$21)</f>
        <v>13.860754931360098</v>
      </c>
      <c r="HF18" s="57">
        <f>IF(AND(LL17=1,PR17=1),0,FN18*$C$19/AL$6/$C$24/$C$23*3.39*$C$21)</f>
        <v>13.317035833071811</v>
      </c>
      <c r="HG18" s="57">
        <f>IF(AND(LM17=1,PS17=1),0,FO18*$C$19/AM$6/$C$24/$C$23*3.39*$C$21)</f>
        <v>13.190573199801451</v>
      </c>
      <c r="HH18" s="61">
        <f t="shared" si="120"/>
        <v>0.39999999999999997</v>
      </c>
      <c r="HI18" s="57">
        <f t="shared" si="121"/>
        <v>13.200547927722228</v>
      </c>
      <c r="HJ18" s="57">
        <f t="shared" si="122"/>
        <v>8.2786106128434351</v>
      </c>
      <c r="HK18" s="57">
        <f t="shared" si="123"/>
        <v>11.213620894804253</v>
      </c>
      <c r="HL18" s="57">
        <f t="shared" si="124"/>
        <v>13.357953828948949</v>
      </c>
      <c r="HM18" s="57">
        <f t="shared" si="125"/>
        <v>14.52600810428379</v>
      </c>
      <c r="HN18" s="57">
        <f t="shared" si="126"/>
        <v>14.643354146165432</v>
      </c>
      <c r="HO18" s="57">
        <f t="shared" si="127"/>
        <v>14.185155922636266</v>
      </c>
      <c r="HP18" s="57">
        <f t="shared" si="128"/>
        <v>12.853825905447762</v>
      </c>
      <c r="HQ18" s="57">
        <f t="shared" si="129"/>
        <v>11.090473460404096</v>
      </c>
      <c r="HR18" s="57">
        <f t="shared" si="130"/>
        <v>8.9268152703603114</v>
      </c>
      <c r="HS18" s="57">
        <f t="shared" si="131"/>
        <v>6.6513518112300911</v>
      </c>
      <c r="HT18" s="57">
        <f t="shared" si="132"/>
        <v>7.7568129718766308</v>
      </c>
      <c r="HU18" s="57">
        <f t="shared" si="133"/>
        <v>9.4998778405035456</v>
      </c>
      <c r="HV18" s="57">
        <f t="shared" si="134"/>
        <v>11.24294270913046</v>
      </c>
      <c r="HW18" s="57">
        <f t="shared" si="135"/>
        <v>12.986007577757375</v>
      </c>
      <c r="HX18" s="57">
        <f t="shared" si="136"/>
        <v>14.72907244638429</v>
      </c>
      <c r="HY18" s="57">
        <f t="shared" si="137"/>
        <v>16.472137315011203</v>
      </c>
      <c r="HZ18" s="57">
        <f t="shared" si="138"/>
        <v>14.803045164004471</v>
      </c>
      <c r="IA18" s="57">
        <f t="shared" si="139"/>
        <v>13.860754931360098</v>
      </c>
      <c r="IB18" s="57">
        <f t="shared" si="140"/>
        <v>13.317035833071811</v>
      </c>
      <c r="IC18" s="57">
        <f t="shared" si="141"/>
        <v>13.190573199801451</v>
      </c>
      <c r="ID18" s="61">
        <f t="shared" si="142"/>
        <v>0.39999999999999997</v>
      </c>
      <c r="IE18" s="57">
        <f t="shared" si="143"/>
        <v>9.3509680656213092</v>
      </c>
      <c r="IF18" s="57">
        <f t="shared" si="144"/>
        <v>7.1329223236516093</v>
      </c>
      <c r="IG18" s="57">
        <f t="shared" si="145"/>
        <v>7.3459631695778373</v>
      </c>
      <c r="IH18" s="57">
        <f t="shared" si="146"/>
        <v>7.6294372090677181</v>
      </c>
      <c r="II18" s="57">
        <f t="shared" si="147"/>
        <v>7.9763277339267233</v>
      </c>
      <c r="IJ18" s="57">
        <f t="shared" si="148"/>
        <v>8.3709012762988664</v>
      </c>
      <c r="IK18" s="57">
        <f t="shared" si="149"/>
        <v>8.9062578010783842</v>
      </c>
      <c r="IL18" s="57">
        <f t="shared" si="150"/>
        <v>9.4593358231886242</v>
      </c>
      <c r="IM18" s="57">
        <f t="shared" si="151"/>
        <v>9.9516241986422056</v>
      </c>
      <c r="IN18" s="57">
        <f t="shared" si="152"/>
        <v>10.416914895283183</v>
      </c>
      <c r="IO18" s="57">
        <f t="shared" si="153"/>
        <v>10.84268731062166</v>
      </c>
      <c r="IP18" s="57">
        <f t="shared" si="154"/>
        <v>10.576004242817222</v>
      </c>
      <c r="IQ18" s="57">
        <f t="shared" si="155"/>
        <v>10.254290349168681</v>
      </c>
      <c r="IR18" s="57">
        <f t="shared" si="156"/>
        <v>9.9325764555201399</v>
      </c>
      <c r="IS18" s="57">
        <f t="shared" si="157"/>
        <v>9.610862561871599</v>
      </c>
      <c r="IT18" s="57">
        <f t="shared" si="158"/>
        <v>9.2891486682230582</v>
      </c>
      <c r="IU18" s="57">
        <f t="shared" si="159"/>
        <v>8.9674347745745173</v>
      </c>
      <c r="IV18" s="57">
        <f t="shared" si="160"/>
        <v>9.0636907066330359</v>
      </c>
      <c r="IW18" s="57">
        <f t="shared" si="161"/>
        <v>9.2258936334301875</v>
      </c>
      <c r="IX18" s="57">
        <f t="shared" si="162"/>
        <v>9.3265715058972063</v>
      </c>
      <c r="IY18" s="57">
        <f t="shared" si="163"/>
        <v>9.3481704965474606</v>
      </c>
      <c r="IZ18" s="61">
        <f t="shared" si="164"/>
        <v>0.39999999999999997</v>
      </c>
      <c r="JA18" s="260" t="e">
        <f t="shared" si="240"/>
        <v>#N/A</v>
      </c>
      <c r="JB18" s="260" t="e">
        <f t="shared" si="241"/>
        <v>#N/A</v>
      </c>
      <c r="JC18" s="260" t="e">
        <f t="shared" si="242"/>
        <v>#N/A</v>
      </c>
      <c r="JD18" s="260" t="e">
        <f t="shared" si="243"/>
        <v>#N/A</v>
      </c>
      <c r="JE18" s="260" t="e">
        <f t="shared" si="244"/>
        <v>#N/A</v>
      </c>
      <c r="JF18" s="260" t="e">
        <f t="shared" si="245"/>
        <v>#N/A</v>
      </c>
      <c r="JG18" s="260" t="e">
        <f t="shared" si="246"/>
        <v>#N/A</v>
      </c>
      <c r="JH18" s="260" t="e">
        <f t="shared" si="247"/>
        <v>#N/A</v>
      </c>
      <c r="JI18" s="260" t="e">
        <f t="shared" si="248"/>
        <v>#N/A</v>
      </c>
      <c r="JJ18" s="260" t="e">
        <f t="shared" si="249"/>
        <v>#N/A</v>
      </c>
      <c r="JK18" s="260" t="e">
        <f t="shared" si="250"/>
        <v>#N/A</v>
      </c>
      <c r="JL18" s="260" t="e">
        <f t="shared" si="251"/>
        <v>#N/A</v>
      </c>
      <c r="JM18" s="260" t="e">
        <f t="shared" si="252"/>
        <v>#N/A</v>
      </c>
      <c r="JN18" s="260" t="e">
        <f t="shared" si="253"/>
        <v>#N/A</v>
      </c>
      <c r="JO18" s="260" t="e">
        <f t="shared" si="254"/>
        <v>#N/A</v>
      </c>
      <c r="JP18" s="260" t="e">
        <f t="shared" si="255"/>
        <v>#N/A</v>
      </c>
      <c r="JQ18" s="260" t="e">
        <f t="shared" si="256"/>
        <v>#N/A</v>
      </c>
      <c r="JR18" s="260" t="e">
        <f t="shared" si="257"/>
        <v>#N/A</v>
      </c>
      <c r="JS18" s="260" t="e">
        <f t="shared" si="258"/>
        <v>#N/A</v>
      </c>
      <c r="JT18" s="260" t="e">
        <f t="shared" si="259"/>
        <v>#N/A</v>
      </c>
      <c r="JU18" s="260" t="e">
        <f t="shared" si="260"/>
        <v>#N/A</v>
      </c>
      <c r="JV18" s="61">
        <f t="shared" si="166"/>
        <v>0.39999999999999997</v>
      </c>
      <c r="JW18" s="46">
        <f>IF(AND(KS18=0,HI18&lt;=$C$40),1,0)</f>
        <v>0</v>
      </c>
      <c r="JX18" s="46">
        <f>IF(AND(KT18=0,HJ18&lt;=$C$40),1,0)</f>
        <v>0</v>
      </c>
      <c r="JY18" s="46">
        <f>IF(AND(KU18=0,HK18&lt;=$C$40),1,0)</f>
        <v>0</v>
      </c>
      <c r="JZ18" s="46">
        <f>IF(AND(KV18=0,HL18&lt;=$C$40),1,0)</f>
        <v>0</v>
      </c>
      <c r="KA18" s="46">
        <f>IF(AND(KW18=0,HM18&lt;=$C$40),1,0)</f>
        <v>0</v>
      </c>
      <c r="KB18" s="46">
        <f>IF(AND(KX18=0,HN18&lt;=$C$40),1,0)</f>
        <v>0</v>
      </c>
      <c r="KC18" s="46">
        <f>IF(AND(KY18=0,HO18&lt;=$C$40),1,0)</f>
        <v>0</v>
      </c>
      <c r="KD18" s="46">
        <f>IF(AND(KZ18=0,HP18&lt;=$C$40),1,0)</f>
        <v>0</v>
      </c>
      <c r="KE18" s="46">
        <f>IF(AND(LA18=0,HQ18&lt;=$C$40),1,0)</f>
        <v>0</v>
      </c>
      <c r="KF18" s="46">
        <f>IF(AND(LB18=0,HR18&lt;=$C$40),1,0)</f>
        <v>0</v>
      </c>
      <c r="KG18" s="46">
        <f>IF(AND(LC18=0,HS18&lt;=$C$40),1,0)</f>
        <v>0</v>
      </c>
      <c r="KH18" s="46">
        <f>IF(AND(LD18=0,HT18&lt;=$C$40),1,0)</f>
        <v>0</v>
      </c>
      <c r="KI18" s="46">
        <f>IF(AND(LE18=0,HU18&lt;=$C$40),1,0)</f>
        <v>0</v>
      </c>
      <c r="KJ18" s="46">
        <f>IF(AND(LF18=0,HV18&lt;=$C$40),1,0)</f>
        <v>0</v>
      </c>
      <c r="KK18" s="46">
        <f>IF(AND(LG18=0,HW18&lt;=$C$40),1,0)</f>
        <v>0</v>
      </c>
      <c r="KL18" s="46">
        <f>IF(AND(LH18=0,HX18&lt;=$C$40),1,0)</f>
        <v>0</v>
      </c>
      <c r="KM18" s="46">
        <f>IF(AND(LI18=0,HY18&lt;=$C$40),1,0)</f>
        <v>0</v>
      </c>
      <c r="KN18" s="46">
        <f>IF(AND(LJ18=0,HZ18&lt;=$C$40),1,0)</f>
        <v>0</v>
      </c>
      <c r="KO18" s="46">
        <f>IF(AND(LK18=0,IA18&lt;=$C$40),1,0)</f>
        <v>0</v>
      </c>
      <c r="KP18" s="46">
        <f>IF(AND(LL18=0,IB18&lt;=$C$40),1,0)</f>
        <v>0</v>
      </c>
      <c r="KQ18" s="46">
        <f>IF(AND(LM18=0,IC18&lt;=$C$40),1,0)</f>
        <v>0</v>
      </c>
      <c r="KR18" s="61">
        <f t="shared" si="167"/>
        <v>0.39999999999999997</v>
      </c>
      <c r="KS18" s="1">
        <f>IF(OR(KS17=1,AND(OY18=1,LO18&lt;=$C$41)),1,0)</f>
        <v>0</v>
      </c>
      <c r="KT18" s="1">
        <f>IF(OR(KT17=1,AND(OZ18=1,LP18&lt;=$C$41)),1,0)</f>
        <v>0</v>
      </c>
      <c r="KU18" s="1">
        <f>IF(OR(KU17=1,AND(PA18=1,LQ18&lt;=$C$41)),1,0)</f>
        <v>0</v>
      </c>
      <c r="KV18" s="1">
        <f>IF(OR(KV17=1,AND(PB18=1,LR18&lt;=$C$41)),1,0)</f>
        <v>0</v>
      </c>
      <c r="KW18" s="1">
        <f>IF(OR(KW17=1,AND(PC18=1,LS18&lt;=$C$41)),1,0)</f>
        <v>0</v>
      </c>
      <c r="KX18" s="1">
        <f>IF(OR(KX17=1,AND(PD18=1,LT18&lt;=$C$41)),1,0)</f>
        <v>0</v>
      </c>
      <c r="KY18" s="1">
        <f>IF(OR(KY17=1,AND(PE18=1,LU18&lt;=$C$41)),1,0)</f>
        <v>0</v>
      </c>
      <c r="KZ18" s="1">
        <f>IF(OR(KZ17=1,AND(PF18=1,LV18&lt;=$C$41)),1,0)</f>
        <v>0</v>
      </c>
      <c r="LA18" s="1">
        <f>IF(OR(LA17=1,AND(PG18=1,LW18&lt;=$C$41)),1,0)</f>
        <v>0</v>
      </c>
      <c r="LB18" s="1">
        <f>IF(OR(LB17=1,AND(PH18=1,LX18&lt;=$C$41)),1,0)</f>
        <v>0</v>
      </c>
      <c r="LC18" s="1">
        <f>IF(OR(LC17=1,AND(PI18=1,LY18&lt;=$C$41)),1,0)</f>
        <v>0</v>
      </c>
      <c r="LD18" s="1">
        <f>IF(OR(LD17=1,AND(PJ18=1,LZ18&lt;=$C$41)),1,0)</f>
        <v>0</v>
      </c>
      <c r="LE18" s="1">
        <f>IF(OR(LE17=1,AND(PK18=1,MA18&lt;=$C$41)),1,0)</f>
        <v>0</v>
      </c>
      <c r="LF18" s="1">
        <f>IF(OR(LF17=1,AND(PL18=1,MB18&lt;=$C$41)),1,0)</f>
        <v>0</v>
      </c>
      <c r="LG18" s="1">
        <f>IF(OR(LG17=1,AND(PM18=1,MC18&lt;=$C$41)),1,0)</f>
        <v>0</v>
      </c>
      <c r="LH18" s="1">
        <f>IF(OR(LH17=1,AND(PN18=1,MD18&lt;=$C$41)),1,0)</f>
        <v>0</v>
      </c>
      <c r="LI18" s="1">
        <f>IF(OR(LI17=1,AND(PO18=1,ME18&lt;=$C$41)),1,0)</f>
        <v>0</v>
      </c>
      <c r="LJ18" s="1">
        <f>IF(OR(LJ17=1,AND(PP18=1,MF18&lt;=$C$41)),1,0)</f>
        <v>0</v>
      </c>
      <c r="LK18" s="1">
        <f>IF(OR(LK17=1,AND(PQ18=1,MG18&lt;=$C$41)),1,0)</f>
        <v>0</v>
      </c>
      <c r="LL18" s="1">
        <f>IF(OR(LL17=1,AND(PR18=1,MH18&lt;=$C$41)),1,0)</f>
        <v>0</v>
      </c>
      <c r="LM18" s="1">
        <f>IF(OR(LM17=1,AND(PS18=1,MI18&lt;=$C$41)),1,0)</f>
        <v>0</v>
      </c>
      <c r="LN18" s="61">
        <f t="shared" si="168"/>
        <v>0.39999999999999997</v>
      </c>
      <c r="LO18" s="57">
        <f t="shared" si="169"/>
        <v>7.8357646363317501</v>
      </c>
      <c r="LP18" s="57">
        <f t="shared" si="170"/>
        <v>3.1502677223714688</v>
      </c>
      <c r="LQ18" s="57">
        <f t="shared" si="171"/>
        <v>4.4185024955474947</v>
      </c>
      <c r="LR18" s="57">
        <f t="shared" si="172"/>
        <v>5.5465718468940572</v>
      </c>
      <c r="LS18" s="57">
        <f t="shared" si="173"/>
        <v>6.4978870436280616</v>
      </c>
      <c r="LT18" s="57">
        <f t="shared" si="174"/>
        <v>7.222932467196892</v>
      </c>
      <c r="LU18" s="57">
        <f t="shared" si="175"/>
        <v>7.6356347890037153</v>
      </c>
      <c r="LV18" s="57">
        <f t="shared" si="176"/>
        <v>7.8630175955796595</v>
      </c>
      <c r="LW18" s="57">
        <f t="shared" si="177"/>
        <v>7.8537476856814363</v>
      </c>
      <c r="LX18" s="57">
        <f t="shared" si="178"/>
        <v>7.7303393354057324</v>
      </c>
      <c r="LY18" s="57">
        <f t="shared" si="179"/>
        <v>7.512943372244588</v>
      </c>
      <c r="LZ18" s="57">
        <f t="shared" si="180"/>
        <v>3.1353349889186637</v>
      </c>
      <c r="MA18" s="57">
        <f t="shared" si="181"/>
        <v>3.8398888166795375</v>
      </c>
      <c r="MB18" s="57">
        <f t="shared" si="182"/>
        <v>4.5444426444404131</v>
      </c>
      <c r="MC18" s="57">
        <f t="shared" si="183"/>
        <v>5.2489964722012852</v>
      </c>
      <c r="MD18" s="57">
        <f t="shared" si="184"/>
        <v>5.953550299962159</v>
      </c>
      <c r="ME18" s="57">
        <f t="shared" si="185"/>
        <v>6.658104127723032</v>
      </c>
      <c r="MF18" s="57">
        <f t="shared" si="186"/>
        <v>7.2405447832679055</v>
      </c>
      <c r="MG18" s="57">
        <f t="shared" si="187"/>
        <v>7.5907251049807396</v>
      </c>
      <c r="MH18" s="57">
        <f t="shared" si="188"/>
        <v>7.7917359294794384</v>
      </c>
      <c r="MI18" s="57">
        <f t="shared" si="189"/>
        <v>7.8370368514817974</v>
      </c>
      <c r="MJ18" s="61">
        <f t="shared" si="190"/>
        <v>0.39999999999999997</v>
      </c>
      <c r="MK18" s="57" t="e">
        <f>IF(AND(ABS(CG18)&gt;0,EU18*$C$19&gt;=DY17,NG18&lt;&gt;0),3,NA())</f>
        <v>#N/A</v>
      </c>
      <c r="ML18" s="57" t="e">
        <f t="shared" si="261"/>
        <v>#N/A</v>
      </c>
      <c r="MM18" s="57" t="e">
        <f t="shared" si="262"/>
        <v>#N/A</v>
      </c>
      <c r="MN18" s="57" t="e">
        <f t="shared" si="263"/>
        <v>#N/A</v>
      </c>
      <c r="MO18" s="57" t="e">
        <f t="shared" si="264"/>
        <v>#N/A</v>
      </c>
      <c r="MP18" s="57" t="e">
        <f t="shared" si="265"/>
        <v>#N/A</v>
      </c>
      <c r="MQ18" s="57" t="e">
        <f t="shared" si="266"/>
        <v>#N/A</v>
      </c>
      <c r="MR18" s="57" t="e">
        <f t="shared" si="267"/>
        <v>#N/A</v>
      </c>
      <c r="MS18" s="57" t="e">
        <f t="shared" si="268"/>
        <v>#N/A</v>
      </c>
      <c r="MT18" s="57" t="e">
        <f t="shared" si="269"/>
        <v>#N/A</v>
      </c>
      <c r="MU18" s="57" t="e">
        <f t="shared" si="270"/>
        <v>#N/A</v>
      </c>
      <c r="MV18" s="57" t="e">
        <f t="shared" si="271"/>
        <v>#N/A</v>
      </c>
      <c r="MW18" s="57" t="e">
        <f t="shared" si="272"/>
        <v>#N/A</v>
      </c>
      <c r="MX18" s="57" t="e">
        <f t="shared" si="273"/>
        <v>#N/A</v>
      </c>
      <c r="MY18" s="57" t="e">
        <f t="shared" si="274"/>
        <v>#N/A</v>
      </c>
      <c r="MZ18" s="57" t="e">
        <f t="shared" si="275"/>
        <v>#N/A</v>
      </c>
      <c r="NA18" s="57" t="e">
        <f t="shared" si="276"/>
        <v>#N/A</v>
      </c>
      <c r="NB18" s="57" t="e">
        <f t="shared" si="277"/>
        <v>#N/A</v>
      </c>
      <c r="NC18" s="57" t="e">
        <f t="shared" si="278"/>
        <v>#N/A</v>
      </c>
      <c r="ND18" s="57" t="e">
        <f t="shared" si="279"/>
        <v>#N/A</v>
      </c>
      <c r="NE18" s="57" t="e">
        <f t="shared" si="280"/>
        <v>#N/A</v>
      </c>
      <c r="NF18" s="61">
        <f t="shared" si="211"/>
        <v>0.39999999999999997</v>
      </c>
      <c r="NG18" s="260">
        <f>IF(OY17=0,MIN('Drive Train'!$F$35-FQ17*$C$19*'Drive Train'!$F$39,NG17+$C$39)-$C$7,IF(LO17-1&lt;=0,0,IF($C$37=Motors!$C$29,MAX(MAX(NG$8:NG17)*-1,NG17-$C$39),MAX(0,MAX(NG$8:NG17)*-1,NG17-$C$39))))</f>
        <v>9.3509680656213092</v>
      </c>
      <c r="NH18" s="260">
        <f>IF(OZ17=0,MIN('Drive Train'!$F$35-FR17*$C$19*'Drive Train'!$F$39,NH17+$C$39)-$C$7,IF(LP17-1&lt;=0,0,IF($C$37=Motors!$C$29,MAX(MAX(NH$8:NH17)*-1,NH17-$C$39),MAX(0,MAX(NH$8:NH17)*-1,NH17-$C$39))))</f>
        <v>7.1329223236516093</v>
      </c>
      <c r="NI18" s="260">
        <f>IF(PA17=0,MIN('Drive Train'!$F$35-FS17*$C$19*'Drive Train'!$F$39,NI17+$C$39)-$C$7,IF(LQ17-1&lt;=0,0,IF($C$37=Motors!$C$29,MAX(MAX(NI$8:NI17)*-1,NI17-$C$39),MAX(0,MAX(NI$8:NI17)*-1,NI17-$C$39))))</f>
        <v>7.3459631695778373</v>
      </c>
      <c r="NJ18" s="260">
        <f>IF(PB17=0,MIN('Drive Train'!$F$35-FT17*$C$19*'Drive Train'!$F$39,NJ17+$C$39)-$C$7,IF(LR17-1&lt;=0,0,IF($C$37=Motors!$C$29,MAX(MAX(NJ$8:NJ17)*-1,NJ17-$C$39),MAX(0,MAX(NJ$8:NJ17)*-1,NJ17-$C$39))))</f>
        <v>7.6294372090677181</v>
      </c>
      <c r="NK18" s="260">
        <f>IF(PC17=0,MIN('Drive Train'!$F$35-FU17*$C$19*'Drive Train'!$F$39,NK17+$C$39)-$C$7,IF(LS17-1&lt;=0,0,IF($C$37=Motors!$C$29,MAX(MAX(NK$8:NK17)*-1,NK17-$C$39),MAX(0,MAX(NK$8:NK17)*-1,NK17-$C$39))))</f>
        <v>7.9763277339267233</v>
      </c>
      <c r="NL18" s="260">
        <f>IF(PD17=0,MIN('Drive Train'!$F$35-FV17*$C$19*'Drive Train'!$F$39,NL17+$C$39)-$C$7,IF(LT17-1&lt;=0,0,IF($C$37=Motors!$C$29,MAX(MAX(NL$8:NL17)*-1,NL17-$C$39),MAX(0,MAX(NL$8:NL17)*-1,NL17-$C$39))))</f>
        <v>8.3709012762988664</v>
      </c>
      <c r="NM18" s="260">
        <f>IF(PE17=0,MIN('Drive Train'!$F$35-FW17*$C$19*'Drive Train'!$F$39,NM17+$C$39)-$C$7,IF(LU17-1&lt;=0,0,IF($C$37=Motors!$C$29,MAX(MAX(NM$8:NM17)*-1,NM17-$C$39),MAX(0,MAX(NM$8:NM17)*-1,NM17-$C$39))))</f>
        <v>8.9062578010783842</v>
      </c>
      <c r="NN18" s="260">
        <f>IF(PF17=0,MIN('Drive Train'!$F$35-FX17*$C$19*'Drive Train'!$F$39,NN17+$C$39)-$C$7,IF(LV17-1&lt;=0,0,IF($C$37=Motors!$C$29,MAX(MAX(NN$8:NN17)*-1,NN17-$C$39),MAX(0,MAX(NN$8:NN17)*-1,NN17-$C$39))))</f>
        <v>9.4593358231886242</v>
      </c>
      <c r="NO18" s="260">
        <f>IF(PG17=0,MIN('Drive Train'!$F$35-FY17*$C$19*'Drive Train'!$F$39,NO17+$C$39)-$C$7,IF(LW17-1&lt;=0,0,IF($C$37=Motors!$C$29,MAX(MAX(NO$8:NO17)*-1,NO17-$C$39),MAX(0,MAX(NO$8:NO17)*-1,NO17-$C$39))))</f>
        <v>9.9516241986422056</v>
      </c>
      <c r="NP18" s="260">
        <f>IF(PH17=0,MIN('Drive Train'!$F$35-FZ17*$C$19*'Drive Train'!$F$39,NP17+$C$39)-$C$7,IF(LX17-1&lt;=0,0,IF($C$37=Motors!$C$29,MAX(MAX(NP$8:NP17)*-1,NP17-$C$39),MAX(0,MAX(NP$8:NP17)*-1,NP17-$C$39))))</f>
        <v>10.416914895283183</v>
      </c>
      <c r="NQ18" s="260">
        <f>IF(PI17=0,MIN('Drive Train'!$F$35-GA17*$C$19*'Drive Train'!$F$39,NQ17+$C$39)-$C$7,IF(LY17-1&lt;=0,0,IF($C$37=Motors!$C$29,MAX(MAX(NQ$8:NQ17)*-1,NQ17-$C$39),MAX(0,MAX(NQ$8:NQ17)*-1,NQ17-$C$39))))</f>
        <v>10.84268731062166</v>
      </c>
      <c r="NR18" s="260">
        <f>IF(PJ17=0,MIN('Drive Train'!$F$35-GB17*$C$19*'Drive Train'!$F$39,NR17+$C$39)-$C$7,IF(LZ17-1&lt;=0,0,IF($C$37=Motors!$C$29,MAX(MAX(NR$8:NR17)*-1,NR17-$C$39),MAX(0,MAX(NR$8:NR17)*-1,NR17-$C$39))))</f>
        <v>10.576004242817222</v>
      </c>
      <c r="NS18" s="260">
        <f>IF(PK17=0,MIN('Drive Train'!$F$35-GC17*$C$19*'Drive Train'!$F$39,NS17+$C$39)-$C$7,IF(MA17-1&lt;=0,0,IF($C$37=Motors!$C$29,MAX(MAX(NS$8:NS17)*-1,NS17-$C$39),MAX(0,MAX(NS$8:NS17)*-1,NS17-$C$39))))</f>
        <v>10.254290349168681</v>
      </c>
      <c r="NT18" s="260">
        <f>IF(PL17=0,MIN('Drive Train'!$F$35-GD17*$C$19*'Drive Train'!$F$39,NT17+$C$39)-$C$7,IF(MB17-1&lt;=0,0,IF($C$37=Motors!$C$29,MAX(MAX(NT$8:NT17)*-1,NT17-$C$39),MAX(0,MAX(NT$8:NT17)*-1,NT17-$C$39))))</f>
        <v>9.9325764555201399</v>
      </c>
      <c r="NU18" s="260">
        <f>IF(PM17=0,MIN('Drive Train'!$F$35-GE17*$C$19*'Drive Train'!$F$39,NU17+$C$39)-$C$7,IF(MC17-1&lt;=0,0,IF($C$37=Motors!$C$29,MAX(MAX(NU$8:NU17)*-1,NU17-$C$39),MAX(0,MAX(NU$8:NU17)*-1,NU17-$C$39))))</f>
        <v>9.610862561871599</v>
      </c>
      <c r="NV18" s="260">
        <f>IF(PN17=0,MIN('Drive Train'!$F$35-GF17*$C$19*'Drive Train'!$F$39,NV17+$C$39)-$C$7,IF(MD17-1&lt;=0,0,IF($C$37=Motors!$C$29,MAX(MAX(NV$8:NV17)*-1,NV17-$C$39),MAX(0,MAX(NV$8:NV17)*-1,NV17-$C$39))))</f>
        <v>9.2891486682230582</v>
      </c>
      <c r="NW18" s="260">
        <f>IF(PO17=0,MIN('Drive Train'!$F$35-GG17*$C$19*'Drive Train'!$F$39,NW17+$C$39)-$C$7,IF(ME17-1&lt;=0,0,IF($C$37=Motors!$C$29,MAX(MAX(NW$8:NW17)*-1,NW17-$C$39),MAX(0,MAX(NW$8:NW17)*-1,NW17-$C$39))))</f>
        <v>8.9674347745745173</v>
      </c>
      <c r="NX18" s="260">
        <f>IF(PP17=0,MIN('Drive Train'!$F$35-GH17*$C$19*'Drive Train'!$F$39,NX17+$C$39)-$C$7,IF(MF17-1&lt;=0,0,IF($C$37=Motors!$C$29,MAX(MAX(NX$8:NX17)*-1,NX17-$C$39),MAX(0,MAX(NX$8:NX17)*-1,NX17-$C$39))))</f>
        <v>9.0636907066330359</v>
      </c>
      <c r="NY18" s="260">
        <f>IF(PQ17=0,MIN('Drive Train'!$F$35-GI17*$C$19*'Drive Train'!$F$39,NY17+$C$39)-$C$7,IF(MG17-1&lt;=0,0,IF($C$37=Motors!$C$29,MAX(MAX(NY$8:NY17)*-1,NY17-$C$39),MAX(0,MAX(NY$8:NY17)*-1,NY17-$C$39))))</f>
        <v>9.2258936334301875</v>
      </c>
      <c r="NZ18" s="260">
        <f>IF(PR17=0,MIN('Drive Train'!$F$35-GJ17*$C$19*'Drive Train'!$F$39,NZ17+$C$39)-$C$7,IF(MH17-1&lt;=0,0,IF($C$37=Motors!$C$29,MAX(MAX(NZ$8:NZ17)*-1,NZ17-$C$39),MAX(0,MAX(NZ$8:NZ17)*-1,NZ17-$C$39))))</f>
        <v>9.3265715058972063</v>
      </c>
      <c r="OA18" s="260">
        <f>IF(PS17=0,MIN('Drive Train'!$F$35-GK17*$C$19*'Drive Train'!$F$39,OA17+$C$39)-$C$7,IF(MI17-1&lt;=0,0,IF($C$37=Motors!$C$29,MAX(MAX(OA$8:OA17)*-1,OA17-$C$39),MAX(0,MAX(OA$8:OA17)*-1,OA17-$C$39))))</f>
        <v>9.3481704965474606</v>
      </c>
      <c r="OB18" s="61">
        <f t="shared" si="212"/>
        <v>0.39999999999999997</v>
      </c>
      <c r="OC18" s="260">
        <f>'Drive Train'!$F$35-(FQ18*$C$13)*$C$19*'Drive Train'!$F$39</f>
        <v>10.454668971354831</v>
      </c>
      <c r="OD18" s="260">
        <f>'Drive Train'!$F$35-(FR18*$C$13)*$C$19*'Drive Train'!$F$39</f>
        <v>8.6780566405057886</v>
      </c>
      <c r="OE18" s="260">
        <f>'Drive Train'!$F$35-(FS18*$C$13)*$C$19*'Drive Train'!$F$39</f>
        <v>8.8365239668398559</v>
      </c>
      <c r="OF18" s="260">
        <f>'Drive Train'!$F$35-(FT18*$C$13)*$C$19*'Drive Train'!$F$39</f>
        <v>9.0536860025778481</v>
      </c>
      <c r="OG18" s="260">
        <f>'Drive Train'!$F$35-(FU18*$C$13)*$C$19*'Drive Train'!$F$39</f>
        <v>9.3256971322502391</v>
      </c>
      <c r="OH18" s="260">
        <f>'Drive Train'!$F$35-(FV18*$C$13)*$C$19*'Drive Train'!$F$39</f>
        <v>9.6933681638223188</v>
      </c>
      <c r="OI18" s="260">
        <f>'Drive Train'!$F$35-(FW18*$C$13)*$C$19*'Drive Train'!$F$39</f>
        <v>10.113445331620692</v>
      </c>
      <c r="OJ18" s="260">
        <f>'Drive Train'!$F$35-(FX18*$C$13)*$C$19*'Drive Train'!$F$39</f>
        <v>10.546754762995608</v>
      </c>
      <c r="OK18" s="260">
        <f>'Drive Train'!$F$35-(FY18*$C$13)*$C$19*'Drive Train'!$F$39</f>
        <v>10.937156244554251</v>
      </c>
      <c r="OL18" s="260">
        <f>'Drive Train'!$F$35-(FZ18*$C$13)*$C$19*'Drive Train'!$F$39</f>
        <v>11.293843883281555</v>
      </c>
      <c r="OM18" s="260">
        <f>'Drive Train'!$F$35-(GA18*$C$13)*$C$19*'Drive Train'!$F$39</f>
        <v>11.597925835039796</v>
      </c>
      <c r="ON18" s="260">
        <f>'Drive Train'!$F$35-(GB18*$C$13)*$C$19*'Drive Train'!$F$39</f>
        <v>11.191224589825712</v>
      </c>
      <c r="OO18" s="260">
        <f>'Drive Train'!$F$35-(GC18*$C$13)*$C$19*'Drive Train'!$F$39</f>
        <v>10.955382060246324</v>
      </c>
      <c r="OP18" s="260">
        <f>'Drive Train'!$F$35-(GD18*$C$13)*$C$19*'Drive Train'!$F$39</f>
        <v>10.719539530666935</v>
      </c>
      <c r="OQ18" s="260">
        <f>'Drive Train'!$F$35-(GE18*$C$13)*$C$19*'Drive Train'!$F$39</f>
        <v>10.483697001087549</v>
      </c>
      <c r="OR18" s="260">
        <f>'Drive Train'!$F$35-(GF18*$C$13)*$C$19*'Drive Train'!$F$39</f>
        <v>10.247854471508163</v>
      </c>
      <c r="OS18" s="260">
        <f>'Drive Train'!$F$35-(GG18*$C$13)*$C$19*'Drive Train'!$F$39</f>
        <v>10.012011941928774</v>
      </c>
      <c r="OT18" s="260">
        <f>'Drive Train'!$F$35-(GH18*$C$13)*$C$19*'Drive Train'!$F$39</f>
        <v>10.237845714428943</v>
      </c>
      <c r="OU18" s="260">
        <f>'Drive Train'!$F$35-(GI18*$C$13)*$C$19*'Drive Train'!$F$39</f>
        <v>10.365340746922978</v>
      </c>
      <c r="OV18" s="260">
        <f>'Drive Train'!$F$35-(GJ18*$C$13)*$C$19*'Drive Train'!$F$39</f>
        <v>10.438907766618549</v>
      </c>
      <c r="OW18" s="260">
        <f>'Drive Train'!$F$35-(GK18*$C$13)*$C$19*'Drive Train'!$F$39</f>
        <v>10.456018585535602</v>
      </c>
      <c r="OX18" s="61">
        <f t="shared" si="213"/>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7">
        <f t="shared" si="214"/>
        <v>0.39999999999999997</v>
      </c>
      <c r="PU18" s="57">
        <f t="shared" si="215"/>
        <v>1.9033398940105808</v>
      </c>
      <c r="PV18" s="57">
        <f t="shared" si="216"/>
        <v>0.71266404009944317</v>
      </c>
      <c r="PW18" s="57">
        <f t="shared" si="217"/>
        <v>1.0079602769725504</v>
      </c>
      <c r="PX18" s="57">
        <f t="shared" si="218"/>
        <v>1.2802995967601383</v>
      </c>
      <c r="PY18" s="57">
        <f t="shared" si="219"/>
        <v>1.523415168476375</v>
      </c>
      <c r="PZ18" s="57">
        <f t="shared" si="220"/>
        <v>1.7224688311747611</v>
      </c>
      <c r="QA18" s="57">
        <f t="shared" si="221"/>
        <v>1.8351579306608519</v>
      </c>
      <c r="QB18" s="57">
        <f t="shared" si="222"/>
        <v>1.9118855746436161</v>
      </c>
      <c r="QC18" s="57">
        <f t="shared" si="223"/>
        <v>1.9242244487150435</v>
      </c>
      <c r="QD18" s="57">
        <f t="shared" si="224"/>
        <v>1.9179506700327229</v>
      </c>
      <c r="QE18" s="57">
        <f t="shared" si="225"/>
        <v>1.897611137744792</v>
      </c>
      <c r="QF18" s="57">
        <f t="shared" si="226"/>
        <v>0.71504198282310716</v>
      </c>
      <c r="QG18" s="57">
        <f t="shared" si="227"/>
        <v>0.87572196368266264</v>
      </c>
      <c r="QH18" s="57">
        <f t="shared" si="228"/>
        <v>1.0364019445422183</v>
      </c>
      <c r="QI18" s="57">
        <f t="shared" si="229"/>
        <v>1.1970819254017735</v>
      </c>
      <c r="QJ18" s="57">
        <f t="shared" si="230"/>
        <v>1.3577619062613286</v>
      </c>
      <c r="QK18" s="57">
        <f t="shared" si="231"/>
        <v>1.518441887120884</v>
      </c>
      <c r="QL18" s="57">
        <f t="shared" si="232"/>
        <v>1.6678877825980176</v>
      </c>
      <c r="QM18" s="57">
        <f t="shared" si="233"/>
        <v>1.7892047588029183</v>
      </c>
      <c r="QN18" s="57">
        <f t="shared" si="234"/>
        <v>1.8751355121701174</v>
      </c>
      <c r="QO18" s="57">
        <f t="shared" si="235"/>
        <v>1.9007904233178221</v>
      </c>
      <c r="QP18" s="61">
        <f t="shared" si="236"/>
        <v>0.39999999999999997</v>
      </c>
      <c r="QQ18" s="57">
        <f>MIN(FQ18,$C$16)*$C$17*1000/60/60/$C$21</f>
        <v>0.48133049334535455</v>
      </c>
      <c r="QR18" s="57">
        <f>MIN(FR18,$C$16)*$C$17*1000/60/60/$C$21</f>
        <v>0.92091515893647158</v>
      </c>
      <c r="QS18" s="57">
        <f>MIN(FS18,$C$16)*$C$17*1000/60/60/$C$21</f>
        <v>0.88170581346244281</v>
      </c>
      <c r="QT18" s="57">
        <f>MIN(FT18,$C$16)*$C$17*1000/60/60/$C$21</f>
        <v>0.82797371940827713</v>
      </c>
      <c r="QU18" s="57">
        <f>MIN(FU18,$C$16)*$C$17*1000/60/60/$C$21</f>
        <v>0.76067039194743669</v>
      </c>
      <c r="QV18" s="57">
        <f>MIN(FV18,$C$16)*$C$17*1000/60/60/$C$21</f>
        <v>0.66969807083115007</v>
      </c>
      <c r="QW18" s="57">
        <f>MIN(FW18,$C$16)*$C$17*1000/60/60/$C$21</f>
        <v>0.56575897386402352</v>
      </c>
      <c r="QX18" s="57">
        <f>MIN(FX18,$C$16)*$C$17*1000/60/60/$C$21</f>
        <v>0.45854583671474403</v>
      </c>
      <c r="QY18" s="57">
        <f>MIN(FY18,$C$16)*$C$17*1000/60/60/$C$21</f>
        <v>0.36194935264372669</v>
      </c>
      <c r="QZ18" s="57">
        <f>MIN(FZ18,$C$16)*$C$17*1000/60/60/$C$21</f>
        <v>0.27369463681863965</v>
      </c>
      <c r="RA18" s="57">
        <f>MIN(GA18,$C$16)*$C$17*1000/60/60/$C$21</f>
        <v>0.19845607140124283</v>
      </c>
      <c r="RB18" s="57">
        <f>MIN(GB18,$C$16)*$C$17*1000/60/60/$C$21</f>
        <v>0.29908558284197717</v>
      </c>
      <c r="RC18" s="57">
        <f>MIN(GC18,$C$16)*$C$17*1000/60/60/$C$21</f>
        <v>0.35743976495427465</v>
      </c>
      <c r="RD18" s="57">
        <f>MIN(GD18,$C$16)*$C$17*1000/60/60/$C$21</f>
        <v>0.41579394706657208</v>
      </c>
      <c r="RE18" s="57">
        <f>MIN(GE18,$C$16)*$C$17*1000/60/60/$C$21</f>
        <v>0.47414812917886962</v>
      </c>
      <c r="RF18" s="57">
        <f>MIN(GF18,$C$16)*$C$17*1000/60/60/$C$21</f>
        <v>0.53250231129116676</v>
      </c>
      <c r="RG18" s="57">
        <f>MIN(GG18,$C$16)*$C$17*1000/60/60/$C$21</f>
        <v>0.59085649340346413</v>
      </c>
      <c r="RH18" s="57">
        <f>MIN(GH18,$C$16)*$C$17*1000/60/60/$C$21</f>
        <v>0.53497876383922949</v>
      </c>
      <c r="RI18" s="57">
        <f>MIN(GI18,$C$16)*$C$17*1000/60/60/$C$21</f>
        <v>0.50343284903820196</v>
      </c>
      <c r="RJ18" s="57">
        <f>MIN(GJ18,$C$16)*$C$17*1000/60/60/$C$21</f>
        <v>0.48523026584665246</v>
      </c>
      <c r="RK18" s="57">
        <f>MIN(GK18,$C$16)*$C$17*1000/60/60/$C$21</f>
        <v>0.48099656022554571</v>
      </c>
      <c r="RL18" s="61">
        <f t="shared" si="237"/>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v>
      </c>
      <c r="RQ18" s="2">
        <f>IF(AND(LS18&gt;=LS$6*'Drive Train'!$AA$52,LS18&lt;=LS$6*'Drive Train'!$AA$53,KW18=0,KA18=0,EY18&gt;0),$C$17,0)</f>
        <v>0</v>
      </c>
      <c r="RR18" s="2">
        <f>IF(AND(LT18&gt;=LT$6*'Drive Train'!$AA$52,LT18&lt;=LT$6*'Drive Train'!$AA$53,KX18=0,KB18=0,EZ18&gt;0),$C$17,0)</f>
        <v>0</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0.04</v>
      </c>
      <c r="RV18" s="2">
        <f>IF(AND(LX18&gt;=LX$6*'Drive Train'!$AA$52,LX18&lt;=LX$6*'Drive Train'!$AA$53,LB18=0,KF18=0,FD18&gt;0),$C$17,0)</f>
        <v>0.04</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0.04</v>
      </c>
      <c r="SC18" s="2">
        <f>IF(AND(ME18&gt;=ME$6*'Drive Train'!$AA$52,ME18&lt;=ME$6*'Drive Train'!$AA$53,LI18=0,KM18=0,FK18&gt;0),$C$17,0)</f>
        <v>0.04</v>
      </c>
      <c r="SD18" s="2">
        <f>IF(AND(MF18&gt;=MF$6*'Drive Train'!$AA$52,MF18&lt;=MF$6*'Drive Train'!$AA$53,LJ18=0,KN18=0,FL18&gt;0),$C$17,0)</f>
        <v>0.04</v>
      </c>
      <c r="SE18" s="2">
        <f>IF(AND(MG18&gt;=MG$6*'Drive Train'!$AA$52,MG18&lt;=MG$6*'Drive Train'!$AA$53,LK18=0,KO18=0,FM18&gt;0),$C$17,0)</f>
        <v>0.04</v>
      </c>
      <c r="SF18" s="2">
        <f>IF(AND(MH18&gt;=MH$6*'Drive Train'!$AA$52,MH18&lt;=MH$6*'Drive Train'!$AA$53,LL18=0,KP18=0,FN18&gt;0),$C$17,0)</f>
        <v>0.04</v>
      </c>
      <c r="SG18" s="2">
        <f>IF(AND(MI18&gt;=MI$6*'Drive Train'!$AA$52,MI18&lt;=MI$6*'Drive Train'!$AA$53,LM18=0,KQ18=0,FO18&gt;0),$C$17,0)</f>
        <v>0.04</v>
      </c>
      <c r="SH18" s="61">
        <f t="shared" si="238"/>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48">
        <f t="shared" si="239"/>
        <v>0.39999999999999997</v>
      </c>
    </row>
    <row r="19" spans="1:524" x14ac:dyDescent="0.2">
      <c r="A19" s="14"/>
      <c r="B19" s="3" t="s">
        <v>33</v>
      </c>
      <c r="C19" s="137">
        <f>'Drive Train'!F5</f>
        <v>4</v>
      </c>
      <c r="D19" s="5"/>
      <c r="E19" s="6"/>
      <c r="P19" s="5"/>
      <c r="R19" s="63">
        <f t="shared" si="114"/>
        <v>0.43999999999999995</v>
      </c>
      <c r="S19" s="2">
        <f>NG19/'Drive Train'!$F$35</f>
        <v>0.77630849154353021</v>
      </c>
      <c r="T19" s="2">
        <f>NH19/'Drive Train'!$F$35</f>
        <v>0.58527490758126754</v>
      </c>
      <c r="U19" s="2">
        <f>NI19/'Drive Train'!$F$35</f>
        <v>0.60231440503654365</v>
      </c>
      <c r="V19" s="2">
        <f>NJ19/'Drive Train'!$F$35</f>
        <v>0.6256651615675104</v>
      </c>
      <c r="W19" s="2">
        <f>NK19/'Drive Train'!$F$35</f>
        <v>0.65491367013443436</v>
      </c>
      <c r="X19" s="2">
        <f>NL19/'Drive Train'!$F$35</f>
        <v>0.6944481896583139</v>
      </c>
      <c r="Y19" s="2">
        <f>NM19/'Drive Train'!$F$35</f>
        <v>0.73961777759362279</v>
      </c>
      <c r="Z19" s="2">
        <f>NN19/'Drive Train'!$F$35</f>
        <v>0.78621018956942013</v>
      </c>
      <c r="AA19" s="2">
        <f>NO19/'Drive Train'!$F$35</f>
        <v>0.82818884350045707</v>
      </c>
      <c r="AB19" s="2">
        <f>NP19/'Drive Train'!$F$35</f>
        <v>0.86654235304102756</v>
      </c>
      <c r="AC19" s="2">
        <f>NQ19/'Drive Train'!$F$35</f>
        <v>0.8992393371010533</v>
      </c>
      <c r="AD19" s="2">
        <f>NR19/'Drive Train'!$F$35</f>
        <v>0.85550802041136687</v>
      </c>
      <c r="AE19" s="2">
        <f>NS19/'Drive Train'!$F$35</f>
        <v>0.83014860862863704</v>
      </c>
      <c r="AF19" s="2">
        <f>NT19/'Drive Train'!$F$35</f>
        <v>0.80478919684590722</v>
      </c>
      <c r="AG19" s="2">
        <f>NU19/'Drive Train'!$F$35</f>
        <v>0.77942978506317728</v>
      </c>
      <c r="AH19" s="2">
        <f>NV19/'Drive Train'!$F$35</f>
        <v>0.75407037328044746</v>
      </c>
      <c r="AI19" s="2">
        <f>NW19/'Drive Train'!$F$35</f>
        <v>0.72871096149771752</v>
      </c>
      <c r="AJ19" s="2">
        <f>NX19/'Drive Train'!$F$35</f>
        <v>0.75299416284182186</v>
      </c>
      <c r="AK19" s="2">
        <f>NY19/'Drive Train'!$F$35</f>
        <v>0.76670330612075033</v>
      </c>
      <c r="AL19" s="2">
        <f>NZ19/'Drive Train'!$F$35</f>
        <v>0.77461373834608038</v>
      </c>
      <c r="AM19" s="2">
        <f>OA19/'Drive Train'!$F$35</f>
        <v>0.77645361134791424</v>
      </c>
      <c r="AN19" s="61">
        <f t="shared" si="115"/>
        <v>0.43999999999999995</v>
      </c>
      <c r="AO19" s="46">
        <f>LO19*12*60/(PI() * 'Drive Train'!$F$15)/S$6*ABS(S19)</f>
        <v>2657.2466875209807</v>
      </c>
      <c r="AP19" s="46">
        <f>LP19*12*60/(PI() * 'Drive Train'!$F$15)/T$6*ABS(T19)</f>
        <v>233.48983238460738</v>
      </c>
      <c r="AQ19" s="46">
        <f>LQ19*12*60/(PI() * 'Drive Train'!$F$15)/U$6*ABS(U19)</f>
        <v>485.22401891971282</v>
      </c>
      <c r="AR19" s="46">
        <f>LR19*12*60/(PI() * 'Drive Train'!$F$15)/V$6*ABS(V19)</f>
        <v>823.50864094566805</v>
      </c>
      <c r="AS19" s="46">
        <f>LS19*12*60/(PI() * 'Drive Train'!$F$15)/W$6*ABS(W19)</f>
        <v>1239.5981669109794</v>
      </c>
      <c r="AT19" s="46">
        <f>LT19*12*60/(PI() * 'Drive Train'!$F$15)/X$6*ABS(X19)</f>
        <v>1726.1036056873866</v>
      </c>
      <c r="AU19" s="46">
        <f>LU19*12*60/(PI() * 'Drive Train'!$F$15)/Y$6*ABS(Y19)</f>
        <v>2240.2183047968001</v>
      </c>
      <c r="AV19" s="46">
        <f>LV19*12*60/(PI() * 'Drive Train'!$F$15)/Z$6*ABS(Z19)</f>
        <v>2767.3245008071713</v>
      </c>
      <c r="AW19" s="46">
        <f>LW19*12*60/(PI() * 'Drive Train'!$F$15)/AA$6*ABS(AA19)</f>
        <v>3237.2892016330047</v>
      </c>
      <c r="AX19" s="46">
        <f>LX19*12*60/(PI() * 'Drive Train'!$F$15)/AB$6*ABS(AB19)</f>
        <v>3658.4180799525934</v>
      </c>
      <c r="AY19" s="46">
        <f>LY19*12*60/(PI() * 'Drive Train'!$F$15)/AC$6*ABS(AC19)</f>
        <v>4007.9431989603536</v>
      </c>
      <c r="AZ19" s="46">
        <f>LZ19*12*60/(PI() * 'Drive Train'!$F$15)/AD$6*ABS(AD19)</f>
        <v>1206.3809960780695</v>
      </c>
      <c r="BA19" s="46">
        <f>MA19*12*60/(PI() * 'Drive Train'!$F$15)/AE$6*ABS(AE19)</f>
        <v>1433.6757742372401</v>
      </c>
      <c r="BB19" s="46">
        <f>MB19*12*60/(PI() * 'Drive Train'!$F$15)/AF$6*ABS(AF19)</f>
        <v>1644.8989269345423</v>
      </c>
      <c r="BC19" s="46">
        <f>MC19*12*60/(PI() * 'Drive Train'!$F$15)/AG$6*ABS(AG19)</f>
        <v>1840.050454169975</v>
      </c>
      <c r="BD19" s="46">
        <f>MD19*12*60/(PI() * 'Drive Train'!$F$15)/AH$6*ABS(AH19)</f>
        <v>2019.1303559435394</v>
      </c>
      <c r="BE19" s="46">
        <f>ME19*12*60/(PI() * 'Drive Train'!$F$15)/AI$6*ABS(AI19)</f>
        <v>2182.1386322552353</v>
      </c>
      <c r="BF19" s="46">
        <f>MF19*12*60/(PI() * 'Drive Train'!$F$15)/AJ$6*ABS(AJ19)</f>
        <v>2413.76978620727</v>
      </c>
      <c r="BG19" s="46">
        <f>MG19*12*60/(PI() * 'Drive Train'!$F$15)/AK$6*ABS(AK19)</f>
        <v>2555.7672578949068</v>
      </c>
      <c r="BH19" s="46">
        <f>MH19*12*60/(PI() * 'Drive Train'!$F$15)/AL$6*ABS(AL19)</f>
        <v>2638.9650489749656</v>
      </c>
      <c r="BI19" s="46">
        <f>MI19*12*60/(PI() * 'Drive Train'!$F$15)/AM$6*ABS(AM19)</f>
        <v>2658.0209051623137</v>
      </c>
      <c r="BJ19" s="61">
        <f t="shared" si="65"/>
        <v>0.43999999999999995</v>
      </c>
      <c r="BK19" s="2">
        <f>IF(OR(KS18=1,AND($C$37=Motors!$C$31,OY18=1)),0,IF(NG19=0,-(CG18+$C$15)/($C$14-$C$15)*$C$12,($C$11*S19-AO19)/($C$11*S19)*$C$12*S19))</f>
        <v>0.72115012663452438</v>
      </c>
      <c r="BL19" s="2">
        <f>IF(OR(KT18=1,AND($C$37=Motors!$C$31,OZ18=1)),0,IF(NH19=0,-(CH18+$C$15)/($C$14-$C$15)*$C$12,($C$11*T19-AP19)/($C$11*T19)*$C$12*T19))</f>
        <v>1.3323302504562213</v>
      </c>
      <c r="BM19" s="2">
        <f>IF(OR(KU18=1,AND($C$37=Motors!$C$31,PA18=1)),0,IF(NI19=0,-(CI18+$C$15)/($C$14-$C$15)*$C$12,($C$11*U19-AQ19)/($C$11*U19)*$C$12*U19))</f>
        <v>1.2619770528548533</v>
      </c>
      <c r="BN19" s="2">
        <f>IF(OR(KV18=1,AND($C$37=Motors!$C$31,PB18=1)),0,IF(NJ19=0,-(CJ18+$C$15)/($C$14-$C$15)*$C$12,($C$11*V19-AR19)/($C$11*V19)*$C$12*V19))</f>
        <v>1.16854648556678</v>
      </c>
      <c r="BO19" s="2">
        <f>IF(OR(KW18=1,AND($C$37=Motors!$C$31,PC18=1)),0,IF(NK19=0,-(CK18+$C$15)/($C$14-$C$15)*$C$12,($C$11*W19-AS19)/($C$11*W19)*$C$12*W19))</f>
        <v>1.0549206830719284</v>
      </c>
      <c r="BP19" s="2">
        <f>IF(OR(KX18=1,AND($C$37=Motors!$C$31,PD18=1)),0,IF(NL19=0,-(CL18+$C$15)/($C$14-$C$15)*$C$12,($C$11*X19-AT19)/($C$11*X19)*$C$12*X19))</f>
        <v>0.93516172754052318</v>
      </c>
      <c r="BQ19" s="2">
        <f>IF(OR(KY18=1,AND($C$37=Motors!$C$31,PE18=1)),0,IF(NM19=0,-(CM18+$C$15)/($C$14-$C$15)*$C$12,($C$11*Y19-AU19)/($C$11*Y19)*$C$12*Y19))</f>
        <v>0.8169297416730309</v>
      </c>
      <c r="BR19" s="2">
        <f>IF(OR(KZ18=1,AND($C$37=Motors!$C$31,PF18=1)),0,IF(NN19=0,-(CN18+$C$15)/($C$14-$C$15)*$C$12,($C$11*Z19-AV19)/($C$11*Z19)*$C$12*Z19))</f>
        <v>0.69640069351612754</v>
      </c>
      <c r="BS19" s="2">
        <f>IF(OR(LA18=1,AND($C$37=Motors!$C$31,PG18=1)),0,IF(NO19=0,-(CO18+$C$15)/($C$14-$C$15)*$C$12,($C$11*AA19-AW19)/($C$11*AA19)*$C$12*AA19))</f>
        <v>0.59001054583590529</v>
      </c>
      <c r="BT19" s="2">
        <f>IF(OR(LB18=1,AND($C$37=Motors!$C$31,PH18=1)),0,IF(NP19=0,-(CP18+$C$15)/($C$14-$C$15)*$C$12,($C$11*AB19-AX19)/($C$11*AB19)*$C$12*AB19))</f>
        <v>0.49648457970452253</v>
      </c>
      <c r="BU19" s="2">
        <f>IF(OR(LC18=1,AND($C$37=Motors!$C$31,PI18=1)),0,IF(NQ19=0,-(CQ18+$C$15)/($C$14-$C$15)*$C$12,($C$11*AC19-AY19)/($C$11*AC19)*$C$12*AC19))</f>
        <v>0.42098267000575701</v>
      </c>
      <c r="BV19" s="2">
        <f>IF(OR(LD18=1,AND($C$37=Motors!$C$31,PJ18=1)),0,IF(NR19=0,-(CR18+$C$15)/($C$14-$C$15)*$C$12,($C$11*AD19-AZ19)/($C$11*AD19)*$C$12*AD19))</f>
        <v>1.5620173669820261</v>
      </c>
      <c r="BW19" s="2">
        <f>IF(OR(LE18=1,AND($C$37=Motors!$C$31,PK18=1)),0,IF(NS19=0,-(CS18+$C$15)/($C$14-$C$15)*$C$12,($C$11*AE19-BA19)/($C$11*AE19)*$C$12*AE19))</f>
        <v>1.3984995272130385</v>
      </c>
      <c r="BX19" s="2">
        <f>IF(OR(LF18=1,AND($C$37=Motors!$C$31,PL18=1)),0,IF(NT19=0,-(CT18+$C$15)/($C$14-$C$15)*$C$12,($C$11*AF19-BB19)/($C$11*AF19)*$C$12*AF19))</f>
        <v>1.2421431076488734</v>
      </c>
      <c r="BY19" s="2">
        <f>IF(OR(LG18=1,AND($C$37=Motors!$C$31,PM18=1)),0,IF(NU19=0,-(CU18+$C$15)/($C$14-$C$15)*$C$12,($C$11*AG19-BC19)/($C$11*AG19)*$C$12*AG19))</f>
        <v>1.0929481082895305</v>
      </c>
      <c r="BZ19" s="2">
        <f>IF(OR(LH18=1,AND($C$37=Motors!$C$31,PN18=1)),0,IF(NV19=0,-(CV18+$C$15)/($C$14-$C$15)*$C$12,($C$11*AH19-BD19)/($C$11*AH19)*$C$12*AH19))</f>
        <v>0.95091452913500985</v>
      </c>
      <c r="CA19" s="2">
        <f>IF(OR(LI18=1,AND($C$37=Motors!$C$31,PO18=1)),0,IF(NW19=0,-(CW18+$C$15)/($C$14-$C$15)*$C$12,($C$11*AI19-BE19)/($C$11*AI19)*$C$12*AI19))</f>
        <v>0.81604237018531167</v>
      </c>
      <c r="CB19" s="2">
        <f>IF(OR(LJ18=1,AND($C$37=Motors!$C$31,PP18=1)),0,IF(NX19=0,-(CX18+$C$15)/($C$14-$C$15)*$C$12,($C$11*AJ19-BF19)/($C$11*AJ19)*$C$12*AJ19))</f>
        <v>0.7724243410515631</v>
      </c>
      <c r="CC19" s="2">
        <f>IF(OR(LK18=1,AND($C$37=Motors!$C$31,PQ18=1)),0,IF(NY19=0,-(CY18+$C$15)/($C$14-$C$15)*$C$12,($C$11*AK19-BG19)/($C$11*AK19)*$C$12*AK19))</f>
        <v>0.74279586769705941</v>
      </c>
      <c r="CD19" s="2">
        <f>IF(OR(LL18=1,AND($C$37=Motors!$C$31,PR18=1)),0,IF(NZ19=0,-(CZ18+$C$15)/($C$14-$C$15)*$C$12,($C$11*AL19-BH19)/($C$11*AL19)*$C$12*AL19))</f>
        <v>0.72513708040347769</v>
      </c>
      <c r="CE19" s="2">
        <f>IF(OR(LM18=1,AND($C$37=Motors!$C$31,PS18=1)),0,IF(OA19=0,-(DA18+$C$15)/($C$14-$C$15)*$C$12,($C$11*AM19-BI19)/($C$11*AM19)*$C$12*AM19))</f>
        <v>0.72116129048827027</v>
      </c>
      <c r="CF19" s="61">
        <f t="shared" si="67"/>
        <v>0.43999999999999995</v>
      </c>
      <c r="CG19" s="57">
        <f>IF(AND(KS18=1,OY18=1),0,ABS(BK19/$C$12*($C$14-$C$15)+$C$15) *'Drive Train'!$AA$49 + CG18*(1-'Drive Train'!$AA$49))</f>
        <v>41.141019189713475</v>
      </c>
      <c r="CH19" s="57">
        <f>IF(AND(KT18=1,OZ18=1),0,ABS(BL19/$C$12*($C$14-$C$15)+$C$15) *'Drive Train'!$AA$49 + CH18*(1-'Drive Train'!$AA$49))</f>
        <v>73.678118727607128</v>
      </c>
      <c r="CI19" s="57">
        <f>IF(AND(KU18=1,PA18=1),0,ABS(BM19/$C$12*($C$14-$C$15)+$C$15) *'Drive Train'!$AA$49 + CI18*(1-'Drive Train'!$AA$49))</f>
        <v>69.932759701774955</v>
      </c>
      <c r="CJ19" s="57">
        <f>IF(AND(KV18=1,PB18=1),0,ABS(BN19/$C$12*($C$14-$C$15)+$C$15) *'Drive Train'!$AA$49 + CJ18*(1-'Drive Train'!$AA$49))</f>
        <v>64.958841949467995</v>
      </c>
      <c r="CK19" s="57">
        <f>IF(AND(KW18=1,PC18=1),0,ABS(BO19/$C$12*($C$14-$C$15)+$C$15) *'Drive Train'!$AA$49 + CK18*(1-'Drive Train'!$AA$49))</f>
        <v>58.909800264783563</v>
      </c>
      <c r="CL19" s="57">
        <f>IF(AND(KX18=1,PD18=1),0,ABS(BP19/$C$12*($C$14-$C$15)+$C$15) *'Drive Train'!$AA$49 + CL18*(1-'Drive Train'!$AA$49))</f>
        <v>52.534250889397974</v>
      </c>
      <c r="CM19" s="57">
        <f>IF(AND(KY18=1,PE18=1),0,ABS(BQ19/$C$12*($C$14-$C$15)+$C$15) *'Drive Train'!$AA$49 + CM18*(1-'Drive Train'!$AA$49))</f>
        <v>46.239992056701183</v>
      </c>
      <c r="CN19" s="57">
        <f>IF(AND(KZ18=1,PF18=1),0,ABS(BR19/$C$12*($C$14-$C$15)+$C$15) *'Drive Train'!$AA$49 + CN18*(1-'Drive Train'!$AA$49))</f>
        <v>39.823445634074332</v>
      </c>
      <c r="CO19" s="57">
        <f>IF(AND(LA18=1,PG18=1),0,ABS(BS19/$C$12*($C$14-$C$15)+$C$15) *'Drive Train'!$AA$49 + CO18*(1-'Drive Train'!$AA$49))</f>
        <v>34.159604992011054</v>
      </c>
      <c r="CP19" s="57">
        <f>IF(AND(LB18=1,PH18=1),0,ABS(BT19/$C$12*($C$14-$C$15)+$C$15) *'Drive Train'!$AA$49 + CP18*(1-'Drive Train'!$AA$49))</f>
        <v>29.180608537796779</v>
      </c>
      <c r="CQ19" s="57">
        <f>IF(AND(LC18=1,PI18=1),0,ABS(BU19/$C$12*($C$14-$C$15)+$C$15) *'Drive Train'!$AA$49 + CQ18*(1-'Drive Train'!$AA$49))</f>
        <v>25.161150025617687</v>
      </c>
      <c r="CR19" s="57">
        <f>IF(AND(LD18=1,PJ18=1),0,ABS(BV19/$C$12*($C$14-$C$15)+$C$15) *'Drive Train'!$AA$49 + CR18*(1-'Drive Train'!$AA$49))</f>
        <v>85.905860242238134</v>
      </c>
      <c r="CS19" s="57">
        <f>IF(AND(LE18=1,PK18=1),0,ABS(BW19/$C$12*($C$14-$C$15)+$C$15) *'Drive Train'!$AA$49 + CS18*(1-'Drive Train'!$AA$49))</f>
        <v>77.200740390636028</v>
      </c>
      <c r="CT19" s="57">
        <f>IF(AND(LF18=1,PL18=1),0,ABS(BX19/$C$12*($C$14-$C$15)+$C$15) *'Drive Train'!$AA$49 + CT18*(1-'Drive Train'!$AA$49))</f>
        <v>68.876869589771971</v>
      </c>
      <c r="CU19" s="57">
        <f>IF(AND(LG18=1,PM18=1),0,ABS(BY19/$C$12*($C$14-$C$15)+$C$15) *'Drive Train'!$AA$49 + CU18*(1-'Drive Train'!$AA$49))</f>
        <v>60.934247839645948</v>
      </c>
      <c r="CV19" s="57">
        <f>IF(AND(LH18=1,PN18=1),0,ABS(BZ19/$C$12*($C$14-$C$15)+$C$15) *'Drive Train'!$AA$49 + CV18*(1-'Drive Train'!$AA$49))</f>
        <v>53.372875140257989</v>
      </c>
      <c r="CW19" s="57">
        <f>IF(AND(LI18=1,PO18=1),0,ABS(CA19/$C$12*($C$14-$C$15)+$C$15) *'Drive Train'!$AA$49 + CW18*(1-'Drive Train'!$AA$49))</f>
        <v>46.192751491608078</v>
      </c>
      <c r="CX19" s="57">
        <f>IF(AND(LJ18=1,PP18=1),0,ABS(CB19/$C$12*($C$14-$C$15)+$C$15) *'Drive Train'!$AA$49 + CX18*(1-'Drive Train'!$AA$49))</f>
        <v>43.87067965017242</v>
      </c>
      <c r="CY19" s="57">
        <f>IF(AND(LK18=1,PQ18=1),0,ABS(CC19/$C$12*($C$14-$C$15)+$C$15) *'Drive Train'!$AA$49 + CY18*(1-'Drive Train'!$AA$49))</f>
        <v>42.29336299814635</v>
      </c>
      <c r="CZ19" s="57">
        <f>IF(AND(LL18=1,PR18=1),0,ABS(CD19/$C$12*($C$14-$C$15)+$C$15) *'Drive Train'!$AA$49 + CZ18*(1-'Drive Train'!$AA$49))</f>
        <v>41.353270711936176</v>
      </c>
      <c r="DA19" s="57">
        <f>IF(AND(LM18=1,PS18=1),0,ABS(CE19/$C$12*($C$14-$C$15)+$C$15) *'Drive Train'!$AA$49 + DA18*(1-'Drive Train'!$AA$49))</f>
        <v>41.141613514375543</v>
      </c>
      <c r="DB19" s="61">
        <f t="shared" si="116"/>
        <v>0.43999999999999995</v>
      </c>
      <c r="DC19" s="57">
        <f t="shared" si="68"/>
        <v>41.141019189713475</v>
      </c>
      <c r="DD19" s="57">
        <f t="shared" si="69"/>
        <v>73.678118727607128</v>
      </c>
      <c r="DE19" s="57">
        <f t="shared" si="70"/>
        <v>69.932759701774955</v>
      </c>
      <c r="DF19" s="57">
        <f t="shared" si="71"/>
        <v>64.958841949467995</v>
      </c>
      <c r="DG19" s="57">
        <f t="shared" si="72"/>
        <v>58.909800264783563</v>
      </c>
      <c r="DH19" s="57">
        <f t="shared" si="73"/>
        <v>52.534250889397974</v>
      </c>
      <c r="DI19" s="57">
        <f t="shared" si="74"/>
        <v>46.239992056701183</v>
      </c>
      <c r="DJ19" s="57">
        <f t="shared" si="75"/>
        <v>39.823445634074332</v>
      </c>
      <c r="DK19" s="57">
        <f t="shared" si="76"/>
        <v>34.159604992011054</v>
      </c>
      <c r="DL19" s="57">
        <f t="shared" si="77"/>
        <v>29.180608537796779</v>
      </c>
      <c r="DM19" s="57">
        <f t="shared" si="78"/>
        <v>25.161150025617687</v>
      </c>
      <c r="DN19" s="57">
        <f t="shared" si="79"/>
        <v>25</v>
      </c>
      <c r="DO19" s="57">
        <f t="shared" si="80"/>
        <v>30</v>
      </c>
      <c r="DP19" s="57">
        <f t="shared" si="81"/>
        <v>35</v>
      </c>
      <c r="DQ19" s="57">
        <f t="shared" si="82"/>
        <v>40</v>
      </c>
      <c r="DR19" s="57">
        <f t="shared" si="83"/>
        <v>45</v>
      </c>
      <c r="DS19" s="57">
        <f t="shared" si="84"/>
        <v>46.192751491608078</v>
      </c>
      <c r="DT19" s="57">
        <f t="shared" si="85"/>
        <v>43.87067965017242</v>
      </c>
      <c r="DU19" s="57">
        <f t="shared" si="86"/>
        <v>42.29336299814635</v>
      </c>
      <c r="DV19" s="57">
        <f t="shared" si="87"/>
        <v>41.353270711936176</v>
      </c>
      <c r="DW19" s="57">
        <f t="shared" si="88"/>
        <v>41.141613514375543</v>
      </c>
      <c r="DX19" s="61">
        <f t="shared" si="117"/>
        <v>0.43999999999999995</v>
      </c>
      <c r="DY19" s="2">
        <f>IF(OY19=0,($C$23/0.4536*IF(ISNA(MK18),'Drive Train'!$F$16,'Drive Train'!$F$17)*4.448*$C$24*S$6)*SIGN(BK19),BK19)</f>
        <v>4.5236871680000004</v>
      </c>
      <c r="DZ19" s="2">
        <f>IF(OZ19=0,($C$23/0.4536*IF(ISNA(ML18),'Drive Train'!$F$16,'Drive Train'!$F$17)*4.448*$C$24*$C$21*T$6)*SIGN(BL19),BL19)</f>
        <v>14.225645600594998</v>
      </c>
      <c r="EA19" s="2">
        <f>IF(PA19=0,($C$23/0.4536*IF(ISNA(MM18),'Drive Train'!$F$16,'Drive Train'!$F$17)*4.448*$C$24*$C$21*U$6)*SIGN(BM19),BM19)</f>
        <v>9.8485238773349995</v>
      </c>
      <c r="EB19" s="2">
        <f>IF(PB19=0,($C$23/0.4536*IF(ISNA(MN18),'Drive Train'!$F$16,'Drive Train'!$F$17)*4.448*$C$24*$C$21*V$6)*SIGN(BN19),BN19)</f>
        <v>7.5312241414914709</v>
      </c>
      <c r="EC19" s="2">
        <f>IF(PC19=0,($C$23/0.4536*IF(ISNA(MO18),'Drive Train'!$F$16,'Drive Train'!$F$17)*4.448*$C$24*$C$21*W$6)*SIGN(BO19),BO19)</f>
        <v>6.0967052573978577</v>
      </c>
      <c r="ED19" s="2">
        <f>IF(PD19=0,($C$23/0.4536*IF(ISNA(MP18),'Drive Train'!$F$16,'Drive Train'!$F$17)*4.448*$C$24*$C$21*X$6)*SIGN(BP19),BP19)</f>
        <v>5.1212324162142009</v>
      </c>
      <c r="EE19" s="2">
        <f>IF(PE19=0,($C$23/0.4536*IF(ISNA(MQ18),'Drive Train'!$F$16,'Drive Train'!$F$17)*4.448*$C$24*$C$21*Y$6)*SIGN(BQ19),BQ19)</f>
        <v>4.4148555312191382</v>
      </c>
      <c r="EF19" s="2">
        <f>IF(PF19=0,($C$23/0.4536*IF(ISNA(MR18),'Drive Train'!$F$16,'Drive Train'!$F$17)*4.448*$C$24*$C$21*Z$6)*SIGN(BR19),BR19)</f>
        <v>3.8797215274349997</v>
      </c>
      <c r="EG19" s="2">
        <f>IF(PG19=0,($C$23/0.4536*IF(ISNA(MS18),'Drive Train'!$F$16,'Drive Train'!$F$17)*4.448*$C$24*$C$21*AA$6)*SIGN(BS19),BS19)</f>
        <v>3.4602921731177019</v>
      </c>
      <c r="EH19" s="2">
        <f>IF(PH19=0,($C$23/0.4536*IF(ISNA(MT18),'Drive Train'!$F$16,'Drive Train'!$F$17)*4.448*$C$24*$C$21*AB$6)*SIGN(BT19),BT19)</f>
        <v>3.1227026928135362</v>
      </c>
      <c r="EI19" s="2">
        <f>IF(PI19=0,($C$23/0.4536*IF(ISNA(MU18),'Drive Train'!$F$16,'Drive Train'!$F$17)*4.448*$C$24*$C$21*AC$6)*SIGN(BU19),BU19)</f>
        <v>2.8451291201189992</v>
      </c>
      <c r="EJ19" s="2">
        <f>IF(PJ19=0,($C$23/0.4536*IF(ISNA(MV18),'Drive Train'!$F$16,'Drive Train'!$F$17)*4.448*$C$24*$C$21*AD$6)*SIGN(BV19),BV19)</f>
        <v>3.9831807681666</v>
      </c>
      <c r="EK19" s="2">
        <f>IF(PK19=0,($C$23/0.4536*IF(ISNA(MW18),'Drive Train'!$F$16,'Drive Train'!$F$17)*4.448*$C$24*$C$21*AE$6)*SIGN(BW19),BW19)</f>
        <v>3.9831807681666</v>
      </c>
      <c r="EL19" s="2">
        <f>IF(PL19=0,($C$23/0.4536*IF(ISNA(MX18),'Drive Train'!$F$16,'Drive Train'!$F$17)*4.448*$C$24*$C$21*AF$6)*SIGN(BX19),BX19)</f>
        <v>3.9831807681666</v>
      </c>
      <c r="EM19" s="2">
        <f>IF(PM19=0,($C$23/0.4536*IF(ISNA(MY18),'Drive Train'!$F$16,'Drive Train'!$F$17)*4.448*$C$24*$C$21*AG$6)*SIGN(BY19),BY19)</f>
        <v>3.9831807681666</v>
      </c>
      <c r="EN19" s="2">
        <f>IF(PN19=0,($C$23/0.4536*IF(ISNA(MZ18),'Drive Train'!$F$16,'Drive Train'!$F$17)*4.448*$C$24*$C$21*AH$6)*SIGN(BZ19),BZ19)</f>
        <v>3.9831807681666</v>
      </c>
      <c r="EO19" s="2">
        <f>IF(PO19=0,($C$23/0.4536*IF(ISNA(NA18),'Drive Train'!$F$16,'Drive Train'!$F$17)*4.448*$C$24*$C$21*AI$6)*SIGN(CA19),CA19)</f>
        <v>3.9831807681666</v>
      </c>
      <c r="EP19" s="2">
        <f>IF(PP19=0,($C$23/0.4536*IF(ISNA(NB18),'Drive Train'!$F$16,'Drive Train'!$F$17)*4.448*$C$24*$C$21*AJ$6)*SIGN(CB19),CB19)</f>
        <v>3.9831807681666</v>
      </c>
      <c r="EQ19" s="2">
        <f>IF(PQ19=0,($C$23/0.4536*IF(ISNA(NC18),'Drive Train'!$F$16,'Drive Train'!$F$17)*4.448*$C$24*$C$21*AK$6)*SIGN(CC19),CC19)</f>
        <v>3.9831807681666</v>
      </c>
      <c r="ER19" s="2">
        <f>IF(PR19=0,($C$23/0.4536*IF(ISNA(ND18),'Drive Train'!$F$16,'Drive Train'!$F$17)*4.448*$C$24*$C$21*AL$6)*SIGN(CD19),CD19)</f>
        <v>3.9831807681666</v>
      </c>
      <c r="ES19" s="2">
        <f>IF(PS19=0,($C$23/0.4536*IF(ISNA(NE18),'Drive Train'!$F$16,'Drive Train'!$F$17)*4.448*$C$24*$C$21*AM$6)*SIGN(CE19),CE19)</f>
        <v>3.9831807681666</v>
      </c>
      <c r="ET19" s="61">
        <f t="shared" si="89"/>
        <v>0.43999999999999995</v>
      </c>
      <c r="EU19" s="259">
        <f>MAX(MIN(IF(AND(OY18=1,NG19&lt;0),-1,1)*(DC19-$C$15)/($C$14-$C$15)*$C$12*$C$21-$C$33*LO19/AO$6 -  OY18*$C$33/$C$21,DY18/$C$19),MAX(EU$8:EU18)*-1)</f>
        <v>0.45274390446698887</v>
      </c>
      <c r="EV19" s="259">
        <f>MAX(MIN(IF(AND(OZ18=1,NH19&lt;0),-1,1)*(DD19-$C$15)/($C$14-$C$15)*$C$12*$C$21-$C$33*LP19/AP$6 -  OZ18*$C$33/$C$21,DZ18/$C$19),MAX(EV$8:EV18)*-1)</f>
        <v>1.1518985860280015</v>
      </c>
      <c r="EW19" s="259">
        <f>MAX(MIN(IF(AND(PA18=1,NI19&lt;0),-1,1)*(DE19-$C$15)/($C$14-$C$15)*$C$12*$C$21-$C$33*LQ19/AQ$6 -  PA18*$C$33/$C$21,EA18/$C$19),MAX(EW$8:EW18)*-1)</f>
        <v>1.0683004500081832</v>
      </c>
      <c r="EX19" s="259">
        <f>MAX(MIN(IF(AND(PB18=1,NJ19&lt;0),-1,1)*(DF19-$C$15)/($C$14-$C$15)*$C$12*$C$21-$C$33*LR19/AR$6 -  PB18*$C$33/$C$21,EB18/$C$19),MAX(EX$8:EX18)*-1)</f>
        <v>0.95884762360371223</v>
      </c>
      <c r="EY19" s="259">
        <f>MAX(MIN(IF(AND(PC18=1,NK19&lt;0),-1,1)*(DG19-$C$15)/($C$14-$C$15)*$C$12*$C$21-$C$33*LS19/AS$6 -  PC18*$C$33/$C$21,EC18/$C$19),MAX(EY$8:EY18)*-1)</f>
        <v>0.828101896129814</v>
      </c>
      <c r="EZ19" s="259">
        <f>MAX(MIN(IF(AND(PD18=1,NL19&lt;0),-1,1)*(DH19-$C$15)/($C$14-$C$15)*$C$12*$C$21-$C$33*LT19/AT$6 -  PD18*$C$33/$C$21,ED18/$C$19),MAX(EZ$8:EZ18)*-1)</f>
        <v>0.69109026833857401</v>
      </c>
      <c r="FA19" s="259">
        <f>MAX(MIN(IF(AND(PE18=1,NM19&lt;0),-1,1)*(DI19-$C$15)/($C$14-$C$15)*$C$12*$C$21-$C$33*LU19/AU$6 -  PE18*$C$33/$C$21,EE18/$C$19),MAX(FA$8:FA18)*-1)</f>
        <v>0.5580585641225555</v>
      </c>
      <c r="FB19" s="259">
        <f>MAX(MIN(IF(AND(PF18=1,NN19&lt;0),-1,1)*(DJ19-$C$15)/($C$14-$C$15)*$C$12*$C$21-$C$33*LV19/AV$6 -  PF18*$C$33/$C$21,EF18/$C$19),MAX(FB$8:FB18)*-1)</f>
        <v>0.4257924671040117</v>
      </c>
      <c r="FC19" s="259">
        <f>MAX(MIN(IF(AND(PG18=1,NO19&lt;0),-1,1)*(DK19-$C$15)/($C$14-$C$15)*$C$12*$C$21-$C$33*LW19/AW$6 -  PG18*$C$33/$C$21,EG18/$C$19),MAX(FC$8:FC18)*-1)</f>
        <v>0.31140070483318705</v>
      </c>
      <c r="FD19" s="259">
        <f>MAX(MIN(IF(AND(PH18=1,NP19&lt;0),-1,1)*(DL19-$C$15)/($C$14-$C$15)*$C$12*$C$21-$C$33*LX19/AX$6 -  PH18*$C$33/$C$21,EH18/$C$19),MAX(FD$8:FD18)*-1)</f>
        <v>0.21238617974677337</v>
      </c>
      <c r="FE19" s="259">
        <f>MAX(MIN(IF(AND(PI18=1,NQ19&lt;0),-1,1)*(DM19-$C$15)/($C$14-$C$15)*$C$12*$C$21-$C$33*LY19/AY$6 -  PI18*$C$33/$C$21,EI18/$C$19),MAX(FE$8:FE18)*-1)</f>
        <v>0.13338424921682862</v>
      </c>
      <c r="FF19" s="259">
        <f>MAX(MIN(IF(AND(PJ18=1,NR19&lt;0),-1,1)*(DN19-$C$15)/($C$14-$C$15)*$C$12*$C$21-$C$33*LZ19/AZ$6 -  PJ18*$C$33/$C$21,EJ18/$C$19),MAX(FF$8:FF18)*-1)</f>
        <v>0.29293957930110903</v>
      </c>
      <c r="FG19" s="259">
        <f>MAX(MIN(IF(AND(PK18=1,NS19&lt;0),-1,1)*(DO19-$C$15)/($C$14-$C$15)*$C$12*$C$21-$C$33*MA19/BA$6 -  PK18*$C$33/$C$21,EK18/$C$19),MAX(FG$8:FG18)*-1)</f>
        <v>0.35876721897237696</v>
      </c>
      <c r="FH19" s="259">
        <f>MAX(MIN(IF(AND(PL18=1,NT19&lt;0),-1,1)*(DP19-$C$15)/($C$14-$C$15)*$C$12*$C$21-$C$33*MB19/BB$6 -  PL18*$C$33/$C$21,EL18/$C$19),MAX(FH$8:FH18)*-1)</f>
        <v>0.42459485864364482</v>
      </c>
      <c r="FI19" s="259">
        <f>MAX(MIN(IF(AND(PM18=1,NU19&lt;0),-1,1)*(DQ19-$C$15)/($C$14-$C$15)*$C$12*$C$21-$C$33*MC19/BC$6 -  PM18*$C$33/$C$21,EM18/$C$19),MAX(FI$8:FI18)*-1)</f>
        <v>0.49042249831491269</v>
      </c>
      <c r="FJ19" s="259">
        <f>MAX(MIN(IF(AND(PN18=1,NV19&lt;0),-1,1)*(DR19-$C$15)/($C$14-$C$15)*$C$12*$C$21-$C$33*MD19/BD$6 -  PN18*$C$33/$C$21,EN18/$C$19),MAX(FJ$8:FJ18)*-1)</f>
        <v>0.55625013798618062</v>
      </c>
      <c r="FK19" s="259">
        <f>MAX(MIN(IF(AND(PO18=1,NW19&lt;0),-1,1)*(DS19-$C$15)/($C$14-$C$15)*$C$12*$C$21-$C$33*ME19/BE$6 -  PO18*$C$33/$C$21,EO18/$C$19),MAX(FK$8:FK18)*-1)</f>
        <v>0.55910699896620186</v>
      </c>
      <c r="FL19" s="259">
        <f>MAX(MIN(IF(AND(PP18=1,NX19&lt;0),-1,1)*(DT19-$C$15)/($C$14-$C$15)*$C$12*$C$21-$C$33*MF19/BF$6 -  PP18*$C$33/$C$21,EP18/$C$19),MAX(FL$8:FL18)*-1)</f>
        <v>0.50946439570088398</v>
      </c>
      <c r="FM19" s="259">
        <f>MAX(MIN(IF(AND(PQ18=1,NY19&lt;0),-1,1)*(DU19-$C$15)/($C$14-$C$15)*$C$12*$C$21-$C$33*MG19/BG$6 -  PQ18*$C$33/$C$21,EQ18/$C$19),MAX(FM$8:FM18)*-1)</f>
        <v>0.47656714499348363</v>
      </c>
      <c r="FN19" s="259">
        <f>MAX(MIN(IF(AND(PR18=1,NZ19&lt;0),-1,1)*(DV19-$C$15)/($C$14-$C$15)*$C$12*$C$21-$C$33*MH19/BH$6 -  PR18*$C$33/$C$21,ER18/$C$19),MAX(FN$8:FN18)*-1)</f>
        <v>0.45711230770151579</v>
      </c>
      <c r="FO19" s="259">
        <f>MAX(MIN(IF(AND(PS18=1,OA19&lt;0),-1,1)*(DW19-$C$15)/($C$14-$C$15)*$C$12*$C$21-$C$33*MI19/BI$6 -  PS18*$C$33/$C$21,ES18/$C$19),MAX(FO$8:FO18)*-1)</f>
        <v>0.45273470748540046</v>
      </c>
      <c r="FP19" s="61">
        <f t="shared" si="118"/>
        <v>0.43999999999999995</v>
      </c>
      <c r="FQ19" s="260">
        <f>IF(AND(KS19=1,OY19=1),0,MIN((ABS(($C$14-$C$15)*EU19/$C$12/$C$21)+$C$15)/$C$21,DC19))</f>
        <v>34.210208391124958</v>
      </c>
      <c r="FR19" s="260">
        <f>IF(AND(KT19=1,OZ19=1),0,MIN((ABS(($C$14-$C$15)*EV19/$C$12/$C$21)+$C$15)/$C$21,DD19))</f>
        <v>73.678118727607128</v>
      </c>
      <c r="FS19" s="260">
        <f>IF(AND(KU19=1,PA19=1),0,MIN((ABS(($C$14-$C$15)*EW19/$C$12/$C$21)+$C$15)/$C$21,DE19))</f>
        <v>69.932759701774955</v>
      </c>
      <c r="FT19" s="260">
        <f>IF(AND(KV19=1,PB19=1),0,MIN((ABS(($C$14-$C$15)*EX19/$C$12/$C$21)+$C$15)/$C$21,DF19))</f>
        <v>64.958841949467995</v>
      </c>
      <c r="FU19" s="260">
        <f>IF(AND(KW19=1,PC19=1),0,MIN((ABS(($C$14-$C$15)*EY19/$C$12/$C$21)+$C$15)/$C$21,DG19))</f>
        <v>58.909800264783563</v>
      </c>
      <c r="FV19" s="260">
        <f>IF(AND(KX19=1,PD19=1),0,MIN((ABS(($C$14-$C$15)*EZ19/$C$12/$C$21)+$C$15)/$C$21,DH19))</f>
        <v>50.576234508515334</v>
      </c>
      <c r="FW19" s="260">
        <f>IF(AND(KY19=1,PE19=1),0,MIN((ABS(($C$14-$C$15)*FA19/$C$12/$C$21)+$C$15)/$C$21,DI19))</f>
        <v>41.44162758489837</v>
      </c>
      <c r="FX19" s="260">
        <f>IF(AND(KZ19=1,PF19=1),0,MIN((ABS(($C$14-$C$15)*FB19/$C$12/$C$21)+$C$15)/$C$21,DJ19))</f>
        <v>32.359590992903009</v>
      </c>
      <c r="FY19" s="260">
        <f>IF(AND(LA19=1,PG19=1),0,MIN((ABS(($C$14-$C$15)*FC19/$C$12/$C$21)+$C$15)/$C$21,DK19))</f>
        <v>24.50489357470666</v>
      </c>
      <c r="FZ19" s="260">
        <f>IF(AND(LB19=1,PH19=1),0,MIN((ABS(($C$14-$C$15)*FD19/$C$12/$C$21)+$C$15)/$C$21,DL19))</f>
        <v>17.706072408555702</v>
      </c>
      <c r="GA19" s="260">
        <f>IF(AND(LC19=1,PI19=1),0,MIN((ABS(($C$14-$C$15)*FE19/$C$12/$C$21)+$C$15)/$C$21,DM19))</f>
        <v>12.281413784126496</v>
      </c>
      <c r="GB19" s="260">
        <f>IF(AND(LD19=1,PJ19=1),0,MIN((ABS(($C$14-$C$15)*FF19/$C$12/$C$21)+$C$15)/$C$21,DN19))</f>
        <v>23.237262478067851</v>
      </c>
      <c r="GC19" s="260">
        <f>IF(AND(LE19=1,PK19=1),0,MIN((ABS(($C$14-$C$15)*FG19/$C$12/$C$21)+$C$15)/$C$21,DO19))</f>
        <v>27.757309910746852</v>
      </c>
      <c r="GD19" s="260">
        <f>IF(AND(LF19=1,PL19=1),0,MIN((ABS(($C$14-$C$15)*FH19/$C$12/$C$21)+$C$15)/$C$21,DP19))</f>
        <v>32.277357343425848</v>
      </c>
      <c r="GE19" s="260">
        <f>IF(AND(LG19=1,PM19=1),0,MIN((ABS(($C$14-$C$15)*FI19/$C$12/$C$21)+$C$15)/$C$21,DQ19))</f>
        <v>36.797404776104848</v>
      </c>
      <c r="GF19" s="260">
        <f>IF(AND(LH19=1,PN19=1),0,MIN((ABS(($C$14-$C$15)*FJ19/$C$12/$C$21)+$C$15)/$C$21,DR19))</f>
        <v>41.317452208783855</v>
      </c>
      <c r="GG19" s="260">
        <f>IF(AND(LI19=1,PO19=1),0,MIN((ABS(($C$14-$C$15)*FK19/$C$12/$C$21)+$C$15)/$C$21,DS19))</f>
        <v>41.5136182448555</v>
      </c>
      <c r="GH19" s="260">
        <f>IF(AND(LJ19=1,PP19=1),0,MIN((ABS(($C$14-$C$15)*FL19/$C$12/$C$21)+$C$15)/$C$21,DT19))</f>
        <v>38.104914506403794</v>
      </c>
      <c r="GI19" s="260">
        <f>IF(AND(LK19=1,PQ19=1),0,MIN((ABS(($C$14-$C$15)*FM19/$C$12/$C$21)+$C$15)/$C$21,DU19))</f>
        <v>35.846028507380439</v>
      </c>
      <c r="GJ19" s="260">
        <f>IF(AND(LL19=1,PR19=1),0,MIN((ABS(($C$14-$C$15)*FN19/$C$12/$C$21)+$C$15)/$C$21,DV19))</f>
        <v>34.510164305141245</v>
      </c>
      <c r="GK19" s="260">
        <f>IF(AND(LM19=1,PS19=1),0,MIN((ABS(($C$14-$C$15)*FO19/$C$12/$C$21)+$C$15)/$C$21,DW19))</f>
        <v>34.209576881424404</v>
      </c>
      <c r="GL19" s="61">
        <f t="shared" si="119"/>
        <v>0.43999999999999995</v>
      </c>
      <c r="GM19" s="57">
        <f>IF(AND(KS18=1,OY18=1),0,EU19*$C$19/S$6/$C$24/$C$23*3.39*$C$21)</f>
        <v>11.71787666244566</v>
      </c>
      <c r="GN19" s="57">
        <f>IF(AND(KT18=1,OZ18=1),0,EV19*$C$19/T$6/$C$24/$C$23*3.39*$C$21)</f>
        <v>8.3477337169044912</v>
      </c>
      <c r="GO19" s="57">
        <f>IF(AND(KU18=1,PA18=1),0,EW19*$C$19/U$6/$C$24/$C$23*3.39*$C$21)</f>
        <v>11.182749489344172</v>
      </c>
      <c r="GP19" s="57">
        <f>IF(AND(KV18=1,PB18=1),0,EX19*$C$19/V$6/$C$24/$C$23*3.39*$C$21)</f>
        <v>13.125333589673605</v>
      </c>
      <c r="GQ19" s="57">
        <f>IF(AND(KW18=1,PC18=1),0,EY19*$C$19/W$6/$C$24/$C$23*3.39*$C$21)</f>
        <v>14.002800658098737</v>
      </c>
      <c r="GR19" s="57">
        <f>IF(AND(KX18=1,PD18=1),0,EZ19*$C$19/X$6/$C$24/$C$23*3.39*$C$21)</f>
        <v>13.911905489506749</v>
      </c>
      <c r="GS19" s="57">
        <f>IF(AND(KY18=1,PE18=1),0,FA19*$C$19/Y$6/$C$24/$C$23*3.39*$C$21)</f>
        <v>13.031355952389145</v>
      </c>
      <c r="GT19" s="57">
        <f>IF(AND(KZ18=1,PF18=1),0,FB19*$C$19/Z$6/$C$24/$C$23*3.39*$C$21)</f>
        <v>11.314197259138087</v>
      </c>
      <c r="GU19" s="57">
        <f>IF(AND(LA18=1,PG18=1),0,FC19*$C$19/AA$6/$C$24/$C$23*3.39*$C$21)</f>
        <v>9.2775466719007422</v>
      </c>
      <c r="GV19" s="57">
        <f>IF(AND(LB18=1,PH18=1),0,FD19*$C$19/AB$6/$C$24/$C$23*3.39*$C$21)</f>
        <v>7.0116776581287574</v>
      </c>
      <c r="GW19" s="57">
        <f>IF(AND(LC18=1,PI18=1),0,FE19*$C$19/AC$6/$C$24/$C$23*3.39*$C$21)</f>
        <v>4.8331346526379235</v>
      </c>
      <c r="GX19" s="57">
        <f>IF(AND(LD18=1,PJ18=1),0,FF19*$C$19/AD$6/$C$24/$C$23*3.39*$C$21)</f>
        <v>7.5818356159655389</v>
      </c>
      <c r="GY19" s="57">
        <f>IF(AND(LE18=1,PK18=1),0,FG19*$C$19/AE$6/$C$24/$C$23*3.39*$C$21)</f>
        <v>9.2855806140477259</v>
      </c>
      <c r="GZ19" s="57">
        <f>IF(AND(LF18=1,PL18=1),0,FH19*$C$19/AF$6/$C$24/$C$23*3.39*$C$21)</f>
        <v>10.989325612129916</v>
      </c>
      <c r="HA19" s="57">
        <f>IF(AND(LG18=1,PM18=1),0,FI19*$C$19/AG$6/$C$24/$C$23*3.39*$C$21)</f>
        <v>12.6930706102121</v>
      </c>
      <c r="HB19" s="57">
        <f>IF(AND(LH18=1,PN18=1),0,FJ19*$C$19/AH$6/$C$24/$C$23*3.39*$C$21)</f>
        <v>14.39681560829429</v>
      </c>
      <c r="HC19" s="57">
        <f>IF(AND(LI18=1,PO18=1),0,FK19*$C$19/AI$6/$C$24/$C$23*3.39*$C$21)</f>
        <v>14.470756625004508</v>
      </c>
      <c r="HD19" s="57">
        <f>IF(AND(LJ18=1,PP18=1),0,FL19*$C$19/AJ$6/$C$24/$C$23*3.39*$C$21)</f>
        <v>13.185911270873115</v>
      </c>
      <c r="HE19" s="57">
        <f>IF(AND(LK18=1,PQ18=1),0,FM19*$C$19/AK$6/$C$24/$C$23*3.39*$C$21)</f>
        <v>12.334467612505811</v>
      </c>
      <c r="HF19" s="57">
        <f>IF(AND(LL18=1,PR18=1),0,FN19*$C$19/AL$6/$C$24/$C$23*3.39*$C$21)</f>
        <v>11.830939278659738</v>
      </c>
      <c r="HG19" s="57">
        <f>IF(AND(LM18=1,PS18=1),0,FO19*$C$19/AM$6/$C$24/$C$23*3.39*$C$21)</f>
        <v>11.717638627002541</v>
      </c>
      <c r="HH19" s="61">
        <f t="shared" si="120"/>
        <v>0.43999999999999995</v>
      </c>
      <c r="HI19" s="57">
        <f t="shared" si="121"/>
        <v>11.71787666244566</v>
      </c>
      <c r="HJ19" s="57">
        <f t="shared" si="122"/>
        <v>8.3477337169044912</v>
      </c>
      <c r="HK19" s="57">
        <f t="shared" si="123"/>
        <v>11.182749489344172</v>
      </c>
      <c r="HL19" s="57">
        <f t="shared" si="124"/>
        <v>13.125333589673605</v>
      </c>
      <c r="HM19" s="57">
        <f t="shared" si="125"/>
        <v>14.002800658098737</v>
      </c>
      <c r="HN19" s="57">
        <f t="shared" si="126"/>
        <v>13.911905489506749</v>
      </c>
      <c r="HO19" s="57">
        <f t="shared" si="127"/>
        <v>13.031355952389145</v>
      </c>
      <c r="HP19" s="57">
        <f t="shared" si="128"/>
        <v>11.314197259138087</v>
      </c>
      <c r="HQ19" s="57">
        <f t="shared" si="129"/>
        <v>9.2775466719007422</v>
      </c>
      <c r="HR19" s="57">
        <f t="shared" si="130"/>
        <v>7.0116776581287574</v>
      </c>
      <c r="HS19" s="57">
        <f t="shared" si="131"/>
        <v>4.8331346526379235</v>
      </c>
      <c r="HT19" s="57">
        <f t="shared" si="132"/>
        <v>7.5818356159655389</v>
      </c>
      <c r="HU19" s="57">
        <f t="shared" si="133"/>
        <v>9.2855806140477259</v>
      </c>
      <c r="HV19" s="57">
        <f t="shared" si="134"/>
        <v>10.989325612129916</v>
      </c>
      <c r="HW19" s="57">
        <f t="shared" si="135"/>
        <v>12.6930706102121</v>
      </c>
      <c r="HX19" s="57">
        <f t="shared" si="136"/>
        <v>14.39681560829429</v>
      </c>
      <c r="HY19" s="57">
        <f t="shared" si="137"/>
        <v>14.470756625004508</v>
      </c>
      <c r="HZ19" s="57">
        <f t="shared" si="138"/>
        <v>13.185911270873115</v>
      </c>
      <c r="IA19" s="57">
        <f t="shared" si="139"/>
        <v>12.334467612505811</v>
      </c>
      <c r="IB19" s="57">
        <f t="shared" si="140"/>
        <v>11.830939278659738</v>
      </c>
      <c r="IC19" s="57">
        <f t="shared" si="141"/>
        <v>11.717638627002541</v>
      </c>
      <c r="ID19" s="61">
        <f t="shared" si="142"/>
        <v>0.43999999999999995</v>
      </c>
      <c r="IE19" s="57">
        <f t="shared" si="143"/>
        <v>9.6262252951397755</v>
      </c>
      <c r="IF19" s="57">
        <f t="shared" si="144"/>
        <v>7.2574088540077177</v>
      </c>
      <c r="IG19" s="57">
        <f t="shared" si="145"/>
        <v>7.4686986224531413</v>
      </c>
      <c r="IH19" s="57">
        <f t="shared" si="146"/>
        <v>7.7582480034371297</v>
      </c>
      <c r="II19" s="57">
        <f t="shared" si="147"/>
        <v>8.1209295096669862</v>
      </c>
      <c r="IJ19" s="57">
        <f t="shared" si="148"/>
        <v>8.6111575517630925</v>
      </c>
      <c r="IK19" s="57">
        <f t="shared" si="149"/>
        <v>9.1712604421609232</v>
      </c>
      <c r="IL19" s="57">
        <f t="shared" si="150"/>
        <v>9.7490063506608102</v>
      </c>
      <c r="IM19" s="57">
        <f t="shared" si="151"/>
        <v>10.269541659405668</v>
      </c>
      <c r="IN19" s="57">
        <f t="shared" si="152"/>
        <v>10.745125177708742</v>
      </c>
      <c r="IO19" s="57">
        <f t="shared" si="153"/>
        <v>11.150567780053061</v>
      </c>
      <c r="IP19" s="57">
        <f t="shared" si="154"/>
        <v>10.608299453100949</v>
      </c>
      <c r="IQ19" s="57">
        <f t="shared" si="155"/>
        <v>10.2938427469951</v>
      </c>
      <c r="IR19" s="57">
        <f t="shared" si="156"/>
        <v>9.9793860408892492</v>
      </c>
      <c r="IS19" s="57">
        <f t="shared" si="157"/>
        <v>9.6649293347833982</v>
      </c>
      <c r="IT19" s="57">
        <f t="shared" si="158"/>
        <v>9.350472628677549</v>
      </c>
      <c r="IU19" s="57">
        <f t="shared" si="159"/>
        <v>9.0360159225716981</v>
      </c>
      <c r="IV19" s="57">
        <f t="shared" si="160"/>
        <v>9.3371276192385917</v>
      </c>
      <c r="IW19" s="57">
        <f t="shared" si="161"/>
        <v>9.5071209958973046</v>
      </c>
      <c r="IX19" s="57">
        <f t="shared" si="162"/>
        <v>9.6052103554913977</v>
      </c>
      <c r="IY19" s="57">
        <f t="shared" si="163"/>
        <v>9.6280247807141368</v>
      </c>
      <c r="IZ19" s="61">
        <f t="shared" si="164"/>
        <v>0.43999999999999995</v>
      </c>
      <c r="JA19" s="260" t="e">
        <f t="shared" si="240"/>
        <v>#N/A</v>
      </c>
      <c r="JB19" s="260" t="e">
        <f t="shared" si="241"/>
        <v>#N/A</v>
      </c>
      <c r="JC19" s="260" t="e">
        <f t="shared" si="242"/>
        <v>#N/A</v>
      </c>
      <c r="JD19" s="260" t="e">
        <f t="shared" si="243"/>
        <v>#N/A</v>
      </c>
      <c r="JE19" s="260" t="e">
        <f t="shared" si="244"/>
        <v>#N/A</v>
      </c>
      <c r="JF19" s="260" t="e">
        <f t="shared" si="245"/>
        <v>#N/A</v>
      </c>
      <c r="JG19" s="260" t="e">
        <f t="shared" si="246"/>
        <v>#N/A</v>
      </c>
      <c r="JH19" s="260" t="e">
        <f t="shared" si="247"/>
        <v>#N/A</v>
      </c>
      <c r="JI19" s="260" t="e">
        <f t="shared" si="248"/>
        <v>#N/A</v>
      </c>
      <c r="JJ19" s="260" t="e">
        <f t="shared" si="249"/>
        <v>#N/A</v>
      </c>
      <c r="JK19" s="260" t="e">
        <f t="shared" si="250"/>
        <v>#N/A</v>
      </c>
      <c r="JL19" s="260" t="e">
        <f t="shared" si="251"/>
        <v>#N/A</v>
      </c>
      <c r="JM19" s="260" t="e">
        <f t="shared" si="252"/>
        <v>#N/A</v>
      </c>
      <c r="JN19" s="260" t="e">
        <f t="shared" si="253"/>
        <v>#N/A</v>
      </c>
      <c r="JO19" s="260" t="e">
        <f t="shared" si="254"/>
        <v>#N/A</v>
      </c>
      <c r="JP19" s="260" t="e">
        <f t="shared" si="255"/>
        <v>#N/A</v>
      </c>
      <c r="JQ19" s="260" t="e">
        <f t="shared" si="256"/>
        <v>#N/A</v>
      </c>
      <c r="JR19" s="260" t="e">
        <f t="shared" si="257"/>
        <v>#N/A</v>
      </c>
      <c r="JS19" s="260" t="e">
        <f t="shared" si="258"/>
        <v>#N/A</v>
      </c>
      <c r="JT19" s="260" t="e">
        <f t="shared" si="259"/>
        <v>#N/A</v>
      </c>
      <c r="JU19" s="260" t="e">
        <f t="shared" si="260"/>
        <v>#N/A</v>
      </c>
      <c r="JV19" s="61">
        <f t="shared" si="166"/>
        <v>0.43999999999999995</v>
      </c>
      <c r="JW19" s="46">
        <f>IF(AND(KS19=0,HI19&lt;=$C$40),1,0)</f>
        <v>0</v>
      </c>
      <c r="JX19" s="46">
        <f>IF(AND(KT19=0,HJ19&lt;=$C$40),1,0)</f>
        <v>0</v>
      </c>
      <c r="JY19" s="46">
        <f>IF(AND(KU19=0,HK19&lt;=$C$40),1,0)</f>
        <v>0</v>
      </c>
      <c r="JZ19" s="46">
        <f>IF(AND(KV19=0,HL19&lt;=$C$40),1,0)</f>
        <v>0</v>
      </c>
      <c r="KA19" s="46">
        <f>IF(AND(KW19=0,HM19&lt;=$C$40),1,0)</f>
        <v>0</v>
      </c>
      <c r="KB19" s="46">
        <f>IF(AND(KX19=0,HN19&lt;=$C$40),1,0)</f>
        <v>0</v>
      </c>
      <c r="KC19" s="46">
        <f>IF(AND(KY19=0,HO19&lt;=$C$40),1,0)</f>
        <v>0</v>
      </c>
      <c r="KD19" s="46">
        <f>IF(AND(KZ19=0,HP19&lt;=$C$40),1,0)</f>
        <v>0</v>
      </c>
      <c r="KE19" s="46">
        <f>IF(AND(LA19=0,HQ19&lt;=$C$40),1,0)</f>
        <v>0</v>
      </c>
      <c r="KF19" s="46">
        <f>IF(AND(LB19=0,HR19&lt;=$C$40),1,0)</f>
        <v>0</v>
      </c>
      <c r="KG19" s="46">
        <f>IF(AND(LC19=0,HS19&lt;=$C$40),1,0)</f>
        <v>0</v>
      </c>
      <c r="KH19" s="46">
        <f>IF(AND(LD19=0,HT19&lt;=$C$40),1,0)</f>
        <v>0</v>
      </c>
      <c r="KI19" s="46">
        <f>IF(AND(LE19=0,HU19&lt;=$C$40),1,0)</f>
        <v>0</v>
      </c>
      <c r="KJ19" s="46">
        <f>IF(AND(LF19=0,HV19&lt;=$C$40),1,0)</f>
        <v>0</v>
      </c>
      <c r="KK19" s="46">
        <f>IF(AND(LG19=0,HW19&lt;=$C$40),1,0)</f>
        <v>0</v>
      </c>
      <c r="KL19" s="46">
        <f>IF(AND(LH19=0,HX19&lt;=$C$40),1,0)</f>
        <v>0</v>
      </c>
      <c r="KM19" s="46">
        <f>IF(AND(LI19=0,HY19&lt;=$C$40),1,0)</f>
        <v>0</v>
      </c>
      <c r="KN19" s="46">
        <f>IF(AND(LJ19=0,HZ19&lt;=$C$40),1,0)</f>
        <v>0</v>
      </c>
      <c r="KO19" s="46">
        <f>IF(AND(LK19=0,IA19&lt;=$C$40),1,0)</f>
        <v>0</v>
      </c>
      <c r="KP19" s="46">
        <f>IF(AND(LL19=0,IB19&lt;=$C$40),1,0)</f>
        <v>0</v>
      </c>
      <c r="KQ19" s="46">
        <f>IF(AND(LM19=0,IC19&lt;=$C$40),1,0)</f>
        <v>0</v>
      </c>
      <c r="KR19" s="61">
        <f t="shared" si="167"/>
        <v>0.43999999999999995</v>
      </c>
      <c r="KS19" s="1">
        <f>IF(OR(KS18=1,AND(OY19=1,LO19&lt;=$C$41)),1,0)</f>
        <v>0</v>
      </c>
      <c r="KT19" s="1">
        <f>IF(OR(KT18=1,AND(OZ19=1,LP19&lt;=$C$41)),1,0)</f>
        <v>0</v>
      </c>
      <c r="KU19" s="1">
        <f>IF(OR(KU18=1,AND(PA19=1,LQ19&lt;=$C$41)),1,0)</f>
        <v>0</v>
      </c>
      <c r="KV19" s="1">
        <f>IF(OR(KV18=1,AND(PB19=1,LR19&lt;=$C$41)),1,0)</f>
        <v>0</v>
      </c>
      <c r="KW19" s="1">
        <f>IF(OR(KW18=1,AND(PC19=1,LS19&lt;=$C$41)),1,0)</f>
        <v>0</v>
      </c>
      <c r="KX19" s="1">
        <f>IF(OR(KX18=1,AND(PD19=1,LT19&lt;=$C$41)),1,0)</f>
        <v>0</v>
      </c>
      <c r="KY19" s="1">
        <f>IF(OR(KY18=1,AND(PE19=1,LU19&lt;=$C$41)),1,0)</f>
        <v>0</v>
      </c>
      <c r="KZ19" s="1">
        <f>IF(OR(KZ18=1,AND(PF19=1,LV19&lt;=$C$41)),1,0)</f>
        <v>0</v>
      </c>
      <c r="LA19" s="1">
        <f>IF(OR(LA18=1,AND(PG19=1,LW19&lt;=$C$41)),1,0)</f>
        <v>0</v>
      </c>
      <c r="LB19" s="1">
        <f>IF(OR(LB18=1,AND(PH19=1,LX19&lt;=$C$41)),1,0)</f>
        <v>0</v>
      </c>
      <c r="LC19" s="1">
        <f>IF(OR(LC18=1,AND(PI19=1,LY19&lt;=$C$41)),1,0)</f>
        <v>0</v>
      </c>
      <c r="LD19" s="1">
        <f>IF(OR(LD18=1,AND(PJ19=1,LZ19&lt;=$C$41)),1,0)</f>
        <v>0</v>
      </c>
      <c r="LE19" s="1">
        <f>IF(OR(LE18=1,AND(PK19=1,MA19&lt;=$C$41)),1,0)</f>
        <v>0</v>
      </c>
      <c r="LF19" s="1">
        <f>IF(OR(LF18=1,AND(PL19=1,MB19&lt;=$C$41)),1,0)</f>
        <v>0</v>
      </c>
      <c r="LG19" s="1">
        <f>IF(OR(LG18=1,AND(PM19=1,MC19&lt;=$C$41)),1,0)</f>
        <v>0</v>
      </c>
      <c r="LH19" s="1">
        <f>IF(OR(LH18=1,AND(PN19=1,MD19&lt;=$C$41)),1,0)</f>
        <v>0</v>
      </c>
      <c r="LI19" s="1">
        <f>IF(OR(LI18=1,AND(PO19=1,ME19&lt;=$C$41)),1,0)</f>
        <v>0</v>
      </c>
      <c r="LJ19" s="1">
        <f>IF(OR(LJ18=1,AND(PP19=1,MF19&lt;=$C$41)),1,0)</f>
        <v>0</v>
      </c>
      <c r="LK19" s="1">
        <f>IF(OR(LK18=1,AND(PQ19=1,MG19&lt;=$C$41)),1,0)</f>
        <v>0</v>
      </c>
      <c r="LL19" s="1">
        <f>IF(OR(LL18=1,AND(PR19=1,MH19&lt;=$C$41)),1,0)</f>
        <v>0</v>
      </c>
      <c r="LM19" s="1">
        <f>IF(OR(LM18=1,AND(PS19=1,MI19&lt;=$C$41)),1,0)</f>
        <v>0</v>
      </c>
      <c r="LN19" s="61">
        <f t="shared" si="168"/>
        <v>0.43999999999999995</v>
      </c>
      <c r="LO19" s="57">
        <f t="shared" si="169"/>
        <v>8.3637865534406401</v>
      </c>
      <c r="LP19" s="57">
        <f t="shared" si="170"/>
        <v>3.4814121468852064</v>
      </c>
      <c r="LQ19" s="57">
        <f t="shared" si="171"/>
        <v>4.8670473313396645</v>
      </c>
      <c r="LR19" s="57">
        <f t="shared" si="172"/>
        <v>6.0808900000520154</v>
      </c>
      <c r="LS19" s="57">
        <f t="shared" si="173"/>
        <v>7.0789273677994133</v>
      </c>
      <c r="LT19" s="57">
        <f t="shared" si="174"/>
        <v>7.8086666330435097</v>
      </c>
      <c r="LU19" s="57">
        <f t="shared" si="175"/>
        <v>8.2030410259091653</v>
      </c>
      <c r="LV19" s="57">
        <f t="shared" si="176"/>
        <v>8.3771706317975703</v>
      </c>
      <c r="LW19" s="57">
        <f t="shared" si="177"/>
        <v>8.2973666240976005</v>
      </c>
      <c r="LX19" s="57">
        <f t="shared" si="178"/>
        <v>8.0874119462201453</v>
      </c>
      <c r="LY19" s="57">
        <f t="shared" si="179"/>
        <v>7.7789974446937915</v>
      </c>
      <c r="LZ19" s="57">
        <f t="shared" si="180"/>
        <v>3.4456075077937287</v>
      </c>
      <c r="MA19" s="57">
        <f t="shared" si="181"/>
        <v>4.2198839302996793</v>
      </c>
      <c r="MB19" s="57">
        <f t="shared" si="182"/>
        <v>4.9941603528056318</v>
      </c>
      <c r="MC19" s="57">
        <f t="shared" si="183"/>
        <v>5.7684367753115797</v>
      </c>
      <c r="MD19" s="57">
        <f t="shared" si="184"/>
        <v>6.5427131978175304</v>
      </c>
      <c r="ME19" s="57">
        <f t="shared" si="185"/>
        <v>7.3169896203234801</v>
      </c>
      <c r="MF19" s="57">
        <f t="shared" si="186"/>
        <v>7.8326665898280847</v>
      </c>
      <c r="MG19" s="57">
        <f t="shared" si="187"/>
        <v>8.1451553022351426</v>
      </c>
      <c r="MH19" s="57">
        <f t="shared" si="188"/>
        <v>8.3244173628023113</v>
      </c>
      <c r="MI19" s="57">
        <f t="shared" si="189"/>
        <v>8.3646597794738557</v>
      </c>
      <c r="MJ19" s="61">
        <f t="shared" si="190"/>
        <v>0.43999999999999995</v>
      </c>
      <c r="MK19" s="57" t="e">
        <f>IF(AND(ABS(CG19)&gt;0,EU19*$C$19&gt;=DY18,NG19&lt;&gt;0),3,NA())</f>
        <v>#N/A</v>
      </c>
      <c r="ML19" s="57" t="e">
        <f t="shared" si="261"/>
        <v>#N/A</v>
      </c>
      <c r="MM19" s="57" t="e">
        <f t="shared" si="262"/>
        <v>#N/A</v>
      </c>
      <c r="MN19" s="57" t="e">
        <f t="shared" si="263"/>
        <v>#N/A</v>
      </c>
      <c r="MO19" s="57" t="e">
        <f t="shared" si="264"/>
        <v>#N/A</v>
      </c>
      <c r="MP19" s="57" t="e">
        <f t="shared" si="265"/>
        <v>#N/A</v>
      </c>
      <c r="MQ19" s="57" t="e">
        <f t="shared" si="266"/>
        <v>#N/A</v>
      </c>
      <c r="MR19" s="57" t="e">
        <f t="shared" si="267"/>
        <v>#N/A</v>
      </c>
      <c r="MS19" s="57" t="e">
        <f t="shared" si="268"/>
        <v>#N/A</v>
      </c>
      <c r="MT19" s="57" t="e">
        <f t="shared" si="269"/>
        <v>#N/A</v>
      </c>
      <c r="MU19" s="57" t="e">
        <f t="shared" si="270"/>
        <v>#N/A</v>
      </c>
      <c r="MV19" s="57" t="e">
        <f t="shared" si="271"/>
        <v>#N/A</v>
      </c>
      <c r="MW19" s="57" t="e">
        <f t="shared" si="272"/>
        <v>#N/A</v>
      </c>
      <c r="MX19" s="57" t="e">
        <f t="shared" si="273"/>
        <v>#N/A</v>
      </c>
      <c r="MY19" s="57" t="e">
        <f t="shared" si="274"/>
        <v>#N/A</v>
      </c>
      <c r="MZ19" s="57" t="e">
        <f t="shared" si="275"/>
        <v>#N/A</v>
      </c>
      <c r="NA19" s="57" t="e">
        <f t="shared" si="276"/>
        <v>#N/A</v>
      </c>
      <c r="NB19" s="57" t="e">
        <f t="shared" si="277"/>
        <v>#N/A</v>
      </c>
      <c r="NC19" s="57" t="e">
        <f t="shared" si="278"/>
        <v>#N/A</v>
      </c>
      <c r="ND19" s="57" t="e">
        <f t="shared" si="279"/>
        <v>#N/A</v>
      </c>
      <c r="NE19" s="57" t="e">
        <f t="shared" si="280"/>
        <v>#N/A</v>
      </c>
      <c r="NF19" s="61">
        <f t="shared" si="211"/>
        <v>0.43999999999999995</v>
      </c>
      <c r="NG19" s="260">
        <f>IF(OY18=0,MIN('Drive Train'!$F$35-FQ18*$C$19*'Drive Train'!$F$39,NG18+$C$39)-$C$7,IF(LO18-1&lt;=0,0,IF($C$37=Motors!$C$29,MAX(MAX(NG$8:NG18)*-1,NG18-$C$39),MAX(0,MAX(NG$8:NG18)*-1,NG18-$C$39))))</f>
        <v>9.6262252951397755</v>
      </c>
      <c r="NH19" s="260">
        <f>IF(OZ18=0,MIN('Drive Train'!$F$35-FR18*$C$19*'Drive Train'!$F$39,NH18+$C$39)-$C$7,IF(LP18-1&lt;=0,0,IF($C$37=Motors!$C$29,MAX(MAX(NH$8:NH18)*-1,NH18-$C$39),MAX(0,MAX(NH$8:NH18)*-1,NH18-$C$39))))</f>
        <v>7.2574088540077177</v>
      </c>
      <c r="NI19" s="260">
        <f>IF(PA18=0,MIN('Drive Train'!$F$35-FS18*$C$19*'Drive Train'!$F$39,NI18+$C$39)-$C$7,IF(LQ18-1&lt;=0,0,IF($C$37=Motors!$C$29,MAX(MAX(NI$8:NI18)*-1,NI18-$C$39),MAX(0,MAX(NI$8:NI18)*-1,NI18-$C$39))))</f>
        <v>7.4686986224531413</v>
      </c>
      <c r="NJ19" s="260">
        <f>IF(PB18=0,MIN('Drive Train'!$F$35-FT18*$C$19*'Drive Train'!$F$39,NJ18+$C$39)-$C$7,IF(LR18-1&lt;=0,0,IF($C$37=Motors!$C$29,MAX(MAX(NJ$8:NJ18)*-1,NJ18-$C$39),MAX(0,MAX(NJ$8:NJ18)*-1,NJ18-$C$39))))</f>
        <v>7.7582480034371297</v>
      </c>
      <c r="NK19" s="260">
        <f>IF(PC18=0,MIN('Drive Train'!$F$35-FU18*$C$19*'Drive Train'!$F$39,NK18+$C$39)-$C$7,IF(LS18-1&lt;=0,0,IF($C$37=Motors!$C$29,MAX(MAX(NK$8:NK18)*-1,NK18-$C$39),MAX(0,MAX(NK$8:NK18)*-1,NK18-$C$39))))</f>
        <v>8.1209295096669862</v>
      </c>
      <c r="NL19" s="260">
        <f>IF(PD18=0,MIN('Drive Train'!$F$35-FV18*$C$19*'Drive Train'!$F$39,NL18+$C$39)-$C$7,IF(LT18-1&lt;=0,0,IF($C$37=Motors!$C$29,MAX(MAX(NL$8:NL18)*-1,NL18-$C$39),MAX(0,MAX(NL$8:NL18)*-1,NL18-$C$39))))</f>
        <v>8.6111575517630925</v>
      </c>
      <c r="NM19" s="260">
        <f>IF(PE18=0,MIN('Drive Train'!$F$35-FW18*$C$19*'Drive Train'!$F$39,NM18+$C$39)-$C$7,IF(LU18-1&lt;=0,0,IF($C$37=Motors!$C$29,MAX(MAX(NM$8:NM18)*-1,NM18-$C$39),MAX(0,MAX(NM$8:NM18)*-1,NM18-$C$39))))</f>
        <v>9.1712604421609232</v>
      </c>
      <c r="NN19" s="260">
        <f>IF(PF18=0,MIN('Drive Train'!$F$35-FX18*$C$19*'Drive Train'!$F$39,NN18+$C$39)-$C$7,IF(LV18-1&lt;=0,0,IF($C$37=Motors!$C$29,MAX(MAX(NN$8:NN18)*-1,NN18-$C$39),MAX(0,MAX(NN$8:NN18)*-1,NN18-$C$39))))</f>
        <v>9.7490063506608102</v>
      </c>
      <c r="NO19" s="260">
        <f>IF(PG18=0,MIN('Drive Train'!$F$35-FY18*$C$19*'Drive Train'!$F$39,NO18+$C$39)-$C$7,IF(LW18-1&lt;=0,0,IF($C$37=Motors!$C$29,MAX(MAX(NO$8:NO18)*-1,NO18-$C$39),MAX(0,MAX(NO$8:NO18)*-1,NO18-$C$39))))</f>
        <v>10.269541659405668</v>
      </c>
      <c r="NP19" s="260">
        <f>IF(PH18=0,MIN('Drive Train'!$F$35-FZ18*$C$19*'Drive Train'!$F$39,NP18+$C$39)-$C$7,IF(LX18-1&lt;=0,0,IF($C$37=Motors!$C$29,MAX(MAX(NP$8:NP18)*-1,NP18-$C$39),MAX(0,MAX(NP$8:NP18)*-1,NP18-$C$39))))</f>
        <v>10.745125177708742</v>
      </c>
      <c r="NQ19" s="260">
        <f>IF(PI18=0,MIN('Drive Train'!$F$35-GA18*$C$19*'Drive Train'!$F$39,NQ18+$C$39)-$C$7,IF(LY18-1&lt;=0,0,IF($C$37=Motors!$C$29,MAX(MAX(NQ$8:NQ18)*-1,NQ18-$C$39),MAX(0,MAX(NQ$8:NQ18)*-1,NQ18-$C$39))))</f>
        <v>11.150567780053061</v>
      </c>
      <c r="NR19" s="260">
        <f>IF(PJ18=0,MIN('Drive Train'!$F$35-GB18*$C$19*'Drive Train'!$F$39,NR18+$C$39)-$C$7,IF(LZ18-1&lt;=0,0,IF($C$37=Motors!$C$29,MAX(MAX(NR$8:NR18)*-1,NR18-$C$39),MAX(0,MAX(NR$8:NR18)*-1,NR18-$C$39))))</f>
        <v>10.608299453100949</v>
      </c>
      <c r="NS19" s="260">
        <f>IF(PK18=0,MIN('Drive Train'!$F$35-GC18*$C$19*'Drive Train'!$F$39,NS18+$C$39)-$C$7,IF(MA18-1&lt;=0,0,IF($C$37=Motors!$C$29,MAX(MAX(NS$8:NS18)*-1,NS18-$C$39),MAX(0,MAX(NS$8:NS18)*-1,NS18-$C$39))))</f>
        <v>10.2938427469951</v>
      </c>
      <c r="NT19" s="260">
        <f>IF(PL18=0,MIN('Drive Train'!$F$35-GD18*$C$19*'Drive Train'!$F$39,NT18+$C$39)-$C$7,IF(MB18-1&lt;=0,0,IF($C$37=Motors!$C$29,MAX(MAX(NT$8:NT18)*-1,NT18-$C$39),MAX(0,MAX(NT$8:NT18)*-1,NT18-$C$39))))</f>
        <v>9.9793860408892492</v>
      </c>
      <c r="NU19" s="260">
        <f>IF(PM18=0,MIN('Drive Train'!$F$35-GE18*$C$19*'Drive Train'!$F$39,NU18+$C$39)-$C$7,IF(MC18-1&lt;=0,0,IF($C$37=Motors!$C$29,MAX(MAX(NU$8:NU18)*-1,NU18-$C$39),MAX(0,MAX(NU$8:NU18)*-1,NU18-$C$39))))</f>
        <v>9.6649293347833982</v>
      </c>
      <c r="NV19" s="260">
        <f>IF(PN18=0,MIN('Drive Train'!$F$35-GF18*$C$19*'Drive Train'!$F$39,NV18+$C$39)-$C$7,IF(MD18-1&lt;=0,0,IF($C$37=Motors!$C$29,MAX(MAX(NV$8:NV18)*-1,NV18-$C$39),MAX(0,MAX(NV$8:NV18)*-1,NV18-$C$39))))</f>
        <v>9.350472628677549</v>
      </c>
      <c r="NW19" s="260">
        <f>IF(PO18=0,MIN('Drive Train'!$F$35-GG18*$C$19*'Drive Train'!$F$39,NW18+$C$39)-$C$7,IF(ME18-1&lt;=0,0,IF($C$37=Motors!$C$29,MAX(MAX(NW$8:NW18)*-1,NW18-$C$39),MAX(0,MAX(NW$8:NW18)*-1,NW18-$C$39))))</f>
        <v>9.0360159225716981</v>
      </c>
      <c r="NX19" s="260">
        <f>IF(PP18=0,MIN('Drive Train'!$F$35-GH18*$C$19*'Drive Train'!$F$39,NX18+$C$39)-$C$7,IF(MF18-1&lt;=0,0,IF($C$37=Motors!$C$29,MAX(MAX(NX$8:NX18)*-1,NX18-$C$39),MAX(0,MAX(NX$8:NX18)*-1,NX18-$C$39))))</f>
        <v>9.3371276192385917</v>
      </c>
      <c r="NY19" s="260">
        <f>IF(PQ18=0,MIN('Drive Train'!$F$35-GI18*$C$19*'Drive Train'!$F$39,NY18+$C$39)-$C$7,IF(MG18-1&lt;=0,0,IF($C$37=Motors!$C$29,MAX(MAX(NY$8:NY18)*-1,NY18-$C$39),MAX(0,MAX(NY$8:NY18)*-1,NY18-$C$39))))</f>
        <v>9.5071209958973046</v>
      </c>
      <c r="NZ19" s="260">
        <f>IF(PR18=0,MIN('Drive Train'!$F$35-GJ18*$C$19*'Drive Train'!$F$39,NZ18+$C$39)-$C$7,IF(MH18-1&lt;=0,0,IF($C$37=Motors!$C$29,MAX(MAX(NZ$8:NZ18)*-1,NZ18-$C$39),MAX(0,MAX(NZ$8:NZ18)*-1,NZ18-$C$39))))</f>
        <v>9.6052103554913977</v>
      </c>
      <c r="OA19" s="260">
        <f>IF(PS18=0,MIN('Drive Train'!$F$35-GK18*$C$19*'Drive Train'!$F$39,OA18+$C$39)-$C$7,IF(MI18-1&lt;=0,0,IF($C$37=Motors!$C$29,MAX(MAX(OA$8:OA18)*-1,OA18-$C$39),MAX(0,MAX(OA$8:OA18)*-1,OA18-$C$39))))</f>
        <v>9.6280247807141368</v>
      </c>
      <c r="OB19" s="61">
        <f t="shared" si="212"/>
        <v>0.43999999999999995</v>
      </c>
      <c r="OC19" s="260">
        <f>'Drive Train'!$F$35-(FQ19*$C$13)*$C$19*'Drive Train'!$F$39</f>
        <v>10.655279372052627</v>
      </c>
      <c r="OD19" s="260">
        <f>'Drive Train'!$F$35-(FR19*$C$13)*$C$19*'Drive Train'!$F$39</f>
        <v>8.6424159448920364</v>
      </c>
      <c r="OE19" s="260">
        <f>'Drive Train'!$F$35-(FS19*$C$13)*$C$19*'Drive Train'!$F$39</f>
        <v>8.8334292552094773</v>
      </c>
      <c r="OF19" s="260">
        <f>'Drive Train'!$F$35-(FT19*$C$13)*$C$19*'Drive Train'!$F$39</f>
        <v>9.0870990605771329</v>
      </c>
      <c r="OG19" s="260">
        <f>'Drive Train'!$F$35-(FU19*$C$13)*$C$19*'Drive Train'!$F$39</f>
        <v>9.3956001864960381</v>
      </c>
      <c r="OH19" s="260">
        <f>'Drive Train'!$F$35-(FV19*$C$13)*$C$19*'Drive Train'!$F$39</f>
        <v>9.8206120400657184</v>
      </c>
      <c r="OI19" s="260">
        <f>'Drive Train'!$F$35-(FW19*$C$13)*$C$19*'Drive Train'!$F$39</f>
        <v>10.286476993170183</v>
      </c>
      <c r="OJ19" s="260">
        <f>'Drive Train'!$F$35-(FX19*$C$13)*$C$19*'Drive Train'!$F$39</f>
        <v>10.749660859361947</v>
      </c>
      <c r="OK19" s="260">
        <f>'Drive Train'!$F$35-(FY19*$C$13)*$C$19*'Drive Train'!$F$39</f>
        <v>11.150250427689961</v>
      </c>
      <c r="OL19" s="260">
        <f>'Drive Train'!$F$35-(FZ19*$C$13)*$C$19*'Drive Train'!$F$39</f>
        <v>11.49699030716366</v>
      </c>
      <c r="OM19" s="260">
        <f>'Drive Train'!$F$35-(GA19*$C$13)*$C$19*'Drive Train'!$F$39</f>
        <v>11.77364789700955</v>
      </c>
      <c r="ON19" s="260">
        <f>'Drive Train'!$F$35-(GB19*$C$13)*$C$19*'Drive Train'!$F$39</f>
        <v>11.21489961361854</v>
      </c>
      <c r="OO19" s="260">
        <f>'Drive Train'!$F$35-(GC19*$C$13)*$C$19*'Drive Train'!$F$39</f>
        <v>10.984377194551911</v>
      </c>
      <c r="OP19" s="260">
        <f>'Drive Train'!$F$35-(GD19*$C$13)*$C$19*'Drive Train'!$F$39</f>
        <v>10.753854775485282</v>
      </c>
      <c r="OQ19" s="260">
        <f>'Drive Train'!$F$35-(GE19*$C$13)*$C$19*'Drive Train'!$F$39</f>
        <v>10.523332356418653</v>
      </c>
      <c r="OR19" s="260">
        <f>'Drive Train'!$F$35-(GF19*$C$13)*$C$19*'Drive Train'!$F$39</f>
        <v>10.292809937352024</v>
      </c>
      <c r="OS19" s="260">
        <f>'Drive Train'!$F$35-(GG19*$C$13)*$C$19*'Drive Train'!$F$39</f>
        <v>10.28280546951237</v>
      </c>
      <c r="OT19" s="260">
        <f>'Drive Train'!$F$35-(GH19*$C$13)*$C$19*'Drive Train'!$F$39</f>
        <v>10.456649360173406</v>
      </c>
      <c r="OU19" s="260">
        <f>'Drive Train'!$F$35-(GI19*$C$13)*$C$19*'Drive Train'!$F$39</f>
        <v>10.571852546123598</v>
      </c>
      <c r="OV19" s="260">
        <f>'Drive Train'!$F$35-(GJ19*$C$13)*$C$19*'Drive Train'!$F$39</f>
        <v>10.639981620437798</v>
      </c>
      <c r="OW19" s="260">
        <f>'Drive Train'!$F$35-(GK19*$C$13)*$C$19*'Drive Train'!$F$39</f>
        <v>10.655311579047355</v>
      </c>
      <c r="OX19" s="61">
        <f t="shared" si="213"/>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7">
        <f t="shared" si="214"/>
        <v>0.43999999999999995</v>
      </c>
      <c r="PU19" s="57">
        <f t="shared" si="215"/>
        <v>2.2472656574781631</v>
      </c>
      <c r="PV19" s="57">
        <f t="shared" si="216"/>
        <v>0.85859871294837509</v>
      </c>
      <c r="PW19" s="57">
        <f t="shared" si="217"/>
        <v>1.2115883698176122</v>
      </c>
      <c r="PX19" s="57">
        <f t="shared" si="218"/>
        <v>1.5340354636339577</v>
      </c>
      <c r="PY19" s="57">
        <f t="shared" si="219"/>
        <v>1.8177745037148305</v>
      </c>
      <c r="PZ19" s="57">
        <f t="shared" si="220"/>
        <v>2.0459450208881069</v>
      </c>
      <c r="QA19" s="57">
        <f t="shared" si="221"/>
        <v>2.17370465645913</v>
      </c>
      <c r="QB19" s="57">
        <f t="shared" si="222"/>
        <v>2.2560237577228293</v>
      </c>
      <c r="QC19" s="57">
        <f t="shared" si="223"/>
        <v>2.2635411510164682</v>
      </c>
      <c r="QD19" s="57">
        <f t="shared" si="224"/>
        <v>2.2470564900080316</v>
      </c>
      <c r="QE19" s="57">
        <f t="shared" si="225"/>
        <v>2.2126375432546537</v>
      </c>
      <c r="QF19" s="57">
        <f t="shared" si="226"/>
        <v>0.8589317516276288</v>
      </c>
      <c r="QG19" s="57">
        <f t="shared" si="227"/>
        <v>1.051945785385888</v>
      </c>
      <c r="QH19" s="57">
        <f t="shared" si="228"/>
        <v>1.2449598191441476</v>
      </c>
      <c r="QI19" s="57">
        <f t="shared" si="229"/>
        <v>1.4379738529024064</v>
      </c>
      <c r="QJ19" s="57">
        <f t="shared" si="230"/>
        <v>1.6309878866606653</v>
      </c>
      <c r="QK19" s="57">
        <f t="shared" si="231"/>
        <v>1.8226980772338268</v>
      </c>
      <c r="QL19" s="57">
        <f t="shared" si="232"/>
        <v>1.9917431752078396</v>
      </c>
      <c r="QM19" s="57">
        <f t="shared" si="233"/>
        <v>2.1248785449823289</v>
      </c>
      <c r="QN19" s="57">
        <f t="shared" si="234"/>
        <v>2.2175769581051377</v>
      </c>
      <c r="QO19" s="57">
        <f t="shared" si="235"/>
        <v>2.2447509253983786</v>
      </c>
      <c r="QP19" s="61">
        <f t="shared" si="236"/>
        <v>0.43999999999999995</v>
      </c>
      <c r="QQ19" s="57">
        <f>MIN(FQ19,$C$16)*$C$17*1000/60/60/$C$21</f>
        <v>0.43169374683988759</v>
      </c>
      <c r="QR19" s="57">
        <f>MIN(FR19,$C$16)*$C$17*1000/60/60/$C$21</f>
        <v>0.92973368562952807</v>
      </c>
      <c r="QS19" s="57">
        <f>MIN(FS19,$C$16)*$C$17*1000/60/60/$C$21</f>
        <v>0.88247153356553965</v>
      </c>
      <c r="QT19" s="57">
        <f>MIN(FT19,$C$16)*$C$17*1000/60/60/$C$21</f>
        <v>0.81970637392611823</v>
      </c>
      <c r="QU19" s="57">
        <f>MIN(FU19,$C$16)*$C$17*1000/60/60/$C$21</f>
        <v>0.74337437852297028</v>
      </c>
      <c r="QV19" s="57">
        <f>MIN(FV19,$C$16)*$C$17*1000/60/60/$C$21</f>
        <v>0.6382142992644847</v>
      </c>
      <c r="QW19" s="57">
        <f>MIN(FW19,$C$16)*$C$17*1000/60/60/$C$21</f>
        <v>0.52294599561425614</v>
      </c>
      <c r="QX19" s="57">
        <f>MIN(FX19,$C$16)*$C$17*1000/60/60/$C$21</f>
        <v>0.40834106949072613</v>
      </c>
      <c r="QY19" s="57">
        <f>MIN(FY19,$C$16)*$C$17*1000/60/60/$C$21</f>
        <v>0.30922376158112436</v>
      </c>
      <c r="QZ19" s="57">
        <f>MIN(FZ19,$C$16)*$C$17*1000/60/60/$C$21</f>
        <v>0.22343040569874809</v>
      </c>
      <c r="RA19" s="57">
        <f>MIN(GA19,$C$16)*$C$17*1000/60/60/$C$21</f>
        <v>0.15497741119682978</v>
      </c>
      <c r="RB19" s="57">
        <f>MIN(GB19,$C$16)*$C$17*1000/60/60/$C$21</f>
        <v>0.29322770533199821</v>
      </c>
      <c r="RC19" s="57">
        <f>MIN(GC19,$C$16)*$C$17*1000/60/60/$C$21</f>
        <v>0.35026554005660115</v>
      </c>
      <c r="RD19" s="57">
        <f>MIN(GD19,$C$16)*$C$17*1000/60/60/$C$21</f>
        <v>0.40730337478120415</v>
      </c>
      <c r="RE19" s="57">
        <f>MIN(GE19,$C$16)*$C$17*1000/60/60/$C$21</f>
        <v>0.46434120950580721</v>
      </c>
      <c r="RF19" s="57">
        <f>MIN(GF19,$C$16)*$C$17*1000/60/60/$C$21</f>
        <v>0.52137904423041026</v>
      </c>
      <c r="RG19" s="57">
        <f>MIN(GG19,$C$16)*$C$17*1000/60/60/$C$21</f>
        <v>0.52385443549801991</v>
      </c>
      <c r="RH19" s="57">
        <f>MIN(GH19,$C$16)*$C$17*1000/60/60/$C$21</f>
        <v>0.48084048855284145</v>
      </c>
      <c r="RI19" s="57">
        <f>MIN(GI19,$C$16)*$C$17*1000/60/60/$C$21</f>
        <v>0.45233592788329774</v>
      </c>
      <c r="RJ19" s="57">
        <f>MIN(GJ19,$C$16)*$C$17*1000/60/60/$C$21</f>
        <v>0.4354788477936154</v>
      </c>
      <c r="RK19" s="57">
        <f>MIN(GK19,$C$16)*$C$17*1000/60/60/$C$21</f>
        <v>0.43168577790892754</v>
      </c>
      <c r="RL19" s="61">
        <f t="shared" si="237"/>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v>
      </c>
      <c r="RQ19" s="2">
        <f>IF(AND(LS19&gt;=LS$6*'Drive Train'!$AA$52,LS19&lt;=LS$6*'Drive Train'!$AA$53,KW19=0,KA19=0,EY19&gt;0),$C$17,0)</f>
        <v>0</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0.04</v>
      </c>
      <c r="RV19" s="2">
        <f>IF(AND(LX19&gt;=LX$6*'Drive Train'!$AA$52,LX19&lt;=LX$6*'Drive Train'!$AA$53,LB19=0,KF19=0,FD19&gt;0),$C$17,0)</f>
        <v>0.04</v>
      </c>
      <c r="RW19" s="2">
        <f>IF(AND(LY19&gt;=LY$6*'Drive Train'!$AA$52,LY19&lt;=LY$6*'Drive Train'!$AA$53,LC19=0,KG19=0,FE19&gt;0),$C$17,0)</f>
        <v>0.04</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0.04</v>
      </c>
      <c r="SC19" s="2">
        <f>IF(AND(ME19&gt;=ME$6*'Drive Train'!$AA$52,ME19&lt;=ME$6*'Drive Train'!$AA$53,LI19=0,KM19=0,FK19&gt;0),$C$17,0)</f>
        <v>0.04</v>
      </c>
      <c r="SD19" s="2">
        <f>IF(AND(MF19&gt;=MF$6*'Drive Train'!$AA$52,MF19&lt;=MF$6*'Drive Train'!$AA$53,LJ19=0,KN19=0,FL19&gt;0),$C$17,0)</f>
        <v>0.04</v>
      </c>
      <c r="SE19" s="2">
        <f>IF(AND(MG19&gt;=MG$6*'Drive Train'!$AA$52,MG19&lt;=MG$6*'Drive Train'!$AA$53,LK19=0,KO19=0,FM19&gt;0),$C$17,0)</f>
        <v>0.04</v>
      </c>
      <c r="SF19" s="2">
        <f>IF(AND(MH19&gt;=MH$6*'Drive Train'!$AA$52,MH19&lt;=MH$6*'Drive Train'!$AA$53,LL19=0,KP19=0,FN19&gt;0),$C$17,0)</f>
        <v>0.04</v>
      </c>
      <c r="SG19" s="2">
        <f>IF(AND(MI19&gt;=MI$6*'Drive Train'!$AA$52,MI19&lt;=MI$6*'Drive Train'!$AA$53,LM19=0,KQ19=0,FO19&gt;0),$C$17,0)</f>
        <v>0.04</v>
      </c>
      <c r="SH19" s="61">
        <f t="shared" si="238"/>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48">
        <f t="shared" si="239"/>
        <v>0.43999999999999995</v>
      </c>
    </row>
    <row r="20" spans="1:524" x14ac:dyDescent="0.2">
      <c r="B20" s="3" t="s">
        <v>286</v>
      </c>
      <c r="C20" s="137" t="e">
        <f>IF(ISBLANK('Drive Train'!E10),NA(),'Drive Train'!E10)</f>
        <v>#N/A</v>
      </c>
      <c r="D20" s="5"/>
      <c r="E20" s="6"/>
      <c r="P20" s="5"/>
      <c r="R20" s="63">
        <f t="shared" si="114"/>
        <v>0.47999999999999993</v>
      </c>
      <c r="S20" s="2">
        <f>NG20/'Drive Train'!$F$35</f>
        <v>0.79787950237125027</v>
      </c>
      <c r="T20" s="2">
        <f>NH20/'Drive Train'!$F$35</f>
        <v>0.58144257471957383</v>
      </c>
      <c r="U20" s="2">
        <f>NI20/'Drive Train'!$F$35</f>
        <v>0.60198164034510504</v>
      </c>
      <c r="V20" s="2">
        <f>NJ20/'Drive Train'!$F$35</f>
        <v>0.62925796350291752</v>
      </c>
      <c r="W20" s="2">
        <f>NK20/'Drive Train'!$F$35</f>
        <v>0.66243012758021913</v>
      </c>
      <c r="X20" s="2">
        <f>NL20/'Drive Train'!$F$35</f>
        <v>0.70813032688878697</v>
      </c>
      <c r="Y20" s="2">
        <f>NM20/'Drive Train'!$F$35</f>
        <v>0.75822333259894448</v>
      </c>
      <c r="Z20" s="2">
        <f>NN20/'Drive Train'!$F$35</f>
        <v>0.80802804939375772</v>
      </c>
      <c r="AA20" s="2">
        <f>NO20/'Drive Train'!$F$35</f>
        <v>0.85110219652580221</v>
      </c>
      <c r="AB20" s="2">
        <f>NP20/'Drive Train'!$F$35</f>
        <v>0.88838605453372688</v>
      </c>
      <c r="AC20" s="2">
        <f>NQ20/'Drive Train'!$F$35</f>
        <v>0.91813418247414502</v>
      </c>
      <c r="AD20" s="2">
        <f>NR20/'Drive Train'!$F$35</f>
        <v>0.8580537218944666</v>
      </c>
      <c r="AE20" s="2">
        <f>NS20/'Drive Train'!$F$35</f>
        <v>0.83326636500558171</v>
      </c>
      <c r="AF20" s="2">
        <f>NT20/'Drive Train'!$F$35</f>
        <v>0.80847900811669693</v>
      </c>
      <c r="AG20" s="2">
        <f>NU20/'Drive Train'!$F$35</f>
        <v>0.78369165122781204</v>
      </c>
      <c r="AH20" s="2">
        <f>NV20/'Drive Train'!$F$35</f>
        <v>0.75890429433892725</v>
      </c>
      <c r="AI20" s="2">
        <f>NW20/'Drive Train'!$F$35</f>
        <v>0.757828545108857</v>
      </c>
      <c r="AJ20" s="2">
        <f>NX20/'Drive Train'!$F$35</f>
        <v>0.77652143657778572</v>
      </c>
      <c r="AK20" s="2">
        <f>NY20/'Drive Train'!$F$35</f>
        <v>0.78890887592726866</v>
      </c>
      <c r="AL20" s="2">
        <f>NZ20/'Drive Train'!$F$35</f>
        <v>0.79623458284277382</v>
      </c>
      <c r="AM20" s="2">
        <f>OA20/'Drive Train'!$F$35</f>
        <v>0.79788296548896298</v>
      </c>
      <c r="AN20" s="61">
        <f t="shared" si="115"/>
        <v>0.47999999999999993</v>
      </c>
      <c r="AO20" s="46">
        <f>LO20*12*60/(PI() * 'Drive Train'!$F$15)/S$6*ABS(S20)</f>
        <v>2884.1353037203571</v>
      </c>
      <c r="AP20" s="46">
        <f>LP20*12*60/(PI() * 'Drive Train'!$F$15)/T$6*ABS(T20)</f>
        <v>254.20880916620942</v>
      </c>
      <c r="AQ20" s="46">
        <f>LQ20*12*60/(PI() * 'Drive Train'!$F$15)/U$6*ABS(U20)</f>
        <v>529.52621799297185</v>
      </c>
      <c r="AR20" s="46">
        <f>LR20*12*60/(PI() * 'Drive Train'!$F$15)/V$6*ABS(V20)</f>
        <v>899.7461051000821</v>
      </c>
      <c r="AS20" s="46">
        <f>LS20*12*60/(PI() * 'Drive Train'!$F$15)/W$6*ABS(W20)</f>
        <v>1353.032533072688</v>
      </c>
      <c r="AT20" s="46">
        <f>LT20*12*60/(PI() * 'Drive Train'!$F$15)/X$6*ABS(X20)</f>
        <v>1885.5440522918091</v>
      </c>
      <c r="AU20" s="46">
        <f>LU20*12*60/(PI() * 'Drive Train'!$F$15)/Y$6*ABS(Y20)</f>
        <v>2442.5058728180115</v>
      </c>
      <c r="AV20" s="46">
        <f>LV20*12*60/(PI() * 'Drive Train'!$F$15)/Z$6*ABS(Z20)</f>
        <v>2997.7702011333354</v>
      </c>
      <c r="AW20" s="46">
        <f>LW20*12*60/(PI() * 'Drive Train'!$F$15)/AA$6*ABS(AA20)</f>
        <v>3475.6491411555339</v>
      </c>
      <c r="AX20" s="46">
        <f>LX20*12*60/(PI() * 'Drive Train'!$F$15)/AB$6*ABS(AB20)</f>
        <v>3880.7092187496428</v>
      </c>
      <c r="AY20" s="46">
        <f>LY20*12*60/(PI() * 'Drive Train'!$F$15)/AC$6*ABS(AC20)</f>
        <v>4193.8574605977374</v>
      </c>
      <c r="AZ20" s="46">
        <f>LZ20*12*60/(PI() * 'Drive Train'!$F$15)/AD$6*ABS(AD20)</f>
        <v>1316.4692619037407</v>
      </c>
      <c r="BA20" s="46">
        <f>MA20*12*60/(PI() * 'Drive Train'!$F$15)/AE$6*ABS(AE20)</f>
        <v>1565.7225130542975</v>
      </c>
      <c r="BB20" s="46">
        <f>MB20*12*60/(PI() * 'Drive Train'!$F$15)/AF$6*ABS(AF20)</f>
        <v>1797.8840080185753</v>
      </c>
      <c r="BC20" s="46">
        <f>MC20*12*60/(PI() * 'Drive Train'!$F$15)/AG$6*ABS(AG20)</f>
        <v>2012.9537467965715</v>
      </c>
      <c r="BD20" s="46">
        <f>MD20*12*60/(PI() * 'Drive Train'!$F$15)/AH$6*ABS(AH20)</f>
        <v>2210.9317293882887</v>
      </c>
      <c r="BE20" s="46">
        <f>ME20*12*60/(PI() * 'Drive Train'!$F$15)/AI$6*ABS(AI20)</f>
        <v>2448.8534139655726</v>
      </c>
      <c r="BF20" s="46">
        <f>MF20*12*60/(PI() * 'Drive Train'!$F$15)/AJ$6*ABS(AJ20)</f>
        <v>2656.8049780603169</v>
      </c>
      <c r="BG20" s="46">
        <f>MG20*12*60/(PI() * 'Drive Train'!$F$15)/AK$6*ABS(AK20)</f>
        <v>2789.0833062528773</v>
      </c>
      <c r="BH20" s="46">
        <f>MH20*12*60/(PI() * 'Drive Train'!$F$15)/AL$6*ABS(AL20)</f>
        <v>2866.8340692422107</v>
      </c>
      <c r="BI20" s="46">
        <f>MI20*12*60/(PI() * 'Drive Train'!$F$15)/AM$6*ABS(AM20)</f>
        <v>2884.4298544443614</v>
      </c>
      <c r="BJ20" s="61">
        <f t="shared" si="65"/>
        <v>0.47999999999999993</v>
      </c>
      <c r="BK20" s="2">
        <f>IF(OR(KS19=1,AND($C$37=Motors!$C$31,OY19=1)),0,IF(NG20=0,-(CG19+$C$15)/($C$14-$C$15)*$C$12,($C$11*S20-AO20)/($C$11*S20)*$C$12*S20))</f>
        <v>0.67298913120301362</v>
      </c>
      <c r="BL20" s="2">
        <f>IF(OR(KT19=1,AND($C$37=Motors!$C$31,OZ19=1)),0,IF(NH20=0,-(CH19+$C$15)/($C$14-$C$15)*$C$12,($C$11*T20-AP20)/($C$11*T20)*$C$12*T20))</f>
        <v>1.3136927508554115</v>
      </c>
      <c r="BM20" s="2">
        <f>IF(OR(KU19=1,AND($C$37=Motors!$C$31,PA19=1)),0,IF(NI20=0,-(CI19+$C$15)/($C$14-$C$15)*$C$12,($C$11*U20-AQ20)/($C$11*U20)*$C$12*U20))</f>
        <v>1.2414195922950924</v>
      </c>
      <c r="BN20" s="2">
        <f>IF(OR(KV19=1,AND($C$37=Motors!$C$31,PB19=1)),0,IF(NJ20=0,-(CJ19+$C$15)/($C$14-$C$15)*$C$12,($C$11*V20-AR20)/($C$11*V20)*$C$12*V20))</f>
        <v>1.1433929220346626</v>
      </c>
      <c r="BO20" s="2">
        <f>IF(OR(KW19=1,AND($C$37=Motors!$C$31,PC19=1)),0,IF(NK20=0,-(CK19+$C$15)/($C$14-$C$15)*$C$12,($C$11*W20-AS20)/($C$11*W20)*$C$12*W20))</f>
        <v>1.0228217723851714</v>
      </c>
      <c r="BP20" s="2">
        <f>IF(OR(KX19=1,AND($C$37=Motors!$C$31,PD19=1)),0,IF(NL20=0,-(CL19+$C$15)/($C$14-$C$15)*$C$12,($C$11*X20-AT20)/($C$11*X20)*$C$12*X20))</f>
        <v>0.89769449107011179</v>
      </c>
      <c r="BQ20" s="2">
        <f>IF(OR(KY19=1,AND($C$37=Motors!$C$31,PE19=1)),0,IF(NM20=0,-(CM19+$C$15)/($C$14-$C$15)*$C$12,($C$11*Y20-AU20)/($C$11*Y20)*$C$12*Y20))</f>
        <v>0.77245305395160213</v>
      </c>
      <c r="BR20" s="2">
        <f>IF(OR(KZ19=1,AND($C$37=Motors!$C$31,PF19=1)),0,IF(NN20=0,-(CN19+$C$15)/($C$14-$C$15)*$C$12,($C$11*Z20-AV20)/($C$11*Z20)*$C$12*Z20))</f>
        <v>0.6472604953608091</v>
      </c>
      <c r="BS20" s="2">
        <f>IF(OR(LA19=1,AND($C$37=Motors!$C$31,PG19=1)),0,IF(NO20=0,-(CO19+$C$15)/($C$14-$C$15)*$C$12,($C$11*AA20-AW20)/($C$11*AA20)*$C$12*AA20))</f>
        <v>0.54003235117391801</v>
      </c>
      <c r="BT20" s="2">
        <f>IF(OR(LB19=1,AND($C$37=Motors!$C$31,PH19=1)),0,IF(NP20=0,-(CP19+$C$15)/($C$14-$C$15)*$C$12,($C$11*AB20-AX20)/($C$11*AB20)*$C$12*AB20))</f>
        <v>0.45104142559781985</v>
      </c>
      <c r="BU20" s="2">
        <f>IF(OR(LC19=1,AND($C$37=Motors!$C$31,PI19=1)),0,IF(NQ20=0,-(CQ19+$C$15)/($C$14-$C$15)*$C$12,($C$11*AC20-AY20)/($C$11*AC20)*$C$12*AC20))</f>
        <v>0.38451180130313689</v>
      </c>
      <c r="BV20" s="2">
        <f>IF(OR(LD19=1,AND($C$37=Motors!$C$31,PJ19=1)),0,IF(NR20=0,-(CR19+$C$15)/($C$14-$C$15)*$C$12,($C$11*AD20-AZ20)/($C$11*AD20)*$C$12*AD20))</f>
        <v>1.5192103121591654</v>
      </c>
      <c r="BW20" s="2">
        <f>IF(OR(LE19=1,AND($C$37=Motors!$C$31,PK19=1)),0,IF(NS20=0,-(CS19+$C$15)/($C$14-$C$15)*$C$12,($C$11*AE20-BA20)/($C$11*AE20)*$C$12*AE20))</f>
        <v>1.34731183571309</v>
      </c>
      <c r="BX20" s="2">
        <f>IF(OR(LF19=1,AND($C$37=Motors!$C$31,PL19=1)),0,IF(NT20=0,-(CT19+$C$15)/($C$14-$C$15)*$C$12,($C$11*AF20-BB20)/($C$11*AF20)*$C$12*AF20))</f>
        <v>1.1830293436227184</v>
      </c>
      <c r="BY20" s="2">
        <f>IF(OR(LG19=1,AND($C$37=Motors!$C$31,PM19=1)),0,IF(NU20=0,-(CU19+$C$15)/($C$14-$C$15)*$C$12,($C$11*AG20-BC20)/($C$11*AG20)*$C$12*AG20))</f>
        <v>1.026362835888051</v>
      </c>
      <c r="BZ20" s="2">
        <f>IF(OR(LH19=1,AND($C$37=Motors!$C$31,PN19=1)),0,IF(NV20=0,-(CV19+$C$15)/($C$14-$C$15)*$C$12,($C$11*AH20-BD20)/($C$11*AH20)*$C$12*AH20))</f>
        <v>0.87731231250908759</v>
      </c>
      <c r="CA20" s="2">
        <f>IF(OR(LI19=1,AND($C$37=Motors!$C$31,PO19=1)),0,IF(NW20=0,-(CW19+$C$15)/($C$14-$C$15)*$C$12,($C$11*AI20-BE20)/($C$11*AI20)*$C$12*AI20))</f>
        <v>0.76865574669326753</v>
      </c>
      <c r="CB20" s="2">
        <f>IF(OR(LJ19=1,AND($C$37=Motors!$C$31,PP19=1)),0,IF(NX20=0,-(CX19+$C$15)/($C$14-$C$15)*$C$12,($C$11*AJ20-BF20)/($C$11*AJ20)*$C$12*AJ20))</f>
        <v>0.72186955588296098</v>
      </c>
      <c r="CC20" s="2">
        <f>IF(OR(LK19=1,AND($C$37=Motors!$C$31,PQ19=1)),0,IF(NY20=0,-(CY19+$C$15)/($C$14-$C$15)*$C$12,($C$11*AK20-BG20)/($C$11*AK20)*$C$12*AK20))</f>
        <v>0.69332817099857436</v>
      </c>
      <c r="CD20" s="2">
        <f>IF(OR(LL19=1,AND($C$37=Motors!$C$31,PR19=1)),0,IF(NZ20=0,-(CZ19+$C$15)/($C$14-$C$15)*$C$12,($C$11*AL20-BH20)/($C$11*AL20)*$C$12*AL20))</f>
        <v>0.67666152374152722</v>
      </c>
      <c r="CE20" s="2">
        <f>IF(OR(LM19=1,AND($C$37=Motors!$C$31,PS19=1)),0,IF(OA20=0,-(DA19+$C$15)/($C$14-$C$15)*$C$12,($C$11*AM20-BI20)/($C$11*AM20)*$C$12*AM20))</f>
        <v>0.67286638028744805</v>
      </c>
      <c r="CF20" s="61">
        <f t="shared" si="67"/>
        <v>0.47999999999999993</v>
      </c>
      <c r="CG20" s="57">
        <f>IF(AND(KS19=1,OY19=1),0,ABS(BK20/$C$12*($C$14-$C$15)+$C$15) *'Drive Train'!$AA$49 + CG19*(1-'Drive Train'!$AA$49))</f>
        <v>38.577095656990302</v>
      </c>
      <c r="CH20" s="57">
        <f>IF(AND(KT19=1,OZ19=1),0,ABS(BL20/$C$12*($C$14-$C$15)+$C$15) *'Drive Train'!$AA$49 + CH19*(1-'Drive Train'!$AA$49))</f>
        <v>72.685923209439522</v>
      </c>
      <c r="CI20" s="57">
        <f>IF(AND(KU19=1,PA19=1),0,ABS(BM20/$C$12*($C$14-$C$15)+$C$15) *'Drive Train'!$AA$49 + CI19*(1-'Drive Train'!$AA$49))</f>
        <v>68.83835215413292</v>
      </c>
      <c r="CJ20" s="57">
        <f>IF(AND(KV19=1,PB19=1),0,ABS(BN20/$C$12*($C$14-$C$15)+$C$15) *'Drive Train'!$AA$49 + CJ19*(1-'Drive Train'!$AA$49))</f>
        <v>63.619753899189703</v>
      </c>
      <c r="CK20" s="57">
        <f>IF(AND(KW19=1,PC19=1),0,ABS(BO20/$C$12*($C$14-$C$15)+$C$15) *'Drive Train'!$AA$49 + CK19*(1-'Drive Train'!$AA$49))</f>
        <v>57.20096613984127</v>
      </c>
      <c r="CL20" s="57">
        <f>IF(AND(KX19=1,PD19=1),0,ABS(BP20/$C$12*($C$14-$C$15)+$C$15) *'Drive Train'!$AA$49 + CL19*(1-'Drive Train'!$AA$49))</f>
        <v>50.539625810910927</v>
      </c>
      <c r="CM20" s="57">
        <f>IF(AND(KY19=1,PE19=1),0,ABS(BQ20/$C$12*($C$14-$C$15)+$C$15) *'Drive Train'!$AA$49 + CM19*(1-'Drive Train'!$AA$49))</f>
        <v>43.87220822489234</v>
      </c>
      <c r="CN20" s="57">
        <f>IF(AND(KZ19=1,PF19=1),0,ABS(BR20/$C$12*($C$14-$C$15)+$C$15) *'Drive Train'!$AA$49 + CN19*(1-'Drive Train'!$AA$49))</f>
        <v>37.207392761324392</v>
      </c>
      <c r="CO20" s="57">
        <f>IF(AND(LA19=1,PG19=1),0,ABS(BS20/$C$12*($C$14-$C$15)+$C$15) *'Drive Train'!$AA$49 + CO19*(1-'Drive Train'!$AA$49))</f>
        <v>31.498940106063767</v>
      </c>
      <c r="CP20" s="57">
        <f>IF(AND(LB19=1,PH19=1),0,ABS(BT20/$C$12*($C$14-$C$15)+$C$15) *'Drive Train'!$AA$49 + CP19*(1-'Drive Train'!$AA$49))</f>
        <v>26.761373404232483</v>
      </c>
      <c r="CQ20" s="57">
        <f>IF(AND(LC19=1,PI19=1),0,ABS(BU20/$C$12*($C$14-$C$15)+$C$15) *'Drive Train'!$AA$49 + CQ19*(1-'Drive Train'!$AA$49))</f>
        <v>23.219568094270731</v>
      </c>
      <c r="CR20" s="57">
        <f>IF(AND(LD19=1,PJ19=1),0,ABS(BV20/$C$12*($C$14-$C$15)+$C$15) *'Drive Train'!$AA$49 + CR19*(1-'Drive Train'!$AA$49))</f>
        <v>83.626961846481706</v>
      </c>
      <c r="CS20" s="57">
        <f>IF(AND(LE19=1,PK19=1),0,ABS(BW20/$C$12*($C$14-$C$15)+$C$15) *'Drive Train'!$AA$49 + CS19*(1-'Drive Train'!$AA$49))</f>
        <v>74.475686108709311</v>
      </c>
      <c r="CT20" s="57">
        <f>IF(AND(LF19=1,PL19=1),0,ABS(BX20/$C$12*($C$14-$C$15)+$C$15) *'Drive Train'!$AA$49 + CT19*(1-'Drive Train'!$AA$49))</f>
        <v>65.729858832694916</v>
      </c>
      <c r="CU20" s="57">
        <f>IF(AND(LG19=1,PM19=1),0,ABS(BY20/$C$12*($C$14-$C$15)+$C$15) *'Drive Train'!$AA$49 + CU19*(1-'Drive Train'!$AA$49))</f>
        <v>57.389480018438562</v>
      </c>
      <c r="CV20" s="57">
        <f>IF(AND(LH19=1,PN19=1),0,ABS(BZ20/$C$12*($C$14-$C$15)+$C$15) *'Drive Train'!$AA$49 + CV19*(1-'Drive Train'!$AA$49))</f>
        <v>49.454549665940213</v>
      </c>
      <c r="CW20" s="57">
        <f>IF(AND(LI19=1,PO19=1),0,ABS(CA20/$C$12*($C$14-$C$15)+$C$15) *'Drive Train'!$AA$49 + CW19*(1-'Drive Train'!$AA$49))</f>
        <v>43.670052821886394</v>
      </c>
      <c r="CX20" s="57">
        <f>IF(AND(LJ19=1,PP19=1),0,ABS(CB20/$C$12*($C$14-$C$15)+$C$15) *'Drive Train'!$AA$49 + CX19*(1-'Drive Train'!$AA$49))</f>
        <v>41.17931909534601</v>
      </c>
      <c r="CY20" s="57">
        <f>IF(AND(LK19=1,PQ19=1),0,ABS(CC20/$C$12*($C$14-$C$15)+$C$15) *'Drive Train'!$AA$49 + CY19*(1-'Drive Train'!$AA$49))</f>
        <v>39.659875244446916</v>
      </c>
      <c r="CZ20" s="57">
        <f>IF(AND(LL19=1,PR19=1),0,ABS(CD20/$C$12*($C$14-$C$15)+$C$15) *'Drive Train'!$AA$49 + CZ19*(1-'Drive Train'!$AA$49))</f>
        <v>38.772601035700383</v>
      </c>
      <c r="DA20" s="57">
        <f>IF(AND(LM19=1,PS19=1),0,ABS(CE20/$C$12*($C$14-$C$15)+$C$15) *'Drive Train'!$AA$49 + DA19*(1-'Drive Train'!$AA$49))</f>
        <v>38.570560826091111</v>
      </c>
      <c r="DB20" s="61">
        <f t="shared" si="116"/>
        <v>0.47999999999999993</v>
      </c>
      <c r="DC20" s="57">
        <f t="shared" si="68"/>
        <v>38.577095656990302</v>
      </c>
      <c r="DD20" s="57">
        <f t="shared" si="69"/>
        <v>72.685923209439522</v>
      </c>
      <c r="DE20" s="57">
        <f t="shared" si="70"/>
        <v>68.83835215413292</v>
      </c>
      <c r="DF20" s="57">
        <f t="shared" si="71"/>
        <v>63.619753899189703</v>
      </c>
      <c r="DG20" s="57">
        <f t="shared" si="72"/>
        <v>57.20096613984127</v>
      </c>
      <c r="DH20" s="57">
        <f t="shared" si="73"/>
        <v>50.539625810910927</v>
      </c>
      <c r="DI20" s="57">
        <f t="shared" si="74"/>
        <v>43.87220822489234</v>
      </c>
      <c r="DJ20" s="57">
        <f t="shared" si="75"/>
        <v>37.207392761324392</v>
      </c>
      <c r="DK20" s="57">
        <f t="shared" si="76"/>
        <v>31.498940106063767</v>
      </c>
      <c r="DL20" s="57">
        <f t="shared" si="77"/>
        <v>26.761373404232483</v>
      </c>
      <c r="DM20" s="57">
        <f t="shared" si="78"/>
        <v>23.219568094270731</v>
      </c>
      <c r="DN20" s="57">
        <f t="shared" si="79"/>
        <v>25</v>
      </c>
      <c r="DO20" s="57">
        <f t="shared" si="80"/>
        <v>30</v>
      </c>
      <c r="DP20" s="57">
        <f t="shared" si="81"/>
        <v>35</v>
      </c>
      <c r="DQ20" s="57">
        <f t="shared" si="82"/>
        <v>40</v>
      </c>
      <c r="DR20" s="57">
        <f t="shared" si="83"/>
        <v>45</v>
      </c>
      <c r="DS20" s="57">
        <f t="shared" si="84"/>
        <v>43.670052821886394</v>
      </c>
      <c r="DT20" s="57">
        <f t="shared" si="85"/>
        <v>41.17931909534601</v>
      </c>
      <c r="DU20" s="57">
        <f t="shared" si="86"/>
        <v>39.659875244446916</v>
      </c>
      <c r="DV20" s="57">
        <f t="shared" si="87"/>
        <v>38.772601035700383</v>
      </c>
      <c r="DW20" s="57">
        <f t="shared" si="88"/>
        <v>38.570560826091111</v>
      </c>
      <c r="DX20" s="61">
        <f t="shared" si="117"/>
        <v>0.47999999999999993</v>
      </c>
      <c r="DY20" s="2">
        <f>IF(OY20=0,($C$23/0.4536*IF(ISNA(MK19),'Drive Train'!$F$16,'Drive Train'!$F$17)*4.448*$C$24*S$6)*SIGN(BK20),BK20)</f>
        <v>4.5236871680000004</v>
      </c>
      <c r="DZ20" s="2">
        <f>IF(OZ20=0,($C$23/0.4536*IF(ISNA(ML19),'Drive Train'!$F$16,'Drive Train'!$F$17)*4.448*$C$24*$C$21*T$6)*SIGN(BL20),BL20)</f>
        <v>14.225645600594998</v>
      </c>
      <c r="EA20" s="2">
        <f>IF(PA20=0,($C$23/0.4536*IF(ISNA(MM19),'Drive Train'!$F$16,'Drive Train'!$F$17)*4.448*$C$24*$C$21*U$6)*SIGN(BM20),BM20)</f>
        <v>9.8485238773349995</v>
      </c>
      <c r="EB20" s="2">
        <f>IF(PB20=0,($C$23/0.4536*IF(ISNA(MN19),'Drive Train'!$F$16,'Drive Train'!$F$17)*4.448*$C$24*$C$21*V$6)*SIGN(BN20),BN20)</f>
        <v>7.5312241414914709</v>
      </c>
      <c r="EC20" s="2">
        <f>IF(PC20=0,($C$23/0.4536*IF(ISNA(MO19),'Drive Train'!$F$16,'Drive Train'!$F$17)*4.448*$C$24*$C$21*W$6)*SIGN(BO20),BO20)</f>
        <v>6.0967052573978577</v>
      </c>
      <c r="ED20" s="2">
        <f>IF(PD20=0,($C$23/0.4536*IF(ISNA(MP19),'Drive Train'!$F$16,'Drive Train'!$F$17)*4.448*$C$24*$C$21*X$6)*SIGN(BP20),BP20)</f>
        <v>5.1212324162142009</v>
      </c>
      <c r="EE20" s="2">
        <f>IF(PE20=0,($C$23/0.4536*IF(ISNA(MQ19),'Drive Train'!$F$16,'Drive Train'!$F$17)*4.448*$C$24*$C$21*Y$6)*SIGN(BQ20),BQ20)</f>
        <v>4.4148555312191382</v>
      </c>
      <c r="EF20" s="2">
        <f>IF(PF20=0,($C$23/0.4536*IF(ISNA(MR19),'Drive Train'!$F$16,'Drive Train'!$F$17)*4.448*$C$24*$C$21*Z$6)*SIGN(BR20),BR20)</f>
        <v>3.8797215274349997</v>
      </c>
      <c r="EG20" s="2">
        <f>IF(PG20=0,($C$23/0.4536*IF(ISNA(MS19),'Drive Train'!$F$16,'Drive Train'!$F$17)*4.448*$C$24*$C$21*AA$6)*SIGN(BS20),BS20)</f>
        <v>3.4602921731177019</v>
      </c>
      <c r="EH20" s="2">
        <f>IF(PH20=0,($C$23/0.4536*IF(ISNA(MT19),'Drive Train'!$F$16,'Drive Train'!$F$17)*4.448*$C$24*$C$21*AB$6)*SIGN(BT20),BT20)</f>
        <v>3.1227026928135362</v>
      </c>
      <c r="EI20" s="2">
        <f>IF(PI20=0,($C$23/0.4536*IF(ISNA(MU19),'Drive Train'!$F$16,'Drive Train'!$F$17)*4.448*$C$24*$C$21*AC$6)*SIGN(BU20),BU20)</f>
        <v>2.8451291201189992</v>
      </c>
      <c r="EJ20" s="2">
        <f>IF(PJ20=0,($C$23/0.4536*IF(ISNA(MV19),'Drive Train'!$F$16,'Drive Train'!$F$17)*4.448*$C$24*$C$21*AD$6)*SIGN(BV20),BV20)</f>
        <v>3.9831807681666</v>
      </c>
      <c r="EK20" s="2">
        <f>IF(PK20=0,($C$23/0.4536*IF(ISNA(MW19),'Drive Train'!$F$16,'Drive Train'!$F$17)*4.448*$C$24*$C$21*AE$6)*SIGN(BW20),BW20)</f>
        <v>3.9831807681666</v>
      </c>
      <c r="EL20" s="2">
        <f>IF(PL20=0,($C$23/0.4536*IF(ISNA(MX19),'Drive Train'!$F$16,'Drive Train'!$F$17)*4.448*$C$24*$C$21*AF$6)*SIGN(BX20),BX20)</f>
        <v>3.9831807681666</v>
      </c>
      <c r="EM20" s="2">
        <f>IF(PM20=0,($C$23/0.4536*IF(ISNA(MY19),'Drive Train'!$F$16,'Drive Train'!$F$17)*4.448*$C$24*$C$21*AG$6)*SIGN(BY20),BY20)</f>
        <v>3.9831807681666</v>
      </c>
      <c r="EN20" s="2">
        <f>IF(PN20=0,($C$23/0.4536*IF(ISNA(MZ19),'Drive Train'!$F$16,'Drive Train'!$F$17)*4.448*$C$24*$C$21*AH$6)*SIGN(BZ20),BZ20)</f>
        <v>3.9831807681666</v>
      </c>
      <c r="EO20" s="2">
        <f>IF(PO20=0,($C$23/0.4536*IF(ISNA(NA19),'Drive Train'!$F$16,'Drive Train'!$F$17)*4.448*$C$24*$C$21*AI$6)*SIGN(CA20),CA20)</f>
        <v>3.9831807681666</v>
      </c>
      <c r="EP20" s="2">
        <f>IF(PP20=0,($C$23/0.4536*IF(ISNA(NB19),'Drive Train'!$F$16,'Drive Train'!$F$17)*4.448*$C$24*$C$21*AJ$6)*SIGN(CB20),CB20)</f>
        <v>3.9831807681666</v>
      </c>
      <c r="EQ20" s="2">
        <f>IF(PQ20=0,($C$23/0.4536*IF(ISNA(NC19),'Drive Train'!$F$16,'Drive Train'!$F$17)*4.448*$C$24*$C$21*AK$6)*SIGN(CC20),CC20)</f>
        <v>3.9831807681666</v>
      </c>
      <c r="ER20" s="2">
        <f>IF(PR20=0,($C$23/0.4536*IF(ISNA(ND19),'Drive Train'!$F$16,'Drive Train'!$F$17)*4.448*$C$24*$C$21*AL$6)*SIGN(CD20),CD20)</f>
        <v>3.9831807681666</v>
      </c>
      <c r="ES20" s="2">
        <f>IF(PS20=0,($C$23/0.4536*IF(ISNA(NE19),'Drive Train'!$F$16,'Drive Train'!$F$17)*4.448*$C$24*$C$21*AM$6)*SIGN(CE20),CE20)</f>
        <v>3.9831807681666</v>
      </c>
      <c r="ET20" s="61">
        <f t="shared" si="89"/>
        <v>0.47999999999999993</v>
      </c>
      <c r="EU20" s="259">
        <f>MAX(MIN(IF(AND(OY19=1,NG20&lt;0),-1,1)*(DC20-$C$15)/($C$14-$C$15)*$C$12*$C$21-$C$33*LO20/AO$6 -  OY19*$C$33/$C$21,DY19/$C$19),MAX(EU$8:EU19)*-1)</f>
        <v>0.40012440936077032</v>
      </c>
      <c r="EV20" s="259">
        <f>MAX(MIN(IF(AND(OZ19=1,NH20&lt;0),-1,1)*(DD20-$C$15)/($C$14-$C$15)*$C$12*$C$21-$C$33*LP20/AP$6 -  OZ19*$C$33/$C$21,DZ19/$C$19),MAX(EV$8:EV19)*-1)</f>
        <v>1.1334507845152042</v>
      </c>
      <c r="EW20" s="259">
        <f>MAX(MIN(IF(AND(PA19=1,NI20&lt;0),-1,1)*(DE20-$C$15)/($C$14-$C$15)*$C$12*$C$21-$C$33*LQ20/AQ$6 -  PA19*$C$33/$C$21,EA19/$C$19),MAX(EW$8:EW19)*-1)</f>
        <v>1.0462573316222847</v>
      </c>
      <c r="EX20" s="259">
        <f>MAX(MIN(IF(AND(PB19=1,NJ20&lt;0),-1,1)*(DF20-$C$15)/($C$14-$C$15)*$C$12*$C$21-$C$33*LR20/AR$6 -  PB19*$C$33/$C$21,EB19/$C$19),MAX(EX$8:EX19)*-1)</f>
        <v>0.9306491968041124</v>
      </c>
      <c r="EY20" s="259">
        <f>MAX(MIN(IF(AND(PC19=1,NK20&lt;0),-1,1)*(DG20-$C$15)/($C$14-$C$15)*$C$12*$C$21-$C$33*LS20/AS$6 -  PC19*$C$33/$C$21,EC19/$C$19),MAX(EY$8:EY19)*-1)</f>
        <v>0.79186472460953505</v>
      </c>
      <c r="EZ20" s="259">
        <f>MAX(MIN(IF(AND(PD19=1,NL20&lt;0),-1,1)*(DH20-$C$15)/($C$14-$C$15)*$C$12*$C$21-$C$33*LT20/AT$6 -  PD19*$C$33/$C$21,ED19/$C$19),MAX(EZ$8:EZ19)*-1)</f>
        <v>0.64866904241016332</v>
      </c>
      <c r="FA20" s="259">
        <f>MAX(MIN(IF(AND(PE19=1,NM20&lt;0),-1,1)*(DI20-$C$15)/($C$14-$C$15)*$C$12*$C$21-$C$33*LU20/AU$6 -  PE19*$C$33/$C$21,EE19/$C$19),MAX(FA$8:FA19)*-1)</f>
        <v>0.50864890773122684</v>
      </c>
      <c r="FB20" s="259">
        <f>MAX(MIN(IF(AND(PF19=1,NN20&lt;0),-1,1)*(DJ20-$C$15)/($C$14-$C$15)*$C$12*$C$21-$C$33*LV20/AV$6 -  PF19*$C$33/$C$21,EF19/$C$19),MAX(FB$8:FB19)*-1)</f>
        <v>0.37239963971674228</v>
      </c>
      <c r="FC20" s="259">
        <f>MAX(MIN(IF(AND(PG19=1,NO20&lt;0),-1,1)*(DK20-$C$15)/($C$14-$C$15)*$C$12*$C$21-$C$33*LW20/AW$6 -  PG19*$C$33/$C$21,EG19/$C$19),MAX(FC$8:FC19)*-1)</f>
        <v>0.25808616510575622</v>
      </c>
      <c r="FD20" s="259">
        <f>MAX(MIN(IF(AND(PH19=1,NP20&lt;0),-1,1)*(DL20-$C$15)/($C$14-$C$15)*$C$12*$C$21-$C$33*LX20/AX$6 -  PH19*$C$33/$C$21,EH19/$C$19),MAX(FD$8:FD19)*-1)</f>
        <v>0.16457760381611114</v>
      </c>
      <c r="FE20" s="259">
        <f>MAX(MIN(IF(AND(PI19=1,NQ20&lt;0),-1,1)*(DM20-$C$15)/($C$14-$C$15)*$C$12*$C$21-$C$33*LY20/AY$6 -  PI19*$C$33/$C$21,EI19/$C$19),MAX(FE$8:FE19)*-1)</f>
        <v>9.537367047348233E-2</v>
      </c>
      <c r="FF20" s="259">
        <f>MAX(MIN(IF(AND(PJ19=1,NR20&lt;0),-1,1)*(DN20-$C$15)/($C$14-$C$15)*$C$12*$C$21-$C$33*LZ20/AZ$6 -  PJ19*$C$33/$C$21,EJ19/$C$19),MAX(FF$8:FF19)*-1)</f>
        <v>0.2863314796584262</v>
      </c>
      <c r="FG20" s="259">
        <f>MAX(MIN(IF(AND(PK19=1,NS20&lt;0),-1,1)*(DO20-$C$15)/($C$14-$C$15)*$C$12*$C$21-$C$33*MA20/BA$6 -  PK19*$C$33/$C$21,EK19/$C$19),MAX(FG$8:FG19)*-1)</f>
        <v>0.35067418648713261</v>
      </c>
      <c r="FH20" s="259">
        <f>MAX(MIN(IF(AND(PL19=1,NT20&lt;0),-1,1)*(DP20-$C$15)/($C$14-$C$15)*$C$12*$C$21-$C$33*MB20/BB$6 -  PL19*$C$33/$C$21,EL19/$C$19),MAX(FH$8:FH19)*-1)</f>
        <v>0.41501689331583907</v>
      </c>
      <c r="FI20" s="259">
        <f>MAX(MIN(IF(AND(PM19=1,NU20&lt;0),-1,1)*(DQ20-$C$15)/($C$14-$C$15)*$C$12*$C$21-$C$33*MC20/BC$6 -  PM19*$C$33/$C$21,EM19/$C$19),MAX(FI$8:FI19)*-1)</f>
        <v>0.47935960014454543</v>
      </c>
      <c r="FJ20" s="259">
        <f>MAX(MIN(IF(AND(PN19=1,NV20&lt;0),-1,1)*(DR20-$C$15)/($C$14-$C$15)*$C$12*$C$21-$C$33*MD20/BD$6 -  PN19*$C$33/$C$21,EN19/$C$19),MAX(FJ$8:FJ19)*-1)</f>
        <v>0.54370230697325184</v>
      </c>
      <c r="FK20" s="259">
        <f>MAX(MIN(IF(AND(PO19=1,NW20&lt;0),-1,1)*(DS20-$C$15)/($C$14-$C$15)*$C$12*$C$21-$C$33*ME20/BE$6 -  PO19*$C$33/$C$21,EO19/$C$19),MAX(FK$8:FK19)*-1)</f>
        <v>0.50477002376784941</v>
      </c>
      <c r="FL20" s="259">
        <f>MAX(MIN(IF(AND(PP19=1,NX20&lt;0),-1,1)*(DT20-$C$15)/($C$14-$C$15)*$C$12*$C$21-$C$33*MF20/BF$6 -  PP19*$C$33/$C$21,EP19/$C$19),MAX(FL$8:FL19)*-1)</f>
        <v>0.45345763469414146</v>
      </c>
      <c r="FM20" s="259">
        <f>MAX(MIN(IF(AND(PQ19=1,NY20&lt;0),-1,1)*(DU20-$C$15)/($C$14-$C$15)*$C$12*$C$21-$C$33*MG20/BG$6 -  PQ19*$C$33/$C$21,EQ19/$C$19),MAX(FM$8:FM19)*-1)</f>
        <v>0.42225967587638569</v>
      </c>
      <c r="FN20" s="259">
        <f>MAX(MIN(IF(AND(PR19=1,NZ20&lt;0),-1,1)*(DV20-$C$15)/($C$14-$C$15)*$C$12*$C$21-$C$33*MH20/BH$6 -  PR19*$C$33/$C$21,ER19/$C$19),MAX(FN$8:FN19)*-1)</f>
        <v>0.40411729429901577</v>
      </c>
      <c r="FO20" s="259">
        <f>MAX(MIN(IF(AND(PS19=1,OA20&lt;0),-1,1)*(DW20-$C$15)/($C$14-$C$15)*$C$12*$C$21-$C$33*MI20/BI$6 -  PS19*$C$33/$C$21,ES19/$C$19),MAX(FO$8:FO19)*-1)</f>
        <v>0.39999750569228942</v>
      </c>
      <c r="FP20" s="61">
        <f t="shared" si="118"/>
        <v>0.47999999999999993</v>
      </c>
      <c r="FQ20" s="260">
        <f>IF(AND(KS20=1,OY20=1),0,MIN((ABS(($C$14-$C$15)*EU20/$C$12/$C$21)+$C$15)/$C$21,DC20))</f>
        <v>30.597096711115256</v>
      </c>
      <c r="FR20" s="260">
        <f>IF(AND(KT20=1,OZ20=1),0,MIN((ABS(($C$14-$C$15)*EV20/$C$12/$C$21)+$C$15)/$C$21,DD20))</f>
        <v>72.685923209439522</v>
      </c>
      <c r="FS20" s="260">
        <f>IF(AND(KU20=1,PA20=1),0,MIN((ABS(($C$14-$C$15)*EW20/$C$12/$C$21)+$C$15)/$C$21,DE20))</f>
        <v>68.83835215413292</v>
      </c>
      <c r="FT20" s="260">
        <f>IF(AND(KV20=1,PB20=1),0,MIN((ABS(($C$14-$C$15)*EX20/$C$12/$C$21)+$C$15)/$C$21,DF20))</f>
        <v>63.619753899189703</v>
      </c>
      <c r="FU20" s="260">
        <f>IF(AND(KW20=1,PC20=1),0,MIN((ABS(($C$14-$C$15)*EY20/$C$12/$C$21)+$C$15)/$C$21,DG20))</f>
        <v>57.20096613984127</v>
      </c>
      <c r="FV20" s="260">
        <f>IF(AND(KX20=1,PD20=1),0,MIN((ABS(($C$14-$C$15)*EZ20/$C$12/$C$21)+$C$15)/$C$21,DH20))</f>
        <v>47.663385828137983</v>
      </c>
      <c r="FW20" s="260">
        <f>IF(AND(KY20=1,PE20=1),0,MIN((ABS(($C$14-$C$15)*FA20/$C$12/$C$21)+$C$15)/$C$21,DI20))</f>
        <v>38.048919117201983</v>
      </c>
      <c r="FX20" s="260">
        <f>IF(AND(KZ20=1,PF20=1),0,MIN((ABS(($C$14-$C$15)*FB20/$C$12/$C$21)+$C$15)/$C$21,DJ20))</f>
        <v>28.693378539281678</v>
      </c>
      <c r="FY20" s="260">
        <f>IF(AND(LA20=1,PG20=1),0,MIN((ABS(($C$14-$C$15)*FC20/$C$12/$C$21)+$C$15)/$C$21,DK20))</f>
        <v>20.844056734393522</v>
      </c>
      <c r="FZ20" s="260">
        <f>IF(AND(LB20=1,PH20=1),0,MIN((ABS(($C$14-$C$15)*FD20/$C$12/$C$21)+$C$15)/$C$21,DL20))</f>
        <v>14.423301949602886</v>
      </c>
      <c r="GA20" s="260">
        <f>IF(AND(LC20=1,PI20=1),0,MIN((ABS(($C$14-$C$15)*FE20/$C$12/$C$21)+$C$15)/$C$21,DM20))</f>
        <v>9.6714216938511424</v>
      </c>
      <c r="GB20" s="260">
        <f>IF(AND(LD20=1,PJ20=1),0,MIN((ABS(($C$14-$C$15)*FF20/$C$12/$C$21)+$C$15)/$C$21,DN20))</f>
        <v>22.783518063503454</v>
      </c>
      <c r="GC20" s="260">
        <f>IF(AND(LE20=1,PK20=1),0,MIN((ABS(($C$14-$C$15)*FG20/$C$12/$C$21)+$C$15)/$C$21,DO20))</f>
        <v>27.20160275049934</v>
      </c>
      <c r="GD20" s="260">
        <f>IF(AND(LF20=1,PL20=1),0,MIN((ABS(($C$14-$C$15)*FH20/$C$12/$C$21)+$C$15)/$C$21,DP20))</f>
        <v>31.619687437495241</v>
      </c>
      <c r="GE20" s="260">
        <f>IF(AND(LG20=1,PM20=1),0,MIN((ABS(($C$14-$C$15)*FI20/$C$12/$C$21)+$C$15)/$C$21,DQ20))</f>
        <v>36.037772124491127</v>
      </c>
      <c r="GF20" s="260">
        <f>IF(AND(LH20=1,PN20=1),0,MIN((ABS(($C$14-$C$15)*FJ20/$C$12/$C$21)+$C$15)/$C$21,DR20))</f>
        <v>40.455856811487017</v>
      </c>
      <c r="GG20" s="260">
        <f>IF(AND(LI20=1,PO20=1),0,MIN((ABS(($C$14-$C$15)*FK20/$C$12/$C$21)+$C$15)/$C$21,DS20))</f>
        <v>37.782575988572745</v>
      </c>
      <c r="GH20" s="260">
        <f>IF(AND(LJ20=1,PP20=1),0,MIN((ABS(($C$14-$C$15)*FL20/$C$12/$C$21)+$C$15)/$C$21,DT20))</f>
        <v>34.259216596446876</v>
      </c>
      <c r="GI20" s="260">
        <f>IF(AND(LK20=1,PQ20=1),0,MIN((ABS(($C$14-$C$15)*FM20/$C$12/$C$21)+$C$15)/$C$21,DU20))</f>
        <v>32.117012282829776</v>
      </c>
      <c r="GJ20" s="260">
        <f>IF(AND(LL20=1,PR20=1),0,MIN((ABS(($C$14-$C$15)*FN20/$C$12/$C$21)+$C$15)/$C$21,DV20))</f>
        <v>30.871267703789876</v>
      </c>
      <c r="GK20" s="260">
        <f>IF(AND(LM20=1,PS20=1),0,MIN((ABS(($C$14-$C$15)*FO20/$C$12/$C$21)+$C$15)/$C$21,DW20))</f>
        <v>30.588382885072289</v>
      </c>
      <c r="GL20" s="61">
        <f t="shared" si="119"/>
        <v>0.47999999999999993</v>
      </c>
      <c r="GM20" s="57">
        <f>IF(AND(KS19=1,OY19=1),0,EU20*$C$19/S$6/$C$24/$C$23*3.39*$C$21)</f>
        <v>10.35598366375198</v>
      </c>
      <c r="GN20" s="57">
        <f>IF(AND(KT19=1,OZ19=1),0,EV20*$C$19/T$6/$C$24/$C$23*3.39*$C$21)</f>
        <v>8.2140437058574651</v>
      </c>
      <c r="GO20" s="57">
        <f>IF(AND(KU19=1,PA19=1),0,EW20*$C$19/U$6/$C$24/$C$23*3.39*$C$21)</f>
        <v>10.952006657707651</v>
      </c>
      <c r="GP20" s="57">
        <f>IF(AND(KV19=1,PB19=1),0,EX20*$C$19/V$6/$C$24/$C$23*3.39*$C$21)</f>
        <v>12.739335075063211</v>
      </c>
      <c r="GQ20" s="57">
        <f>IF(AND(KW19=1,PC19=1),0,EY20*$C$19/W$6/$C$24/$C$23*3.39*$C$21)</f>
        <v>13.390047696677851</v>
      </c>
      <c r="GR20" s="57">
        <f>IF(AND(KX19=1,PD19=1),0,EZ20*$C$19/X$6/$C$24/$C$23*3.39*$C$21)</f>
        <v>13.057950350934407</v>
      </c>
      <c r="GS20" s="57">
        <f>IF(AND(KY19=1,PE19=1),0,FA20*$C$19/Y$6/$C$24/$C$23*3.39*$C$21)</f>
        <v>11.877579518668398</v>
      </c>
      <c r="GT20" s="57">
        <f>IF(AND(KZ19=1,PF19=1),0,FB20*$C$19/Z$6/$C$24/$C$23*3.39*$C$21)</f>
        <v>9.895438056112754</v>
      </c>
      <c r="GU20" s="57">
        <f>IF(AND(LA19=1,PG19=1),0,FC20*$C$19/AA$6/$C$24/$C$23*3.39*$C$21)</f>
        <v>7.6891490769848563</v>
      </c>
      <c r="GV20" s="57">
        <f>IF(AND(LB19=1,PH19=1),0,FD20*$C$19/AB$6/$C$24/$C$23*3.39*$C$21)</f>
        <v>5.4333342644123901</v>
      </c>
      <c r="GW20" s="57">
        <f>IF(AND(LC19=1,PI19=1),0,FE20*$C$19/AC$6/$C$24/$C$23*3.39*$C$21)</f>
        <v>3.4558337616410331</v>
      </c>
      <c r="GX20" s="57">
        <f>IF(AND(LD19=1,PJ19=1),0,FF20*$C$19/AD$6/$C$24/$C$23*3.39*$C$21)</f>
        <v>7.4108053805010332</v>
      </c>
      <c r="GY20" s="57">
        <f>IF(AND(LE19=1,PK19=1),0,FG20*$C$19/AE$6/$C$24/$C$23*3.39*$C$21)</f>
        <v>9.076117481465289</v>
      </c>
      <c r="GZ20" s="57">
        <f>IF(AND(LF19=1,PL19=1),0,FH20*$C$19/AF$6/$C$24/$C$23*3.39*$C$21)</f>
        <v>10.741429582429548</v>
      </c>
      <c r="HA20" s="57">
        <f>IF(AND(LG19=1,PM19=1),0,FI20*$C$19/AG$6/$C$24/$C$23*3.39*$C$21)</f>
        <v>12.406741683393802</v>
      </c>
      <c r="HB20" s="57">
        <f>IF(AND(LH19=1,PN19=1),0,FJ20*$C$19/AH$6/$C$24/$C$23*3.39*$C$21)</f>
        <v>14.07205378435806</v>
      </c>
      <c r="HC20" s="57">
        <f>IF(AND(LI19=1,PO19=1),0,FK20*$C$19/AI$6/$C$24/$C$23*3.39*$C$21)</f>
        <v>13.06441196237617</v>
      </c>
      <c r="HD20" s="57">
        <f>IF(AND(LJ19=1,PP19=1),0,FL20*$C$19/AJ$6/$C$24/$C$23*3.39*$C$21)</f>
        <v>11.736349363435153</v>
      </c>
      <c r="HE20" s="57">
        <f>IF(AND(LK19=1,PQ19=1),0,FM20*$C$19/AK$6/$C$24/$C$23*3.39*$C$21)</f>
        <v>10.928886623595711</v>
      </c>
      <c r="HF20" s="57">
        <f>IF(AND(LL19=1,PR19=1),0,FN20*$C$19/AL$6/$C$24/$C$23*3.39*$C$21)</f>
        <v>10.459327149488759</v>
      </c>
      <c r="HG20" s="57">
        <f>IF(AND(LM19=1,PS19=1),0,FO20*$C$19/AM$6/$C$24/$C$23*3.39*$C$21)</f>
        <v>10.352699154517071</v>
      </c>
      <c r="HH20" s="61">
        <f t="shared" si="120"/>
        <v>0.47999999999999993</v>
      </c>
      <c r="HI20" s="57">
        <f t="shared" si="121"/>
        <v>10.35598366375198</v>
      </c>
      <c r="HJ20" s="57">
        <f t="shared" si="122"/>
        <v>8.2140437058574651</v>
      </c>
      <c r="HK20" s="57">
        <f t="shared" si="123"/>
        <v>10.952006657707651</v>
      </c>
      <c r="HL20" s="57">
        <f t="shared" si="124"/>
        <v>12.739335075063211</v>
      </c>
      <c r="HM20" s="57">
        <f t="shared" si="125"/>
        <v>13.390047696677851</v>
      </c>
      <c r="HN20" s="57">
        <f t="shared" si="126"/>
        <v>13.057950350934407</v>
      </c>
      <c r="HO20" s="57">
        <f t="shared" si="127"/>
        <v>11.877579518668398</v>
      </c>
      <c r="HP20" s="57">
        <f t="shared" si="128"/>
        <v>9.895438056112754</v>
      </c>
      <c r="HQ20" s="57">
        <f t="shared" si="129"/>
        <v>7.6891490769848563</v>
      </c>
      <c r="HR20" s="57">
        <f t="shared" si="130"/>
        <v>5.4333342644123901</v>
      </c>
      <c r="HS20" s="57">
        <f t="shared" si="131"/>
        <v>3.4558337616410331</v>
      </c>
      <c r="HT20" s="57">
        <f t="shared" si="132"/>
        <v>7.4108053805010332</v>
      </c>
      <c r="HU20" s="57">
        <f t="shared" si="133"/>
        <v>9.076117481465289</v>
      </c>
      <c r="HV20" s="57">
        <f t="shared" si="134"/>
        <v>10.741429582429548</v>
      </c>
      <c r="HW20" s="57">
        <f t="shared" si="135"/>
        <v>12.406741683393802</v>
      </c>
      <c r="HX20" s="57">
        <f t="shared" si="136"/>
        <v>14.07205378435806</v>
      </c>
      <c r="HY20" s="57">
        <f t="shared" si="137"/>
        <v>13.06441196237617</v>
      </c>
      <c r="HZ20" s="57">
        <f t="shared" si="138"/>
        <v>11.736349363435153</v>
      </c>
      <c r="IA20" s="57">
        <f t="shared" si="139"/>
        <v>10.928886623595711</v>
      </c>
      <c r="IB20" s="57">
        <f t="shared" si="140"/>
        <v>10.459327149488759</v>
      </c>
      <c r="IC20" s="57">
        <f t="shared" si="141"/>
        <v>10.352699154517071</v>
      </c>
      <c r="ID20" s="61">
        <f t="shared" si="142"/>
        <v>0.47999999999999993</v>
      </c>
      <c r="IE20" s="57">
        <f t="shared" si="143"/>
        <v>9.893705829403503</v>
      </c>
      <c r="IF20" s="57">
        <f t="shared" si="144"/>
        <v>7.2098879265227156</v>
      </c>
      <c r="IG20" s="57">
        <f t="shared" si="145"/>
        <v>7.4645723402793029</v>
      </c>
      <c r="IH20" s="57">
        <f t="shared" si="146"/>
        <v>7.8027987474361771</v>
      </c>
      <c r="II20" s="57">
        <f t="shared" si="147"/>
        <v>8.2141335819947177</v>
      </c>
      <c r="IJ20" s="57">
        <f t="shared" si="148"/>
        <v>8.7808160534209581</v>
      </c>
      <c r="IK20" s="57">
        <f t="shared" si="149"/>
        <v>9.4019693242269113</v>
      </c>
      <c r="IL20" s="57">
        <f t="shared" si="150"/>
        <v>10.019547812482596</v>
      </c>
      <c r="IM20" s="57">
        <f t="shared" si="151"/>
        <v>10.553667236919948</v>
      </c>
      <c r="IN20" s="57">
        <f t="shared" si="152"/>
        <v>11.015987076218213</v>
      </c>
      <c r="IO20" s="57">
        <f t="shared" si="153"/>
        <v>11.384863862679399</v>
      </c>
      <c r="IP20" s="57">
        <f t="shared" si="154"/>
        <v>10.639866151491386</v>
      </c>
      <c r="IQ20" s="57">
        <f t="shared" si="155"/>
        <v>10.332502926069214</v>
      </c>
      <c r="IR20" s="57">
        <f t="shared" si="156"/>
        <v>10.025139700647042</v>
      </c>
      <c r="IS20" s="57">
        <f t="shared" si="157"/>
        <v>9.7177764752248699</v>
      </c>
      <c r="IT20" s="57">
        <f t="shared" si="158"/>
        <v>9.4104132498026978</v>
      </c>
      <c r="IU20" s="57">
        <f t="shared" si="159"/>
        <v>9.3970739593498269</v>
      </c>
      <c r="IV20" s="57">
        <f t="shared" si="160"/>
        <v>9.6288658135645431</v>
      </c>
      <c r="IW20" s="57">
        <f t="shared" si="161"/>
        <v>9.782470061498131</v>
      </c>
      <c r="IX20" s="57">
        <f t="shared" si="162"/>
        <v>9.8733088272503959</v>
      </c>
      <c r="IY20" s="57">
        <f t="shared" si="163"/>
        <v>9.893748772063141</v>
      </c>
      <c r="IZ20" s="61">
        <f t="shared" si="164"/>
        <v>0.47999999999999993</v>
      </c>
      <c r="JA20" s="260" t="e">
        <f t="shared" si="240"/>
        <v>#N/A</v>
      </c>
      <c r="JB20" s="260" t="e">
        <f t="shared" si="241"/>
        <v>#N/A</v>
      </c>
      <c r="JC20" s="260" t="e">
        <f t="shared" si="242"/>
        <v>#N/A</v>
      </c>
      <c r="JD20" s="260" t="e">
        <f t="shared" si="243"/>
        <v>#N/A</v>
      </c>
      <c r="JE20" s="260" t="e">
        <f t="shared" si="244"/>
        <v>#N/A</v>
      </c>
      <c r="JF20" s="260" t="e">
        <f t="shared" si="245"/>
        <v>#N/A</v>
      </c>
      <c r="JG20" s="260" t="e">
        <f t="shared" si="246"/>
        <v>#N/A</v>
      </c>
      <c r="JH20" s="260" t="e">
        <f t="shared" si="247"/>
        <v>#N/A</v>
      </c>
      <c r="JI20" s="260" t="e">
        <f t="shared" si="248"/>
        <v>#N/A</v>
      </c>
      <c r="JJ20" s="260" t="e">
        <f t="shared" si="249"/>
        <v>#N/A</v>
      </c>
      <c r="JK20" s="260" t="e">
        <f t="shared" si="250"/>
        <v>#N/A</v>
      </c>
      <c r="JL20" s="260" t="e">
        <f t="shared" si="251"/>
        <v>#N/A</v>
      </c>
      <c r="JM20" s="260" t="e">
        <f t="shared" si="252"/>
        <v>#N/A</v>
      </c>
      <c r="JN20" s="260" t="e">
        <f t="shared" si="253"/>
        <v>#N/A</v>
      </c>
      <c r="JO20" s="260" t="e">
        <f t="shared" si="254"/>
        <v>#N/A</v>
      </c>
      <c r="JP20" s="260" t="e">
        <f t="shared" si="255"/>
        <v>#N/A</v>
      </c>
      <c r="JQ20" s="260" t="e">
        <f t="shared" si="256"/>
        <v>#N/A</v>
      </c>
      <c r="JR20" s="260" t="e">
        <f t="shared" si="257"/>
        <v>#N/A</v>
      </c>
      <c r="JS20" s="260" t="e">
        <f t="shared" si="258"/>
        <v>#N/A</v>
      </c>
      <c r="JT20" s="260" t="e">
        <f t="shared" si="259"/>
        <v>#N/A</v>
      </c>
      <c r="JU20" s="260" t="e">
        <f t="shared" si="260"/>
        <v>#N/A</v>
      </c>
      <c r="JV20" s="61">
        <f t="shared" si="166"/>
        <v>0.47999999999999993</v>
      </c>
      <c r="JW20" s="46">
        <f>IF(AND(KS20=0,HI20&lt;=$C$40),1,0)</f>
        <v>0</v>
      </c>
      <c r="JX20" s="46">
        <f>IF(AND(KT20=0,HJ20&lt;=$C$40),1,0)</f>
        <v>0</v>
      </c>
      <c r="JY20" s="46">
        <f>IF(AND(KU20=0,HK20&lt;=$C$40),1,0)</f>
        <v>0</v>
      </c>
      <c r="JZ20" s="46">
        <f>IF(AND(KV20=0,HL20&lt;=$C$40),1,0)</f>
        <v>0</v>
      </c>
      <c r="KA20" s="46">
        <f>IF(AND(KW20=0,HM20&lt;=$C$40),1,0)</f>
        <v>0</v>
      </c>
      <c r="KB20" s="46">
        <f>IF(AND(KX20=0,HN20&lt;=$C$40),1,0)</f>
        <v>0</v>
      </c>
      <c r="KC20" s="46">
        <f>IF(AND(KY20=0,HO20&lt;=$C$40),1,0)</f>
        <v>0</v>
      </c>
      <c r="KD20" s="46">
        <f>IF(AND(KZ20=0,HP20&lt;=$C$40),1,0)</f>
        <v>0</v>
      </c>
      <c r="KE20" s="46">
        <f>IF(AND(LA20=0,HQ20&lt;=$C$40),1,0)</f>
        <v>0</v>
      </c>
      <c r="KF20" s="46">
        <f>IF(AND(LB20=0,HR20&lt;=$C$40),1,0)</f>
        <v>0</v>
      </c>
      <c r="KG20" s="46">
        <f>IF(AND(LC20=0,HS20&lt;=$C$40),1,0)</f>
        <v>0</v>
      </c>
      <c r="KH20" s="46">
        <f>IF(AND(LD20=0,HT20&lt;=$C$40),1,0)</f>
        <v>0</v>
      </c>
      <c r="KI20" s="46">
        <f>IF(AND(LE20=0,HU20&lt;=$C$40),1,0)</f>
        <v>0</v>
      </c>
      <c r="KJ20" s="46">
        <f>IF(AND(LF20=0,HV20&lt;=$C$40),1,0)</f>
        <v>0</v>
      </c>
      <c r="KK20" s="46">
        <f>IF(AND(LG20=0,HW20&lt;=$C$40),1,0)</f>
        <v>0</v>
      </c>
      <c r="KL20" s="46">
        <f>IF(AND(LH20=0,HX20&lt;=$C$40),1,0)</f>
        <v>0</v>
      </c>
      <c r="KM20" s="46">
        <f>IF(AND(LI20=0,HY20&lt;=$C$40),1,0)</f>
        <v>0</v>
      </c>
      <c r="KN20" s="46">
        <f>IF(AND(LJ20=0,HZ20&lt;=$C$40),1,0)</f>
        <v>0</v>
      </c>
      <c r="KO20" s="46">
        <f>IF(AND(LK20=0,IA20&lt;=$C$40),1,0)</f>
        <v>0</v>
      </c>
      <c r="KP20" s="46">
        <f>IF(AND(LL20=0,IB20&lt;=$C$40),1,0)</f>
        <v>0</v>
      </c>
      <c r="KQ20" s="46">
        <f>IF(AND(LM20=0,IC20&lt;=$C$40),1,0)</f>
        <v>0</v>
      </c>
      <c r="KR20" s="61">
        <f t="shared" si="167"/>
        <v>0.47999999999999993</v>
      </c>
      <c r="KS20" s="1">
        <f>IF(OR(KS19=1,AND(OY20=1,LO20&lt;=$C$41)),1,0)</f>
        <v>0</v>
      </c>
      <c r="KT20" s="1">
        <f>IF(OR(KT19=1,AND(OZ20=1,LP20&lt;=$C$41)),1,0)</f>
        <v>0</v>
      </c>
      <c r="KU20" s="1">
        <f>IF(OR(KU19=1,AND(PA20=1,LQ20&lt;=$C$41)),1,0)</f>
        <v>0</v>
      </c>
      <c r="KV20" s="1">
        <f>IF(OR(KV19=1,AND(PB20=1,LR20&lt;=$C$41)),1,0)</f>
        <v>0</v>
      </c>
      <c r="KW20" s="1">
        <f>IF(OR(KW19=1,AND(PC20=1,LS20&lt;=$C$41)),1,0)</f>
        <v>0</v>
      </c>
      <c r="KX20" s="1">
        <f>IF(OR(KX19=1,AND(PD20=1,LT20&lt;=$C$41)),1,0)</f>
        <v>0</v>
      </c>
      <c r="KY20" s="1">
        <f>IF(OR(KY19=1,AND(PE20=1,LU20&lt;=$C$41)),1,0)</f>
        <v>0</v>
      </c>
      <c r="KZ20" s="1">
        <f>IF(OR(KZ19=1,AND(PF20=1,LV20&lt;=$C$41)),1,0)</f>
        <v>0</v>
      </c>
      <c r="LA20" s="1">
        <f>IF(OR(LA19=1,AND(PG20=1,LW20&lt;=$C$41)),1,0)</f>
        <v>0</v>
      </c>
      <c r="LB20" s="1">
        <f>IF(OR(LB19=1,AND(PH20=1,LX20&lt;=$C$41)),1,0)</f>
        <v>0</v>
      </c>
      <c r="LC20" s="1">
        <f>IF(OR(LC19=1,AND(PI20=1,LY20&lt;=$C$41)),1,0)</f>
        <v>0</v>
      </c>
      <c r="LD20" s="1">
        <f>IF(OR(LD19=1,AND(PJ20=1,LZ20&lt;=$C$41)),1,0)</f>
        <v>0</v>
      </c>
      <c r="LE20" s="1">
        <f>IF(OR(LE19=1,AND(PK20=1,MA20&lt;=$C$41)),1,0)</f>
        <v>0</v>
      </c>
      <c r="LF20" s="1">
        <f>IF(OR(LF19=1,AND(PL20=1,MB20&lt;=$C$41)),1,0)</f>
        <v>0</v>
      </c>
      <c r="LG20" s="1">
        <f>IF(OR(LG19=1,AND(PM20=1,MC20&lt;=$C$41)),1,0)</f>
        <v>0</v>
      </c>
      <c r="LH20" s="1">
        <f>IF(OR(LH19=1,AND(PN20=1,MD20&lt;=$C$41)),1,0)</f>
        <v>0</v>
      </c>
      <c r="LI20" s="1">
        <f>IF(OR(LI19=1,AND(PO20=1,ME20&lt;=$C$41)),1,0)</f>
        <v>0</v>
      </c>
      <c r="LJ20" s="1">
        <f>IF(OR(LJ19=1,AND(PP20=1,MF20&lt;=$C$41)),1,0)</f>
        <v>0</v>
      </c>
      <c r="LK20" s="1">
        <f>IF(OR(LK19=1,AND(PQ20=1,MG20&lt;=$C$41)),1,0)</f>
        <v>0</v>
      </c>
      <c r="LL20" s="1">
        <f>IF(OR(LL19=1,AND(PR20=1,MH20&lt;=$C$41)),1,0)</f>
        <v>0</v>
      </c>
      <c r="LM20" s="1">
        <f>IF(OR(LM19=1,AND(PS20=1,MI20&lt;=$C$41)),1,0)</f>
        <v>0</v>
      </c>
      <c r="LN20" s="61">
        <f t="shared" si="168"/>
        <v>0.47999999999999993</v>
      </c>
      <c r="LO20" s="57">
        <f t="shared" si="169"/>
        <v>8.8325016199384674</v>
      </c>
      <c r="LP20" s="57">
        <f t="shared" si="170"/>
        <v>3.8153214955613861</v>
      </c>
      <c r="LQ20" s="57">
        <f t="shared" si="171"/>
        <v>5.3143573109134312</v>
      </c>
      <c r="LR20" s="57">
        <f t="shared" si="172"/>
        <v>6.6059033436389596</v>
      </c>
      <c r="LS20" s="57">
        <f t="shared" si="173"/>
        <v>7.6390393941233627</v>
      </c>
      <c r="LT20" s="57">
        <f t="shared" si="174"/>
        <v>8.3651428526237801</v>
      </c>
      <c r="LU20" s="57">
        <f t="shared" si="175"/>
        <v>8.7242952640047307</v>
      </c>
      <c r="LV20" s="57">
        <f t="shared" si="176"/>
        <v>8.829738522163094</v>
      </c>
      <c r="LW20" s="57">
        <f t="shared" si="177"/>
        <v>8.6684684909736305</v>
      </c>
      <c r="LX20" s="57">
        <f t="shared" si="178"/>
        <v>8.3678790525452964</v>
      </c>
      <c r="LY20" s="57">
        <f t="shared" si="179"/>
        <v>7.9723228307993086</v>
      </c>
      <c r="LZ20" s="57">
        <f t="shared" si="180"/>
        <v>3.7488809324323502</v>
      </c>
      <c r="MA20" s="57">
        <f t="shared" si="181"/>
        <v>4.591307154861588</v>
      </c>
      <c r="MB20" s="57">
        <f t="shared" si="182"/>
        <v>5.4337333772908281</v>
      </c>
      <c r="MC20" s="57">
        <f t="shared" si="183"/>
        <v>6.2761595997200637</v>
      </c>
      <c r="MD20" s="57">
        <f t="shared" si="184"/>
        <v>7.1185858221493019</v>
      </c>
      <c r="ME20" s="57">
        <f t="shared" si="185"/>
        <v>7.8958198853236601</v>
      </c>
      <c r="MF20" s="57">
        <f t="shared" si="186"/>
        <v>8.3601030406630095</v>
      </c>
      <c r="MG20" s="57">
        <f t="shared" si="187"/>
        <v>8.6385340067353749</v>
      </c>
      <c r="MH20" s="57">
        <f t="shared" si="188"/>
        <v>8.7976549339487011</v>
      </c>
      <c r="MI20" s="57">
        <f t="shared" si="189"/>
        <v>8.8333653245539576</v>
      </c>
      <c r="MJ20" s="61">
        <f t="shared" si="190"/>
        <v>0.47999999999999993</v>
      </c>
      <c r="MK20" s="57" t="e">
        <f>IF(AND(ABS(CG20)&gt;0,EU20*$C$19&gt;=DY19,NG20&lt;&gt;0),3,NA())</f>
        <v>#N/A</v>
      </c>
      <c r="ML20" s="57" t="e">
        <f t="shared" si="261"/>
        <v>#N/A</v>
      </c>
      <c r="MM20" s="57" t="e">
        <f t="shared" si="262"/>
        <v>#N/A</v>
      </c>
      <c r="MN20" s="57" t="e">
        <f t="shared" si="263"/>
        <v>#N/A</v>
      </c>
      <c r="MO20" s="57" t="e">
        <f t="shared" si="264"/>
        <v>#N/A</v>
      </c>
      <c r="MP20" s="57" t="e">
        <f t="shared" si="265"/>
        <v>#N/A</v>
      </c>
      <c r="MQ20" s="57" t="e">
        <f t="shared" si="266"/>
        <v>#N/A</v>
      </c>
      <c r="MR20" s="57" t="e">
        <f t="shared" si="267"/>
        <v>#N/A</v>
      </c>
      <c r="MS20" s="57" t="e">
        <f t="shared" si="268"/>
        <v>#N/A</v>
      </c>
      <c r="MT20" s="57" t="e">
        <f t="shared" si="269"/>
        <v>#N/A</v>
      </c>
      <c r="MU20" s="57" t="e">
        <f t="shared" si="270"/>
        <v>#N/A</v>
      </c>
      <c r="MV20" s="57" t="e">
        <f t="shared" si="271"/>
        <v>#N/A</v>
      </c>
      <c r="MW20" s="57" t="e">
        <f t="shared" si="272"/>
        <v>#N/A</v>
      </c>
      <c r="MX20" s="57" t="e">
        <f t="shared" si="273"/>
        <v>#N/A</v>
      </c>
      <c r="MY20" s="57" t="e">
        <f t="shared" si="274"/>
        <v>#N/A</v>
      </c>
      <c r="MZ20" s="57" t="e">
        <f t="shared" si="275"/>
        <v>#N/A</v>
      </c>
      <c r="NA20" s="57" t="e">
        <f t="shared" si="276"/>
        <v>#N/A</v>
      </c>
      <c r="NB20" s="57" t="e">
        <f t="shared" si="277"/>
        <v>#N/A</v>
      </c>
      <c r="NC20" s="57" t="e">
        <f t="shared" si="278"/>
        <v>#N/A</v>
      </c>
      <c r="ND20" s="57" t="e">
        <f t="shared" si="279"/>
        <v>#N/A</v>
      </c>
      <c r="NE20" s="57" t="e">
        <f t="shared" si="280"/>
        <v>#N/A</v>
      </c>
      <c r="NF20" s="61">
        <f t="shared" si="211"/>
        <v>0.47999999999999993</v>
      </c>
      <c r="NG20" s="260">
        <f>IF(OY19=0,MIN('Drive Train'!$F$35-FQ19*$C$19*'Drive Train'!$F$39,NG19+$C$39)-$C$7,IF(LO19-1&lt;=0,0,IF($C$37=Motors!$C$29,MAX(MAX(NG$8:NG19)*-1,NG19-$C$39),MAX(0,MAX(NG$8:NG19)*-1,NG19-$C$39))))</f>
        <v>9.893705829403503</v>
      </c>
      <c r="NH20" s="260">
        <f>IF(OZ19=0,MIN('Drive Train'!$F$35-FR19*$C$19*'Drive Train'!$F$39,NH19+$C$39)-$C$7,IF(LP19-1&lt;=0,0,IF($C$37=Motors!$C$29,MAX(MAX(NH$8:NH19)*-1,NH19-$C$39),MAX(0,MAX(NH$8:NH19)*-1,NH19-$C$39))))</f>
        <v>7.2098879265227156</v>
      </c>
      <c r="NI20" s="260">
        <f>IF(PA19=0,MIN('Drive Train'!$F$35-FS19*$C$19*'Drive Train'!$F$39,NI19+$C$39)-$C$7,IF(LQ19-1&lt;=0,0,IF($C$37=Motors!$C$29,MAX(MAX(NI$8:NI19)*-1,NI19-$C$39),MAX(0,MAX(NI$8:NI19)*-1,NI19-$C$39))))</f>
        <v>7.4645723402793029</v>
      </c>
      <c r="NJ20" s="260">
        <f>IF(PB19=0,MIN('Drive Train'!$F$35-FT19*$C$19*'Drive Train'!$F$39,NJ19+$C$39)-$C$7,IF(LR19-1&lt;=0,0,IF($C$37=Motors!$C$29,MAX(MAX(NJ$8:NJ19)*-1,NJ19-$C$39),MAX(0,MAX(NJ$8:NJ19)*-1,NJ19-$C$39))))</f>
        <v>7.8027987474361771</v>
      </c>
      <c r="NK20" s="260">
        <f>IF(PC19=0,MIN('Drive Train'!$F$35-FU19*$C$19*'Drive Train'!$F$39,NK19+$C$39)-$C$7,IF(LS19-1&lt;=0,0,IF($C$37=Motors!$C$29,MAX(MAX(NK$8:NK19)*-1,NK19-$C$39),MAX(0,MAX(NK$8:NK19)*-1,NK19-$C$39))))</f>
        <v>8.2141335819947177</v>
      </c>
      <c r="NL20" s="260">
        <f>IF(PD19=0,MIN('Drive Train'!$F$35-FV19*$C$19*'Drive Train'!$F$39,NL19+$C$39)-$C$7,IF(LT19-1&lt;=0,0,IF($C$37=Motors!$C$29,MAX(MAX(NL$8:NL19)*-1,NL19-$C$39),MAX(0,MAX(NL$8:NL19)*-1,NL19-$C$39))))</f>
        <v>8.7808160534209581</v>
      </c>
      <c r="NM20" s="260">
        <f>IF(PE19=0,MIN('Drive Train'!$F$35-FW19*$C$19*'Drive Train'!$F$39,NM19+$C$39)-$C$7,IF(LU19-1&lt;=0,0,IF($C$37=Motors!$C$29,MAX(MAX(NM$8:NM19)*-1,NM19-$C$39),MAX(0,MAX(NM$8:NM19)*-1,NM19-$C$39))))</f>
        <v>9.4019693242269113</v>
      </c>
      <c r="NN20" s="260">
        <f>IF(PF19=0,MIN('Drive Train'!$F$35-FX19*$C$19*'Drive Train'!$F$39,NN19+$C$39)-$C$7,IF(LV19-1&lt;=0,0,IF($C$37=Motors!$C$29,MAX(MAX(NN$8:NN19)*-1,NN19-$C$39),MAX(0,MAX(NN$8:NN19)*-1,NN19-$C$39))))</f>
        <v>10.019547812482596</v>
      </c>
      <c r="NO20" s="260">
        <f>IF(PG19=0,MIN('Drive Train'!$F$35-FY19*$C$19*'Drive Train'!$F$39,NO19+$C$39)-$C$7,IF(LW19-1&lt;=0,0,IF($C$37=Motors!$C$29,MAX(MAX(NO$8:NO19)*-1,NO19-$C$39),MAX(0,MAX(NO$8:NO19)*-1,NO19-$C$39))))</f>
        <v>10.553667236919948</v>
      </c>
      <c r="NP20" s="260">
        <f>IF(PH19=0,MIN('Drive Train'!$F$35-FZ19*$C$19*'Drive Train'!$F$39,NP19+$C$39)-$C$7,IF(LX19-1&lt;=0,0,IF($C$37=Motors!$C$29,MAX(MAX(NP$8:NP19)*-1,NP19-$C$39),MAX(0,MAX(NP$8:NP19)*-1,NP19-$C$39))))</f>
        <v>11.015987076218213</v>
      </c>
      <c r="NQ20" s="260">
        <f>IF(PI19=0,MIN('Drive Train'!$F$35-GA19*$C$19*'Drive Train'!$F$39,NQ19+$C$39)-$C$7,IF(LY19-1&lt;=0,0,IF($C$37=Motors!$C$29,MAX(MAX(NQ$8:NQ19)*-1,NQ19-$C$39),MAX(0,MAX(NQ$8:NQ19)*-1,NQ19-$C$39))))</f>
        <v>11.384863862679399</v>
      </c>
      <c r="NR20" s="260">
        <f>IF(PJ19=0,MIN('Drive Train'!$F$35-GB19*$C$19*'Drive Train'!$F$39,NR19+$C$39)-$C$7,IF(LZ19-1&lt;=0,0,IF($C$37=Motors!$C$29,MAX(MAX(NR$8:NR19)*-1,NR19-$C$39),MAX(0,MAX(NR$8:NR19)*-1,NR19-$C$39))))</f>
        <v>10.639866151491386</v>
      </c>
      <c r="NS20" s="260">
        <f>IF(PK19=0,MIN('Drive Train'!$F$35-GC19*$C$19*'Drive Train'!$F$39,NS19+$C$39)-$C$7,IF(MA19-1&lt;=0,0,IF($C$37=Motors!$C$29,MAX(MAX(NS$8:NS19)*-1,NS19-$C$39),MAX(0,MAX(NS$8:NS19)*-1,NS19-$C$39))))</f>
        <v>10.332502926069214</v>
      </c>
      <c r="NT20" s="260">
        <f>IF(PL19=0,MIN('Drive Train'!$F$35-GD19*$C$19*'Drive Train'!$F$39,NT19+$C$39)-$C$7,IF(MB19-1&lt;=0,0,IF($C$37=Motors!$C$29,MAX(MAX(NT$8:NT19)*-1,NT19-$C$39),MAX(0,MAX(NT$8:NT19)*-1,NT19-$C$39))))</f>
        <v>10.025139700647042</v>
      </c>
      <c r="NU20" s="260">
        <f>IF(PM19=0,MIN('Drive Train'!$F$35-GE19*$C$19*'Drive Train'!$F$39,NU19+$C$39)-$C$7,IF(MC19-1&lt;=0,0,IF($C$37=Motors!$C$29,MAX(MAX(NU$8:NU19)*-1,NU19-$C$39),MAX(0,MAX(NU$8:NU19)*-1,NU19-$C$39))))</f>
        <v>9.7177764752248699</v>
      </c>
      <c r="NV20" s="260">
        <f>IF(PN19=0,MIN('Drive Train'!$F$35-GF19*$C$19*'Drive Train'!$F$39,NV19+$C$39)-$C$7,IF(MD19-1&lt;=0,0,IF($C$37=Motors!$C$29,MAX(MAX(NV$8:NV19)*-1,NV19-$C$39),MAX(0,MAX(NV$8:NV19)*-1,NV19-$C$39))))</f>
        <v>9.4104132498026978</v>
      </c>
      <c r="NW20" s="260">
        <f>IF(PO19=0,MIN('Drive Train'!$F$35-GG19*$C$19*'Drive Train'!$F$39,NW19+$C$39)-$C$7,IF(ME19-1&lt;=0,0,IF($C$37=Motors!$C$29,MAX(MAX(NW$8:NW19)*-1,NW19-$C$39),MAX(0,MAX(NW$8:NW19)*-1,NW19-$C$39))))</f>
        <v>9.3970739593498269</v>
      </c>
      <c r="NX20" s="260">
        <f>IF(PP19=0,MIN('Drive Train'!$F$35-GH19*$C$19*'Drive Train'!$F$39,NX19+$C$39)-$C$7,IF(MF19-1&lt;=0,0,IF($C$37=Motors!$C$29,MAX(MAX(NX$8:NX19)*-1,NX19-$C$39),MAX(0,MAX(NX$8:NX19)*-1,NX19-$C$39))))</f>
        <v>9.6288658135645431</v>
      </c>
      <c r="NY20" s="260">
        <f>IF(PQ19=0,MIN('Drive Train'!$F$35-GI19*$C$19*'Drive Train'!$F$39,NY19+$C$39)-$C$7,IF(MG19-1&lt;=0,0,IF($C$37=Motors!$C$29,MAX(MAX(NY$8:NY19)*-1,NY19-$C$39),MAX(0,MAX(NY$8:NY19)*-1,NY19-$C$39))))</f>
        <v>9.782470061498131</v>
      </c>
      <c r="NZ20" s="260">
        <f>IF(PR19=0,MIN('Drive Train'!$F$35-GJ19*$C$19*'Drive Train'!$F$39,NZ19+$C$39)-$C$7,IF(MH19-1&lt;=0,0,IF($C$37=Motors!$C$29,MAX(MAX(NZ$8:NZ19)*-1,NZ19-$C$39),MAX(0,MAX(NZ$8:NZ19)*-1,NZ19-$C$39))))</f>
        <v>9.8733088272503959</v>
      </c>
      <c r="OA20" s="260">
        <f>IF(PS19=0,MIN('Drive Train'!$F$35-GK19*$C$19*'Drive Train'!$F$39,OA19+$C$39)-$C$7,IF(MI19-1&lt;=0,0,IF($C$37=Motors!$C$29,MAX(MAX(OA$8:OA19)*-1,OA19-$C$39),MAX(0,MAX(OA$8:OA19)*-1,OA19-$C$39))))</f>
        <v>9.893748772063141</v>
      </c>
      <c r="OB20" s="61">
        <f t="shared" si="212"/>
        <v>0.47999999999999993</v>
      </c>
      <c r="OC20" s="260">
        <f>'Drive Train'!$F$35-(FQ20*$C$13)*$C$19*'Drive Train'!$F$39</f>
        <v>10.839548067733123</v>
      </c>
      <c r="OD20" s="260">
        <f>'Drive Train'!$F$35-(FR20*$C$13)*$C$19*'Drive Train'!$F$39</f>
        <v>8.6930179163185848</v>
      </c>
      <c r="OE20" s="260">
        <f>'Drive Train'!$F$35-(FS20*$C$13)*$C$19*'Drive Train'!$F$39</f>
        <v>8.8892440401392214</v>
      </c>
      <c r="OF20" s="260">
        <f>'Drive Train'!$F$35-(FT20*$C$13)*$C$19*'Drive Train'!$F$39</f>
        <v>9.1553925511413254</v>
      </c>
      <c r="OG20" s="260">
        <f>'Drive Train'!$F$35-(FU20*$C$13)*$C$19*'Drive Train'!$F$39</f>
        <v>9.4827507268680957</v>
      </c>
      <c r="OH20" s="260">
        <f>'Drive Train'!$F$35-(FV20*$C$13)*$C$19*'Drive Train'!$F$39</f>
        <v>9.9691673227649638</v>
      </c>
      <c r="OI20" s="260">
        <f>'Drive Train'!$F$35-(FW20*$C$13)*$C$19*'Drive Train'!$F$39</f>
        <v>10.4595051250227</v>
      </c>
      <c r="OJ20" s="260">
        <f>'Drive Train'!$F$35-(FX20*$C$13)*$C$19*'Drive Train'!$F$39</f>
        <v>10.936637694496635</v>
      </c>
      <c r="OK20" s="260">
        <f>'Drive Train'!$F$35-(FY20*$C$13)*$C$19*'Drive Train'!$F$39</f>
        <v>11.336953106545931</v>
      </c>
      <c r="OL20" s="260">
        <f>'Drive Train'!$F$35-(FZ20*$C$13)*$C$19*'Drive Train'!$F$39</f>
        <v>11.664411600570253</v>
      </c>
      <c r="OM20" s="260">
        <f>'Drive Train'!$F$35-(GA20*$C$13)*$C$19*'Drive Train'!$F$39</f>
        <v>11.906757493613592</v>
      </c>
      <c r="ON20" s="260">
        <f>'Drive Train'!$F$35-(GB20*$C$13)*$C$19*'Drive Train'!$F$39</f>
        <v>11.238040578761325</v>
      </c>
      <c r="OO20" s="260">
        <f>'Drive Train'!$F$35-(GC20*$C$13)*$C$19*'Drive Train'!$F$39</f>
        <v>11.012718259724535</v>
      </c>
      <c r="OP20" s="260">
        <f>'Drive Train'!$F$35-(GD20*$C$13)*$C$19*'Drive Train'!$F$39</f>
        <v>10.787395940687743</v>
      </c>
      <c r="OQ20" s="260">
        <f>'Drive Train'!$F$35-(GE20*$C$13)*$C$19*'Drive Train'!$F$39</f>
        <v>10.562073621650953</v>
      </c>
      <c r="OR20" s="260">
        <f>'Drive Train'!$F$35-(GF20*$C$13)*$C$19*'Drive Train'!$F$39</f>
        <v>10.336751302614163</v>
      </c>
      <c r="OS20" s="260">
        <f>'Drive Train'!$F$35-(GG20*$C$13)*$C$19*'Drive Train'!$F$39</f>
        <v>10.47308862458279</v>
      </c>
      <c r="OT20" s="260">
        <f>'Drive Train'!$F$35-(GH20*$C$13)*$C$19*'Drive Train'!$F$39</f>
        <v>10.652779953581209</v>
      </c>
      <c r="OU20" s="260">
        <f>'Drive Train'!$F$35-(GI20*$C$13)*$C$19*'Drive Train'!$F$39</f>
        <v>10.762032373575682</v>
      </c>
      <c r="OV20" s="260">
        <f>'Drive Train'!$F$35-(GJ20*$C$13)*$C$19*'Drive Train'!$F$39</f>
        <v>10.825565347106716</v>
      </c>
      <c r="OW20" s="260">
        <f>'Drive Train'!$F$35-(GK20*$C$13)*$C$19*'Drive Train'!$F$39</f>
        <v>10.839992472861313</v>
      </c>
      <c r="OX20" s="61">
        <f t="shared" si="213"/>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7">
        <f t="shared" si="214"/>
        <v>0.47999999999999993</v>
      </c>
      <c r="PU20" s="57">
        <f t="shared" si="215"/>
        <v>2.6088505092067034</v>
      </c>
      <c r="PV20" s="57">
        <f t="shared" si="216"/>
        <v>1.0177828077355164</v>
      </c>
      <c r="PW20" s="57">
        <f t="shared" si="217"/>
        <v>1.4329242675803155</v>
      </c>
      <c r="PX20" s="57">
        <f t="shared" si="218"/>
        <v>1.8084630654395666</v>
      </c>
      <c r="PY20" s="57">
        <f t="shared" si="219"/>
        <v>2.1340481176371071</v>
      </c>
      <c r="PZ20" s="57">
        <f t="shared" si="220"/>
        <v>2.3909970952738053</v>
      </c>
      <c r="QA20" s="57">
        <f t="shared" si="221"/>
        <v>2.5321785306342539</v>
      </c>
      <c r="QB20" s="57">
        <f t="shared" si="222"/>
        <v>2.6171296490542435</v>
      </c>
      <c r="QC20" s="57">
        <f t="shared" si="223"/>
        <v>2.6164312099170015</v>
      </c>
      <c r="QD20" s="57">
        <f t="shared" si="224"/>
        <v>2.5861183195213737</v>
      </c>
      <c r="QE20" s="57">
        <f t="shared" si="225"/>
        <v>2.5342951234959386</v>
      </c>
      <c r="QF20" s="57">
        <f t="shared" si="226"/>
        <v>1.0148156332293237</v>
      </c>
      <c r="QG20" s="57">
        <f t="shared" si="227"/>
        <v>1.2428589655655238</v>
      </c>
      <c r="QH20" s="57">
        <f t="shared" si="228"/>
        <v>1.4709022979017243</v>
      </c>
      <c r="QI20" s="57">
        <f t="shared" si="229"/>
        <v>1.6989456302379238</v>
      </c>
      <c r="QJ20" s="57">
        <f t="shared" si="230"/>
        <v>1.9269889625741239</v>
      </c>
      <c r="QK20" s="57">
        <f t="shared" si="231"/>
        <v>2.1489824022166744</v>
      </c>
      <c r="QL20" s="57">
        <f t="shared" si="232"/>
        <v>2.3355363763251082</v>
      </c>
      <c r="QM20" s="57">
        <f t="shared" si="233"/>
        <v>2.4791630145506205</v>
      </c>
      <c r="QN20" s="57">
        <f t="shared" si="234"/>
        <v>2.5778506171826763</v>
      </c>
      <c r="QO20" s="57">
        <f t="shared" si="235"/>
        <v>2.6063676977041506</v>
      </c>
      <c r="QP20" s="61">
        <f t="shared" si="236"/>
        <v>0.47999999999999993</v>
      </c>
      <c r="QQ20" s="57">
        <f>MIN(FQ20,$C$16)*$C$17*1000/60/60/$C$21</f>
        <v>0.38610040519573108</v>
      </c>
      <c r="QR20" s="57">
        <f>MIN(FR20,$C$16)*$C$17*1000/60/60/$C$21</f>
        <v>0.91721331171252407</v>
      </c>
      <c r="QS20" s="57">
        <f>MIN(FS20,$C$16)*$C$17*1000/60/60/$C$21</f>
        <v>0.86866136060751653</v>
      </c>
      <c r="QT20" s="57">
        <f>MIN(FT20,$C$16)*$C$17*1000/60/60/$C$21</f>
        <v>0.80280861255723046</v>
      </c>
      <c r="QU20" s="57">
        <f>MIN(FU20,$C$16)*$C$17*1000/60/60/$C$21</f>
        <v>0.72181084410394059</v>
      </c>
      <c r="QV20" s="57">
        <f>MIN(FV20,$C$16)*$C$17*1000/60/60/$C$21</f>
        <v>0.60145747666833993</v>
      </c>
      <c r="QW20" s="57">
        <f>MIN(FW20,$C$16)*$C$17*1000/60/60/$C$21</f>
        <v>0.48013389071239798</v>
      </c>
      <c r="QX20" s="57">
        <f>MIN(FX20,$C$16)*$C$17*1000/60/60/$C$21</f>
        <v>0.36207765674795422</v>
      </c>
      <c r="QY20" s="57">
        <f>MIN(FY20,$C$16)*$C$17*1000/60/60/$C$21</f>
        <v>0.26302818293699487</v>
      </c>
      <c r="QZ20" s="57">
        <f>MIN(FZ20,$C$16)*$C$17*1000/60/60/$C$21</f>
        <v>0.18200559286982981</v>
      </c>
      <c r="RA20" s="57">
        <f>MIN(GA20,$C$16)*$C$17*1000/60/60/$C$21</f>
        <v>0.12204229277277079</v>
      </c>
      <c r="RB20" s="57">
        <f>MIN(GB20,$C$16)*$C$17*1000/60/60/$C$21</f>
        <v>0.28750196919524346</v>
      </c>
      <c r="RC20" s="57">
        <f>MIN(GC20,$C$16)*$C$17*1000/60/60/$C$21</f>
        <v>0.34325315055548272</v>
      </c>
      <c r="RD20" s="57">
        <f>MIN(GD20,$C$16)*$C$17*1000/60/60/$C$21</f>
        <v>0.3990043319157221</v>
      </c>
      <c r="RE20" s="57">
        <f>MIN(GE20,$C$16)*$C$17*1000/60/60/$C$21</f>
        <v>0.45475551327596136</v>
      </c>
      <c r="RF20" s="57">
        <f>MIN(GF20,$C$16)*$C$17*1000/60/60/$C$21</f>
        <v>0.51050669463620069</v>
      </c>
      <c r="RG20" s="57">
        <f>MIN(GG20,$C$16)*$C$17*1000/60/60/$C$21</f>
        <v>0.47677294470971759</v>
      </c>
      <c r="RH20" s="57">
        <f>MIN(GH20,$C$16)*$C$17*1000/60/60/$C$21</f>
        <v>0.43231217440219405</v>
      </c>
      <c r="RI20" s="57">
        <f>MIN(GI20,$C$16)*$C$17*1000/60/60/$C$21</f>
        <v>0.40528000330083802</v>
      </c>
      <c r="RJ20" s="57">
        <f>MIN(GJ20,$C$16)*$C$17*1000/60/60/$C$21</f>
        <v>0.3895601298998117</v>
      </c>
      <c r="RK20" s="57">
        <f>MIN(GK20,$C$16)*$C$17*1000/60/60/$C$21</f>
        <v>0.38599044666607846</v>
      </c>
      <c r="RL20" s="61">
        <f t="shared" si="237"/>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v>
      </c>
      <c r="RQ20" s="2">
        <f>IF(AND(LS20&gt;=LS$6*'Drive Train'!$AA$52,LS20&lt;=LS$6*'Drive Train'!$AA$53,KW20=0,KA20=0,EY20&gt;0),$C$17,0)</f>
        <v>0</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0.04</v>
      </c>
      <c r="RU20" s="2">
        <f>IF(AND(LW20&gt;=LW$6*'Drive Train'!$AA$52,LW20&lt;=LW$6*'Drive Train'!$AA$53,LA20=0,KE20=0,FC20&gt;0),$C$17,0)</f>
        <v>0.04</v>
      </c>
      <c r="RV20" s="2">
        <f>IF(AND(LX20&gt;=LX$6*'Drive Train'!$AA$52,LX20&lt;=LX$6*'Drive Train'!$AA$53,LB20=0,KF20=0,FD20&gt;0),$C$17,0)</f>
        <v>0.04</v>
      </c>
      <c r="RW20" s="2">
        <f>IF(AND(LY20&gt;=LY$6*'Drive Train'!$AA$52,LY20&lt;=LY$6*'Drive Train'!$AA$53,LC20=0,KG20=0,FE20&gt;0),$C$17,0)</f>
        <v>0.04</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0.04</v>
      </c>
      <c r="SB20" s="2">
        <f>IF(AND(MD20&gt;=MD$6*'Drive Train'!$AA$52,MD20&lt;=MD$6*'Drive Train'!$AA$53,LH20=0,KL20=0,FJ20&gt;0),$C$17,0)</f>
        <v>0.04</v>
      </c>
      <c r="SC20" s="2">
        <f>IF(AND(ME20&gt;=ME$6*'Drive Train'!$AA$52,ME20&lt;=ME$6*'Drive Train'!$AA$53,LI20=0,KM20=0,FK20&gt;0),$C$17,0)</f>
        <v>0.04</v>
      </c>
      <c r="SD20" s="2">
        <f>IF(AND(MF20&gt;=MF$6*'Drive Train'!$AA$52,MF20&lt;=MF$6*'Drive Train'!$AA$53,LJ20=0,KN20=0,FL20&gt;0),$C$17,0)</f>
        <v>0.04</v>
      </c>
      <c r="SE20" s="2">
        <f>IF(AND(MG20&gt;=MG$6*'Drive Train'!$AA$52,MG20&lt;=MG$6*'Drive Train'!$AA$53,LK20=0,KO20=0,FM20&gt;0),$C$17,0)</f>
        <v>0.04</v>
      </c>
      <c r="SF20" s="2">
        <f>IF(AND(MH20&gt;=MH$6*'Drive Train'!$AA$52,MH20&lt;=MH$6*'Drive Train'!$AA$53,LL20=0,KP20=0,FN20&gt;0),$C$17,0)</f>
        <v>0.04</v>
      </c>
      <c r="SG20" s="2">
        <f>IF(AND(MI20&gt;=MI$6*'Drive Train'!$AA$52,MI20&lt;=MI$6*'Drive Train'!$AA$53,LM20=0,KQ20=0,FO20&gt;0),$C$17,0)</f>
        <v>0.04</v>
      </c>
      <c r="SH20" s="61">
        <f t="shared" si="238"/>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48">
        <f t="shared" si="239"/>
        <v>0.47999999999999993</v>
      </c>
    </row>
    <row r="21" spans="1:524" x14ac:dyDescent="0.2">
      <c r="B21" s="3" t="s">
        <v>97</v>
      </c>
      <c r="C21" s="54">
        <f>'Drive Train'!F7*'Drive Train'!F8*'Drive Train'!F9</f>
        <v>0.88051640624999994</v>
      </c>
      <c r="D21" s="5"/>
      <c r="E21" s="6"/>
      <c r="P21" s="5"/>
      <c r="R21" s="63">
        <f t="shared" si="114"/>
        <v>0.51999999999999991</v>
      </c>
      <c r="S21" s="2">
        <f>NG21/'Drive Train'!$F$35</f>
        <v>0.8176933406164647</v>
      </c>
      <c r="T21" s="2">
        <f>NH21/'Drive Train'!$F$35</f>
        <v>0.58688364691597683</v>
      </c>
      <c r="U21" s="2">
        <f>NI21/'Drive Train'!$F$35</f>
        <v>0.60798323012249689</v>
      </c>
      <c r="V21" s="2">
        <f>NJ21/'Drive Train'!$F$35</f>
        <v>0.63660134958508874</v>
      </c>
      <c r="W21" s="2">
        <f>NK21/'Drive Train'!$F$35</f>
        <v>0.6718011534266769</v>
      </c>
      <c r="X21" s="2">
        <f>NL21/'Drive Train'!$F$35</f>
        <v>0.72410401320053364</v>
      </c>
      <c r="Y21" s="2">
        <f>NM21/'Drive Train'!$F$35</f>
        <v>0.7768285080669568</v>
      </c>
      <c r="Z21" s="2">
        <f>NN21/'Drive Train'!$F$35</f>
        <v>0.82813308542974573</v>
      </c>
      <c r="AA21" s="2">
        <f>NO21/'Drive Train'!$F$35</f>
        <v>0.87117775339203563</v>
      </c>
      <c r="AB21" s="2">
        <f>NP21/'Drive Train'!$F$35</f>
        <v>0.90638834414733915</v>
      </c>
      <c r="AC21" s="2">
        <f>NQ21/'Drive Train'!$F$35</f>
        <v>0.93244704232404219</v>
      </c>
      <c r="AD21" s="2">
        <f>NR21/'Drive Train'!$F$35</f>
        <v>0.86054199771627138</v>
      </c>
      <c r="AE21" s="2">
        <f>NS21/'Drive Train'!$F$35</f>
        <v>0.83631379136822948</v>
      </c>
      <c r="AF21" s="2">
        <f>NT21/'Drive Train'!$F$35</f>
        <v>0.81208558502018735</v>
      </c>
      <c r="AG21" s="2">
        <f>NU21/'Drive Train'!$F$35</f>
        <v>0.78785737867214545</v>
      </c>
      <c r="AH21" s="2">
        <f>NV21/'Drive Train'!$F$35</f>
        <v>0.76362917232410354</v>
      </c>
      <c r="AI21" s="2">
        <f>NW21/'Drive Train'!$F$35</f>
        <v>0.77828909941750435</v>
      </c>
      <c r="AJ21" s="2">
        <f>NX21/'Drive Train'!$F$35</f>
        <v>0.79761074769690421</v>
      </c>
      <c r="AK21" s="2">
        <f>NY21/'Drive Train'!$F$35</f>
        <v>0.80935831973932071</v>
      </c>
      <c r="AL21" s="2">
        <f>NZ21/'Drive Train'!$F$35</f>
        <v>0.8161898222695394</v>
      </c>
      <c r="AM21" s="2">
        <f>OA21/'Drive Train'!$F$35</f>
        <v>0.81774112611411964</v>
      </c>
      <c r="AN21" s="61">
        <f t="shared" si="115"/>
        <v>0.51999999999999991</v>
      </c>
      <c r="AO21" s="46">
        <f>LO21*12*60/(PI() * 'Drive Train'!$F$15)/S$6*ABS(S21)</f>
        <v>3094.3807397713626</v>
      </c>
      <c r="AP21" s="46">
        <f>LP21*12*60/(PI() * 'Drive Train'!$F$15)/T$6*ABS(T21)</f>
        <v>278.68407152792292</v>
      </c>
      <c r="AQ21" s="46">
        <f>LQ21*12*60/(PI() * 'Drive Train'!$F$15)/U$6*ABS(U21)</f>
        <v>578.89125095390625</v>
      </c>
      <c r="AR21" s="46">
        <f>LR21*12*60/(PI() * 'Drive Train'!$F$15)/V$6*ABS(V21)</f>
        <v>980.46162171298101</v>
      </c>
      <c r="AS21" s="46">
        <f>LS21*12*60/(PI() * 'Drive Train'!$F$15)/W$6*ABS(W21)</f>
        <v>1468.3813629915132</v>
      </c>
      <c r="AT21" s="46">
        <f>LT21*12*60/(PI() * 'Drive Train'!$F$15)/X$6*ABS(X21)</f>
        <v>2048.4661094933695</v>
      </c>
      <c r="AU21" s="46">
        <f>LU21*12*60/(PI() * 'Drive Train'!$F$15)/Y$6*ABS(Y21)</f>
        <v>2638.7163066826251</v>
      </c>
      <c r="AV21" s="46">
        <f>LV21*12*60/(PI() * 'Drive Train'!$F$15)/Z$6*ABS(Z21)</f>
        <v>3210.0865787714592</v>
      </c>
      <c r="AW21" s="46">
        <f>LW21*12*60/(PI() * 'Drive Train'!$F$15)/AA$6*ABS(AA21)</f>
        <v>3683.860111925017</v>
      </c>
      <c r="AX21" s="46">
        <f>LX21*12*60/(PI() * 'Drive Train'!$F$15)/AB$6*ABS(AB21)</f>
        <v>4062.1815817101278</v>
      </c>
      <c r="AY21" s="46">
        <f>LY21*12*60/(PI() * 'Drive Train'!$F$15)/AC$6*ABS(AC21)</f>
        <v>4333.0873611279239</v>
      </c>
      <c r="AZ21" s="46">
        <f>LZ21*12*60/(PI() * 'Drive Train'!$F$15)/AD$6*ABS(AD21)</f>
        <v>1424.6848731062714</v>
      </c>
      <c r="BA21" s="46">
        <f>MA21*12*60/(PI() * 'Drive Train'!$F$15)/AE$6*ABS(AE21)</f>
        <v>1695.7065666046205</v>
      </c>
      <c r="BB21" s="46">
        <f>MB21*12*60/(PI() * 'Drive Train'!$F$15)/AF$6*ABS(AF21)</f>
        <v>1948.7010619736177</v>
      </c>
      <c r="BC21" s="46">
        <f>MC21*12*60/(PI() * 'Drive Train'!$F$15)/AG$6*ABS(AG21)</f>
        <v>2183.6683592132617</v>
      </c>
      <c r="BD21" s="46">
        <f>MD21*12*60/(PI() * 'Drive Train'!$F$15)/AH$6*ABS(AH21)</f>
        <v>2400.6084583235547</v>
      </c>
      <c r="BE21" s="46">
        <f>ME21*12*60/(PI() * 'Drive Train'!$F$15)/AI$6*ABS(AI21)</f>
        <v>2681.4204323786566</v>
      </c>
      <c r="BF21" s="46">
        <f>MF21*12*60/(PI() * 'Drive Train'!$F$15)/AJ$6*ABS(AJ21)</f>
        <v>2882.2026252063347</v>
      </c>
      <c r="BG21" s="46">
        <f>MG21*12*60/(PI() * 'Drive Train'!$F$15)/AK$6*ABS(AK21)</f>
        <v>3006.1805460327423</v>
      </c>
      <c r="BH21" s="46">
        <f>MH21*12*60/(PI() * 'Drive Train'!$F$15)/AL$6*ABS(AL21)</f>
        <v>3078.4319524407224</v>
      </c>
      <c r="BI21" s="46">
        <f>MI21*12*60/(PI() * 'Drive Train'!$F$15)/AM$6*ABS(AM21)</f>
        <v>3094.8066568588706</v>
      </c>
      <c r="BJ21" s="61">
        <f t="shared" si="65"/>
        <v>0.51999999999999991</v>
      </c>
      <c r="BK21" s="2">
        <f>IF(OR(KS20=1,AND($C$37=Motors!$C$31,OY20=1)),0,IF(NG21=0,-(CG20+$C$15)/($C$14-$C$15)*$C$12,($C$11*S21-AO21)/($C$11*S21)*$C$12*S21))</f>
        <v>0.62793181366121886</v>
      </c>
      <c r="BL21" s="2">
        <f>IF(OR(KT20=1,AND($C$37=Motors!$C$31,OZ20=1)),0,IF(NH21=0,-(CH20+$C$15)/($C$14-$C$15)*$C$12,($C$11*T21-AP21)/($C$11*T21)*$C$12*T21))</f>
        <v>1.3161401089978073</v>
      </c>
      <c r="BM21" s="2">
        <f>IF(OR(KU20=1,AND($C$37=Motors!$C$31,PA20=1)),0,IF(NI21=0,-(CI20+$C$15)/($C$14-$C$15)*$C$12,($C$11*U21-AQ21)/($C$11*U21)*$C$12*U21))</f>
        <v>1.2341518303932493</v>
      </c>
      <c r="BN21" s="2">
        <f>IF(OR(KV20=1,AND($C$37=Motors!$C$31,PB20=1)),0,IF(NJ21=0,-(CJ20+$C$15)/($C$14-$C$15)*$C$12,($C$11*V21-AR21)/($C$11*V21)*$C$12*V21))</f>
        <v>1.1254485862070076</v>
      </c>
      <c r="BO21" s="2">
        <f>IF(OR(KW20=1,AND($C$37=Motors!$C$31,PC20=1)),0,IF(NK21=0,-(CK20+$C$15)/($C$14-$C$15)*$C$12,($C$11*W21-AS21)/($C$11*W21)*$C$12*W21))</f>
        <v>0.99442123895532064</v>
      </c>
      <c r="BP21" s="2">
        <f>IF(OR(KX20=1,AND($C$37=Motors!$C$31,PD20=1)),0,IF(NL21=0,-(CL20+$C$15)/($C$14-$C$15)*$C$12,($C$11*X21-AT21)/($C$11*X21)*$C$12*X21))</f>
        <v>0.86429975129883507</v>
      </c>
      <c r="BQ21" s="2">
        <f>IF(OR(KY20=1,AND($C$37=Motors!$C$31,PE20=1)),0,IF(NM21=0,-(CM20+$C$15)/($C$14-$C$15)*$C$12,($C$11*Y21-AU21)/($C$11*Y21)*$C$12*Y21))</f>
        <v>0.73068336941772571</v>
      </c>
      <c r="BR21" s="2">
        <f>IF(OR(KZ20=1,AND($C$37=Motors!$C$31,PF20=1)),0,IF(NN21=0,-(CN20+$C$15)/($C$14-$C$15)*$C$12,($C$11*Z21-AV21)/($C$11*Z21)*$C$12*Z21))</f>
        <v>0.60199503139590005</v>
      </c>
      <c r="BS21" s="2">
        <f>IF(OR(LA20=1,AND($C$37=Motors!$C$31,PG20=1)),0,IF(NO21=0,-(CO20+$C$15)/($C$14-$C$15)*$C$12,($C$11*AA21-AW21)/($C$11*AA21)*$C$12*AA21))</f>
        <v>0.49652388467412345</v>
      </c>
      <c r="BT21" s="2">
        <f>IF(OR(LB20=1,AND($C$37=Motors!$C$31,PH20=1)),0,IF(NP21=0,-(CP20+$C$15)/($C$14-$C$15)*$C$12,($C$11*AB21-AX21)/($C$11*AB21)*$C$12*AB21))</f>
        <v>0.41435934491611326</v>
      </c>
      <c r="BU21" s="2">
        <f>IF(OR(LC20=1,AND($C$37=Motors!$C$31,PI20=1)),0,IF(NQ21=0,-(CQ20+$C$15)/($C$14-$C$15)*$C$12,($C$11*AC21-AY21)/($C$11*AC21)*$C$12*AC21))</f>
        <v>0.35759817225410917</v>
      </c>
      <c r="BV21" s="2">
        <f>IF(OR(LD20=1,AND($C$37=Motors!$C$31,PJ20=1)),0,IF(NR21=0,-(CR20+$C$15)/($C$14-$C$15)*$C$12,($C$11*AD21-AZ21)/($C$11*AD21)*$C$12*AD21))</f>
        <v>1.4770967679378997</v>
      </c>
      <c r="BW21" s="2">
        <f>IF(OR(LE20=1,AND($C$37=Motors!$C$31,PK20=1)),0,IF(NS21=0,-(CS20+$C$15)/($C$14-$C$15)*$C$12,($C$11*AE21-BA21)/($C$11*AE21)*$C$12*AE21))</f>
        <v>1.2968706616851609</v>
      </c>
      <c r="BX21" s="2">
        <f>IF(OR(LF20=1,AND($C$37=Motors!$C$31,PL20=1)),0,IF(NT21=0,-(CT20+$C$15)/($C$14-$C$15)*$C$12,($C$11*AF21-BB21)/($C$11*AF21)*$C$12*AF21))</f>
        <v>1.1246773671244423</v>
      </c>
      <c r="BY21" s="2">
        <f>IF(OR(LG20=1,AND($C$37=Motors!$C$31,PM20=1)),0,IF(NU21=0,-(CU20+$C$15)/($C$14-$C$15)*$C$12,($C$11*AG21-BC21)/($C$11*AG21)*$C$12*AG21))</f>
        <v>0.96051688425574577</v>
      </c>
      <c r="BZ21" s="2">
        <f>IF(OR(LH20=1,AND($C$37=Motors!$C$31,PN20=1)),0,IF(NV21=0,-(CV20+$C$15)/($C$14-$C$15)*$C$12,($C$11*AH21-BD21)/($C$11*AH21)*$C$12*AH21))</f>
        <v>0.80438921307906941</v>
      </c>
      <c r="CA21" s="2">
        <f>IF(OR(LI20=1,AND($C$37=Motors!$C$31,PO20=1)),0,IF(NW21=0,-(CW20+$C$15)/($C$14-$C$15)*$C$12,($C$11*AI21-BE21)/($C$11*AI21)*$C$12*AI21))</f>
        <v>0.71523922530808282</v>
      </c>
      <c r="CB21" s="2">
        <f>IF(OR(LJ20=1,AND($C$37=Motors!$C$31,PP20=1)),0,IF(NX21=0,-(CX20+$C$15)/($C$14-$C$15)*$C$12,($C$11*AJ21-BF21)/($C$11*AJ21)*$C$12*AJ21))</f>
        <v>0.67319074794979084</v>
      </c>
      <c r="CC21" s="2">
        <f>IF(OR(LK20=1,AND($C$37=Motors!$C$31,PQ20=1)),0,IF(NY21=0,-(CY20+$C$15)/($C$14-$C$15)*$C$12,($C$11*AK21-BG21)/($C$11*AK21)*$C$12*AK21))</f>
        <v>0.64677762327456612</v>
      </c>
      <c r="CD21" s="2">
        <f>IF(OR(LL20=1,AND($C$37=Motors!$C$31,PR20=1)),0,IF(NZ21=0,-(CZ20+$C$15)/($C$14-$C$15)*$C$12,($C$11*AL21-BH21)/($C$11*AL21)*$C$12*AL21))</f>
        <v>0.63134858826089701</v>
      </c>
      <c r="CE21" s="2">
        <f>IF(OR(LM20=1,AND($C$37=Motors!$C$31,PS20=1)),0,IF(OA21=0,-(DA20+$C$15)/($C$14-$C$15)*$C$12,($C$11*AM21-BI21)/($C$11*AM21)*$C$12*AM21))</f>
        <v>0.62785930192573491</v>
      </c>
      <c r="CF21" s="61">
        <f t="shared" si="67"/>
        <v>0.51999999999999991</v>
      </c>
      <c r="CG21" s="57">
        <f>IF(AND(KS20=1,OY20=1),0,ABS(BK21/$C$12*($C$14-$C$15)+$C$15) *'Drive Train'!$AA$49 + CG20*(1-'Drive Train'!$AA$49))</f>
        <v>36.178401117317165</v>
      </c>
      <c r="CH21" s="57">
        <f>IF(AND(KT20=1,OZ20=1),0,ABS(BL21/$C$12*($C$14-$C$15)+$C$15) *'Drive Train'!$AA$49 + CH20*(1-'Drive Train'!$AA$49))</f>
        <v>72.816212026729744</v>
      </c>
      <c r="CI21" s="57">
        <f>IF(AND(KU20=1,PA20=1),0,ABS(BM21/$C$12*($C$14-$C$15)+$C$15) *'Drive Train'!$AA$49 + CI20*(1-'Drive Train'!$AA$49))</f>
        <v>68.45144184209704</v>
      </c>
      <c r="CJ21" s="57">
        <f>IF(AND(KV20=1,PB20=1),0,ABS(BN21/$C$12*($C$14-$C$15)+$C$15) *'Drive Train'!$AA$49 + CJ20*(1-'Drive Train'!$AA$49))</f>
        <v>62.664460004298363</v>
      </c>
      <c r="CK21" s="57">
        <f>IF(AND(KW20=1,PC20=1),0,ABS(BO21/$C$12*($C$14-$C$15)+$C$15) *'Drive Train'!$AA$49 + CK20*(1-'Drive Train'!$AA$49))</f>
        <v>55.689020729447144</v>
      </c>
      <c r="CL21" s="57">
        <f>IF(AND(KX20=1,PD20=1),0,ABS(BP21/$C$12*($C$14-$C$15)+$C$15) *'Drive Train'!$AA$49 + CL20*(1-'Drive Train'!$AA$49))</f>
        <v>48.761806262091504</v>
      </c>
      <c r="CM21" s="57">
        <f>IF(AND(KY20=1,PE20=1),0,ABS(BQ21/$C$12*($C$14-$C$15)+$C$15) *'Drive Train'!$AA$49 + CM20*(1-'Drive Train'!$AA$49))</f>
        <v>41.648535807590953</v>
      </c>
      <c r="CN21" s="57">
        <f>IF(AND(KZ20=1,PF20=1),0,ABS(BR21/$C$12*($C$14-$C$15)+$C$15) *'Drive Train'!$AA$49 + CN20*(1-'Drive Train'!$AA$49))</f>
        <v>34.797617231574257</v>
      </c>
      <c r="CO21" s="57">
        <f>IF(AND(LA20=1,PG20=1),0,ABS(BS21/$C$12*($C$14-$C$15)+$C$15) *'Drive Train'!$AA$49 + CO20*(1-'Drive Train'!$AA$49))</f>
        <v>29.182700997381758</v>
      </c>
      <c r="CP21" s="57">
        <f>IF(AND(LB20=1,PH20=1),0,ABS(BT21/$C$12*($C$14-$C$15)+$C$15) *'Drive Train'!$AA$49 + CP20*(1-'Drive Train'!$AA$49))</f>
        <v>24.808547283293496</v>
      </c>
      <c r="CQ21" s="57">
        <f>IF(AND(LC20=1,PI20=1),0,ABS(BU21/$C$12*($C$14-$C$15)+$C$15) *'Drive Train'!$AA$49 + CQ20*(1-'Drive Train'!$AA$49))</f>
        <v>21.786780290540335</v>
      </c>
      <c r="CR21" s="57">
        <f>IF(AND(LD20=1,PJ20=1),0,ABS(BV21/$C$12*($C$14-$C$15)+$C$15) *'Drive Train'!$AA$49 + CR20*(1-'Drive Train'!$AA$49))</f>
        <v>81.384983537938808</v>
      </c>
      <c r="CS21" s="57">
        <f>IF(AND(LE20=1,PK20=1),0,ABS(BW21/$C$12*($C$14-$C$15)+$C$15) *'Drive Train'!$AA$49 + CS20*(1-'Drive Train'!$AA$49))</f>
        <v>71.790373815023287</v>
      </c>
      <c r="CT21" s="57">
        <f>IF(AND(LF20=1,PL20=1),0,ABS(BX21/$C$12*($C$14-$C$15)+$C$15) *'Drive Train'!$AA$49 + CT20*(1-'Drive Train'!$AA$49))</f>
        <v>62.623402988409104</v>
      </c>
      <c r="CU21" s="57">
        <f>IF(AND(LG20=1,PM20=1),0,ABS(BY21/$C$12*($C$14-$C$15)+$C$15) *'Drive Train'!$AA$49 + CU20*(1-'Drive Train'!$AA$49))</f>
        <v>53.884071058096332</v>
      </c>
      <c r="CV21" s="57">
        <f>IF(AND(LH20=1,PN20=1),0,ABS(BZ21/$C$12*($C$14-$C$15)+$C$15) *'Drive Train'!$AA$49 + CV20*(1-'Drive Train'!$AA$49))</f>
        <v>45.572378024084891</v>
      </c>
      <c r="CW21" s="57">
        <f>IF(AND(LI20=1,PO20=1),0,ABS(CA21/$C$12*($C$14-$C$15)+$C$15) *'Drive Train'!$AA$49 + CW20*(1-'Drive Train'!$AA$49))</f>
        <v>40.826343405405403</v>
      </c>
      <c r="CX21" s="57">
        <f>IF(AND(LJ20=1,PP20=1),0,ABS(CB21/$C$12*($C$14-$C$15)+$C$15) *'Drive Train'!$AA$49 + CX20*(1-'Drive Train'!$AA$49))</f>
        <v>38.587829029858149</v>
      </c>
      <c r="CY21" s="57">
        <f>IF(AND(LK20=1,PQ20=1),0,ABS(CC21/$C$12*($C$14-$C$15)+$C$15) *'Drive Train'!$AA$49 + CY20*(1-'Drive Train'!$AA$49))</f>
        <v>37.181686334492454</v>
      </c>
      <c r="CZ21" s="57">
        <f>IF(AND(LL20=1,PR20=1),0,ABS(CD21/$C$12*($C$14-$C$15)+$C$15) *'Drive Train'!$AA$49 + CZ20*(1-'Drive Train'!$AA$49))</f>
        <v>36.360298287914134</v>
      </c>
      <c r="DA21" s="57">
        <f>IF(AND(LM20=1,PS20=1),0,ABS(CE21/$C$12*($C$14-$C$15)+$C$15) *'Drive Train'!$AA$49 + DA20*(1-'Drive Train'!$AA$49))</f>
        <v>36.174540845258001</v>
      </c>
      <c r="DB21" s="61">
        <f t="shared" si="116"/>
        <v>0.51999999999999991</v>
      </c>
      <c r="DC21" s="57">
        <f t="shared" si="68"/>
        <v>36.178401117317165</v>
      </c>
      <c r="DD21" s="57">
        <f t="shared" si="69"/>
        <v>72.816212026729744</v>
      </c>
      <c r="DE21" s="57">
        <f t="shared" si="70"/>
        <v>68.45144184209704</v>
      </c>
      <c r="DF21" s="57">
        <f t="shared" si="71"/>
        <v>62.664460004298363</v>
      </c>
      <c r="DG21" s="57">
        <f t="shared" si="72"/>
        <v>55.689020729447144</v>
      </c>
      <c r="DH21" s="57">
        <f t="shared" si="73"/>
        <v>48.761806262091504</v>
      </c>
      <c r="DI21" s="57">
        <f t="shared" si="74"/>
        <v>41.648535807590953</v>
      </c>
      <c r="DJ21" s="57">
        <f t="shared" si="75"/>
        <v>34.797617231574257</v>
      </c>
      <c r="DK21" s="57">
        <f t="shared" si="76"/>
        <v>29.182700997381758</v>
      </c>
      <c r="DL21" s="57">
        <f t="shared" si="77"/>
        <v>24.808547283293496</v>
      </c>
      <c r="DM21" s="57">
        <f t="shared" si="78"/>
        <v>21.786780290540335</v>
      </c>
      <c r="DN21" s="57">
        <f t="shared" si="79"/>
        <v>25</v>
      </c>
      <c r="DO21" s="57">
        <f t="shared" si="80"/>
        <v>30</v>
      </c>
      <c r="DP21" s="57">
        <f t="shared" si="81"/>
        <v>35</v>
      </c>
      <c r="DQ21" s="57">
        <f t="shared" si="82"/>
        <v>40</v>
      </c>
      <c r="DR21" s="57">
        <f t="shared" si="83"/>
        <v>45</v>
      </c>
      <c r="DS21" s="57">
        <f t="shared" si="84"/>
        <v>40.826343405405403</v>
      </c>
      <c r="DT21" s="57">
        <f t="shared" si="85"/>
        <v>38.587829029858149</v>
      </c>
      <c r="DU21" s="57">
        <f t="shared" si="86"/>
        <v>37.181686334492454</v>
      </c>
      <c r="DV21" s="57">
        <f t="shared" si="87"/>
        <v>36.360298287914134</v>
      </c>
      <c r="DW21" s="57">
        <f t="shared" si="88"/>
        <v>36.174540845258001</v>
      </c>
      <c r="DX21" s="61">
        <f t="shared" si="117"/>
        <v>0.51999999999999991</v>
      </c>
      <c r="DY21" s="2">
        <f>IF(OY21=0,($C$23/0.4536*IF(ISNA(MK20),'Drive Train'!$F$16,'Drive Train'!$F$17)*4.448*$C$24*S$6)*SIGN(BK21),BK21)</f>
        <v>4.5236871680000004</v>
      </c>
      <c r="DZ21" s="2">
        <f>IF(OZ21=0,($C$23/0.4536*IF(ISNA(ML20),'Drive Train'!$F$16,'Drive Train'!$F$17)*4.448*$C$24*$C$21*T$6)*SIGN(BL21),BL21)</f>
        <v>14.225645600594998</v>
      </c>
      <c r="EA21" s="2">
        <f>IF(PA21=0,($C$23/0.4536*IF(ISNA(MM20),'Drive Train'!$F$16,'Drive Train'!$F$17)*4.448*$C$24*$C$21*U$6)*SIGN(BM21),BM21)</f>
        <v>9.8485238773349995</v>
      </c>
      <c r="EB21" s="2">
        <f>IF(PB21=0,($C$23/0.4536*IF(ISNA(MN20),'Drive Train'!$F$16,'Drive Train'!$F$17)*4.448*$C$24*$C$21*V$6)*SIGN(BN21),BN21)</f>
        <v>7.5312241414914709</v>
      </c>
      <c r="EC21" s="2">
        <f>IF(PC21=0,($C$23/0.4536*IF(ISNA(MO20),'Drive Train'!$F$16,'Drive Train'!$F$17)*4.448*$C$24*$C$21*W$6)*SIGN(BO21),BO21)</f>
        <v>6.0967052573978577</v>
      </c>
      <c r="ED21" s="2">
        <f>IF(PD21=0,($C$23/0.4536*IF(ISNA(MP20),'Drive Train'!$F$16,'Drive Train'!$F$17)*4.448*$C$24*$C$21*X$6)*SIGN(BP21),BP21)</f>
        <v>5.1212324162142009</v>
      </c>
      <c r="EE21" s="2">
        <f>IF(PE21=0,($C$23/0.4536*IF(ISNA(MQ20),'Drive Train'!$F$16,'Drive Train'!$F$17)*4.448*$C$24*$C$21*Y$6)*SIGN(BQ21),BQ21)</f>
        <v>4.4148555312191382</v>
      </c>
      <c r="EF21" s="2">
        <f>IF(PF21=0,($C$23/0.4536*IF(ISNA(MR20),'Drive Train'!$F$16,'Drive Train'!$F$17)*4.448*$C$24*$C$21*Z$6)*SIGN(BR21),BR21)</f>
        <v>3.8797215274349997</v>
      </c>
      <c r="EG21" s="2">
        <f>IF(PG21=0,($C$23/0.4536*IF(ISNA(MS20),'Drive Train'!$F$16,'Drive Train'!$F$17)*4.448*$C$24*$C$21*AA$6)*SIGN(BS21),BS21)</f>
        <v>3.4602921731177019</v>
      </c>
      <c r="EH21" s="2">
        <f>IF(PH21=0,($C$23/0.4536*IF(ISNA(MT20),'Drive Train'!$F$16,'Drive Train'!$F$17)*4.448*$C$24*$C$21*AB$6)*SIGN(BT21),BT21)</f>
        <v>3.1227026928135362</v>
      </c>
      <c r="EI21" s="2">
        <f>IF(PI21=0,($C$23/0.4536*IF(ISNA(MU20),'Drive Train'!$F$16,'Drive Train'!$F$17)*4.448*$C$24*$C$21*AC$6)*SIGN(BU21),BU21)</f>
        <v>2.8451291201189992</v>
      </c>
      <c r="EJ21" s="2">
        <f>IF(PJ21=0,($C$23/0.4536*IF(ISNA(MV20),'Drive Train'!$F$16,'Drive Train'!$F$17)*4.448*$C$24*$C$21*AD$6)*SIGN(BV21),BV21)</f>
        <v>3.9831807681666</v>
      </c>
      <c r="EK21" s="2">
        <f>IF(PK21=0,($C$23/0.4536*IF(ISNA(MW20),'Drive Train'!$F$16,'Drive Train'!$F$17)*4.448*$C$24*$C$21*AE$6)*SIGN(BW21),BW21)</f>
        <v>3.9831807681666</v>
      </c>
      <c r="EL21" s="2">
        <f>IF(PL21=0,($C$23/0.4536*IF(ISNA(MX20),'Drive Train'!$F$16,'Drive Train'!$F$17)*4.448*$C$24*$C$21*AF$6)*SIGN(BX21),BX21)</f>
        <v>3.9831807681666</v>
      </c>
      <c r="EM21" s="2">
        <f>IF(PM21=0,($C$23/0.4536*IF(ISNA(MY20),'Drive Train'!$F$16,'Drive Train'!$F$17)*4.448*$C$24*$C$21*AG$6)*SIGN(BY21),BY21)</f>
        <v>3.9831807681666</v>
      </c>
      <c r="EN21" s="2">
        <f>IF(PN21=0,($C$23/0.4536*IF(ISNA(MZ20),'Drive Train'!$F$16,'Drive Train'!$F$17)*4.448*$C$24*$C$21*AH$6)*SIGN(BZ21),BZ21)</f>
        <v>3.9831807681666</v>
      </c>
      <c r="EO21" s="2">
        <f>IF(PO21=0,($C$23/0.4536*IF(ISNA(NA20),'Drive Train'!$F$16,'Drive Train'!$F$17)*4.448*$C$24*$C$21*AI$6)*SIGN(CA21),CA21)</f>
        <v>3.9831807681666</v>
      </c>
      <c r="EP21" s="2">
        <f>IF(PP21=0,($C$23/0.4536*IF(ISNA(NB20),'Drive Train'!$F$16,'Drive Train'!$F$17)*4.448*$C$24*$C$21*AJ$6)*SIGN(CB21),CB21)</f>
        <v>3.9831807681666</v>
      </c>
      <c r="EQ21" s="2">
        <f>IF(PQ21=0,($C$23/0.4536*IF(ISNA(NC20),'Drive Train'!$F$16,'Drive Train'!$F$17)*4.448*$C$24*$C$21*AK$6)*SIGN(CC21),CC21)</f>
        <v>3.9831807681666</v>
      </c>
      <c r="ER21" s="2">
        <f>IF(PR21=0,($C$23/0.4536*IF(ISNA(ND20),'Drive Train'!$F$16,'Drive Train'!$F$17)*4.448*$C$24*$C$21*AL$6)*SIGN(CD21),CD21)</f>
        <v>3.9831807681666</v>
      </c>
      <c r="ES21" s="2">
        <f>IF(PS21=0,($C$23/0.4536*IF(ISNA(NE20),'Drive Train'!$F$16,'Drive Train'!$F$17)*4.448*$C$24*$C$21*AM$6)*SIGN(CE21),CE21)</f>
        <v>3.9831807681666</v>
      </c>
      <c r="ET21" s="61">
        <f t="shared" si="89"/>
        <v>0.51999999999999991</v>
      </c>
      <c r="EU21" s="259">
        <f>MAX(MIN(IF(AND(OY20=1,NG21&lt;0),-1,1)*(DC21-$C$15)/($C$14-$C$15)*$C$12*$C$21-$C$33*LO21/AO$6 -  OY20*$C$33/$C$21,DY20/$C$19),MAX(EU$8:EU20)*-1)</f>
        <v>0.35142473848882</v>
      </c>
      <c r="EV21" s="259">
        <f>MAX(MIN(IF(AND(OZ20=1,NH21&lt;0),-1,1)*(DD21-$C$15)/($C$14-$C$15)*$C$12*$C$21-$C$33*LP21/AP$6 -  OZ20*$C$33/$C$21,DZ20/$C$19),MAX(EV$8:EV20)*-1)</f>
        <v>1.1336011718214929</v>
      </c>
      <c r="EW21" s="259">
        <f>MAX(MIN(IF(AND(PA20=1,NI21&lt;0),-1,1)*(DE21-$C$15)/($C$14-$C$15)*$C$12*$C$21-$C$33*LQ21/AQ$6 -  PA20*$C$33/$C$21,EA20/$C$19),MAX(EW$8:EW20)*-1)</f>
        <v>1.0359973481562408</v>
      </c>
      <c r="EX21" s="259">
        <f>MAX(MIN(IF(AND(PB20=1,NJ21&lt;0),-1,1)*(DF21-$C$15)/($C$14-$C$15)*$C$12*$C$21-$C$33*LR21/AR$6 -  PB20*$C$33/$C$21,EB20/$C$19),MAX(EX$8:EX20)*-1)</f>
        <v>0.90897654455166665</v>
      </c>
      <c r="EY21" s="259">
        <f>MAX(MIN(IF(AND(PC20=1,NK21&lt;0),-1,1)*(DG21-$C$15)/($C$14-$C$15)*$C$12*$C$21-$C$33*LS21/AS$6 -  PC20*$C$33/$C$21,EC20/$C$19),MAX(EY$8:EY20)*-1)</f>
        <v>0.75923295220130549</v>
      </c>
      <c r="EZ21" s="259">
        <f>MAX(MIN(IF(AND(PD20=1,NL21&lt;0),-1,1)*(DH21-$C$15)/($C$14-$C$15)*$C$12*$C$21-$C$33*LT21/AT$6 -  PD20*$C$33/$C$21,ED20/$C$19),MAX(EZ$8:EZ20)*-1)</f>
        <v>0.61041260231866545</v>
      </c>
      <c r="FA21" s="259">
        <f>MAX(MIN(IF(AND(PE20=1,NM21&lt;0),-1,1)*(DI21-$C$15)/($C$14-$C$15)*$C$12*$C$21-$C$33*LU21/AU$6 -  PE20*$C$33/$C$21,EE20/$C$19),MAX(FA$8:FA20)*-1)</f>
        <v>0.46253008383856264</v>
      </c>
      <c r="FB21" s="259">
        <f>MAX(MIN(IF(AND(PF20=1,NN21&lt;0),-1,1)*(DJ21-$C$15)/($C$14-$C$15)*$C$12*$C$21-$C$33*LV21/AV$6 -  PF20*$C$33/$C$21,EF20/$C$19),MAX(FB$8:FB20)*-1)</f>
        <v>0.32368810176627627</v>
      </c>
      <c r="FC21" s="259">
        <f>MAX(MIN(IF(AND(PG20=1,NO21&lt;0),-1,1)*(DK21-$C$15)/($C$14-$C$15)*$C$12*$C$21-$C$33*LW21/AW$6 -  PG20*$C$33/$C$21,EG20/$C$19),MAX(FC$8:FC20)*-1)</f>
        <v>0.21206192483757894</v>
      </c>
      <c r="FD21" s="259">
        <f>MAX(MIN(IF(AND(PH20=1,NP21&lt;0),-1,1)*(DL21-$C$15)/($C$14-$C$15)*$C$12*$C$21-$C$33*LX21/AX$6 -  PH20*$C$33/$C$21,EH20/$C$19),MAX(FD$8:FD20)*-1)</f>
        <v>0.1262379976544252</v>
      </c>
      <c r="FE21" s="259">
        <f>MAX(MIN(IF(AND(PI20=1,NQ21&lt;0),-1,1)*(DM21-$C$15)/($C$14-$C$15)*$C$12*$C$21-$C$33*LY21/AY$6 -  PI20*$C$33/$C$21,EI20/$C$19),MAX(FE$8:FE20)*-1)</f>
        <v>6.745897762633335E-2</v>
      </c>
      <c r="FF21" s="259">
        <f>MAX(MIN(IF(AND(PJ20=1,NR21&lt;0),-1,1)*(DN21-$C$15)/($C$14-$C$15)*$C$12*$C$21-$C$33*LZ21/AZ$6 -  PJ20*$C$33/$C$21,EJ20/$C$19),MAX(FF$8:FF20)*-1)</f>
        <v>0.27987244481945406</v>
      </c>
      <c r="FG21" s="259">
        <f>MAX(MIN(IF(AND(PK20=1,NS21&lt;0),-1,1)*(DO21-$C$15)/($C$14-$C$15)*$C$12*$C$21-$C$33*MA21/BA$6 -  PK20*$C$33/$C$21,EK20/$C$19),MAX(FG$8:FG20)*-1)</f>
        <v>0.34276371576155751</v>
      </c>
      <c r="FH21" s="259">
        <f>MAX(MIN(IF(AND(PL20=1,NT21&lt;0),-1,1)*(DP21-$C$15)/($C$14-$C$15)*$C$12*$C$21-$C$33*MB21/BB$6 -  PL20*$C$33/$C$21,EL20/$C$19),MAX(FH$8:FH20)*-1)</f>
        <v>0.40565498670366096</v>
      </c>
      <c r="FI21" s="259">
        <f>MAX(MIN(IF(AND(PM20=1,NU21&lt;0),-1,1)*(DQ21-$C$15)/($C$14-$C$15)*$C$12*$C$21-$C$33*MC21/BC$6 -  PM20*$C$33/$C$21,EM20/$C$19),MAX(FI$8:FI20)*-1)</f>
        <v>0.4685462576457643</v>
      </c>
      <c r="FJ21" s="259">
        <f>MAX(MIN(IF(AND(PN20=1,NV21&lt;0),-1,1)*(DR21-$C$15)/($C$14-$C$15)*$C$12*$C$21-$C$33*MD21/BD$6 -  PN20*$C$33/$C$21,EN20/$C$19),MAX(FJ$8:FJ20)*-1)</f>
        <v>0.53143752858786764</v>
      </c>
      <c r="FK21" s="259">
        <f>MAX(MIN(IF(AND(PO20=1,NW21&lt;0),-1,1)*(DS21-$C$15)/($C$14-$C$15)*$C$12*$C$21-$C$33*ME21/BE$6 -  PO20*$C$33/$C$21,EO20/$C$19),MAX(FK$8:FK20)*-1)</f>
        <v>0.44634935221113026</v>
      </c>
      <c r="FL21" s="259">
        <f>MAX(MIN(IF(AND(PP20=1,NX21&lt;0),-1,1)*(DT21-$C$15)/($C$14-$C$15)*$C$12*$C$21-$C$33*MF21/BF$6 -  PP20*$C$33/$C$21,EP20/$C$19),MAX(FL$8:FL20)*-1)</f>
        <v>0.40036609693485947</v>
      </c>
      <c r="FM21" s="259">
        <f>MAX(MIN(IF(AND(PQ20=1,NY21&lt;0),-1,1)*(DU21-$C$15)/($C$14-$C$15)*$C$12*$C$21-$C$33*MG21/BG$6 -  PQ20*$C$33/$C$21,EQ20/$C$19),MAX(FM$8:FM20)*-1)</f>
        <v>0.3717458663603263</v>
      </c>
      <c r="FN21" s="259">
        <f>MAX(MIN(IF(AND(PR20=1,NZ21&lt;0),-1,1)*(DV21-$C$15)/($C$14-$C$15)*$C$12*$C$21-$C$33*MH21/BH$6 -  PR20*$C$33/$C$21,ER20/$C$19),MAX(FN$8:FN20)*-1)</f>
        <v>0.35510247656757232</v>
      </c>
      <c r="FO21" s="259">
        <f>MAX(MIN(IF(AND(PS20=1,OA21&lt;0),-1,1)*(DW21-$C$15)/($C$14-$C$15)*$C$12*$C$21-$C$33*MI21/BI$6 -  PS20*$C$33/$C$21,ES20/$C$19),MAX(FO$8:FO20)*-1)</f>
        <v>0.35134493392199395</v>
      </c>
      <c r="FP21" s="61">
        <f t="shared" si="118"/>
        <v>0.51999999999999991</v>
      </c>
      <c r="FQ21" s="260">
        <f>IF(AND(KS21=1,OY21=1),0,MIN((ABS(($C$14-$C$15)*EU21/$C$12/$C$21)+$C$15)/$C$21,DC21))</f>
        <v>27.253139318805008</v>
      </c>
      <c r="FR21" s="260">
        <f>IF(AND(KT21=1,OZ21=1),0,MIN((ABS(($C$14-$C$15)*EV21/$C$12/$C$21)+$C$15)/$C$21,DD21))</f>
        <v>72.816212026729744</v>
      </c>
      <c r="FS21" s="260">
        <f>IF(AND(KU21=1,PA21=1),0,MIN((ABS(($C$14-$C$15)*EW21/$C$12/$C$21)+$C$15)/$C$21,DE21))</f>
        <v>68.45144184209704</v>
      </c>
      <c r="FT21" s="260">
        <f>IF(AND(KV21=1,PB21=1),0,MIN((ABS(($C$14-$C$15)*EX21/$C$12/$C$21)+$C$15)/$C$21,DF21))</f>
        <v>62.664460004298363</v>
      </c>
      <c r="FU21" s="260">
        <f>IF(AND(KW21=1,PC21=1),0,MIN((ABS(($C$14-$C$15)*EY21/$C$12/$C$21)+$C$15)/$C$21,DG21))</f>
        <v>55.255244188761154</v>
      </c>
      <c r="FV21" s="260">
        <f>IF(AND(KX21=1,PD21=1),0,MIN((ABS(($C$14-$C$15)*EZ21/$C$12/$C$21)+$C$15)/$C$21,DH21))</f>
        <v>45.036511696199618</v>
      </c>
      <c r="FW21" s="260">
        <f>IF(AND(KY21=1,PE21=1),0,MIN((ABS(($C$14-$C$15)*FA21/$C$12/$C$21)+$C$15)/$C$21,DI21))</f>
        <v>34.882175290821131</v>
      </c>
      <c r="FX21" s="260">
        <f>IF(AND(KZ21=1,PF21=1),0,MIN((ABS(($C$14-$C$15)*FB21/$C$12/$C$21)+$C$15)/$C$21,DJ21))</f>
        <v>25.348606295367365</v>
      </c>
      <c r="FY21" s="260">
        <f>IF(AND(LA21=1,PG21=1),0,MIN((ABS(($C$14-$C$15)*FC21/$C$12/$C$21)+$C$15)/$C$21,DK21))</f>
        <v>17.683807481890295</v>
      </c>
      <c r="FZ21" s="260">
        <f>IF(AND(LB21=1,PH21=1),0,MIN((ABS(($C$14-$C$15)*FD21/$C$12/$C$21)+$C$15)/$C$21,DL21))</f>
        <v>11.79071722886145</v>
      </c>
      <c r="GA21" s="260">
        <f>IF(AND(LC21=1,PI21=1),0,MIN((ABS(($C$14-$C$15)*FE21/$C$12/$C$21)+$C$15)/$C$21,DM21))</f>
        <v>7.7546624667562778</v>
      </c>
      <c r="GB21" s="260">
        <f>IF(AND(LD21=1,PJ21=1),0,MIN((ABS(($C$14-$C$15)*FF21/$C$12/$C$21)+$C$15)/$C$21,DN21))</f>
        <v>22.340009166826071</v>
      </c>
      <c r="GC21" s="260">
        <f>IF(AND(LE21=1,PK21=1),0,MIN((ABS(($C$14-$C$15)*FG21/$C$12/$C$21)+$C$15)/$C$21,DO21))</f>
        <v>26.658431172831119</v>
      </c>
      <c r="GD21" s="260">
        <f>IF(AND(LF21=1,PL21=1),0,MIN((ABS(($C$14-$C$15)*FH21/$C$12/$C$21)+$C$15)/$C$21,DP21))</f>
        <v>30.976853178836162</v>
      </c>
      <c r="GE21" s="260">
        <f>IF(AND(LG21=1,PM21=1),0,MIN((ABS(($C$14-$C$15)*FI21/$C$12/$C$21)+$C$15)/$C$21,DQ21))</f>
        <v>35.295275184841209</v>
      </c>
      <c r="GF21" s="260">
        <f>IF(AND(LH21=1,PN21=1),0,MIN((ABS(($C$14-$C$15)*FJ21/$C$12/$C$21)+$C$15)/$C$21,DR21))</f>
        <v>39.613697190846246</v>
      </c>
      <c r="GG21" s="260">
        <f>IF(AND(LI21=1,PO21=1),0,MIN((ABS(($C$14-$C$15)*FK21/$C$12/$C$21)+$C$15)/$C$21,DS21))</f>
        <v>33.771127183723848</v>
      </c>
      <c r="GH21" s="260">
        <f>IF(AND(LJ21=1,PP21=1),0,MIN((ABS(($C$14-$C$15)*FL21/$C$12/$C$21)+$C$15)/$C$21,DT21))</f>
        <v>30.613692161054331</v>
      </c>
      <c r="GI21" s="260">
        <f>IF(AND(LK21=1,PQ21=1),0,MIN((ABS(($C$14-$C$15)*FM21/$C$12/$C$21)+$C$15)/$C$21,DU21))</f>
        <v>28.648487265707548</v>
      </c>
      <c r="GJ21" s="260">
        <f>IF(AND(LL21=1,PR21=1),0,MIN((ABS(($C$14-$C$15)*FN21/$C$12/$C$21)+$C$15)/$C$21,DV21))</f>
        <v>27.505670788016811</v>
      </c>
      <c r="GK21" s="260">
        <f>IF(AND(LM21=1,PS21=1),0,MIN((ABS(($C$14-$C$15)*FO21/$C$12/$C$21)+$C$15)/$C$21,DW21))</f>
        <v>27.247659547250091</v>
      </c>
      <c r="GL21" s="61">
        <f t="shared" si="119"/>
        <v>0.51999999999999991</v>
      </c>
      <c r="GM21" s="57">
        <f>IF(AND(KS20=1,OY20=1),0,EU21*$C$19/S$6/$C$24/$C$23*3.39*$C$21)</f>
        <v>9.0955432002828154</v>
      </c>
      <c r="GN21" s="57">
        <f>IF(AND(KT20=1,OZ20=1),0,EV21*$C$19/T$6/$C$24/$C$23*3.39*$C$21)</f>
        <v>8.2151335528305633</v>
      </c>
      <c r="GO21" s="57">
        <f>IF(AND(KU20=1,PA20=1),0,EW21*$C$19/U$6/$C$24/$C$23*3.39*$C$21)</f>
        <v>10.844607260033799</v>
      </c>
      <c r="GP21" s="57">
        <f>IF(AND(KV20=1,PB20=1),0,EX21*$C$19/V$6/$C$24/$C$23*3.39*$C$21)</f>
        <v>12.442665631885962</v>
      </c>
      <c r="GQ21" s="57">
        <f>IF(AND(KW20=1,PC20=1),0,EY21*$C$19/W$6/$C$24/$C$23*3.39*$C$21)</f>
        <v>12.838260282244422</v>
      </c>
      <c r="GR21" s="57">
        <f>IF(AND(KX20=1,PD20=1),0,EZ21*$C$19/X$6/$C$24/$C$23*3.39*$C$21)</f>
        <v>12.287833908407462</v>
      </c>
      <c r="GS21" s="57">
        <f>IF(AND(KY20=1,PE20=1),0,FA21*$C$19/Y$6/$C$24/$C$23*3.39*$C$21)</f>
        <v>10.800648083710843</v>
      </c>
      <c r="GT21" s="57">
        <f>IF(AND(KZ20=1,PF20=1),0,FB21*$C$19/Z$6/$C$24/$C$23*3.39*$C$21)</f>
        <v>8.6010705138308623</v>
      </c>
      <c r="GU21" s="57">
        <f>IF(AND(LA20=1,PG20=1),0,FC21*$C$19/AA$6/$C$24/$C$23*3.39*$C$21)</f>
        <v>6.3179510337578133</v>
      </c>
      <c r="GV21" s="57">
        <f>IF(AND(LB20=1,PH20=1),0,FD21*$C$19/AB$6/$C$24/$C$23*3.39*$C$21)</f>
        <v>4.1675976695648949</v>
      </c>
      <c r="GW21" s="57">
        <f>IF(AND(LC20=1,PI20=1),0,FE21*$C$19/AC$6/$C$24/$C$23*3.39*$C$21)</f>
        <v>2.4443539946560873</v>
      </c>
      <c r="GX21" s="57">
        <f>IF(AND(LD20=1,PJ20=1),0,FF21*$C$19/AD$6/$C$24/$C$23*3.39*$C$21)</f>
        <v>7.243633226762995</v>
      </c>
      <c r="GY21" s="57">
        <f>IF(AND(LE20=1,PK20=1),0,FG21*$C$19/AE$6/$C$24/$C$23*3.39*$C$21)</f>
        <v>8.8713793957845919</v>
      </c>
      <c r="GZ21" s="57">
        <f>IF(AND(LF20=1,PL20=1),0,FH21*$C$19/AF$6/$C$24/$C$23*3.39*$C$21)</f>
        <v>10.499125564806191</v>
      </c>
      <c r="HA21" s="57">
        <f>IF(AND(LG20=1,PM20=1),0,FI21*$C$19/AG$6/$C$24/$C$23*3.39*$C$21)</f>
        <v>12.126871733827784</v>
      </c>
      <c r="HB21" s="57">
        <f>IF(AND(LH20=1,PN20=1),0,FJ21*$C$19/AH$6/$C$24/$C$23*3.39*$C$21)</f>
        <v>13.754617902849374</v>
      </c>
      <c r="HC21" s="57">
        <f>IF(AND(LI20=1,PO20=1),0,FK21*$C$19/AI$6/$C$24/$C$23*3.39*$C$21)</f>
        <v>11.5523734410739</v>
      </c>
      <c r="HD21" s="57">
        <f>IF(AND(LJ20=1,PP20=1),0,FL21*$C$19/AJ$6/$C$24/$C$23*3.39*$C$21)</f>
        <v>10.362238999618638</v>
      </c>
      <c r="HE21" s="57">
        <f>IF(AND(LK20=1,PQ20=1),0,FM21*$C$19/AK$6/$C$24/$C$23*3.39*$C$21)</f>
        <v>9.6214927883185375</v>
      </c>
      <c r="HF21" s="57">
        <f>IF(AND(LL20=1,PR20=1),0,FN21*$C$19/AL$6/$C$24/$C$23*3.39*$C$21)</f>
        <v>9.190730083592344</v>
      </c>
      <c r="HG21" s="57">
        <f>IF(AND(LM20=1,PS20=1),0,FO21*$C$19/AM$6/$C$24/$C$23*3.39*$C$21)</f>
        <v>9.0934777057241014</v>
      </c>
      <c r="HH21" s="61">
        <f t="shared" si="120"/>
        <v>0.51999999999999991</v>
      </c>
      <c r="HI21" s="57">
        <f t="shared" si="121"/>
        <v>9.0955432002828154</v>
      </c>
      <c r="HJ21" s="57">
        <f t="shared" si="122"/>
        <v>8.2151335528305633</v>
      </c>
      <c r="HK21" s="57">
        <f t="shared" si="123"/>
        <v>10.844607260033799</v>
      </c>
      <c r="HL21" s="57">
        <f t="shared" si="124"/>
        <v>12.442665631885962</v>
      </c>
      <c r="HM21" s="57">
        <f t="shared" si="125"/>
        <v>12.838260282244422</v>
      </c>
      <c r="HN21" s="57">
        <f t="shared" si="126"/>
        <v>12.287833908407462</v>
      </c>
      <c r="HO21" s="57">
        <f t="shared" si="127"/>
        <v>10.800648083710843</v>
      </c>
      <c r="HP21" s="57">
        <f t="shared" si="128"/>
        <v>8.6010705138308623</v>
      </c>
      <c r="HQ21" s="57">
        <f t="shared" si="129"/>
        <v>6.3179510337578133</v>
      </c>
      <c r="HR21" s="57">
        <f t="shared" si="130"/>
        <v>4.1675976695648949</v>
      </c>
      <c r="HS21" s="57">
        <f t="shared" si="131"/>
        <v>2.4443539946560873</v>
      </c>
      <c r="HT21" s="57">
        <f t="shared" si="132"/>
        <v>7.243633226762995</v>
      </c>
      <c r="HU21" s="57">
        <f t="shared" si="133"/>
        <v>8.8713793957845919</v>
      </c>
      <c r="HV21" s="57">
        <f t="shared" si="134"/>
        <v>10.499125564806191</v>
      </c>
      <c r="HW21" s="57">
        <f t="shared" si="135"/>
        <v>12.126871733827784</v>
      </c>
      <c r="HX21" s="57">
        <f t="shared" si="136"/>
        <v>13.754617902849374</v>
      </c>
      <c r="HY21" s="57">
        <f t="shared" si="137"/>
        <v>11.5523734410739</v>
      </c>
      <c r="HZ21" s="57">
        <f t="shared" si="138"/>
        <v>10.362238999618638</v>
      </c>
      <c r="IA21" s="57">
        <f t="shared" si="139"/>
        <v>9.6214927883185375</v>
      </c>
      <c r="IB21" s="57">
        <f t="shared" si="140"/>
        <v>9.190730083592344</v>
      </c>
      <c r="IC21" s="57">
        <f t="shared" si="141"/>
        <v>9.0934777057241014</v>
      </c>
      <c r="ID21" s="61">
        <f t="shared" si="142"/>
        <v>0.51999999999999991</v>
      </c>
      <c r="IE21" s="57">
        <f t="shared" si="143"/>
        <v>10.139397423644162</v>
      </c>
      <c r="IF21" s="57">
        <f t="shared" si="144"/>
        <v>7.2773572217581126</v>
      </c>
      <c r="IG21" s="57">
        <f t="shared" si="145"/>
        <v>7.5389920535189621</v>
      </c>
      <c r="IH21" s="57">
        <f t="shared" si="146"/>
        <v>7.8938567348551008</v>
      </c>
      <c r="II21" s="57">
        <f t="shared" si="147"/>
        <v>8.3303343024907939</v>
      </c>
      <c r="IJ21" s="57">
        <f t="shared" si="148"/>
        <v>8.9788897636866167</v>
      </c>
      <c r="IK21" s="57">
        <f t="shared" si="149"/>
        <v>9.6326735000302648</v>
      </c>
      <c r="IL21" s="57">
        <f t="shared" si="150"/>
        <v>10.268850259328847</v>
      </c>
      <c r="IM21" s="57">
        <f t="shared" si="151"/>
        <v>10.802604142061242</v>
      </c>
      <c r="IN21" s="57">
        <f t="shared" si="152"/>
        <v>11.239215467427005</v>
      </c>
      <c r="IO21" s="57">
        <f t="shared" si="153"/>
        <v>11.562343324818123</v>
      </c>
      <c r="IP21" s="57">
        <f t="shared" si="154"/>
        <v>10.670720771681765</v>
      </c>
      <c r="IQ21" s="57">
        <f t="shared" si="155"/>
        <v>10.370291012966046</v>
      </c>
      <c r="IR21" s="57">
        <f t="shared" si="156"/>
        <v>10.069861254250323</v>
      </c>
      <c r="IS21" s="57">
        <f t="shared" si="157"/>
        <v>9.7694314955346044</v>
      </c>
      <c r="IT21" s="57">
        <f t="shared" si="158"/>
        <v>9.4690017368188837</v>
      </c>
      <c r="IU21" s="57">
        <f t="shared" si="159"/>
        <v>9.6507848327770542</v>
      </c>
      <c r="IV21" s="57">
        <f t="shared" si="160"/>
        <v>9.8903732714416126</v>
      </c>
      <c r="IW21" s="57">
        <f t="shared" si="161"/>
        <v>10.036043164767577</v>
      </c>
      <c r="IX21" s="57">
        <f t="shared" si="162"/>
        <v>10.120753796142289</v>
      </c>
      <c r="IY21" s="57">
        <f t="shared" si="163"/>
        <v>10.139989963815085</v>
      </c>
      <c r="IZ21" s="61">
        <f t="shared" si="164"/>
        <v>0.51999999999999991</v>
      </c>
      <c r="JA21" s="260" t="e">
        <f t="shared" si="240"/>
        <v>#N/A</v>
      </c>
      <c r="JB21" s="260" t="e">
        <f t="shared" si="241"/>
        <v>#N/A</v>
      </c>
      <c r="JC21" s="260" t="e">
        <f t="shared" si="242"/>
        <v>#N/A</v>
      </c>
      <c r="JD21" s="260" t="e">
        <f t="shared" si="243"/>
        <v>#N/A</v>
      </c>
      <c r="JE21" s="260" t="e">
        <f t="shared" si="244"/>
        <v>#N/A</v>
      </c>
      <c r="JF21" s="260" t="e">
        <f t="shared" si="245"/>
        <v>#N/A</v>
      </c>
      <c r="JG21" s="260" t="e">
        <f t="shared" si="246"/>
        <v>#N/A</v>
      </c>
      <c r="JH21" s="260" t="e">
        <f t="shared" si="247"/>
        <v>#N/A</v>
      </c>
      <c r="JI21" s="260" t="e">
        <f t="shared" si="248"/>
        <v>#N/A</v>
      </c>
      <c r="JJ21" s="260" t="e">
        <f t="shared" si="249"/>
        <v>#N/A</v>
      </c>
      <c r="JK21" s="260" t="e">
        <f t="shared" si="250"/>
        <v>#N/A</v>
      </c>
      <c r="JL21" s="260" t="e">
        <f t="shared" si="251"/>
        <v>#N/A</v>
      </c>
      <c r="JM21" s="260" t="e">
        <f t="shared" si="252"/>
        <v>#N/A</v>
      </c>
      <c r="JN21" s="260" t="e">
        <f t="shared" si="253"/>
        <v>#N/A</v>
      </c>
      <c r="JO21" s="260" t="e">
        <f t="shared" si="254"/>
        <v>#N/A</v>
      </c>
      <c r="JP21" s="260" t="e">
        <f t="shared" si="255"/>
        <v>#N/A</v>
      </c>
      <c r="JQ21" s="260" t="e">
        <f t="shared" si="256"/>
        <v>#N/A</v>
      </c>
      <c r="JR21" s="260" t="e">
        <f t="shared" si="257"/>
        <v>#N/A</v>
      </c>
      <c r="JS21" s="260" t="e">
        <f t="shared" si="258"/>
        <v>#N/A</v>
      </c>
      <c r="JT21" s="260" t="e">
        <f t="shared" si="259"/>
        <v>#N/A</v>
      </c>
      <c r="JU21" s="260" t="e">
        <f t="shared" si="260"/>
        <v>#N/A</v>
      </c>
      <c r="JV21" s="61">
        <f t="shared" si="166"/>
        <v>0.51999999999999991</v>
      </c>
      <c r="JW21" s="46">
        <f>IF(AND(KS21=0,HI21&lt;=$C$40),1,0)</f>
        <v>0</v>
      </c>
      <c r="JX21" s="46">
        <f>IF(AND(KT21=0,HJ21&lt;=$C$40),1,0)</f>
        <v>0</v>
      </c>
      <c r="JY21" s="46">
        <f>IF(AND(KU21=0,HK21&lt;=$C$40),1,0)</f>
        <v>0</v>
      </c>
      <c r="JZ21" s="46">
        <f>IF(AND(KV21=0,HL21&lt;=$C$40),1,0)</f>
        <v>0</v>
      </c>
      <c r="KA21" s="46">
        <f>IF(AND(KW21=0,HM21&lt;=$C$40),1,0)</f>
        <v>0</v>
      </c>
      <c r="KB21" s="46">
        <f>IF(AND(KX21=0,HN21&lt;=$C$40),1,0)</f>
        <v>0</v>
      </c>
      <c r="KC21" s="46">
        <f>IF(AND(KY21=0,HO21&lt;=$C$40),1,0)</f>
        <v>0</v>
      </c>
      <c r="KD21" s="46">
        <f>IF(AND(KZ21=0,HP21&lt;=$C$40),1,0)</f>
        <v>0</v>
      </c>
      <c r="KE21" s="46">
        <f>IF(AND(LA21=0,HQ21&lt;=$C$40),1,0)</f>
        <v>0</v>
      </c>
      <c r="KF21" s="46">
        <f>IF(AND(LB21=0,HR21&lt;=$C$40),1,0)</f>
        <v>0</v>
      </c>
      <c r="KG21" s="46">
        <f>IF(AND(LC21=0,HS21&lt;=$C$40),1,0)</f>
        <v>0</v>
      </c>
      <c r="KH21" s="46">
        <f>IF(AND(LD21=0,HT21&lt;=$C$40),1,0)</f>
        <v>0</v>
      </c>
      <c r="KI21" s="46">
        <f>IF(AND(LE21=0,HU21&lt;=$C$40),1,0)</f>
        <v>0</v>
      </c>
      <c r="KJ21" s="46">
        <f>IF(AND(LF21=0,HV21&lt;=$C$40),1,0)</f>
        <v>0</v>
      </c>
      <c r="KK21" s="46">
        <f>IF(AND(LG21=0,HW21&lt;=$C$40),1,0)</f>
        <v>0</v>
      </c>
      <c r="KL21" s="46">
        <f>IF(AND(LH21=0,HX21&lt;=$C$40),1,0)</f>
        <v>0</v>
      </c>
      <c r="KM21" s="46">
        <f>IF(AND(LI21=0,HY21&lt;=$C$40),1,0)</f>
        <v>0</v>
      </c>
      <c r="KN21" s="46">
        <f>IF(AND(LJ21=0,HZ21&lt;=$C$40),1,0)</f>
        <v>0</v>
      </c>
      <c r="KO21" s="46">
        <f>IF(AND(LK21=0,IA21&lt;=$C$40),1,0)</f>
        <v>0</v>
      </c>
      <c r="KP21" s="46">
        <f>IF(AND(LL21=0,IB21&lt;=$C$40),1,0)</f>
        <v>0</v>
      </c>
      <c r="KQ21" s="46">
        <f>IF(AND(LM21=0,IC21&lt;=$C$40),1,0)</f>
        <v>0</v>
      </c>
      <c r="KR21" s="61">
        <f t="shared" si="167"/>
        <v>0.51999999999999991</v>
      </c>
      <c r="KS21" s="1">
        <f>IF(OR(KS20=1,AND(OY21=1,LO21&lt;=$C$41)),1,0)</f>
        <v>0</v>
      </c>
      <c r="KT21" s="1">
        <f>IF(OR(KT20=1,AND(OZ21=1,LP21&lt;=$C$41)),1,0)</f>
        <v>0</v>
      </c>
      <c r="KU21" s="1">
        <f>IF(OR(KU20=1,AND(PA21=1,LQ21&lt;=$C$41)),1,0)</f>
        <v>0</v>
      </c>
      <c r="KV21" s="1">
        <f>IF(OR(KV20=1,AND(PB21=1,LR21&lt;=$C$41)),1,0)</f>
        <v>0</v>
      </c>
      <c r="KW21" s="1">
        <f>IF(OR(KW20=1,AND(PC21=1,LS21&lt;=$C$41)),1,0)</f>
        <v>0</v>
      </c>
      <c r="KX21" s="1">
        <f>IF(OR(KX20=1,AND(PD21=1,LT21&lt;=$C$41)),1,0)</f>
        <v>0</v>
      </c>
      <c r="KY21" s="1">
        <f>IF(OR(KY20=1,AND(PE21=1,LU21&lt;=$C$41)),1,0)</f>
        <v>0</v>
      </c>
      <c r="KZ21" s="1">
        <f>IF(OR(KZ20=1,AND(PF21=1,LV21&lt;=$C$41)),1,0)</f>
        <v>0</v>
      </c>
      <c r="LA21" s="1">
        <f>IF(OR(LA20=1,AND(PG21=1,LW21&lt;=$C$41)),1,0)</f>
        <v>0</v>
      </c>
      <c r="LB21" s="1">
        <f>IF(OR(LB20=1,AND(PH21=1,LX21&lt;=$C$41)),1,0)</f>
        <v>0</v>
      </c>
      <c r="LC21" s="1">
        <f>IF(OR(LC20=1,AND(PI21=1,LY21&lt;=$C$41)),1,0)</f>
        <v>0</v>
      </c>
      <c r="LD21" s="1">
        <f>IF(OR(LD20=1,AND(PJ21=1,LZ21&lt;=$C$41)),1,0)</f>
        <v>0</v>
      </c>
      <c r="LE21" s="1">
        <f>IF(OR(LE20=1,AND(PK21=1,MA21&lt;=$C$41)),1,0)</f>
        <v>0</v>
      </c>
      <c r="LF21" s="1">
        <f>IF(OR(LF20=1,AND(PL21=1,MB21&lt;=$C$41)),1,0)</f>
        <v>0</v>
      </c>
      <c r="LG21" s="1">
        <f>IF(OR(LG20=1,AND(PM21=1,MC21&lt;=$C$41)),1,0)</f>
        <v>0</v>
      </c>
      <c r="LH21" s="1">
        <f>IF(OR(LH20=1,AND(PN21=1,MD21&lt;=$C$41)),1,0)</f>
        <v>0</v>
      </c>
      <c r="LI21" s="1">
        <f>IF(OR(LI20=1,AND(PO21=1,ME21&lt;=$C$41)),1,0)</f>
        <v>0</v>
      </c>
      <c r="LJ21" s="1">
        <f>IF(OR(LJ20=1,AND(PP21=1,MF21&lt;=$C$41)),1,0)</f>
        <v>0</v>
      </c>
      <c r="LK21" s="1">
        <f>IF(OR(LK20=1,AND(PQ21=1,MG21&lt;=$C$41)),1,0)</f>
        <v>0</v>
      </c>
      <c r="LL21" s="1">
        <f>IF(OR(LL20=1,AND(PR21=1,MH21&lt;=$C$41)),1,0)</f>
        <v>0</v>
      </c>
      <c r="LM21" s="1">
        <f>IF(OR(LM20=1,AND(PS21=1,MI21&lt;=$C$41)),1,0)</f>
        <v>0</v>
      </c>
      <c r="LN21" s="61">
        <f t="shared" si="168"/>
        <v>0.51999999999999991</v>
      </c>
      <c r="LO21" s="57">
        <f t="shared" si="169"/>
        <v>9.2467409664885469</v>
      </c>
      <c r="LP21" s="57">
        <f t="shared" si="170"/>
        <v>4.1438832437956847</v>
      </c>
      <c r="LQ21" s="57">
        <f t="shared" si="171"/>
        <v>5.7524375772217375</v>
      </c>
      <c r="LR21" s="57">
        <f t="shared" si="172"/>
        <v>7.1154767466414883</v>
      </c>
      <c r="LS21" s="57">
        <f t="shared" si="173"/>
        <v>8.1746413019904764</v>
      </c>
      <c r="LT21" s="57">
        <f t="shared" si="174"/>
        <v>8.8874608666611561</v>
      </c>
      <c r="LU21" s="57">
        <f t="shared" si="175"/>
        <v>9.1993984447514663</v>
      </c>
      <c r="LV21" s="57">
        <f t="shared" si="176"/>
        <v>9.2255560444076039</v>
      </c>
      <c r="LW21" s="57">
        <f t="shared" si="177"/>
        <v>8.9760344540530248</v>
      </c>
      <c r="LX21" s="57">
        <f t="shared" si="178"/>
        <v>8.5852124231217921</v>
      </c>
      <c r="LY21" s="57">
        <f t="shared" si="179"/>
        <v>8.1105561812649505</v>
      </c>
      <c r="LZ21" s="57">
        <f t="shared" si="180"/>
        <v>4.0453131476523918</v>
      </c>
      <c r="MA21" s="57">
        <f t="shared" si="181"/>
        <v>4.9543518541201994</v>
      </c>
      <c r="MB21" s="57">
        <f t="shared" si="182"/>
        <v>5.8633905605880097</v>
      </c>
      <c r="MC21" s="57">
        <f t="shared" si="183"/>
        <v>6.7724292670558155</v>
      </c>
      <c r="MD21" s="57">
        <f t="shared" si="184"/>
        <v>7.681467973523624</v>
      </c>
      <c r="ME21" s="57">
        <f t="shared" si="185"/>
        <v>8.4183963638187063</v>
      </c>
      <c r="MF21" s="57">
        <f t="shared" si="186"/>
        <v>8.8295570152004164</v>
      </c>
      <c r="MG21" s="57">
        <f t="shared" si="187"/>
        <v>9.0756894716792029</v>
      </c>
      <c r="MH21" s="57">
        <f t="shared" si="188"/>
        <v>9.2160280199282507</v>
      </c>
      <c r="MI21" s="57">
        <f t="shared" si="189"/>
        <v>9.2474732907346411</v>
      </c>
      <c r="MJ21" s="61">
        <f t="shared" si="190"/>
        <v>0.51999999999999991</v>
      </c>
      <c r="MK21" s="57" t="e">
        <f>IF(AND(ABS(CG21)&gt;0,EU21*$C$19&gt;=DY20,NG21&lt;&gt;0),3,NA())</f>
        <v>#N/A</v>
      </c>
      <c r="ML21" s="57" t="e">
        <f t="shared" si="261"/>
        <v>#N/A</v>
      </c>
      <c r="MM21" s="57" t="e">
        <f t="shared" si="262"/>
        <v>#N/A</v>
      </c>
      <c r="MN21" s="57" t="e">
        <f t="shared" si="263"/>
        <v>#N/A</v>
      </c>
      <c r="MO21" s="57" t="e">
        <f t="shared" si="264"/>
        <v>#N/A</v>
      </c>
      <c r="MP21" s="57" t="e">
        <f t="shared" si="265"/>
        <v>#N/A</v>
      </c>
      <c r="MQ21" s="57" t="e">
        <f t="shared" si="266"/>
        <v>#N/A</v>
      </c>
      <c r="MR21" s="57" t="e">
        <f t="shared" si="267"/>
        <v>#N/A</v>
      </c>
      <c r="MS21" s="57" t="e">
        <f t="shared" si="268"/>
        <v>#N/A</v>
      </c>
      <c r="MT21" s="57" t="e">
        <f t="shared" si="269"/>
        <v>#N/A</v>
      </c>
      <c r="MU21" s="57" t="e">
        <f t="shared" si="270"/>
        <v>#N/A</v>
      </c>
      <c r="MV21" s="57" t="e">
        <f t="shared" si="271"/>
        <v>#N/A</v>
      </c>
      <c r="MW21" s="57" t="e">
        <f t="shared" si="272"/>
        <v>#N/A</v>
      </c>
      <c r="MX21" s="57" t="e">
        <f t="shared" si="273"/>
        <v>#N/A</v>
      </c>
      <c r="MY21" s="57" t="e">
        <f t="shared" si="274"/>
        <v>#N/A</v>
      </c>
      <c r="MZ21" s="57" t="e">
        <f t="shared" si="275"/>
        <v>#N/A</v>
      </c>
      <c r="NA21" s="57" t="e">
        <f t="shared" si="276"/>
        <v>#N/A</v>
      </c>
      <c r="NB21" s="57" t="e">
        <f t="shared" si="277"/>
        <v>#N/A</v>
      </c>
      <c r="NC21" s="57" t="e">
        <f t="shared" si="278"/>
        <v>#N/A</v>
      </c>
      <c r="ND21" s="57" t="e">
        <f t="shared" si="279"/>
        <v>#N/A</v>
      </c>
      <c r="NE21" s="57" t="e">
        <f t="shared" si="280"/>
        <v>#N/A</v>
      </c>
      <c r="NF21" s="61">
        <f t="shared" si="211"/>
        <v>0.51999999999999991</v>
      </c>
      <c r="NG21" s="260">
        <f>IF(OY20=0,MIN('Drive Train'!$F$35-FQ20*$C$19*'Drive Train'!$F$39,NG20+$C$39)-$C$7,IF(LO20-1&lt;=0,0,IF($C$37=Motors!$C$29,MAX(MAX(NG$8:NG20)*-1,NG20-$C$39),MAX(0,MAX(NG$8:NG20)*-1,NG20-$C$39))))</f>
        <v>10.139397423644162</v>
      </c>
      <c r="NH21" s="260">
        <f>IF(OZ20=0,MIN('Drive Train'!$F$35-FR20*$C$19*'Drive Train'!$F$39,NH20+$C$39)-$C$7,IF(LP20-1&lt;=0,0,IF($C$37=Motors!$C$29,MAX(MAX(NH$8:NH20)*-1,NH20-$C$39),MAX(0,MAX(NH$8:NH20)*-1,NH20-$C$39))))</f>
        <v>7.2773572217581126</v>
      </c>
      <c r="NI21" s="260">
        <f>IF(PA20=0,MIN('Drive Train'!$F$35-FS20*$C$19*'Drive Train'!$F$39,NI20+$C$39)-$C$7,IF(LQ20-1&lt;=0,0,IF($C$37=Motors!$C$29,MAX(MAX(NI$8:NI20)*-1,NI20-$C$39),MAX(0,MAX(NI$8:NI20)*-1,NI20-$C$39))))</f>
        <v>7.5389920535189621</v>
      </c>
      <c r="NJ21" s="260">
        <f>IF(PB20=0,MIN('Drive Train'!$F$35-FT20*$C$19*'Drive Train'!$F$39,NJ20+$C$39)-$C$7,IF(LR20-1&lt;=0,0,IF($C$37=Motors!$C$29,MAX(MAX(NJ$8:NJ20)*-1,NJ20-$C$39),MAX(0,MAX(NJ$8:NJ20)*-1,NJ20-$C$39))))</f>
        <v>7.8938567348551008</v>
      </c>
      <c r="NK21" s="260">
        <f>IF(PC20=0,MIN('Drive Train'!$F$35-FU20*$C$19*'Drive Train'!$F$39,NK20+$C$39)-$C$7,IF(LS20-1&lt;=0,0,IF($C$37=Motors!$C$29,MAX(MAX(NK$8:NK20)*-1,NK20-$C$39),MAX(0,MAX(NK$8:NK20)*-1,NK20-$C$39))))</f>
        <v>8.3303343024907939</v>
      </c>
      <c r="NL21" s="260">
        <f>IF(PD20=0,MIN('Drive Train'!$F$35-FV20*$C$19*'Drive Train'!$F$39,NL20+$C$39)-$C$7,IF(LT20-1&lt;=0,0,IF($C$37=Motors!$C$29,MAX(MAX(NL$8:NL20)*-1,NL20-$C$39),MAX(0,MAX(NL$8:NL20)*-1,NL20-$C$39))))</f>
        <v>8.9788897636866167</v>
      </c>
      <c r="NM21" s="260">
        <f>IF(PE20=0,MIN('Drive Train'!$F$35-FW20*$C$19*'Drive Train'!$F$39,NM20+$C$39)-$C$7,IF(LU20-1&lt;=0,0,IF($C$37=Motors!$C$29,MAX(MAX(NM$8:NM20)*-1,NM20-$C$39),MAX(0,MAX(NM$8:NM20)*-1,NM20-$C$39))))</f>
        <v>9.6326735000302648</v>
      </c>
      <c r="NN21" s="260">
        <f>IF(PF20=0,MIN('Drive Train'!$F$35-FX20*$C$19*'Drive Train'!$F$39,NN20+$C$39)-$C$7,IF(LV20-1&lt;=0,0,IF($C$37=Motors!$C$29,MAX(MAX(NN$8:NN20)*-1,NN20-$C$39),MAX(0,MAX(NN$8:NN20)*-1,NN20-$C$39))))</f>
        <v>10.268850259328847</v>
      </c>
      <c r="NO21" s="260">
        <f>IF(PG20=0,MIN('Drive Train'!$F$35-FY20*$C$19*'Drive Train'!$F$39,NO20+$C$39)-$C$7,IF(LW20-1&lt;=0,0,IF($C$37=Motors!$C$29,MAX(MAX(NO$8:NO20)*-1,NO20-$C$39),MAX(0,MAX(NO$8:NO20)*-1,NO20-$C$39))))</f>
        <v>10.802604142061242</v>
      </c>
      <c r="NP21" s="260">
        <f>IF(PH20=0,MIN('Drive Train'!$F$35-FZ20*$C$19*'Drive Train'!$F$39,NP20+$C$39)-$C$7,IF(LX20-1&lt;=0,0,IF($C$37=Motors!$C$29,MAX(MAX(NP$8:NP20)*-1,NP20-$C$39),MAX(0,MAX(NP$8:NP20)*-1,NP20-$C$39))))</f>
        <v>11.239215467427005</v>
      </c>
      <c r="NQ21" s="260">
        <f>IF(PI20=0,MIN('Drive Train'!$F$35-GA20*$C$19*'Drive Train'!$F$39,NQ20+$C$39)-$C$7,IF(LY20-1&lt;=0,0,IF($C$37=Motors!$C$29,MAX(MAX(NQ$8:NQ20)*-1,NQ20-$C$39),MAX(0,MAX(NQ$8:NQ20)*-1,NQ20-$C$39))))</f>
        <v>11.562343324818123</v>
      </c>
      <c r="NR21" s="260">
        <f>IF(PJ20=0,MIN('Drive Train'!$F$35-GB20*$C$19*'Drive Train'!$F$39,NR20+$C$39)-$C$7,IF(LZ20-1&lt;=0,0,IF($C$37=Motors!$C$29,MAX(MAX(NR$8:NR20)*-1,NR20-$C$39),MAX(0,MAX(NR$8:NR20)*-1,NR20-$C$39))))</f>
        <v>10.670720771681765</v>
      </c>
      <c r="NS21" s="260">
        <f>IF(PK20=0,MIN('Drive Train'!$F$35-GC20*$C$19*'Drive Train'!$F$39,NS20+$C$39)-$C$7,IF(MA20-1&lt;=0,0,IF($C$37=Motors!$C$29,MAX(MAX(NS$8:NS20)*-1,NS20-$C$39),MAX(0,MAX(NS$8:NS20)*-1,NS20-$C$39))))</f>
        <v>10.370291012966046</v>
      </c>
      <c r="NT21" s="260">
        <f>IF(PL20=0,MIN('Drive Train'!$F$35-GD20*$C$19*'Drive Train'!$F$39,NT20+$C$39)-$C$7,IF(MB20-1&lt;=0,0,IF($C$37=Motors!$C$29,MAX(MAX(NT$8:NT20)*-1,NT20-$C$39),MAX(0,MAX(NT$8:NT20)*-1,NT20-$C$39))))</f>
        <v>10.069861254250323</v>
      </c>
      <c r="NU21" s="260">
        <f>IF(PM20=0,MIN('Drive Train'!$F$35-GE20*$C$19*'Drive Train'!$F$39,NU20+$C$39)-$C$7,IF(MC20-1&lt;=0,0,IF($C$37=Motors!$C$29,MAX(MAX(NU$8:NU20)*-1,NU20-$C$39),MAX(0,MAX(NU$8:NU20)*-1,NU20-$C$39))))</f>
        <v>9.7694314955346044</v>
      </c>
      <c r="NV21" s="260">
        <f>IF(PN20=0,MIN('Drive Train'!$F$35-GF20*$C$19*'Drive Train'!$F$39,NV20+$C$39)-$C$7,IF(MD20-1&lt;=0,0,IF($C$37=Motors!$C$29,MAX(MAX(NV$8:NV20)*-1,NV20-$C$39),MAX(0,MAX(NV$8:NV20)*-1,NV20-$C$39))))</f>
        <v>9.4690017368188837</v>
      </c>
      <c r="NW21" s="260">
        <f>IF(PO20=0,MIN('Drive Train'!$F$35-GG20*$C$19*'Drive Train'!$F$39,NW20+$C$39)-$C$7,IF(ME20-1&lt;=0,0,IF($C$37=Motors!$C$29,MAX(MAX(NW$8:NW20)*-1,NW20-$C$39),MAX(0,MAX(NW$8:NW20)*-1,NW20-$C$39))))</f>
        <v>9.6507848327770542</v>
      </c>
      <c r="NX21" s="260">
        <f>IF(PP20=0,MIN('Drive Train'!$F$35-GH20*$C$19*'Drive Train'!$F$39,NX20+$C$39)-$C$7,IF(MF20-1&lt;=0,0,IF($C$37=Motors!$C$29,MAX(MAX(NX$8:NX20)*-1,NX20-$C$39),MAX(0,MAX(NX$8:NX20)*-1,NX20-$C$39))))</f>
        <v>9.8903732714416126</v>
      </c>
      <c r="NY21" s="260">
        <f>IF(PQ20=0,MIN('Drive Train'!$F$35-GI20*$C$19*'Drive Train'!$F$39,NY20+$C$39)-$C$7,IF(MG20-1&lt;=0,0,IF($C$37=Motors!$C$29,MAX(MAX(NY$8:NY20)*-1,NY20-$C$39),MAX(0,MAX(NY$8:NY20)*-1,NY20-$C$39))))</f>
        <v>10.036043164767577</v>
      </c>
      <c r="NZ21" s="260">
        <f>IF(PR20=0,MIN('Drive Train'!$F$35-GJ20*$C$19*'Drive Train'!$F$39,NZ20+$C$39)-$C$7,IF(MH20-1&lt;=0,0,IF($C$37=Motors!$C$29,MAX(MAX(NZ$8:NZ20)*-1,NZ20-$C$39),MAX(0,MAX(NZ$8:NZ20)*-1,NZ20-$C$39))))</f>
        <v>10.120753796142289</v>
      </c>
      <c r="OA21" s="260">
        <f>IF(PS20=0,MIN('Drive Train'!$F$35-GK20*$C$19*'Drive Train'!$F$39,OA20+$C$39)-$C$7,IF(MI20-1&lt;=0,0,IF($C$37=Motors!$C$29,MAX(MAX(OA$8:OA20)*-1,OA20-$C$39),MAX(0,MAX(OA$8:OA20)*-1,OA20-$C$39))))</f>
        <v>10.139989963815085</v>
      </c>
      <c r="OB21" s="61">
        <f t="shared" si="212"/>
        <v>0.51999999999999991</v>
      </c>
      <c r="OC21" s="260">
        <f>'Drive Train'!$F$35-(FQ21*$C$13)*$C$19*'Drive Train'!$F$39</f>
        <v>11.010089894740945</v>
      </c>
      <c r="OD21" s="260">
        <f>'Drive Train'!$F$35-(FR21*$C$13)*$C$19*'Drive Train'!$F$39</f>
        <v>8.6863731866367822</v>
      </c>
      <c r="OE21" s="260">
        <f>'Drive Train'!$F$35-(FS21*$C$13)*$C$19*'Drive Train'!$F$39</f>
        <v>8.9089764660530513</v>
      </c>
      <c r="OF21" s="260">
        <f>'Drive Train'!$F$35-(FT21*$C$13)*$C$19*'Drive Train'!$F$39</f>
        <v>9.2041125397807839</v>
      </c>
      <c r="OG21" s="260">
        <f>'Drive Train'!$F$35-(FU21*$C$13)*$C$19*'Drive Train'!$F$39</f>
        <v>9.5819825463731814</v>
      </c>
      <c r="OH21" s="260">
        <f>'Drive Train'!$F$35-(FV21*$C$13)*$C$19*'Drive Train'!$F$39</f>
        <v>10.10313790349382</v>
      </c>
      <c r="OI21" s="260">
        <f>'Drive Train'!$F$35-(FW21*$C$13)*$C$19*'Drive Train'!$F$39</f>
        <v>10.621009060168122</v>
      </c>
      <c r="OJ21" s="260">
        <f>'Drive Train'!$F$35-(FX21*$C$13)*$C$19*'Drive Train'!$F$39</f>
        <v>11.107221078936265</v>
      </c>
      <c r="OK21" s="260">
        <f>'Drive Train'!$F$35-(FY21*$C$13)*$C$19*'Drive Train'!$F$39</f>
        <v>11.498125818423595</v>
      </c>
      <c r="OL21" s="260">
        <f>'Drive Train'!$F$35-(FZ21*$C$13)*$C$19*'Drive Train'!$F$39</f>
        <v>11.798673421328067</v>
      </c>
      <c r="OM21" s="260">
        <f>'Drive Train'!$F$35-(GA21*$C$13)*$C$19*'Drive Train'!$F$39</f>
        <v>12.004512214195429</v>
      </c>
      <c r="ON21" s="260">
        <f>'Drive Train'!$F$35-(GB21*$C$13)*$C$19*'Drive Train'!$F$39</f>
        <v>11.260659532491871</v>
      </c>
      <c r="OO21" s="260">
        <f>'Drive Train'!$F$35-(GC21*$C$13)*$C$19*'Drive Train'!$F$39</f>
        <v>11.040420010185613</v>
      </c>
      <c r="OP21" s="260">
        <f>'Drive Train'!$F$35-(GD21*$C$13)*$C$19*'Drive Train'!$F$39</f>
        <v>10.820180487879355</v>
      </c>
      <c r="OQ21" s="260">
        <f>'Drive Train'!$F$35-(GE21*$C$13)*$C$19*'Drive Train'!$F$39</f>
        <v>10.599940965573099</v>
      </c>
      <c r="OR21" s="260">
        <f>'Drive Train'!$F$35-(GF21*$C$13)*$C$19*'Drive Train'!$F$39</f>
        <v>10.379701443266843</v>
      </c>
      <c r="OS21" s="260">
        <f>'Drive Train'!$F$35-(GG21*$C$13)*$C$19*'Drive Train'!$F$39</f>
        <v>10.677672513630084</v>
      </c>
      <c r="OT21" s="260">
        <f>'Drive Train'!$F$35-(GH21*$C$13)*$C$19*'Drive Train'!$F$39</f>
        <v>10.838701699786229</v>
      </c>
      <c r="OU21" s="260">
        <f>'Drive Train'!$F$35-(GI21*$C$13)*$C$19*'Drive Train'!$F$39</f>
        <v>10.938927149448915</v>
      </c>
      <c r="OV21" s="260">
        <f>'Drive Train'!$F$35-(GJ21*$C$13)*$C$19*'Drive Train'!$F$39</f>
        <v>10.997210789811144</v>
      </c>
      <c r="OW21" s="260">
        <f>'Drive Train'!$F$35-(GK21*$C$13)*$C$19*'Drive Train'!$F$39</f>
        <v>11.010369363090245</v>
      </c>
      <c r="OX21" s="61">
        <f t="shared" si="213"/>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7">
        <f t="shared" si="214"/>
        <v>0.51999999999999991</v>
      </c>
      <c r="PU21" s="57">
        <f t="shared" si="215"/>
        <v>2.9859965824264711</v>
      </c>
      <c r="PV21" s="57">
        <f t="shared" si="216"/>
        <v>1.1901102443296083</v>
      </c>
      <c r="PW21" s="57">
        <f t="shared" si="217"/>
        <v>1.671697456477212</v>
      </c>
      <c r="PX21" s="57">
        <f t="shared" si="218"/>
        <v>2.1030362678107348</v>
      </c>
      <c r="PY21" s="57">
        <f t="shared" si="219"/>
        <v>2.4713043779425217</v>
      </c>
      <c r="PZ21" s="57">
        <f t="shared" si="220"/>
        <v>2.7563257970669777</v>
      </c>
      <c r="QA21" s="57">
        <f t="shared" si="221"/>
        <v>2.908794986891281</v>
      </c>
      <c r="QB21" s="57">
        <f t="shared" si="222"/>
        <v>2.9930327472416121</v>
      </c>
      <c r="QC21" s="57">
        <f t="shared" si="223"/>
        <v>2.980526948906129</v>
      </c>
      <c r="QD21" s="57">
        <f t="shared" si="224"/>
        <v>2.9328608945818972</v>
      </c>
      <c r="QE21" s="57">
        <f t="shared" si="225"/>
        <v>2.8606728539422615</v>
      </c>
      <c r="QF21" s="57">
        <f t="shared" si="226"/>
        <v>1.1824230657168298</v>
      </c>
      <c r="QG21" s="57">
        <f t="shared" si="227"/>
        <v>1.4481301432469593</v>
      </c>
      <c r="QH21" s="57">
        <f t="shared" si="228"/>
        <v>1.7138372207770898</v>
      </c>
      <c r="QI21" s="57">
        <f t="shared" si="229"/>
        <v>1.9795442983072187</v>
      </c>
      <c r="QJ21" s="57">
        <f t="shared" si="230"/>
        <v>2.2452513758373485</v>
      </c>
      <c r="QK21" s="57">
        <f t="shared" si="231"/>
        <v>2.4949601555222816</v>
      </c>
      <c r="QL21" s="57">
        <f t="shared" si="232"/>
        <v>2.69700844813282</v>
      </c>
      <c r="QM21" s="57">
        <f t="shared" si="233"/>
        <v>2.8498877876484436</v>
      </c>
      <c r="QN21" s="57">
        <f t="shared" si="234"/>
        <v>2.9538443220466801</v>
      </c>
      <c r="QO21" s="57">
        <f t="shared" si="235"/>
        <v>2.9835414114981154</v>
      </c>
      <c r="QP21" s="61">
        <f t="shared" si="236"/>
        <v>0.51999999999999991</v>
      </c>
      <c r="QQ21" s="57">
        <f>MIN(FQ21,$C$16)*$C$17*1000/60/60/$C$21</f>
        <v>0.34390348317014496</v>
      </c>
      <c r="QR21" s="57">
        <f>MIN(FR21,$C$16)*$C$17*1000/60/60/$C$21</f>
        <v>0.91885740773977698</v>
      </c>
      <c r="QS21" s="57">
        <f>MIN(FS21,$C$16)*$C$17*1000/60/60/$C$21</f>
        <v>0.86377899449082585</v>
      </c>
      <c r="QT21" s="57">
        <f>MIN(FT21,$C$16)*$C$17*1000/60/60/$C$21</f>
        <v>0.79075389496814086</v>
      </c>
      <c r="QU21" s="57">
        <f>MIN(FU21,$C$16)*$C$17*1000/60/60/$C$21</f>
        <v>0.6972580559488033</v>
      </c>
      <c r="QV21" s="57">
        <f>MIN(FV21,$C$16)*$C$17*1000/60/60/$C$21</f>
        <v>0.56830932616518648</v>
      </c>
      <c r="QW21" s="57">
        <f>MIN(FW21,$C$16)*$C$17*1000/60/60/$C$21</f>
        <v>0.44017320143325633</v>
      </c>
      <c r="QX21" s="57">
        <f>MIN(FX21,$C$16)*$C$17*1000/60/60/$C$21</f>
        <v>0.31987045222604266</v>
      </c>
      <c r="QY21" s="57">
        <f>MIN(FY21,$C$16)*$C$17*1000/60/60/$C$21</f>
        <v>0.22314944776053805</v>
      </c>
      <c r="QZ21" s="57">
        <f>MIN(FZ21,$C$16)*$C$17*1000/60/60/$C$21</f>
        <v>0.14878538125997773</v>
      </c>
      <c r="RA21" s="57">
        <f>MIN(GA21,$C$16)*$C$17*1000/60/60/$C$21</f>
        <v>9.7854981106198988E-2</v>
      </c>
      <c r="RB21" s="57">
        <f>MIN(GB21,$C$16)*$C$17*1000/60/60/$C$21</f>
        <v>0.28190539360077405</v>
      </c>
      <c r="RC21" s="57">
        <f>MIN(GC21,$C$16)*$C$17*1000/60/60/$C$21</f>
        <v>0.33639894578538376</v>
      </c>
      <c r="RD21" s="57">
        <f>MIN(GD21,$C$16)*$C$17*1000/60/60/$C$21</f>
        <v>0.39089249796999342</v>
      </c>
      <c r="RE21" s="57">
        <f>MIN(GE21,$C$16)*$C$17*1000/60/60/$C$21</f>
        <v>0.44538605015460314</v>
      </c>
      <c r="RF21" s="57">
        <f>MIN(GF21,$C$16)*$C$17*1000/60/60/$C$21</f>
        <v>0.4998796023392128</v>
      </c>
      <c r="RG21" s="57">
        <f>MIN(GG21,$C$16)*$C$17*1000/60/60/$C$21</f>
        <v>0.42615304362572243</v>
      </c>
      <c r="RH21" s="57">
        <f>MIN(GH21,$C$16)*$C$17*1000/60/60/$C$21</f>
        <v>0.38630982081468279</v>
      </c>
      <c r="RI21" s="57">
        <f>MIN(GI21,$C$16)*$C$17*1000/60/60/$C$21</f>
        <v>0.36151118016096406</v>
      </c>
      <c r="RJ21" s="57">
        <f>MIN(GJ21,$C$16)*$C$17*1000/60/60/$C$21</f>
        <v>0.34709014180994763</v>
      </c>
      <c r="RK21" s="57">
        <f>MIN(GK21,$C$16)*$C$17*1000/60/60/$C$21</f>
        <v>0.34383433471342345</v>
      </c>
      <c r="RL21" s="61">
        <f t="shared" si="237"/>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v>
      </c>
      <c r="RP21" s="2">
        <f>IF(AND(LR21&gt;=LR$6*'Drive Train'!$AA$52,LR21&lt;=LR$6*'Drive Train'!$AA$53,KV21=0,JZ21=0,EX21&gt;0),$C$17,0)</f>
        <v>0</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0.04</v>
      </c>
      <c r="RU21" s="2">
        <f>IF(AND(LW21&gt;=LW$6*'Drive Train'!$AA$52,LW21&lt;=LW$6*'Drive Train'!$AA$53,LA21=0,KE21=0,FC21&gt;0),$C$17,0)</f>
        <v>0.04</v>
      </c>
      <c r="RV21" s="2">
        <f>IF(AND(LX21&gt;=LX$6*'Drive Train'!$AA$52,LX21&lt;=LX$6*'Drive Train'!$AA$53,LB21=0,KF21=0,FD21&gt;0),$C$17,0)</f>
        <v>0.04</v>
      </c>
      <c r="RW21" s="2">
        <f>IF(AND(LY21&gt;=LY$6*'Drive Train'!$AA$52,LY21&lt;=LY$6*'Drive Train'!$AA$53,LC21=0,KG21=0,FE21&gt;0),$C$17,0)</f>
        <v>0.04</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0.04</v>
      </c>
      <c r="SB21" s="2">
        <f>IF(AND(MD21&gt;=MD$6*'Drive Train'!$AA$52,MD21&lt;=MD$6*'Drive Train'!$AA$53,LH21=0,KL21=0,FJ21&gt;0),$C$17,0)</f>
        <v>0.04</v>
      </c>
      <c r="SC21" s="2">
        <f>IF(AND(ME21&gt;=ME$6*'Drive Train'!$AA$52,ME21&lt;=ME$6*'Drive Train'!$AA$53,LI21=0,KM21=0,FK21&gt;0),$C$17,0)</f>
        <v>0.04</v>
      </c>
      <c r="SD21" s="2">
        <f>IF(AND(MF21&gt;=MF$6*'Drive Train'!$AA$52,MF21&lt;=MF$6*'Drive Train'!$AA$53,LJ21=0,KN21=0,FL21&gt;0),$C$17,0)</f>
        <v>0.04</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61">
        <f t="shared" si="238"/>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48">
        <f t="shared" si="239"/>
        <v>0.51999999999999991</v>
      </c>
    </row>
    <row r="22" spans="1:524" x14ac:dyDescent="0.2">
      <c r="B22" s="3" t="s">
        <v>60</v>
      </c>
      <c r="C22" s="137">
        <f>'Drive Train'!F29*12*0.0254</f>
        <v>4.8767999999999994</v>
      </c>
      <c r="D22" s="5"/>
      <c r="E22" s="6"/>
      <c r="P22" s="5"/>
      <c r="R22" s="63">
        <f t="shared" si="114"/>
        <v>0.55999999999999994</v>
      </c>
      <c r="S22" s="2">
        <f>NG22/'Drive Train'!$F$35</f>
        <v>0.83603117147752093</v>
      </c>
      <c r="T22" s="2">
        <f>NH22/'Drive Train'!$F$35</f>
        <v>0.58616915985341755</v>
      </c>
      <c r="U22" s="2">
        <f>NI22/'Drive Train'!$F$35</f>
        <v>0.61010499634979043</v>
      </c>
      <c r="V22" s="2">
        <f>NJ22/'Drive Train'!$F$35</f>
        <v>0.64184005804094457</v>
      </c>
      <c r="W22" s="2">
        <f>NK22/'Drive Train'!$F$35</f>
        <v>0.68247124154550343</v>
      </c>
      <c r="X22" s="2">
        <f>NL22/'Drive Train'!$F$35</f>
        <v>0.73850945198858264</v>
      </c>
      <c r="Y22" s="2">
        <f>NM22/'Drive Train'!$F$35</f>
        <v>0.79419452259872292</v>
      </c>
      <c r="Z22" s="2">
        <f>NN22/'Drive Train'!$F$35</f>
        <v>0.84647538483185636</v>
      </c>
      <c r="AA22" s="2">
        <f>NO22/'Drive Train'!$F$35</f>
        <v>0.88850815251866622</v>
      </c>
      <c r="AB22" s="2">
        <f>NP22/'Drive Train'!$F$35</f>
        <v>0.92082509906753407</v>
      </c>
      <c r="AC22" s="2">
        <f>NQ22/'Drive Train'!$F$35</f>
        <v>0.94295830260165914</v>
      </c>
      <c r="AD22" s="2">
        <f>NR22/'Drive Train'!$F$35</f>
        <v>0.8629741432786957</v>
      </c>
      <c r="AE22" s="2">
        <f>NS22/'Drive Train'!$F$35</f>
        <v>0.83929247421350683</v>
      </c>
      <c r="AF22" s="2">
        <f>NT22/'Drive Train'!$F$35</f>
        <v>0.81561080514831785</v>
      </c>
      <c r="AG22" s="2">
        <f>NU22/'Drive Train'!$F$35</f>
        <v>0.79192913608312887</v>
      </c>
      <c r="AH22" s="2">
        <f>NV22/'Drive Train'!$F$35</f>
        <v>0.76824746701794</v>
      </c>
      <c r="AI22" s="2">
        <f>NW22/'Drive Train'!$F$35</f>
        <v>0.80028736705699832</v>
      </c>
      <c r="AJ22" s="2">
        <f>NX22/'Drive Train'!$F$35</f>
        <v>0.81760233331034715</v>
      </c>
      <c r="AK22" s="2">
        <f>NY22/'Drive Train'!$F$35</f>
        <v>0.82837926338160373</v>
      </c>
      <c r="AL22" s="2">
        <f>NZ22/'Drive Train'!$F$35</f>
        <v>0.83464632148506901</v>
      </c>
      <c r="AM22" s="2">
        <f>OA22/'Drive Train'!$F$35</f>
        <v>0.83606122183766085</v>
      </c>
      <c r="AN22" s="61">
        <f t="shared" si="115"/>
        <v>0.55999999999999994</v>
      </c>
      <c r="AO22" s="46">
        <f>LO22*12*60/(PI() * 'Drive Train'!$F$15)/S$6*ABS(S22)</f>
        <v>3288.2579845852906</v>
      </c>
      <c r="AP22" s="46">
        <f>LP22*12*60/(PI() * 'Drive Train'!$F$15)/T$6*ABS(T22)</f>
        <v>300.41722773632193</v>
      </c>
      <c r="AQ22" s="46">
        <f>LQ22*12*60/(PI() * 'Drive Train'!$F$15)/U$6*ABS(U22)</f>
        <v>624.71731659395334</v>
      </c>
      <c r="AR22" s="46">
        <f>LR22*12*60/(PI() * 'Drive Train'!$F$15)/V$6*ABS(V22)</f>
        <v>1057.6747800744556</v>
      </c>
      <c r="AS22" s="46">
        <f>LS22*12*60/(PI() * 'Drive Train'!$F$15)/W$6*ABS(W22)</f>
        <v>1585.4120859634465</v>
      </c>
      <c r="AT22" s="46">
        <f>LT22*12*60/(PI() * 'Drive Train'!$F$15)/X$6*ABS(X22)</f>
        <v>2204.7610487394841</v>
      </c>
      <c r="AU22" s="46">
        <f>LU22*12*60/(PI() * 'Drive Train'!$F$15)/Y$6*ABS(Y22)</f>
        <v>2824.3955766527592</v>
      </c>
      <c r="AV22" s="46">
        <f>LV22*12*60/(PI() * 'Drive Train'!$F$15)/Z$6*ABS(Z22)</f>
        <v>3403.5499261482964</v>
      </c>
      <c r="AW22" s="46">
        <f>LW22*12*60/(PI() * 'Drive Train'!$F$15)/AA$6*ABS(AA22)</f>
        <v>3862.9248429621575</v>
      </c>
      <c r="AX22" s="46">
        <f>LX22*12*60/(PI() * 'Drive Train'!$F$15)/AB$6*ABS(AB22)</f>
        <v>4207.0171345041317</v>
      </c>
      <c r="AY22" s="46">
        <f>LY22*12*60/(PI() * 'Drive Train'!$F$15)/AC$6*ABS(AC22)</f>
        <v>4434.7582192568907</v>
      </c>
      <c r="AZ22" s="46">
        <f>LZ22*12*60/(PI() * 'Drive Train'!$F$15)/AD$6*ABS(AD22)</f>
        <v>1531.042831168731</v>
      </c>
      <c r="BA22" s="46">
        <f>MA22*12*60/(PI() * 'Drive Train'!$F$15)/AE$6*ABS(AE22)</f>
        <v>1823.6336042890766</v>
      </c>
      <c r="BB22" s="46">
        <f>MB22*12*60/(PI() * 'Drive Train'!$F$15)/AF$6*ABS(AF22)</f>
        <v>2097.3417645061695</v>
      </c>
      <c r="BC22" s="46">
        <f>MC22*12*60/(PI() * 'Drive Train'!$F$15)/AG$6*ABS(AG22)</f>
        <v>2352.1673118200065</v>
      </c>
      <c r="BD22" s="46">
        <f>MD22*12*60/(PI() * 'Drive Train'!$F$15)/AH$6*ABS(AH22)</f>
        <v>2588.1102462305917</v>
      </c>
      <c r="BE22" s="46">
        <f>ME22*12*60/(PI() * 'Drive Train'!$F$15)/AI$6*ABS(AI22)</f>
        <v>2908.5568131131627</v>
      </c>
      <c r="BF22" s="46">
        <f>MF22*12*60/(PI() * 'Drive Train'!$F$15)/AJ$6*ABS(AJ22)</f>
        <v>3093.1347769092404</v>
      </c>
      <c r="BG22" s="46">
        <f>MG22*12*60/(PI() * 'Drive Train'!$F$15)/AK$6*ABS(AK22)</f>
        <v>3207.3042765915907</v>
      </c>
      <c r="BH22" s="46">
        <f>MH22*12*60/(PI() * 'Drive Train'!$F$15)/AL$6*ABS(AL22)</f>
        <v>3273.6206562407265</v>
      </c>
      <c r="BI22" s="46">
        <f>MI22*12*60/(PI() * 'Drive Train'!$F$15)/AM$6*ABS(AM22)</f>
        <v>3288.5984825895489</v>
      </c>
      <c r="BJ22" s="61">
        <f t="shared" si="65"/>
        <v>0.55999999999999994</v>
      </c>
      <c r="BK22" s="2">
        <f>IF(OR(KS21=1,AND($C$37=Motors!$C$31,OY21=1)),0,IF(NG22=0,-(CG21+$C$15)/($C$14-$C$15)*$C$12,($C$11*S22-AO22)/($C$11*S22)*$C$12*S22))</f>
        <v>0.58654567153827375</v>
      </c>
      <c r="BL22" s="2">
        <f>IF(OR(KT21=1,AND($C$37=Motors!$C$31,OZ21=1)),0,IF(NH22=0,-(CH21+$C$15)/($C$14-$C$15)*$C$12,($C$11*T22-AP22)/($C$11*T22)*$C$12*T22))</f>
        <v>1.3047024623048862</v>
      </c>
      <c r="BM22" s="2">
        <f>IF(OR(KU21=1,AND($C$37=Motors!$C$31,PA21=1)),0,IF(NI22=0,-(CI21+$C$15)/($C$14-$C$15)*$C$12,($C$11*U22-AQ22)/($C$11*U22)*$C$12*U22))</f>
        <v>1.2189392128752581</v>
      </c>
      <c r="BN22" s="2">
        <f>IF(OR(KV21=1,AND($C$37=Motors!$C$31,PB21=1)),0,IF(NJ22=0,-(CJ21+$C$15)/($C$14-$C$15)*$C$12,($C$11*V22-AR22)/($C$11*V22)*$C$12*V22))</f>
        <v>1.1038996155211405</v>
      </c>
      <c r="BO22" s="2">
        <f>IF(OR(KW21=1,AND($C$37=Motors!$C$31,PC21=1)),0,IF(NK22=0,-(CK21+$C$15)/($C$14-$C$15)*$C$12,($C$11*W22-AS22)/($C$11*W22)*$C$12*W22))</f>
        <v>0.96845940101576755</v>
      </c>
      <c r="BP22" s="2">
        <f>IF(OR(KX21=1,AND($C$37=Motors!$C$31,PD21=1)),0,IF(NL22=0,-(CL21+$C$15)/($C$14-$C$15)*$C$12,($C$11*X22-AT22)/($C$11*X22)*$C$12*X22))</f>
        <v>0.83000924872616388</v>
      </c>
      <c r="BQ22" s="2">
        <f>IF(OR(KY21=1,AND($C$37=Motors!$C$31,PE21=1)),0,IF(NM22=0,-(CM21+$C$15)/($C$14-$C$15)*$C$12,($C$11*Y22-AU22)/($C$11*Y22)*$C$12*Y22))</f>
        <v>0.69056518042662141</v>
      </c>
      <c r="BR22" s="2">
        <f>IF(OR(KZ21=1,AND($C$37=Motors!$C$31,PF21=1)),0,IF(NN22=0,-(CN21+$C$15)/($C$14-$C$15)*$C$12,($C$11*Z22-AV22)/($C$11*Z22)*$C$12*Z22))</f>
        <v>0.56080428611498478</v>
      </c>
      <c r="BS22" s="2">
        <f>IF(OR(LA21=1,AND($C$37=Motors!$C$31,PG21=1)),0,IF(NO22=0,-(CO21+$C$15)/($C$14-$C$15)*$C$12,($C$11*AA22-AW22)/($C$11*AA22)*$C$12*AA22))</f>
        <v>0.45926568794594336</v>
      </c>
      <c r="BT22" s="2">
        <f>IF(OR(LB21=1,AND($C$37=Motors!$C$31,PH21=1)),0,IF(NP22=0,-(CP21+$C$15)/($C$14-$C$15)*$C$12,($C$11*AB22-AX22)/($C$11*AB22)*$C$12*AB22))</f>
        <v>0.38525193195417767</v>
      </c>
      <c r="BU22" s="2">
        <f>IF(OR(LC21=1,AND($C$37=Motors!$C$31,PI21=1)),0,IF(NQ22=0,-(CQ21+$C$15)/($C$14-$C$15)*$C$12,($C$11*AC22-AY22)/($C$11*AC22)*$C$12*AC22))</f>
        <v>0.33809080560283361</v>
      </c>
      <c r="BV22" s="2">
        <f>IF(OR(LD21=1,AND($C$37=Motors!$C$31,PJ21=1)),0,IF(NR22=0,-(CR21+$C$15)/($C$14-$C$15)*$C$12,($C$11*AD22-AZ22)/($C$11*AD22)*$C$12*AD22))</f>
        <v>1.4356732289008647</v>
      </c>
      <c r="BW22" s="2">
        <f>IF(OR(LE21=1,AND($C$37=Motors!$C$31,PK21=1)),0,IF(NS22=0,-(CS21+$C$15)/($C$14-$C$15)*$C$12,($C$11*AE22-BA22)/($C$11*AE22)*$C$12*AE22))</f>
        <v>1.2471773724324409</v>
      </c>
      <c r="BX22" s="2">
        <f>IF(OR(LF21=1,AND($C$37=Motors!$C$31,PL21=1)),0,IF(NT22=0,-(CT21+$C$15)/($C$14-$C$15)*$C$12,($C$11*AF22-BB22)/($C$11*AF22)*$C$12*AF22))</f>
        <v>1.0670954953642977</v>
      </c>
      <c r="BY22" s="2">
        <f>IF(OR(LG21=1,AND($C$37=Motors!$C$31,PM21=1)),0,IF(NU22=0,-(CU21+$C$15)/($C$14-$C$15)*$C$12,($C$11*AG22-BC22)/($C$11*AG22)*$C$12*AG22))</f>
        <v>0.89542759769643709</v>
      </c>
      <c r="BZ22" s="2">
        <f>IF(OR(LH21=1,AND($C$37=Motors!$C$31,PN21=1)),0,IF(NV22=0,-(CV21+$C$15)/($C$14-$C$15)*$C$12,($C$11*AH22-BD22)/($C$11*AH22)*$C$12*AH22))</f>
        <v>0.73217367942885714</v>
      </c>
      <c r="CA22" s="2">
        <f>IF(OR(LI21=1,AND($C$37=Motors!$C$31,PO21=1)),0,IF(NW22=0,-(CW21+$C$15)/($C$14-$C$15)*$C$12,($C$11*AI22-BE22)/($C$11*AI22)*$C$12*AI22))</f>
        <v>0.66801639402774604</v>
      </c>
      <c r="CB22" s="2">
        <f>IF(OR(LJ21=1,AND($C$37=Motors!$C$31,PP21=1)),0,IF(NX22=0,-(CX21+$C$15)/($C$14-$C$15)*$C$12,($C$11*AJ22-BF22)/($C$11*AJ22)*$C$12*AJ22))</f>
        <v>0.62826365864840605</v>
      </c>
      <c r="CC22" s="2">
        <f>IF(OR(LK21=1,AND($C$37=Motors!$C$31,PQ21=1)),0,IF(NY22=0,-(CY21+$C$15)/($C$14-$C$15)*$C$12,($C$11*AK22-BG22)/($C$11*AK22)*$C$12*AK22))</f>
        <v>0.60383897443683621</v>
      </c>
      <c r="CD22" s="2">
        <f>IF(OR(LL21=1,AND($C$37=Motors!$C$31,PR21=1)),0,IF(NZ22=0,-(CZ21+$C$15)/($C$14-$C$15)*$C$12,($C$11*AL22-BH22)/($C$11*AL22)*$C$12*AL22))</f>
        <v>0.58966930175342525</v>
      </c>
      <c r="CE22" s="2">
        <f>IF(OR(LM21=1,AND($C$37=Motors!$C$31,PS21=1)),0,IF(OA22=0,-(DA21+$C$15)/($C$14-$C$15)*$C$12,($C$11*AM22-BI22)/($C$11*AM22)*$C$12*AM22))</f>
        <v>0.58646769675661481</v>
      </c>
      <c r="CF22" s="61">
        <f t="shared" si="67"/>
        <v>0.55999999999999994</v>
      </c>
      <c r="CG22" s="57">
        <f>IF(AND(KS21=1,OY21=1),0,ABS(BK22/$C$12*($C$14-$C$15)+$C$15) *'Drive Train'!$AA$49 + CG21*(1-'Drive Train'!$AA$49))</f>
        <v>33.975147161145443</v>
      </c>
      <c r="CH22" s="57">
        <f>IF(AND(KT21=1,OZ21=1),0,ABS(BL22/$C$12*($C$14-$C$15)+$C$15) *'Drive Train'!$AA$49 + CH21*(1-'Drive Train'!$AA$49))</f>
        <v>72.207311582455148</v>
      </c>
      <c r="CI22" s="57">
        <f>IF(AND(KU21=1,PA21=1),0,ABS(BM22/$C$12*($C$14-$C$15)+$C$15) *'Drive Train'!$AA$49 + CI21*(1-'Drive Train'!$AA$49))</f>
        <v>67.641575108670366</v>
      </c>
      <c r="CJ22" s="57">
        <f>IF(AND(KV21=1,PB21=1),0,ABS(BN22/$C$12*($C$14-$C$15)+$C$15) *'Drive Train'!$AA$49 + CJ21*(1-'Drive Train'!$AA$49))</f>
        <v>61.517267913428341</v>
      </c>
      <c r="CK22" s="57">
        <f>IF(AND(KW21=1,PC21=1),0,ABS(BO22/$C$12*($C$14-$C$15)+$C$15) *'Drive Train'!$AA$49 + CK21*(1-'Drive Train'!$AA$49))</f>
        <v>54.306902966938992</v>
      </c>
      <c r="CL22" s="57">
        <f>IF(AND(KX21=1,PD21=1),0,ABS(BP22/$C$12*($C$14-$C$15)+$C$15) *'Drive Train'!$AA$49 + CL21*(1-'Drive Train'!$AA$49))</f>
        <v>46.936299423886645</v>
      </c>
      <c r="CM22" s="57">
        <f>IF(AND(KY21=1,PE21=1),0,ABS(BQ22/$C$12*($C$14-$C$15)+$C$15) *'Drive Train'!$AA$49 + CM21*(1-'Drive Train'!$AA$49))</f>
        <v>39.512783256736725</v>
      </c>
      <c r="CN22" s="57">
        <f>IF(AND(KZ21=1,PF21=1),0,ABS(BR22/$C$12*($C$14-$C$15)+$C$15) *'Drive Train'!$AA$49 + CN21*(1-'Drive Train'!$AA$49))</f>
        <v>32.604765522220973</v>
      </c>
      <c r="CO22" s="57">
        <f>IF(AND(LA21=1,PG21=1),0,ABS(BS22/$C$12*($C$14-$C$15)+$C$15) *'Drive Train'!$AA$49 + CO21*(1-'Drive Train'!$AA$49))</f>
        <v>27.199204466167853</v>
      </c>
      <c r="CP22" s="57">
        <f>IF(AND(LB21=1,PH21=1),0,ABS(BT22/$C$12*($C$14-$C$15)+$C$15) *'Drive Train'!$AA$49 + CP21*(1-'Drive Train'!$AA$49))</f>
        <v>23.258970070423647</v>
      </c>
      <c r="CQ22" s="57">
        <f>IF(AND(LC21=1,PI21=1),0,ABS(BU22/$C$12*($C$14-$C$15)+$C$15) *'Drive Train'!$AA$49 + CQ21*(1-'Drive Train'!$AA$49))</f>
        <v>20.748276082507697</v>
      </c>
      <c r="CR22" s="57">
        <f>IF(AND(LD21=1,PJ21=1),0,ABS(BV22/$C$12*($C$14-$C$15)+$C$15) *'Drive Train'!$AA$49 + CR21*(1-'Drive Train'!$AA$49))</f>
        <v>79.179738700407015</v>
      </c>
      <c r="CS22" s="57">
        <f>IF(AND(LE21=1,PK21=1),0,ABS(BW22/$C$12*($C$14-$C$15)+$C$15) *'Drive Train'!$AA$49 + CS21*(1-'Drive Train'!$AA$49))</f>
        <v>69.144876300034085</v>
      </c>
      <c r="CT22" s="57">
        <f>IF(AND(LF21=1,PL21=1),0,ABS(BX22/$C$12*($C$14-$C$15)+$C$15) *'Drive Train'!$AA$49 + CT21*(1-'Drive Train'!$AA$49))</f>
        <v>59.557944836198914</v>
      </c>
      <c r="CU22" s="57">
        <f>IF(AND(LG21=1,PM21=1),0,ABS(BY22/$C$12*($C$14-$C$15)+$C$15) *'Drive Train'!$AA$49 + CU21*(1-'Drive Train'!$AA$49))</f>
        <v>50.418944308901601</v>
      </c>
      <c r="CV22" s="57">
        <f>IF(AND(LH21=1,PN21=1),0,ABS(BZ22/$C$12*($C$14-$C$15)+$C$15) *'Drive Train'!$AA$49 + CV21*(1-'Drive Train'!$AA$49))</f>
        <v>41.727874718142054</v>
      </c>
      <c r="CW22" s="57">
        <f>IF(AND(LI21=1,PO21=1),0,ABS(CA22/$C$12*($C$14-$C$15)+$C$15) *'Drive Train'!$AA$49 + CW21*(1-'Drive Train'!$AA$49))</f>
        <v>38.312364462140998</v>
      </c>
      <c r="CX22" s="57">
        <f>IF(AND(LJ21=1,PP21=1),0,ABS(CB22/$C$12*($C$14-$C$15)+$C$15) *'Drive Train'!$AA$49 + CX21*(1-'Drive Train'!$AA$49))</f>
        <v>36.19606738779688</v>
      </c>
      <c r="CY22" s="57">
        <f>IF(AND(LK21=1,PQ21=1),0,ABS(CC22/$C$12*($C$14-$C$15)+$C$15) *'Drive Train'!$AA$49 + CY21*(1-'Drive Train'!$AA$49))</f>
        <v>34.895782332052313</v>
      </c>
      <c r="CZ22" s="57">
        <f>IF(AND(LL21=1,PR21=1),0,ABS(CD22/$C$12*($C$14-$C$15)+$C$15) *'Drive Train'!$AA$49 + CZ21*(1-'Drive Train'!$AA$49))</f>
        <v>34.14143834645828</v>
      </c>
      <c r="DA22" s="57">
        <f>IF(AND(LM21=1,PS21=1),0,ABS(CE22/$C$12*($C$14-$C$15)+$C$15) *'Drive Train'!$AA$49 + DA21*(1-'Drive Train'!$AA$49))</f>
        <v>33.970996055549243</v>
      </c>
      <c r="DB22" s="61">
        <f t="shared" si="116"/>
        <v>0.55999999999999994</v>
      </c>
      <c r="DC22" s="57">
        <f t="shared" si="68"/>
        <v>33.975147161145443</v>
      </c>
      <c r="DD22" s="57">
        <f t="shared" si="69"/>
        <v>72.207311582455148</v>
      </c>
      <c r="DE22" s="57">
        <f t="shared" si="70"/>
        <v>67.641575108670366</v>
      </c>
      <c r="DF22" s="57">
        <f t="shared" si="71"/>
        <v>61.517267913428341</v>
      </c>
      <c r="DG22" s="57">
        <f t="shared" si="72"/>
        <v>54.306902966938992</v>
      </c>
      <c r="DH22" s="57">
        <f t="shared" si="73"/>
        <v>46.936299423886645</v>
      </c>
      <c r="DI22" s="57">
        <f t="shared" si="74"/>
        <v>39.512783256736725</v>
      </c>
      <c r="DJ22" s="57">
        <f t="shared" si="75"/>
        <v>32.604765522220973</v>
      </c>
      <c r="DK22" s="57">
        <f t="shared" si="76"/>
        <v>27.199204466167853</v>
      </c>
      <c r="DL22" s="57">
        <f t="shared" si="77"/>
        <v>23.258970070423647</v>
      </c>
      <c r="DM22" s="57">
        <f t="shared" si="78"/>
        <v>20.748276082507697</v>
      </c>
      <c r="DN22" s="57">
        <f t="shared" si="79"/>
        <v>25</v>
      </c>
      <c r="DO22" s="57">
        <f t="shared" si="80"/>
        <v>30</v>
      </c>
      <c r="DP22" s="57">
        <f t="shared" si="81"/>
        <v>35</v>
      </c>
      <c r="DQ22" s="57">
        <f t="shared" si="82"/>
        <v>40</v>
      </c>
      <c r="DR22" s="57">
        <f t="shared" si="83"/>
        <v>41.727874718142054</v>
      </c>
      <c r="DS22" s="57">
        <f t="shared" si="84"/>
        <v>38.312364462140998</v>
      </c>
      <c r="DT22" s="57">
        <f t="shared" si="85"/>
        <v>36.19606738779688</v>
      </c>
      <c r="DU22" s="57">
        <f t="shared" si="86"/>
        <v>34.895782332052313</v>
      </c>
      <c r="DV22" s="57">
        <f t="shared" si="87"/>
        <v>34.14143834645828</v>
      </c>
      <c r="DW22" s="57">
        <f t="shared" si="88"/>
        <v>33.970996055549243</v>
      </c>
      <c r="DX22" s="61">
        <f t="shared" si="117"/>
        <v>0.55999999999999994</v>
      </c>
      <c r="DY22" s="2">
        <f>IF(OY22=0,($C$23/0.4536*IF(ISNA(MK21),'Drive Train'!$F$16,'Drive Train'!$F$17)*4.448*$C$24*S$6)*SIGN(BK22),BK22)</f>
        <v>4.5236871680000004</v>
      </c>
      <c r="DZ22" s="2">
        <f>IF(OZ22=0,($C$23/0.4536*IF(ISNA(ML21),'Drive Train'!$F$16,'Drive Train'!$F$17)*4.448*$C$24*$C$21*T$6)*SIGN(BL22),BL22)</f>
        <v>14.225645600594998</v>
      </c>
      <c r="EA22" s="2">
        <f>IF(PA22=0,($C$23/0.4536*IF(ISNA(MM21),'Drive Train'!$F$16,'Drive Train'!$F$17)*4.448*$C$24*$C$21*U$6)*SIGN(BM22),BM22)</f>
        <v>9.8485238773349995</v>
      </c>
      <c r="EB22" s="2">
        <f>IF(PB22=0,($C$23/0.4536*IF(ISNA(MN21),'Drive Train'!$F$16,'Drive Train'!$F$17)*4.448*$C$24*$C$21*V$6)*SIGN(BN22),BN22)</f>
        <v>7.5312241414914709</v>
      </c>
      <c r="EC22" s="2">
        <f>IF(PC22=0,($C$23/0.4536*IF(ISNA(MO21),'Drive Train'!$F$16,'Drive Train'!$F$17)*4.448*$C$24*$C$21*W$6)*SIGN(BO22),BO22)</f>
        <v>6.0967052573978577</v>
      </c>
      <c r="ED22" s="2">
        <f>IF(PD22=0,($C$23/0.4536*IF(ISNA(MP21),'Drive Train'!$F$16,'Drive Train'!$F$17)*4.448*$C$24*$C$21*X$6)*SIGN(BP22),BP22)</f>
        <v>5.1212324162142009</v>
      </c>
      <c r="EE22" s="2">
        <f>IF(PE22=0,($C$23/0.4536*IF(ISNA(MQ21),'Drive Train'!$F$16,'Drive Train'!$F$17)*4.448*$C$24*$C$21*Y$6)*SIGN(BQ22),BQ22)</f>
        <v>4.4148555312191382</v>
      </c>
      <c r="EF22" s="2">
        <f>IF(PF22=0,($C$23/0.4536*IF(ISNA(MR21),'Drive Train'!$F$16,'Drive Train'!$F$17)*4.448*$C$24*$C$21*Z$6)*SIGN(BR22),BR22)</f>
        <v>3.8797215274349997</v>
      </c>
      <c r="EG22" s="2">
        <f>IF(PG22=0,($C$23/0.4536*IF(ISNA(MS21),'Drive Train'!$F$16,'Drive Train'!$F$17)*4.448*$C$24*$C$21*AA$6)*SIGN(BS22),BS22)</f>
        <v>3.4602921731177019</v>
      </c>
      <c r="EH22" s="2">
        <f>IF(PH22=0,($C$23/0.4536*IF(ISNA(MT21),'Drive Train'!$F$16,'Drive Train'!$F$17)*4.448*$C$24*$C$21*AB$6)*SIGN(BT22),BT22)</f>
        <v>3.1227026928135362</v>
      </c>
      <c r="EI22" s="2">
        <f>IF(PI22=0,($C$23/0.4536*IF(ISNA(MU21),'Drive Train'!$F$16,'Drive Train'!$F$17)*4.448*$C$24*$C$21*AC$6)*SIGN(BU22),BU22)</f>
        <v>2.8451291201189992</v>
      </c>
      <c r="EJ22" s="2">
        <f>IF(PJ22=0,($C$23/0.4536*IF(ISNA(MV21),'Drive Train'!$F$16,'Drive Train'!$F$17)*4.448*$C$24*$C$21*AD$6)*SIGN(BV22),BV22)</f>
        <v>3.9831807681666</v>
      </c>
      <c r="EK22" s="2">
        <f>IF(PK22=0,($C$23/0.4536*IF(ISNA(MW21),'Drive Train'!$F$16,'Drive Train'!$F$17)*4.448*$C$24*$C$21*AE$6)*SIGN(BW22),BW22)</f>
        <v>3.9831807681666</v>
      </c>
      <c r="EL22" s="2">
        <f>IF(PL22=0,($C$23/0.4536*IF(ISNA(MX21),'Drive Train'!$F$16,'Drive Train'!$F$17)*4.448*$C$24*$C$21*AF$6)*SIGN(BX22),BX22)</f>
        <v>3.9831807681666</v>
      </c>
      <c r="EM22" s="2">
        <f>IF(PM22=0,($C$23/0.4536*IF(ISNA(MY21),'Drive Train'!$F$16,'Drive Train'!$F$17)*4.448*$C$24*$C$21*AG$6)*SIGN(BY22),BY22)</f>
        <v>3.9831807681666</v>
      </c>
      <c r="EN22" s="2">
        <f>IF(PN22=0,($C$23/0.4536*IF(ISNA(MZ21),'Drive Train'!$F$16,'Drive Train'!$F$17)*4.448*$C$24*$C$21*AH$6)*SIGN(BZ22),BZ22)</f>
        <v>3.9831807681666</v>
      </c>
      <c r="EO22" s="2">
        <f>IF(PO22=0,($C$23/0.4536*IF(ISNA(NA21),'Drive Train'!$F$16,'Drive Train'!$F$17)*4.448*$C$24*$C$21*AI$6)*SIGN(CA22),CA22)</f>
        <v>3.9831807681666</v>
      </c>
      <c r="EP22" s="2">
        <f>IF(PP22=0,($C$23/0.4536*IF(ISNA(NB21),'Drive Train'!$F$16,'Drive Train'!$F$17)*4.448*$C$24*$C$21*AJ$6)*SIGN(CB22),CB22)</f>
        <v>3.9831807681666</v>
      </c>
      <c r="EQ22" s="2">
        <f>IF(PQ22=0,($C$23/0.4536*IF(ISNA(NC21),'Drive Train'!$F$16,'Drive Train'!$F$17)*4.448*$C$24*$C$21*AK$6)*SIGN(CC22),CC22)</f>
        <v>3.9831807681666</v>
      </c>
      <c r="ER22" s="2">
        <f>IF(PR22=0,($C$23/0.4536*IF(ISNA(ND21),'Drive Train'!$F$16,'Drive Train'!$F$17)*4.448*$C$24*$C$21*AL$6)*SIGN(CD22),CD22)</f>
        <v>3.9831807681666</v>
      </c>
      <c r="ES22" s="2">
        <f>IF(PS22=0,($C$23/0.4536*IF(ISNA(NE21),'Drive Train'!$F$16,'Drive Train'!$F$17)*4.448*$C$24*$C$21*AM$6)*SIGN(CE22),CE22)</f>
        <v>3.9831807681666</v>
      </c>
      <c r="ET22" s="61">
        <f t="shared" si="89"/>
        <v>0.55999999999999994</v>
      </c>
      <c r="EU22" s="259">
        <f>MAX(MIN(IF(AND(OY21=1,NG22&lt;0),-1,1)*(DC22-$C$15)/($C$14-$C$15)*$C$12*$C$21-$C$33*LO22/AO$6 -  OY21*$C$33/$C$21,DY21/$C$19),MAX(EU$8:EU21)*-1)</f>
        <v>0.30705615976096184</v>
      </c>
      <c r="EV22" s="259">
        <f>MAX(MIN(IF(AND(OZ21=1,NH22&lt;0),-1,1)*(DD22-$C$15)/($C$14-$C$15)*$C$12*$C$21-$C$33*LP22/AP$6 -  OZ21*$C$33/$C$21,DZ21/$C$19),MAX(EV$8:EV21)*-1)</f>
        <v>1.1215253186036382</v>
      </c>
      <c r="EW22" s="259">
        <f>MAX(MIN(IF(AND(PA21=1,NI22&lt;0),-1,1)*(DE22-$C$15)/($C$14-$C$15)*$C$12*$C$21-$C$33*LQ22/AQ$6 -  PA21*$C$33/$C$21,EA21/$C$19),MAX(EW$8:EW21)*-1)</f>
        <v>1.0187796474344561</v>
      </c>
      <c r="EX22" s="259">
        <f>MAX(MIN(IF(AND(PB21=1,NJ22&lt;0),-1,1)*(DF22-$C$15)/($C$14-$C$15)*$C$12*$C$21-$C$33*LR22/AR$6 -  PB21*$C$33/$C$21,EB21/$C$19),MAX(EX$8:EX21)*-1)</f>
        <v>0.88426670599185631</v>
      </c>
      <c r="EY22" s="259">
        <f>MAX(MIN(IF(AND(PC21=1,NK22&lt;0),-1,1)*(DG22-$C$15)/($C$14-$C$15)*$C$12*$C$21-$C$33*LS22/AS$6 -  PC21*$C$33/$C$21,EC21/$C$19),MAX(EY$8:EY21)*-1)</f>
        <v>0.72906269309600602</v>
      </c>
      <c r="EZ22" s="259">
        <f>MAX(MIN(IF(AND(PD21=1,NL22&lt;0),-1,1)*(DH22-$C$15)/($C$14-$C$15)*$C$12*$C$21-$C$33*LT22/AT$6 -  PD21*$C$33/$C$21,ED21/$C$19),MAX(EZ$8:EZ21)*-1)</f>
        <v>0.57188948084309976</v>
      </c>
      <c r="FA22" s="259">
        <f>MAX(MIN(IF(AND(PE21=1,NM22&lt;0),-1,1)*(DI22-$C$15)/($C$14-$C$15)*$C$12*$C$21-$C$33*LU22/AU$6 -  PE21*$C$33/$C$21,EE21/$C$19),MAX(FA$8:FA21)*-1)</f>
        <v>0.41871227360284058</v>
      </c>
      <c r="FB22" s="259">
        <f>MAX(MIN(IF(AND(PF21=1,NN22&lt;0),-1,1)*(DJ22-$C$15)/($C$14-$C$15)*$C$12*$C$21-$C$33*LV22/AV$6 -  PF21*$C$33/$C$21,EF21/$C$19),MAX(FB$8:FB21)*-1)</f>
        <v>0.27972263575996087</v>
      </c>
      <c r="FC22" s="259">
        <f>MAX(MIN(IF(AND(PG21=1,NO22&lt;0),-1,1)*(DK22-$C$15)/($C$14-$C$15)*$C$12*$C$21-$C$33*LW22/AW$6 -  PG21*$C$33/$C$21,EG21/$C$19),MAX(FC$8:FC21)*-1)</f>
        <v>0.1729168366987569</v>
      </c>
      <c r="FD22" s="259">
        <f>MAX(MIN(IF(AND(PH21=1,NP22&lt;0),-1,1)*(DL22-$C$15)/($C$14-$C$15)*$C$12*$C$21-$C$33*LX22/AX$6 -  PH21*$C$33/$C$21,EH21/$C$19),MAX(FD$8:FD21)*-1)</f>
        <v>9.5975175398937823E-2</v>
      </c>
      <c r="FE22" s="259">
        <f>MAX(MIN(IF(AND(PI21=1,NQ22&lt;0),-1,1)*(DM22-$C$15)/($C$14-$C$15)*$C$12*$C$21-$C$33*LY22/AY$6 -  PI21*$C$33/$C$21,EI21/$C$19),MAX(FE$8:FE21)*-1)</f>
        <v>4.7299825764003156E-2</v>
      </c>
      <c r="FF22" s="259">
        <f>MAX(MIN(IF(AND(PJ21=1,NR22&lt;0),-1,1)*(DN22-$C$15)/($C$14-$C$15)*$C$12*$C$21-$C$33*LZ22/AZ$6 -  PJ21*$C$33/$C$21,EJ21/$C$19),MAX(FF$8:FF21)*-1)</f>
        <v>0.27355911219632223</v>
      </c>
      <c r="FG22" s="259">
        <f>MAX(MIN(IF(AND(PK21=1,NS22&lt;0),-1,1)*(DO22-$C$15)/($C$14-$C$15)*$C$12*$C$21-$C$33*MA22/BA$6 -  PK21*$C$33/$C$21,EK21/$C$19),MAX(FG$8:FG21)*-1)</f>
        <v>0.33503168858703763</v>
      </c>
      <c r="FH22" s="259">
        <f>MAX(MIN(IF(AND(PL21=1,NT22&lt;0),-1,1)*(DP22-$C$15)/($C$14-$C$15)*$C$12*$C$21-$C$33*MB22/BB$6 -  PL21*$C$33/$C$21,EL21/$C$19),MAX(FH$8:FH21)*-1)</f>
        <v>0.39650426497775304</v>
      </c>
      <c r="FI22" s="259">
        <f>MAX(MIN(IF(AND(PM21=1,NU22&lt;0),-1,1)*(DQ22-$C$15)/($C$14-$C$15)*$C$12*$C$21-$C$33*MC22/BC$6 -  PM21*$C$33/$C$21,EM21/$C$19),MAX(FI$8:FI21)*-1)</f>
        <v>0.45797684136846839</v>
      </c>
      <c r="FJ22" s="259">
        <f>MAX(MIN(IF(AND(PN21=1,NV22&lt;0),-1,1)*(DR22-$C$15)/($C$14-$C$15)*$C$12*$C$21-$C$33*MD22/BD$6 -  PN21*$C$33/$C$21,EN21/$C$19),MAX(FJ$8:FJ21)*-1)</f>
        <v>0.46532942098993202</v>
      </c>
      <c r="FK22" s="259">
        <f>MAX(MIN(IF(AND(PO21=1,NW22&lt;0),-1,1)*(DS22-$C$15)/($C$14-$C$15)*$C$12*$C$21-$C$33*ME22/BE$6 -  PO21*$C$33/$C$21,EO21/$C$19),MAX(FK$8:FK21)*-1)</f>
        <v>0.39470017365641558</v>
      </c>
      <c r="FL22" s="259">
        <f>MAX(MIN(IF(AND(PP21=1,NX22&lt;0),-1,1)*(DT22-$C$15)/($C$14-$C$15)*$C$12*$C$21-$C$33*MF22/BF$6 -  PP21*$C$33/$C$21,EP21/$C$19),MAX(FL$8:FL21)*-1)</f>
        <v>0.35177564220274682</v>
      </c>
      <c r="FM22" s="259">
        <f>MAX(MIN(IF(AND(PQ21=1,NY22&lt;0),-1,1)*(DU22-$C$15)/($C$14-$C$15)*$C$12*$C$21-$C$33*MG22/BG$6 -  PQ21*$C$33/$C$21,EQ21/$C$19),MAX(FM$8:FM21)*-1)</f>
        <v>0.32555187817408116</v>
      </c>
      <c r="FN22" s="259">
        <f>MAX(MIN(IF(AND(PR21=1,NZ22&lt;0),-1,1)*(DV22-$C$15)/($C$14-$C$15)*$C$12*$C$21-$C$33*MH22/BH$6 -  PR21*$C$33/$C$21,ER21/$C$19),MAX(FN$8:FN21)*-1)</f>
        <v>0.31039281737821145</v>
      </c>
      <c r="FO22" s="259">
        <f>MAX(MIN(IF(AND(PS21=1,OA22&lt;0),-1,1)*(DW22-$C$15)/($C$14-$C$15)*$C$12*$C$21-$C$33*MI22/BI$6 -  PS21*$C$33/$C$21,ES21/$C$19),MAX(FO$8:FO21)*-1)</f>
        <v>0.30697334511521834</v>
      </c>
      <c r="FP22" s="61">
        <f t="shared" si="118"/>
        <v>0.55999999999999994</v>
      </c>
      <c r="FQ22" s="260">
        <f>IF(AND(KS22=1,OY22=1),0,MIN((ABS(($C$14-$C$15)*EU22/$C$12/$C$21)+$C$15)/$C$21,DC22))</f>
        <v>24.206575878706371</v>
      </c>
      <c r="FR22" s="260">
        <f>IF(AND(KT22=1,OZ22=1),0,MIN((ABS(($C$14-$C$15)*EV22/$C$12/$C$21)+$C$15)/$C$21,DD22))</f>
        <v>72.207311582455148</v>
      </c>
      <c r="FS22" s="260">
        <f>IF(AND(KU22=1,PA22=1),0,MIN((ABS(($C$14-$C$15)*EW22/$C$12/$C$21)+$C$15)/$C$21,DE22))</f>
        <v>67.641575108670366</v>
      </c>
      <c r="FT22" s="260">
        <f>IF(AND(KV22=1,PB22=1),0,MIN((ABS(($C$14-$C$15)*EX22/$C$12/$C$21)+$C$15)/$C$21,DF22))</f>
        <v>61.517267913428341</v>
      </c>
      <c r="FU22" s="260">
        <f>IF(AND(KW22=1,PC22=1),0,MIN((ABS(($C$14-$C$15)*EY22/$C$12/$C$21)+$C$15)/$C$21,DG22))</f>
        <v>53.183606759663235</v>
      </c>
      <c r="FV22" s="260">
        <f>IF(AND(KX22=1,PD22=1),0,MIN((ABS(($C$14-$C$15)*EZ22/$C$12/$C$21)+$C$15)/$C$21,DH22))</f>
        <v>42.391325917186904</v>
      </c>
      <c r="FW22" s="260">
        <f>IF(AND(KY22=1,PE22=1),0,MIN((ABS(($C$14-$C$15)*FA22/$C$12/$C$21)+$C$15)/$C$21,DI22))</f>
        <v>31.873430306941067</v>
      </c>
      <c r="FX22" s="260">
        <f>IF(AND(KZ22=1,PF22=1),0,MIN((ABS(($C$14-$C$15)*FB22/$C$12/$C$21)+$C$15)/$C$21,DJ22))</f>
        <v>22.329722544699926</v>
      </c>
      <c r="FY22" s="260">
        <f>IF(AND(LA22=1,PG22=1),0,MIN((ABS(($C$14-$C$15)*FC22/$C$12/$C$21)+$C$15)/$C$21,DK22))</f>
        <v>14.995914432291789</v>
      </c>
      <c r="FZ22" s="260">
        <f>IF(AND(LB22=1,PH22=1),0,MIN((ABS(($C$14-$C$15)*FD22/$C$12/$C$21)+$C$15)/$C$21,DL22))</f>
        <v>9.7127239615251177</v>
      </c>
      <c r="GA22" s="260">
        <f>IF(AND(LC22=1,PI22=1),0,MIN((ABS(($C$14-$C$15)*FE22/$C$12/$C$21)+$C$15)/$C$21,DM22))</f>
        <v>6.370436584203734</v>
      </c>
      <c r="GB22" s="260">
        <f>IF(AND(LD22=1,PJ22=1),0,MIN((ABS(($C$14-$C$15)*FF22/$C$12/$C$21)+$C$15)/$C$21,DN22))</f>
        <v>21.906504896319905</v>
      </c>
      <c r="GC22" s="260">
        <f>IF(AND(LE22=1,PK22=1),0,MIN((ABS(($C$14-$C$15)*FG22/$C$12/$C$21)+$C$15)/$C$21,DO22))</f>
        <v>26.127512401413476</v>
      </c>
      <c r="GD22" s="260">
        <f>IF(AND(LF22=1,PL22=1),0,MIN((ABS(($C$14-$C$15)*FH22/$C$12/$C$21)+$C$15)/$C$21,DP22))</f>
        <v>30.34851990650704</v>
      </c>
      <c r="GE22" s="260">
        <f>IF(AND(LG22=1,PM22=1),0,MIN((ABS(($C$14-$C$15)*FI22/$C$12/$C$21)+$C$15)/$C$21,DQ22))</f>
        <v>34.569527411600603</v>
      </c>
      <c r="GF22" s="260">
        <f>IF(AND(LH22=1,PN22=1),0,MIN((ABS(($C$14-$C$15)*FJ22/$C$12/$C$21)+$C$15)/$C$21,DR22))</f>
        <v>35.074391459704565</v>
      </c>
      <c r="GG22" s="260">
        <f>IF(AND(LI22=1,PO22=1),0,MIN((ABS(($C$14-$C$15)*FK22/$C$12/$C$21)+$C$15)/$C$21,DS22))</f>
        <v>30.224642179976783</v>
      </c>
      <c r="GH22" s="260">
        <f>IF(AND(LJ22=1,PP22=1),0,MIN((ABS(($C$14-$C$15)*FL22/$C$12/$C$21)+$C$15)/$C$21,DT22))</f>
        <v>27.277234082633292</v>
      </c>
      <c r="GI22" s="260">
        <f>IF(AND(LK22=1,PQ22=1),0,MIN((ABS(($C$14-$C$15)*FM22/$C$12/$C$21)+$C$15)/$C$21,DU22))</f>
        <v>25.476582291609308</v>
      </c>
      <c r="GJ22" s="260">
        <f>IF(AND(LL22=1,PR22=1),0,MIN((ABS(($C$14-$C$15)*FN22/$C$12/$C$21)+$C$15)/$C$21,DV22))</f>
        <v>24.435687096606546</v>
      </c>
      <c r="GK22" s="260">
        <f>IF(AND(LM22=1,PS22=1),0,MIN((ABS(($C$14-$C$15)*FO22/$C$12/$C$21)+$C$15)/$C$21,DW22))</f>
        <v>24.200889420423039</v>
      </c>
      <c r="GL22" s="61">
        <f t="shared" si="119"/>
        <v>0.55999999999999994</v>
      </c>
      <c r="GM22" s="57">
        <f>IF(AND(KS21=1,OY21=1),0,EU22*$C$19/S$6/$C$24/$C$23*3.39*$C$21)</f>
        <v>7.9471996707699626</v>
      </c>
      <c r="GN22" s="57">
        <f>IF(AND(KT21=1,OZ21=1),0,EV22*$C$19/T$6/$C$24/$C$23*3.39*$C$21)</f>
        <v>8.1276206343412056</v>
      </c>
      <c r="GO22" s="57">
        <f>IF(AND(KU21=1,PA21=1),0,EW22*$C$19/U$6/$C$24/$C$23*3.39*$C$21)</f>
        <v>10.664375908495247</v>
      </c>
      <c r="GP22" s="57">
        <f>IF(AND(KV21=1,PB21=1),0,EX22*$C$19/V$6/$C$24/$C$23*3.39*$C$21)</f>
        <v>12.104421195480565</v>
      </c>
      <c r="GQ22" s="57">
        <f>IF(AND(KW21=1,PC21=1),0,EY22*$C$19/W$6/$C$24/$C$23*3.39*$C$21)</f>
        <v>12.328095861622845</v>
      </c>
      <c r="GR22" s="57">
        <f>IF(AND(KX21=1,PD21=1),0,EZ22*$C$19/X$6/$C$24/$C$23*3.39*$C$21)</f>
        <v>11.512349069911229</v>
      </c>
      <c r="GS22" s="57">
        <f>IF(AND(KY21=1,PE21=1),0,FA22*$C$19/Y$6/$C$24/$C$23*3.39*$C$21)</f>
        <v>9.7774481564169466</v>
      </c>
      <c r="GT22" s="57">
        <f>IF(AND(KZ21=1,PF21=1),0,FB22*$C$19/Z$6/$C$24/$C$23*3.39*$C$21)</f>
        <v>7.4328160391365747</v>
      </c>
      <c r="GU22" s="57">
        <f>IF(AND(LA21=1,PG21=1),0,FC22*$C$19/AA$6/$C$24/$C$23*3.39*$C$21)</f>
        <v>5.1517032490004393</v>
      </c>
      <c r="GV22" s="57">
        <f>IF(AND(LB21=1,PH21=1),0,FD22*$C$19/AB$6/$C$24/$C$23*3.39*$C$21)</f>
        <v>3.1685065096140965</v>
      </c>
      <c r="GW22" s="57">
        <f>IF(AND(LC21=1,PI21=1),0,FE22*$C$19/AC$6/$C$24/$C$23*3.39*$C$21)</f>
        <v>1.7138937191310981</v>
      </c>
      <c r="GX22" s="57">
        <f>IF(AND(LD21=1,PJ21=1),0,FF22*$C$19/AD$6/$C$24/$C$23*3.39*$C$21)</f>
        <v>7.0802321245572184</v>
      </c>
      <c r="GY22" s="57">
        <f>IF(AND(LE21=1,PK21=1),0,FG22*$C$19/AE$6/$C$24/$C$23*3.39*$C$21)</f>
        <v>8.6712597699038891</v>
      </c>
      <c r="GZ22" s="57">
        <f>IF(AND(LF21=1,PL21=1),0,FH22*$C$19/AF$6/$C$24/$C$23*3.39*$C$21)</f>
        <v>10.262287415250562</v>
      </c>
      <c r="HA22" s="57">
        <f>IF(AND(LG21=1,PM21=1),0,FI22*$C$19/AG$6/$C$24/$C$23*3.39*$C$21)</f>
        <v>11.853315060597234</v>
      </c>
      <c r="HB22" s="57">
        <f>IF(AND(LH21=1,PN21=1),0,FJ22*$C$19/AH$6/$C$24/$C$23*3.39*$C$21)</f>
        <v>12.043613859333249</v>
      </c>
      <c r="HC22" s="57">
        <f>IF(AND(LI21=1,PO21=1),0,FK22*$C$19/AI$6/$C$24/$C$23*3.39*$C$21)</f>
        <v>10.215594087339037</v>
      </c>
      <c r="HD22" s="57">
        <f>IF(AND(LJ21=1,PP21=1),0,FL22*$C$19/AJ$6/$C$24/$C$23*3.39*$C$21)</f>
        <v>9.1046252583726535</v>
      </c>
      <c r="HE22" s="57">
        <f>IF(AND(LK21=1,PQ21=1),0,FM22*$C$19/AK$6/$C$24/$C$23*3.39*$C$21)</f>
        <v>8.4259041768050302</v>
      </c>
      <c r="HF22" s="57">
        <f>IF(AND(LL21=1,PR21=1),0,FN22*$C$19/AL$6/$C$24/$C$23*3.39*$C$21)</f>
        <v>8.03355874051773</v>
      </c>
      <c r="HG22" s="57">
        <f>IF(AND(LM21=1,PS21=1),0,FO22*$C$19/AM$6/$C$24/$C$23*3.39*$C$21)</f>
        <v>7.945056269621781</v>
      </c>
      <c r="HH22" s="61">
        <f t="shared" si="120"/>
        <v>0.55999999999999994</v>
      </c>
      <c r="HI22" s="57">
        <f t="shared" si="121"/>
        <v>7.9471996707699626</v>
      </c>
      <c r="HJ22" s="57">
        <f t="shared" si="122"/>
        <v>8.1276206343412056</v>
      </c>
      <c r="HK22" s="57">
        <f t="shared" si="123"/>
        <v>10.664375908495247</v>
      </c>
      <c r="HL22" s="57">
        <f t="shared" si="124"/>
        <v>12.104421195480565</v>
      </c>
      <c r="HM22" s="57">
        <f t="shared" si="125"/>
        <v>12.328095861622845</v>
      </c>
      <c r="HN22" s="57">
        <f t="shared" si="126"/>
        <v>11.512349069911229</v>
      </c>
      <c r="HO22" s="57">
        <f t="shared" si="127"/>
        <v>9.7774481564169466</v>
      </c>
      <c r="HP22" s="57">
        <f t="shared" si="128"/>
        <v>7.4328160391365747</v>
      </c>
      <c r="HQ22" s="57">
        <f t="shared" si="129"/>
        <v>5.1517032490004393</v>
      </c>
      <c r="HR22" s="57">
        <f t="shared" si="130"/>
        <v>3.1685065096140965</v>
      </c>
      <c r="HS22" s="57">
        <f t="shared" si="131"/>
        <v>1.7138937191310981</v>
      </c>
      <c r="HT22" s="57">
        <f t="shared" si="132"/>
        <v>7.0802321245572184</v>
      </c>
      <c r="HU22" s="57">
        <f t="shared" si="133"/>
        <v>8.6712597699038891</v>
      </c>
      <c r="HV22" s="57">
        <f t="shared" si="134"/>
        <v>10.262287415250562</v>
      </c>
      <c r="HW22" s="57">
        <f t="shared" si="135"/>
        <v>11.853315060597234</v>
      </c>
      <c r="HX22" s="57">
        <f t="shared" si="136"/>
        <v>12.043613859333249</v>
      </c>
      <c r="HY22" s="57">
        <f t="shared" si="137"/>
        <v>10.215594087339037</v>
      </c>
      <c r="HZ22" s="57">
        <f t="shared" si="138"/>
        <v>9.1046252583726535</v>
      </c>
      <c r="IA22" s="57">
        <f t="shared" si="139"/>
        <v>8.4259041768050302</v>
      </c>
      <c r="IB22" s="57">
        <f t="shared" si="140"/>
        <v>8.03355874051773</v>
      </c>
      <c r="IC22" s="57">
        <f t="shared" si="141"/>
        <v>7.945056269621781</v>
      </c>
      <c r="ID22" s="61">
        <f t="shared" si="142"/>
        <v>0.55999999999999994</v>
      </c>
      <c r="IE22" s="57">
        <f t="shared" si="143"/>
        <v>10.36678652632126</v>
      </c>
      <c r="IF22" s="57">
        <f t="shared" si="144"/>
        <v>7.2684975821823778</v>
      </c>
      <c r="IG22" s="57">
        <f t="shared" si="145"/>
        <v>7.5653019547374019</v>
      </c>
      <c r="IH22" s="57">
        <f t="shared" si="146"/>
        <v>7.9588167197077127</v>
      </c>
      <c r="II22" s="57">
        <f t="shared" si="147"/>
        <v>8.4626433951642426</v>
      </c>
      <c r="IJ22" s="57">
        <f t="shared" si="148"/>
        <v>9.1575172046584257</v>
      </c>
      <c r="IK22" s="57">
        <f t="shared" si="149"/>
        <v>9.848012080224164</v>
      </c>
      <c r="IL22" s="57">
        <f t="shared" si="150"/>
        <v>10.49629477191502</v>
      </c>
      <c r="IM22" s="57">
        <f t="shared" si="151"/>
        <v>11.017501091231461</v>
      </c>
      <c r="IN22" s="57">
        <f t="shared" si="152"/>
        <v>11.418231228437422</v>
      </c>
      <c r="IO22" s="57">
        <f t="shared" si="153"/>
        <v>11.692682952260574</v>
      </c>
      <c r="IP22" s="57">
        <f t="shared" si="154"/>
        <v>10.700879376655827</v>
      </c>
      <c r="IQ22" s="57">
        <f t="shared" si="155"/>
        <v>10.407226680247485</v>
      </c>
      <c r="IR22" s="57">
        <f t="shared" si="156"/>
        <v>10.113573983839142</v>
      </c>
      <c r="IS22" s="57">
        <f t="shared" si="157"/>
        <v>9.8199212874307982</v>
      </c>
      <c r="IT22" s="57">
        <f t="shared" si="158"/>
        <v>9.5262685910224558</v>
      </c>
      <c r="IU22" s="57">
        <f t="shared" si="159"/>
        <v>9.9235633515067789</v>
      </c>
      <c r="IV22" s="57">
        <f t="shared" si="160"/>
        <v>10.138268933048305</v>
      </c>
      <c r="IW22" s="57">
        <f t="shared" si="161"/>
        <v>10.271902865931887</v>
      </c>
      <c r="IX22" s="57">
        <f t="shared" si="162"/>
        <v>10.349614386414856</v>
      </c>
      <c r="IY22" s="57">
        <f t="shared" si="163"/>
        <v>10.367159150786994</v>
      </c>
      <c r="IZ22" s="61">
        <f t="shared" si="164"/>
        <v>0.55999999999999994</v>
      </c>
      <c r="JA22" s="260" t="e">
        <f t="shared" si="240"/>
        <v>#N/A</v>
      </c>
      <c r="JB22" s="260" t="e">
        <f t="shared" si="241"/>
        <v>#N/A</v>
      </c>
      <c r="JC22" s="260" t="e">
        <f t="shared" si="242"/>
        <v>#N/A</v>
      </c>
      <c r="JD22" s="260" t="e">
        <f t="shared" si="243"/>
        <v>#N/A</v>
      </c>
      <c r="JE22" s="260" t="e">
        <f t="shared" si="244"/>
        <v>#N/A</v>
      </c>
      <c r="JF22" s="260" t="e">
        <f t="shared" si="245"/>
        <v>#N/A</v>
      </c>
      <c r="JG22" s="260" t="e">
        <f t="shared" si="246"/>
        <v>#N/A</v>
      </c>
      <c r="JH22" s="260" t="e">
        <f t="shared" si="247"/>
        <v>#N/A</v>
      </c>
      <c r="JI22" s="260" t="e">
        <f t="shared" si="248"/>
        <v>#N/A</v>
      </c>
      <c r="JJ22" s="260" t="e">
        <f t="shared" si="249"/>
        <v>#N/A</v>
      </c>
      <c r="JK22" s="260" t="e">
        <f t="shared" si="250"/>
        <v>#N/A</v>
      </c>
      <c r="JL22" s="260" t="e">
        <f t="shared" si="251"/>
        <v>#N/A</v>
      </c>
      <c r="JM22" s="260" t="e">
        <f t="shared" si="252"/>
        <v>#N/A</v>
      </c>
      <c r="JN22" s="260" t="e">
        <f t="shared" si="253"/>
        <v>#N/A</v>
      </c>
      <c r="JO22" s="260" t="e">
        <f t="shared" si="254"/>
        <v>#N/A</v>
      </c>
      <c r="JP22" s="260" t="e">
        <f t="shared" si="255"/>
        <v>#N/A</v>
      </c>
      <c r="JQ22" s="260" t="e">
        <f t="shared" si="256"/>
        <v>#N/A</v>
      </c>
      <c r="JR22" s="260" t="e">
        <f t="shared" si="257"/>
        <v>#N/A</v>
      </c>
      <c r="JS22" s="260" t="e">
        <f t="shared" si="258"/>
        <v>#N/A</v>
      </c>
      <c r="JT22" s="260" t="e">
        <f t="shared" si="259"/>
        <v>#N/A</v>
      </c>
      <c r="JU22" s="260" t="e">
        <f t="shared" si="260"/>
        <v>#N/A</v>
      </c>
      <c r="JV22" s="61">
        <f t="shared" si="166"/>
        <v>0.55999999999999994</v>
      </c>
      <c r="JW22" s="46">
        <f>IF(AND(KS22=0,HI22&lt;=$C$40),1,0)</f>
        <v>0</v>
      </c>
      <c r="JX22" s="46">
        <f>IF(AND(KT22=0,HJ22&lt;=$C$40),1,0)</f>
        <v>0</v>
      </c>
      <c r="JY22" s="46">
        <f>IF(AND(KU22=0,HK22&lt;=$C$40),1,0)</f>
        <v>0</v>
      </c>
      <c r="JZ22" s="46">
        <f>IF(AND(KV22=0,HL22&lt;=$C$40),1,0)</f>
        <v>0</v>
      </c>
      <c r="KA22" s="46">
        <f>IF(AND(KW22=0,HM22&lt;=$C$40),1,0)</f>
        <v>0</v>
      </c>
      <c r="KB22" s="46">
        <f>IF(AND(KX22=0,HN22&lt;=$C$40),1,0)</f>
        <v>0</v>
      </c>
      <c r="KC22" s="46">
        <f>IF(AND(KY22=0,HO22&lt;=$C$40),1,0)</f>
        <v>0</v>
      </c>
      <c r="KD22" s="46">
        <f>IF(AND(KZ22=0,HP22&lt;=$C$40),1,0)</f>
        <v>0</v>
      </c>
      <c r="KE22" s="46">
        <f>IF(AND(LA22=0,HQ22&lt;=$C$40),1,0)</f>
        <v>0</v>
      </c>
      <c r="KF22" s="46">
        <f>IF(AND(LB22=0,HR22&lt;=$C$40),1,0)</f>
        <v>0</v>
      </c>
      <c r="KG22" s="46">
        <f>IF(AND(LC22=0,HS22&lt;=$C$40),1,0)</f>
        <v>0</v>
      </c>
      <c r="KH22" s="46">
        <f>IF(AND(LD22=0,HT22&lt;=$C$40),1,0)</f>
        <v>0</v>
      </c>
      <c r="KI22" s="46">
        <f>IF(AND(LE22=0,HU22&lt;=$C$40),1,0)</f>
        <v>0</v>
      </c>
      <c r="KJ22" s="46">
        <f>IF(AND(LF22=0,HV22&lt;=$C$40),1,0)</f>
        <v>0</v>
      </c>
      <c r="KK22" s="46">
        <f>IF(AND(LG22=0,HW22&lt;=$C$40),1,0)</f>
        <v>0</v>
      </c>
      <c r="KL22" s="46">
        <f>IF(AND(LH22=0,HX22&lt;=$C$40),1,0)</f>
        <v>0</v>
      </c>
      <c r="KM22" s="46">
        <f>IF(AND(LI22=0,HY22&lt;=$C$40),1,0)</f>
        <v>0</v>
      </c>
      <c r="KN22" s="46">
        <f>IF(AND(LJ22=0,HZ22&lt;=$C$40),1,0)</f>
        <v>0</v>
      </c>
      <c r="KO22" s="46">
        <f>IF(AND(LK22=0,IA22&lt;=$C$40),1,0)</f>
        <v>0</v>
      </c>
      <c r="KP22" s="46">
        <f>IF(AND(LL22=0,IB22&lt;=$C$40),1,0)</f>
        <v>0</v>
      </c>
      <c r="KQ22" s="46">
        <f>IF(AND(LM22=0,IC22&lt;=$C$40),1,0)</f>
        <v>0</v>
      </c>
      <c r="KR22" s="61">
        <f t="shared" si="167"/>
        <v>0.55999999999999994</v>
      </c>
      <c r="KS22" s="1">
        <f>IF(OR(KS21=1,AND(OY22=1,LO22&lt;=$C$41)),1,0)</f>
        <v>0</v>
      </c>
      <c r="KT22" s="1">
        <f>IF(OR(KT21=1,AND(OZ22=1,LP22&lt;=$C$41)),1,0)</f>
        <v>0</v>
      </c>
      <c r="KU22" s="1">
        <f>IF(OR(KU21=1,AND(PA22=1,LQ22&lt;=$C$41)),1,0)</f>
        <v>0</v>
      </c>
      <c r="KV22" s="1">
        <f>IF(OR(KV21=1,AND(PB22=1,LR22&lt;=$C$41)),1,0)</f>
        <v>0</v>
      </c>
      <c r="KW22" s="1">
        <f>IF(OR(KW21=1,AND(PC22=1,LS22&lt;=$C$41)),1,0)</f>
        <v>0</v>
      </c>
      <c r="KX22" s="1">
        <f>IF(OR(KX21=1,AND(PD22=1,LT22&lt;=$C$41)),1,0)</f>
        <v>0</v>
      </c>
      <c r="KY22" s="1">
        <f>IF(OR(KY21=1,AND(PE22=1,LU22&lt;=$C$41)),1,0)</f>
        <v>0</v>
      </c>
      <c r="KZ22" s="1">
        <f>IF(OR(KZ21=1,AND(PF22=1,LV22&lt;=$C$41)),1,0)</f>
        <v>0</v>
      </c>
      <c r="LA22" s="1">
        <f>IF(OR(LA21=1,AND(PG22=1,LW22&lt;=$C$41)),1,0)</f>
        <v>0</v>
      </c>
      <c r="LB22" s="1">
        <f>IF(OR(LB21=1,AND(PH22=1,LX22&lt;=$C$41)),1,0)</f>
        <v>0</v>
      </c>
      <c r="LC22" s="1">
        <f>IF(OR(LC21=1,AND(PI22=1,LY22&lt;=$C$41)),1,0)</f>
        <v>0</v>
      </c>
      <c r="LD22" s="1">
        <f>IF(OR(LD21=1,AND(PJ22=1,LZ22&lt;=$C$41)),1,0)</f>
        <v>0</v>
      </c>
      <c r="LE22" s="1">
        <f>IF(OR(LE21=1,AND(PK22=1,MA22&lt;=$C$41)),1,0)</f>
        <v>0</v>
      </c>
      <c r="LF22" s="1">
        <f>IF(OR(LF21=1,AND(PL22=1,MB22&lt;=$C$41)),1,0)</f>
        <v>0</v>
      </c>
      <c r="LG22" s="1">
        <f>IF(OR(LG21=1,AND(PM22=1,MC22&lt;=$C$41)),1,0)</f>
        <v>0</v>
      </c>
      <c r="LH22" s="1">
        <f>IF(OR(LH21=1,AND(PN22=1,MD22&lt;=$C$41)),1,0)</f>
        <v>0</v>
      </c>
      <c r="LI22" s="1">
        <f>IF(OR(LI21=1,AND(PO22=1,ME22&lt;=$C$41)),1,0)</f>
        <v>0</v>
      </c>
      <c r="LJ22" s="1">
        <f>IF(OR(LJ21=1,AND(PP22=1,MF22&lt;=$C$41)),1,0)</f>
        <v>0</v>
      </c>
      <c r="LK22" s="1">
        <f>IF(OR(LK21=1,AND(PQ22=1,MG22&lt;=$C$41)),1,0)</f>
        <v>0</v>
      </c>
      <c r="LL22" s="1">
        <f>IF(OR(LL21=1,AND(PR22=1,MH22&lt;=$C$41)),1,0)</f>
        <v>0</v>
      </c>
      <c r="LM22" s="1">
        <f>IF(OR(LM21=1,AND(PS22=1,MI22&lt;=$C$41)),1,0)</f>
        <v>0</v>
      </c>
      <c r="LN22" s="61">
        <f t="shared" si="168"/>
        <v>0.55999999999999994</v>
      </c>
      <c r="LO22" s="57">
        <f t="shared" si="169"/>
        <v>9.6105626944998601</v>
      </c>
      <c r="LP22" s="57">
        <f t="shared" si="170"/>
        <v>4.4724885859089074</v>
      </c>
      <c r="LQ22" s="57">
        <f t="shared" si="171"/>
        <v>6.1862218676230896</v>
      </c>
      <c r="LR22" s="57">
        <f t="shared" si="172"/>
        <v>7.6131833719169268</v>
      </c>
      <c r="LS22" s="57">
        <f t="shared" si="173"/>
        <v>8.6881717132802532</v>
      </c>
      <c r="LT22" s="57">
        <f t="shared" si="174"/>
        <v>9.3789742229974546</v>
      </c>
      <c r="LU22" s="57">
        <f t="shared" si="175"/>
        <v>9.6314243680998999</v>
      </c>
      <c r="LV22" s="57">
        <f t="shared" si="176"/>
        <v>9.5695988649608381</v>
      </c>
      <c r="LW22" s="57">
        <f t="shared" si="177"/>
        <v>9.228752495403338</v>
      </c>
      <c r="LX22" s="57">
        <f t="shared" si="178"/>
        <v>8.7519163299043878</v>
      </c>
      <c r="LY22" s="57">
        <f t="shared" si="179"/>
        <v>8.2083303410511945</v>
      </c>
      <c r="LZ22" s="57">
        <f t="shared" si="180"/>
        <v>4.3350584767229119</v>
      </c>
      <c r="MA22" s="57">
        <f t="shared" si="181"/>
        <v>5.3092070299515832</v>
      </c>
      <c r="MB22" s="57">
        <f t="shared" si="182"/>
        <v>6.2833555831802572</v>
      </c>
      <c r="MC22" s="57">
        <f t="shared" si="183"/>
        <v>7.2575041364089268</v>
      </c>
      <c r="MD22" s="57">
        <f t="shared" si="184"/>
        <v>8.231652689637599</v>
      </c>
      <c r="ME22" s="57">
        <f t="shared" si="185"/>
        <v>8.880491301461662</v>
      </c>
      <c r="MF22" s="57">
        <f t="shared" si="186"/>
        <v>9.2440465751851626</v>
      </c>
      <c r="MG22" s="57">
        <f t="shared" si="187"/>
        <v>9.4605491832119437</v>
      </c>
      <c r="MH22" s="57">
        <f t="shared" si="188"/>
        <v>9.5836572232719437</v>
      </c>
      <c r="MI22" s="57">
        <f t="shared" si="189"/>
        <v>9.6112123989636054</v>
      </c>
      <c r="MJ22" s="61">
        <f t="shared" si="190"/>
        <v>0.55999999999999994</v>
      </c>
      <c r="MK22" s="57" t="e">
        <f>IF(AND(ABS(CG22)&gt;0,EU22*$C$19&gt;=DY21,NG22&lt;&gt;0),3,NA())</f>
        <v>#N/A</v>
      </c>
      <c r="ML22" s="57" t="e">
        <f t="shared" si="261"/>
        <v>#N/A</v>
      </c>
      <c r="MM22" s="57" t="e">
        <f t="shared" si="262"/>
        <v>#N/A</v>
      </c>
      <c r="MN22" s="57" t="e">
        <f t="shared" si="263"/>
        <v>#N/A</v>
      </c>
      <c r="MO22" s="57" t="e">
        <f t="shared" si="264"/>
        <v>#N/A</v>
      </c>
      <c r="MP22" s="57" t="e">
        <f t="shared" si="265"/>
        <v>#N/A</v>
      </c>
      <c r="MQ22" s="57" t="e">
        <f t="shared" si="266"/>
        <v>#N/A</v>
      </c>
      <c r="MR22" s="57" t="e">
        <f t="shared" si="267"/>
        <v>#N/A</v>
      </c>
      <c r="MS22" s="57" t="e">
        <f t="shared" si="268"/>
        <v>#N/A</v>
      </c>
      <c r="MT22" s="57" t="e">
        <f t="shared" si="269"/>
        <v>#N/A</v>
      </c>
      <c r="MU22" s="57" t="e">
        <f t="shared" si="270"/>
        <v>#N/A</v>
      </c>
      <c r="MV22" s="57" t="e">
        <f t="shared" si="271"/>
        <v>#N/A</v>
      </c>
      <c r="MW22" s="57" t="e">
        <f t="shared" si="272"/>
        <v>#N/A</v>
      </c>
      <c r="MX22" s="57" t="e">
        <f t="shared" si="273"/>
        <v>#N/A</v>
      </c>
      <c r="MY22" s="57" t="e">
        <f t="shared" si="274"/>
        <v>#N/A</v>
      </c>
      <c r="MZ22" s="57" t="e">
        <f t="shared" si="275"/>
        <v>#N/A</v>
      </c>
      <c r="NA22" s="57" t="e">
        <f t="shared" si="276"/>
        <v>#N/A</v>
      </c>
      <c r="NB22" s="57" t="e">
        <f t="shared" si="277"/>
        <v>#N/A</v>
      </c>
      <c r="NC22" s="57" t="e">
        <f t="shared" si="278"/>
        <v>#N/A</v>
      </c>
      <c r="ND22" s="57" t="e">
        <f t="shared" si="279"/>
        <v>#N/A</v>
      </c>
      <c r="NE22" s="57" t="e">
        <f t="shared" si="280"/>
        <v>#N/A</v>
      </c>
      <c r="NF22" s="61">
        <f t="shared" si="211"/>
        <v>0.55999999999999994</v>
      </c>
      <c r="NG22" s="260">
        <f>IF(OY21=0,MIN('Drive Train'!$F$35-FQ21*$C$19*'Drive Train'!$F$39,NG21+$C$39)-$C$7,IF(LO21-1&lt;=0,0,IF($C$37=Motors!$C$29,MAX(MAX(NG$8:NG21)*-1,NG21-$C$39),MAX(0,MAX(NG$8:NG21)*-1,NG21-$C$39))))</f>
        <v>10.36678652632126</v>
      </c>
      <c r="NH22" s="260">
        <f>IF(OZ21=0,MIN('Drive Train'!$F$35-FR21*$C$19*'Drive Train'!$F$39,NH21+$C$39)-$C$7,IF(LP21-1&lt;=0,0,IF($C$37=Motors!$C$29,MAX(MAX(NH$8:NH21)*-1,NH21-$C$39),MAX(0,MAX(NH$8:NH21)*-1,NH21-$C$39))))</f>
        <v>7.2684975821823778</v>
      </c>
      <c r="NI22" s="260">
        <f>IF(PA21=0,MIN('Drive Train'!$F$35-FS21*$C$19*'Drive Train'!$F$39,NI21+$C$39)-$C$7,IF(LQ21-1&lt;=0,0,IF($C$37=Motors!$C$29,MAX(MAX(NI$8:NI21)*-1,NI21-$C$39),MAX(0,MAX(NI$8:NI21)*-1,NI21-$C$39))))</f>
        <v>7.5653019547374019</v>
      </c>
      <c r="NJ22" s="260">
        <f>IF(PB21=0,MIN('Drive Train'!$F$35-FT21*$C$19*'Drive Train'!$F$39,NJ21+$C$39)-$C$7,IF(LR21-1&lt;=0,0,IF($C$37=Motors!$C$29,MAX(MAX(NJ$8:NJ21)*-1,NJ21-$C$39),MAX(0,MAX(NJ$8:NJ21)*-1,NJ21-$C$39))))</f>
        <v>7.9588167197077127</v>
      </c>
      <c r="NK22" s="260">
        <f>IF(PC21=0,MIN('Drive Train'!$F$35-FU21*$C$19*'Drive Train'!$F$39,NK21+$C$39)-$C$7,IF(LS21-1&lt;=0,0,IF($C$37=Motors!$C$29,MAX(MAX(NK$8:NK21)*-1,NK21-$C$39),MAX(0,MAX(NK$8:NK21)*-1,NK21-$C$39))))</f>
        <v>8.4626433951642426</v>
      </c>
      <c r="NL22" s="260">
        <f>IF(PD21=0,MIN('Drive Train'!$F$35-FV21*$C$19*'Drive Train'!$F$39,NL21+$C$39)-$C$7,IF(LT21-1&lt;=0,0,IF($C$37=Motors!$C$29,MAX(MAX(NL$8:NL21)*-1,NL21-$C$39),MAX(0,MAX(NL$8:NL21)*-1,NL21-$C$39))))</f>
        <v>9.1575172046584257</v>
      </c>
      <c r="NM22" s="260">
        <f>IF(PE21=0,MIN('Drive Train'!$F$35-FW21*$C$19*'Drive Train'!$F$39,NM21+$C$39)-$C$7,IF(LU21-1&lt;=0,0,IF($C$37=Motors!$C$29,MAX(MAX(NM$8:NM21)*-1,NM21-$C$39),MAX(0,MAX(NM$8:NM21)*-1,NM21-$C$39))))</f>
        <v>9.848012080224164</v>
      </c>
      <c r="NN22" s="260">
        <f>IF(PF21=0,MIN('Drive Train'!$F$35-FX21*$C$19*'Drive Train'!$F$39,NN21+$C$39)-$C$7,IF(LV21-1&lt;=0,0,IF($C$37=Motors!$C$29,MAX(MAX(NN$8:NN21)*-1,NN21-$C$39),MAX(0,MAX(NN$8:NN21)*-1,NN21-$C$39))))</f>
        <v>10.49629477191502</v>
      </c>
      <c r="NO22" s="260">
        <f>IF(PG21=0,MIN('Drive Train'!$F$35-FY21*$C$19*'Drive Train'!$F$39,NO21+$C$39)-$C$7,IF(LW21-1&lt;=0,0,IF($C$37=Motors!$C$29,MAX(MAX(NO$8:NO21)*-1,NO21-$C$39),MAX(0,MAX(NO$8:NO21)*-1,NO21-$C$39))))</f>
        <v>11.017501091231461</v>
      </c>
      <c r="NP22" s="260">
        <f>IF(PH21=0,MIN('Drive Train'!$F$35-FZ21*$C$19*'Drive Train'!$F$39,NP21+$C$39)-$C$7,IF(LX21-1&lt;=0,0,IF($C$37=Motors!$C$29,MAX(MAX(NP$8:NP21)*-1,NP21-$C$39),MAX(0,MAX(NP$8:NP21)*-1,NP21-$C$39))))</f>
        <v>11.418231228437422</v>
      </c>
      <c r="NQ22" s="260">
        <f>IF(PI21=0,MIN('Drive Train'!$F$35-GA21*$C$19*'Drive Train'!$F$39,NQ21+$C$39)-$C$7,IF(LY21-1&lt;=0,0,IF($C$37=Motors!$C$29,MAX(MAX(NQ$8:NQ21)*-1,NQ21-$C$39),MAX(0,MAX(NQ$8:NQ21)*-1,NQ21-$C$39))))</f>
        <v>11.692682952260574</v>
      </c>
      <c r="NR22" s="260">
        <f>IF(PJ21=0,MIN('Drive Train'!$F$35-GB21*$C$19*'Drive Train'!$F$39,NR21+$C$39)-$C$7,IF(LZ21-1&lt;=0,0,IF($C$37=Motors!$C$29,MAX(MAX(NR$8:NR21)*-1,NR21-$C$39),MAX(0,MAX(NR$8:NR21)*-1,NR21-$C$39))))</f>
        <v>10.700879376655827</v>
      </c>
      <c r="NS22" s="260">
        <f>IF(PK21=0,MIN('Drive Train'!$F$35-GC21*$C$19*'Drive Train'!$F$39,NS21+$C$39)-$C$7,IF(MA21-1&lt;=0,0,IF($C$37=Motors!$C$29,MAX(MAX(NS$8:NS21)*-1,NS21-$C$39),MAX(0,MAX(NS$8:NS21)*-1,NS21-$C$39))))</f>
        <v>10.407226680247485</v>
      </c>
      <c r="NT22" s="260">
        <f>IF(PL21=0,MIN('Drive Train'!$F$35-GD21*$C$19*'Drive Train'!$F$39,NT21+$C$39)-$C$7,IF(MB21-1&lt;=0,0,IF($C$37=Motors!$C$29,MAX(MAX(NT$8:NT21)*-1,NT21-$C$39),MAX(0,MAX(NT$8:NT21)*-1,NT21-$C$39))))</f>
        <v>10.113573983839142</v>
      </c>
      <c r="NU22" s="260">
        <f>IF(PM21=0,MIN('Drive Train'!$F$35-GE21*$C$19*'Drive Train'!$F$39,NU21+$C$39)-$C$7,IF(MC21-1&lt;=0,0,IF($C$37=Motors!$C$29,MAX(MAX(NU$8:NU21)*-1,NU21-$C$39),MAX(0,MAX(NU$8:NU21)*-1,NU21-$C$39))))</f>
        <v>9.8199212874307982</v>
      </c>
      <c r="NV22" s="260">
        <f>IF(PN21=0,MIN('Drive Train'!$F$35-GF21*$C$19*'Drive Train'!$F$39,NV21+$C$39)-$C$7,IF(MD21-1&lt;=0,0,IF($C$37=Motors!$C$29,MAX(MAX(NV$8:NV21)*-1,NV21-$C$39),MAX(0,MAX(NV$8:NV21)*-1,NV21-$C$39))))</f>
        <v>9.5262685910224558</v>
      </c>
      <c r="NW22" s="260">
        <f>IF(PO21=0,MIN('Drive Train'!$F$35-GG21*$C$19*'Drive Train'!$F$39,NW21+$C$39)-$C$7,IF(ME21-1&lt;=0,0,IF($C$37=Motors!$C$29,MAX(MAX(NW$8:NW21)*-1,NW21-$C$39),MAX(0,MAX(NW$8:NW21)*-1,NW21-$C$39))))</f>
        <v>9.9235633515067789</v>
      </c>
      <c r="NX22" s="260">
        <f>IF(PP21=0,MIN('Drive Train'!$F$35-GH21*$C$19*'Drive Train'!$F$39,NX21+$C$39)-$C$7,IF(MF21-1&lt;=0,0,IF($C$37=Motors!$C$29,MAX(MAX(NX$8:NX21)*-1,NX21-$C$39),MAX(0,MAX(NX$8:NX21)*-1,NX21-$C$39))))</f>
        <v>10.138268933048305</v>
      </c>
      <c r="NY22" s="260">
        <f>IF(PQ21=0,MIN('Drive Train'!$F$35-GI21*$C$19*'Drive Train'!$F$39,NY21+$C$39)-$C$7,IF(MG21-1&lt;=0,0,IF($C$37=Motors!$C$29,MAX(MAX(NY$8:NY21)*-1,NY21-$C$39),MAX(0,MAX(NY$8:NY21)*-1,NY21-$C$39))))</f>
        <v>10.271902865931887</v>
      </c>
      <c r="NZ22" s="260">
        <f>IF(PR21=0,MIN('Drive Train'!$F$35-GJ21*$C$19*'Drive Train'!$F$39,NZ21+$C$39)-$C$7,IF(MH21-1&lt;=0,0,IF($C$37=Motors!$C$29,MAX(MAX(NZ$8:NZ21)*-1,NZ21-$C$39),MAX(0,MAX(NZ$8:NZ21)*-1,NZ21-$C$39))))</f>
        <v>10.349614386414856</v>
      </c>
      <c r="OA22" s="260">
        <f>IF(PS21=0,MIN('Drive Train'!$F$35-GK21*$C$19*'Drive Train'!$F$39,OA21+$C$39)-$C$7,IF(MI21-1&lt;=0,0,IF($C$37=Motors!$C$29,MAX(MAX(OA$8:OA21)*-1,OA21-$C$39),MAX(0,MAX(OA$8:OA21)*-1,OA21-$C$39))))</f>
        <v>10.367159150786994</v>
      </c>
      <c r="OB22" s="61">
        <f t="shared" si="212"/>
        <v>0.55999999999999994</v>
      </c>
      <c r="OC22" s="260">
        <f>'Drive Train'!$F$35-(FQ22*$C$13)*$C$19*'Drive Train'!$F$39</f>
        <v>11.165464630185976</v>
      </c>
      <c r="OD22" s="260">
        <f>'Drive Train'!$F$35-(FR22*$C$13)*$C$19*'Drive Train'!$F$39</f>
        <v>8.7174271092947873</v>
      </c>
      <c r="OE22" s="260">
        <f>'Drive Train'!$F$35-(FS22*$C$13)*$C$19*'Drive Train'!$F$39</f>
        <v>8.9502796694578119</v>
      </c>
      <c r="OF22" s="260">
        <f>'Drive Train'!$F$35-(FT22*$C$13)*$C$19*'Drive Train'!$F$39</f>
        <v>9.2626193364151543</v>
      </c>
      <c r="OG22" s="260">
        <f>'Drive Train'!$F$35-(FU22*$C$13)*$C$19*'Drive Train'!$F$39</f>
        <v>9.6876360552571761</v>
      </c>
      <c r="OH22" s="260">
        <f>'Drive Train'!$F$35-(FV22*$C$13)*$C$19*'Drive Train'!$F$39</f>
        <v>10.238042378223469</v>
      </c>
      <c r="OI22" s="260">
        <f>'Drive Train'!$F$35-(FW22*$C$13)*$C$19*'Drive Train'!$F$39</f>
        <v>10.774455054346006</v>
      </c>
      <c r="OJ22" s="260">
        <f>'Drive Train'!$F$35-(FX22*$C$13)*$C$19*'Drive Train'!$F$39</f>
        <v>11.261184150220304</v>
      </c>
      <c r="OK22" s="260">
        <f>'Drive Train'!$F$35-(FY22*$C$13)*$C$19*'Drive Train'!$F$39</f>
        <v>11.635208363953119</v>
      </c>
      <c r="OL22" s="260">
        <f>'Drive Train'!$F$35-(FZ22*$C$13)*$C$19*'Drive Train'!$F$39</f>
        <v>11.904651077962219</v>
      </c>
      <c r="OM22" s="260">
        <f>'Drive Train'!$F$35-(GA22*$C$13)*$C$19*'Drive Train'!$F$39</f>
        <v>12.075107734205609</v>
      </c>
      <c r="ON22" s="260">
        <f>'Drive Train'!$F$35-(GB22*$C$13)*$C$19*'Drive Train'!$F$39</f>
        <v>11.282768250287685</v>
      </c>
      <c r="OO22" s="260">
        <f>'Drive Train'!$F$35-(GC22*$C$13)*$C$19*'Drive Train'!$F$39</f>
        <v>11.067496867527913</v>
      </c>
      <c r="OP22" s="260">
        <f>'Drive Train'!$F$35-(GD22*$C$13)*$C$19*'Drive Train'!$F$39</f>
        <v>10.852225484768141</v>
      </c>
      <c r="OQ22" s="260">
        <f>'Drive Train'!$F$35-(GE22*$C$13)*$C$19*'Drive Train'!$F$39</f>
        <v>10.636954102008369</v>
      </c>
      <c r="OR22" s="260">
        <f>'Drive Train'!$F$35-(GF22*$C$13)*$C$19*'Drive Train'!$F$39</f>
        <v>10.611206035555067</v>
      </c>
      <c r="OS22" s="260">
        <f>'Drive Train'!$F$35-(GG22*$C$13)*$C$19*'Drive Train'!$F$39</f>
        <v>10.858543248821185</v>
      </c>
      <c r="OT22" s="260">
        <f>'Drive Train'!$F$35-(GH22*$C$13)*$C$19*'Drive Train'!$F$39</f>
        <v>11.008861061785703</v>
      </c>
      <c r="OU22" s="260">
        <f>'Drive Train'!$F$35-(GI22*$C$13)*$C$19*'Drive Train'!$F$39</f>
        <v>11.100694303127925</v>
      </c>
      <c r="OV22" s="260">
        <f>'Drive Train'!$F$35-(GJ22*$C$13)*$C$19*'Drive Train'!$F$39</f>
        <v>11.153779958073066</v>
      </c>
      <c r="OW22" s="260">
        <f>'Drive Train'!$F$35-(GK22*$C$13)*$C$19*'Drive Train'!$F$39</f>
        <v>11.165754639558426</v>
      </c>
      <c r="OX22" s="61">
        <f t="shared" si="213"/>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7">
        <f t="shared" si="214"/>
        <v>0.55999999999999994</v>
      </c>
      <c r="PU22" s="57">
        <f t="shared" si="215"/>
        <v>3.3767768499430812</v>
      </c>
      <c r="PV22" s="57">
        <f t="shared" si="216"/>
        <v>1.3755118842734375</v>
      </c>
      <c r="PW22" s="57">
        <f t="shared" si="217"/>
        <v>1.9276778319089316</v>
      </c>
      <c r="PX22" s="57">
        <f t="shared" si="218"/>
        <v>2.4172471396437967</v>
      </c>
      <c r="PY22" s="57">
        <f t="shared" si="219"/>
        <v>2.8286937231630302</v>
      </c>
      <c r="PZ22" s="57">
        <f t="shared" si="220"/>
        <v>3.1406946452428048</v>
      </c>
      <c r="QA22" s="57">
        <f t="shared" si="221"/>
        <v>3.3018739201404106</v>
      </c>
      <c r="QB22" s="57">
        <f t="shared" si="222"/>
        <v>3.381762954671355</v>
      </c>
      <c r="QC22" s="57">
        <f t="shared" si="223"/>
        <v>3.3537984113214629</v>
      </c>
      <c r="QD22" s="57">
        <f t="shared" si="224"/>
        <v>3.2854723529857641</v>
      </c>
      <c r="QE22" s="57">
        <f t="shared" si="225"/>
        <v>3.1903771825596143</v>
      </c>
      <c r="QF22" s="57">
        <f t="shared" si="226"/>
        <v>1.3614895904853921</v>
      </c>
      <c r="QG22" s="57">
        <f t="shared" si="227"/>
        <v>1.6674354322609459</v>
      </c>
      <c r="QH22" s="57">
        <f t="shared" si="228"/>
        <v>1.9733812740365004</v>
      </c>
      <c r="QI22" s="57">
        <f t="shared" si="229"/>
        <v>2.2793271158120536</v>
      </c>
      <c r="QJ22" s="57">
        <f t="shared" si="230"/>
        <v>2.5841523745103192</v>
      </c>
      <c r="QK22" s="57">
        <f t="shared" si="231"/>
        <v>2.8583522828506194</v>
      </c>
      <c r="QL22" s="57">
        <f t="shared" si="232"/>
        <v>3.0740540113469246</v>
      </c>
      <c r="QM22" s="57">
        <f t="shared" si="233"/>
        <v>3.2350504783183651</v>
      </c>
      <c r="QN22" s="57">
        <f t="shared" si="234"/>
        <v>3.3436174579699722</v>
      </c>
      <c r="QO22" s="57">
        <f t="shared" si="235"/>
        <v>3.3743459524723574</v>
      </c>
      <c r="QP22" s="61">
        <f t="shared" si="236"/>
        <v>0.55999999999999994</v>
      </c>
      <c r="QQ22" s="57">
        <f>MIN(FQ22,$C$16)*$C$17*1000/60/60/$C$21</f>
        <v>0.3054593330671953</v>
      </c>
      <c r="QR22" s="57">
        <f>MIN(FR22,$C$16)*$C$17*1000/60/60/$C$21</f>
        <v>0.91117377976428748</v>
      </c>
      <c r="QS22" s="57">
        <f>MIN(FS22,$C$16)*$C$17*1000/60/60/$C$21</f>
        <v>0.85355940153784515</v>
      </c>
      <c r="QT22" s="57">
        <f>MIN(FT22,$C$16)*$C$17*1000/60/60/$C$21</f>
        <v>0.77627764137767041</v>
      </c>
      <c r="QU22" s="57">
        <f>MIN(FU22,$C$16)*$C$17*1000/60/60/$C$21</f>
        <v>0.67111635831175998</v>
      </c>
      <c r="QV22" s="57">
        <f>MIN(FV22,$C$16)*$C$17*1000/60/60/$C$21</f>
        <v>0.53493010359588389</v>
      </c>
      <c r="QW22" s="57">
        <f>MIN(FW22,$C$16)*$C$17*1000/60/60/$C$21</f>
        <v>0.40220627704252793</v>
      </c>
      <c r="QX22" s="57">
        <f>MIN(FX22,$C$16)*$C$17*1000/60/60/$C$21</f>
        <v>0.28177558818137421</v>
      </c>
      <c r="QY22" s="57">
        <f>MIN(FY22,$C$16)*$C$17*1000/60/60/$C$21</f>
        <v>0.18923130822686904</v>
      </c>
      <c r="QZ22" s="57">
        <f>MIN(FZ22,$C$16)*$C$17*1000/60/60/$C$21</f>
        <v>0.1225634802055193</v>
      </c>
      <c r="RA22" s="57">
        <f>MIN(GA22,$C$16)*$C$17*1000/60/60/$C$21</f>
        <v>8.0387631861203401E-2</v>
      </c>
      <c r="RB22" s="57">
        <f>MIN(GB22,$C$16)*$C$17*1000/60/60/$C$21</f>
        <v>0.27643506495891601</v>
      </c>
      <c r="RC22" s="57">
        <f>MIN(GC22,$C$16)*$C$17*1000/60/60/$C$21</f>
        <v>0.32969935743209056</v>
      </c>
      <c r="RD22" s="57">
        <f>MIN(GD22,$C$16)*$C$17*1000/60/60/$C$21</f>
        <v>0.38296364990526505</v>
      </c>
      <c r="RE22" s="57">
        <f>MIN(GE22,$C$16)*$C$17*1000/60/60/$C$21</f>
        <v>0.43622794237843954</v>
      </c>
      <c r="RF22" s="57">
        <f>MIN(GF22,$C$16)*$C$17*1000/60/60/$C$21</f>
        <v>0.4425987498894306</v>
      </c>
      <c r="RG22" s="57">
        <f>MIN(GG22,$C$16)*$C$17*1000/60/60/$C$21</f>
        <v>0.3814004545191263</v>
      </c>
      <c r="RH22" s="57">
        <f>MIN(GH22,$C$16)*$C$17*1000/60/60/$C$21</f>
        <v>0.34420753156287431</v>
      </c>
      <c r="RI22" s="57">
        <f>MIN(GI22,$C$16)*$C$17*1000/60/60/$C$21</f>
        <v>0.32148536309392223</v>
      </c>
      <c r="RJ22" s="57">
        <f>MIN(GJ22,$C$16)*$C$17*1000/60/60/$C$21</f>
        <v>0.30835045489163981</v>
      </c>
      <c r="RK22" s="57">
        <f>MIN(GK22,$C$16)*$C$17*1000/60/60/$C$21</f>
        <v>0.30538757646008796</v>
      </c>
      <c r="RL22" s="61">
        <f t="shared" si="237"/>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v>
      </c>
      <c r="RP22" s="2">
        <f>IF(AND(LR22&gt;=LR$6*'Drive Train'!$AA$52,LR22&lt;=LR$6*'Drive Train'!$AA$53,KV22=0,JZ22=0,EX22&gt;0),$C$17,0)</f>
        <v>0</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0.04</v>
      </c>
      <c r="RU22" s="2">
        <f>IF(AND(LW22&gt;=LW$6*'Drive Train'!$AA$52,LW22&lt;=LW$6*'Drive Train'!$AA$53,LA22=0,KE22=0,FC22&gt;0),$C$17,0)</f>
        <v>0.04</v>
      </c>
      <c r="RV22" s="2">
        <f>IF(AND(LX22&gt;=LX$6*'Drive Train'!$AA$52,LX22&lt;=LX$6*'Drive Train'!$AA$53,LB22=0,KF22=0,FD22&gt;0),$C$17,0)</f>
        <v>0.04</v>
      </c>
      <c r="RW22" s="2">
        <f>IF(AND(LY22&gt;=LY$6*'Drive Train'!$AA$52,LY22&lt;=LY$6*'Drive Train'!$AA$53,LC22=0,KG22=0,FE22&gt;0),$C$17,0)</f>
        <v>0.04</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0.04</v>
      </c>
      <c r="SA22" s="2">
        <f>IF(AND(MC22&gt;=MC$6*'Drive Train'!$AA$52,MC22&lt;=MC$6*'Drive Train'!$AA$53,LG22=0,KK22=0,FI22&gt;0),$C$17,0)</f>
        <v>0.04</v>
      </c>
      <c r="SB22" s="2">
        <f>IF(AND(MD22&gt;=MD$6*'Drive Train'!$AA$52,MD22&lt;=MD$6*'Drive Train'!$AA$53,LH22=0,KL22=0,FJ22&gt;0),$C$17,0)</f>
        <v>0.04</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61">
        <f t="shared" si="238"/>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48">
        <f t="shared" si="239"/>
        <v>0.55999999999999994</v>
      </c>
    </row>
    <row r="23" spans="1:524" x14ac:dyDescent="0.2">
      <c r="B23" s="3" t="s">
        <v>55</v>
      </c>
      <c r="C23" s="48">
        <f>SUM('Drive Train'!F25:F26)*0.4536</f>
        <v>64.864800000000002</v>
      </c>
      <c r="D23" s="5"/>
      <c r="E23" s="6"/>
      <c r="P23" s="5"/>
      <c r="R23" s="63">
        <f t="shared" si="114"/>
        <v>0.6</v>
      </c>
      <c r="S23" s="2">
        <f>NG23/'Drive Train'!$F$35</f>
        <v>0.85273813227806183</v>
      </c>
      <c r="T23" s="2">
        <f>NH23/'Drive Train'!$F$35</f>
        <v>0.58950829132202009</v>
      </c>
      <c r="U23" s="2">
        <f>NI23/'Drive Train'!$F$35</f>
        <v>0.614546201016969</v>
      </c>
      <c r="V23" s="2">
        <f>NJ23/'Drive Train'!$F$35</f>
        <v>0.64813111144248969</v>
      </c>
      <c r="W23" s="2">
        <f>NK23/'Drive Train'!$F$35</f>
        <v>0.69383183389862102</v>
      </c>
      <c r="X23" s="2">
        <f>NL23/'Drive Train'!$F$35</f>
        <v>0.75301530948639439</v>
      </c>
      <c r="Y23" s="2">
        <f>NM23/'Drive Train'!$F$35</f>
        <v>0.81069409186516184</v>
      </c>
      <c r="Z23" s="2">
        <f>NN23/'Drive Train'!$F$35</f>
        <v>0.86303055378712945</v>
      </c>
      <c r="AA23" s="2">
        <f>NO23/'Drive Train'!$F$35</f>
        <v>0.90324821117775467</v>
      </c>
      <c r="AB23" s="2">
        <f>NP23/'Drive Train'!$F$35</f>
        <v>0.93222054601744286</v>
      </c>
      <c r="AC23" s="2">
        <f>NQ23/'Drive Train'!$F$35</f>
        <v>0.95054921873178599</v>
      </c>
      <c r="AD23" s="2">
        <f>NR23/'Drive Train'!$F$35</f>
        <v>0.86535142476211668</v>
      </c>
      <c r="AE23" s="2">
        <f>NS23/'Drive Train'!$F$35</f>
        <v>0.84220396425031319</v>
      </c>
      <c r="AF23" s="2">
        <f>NT23/'Drive Train'!$F$35</f>
        <v>0.8190565037385098</v>
      </c>
      <c r="AG23" s="2">
        <f>NU23/'Drive Train'!$F$35</f>
        <v>0.7959090432267063</v>
      </c>
      <c r="AH23" s="2">
        <f>NV23/'Drive Train'!$F$35</f>
        <v>0.79314043393065248</v>
      </c>
      <c r="AI23" s="2">
        <f>NW23/'Drive Train'!$F$35</f>
        <v>0.81973583320657895</v>
      </c>
      <c r="AJ23" s="2">
        <f>NX23/'Drive Train'!$F$35</f>
        <v>0.83589903890168848</v>
      </c>
      <c r="AK23" s="2">
        <f>NY23/'Drive Train'!$F$35</f>
        <v>0.84577358098149724</v>
      </c>
      <c r="AL23" s="2">
        <f>NZ23/'Drive Train'!$F$35</f>
        <v>0.85148171592183508</v>
      </c>
      <c r="AM23" s="2">
        <f>OA23/'Drive Train'!$F$35</f>
        <v>0.85276931608155115</v>
      </c>
      <c r="AN23" s="61">
        <f t="shared" si="115"/>
        <v>0.6</v>
      </c>
      <c r="AO23" s="46">
        <f>LO23*12*60/(PI() * 'Drive Train'!$F$15)/S$6*ABS(S23)</f>
        <v>3464.9084450228352</v>
      </c>
      <c r="AP23" s="46">
        <f>LP23*12*60/(PI() * 'Drive Train'!$F$15)/T$6*ABS(T23)</f>
        <v>324.09026447144538</v>
      </c>
      <c r="AQ23" s="46">
        <f>LQ23*12*60/(PI() * 'Drive Train'!$F$15)/U$6*ABS(U23)</f>
        <v>672.65626866278603</v>
      </c>
      <c r="AR23" s="46">
        <f>LR23*12*60/(PI() * 'Drive Train'!$F$15)/V$6*ABS(V23)</f>
        <v>1135.9660933826719</v>
      </c>
      <c r="AS23" s="46">
        <f>LS23*12*60/(PI() * 'Drive Train'!$F$15)/W$6*ABS(W23)</f>
        <v>1703.2861026554999</v>
      </c>
      <c r="AT23" s="46">
        <f>LT23*12*60/(PI() * 'Drive Train'!$F$15)/X$6*ABS(X23)</f>
        <v>2358.4439480531632</v>
      </c>
      <c r="AU23" s="46">
        <f>LU23*12*60/(PI() * 'Drive Train'!$F$15)/Y$6*ABS(Y23)</f>
        <v>3000.1443810327623</v>
      </c>
      <c r="AV23" s="46">
        <f>LV23*12*60/(PI() * 'Drive Train'!$F$15)/Z$6*ABS(Z23)</f>
        <v>3577.9268968332649</v>
      </c>
      <c r="AW23" s="46">
        <f>LW23*12*60/(PI() * 'Drive Train'!$F$15)/AA$6*ABS(AA23)</f>
        <v>4014.6954021868114</v>
      </c>
      <c r="AX23" s="46">
        <f>LX23*12*60/(PI() * 'Drive Train'!$F$15)/AB$6*ABS(AB23)</f>
        <v>4320.7576193782643</v>
      </c>
      <c r="AY23" s="46">
        <f>LY23*12*60/(PI() * 'Drive Train'!$F$15)/AC$6*ABS(AC23)</f>
        <v>4507.7956478509577</v>
      </c>
      <c r="AZ23" s="46">
        <f>LZ23*12*60/(PI() * 'Drive Train'!$F$15)/AD$6*ABS(AD23)</f>
        <v>1635.559014339053</v>
      </c>
      <c r="BA23" s="46">
        <f>MA23*12*60/(PI() * 'Drive Train'!$F$15)/AE$6*ABS(AE23)</f>
        <v>1949.510990277128</v>
      </c>
      <c r="BB23" s="46">
        <f>MB23*12*60/(PI() * 'Drive Train'!$F$15)/AF$6*ABS(AF23)</f>
        <v>2243.8005319743011</v>
      </c>
      <c r="BC23" s="46">
        <f>MC23*12*60/(PI() * 'Drive Train'!$F$15)/AG$6*ABS(AG23)</f>
        <v>2518.4276394305684</v>
      </c>
      <c r="BD23" s="46">
        <f>MD23*12*60/(PI() * 'Drive Train'!$F$15)/AH$6*ABS(AH23)</f>
        <v>2828.3438142230475</v>
      </c>
      <c r="BE23" s="46">
        <f>ME23*12*60/(PI() * 'Drive Train'!$F$15)/AI$6*ABS(AI23)</f>
        <v>3116.3258282567931</v>
      </c>
      <c r="BF23" s="46">
        <f>MF23*12*60/(PI() * 'Drive Train'!$F$15)/AJ$6*ABS(AJ23)</f>
        <v>3286.9408200297744</v>
      </c>
      <c r="BG23" s="46">
        <f>MG23*12*60/(PI() * 'Drive Train'!$F$15)/AK$6*ABS(AK23)</f>
        <v>3391.3121620433208</v>
      </c>
      <c r="BH23" s="46">
        <f>MH23*12*60/(PI() * 'Drive Train'!$F$15)/AL$6*ABS(AL23)</f>
        <v>3451.6311884970019</v>
      </c>
      <c r="BI23" s="46">
        <f>MI23*12*60/(PI() * 'Drive Train'!$F$15)/AM$6*ABS(AM23)</f>
        <v>3465.231978663121</v>
      </c>
      <c r="BJ23" s="61">
        <f t="shared" si="65"/>
        <v>0.6</v>
      </c>
      <c r="BK23" s="2">
        <f>IF(OR(KS22=1,AND($C$37=Motors!$C$31,OY22=1)),0,IF(NG23=0,-(CG22+$C$15)/($C$14-$C$15)*$C$12,($C$11*S23-AO23)/($C$11*S23)*$C$12*S23))</f>
        <v>0.54883322740378659</v>
      </c>
      <c r="BL23" s="2">
        <f>IF(OR(KT22=1,AND($C$37=Motors!$C$31,OZ22=1)),0,IF(NH23=0,-(CH22+$C$15)/($C$14-$C$15)*$C$12,($C$11*T23-AP23)/($C$11*T23)*$C$12*T23))</f>
        <v>1.3023487394877256</v>
      </c>
      <c r="BM23" s="2">
        <f>IF(OR(KU22=1,AND($C$37=Motors!$C$31,PA22=1)),0,IF(NI23=0,-(CI22+$C$15)/($C$14-$C$15)*$C$12,($C$11*U23-AQ23)/($C$11*U23)*$C$12*U23))</f>
        <v>1.2084774329605554</v>
      </c>
      <c r="BN23" s="2">
        <f>IF(OR(KV22=1,AND($C$37=Motors!$C$31,PB22=1)),0,IF(NJ23=0,-(CJ22+$C$15)/($C$14-$C$15)*$C$12,($C$11*V23-AR23)/($C$11*V23)*$C$12*V23))</f>
        <v>1.0844528728645078</v>
      </c>
      <c r="BO23" s="2">
        <f>IF(OR(KW22=1,AND($C$37=Motors!$C$31,PC22=1)),0,IF(NK23=0,-(CK22+$C$15)/($C$14-$C$15)*$C$12,($C$11*W23-AS23)/($C$11*W23)*$C$12*W23))</f>
        <v>0.9438164204204339</v>
      </c>
      <c r="BP23" s="2">
        <f>IF(OR(KX22=1,AND($C$37=Motors!$C$31,PD22=1)),0,IF(NL23=0,-(CL22+$C$15)/($C$14-$C$15)*$C$12,($C$11*X23-AT23)/($C$11*X23)*$C$12*X23))</f>
        <v>0.79712910145243365</v>
      </c>
      <c r="BQ23" s="2">
        <f>IF(OR(KY22=1,AND($C$37=Motors!$C$31,PE22=1)),0,IF(NM23=0,-(CM22+$C$15)/($C$14-$C$15)*$C$12,($C$11*Y23-AU23)/($C$11*Y23)*$C$12*Y23))</f>
        <v>0.65274553199341534</v>
      </c>
      <c r="BR23" s="2">
        <f>IF(OR(KZ22=1,AND($C$37=Motors!$C$31,PF22=1)),0,IF(NN23=0,-(CN22+$C$15)/($C$14-$C$15)*$C$12,($C$11*Z23-AV23)/($C$11*Z23)*$C$12*Z23))</f>
        <v>0.5237323704030219</v>
      </c>
      <c r="BS23" s="2">
        <f>IF(OR(LA22=1,AND($C$37=Motors!$C$31,PG22=1)),0,IF(NO23=0,-(CO22+$C$15)/($C$14-$C$15)*$C$12,($C$11*AA23-AW23)/($C$11*AA23)*$C$12*AA23))</f>
        <v>0.42781244056761408</v>
      </c>
      <c r="BT23" s="2">
        <f>IF(OR(LB22=1,AND($C$37=Motors!$C$31,PH22=1)),0,IF(NP23=0,-(CP22+$C$15)/($C$14-$C$15)*$C$12,($C$11*AB23-AX23)/($C$11*AB23)*$C$12*AB23))</f>
        <v>0.36253636799081046</v>
      </c>
      <c r="BU23" s="2">
        <f>IF(OR(LC22=1,AND($C$37=Motors!$C$31,PI22=1)),0,IF(NQ23=0,-(CQ22+$C$15)/($C$14-$C$15)*$C$12,($C$11*AC23-AY23)/($C$11*AC23)*$C$12*AC23))</f>
        <v>0.32417526400309915</v>
      </c>
      <c r="BV23" s="2">
        <f>IF(OR(LD22=1,AND($C$37=Motors!$C$31,PJ22=1)),0,IF(NR23=0,-(CR22+$C$15)/($C$14-$C$15)*$C$12,($C$11*AD23-AZ23)/($C$11*AD23)*$C$12*AD23))</f>
        <v>1.3949357272345042</v>
      </c>
      <c r="BW23" s="2">
        <f>IF(OR(LE22=1,AND($C$37=Motors!$C$31,PK22=1)),0,IF(NS23=0,-(CS22+$C$15)/($C$14-$C$15)*$C$12,($C$11*AE23-BA23)/($C$11*AE23)*$C$12*AE23))</f>
        <v>1.1982324922489873</v>
      </c>
      <c r="BX23" s="2">
        <f>IF(OR(LF22=1,AND($C$37=Motors!$C$31,PL22=1)),0,IF(NT23=0,-(CT22+$C$15)/($C$14-$C$15)*$C$12,($C$11*AF23-BB23)/($C$11*AF23)*$C$12*AF23))</f>
        <v>1.0102907203888332</v>
      </c>
      <c r="BY23" s="2">
        <f>IF(OR(LG22=1,AND($C$37=Motors!$C$31,PM22=1)),0,IF(NU23=0,-(CU22+$C$15)/($C$14-$C$15)*$C$12,($C$11*AG23-BC23)/($C$11*AG23)*$C$12*AG23))</f>
        <v>0.83111041165404165</v>
      </c>
      <c r="BZ23" s="2">
        <f>IF(OR(LH22=1,AND($C$37=Motors!$C$31,PN22=1)),0,IF(NV23=0,-(CV22+$C$15)/($C$14-$C$15)*$C$12,($C$11*AH23-BD23)/($C$11*AH23)*$C$12*AH23))</f>
        <v>0.68621894253292615</v>
      </c>
      <c r="CA23" s="2">
        <f>IF(OR(LI22=1,AND($C$37=Motors!$C$31,PO22=1)),0,IF(NW23=0,-(CW22+$C$15)/($C$14-$C$15)*$C$12,($C$11*AI23-BE23)/($C$11*AI23)*$C$12*AI23))</f>
        <v>0.6231658647268411</v>
      </c>
      <c r="CB23" s="2">
        <f>IF(OR(LJ22=1,AND($C$37=Motors!$C$31,PP22=1)),0,IF(NX23=0,-(CX22+$C$15)/($C$14-$C$15)*$C$12,($C$11*AJ23-BF23)/($C$11*AJ23)*$C$12*AJ23))</f>
        <v>0.58680831462277039</v>
      </c>
      <c r="CC23" s="2">
        <f>IF(OR(LK22=1,AND($C$37=Motors!$C$31,PQ22=1)),0,IF(NY23=0,-(CY22+$C$15)/($C$14-$C$15)*$C$12,($C$11*AK23-BG23)/($C$11*AK23)*$C$12*AK23))</f>
        <v>0.56453500531109668</v>
      </c>
      <c r="CD23" s="2">
        <f>IF(OR(LL22=1,AND($C$37=Motors!$C$31,PR22=1)),0,IF(NZ23=0,-(CZ22+$C$15)/($C$14-$C$15)*$C$12,($C$11*AL23-BH23)/($C$11*AL23)*$C$12*AL23))</f>
        <v>0.55166601743858379</v>
      </c>
      <c r="CE23" s="2">
        <f>IF(OR(LM22=1,AND($C$37=Motors!$C$31,PS22=1)),0,IF(OA23=0,-(DA22+$C$15)/($C$14-$C$15)*$C$12,($C$11*AM23-BI23)/($C$11*AM23)*$C$12*AM23))</f>
        <v>0.54876559351905208</v>
      </c>
      <c r="CF23" s="61">
        <f t="shared" si="67"/>
        <v>0.6</v>
      </c>
      <c r="CG23" s="57">
        <f>IF(AND(KS22=1,OY22=1),0,ABS(BK23/$C$12*($C$14-$C$15)+$C$15) *'Drive Train'!$AA$49 + CG22*(1-'Drive Train'!$AA$49))</f>
        <v>31.967468081288722</v>
      </c>
      <c r="CH23" s="57">
        <f>IF(AND(KT22=1,OZ22=1),0,ABS(BL23/$C$12*($C$14-$C$15)+$C$15) *'Drive Train'!$AA$49 + CH22*(1-'Drive Train'!$AA$49))</f>
        <v>72.08200758351667</v>
      </c>
      <c r="CI23" s="57">
        <f>IF(AND(KU22=1,PA22=1),0,ABS(BM23/$C$12*($C$14-$C$15)+$C$15) *'Drive Train'!$AA$49 + CI22*(1-'Drive Train'!$AA$49))</f>
        <v>67.08462641030674</v>
      </c>
      <c r="CJ23" s="57">
        <f>IF(AND(KV22=1,PB22=1),0,ABS(BN23/$C$12*($C$14-$C$15)+$C$15) *'Drive Train'!$AA$49 + CJ22*(1-'Drive Train'!$AA$49))</f>
        <v>60.481991115566942</v>
      </c>
      <c r="CK23" s="57">
        <f>IF(AND(KW22=1,PC22=1),0,ABS(BO23/$C$12*($C$14-$C$15)+$C$15) *'Drive Train'!$AA$49 + CK22*(1-'Drive Train'!$AA$49))</f>
        <v>52.994996572589898</v>
      </c>
      <c r="CL23" s="57">
        <f>IF(AND(KX22=1,PD22=1),0,ABS(BP23/$C$12*($C$14-$C$15)+$C$15) *'Drive Train'!$AA$49 + CL22*(1-'Drive Train'!$AA$49))</f>
        <v>45.18587498603619</v>
      </c>
      <c r="CM23" s="57">
        <f>IF(AND(KY22=1,PE22=1),0,ABS(BQ23/$C$12*($C$14-$C$15)+$C$15) *'Drive Train'!$AA$49 + CM22*(1-'Drive Train'!$AA$49))</f>
        <v>37.499396993674345</v>
      </c>
      <c r="CN23" s="57">
        <f>IF(AND(KZ22=1,PF22=1),0,ABS(BR23/$C$12*($C$14-$C$15)+$C$15) *'Drive Train'!$AA$49 + CN22*(1-'Drive Train'!$AA$49))</f>
        <v>30.631185943032243</v>
      </c>
      <c r="CO23" s="57">
        <f>IF(AND(LA22=1,PG22=1),0,ABS(BS23/$C$12*($C$14-$C$15)+$C$15) *'Drive Train'!$AA$49 + CO22*(1-'Drive Train'!$AA$49))</f>
        <v>25.524743205321531</v>
      </c>
      <c r="CP23" s="57">
        <f>IF(AND(LB22=1,PH22=1),0,ABS(BT23/$C$12*($C$14-$C$15)+$C$15) *'Drive Train'!$AA$49 + CP22*(1-'Drive Train'!$AA$49))</f>
        <v>22.049672619593771</v>
      </c>
      <c r="CQ23" s="57">
        <f>IF(AND(LC22=1,PI22=1),0,ABS(BU23/$C$12*($C$14-$C$15)+$C$15) *'Drive Train'!$AA$49 + CQ22*(1-'Drive Train'!$AA$49))</f>
        <v>20.007461150040506</v>
      </c>
      <c r="CR23" s="57">
        <f>IF(AND(LD22=1,PJ22=1),0,ABS(BV23/$C$12*($C$14-$C$15)+$C$15) *'Drive Train'!$AA$49 + CR22*(1-'Drive Train'!$AA$49))</f>
        <v>77.011016101322355</v>
      </c>
      <c r="CS23" s="57">
        <f>IF(AND(LE22=1,PK22=1),0,ABS(BW23/$C$12*($C$14-$C$15)+$C$15) *'Drive Train'!$AA$49 + CS22*(1-'Drive Train'!$AA$49))</f>
        <v>66.539221475329896</v>
      </c>
      <c r="CT23" s="57">
        <f>IF(AND(LF22=1,PL22=1),0,ABS(BX23/$C$12*($C$14-$C$15)+$C$15) *'Drive Train'!$AA$49 + CT22*(1-'Drive Train'!$AA$49))</f>
        <v>56.53385660825198</v>
      </c>
      <c r="CU23" s="57">
        <f>IF(AND(LG22=1,PM22=1),0,ABS(BY23/$C$12*($C$14-$C$15)+$C$15) *'Drive Train'!$AA$49 + CU22*(1-'Drive Train'!$AA$49))</f>
        <v>46.994921500088601</v>
      </c>
      <c r="CV23" s="57">
        <f>IF(AND(LH22=1,PN22=1),0,ABS(BZ23/$C$12*($C$14-$C$15)+$C$15) *'Drive Train'!$AA$49 + CV22*(1-'Drive Train'!$AA$49))</f>
        <v>39.28140469998938</v>
      </c>
      <c r="CW23" s="57">
        <f>IF(AND(LI22=1,PO22=1),0,ABS(CA23/$C$12*($C$14-$C$15)+$C$15) *'Drive Train'!$AA$49 + CW22*(1-'Drive Train'!$AA$49))</f>
        <v>35.924678607657142</v>
      </c>
      <c r="CX23" s="57">
        <f>IF(AND(LJ22=1,PP22=1),0,ABS(CB23/$C$12*($C$14-$C$15)+$C$15) *'Drive Train'!$AA$49 + CX22*(1-'Drive Train'!$AA$49))</f>
        <v>33.989129363527567</v>
      </c>
      <c r="CY23" s="57">
        <f>IF(AND(LK22=1,PQ22=1),0,ABS(CC23/$C$12*($C$14-$C$15)+$C$15) *'Drive Train'!$AA$49 + CY22*(1-'Drive Train'!$AA$49))</f>
        <v>32.803376008885351</v>
      </c>
      <c r="CZ23" s="57">
        <f>IF(AND(LL22=1,PR22=1),0,ABS(CD23/$C$12*($C$14-$C$15)+$C$15) *'Drive Train'!$AA$49 + CZ22*(1-'Drive Train'!$AA$49))</f>
        <v>32.118275949116303</v>
      </c>
      <c r="DA23" s="57">
        <f>IF(AND(LM22=1,PS22=1),0,ABS(CE23/$C$12*($C$14-$C$15)+$C$15) *'Drive Train'!$AA$49 + DA22*(1-'Drive Train'!$AA$49))</f>
        <v>31.963867489001817</v>
      </c>
      <c r="DB23" s="61">
        <f t="shared" si="116"/>
        <v>0.6</v>
      </c>
      <c r="DC23" s="57">
        <f t="shared" si="68"/>
        <v>31.967468081288722</v>
      </c>
      <c r="DD23" s="57">
        <f t="shared" si="69"/>
        <v>72.08200758351667</v>
      </c>
      <c r="DE23" s="57">
        <f t="shared" si="70"/>
        <v>67.08462641030674</v>
      </c>
      <c r="DF23" s="57">
        <f t="shared" si="71"/>
        <v>60.481991115566942</v>
      </c>
      <c r="DG23" s="57">
        <f t="shared" si="72"/>
        <v>52.994996572589898</v>
      </c>
      <c r="DH23" s="57">
        <f t="shared" si="73"/>
        <v>45.18587498603619</v>
      </c>
      <c r="DI23" s="57">
        <f t="shared" si="74"/>
        <v>37.499396993674345</v>
      </c>
      <c r="DJ23" s="57">
        <f t="shared" si="75"/>
        <v>30.631185943032243</v>
      </c>
      <c r="DK23" s="57">
        <f t="shared" si="76"/>
        <v>25.524743205321531</v>
      </c>
      <c r="DL23" s="57">
        <f t="shared" si="77"/>
        <v>22.049672619593771</v>
      </c>
      <c r="DM23" s="57">
        <f t="shared" si="78"/>
        <v>20.007461150040506</v>
      </c>
      <c r="DN23" s="57">
        <f t="shared" si="79"/>
        <v>25</v>
      </c>
      <c r="DO23" s="57">
        <f t="shared" si="80"/>
        <v>30</v>
      </c>
      <c r="DP23" s="57">
        <f t="shared" si="81"/>
        <v>35</v>
      </c>
      <c r="DQ23" s="57">
        <f t="shared" si="82"/>
        <v>40</v>
      </c>
      <c r="DR23" s="57">
        <f t="shared" si="83"/>
        <v>39.28140469998938</v>
      </c>
      <c r="DS23" s="57">
        <f t="shared" si="84"/>
        <v>35.924678607657142</v>
      </c>
      <c r="DT23" s="57">
        <f t="shared" si="85"/>
        <v>33.989129363527567</v>
      </c>
      <c r="DU23" s="57">
        <f t="shared" si="86"/>
        <v>32.803376008885351</v>
      </c>
      <c r="DV23" s="57">
        <f t="shared" si="87"/>
        <v>32.118275949116303</v>
      </c>
      <c r="DW23" s="57">
        <f t="shared" si="88"/>
        <v>31.963867489001817</v>
      </c>
      <c r="DX23" s="61">
        <f t="shared" si="117"/>
        <v>0.6</v>
      </c>
      <c r="DY23" s="2">
        <f>IF(OY23=0,($C$23/0.4536*IF(ISNA(MK22),'Drive Train'!$F$16,'Drive Train'!$F$17)*4.448*$C$24*S$6)*SIGN(BK23),BK23)</f>
        <v>4.5236871680000004</v>
      </c>
      <c r="DZ23" s="2">
        <f>IF(OZ23=0,($C$23/0.4536*IF(ISNA(ML22),'Drive Train'!$F$16,'Drive Train'!$F$17)*4.448*$C$24*$C$21*T$6)*SIGN(BL23),BL23)</f>
        <v>14.225645600594998</v>
      </c>
      <c r="EA23" s="2">
        <f>IF(PA23=0,($C$23/0.4536*IF(ISNA(MM22),'Drive Train'!$F$16,'Drive Train'!$F$17)*4.448*$C$24*$C$21*U$6)*SIGN(BM23),BM23)</f>
        <v>9.8485238773349995</v>
      </c>
      <c r="EB23" s="2">
        <f>IF(PB23=0,($C$23/0.4536*IF(ISNA(MN22),'Drive Train'!$F$16,'Drive Train'!$F$17)*4.448*$C$24*$C$21*V$6)*SIGN(BN23),BN23)</f>
        <v>7.5312241414914709</v>
      </c>
      <c r="EC23" s="2">
        <f>IF(PC23=0,($C$23/0.4536*IF(ISNA(MO22),'Drive Train'!$F$16,'Drive Train'!$F$17)*4.448*$C$24*$C$21*W$6)*SIGN(BO23),BO23)</f>
        <v>6.0967052573978577</v>
      </c>
      <c r="ED23" s="2">
        <f>IF(PD23=0,($C$23/0.4536*IF(ISNA(MP22),'Drive Train'!$F$16,'Drive Train'!$F$17)*4.448*$C$24*$C$21*X$6)*SIGN(BP23),BP23)</f>
        <v>5.1212324162142009</v>
      </c>
      <c r="EE23" s="2">
        <f>IF(PE23=0,($C$23/0.4536*IF(ISNA(MQ22),'Drive Train'!$F$16,'Drive Train'!$F$17)*4.448*$C$24*$C$21*Y$6)*SIGN(BQ23),BQ23)</f>
        <v>4.4148555312191382</v>
      </c>
      <c r="EF23" s="2">
        <f>IF(PF23=0,($C$23/0.4536*IF(ISNA(MR22),'Drive Train'!$F$16,'Drive Train'!$F$17)*4.448*$C$24*$C$21*Z$6)*SIGN(BR23),BR23)</f>
        <v>3.8797215274349997</v>
      </c>
      <c r="EG23" s="2">
        <f>IF(PG23=0,($C$23/0.4536*IF(ISNA(MS22),'Drive Train'!$F$16,'Drive Train'!$F$17)*4.448*$C$24*$C$21*AA$6)*SIGN(BS23),BS23)</f>
        <v>3.4602921731177019</v>
      </c>
      <c r="EH23" s="2">
        <f>IF(PH23=0,($C$23/0.4536*IF(ISNA(MT22),'Drive Train'!$F$16,'Drive Train'!$F$17)*4.448*$C$24*$C$21*AB$6)*SIGN(BT23),BT23)</f>
        <v>3.1227026928135362</v>
      </c>
      <c r="EI23" s="2">
        <f>IF(PI23=0,($C$23/0.4536*IF(ISNA(MU22),'Drive Train'!$F$16,'Drive Train'!$F$17)*4.448*$C$24*$C$21*AC$6)*SIGN(BU23),BU23)</f>
        <v>2.8451291201189992</v>
      </c>
      <c r="EJ23" s="2">
        <f>IF(PJ23=0,($C$23/0.4536*IF(ISNA(MV22),'Drive Train'!$F$16,'Drive Train'!$F$17)*4.448*$C$24*$C$21*AD$6)*SIGN(BV23),BV23)</f>
        <v>3.9831807681666</v>
      </c>
      <c r="EK23" s="2">
        <f>IF(PK23=0,($C$23/0.4536*IF(ISNA(MW22),'Drive Train'!$F$16,'Drive Train'!$F$17)*4.448*$C$24*$C$21*AE$6)*SIGN(BW23),BW23)</f>
        <v>3.9831807681666</v>
      </c>
      <c r="EL23" s="2">
        <f>IF(PL23=0,($C$23/0.4536*IF(ISNA(MX22),'Drive Train'!$F$16,'Drive Train'!$F$17)*4.448*$C$24*$C$21*AF$6)*SIGN(BX23),BX23)</f>
        <v>3.9831807681666</v>
      </c>
      <c r="EM23" s="2">
        <f>IF(PM23=0,($C$23/0.4536*IF(ISNA(MY22),'Drive Train'!$F$16,'Drive Train'!$F$17)*4.448*$C$24*$C$21*AG$6)*SIGN(BY23),BY23)</f>
        <v>3.9831807681666</v>
      </c>
      <c r="EN23" s="2">
        <f>IF(PN23=0,($C$23/0.4536*IF(ISNA(MZ22),'Drive Train'!$F$16,'Drive Train'!$F$17)*4.448*$C$24*$C$21*AH$6)*SIGN(BZ23),BZ23)</f>
        <v>3.9831807681666</v>
      </c>
      <c r="EO23" s="2">
        <f>IF(PO23=0,($C$23/0.4536*IF(ISNA(NA22),'Drive Train'!$F$16,'Drive Train'!$F$17)*4.448*$C$24*$C$21*AI$6)*SIGN(CA23),CA23)</f>
        <v>3.9831807681666</v>
      </c>
      <c r="EP23" s="2">
        <f>IF(PP23=0,($C$23/0.4536*IF(ISNA(NB22),'Drive Train'!$F$16,'Drive Train'!$F$17)*4.448*$C$24*$C$21*AJ$6)*SIGN(CB23),CB23)</f>
        <v>3.9831807681666</v>
      </c>
      <c r="EQ23" s="2">
        <f>IF(PQ23=0,($C$23/0.4536*IF(ISNA(NC22),'Drive Train'!$F$16,'Drive Train'!$F$17)*4.448*$C$24*$C$21*AK$6)*SIGN(CC23),CC23)</f>
        <v>3.9831807681666</v>
      </c>
      <c r="ER23" s="2">
        <f>IF(PR23=0,($C$23/0.4536*IF(ISNA(ND22),'Drive Train'!$F$16,'Drive Train'!$F$17)*4.448*$C$24*$C$21*AL$6)*SIGN(CD23),CD23)</f>
        <v>3.9831807681666</v>
      </c>
      <c r="ES23" s="2">
        <f>IF(PS23=0,($C$23/0.4536*IF(ISNA(NE22),'Drive Train'!$F$16,'Drive Train'!$F$17)*4.448*$C$24*$C$21*AM$6)*SIGN(CE23),CE23)</f>
        <v>3.9831807681666</v>
      </c>
      <c r="ET23" s="61">
        <f t="shared" si="89"/>
        <v>0.6</v>
      </c>
      <c r="EU23" s="259">
        <f>MAX(MIN(IF(AND(OY22=1,NG23&lt;0),-1,1)*(DC23-$C$15)/($C$14-$C$15)*$C$12*$C$21-$C$33*LO23/AO$6 -  OY22*$C$33/$C$21,DY22/$C$19),MAX(EU$8:EU22)*-1)</f>
        <v>0.26692319402859277</v>
      </c>
      <c r="EV23" s="259">
        <f>MAX(MIN(IF(AND(OZ22=1,NH23&lt;0),-1,1)*(DD23-$C$15)/($C$14-$C$15)*$C$12*$C$21-$C$33*LP23/AP$6 -  OZ22*$C$33/$C$21,DZ22/$C$19),MAX(EV$8:EV22)*-1)</f>
        <v>1.1174693660064727</v>
      </c>
      <c r="EW23" s="259">
        <f>MAX(MIN(IF(AND(PA22=1,NI23&lt;0),-1,1)*(DE23-$C$15)/($C$14-$C$15)*$C$12*$C$21-$C$33*LQ23/AQ$6 -  PA22*$C$33/$C$21,EA22/$C$19),MAX(EW$8:EW22)*-1)</f>
        <v>1.0058086690056613</v>
      </c>
      <c r="EX23" s="259">
        <f>MAX(MIN(IF(AND(PB22=1,NJ23&lt;0),-1,1)*(DF23-$C$15)/($C$14-$C$15)*$C$12*$C$21-$C$33*LR23/AR$6 -  PB22*$C$33/$C$21,EB22/$C$19),MAX(EX$8:EX22)*-1)</f>
        <v>0.8615638320851482</v>
      </c>
      <c r="EY23" s="259">
        <f>MAX(MIN(IF(AND(PC22=1,NK23&lt;0),-1,1)*(DG23-$C$15)/($C$14-$C$15)*$C$12*$C$21-$C$33*LS23/AS$6 -  PC22*$C$33/$C$21,EC22/$C$19),MAX(EY$8:EY22)*-1)</f>
        <v>0.70034421023285409</v>
      </c>
      <c r="EZ23" s="259">
        <f>MAX(MIN(IF(AND(PD22=1,NL23&lt;0),-1,1)*(DH23-$C$15)/($C$14-$C$15)*$C$12*$C$21-$C$33*LT23/AT$6 -  PD22*$C$33/$C$21,ED22/$C$19),MAX(EZ$8:EZ22)*-1)</f>
        <v>0.53513389197512096</v>
      </c>
      <c r="FA23" s="259">
        <f>MAX(MIN(IF(AND(PE22=1,NM23&lt;0),-1,1)*(DI23-$C$15)/($C$14-$C$15)*$C$12*$C$21-$C$33*LU23/AU$6 -  PE22*$C$33/$C$21,EE22/$C$19),MAX(FA$8:FA22)*-1)</f>
        <v>0.37772295901923836</v>
      </c>
      <c r="FB23" s="259">
        <f>MAX(MIN(IF(AND(PF22=1,NN23&lt;0),-1,1)*(DJ23-$C$15)/($C$14-$C$15)*$C$12*$C$21-$C$33*LV23/AV$6 -  PF22*$C$33/$C$21,EF22/$C$19),MAX(FB$8:FB22)*-1)</f>
        <v>0.24042923460036808</v>
      </c>
      <c r="FC23" s="259">
        <f>MAX(MIN(IF(AND(PG22=1,NO23&lt;0),-1,1)*(DK23-$C$15)/($C$14-$C$15)*$C$12*$C$21-$C$33*LW23/AW$6 -  PG22*$C$33/$C$21,EG22/$C$19),MAX(FC$8:FC22)*-1)</f>
        <v>0.14005316753016606</v>
      </c>
      <c r="FD23" s="259">
        <f>MAX(MIN(IF(AND(PH22=1,NP23&lt;0),-1,1)*(DL23-$C$15)/($C$14-$C$15)*$C$12*$C$21-$C$33*LX23/AX$6 -  PH22*$C$33/$C$21,EH22/$C$19),MAX(FD$8:FD22)*-1)</f>
        <v>7.2451206479666241E-2</v>
      </c>
      <c r="FE23" s="259">
        <f>MAX(MIN(IF(AND(PI22=1,NQ23&lt;0),-1,1)*(DM23-$C$15)/($C$14-$C$15)*$C$12*$C$21-$C$33*LY23/AY$6 -  PI22*$C$33/$C$21,EI22/$C$19),MAX(FE$8:FE22)*-1)</f>
        <v>3.295567365641644E-2</v>
      </c>
      <c r="FF23" s="259">
        <f>MAX(MIN(IF(AND(PJ22=1,NR23&lt;0),-1,1)*(DN23-$C$15)/($C$14-$C$15)*$C$12*$C$21-$C$33*LZ23/AZ$6 -  PJ22*$C$33/$C$21,EJ22/$C$19),MAX(FF$8:FF22)*-1)</f>
        <v>0.26738819505405714</v>
      </c>
      <c r="FG23" s="259">
        <f>MAX(MIN(IF(AND(PK22=1,NS23&lt;0),-1,1)*(DO23-$C$15)/($C$14-$C$15)*$C$12*$C$21-$C$33*MA23/BA$6 -  PK22*$C$33/$C$21,EK22/$C$19),MAX(FG$8:FG22)*-1)</f>
        <v>0.3274740796530678</v>
      </c>
      <c r="FH23" s="259">
        <f>MAX(MIN(IF(AND(PL22=1,NT23&lt;0),-1,1)*(DP23-$C$15)/($C$14-$C$15)*$C$12*$C$21-$C$33*MB23/BB$6 -  PL22*$C$33/$C$21,EL22/$C$19),MAX(FH$8:FH22)*-1)</f>
        <v>0.3875599642520785</v>
      </c>
      <c r="FI23" s="259">
        <f>MAX(MIN(IF(AND(PM22=1,NU23&lt;0),-1,1)*(DQ23-$C$15)/($C$14-$C$15)*$C$12*$C$21-$C$33*MC23/BC$6 -  PM22*$C$33/$C$21,EM22/$C$19),MAX(FI$8:FI22)*-1)</f>
        <v>0.4476458488510891</v>
      </c>
      <c r="FJ23" s="259">
        <f>MAX(MIN(IF(AND(PN22=1,NV23&lt;0),-1,1)*(DR23-$C$15)/($C$14-$C$15)*$C$12*$C$21-$C$33*MD23/BD$6 -  PN22*$C$33/$C$21,EN22/$C$19),MAX(FJ$8:FJ22)*-1)</f>
        <v>0.41436866998747901</v>
      </c>
      <c r="FK23" s="259">
        <f>MAX(MIN(IF(AND(PO22=1,NW23&lt;0),-1,1)*(DS23-$C$15)/($C$14-$C$15)*$C$12*$C$21-$C$33*ME23/BE$6 -  PO22*$C$33/$C$21,EO22/$C$19),MAX(FK$8:FK22)*-1)</f>
        <v>0.34630494255102406</v>
      </c>
      <c r="FL23" s="259">
        <f>MAX(MIN(IF(AND(PP22=1,NX23&lt;0),-1,1)*(DT23-$C$15)/($C$14-$C$15)*$C$12*$C$21-$C$33*MF23/BF$6 -  PP22*$C$33/$C$21,EP22/$C$19),MAX(FL$8:FL22)*-1)</f>
        <v>0.30733821441584486</v>
      </c>
      <c r="FM23" s="259">
        <f>MAX(MIN(IF(AND(PQ22=1,NY23&lt;0),-1,1)*(DU23-$C$15)/($C$14-$C$15)*$C$12*$C$21-$C$33*MG23/BG$6 -  PQ22*$C$33/$C$21,EQ22/$C$19),MAX(FM$8:FM22)*-1)</f>
        <v>0.28360032414172953</v>
      </c>
      <c r="FN23" s="259">
        <f>MAX(MIN(IF(AND(PR22=1,NZ23&lt;0),-1,1)*(DV23-$C$15)/($C$14-$C$15)*$C$12*$C$21-$C$33*MH23/BH$6 -  PR22*$C$33/$C$21,ER22/$C$19),MAX(FN$8:FN22)*-1)</f>
        <v>0.26992849413042203</v>
      </c>
      <c r="FO23" s="259">
        <f>MAX(MIN(IF(AND(PS22=1,OA23&lt;0),-1,1)*(DW23-$C$15)/($C$14-$C$15)*$C$12*$C$21-$C$33*MI23/BI$6 -  PS22*$C$33/$C$21,ES22/$C$19),MAX(FO$8:FO22)*-1)</f>
        <v>0.26685135283615213</v>
      </c>
      <c r="FP23" s="61">
        <f t="shared" si="118"/>
        <v>0.6</v>
      </c>
      <c r="FQ23" s="260">
        <f>IF(AND(KS23=1,OY23=1),0,MIN((ABS(($C$14-$C$15)*EU23/$C$12/$C$21)+$C$15)/$C$21,DC23))</f>
        <v>21.450850325879557</v>
      </c>
      <c r="FR23" s="260">
        <f>IF(AND(KT23=1,OZ23=1),0,MIN((ABS(($C$14-$C$15)*EV23/$C$12/$C$21)+$C$15)/$C$21,DD23))</f>
        <v>72.08200758351667</v>
      </c>
      <c r="FS23" s="260">
        <f>IF(AND(KU23=1,PA23=1),0,MIN((ABS(($C$14-$C$15)*EW23/$C$12/$C$21)+$C$15)/$C$21,DE23))</f>
        <v>67.08462641030674</v>
      </c>
      <c r="FT23" s="260">
        <f>IF(AND(KV23=1,PB23=1),0,MIN((ABS(($C$14-$C$15)*EX23/$C$12/$C$21)+$C$15)/$C$21,DF23))</f>
        <v>60.481991115566942</v>
      </c>
      <c r="FU23" s="260">
        <f>IF(AND(KW23=1,PC23=1),0,MIN((ABS(($C$14-$C$15)*EY23/$C$12/$C$21)+$C$15)/$C$21,DG23))</f>
        <v>51.211655382031154</v>
      </c>
      <c r="FV23" s="260">
        <f>IF(AND(KX23=1,PD23=1),0,MIN((ABS(($C$14-$C$15)*EZ23/$C$12/$C$21)+$C$15)/$C$21,DH23))</f>
        <v>39.86750756475967</v>
      </c>
      <c r="FW23" s="260">
        <f>IF(AND(KY23=1,PE23=1),0,MIN((ABS(($C$14-$C$15)*FA23/$C$12/$C$21)+$C$15)/$C$21,DI23))</f>
        <v>29.05890365710054</v>
      </c>
      <c r="FX23" s="260">
        <f>IF(AND(KZ23=1,PF23=1),0,MIN((ABS(($C$14-$C$15)*FB23/$C$12/$C$21)+$C$15)/$C$21,DJ23))</f>
        <v>19.631645598304946</v>
      </c>
      <c r="FY23" s="260">
        <f>IF(AND(LA23=1,PG23=1),0,MIN((ABS(($C$14-$C$15)*FC23/$C$12/$C$21)+$C$15)/$C$21,DK23))</f>
        <v>12.739334305832577</v>
      </c>
      <c r="FZ23" s="260">
        <f>IF(AND(LB23=1,PH23=1),0,MIN((ABS(($C$14-$C$15)*FD23/$C$12/$C$21)+$C$15)/$C$21,DL23))</f>
        <v>8.0974532963309027</v>
      </c>
      <c r="GA23" s="260">
        <f>IF(AND(LC23=1,PI23=1),0,MIN((ABS(($C$14-$C$15)*FE23/$C$12/$C$21)+$C$15)/$C$21,DM23))</f>
        <v>5.3854970021127508</v>
      </c>
      <c r="GB23" s="260">
        <f>IF(AND(LD23=1,PJ23=1),0,MIN((ABS(($C$14-$C$15)*FF23/$C$12/$C$21)+$C$15)/$C$21,DN23))</f>
        <v>21.482779568699744</v>
      </c>
      <c r="GC23" s="260">
        <f>IF(AND(LE23=1,PK23=1),0,MIN((ABS(($C$14-$C$15)*FG23/$C$12/$C$21)+$C$15)/$C$21,DO23))</f>
        <v>25.608570038755854</v>
      </c>
      <c r="GD23" s="260">
        <f>IF(AND(LF23=1,PL23=1),0,MIN((ABS(($C$14-$C$15)*FH23/$C$12/$C$21)+$C$15)/$C$21,DP23))</f>
        <v>29.734360508811967</v>
      </c>
      <c r="GE23" s="260">
        <f>IF(AND(LG23=1,PM23=1),0,MIN((ABS(($C$14-$C$15)*FI23/$C$12/$C$21)+$C$15)/$C$21,DQ23))</f>
        <v>33.860150978868077</v>
      </c>
      <c r="GF23" s="260">
        <f>IF(AND(LH23=1,PN23=1),0,MIN((ABS(($C$14-$C$15)*FJ23/$C$12/$C$21)+$C$15)/$C$21,DR23))</f>
        <v>31.575177255969841</v>
      </c>
      <c r="GG23" s="260">
        <f>IF(AND(LI23=1,PO23=1),0,MIN((ABS(($C$14-$C$15)*FK23/$C$12/$C$21)+$C$15)/$C$21,DS23))</f>
        <v>26.901589109804039</v>
      </c>
      <c r="GH23" s="260">
        <f>IF(AND(LJ23=1,PP23=1),0,MIN((ABS(($C$14-$C$15)*FL23/$C$12/$C$21)+$C$15)/$C$21,DT23))</f>
        <v>24.225943129682495</v>
      </c>
      <c r="GI23" s="260">
        <f>IF(AND(LK23=1,PQ23=1),0,MIN((ABS(($C$14-$C$15)*FM23/$C$12/$C$21)+$C$15)/$C$21,DU23))</f>
        <v>22.595983578853229</v>
      </c>
      <c r="GJ23" s="260">
        <f>IF(AND(LL23=1,PR23=1),0,MIN((ABS(($C$14-$C$15)*FN23/$C$12/$C$21)+$C$15)/$C$21,DV23))</f>
        <v>21.657208917461151</v>
      </c>
      <c r="GK23" s="260">
        <f>IF(AND(LM23=1,PS23=1),0,MIN((ABS(($C$14-$C$15)*FO23/$C$12/$C$21)+$C$15)/$C$21,DW23))</f>
        <v>21.445917358526124</v>
      </c>
      <c r="GL23" s="61">
        <f t="shared" si="119"/>
        <v>0.6</v>
      </c>
      <c r="GM23" s="57">
        <f>IF(AND(KS22=1,OY22=1),0,EU23*$C$19/S$6/$C$24/$C$23*3.39*$C$21)</f>
        <v>6.9084818925511531</v>
      </c>
      <c r="GN23" s="57">
        <f>IF(AND(KT22=1,OZ22=1),0,EV23*$C$19/T$6/$C$24/$C$23*3.39*$C$21)</f>
        <v>8.09822741113544</v>
      </c>
      <c r="GO23" s="57">
        <f>IF(AND(KU22=1,PA22=1),0,EW23*$C$19/U$6/$C$24/$C$23*3.39*$C$21)</f>
        <v>10.528598372878006</v>
      </c>
      <c r="GP23" s="57">
        <f>IF(AND(KV22=1,PB22=1),0,EX23*$C$19/V$6/$C$24/$C$23*3.39*$C$21)</f>
        <v>11.793649404286144</v>
      </c>
      <c r="GQ23" s="57">
        <f>IF(AND(KW22=1,PC22=1),0,EY23*$C$19/W$6/$C$24/$C$23*3.39*$C$21)</f>
        <v>11.842480271784007</v>
      </c>
      <c r="GR23" s="57">
        <f>IF(AND(KX22=1,PD22=1),0,EZ23*$C$19/X$6/$C$24/$C$23*3.39*$C$21)</f>
        <v>10.772445323658541</v>
      </c>
      <c r="GS23" s="57">
        <f>IF(AND(KY22=1,PE22=1),0,FA23*$C$19/Y$6/$C$24/$C$23*3.39*$C$21)</f>
        <v>8.8202970921317441</v>
      </c>
      <c r="GT23" s="57">
        <f>IF(AND(KZ22=1,PF22=1),0,FB23*$C$19/Z$6/$C$24/$C$23*3.39*$C$21)</f>
        <v>6.3887081085153445</v>
      </c>
      <c r="GU23" s="57">
        <f>IF(AND(LA22=1,PG22=1),0,FC23*$C$19/AA$6/$C$24/$C$23*3.39*$C$21)</f>
        <v>4.1725974865878754</v>
      </c>
      <c r="GV23" s="57">
        <f>IF(AND(LB22=1,PH22=1),0,FD23*$C$19/AB$6/$C$24/$C$23*3.39*$C$21)</f>
        <v>2.3918905946876556</v>
      </c>
      <c r="GW23" s="57">
        <f>IF(AND(LC22=1,PI22=1),0,FE23*$C$19/AC$6/$C$24/$C$23*3.39*$C$21)</f>
        <v>1.1941380581670458</v>
      </c>
      <c r="GX23" s="57">
        <f>IF(AND(LD22=1,PJ22=1),0,FF23*$C$19/AD$6/$C$24/$C$23*3.39*$C$21)</f>
        <v>6.9205170069072866</v>
      </c>
      <c r="GY23" s="57">
        <f>IF(AND(LE22=1,PK22=1),0,FG23*$C$19/AE$6/$C$24/$C$23*3.39*$C$21)</f>
        <v>8.475654421101865</v>
      </c>
      <c r="GZ23" s="57">
        <f>IF(AND(LF22=1,PL22=1),0,FH23*$C$19/AF$6/$C$24/$C$23*3.39*$C$21)</f>
        <v>10.030791835296444</v>
      </c>
      <c r="HA23" s="57">
        <f>IF(AND(LG22=1,PM22=1),0,FI23*$C$19/AG$6/$C$24/$C$23*3.39*$C$21)</f>
        <v>11.58592924949102</v>
      </c>
      <c r="HB23" s="57">
        <f>IF(AND(LH22=1,PN22=1),0,FJ23*$C$19/AH$6/$C$24/$C$23*3.39*$C$21)</f>
        <v>10.724652325051812</v>
      </c>
      <c r="HC23" s="57">
        <f>IF(AND(LI22=1,PO22=1),0,FK23*$C$19/AI$6/$C$24/$C$23*3.39*$C$21)</f>
        <v>8.9630331062891422</v>
      </c>
      <c r="HD23" s="57">
        <f>IF(AND(LJ22=1,PP22=1),0,FL23*$C$19/AJ$6/$C$24/$C$23*3.39*$C$21)</f>
        <v>7.9544997837596201</v>
      </c>
      <c r="HE23" s="57">
        <f>IF(AND(LK22=1,PQ22=1),0,FM23*$C$19/AK$6/$C$24/$C$23*3.39*$C$21)</f>
        <v>7.3401178611885713</v>
      </c>
      <c r="HF23" s="57">
        <f>IF(AND(LL22=1,PR22=1),0,FN23*$C$19/AL$6/$C$24/$C$23*3.39*$C$21)</f>
        <v>6.986264797145596</v>
      </c>
      <c r="HG23" s="57">
        <f>IF(AND(LM22=1,PS22=1),0,FO23*$C$19/AM$6/$C$24/$C$23*3.39*$C$21)</f>
        <v>6.9066225053258448</v>
      </c>
      <c r="HH23" s="61">
        <f t="shared" si="120"/>
        <v>0.6</v>
      </c>
      <c r="HI23" s="57">
        <f t="shared" si="121"/>
        <v>6.9084818925511531</v>
      </c>
      <c r="HJ23" s="57">
        <f t="shared" si="122"/>
        <v>8.09822741113544</v>
      </c>
      <c r="HK23" s="57">
        <f t="shared" si="123"/>
        <v>10.528598372878006</v>
      </c>
      <c r="HL23" s="57">
        <f t="shared" si="124"/>
        <v>11.793649404286144</v>
      </c>
      <c r="HM23" s="57">
        <f t="shared" si="125"/>
        <v>11.842480271784007</v>
      </c>
      <c r="HN23" s="57">
        <f t="shared" si="126"/>
        <v>10.772445323658541</v>
      </c>
      <c r="HO23" s="57">
        <f t="shared" si="127"/>
        <v>8.8202970921317441</v>
      </c>
      <c r="HP23" s="57">
        <f t="shared" si="128"/>
        <v>6.3887081085153445</v>
      </c>
      <c r="HQ23" s="57">
        <f t="shared" si="129"/>
        <v>4.1725974865878754</v>
      </c>
      <c r="HR23" s="57">
        <f t="shared" si="130"/>
        <v>2.3918905946876556</v>
      </c>
      <c r="HS23" s="57">
        <f t="shared" si="131"/>
        <v>1.1941380581670458</v>
      </c>
      <c r="HT23" s="57">
        <f t="shared" si="132"/>
        <v>6.9205170069072866</v>
      </c>
      <c r="HU23" s="57">
        <f t="shared" si="133"/>
        <v>8.475654421101865</v>
      </c>
      <c r="HV23" s="57">
        <f t="shared" si="134"/>
        <v>10.030791835296444</v>
      </c>
      <c r="HW23" s="57">
        <f t="shared" si="135"/>
        <v>11.58592924949102</v>
      </c>
      <c r="HX23" s="57">
        <f t="shared" si="136"/>
        <v>10.724652325051812</v>
      </c>
      <c r="HY23" s="57">
        <f t="shared" si="137"/>
        <v>8.9630331062891422</v>
      </c>
      <c r="HZ23" s="57">
        <f t="shared" si="138"/>
        <v>7.9544997837596201</v>
      </c>
      <c r="IA23" s="57">
        <f t="shared" si="139"/>
        <v>7.3401178611885713</v>
      </c>
      <c r="IB23" s="57">
        <f t="shared" si="140"/>
        <v>6.986264797145596</v>
      </c>
      <c r="IC23" s="57">
        <f t="shared" si="141"/>
        <v>6.9066225053258448</v>
      </c>
      <c r="ID23" s="61">
        <f t="shared" si="142"/>
        <v>0.6</v>
      </c>
      <c r="IE23" s="57">
        <f t="shared" si="143"/>
        <v>10.573952840247967</v>
      </c>
      <c r="IF23" s="57">
        <f t="shared" si="144"/>
        <v>7.3099028123930498</v>
      </c>
      <c r="IG23" s="57">
        <f t="shared" si="145"/>
        <v>7.6203728926104155</v>
      </c>
      <c r="IH23" s="57">
        <f t="shared" si="146"/>
        <v>8.036825781886872</v>
      </c>
      <c r="II23" s="57">
        <f t="shared" si="147"/>
        <v>8.6035147403429004</v>
      </c>
      <c r="IJ23" s="57">
        <f t="shared" si="148"/>
        <v>9.3373898376312905</v>
      </c>
      <c r="IK23" s="57">
        <f t="shared" si="149"/>
        <v>10.052606739128008</v>
      </c>
      <c r="IL23" s="57">
        <f t="shared" si="150"/>
        <v>10.701578866960405</v>
      </c>
      <c r="IM23" s="57">
        <f t="shared" si="151"/>
        <v>11.200277818604158</v>
      </c>
      <c r="IN23" s="57">
        <f t="shared" si="152"/>
        <v>11.559534770616292</v>
      </c>
      <c r="IO23" s="57">
        <f t="shared" si="153"/>
        <v>11.786810312274147</v>
      </c>
      <c r="IP23" s="57">
        <f t="shared" si="154"/>
        <v>10.730357667050248</v>
      </c>
      <c r="IQ23" s="57">
        <f t="shared" si="155"/>
        <v>10.443329156703884</v>
      </c>
      <c r="IR23" s="57">
        <f t="shared" si="156"/>
        <v>10.156300646357522</v>
      </c>
      <c r="IS23" s="57">
        <f t="shared" si="157"/>
        <v>9.8692721360111584</v>
      </c>
      <c r="IT23" s="57">
        <f t="shared" si="158"/>
        <v>9.8349413807400907</v>
      </c>
      <c r="IU23" s="57">
        <f t="shared" si="159"/>
        <v>10.16472433176158</v>
      </c>
      <c r="IV23" s="57">
        <f t="shared" si="160"/>
        <v>10.365148082380937</v>
      </c>
      <c r="IW23" s="57">
        <f t="shared" si="161"/>
        <v>10.487592404170567</v>
      </c>
      <c r="IX23" s="57">
        <f t="shared" si="162"/>
        <v>10.558373277430755</v>
      </c>
      <c r="IY23" s="57">
        <f t="shared" si="163"/>
        <v>10.574339519411234</v>
      </c>
      <c r="IZ23" s="61">
        <f t="shared" si="164"/>
        <v>0.6</v>
      </c>
      <c r="JA23" s="260" t="e">
        <f t="shared" si="240"/>
        <v>#N/A</v>
      </c>
      <c r="JB23" s="260" t="e">
        <f t="shared" si="241"/>
        <v>#N/A</v>
      </c>
      <c r="JC23" s="260" t="e">
        <f t="shared" si="242"/>
        <v>#N/A</v>
      </c>
      <c r="JD23" s="260" t="e">
        <f t="shared" si="243"/>
        <v>#N/A</v>
      </c>
      <c r="JE23" s="260" t="e">
        <f t="shared" si="244"/>
        <v>#N/A</v>
      </c>
      <c r="JF23" s="260" t="e">
        <f t="shared" si="245"/>
        <v>#N/A</v>
      </c>
      <c r="JG23" s="260" t="e">
        <f t="shared" si="246"/>
        <v>#N/A</v>
      </c>
      <c r="JH23" s="260" t="e">
        <f t="shared" si="247"/>
        <v>#N/A</v>
      </c>
      <c r="JI23" s="260" t="e">
        <f t="shared" si="248"/>
        <v>#N/A</v>
      </c>
      <c r="JJ23" s="260" t="e">
        <f t="shared" si="249"/>
        <v>#N/A</v>
      </c>
      <c r="JK23" s="260" t="e">
        <f t="shared" si="250"/>
        <v>#N/A</v>
      </c>
      <c r="JL23" s="260" t="e">
        <f t="shared" si="251"/>
        <v>#N/A</v>
      </c>
      <c r="JM23" s="260" t="e">
        <f t="shared" si="252"/>
        <v>#N/A</v>
      </c>
      <c r="JN23" s="260" t="e">
        <f t="shared" si="253"/>
        <v>#N/A</v>
      </c>
      <c r="JO23" s="260" t="e">
        <f t="shared" si="254"/>
        <v>#N/A</v>
      </c>
      <c r="JP23" s="260" t="e">
        <f t="shared" si="255"/>
        <v>#N/A</v>
      </c>
      <c r="JQ23" s="260" t="e">
        <f t="shared" si="256"/>
        <v>#N/A</v>
      </c>
      <c r="JR23" s="260" t="e">
        <f t="shared" si="257"/>
        <v>#N/A</v>
      </c>
      <c r="JS23" s="260" t="e">
        <f t="shared" si="258"/>
        <v>#N/A</v>
      </c>
      <c r="JT23" s="260" t="e">
        <f t="shared" si="259"/>
        <v>#N/A</v>
      </c>
      <c r="JU23" s="260" t="e">
        <f t="shared" si="260"/>
        <v>#N/A</v>
      </c>
      <c r="JV23" s="61">
        <f t="shared" si="166"/>
        <v>0.6</v>
      </c>
      <c r="JW23" s="46">
        <f>IF(AND(KS23=0,HI23&lt;=$C$40),1,0)</f>
        <v>0</v>
      </c>
      <c r="JX23" s="46">
        <f>IF(AND(KT23=0,HJ23&lt;=$C$40),1,0)</f>
        <v>0</v>
      </c>
      <c r="JY23" s="46">
        <f>IF(AND(KU23=0,HK23&lt;=$C$40),1,0)</f>
        <v>0</v>
      </c>
      <c r="JZ23" s="46">
        <f>IF(AND(KV23=0,HL23&lt;=$C$40),1,0)</f>
        <v>0</v>
      </c>
      <c r="KA23" s="46">
        <f>IF(AND(KW23=0,HM23&lt;=$C$40),1,0)</f>
        <v>0</v>
      </c>
      <c r="KB23" s="46">
        <f>IF(AND(KX23=0,HN23&lt;=$C$40),1,0)</f>
        <v>0</v>
      </c>
      <c r="KC23" s="46">
        <f>IF(AND(KY23=0,HO23&lt;=$C$40),1,0)</f>
        <v>0</v>
      </c>
      <c r="KD23" s="46">
        <f>IF(AND(KZ23=0,HP23&lt;=$C$40),1,0)</f>
        <v>0</v>
      </c>
      <c r="KE23" s="46">
        <f>IF(AND(LA23=0,HQ23&lt;=$C$40),1,0)</f>
        <v>0</v>
      </c>
      <c r="KF23" s="46">
        <f>IF(AND(LB23=0,HR23&lt;=$C$40),1,0)</f>
        <v>0</v>
      </c>
      <c r="KG23" s="46">
        <f>IF(AND(LC23=0,HS23&lt;=$C$40),1,0)</f>
        <v>0</v>
      </c>
      <c r="KH23" s="46">
        <f>IF(AND(LD23=0,HT23&lt;=$C$40),1,0)</f>
        <v>0</v>
      </c>
      <c r="KI23" s="46">
        <f>IF(AND(LE23=0,HU23&lt;=$C$40),1,0)</f>
        <v>0</v>
      </c>
      <c r="KJ23" s="46">
        <f>IF(AND(LF23=0,HV23&lt;=$C$40),1,0)</f>
        <v>0</v>
      </c>
      <c r="KK23" s="46">
        <f>IF(AND(LG23=0,HW23&lt;=$C$40),1,0)</f>
        <v>0</v>
      </c>
      <c r="KL23" s="46">
        <f>IF(AND(LH23=0,HX23&lt;=$C$40),1,0)</f>
        <v>0</v>
      </c>
      <c r="KM23" s="46">
        <f>IF(AND(LI23=0,HY23&lt;=$C$40),1,0)</f>
        <v>0</v>
      </c>
      <c r="KN23" s="46">
        <f>IF(AND(LJ23=0,HZ23&lt;=$C$40),1,0)</f>
        <v>0</v>
      </c>
      <c r="KO23" s="46">
        <f>IF(AND(LK23=0,IA23&lt;=$C$40),1,0)</f>
        <v>0</v>
      </c>
      <c r="KP23" s="46">
        <f>IF(AND(LL23=0,IB23&lt;=$C$40),1,0)</f>
        <v>0</v>
      </c>
      <c r="KQ23" s="46">
        <f>IF(AND(LM23=0,IC23&lt;=$C$40),1,0)</f>
        <v>0</v>
      </c>
      <c r="KR23" s="61">
        <f t="shared" si="167"/>
        <v>0.6</v>
      </c>
      <c r="KS23" s="1">
        <f>IF(OR(KS22=1,AND(OY23=1,LO23&lt;=$C$41)),1,0)</f>
        <v>0</v>
      </c>
      <c r="KT23" s="1">
        <f>IF(OR(KT22=1,AND(OZ23=1,LP23&lt;=$C$41)),1,0)</f>
        <v>0</v>
      </c>
      <c r="KU23" s="1">
        <f>IF(OR(KU22=1,AND(PA23=1,LQ23&lt;=$C$41)),1,0)</f>
        <v>0</v>
      </c>
      <c r="KV23" s="1">
        <f>IF(OR(KV22=1,AND(PB23=1,LR23&lt;=$C$41)),1,0)</f>
        <v>0</v>
      </c>
      <c r="KW23" s="1">
        <f>IF(OR(KW22=1,AND(PC23=1,LS23&lt;=$C$41)),1,0)</f>
        <v>0</v>
      </c>
      <c r="KX23" s="1">
        <f>IF(OR(KX22=1,AND(PD23=1,LT23&lt;=$C$41)),1,0)</f>
        <v>0</v>
      </c>
      <c r="KY23" s="1">
        <f>IF(OR(KY22=1,AND(PE23=1,LU23&lt;=$C$41)),1,0)</f>
        <v>0</v>
      </c>
      <c r="KZ23" s="1">
        <f>IF(OR(KZ22=1,AND(PF23=1,LV23&lt;=$C$41)),1,0)</f>
        <v>0</v>
      </c>
      <c r="LA23" s="1">
        <f>IF(OR(LA22=1,AND(PG23=1,LW23&lt;=$C$41)),1,0)</f>
        <v>0</v>
      </c>
      <c r="LB23" s="1">
        <f>IF(OR(LB22=1,AND(PH23=1,LX23&lt;=$C$41)),1,0)</f>
        <v>0</v>
      </c>
      <c r="LC23" s="1">
        <f>IF(OR(LC22=1,AND(PI23=1,LY23&lt;=$C$41)),1,0)</f>
        <v>0</v>
      </c>
      <c r="LD23" s="1">
        <f>IF(OR(LD22=1,AND(PJ23=1,LZ23&lt;=$C$41)),1,0)</f>
        <v>0</v>
      </c>
      <c r="LE23" s="1">
        <f>IF(OR(LE22=1,AND(PK23=1,MA23&lt;=$C$41)),1,0)</f>
        <v>0</v>
      </c>
      <c r="LF23" s="1">
        <f>IF(OR(LF22=1,AND(PL23=1,MB23&lt;=$C$41)),1,0)</f>
        <v>0</v>
      </c>
      <c r="LG23" s="1">
        <f>IF(OR(LG22=1,AND(PM23=1,MC23&lt;=$C$41)),1,0)</f>
        <v>0</v>
      </c>
      <c r="LH23" s="1">
        <f>IF(OR(LH22=1,AND(PN23=1,MD23&lt;=$C$41)),1,0)</f>
        <v>0</v>
      </c>
      <c r="LI23" s="1">
        <f>IF(OR(LI22=1,AND(PO23=1,ME23&lt;=$C$41)),1,0)</f>
        <v>0</v>
      </c>
      <c r="LJ23" s="1">
        <f>IF(OR(LJ22=1,AND(PP23=1,MF23&lt;=$C$41)),1,0)</f>
        <v>0</v>
      </c>
      <c r="LK23" s="1">
        <f>IF(OR(LK22=1,AND(PQ23=1,MG23&lt;=$C$41)),1,0)</f>
        <v>0</v>
      </c>
      <c r="LL23" s="1">
        <f>IF(OR(LL22=1,AND(PR23=1,MH23&lt;=$C$41)),1,0)</f>
        <v>0</v>
      </c>
      <c r="LM23" s="1">
        <f>IF(OR(LM22=1,AND(PS23=1,MI23&lt;=$C$41)),1,0)</f>
        <v>0</v>
      </c>
      <c r="LN23" s="61">
        <f t="shared" si="168"/>
        <v>0.6</v>
      </c>
      <c r="LO23" s="57">
        <f t="shared" si="169"/>
        <v>9.9284506813306592</v>
      </c>
      <c r="LP23" s="57">
        <f t="shared" si="170"/>
        <v>4.7975934112825556</v>
      </c>
      <c r="LQ23" s="57">
        <f t="shared" si="171"/>
        <v>6.6127969039628995</v>
      </c>
      <c r="LR23" s="57">
        <f t="shared" si="172"/>
        <v>8.0973602197361494</v>
      </c>
      <c r="LS23" s="57">
        <f t="shared" si="173"/>
        <v>9.181295547745167</v>
      </c>
      <c r="LT23" s="57">
        <f t="shared" si="174"/>
        <v>9.839468185793903</v>
      </c>
      <c r="LU23" s="57">
        <f t="shared" si="175"/>
        <v>10.022522294356579</v>
      </c>
      <c r="LV23" s="57">
        <f t="shared" si="176"/>
        <v>9.8669115065263018</v>
      </c>
      <c r="LW23" s="57">
        <f t="shared" si="177"/>
        <v>9.434820625363356</v>
      </c>
      <c r="LX23" s="57">
        <f t="shared" si="178"/>
        <v>8.8786565902889514</v>
      </c>
      <c r="LY23" s="57">
        <f t="shared" si="179"/>
        <v>8.276886089816438</v>
      </c>
      <c r="LZ23" s="57">
        <f t="shared" si="180"/>
        <v>4.6182677617052006</v>
      </c>
      <c r="MA23" s="57">
        <f t="shared" si="181"/>
        <v>5.6560574207477385</v>
      </c>
      <c r="MB23" s="57">
        <f t="shared" si="182"/>
        <v>6.69384707979028</v>
      </c>
      <c r="MC23" s="57">
        <f t="shared" si="183"/>
        <v>7.7316367388328162</v>
      </c>
      <c r="MD23" s="57">
        <f t="shared" si="184"/>
        <v>8.7133972440109293</v>
      </c>
      <c r="ME23" s="57">
        <f t="shared" si="185"/>
        <v>9.2891150649552241</v>
      </c>
      <c r="MF23" s="57">
        <f t="shared" si="186"/>
        <v>9.608231585520068</v>
      </c>
      <c r="MG23" s="57">
        <f t="shared" si="187"/>
        <v>9.7975853502841446</v>
      </c>
      <c r="MH23" s="57">
        <f t="shared" si="188"/>
        <v>9.9049995728926525</v>
      </c>
      <c r="MI23" s="57">
        <f t="shared" si="189"/>
        <v>9.9290146497484759</v>
      </c>
      <c r="MJ23" s="61">
        <f t="shared" si="190"/>
        <v>0.6</v>
      </c>
      <c r="MK23" s="57" t="e">
        <f>IF(AND(ABS(CG23)&gt;0,EU23*$C$19&gt;=DY22,NG23&lt;&gt;0),3,NA())</f>
        <v>#N/A</v>
      </c>
      <c r="ML23" s="57" t="e">
        <f t="shared" si="261"/>
        <v>#N/A</v>
      </c>
      <c r="MM23" s="57" t="e">
        <f t="shared" si="262"/>
        <v>#N/A</v>
      </c>
      <c r="MN23" s="57" t="e">
        <f t="shared" si="263"/>
        <v>#N/A</v>
      </c>
      <c r="MO23" s="57" t="e">
        <f t="shared" si="264"/>
        <v>#N/A</v>
      </c>
      <c r="MP23" s="57" t="e">
        <f t="shared" si="265"/>
        <v>#N/A</v>
      </c>
      <c r="MQ23" s="57" t="e">
        <f t="shared" si="266"/>
        <v>#N/A</v>
      </c>
      <c r="MR23" s="57" t="e">
        <f t="shared" si="267"/>
        <v>#N/A</v>
      </c>
      <c r="MS23" s="57" t="e">
        <f t="shared" si="268"/>
        <v>#N/A</v>
      </c>
      <c r="MT23" s="57" t="e">
        <f t="shared" si="269"/>
        <v>#N/A</v>
      </c>
      <c r="MU23" s="57" t="e">
        <f t="shared" si="270"/>
        <v>#N/A</v>
      </c>
      <c r="MV23" s="57" t="e">
        <f t="shared" si="271"/>
        <v>#N/A</v>
      </c>
      <c r="MW23" s="57" t="e">
        <f t="shared" si="272"/>
        <v>#N/A</v>
      </c>
      <c r="MX23" s="57" t="e">
        <f t="shared" si="273"/>
        <v>#N/A</v>
      </c>
      <c r="MY23" s="57" t="e">
        <f t="shared" si="274"/>
        <v>#N/A</v>
      </c>
      <c r="MZ23" s="57" t="e">
        <f t="shared" si="275"/>
        <v>#N/A</v>
      </c>
      <c r="NA23" s="57" t="e">
        <f t="shared" si="276"/>
        <v>#N/A</v>
      </c>
      <c r="NB23" s="57" t="e">
        <f t="shared" si="277"/>
        <v>#N/A</v>
      </c>
      <c r="NC23" s="57" t="e">
        <f t="shared" si="278"/>
        <v>#N/A</v>
      </c>
      <c r="ND23" s="57" t="e">
        <f t="shared" si="279"/>
        <v>#N/A</v>
      </c>
      <c r="NE23" s="57" t="e">
        <f t="shared" si="280"/>
        <v>#N/A</v>
      </c>
      <c r="NF23" s="61">
        <f t="shared" si="211"/>
        <v>0.6</v>
      </c>
      <c r="NG23" s="260">
        <f>IF(OY22=0,MIN('Drive Train'!$F$35-FQ22*$C$19*'Drive Train'!$F$39,NG22+$C$39)-$C$7,IF(LO22-1&lt;=0,0,IF($C$37=Motors!$C$29,MAX(MAX(NG$8:NG22)*-1,NG22-$C$39),MAX(0,MAX(NG$8:NG22)*-1,NG22-$C$39))))</f>
        <v>10.573952840247967</v>
      </c>
      <c r="NH23" s="260">
        <f>IF(OZ22=0,MIN('Drive Train'!$F$35-FR22*$C$19*'Drive Train'!$F$39,NH22+$C$39)-$C$7,IF(LP22-1&lt;=0,0,IF($C$37=Motors!$C$29,MAX(MAX(NH$8:NH22)*-1,NH22-$C$39),MAX(0,MAX(NH$8:NH22)*-1,NH22-$C$39))))</f>
        <v>7.3099028123930498</v>
      </c>
      <c r="NI23" s="260">
        <f>IF(PA22=0,MIN('Drive Train'!$F$35-FS22*$C$19*'Drive Train'!$F$39,NI22+$C$39)-$C$7,IF(LQ22-1&lt;=0,0,IF($C$37=Motors!$C$29,MAX(MAX(NI$8:NI22)*-1,NI22-$C$39),MAX(0,MAX(NI$8:NI22)*-1,NI22-$C$39))))</f>
        <v>7.6203728926104155</v>
      </c>
      <c r="NJ23" s="260">
        <f>IF(PB22=0,MIN('Drive Train'!$F$35-FT22*$C$19*'Drive Train'!$F$39,NJ22+$C$39)-$C$7,IF(LR22-1&lt;=0,0,IF($C$37=Motors!$C$29,MAX(MAX(NJ$8:NJ22)*-1,NJ22-$C$39),MAX(0,MAX(NJ$8:NJ22)*-1,NJ22-$C$39))))</f>
        <v>8.036825781886872</v>
      </c>
      <c r="NK23" s="260">
        <f>IF(PC22=0,MIN('Drive Train'!$F$35-FU22*$C$19*'Drive Train'!$F$39,NK22+$C$39)-$C$7,IF(LS22-1&lt;=0,0,IF($C$37=Motors!$C$29,MAX(MAX(NK$8:NK22)*-1,NK22-$C$39),MAX(0,MAX(NK$8:NK22)*-1,NK22-$C$39))))</f>
        <v>8.6035147403429004</v>
      </c>
      <c r="NL23" s="260">
        <f>IF(PD22=0,MIN('Drive Train'!$F$35-FV22*$C$19*'Drive Train'!$F$39,NL22+$C$39)-$C$7,IF(LT22-1&lt;=0,0,IF($C$37=Motors!$C$29,MAX(MAX(NL$8:NL22)*-1,NL22-$C$39),MAX(0,MAX(NL$8:NL22)*-1,NL22-$C$39))))</f>
        <v>9.3373898376312905</v>
      </c>
      <c r="NM23" s="260">
        <f>IF(PE22=0,MIN('Drive Train'!$F$35-FW22*$C$19*'Drive Train'!$F$39,NM22+$C$39)-$C$7,IF(LU22-1&lt;=0,0,IF($C$37=Motors!$C$29,MAX(MAX(NM$8:NM22)*-1,NM22-$C$39),MAX(0,MAX(NM$8:NM22)*-1,NM22-$C$39))))</f>
        <v>10.052606739128008</v>
      </c>
      <c r="NN23" s="260">
        <f>IF(PF22=0,MIN('Drive Train'!$F$35-FX22*$C$19*'Drive Train'!$F$39,NN22+$C$39)-$C$7,IF(LV22-1&lt;=0,0,IF($C$37=Motors!$C$29,MAX(MAX(NN$8:NN22)*-1,NN22-$C$39),MAX(0,MAX(NN$8:NN22)*-1,NN22-$C$39))))</f>
        <v>10.701578866960405</v>
      </c>
      <c r="NO23" s="260">
        <f>IF(PG22=0,MIN('Drive Train'!$F$35-FY22*$C$19*'Drive Train'!$F$39,NO22+$C$39)-$C$7,IF(LW22-1&lt;=0,0,IF($C$37=Motors!$C$29,MAX(MAX(NO$8:NO22)*-1,NO22-$C$39),MAX(0,MAX(NO$8:NO22)*-1,NO22-$C$39))))</f>
        <v>11.200277818604158</v>
      </c>
      <c r="NP23" s="260">
        <f>IF(PH22=0,MIN('Drive Train'!$F$35-FZ22*$C$19*'Drive Train'!$F$39,NP22+$C$39)-$C$7,IF(LX22-1&lt;=0,0,IF($C$37=Motors!$C$29,MAX(MAX(NP$8:NP22)*-1,NP22-$C$39),MAX(0,MAX(NP$8:NP22)*-1,NP22-$C$39))))</f>
        <v>11.559534770616292</v>
      </c>
      <c r="NQ23" s="260">
        <f>IF(PI22=0,MIN('Drive Train'!$F$35-GA22*$C$19*'Drive Train'!$F$39,NQ22+$C$39)-$C$7,IF(LY22-1&lt;=0,0,IF($C$37=Motors!$C$29,MAX(MAX(NQ$8:NQ22)*-1,NQ22-$C$39),MAX(0,MAX(NQ$8:NQ22)*-1,NQ22-$C$39))))</f>
        <v>11.786810312274147</v>
      </c>
      <c r="NR23" s="260">
        <f>IF(PJ22=0,MIN('Drive Train'!$F$35-GB22*$C$19*'Drive Train'!$F$39,NR22+$C$39)-$C$7,IF(LZ22-1&lt;=0,0,IF($C$37=Motors!$C$29,MAX(MAX(NR$8:NR22)*-1,NR22-$C$39),MAX(0,MAX(NR$8:NR22)*-1,NR22-$C$39))))</f>
        <v>10.730357667050248</v>
      </c>
      <c r="NS23" s="260">
        <f>IF(PK22=0,MIN('Drive Train'!$F$35-GC22*$C$19*'Drive Train'!$F$39,NS22+$C$39)-$C$7,IF(MA22-1&lt;=0,0,IF($C$37=Motors!$C$29,MAX(MAX(NS$8:NS22)*-1,NS22-$C$39),MAX(0,MAX(NS$8:NS22)*-1,NS22-$C$39))))</f>
        <v>10.443329156703884</v>
      </c>
      <c r="NT23" s="260">
        <f>IF(PL22=0,MIN('Drive Train'!$F$35-GD22*$C$19*'Drive Train'!$F$39,NT22+$C$39)-$C$7,IF(MB22-1&lt;=0,0,IF($C$37=Motors!$C$29,MAX(MAX(NT$8:NT22)*-1,NT22-$C$39),MAX(0,MAX(NT$8:NT22)*-1,NT22-$C$39))))</f>
        <v>10.156300646357522</v>
      </c>
      <c r="NU23" s="260">
        <f>IF(PM22=0,MIN('Drive Train'!$F$35-GE22*$C$19*'Drive Train'!$F$39,NU22+$C$39)-$C$7,IF(MC22-1&lt;=0,0,IF($C$37=Motors!$C$29,MAX(MAX(NU$8:NU22)*-1,NU22-$C$39),MAX(0,MAX(NU$8:NU22)*-1,NU22-$C$39))))</f>
        <v>9.8692721360111584</v>
      </c>
      <c r="NV23" s="260">
        <f>IF(PN22=0,MIN('Drive Train'!$F$35-GF22*$C$19*'Drive Train'!$F$39,NV22+$C$39)-$C$7,IF(MD22-1&lt;=0,0,IF($C$37=Motors!$C$29,MAX(MAX(NV$8:NV22)*-1,NV22-$C$39),MAX(0,MAX(NV$8:NV22)*-1,NV22-$C$39))))</f>
        <v>9.8349413807400907</v>
      </c>
      <c r="NW23" s="260">
        <f>IF(PO22=0,MIN('Drive Train'!$F$35-GG22*$C$19*'Drive Train'!$F$39,NW22+$C$39)-$C$7,IF(ME22-1&lt;=0,0,IF($C$37=Motors!$C$29,MAX(MAX(NW$8:NW22)*-1,NW22-$C$39),MAX(0,MAX(NW$8:NW22)*-1,NW22-$C$39))))</f>
        <v>10.16472433176158</v>
      </c>
      <c r="NX23" s="260">
        <f>IF(PP22=0,MIN('Drive Train'!$F$35-GH22*$C$19*'Drive Train'!$F$39,NX22+$C$39)-$C$7,IF(MF22-1&lt;=0,0,IF($C$37=Motors!$C$29,MAX(MAX(NX$8:NX22)*-1,NX22-$C$39),MAX(0,MAX(NX$8:NX22)*-1,NX22-$C$39))))</f>
        <v>10.365148082380937</v>
      </c>
      <c r="NY23" s="260">
        <f>IF(PQ22=0,MIN('Drive Train'!$F$35-GI22*$C$19*'Drive Train'!$F$39,NY22+$C$39)-$C$7,IF(MG22-1&lt;=0,0,IF($C$37=Motors!$C$29,MAX(MAX(NY$8:NY22)*-1,NY22-$C$39),MAX(0,MAX(NY$8:NY22)*-1,NY22-$C$39))))</f>
        <v>10.487592404170567</v>
      </c>
      <c r="NZ23" s="260">
        <f>IF(PR22=0,MIN('Drive Train'!$F$35-GJ22*$C$19*'Drive Train'!$F$39,NZ22+$C$39)-$C$7,IF(MH22-1&lt;=0,0,IF($C$37=Motors!$C$29,MAX(MAX(NZ$8:NZ22)*-1,NZ22-$C$39),MAX(0,MAX(NZ$8:NZ22)*-1,NZ22-$C$39))))</f>
        <v>10.558373277430755</v>
      </c>
      <c r="OA23" s="260">
        <f>IF(PS22=0,MIN('Drive Train'!$F$35-GK22*$C$19*'Drive Train'!$F$39,OA22+$C$39)-$C$7,IF(MI22-1&lt;=0,0,IF($C$37=Motors!$C$29,MAX(MAX(OA$8:OA22)*-1,OA22-$C$39),MAX(0,MAX(OA$8:OA22)*-1,OA22-$C$39))))</f>
        <v>10.574339519411234</v>
      </c>
      <c r="OB23" s="61">
        <f t="shared" si="212"/>
        <v>0.6</v>
      </c>
      <c r="OC23" s="260">
        <f>'Drive Train'!$F$35-(FQ23*$C$13)*$C$19*'Drive Train'!$F$39</f>
        <v>11.306006633380143</v>
      </c>
      <c r="OD23" s="260">
        <f>'Drive Train'!$F$35-(FR23*$C$13)*$C$19*'Drive Train'!$F$39</f>
        <v>8.7238176132406497</v>
      </c>
      <c r="OE23" s="260">
        <f>'Drive Train'!$F$35-(FS23*$C$13)*$C$19*'Drive Train'!$F$39</f>
        <v>8.9786840530743568</v>
      </c>
      <c r="OF23" s="260">
        <f>'Drive Train'!$F$35-(FT23*$C$13)*$C$19*'Drive Train'!$F$39</f>
        <v>9.3154184531060853</v>
      </c>
      <c r="OG23" s="260">
        <f>'Drive Train'!$F$35-(FU23*$C$13)*$C$19*'Drive Train'!$F$39</f>
        <v>9.788205575516411</v>
      </c>
      <c r="OH23" s="260">
        <f>'Drive Train'!$F$35-(FV23*$C$13)*$C$19*'Drive Train'!$F$39</f>
        <v>10.366757114197258</v>
      </c>
      <c r="OI23" s="260">
        <f>'Drive Train'!$F$35-(FW23*$C$13)*$C$19*'Drive Train'!$F$39</f>
        <v>10.917995913487873</v>
      </c>
      <c r="OJ23" s="260">
        <f>'Drive Train'!$F$35-(FX23*$C$13)*$C$19*'Drive Train'!$F$39</f>
        <v>11.398786074486448</v>
      </c>
      <c r="OK23" s="260">
        <f>'Drive Train'!$F$35-(FY23*$C$13)*$C$19*'Drive Train'!$F$39</f>
        <v>11.75029395040254</v>
      </c>
      <c r="OL23" s="260">
        <f>'Drive Train'!$F$35-(FZ23*$C$13)*$C$19*'Drive Train'!$F$39</f>
        <v>11.987029881887125</v>
      </c>
      <c r="OM23" s="260">
        <f>'Drive Train'!$F$35-(GA23*$C$13)*$C$19*'Drive Train'!$F$39</f>
        <v>12.125339652892251</v>
      </c>
      <c r="ON23" s="260">
        <f>'Drive Train'!$F$35-(GB23*$C$13)*$C$19*'Drive Train'!$F$39</f>
        <v>11.304378241996313</v>
      </c>
      <c r="OO23" s="260">
        <f>'Drive Train'!$F$35-(GC23*$C$13)*$C$19*'Drive Train'!$F$39</f>
        <v>11.093962928023451</v>
      </c>
      <c r="OP23" s="260">
        <f>'Drive Train'!$F$35-(GD23*$C$13)*$C$19*'Drive Train'!$F$39</f>
        <v>10.88354761405059</v>
      </c>
      <c r="OQ23" s="260">
        <f>'Drive Train'!$F$35-(GE23*$C$13)*$C$19*'Drive Train'!$F$39</f>
        <v>10.673132300077729</v>
      </c>
      <c r="OR23" s="260">
        <f>'Drive Train'!$F$35-(GF23*$C$13)*$C$19*'Drive Train'!$F$39</f>
        <v>10.789665959945538</v>
      </c>
      <c r="OS23" s="260">
        <f>'Drive Train'!$F$35-(GG23*$C$13)*$C$19*'Drive Train'!$F$39</f>
        <v>11.028018955399993</v>
      </c>
      <c r="OT23" s="260">
        <f>'Drive Train'!$F$35-(GH23*$C$13)*$C$19*'Drive Train'!$F$39</f>
        <v>11.164476900386193</v>
      </c>
      <c r="OU23" s="260">
        <f>'Drive Train'!$F$35-(GI23*$C$13)*$C$19*'Drive Train'!$F$39</f>
        <v>11.247604837478486</v>
      </c>
      <c r="OV23" s="260">
        <f>'Drive Train'!$F$35-(GJ23*$C$13)*$C$19*'Drive Train'!$F$39</f>
        <v>11.295482345209482</v>
      </c>
      <c r="OW23" s="260">
        <f>'Drive Train'!$F$35-(GK23*$C$13)*$C$19*'Drive Train'!$F$39</f>
        <v>11.306258214715168</v>
      </c>
      <c r="OX23" s="61">
        <f t="shared" si="213"/>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7">
        <f t="shared" si="214"/>
        <v>0.6</v>
      </c>
      <c r="PU23" s="57">
        <f t="shared" si="215"/>
        <v>3.7794416627103486</v>
      </c>
      <c r="PV23" s="57">
        <f t="shared" si="216"/>
        <v>1.5738942026536482</v>
      </c>
      <c r="PW23" s="57">
        <f t="shared" si="217"/>
        <v>2.2006125867657502</v>
      </c>
      <c r="PX23" s="57">
        <f t="shared" si="218"/>
        <v>2.7505764679566718</v>
      </c>
      <c r="PY23" s="57">
        <f t="shared" si="219"/>
        <v>3.2054195292902645</v>
      </c>
      <c r="PZ23" s="57">
        <f t="shared" si="220"/>
        <v>3.5428913289334876</v>
      </c>
      <c r="QA23" s="57">
        <f t="shared" si="221"/>
        <v>3.7098310495883791</v>
      </c>
      <c r="QB23" s="57">
        <f t="shared" si="222"/>
        <v>3.7815503814192191</v>
      </c>
      <c r="QC23" s="57">
        <f t="shared" si="223"/>
        <v>3.7345293143252678</v>
      </c>
      <c r="QD23" s="57">
        <f t="shared" si="224"/>
        <v>3.6425321290730723</v>
      </c>
      <c r="QE23" s="57">
        <f t="shared" si="225"/>
        <v>3.5224079365988055</v>
      </c>
      <c r="QF23" s="57">
        <f t="shared" si="226"/>
        <v>1.551756714559126</v>
      </c>
      <c r="QG23" s="57">
        <f t="shared" si="227"/>
        <v>1.9004582526277369</v>
      </c>
      <c r="QH23" s="57">
        <f t="shared" si="228"/>
        <v>2.249159790696349</v>
      </c>
      <c r="QI23" s="57">
        <f t="shared" si="229"/>
        <v>2.5978613287649588</v>
      </c>
      <c r="QJ23" s="57">
        <f t="shared" si="230"/>
        <v>2.9412679861307982</v>
      </c>
      <c r="QK23" s="57">
        <f t="shared" si="231"/>
        <v>3.2370873119338595</v>
      </c>
      <c r="QL23" s="57">
        <f t="shared" si="232"/>
        <v>3.4647468745947347</v>
      </c>
      <c r="QM23" s="57">
        <f t="shared" si="233"/>
        <v>3.6328259866186818</v>
      </c>
      <c r="QN23" s="57">
        <f t="shared" si="234"/>
        <v>3.7454064527233948</v>
      </c>
      <c r="QO23" s="57">
        <f t="shared" si="235"/>
        <v>3.7770318364665574</v>
      </c>
      <c r="QP23" s="61">
        <f t="shared" si="236"/>
        <v>0.6</v>
      </c>
      <c r="QQ23" s="57">
        <f>MIN(FQ23,$C$16)*$C$17*1000/60/60/$C$21</f>
        <v>0.27068522483724228</v>
      </c>
      <c r="QR23" s="57">
        <f>MIN(FR23,$C$16)*$C$17*1000/60/60/$C$21</f>
        <v>0.90959258644978536</v>
      </c>
      <c r="QS23" s="57">
        <f>MIN(FS23,$C$16)*$C$17*1000/60/60/$C$21</f>
        <v>0.84653134524408191</v>
      </c>
      <c r="QT23" s="57">
        <f>MIN(FT23,$C$16)*$C$17*1000/60/60/$C$21</f>
        <v>0.76321363092863947</v>
      </c>
      <c r="QU23" s="57">
        <f>MIN(FU23,$C$16)*$C$17*1000/60/60/$C$21</f>
        <v>0.64623258475904133</v>
      </c>
      <c r="QV23" s="57">
        <f>MIN(FV23,$C$16)*$C$17*1000/60/60/$C$21</f>
        <v>0.50308239929527998</v>
      </c>
      <c r="QW23" s="57">
        <f>MIN(FW23,$C$16)*$C$17*1000/60/60/$C$21</f>
        <v>0.36669016614489364</v>
      </c>
      <c r="QX23" s="57">
        <f>MIN(FX23,$C$16)*$C$17*1000/60/60/$C$21</f>
        <v>0.24772893950460864</v>
      </c>
      <c r="QY23" s="57">
        <f>MIN(FY23,$C$16)*$C$17*1000/60/60/$C$21</f>
        <v>0.16075584503476745</v>
      </c>
      <c r="QZ23" s="57">
        <f>MIN(FZ23,$C$16)*$C$17*1000/60/60/$C$21</f>
        <v>0.10218060975802015</v>
      </c>
      <c r="RA23" s="57">
        <f>MIN(GA23,$C$16)*$C$17*1000/60/60/$C$21</f>
        <v>6.7958819568026158E-2</v>
      </c>
      <c r="RB23" s="57">
        <f>MIN(GB23,$C$16)*$C$17*1000/60/60/$C$21</f>
        <v>0.27108813540443955</v>
      </c>
      <c r="RC23" s="57">
        <f>MIN(GC23,$C$16)*$C$17*1000/60/60/$C$21</f>
        <v>0.32315089767503957</v>
      </c>
      <c r="RD23" s="57">
        <f>MIN(GD23,$C$16)*$C$17*1000/60/60/$C$21</f>
        <v>0.3752136599456396</v>
      </c>
      <c r="RE23" s="57">
        <f>MIN(GE23,$C$16)*$C$17*1000/60/60/$C$21</f>
        <v>0.42727642221623946</v>
      </c>
      <c r="RF23" s="57">
        <f>MIN(GF23,$C$16)*$C$17*1000/60/60/$C$21</f>
        <v>0.39844266427501268</v>
      </c>
      <c r="RG23" s="57">
        <f>MIN(GG23,$C$16)*$C$17*1000/60/60/$C$21</f>
        <v>0.33946732115701489</v>
      </c>
      <c r="RH23" s="57">
        <f>MIN(GH23,$C$16)*$C$17*1000/60/60/$C$21</f>
        <v>0.30570372564862247</v>
      </c>
      <c r="RI23" s="57">
        <f>MIN(GI23,$C$16)*$C$17*1000/60/60/$C$21</f>
        <v>0.28513549824555623</v>
      </c>
      <c r="RJ23" s="57">
        <f>MIN(GJ23,$C$16)*$C$17*1000/60/60/$C$21</f>
        <v>0.2732892345110205</v>
      </c>
      <c r="RK23" s="57">
        <f>MIN(GK23,$C$16)*$C$17*1000/60/60/$C$21</f>
        <v>0.27062297642485322</v>
      </c>
      <c r="RL23" s="61">
        <f t="shared" si="237"/>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v>
      </c>
      <c r="RP23" s="2">
        <f>IF(AND(LR23&gt;=LR$6*'Drive Train'!$AA$52,LR23&lt;=LR$6*'Drive Train'!$AA$53,KV23=0,JZ23=0,EX23&gt;0),$C$17,0)</f>
        <v>0</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0.04</v>
      </c>
      <c r="RT23" s="2">
        <f>IF(AND(LV23&gt;=LV$6*'Drive Train'!$AA$52,LV23&lt;=LV$6*'Drive Train'!$AA$53,KZ23=0,KD23=0,FB23&gt;0),$C$17,0)</f>
        <v>0.04</v>
      </c>
      <c r="RU23" s="2">
        <f>IF(AND(LW23&gt;=LW$6*'Drive Train'!$AA$52,LW23&lt;=LW$6*'Drive Train'!$AA$53,LA23=0,KE23=0,FC23&gt;0),$C$17,0)</f>
        <v>0.04</v>
      </c>
      <c r="RV23" s="2">
        <f>IF(AND(LX23&gt;=LX$6*'Drive Train'!$AA$52,LX23&lt;=LX$6*'Drive Train'!$AA$53,LB23=0,KF23=0,FD23&gt;0),$C$17,0)</f>
        <v>0.04</v>
      </c>
      <c r="RW23" s="2">
        <f>IF(AND(LY23&gt;=LY$6*'Drive Train'!$AA$52,LY23&lt;=LY$6*'Drive Train'!$AA$53,LC23=0,KG23=0,FE23&gt;0),$C$17,0)</f>
        <v>0.04</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0.04</v>
      </c>
      <c r="SA23" s="2">
        <f>IF(AND(MC23&gt;=MC$6*'Drive Train'!$AA$52,MC23&lt;=MC$6*'Drive Train'!$AA$53,LG23=0,KK23=0,FI23&gt;0),$C$17,0)</f>
        <v>0.04</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61">
        <f t="shared" si="238"/>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48">
        <f t="shared" si="239"/>
        <v>0.6</v>
      </c>
    </row>
    <row r="24" spans="1:524" x14ac:dyDescent="0.2">
      <c r="B24" s="3" t="s">
        <v>32</v>
      </c>
      <c r="C24" s="47">
        <f>'Drive Train'!F15/2*0.0254</f>
        <v>7.619999999999999E-2</v>
      </c>
      <c r="D24" s="5"/>
      <c r="E24" s="6"/>
      <c r="P24" s="5"/>
      <c r="R24" s="63">
        <f t="shared" si="114"/>
        <v>0.64</v>
      </c>
      <c r="S24" s="2">
        <f>NG24/'Drive Train'!$F$35</f>
        <v>0.86785017563227351</v>
      </c>
      <c r="T24" s="2">
        <f>NH24/'Drive Train'!$F$35</f>
        <v>0.59019544228394083</v>
      </c>
      <c r="U24" s="2">
        <f>NI24/'Drive Train'!$F$35</f>
        <v>0.6176004358144469</v>
      </c>
      <c r="V24" s="2">
        <f>NJ24/'Drive Train'!$F$35</f>
        <v>0.65380843581785875</v>
      </c>
      <c r="W24" s="2">
        <f>NK24/'Drive Train'!$F$35</f>
        <v>0.70464576080821628</v>
      </c>
      <c r="X24" s="2">
        <f>NL24/'Drive Train'!$F$35</f>
        <v>0.76685560367712435</v>
      </c>
      <c r="Y24" s="2">
        <f>NM24/'Drive Train'!$F$35</f>
        <v>0.82612859284815832</v>
      </c>
      <c r="Z24" s="2">
        <f>NN24/'Drive Train'!$F$35</f>
        <v>0.87782645962219874</v>
      </c>
      <c r="AA24" s="2">
        <f>NO24/'Drive Train'!$F$35</f>
        <v>0.91562300541962782</v>
      </c>
      <c r="AB24" s="2">
        <f>NP24/'Drive Train'!$F$35</f>
        <v>0.94107848192334664</v>
      </c>
      <c r="AC24" s="2">
        <f>NQ24/'Drive Train'!$F$35</f>
        <v>0.9559505003109946</v>
      </c>
      <c r="AD24" s="2">
        <f>NR24/'Drive Train'!$F$35</f>
        <v>0.86767507978454983</v>
      </c>
      <c r="AE24" s="2">
        <f>NS24/'Drive Train'!$F$35</f>
        <v>0.84504977720682273</v>
      </c>
      <c r="AF24" s="2">
        <f>NT24/'Drive Train'!$F$35</f>
        <v>0.82242447462909574</v>
      </c>
      <c r="AG24" s="2">
        <f>NU24/'Drive Train'!$F$35</f>
        <v>0.79979917205136852</v>
      </c>
      <c r="AH24" s="2">
        <f>NV24/'Drive Train'!$F$35</f>
        <v>0.81232967311242343</v>
      </c>
      <c r="AI24" s="2">
        <f>NW24/'Drive Train'!$F$35</f>
        <v>0.83795902746236495</v>
      </c>
      <c r="AJ24" s="2">
        <f>NX24/'Drive Train'!$F$35</f>
        <v>0.85263192477270888</v>
      </c>
      <c r="AK24" s="2">
        <f>NY24/'Drive Train'!$F$35</f>
        <v>0.86157041263209522</v>
      </c>
      <c r="AL24" s="2">
        <f>NZ24/'Drive Train'!$F$35</f>
        <v>0.86671853174295499</v>
      </c>
      <c r="AM24" s="2">
        <f>OA24/'Drive Train'!$F$35</f>
        <v>0.86787722738872775</v>
      </c>
      <c r="AN24" s="61">
        <f t="shared" si="115"/>
        <v>0.64</v>
      </c>
      <c r="AO24" s="46">
        <f>LO24*12*60/(PI() * 'Drive Train'!$F$15)/S$6*ABS(S24)</f>
        <v>3624.4609296422668</v>
      </c>
      <c r="AP24" s="46">
        <f>LP24*12*60/(PI() * 'Drive Train'!$F$15)/T$6*ABS(T24)</f>
        <v>346.37581856394502</v>
      </c>
      <c r="AQ24" s="46">
        <f>LQ24*12*60/(PI() * 'Drive Train'!$F$15)/U$6*ABS(U24)</f>
        <v>719.05113470471338</v>
      </c>
      <c r="AR24" s="46">
        <f>LR24*12*60/(PI() * 'Drive Train'!$F$15)/V$6*ABS(V24)</f>
        <v>1212.6768440501344</v>
      </c>
      <c r="AS24" s="46">
        <f>LS24*12*60/(PI() * 'Drive Train'!$F$15)/W$6*ABS(W24)</f>
        <v>1819.0820953152549</v>
      </c>
      <c r="AT24" s="46">
        <f>LT24*12*60/(PI() * 'Drive Train'!$F$15)/X$6*ABS(X24)</f>
        <v>2506.9729230966486</v>
      </c>
      <c r="AU24" s="46">
        <f>LU24*12*60/(PI() * 'Drive Train'!$F$15)/Y$6*ABS(Y24)</f>
        <v>3164.8844892247416</v>
      </c>
      <c r="AV24" s="46">
        <f>LV24*12*60/(PI() * 'Drive Train'!$F$15)/Z$6*ABS(Z24)</f>
        <v>3733.5226280576362</v>
      </c>
      <c r="AW24" s="46">
        <f>LW24*12*60/(PI() * 'Drive Train'!$F$15)/AA$6*ABS(AA24)</f>
        <v>4141.6918223785342</v>
      </c>
      <c r="AX24" s="46">
        <f>LX24*12*60/(PI() * 'Drive Train'!$F$15)/AB$6*ABS(AB24)</f>
        <v>4408.815865960024</v>
      </c>
      <c r="AY24" s="46">
        <f>LY24*12*60/(PI() * 'Drive Train'!$F$15)/AC$6*ABS(AC24)</f>
        <v>4559.572278095754</v>
      </c>
      <c r="AZ24" s="46">
        <f>LZ24*12*60/(PI() * 'Drive Train'!$F$15)/AD$6*ABS(AD24)</f>
        <v>1738.2501036472129</v>
      </c>
      <c r="BA24" s="46">
        <f>MA24*12*60/(PI() * 'Drive Train'!$F$15)/AE$6*ABS(AE24)</f>
        <v>2073.3476639732362</v>
      </c>
      <c r="BB24" s="46">
        <f>MB24*12*60/(PI() * 'Drive Train'!$F$15)/AF$6*ABS(AF24)</f>
        <v>2388.0743456885111</v>
      </c>
      <c r="BC24" s="46">
        <f>MC24*12*60/(PI() * 'Drive Train'!$F$15)/AG$6*ABS(AG24)</f>
        <v>2682.4301487930329</v>
      </c>
      <c r="BD24" s="46">
        <f>MD24*12*60/(PI() * 'Drive Train'!$F$15)/AH$6*ABS(AH24)</f>
        <v>3039.3893788800169</v>
      </c>
      <c r="BE24" s="46">
        <f>ME24*12*60/(PI() * 'Drive Train'!$F$15)/AI$6*ABS(AI24)</f>
        <v>3308.5546125762949</v>
      </c>
      <c r="BF24" s="46">
        <f>MF24*12*60/(PI() * 'Drive Train'!$F$15)/AJ$6*ABS(AJ24)</f>
        <v>3463.7653608510136</v>
      </c>
      <c r="BG24" s="46">
        <f>MG24*12*60/(PI() * 'Drive Train'!$F$15)/AK$6*ABS(AK24)</f>
        <v>3558.1787292672411</v>
      </c>
      <c r="BH24" s="46">
        <f>MH24*12*60/(PI() * 'Drive Train'!$F$15)/AL$6*ABS(AL24)</f>
        <v>3612.5200541222976</v>
      </c>
      <c r="BI24" s="46">
        <f>MI24*12*60/(PI() * 'Drive Train'!$F$15)/AM$6*ABS(AM24)</f>
        <v>3624.7478030811008</v>
      </c>
      <c r="BJ24" s="61">
        <f t="shared" si="65"/>
        <v>0.64</v>
      </c>
      <c r="BK24" s="2">
        <f>IF(OR(KS23=1,AND($C$37=Motors!$C$31,OY23=1)),0,IF(NG24=0,-(CG23+$C$15)/($C$14-$C$15)*$C$12,($C$11*S24-AO24)/($C$11*S24)*$C$12*S24))</f>
        <v>0.51482531924093389</v>
      </c>
      <c r="BL24" s="2">
        <f>IF(OR(KT23=1,AND($C$37=Motors!$C$31,OZ23=1)),0,IF(NH24=0,-(CH23+$C$15)/($C$14-$C$15)*$C$12,($C$11*T24-AP24)/($C$11*T24)*$C$12*T24))</f>
        <v>1.294104824279781</v>
      </c>
      <c r="BM24" s="2">
        <f>IF(OR(KU23=1,AND($C$37=Motors!$C$31,PA23=1)),0,IF(NI24=0,-(CI23+$C$15)/($C$14-$C$15)*$C$12,($C$11*U24-AQ24)/($C$11*U24)*$C$12*U24))</f>
        <v>1.1952998102084567</v>
      </c>
      <c r="BN24" s="2">
        <f>IF(OR(KV23=1,AND($C$37=Motors!$C$31,PB23=1)),0,IF(NJ24=0,-(CJ23+$C$15)/($C$14-$C$15)*$C$12,($C$11*V24-AR24)/($C$11*V24)*$C$12*V24))</f>
        <v>1.0642042159223277</v>
      </c>
      <c r="BO24" s="2">
        <f>IF(OR(KW23=1,AND($C$37=Motors!$C$31,PC23=1)),0,IF(NK24=0,-(CK23+$C$15)/($C$14-$C$15)*$C$12,($C$11*W24-AS24)/($C$11*W24)*$C$12*W24))</f>
        <v>0.91875777768785527</v>
      </c>
      <c r="BP24" s="2">
        <f>IF(OR(KX23=1,AND($C$37=Motors!$C$31,PD23=1)),0,IF(NL24=0,-(CL23+$C$15)/($C$14-$C$15)*$C$12,($C$11*X24-AT24)/($C$11*X24)*$C$12*X24))</f>
        <v>0.76491209763986834</v>
      </c>
      <c r="BQ24" s="2">
        <f>IF(OR(KY23=1,AND($C$37=Motors!$C$31,PE23=1)),0,IF(NM24=0,-(CM23+$C$15)/($C$14-$C$15)*$C$12,($C$11*Y24-AU24)/($C$11*Y24)*$C$12*Y24))</f>
        <v>0.61721741992452706</v>
      </c>
      <c r="BR24" s="2">
        <f>IF(OR(KZ23=1,AND($C$37=Motors!$C$31,PF23=1)),0,IF(NN24=0,-(CN23+$C$15)/($C$14-$C$15)*$C$12,($C$11*Z24-AV24)/($C$11*Z24)*$C$12*Z24))</f>
        <v>0.49071170846290779</v>
      </c>
      <c r="BS24" s="2">
        <f>IF(OR(LA23=1,AND($C$37=Motors!$C$31,PG23=1)),0,IF(NO24=0,-(CO23+$C$15)/($C$14-$C$15)*$C$12,($C$11*AA24-AW24)/($C$11*AA24)*$C$12*AA24))</f>
        <v>0.40159360889265699</v>
      </c>
      <c r="BT24" s="2">
        <f>IF(OR(LB23=1,AND($C$37=Motors!$C$31,PH23=1)),0,IF(NP24=0,-(CP23+$C$15)/($C$14-$C$15)*$C$12,($C$11*AB24-AX24)/($C$11*AB24)*$C$12*AB24))</f>
        <v>0.34503713853011309</v>
      </c>
      <c r="BU24" s="2">
        <f>IF(OR(LC23=1,AND($C$37=Motors!$C$31,PI23=1)),0,IF(NQ24=0,-(CQ23+$C$15)/($C$14-$C$15)*$C$12,($C$11*AC24-AY24)/($C$11*AC24)*$C$12*AC24))</f>
        <v>0.3143596423969735</v>
      </c>
      <c r="BV24" s="2">
        <f>IF(OR(LD23=1,AND($C$37=Motors!$C$31,PJ23=1)),0,IF(NR24=0,-(CR23+$C$15)/($C$14-$C$15)*$C$12,($C$11*AD24-AZ24)/($C$11*AD24)*$C$12*AD24))</f>
        <v>1.3548798673131122</v>
      </c>
      <c r="BW24" s="2">
        <f>IF(OR(LE23=1,AND($C$37=Motors!$C$31,PK23=1)),0,IF(NS24=0,-(CS23+$C$15)/($C$14-$C$15)*$C$12,($C$11*AE24-BA24)/($C$11*AE24)*$C$12*AE24))</f>
        <v>1.1500357576644491</v>
      </c>
      <c r="BX24" s="2">
        <f>IF(OR(LF23=1,AND($C$37=Motors!$C$31,PL23=1)),0,IF(NT24=0,-(CT23+$C$15)/($C$14-$C$15)*$C$12,($C$11*AF24-BB24)/($C$11*AF24)*$C$12*AF24))</f>
        <v>0.9542687897161779</v>
      </c>
      <c r="BY24" s="2">
        <f>IF(OR(LG23=1,AND($C$37=Motors!$C$31,PM23=1)),0,IF(NU24=0,-(CU23+$C$15)/($C$14-$C$15)*$C$12,($C$11*AG24-BC24)/($C$11*AG24)*$C$12*AG24))</f>
        <v>0.76757896346829912</v>
      </c>
      <c r="BZ24" s="2">
        <f>IF(OR(LH23=1,AND($C$37=Motors!$C$31,PN23=1)),0,IF(NV24=0,-(CV23+$C$15)/($C$14-$C$15)*$C$12,($C$11*AH24-BD24)/($C$11*AH24)*$C$12*AH24))</f>
        <v>0.63927221185719918</v>
      </c>
      <c r="CA24" s="2">
        <f>IF(OR(LI23=1,AND($C$37=Motors!$C$31,PO23=1)),0,IF(NW24=0,-(CW23+$C$15)/($C$14-$C$15)*$C$12,($C$11*AI24-BE24)/($C$11*AI24)*$C$12*AI24))</f>
        <v>0.58223292749712674</v>
      </c>
      <c r="CB24" s="2">
        <f>IF(OR(LJ23=1,AND($C$37=Motors!$C$31,PP23=1)),0,IF(NX24=0,-(CX23+$C$15)/($C$14-$C$15)*$C$12,($C$11*AJ24-BF24)/($C$11*AJ24)*$C$12*AJ24))</f>
        <v>0.54908192618611651</v>
      </c>
      <c r="CC24" s="2">
        <f>IF(OR(LK23=1,AND($C$37=Motors!$C$31,PQ23=1)),0,IF(NY24=0,-(CY23+$C$15)/($C$14-$C$15)*$C$12,($C$11*AK24-BG24)/($C$11*AK24)*$C$12*AK24))</f>
        <v>0.52894858169841308</v>
      </c>
      <c r="CD24" s="2">
        <f>IF(OR(LL23=1,AND($C$37=Motors!$C$31,PR23=1)),0,IF(NZ24=0,-(CZ23+$C$15)/($C$14-$C$15)*$C$12,($C$11*AL24-BH24)/($C$11*AL24)*$C$12*AL24))</f>
        <v>0.51736884039921138</v>
      </c>
      <c r="CE24" s="2">
        <f>IF(OR(LM23=1,AND($C$37=Motors!$C$31,PS23=1)),0,IF(OA24=0,-(DA23+$C$15)/($C$14-$C$15)*$C$12,($C$11*AM24-BI24)/($C$11*AM24)*$C$12*AM24))</f>
        <v>0.51476388012178909</v>
      </c>
      <c r="CF24" s="61">
        <f t="shared" si="67"/>
        <v>0.64</v>
      </c>
      <c r="CG24" s="57">
        <f>IF(AND(KS23=1,OY23=1),0,ABS(BK24/$C$12*($C$14-$C$15)+$C$15) *'Drive Train'!$AA$49 + CG23*(1-'Drive Train'!$AA$49))</f>
        <v>30.157005584486228</v>
      </c>
      <c r="CH24" s="57">
        <f>IF(AND(KT23=1,OZ23=1),0,ABS(BL24/$C$12*($C$14-$C$15)+$C$15) *'Drive Train'!$AA$49 + CH23*(1-'Drive Train'!$AA$49))</f>
        <v>71.64313027182402</v>
      </c>
      <c r="CI24" s="57">
        <f>IF(AND(KU23=1,PA23=1),0,ABS(BM24/$C$12*($C$14-$C$15)+$C$15) *'Drive Train'!$AA$49 + CI23*(1-'Drive Train'!$AA$49))</f>
        <v>66.383095705288369</v>
      </c>
      <c r="CJ24" s="57">
        <f>IF(AND(KV23=1,PB23=1),0,ABS(BN24/$C$12*($C$14-$C$15)+$C$15) *'Drive Train'!$AA$49 + CJ23*(1-'Drive Train'!$AA$49))</f>
        <v>59.404023196196938</v>
      </c>
      <c r="CK24" s="57">
        <f>IF(AND(KW23=1,PC23=1),0,ABS(BO24/$C$12*($C$14-$C$15)+$C$15) *'Drive Train'!$AA$49 + CK23*(1-'Drive Train'!$AA$49))</f>
        <v>51.660961774834774</v>
      </c>
      <c r="CL24" s="57">
        <f>IF(AND(KX23=1,PD23=1),0,ABS(BP24/$C$12*($C$14-$C$15)+$C$15) *'Drive Train'!$AA$49 + CL23*(1-'Drive Train'!$AA$49))</f>
        <v>43.47075399468676</v>
      </c>
      <c r="CM24" s="57">
        <f>IF(AND(KY23=1,PE23=1),0,ABS(BQ24/$C$12*($C$14-$C$15)+$C$15) *'Drive Train'!$AA$49 + CM23*(1-'Drive Train'!$AA$49))</f>
        <v>35.608004139550545</v>
      </c>
      <c r="CN24" s="57">
        <f>IF(AND(KZ23=1,PF23=1),0,ABS(BR24/$C$12*($C$14-$C$15)+$C$15) *'Drive Train'!$AA$49 + CN23*(1-'Drive Train'!$AA$49))</f>
        <v>28.873280994104178</v>
      </c>
      <c r="CO24" s="57">
        <f>IF(AND(LA23=1,PG23=1),0,ABS(BS24/$C$12*($C$14-$C$15)+$C$15) *'Drive Train'!$AA$49 + CO23*(1-'Drive Train'!$AA$49))</f>
        <v>24.128943992086263</v>
      </c>
      <c r="CP24" s="57">
        <f>IF(AND(LB23=1,PH23=1),0,ABS(BT24/$C$12*($C$14-$C$15)+$C$15) *'Drive Train'!$AA$49 + CP23*(1-'Drive Train'!$AA$49))</f>
        <v>21.118074636271167</v>
      </c>
      <c r="CQ24" s="57">
        <f>IF(AND(LC23=1,PI23=1),0,ABS(BU24/$C$12*($C$14-$C$15)+$C$15) *'Drive Train'!$AA$49 + CQ23*(1-'Drive Train'!$AA$49))</f>
        <v>19.484911667855478</v>
      </c>
      <c r="CR24" s="57">
        <f>IF(AND(LD23=1,PJ23=1),0,ABS(BV24/$C$12*($C$14-$C$15)+$C$15) *'Drive Train'!$AA$49 + CR23*(1-'Drive Train'!$AA$49))</f>
        <v>74.878581732893053</v>
      </c>
      <c r="CS24" s="57">
        <f>IF(AND(LE23=1,PK23=1),0,ABS(BW24/$C$12*($C$14-$C$15)+$C$15) *'Drive Train'!$AA$49 + CS23*(1-'Drive Train'!$AA$49))</f>
        <v>63.973395314667549</v>
      </c>
      <c r="CT24" s="57">
        <f>IF(AND(LF23=1,PL23=1),0,ABS(BX24/$C$12*($C$14-$C$15)+$C$15) *'Drive Train'!$AA$49 + CT23*(1-'Drive Train'!$AA$49))</f>
        <v>53.551444282400666</v>
      </c>
      <c r="CU24" s="57">
        <f>IF(AND(LG23=1,PM23=1),0,ABS(BY24/$C$12*($C$14-$C$15)+$C$15) *'Drive Train'!$AA$49 + CU23*(1-'Drive Train'!$AA$49))</f>
        <v>43.612728636092427</v>
      </c>
      <c r="CV24" s="57">
        <f>IF(AND(LH23=1,PN23=1),0,ABS(BZ24/$C$12*($C$14-$C$15)+$C$15) *'Drive Train'!$AA$49 + CV23*(1-'Drive Train'!$AA$49))</f>
        <v>36.782124390572051</v>
      </c>
      <c r="CW24" s="57">
        <f>IF(AND(LI23=1,PO23=1),0,ABS(CA24/$C$12*($C$14-$C$15)+$C$15) *'Drive Train'!$AA$49 + CW23*(1-'Drive Train'!$AA$49))</f>
        <v>33.745551700365709</v>
      </c>
      <c r="CX24" s="57">
        <f>IF(AND(LJ23=1,PP23=1),0,ABS(CB24/$C$12*($C$14-$C$15)+$C$15) *'Drive Train'!$AA$49 + CX23*(1-'Drive Train'!$AA$49))</f>
        <v>31.980707937626033</v>
      </c>
      <c r="CY24" s="57">
        <f>IF(AND(LK23=1,PQ23=1),0,ABS(CC24/$C$12*($C$14-$C$15)+$C$15) *'Drive Train'!$AA$49 + CY23*(1-'Drive Train'!$AA$49))</f>
        <v>30.908878851413441</v>
      </c>
      <c r="CZ24" s="57">
        <f>IF(AND(LL23=1,PR23=1),0,ABS(CD24/$C$12*($C$14-$C$15)+$C$15) *'Drive Train'!$AA$49 + CZ23*(1-'Drive Train'!$AA$49))</f>
        <v>30.292413785567973</v>
      </c>
      <c r="DA24" s="57">
        <f>IF(AND(LM23=1,PS23=1),0,ABS(CE24/$C$12*($C$14-$C$15)+$C$15) *'Drive Train'!$AA$49 + DA23*(1-'Drive Train'!$AA$49))</f>
        <v>30.153734779927611</v>
      </c>
      <c r="DB24" s="61">
        <f t="shared" si="116"/>
        <v>0.64</v>
      </c>
      <c r="DC24" s="57">
        <f t="shared" si="68"/>
        <v>30.157005584486228</v>
      </c>
      <c r="DD24" s="57">
        <f t="shared" si="69"/>
        <v>71.64313027182402</v>
      </c>
      <c r="DE24" s="57">
        <f t="shared" si="70"/>
        <v>66.383095705288369</v>
      </c>
      <c r="DF24" s="57">
        <f t="shared" si="71"/>
        <v>59.404023196196938</v>
      </c>
      <c r="DG24" s="57">
        <f t="shared" si="72"/>
        <v>51.660961774834774</v>
      </c>
      <c r="DH24" s="57">
        <f t="shared" si="73"/>
        <v>43.47075399468676</v>
      </c>
      <c r="DI24" s="57">
        <f t="shared" si="74"/>
        <v>35.608004139550545</v>
      </c>
      <c r="DJ24" s="57">
        <f t="shared" si="75"/>
        <v>28.873280994104178</v>
      </c>
      <c r="DK24" s="57">
        <f t="shared" si="76"/>
        <v>24.128943992086263</v>
      </c>
      <c r="DL24" s="57">
        <f t="shared" si="77"/>
        <v>21.118074636271167</v>
      </c>
      <c r="DM24" s="57">
        <f t="shared" si="78"/>
        <v>19.484911667855478</v>
      </c>
      <c r="DN24" s="57">
        <f t="shared" si="79"/>
        <v>25</v>
      </c>
      <c r="DO24" s="57">
        <f t="shared" si="80"/>
        <v>30</v>
      </c>
      <c r="DP24" s="57">
        <f t="shared" si="81"/>
        <v>35</v>
      </c>
      <c r="DQ24" s="57">
        <f t="shared" si="82"/>
        <v>40</v>
      </c>
      <c r="DR24" s="57">
        <f t="shared" si="83"/>
        <v>36.782124390572051</v>
      </c>
      <c r="DS24" s="57">
        <f t="shared" si="84"/>
        <v>33.745551700365709</v>
      </c>
      <c r="DT24" s="57">
        <f t="shared" si="85"/>
        <v>31.980707937626033</v>
      </c>
      <c r="DU24" s="57">
        <f t="shared" si="86"/>
        <v>30.908878851413441</v>
      </c>
      <c r="DV24" s="57">
        <f t="shared" si="87"/>
        <v>30.292413785567973</v>
      </c>
      <c r="DW24" s="57">
        <f t="shared" si="88"/>
        <v>30.153734779927611</v>
      </c>
      <c r="DX24" s="61">
        <f t="shared" si="117"/>
        <v>0.64</v>
      </c>
      <c r="DY24" s="2">
        <f>IF(OY24=0,($C$23/0.4536*IF(ISNA(MK23),'Drive Train'!$F$16,'Drive Train'!$F$17)*4.448*$C$24*S$6)*SIGN(BK24),BK24)</f>
        <v>4.5236871680000004</v>
      </c>
      <c r="DZ24" s="2">
        <f>IF(OZ24=0,($C$23/0.4536*IF(ISNA(ML23),'Drive Train'!$F$16,'Drive Train'!$F$17)*4.448*$C$24*$C$21*T$6)*SIGN(BL24),BL24)</f>
        <v>14.225645600594998</v>
      </c>
      <c r="EA24" s="2">
        <f>IF(PA24=0,($C$23/0.4536*IF(ISNA(MM23),'Drive Train'!$F$16,'Drive Train'!$F$17)*4.448*$C$24*$C$21*U$6)*SIGN(BM24),BM24)</f>
        <v>9.8485238773349995</v>
      </c>
      <c r="EB24" s="2">
        <f>IF(PB24=0,($C$23/0.4536*IF(ISNA(MN23),'Drive Train'!$F$16,'Drive Train'!$F$17)*4.448*$C$24*$C$21*V$6)*SIGN(BN24),BN24)</f>
        <v>7.5312241414914709</v>
      </c>
      <c r="EC24" s="2">
        <f>IF(PC24=0,($C$23/0.4536*IF(ISNA(MO23),'Drive Train'!$F$16,'Drive Train'!$F$17)*4.448*$C$24*$C$21*W$6)*SIGN(BO24),BO24)</f>
        <v>6.0967052573978577</v>
      </c>
      <c r="ED24" s="2">
        <f>IF(PD24=0,($C$23/0.4536*IF(ISNA(MP23),'Drive Train'!$F$16,'Drive Train'!$F$17)*4.448*$C$24*$C$21*X$6)*SIGN(BP24),BP24)</f>
        <v>5.1212324162142009</v>
      </c>
      <c r="EE24" s="2">
        <f>IF(PE24=0,($C$23/0.4536*IF(ISNA(MQ23),'Drive Train'!$F$16,'Drive Train'!$F$17)*4.448*$C$24*$C$21*Y$6)*SIGN(BQ24),BQ24)</f>
        <v>4.4148555312191382</v>
      </c>
      <c r="EF24" s="2">
        <f>IF(PF24=0,($C$23/0.4536*IF(ISNA(MR23),'Drive Train'!$F$16,'Drive Train'!$F$17)*4.448*$C$24*$C$21*Z$6)*SIGN(BR24),BR24)</f>
        <v>3.8797215274349997</v>
      </c>
      <c r="EG24" s="2">
        <f>IF(PG24=0,($C$23/0.4536*IF(ISNA(MS23),'Drive Train'!$F$16,'Drive Train'!$F$17)*4.448*$C$24*$C$21*AA$6)*SIGN(BS24),BS24)</f>
        <v>3.4602921731177019</v>
      </c>
      <c r="EH24" s="2">
        <f>IF(PH24=0,($C$23/0.4536*IF(ISNA(MT23),'Drive Train'!$F$16,'Drive Train'!$F$17)*4.448*$C$24*$C$21*AB$6)*SIGN(BT24),BT24)</f>
        <v>3.1227026928135362</v>
      </c>
      <c r="EI24" s="2">
        <f>IF(PI24=0,($C$23/0.4536*IF(ISNA(MU23),'Drive Train'!$F$16,'Drive Train'!$F$17)*4.448*$C$24*$C$21*AC$6)*SIGN(BU24),BU24)</f>
        <v>2.8451291201189992</v>
      </c>
      <c r="EJ24" s="2">
        <f>IF(PJ24=0,($C$23/0.4536*IF(ISNA(MV23),'Drive Train'!$F$16,'Drive Train'!$F$17)*4.448*$C$24*$C$21*AD$6)*SIGN(BV24),BV24)</f>
        <v>3.9831807681666</v>
      </c>
      <c r="EK24" s="2">
        <f>IF(PK24=0,($C$23/0.4536*IF(ISNA(MW23),'Drive Train'!$F$16,'Drive Train'!$F$17)*4.448*$C$24*$C$21*AE$6)*SIGN(BW24),BW24)</f>
        <v>3.9831807681666</v>
      </c>
      <c r="EL24" s="2">
        <f>IF(PL24=0,($C$23/0.4536*IF(ISNA(MX23),'Drive Train'!$F$16,'Drive Train'!$F$17)*4.448*$C$24*$C$21*AF$6)*SIGN(BX24),BX24)</f>
        <v>3.9831807681666</v>
      </c>
      <c r="EM24" s="2">
        <f>IF(PM24=0,($C$23/0.4536*IF(ISNA(MY23),'Drive Train'!$F$16,'Drive Train'!$F$17)*4.448*$C$24*$C$21*AG$6)*SIGN(BY24),BY24)</f>
        <v>3.9831807681666</v>
      </c>
      <c r="EN24" s="2">
        <f>IF(PN24=0,($C$23/0.4536*IF(ISNA(MZ23),'Drive Train'!$F$16,'Drive Train'!$F$17)*4.448*$C$24*$C$21*AH$6)*SIGN(BZ24),BZ24)</f>
        <v>3.9831807681666</v>
      </c>
      <c r="EO24" s="2">
        <f>IF(PO24=0,($C$23/0.4536*IF(ISNA(NA23),'Drive Train'!$F$16,'Drive Train'!$F$17)*4.448*$C$24*$C$21*AI$6)*SIGN(CA24),CA24)</f>
        <v>3.9831807681666</v>
      </c>
      <c r="EP24" s="2">
        <f>IF(PP24=0,($C$23/0.4536*IF(ISNA(NB23),'Drive Train'!$F$16,'Drive Train'!$F$17)*4.448*$C$24*$C$21*AJ$6)*SIGN(CB24),CB24)</f>
        <v>3.9831807681666</v>
      </c>
      <c r="EQ24" s="2">
        <f>IF(PQ24=0,($C$23/0.4536*IF(ISNA(NC23),'Drive Train'!$F$16,'Drive Train'!$F$17)*4.448*$C$24*$C$21*AK$6)*SIGN(CC24),CC24)</f>
        <v>3.9831807681666</v>
      </c>
      <c r="ER24" s="2">
        <f>IF(PR24=0,($C$23/0.4536*IF(ISNA(ND23),'Drive Train'!$F$16,'Drive Train'!$F$17)*4.448*$C$24*$C$21*AL$6)*SIGN(CD24),CD24)</f>
        <v>3.9831807681666</v>
      </c>
      <c r="ES24" s="2">
        <f>IF(PS24=0,($C$23/0.4536*IF(ISNA(NE23),'Drive Train'!$F$16,'Drive Train'!$F$17)*4.448*$C$24*$C$21*AM$6)*SIGN(CE24),CE24)</f>
        <v>3.9831807681666</v>
      </c>
      <c r="ET24" s="61">
        <f t="shared" si="89"/>
        <v>0.64</v>
      </c>
      <c r="EU24" s="259">
        <f>MAX(MIN(IF(AND(OY23=1,NG24&lt;0),-1,1)*(DC24-$C$15)/($C$14-$C$15)*$C$12*$C$21-$C$33*LO24/AO$6 -  OY23*$C$33/$C$21,DY23/$C$19),MAX(EU$8:EU23)*-1)</f>
        <v>0.23095744813771069</v>
      </c>
      <c r="EV24" s="259">
        <f>MAX(MIN(IF(AND(OZ23=1,NH24&lt;0),-1,1)*(DD24-$C$15)/($C$14-$C$15)*$C$12*$C$21-$C$33*LP24/AP$6 -  OZ23*$C$33/$C$21,DZ23/$C$19),MAX(EV$8:EV23)*-1)</f>
        <v>1.1082341754827916</v>
      </c>
      <c r="EW24" s="259">
        <f>MAX(MIN(IF(AND(PA23=1,NI24&lt;0),-1,1)*(DE24-$C$15)/($C$14-$C$15)*$C$12*$C$21-$C$33*LQ24/AQ$6 -  PA23*$C$33/$C$21,EA23/$C$19),MAX(EW$8:EW23)*-1)</f>
        <v>0.99049420820035028</v>
      </c>
      <c r="EX24" s="259">
        <f>MAX(MIN(IF(AND(PB23=1,NJ24&lt;0),-1,1)*(DF24-$C$15)/($C$14-$C$15)*$C$12*$C$21-$C$33*LR24/AR$6 -  PB23*$C$33/$C$21,EB23/$C$19),MAX(EX$8:EX23)*-1)</f>
        <v>0.83829811398699339</v>
      </c>
      <c r="EY24" s="259">
        <f>MAX(MIN(IF(AND(PC23=1,NK24&lt;0),-1,1)*(DG24-$C$15)/($C$14-$C$15)*$C$12*$C$21-$C$33*LS24/AS$6 -  PC23*$C$33/$C$21,EC23/$C$19),MAX(EY$8:EY23)*-1)</f>
        <v>0.67153625201723532</v>
      </c>
      <c r="EZ24" s="259">
        <f>MAX(MIN(IF(AND(PD23=1,NL24&lt;0),-1,1)*(DH24-$C$15)/($C$14-$C$15)*$C$12*$C$21-$C$33*LT24/AT$6 -  PD23*$C$33/$C$21,ED23/$C$19),MAX(EZ$8:EZ23)*-1)</f>
        <v>0.49946378344808284</v>
      </c>
      <c r="FA24" s="259">
        <f>MAX(MIN(IF(AND(PE23=1,NM24&lt;0),-1,1)*(DI24-$C$15)/($C$14-$C$15)*$C$12*$C$21-$C$33*LU24/AU$6 -  PE23*$C$33/$C$21,EE23/$C$19),MAX(FA$8:FA23)*-1)</f>
        <v>0.33950403527519613</v>
      </c>
      <c r="FB24" s="259">
        <f>MAX(MIN(IF(AND(PF23=1,NN24&lt;0),-1,1)*(DJ24-$C$15)/($C$14-$C$15)*$C$12*$C$21-$C$33*LV24/AV$6 -  PF23*$C$33/$C$21,EF23/$C$19),MAX(FB$8:FB23)*-1)</f>
        <v>0.20563730890251156</v>
      </c>
      <c r="FC24" s="259">
        <f>MAX(MIN(IF(AND(PG23=1,NO24&lt;0),-1,1)*(DK24-$C$15)/($C$14-$C$15)*$C$12*$C$21-$C$33*LW24/AW$6 -  PG23*$C$33/$C$21,EG23/$C$19),MAX(FC$8:FC23)*-1)</f>
        <v>0.1127807984105173</v>
      </c>
      <c r="FD24" s="259">
        <f>MAX(MIN(IF(AND(PH23=1,NP24&lt;0),-1,1)*(DL24-$C$15)/($C$14-$C$15)*$C$12*$C$21-$C$33*LX24/AX$6 -  PH23*$C$33/$C$21,EH23/$C$19),MAX(FD$8:FD23)*-1)</f>
        <v>5.4383697398955794E-2</v>
      </c>
      <c r="FE24" s="259">
        <f>MAX(MIN(IF(AND(PI23=1,NQ24&lt;0),-1,1)*(DM24-$C$15)/($C$14-$C$15)*$C$12*$C$21-$C$33*LY24/AY$6 -  PI23*$C$33/$C$21,EI23/$C$19),MAX(FE$8:FE23)*-1)</f>
        <v>2.2855773106321198E-2</v>
      </c>
      <c r="FF24" s="259">
        <f>MAX(MIN(IF(AND(PJ23=1,NR24&lt;0),-1,1)*(DN24-$C$15)/($C$14-$C$15)*$C$12*$C$21-$C$33*LZ24/AZ$6 -  PJ23*$C$33/$C$21,EJ23/$C$19),MAX(FF$8:FF23)*-1)</f>
        <v>0.26135648079950047</v>
      </c>
      <c r="FG24" s="259">
        <f>MAX(MIN(IF(AND(PK23=1,NS24&lt;0),-1,1)*(DO24-$C$15)/($C$14-$C$15)*$C$12*$C$21-$C$33*MA24/BA$6 -  PK23*$C$33/$C$21,EK23/$C$19),MAX(FG$8:FG23)*-1)</f>
        <v>0.32008695445166579</v>
      </c>
      <c r="FH24" s="259">
        <f>MAX(MIN(IF(AND(PL23=1,NT24&lt;0),-1,1)*(DP24-$C$15)/($C$14-$C$15)*$C$12*$C$21-$C$33*MB24/BB$6 -  PL23*$C$33/$C$21,EL23/$C$19),MAX(FH$8:FH23)*-1)</f>
        <v>0.37881742810383107</v>
      </c>
      <c r="FI24" s="259">
        <f>MAX(MIN(IF(AND(PM23=1,NU24&lt;0),-1,1)*(DQ24-$C$15)/($C$14-$C$15)*$C$12*$C$21-$C$33*MC24/BC$6 -  PM23*$C$33/$C$21,EM23/$C$19),MAX(FI$8:FI23)*-1)</f>
        <v>0.43754790175599634</v>
      </c>
      <c r="FJ24" s="259">
        <f>MAX(MIN(IF(AND(PN23=1,NV24&lt;0),-1,1)*(DR24-$C$15)/($C$14-$C$15)*$C$12*$C$21-$C$33*MD24/BD$6 -  PN23*$C$33/$C$21,EN23/$C$19),MAX(FJ$8:FJ23)*-1)</f>
        <v>0.36368401934791006</v>
      </c>
      <c r="FK24" s="259">
        <f>MAX(MIN(IF(AND(PO23=1,NW24&lt;0),-1,1)*(DS24-$C$15)/($C$14-$C$15)*$C$12*$C$21-$C$33*ME24/BE$6 -  PO23*$C$33/$C$21,EO23/$C$19),MAX(FK$8:FK23)*-1)</f>
        <v>0.30245090997524943</v>
      </c>
      <c r="FL24" s="259">
        <f>MAX(MIN(IF(AND(PP23=1,NX24&lt;0),-1,1)*(DT24-$C$15)/($C$14-$C$15)*$C$12*$C$21-$C$33*MF24/BF$6 -  PP23*$C$33/$C$21,EP23/$C$19),MAX(FL$8:FL23)*-1)</f>
        <v>0.2671866079379604</v>
      </c>
      <c r="FM24" s="259">
        <f>MAX(MIN(IF(AND(PQ23=1,NY24&lt;0),-1,1)*(DU24-$C$15)/($C$14-$C$15)*$C$12*$C$21-$C$33*MG24/BG$6 -  PQ23*$C$33/$C$21,EQ23/$C$19),MAX(FM$8:FM23)*-1)</f>
        <v>0.24586846858554143</v>
      </c>
      <c r="FN24" s="259">
        <f>MAX(MIN(IF(AND(PR23=1,NZ24&lt;0),-1,1)*(DV24-$C$15)/($C$14-$C$15)*$C$12*$C$21-$C$33*MH24/BH$6 -  PR23*$C$33/$C$21,ER23/$C$19),MAX(FN$8:FN23)*-1)</f>
        <v>0.23364024901025446</v>
      </c>
      <c r="FO24" s="259">
        <f>MAX(MIN(IF(AND(PS23=1,OA24&lt;0),-1,1)*(DW24-$C$15)/($C$14-$C$15)*$C$12*$C$21-$C$33*MI24/BI$6 -  PS23*$C$33/$C$21,ES23/$C$19),MAX(FO$8:FO23)*-1)</f>
        <v>0.23089268212392625</v>
      </c>
      <c r="FP24" s="61">
        <f t="shared" si="118"/>
        <v>0.64</v>
      </c>
      <c r="FQ24" s="260">
        <f>IF(AND(KS24=1,OY24=1),0,MIN((ABS(($C$14-$C$15)*EU24/$C$12/$C$21)+$C$15)/$C$21,DC24))</f>
        <v>18.981266452140527</v>
      </c>
      <c r="FR24" s="260">
        <f>IF(AND(KT24=1,OZ24=1),0,MIN((ABS(($C$14-$C$15)*EV24/$C$12/$C$21)+$C$15)/$C$21,DD24))</f>
        <v>71.64313027182402</v>
      </c>
      <c r="FS24" s="260">
        <f>IF(AND(KU24=1,PA24=1),0,MIN((ABS(($C$14-$C$15)*EW24/$C$12/$C$21)+$C$15)/$C$21,DE24))</f>
        <v>66.383095705288369</v>
      </c>
      <c r="FT24" s="260">
        <f>IF(AND(KV24=1,PB24=1),0,MIN((ABS(($C$14-$C$15)*EX24/$C$12/$C$21)+$C$15)/$C$21,DF24))</f>
        <v>59.404023196196938</v>
      </c>
      <c r="FU24" s="260">
        <f>IF(AND(KW24=1,PC24=1),0,MIN((ABS(($C$14-$C$15)*EY24/$C$12/$C$21)+$C$15)/$C$21,DG24))</f>
        <v>49.23356018944191</v>
      </c>
      <c r="FV24" s="260">
        <f>IF(AND(KX24=1,PD24=1),0,MIN((ABS(($C$14-$C$15)*EZ24/$C$12/$C$21)+$C$15)/$C$21,DH24))</f>
        <v>37.418223597171313</v>
      </c>
      <c r="FW24" s="260">
        <f>IF(AND(KY24=1,PE24=1),0,MIN((ABS(($C$14-$C$15)*FA24/$C$12/$C$21)+$C$15)/$C$21,DI24))</f>
        <v>26.434605580916987</v>
      </c>
      <c r="FX24" s="260">
        <f>IF(AND(KZ24=1,PF24=1),0,MIN((ABS(($C$14-$C$15)*FB24/$C$12/$C$21)+$C$15)/$C$21,DJ24))</f>
        <v>17.242661955356624</v>
      </c>
      <c r="FY24" s="260">
        <f>IF(AND(LA24=1,PG24=1),0,MIN((ABS(($C$14-$C$15)*FC24/$C$12/$C$21)+$C$15)/$C$21,DK24))</f>
        <v>10.866680164837335</v>
      </c>
      <c r="FZ24" s="260">
        <f>IF(AND(LB24=1,PH24=1),0,MIN((ABS(($C$14-$C$15)*FD24/$C$12/$C$21)+$C$15)/$C$21,DL24))</f>
        <v>6.856849828805772</v>
      </c>
      <c r="GA24" s="260">
        <f>IF(AND(LC24=1,PI24=1),0,MIN((ABS(($C$14-$C$15)*FE24/$C$12/$C$21)+$C$15)/$C$21,DM24))</f>
        <v>4.6919884731764299</v>
      </c>
      <c r="GB24" s="260">
        <f>IF(AND(LD24=1,PJ24=1),0,MIN((ABS(($C$14-$C$15)*FF24/$C$12/$C$21)+$C$15)/$C$21,DN24))</f>
        <v>21.068612591619715</v>
      </c>
      <c r="GC24" s="260">
        <f>IF(AND(LE24=1,PK24=1),0,MIN((ABS(($C$14-$C$15)*FG24/$C$12/$C$21)+$C$15)/$C$21,DO24))</f>
        <v>25.101333922312662</v>
      </c>
      <c r="GD24" s="260">
        <f>IF(AND(LF24=1,PL24=1),0,MIN((ABS(($C$14-$C$15)*FH24/$C$12/$C$21)+$C$15)/$C$21,DP24))</f>
        <v>29.134055253005613</v>
      </c>
      <c r="GE24" s="260">
        <f>IF(AND(LG24=1,PM24=1),0,MIN((ABS(($C$14-$C$15)*FI24/$C$12/$C$21)+$C$15)/$C$21,DQ24))</f>
        <v>33.166776583698564</v>
      </c>
      <c r="GF24" s="260">
        <f>IF(AND(LH24=1,PN24=1),0,MIN((ABS(($C$14-$C$15)*FJ24/$C$12/$C$21)+$C$15)/$C$21,DR24))</f>
        <v>28.09492145242459</v>
      </c>
      <c r="GG24" s="260">
        <f>IF(AND(LI24=1,PO24=1),0,MIN((ABS(($C$14-$C$15)*FK24/$C$12/$C$21)+$C$15)/$C$21,DS24))</f>
        <v>23.89035692304115</v>
      </c>
      <c r="GH24" s="260">
        <f>IF(AND(LJ24=1,PP24=1),0,MIN((ABS(($C$14-$C$15)*FL24/$C$12/$C$21)+$C$15)/$C$21,DT24))</f>
        <v>21.468937612173203</v>
      </c>
      <c r="GI24" s="260">
        <f>IF(AND(LK24=1,PQ24=1),0,MIN((ABS(($C$14-$C$15)*FM24/$C$12/$C$21)+$C$15)/$C$21,DU24))</f>
        <v>20.005129984699465</v>
      </c>
      <c r="GJ24" s="260">
        <f>IF(AND(LL24=1,PR24=1),0,MIN((ABS(($C$14-$C$15)*FN24/$C$12/$C$21)+$C$15)/$C$21,DV24))</f>
        <v>19.165480670619079</v>
      </c>
      <c r="GK24" s="260">
        <f>IF(AND(LM24=1,PS24=1),0,MIN((ABS(($C$14-$C$15)*FO24/$C$12/$C$21)+$C$15)/$C$21,DW24))</f>
        <v>18.976819301129293</v>
      </c>
      <c r="GL24" s="61">
        <f t="shared" si="119"/>
        <v>0.64</v>
      </c>
      <c r="GM24" s="57">
        <f>IF(AND(KS23=1,OY23=1),0,EU24*$C$19/S$6/$C$24/$C$23*3.39*$C$21)</f>
        <v>5.9776197202191419</v>
      </c>
      <c r="GN24" s="57">
        <f>IF(AND(KT23=1,OZ23=1),0,EV24*$C$19/T$6/$C$24/$C$23*3.39*$C$21)</f>
        <v>8.0313005894068006</v>
      </c>
      <c r="GO24" s="57">
        <f>IF(AND(KU23=1,PA23=1),0,EW24*$C$19/U$6/$C$24/$C$23*3.39*$C$21)</f>
        <v>10.368289745516797</v>
      </c>
      <c r="GP24" s="57">
        <f>IF(AND(KV23=1,PB23=1),0,EX24*$C$19/V$6/$C$24/$C$23*3.39*$C$21)</f>
        <v>11.475173033563243</v>
      </c>
      <c r="GQ24" s="57">
        <f>IF(AND(KW23=1,PC23=1),0,EY24*$C$19/W$6/$C$24/$C$23*3.39*$C$21)</f>
        <v>11.355351697214347</v>
      </c>
      <c r="GR24" s="57">
        <f>IF(AND(KX23=1,PD23=1),0,EZ24*$C$19/X$6/$C$24/$C$23*3.39*$C$21)</f>
        <v>10.054392702513121</v>
      </c>
      <c r="GS24" s="57">
        <f>IF(AND(KY23=1,PE23=1),0,FA24*$C$19/Y$6/$C$24/$C$23*3.39*$C$21)</f>
        <v>7.9278380717977139</v>
      </c>
      <c r="GT24" s="57">
        <f>IF(AND(KZ23=1,PF23=1),0,FB24*$C$19/Z$6/$C$24/$C$23*3.39*$C$21)</f>
        <v>5.4642138048745368</v>
      </c>
      <c r="GU24" s="57">
        <f>IF(AND(LA23=1,PG23=1),0,FC24*$C$19/AA$6/$C$24/$C$23*3.39*$C$21)</f>
        <v>3.360073065692986</v>
      </c>
      <c r="GV24" s="57">
        <f>IF(AND(LB23=1,PH23=1),0,FD24*$C$19/AB$6/$C$24/$C$23*3.39*$C$21)</f>
        <v>1.7954132254431048</v>
      </c>
      <c r="GW24" s="57">
        <f>IF(AND(LC23=1,PI23=1),0,FE24*$C$19/AC$6/$C$24/$C$23*3.39*$C$21)</f>
        <v>0.8281714644839332</v>
      </c>
      <c r="GX24" s="57">
        <f>IF(AND(LD23=1,PJ23=1),0,FF24*$C$19/AD$6/$C$24/$C$23*3.39*$C$21)</f>
        <v>6.764404725768526</v>
      </c>
      <c r="GY24" s="57">
        <f>IF(AND(LE23=1,PK23=1),0,FG24*$C$19/AE$6/$C$24/$C$23*3.39*$C$21)</f>
        <v>8.2844615167998619</v>
      </c>
      <c r="GZ24" s="57">
        <f>IF(AND(LF23=1,PL23=1),0,FH24*$C$19/AF$6/$C$24/$C$23*3.39*$C$21)</f>
        <v>9.8045183078311915</v>
      </c>
      <c r="HA24" s="57">
        <f>IF(AND(LG23=1,PM23=1),0,FI24*$C$19/AG$6/$C$24/$C$23*3.39*$C$21)</f>
        <v>11.324575098862525</v>
      </c>
      <c r="HB24" s="57">
        <f>IF(AND(LH23=1,PN23=1),0,FJ24*$C$19/AH$6/$C$24/$C$23*3.39*$C$21)</f>
        <v>9.4128367953146874</v>
      </c>
      <c r="HC24" s="57">
        <f>IF(AND(LI23=1,PO23=1),0,FK24*$C$19/AI$6/$C$24/$C$23*3.39*$C$21)</f>
        <v>7.8280070136048403</v>
      </c>
      <c r="HD24" s="57">
        <f>IF(AND(LJ23=1,PP23=1),0,FL24*$C$19/AJ$6/$C$24/$C$23*3.39*$C$21)</f>
        <v>6.9152995474564714</v>
      </c>
      <c r="HE24" s="57">
        <f>IF(AND(LK23=1,PQ23=1),0,FM24*$C$19/AK$6/$C$24/$C$23*3.39*$C$21)</f>
        <v>6.363545398720742</v>
      </c>
      <c r="HF24" s="57">
        <f>IF(AND(LL23=1,PR23=1),0,FN24*$C$19/AL$6/$C$24/$C$23*3.39*$C$21)</f>
        <v>6.0470557290183766</v>
      </c>
      <c r="HG24" s="57">
        <f>IF(AND(LM23=1,PS23=1),0,FO24*$C$19/AM$6/$C$24/$C$23*3.39*$C$21)</f>
        <v>5.9759434521259518</v>
      </c>
      <c r="HH24" s="61">
        <f t="shared" si="120"/>
        <v>0.64</v>
      </c>
      <c r="HI24" s="57">
        <f t="shared" si="121"/>
        <v>5.9776197202191419</v>
      </c>
      <c r="HJ24" s="57">
        <f t="shared" si="122"/>
        <v>8.0313005894068006</v>
      </c>
      <c r="HK24" s="57">
        <f t="shared" si="123"/>
        <v>10.368289745516797</v>
      </c>
      <c r="HL24" s="57">
        <f t="shared" si="124"/>
        <v>11.475173033563243</v>
      </c>
      <c r="HM24" s="57">
        <f t="shared" si="125"/>
        <v>11.355351697214347</v>
      </c>
      <c r="HN24" s="57">
        <f t="shared" si="126"/>
        <v>10.054392702513121</v>
      </c>
      <c r="HO24" s="57">
        <f t="shared" si="127"/>
        <v>7.9278380717977139</v>
      </c>
      <c r="HP24" s="57">
        <f t="shared" si="128"/>
        <v>5.4642138048745368</v>
      </c>
      <c r="HQ24" s="57">
        <f t="shared" si="129"/>
        <v>3.360073065692986</v>
      </c>
      <c r="HR24" s="57">
        <f t="shared" si="130"/>
        <v>1.7954132254431048</v>
      </c>
      <c r="HS24" s="57">
        <f t="shared" si="131"/>
        <v>0.8281714644839332</v>
      </c>
      <c r="HT24" s="57">
        <f t="shared" si="132"/>
        <v>6.764404725768526</v>
      </c>
      <c r="HU24" s="57">
        <f t="shared" si="133"/>
        <v>8.2844615167998619</v>
      </c>
      <c r="HV24" s="57">
        <f t="shared" si="134"/>
        <v>9.8045183078311915</v>
      </c>
      <c r="HW24" s="57">
        <f t="shared" si="135"/>
        <v>11.324575098862525</v>
      </c>
      <c r="HX24" s="57">
        <f t="shared" si="136"/>
        <v>9.4128367953146874</v>
      </c>
      <c r="HY24" s="57">
        <f t="shared" si="137"/>
        <v>7.8280070136048403</v>
      </c>
      <c r="HZ24" s="57">
        <f t="shared" si="138"/>
        <v>6.9152995474564714</v>
      </c>
      <c r="IA24" s="57">
        <f t="shared" si="139"/>
        <v>6.363545398720742</v>
      </c>
      <c r="IB24" s="57">
        <f t="shared" si="140"/>
        <v>6.0470557290183766</v>
      </c>
      <c r="IC24" s="57">
        <f t="shared" si="141"/>
        <v>5.9759434521259518</v>
      </c>
      <c r="ID24" s="61">
        <f t="shared" si="142"/>
        <v>0.64</v>
      </c>
      <c r="IE24" s="57">
        <f t="shared" si="143"/>
        <v>10.761342177840191</v>
      </c>
      <c r="IF24" s="57">
        <f t="shared" si="144"/>
        <v>7.3184234843208671</v>
      </c>
      <c r="IG24" s="57">
        <f t="shared" si="145"/>
        <v>7.6582454040991417</v>
      </c>
      <c r="IH24" s="57">
        <f t="shared" si="146"/>
        <v>8.1072246041414484</v>
      </c>
      <c r="II24" s="57">
        <f t="shared" si="147"/>
        <v>8.7376074340218821</v>
      </c>
      <c r="IJ24" s="57">
        <f t="shared" si="148"/>
        <v>9.5090094855963425</v>
      </c>
      <c r="IK24" s="57">
        <f t="shared" si="149"/>
        <v>10.243994551317163</v>
      </c>
      <c r="IL24" s="57">
        <f t="shared" si="150"/>
        <v>10.885048099315265</v>
      </c>
      <c r="IM24" s="57">
        <f t="shared" si="151"/>
        <v>11.353725267203385</v>
      </c>
      <c r="IN24" s="57">
        <f t="shared" si="152"/>
        <v>11.669373175849499</v>
      </c>
      <c r="IO24" s="57">
        <f t="shared" si="153"/>
        <v>11.853786203856334</v>
      </c>
      <c r="IP24" s="57">
        <f t="shared" si="154"/>
        <v>10.759170989328418</v>
      </c>
      <c r="IQ24" s="57">
        <f t="shared" si="155"/>
        <v>10.478617237364602</v>
      </c>
      <c r="IR24" s="57">
        <f t="shared" si="156"/>
        <v>10.198063485400787</v>
      </c>
      <c r="IS24" s="57">
        <f t="shared" si="157"/>
        <v>9.9175097334369706</v>
      </c>
      <c r="IT24" s="57">
        <f t="shared" si="158"/>
        <v>10.072887946594051</v>
      </c>
      <c r="IU24" s="57">
        <f t="shared" si="159"/>
        <v>10.390691940533326</v>
      </c>
      <c r="IV24" s="57">
        <f t="shared" si="160"/>
        <v>10.572635867181591</v>
      </c>
      <c r="IW24" s="57">
        <f t="shared" si="161"/>
        <v>10.68347311663798</v>
      </c>
      <c r="IX24" s="57">
        <f t="shared" si="162"/>
        <v>10.747309793612642</v>
      </c>
      <c r="IY24" s="57">
        <f t="shared" si="163"/>
        <v>10.761677619620224</v>
      </c>
      <c r="IZ24" s="61">
        <f t="shared" si="164"/>
        <v>0.64</v>
      </c>
      <c r="JA24" s="260" t="e">
        <f t="shared" si="240"/>
        <v>#N/A</v>
      </c>
      <c r="JB24" s="260" t="e">
        <f t="shared" si="241"/>
        <v>#N/A</v>
      </c>
      <c r="JC24" s="260" t="e">
        <f t="shared" si="242"/>
        <v>#N/A</v>
      </c>
      <c r="JD24" s="260" t="e">
        <f t="shared" si="243"/>
        <v>#N/A</v>
      </c>
      <c r="JE24" s="260" t="e">
        <f t="shared" si="244"/>
        <v>#N/A</v>
      </c>
      <c r="JF24" s="260" t="e">
        <f t="shared" si="245"/>
        <v>#N/A</v>
      </c>
      <c r="JG24" s="260" t="e">
        <f t="shared" si="246"/>
        <v>#N/A</v>
      </c>
      <c r="JH24" s="260" t="e">
        <f t="shared" si="247"/>
        <v>#N/A</v>
      </c>
      <c r="JI24" s="260" t="e">
        <f t="shared" si="248"/>
        <v>#N/A</v>
      </c>
      <c r="JJ24" s="260" t="e">
        <f t="shared" si="249"/>
        <v>#N/A</v>
      </c>
      <c r="JK24" s="260" t="e">
        <f t="shared" si="250"/>
        <v>#N/A</v>
      </c>
      <c r="JL24" s="260" t="e">
        <f t="shared" si="251"/>
        <v>#N/A</v>
      </c>
      <c r="JM24" s="260" t="e">
        <f t="shared" si="252"/>
        <v>#N/A</v>
      </c>
      <c r="JN24" s="260" t="e">
        <f t="shared" si="253"/>
        <v>#N/A</v>
      </c>
      <c r="JO24" s="260" t="e">
        <f t="shared" si="254"/>
        <v>#N/A</v>
      </c>
      <c r="JP24" s="260" t="e">
        <f t="shared" si="255"/>
        <v>#N/A</v>
      </c>
      <c r="JQ24" s="260" t="e">
        <f t="shared" si="256"/>
        <v>#N/A</v>
      </c>
      <c r="JR24" s="260" t="e">
        <f t="shared" si="257"/>
        <v>#N/A</v>
      </c>
      <c r="JS24" s="260" t="e">
        <f t="shared" si="258"/>
        <v>#N/A</v>
      </c>
      <c r="JT24" s="260" t="e">
        <f t="shared" si="259"/>
        <v>#N/A</v>
      </c>
      <c r="JU24" s="260" t="e">
        <f t="shared" si="260"/>
        <v>#N/A</v>
      </c>
      <c r="JV24" s="61">
        <f t="shared" si="166"/>
        <v>0.64</v>
      </c>
      <c r="JW24" s="46">
        <f>IF(AND(KS24=0,HI24&lt;=$C$40),1,0)</f>
        <v>0</v>
      </c>
      <c r="JX24" s="46">
        <f>IF(AND(KT24=0,HJ24&lt;=$C$40),1,0)</f>
        <v>0</v>
      </c>
      <c r="JY24" s="46">
        <f>IF(AND(KU24=0,HK24&lt;=$C$40),1,0)</f>
        <v>0</v>
      </c>
      <c r="JZ24" s="46">
        <f>IF(AND(KV24=0,HL24&lt;=$C$40),1,0)</f>
        <v>0</v>
      </c>
      <c r="KA24" s="46">
        <f>IF(AND(KW24=0,HM24&lt;=$C$40),1,0)</f>
        <v>0</v>
      </c>
      <c r="KB24" s="46">
        <f>IF(AND(KX24=0,HN24&lt;=$C$40),1,0)</f>
        <v>0</v>
      </c>
      <c r="KC24" s="46">
        <f>IF(AND(KY24=0,HO24&lt;=$C$40),1,0)</f>
        <v>0</v>
      </c>
      <c r="KD24" s="46">
        <f>IF(AND(KZ24=0,HP24&lt;=$C$40),1,0)</f>
        <v>0</v>
      </c>
      <c r="KE24" s="46">
        <f>IF(AND(LA24=0,HQ24&lt;=$C$40),1,0)</f>
        <v>0</v>
      </c>
      <c r="KF24" s="46">
        <f>IF(AND(LB24=0,HR24&lt;=$C$40),1,0)</f>
        <v>0</v>
      </c>
      <c r="KG24" s="46">
        <f>IF(AND(LC24=0,HS24&lt;=$C$40),1,0)</f>
        <v>0</v>
      </c>
      <c r="KH24" s="46">
        <f>IF(AND(LD24=0,HT24&lt;=$C$40),1,0)</f>
        <v>0</v>
      </c>
      <c r="KI24" s="46">
        <f>IF(AND(LE24=0,HU24&lt;=$C$40),1,0)</f>
        <v>0</v>
      </c>
      <c r="KJ24" s="46">
        <f>IF(AND(LF24=0,HV24&lt;=$C$40),1,0)</f>
        <v>0</v>
      </c>
      <c r="KK24" s="46">
        <f>IF(AND(LG24=0,HW24&lt;=$C$40),1,0)</f>
        <v>0</v>
      </c>
      <c r="KL24" s="46">
        <f>IF(AND(LH24=0,HX24&lt;=$C$40),1,0)</f>
        <v>0</v>
      </c>
      <c r="KM24" s="46">
        <f>IF(AND(LI24=0,HY24&lt;=$C$40),1,0)</f>
        <v>0</v>
      </c>
      <c r="KN24" s="46">
        <f>IF(AND(LJ24=0,HZ24&lt;=$C$40),1,0)</f>
        <v>0</v>
      </c>
      <c r="KO24" s="46">
        <f>IF(AND(LK24=0,IA24&lt;=$C$40),1,0)</f>
        <v>0</v>
      </c>
      <c r="KP24" s="46">
        <f>IF(AND(LL24=0,IB24&lt;=$C$40),1,0)</f>
        <v>0</v>
      </c>
      <c r="KQ24" s="46">
        <f>IF(AND(LM24=0,IC24&lt;=$C$40),1,0)</f>
        <v>0</v>
      </c>
      <c r="KR24" s="61">
        <f t="shared" si="167"/>
        <v>0.64</v>
      </c>
      <c r="KS24" s="1">
        <f>IF(OR(KS23=1,AND(OY24=1,LO24&lt;=$C$41)),1,0)</f>
        <v>0</v>
      </c>
      <c r="KT24" s="1">
        <f>IF(OR(KT23=1,AND(OZ24=1,LP24&lt;=$C$41)),1,0)</f>
        <v>0</v>
      </c>
      <c r="KU24" s="1">
        <f>IF(OR(KU23=1,AND(PA24=1,LQ24&lt;=$C$41)),1,0)</f>
        <v>0</v>
      </c>
      <c r="KV24" s="1">
        <f>IF(OR(KV23=1,AND(PB24=1,LR24&lt;=$C$41)),1,0)</f>
        <v>0</v>
      </c>
      <c r="KW24" s="1">
        <f>IF(OR(KW23=1,AND(PC24=1,LS24&lt;=$C$41)),1,0)</f>
        <v>0</v>
      </c>
      <c r="KX24" s="1">
        <f>IF(OR(KX23=1,AND(PD24=1,LT24&lt;=$C$41)),1,0)</f>
        <v>0</v>
      </c>
      <c r="KY24" s="1">
        <f>IF(OR(KY23=1,AND(PE24=1,LU24&lt;=$C$41)),1,0)</f>
        <v>0</v>
      </c>
      <c r="KZ24" s="1">
        <f>IF(OR(KZ23=1,AND(PF24=1,LV24&lt;=$C$41)),1,0)</f>
        <v>0</v>
      </c>
      <c r="LA24" s="1">
        <f>IF(OR(LA23=1,AND(PG24=1,LW24&lt;=$C$41)),1,0)</f>
        <v>0</v>
      </c>
      <c r="LB24" s="1">
        <f>IF(OR(LB23=1,AND(PH24=1,LX24&lt;=$C$41)),1,0)</f>
        <v>0</v>
      </c>
      <c r="LC24" s="1">
        <f>IF(OR(LC23=1,AND(PI24=1,LY24&lt;=$C$41)),1,0)</f>
        <v>0</v>
      </c>
      <c r="LD24" s="1">
        <f>IF(OR(LD23=1,AND(PJ24=1,LZ24&lt;=$C$41)),1,0)</f>
        <v>0</v>
      </c>
      <c r="LE24" s="1">
        <f>IF(OR(LE23=1,AND(PK24=1,MA24&lt;=$C$41)),1,0)</f>
        <v>0</v>
      </c>
      <c r="LF24" s="1">
        <f>IF(OR(LF23=1,AND(PL24=1,MB24&lt;=$C$41)),1,0)</f>
        <v>0</v>
      </c>
      <c r="LG24" s="1">
        <f>IF(OR(LG23=1,AND(PM24=1,MC24&lt;=$C$41)),1,0)</f>
        <v>0</v>
      </c>
      <c r="LH24" s="1">
        <f>IF(OR(LH23=1,AND(PN24=1,MD24&lt;=$C$41)),1,0)</f>
        <v>0</v>
      </c>
      <c r="LI24" s="1">
        <f>IF(OR(LI23=1,AND(PO24=1,ME24&lt;=$C$41)),1,0)</f>
        <v>0</v>
      </c>
      <c r="LJ24" s="1">
        <f>IF(OR(LJ23=1,AND(PP24=1,MF24&lt;=$C$41)),1,0)</f>
        <v>0</v>
      </c>
      <c r="LK24" s="1">
        <f>IF(OR(LK23=1,AND(PQ24=1,MG24&lt;=$C$41)),1,0)</f>
        <v>0</v>
      </c>
      <c r="LL24" s="1">
        <f>IF(OR(LL23=1,AND(PR24=1,MH24&lt;=$C$41)),1,0)</f>
        <v>0</v>
      </c>
      <c r="LM24" s="1">
        <f>IF(OR(LM23=1,AND(PS24=1,MI24&lt;=$C$41)),1,0)</f>
        <v>0</v>
      </c>
      <c r="LN24" s="61">
        <f t="shared" si="168"/>
        <v>0.64</v>
      </c>
      <c r="LO24" s="57">
        <f t="shared" si="169"/>
        <v>10.204789957032705</v>
      </c>
      <c r="LP24" s="57">
        <f t="shared" si="170"/>
        <v>5.1215225077279731</v>
      </c>
      <c r="LQ24" s="57">
        <f t="shared" si="171"/>
        <v>7.0339408388780198</v>
      </c>
      <c r="LR24" s="57">
        <f t="shared" si="172"/>
        <v>8.5691061959075956</v>
      </c>
      <c r="LS24" s="57">
        <f t="shared" si="173"/>
        <v>9.6549947586165281</v>
      </c>
      <c r="LT24" s="57">
        <f t="shared" si="174"/>
        <v>10.270365998740244</v>
      </c>
      <c r="LU24" s="57">
        <f t="shared" si="175"/>
        <v>10.375334178041848</v>
      </c>
      <c r="LV24" s="57">
        <f t="shared" si="176"/>
        <v>10.122459830866916</v>
      </c>
      <c r="LW24" s="57">
        <f t="shared" si="177"/>
        <v>9.6017245248268708</v>
      </c>
      <c r="LX24" s="57">
        <f t="shared" si="178"/>
        <v>8.9743322140764583</v>
      </c>
      <c r="LY24" s="57">
        <f t="shared" si="179"/>
        <v>8.3246516121431196</v>
      </c>
      <c r="LZ24" s="57">
        <f t="shared" si="180"/>
        <v>4.8950884419814917</v>
      </c>
      <c r="MA24" s="57">
        <f t="shared" si="181"/>
        <v>5.9950835975918135</v>
      </c>
      <c r="MB24" s="57">
        <f t="shared" si="182"/>
        <v>7.095078753202138</v>
      </c>
      <c r="MC24" s="57">
        <f t="shared" si="183"/>
        <v>8.1950739088124571</v>
      </c>
      <c r="MD24" s="57">
        <f t="shared" si="184"/>
        <v>9.1423833370130012</v>
      </c>
      <c r="ME24" s="57">
        <f t="shared" si="185"/>
        <v>9.6476363892067898</v>
      </c>
      <c r="MF24" s="57">
        <f t="shared" si="186"/>
        <v>9.9264115768704535</v>
      </c>
      <c r="MG24" s="57">
        <f t="shared" si="187"/>
        <v>10.091190064731688</v>
      </c>
      <c r="MH24" s="57">
        <f t="shared" si="188"/>
        <v>10.184450164778477</v>
      </c>
      <c r="MI24" s="57">
        <f t="shared" si="189"/>
        <v>10.20527954996151</v>
      </c>
      <c r="MJ24" s="61">
        <f t="shared" si="190"/>
        <v>0.64</v>
      </c>
      <c r="MK24" s="57" t="e">
        <f>IF(AND(ABS(CG24)&gt;0,EU24*$C$19&gt;=DY23,NG24&lt;&gt;0),3,NA())</f>
        <v>#N/A</v>
      </c>
      <c r="ML24" s="57" t="e">
        <f t="shared" si="261"/>
        <v>#N/A</v>
      </c>
      <c r="MM24" s="57" t="e">
        <f t="shared" si="262"/>
        <v>#N/A</v>
      </c>
      <c r="MN24" s="57" t="e">
        <f t="shared" si="263"/>
        <v>#N/A</v>
      </c>
      <c r="MO24" s="57" t="e">
        <f t="shared" si="264"/>
        <v>#N/A</v>
      </c>
      <c r="MP24" s="57" t="e">
        <f t="shared" si="265"/>
        <v>#N/A</v>
      </c>
      <c r="MQ24" s="57" t="e">
        <f t="shared" si="266"/>
        <v>#N/A</v>
      </c>
      <c r="MR24" s="57" t="e">
        <f t="shared" si="267"/>
        <v>#N/A</v>
      </c>
      <c r="MS24" s="57" t="e">
        <f t="shared" si="268"/>
        <v>#N/A</v>
      </c>
      <c r="MT24" s="57" t="e">
        <f t="shared" si="269"/>
        <v>#N/A</v>
      </c>
      <c r="MU24" s="57" t="e">
        <f t="shared" si="270"/>
        <v>#N/A</v>
      </c>
      <c r="MV24" s="57" t="e">
        <f t="shared" si="271"/>
        <v>#N/A</v>
      </c>
      <c r="MW24" s="57" t="e">
        <f t="shared" si="272"/>
        <v>#N/A</v>
      </c>
      <c r="MX24" s="57" t="e">
        <f t="shared" si="273"/>
        <v>#N/A</v>
      </c>
      <c r="MY24" s="57" t="e">
        <f t="shared" si="274"/>
        <v>#N/A</v>
      </c>
      <c r="MZ24" s="57" t="e">
        <f t="shared" si="275"/>
        <v>#N/A</v>
      </c>
      <c r="NA24" s="57" t="e">
        <f t="shared" si="276"/>
        <v>#N/A</v>
      </c>
      <c r="NB24" s="57" t="e">
        <f t="shared" si="277"/>
        <v>#N/A</v>
      </c>
      <c r="NC24" s="57" t="e">
        <f t="shared" si="278"/>
        <v>#N/A</v>
      </c>
      <c r="ND24" s="57" t="e">
        <f t="shared" si="279"/>
        <v>#N/A</v>
      </c>
      <c r="NE24" s="57" t="e">
        <f t="shared" si="280"/>
        <v>#N/A</v>
      </c>
      <c r="NF24" s="61">
        <f t="shared" si="211"/>
        <v>0.64</v>
      </c>
      <c r="NG24" s="260">
        <f>IF(OY23=0,MIN('Drive Train'!$F$35-FQ23*$C$19*'Drive Train'!$F$39,NG23+$C$39)-$C$7,IF(LO23-1&lt;=0,0,IF($C$37=Motors!$C$29,MAX(MAX(NG$8:NG23)*-1,NG23-$C$39),MAX(0,MAX(NG$8:NG23)*-1,NG23-$C$39))))</f>
        <v>10.761342177840191</v>
      </c>
      <c r="NH24" s="260">
        <f>IF(OZ23=0,MIN('Drive Train'!$F$35-FR23*$C$19*'Drive Train'!$F$39,NH23+$C$39)-$C$7,IF(LP23-1&lt;=0,0,IF($C$37=Motors!$C$29,MAX(MAX(NH$8:NH23)*-1,NH23-$C$39),MAX(0,MAX(NH$8:NH23)*-1,NH23-$C$39))))</f>
        <v>7.3184234843208671</v>
      </c>
      <c r="NI24" s="260">
        <f>IF(PA23=0,MIN('Drive Train'!$F$35-FS23*$C$19*'Drive Train'!$F$39,NI23+$C$39)-$C$7,IF(LQ23-1&lt;=0,0,IF($C$37=Motors!$C$29,MAX(MAX(NI$8:NI23)*-1,NI23-$C$39),MAX(0,MAX(NI$8:NI23)*-1,NI23-$C$39))))</f>
        <v>7.6582454040991417</v>
      </c>
      <c r="NJ24" s="260">
        <f>IF(PB23=0,MIN('Drive Train'!$F$35-FT23*$C$19*'Drive Train'!$F$39,NJ23+$C$39)-$C$7,IF(LR23-1&lt;=0,0,IF($C$37=Motors!$C$29,MAX(MAX(NJ$8:NJ23)*-1,NJ23-$C$39),MAX(0,MAX(NJ$8:NJ23)*-1,NJ23-$C$39))))</f>
        <v>8.1072246041414484</v>
      </c>
      <c r="NK24" s="260">
        <f>IF(PC23=0,MIN('Drive Train'!$F$35-FU23*$C$19*'Drive Train'!$F$39,NK23+$C$39)-$C$7,IF(LS23-1&lt;=0,0,IF($C$37=Motors!$C$29,MAX(MAX(NK$8:NK23)*-1,NK23-$C$39),MAX(0,MAX(NK$8:NK23)*-1,NK23-$C$39))))</f>
        <v>8.7376074340218821</v>
      </c>
      <c r="NL24" s="260">
        <f>IF(PD23=0,MIN('Drive Train'!$F$35-FV23*$C$19*'Drive Train'!$F$39,NL23+$C$39)-$C$7,IF(LT23-1&lt;=0,0,IF($C$37=Motors!$C$29,MAX(MAX(NL$8:NL23)*-1,NL23-$C$39),MAX(0,MAX(NL$8:NL23)*-1,NL23-$C$39))))</f>
        <v>9.5090094855963425</v>
      </c>
      <c r="NM24" s="260">
        <f>IF(PE23=0,MIN('Drive Train'!$F$35-FW23*$C$19*'Drive Train'!$F$39,NM23+$C$39)-$C$7,IF(LU23-1&lt;=0,0,IF($C$37=Motors!$C$29,MAX(MAX(NM$8:NM23)*-1,NM23-$C$39),MAX(0,MAX(NM$8:NM23)*-1,NM23-$C$39))))</f>
        <v>10.243994551317163</v>
      </c>
      <c r="NN24" s="260">
        <f>IF(PF23=0,MIN('Drive Train'!$F$35-FX23*$C$19*'Drive Train'!$F$39,NN23+$C$39)-$C$7,IF(LV23-1&lt;=0,0,IF($C$37=Motors!$C$29,MAX(MAX(NN$8:NN23)*-1,NN23-$C$39),MAX(0,MAX(NN$8:NN23)*-1,NN23-$C$39))))</f>
        <v>10.885048099315265</v>
      </c>
      <c r="NO24" s="260">
        <f>IF(PG23=0,MIN('Drive Train'!$F$35-FY23*$C$19*'Drive Train'!$F$39,NO23+$C$39)-$C$7,IF(LW23-1&lt;=0,0,IF($C$37=Motors!$C$29,MAX(MAX(NO$8:NO23)*-1,NO23-$C$39),MAX(0,MAX(NO$8:NO23)*-1,NO23-$C$39))))</f>
        <v>11.353725267203385</v>
      </c>
      <c r="NP24" s="260">
        <f>IF(PH23=0,MIN('Drive Train'!$F$35-FZ23*$C$19*'Drive Train'!$F$39,NP23+$C$39)-$C$7,IF(LX23-1&lt;=0,0,IF($C$37=Motors!$C$29,MAX(MAX(NP$8:NP23)*-1,NP23-$C$39),MAX(0,MAX(NP$8:NP23)*-1,NP23-$C$39))))</f>
        <v>11.669373175849499</v>
      </c>
      <c r="NQ24" s="260">
        <f>IF(PI23=0,MIN('Drive Train'!$F$35-GA23*$C$19*'Drive Train'!$F$39,NQ23+$C$39)-$C$7,IF(LY23-1&lt;=0,0,IF($C$37=Motors!$C$29,MAX(MAX(NQ$8:NQ23)*-1,NQ23-$C$39),MAX(0,MAX(NQ$8:NQ23)*-1,NQ23-$C$39))))</f>
        <v>11.853786203856334</v>
      </c>
      <c r="NR24" s="260">
        <f>IF(PJ23=0,MIN('Drive Train'!$F$35-GB23*$C$19*'Drive Train'!$F$39,NR23+$C$39)-$C$7,IF(LZ23-1&lt;=0,0,IF($C$37=Motors!$C$29,MAX(MAX(NR$8:NR23)*-1,NR23-$C$39),MAX(0,MAX(NR$8:NR23)*-1,NR23-$C$39))))</f>
        <v>10.759170989328418</v>
      </c>
      <c r="NS24" s="260">
        <f>IF(PK23=0,MIN('Drive Train'!$F$35-GC23*$C$19*'Drive Train'!$F$39,NS23+$C$39)-$C$7,IF(MA23-1&lt;=0,0,IF($C$37=Motors!$C$29,MAX(MAX(NS$8:NS23)*-1,NS23-$C$39),MAX(0,MAX(NS$8:NS23)*-1,NS23-$C$39))))</f>
        <v>10.478617237364602</v>
      </c>
      <c r="NT24" s="260">
        <f>IF(PL23=0,MIN('Drive Train'!$F$35-GD23*$C$19*'Drive Train'!$F$39,NT23+$C$39)-$C$7,IF(MB23-1&lt;=0,0,IF($C$37=Motors!$C$29,MAX(MAX(NT$8:NT23)*-1,NT23-$C$39),MAX(0,MAX(NT$8:NT23)*-1,NT23-$C$39))))</f>
        <v>10.198063485400787</v>
      </c>
      <c r="NU24" s="260">
        <f>IF(PM23=0,MIN('Drive Train'!$F$35-GE23*$C$19*'Drive Train'!$F$39,NU23+$C$39)-$C$7,IF(MC23-1&lt;=0,0,IF($C$37=Motors!$C$29,MAX(MAX(NU$8:NU23)*-1,NU23-$C$39),MAX(0,MAX(NU$8:NU23)*-1,NU23-$C$39))))</f>
        <v>9.9175097334369706</v>
      </c>
      <c r="NV24" s="260">
        <f>IF(PN23=0,MIN('Drive Train'!$F$35-GF23*$C$19*'Drive Train'!$F$39,NV23+$C$39)-$C$7,IF(MD23-1&lt;=0,0,IF($C$37=Motors!$C$29,MAX(MAX(NV$8:NV23)*-1,NV23-$C$39),MAX(0,MAX(NV$8:NV23)*-1,NV23-$C$39))))</f>
        <v>10.072887946594051</v>
      </c>
      <c r="NW24" s="260">
        <f>IF(PO23=0,MIN('Drive Train'!$F$35-GG23*$C$19*'Drive Train'!$F$39,NW23+$C$39)-$C$7,IF(ME23-1&lt;=0,0,IF($C$37=Motors!$C$29,MAX(MAX(NW$8:NW23)*-1,NW23-$C$39),MAX(0,MAX(NW$8:NW23)*-1,NW23-$C$39))))</f>
        <v>10.390691940533326</v>
      </c>
      <c r="NX24" s="260">
        <f>IF(PP23=0,MIN('Drive Train'!$F$35-GH23*$C$19*'Drive Train'!$F$39,NX23+$C$39)-$C$7,IF(MF23-1&lt;=0,0,IF($C$37=Motors!$C$29,MAX(MAX(NX$8:NX23)*-1,NX23-$C$39),MAX(0,MAX(NX$8:NX23)*-1,NX23-$C$39))))</f>
        <v>10.572635867181591</v>
      </c>
      <c r="NY24" s="260">
        <f>IF(PQ23=0,MIN('Drive Train'!$F$35-GI23*$C$19*'Drive Train'!$F$39,NY23+$C$39)-$C$7,IF(MG23-1&lt;=0,0,IF($C$37=Motors!$C$29,MAX(MAX(NY$8:NY23)*-1,NY23-$C$39),MAX(0,MAX(NY$8:NY23)*-1,NY23-$C$39))))</f>
        <v>10.68347311663798</v>
      </c>
      <c r="NZ24" s="260">
        <f>IF(PR23=0,MIN('Drive Train'!$F$35-GJ23*$C$19*'Drive Train'!$F$39,NZ23+$C$39)-$C$7,IF(MH23-1&lt;=0,0,IF($C$37=Motors!$C$29,MAX(MAX(NZ$8:NZ23)*-1,NZ23-$C$39),MAX(0,MAX(NZ$8:NZ23)*-1,NZ23-$C$39))))</f>
        <v>10.747309793612642</v>
      </c>
      <c r="OA24" s="260">
        <f>IF(PS23=0,MIN('Drive Train'!$F$35-GK23*$C$19*'Drive Train'!$F$39,OA23+$C$39)-$C$7,IF(MI23-1&lt;=0,0,IF($C$37=Motors!$C$29,MAX(MAX(OA$8:OA23)*-1,OA23-$C$39),MAX(0,MAX(OA$8:OA23)*-1,OA23-$C$39))))</f>
        <v>10.761677619620224</v>
      </c>
      <c r="OB24" s="61">
        <f t="shared" si="212"/>
        <v>0.64</v>
      </c>
      <c r="OC24" s="260">
        <f>'Drive Train'!$F$35-(FQ24*$C$13)*$C$19*'Drive Train'!$F$39</f>
        <v>11.431955410940834</v>
      </c>
      <c r="OD24" s="260">
        <f>'Drive Train'!$F$35-(FR24*$C$13)*$C$19*'Drive Train'!$F$39</f>
        <v>8.7462003561369741</v>
      </c>
      <c r="OE24" s="260">
        <f>'Drive Train'!$F$35-(FS24*$C$13)*$C$19*'Drive Train'!$F$39</f>
        <v>9.0144621190302932</v>
      </c>
      <c r="OF24" s="260">
        <f>'Drive Train'!$F$35-(FT24*$C$13)*$C$19*'Drive Train'!$F$39</f>
        <v>9.3703948169939562</v>
      </c>
      <c r="OG24" s="260">
        <f>'Drive Train'!$F$35-(FU24*$C$13)*$C$19*'Drive Train'!$F$39</f>
        <v>9.8890884303384627</v>
      </c>
      <c r="OH24" s="260">
        <f>'Drive Train'!$F$35-(FV24*$C$13)*$C$19*'Drive Train'!$F$39</f>
        <v>10.491670596544264</v>
      </c>
      <c r="OI24" s="260">
        <f>'Drive Train'!$F$35-(FW24*$C$13)*$C$19*'Drive Train'!$F$39</f>
        <v>11.051835115373233</v>
      </c>
      <c r="OJ24" s="260">
        <f>'Drive Train'!$F$35-(FX24*$C$13)*$C$19*'Drive Train'!$F$39</f>
        <v>11.520624240276813</v>
      </c>
      <c r="OK24" s="260">
        <f>'Drive Train'!$F$35-(FY24*$C$13)*$C$19*'Drive Train'!$F$39</f>
        <v>11.845799311593296</v>
      </c>
      <c r="OL24" s="260">
        <f>'Drive Train'!$F$35-(FZ24*$C$13)*$C$19*'Drive Train'!$F$39</f>
        <v>12.050300658730906</v>
      </c>
      <c r="OM24" s="260">
        <f>'Drive Train'!$F$35-(GA24*$C$13)*$C$19*'Drive Train'!$F$39</f>
        <v>12.160708587868003</v>
      </c>
      <c r="ON24" s="260">
        <f>'Drive Train'!$F$35-(GB24*$C$13)*$C$19*'Drive Train'!$F$39</f>
        <v>11.325500757827395</v>
      </c>
      <c r="OO24" s="260">
        <f>'Drive Train'!$F$35-(GC24*$C$13)*$C$19*'Drive Train'!$F$39</f>
        <v>11.119831969962055</v>
      </c>
      <c r="OP24" s="260">
        <f>'Drive Train'!$F$35-(GD24*$C$13)*$C$19*'Drive Train'!$F$39</f>
        <v>10.914163182096715</v>
      </c>
      <c r="OQ24" s="260">
        <f>'Drive Train'!$F$35-(GE24*$C$13)*$C$19*'Drive Train'!$F$39</f>
        <v>10.708494394231373</v>
      </c>
      <c r="OR24" s="260">
        <f>'Drive Train'!$F$35-(GF24*$C$13)*$C$19*'Drive Train'!$F$39</f>
        <v>10.967159005926346</v>
      </c>
      <c r="OS24" s="260">
        <f>'Drive Train'!$F$35-(GG24*$C$13)*$C$19*'Drive Train'!$F$39</f>
        <v>11.181591796924902</v>
      </c>
      <c r="OT24" s="260">
        <f>'Drive Train'!$F$35-(GH24*$C$13)*$C$19*'Drive Train'!$F$39</f>
        <v>11.305084181779167</v>
      </c>
      <c r="OU24" s="260">
        <f>'Drive Train'!$F$35-(GI24*$C$13)*$C$19*'Drive Train'!$F$39</f>
        <v>11.379738370780327</v>
      </c>
      <c r="OV24" s="260">
        <f>'Drive Train'!$F$35-(GJ24*$C$13)*$C$19*'Drive Train'!$F$39</f>
        <v>11.422560485798428</v>
      </c>
      <c r="OW24" s="260">
        <f>'Drive Train'!$F$35-(GK24*$C$13)*$C$19*'Drive Train'!$F$39</f>
        <v>11.432182215642406</v>
      </c>
      <c r="OX24" s="61">
        <f t="shared" si="213"/>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7">
        <f t="shared" si="214"/>
        <v>0.64</v>
      </c>
      <c r="PU24" s="57">
        <f t="shared" si="215"/>
        <v>4.1924153567678326</v>
      </c>
      <c r="PV24" s="57">
        <f t="shared" si="216"/>
        <v>1.7851801434342924</v>
      </c>
      <c r="PW24" s="57">
        <f t="shared" si="217"/>
        <v>2.4902648521172845</v>
      </c>
      <c r="PX24" s="57">
        <f t="shared" si="218"/>
        <v>3.1025208542198262</v>
      </c>
      <c r="PY24" s="57">
        <f t="shared" si="219"/>
        <v>3.6007036009926972</v>
      </c>
      <c r="PZ24" s="57">
        <f t="shared" si="220"/>
        <v>3.9617494830451081</v>
      </c>
      <c r="QA24" s="57">
        <f t="shared" si="221"/>
        <v>4.1311866871674914</v>
      </c>
      <c r="QB24" s="57">
        <f t="shared" si="222"/>
        <v>4.1908201456977956</v>
      </c>
      <c r="QC24" s="57">
        <f t="shared" si="223"/>
        <v>4.1212863537708966</v>
      </c>
      <c r="QD24" s="57">
        <f t="shared" si="224"/>
        <v>4.0029417482164851</v>
      </c>
      <c r="QE24" s="57">
        <f t="shared" si="225"/>
        <v>3.8560565382561172</v>
      </c>
      <c r="QF24" s="57">
        <f t="shared" si="226"/>
        <v>1.7529717760190004</v>
      </c>
      <c r="QG24" s="57">
        <f t="shared" si="227"/>
        <v>2.1468891657448492</v>
      </c>
      <c r="QH24" s="57">
        <f t="shared" si="228"/>
        <v>2.5408065554706996</v>
      </c>
      <c r="QI24" s="57">
        <f t="shared" si="229"/>
        <v>2.9347239451965472</v>
      </c>
      <c r="QJ24" s="57">
        <f t="shared" si="230"/>
        <v>3.31449358904757</v>
      </c>
      <c r="QK24" s="57">
        <f t="shared" si="231"/>
        <v>3.6292551731130152</v>
      </c>
      <c r="QL24" s="57">
        <f t="shared" si="232"/>
        <v>3.867335577307518</v>
      </c>
      <c r="QM24" s="57">
        <f t="shared" si="233"/>
        <v>4.0415644255269259</v>
      </c>
      <c r="QN24" s="57">
        <f t="shared" si="234"/>
        <v>4.1576221038977481</v>
      </c>
      <c r="QO24" s="57">
        <f t="shared" si="235"/>
        <v>4.1900237732267183</v>
      </c>
      <c r="QP24" s="61">
        <f t="shared" si="236"/>
        <v>0.64</v>
      </c>
      <c r="QQ24" s="57">
        <f>MIN(FQ24,$C$16)*$C$17*1000/60/60/$C$21</f>
        <v>0.23952189769813184</v>
      </c>
      <c r="QR24" s="57">
        <f>MIN(FR24,$C$16)*$C$17*1000/60/60/$C$21</f>
        <v>0.90405445616652269</v>
      </c>
      <c r="QS24" s="57">
        <f>MIN(FS24,$C$16)*$C$17*1000/60/60/$C$21</f>
        <v>0.83767882920237413</v>
      </c>
      <c r="QT24" s="57">
        <f>MIN(FT24,$C$16)*$C$17*1000/60/60/$C$21</f>
        <v>0.74961090729814672</v>
      </c>
      <c r="QU24" s="57">
        <f>MIN(FU24,$C$16)*$C$17*1000/60/60/$C$21</f>
        <v>0.6212712832804933</v>
      </c>
      <c r="QV24" s="57">
        <f>MIN(FV24,$C$16)*$C$17*1000/60/60/$C$21</f>
        <v>0.47217523378039861</v>
      </c>
      <c r="QW24" s="57">
        <f>MIN(FW24,$C$16)*$C$17*1000/60/60/$C$21</f>
        <v>0.3335745225223809</v>
      </c>
      <c r="QX24" s="57">
        <f>MIN(FX24,$C$16)*$C$17*1000/60/60/$C$21</f>
        <v>0.21758269519727738</v>
      </c>
      <c r="QY24" s="57">
        <f>MIN(FY24,$C$16)*$C$17*1000/60/60/$C$21</f>
        <v>0.13712508916742838</v>
      </c>
      <c r="QZ24" s="57">
        <f>MIN(FZ24,$C$16)*$C$17*1000/60/60/$C$21</f>
        <v>8.6525611310906955E-2</v>
      </c>
      <c r="RA24" s="57">
        <f>MIN(GA24,$C$16)*$C$17*1000/60/60/$C$21</f>
        <v>5.9207534223631494E-2</v>
      </c>
      <c r="RB24" s="57">
        <f>MIN(GB24,$C$16)*$C$17*1000/60/60/$C$21</f>
        <v>0.2658618213139527</v>
      </c>
      <c r="RC24" s="57">
        <f>MIN(GC24,$C$16)*$C$17*1000/60/60/$C$21</f>
        <v>0.31675015737154927</v>
      </c>
      <c r="RD24" s="57">
        <f>MIN(GD24,$C$16)*$C$17*1000/60/60/$C$21</f>
        <v>0.36763849342914579</v>
      </c>
      <c r="RE24" s="57">
        <f>MIN(GE24,$C$16)*$C$17*1000/60/60/$C$21</f>
        <v>0.41852682948674247</v>
      </c>
      <c r="RF24" s="57">
        <f>MIN(GF24,$C$16)*$C$17*1000/60/60/$C$21</f>
        <v>0.35452581201218109</v>
      </c>
      <c r="RG24" s="57">
        <f>MIN(GG24,$C$16)*$C$17*1000/60/60/$C$21</f>
        <v>0.30146901110738139</v>
      </c>
      <c r="RH24" s="57">
        <f>MIN(GH24,$C$16)*$C$17*1000/60/60/$C$21</f>
        <v>0.27091346572665748</v>
      </c>
      <c r="RI24" s="57">
        <f>MIN(GI24,$C$16)*$C$17*1000/60/60/$C$21</f>
        <v>0.25244188577799853</v>
      </c>
      <c r="RJ24" s="57">
        <f>MIN(GJ24,$C$16)*$C$17*1000/60/60/$C$21</f>
        <v>0.24184647068193216</v>
      </c>
      <c r="RK24" s="57">
        <f>MIN(GK24,$C$16)*$C$17*1000/60/60/$C$21</f>
        <v>0.23946577973296621</v>
      </c>
      <c r="RL24" s="61">
        <f t="shared" si="237"/>
        <v>0.64</v>
      </c>
      <c r="RM24" s="2">
        <f>IF(AND(LO24&gt;=LO$6*'Drive Train'!$AA$52,LO24&lt;=LO$6*'Drive Train'!$AA$53,KS24=0,JW24=0,EU24&gt;0),$C$17,0)</f>
        <v>0.04</v>
      </c>
      <c r="RN24" s="2">
        <f>IF(AND(LP24&gt;=LP$6*'Drive Train'!$AA$52,LP24&lt;=LP$6*'Drive Train'!$AA$53,KT24=0,JX24=0,EV24&gt;0),$C$17,0)</f>
        <v>0</v>
      </c>
      <c r="RO24" s="2">
        <f>IF(AND(LQ24&gt;=LQ$6*'Drive Train'!$AA$52,LQ24&lt;=LQ$6*'Drive Train'!$AA$53,KU24=0,JY24=0,EW24&gt;0),$C$17,0)</f>
        <v>0</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0.04</v>
      </c>
      <c r="RT24" s="2">
        <f>IF(AND(LV24&gt;=LV$6*'Drive Train'!$AA$52,LV24&lt;=LV$6*'Drive Train'!$AA$53,KZ24=0,KD24=0,FB24&gt;0),$C$17,0)</f>
        <v>0.04</v>
      </c>
      <c r="RU24" s="2">
        <f>IF(AND(LW24&gt;=LW$6*'Drive Train'!$AA$52,LW24&lt;=LW$6*'Drive Train'!$AA$53,LA24=0,KE24=0,FC24&gt;0),$C$17,0)</f>
        <v>0.04</v>
      </c>
      <c r="RV24" s="2">
        <f>IF(AND(LX24&gt;=LX$6*'Drive Train'!$AA$52,LX24&lt;=LX$6*'Drive Train'!$AA$53,LB24=0,KF24=0,FD24&gt;0),$C$17,0)</f>
        <v>0.04</v>
      </c>
      <c r="RW24" s="2">
        <f>IF(AND(LY24&gt;=LY$6*'Drive Train'!$AA$52,LY24&lt;=LY$6*'Drive Train'!$AA$53,LC24=0,KG24=0,FE24&gt;0),$C$17,0)</f>
        <v>0.04</v>
      </c>
      <c r="RX24" s="2">
        <f>IF(AND(LZ24&gt;=LZ$6*'Drive Train'!$AA$52,LZ24&lt;=LZ$6*'Drive Train'!$AA$53,LD24=0,KH24=0,FF24&gt;0),$C$17,0)</f>
        <v>0</v>
      </c>
      <c r="RY24" s="2">
        <f>IF(AND(MA24&gt;=MA$6*'Drive Train'!$AA$52,MA24&lt;=MA$6*'Drive Train'!$AA$53,LE24=0,KI24=0,FG24&gt;0),$C$17,0)</f>
        <v>0.04</v>
      </c>
      <c r="RZ24" s="2">
        <f>IF(AND(MB24&gt;=MB$6*'Drive Train'!$AA$52,MB24&lt;=MB$6*'Drive Train'!$AA$53,LF24=0,KJ24=0,FH24&gt;0),$C$17,0)</f>
        <v>0.04</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61">
        <f t="shared" si="238"/>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48">
        <f t="shared" si="239"/>
        <v>0.64</v>
      </c>
    </row>
    <row r="25" spans="1:524" x14ac:dyDescent="0.2">
      <c r="B25" s="3" t="s">
        <v>322</v>
      </c>
      <c r="C25" s="4">
        <f>(C16-C15)/(C14-C15)*C12</f>
        <v>1.6952743959469994</v>
      </c>
      <c r="D25" s="5"/>
      <c r="E25" s="4">
        <f>(E16-C15)/(C14-C15)*C12</f>
        <v>1.6952743959469994</v>
      </c>
      <c r="P25" s="5"/>
      <c r="R25" s="63">
        <f t="shared" si="114"/>
        <v>0.68</v>
      </c>
      <c r="S25" s="2">
        <f>NG25/'Drive Train'!$F$35</f>
        <v>0.88139305493987463</v>
      </c>
      <c r="T25" s="2">
        <f>NH25/'Drive Train'!$F$35</f>
        <v>0.59260218883193283</v>
      </c>
      <c r="U25" s="2">
        <f>NI25/'Drive Train'!$F$35</f>
        <v>0.62144753968067667</v>
      </c>
      <c r="V25" s="2">
        <f>NJ25/'Drive Train'!$F$35</f>
        <v>0.65971987279504907</v>
      </c>
      <c r="W25" s="2">
        <f>NK25/'Drive Train'!$F$35</f>
        <v>0.71549337960628623</v>
      </c>
      <c r="X25" s="2">
        <f>NL25/'Drive Train'!$F$35</f>
        <v>0.78028716091873784</v>
      </c>
      <c r="Y25" s="2">
        <f>NM25/'Drive Train'!$F$35</f>
        <v>0.84051990487884232</v>
      </c>
      <c r="Z25" s="2">
        <f>NN25/'Drive Train'!$F$35</f>
        <v>0.89092733766417331</v>
      </c>
      <c r="AA25" s="2">
        <f>NO25/'Drive Train'!$F$35</f>
        <v>0.92589239909605336</v>
      </c>
      <c r="AB25" s="2">
        <f>NP25/'Drive Train'!$F$35</f>
        <v>0.94788179126138761</v>
      </c>
      <c r="AC25" s="2">
        <f>NQ25/'Drive Train'!$F$35</f>
        <v>0.95975361159870998</v>
      </c>
      <c r="AD25" s="2">
        <f>NR25/'Drive Train'!$F$35</f>
        <v>0.86994631804595646</v>
      </c>
      <c r="AE25" s="2">
        <f>NS25/'Drive Train'!$F$35</f>
        <v>0.84783139461957568</v>
      </c>
      <c r="AF25" s="2">
        <f>NT25/'Drive Train'!$F$35</f>
        <v>0.82571647119319502</v>
      </c>
      <c r="AG25" s="2">
        <f>NU25/'Drive Train'!$F$35</f>
        <v>0.80360154776681447</v>
      </c>
      <c r="AH25" s="2">
        <f>NV25/'Drive Train'!$F$35</f>
        <v>0.83141494687380069</v>
      </c>
      <c r="AI25" s="2">
        <f>NW25/'Drive Train'!$F$35</f>
        <v>0.85447223622848412</v>
      </c>
      <c r="AJ25" s="2">
        <f>NX25/'Drive Train'!$F$35</f>
        <v>0.86775098728808253</v>
      </c>
      <c r="AK25" s="2">
        <f>NY25/'Drive Train'!$F$35</f>
        <v>0.87577831943874496</v>
      </c>
      <c r="AL25" s="2">
        <f>NZ25/'Drive Train'!$F$35</f>
        <v>0.88038284793531463</v>
      </c>
      <c r="AM25" s="2">
        <f>OA25/'Drive Train'!$F$35</f>
        <v>0.88141744254219412</v>
      </c>
      <c r="AN25" s="61">
        <f t="shared" si="115"/>
        <v>0.68</v>
      </c>
      <c r="AO25" s="46">
        <f>LO25*12*60/(PI() * 'Drive Train'!$F$15)/S$6*ABS(S25)</f>
        <v>3767.269652903301</v>
      </c>
      <c r="AP25" s="46">
        <f>LP25*12*60/(PI() * 'Drive Train'!$F$15)/T$6*ABS(T25)</f>
        <v>369.60362600741792</v>
      </c>
      <c r="AQ25" s="46">
        <f>LQ25*12*60/(PI() * 'Drive Train'!$F$15)/U$6*ABS(U25)</f>
        <v>766.19060007497228</v>
      </c>
      <c r="AR25" s="46">
        <f>LR25*12*60/(PI() * 'Drive Train'!$F$15)/V$6*ABS(V25)</f>
        <v>1289.1860530455322</v>
      </c>
      <c r="AS25" s="46">
        <f>LS25*12*60/(PI() * 'Drive Train'!$F$15)/W$6*ABS(W25)</f>
        <v>1933.9809899707234</v>
      </c>
      <c r="AT25" s="46">
        <f>LT25*12*60/(PI() * 'Drive Train'!$F$15)/X$6*ABS(X25)</f>
        <v>2650.7724541251009</v>
      </c>
      <c r="AU25" s="46">
        <f>LU25*12*60/(PI() * 'Drive Train'!$F$15)/Y$6*ABS(Y25)</f>
        <v>3318.4345311288453</v>
      </c>
      <c r="AV25" s="46">
        <f>LV25*12*60/(PI() * 'Drive Train'!$F$15)/Z$6*ABS(Z25)</f>
        <v>3871.0615253268411</v>
      </c>
      <c r="AW25" s="46">
        <f>LW25*12*60/(PI() * 'Drive Train'!$F$15)/AA$6*ABS(AA25)</f>
        <v>4246.7687391277168</v>
      </c>
      <c r="AX25" s="46">
        <f>LX25*12*60/(PI() * 'Drive Train'!$F$15)/AB$6*ABS(AB25)</f>
        <v>4476.2247105173947</v>
      </c>
      <c r="AY25" s="46">
        <f>LY25*12*60/(PI() * 'Drive Train'!$F$15)/AC$6*ABS(AC25)</f>
        <v>4595.9282829025224</v>
      </c>
      <c r="AZ25" s="46">
        <f>LZ25*12*60/(PI() * 'Drive Train'!$F$15)/AD$6*ABS(AD25)</f>
        <v>1839.1335130092186</v>
      </c>
      <c r="BA25" s="46">
        <f>MA25*12*60/(PI() * 'Drive Train'!$F$15)/AE$6*ABS(AE25)</f>
        <v>2195.154026806375</v>
      </c>
      <c r="BB25" s="46">
        <f>MB25*12*60/(PI() * 'Drive Train'!$F$15)/AF$6*ABS(AF25)</f>
        <v>2530.1625852556276</v>
      </c>
      <c r="BC25" s="46">
        <f>MC25*12*60/(PI() * 'Drive Train'!$F$15)/AG$6*ABS(AG25)</f>
        <v>2844.1591883569731</v>
      </c>
      <c r="BD25" s="46">
        <f>MD25*12*60/(PI() * 'Drive Train'!$F$15)/AH$6*ABS(AH25)</f>
        <v>3238.9112154887021</v>
      </c>
      <c r="BE25" s="46">
        <f>ME25*12*60/(PI() * 'Drive Train'!$F$15)/AI$6*ABS(AI25)</f>
        <v>3483.2519080791767</v>
      </c>
      <c r="BF25" s="46">
        <f>MF25*12*60/(PI() * 'Drive Train'!$F$15)/AJ$6*ABS(AJ25)</f>
        <v>3623.4193782913967</v>
      </c>
      <c r="BG25" s="46">
        <f>MG25*12*60/(PI() * 'Drive Train'!$F$15)/AK$6*ABS(AK25)</f>
        <v>3708.0877717620256</v>
      </c>
      <c r="BH25" s="46">
        <f>MH25*12*60/(PI() * 'Drive Train'!$F$15)/AL$6*ABS(AL25)</f>
        <v>3756.6240606414053</v>
      </c>
      <c r="BI25" s="46">
        <f>MI25*12*60/(PI() * 'Drive Train'!$F$15)/AM$6*ABS(AM25)</f>
        <v>3767.526312466769</v>
      </c>
      <c r="BJ25" s="61">
        <f t="shared" si="65"/>
        <v>0.68</v>
      </c>
      <c r="BK25" s="2">
        <f>IF(OR(KS24=1,AND($C$37=Motors!$C$31,OY24=1)),0,IF(NG25=0,-(CG24+$C$15)/($C$14-$C$15)*$C$12,($C$11*S25-AO25)/($C$11*S25)*$C$12*S25))</f>
        <v>0.48442731476887324</v>
      </c>
      <c r="BL25" s="2">
        <f>IF(OR(KT24=1,AND($C$37=Motors!$C$31,OZ24=1)),0,IF(NH25=0,-(CH24+$C$15)/($C$14-$C$15)*$C$12,($C$11*T25-AP25)/($C$11*T25)*$C$12*T25))</f>
        <v>1.2896612494402981</v>
      </c>
      <c r="BM25" s="2">
        <f>IF(OR(KU24=1,AND($C$37=Motors!$C$31,PA24=1)),0,IF(NI25=0,-(CI24+$C$15)/($C$14-$C$15)*$C$12,($C$11*U25-AQ25)/($C$11*U25)*$C$12*U25))</f>
        <v>1.1837362445020643</v>
      </c>
      <c r="BN25" s="2">
        <f>IF(OR(KV24=1,AND($C$37=Motors!$C$31,PB24=1)),0,IF(NJ25=0,-(CJ24+$C$15)/($C$14-$C$15)*$C$12,($C$11*V25-AR25)/($C$11*V25)*$C$12*V25))</f>
        <v>1.0446199199896056</v>
      </c>
      <c r="BO25" s="2">
        <f>IF(OR(KW24=1,AND($C$37=Motors!$C$31,PC24=1)),0,IF(NK25=0,-(CK24+$C$15)/($C$14-$C$15)*$C$12,($C$11*W25-AS25)/($C$11*W25)*$C$12*W25))</f>
        <v>0.89418156253291292</v>
      </c>
      <c r="BP25" s="2">
        <f>IF(OR(KX24=1,AND($C$37=Motors!$C$31,PD24=1)),0,IF(NL25=0,-(CL24+$C$15)/($C$14-$C$15)*$C$12,($C$11*X25-AT25)/($C$11*X25)*$C$12*X25))</f>
        <v>0.7337993903922454</v>
      </c>
      <c r="BQ25" s="2">
        <f>IF(OR(KY24=1,AND($C$37=Motors!$C$31,PE24=1)),0,IF(NM25=0,-(CM24+$C$15)/($C$14-$C$15)*$C$12,($C$11*Y25-AU25)/($C$11*Y25)*$C$12*Y25))</f>
        <v>0.58411535754174315</v>
      </c>
      <c r="BR25" s="2">
        <f>IF(OR(KZ24=1,AND($C$37=Motors!$C$31,PF24=1)),0,IF(NN25=0,-(CN24+$C$15)/($C$14-$C$15)*$C$12,($C$11*Z25-AV25)/($C$11*Z25)*$C$12*Z25))</f>
        <v>0.46157715480223871</v>
      </c>
      <c r="BS25" s="2">
        <f>IF(OR(LA24=1,AND($C$37=Motors!$C$31,PG24=1)),0,IF(NO25=0,-(CO24+$C$15)/($C$14-$C$15)*$C$12,($C$11*AA25-AW25)/($C$11*AA25)*$C$12*AA25))</f>
        <v>0.37997493790535547</v>
      </c>
      <c r="BT25" s="2">
        <f>IF(OR(LB24=1,AND($C$37=Motors!$C$31,PH24=1)),0,IF(NP25=0,-(CP24+$C$15)/($C$14-$C$15)*$C$12,($C$11*AB25-AX25)/($C$11*AB25)*$C$12*AB25))</f>
        <v>0.33169672885840912</v>
      </c>
      <c r="BU25" s="2">
        <f>IF(OR(LC24=1,AND($C$37=Motors!$C$31,PI24=1)),0,IF(NQ25=0,-(CQ24+$C$15)/($C$14-$C$15)*$C$12,($C$11*AC25-AY25)/($C$11*AC25)*$C$12*AC25))</f>
        <v>0.3074931563845188</v>
      </c>
      <c r="BV25" s="2">
        <f>IF(OR(LD24=1,AND($C$37=Motors!$C$31,PJ24=1)),0,IF(NR25=0,-(CR24+$C$15)/($C$14-$C$15)*$C$12,($C$11*AD25-AZ25)/($C$11*AD25)*$C$12*AD25))</f>
        <v>1.3155008584253274</v>
      </c>
      <c r="BW25" s="2">
        <f>IF(OR(LE24=1,AND($C$37=Motors!$C$31,PK24=1)),0,IF(NS25=0,-(CS24+$C$15)/($C$14-$C$15)*$C$12,($C$11*AE25-BA25)/($C$11*AE25)*$C$12*AE25))</f>
        <v>1.1025861698265558</v>
      </c>
      <c r="BX25" s="2">
        <f>IF(OR(LF24=1,AND($C$37=Motors!$C$31,PL24=1)),0,IF(NT25=0,-(CT24+$C$15)/($C$14-$C$15)*$C$12,($C$11*AF25-BB25)/($C$11*AF25)*$C$12*AF25))</f>
        <v>0.89903428288890674</v>
      </c>
      <c r="BY25" s="2">
        <f>IF(OR(LG24=1,AND($C$37=Motors!$C$31,PM24=1)),0,IF(NU25=0,-(CU24+$C$15)/($C$14-$C$15)*$C$12,($C$11*AG25-BC25)/($C$11*AG25)*$C$12*AG25))</f>
        <v>0.70484519761238051</v>
      </c>
      <c r="BZ25" s="2">
        <f>IF(OR(LH24=1,AND($C$37=Motors!$C$31,PN24=1)),0,IF(NV25=0,-(CV24+$C$15)/($C$14-$C$15)*$C$12,($C$11*AH25-BD25)/($C$11*AH25)*$C$12*AH25))</f>
        <v>0.59720523529117941</v>
      </c>
      <c r="CA25" s="2">
        <f>IF(OR(LI24=1,AND($C$37=Motors!$C$31,PO24=1)),0,IF(NW25=0,-(CW24+$C$15)/($C$14-$C$15)*$C$12,($C$11*AI25-BE25)/($C$11*AI25)*$C$12*AI25))</f>
        <v>0.54491529896481283</v>
      </c>
      <c r="CB25" s="2">
        <f>IF(OR(LJ24=1,AND($C$37=Motors!$C$31,PP24=1)),0,IF(NX25=0,-(CX24+$C$15)/($C$14-$C$15)*$C$12,($C$11*AJ25-BF25)/($C$11*AJ25)*$C$12*AJ25))</f>
        <v>0.51504600191370531</v>
      </c>
      <c r="CC25" s="2">
        <f>IF(OR(LK24=1,AND($C$37=Motors!$C$31,PQ24=1)),0,IF(NY25=0,-(CY24+$C$15)/($C$14-$C$15)*$C$12,($C$11*AK25-BG25)/($C$11*AK25)*$C$12*AK25))</f>
        <v>0.49701881683683558</v>
      </c>
      <c r="CD25" s="2">
        <f>IF(OR(LL24=1,AND($C$37=Motors!$C$31,PR24=1)),0,IF(NZ25=0,-(CZ24+$C$15)/($C$14-$C$15)*$C$12,($C$11*AL25-BH25)/($C$11*AL25)*$C$12*AL25))</f>
        <v>0.48669169383118238</v>
      </c>
      <c r="CE25" s="2">
        <f>IF(OR(LM24=1,AND($C$37=Motors!$C$31,PS24=1)),0,IF(OA25=0,-(DA24+$C$15)/($C$14-$C$15)*$C$12,($C$11*AM25-BI25)/($C$11*AM25)*$C$12*AM25))</f>
        <v>0.48437280044925141</v>
      </c>
      <c r="CF25" s="61">
        <f t="shared" si="67"/>
        <v>0.68</v>
      </c>
      <c r="CG25" s="57">
        <f>IF(AND(KS24=1,OY24=1),0,ABS(BK25/$C$12*($C$14-$C$15)+$C$15) *'Drive Train'!$AA$49 + CG24*(1-'Drive Train'!$AA$49))</f>
        <v>28.538721777944581</v>
      </c>
      <c r="CH25" s="57">
        <f>IF(AND(KT24=1,OZ24=1),0,ABS(BL25/$C$12*($C$14-$C$15)+$C$15) *'Drive Train'!$AA$49 + CH24*(1-'Drive Train'!$AA$49))</f>
        <v>71.406569835348648</v>
      </c>
      <c r="CI25" s="57">
        <f>IF(AND(KU24=1,PA24=1),0,ABS(BM25/$C$12*($C$14-$C$15)+$C$15) *'Drive Train'!$AA$49 + CI24*(1-'Drive Train'!$AA$49))</f>
        <v>65.767491771624421</v>
      </c>
      <c r="CJ25" s="57">
        <f>IF(AND(KV24=1,PB24=1),0,ABS(BN25/$C$12*($C$14-$C$15)+$C$15) *'Drive Train'!$AA$49 + CJ24*(1-'Drive Train'!$AA$49))</f>
        <v>58.361423541355343</v>
      </c>
      <c r="CK25" s="57">
        <f>IF(AND(KW24=1,PC24=1),0,ABS(BO25/$C$12*($C$14-$C$15)+$C$15) *'Drive Train'!$AA$49 + CK24*(1-'Drive Train'!$AA$49))</f>
        <v>50.352609739822704</v>
      </c>
      <c r="CL25" s="57">
        <f>IF(AND(KX24=1,PD24=1),0,ABS(BP25/$C$12*($C$14-$C$15)+$C$15) *'Drive Train'!$AA$49 + CL24*(1-'Drive Train'!$AA$49))</f>
        <v>41.814421903454388</v>
      </c>
      <c r="CM25" s="57">
        <f>IF(AND(KY24=1,PE24=1),0,ABS(BQ25/$C$12*($C$14-$C$15)+$C$15) *'Drive Train'!$AA$49 + CM24*(1-'Drive Train'!$AA$49))</f>
        <v>33.845765714774124</v>
      </c>
      <c r="CN25" s="57">
        <f>IF(AND(KZ24=1,PF24=1),0,ABS(BR25/$C$12*($C$14-$C$15)+$C$15) *'Drive Train'!$AA$49 + CN24*(1-'Drive Train'!$AA$49))</f>
        <v>27.322258905032044</v>
      </c>
      <c r="CO25" s="57">
        <f>IF(AND(LA24=1,PG24=1),0,ABS(BS25/$C$12*($C$14-$C$15)+$C$15) *'Drive Train'!$AA$49 + CO24*(1-'Drive Train'!$AA$49))</f>
        <v>22.978041300106682</v>
      </c>
      <c r="CP25" s="57">
        <f>IF(AND(LB24=1,PH24=1),0,ABS(BT25/$C$12*($C$14-$C$15)+$C$15) *'Drive Train'!$AA$49 + CP24*(1-'Drive Train'!$AA$49))</f>
        <v>20.407877723043107</v>
      </c>
      <c r="CQ25" s="57">
        <f>IF(AND(LC24=1,PI24=1),0,ABS(BU25/$C$12*($C$14-$C$15)+$C$15) *'Drive Train'!$AA$49 + CQ24*(1-'Drive Train'!$AA$49))</f>
        <v>19.119363885532678</v>
      </c>
      <c r="CR25" s="57">
        <f>IF(AND(LD24=1,PJ24=1),0,ABS(BV25/$C$12*($C$14-$C$15)+$C$15) *'Drive Train'!$AA$49 + CR24*(1-'Drive Train'!$AA$49))</f>
        <v>72.782180554344194</v>
      </c>
      <c r="CS25" s="57">
        <f>IF(AND(LE24=1,PK24=1),0,ABS(BW25/$C$12*($C$14-$C$15)+$C$15) *'Drive Train'!$AA$49 + CS24*(1-'Drive Train'!$AA$49))</f>
        <v>61.447344642633645</v>
      </c>
      <c r="CT25" s="57">
        <f>IF(AND(LF24=1,PL24=1),0,ABS(BX25/$C$12*($C$14-$C$15)+$C$15) *'Drive Train'!$AA$49 + CT24*(1-'Drive Train'!$AA$49))</f>
        <v>50.61095165752976</v>
      </c>
      <c r="CU25" s="57">
        <f>IF(AND(LG24=1,PM24=1),0,ABS(BY25/$C$12*($C$14-$C$15)+$C$15) *'Drive Train'!$AA$49 + CU24*(1-'Drive Train'!$AA$49))</f>
        <v>40.273001599032533</v>
      </c>
      <c r="CV25" s="57">
        <f>IF(AND(LH24=1,PN24=1),0,ABS(BZ25/$C$12*($C$14-$C$15)+$C$15) *'Drive Train'!$AA$49 + CV24*(1-'Drive Train'!$AA$49))</f>
        <v>34.542625181683945</v>
      </c>
      <c r="CW25" s="57">
        <f>IF(AND(LI24=1,PO24=1),0,ABS(CA25/$C$12*($C$14-$C$15)+$C$15) *'Drive Train'!$AA$49 + CW24*(1-'Drive Train'!$AA$49))</f>
        <v>31.758891227047918</v>
      </c>
      <c r="CX25" s="57">
        <f>IF(AND(LJ24=1,PP24=1),0,ABS(CB25/$C$12*($C$14-$C$15)+$C$15) *'Drive Train'!$AA$49 + CX24*(1-'Drive Train'!$AA$49))</f>
        <v>30.16875396080016</v>
      </c>
      <c r="CY25" s="57">
        <f>IF(AND(LK24=1,PQ24=1),0,ABS(CC25/$C$12*($C$14-$C$15)+$C$15) *'Drive Train'!$AA$49 + CY24*(1-'Drive Train'!$AA$49))</f>
        <v>29.209049460649794</v>
      </c>
      <c r="CZ25" s="57">
        <f>IF(AND(LL24=1,PR24=1),0,ABS(CD25/$C$12*($C$14-$C$15)+$C$15) *'Drive Train'!$AA$49 + CZ24*(1-'Drive Train'!$AA$49))</f>
        <v>28.659269426780373</v>
      </c>
      <c r="DA25" s="57">
        <f>IF(AND(LM24=1,PS24=1),0,ABS(CE25/$C$12*($C$14-$C$15)+$C$15) *'Drive Train'!$AA$49 + DA24*(1-'Drive Train'!$AA$49))</f>
        <v>28.53581962557633</v>
      </c>
      <c r="DB25" s="61">
        <f t="shared" si="116"/>
        <v>0.68</v>
      </c>
      <c r="DC25" s="57">
        <f t="shared" si="68"/>
        <v>28.538721777944581</v>
      </c>
      <c r="DD25" s="57">
        <f t="shared" si="69"/>
        <v>71.406569835348648</v>
      </c>
      <c r="DE25" s="57">
        <f t="shared" si="70"/>
        <v>65.767491771624421</v>
      </c>
      <c r="DF25" s="57">
        <f t="shared" si="71"/>
        <v>58.361423541355343</v>
      </c>
      <c r="DG25" s="57">
        <f t="shared" si="72"/>
        <v>50.352609739822704</v>
      </c>
      <c r="DH25" s="57">
        <f t="shared" si="73"/>
        <v>41.814421903454388</v>
      </c>
      <c r="DI25" s="57">
        <f t="shared" si="74"/>
        <v>33.845765714774124</v>
      </c>
      <c r="DJ25" s="57">
        <f t="shared" si="75"/>
        <v>27.322258905032044</v>
      </c>
      <c r="DK25" s="57">
        <f t="shared" si="76"/>
        <v>22.978041300106682</v>
      </c>
      <c r="DL25" s="57">
        <f t="shared" si="77"/>
        <v>20.407877723043107</v>
      </c>
      <c r="DM25" s="57">
        <f t="shared" si="78"/>
        <v>19.119363885532678</v>
      </c>
      <c r="DN25" s="57">
        <f t="shared" si="79"/>
        <v>25</v>
      </c>
      <c r="DO25" s="57">
        <f t="shared" si="80"/>
        <v>30</v>
      </c>
      <c r="DP25" s="57">
        <f t="shared" si="81"/>
        <v>35</v>
      </c>
      <c r="DQ25" s="57">
        <f t="shared" si="82"/>
        <v>40</v>
      </c>
      <c r="DR25" s="57">
        <f t="shared" si="83"/>
        <v>34.542625181683945</v>
      </c>
      <c r="DS25" s="57">
        <f t="shared" si="84"/>
        <v>31.758891227047918</v>
      </c>
      <c r="DT25" s="57">
        <f t="shared" si="85"/>
        <v>30.16875396080016</v>
      </c>
      <c r="DU25" s="57">
        <f t="shared" si="86"/>
        <v>29.209049460649794</v>
      </c>
      <c r="DV25" s="57">
        <f t="shared" si="87"/>
        <v>28.659269426780373</v>
      </c>
      <c r="DW25" s="57">
        <f t="shared" si="88"/>
        <v>28.53581962557633</v>
      </c>
      <c r="DX25" s="61">
        <f t="shared" si="117"/>
        <v>0.68</v>
      </c>
      <c r="DY25" s="2">
        <f>IF(OY25=0,($C$23/0.4536*IF(ISNA(MK24),'Drive Train'!$F$16,'Drive Train'!$F$17)*4.448*$C$24*S$6)*SIGN(BK25),BK25)</f>
        <v>4.5236871680000004</v>
      </c>
      <c r="DZ25" s="2">
        <f>IF(OZ25=0,($C$23/0.4536*IF(ISNA(ML24),'Drive Train'!$F$16,'Drive Train'!$F$17)*4.448*$C$24*$C$21*T$6)*SIGN(BL25),BL25)</f>
        <v>14.225645600594998</v>
      </c>
      <c r="EA25" s="2">
        <f>IF(PA25=0,($C$23/0.4536*IF(ISNA(MM24),'Drive Train'!$F$16,'Drive Train'!$F$17)*4.448*$C$24*$C$21*U$6)*SIGN(BM25),BM25)</f>
        <v>9.8485238773349995</v>
      </c>
      <c r="EB25" s="2">
        <f>IF(PB25=0,($C$23/0.4536*IF(ISNA(MN24),'Drive Train'!$F$16,'Drive Train'!$F$17)*4.448*$C$24*$C$21*V$6)*SIGN(BN25),BN25)</f>
        <v>7.5312241414914709</v>
      </c>
      <c r="EC25" s="2">
        <f>IF(PC25=0,($C$23/0.4536*IF(ISNA(MO24),'Drive Train'!$F$16,'Drive Train'!$F$17)*4.448*$C$24*$C$21*W$6)*SIGN(BO25),BO25)</f>
        <v>6.0967052573978577</v>
      </c>
      <c r="ED25" s="2">
        <f>IF(PD25=0,($C$23/0.4536*IF(ISNA(MP24),'Drive Train'!$F$16,'Drive Train'!$F$17)*4.448*$C$24*$C$21*X$6)*SIGN(BP25),BP25)</f>
        <v>5.1212324162142009</v>
      </c>
      <c r="EE25" s="2">
        <f>IF(PE25=0,($C$23/0.4536*IF(ISNA(MQ24),'Drive Train'!$F$16,'Drive Train'!$F$17)*4.448*$C$24*$C$21*Y$6)*SIGN(BQ25),BQ25)</f>
        <v>4.4148555312191382</v>
      </c>
      <c r="EF25" s="2">
        <f>IF(PF25=0,($C$23/0.4536*IF(ISNA(MR24),'Drive Train'!$F$16,'Drive Train'!$F$17)*4.448*$C$24*$C$21*Z$6)*SIGN(BR25),BR25)</f>
        <v>3.8797215274349997</v>
      </c>
      <c r="EG25" s="2">
        <f>IF(PG25=0,($C$23/0.4536*IF(ISNA(MS24),'Drive Train'!$F$16,'Drive Train'!$F$17)*4.448*$C$24*$C$21*AA$6)*SIGN(BS25),BS25)</f>
        <v>3.4602921731177019</v>
      </c>
      <c r="EH25" s="2">
        <f>IF(PH25=0,($C$23/0.4536*IF(ISNA(MT24),'Drive Train'!$F$16,'Drive Train'!$F$17)*4.448*$C$24*$C$21*AB$6)*SIGN(BT25),BT25)</f>
        <v>3.1227026928135362</v>
      </c>
      <c r="EI25" s="2">
        <f>IF(PI25=0,($C$23/0.4536*IF(ISNA(MU24),'Drive Train'!$F$16,'Drive Train'!$F$17)*4.448*$C$24*$C$21*AC$6)*SIGN(BU25),BU25)</f>
        <v>2.8451291201189992</v>
      </c>
      <c r="EJ25" s="2">
        <f>IF(PJ25=0,($C$23/0.4536*IF(ISNA(MV24),'Drive Train'!$F$16,'Drive Train'!$F$17)*4.448*$C$24*$C$21*AD$6)*SIGN(BV25),BV25)</f>
        <v>3.9831807681666</v>
      </c>
      <c r="EK25" s="2">
        <f>IF(PK25=0,($C$23/0.4536*IF(ISNA(MW24),'Drive Train'!$F$16,'Drive Train'!$F$17)*4.448*$C$24*$C$21*AE$6)*SIGN(BW25),BW25)</f>
        <v>3.9831807681666</v>
      </c>
      <c r="EL25" s="2">
        <f>IF(PL25=0,($C$23/0.4536*IF(ISNA(MX24),'Drive Train'!$F$16,'Drive Train'!$F$17)*4.448*$C$24*$C$21*AF$6)*SIGN(BX25),BX25)</f>
        <v>3.9831807681666</v>
      </c>
      <c r="EM25" s="2">
        <f>IF(PM25=0,($C$23/0.4536*IF(ISNA(MY24),'Drive Train'!$F$16,'Drive Train'!$F$17)*4.448*$C$24*$C$21*AG$6)*SIGN(BY25),BY25)</f>
        <v>3.9831807681666</v>
      </c>
      <c r="EN25" s="2">
        <f>IF(PN25=0,($C$23/0.4536*IF(ISNA(MZ24),'Drive Train'!$F$16,'Drive Train'!$F$17)*4.448*$C$24*$C$21*AH$6)*SIGN(BZ25),BZ25)</f>
        <v>3.9831807681666</v>
      </c>
      <c r="EO25" s="2">
        <f>IF(PO25=0,($C$23/0.4536*IF(ISNA(NA24),'Drive Train'!$F$16,'Drive Train'!$F$17)*4.448*$C$24*$C$21*AI$6)*SIGN(CA25),CA25)</f>
        <v>3.9831807681666</v>
      </c>
      <c r="EP25" s="2">
        <f>IF(PP25=0,($C$23/0.4536*IF(ISNA(NB24),'Drive Train'!$F$16,'Drive Train'!$F$17)*4.448*$C$24*$C$21*AJ$6)*SIGN(CB25),CB25)</f>
        <v>3.9831807681666</v>
      </c>
      <c r="EQ25" s="2">
        <f>IF(PQ25=0,($C$23/0.4536*IF(ISNA(NC24),'Drive Train'!$F$16,'Drive Train'!$F$17)*4.448*$C$24*$C$21*AK$6)*SIGN(CC25),CC25)</f>
        <v>3.9831807681666</v>
      </c>
      <c r="ER25" s="2">
        <f>IF(PR25=0,($C$23/0.4536*IF(ISNA(ND24),'Drive Train'!$F$16,'Drive Train'!$F$17)*4.448*$C$24*$C$21*AL$6)*SIGN(CD25),CD25)</f>
        <v>3.9831807681666</v>
      </c>
      <c r="ES25" s="2">
        <f>IF(PS25=0,($C$23/0.4536*IF(ISNA(NE24),'Drive Train'!$F$16,'Drive Train'!$F$17)*4.448*$C$24*$C$21*AM$6)*SIGN(CE25),CE25)</f>
        <v>3.9831807681666</v>
      </c>
      <c r="ET25" s="61">
        <f t="shared" si="89"/>
        <v>0.68</v>
      </c>
      <c r="EU25" s="259">
        <f>MAX(MIN(IF(AND(OY24=1,NG25&lt;0),-1,1)*(DC25-$C$15)/($C$14-$C$15)*$C$12*$C$21-$C$33*LO25/AO$6 -  OY24*$C$33/$C$21,DY24/$C$19),MAX(EU$8:EU24)*-1)</f>
        <v>0.19898159311378794</v>
      </c>
      <c r="EV25" s="259">
        <f>MAX(MIN(IF(AND(OZ24=1,NH25&lt;0),-1,1)*(DD25-$C$15)/($C$14-$C$15)*$C$12*$C$21-$C$33*LP25/AP$6 -  OZ24*$C$33/$C$21,DZ24/$C$19),MAX(EV$8:EV24)*-1)</f>
        <v>1.1023615797956396</v>
      </c>
      <c r="EW25" s="259">
        <f>MAX(MIN(IF(AND(PA24=1,NI25&lt;0),-1,1)*(DE25-$C$15)/($C$14-$C$15)*$C$12*$C$21-$C$33*LQ25/AQ$6 -  PA24*$C$33/$C$21,EA24/$C$19),MAX(EW$8:EW24)*-1)</f>
        <v>0.97665746015211441</v>
      </c>
      <c r="EX25" s="259">
        <f>MAX(MIN(IF(AND(PB24=1,NJ25&lt;0),-1,1)*(DF25-$C$15)/($C$14-$C$15)*$C$12*$C$21-$C$33*LR25/AR$6 -  PB24*$C$33/$C$21,EB24/$C$19),MAX(EX$8:EX24)*-1)</f>
        <v>0.81576418268168061</v>
      </c>
      <c r="EY25" s="259">
        <f>MAX(MIN(IF(AND(PC24=1,NK25&lt;0),-1,1)*(DG25-$C$15)/($C$14-$C$15)*$C$12*$C$21-$C$33*LS25/AS$6 -  PC24*$C$33/$C$21,EC24/$C$19),MAX(EY$8:EY24)*-1)</f>
        <v>0.64343046270971915</v>
      </c>
      <c r="EZ25" s="259">
        <f>MAX(MIN(IF(AND(PD24=1,NL25&lt;0),-1,1)*(DH25-$C$15)/($C$14-$C$15)*$C$12*$C$21-$C$33*LT25/AT$6 -  PD24*$C$33/$C$21,ED24/$C$19),MAX(EZ$8:EZ24)*-1)</f>
        <v>0.46525278519873836</v>
      </c>
      <c r="FA25" s="259">
        <f>MAX(MIN(IF(AND(PE24=1,NM25&lt;0),-1,1)*(DI25-$C$15)/($C$14-$C$15)*$C$12*$C$21-$C$33*LU25/AU$6 -  PE24*$C$33/$C$21,EE24/$C$19),MAX(FA$8:FA24)*-1)</f>
        <v>0.30412307298649799</v>
      </c>
      <c r="FB25" s="259">
        <f>MAX(MIN(IF(AND(PF24=1,NN25&lt;0),-1,1)*(DJ25-$C$15)/($C$14-$C$15)*$C$12*$C$21-$C$33*LV25/AV$6 -  PF24*$C$33/$C$21,EF24/$C$19),MAX(FB$8:FB24)*-1)</f>
        <v>0.1750944136714391</v>
      </c>
      <c r="FC25" s="259">
        <f>MAX(MIN(IF(AND(PG24=1,NO25&lt;0),-1,1)*(DK25-$C$15)/($C$14-$C$15)*$C$12*$C$21-$C$33*LW25/AW$6 -  PG24*$C$33/$C$21,EG24/$C$19),MAX(FC$8:FC24)*-1)</f>
        <v>9.0374130699571592E-2</v>
      </c>
      <c r="FD25" s="259">
        <f>MAX(MIN(IF(AND(PH24=1,NP25&lt;0),-1,1)*(DL25-$C$15)/($C$14-$C$15)*$C$12*$C$21-$C$33*LX25/AX$6 -  PH24*$C$33/$C$21,EH24/$C$19),MAX(FD$8:FD24)*-1)</f>
        <v>4.0641222628354068E-2</v>
      </c>
      <c r="FE25" s="259">
        <f>MAX(MIN(IF(AND(PI24=1,NQ25&lt;0),-1,1)*(DM25-$C$15)/($C$14-$C$15)*$C$12*$C$21-$C$33*LY25/AY$6 -  PI24*$C$33/$C$21,EI24/$C$19),MAX(FE$8:FE24)*-1)</f>
        <v>1.5799186480629113E-2</v>
      </c>
      <c r="FF25" s="259">
        <f>MAX(MIN(IF(AND(PJ24=1,NR25&lt;0),-1,1)*(DN25-$C$15)/($C$14-$C$15)*$C$12*$C$21-$C$33*LZ25/AZ$6 -  PJ24*$C$33/$C$21,EJ24/$C$19),MAX(FF$8:FF24)*-1)</f>
        <v>0.25546082930882641</v>
      </c>
      <c r="FG25" s="259">
        <f>MAX(MIN(IF(AND(PK24=1,NS25&lt;0),-1,1)*(DO25-$C$15)/($C$14-$C$15)*$C$12*$C$21-$C$33*MA25/BA$6 -  PK24*$C$33/$C$21,EK24/$C$19),MAX(FG$8:FG24)*-1)</f>
        <v>0.31286646722905892</v>
      </c>
      <c r="FH25" s="259">
        <f>MAX(MIN(IF(AND(PL24=1,NT25&lt;0),-1,1)*(DP25-$C$15)/($C$14-$C$15)*$C$12*$C$21-$C$33*MB25/BB$6 -  PL24*$C$33/$C$21,EL24/$C$19),MAX(FH$8:FH24)*-1)</f>
        <v>0.37027210514929143</v>
      </c>
      <c r="FI25" s="259">
        <f>MAX(MIN(IF(AND(PM24=1,NU25&lt;0),-1,1)*(DQ25-$C$15)/($C$14-$C$15)*$C$12*$C$21-$C$33*MC25/BC$6 -  PM24*$C$33/$C$21,EM24/$C$19),MAX(FI$8:FI24)*-1)</f>
        <v>0.42767774306952389</v>
      </c>
      <c r="FJ25" s="259">
        <f>MAX(MIN(IF(AND(PN24=1,NV25&lt;0),-1,1)*(DR25-$C$15)/($C$14-$C$15)*$C$12*$C$21-$C$33*MD25/BD$6 -  PN24*$C$33/$C$21,EN24/$C$19),MAX(FJ$8:FJ24)*-1)</f>
        <v>0.31843941117889329</v>
      </c>
      <c r="FK25" s="259">
        <f>MAX(MIN(IF(AND(PO24=1,NW25&lt;0),-1,1)*(DS25-$C$15)/($C$14-$C$15)*$C$12*$C$21-$C$33*ME25/BE$6 -  PO24*$C$33/$C$21,EO24/$C$19),MAX(FK$8:FK24)*-1)</f>
        <v>0.26276947058927114</v>
      </c>
      <c r="FL25" s="259">
        <f>MAX(MIN(IF(AND(PP24=1,NX25&lt;0),-1,1)*(DT25-$C$15)/($C$14-$C$15)*$C$12*$C$21-$C$33*MF25/BF$6 -  PP24*$C$33/$C$21,EP24/$C$19),MAX(FL$8:FL24)*-1)</f>
        <v>0.2311902513402288</v>
      </c>
      <c r="FM25" s="259">
        <f>MAX(MIN(IF(AND(PQ24=1,NY25&lt;0),-1,1)*(DU25-$C$15)/($C$14-$C$15)*$C$12*$C$21-$C$33*MG25/BG$6 -  PQ24*$C$33/$C$21,EQ24/$C$19),MAX(FM$8:FM24)*-1)</f>
        <v>0.21220751220659348</v>
      </c>
      <c r="FN25" s="259">
        <f>MAX(MIN(IF(AND(PR24=1,NZ25&lt;0),-1,1)*(DV25-$C$15)/($C$14-$C$15)*$C$12*$C$21-$C$33*MH25/BH$6 -  PR24*$C$33/$C$21,ER24/$C$19),MAX(FN$8:FN24)*-1)</f>
        <v>0.201358086456524</v>
      </c>
      <c r="FO25" s="259">
        <f>MAX(MIN(IF(AND(PS24=1,OA25&lt;0),-1,1)*(DW25-$C$15)/($C$14-$C$15)*$C$12*$C$21-$C$33*MI25/BI$6 -  PS24*$C$33/$C$21,ES24/$C$19),MAX(FO$8:FO24)*-1)</f>
        <v>0.19892438548439301</v>
      </c>
      <c r="FP25" s="61">
        <f t="shared" si="118"/>
        <v>0.68</v>
      </c>
      <c r="FQ25" s="260">
        <f>IF(AND(KS25=1,OY25=1),0,MIN((ABS(($C$14-$C$15)*EU25/$C$12/$C$21)+$C$15)/$C$21,DC25))</f>
        <v>16.7856479835099</v>
      </c>
      <c r="FR25" s="260">
        <f>IF(AND(KT25=1,OZ25=1),0,MIN((ABS(($C$14-$C$15)*EV25/$C$12/$C$21)+$C$15)/$C$21,DD25))</f>
        <v>71.406569835348648</v>
      </c>
      <c r="FS25" s="260">
        <f>IF(AND(KU25=1,PA25=1),0,MIN((ABS(($C$14-$C$15)*EW25/$C$12/$C$21)+$C$15)/$C$21,DE25))</f>
        <v>65.767491771624421</v>
      </c>
      <c r="FT25" s="260">
        <f>IF(AND(KV25=1,PB25=1),0,MIN((ABS(($C$14-$C$15)*EX25/$C$12/$C$21)+$C$15)/$C$21,DF25))</f>
        <v>58.361423541355343</v>
      </c>
      <c r="FU25" s="260">
        <f>IF(AND(KW25=1,PC25=1),0,MIN((ABS(($C$14-$C$15)*EY25/$C$12/$C$21)+$C$15)/$C$21,DG25))</f>
        <v>47.30367934550965</v>
      </c>
      <c r="FV25" s="260">
        <f>IF(AND(KX25=1,PD25=1),0,MIN((ABS(($C$14-$C$15)*EZ25/$C$12/$C$21)+$C$15)/$C$21,DH25))</f>
        <v>35.069129271770038</v>
      </c>
      <c r="FW25" s="260">
        <f>IF(AND(KY25=1,PE25=1),0,MIN((ABS(($C$14-$C$15)*FA25/$C$12/$C$21)+$C$15)/$C$21,DI25))</f>
        <v>24.005175807080732</v>
      </c>
      <c r="FX25" s="260">
        <f>IF(AND(KZ25=1,PF25=1),0,MIN((ABS(($C$14-$C$15)*FB25/$C$12/$C$21)+$C$15)/$C$21,DJ25))</f>
        <v>15.145437508829035</v>
      </c>
      <c r="FY25" s="260">
        <f>IF(AND(LA25=1,PG25=1),0,MIN((ABS(($C$14-$C$15)*FC25/$C$12/$C$21)+$C$15)/$C$21,DK25))</f>
        <v>9.3281288607419306</v>
      </c>
      <c r="FZ25" s="260">
        <f>IF(AND(LB25=1,PH25=1),0,MIN((ABS(($C$14-$C$15)*FD25/$C$12/$C$21)+$C$15)/$C$21,DL25))</f>
        <v>5.9132243530069406</v>
      </c>
      <c r="GA25" s="260">
        <f>IF(AND(LC25=1,PI25=1),0,MIN((ABS(($C$14-$C$15)*FE25/$C$12/$C$21)+$C$15)/$C$21,DM25))</f>
        <v>4.207448750649232</v>
      </c>
      <c r="GB25" s="260">
        <f>IF(AND(LD25=1,PJ25=1),0,MIN((ABS(($C$14-$C$15)*FF25/$C$12/$C$21)+$C$15)/$C$21,DN25))</f>
        <v>20.663788348832487</v>
      </c>
      <c r="GC25" s="260">
        <f>IF(AND(LE25=1,PK25=1),0,MIN((ABS(($C$14-$C$15)*FG25/$C$12/$C$21)+$C$15)/$C$21,DO25))</f>
        <v>24.605539983836074</v>
      </c>
      <c r="GD25" s="260">
        <f>IF(AND(LF25=1,PL25=1),0,MIN((ABS(($C$14-$C$15)*FH25/$C$12/$C$21)+$C$15)/$C$21,DP25))</f>
        <v>28.547291618839665</v>
      </c>
      <c r="GE25" s="260">
        <f>IF(AND(LG25=1,PM25=1),0,MIN((ABS(($C$14-$C$15)*FI25/$C$12/$C$21)+$C$15)/$C$21,DQ25))</f>
        <v>32.489043253843249</v>
      </c>
      <c r="GF25" s="260">
        <f>IF(AND(LH25=1,PN25=1),0,MIN((ABS(($C$14-$C$15)*FJ25/$C$12/$C$21)+$C$15)/$C$21,DR25))</f>
        <v>24.988205549830958</v>
      </c>
      <c r="GG25" s="260">
        <f>IF(AND(LI25=1,PO25=1),0,MIN((ABS(($C$14-$C$15)*FK25/$C$12/$C$21)+$C$15)/$C$21,DS25))</f>
        <v>21.165635375719965</v>
      </c>
      <c r="GH25" s="260">
        <f>IF(AND(LJ25=1,PP25=1),0,MIN((ABS(($C$14-$C$15)*FL25/$C$12/$C$21)+$C$15)/$C$21,DT25))</f>
        <v>18.997251857710534</v>
      </c>
      <c r="GI25" s="260">
        <f>IF(AND(LK25=1,PQ25=1),0,MIN((ABS(($C$14-$C$15)*FM25/$C$12/$C$21)+$C$15)/$C$21,DU25))</f>
        <v>17.693804222117208</v>
      </c>
      <c r="GJ25" s="260">
        <f>IF(AND(LL25=1,PR25=1),0,MIN((ABS(($C$14-$C$15)*FN25/$C$12/$C$21)+$C$15)/$C$21,DV25))</f>
        <v>16.948829630098714</v>
      </c>
      <c r="GK25" s="260">
        <f>IF(AND(LM25=1,PS25=1),0,MIN((ABS(($C$14-$C$15)*FO25/$C$12/$C$21)+$C$15)/$C$21,DW25))</f>
        <v>16.781719828107889</v>
      </c>
      <c r="GL25" s="61">
        <f t="shared" si="119"/>
        <v>0.68</v>
      </c>
      <c r="GM25" s="57">
        <f>IF(AND(KS24=1,OY24=1),0,EU25*$C$19/S$6/$C$24/$C$23*3.39*$C$21)</f>
        <v>5.1500235413425024</v>
      </c>
      <c r="GN25" s="57">
        <f>IF(AND(KT24=1,OZ24=1),0,EV25*$C$19/T$6/$C$24/$C$23*3.39*$C$21)</f>
        <v>7.9887422725393158</v>
      </c>
      <c r="GO25" s="57">
        <f>IF(AND(KU24=1,PA24=1),0,EW25*$C$19/U$6/$C$24/$C$23*3.39*$C$21)</f>
        <v>10.223449511508276</v>
      </c>
      <c r="GP25" s="57">
        <f>IF(AND(KV24=1,PB24=1),0,EX25*$C$19/V$6/$C$24/$C$23*3.39*$C$21)</f>
        <v>11.166713839225958</v>
      </c>
      <c r="GQ25" s="57">
        <f>IF(AND(KW24=1,PC24=1),0,EY25*$C$19/W$6/$C$24/$C$23*3.39*$C$21)</f>
        <v>10.880096457670762</v>
      </c>
      <c r="GR25" s="57">
        <f>IF(AND(KX24=1,PD24=1),0,EZ25*$C$19/X$6/$C$24/$C$23*3.39*$C$21)</f>
        <v>9.3657125167962079</v>
      </c>
      <c r="GS25" s="57">
        <f>IF(AND(KY24=1,PE24=1),0,FA25*$C$19/Y$6/$C$24/$C$23*3.39*$C$21)</f>
        <v>7.1016489526556796</v>
      </c>
      <c r="GT25" s="57">
        <f>IF(AND(KZ24=1,PF24=1),0,FB25*$C$19/Z$6/$C$24/$C$23*3.39*$C$21)</f>
        <v>4.6526251361977682</v>
      </c>
      <c r="GU25" s="57">
        <f>IF(AND(LA24=1,PG24=1),0,FC25*$C$19/AA$6/$C$24/$C$23*3.39*$C$21)</f>
        <v>2.6925122598771223</v>
      </c>
      <c r="GV25" s="57">
        <f>IF(AND(LB24=1,PH24=1),0,FD25*$C$19/AB$6/$C$24/$C$23*3.39*$C$21)</f>
        <v>1.3417217308679255</v>
      </c>
      <c r="GW25" s="57">
        <f>IF(AND(LC24=1,PI24=1),0,FE25*$C$19/AC$6/$C$24/$C$23*3.39*$C$21)</f>
        <v>0.57247835566317473</v>
      </c>
      <c r="GX25" s="57">
        <f>IF(AND(LD24=1,PJ24=1),0,FF25*$C$19/AD$6/$C$24/$C$23*3.39*$C$21)</f>
        <v>6.61181400874095</v>
      </c>
      <c r="GY25" s="57">
        <f>IF(AND(LE24=1,PK24=1),0,FG25*$C$19/AE$6/$C$24/$C$23*3.39*$C$21)</f>
        <v>8.0975815215476192</v>
      </c>
      <c r="GZ25" s="57">
        <f>IF(AND(LF24=1,PL24=1),0,FH25*$C$19/AF$6/$C$24/$C$23*3.39*$C$21)</f>
        <v>9.5833490343542884</v>
      </c>
      <c r="HA25" s="57">
        <f>IF(AND(LG24=1,PM24=1),0,FI25*$C$19/AG$6/$C$24/$C$23*3.39*$C$21)</f>
        <v>11.069116547160958</v>
      </c>
      <c r="HB25" s="57">
        <f>IF(AND(LH24=1,PN24=1),0,FJ25*$C$19/AH$6/$C$24/$C$23*3.39*$C$21)</f>
        <v>8.2418199512792416</v>
      </c>
      <c r="HC25" s="57">
        <f>IF(AND(LI24=1,PO24=1),0,FK25*$C$19/AI$6/$C$24/$C$23*3.39*$C$21)</f>
        <v>6.8009755993208065</v>
      </c>
      <c r="HD25" s="57">
        <f>IF(AND(LJ24=1,PP24=1),0,FL25*$C$19/AJ$6/$C$24/$C$23*3.39*$C$21)</f>
        <v>5.983645111586787</v>
      </c>
      <c r="HE25" s="57">
        <f>IF(AND(LK24=1,PQ24=1),0,FM25*$C$19/AK$6/$C$24/$C$23*3.39*$C$21)</f>
        <v>5.492335579445891</v>
      </c>
      <c r="HF25" s="57">
        <f>IF(AND(LL24=1,PR24=1),0,FN25*$C$19/AL$6/$C$24/$C$23*3.39*$C$21)</f>
        <v>5.2115317264435017</v>
      </c>
      <c r="HG25" s="57">
        <f>IF(AND(LM24=1,PS24=1),0,FO25*$C$19/AM$6/$C$24/$C$23*3.39*$C$21)</f>
        <v>5.1485428986683841</v>
      </c>
      <c r="HH25" s="61">
        <f t="shared" si="120"/>
        <v>0.68</v>
      </c>
      <c r="HI25" s="57">
        <f t="shared" si="121"/>
        <v>5.1500235413425024</v>
      </c>
      <c r="HJ25" s="57">
        <f t="shared" si="122"/>
        <v>7.9887422725393158</v>
      </c>
      <c r="HK25" s="57">
        <f t="shared" si="123"/>
        <v>10.223449511508276</v>
      </c>
      <c r="HL25" s="57">
        <f t="shared" si="124"/>
        <v>11.166713839225958</v>
      </c>
      <c r="HM25" s="57">
        <f t="shared" si="125"/>
        <v>10.880096457670762</v>
      </c>
      <c r="HN25" s="57">
        <f t="shared" si="126"/>
        <v>9.3657125167962079</v>
      </c>
      <c r="HO25" s="57">
        <f t="shared" si="127"/>
        <v>7.1016489526556796</v>
      </c>
      <c r="HP25" s="57">
        <f t="shared" si="128"/>
        <v>4.6526251361977682</v>
      </c>
      <c r="HQ25" s="57">
        <f t="shared" si="129"/>
        <v>2.6925122598771223</v>
      </c>
      <c r="HR25" s="57">
        <f t="shared" si="130"/>
        <v>1.3417217308679255</v>
      </c>
      <c r="HS25" s="57">
        <f t="shared" si="131"/>
        <v>0.57247835566317473</v>
      </c>
      <c r="HT25" s="57">
        <f t="shared" si="132"/>
        <v>6.61181400874095</v>
      </c>
      <c r="HU25" s="57">
        <f t="shared" si="133"/>
        <v>8.0975815215476192</v>
      </c>
      <c r="HV25" s="57">
        <f t="shared" si="134"/>
        <v>9.5833490343542884</v>
      </c>
      <c r="HW25" s="57">
        <f t="shared" si="135"/>
        <v>11.069116547160958</v>
      </c>
      <c r="HX25" s="57">
        <f t="shared" si="136"/>
        <v>8.2418199512792416</v>
      </c>
      <c r="HY25" s="57">
        <f t="shared" si="137"/>
        <v>6.8009755993208065</v>
      </c>
      <c r="HZ25" s="57">
        <f t="shared" si="138"/>
        <v>5.983645111586787</v>
      </c>
      <c r="IA25" s="57">
        <f t="shared" si="139"/>
        <v>5.492335579445891</v>
      </c>
      <c r="IB25" s="57">
        <f t="shared" si="140"/>
        <v>5.2115317264435017</v>
      </c>
      <c r="IC25" s="57">
        <f t="shared" si="141"/>
        <v>5.1485428986683841</v>
      </c>
      <c r="ID25" s="61">
        <f t="shared" si="142"/>
        <v>0.68</v>
      </c>
      <c r="IE25" s="57">
        <f t="shared" si="143"/>
        <v>10.929273881254446</v>
      </c>
      <c r="IF25" s="57">
        <f t="shared" si="144"/>
        <v>7.3482671415159668</v>
      </c>
      <c r="IG25" s="57">
        <f t="shared" si="145"/>
        <v>7.705949492040391</v>
      </c>
      <c r="IH25" s="57">
        <f t="shared" si="146"/>
        <v>8.180526422658609</v>
      </c>
      <c r="II25" s="57">
        <f t="shared" si="147"/>
        <v>8.8721179071179499</v>
      </c>
      <c r="IJ25" s="57">
        <f t="shared" si="148"/>
        <v>9.6755607953923501</v>
      </c>
      <c r="IK25" s="57">
        <f t="shared" si="149"/>
        <v>10.422446820497646</v>
      </c>
      <c r="IL25" s="57">
        <f t="shared" si="150"/>
        <v>11.04749898703575</v>
      </c>
      <c r="IM25" s="57">
        <f t="shared" si="151"/>
        <v>11.481065748791062</v>
      </c>
      <c r="IN25" s="57">
        <f t="shared" si="152"/>
        <v>11.753734211641207</v>
      </c>
      <c r="IO25" s="57">
        <f t="shared" si="153"/>
        <v>11.900944783824004</v>
      </c>
      <c r="IP25" s="57">
        <f t="shared" si="154"/>
        <v>10.78733434376986</v>
      </c>
      <c r="IQ25" s="57">
        <f t="shared" si="155"/>
        <v>10.513109293282739</v>
      </c>
      <c r="IR25" s="57">
        <f t="shared" si="156"/>
        <v>10.238884242795619</v>
      </c>
      <c r="IS25" s="57">
        <f t="shared" si="157"/>
        <v>9.9646591923084991</v>
      </c>
      <c r="IT25" s="57">
        <f t="shared" si="158"/>
        <v>10.309545341235129</v>
      </c>
      <c r="IU25" s="57">
        <f t="shared" si="159"/>
        <v>10.595455729233203</v>
      </c>
      <c r="IV25" s="57">
        <f t="shared" si="160"/>
        <v>10.760112242372223</v>
      </c>
      <c r="IW25" s="57">
        <f t="shared" si="161"/>
        <v>10.859651161040437</v>
      </c>
      <c r="IX25" s="57">
        <f t="shared" si="162"/>
        <v>10.916747314397902</v>
      </c>
      <c r="IY25" s="57">
        <f t="shared" si="163"/>
        <v>10.929576287523208</v>
      </c>
      <c r="IZ25" s="61">
        <f t="shared" si="164"/>
        <v>0.68</v>
      </c>
      <c r="JA25" s="260" t="e">
        <f t="shared" si="240"/>
        <v>#N/A</v>
      </c>
      <c r="JB25" s="260" t="e">
        <f t="shared" si="241"/>
        <v>#N/A</v>
      </c>
      <c r="JC25" s="260" t="e">
        <f t="shared" si="242"/>
        <v>#N/A</v>
      </c>
      <c r="JD25" s="260" t="e">
        <f t="shared" si="243"/>
        <v>#N/A</v>
      </c>
      <c r="JE25" s="260" t="e">
        <f t="shared" si="244"/>
        <v>#N/A</v>
      </c>
      <c r="JF25" s="260" t="e">
        <f t="shared" si="245"/>
        <v>#N/A</v>
      </c>
      <c r="JG25" s="260" t="e">
        <f t="shared" si="246"/>
        <v>#N/A</v>
      </c>
      <c r="JH25" s="260" t="e">
        <f t="shared" si="247"/>
        <v>#N/A</v>
      </c>
      <c r="JI25" s="260" t="e">
        <f t="shared" si="248"/>
        <v>#N/A</v>
      </c>
      <c r="JJ25" s="260" t="e">
        <f t="shared" si="249"/>
        <v>#N/A</v>
      </c>
      <c r="JK25" s="260" t="e">
        <f t="shared" si="250"/>
        <v>#N/A</v>
      </c>
      <c r="JL25" s="260" t="e">
        <f t="shared" si="251"/>
        <v>#N/A</v>
      </c>
      <c r="JM25" s="260" t="e">
        <f t="shared" si="252"/>
        <v>#N/A</v>
      </c>
      <c r="JN25" s="260" t="e">
        <f t="shared" si="253"/>
        <v>#N/A</v>
      </c>
      <c r="JO25" s="260" t="e">
        <f t="shared" si="254"/>
        <v>#N/A</v>
      </c>
      <c r="JP25" s="260" t="e">
        <f t="shared" si="255"/>
        <v>#N/A</v>
      </c>
      <c r="JQ25" s="260" t="e">
        <f t="shared" si="256"/>
        <v>#N/A</v>
      </c>
      <c r="JR25" s="260" t="e">
        <f t="shared" si="257"/>
        <v>#N/A</v>
      </c>
      <c r="JS25" s="260" t="e">
        <f t="shared" si="258"/>
        <v>#N/A</v>
      </c>
      <c r="JT25" s="260" t="e">
        <f t="shared" si="259"/>
        <v>#N/A</v>
      </c>
      <c r="JU25" s="260" t="e">
        <f t="shared" si="260"/>
        <v>#N/A</v>
      </c>
      <c r="JV25" s="61">
        <f t="shared" si="166"/>
        <v>0.68</v>
      </c>
      <c r="JW25" s="46">
        <f>IF(AND(KS25=0,HI25&lt;=$C$40),1,0)</f>
        <v>0</v>
      </c>
      <c r="JX25" s="46">
        <f>IF(AND(KT25=0,HJ25&lt;=$C$40),1,0)</f>
        <v>0</v>
      </c>
      <c r="JY25" s="46">
        <f>IF(AND(KU25=0,HK25&lt;=$C$40),1,0)</f>
        <v>0</v>
      </c>
      <c r="JZ25" s="46">
        <f>IF(AND(KV25=0,HL25&lt;=$C$40),1,0)</f>
        <v>0</v>
      </c>
      <c r="KA25" s="46">
        <f>IF(AND(KW25=0,HM25&lt;=$C$40),1,0)</f>
        <v>0</v>
      </c>
      <c r="KB25" s="46">
        <f>IF(AND(KX25=0,HN25&lt;=$C$40),1,0)</f>
        <v>0</v>
      </c>
      <c r="KC25" s="46">
        <f>IF(AND(KY25=0,HO25&lt;=$C$40),1,0)</f>
        <v>0</v>
      </c>
      <c r="KD25" s="46">
        <f>IF(AND(KZ25=0,HP25&lt;=$C$40),1,0)</f>
        <v>0</v>
      </c>
      <c r="KE25" s="46">
        <f>IF(AND(LA25=0,HQ25&lt;=$C$40),1,0)</f>
        <v>0</v>
      </c>
      <c r="KF25" s="46">
        <f>IF(AND(LB25=0,HR25&lt;=$C$40),1,0)</f>
        <v>0</v>
      </c>
      <c r="KG25" s="46">
        <f>IF(AND(LC25=0,HS25&lt;=$C$40),1,0)</f>
        <v>0</v>
      </c>
      <c r="KH25" s="46">
        <f>IF(AND(LD25=0,HT25&lt;=$C$40),1,0)</f>
        <v>0</v>
      </c>
      <c r="KI25" s="46">
        <f>IF(AND(LE25=0,HU25&lt;=$C$40),1,0)</f>
        <v>0</v>
      </c>
      <c r="KJ25" s="46">
        <f>IF(AND(LF25=0,HV25&lt;=$C$40),1,0)</f>
        <v>0</v>
      </c>
      <c r="KK25" s="46">
        <f>IF(AND(LG25=0,HW25&lt;=$C$40),1,0)</f>
        <v>0</v>
      </c>
      <c r="KL25" s="46">
        <f>IF(AND(LH25=0,HX25&lt;=$C$40),1,0)</f>
        <v>0</v>
      </c>
      <c r="KM25" s="46">
        <f>IF(AND(LI25=0,HY25&lt;=$C$40),1,0)</f>
        <v>0</v>
      </c>
      <c r="KN25" s="46">
        <f>IF(AND(LJ25=0,HZ25&lt;=$C$40),1,0)</f>
        <v>0</v>
      </c>
      <c r="KO25" s="46">
        <f>IF(AND(LK25=0,IA25&lt;=$C$40),1,0)</f>
        <v>0</v>
      </c>
      <c r="KP25" s="46">
        <f>IF(AND(LL25=0,IB25&lt;=$C$40),1,0)</f>
        <v>0</v>
      </c>
      <c r="KQ25" s="46">
        <f>IF(AND(LM25=0,IC25&lt;=$C$40),1,0)</f>
        <v>0</v>
      </c>
      <c r="KR25" s="61">
        <f t="shared" si="167"/>
        <v>0.68</v>
      </c>
      <c r="KS25" s="1">
        <f>IF(OR(KS24=1,AND(OY25=1,LO25&lt;=$C$41)),1,0)</f>
        <v>0</v>
      </c>
      <c r="KT25" s="1">
        <f>IF(OR(KT24=1,AND(OZ25=1,LP25&lt;=$C$41)),1,0)</f>
        <v>0</v>
      </c>
      <c r="KU25" s="1">
        <f>IF(OR(KU24=1,AND(PA25=1,LQ25&lt;=$C$41)),1,0)</f>
        <v>0</v>
      </c>
      <c r="KV25" s="1">
        <f>IF(OR(KV24=1,AND(PB25=1,LR25&lt;=$C$41)),1,0)</f>
        <v>0</v>
      </c>
      <c r="KW25" s="1">
        <f>IF(OR(KW24=1,AND(PC25=1,LS25&lt;=$C$41)),1,0)</f>
        <v>0</v>
      </c>
      <c r="KX25" s="1">
        <f>IF(OR(KX24=1,AND(PD25=1,LT25&lt;=$C$41)),1,0)</f>
        <v>0</v>
      </c>
      <c r="KY25" s="1">
        <f>IF(OR(KY24=1,AND(PE25=1,LU25&lt;=$C$41)),1,0)</f>
        <v>0</v>
      </c>
      <c r="KZ25" s="1">
        <f>IF(OR(KZ24=1,AND(PF25=1,LV25&lt;=$C$41)),1,0)</f>
        <v>0</v>
      </c>
      <c r="LA25" s="1">
        <f>IF(OR(LA24=1,AND(PG25=1,LW25&lt;=$C$41)),1,0)</f>
        <v>0</v>
      </c>
      <c r="LB25" s="1">
        <f>IF(OR(LB24=1,AND(PH25=1,LX25&lt;=$C$41)),1,0)</f>
        <v>0</v>
      </c>
      <c r="LC25" s="1">
        <f>IF(OR(LC24=1,AND(PI25=1,LY25&lt;=$C$41)),1,0)</f>
        <v>0</v>
      </c>
      <c r="LD25" s="1">
        <f>IF(OR(LD24=1,AND(PJ25=1,LZ25&lt;=$C$41)),1,0)</f>
        <v>0</v>
      </c>
      <c r="LE25" s="1">
        <f>IF(OR(LE24=1,AND(PK25=1,MA25&lt;=$C$41)),1,0)</f>
        <v>0</v>
      </c>
      <c r="LF25" s="1">
        <f>IF(OR(LF24=1,AND(PL25=1,MB25&lt;=$C$41)),1,0)</f>
        <v>0</v>
      </c>
      <c r="LG25" s="1">
        <f>IF(OR(LG24=1,AND(PM25=1,MC25&lt;=$C$41)),1,0)</f>
        <v>0</v>
      </c>
      <c r="LH25" s="1">
        <f>IF(OR(LH24=1,AND(PN25=1,MD25&lt;=$C$41)),1,0)</f>
        <v>0</v>
      </c>
      <c r="LI25" s="1">
        <f>IF(OR(LI24=1,AND(PO25=1,ME25&lt;=$C$41)),1,0)</f>
        <v>0</v>
      </c>
      <c r="LJ25" s="1">
        <f>IF(OR(LJ24=1,AND(PP25=1,MF25&lt;=$C$41)),1,0)</f>
        <v>0</v>
      </c>
      <c r="LK25" s="1">
        <f>IF(OR(LK24=1,AND(PQ25=1,MG25&lt;=$C$41)),1,0)</f>
        <v>0</v>
      </c>
      <c r="LL25" s="1">
        <f>IF(OR(LL24=1,AND(PR25=1,MH25&lt;=$C$41)),1,0)</f>
        <v>0</v>
      </c>
      <c r="LM25" s="1">
        <f>IF(OR(LM24=1,AND(PS25=1,MI25&lt;=$C$41)),1,0)</f>
        <v>0</v>
      </c>
      <c r="LN25" s="61">
        <f t="shared" si="168"/>
        <v>0.68</v>
      </c>
      <c r="LO25" s="57">
        <f t="shared" si="169"/>
        <v>10.443894745841471</v>
      </c>
      <c r="LP25" s="57">
        <f t="shared" si="170"/>
        <v>5.442774531304245</v>
      </c>
      <c r="LQ25" s="57">
        <f t="shared" si="171"/>
        <v>7.4486724286986918</v>
      </c>
      <c r="LR25" s="57">
        <f t="shared" si="172"/>
        <v>9.0281131172501254</v>
      </c>
      <c r="LS25" s="57">
        <f t="shared" si="173"/>
        <v>10.109208826505101</v>
      </c>
      <c r="LT25" s="57">
        <f t="shared" si="174"/>
        <v>10.67254170684077</v>
      </c>
      <c r="LU25" s="57">
        <f t="shared" si="175"/>
        <v>10.692447700913757</v>
      </c>
      <c r="LV25" s="57">
        <f t="shared" si="176"/>
        <v>10.341028383061897</v>
      </c>
      <c r="LW25" s="57">
        <f t="shared" si="177"/>
        <v>9.7361274474545905</v>
      </c>
      <c r="LX25" s="57">
        <f t="shared" si="178"/>
        <v>9.0461487430941823</v>
      </c>
      <c r="LY25" s="57">
        <f t="shared" si="179"/>
        <v>8.3577784707224776</v>
      </c>
      <c r="LZ25" s="57">
        <f t="shared" si="180"/>
        <v>5.1656646310122332</v>
      </c>
      <c r="MA25" s="57">
        <f t="shared" si="181"/>
        <v>6.3264620582638083</v>
      </c>
      <c r="MB25" s="57">
        <f t="shared" si="182"/>
        <v>7.487259485515386</v>
      </c>
      <c r="MC25" s="57">
        <f t="shared" si="183"/>
        <v>8.6480569127669575</v>
      </c>
      <c r="MD25" s="57">
        <f t="shared" si="184"/>
        <v>9.5188968088255894</v>
      </c>
      <c r="ME25" s="57">
        <f t="shared" si="185"/>
        <v>9.9607566697509835</v>
      </c>
      <c r="MF25" s="57">
        <f t="shared" si="186"/>
        <v>10.203023558768713</v>
      </c>
      <c r="MG25" s="57">
        <f t="shared" si="187"/>
        <v>10.345731880680518</v>
      </c>
      <c r="MH25" s="57">
        <f t="shared" si="188"/>
        <v>10.426332393939212</v>
      </c>
      <c r="MI25" s="57">
        <f t="shared" si="189"/>
        <v>10.444317288046548</v>
      </c>
      <c r="MJ25" s="61">
        <f t="shared" si="190"/>
        <v>0.68</v>
      </c>
      <c r="MK25" s="57" t="e">
        <f>IF(AND(ABS(CG25)&gt;0,EU25*$C$19&gt;=DY24,NG25&lt;&gt;0),3,NA())</f>
        <v>#N/A</v>
      </c>
      <c r="ML25" s="57" t="e">
        <f t="shared" si="261"/>
        <v>#N/A</v>
      </c>
      <c r="MM25" s="57" t="e">
        <f t="shared" si="262"/>
        <v>#N/A</v>
      </c>
      <c r="MN25" s="57" t="e">
        <f t="shared" si="263"/>
        <v>#N/A</v>
      </c>
      <c r="MO25" s="57" t="e">
        <f t="shared" si="264"/>
        <v>#N/A</v>
      </c>
      <c r="MP25" s="57" t="e">
        <f t="shared" si="265"/>
        <v>#N/A</v>
      </c>
      <c r="MQ25" s="57" t="e">
        <f t="shared" si="266"/>
        <v>#N/A</v>
      </c>
      <c r="MR25" s="57" t="e">
        <f t="shared" si="267"/>
        <v>#N/A</v>
      </c>
      <c r="MS25" s="57" t="e">
        <f t="shared" si="268"/>
        <v>#N/A</v>
      </c>
      <c r="MT25" s="57" t="e">
        <f t="shared" si="269"/>
        <v>#N/A</v>
      </c>
      <c r="MU25" s="57" t="e">
        <f t="shared" si="270"/>
        <v>#N/A</v>
      </c>
      <c r="MV25" s="57" t="e">
        <f t="shared" si="271"/>
        <v>#N/A</v>
      </c>
      <c r="MW25" s="57" t="e">
        <f t="shared" si="272"/>
        <v>#N/A</v>
      </c>
      <c r="MX25" s="57" t="e">
        <f t="shared" si="273"/>
        <v>#N/A</v>
      </c>
      <c r="MY25" s="57" t="e">
        <f t="shared" si="274"/>
        <v>#N/A</v>
      </c>
      <c r="MZ25" s="57" t="e">
        <f t="shared" si="275"/>
        <v>#N/A</v>
      </c>
      <c r="NA25" s="57" t="e">
        <f t="shared" si="276"/>
        <v>#N/A</v>
      </c>
      <c r="NB25" s="57" t="e">
        <f t="shared" si="277"/>
        <v>#N/A</v>
      </c>
      <c r="NC25" s="57" t="e">
        <f t="shared" si="278"/>
        <v>#N/A</v>
      </c>
      <c r="ND25" s="57" t="e">
        <f t="shared" si="279"/>
        <v>#N/A</v>
      </c>
      <c r="NE25" s="57" t="e">
        <f t="shared" si="280"/>
        <v>#N/A</v>
      </c>
      <c r="NF25" s="61">
        <f t="shared" si="211"/>
        <v>0.68</v>
      </c>
      <c r="NG25" s="260">
        <f>IF(OY24=0,MIN('Drive Train'!$F$35-FQ24*$C$19*'Drive Train'!$F$39,NG24+$C$39)-$C$7,IF(LO24-1&lt;=0,0,IF($C$37=Motors!$C$29,MAX(MAX(NG$8:NG24)*-1,NG24-$C$39),MAX(0,MAX(NG$8:NG24)*-1,NG24-$C$39))))</f>
        <v>10.929273881254446</v>
      </c>
      <c r="NH25" s="260">
        <f>IF(OZ24=0,MIN('Drive Train'!$F$35-FR24*$C$19*'Drive Train'!$F$39,NH24+$C$39)-$C$7,IF(LP24-1&lt;=0,0,IF($C$37=Motors!$C$29,MAX(MAX(NH$8:NH24)*-1,NH24-$C$39),MAX(0,MAX(NH$8:NH24)*-1,NH24-$C$39))))</f>
        <v>7.3482671415159668</v>
      </c>
      <c r="NI25" s="260">
        <f>IF(PA24=0,MIN('Drive Train'!$F$35-FS24*$C$19*'Drive Train'!$F$39,NI24+$C$39)-$C$7,IF(LQ24-1&lt;=0,0,IF($C$37=Motors!$C$29,MAX(MAX(NI$8:NI24)*-1,NI24-$C$39),MAX(0,MAX(NI$8:NI24)*-1,NI24-$C$39))))</f>
        <v>7.705949492040391</v>
      </c>
      <c r="NJ25" s="260">
        <f>IF(PB24=0,MIN('Drive Train'!$F$35-FT24*$C$19*'Drive Train'!$F$39,NJ24+$C$39)-$C$7,IF(LR24-1&lt;=0,0,IF($C$37=Motors!$C$29,MAX(MAX(NJ$8:NJ24)*-1,NJ24-$C$39),MAX(0,MAX(NJ$8:NJ24)*-1,NJ24-$C$39))))</f>
        <v>8.180526422658609</v>
      </c>
      <c r="NK25" s="260">
        <f>IF(PC24=0,MIN('Drive Train'!$F$35-FU24*$C$19*'Drive Train'!$F$39,NK24+$C$39)-$C$7,IF(LS24-1&lt;=0,0,IF($C$37=Motors!$C$29,MAX(MAX(NK$8:NK24)*-1,NK24-$C$39),MAX(0,MAX(NK$8:NK24)*-1,NK24-$C$39))))</f>
        <v>8.8721179071179499</v>
      </c>
      <c r="NL25" s="260">
        <f>IF(PD24=0,MIN('Drive Train'!$F$35-FV24*$C$19*'Drive Train'!$F$39,NL24+$C$39)-$C$7,IF(LT24-1&lt;=0,0,IF($C$37=Motors!$C$29,MAX(MAX(NL$8:NL24)*-1,NL24-$C$39),MAX(0,MAX(NL$8:NL24)*-1,NL24-$C$39))))</f>
        <v>9.6755607953923501</v>
      </c>
      <c r="NM25" s="260">
        <f>IF(PE24=0,MIN('Drive Train'!$F$35-FW24*$C$19*'Drive Train'!$F$39,NM24+$C$39)-$C$7,IF(LU24-1&lt;=0,0,IF($C$37=Motors!$C$29,MAX(MAX(NM$8:NM24)*-1,NM24-$C$39),MAX(0,MAX(NM$8:NM24)*-1,NM24-$C$39))))</f>
        <v>10.422446820497646</v>
      </c>
      <c r="NN25" s="260">
        <f>IF(PF24=0,MIN('Drive Train'!$F$35-FX24*$C$19*'Drive Train'!$F$39,NN24+$C$39)-$C$7,IF(LV24-1&lt;=0,0,IF($C$37=Motors!$C$29,MAX(MAX(NN$8:NN24)*-1,NN24-$C$39),MAX(0,MAX(NN$8:NN24)*-1,NN24-$C$39))))</f>
        <v>11.04749898703575</v>
      </c>
      <c r="NO25" s="260">
        <f>IF(PG24=0,MIN('Drive Train'!$F$35-FY24*$C$19*'Drive Train'!$F$39,NO24+$C$39)-$C$7,IF(LW24-1&lt;=0,0,IF($C$37=Motors!$C$29,MAX(MAX(NO$8:NO24)*-1,NO24-$C$39),MAX(0,MAX(NO$8:NO24)*-1,NO24-$C$39))))</f>
        <v>11.481065748791062</v>
      </c>
      <c r="NP25" s="260">
        <f>IF(PH24=0,MIN('Drive Train'!$F$35-FZ24*$C$19*'Drive Train'!$F$39,NP24+$C$39)-$C$7,IF(LX24-1&lt;=0,0,IF($C$37=Motors!$C$29,MAX(MAX(NP$8:NP24)*-1,NP24-$C$39),MAX(0,MAX(NP$8:NP24)*-1,NP24-$C$39))))</f>
        <v>11.753734211641207</v>
      </c>
      <c r="NQ25" s="260">
        <f>IF(PI24=0,MIN('Drive Train'!$F$35-GA24*$C$19*'Drive Train'!$F$39,NQ24+$C$39)-$C$7,IF(LY24-1&lt;=0,0,IF($C$37=Motors!$C$29,MAX(MAX(NQ$8:NQ24)*-1,NQ24-$C$39),MAX(0,MAX(NQ$8:NQ24)*-1,NQ24-$C$39))))</f>
        <v>11.900944783824004</v>
      </c>
      <c r="NR25" s="260">
        <f>IF(PJ24=0,MIN('Drive Train'!$F$35-GB24*$C$19*'Drive Train'!$F$39,NR24+$C$39)-$C$7,IF(LZ24-1&lt;=0,0,IF($C$37=Motors!$C$29,MAX(MAX(NR$8:NR24)*-1,NR24-$C$39),MAX(0,MAX(NR$8:NR24)*-1,NR24-$C$39))))</f>
        <v>10.78733434376986</v>
      </c>
      <c r="NS25" s="260">
        <f>IF(PK24=0,MIN('Drive Train'!$F$35-GC24*$C$19*'Drive Train'!$F$39,NS24+$C$39)-$C$7,IF(MA24-1&lt;=0,0,IF($C$37=Motors!$C$29,MAX(MAX(NS$8:NS24)*-1,NS24-$C$39),MAX(0,MAX(NS$8:NS24)*-1,NS24-$C$39))))</f>
        <v>10.513109293282739</v>
      </c>
      <c r="NT25" s="260">
        <f>IF(PL24=0,MIN('Drive Train'!$F$35-GD24*$C$19*'Drive Train'!$F$39,NT24+$C$39)-$C$7,IF(MB24-1&lt;=0,0,IF($C$37=Motors!$C$29,MAX(MAX(NT$8:NT24)*-1,NT24-$C$39),MAX(0,MAX(NT$8:NT24)*-1,NT24-$C$39))))</f>
        <v>10.238884242795619</v>
      </c>
      <c r="NU25" s="260">
        <f>IF(PM24=0,MIN('Drive Train'!$F$35-GE24*$C$19*'Drive Train'!$F$39,NU24+$C$39)-$C$7,IF(MC24-1&lt;=0,0,IF($C$37=Motors!$C$29,MAX(MAX(NU$8:NU24)*-1,NU24-$C$39),MAX(0,MAX(NU$8:NU24)*-1,NU24-$C$39))))</f>
        <v>9.9646591923084991</v>
      </c>
      <c r="NV25" s="260">
        <f>IF(PN24=0,MIN('Drive Train'!$F$35-GF24*$C$19*'Drive Train'!$F$39,NV24+$C$39)-$C$7,IF(MD24-1&lt;=0,0,IF($C$37=Motors!$C$29,MAX(MAX(NV$8:NV24)*-1,NV24-$C$39),MAX(0,MAX(NV$8:NV24)*-1,NV24-$C$39))))</f>
        <v>10.309545341235129</v>
      </c>
      <c r="NW25" s="260">
        <f>IF(PO24=0,MIN('Drive Train'!$F$35-GG24*$C$19*'Drive Train'!$F$39,NW24+$C$39)-$C$7,IF(ME24-1&lt;=0,0,IF($C$37=Motors!$C$29,MAX(MAX(NW$8:NW24)*-1,NW24-$C$39),MAX(0,MAX(NW$8:NW24)*-1,NW24-$C$39))))</f>
        <v>10.595455729233203</v>
      </c>
      <c r="NX25" s="260">
        <f>IF(PP24=0,MIN('Drive Train'!$F$35-GH24*$C$19*'Drive Train'!$F$39,NX24+$C$39)-$C$7,IF(MF24-1&lt;=0,0,IF($C$37=Motors!$C$29,MAX(MAX(NX$8:NX24)*-1,NX24-$C$39),MAX(0,MAX(NX$8:NX24)*-1,NX24-$C$39))))</f>
        <v>10.760112242372223</v>
      </c>
      <c r="NY25" s="260">
        <f>IF(PQ24=0,MIN('Drive Train'!$F$35-GI24*$C$19*'Drive Train'!$F$39,NY24+$C$39)-$C$7,IF(MG24-1&lt;=0,0,IF($C$37=Motors!$C$29,MAX(MAX(NY$8:NY24)*-1,NY24-$C$39),MAX(0,MAX(NY$8:NY24)*-1,NY24-$C$39))))</f>
        <v>10.859651161040437</v>
      </c>
      <c r="NZ25" s="260">
        <f>IF(PR24=0,MIN('Drive Train'!$F$35-GJ24*$C$19*'Drive Train'!$F$39,NZ24+$C$39)-$C$7,IF(MH24-1&lt;=0,0,IF($C$37=Motors!$C$29,MAX(MAX(NZ$8:NZ24)*-1,NZ24-$C$39),MAX(0,MAX(NZ$8:NZ24)*-1,NZ24-$C$39))))</f>
        <v>10.916747314397902</v>
      </c>
      <c r="OA25" s="260">
        <f>IF(PS24=0,MIN('Drive Train'!$F$35-GK24*$C$19*'Drive Train'!$F$39,OA24+$C$39)-$C$7,IF(MI24-1&lt;=0,0,IF($C$37=Motors!$C$29,MAX(MAX(OA$8:OA24)*-1,OA24-$C$39),MAX(0,MAX(OA$8:OA24)*-1,OA24-$C$39))))</f>
        <v>10.929576287523208</v>
      </c>
      <c r="OB25" s="61">
        <f t="shared" si="212"/>
        <v>0.68</v>
      </c>
      <c r="OC25" s="260">
        <f>'Drive Train'!$F$35-(FQ25*$C$13)*$C$19*'Drive Train'!$F$39</f>
        <v>11.543931952840996</v>
      </c>
      <c r="OD25" s="260">
        <f>'Drive Train'!$F$35-(FR25*$C$13)*$C$19*'Drive Train'!$F$39</f>
        <v>8.7582649383972182</v>
      </c>
      <c r="OE25" s="260">
        <f>'Drive Train'!$F$35-(FS25*$C$13)*$C$19*'Drive Train'!$F$39</f>
        <v>9.0458579196471547</v>
      </c>
      <c r="OF25" s="260">
        <f>'Drive Train'!$F$35-(FT25*$C$13)*$C$19*'Drive Train'!$F$39</f>
        <v>9.423567399390878</v>
      </c>
      <c r="OG25" s="260">
        <f>'Drive Train'!$F$35-(FU25*$C$13)*$C$19*'Drive Train'!$F$39</f>
        <v>9.9875123533790084</v>
      </c>
      <c r="OH25" s="260">
        <f>'Drive Train'!$F$35-(FV25*$C$13)*$C$19*'Drive Train'!$F$39</f>
        <v>10.611474407139728</v>
      </c>
      <c r="OI25" s="260">
        <f>'Drive Train'!$F$35-(FW25*$C$13)*$C$19*'Drive Train'!$F$39</f>
        <v>11.175736033838882</v>
      </c>
      <c r="OJ25" s="260">
        <f>'Drive Train'!$F$35-(FX25*$C$13)*$C$19*'Drive Train'!$F$39</f>
        <v>11.627582687049719</v>
      </c>
      <c r="OK25" s="260">
        <f>'Drive Train'!$F$35-(FY25*$C$13)*$C$19*'Drive Train'!$F$39</f>
        <v>11.924265428102162</v>
      </c>
      <c r="OL25" s="260">
        <f>'Drive Train'!$F$35-(FZ25*$C$13)*$C$19*'Drive Train'!$F$39</f>
        <v>12.098425557996647</v>
      </c>
      <c r="OM25" s="260">
        <f>'Drive Train'!$F$35-(GA25*$C$13)*$C$19*'Drive Train'!$F$39</f>
        <v>12.185420113716889</v>
      </c>
      <c r="ON25" s="260">
        <f>'Drive Train'!$F$35-(GB25*$C$13)*$C$19*'Drive Train'!$F$39</f>
        <v>11.346146794209544</v>
      </c>
      <c r="OO25" s="260">
        <f>'Drive Train'!$F$35-(GC25*$C$13)*$C$19*'Drive Train'!$F$39</f>
        <v>11.145117460824361</v>
      </c>
      <c r="OP25" s="260">
        <f>'Drive Train'!$F$35-(GD25*$C$13)*$C$19*'Drive Train'!$F$39</f>
        <v>10.944088127439176</v>
      </c>
      <c r="OQ25" s="260">
        <f>'Drive Train'!$F$35-(GE25*$C$13)*$C$19*'Drive Train'!$F$39</f>
        <v>10.743058794053994</v>
      </c>
      <c r="OR25" s="260">
        <f>'Drive Train'!$F$35-(GF25*$C$13)*$C$19*'Drive Train'!$F$39</f>
        <v>11.125601516958621</v>
      </c>
      <c r="OS25" s="260">
        <f>'Drive Train'!$F$35-(GG25*$C$13)*$C$19*'Drive Train'!$F$39</f>
        <v>11.320552595838283</v>
      </c>
      <c r="OT25" s="260">
        <f>'Drive Train'!$F$35-(GH25*$C$13)*$C$19*'Drive Train'!$F$39</f>
        <v>11.431140155256763</v>
      </c>
      <c r="OU25" s="260">
        <f>'Drive Train'!$F$35-(GI25*$C$13)*$C$19*'Drive Train'!$F$39</f>
        <v>11.497615984672022</v>
      </c>
      <c r="OV25" s="260">
        <f>'Drive Train'!$F$35-(GJ25*$C$13)*$C$19*'Drive Train'!$F$39</f>
        <v>11.535609688864966</v>
      </c>
      <c r="OW25" s="260">
        <f>'Drive Train'!$F$35-(GK25*$C$13)*$C$19*'Drive Train'!$F$39</f>
        <v>11.544132288766498</v>
      </c>
      <c r="OX25" s="61">
        <f t="shared" si="213"/>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7">
        <f t="shared" si="214"/>
        <v>0.68</v>
      </c>
      <c r="PU25" s="57">
        <f t="shared" si="215"/>
        <v>4.6142911654345653</v>
      </c>
      <c r="PV25" s="57">
        <f t="shared" si="216"/>
        <v>2.009282118504494</v>
      </c>
      <c r="PW25" s="57">
        <f t="shared" si="217"/>
        <v>2.7963905088744387</v>
      </c>
      <c r="PX25" s="57">
        <f t="shared" si="218"/>
        <v>3.4725787499812117</v>
      </c>
      <c r="PY25" s="57">
        <f t="shared" si="219"/>
        <v>4.013776031219038</v>
      </c>
      <c r="PZ25" s="57">
        <f t="shared" si="220"/>
        <v>4.3961437213321757</v>
      </c>
      <c r="QA25" s="57">
        <f t="shared" si="221"/>
        <v>4.5645659143661659</v>
      </c>
      <c r="QB25" s="57">
        <f t="shared" si="222"/>
        <v>4.6081833811292299</v>
      </c>
      <c r="QC25" s="57">
        <f t="shared" si="223"/>
        <v>4.5128854614769818</v>
      </c>
      <c r="QD25" s="57">
        <f t="shared" si="224"/>
        <v>4.3658610753249461</v>
      </c>
      <c r="QE25" s="57">
        <f t="shared" si="225"/>
        <v>4.1908256597695468</v>
      </c>
      <c r="QF25" s="57">
        <f t="shared" si="226"/>
        <v>1.9648878124664826</v>
      </c>
      <c r="QG25" s="57">
        <f t="shared" si="227"/>
        <v>2.4064257132926397</v>
      </c>
      <c r="QH25" s="57">
        <f t="shared" si="228"/>
        <v>2.8479636141187985</v>
      </c>
      <c r="QI25" s="57">
        <f t="shared" si="229"/>
        <v>3.2895015149449542</v>
      </c>
      <c r="QJ25" s="57">
        <f t="shared" si="230"/>
        <v>3.701842917361617</v>
      </c>
      <c r="QK25" s="57">
        <f t="shared" si="231"/>
        <v>4.0331262203825116</v>
      </c>
      <c r="QL25" s="57">
        <f t="shared" si="232"/>
        <v>4.2802434357475363</v>
      </c>
      <c r="QM25" s="57">
        <f t="shared" si="233"/>
        <v>4.4597875692177027</v>
      </c>
      <c r="QN25" s="57">
        <f t="shared" si="234"/>
        <v>4.5788446250364716</v>
      </c>
      <c r="QO25" s="57">
        <f t="shared" si="235"/>
        <v>4.6119152990675154</v>
      </c>
      <c r="QP25" s="61">
        <f t="shared" si="236"/>
        <v>0.68</v>
      </c>
      <c r="QQ25" s="57">
        <f>MIN(FQ25,$C$16)*$C$17*1000/60/60/$C$21</f>
        <v>0.21181570098288746</v>
      </c>
      <c r="QR25" s="57">
        <f>MIN(FR25,$C$16)*$C$17*1000/60/60/$C$21</f>
        <v>0.90106933371393272</v>
      </c>
      <c r="QS25" s="57">
        <f>MIN(FS25,$C$16)*$C$17*1000/60/60/$C$21</f>
        <v>0.82991061084911466</v>
      </c>
      <c r="QT25" s="57">
        <f>MIN(FT25,$C$16)*$C$17*1000/60/60/$C$21</f>
        <v>0.73645449075993852</v>
      </c>
      <c r="QU25" s="57">
        <f>MIN(FU25,$C$16)*$C$17*1000/60/60/$C$21</f>
        <v>0.59691839180007278</v>
      </c>
      <c r="QV25" s="57">
        <f>MIN(FV25,$C$16)*$C$17*1000/60/60/$C$21</f>
        <v>0.44253234708942257</v>
      </c>
      <c r="QW25" s="57">
        <f>MIN(FW25,$C$16)*$C$17*1000/60/60/$C$21</f>
        <v>0.30291789425045756</v>
      </c>
      <c r="QX25" s="57">
        <f>MIN(FX25,$C$16)*$C$17*1000/60/60/$C$21</f>
        <v>0.19111811863186312</v>
      </c>
      <c r="QY25" s="57">
        <f>MIN(FY25,$C$16)*$C$17*1000/60/60/$C$21</f>
        <v>0.11771032940985127</v>
      </c>
      <c r="QZ25" s="57">
        <f>MIN(FZ25,$C$16)*$C$17*1000/60/60/$C$21</f>
        <v>7.4618135840314695E-2</v>
      </c>
      <c r="RA25" s="57">
        <f>MIN(GA25,$C$16)*$C$17*1000/60/60/$C$21</f>
        <v>5.309319648212886E-2</v>
      </c>
      <c r="RB25" s="57">
        <f>MIN(GB25,$C$16)*$C$17*1000/60/60/$C$21</f>
        <v>0.26075340185674251</v>
      </c>
      <c r="RC25" s="57">
        <f>MIN(GC25,$C$16)*$C$17*1000/60/60/$C$21</f>
        <v>0.3104938042820139</v>
      </c>
      <c r="RD25" s="57">
        <f>MIN(GD25,$C$16)*$C$17*1000/60/60/$C$21</f>
        <v>0.36023420670728534</v>
      </c>
      <c r="RE25" s="57">
        <f>MIN(GE25,$C$16)*$C$17*1000/60/60/$C$21</f>
        <v>0.40997460913255668</v>
      </c>
      <c r="RF25" s="57">
        <f>MIN(GF25,$C$16)*$C$17*1000/60/60/$C$21</f>
        <v>0.31532260655302824</v>
      </c>
      <c r="RG25" s="57">
        <f>MIN(GG25,$C$16)*$C$17*1000/60/60/$C$21</f>
        <v>0.26708613800674258</v>
      </c>
      <c r="RH25" s="57">
        <f>MIN(GH25,$C$16)*$C$17*1000/60/60/$C$21</f>
        <v>0.239723615254084</v>
      </c>
      <c r="RI25" s="57">
        <f>MIN(GI25,$C$16)*$C$17*1000/60/60/$C$21</f>
        <v>0.22327559520154172</v>
      </c>
      <c r="RJ25" s="57">
        <f>MIN(GJ25,$C$16)*$C$17*1000/60/60/$C$21</f>
        <v>0.21387486693785729</v>
      </c>
      <c r="RK25" s="57">
        <f>MIN(GK25,$C$16)*$C$17*1000/60/60/$C$21</f>
        <v>0.21176613214938972</v>
      </c>
      <c r="RL25" s="61">
        <f t="shared" si="237"/>
        <v>0.68</v>
      </c>
      <c r="RM25" s="2">
        <f>IF(AND(LO25&gt;=LO$6*'Drive Train'!$AA$52,LO25&lt;=LO$6*'Drive Train'!$AA$53,KS25=0,JW25=0,EU25&gt;0),$C$17,0)</f>
        <v>0.04</v>
      </c>
      <c r="RN25" s="2">
        <f>IF(AND(LP25&gt;=LP$6*'Drive Train'!$AA$52,LP25&lt;=LP$6*'Drive Train'!$AA$53,KT25=0,JX25=0,EV25&gt;0),$C$17,0)</f>
        <v>0</v>
      </c>
      <c r="RO25" s="2">
        <f>IF(AND(LQ25&gt;=LQ$6*'Drive Train'!$AA$52,LQ25&lt;=LQ$6*'Drive Train'!$AA$53,KU25=0,JY25=0,EW25&gt;0),$C$17,0)</f>
        <v>0</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0.04</v>
      </c>
      <c r="RT25" s="2">
        <f>IF(AND(LV25&gt;=LV$6*'Drive Train'!$AA$52,LV25&lt;=LV$6*'Drive Train'!$AA$53,KZ25=0,KD25=0,FB25&gt;0),$C$17,0)</f>
        <v>0.04</v>
      </c>
      <c r="RU25" s="2">
        <f>IF(AND(LW25&gt;=LW$6*'Drive Train'!$AA$52,LW25&lt;=LW$6*'Drive Train'!$AA$53,LA25=0,KE25=0,FC25&gt;0),$C$17,0)</f>
        <v>0.04</v>
      </c>
      <c r="RV25" s="2">
        <f>IF(AND(LX25&gt;=LX$6*'Drive Train'!$AA$52,LX25&lt;=LX$6*'Drive Train'!$AA$53,LB25=0,KF25=0,FD25&gt;0),$C$17,0)</f>
        <v>0.04</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0.04</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61">
        <f t="shared" si="238"/>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48">
        <f t="shared" si="239"/>
        <v>0.68</v>
      </c>
    </row>
    <row r="26" spans="1:524" x14ac:dyDescent="0.2">
      <c r="B26" s="3" t="s">
        <v>355</v>
      </c>
      <c r="C26" s="4">
        <f>C35*E46/C19/C21</f>
        <v>1.2843846905890632</v>
      </c>
      <c r="D26" s="5"/>
      <c r="E26" s="4" t="e">
        <f>C35*E46/C19/C21/IF('Drive Train'!E10=0,NA(),'Drive Train'!E10)</f>
        <v>#N/A</v>
      </c>
      <c r="H26" s="54"/>
      <c r="P26" s="5"/>
      <c r="R26" s="63">
        <f t="shared" si="114"/>
        <v>0.72000000000000008</v>
      </c>
      <c r="S26" s="2">
        <f>NG26/'Drive Train'!$F$35</f>
        <v>0.89343354331623603</v>
      </c>
      <c r="T26" s="2">
        <f>NH26/'Drive Train'!$F$35</f>
        <v>0.59389945574163649</v>
      </c>
      <c r="U26" s="2">
        <f>NI26/'Drive Train'!$F$35</f>
        <v>0.62482343222012415</v>
      </c>
      <c r="V26" s="2">
        <f>NJ26/'Drive Train'!$F$35</f>
        <v>0.66543735477321264</v>
      </c>
      <c r="W26" s="2">
        <f>NK26/'Drive Train'!$F$35</f>
        <v>0.7260765971375277</v>
      </c>
      <c r="X26" s="2">
        <f>NL26/'Drive Train'!$F$35</f>
        <v>0.79316929109029333</v>
      </c>
      <c r="Y26" s="2">
        <f>NM26/'Drive Train'!$F$35</f>
        <v>0.85384258428375093</v>
      </c>
      <c r="Z26" s="2">
        <f>NN26/'Drive Train'!$F$35</f>
        <v>0.90242824591932469</v>
      </c>
      <c r="AA26" s="2">
        <f>NO26/'Drive Train'!$F$35</f>
        <v>0.93432961592496366</v>
      </c>
      <c r="AB26" s="2">
        <f>NP26/'Drive Train'!$F$35</f>
        <v>0.95305651161254257</v>
      </c>
      <c r="AC26" s="2">
        <f>NQ26/'Drive Train'!$F$35</f>
        <v>0.96241076491579458</v>
      </c>
      <c r="AD26" s="2">
        <f>NR26/'Drive Train'!$F$35</f>
        <v>0.87216632195801536</v>
      </c>
      <c r="AE26" s="2">
        <f>NS26/'Drive Train'!$F$35</f>
        <v>0.8505502646047699</v>
      </c>
      <c r="AF26" s="2">
        <f>NT26/'Drive Train'!$F$35</f>
        <v>0.82893420725152445</v>
      </c>
      <c r="AG26" s="2">
        <f>NU26/'Drive Train'!$F$35</f>
        <v>0.80731814989827899</v>
      </c>
      <c r="AH26" s="2">
        <f>NV26/'Drive Train'!$F$35</f>
        <v>0.84845177601705601</v>
      </c>
      <c r="AI26" s="2">
        <f>NW26/'Drive Train'!$F$35</f>
        <v>0.86941425761701951</v>
      </c>
      <c r="AJ26" s="2">
        <f>NX26/'Drive Train'!$F$35</f>
        <v>0.88130539303836164</v>
      </c>
      <c r="AK26" s="2">
        <f>NY26/'Drive Train'!$F$35</f>
        <v>0.88845333168516372</v>
      </c>
      <c r="AL26" s="2">
        <f>NZ26/'Drive Train'!$F$35</f>
        <v>0.89253867622203931</v>
      </c>
      <c r="AM26" s="2">
        <f>OA26/'Drive Train'!$F$35</f>
        <v>0.89345508481360203</v>
      </c>
      <c r="AN26" s="61">
        <f t="shared" si="115"/>
        <v>0.72000000000000008</v>
      </c>
      <c r="AO26" s="46">
        <f>LO26*12*60/(PI() * 'Drive Train'!$F$15)/S$6*ABS(S26)</f>
        <v>3894.0561047863966</v>
      </c>
      <c r="AP26" s="46">
        <f>LP26*12*60/(PI() * 'Drive Train'!$F$15)/T$6*ABS(T26)</f>
        <v>392.15995669177073</v>
      </c>
      <c r="AQ26" s="46">
        <f>LQ26*12*60/(PI() * 'Drive Train'!$F$15)/U$6*ABS(U26)</f>
        <v>812.64575521285769</v>
      </c>
      <c r="AR26" s="46">
        <f>LR26*12*60/(PI() * 'Drive Train'!$F$15)/V$6*ABS(V26)</f>
        <v>1364.6944579265851</v>
      </c>
      <c r="AS26" s="46">
        <f>LS26*12*60/(PI() * 'Drive Train'!$F$15)/W$6*ABS(W26)</f>
        <v>2047.0773219733371</v>
      </c>
      <c r="AT26" s="46">
        <f>LT26*12*60/(PI() * 'Drive Train'!$F$15)/X$6*ABS(X26)</f>
        <v>2789.1191278519918</v>
      </c>
      <c r="AU26" s="46">
        <f>LU26*12*60/(PI() * 'Drive Train'!$F$15)/Y$6*ABS(Y26)</f>
        <v>3460.5916024369571</v>
      </c>
      <c r="AV26" s="46">
        <f>LV26*12*60/(PI() * 'Drive Train'!$F$15)/Z$6*ABS(Z26)</f>
        <v>3991.5986274971642</v>
      </c>
      <c r="AW26" s="46">
        <f>LW26*12*60/(PI() * 'Drive Train'!$F$15)/AA$6*ABS(AA26)</f>
        <v>4332.8731207470846</v>
      </c>
      <c r="AX26" s="46">
        <f>LX26*12*60/(PI() * 'Drive Train'!$F$15)/AB$6*ABS(AB26)</f>
        <v>4527.3629885818764</v>
      </c>
      <c r="AY26" s="46">
        <f>LY26*12*60/(PI() * 'Drive Train'!$F$15)/AC$6*ABS(AC26)</f>
        <v>4621.2795293926847</v>
      </c>
      <c r="AZ26" s="46">
        <f>LZ26*12*60/(PI() * 'Drive Train'!$F$15)/AD$6*ABS(AD26)</f>
        <v>1938.2273232178566</v>
      </c>
      <c r="BA26" s="46">
        <f>MA26*12*60/(PI() * 'Drive Train'!$F$15)/AE$6*ABS(AE26)</f>
        <v>2314.941835038248</v>
      </c>
      <c r="BB26" s="46">
        <f>MB26*12*60/(PI() * 'Drive Train'!$F$15)/AF$6*ABS(AF26)</f>
        <v>2670.0668705351923</v>
      </c>
      <c r="BC26" s="46">
        <f>MC26*12*60/(PI() * 'Drive Train'!$F$15)/AG$6*ABS(AG26)</f>
        <v>3003.602429708686</v>
      </c>
      <c r="BD26" s="46">
        <f>MD26*12*60/(PI() * 'Drive Train'!$F$15)/AH$6*ABS(AH26)</f>
        <v>3419.7544121317028</v>
      </c>
      <c r="BE26" s="46">
        <f>ME26*12*60/(PI() * 'Drive Train'!$F$15)/AI$6*ABS(AI26)</f>
        <v>3640.957904909325</v>
      </c>
      <c r="BF26" s="46">
        <f>MF26*12*60/(PI() * 'Drive Train'!$F$15)/AJ$6*ABS(AJ26)</f>
        <v>3766.3447927822303</v>
      </c>
      <c r="BG26" s="46">
        <f>MG26*12*60/(PI() * 'Drive Train'!$F$15)/AK$6*ABS(AK26)</f>
        <v>3841.6358981131261</v>
      </c>
      <c r="BH26" s="46">
        <f>MH26*12*60/(PI() * 'Drive Train'!$F$15)/AL$6*ABS(AL26)</f>
        <v>3884.6393870217898</v>
      </c>
      <c r="BI26" s="46">
        <f>MI26*12*60/(PI() * 'Drive Train'!$F$15)/AM$6*ABS(AM26)</f>
        <v>3894.2828412406475</v>
      </c>
      <c r="BJ26" s="61">
        <f t="shared" si="65"/>
        <v>0.72000000000000008</v>
      </c>
      <c r="BK26" s="2">
        <f>IF(OR(KS25=1,AND($C$37=Motors!$C$31,OY25=1)),0,IF(NG26=0,-(CG25+$C$15)/($C$14-$C$15)*$C$12,($C$11*S26-AO26)/($C$11*S26)*$C$12*S26))</f>
        <v>0.45748159583335091</v>
      </c>
      <c r="BL26" s="2">
        <f>IF(OR(KT25=1,AND($C$37=Motors!$C$31,OZ25=1)),0,IF(NH26=0,-(CH25+$C$15)/($C$14-$C$15)*$C$12,($C$11*T26-AP26)/($C$11*T26)*$C$12*T26))</f>
        <v>1.2827940141925942</v>
      </c>
      <c r="BM26" s="2">
        <f>IF(OR(KU25=1,AND($C$37=Motors!$C$31,PA25=1)),0,IF(NI26=0,-(CI25+$C$15)/($C$14-$C$15)*$C$12,($C$11*U26-AQ26)/($C$11*U26)*$C$12*U26))</f>
        <v>1.1713211643586876</v>
      </c>
      <c r="BN26" s="2">
        <f>IF(OR(KV25=1,AND($C$37=Motors!$C$31,PB25=1)),0,IF(NJ26=0,-(CJ25+$C$15)/($C$14-$C$15)*$C$12,($C$11*V26-AR26)/($C$11*V26)*$C$12*V26))</f>
        <v>1.025005575259855</v>
      </c>
      <c r="BO26" s="2">
        <f>IF(OR(KW25=1,AND($C$37=Motors!$C$31,PC25=1)),0,IF(NK26=0,-(CK25+$C$15)/($C$14-$C$15)*$C$12,($C$11*W26-AS26)/($C$11*W26)*$C$12*W26))</f>
        <v>0.86975966933521776</v>
      </c>
      <c r="BP26" s="2">
        <f>IF(OR(KX25=1,AND($C$37=Motors!$C$31,PD25=1)),0,IF(NL26=0,-(CL25+$C$15)/($C$14-$C$15)*$C$12,($C$11*X26-AT26)/($C$11*X26)*$C$12*X26))</f>
        <v>0.70376804899438139</v>
      </c>
      <c r="BQ26" s="2">
        <f>IF(OR(KY25=1,AND($C$37=Motors!$C$31,PE25=1)),0,IF(NM26=0,-(CM25+$C$15)/($C$14-$C$15)*$C$12,($C$11*Y26-AU26)/($C$11*Y26)*$C$12*Y26))</f>
        <v>0.55346731435213392</v>
      </c>
      <c r="BR26" s="2">
        <f>IF(OR(KZ25=1,AND($C$37=Motors!$C$31,PF25=1)),0,IF(NN26=0,-(CN25+$C$15)/($C$14-$C$15)*$C$12,($C$11*Z26-AV26)/($C$11*Z26)*$C$12*Z26))</f>
        <v>0.43609188018999701</v>
      </c>
      <c r="BS26" s="2">
        <f>IF(OR(LA25=1,AND($C$37=Motors!$C$31,PG25=1)),0,IF(NO26=0,-(CO25+$C$15)/($C$14-$C$15)*$C$12,($C$11*AA26-AW26)/($C$11*AA26)*$C$12*AA26))</f>
        <v>0.36231381724190603</v>
      </c>
      <c r="BT26" s="2">
        <f>IF(OR(LB25=1,AND($C$37=Motors!$C$31,PH25=1)),0,IF(NP26=0,-(CP25+$C$15)/($C$14-$C$15)*$C$12,($C$11*AB26-AX26)/($C$11*AB26)*$C$12*AB26))</f>
        <v>0.32160953037690843</v>
      </c>
      <c r="BU26" s="2">
        <f>IF(OR(LC25=1,AND($C$37=Motors!$C$31,PI25=1)),0,IF(NQ26=0,-(CQ25+$C$15)/($C$14-$C$15)*$C$12,($C$11*AC26-AY26)/($C$11*AC26)*$C$12*AC26))</f>
        <v>0.30271793392228818</v>
      </c>
      <c r="BV26" s="2">
        <f>IF(OR(LD25=1,AND($C$37=Motors!$C$31,PJ25=1)),0,IF(NR26=0,-(CR25+$C$15)/($C$14-$C$15)*$C$12,($C$11*AD26-AZ26)/($C$11*AD26)*$C$12*AD26))</f>
        <v>1.2767935457330331</v>
      </c>
      <c r="BW26" s="2">
        <f>IF(OR(LE25=1,AND($C$37=Motors!$C$31,PK25=1)),0,IF(NS26=0,-(CS25+$C$15)/($C$14-$C$15)*$C$12,($C$11*AE26-BA26)/($C$11*AE26)*$C$12*AE26))</f>
        <v>1.0558820441580274</v>
      </c>
      <c r="BX26" s="2">
        <f>IF(OR(LF25=1,AND($C$37=Motors!$C$31,PL25=1)),0,IF(NT26=0,-(CT25+$C$15)/($C$14-$C$15)*$C$12,($C$11*AF26-BB26)/($C$11*AF26)*$C$12*AF26))</f>
        <v>0.84459068413753347</v>
      </c>
      <c r="BY26" s="2">
        <f>IF(OR(LG25=1,AND($C$37=Motors!$C$31,PM25=1)),0,IF(NU26=0,-(CU25+$C$15)/($C$14-$C$15)*$C$12,($C$11*AG26-BC26)/($C$11*AG26)*$C$12*AG26))</f>
        <v>0.64291946567155256</v>
      </c>
      <c r="BZ26" s="2">
        <f>IF(OR(LH25=1,AND($C$37=Motors!$C$31,PN25=1)),0,IF(NV26=0,-(CV25+$C$15)/($C$14-$C$15)*$C$12,($C$11*AH26-BD26)/($C$11*AH26)*$C$12*AH26))</f>
        <v>0.55843409036307445</v>
      </c>
      <c r="CA26" s="2">
        <f>IF(OR(LI25=1,AND($C$37=Motors!$C$31,PO25=1)),0,IF(NW26=0,-(CW25+$C$15)/($C$14-$C$15)*$C$12,($C$11*AI26-BE26)/($C$11*AI26)*$C$12*AI26))</f>
        <v>0.51131290964524723</v>
      </c>
      <c r="CB26" s="2">
        <f>IF(OR(LJ25=1,AND($C$37=Motors!$C$31,PP25=1)),0,IF(NX26=0,-(CX25+$C$15)/($C$14-$C$15)*$C$12,($C$11*AJ26-BF26)/($C$11*AJ26)*$C$12*AJ26))</f>
        <v>0.48462428853091921</v>
      </c>
      <c r="CC26" s="2">
        <f>IF(OR(LK25=1,AND($C$37=Motors!$C$31,PQ25=1)),0,IF(NY26=0,-(CY25+$C$15)/($C$14-$C$15)*$C$12,($C$11*AK26-BG26)/($C$11*AK26)*$C$12*AK26))</f>
        <v>0.4686173740965951</v>
      </c>
      <c r="CD26" s="2">
        <f>IF(OR(LL25=1,AND($C$37=Motors!$C$31,PR25=1)),0,IF(NZ26=0,-(CZ25+$C$15)/($C$14-$C$15)*$C$12,($C$11*AL26-BH26)/($C$11*AL26)*$C$12*AL26))</f>
        <v>0.45948146105345866</v>
      </c>
      <c r="CE26" s="2">
        <f>IF(OR(LM25=1,AND($C$37=Motors!$C$31,PS25=1)),0,IF(OA26=0,-(DA25+$C$15)/($C$14-$C$15)*$C$12,($C$11*AM26-BI26)/($C$11*AM26)*$C$12*AM26))</f>
        <v>0.45743343020892785</v>
      </c>
      <c r="CF26" s="61">
        <f t="shared" si="67"/>
        <v>0.72000000000000008</v>
      </c>
      <c r="CG26" s="57">
        <f>IF(AND(KS25=1,OY25=1),0,ABS(BK26/$C$12*($C$14-$C$15)+$C$15) *'Drive Train'!$AA$49 + CG25*(1-'Drive Train'!$AA$49))</f>
        <v>27.104225620505776</v>
      </c>
      <c r="CH26" s="57">
        <f>IF(AND(KT25=1,OZ25=1),0,ABS(BL26/$C$12*($C$14-$C$15)+$C$15) *'Drive Train'!$AA$49 + CH25*(1-'Drive Train'!$AA$49))</f>
        <v>71.04098216635262</v>
      </c>
      <c r="CI26" s="57">
        <f>IF(AND(KU25=1,PA25=1),0,ABS(BM26/$C$12*($C$14-$C$15)+$C$15) *'Drive Train'!$AA$49 + CI25*(1-'Drive Train'!$AA$49))</f>
        <v>65.106556177269553</v>
      </c>
      <c r="CJ26" s="57">
        <f>IF(AND(KV25=1,PB25=1),0,ABS(BN26/$C$12*($C$14-$C$15)+$C$15) *'Drive Train'!$AA$49 + CJ25*(1-'Drive Train'!$AA$49))</f>
        <v>57.317224193294351</v>
      </c>
      <c r="CK26" s="57">
        <f>IF(AND(KW25=1,PC25=1),0,ABS(BO26/$C$12*($C$14-$C$15)+$C$15) *'Drive Train'!$AA$49 + CK25*(1-'Drive Train'!$AA$49))</f>
        <v>49.052473267928804</v>
      </c>
      <c r="CL26" s="57">
        <f>IF(AND(KX25=1,PD25=1),0,ABS(BP26/$C$12*($C$14-$C$15)+$C$15) *'Drive Train'!$AA$49 + CL25*(1-'Drive Train'!$AA$49))</f>
        <v>40.21565796098718</v>
      </c>
      <c r="CM26" s="57">
        <f>IF(AND(KY25=1,PE25=1),0,ABS(BQ26/$C$12*($C$14-$C$15)+$C$15) *'Drive Train'!$AA$49 + CM25*(1-'Drive Train'!$AA$49))</f>
        <v>32.214170718414429</v>
      </c>
      <c r="CN26" s="57">
        <f>IF(AND(KZ25=1,PF25=1),0,ABS(BR26/$C$12*($C$14-$C$15)+$C$15) *'Drive Train'!$AA$49 + CN25*(1-'Drive Train'!$AA$49))</f>
        <v>25.965511713019342</v>
      </c>
      <c r="CO26" s="57">
        <f>IF(AND(LA25=1,PG25=1),0,ABS(BS26/$C$12*($C$14-$C$15)+$C$15) *'Drive Train'!$AA$49 + CO25*(1-'Drive Train'!$AA$49))</f>
        <v>22.037824793417652</v>
      </c>
      <c r="CP26" s="57">
        <f>IF(AND(LB25=1,PH25=1),0,ABS(BT26/$C$12*($C$14-$C$15)+$C$15) *'Drive Train'!$AA$49 + CP25*(1-'Drive Train'!$AA$49))</f>
        <v>19.870870434588113</v>
      </c>
      <c r="CQ26" s="57">
        <f>IF(AND(LC25=1,PI25=1),0,ABS(BU26/$C$12*($C$14-$C$15)+$C$15) *'Drive Train'!$AA$49 + CQ25*(1-'Drive Train'!$AA$49))</f>
        <v>18.865147685572438</v>
      </c>
      <c r="CR26" s="57">
        <f>IF(AND(LD25=1,PJ25=1),0,ABS(BV26/$C$12*($C$14-$C$15)+$C$15) *'Drive Train'!$AA$49 + CR25*(1-'Drive Train'!$AA$49))</f>
        <v>70.721538140061455</v>
      </c>
      <c r="CS26" s="57">
        <f>IF(AND(LE25=1,PK25=1),0,ABS(BW26/$C$12*($C$14-$C$15)+$C$15) *'Drive Train'!$AA$49 + CS25*(1-'Drive Train'!$AA$49))</f>
        <v>58.960979778205356</v>
      </c>
      <c r="CT26" s="57">
        <f>IF(AND(LF25=1,PL25=1),0,ABS(BX26/$C$12*($C$14-$C$15)+$C$15) *'Drive Train'!$AA$49 + CT25*(1-'Drive Train'!$AA$49))</f>
        <v>47.712564221927607</v>
      </c>
      <c r="CU26" s="57">
        <f>IF(AND(LG25=1,PM25=1),0,ABS(BY26/$C$12*($C$14-$C$15)+$C$15) *'Drive Train'!$AA$49 + CU25*(1-'Drive Train'!$AA$49))</f>
        <v>36.976291471228294</v>
      </c>
      <c r="CV26" s="57">
        <f>IF(AND(LH25=1,PN25=1),0,ABS(BZ26/$C$12*($C$14-$C$15)+$C$15) *'Drive Train'!$AA$49 + CV25*(1-'Drive Train'!$AA$49))</f>
        <v>32.478584561652468</v>
      </c>
      <c r="CW26" s="57">
        <f>IF(AND(LI25=1,PO25=1),0,ABS(CA26/$C$12*($C$14-$C$15)+$C$15) *'Drive Train'!$AA$49 + CW25*(1-'Drive Train'!$AA$49))</f>
        <v>29.97001714003536</v>
      </c>
      <c r="CX26" s="57">
        <f>IF(AND(LJ25=1,PP25=1),0,ABS(CB26/$C$12*($C$14-$C$15)+$C$15) *'Drive Train'!$AA$49 + CX25*(1-'Drive Train'!$AA$49))</f>
        <v>28.549207974488354</v>
      </c>
      <c r="CY26" s="57">
        <f>IF(AND(LK25=1,PQ25=1),0,ABS(CC26/$C$12*($C$14-$C$15)+$C$15) *'Drive Train'!$AA$49 + CY25*(1-'Drive Train'!$AA$49))</f>
        <v>27.697055641739894</v>
      </c>
      <c r="CZ26" s="57">
        <f>IF(AND(LL25=1,PR25=1),0,ABS(CD26/$C$12*($C$14-$C$15)+$C$15) *'Drive Train'!$AA$49 + CZ25*(1-'Drive Train'!$AA$49))</f>
        <v>27.210691474339729</v>
      </c>
      <c r="DA26" s="57">
        <f>IF(AND(LM25=1,PS25=1),0,ABS(CE26/$C$12*($C$14-$C$15)+$C$15) *'Drive Train'!$AA$49 + DA25*(1-'Drive Train'!$AA$49))</f>
        <v>27.101661450541677</v>
      </c>
      <c r="DB26" s="61">
        <f t="shared" si="116"/>
        <v>0.72000000000000008</v>
      </c>
      <c r="DC26" s="57">
        <f t="shared" si="68"/>
        <v>27.104225620505776</v>
      </c>
      <c r="DD26" s="57">
        <f t="shared" si="69"/>
        <v>71.04098216635262</v>
      </c>
      <c r="DE26" s="57">
        <f t="shared" si="70"/>
        <v>65.106556177269553</v>
      </c>
      <c r="DF26" s="57">
        <f t="shared" si="71"/>
        <v>57.317224193294351</v>
      </c>
      <c r="DG26" s="57">
        <f t="shared" si="72"/>
        <v>49.052473267928804</v>
      </c>
      <c r="DH26" s="57">
        <f t="shared" si="73"/>
        <v>40.21565796098718</v>
      </c>
      <c r="DI26" s="57">
        <f t="shared" si="74"/>
        <v>32.214170718414429</v>
      </c>
      <c r="DJ26" s="57">
        <f t="shared" si="75"/>
        <v>25.965511713019342</v>
      </c>
      <c r="DK26" s="57">
        <f t="shared" si="76"/>
        <v>22.037824793417652</v>
      </c>
      <c r="DL26" s="57">
        <f t="shared" si="77"/>
        <v>19.870870434588113</v>
      </c>
      <c r="DM26" s="57">
        <f t="shared" si="78"/>
        <v>18.865147685572438</v>
      </c>
      <c r="DN26" s="57">
        <f t="shared" si="79"/>
        <v>25</v>
      </c>
      <c r="DO26" s="57">
        <f t="shared" si="80"/>
        <v>30</v>
      </c>
      <c r="DP26" s="57">
        <f t="shared" si="81"/>
        <v>35</v>
      </c>
      <c r="DQ26" s="57">
        <f t="shared" si="82"/>
        <v>36.976291471228294</v>
      </c>
      <c r="DR26" s="57">
        <f t="shared" si="83"/>
        <v>32.478584561652468</v>
      </c>
      <c r="DS26" s="57">
        <f t="shared" si="84"/>
        <v>29.97001714003536</v>
      </c>
      <c r="DT26" s="57">
        <f t="shared" si="85"/>
        <v>28.549207974488354</v>
      </c>
      <c r="DU26" s="57">
        <f t="shared" si="86"/>
        <v>27.697055641739894</v>
      </c>
      <c r="DV26" s="57">
        <f t="shared" si="87"/>
        <v>27.210691474339729</v>
      </c>
      <c r="DW26" s="57">
        <f t="shared" si="88"/>
        <v>27.101661450541677</v>
      </c>
      <c r="DX26" s="61">
        <f t="shared" si="117"/>
        <v>0.72000000000000008</v>
      </c>
      <c r="DY26" s="2">
        <f>IF(OY26=0,($C$23/0.4536*IF(ISNA(MK25),'Drive Train'!$F$16,'Drive Train'!$F$17)*4.448*$C$24*S$6)*SIGN(BK26),BK26)</f>
        <v>4.5236871680000004</v>
      </c>
      <c r="DZ26" s="2">
        <f>IF(OZ26=0,($C$23/0.4536*IF(ISNA(ML25),'Drive Train'!$F$16,'Drive Train'!$F$17)*4.448*$C$24*$C$21*T$6)*SIGN(BL26),BL26)</f>
        <v>14.225645600594998</v>
      </c>
      <c r="EA26" s="2">
        <f>IF(PA26=0,($C$23/0.4536*IF(ISNA(MM25),'Drive Train'!$F$16,'Drive Train'!$F$17)*4.448*$C$24*$C$21*U$6)*SIGN(BM26),BM26)</f>
        <v>9.8485238773349995</v>
      </c>
      <c r="EB26" s="2">
        <f>IF(PB26=0,($C$23/0.4536*IF(ISNA(MN25),'Drive Train'!$F$16,'Drive Train'!$F$17)*4.448*$C$24*$C$21*V$6)*SIGN(BN26),BN26)</f>
        <v>7.5312241414914709</v>
      </c>
      <c r="EC26" s="2">
        <f>IF(PC26=0,($C$23/0.4536*IF(ISNA(MO25),'Drive Train'!$F$16,'Drive Train'!$F$17)*4.448*$C$24*$C$21*W$6)*SIGN(BO26),BO26)</f>
        <v>6.0967052573978577</v>
      </c>
      <c r="ED26" s="2">
        <f>IF(PD26=0,($C$23/0.4536*IF(ISNA(MP25),'Drive Train'!$F$16,'Drive Train'!$F$17)*4.448*$C$24*$C$21*X$6)*SIGN(BP26),BP26)</f>
        <v>5.1212324162142009</v>
      </c>
      <c r="EE26" s="2">
        <f>IF(PE26=0,($C$23/0.4536*IF(ISNA(MQ25),'Drive Train'!$F$16,'Drive Train'!$F$17)*4.448*$C$24*$C$21*Y$6)*SIGN(BQ26),BQ26)</f>
        <v>4.4148555312191382</v>
      </c>
      <c r="EF26" s="2">
        <f>IF(PF26=0,($C$23/0.4536*IF(ISNA(MR25),'Drive Train'!$F$16,'Drive Train'!$F$17)*4.448*$C$24*$C$21*Z$6)*SIGN(BR26),BR26)</f>
        <v>3.8797215274349997</v>
      </c>
      <c r="EG26" s="2">
        <f>IF(PG26=0,($C$23/0.4536*IF(ISNA(MS25),'Drive Train'!$F$16,'Drive Train'!$F$17)*4.448*$C$24*$C$21*AA$6)*SIGN(BS26),BS26)</f>
        <v>3.4602921731177019</v>
      </c>
      <c r="EH26" s="2">
        <f>IF(PH26=0,($C$23/0.4536*IF(ISNA(MT25),'Drive Train'!$F$16,'Drive Train'!$F$17)*4.448*$C$24*$C$21*AB$6)*SIGN(BT26),BT26)</f>
        <v>3.1227026928135362</v>
      </c>
      <c r="EI26" s="2">
        <f>IF(PI26=0,($C$23/0.4536*IF(ISNA(MU25),'Drive Train'!$F$16,'Drive Train'!$F$17)*4.448*$C$24*$C$21*AC$6)*SIGN(BU26),BU26)</f>
        <v>2.8451291201189992</v>
      </c>
      <c r="EJ26" s="2">
        <f>IF(PJ26=0,($C$23/0.4536*IF(ISNA(MV25),'Drive Train'!$F$16,'Drive Train'!$F$17)*4.448*$C$24*$C$21*AD$6)*SIGN(BV26),BV26)</f>
        <v>3.9831807681666</v>
      </c>
      <c r="EK26" s="2">
        <f>IF(PK26=0,($C$23/0.4536*IF(ISNA(MW25),'Drive Train'!$F$16,'Drive Train'!$F$17)*4.448*$C$24*$C$21*AE$6)*SIGN(BW26),BW26)</f>
        <v>3.9831807681666</v>
      </c>
      <c r="EL26" s="2">
        <f>IF(PL26=0,($C$23/0.4536*IF(ISNA(MX25),'Drive Train'!$F$16,'Drive Train'!$F$17)*4.448*$C$24*$C$21*AF$6)*SIGN(BX26),BX26)</f>
        <v>3.9831807681666</v>
      </c>
      <c r="EM26" s="2">
        <f>IF(PM26=0,($C$23/0.4536*IF(ISNA(MY25),'Drive Train'!$F$16,'Drive Train'!$F$17)*4.448*$C$24*$C$21*AG$6)*SIGN(BY26),BY26)</f>
        <v>3.9831807681666</v>
      </c>
      <c r="EN26" s="2">
        <f>IF(PN26=0,($C$23/0.4536*IF(ISNA(MZ25),'Drive Train'!$F$16,'Drive Train'!$F$17)*4.448*$C$24*$C$21*AH$6)*SIGN(BZ26),BZ26)</f>
        <v>3.9831807681666</v>
      </c>
      <c r="EO26" s="2">
        <f>IF(PO26=0,($C$23/0.4536*IF(ISNA(NA25),'Drive Train'!$F$16,'Drive Train'!$F$17)*4.448*$C$24*$C$21*AI$6)*SIGN(CA26),CA26)</f>
        <v>3.9831807681666</v>
      </c>
      <c r="EP26" s="2">
        <f>IF(PP26=0,($C$23/0.4536*IF(ISNA(NB25),'Drive Train'!$F$16,'Drive Train'!$F$17)*4.448*$C$24*$C$21*AJ$6)*SIGN(CB26),CB26)</f>
        <v>3.9831807681666</v>
      </c>
      <c r="EQ26" s="2">
        <f>IF(PQ26=0,($C$23/0.4536*IF(ISNA(NC25),'Drive Train'!$F$16,'Drive Train'!$F$17)*4.448*$C$24*$C$21*AK$6)*SIGN(CC26),CC26)</f>
        <v>3.9831807681666</v>
      </c>
      <c r="ER26" s="2">
        <f>IF(PR26=0,($C$23/0.4536*IF(ISNA(ND25),'Drive Train'!$F$16,'Drive Train'!$F$17)*4.448*$C$24*$C$21*AL$6)*SIGN(CD26),CD26)</f>
        <v>3.9831807681666</v>
      </c>
      <c r="ES26" s="2">
        <f>IF(PS26=0,($C$23/0.4536*IF(ISNA(NE25),'Drive Train'!$F$16,'Drive Train'!$F$17)*4.448*$C$24*$C$21*AM$6)*SIGN(CE26),CE26)</f>
        <v>3.9831807681666</v>
      </c>
      <c r="ET26" s="61">
        <f t="shared" si="89"/>
        <v>0.72000000000000008</v>
      </c>
      <c r="EU26" s="259">
        <f>MAX(MIN(IF(AND(OY25=1,NG26&lt;0),-1,1)*(DC26-$C$15)/($C$14-$C$15)*$C$12*$C$21-$C$33*LO26/AO$6 -  OY25*$C$33/$C$21,DY25/$C$19),MAX(EU$8:EU25)*-1)</f>
        <v>0.17076684005540368</v>
      </c>
      <c r="EV26" s="259">
        <f>MAX(MIN(IF(AND(OZ25=1,NH26&lt;0),-1,1)*(DD26-$C$15)/($C$14-$C$15)*$C$12*$C$21-$C$33*LP26/AP$6 -  OZ25*$C$33/$C$21,DZ25/$C$19),MAX(EV$8:EV25)*-1)</f>
        <v>1.0943652972691984</v>
      </c>
      <c r="EW26" s="259">
        <f>MAX(MIN(IF(AND(PA25=1,NI26&lt;0),-1,1)*(DE26-$C$15)/($C$14-$C$15)*$C$12*$C$21-$C$33*LQ26/AQ$6 -  PA25*$C$33/$C$21,EA25/$C$19),MAX(EW$8:EW25)*-1)</f>
        <v>0.96212199608624982</v>
      </c>
      <c r="EX26" s="259">
        <f>MAX(MIN(IF(AND(PB25=1,NJ26&lt;0),-1,1)*(DF26-$C$15)/($C$14-$C$15)*$C$12*$C$21-$C$33*LR26/AR$6 -  PB25*$C$33/$C$21,EB25/$C$19),MAX(EX$8:EX25)*-1)</f>
        <v>0.793345981387935</v>
      </c>
      <c r="EY26" s="259">
        <f>MAX(MIN(IF(AND(PC25=1,NK26&lt;0),-1,1)*(DG26-$C$15)/($C$14-$C$15)*$C$12*$C$21-$C$33*LS26/AS$6 -  PC25*$C$33/$C$21,EC25/$C$19),MAX(EY$8:EY25)*-1)</f>
        <v>0.61573117894690976</v>
      </c>
      <c r="EZ26" s="259">
        <f>MAX(MIN(IF(AND(PD25=1,NL26&lt;0),-1,1)*(DH26-$C$15)/($C$14-$C$15)*$C$12*$C$21-$C$33*LT26/AT$6 -  PD25*$C$33/$C$21,ED25/$C$19),MAX(EZ$8:EZ25)*-1)</f>
        <v>0.43246079514366703</v>
      </c>
      <c r="FA26" s="259">
        <f>MAX(MIN(IF(AND(PE25=1,NM26&lt;0),-1,1)*(DI26-$C$15)/($C$14-$C$15)*$C$12*$C$21-$C$33*LU26/AU$6 -  PE25*$C$33/$C$21,EE25/$C$19),MAX(FA$8:FA25)*-1)</f>
        <v>0.27155258844447983</v>
      </c>
      <c r="FB26" s="259">
        <f>MAX(MIN(IF(AND(PF25=1,NN26&lt;0),-1,1)*(DJ26-$C$15)/($C$14-$C$15)*$C$12*$C$21-$C$33*LV26/AV$6 -  PF25*$C$33/$C$21,EF25/$C$19),MAX(FB$8:FB25)*-1)</f>
        <v>0.14849098759439563</v>
      </c>
      <c r="FC26" s="259">
        <f>MAX(MIN(IF(AND(PG25=1,NO26&lt;0),-1,1)*(DK26-$C$15)/($C$14-$C$15)*$C$12*$C$21-$C$33*LW26/AW$6 -  PG25*$C$33/$C$21,EG25/$C$19),MAX(FC$8:FC25)*-1)</f>
        <v>7.2121897234264709E-2</v>
      </c>
      <c r="FD26" s="259">
        <f>MAX(MIN(IF(AND(PH25=1,NP26&lt;0),-1,1)*(DL26-$C$15)/($C$14-$C$15)*$C$12*$C$21-$C$33*LX26/AX$6 -  PH25*$C$33/$C$21,EH25/$C$19),MAX(FD$8:FD25)*-1)</f>
        <v>3.0267638767991156E-2</v>
      </c>
      <c r="FE26" s="259">
        <f>MAX(MIN(IF(AND(PI25=1,NQ26&lt;0),-1,1)*(DM26-$C$15)/($C$14-$C$15)*$C$12*$C$21-$C$33*LY26/AY$6 -  PI25*$C$33/$C$21,EI25/$C$19),MAX(FE$8:FE25)*-1)</f>
        <v>1.0895987901741289E-2</v>
      </c>
      <c r="FF26" s="259">
        <f>MAX(MIN(IF(AND(PJ25=1,NR26&lt;0),-1,1)*(DN26-$C$15)/($C$14-$C$15)*$C$12*$C$21-$C$33*LZ26/AZ$6 -  PJ25*$C$33/$C$21,EJ25/$C$19),MAX(FF$8:FF25)*-1)</f>
        <v>0.24969817129278576</v>
      </c>
      <c r="FG26" s="259">
        <f>MAX(MIN(IF(AND(PK25=1,NS26&lt;0),-1,1)*(DO26-$C$15)/($C$14-$C$15)*$C$12*$C$21-$C$33*MA26/BA$6 -  PK25*$C$33/$C$21,EK25/$C$19),MAX(FG$8:FG25)*-1)</f>
        <v>0.30580885898357607</v>
      </c>
      <c r="FH26" s="259">
        <f>MAX(MIN(IF(AND(PL25=1,NT26&lt;0),-1,1)*(DP26-$C$15)/($C$14-$C$15)*$C$12*$C$21-$C$33*MB26/BB$6 -  PL25*$C$33/$C$21,EL25/$C$19),MAX(FH$8:FH25)*-1)</f>
        <v>0.36191954667436638</v>
      </c>
      <c r="FI26" s="259">
        <f>MAX(MIN(IF(AND(PM25=1,NU26&lt;0),-1,1)*(DQ26-$C$15)/($C$14-$C$15)*$C$12*$C$21-$C$33*MC26/BC$6 -  PM25*$C$33/$C$21,EM25/$C$19),MAX(FI$8:FI25)*-1)</f>
        <v>0.36801897815941459</v>
      </c>
      <c r="FJ26" s="259">
        <f>MAX(MIN(IF(AND(PN25=1,NV26&lt;0),-1,1)*(DR26-$C$15)/($C$14-$C$15)*$C$12*$C$21-$C$33*MD26/BD$6 -  PN25*$C$33/$C$21,EN25/$C$19),MAX(FJ$8:FJ25)*-1)</f>
        <v>0.27711745986261366</v>
      </c>
      <c r="FK26" s="259">
        <f>MAX(MIN(IF(AND(PO25=1,NW26&lt;0),-1,1)*(DS26-$C$15)/($C$14-$C$15)*$C$12*$C$21-$C$33*ME26/BE$6 -  PO25*$C$33/$C$21,EO25/$C$19),MAX(FK$8:FK25)*-1)</f>
        <v>0.22725448994123781</v>
      </c>
      <c r="FL26" s="259">
        <f>MAX(MIN(IF(AND(PP25=1,NX26&lt;0),-1,1)*(DT26-$C$15)/($C$14-$C$15)*$C$12*$C$21-$C$33*MF26/BF$6 -  PP25*$C$33/$C$21,EP25/$C$19),MAX(FL$8:FL25)*-1)</f>
        <v>0.19918826868173944</v>
      </c>
      <c r="FM26" s="259">
        <f>MAX(MIN(IF(AND(PQ25=1,NY26&lt;0),-1,1)*(DU26-$C$15)/($C$14-$C$15)*$C$12*$C$21-$C$33*MG26/BG$6 -  PQ25*$C$33/$C$21,EQ25/$C$19),MAX(FM$8:FM25)*-1)</f>
        <v>0.18241262158938998</v>
      </c>
      <c r="FN26" s="259">
        <f>MAX(MIN(IF(AND(PR25=1,NZ26&lt;0),-1,1)*(DV26-$C$15)/($C$14-$C$15)*$C$12*$C$21-$C$33*MH26/BH$6 -  PR25*$C$33/$C$21,ER25/$C$19),MAX(FN$8:FN25)*-1)</f>
        <v>0.17285681593820665</v>
      </c>
      <c r="FO26" s="259">
        <f>MAX(MIN(IF(AND(PS25=1,OA26&lt;0),-1,1)*(DW26-$C$15)/($C$14-$C$15)*$C$12*$C$21-$C$33*MI26/BI$6 -  PS25*$C$33/$C$21,ES25/$C$19),MAX(FO$8:FO25)*-1)</f>
        <v>0.17071651303986393</v>
      </c>
      <c r="FP26" s="61">
        <f t="shared" si="118"/>
        <v>0.72000000000000008</v>
      </c>
      <c r="FQ26" s="260">
        <f>IF(AND(KS26=1,OY26=1),0,MIN((ABS(($C$14-$C$15)*EU26/$C$12/$C$21)+$C$15)/$C$21,DC26))</f>
        <v>14.848285155948483</v>
      </c>
      <c r="FR26" s="260">
        <f>IF(AND(KT26=1,OZ26=1),0,MIN((ABS(($C$14-$C$15)*EV26/$C$12/$C$21)+$C$15)/$C$21,DD26))</f>
        <v>71.04098216635262</v>
      </c>
      <c r="FS26" s="260">
        <f>IF(AND(KU26=1,PA26=1),0,MIN((ABS(($C$14-$C$15)*EW26/$C$12/$C$21)+$C$15)/$C$21,DE26))</f>
        <v>65.106556177269553</v>
      </c>
      <c r="FT26" s="260">
        <f>IF(AND(KV26=1,PB26=1),0,MIN((ABS(($C$14-$C$15)*EX26/$C$12/$C$21)+$C$15)/$C$21,DF26))</f>
        <v>57.317224193294351</v>
      </c>
      <c r="FU26" s="260">
        <f>IF(AND(KW26=1,PC26=1),0,MIN((ABS(($C$14-$C$15)*EY26/$C$12/$C$21)+$C$15)/$C$21,DG26))</f>
        <v>45.40171115882741</v>
      </c>
      <c r="FV26" s="260">
        <f>IF(AND(KX26=1,PD26=1),0,MIN((ABS(($C$14-$C$15)*EZ26/$C$12/$C$21)+$C$15)/$C$21,DH26))</f>
        <v>32.817470983533468</v>
      </c>
      <c r="FW26" s="260">
        <f>IF(AND(KY26=1,PE26=1),0,MIN((ABS(($C$14-$C$15)*FA26/$C$12/$C$21)+$C$15)/$C$21,DI26))</f>
        <v>21.76872716984488</v>
      </c>
      <c r="FX26" s="260">
        <f>IF(AND(KZ26=1,PF26=1),0,MIN((ABS(($C$14-$C$15)*FB26/$C$12/$C$21)+$C$15)/$C$21,DJ26))</f>
        <v>13.318716266194359</v>
      </c>
      <c r="FY26" s="260">
        <f>IF(AND(LA26=1,PG26=1),0,MIN((ABS(($C$14-$C$15)*FC26/$C$12/$C$21)+$C$15)/$C$21,DK26))</f>
        <v>8.0748413142414961</v>
      </c>
      <c r="FZ26" s="260">
        <f>IF(AND(LB26=1,PH26=1),0,MIN((ABS(($C$14-$C$15)*FD26/$C$12/$C$21)+$C$15)/$C$21,DL26))</f>
        <v>5.2009233905256798</v>
      </c>
      <c r="GA26" s="260">
        <f>IF(AND(LC26=1,PI26=1),0,MIN((ABS(($C$14-$C$15)*FE26/$C$12/$C$21)+$C$15)/$C$21,DM26))</f>
        <v>3.8707711747997258</v>
      </c>
      <c r="GB26" s="260">
        <f>IF(AND(LD26=1,PJ26=1),0,MIN((ABS(($C$14-$C$15)*FF26/$C$12/$C$21)+$C$15)/$C$21,DN26))</f>
        <v>20.268096087938911</v>
      </c>
      <c r="GC26" s="260">
        <f>IF(AND(LE26=1,PK26=1),0,MIN((ABS(($C$14-$C$15)*FG26/$C$12/$C$21)+$C$15)/$C$21,DO26))</f>
        <v>24.120930111901497</v>
      </c>
      <c r="GD26" s="260">
        <f>IF(AND(LF26=1,PL26=1),0,MIN((ABS(($C$14-$C$15)*FH26/$C$12/$C$21)+$C$15)/$C$21,DP26))</f>
        <v>27.973764135864073</v>
      </c>
      <c r="GE26" s="260">
        <f>IF(AND(LG26=1,PM26=1),0,MIN((ABS(($C$14-$C$15)*FI26/$C$12/$C$21)+$C$15)/$C$21,DQ26))</f>
        <v>28.392580908916738</v>
      </c>
      <c r="GF26" s="260">
        <f>IF(AND(LH26=1,PN26=1),0,MIN((ABS(($C$14-$C$15)*FJ26/$C$12/$C$21)+$C$15)/$C$21,DR26))</f>
        <v>22.150838436363568</v>
      </c>
      <c r="GG26" s="260">
        <f>IF(AND(LI26=1,PO26=1),0,MIN((ABS(($C$14-$C$15)*FK26/$C$12/$C$21)+$C$15)/$C$21,DS26))</f>
        <v>18.727003246397935</v>
      </c>
      <c r="GH26" s="260">
        <f>IF(AND(LJ26=1,PP26=1),0,MIN((ABS(($C$14-$C$15)*FL26/$C$12/$C$21)+$C$15)/$C$21,DT26))</f>
        <v>16.799839338007523</v>
      </c>
      <c r="GI26" s="260">
        <f>IF(AND(LK26=1,PQ26=1),0,MIN((ABS(($C$14-$C$15)*FM26/$C$12/$C$21)+$C$15)/$C$21,DU26))</f>
        <v>15.647941427798846</v>
      </c>
      <c r="GJ26" s="260">
        <f>IF(AND(LL26=1,PR26=1),0,MIN((ABS(($C$14-$C$15)*FN26/$C$12/$C$21)+$C$15)/$C$21,DV26))</f>
        <v>14.99179311355717</v>
      </c>
      <c r="GK26" s="260">
        <f>IF(AND(LM26=1,PS26=1),0,MIN((ABS(($C$14-$C$15)*FO26/$C$12/$C$21)+$C$15)/$C$21,DW26))</f>
        <v>14.844829457118614</v>
      </c>
      <c r="GL26" s="61">
        <f t="shared" si="119"/>
        <v>0.72000000000000008</v>
      </c>
      <c r="GM26" s="57">
        <f>IF(AND(KS25=1,OY25=1),0,EU26*$C$19/S$6/$C$24/$C$23*3.39*$C$21)</f>
        <v>4.4197718623304132</v>
      </c>
      <c r="GN26" s="57">
        <f>IF(AND(KT25=1,OZ25=1),0,EV26*$C$19/T$6/$C$24/$C$23*3.39*$C$21)</f>
        <v>7.9307937360400755</v>
      </c>
      <c r="GO26" s="57">
        <f>IF(AND(KU25=1,PA25=1),0,EW26*$C$19/U$6/$C$24/$C$23*3.39*$C$21)</f>
        <v>10.071295261869345</v>
      </c>
      <c r="GP26" s="57">
        <f>IF(AND(KV25=1,PB25=1),0,EX26*$C$19/V$6/$C$24/$C$23*3.39*$C$21)</f>
        <v>10.859838833002371</v>
      </c>
      <c r="GQ26" s="57">
        <f>IF(AND(KW25=1,PC25=1),0,EY26*$C$19/W$6/$C$24/$C$23*3.39*$C$21)</f>
        <v>10.411715029352035</v>
      </c>
      <c r="GR26" s="57">
        <f>IF(AND(KX25=1,PD25=1),0,EZ26*$C$19/X$6/$C$24/$C$23*3.39*$C$21)</f>
        <v>8.7055974965750007</v>
      </c>
      <c r="GS26" s="57">
        <f>IF(AND(KY25=1,PE25=1),0,FA26*$C$19/Y$6/$C$24/$C$23*3.39*$C$21)</f>
        <v>6.3410879562015232</v>
      </c>
      <c r="GT26" s="57">
        <f>IF(AND(KZ25=1,PF25=1),0,FB26*$C$19/Z$6/$C$24/$C$23*3.39*$C$21)</f>
        <v>3.9457164103300535</v>
      </c>
      <c r="GU26" s="57">
        <f>IF(AND(LA25=1,PG25=1),0,FC26*$C$19/AA$6/$C$24/$C$23*3.39*$C$21)</f>
        <v>2.148724319732529</v>
      </c>
      <c r="GV26" s="57">
        <f>IF(AND(LB25=1,PH25=1),0,FD26*$C$19/AB$6/$C$24/$C$23*3.39*$C$21)</f>
        <v>0.99925017139473082</v>
      </c>
      <c r="GW26" s="57">
        <f>IF(AND(LC25=1,PI25=1),0,FE26*$C$19/AC$6/$C$24/$C$23*3.39*$C$21)</f>
        <v>0.39481255854297115</v>
      </c>
      <c r="GX26" s="57">
        <f>IF(AND(LD25=1,PJ25=1),0,FF26*$C$19/AD$6/$C$24/$C$23*3.39*$C$21)</f>
        <v>6.4626654167586546</v>
      </c>
      <c r="GY26" s="57">
        <f>IF(AND(LE25=1,PK25=1),0,FG26*$C$19/AE$6/$C$24/$C$23*3.39*$C$21)</f>
        <v>7.914917145204905</v>
      </c>
      <c r="GZ26" s="57">
        <f>IF(AND(LF25=1,PL25=1),0,FH26*$C$19/AF$6/$C$24/$C$23*3.39*$C$21)</f>
        <v>9.3671688736511545</v>
      </c>
      <c r="HA26" s="57">
        <f>IF(AND(LG25=1,PM25=1),0,FI26*$C$19/AG$6/$C$24/$C$23*3.39*$C$21)</f>
        <v>9.525033806006185</v>
      </c>
      <c r="HB26" s="57">
        <f>IF(AND(LH25=1,PN25=1),0,FJ26*$C$19/AH$6/$C$24/$C$23*3.39*$C$21)</f>
        <v>7.1723289560425423</v>
      </c>
      <c r="HC26" s="57">
        <f>IF(AND(LI25=1,PO25=1),0,FK26*$C$19/AI$6/$C$24/$C$23*3.39*$C$21)</f>
        <v>5.8817800921107422</v>
      </c>
      <c r="HD26" s="57">
        <f>IF(AND(LJ25=1,PP25=1),0,FL26*$C$19/AJ$6/$C$24/$C$23*3.39*$C$21)</f>
        <v>5.155372699642597</v>
      </c>
      <c r="HE26" s="57">
        <f>IF(AND(LK25=1,PQ25=1),0,FM26*$C$19/AK$6/$C$24/$C$23*3.39*$C$21)</f>
        <v>4.7211869234866652</v>
      </c>
      <c r="HF26" s="57">
        <f>IF(AND(LL25=1,PR25=1),0,FN26*$C$19/AL$6/$C$24/$C$23*3.39*$C$21)</f>
        <v>4.4738644285263129</v>
      </c>
      <c r="HG26" s="57">
        <f>IF(AND(LM25=1,PS25=1),0,FO26*$C$19/AM$6/$C$24/$C$23*3.39*$C$21)</f>
        <v>4.4184693030798829</v>
      </c>
      <c r="HH26" s="61">
        <f t="shared" si="120"/>
        <v>0.72000000000000008</v>
      </c>
      <c r="HI26" s="57">
        <f t="shared" si="121"/>
        <v>4.4197718623304132</v>
      </c>
      <c r="HJ26" s="57">
        <f t="shared" si="122"/>
        <v>7.9307937360400755</v>
      </c>
      <c r="HK26" s="57">
        <f t="shared" si="123"/>
        <v>10.071295261869345</v>
      </c>
      <c r="HL26" s="57">
        <f t="shared" si="124"/>
        <v>10.859838833002371</v>
      </c>
      <c r="HM26" s="57">
        <f t="shared" si="125"/>
        <v>10.411715029352035</v>
      </c>
      <c r="HN26" s="57">
        <f t="shared" si="126"/>
        <v>8.7055974965750007</v>
      </c>
      <c r="HO26" s="57">
        <f t="shared" si="127"/>
        <v>6.3410879562015232</v>
      </c>
      <c r="HP26" s="57">
        <f t="shared" si="128"/>
        <v>3.9457164103300535</v>
      </c>
      <c r="HQ26" s="57">
        <f t="shared" si="129"/>
        <v>2.148724319732529</v>
      </c>
      <c r="HR26" s="57">
        <f t="shared" si="130"/>
        <v>0.99925017139473082</v>
      </c>
      <c r="HS26" s="57">
        <f t="shared" si="131"/>
        <v>0.39481255854297115</v>
      </c>
      <c r="HT26" s="57">
        <f t="shared" si="132"/>
        <v>6.4626654167586546</v>
      </c>
      <c r="HU26" s="57">
        <f t="shared" si="133"/>
        <v>7.914917145204905</v>
      </c>
      <c r="HV26" s="57">
        <f t="shared" si="134"/>
        <v>9.3671688736511545</v>
      </c>
      <c r="HW26" s="57">
        <f t="shared" si="135"/>
        <v>9.525033806006185</v>
      </c>
      <c r="HX26" s="57">
        <f t="shared" si="136"/>
        <v>7.1723289560425423</v>
      </c>
      <c r="HY26" s="57">
        <f t="shared" si="137"/>
        <v>5.8817800921107422</v>
      </c>
      <c r="HZ26" s="57">
        <f t="shared" si="138"/>
        <v>5.155372699642597</v>
      </c>
      <c r="IA26" s="57">
        <f t="shared" si="139"/>
        <v>4.7211869234866652</v>
      </c>
      <c r="IB26" s="57">
        <f t="shared" si="140"/>
        <v>4.4738644285263129</v>
      </c>
      <c r="IC26" s="57">
        <f t="shared" si="141"/>
        <v>4.4184693030798829</v>
      </c>
      <c r="ID26" s="61">
        <f t="shared" si="142"/>
        <v>0.72000000000000008</v>
      </c>
      <c r="IE26" s="57">
        <f t="shared" si="143"/>
        <v>11.078575937121327</v>
      </c>
      <c r="IF26" s="57">
        <f t="shared" si="144"/>
        <v>7.3643532511962926</v>
      </c>
      <c r="IG26" s="57">
        <f t="shared" si="145"/>
        <v>7.7478105595295395</v>
      </c>
      <c r="IH26" s="57">
        <f t="shared" si="146"/>
        <v>8.2514231991878368</v>
      </c>
      <c r="II26" s="57">
        <f t="shared" si="147"/>
        <v>9.0033498045053442</v>
      </c>
      <c r="IJ26" s="57">
        <f t="shared" si="148"/>
        <v>9.8352992095196381</v>
      </c>
      <c r="IK26" s="57">
        <f t="shared" si="149"/>
        <v>10.587648045118511</v>
      </c>
      <c r="IL26" s="57">
        <f t="shared" si="150"/>
        <v>11.190110249399627</v>
      </c>
      <c r="IM26" s="57">
        <f t="shared" si="151"/>
        <v>11.58568723746955</v>
      </c>
      <c r="IN26" s="57">
        <f t="shared" si="152"/>
        <v>11.817900743995528</v>
      </c>
      <c r="IO26" s="57">
        <f t="shared" si="153"/>
        <v>11.933893484955853</v>
      </c>
      <c r="IP26" s="57">
        <f t="shared" si="154"/>
        <v>10.814862392279391</v>
      </c>
      <c r="IQ26" s="57">
        <f t="shared" si="155"/>
        <v>10.546823281099147</v>
      </c>
      <c r="IR26" s="57">
        <f t="shared" si="156"/>
        <v>10.278784169918904</v>
      </c>
      <c r="IS26" s="57">
        <f t="shared" si="157"/>
        <v>10.01074505873866</v>
      </c>
      <c r="IT26" s="57">
        <f t="shared" si="158"/>
        <v>10.520802022611495</v>
      </c>
      <c r="IU26" s="57">
        <f t="shared" si="159"/>
        <v>10.780736794451043</v>
      </c>
      <c r="IV26" s="57">
        <f t="shared" si="160"/>
        <v>10.928186873675685</v>
      </c>
      <c r="IW26" s="57">
        <f t="shared" si="161"/>
        <v>11.016821312896031</v>
      </c>
      <c r="IX26" s="57">
        <f t="shared" si="162"/>
        <v>11.067479585153288</v>
      </c>
      <c r="IY26" s="57">
        <f t="shared" si="163"/>
        <v>11.078843051688665</v>
      </c>
      <c r="IZ26" s="61">
        <f t="shared" si="164"/>
        <v>0.72000000000000008</v>
      </c>
      <c r="JA26" s="260" t="e">
        <f t="shared" si="240"/>
        <v>#N/A</v>
      </c>
      <c r="JB26" s="260" t="e">
        <f t="shared" si="241"/>
        <v>#N/A</v>
      </c>
      <c r="JC26" s="260" t="e">
        <f t="shared" si="242"/>
        <v>#N/A</v>
      </c>
      <c r="JD26" s="260" t="e">
        <f t="shared" si="243"/>
        <v>#N/A</v>
      </c>
      <c r="JE26" s="260" t="e">
        <f t="shared" si="244"/>
        <v>#N/A</v>
      </c>
      <c r="JF26" s="260" t="e">
        <f t="shared" si="245"/>
        <v>#N/A</v>
      </c>
      <c r="JG26" s="260" t="e">
        <f t="shared" si="246"/>
        <v>#N/A</v>
      </c>
      <c r="JH26" s="260" t="e">
        <f t="shared" si="247"/>
        <v>#N/A</v>
      </c>
      <c r="JI26" s="260" t="e">
        <f t="shared" si="248"/>
        <v>#N/A</v>
      </c>
      <c r="JJ26" s="260" t="e">
        <f t="shared" si="249"/>
        <v>#N/A</v>
      </c>
      <c r="JK26" s="260" t="e">
        <f t="shared" si="250"/>
        <v>#N/A</v>
      </c>
      <c r="JL26" s="260" t="e">
        <f t="shared" si="251"/>
        <v>#N/A</v>
      </c>
      <c r="JM26" s="260" t="e">
        <f t="shared" si="252"/>
        <v>#N/A</v>
      </c>
      <c r="JN26" s="260" t="e">
        <f t="shared" si="253"/>
        <v>#N/A</v>
      </c>
      <c r="JO26" s="260" t="e">
        <f t="shared" si="254"/>
        <v>#N/A</v>
      </c>
      <c r="JP26" s="260" t="e">
        <f t="shared" si="255"/>
        <v>#N/A</v>
      </c>
      <c r="JQ26" s="260" t="e">
        <f t="shared" si="256"/>
        <v>#N/A</v>
      </c>
      <c r="JR26" s="260" t="e">
        <f t="shared" si="257"/>
        <v>#N/A</v>
      </c>
      <c r="JS26" s="260" t="e">
        <f t="shared" si="258"/>
        <v>#N/A</v>
      </c>
      <c r="JT26" s="260" t="e">
        <f t="shared" si="259"/>
        <v>#N/A</v>
      </c>
      <c r="JU26" s="260" t="e">
        <f t="shared" si="260"/>
        <v>#N/A</v>
      </c>
      <c r="JV26" s="61">
        <f t="shared" si="166"/>
        <v>0.72000000000000008</v>
      </c>
      <c r="JW26" s="46">
        <f>IF(AND(KS26=0,HI26&lt;=$C$40),1,0)</f>
        <v>0</v>
      </c>
      <c r="JX26" s="46">
        <f>IF(AND(KT26=0,HJ26&lt;=$C$40),1,0)</f>
        <v>0</v>
      </c>
      <c r="JY26" s="46">
        <f>IF(AND(KU26=0,HK26&lt;=$C$40),1,0)</f>
        <v>0</v>
      </c>
      <c r="JZ26" s="46">
        <f>IF(AND(KV26=0,HL26&lt;=$C$40),1,0)</f>
        <v>0</v>
      </c>
      <c r="KA26" s="46">
        <f>IF(AND(KW26=0,HM26&lt;=$C$40),1,0)</f>
        <v>0</v>
      </c>
      <c r="KB26" s="46">
        <f>IF(AND(KX26=0,HN26&lt;=$C$40),1,0)</f>
        <v>0</v>
      </c>
      <c r="KC26" s="46">
        <f>IF(AND(KY26=0,HO26&lt;=$C$40),1,0)</f>
        <v>0</v>
      </c>
      <c r="KD26" s="46">
        <f>IF(AND(KZ26=0,HP26&lt;=$C$40),1,0)</f>
        <v>0</v>
      </c>
      <c r="KE26" s="46">
        <f>IF(AND(LA26=0,HQ26&lt;=$C$40),1,0)</f>
        <v>0</v>
      </c>
      <c r="KF26" s="46">
        <f>IF(AND(LB26=0,HR26&lt;=$C$40),1,0)</f>
        <v>0</v>
      </c>
      <c r="KG26" s="46">
        <f>IF(AND(LC26=0,HS26&lt;=$C$40),1,0)</f>
        <v>0</v>
      </c>
      <c r="KH26" s="46">
        <f>IF(AND(LD26=0,HT26&lt;=$C$40),1,0)</f>
        <v>0</v>
      </c>
      <c r="KI26" s="46">
        <f>IF(AND(LE26=0,HU26&lt;=$C$40),1,0)</f>
        <v>0</v>
      </c>
      <c r="KJ26" s="46">
        <f>IF(AND(LF26=0,HV26&lt;=$C$40),1,0)</f>
        <v>0</v>
      </c>
      <c r="KK26" s="46">
        <f>IF(AND(LG26=0,HW26&lt;=$C$40),1,0)</f>
        <v>0</v>
      </c>
      <c r="KL26" s="46">
        <f>IF(AND(LH26=0,HX26&lt;=$C$40),1,0)</f>
        <v>0</v>
      </c>
      <c r="KM26" s="46">
        <f>IF(AND(LI26=0,HY26&lt;=$C$40),1,0)</f>
        <v>0</v>
      </c>
      <c r="KN26" s="46">
        <f>IF(AND(LJ26=0,HZ26&lt;=$C$40),1,0)</f>
        <v>0</v>
      </c>
      <c r="KO26" s="46">
        <f>IF(AND(LK26=0,IA26&lt;=$C$40),1,0)</f>
        <v>0</v>
      </c>
      <c r="KP26" s="46">
        <f>IF(AND(LL26=0,IB26&lt;=$C$40),1,0)</f>
        <v>0</v>
      </c>
      <c r="KQ26" s="46">
        <f>IF(AND(LM26=0,IC26&lt;=$C$40),1,0)</f>
        <v>0</v>
      </c>
      <c r="KR26" s="61">
        <f t="shared" si="167"/>
        <v>0.72000000000000008</v>
      </c>
      <c r="KS26" s="1">
        <f>IF(OR(KS25=1,AND(OY26=1,LO26&lt;=$C$41)),1,0)</f>
        <v>0</v>
      </c>
      <c r="KT26" s="1">
        <f>IF(OR(KT25=1,AND(OZ26=1,LP26&lt;=$C$41)),1,0)</f>
        <v>0</v>
      </c>
      <c r="KU26" s="1">
        <f>IF(OR(KU25=1,AND(PA26=1,LQ26&lt;=$C$41)),1,0)</f>
        <v>0</v>
      </c>
      <c r="KV26" s="1">
        <f>IF(OR(KV25=1,AND(PB26=1,LR26&lt;=$C$41)),1,0)</f>
        <v>0</v>
      </c>
      <c r="KW26" s="1">
        <f>IF(OR(KW25=1,AND(PC26=1,LS26&lt;=$C$41)),1,0)</f>
        <v>0</v>
      </c>
      <c r="KX26" s="1">
        <f>IF(OR(KX25=1,AND(PD26=1,LT26&lt;=$C$41)),1,0)</f>
        <v>0</v>
      </c>
      <c r="KY26" s="1">
        <f>IF(OR(KY25=1,AND(PE26=1,LU26&lt;=$C$41)),1,0)</f>
        <v>0</v>
      </c>
      <c r="KZ26" s="1">
        <f>IF(OR(KZ25=1,AND(PF26=1,LV26&lt;=$C$41)),1,0)</f>
        <v>0</v>
      </c>
      <c r="LA26" s="1">
        <f>IF(OR(LA25=1,AND(PG26=1,LW26&lt;=$C$41)),1,0)</f>
        <v>0</v>
      </c>
      <c r="LB26" s="1">
        <f>IF(OR(LB25=1,AND(PH26=1,LX26&lt;=$C$41)),1,0)</f>
        <v>0</v>
      </c>
      <c r="LC26" s="1">
        <f>IF(OR(LC25=1,AND(PI26=1,LY26&lt;=$C$41)),1,0)</f>
        <v>0</v>
      </c>
      <c r="LD26" s="1">
        <f>IF(OR(LD25=1,AND(PJ26=1,LZ26&lt;=$C$41)),1,0)</f>
        <v>0</v>
      </c>
      <c r="LE26" s="1">
        <f>IF(OR(LE25=1,AND(PK26=1,MA26&lt;=$C$41)),1,0)</f>
        <v>0</v>
      </c>
      <c r="LF26" s="1">
        <f>IF(OR(LF25=1,AND(PL26=1,MB26&lt;=$C$41)),1,0)</f>
        <v>0</v>
      </c>
      <c r="LG26" s="1">
        <f>IF(OR(LG25=1,AND(PM26=1,MC26&lt;=$C$41)),1,0)</f>
        <v>0</v>
      </c>
      <c r="LH26" s="1">
        <f>IF(OR(LH25=1,AND(PN26=1,MD26&lt;=$C$41)),1,0)</f>
        <v>0</v>
      </c>
      <c r="LI26" s="1">
        <f>IF(OR(LI25=1,AND(PO26=1,ME26&lt;=$C$41)),1,0)</f>
        <v>0</v>
      </c>
      <c r="LJ26" s="1">
        <f>IF(OR(LJ25=1,AND(PP26=1,MF26&lt;=$C$41)),1,0)</f>
        <v>0</v>
      </c>
      <c r="LK26" s="1">
        <f>IF(OR(LK25=1,AND(PQ26=1,MG26&lt;=$C$41)),1,0)</f>
        <v>0</v>
      </c>
      <c r="LL26" s="1">
        <f>IF(OR(LL25=1,AND(PR26=1,MH26&lt;=$C$41)),1,0)</f>
        <v>0</v>
      </c>
      <c r="LM26" s="1">
        <f>IF(OR(LM25=1,AND(PS26=1,MI26&lt;=$C$41)),1,0)</f>
        <v>0</v>
      </c>
      <c r="LN26" s="61">
        <f t="shared" si="168"/>
        <v>0.72000000000000008</v>
      </c>
      <c r="LO26" s="57">
        <f t="shared" si="169"/>
        <v>10.649895687495171</v>
      </c>
      <c r="LP26" s="57">
        <f t="shared" si="170"/>
        <v>5.7623242222058177</v>
      </c>
      <c r="LQ26" s="57">
        <f t="shared" si="171"/>
        <v>7.8576104091590224</v>
      </c>
      <c r="LR26" s="57">
        <f t="shared" si="172"/>
        <v>9.4747816708191639</v>
      </c>
      <c r="LS26" s="57">
        <f t="shared" si="173"/>
        <v>10.544412684811931</v>
      </c>
      <c r="LT26" s="57">
        <f t="shared" si="174"/>
        <v>11.047170207512618</v>
      </c>
      <c r="LU26" s="57">
        <f t="shared" si="175"/>
        <v>10.976513659019984</v>
      </c>
      <c r="LV26" s="57">
        <f t="shared" si="176"/>
        <v>10.527133388509807</v>
      </c>
      <c r="LW26" s="57">
        <f t="shared" si="177"/>
        <v>9.8438279378496745</v>
      </c>
      <c r="LX26" s="57">
        <f t="shared" si="178"/>
        <v>9.0998176123288985</v>
      </c>
      <c r="LY26" s="57">
        <f t="shared" si="179"/>
        <v>8.380677604949005</v>
      </c>
      <c r="LZ26" s="57">
        <f t="shared" si="180"/>
        <v>5.4301371913618715</v>
      </c>
      <c r="MA26" s="57">
        <f t="shared" si="181"/>
        <v>6.6503653191257133</v>
      </c>
      <c r="MB26" s="57">
        <f t="shared" si="182"/>
        <v>7.8705934468895578</v>
      </c>
      <c r="MC26" s="57">
        <f t="shared" si="183"/>
        <v>9.0908215746533951</v>
      </c>
      <c r="MD26" s="57">
        <f t="shared" si="184"/>
        <v>9.8485696068767599</v>
      </c>
      <c r="ME26" s="57">
        <f t="shared" si="185"/>
        <v>10.232795693723816</v>
      </c>
      <c r="MF26" s="57">
        <f t="shared" si="186"/>
        <v>10.442369363232185</v>
      </c>
      <c r="MG26" s="57">
        <f t="shared" si="187"/>
        <v>10.565425303858353</v>
      </c>
      <c r="MH26" s="57">
        <f t="shared" si="188"/>
        <v>10.634793662996952</v>
      </c>
      <c r="MI26" s="57">
        <f t="shared" si="189"/>
        <v>10.650259003993284</v>
      </c>
      <c r="MJ26" s="61">
        <f t="shared" si="190"/>
        <v>0.72000000000000008</v>
      </c>
      <c r="MK26" s="57" t="e">
        <f>IF(AND(ABS(CG26)&gt;0,EU26*$C$19&gt;=DY25,NG26&lt;&gt;0),3,NA())</f>
        <v>#N/A</v>
      </c>
      <c r="ML26" s="57" t="e">
        <f t="shared" si="261"/>
        <v>#N/A</v>
      </c>
      <c r="MM26" s="57" t="e">
        <f t="shared" si="262"/>
        <v>#N/A</v>
      </c>
      <c r="MN26" s="57" t="e">
        <f t="shared" si="263"/>
        <v>#N/A</v>
      </c>
      <c r="MO26" s="57" t="e">
        <f t="shared" si="264"/>
        <v>#N/A</v>
      </c>
      <c r="MP26" s="57" t="e">
        <f t="shared" si="265"/>
        <v>#N/A</v>
      </c>
      <c r="MQ26" s="57" t="e">
        <f t="shared" si="266"/>
        <v>#N/A</v>
      </c>
      <c r="MR26" s="57" t="e">
        <f t="shared" si="267"/>
        <v>#N/A</v>
      </c>
      <c r="MS26" s="57" t="e">
        <f t="shared" si="268"/>
        <v>#N/A</v>
      </c>
      <c r="MT26" s="57" t="e">
        <f t="shared" si="269"/>
        <v>#N/A</v>
      </c>
      <c r="MU26" s="57" t="e">
        <f t="shared" si="270"/>
        <v>#N/A</v>
      </c>
      <c r="MV26" s="57" t="e">
        <f t="shared" si="271"/>
        <v>#N/A</v>
      </c>
      <c r="MW26" s="57" t="e">
        <f t="shared" si="272"/>
        <v>#N/A</v>
      </c>
      <c r="MX26" s="57" t="e">
        <f t="shared" si="273"/>
        <v>#N/A</v>
      </c>
      <c r="MY26" s="57" t="e">
        <f t="shared" si="274"/>
        <v>#N/A</v>
      </c>
      <c r="MZ26" s="57" t="e">
        <f t="shared" si="275"/>
        <v>#N/A</v>
      </c>
      <c r="NA26" s="57" t="e">
        <f t="shared" si="276"/>
        <v>#N/A</v>
      </c>
      <c r="NB26" s="57" t="e">
        <f t="shared" si="277"/>
        <v>#N/A</v>
      </c>
      <c r="NC26" s="57" t="e">
        <f t="shared" si="278"/>
        <v>#N/A</v>
      </c>
      <c r="ND26" s="57" t="e">
        <f t="shared" si="279"/>
        <v>#N/A</v>
      </c>
      <c r="NE26" s="57" t="e">
        <f t="shared" si="280"/>
        <v>#N/A</v>
      </c>
      <c r="NF26" s="61">
        <f t="shared" si="211"/>
        <v>0.72000000000000008</v>
      </c>
      <c r="NG26" s="260">
        <f>IF(OY25=0,MIN('Drive Train'!$F$35-FQ25*$C$19*'Drive Train'!$F$39,NG25+$C$39)-$C$7,IF(LO25-1&lt;=0,0,IF($C$37=Motors!$C$29,MAX(MAX(NG$8:NG25)*-1,NG25-$C$39),MAX(0,MAX(NG$8:NG25)*-1,NG25-$C$39))))</f>
        <v>11.078575937121327</v>
      </c>
      <c r="NH26" s="260">
        <f>IF(OZ25=0,MIN('Drive Train'!$F$35-FR25*$C$19*'Drive Train'!$F$39,NH25+$C$39)-$C$7,IF(LP25-1&lt;=0,0,IF($C$37=Motors!$C$29,MAX(MAX(NH$8:NH25)*-1,NH25-$C$39),MAX(0,MAX(NH$8:NH25)*-1,NH25-$C$39))))</f>
        <v>7.3643532511962926</v>
      </c>
      <c r="NI26" s="260">
        <f>IF(PA25=0,MIN('Drive Train'!$F$35-FS25*$C$19*'Drive Train'!$F$39,NI25+$C$39)-$C$7,IF(LQ25-1&lt;=0,0,IF($C$37=Motors!$C$29,MAX(MAX(NI$8:NI25)*-1,NI25-$C$39),MAX(0,MAX(NI$8:NI25)*-1,NI25-$C$39))))</f>
        <v>7.7478105595295395</v>
      </c>
      <c r="NJ26" s="260">
        <f>IF(PB25=0,MIN('Drive Train'!$F$35-FT25*$C$19*'Drive Train'!$F$39,NJ25+$C$39)-$C$7,IF(LR25-1&lt;=0,0,IF($C$37=Motors!$C$29,MAX(MAX(NJ$8:NJ25)*-1,NJ25-$C$39),MAX(0,MAX(NJ$8:NJ25)*-1,NJ25-$C$39))))</f>
        <v>8.2514231991878368</v>
      </c>
      <c r="NK26" s="260">
        <f>IF(PC25=0,MIN('Drive Train'!$F$35-FU25*$C$19*'Drive Train'!$F$39,NK25+$C$39)-$C$7,IF(LS25-1&lt;=0,0,IF($C$37=Motors!$C$29,MAX(MAX(NK$8:NK25)*-1,NK25-$C$39),MAX(0,MAX(NK$8:NK25)*-1,NK25-$C$39))))</f>
        <v>9.0033498045053442</v>
      </c>
      <c r="NL26" s="260">
        <f>IF(PD25=0,MIN('Drive Train'!$F$35-FV25*$C$19*'Drive Train'!$F$39,NL25+$C$39)-$C$7,IF(LT25-1&lt;=0,0,IF($C$37=Motors!$C$29,MAX(MAX(NL$8:NL25)*-1,NL25-$C$39),MAX(0,MAX(NL$8:NL25)*-1,NL25-$C$39))))</f>
        <v>9.8352992095196381</v>
      </c>
      <c r="NM26" s="260">
        <f>IF(PE25=0,MIN('Drive Train'!$F$35-FW25*$C$19*'Drive Train'!$F$39,NM25+$C$39)-$C$7,IF(LU25-1&lt;=0,0,IF($C$37=Motors!$C$29,MAX(MAX(NM$8:NM25)*-1,NM25-$C$39),MAX(0,MAX(NM$8:NM25)*-1,NM25-$C$39))))</f>
        <v>10.587648045118511</v>
      </c>
      <c r="NN26" s="260">
        <f>IF(PF25=0,MIN('Drive Train'!$F$35-FX25*$C$19*'Drive Train'!$F$39,NN25+$C$39)-$C$7,IF(LV25-1&lt;=0,0,IF($C$37=Motors!$C$29,MAX(MAX(NN$8:NN25)*-1,NN25-$C$39),MAX(0,MAX(NN$8:NN25)*-1,NN25-$C$39))))</f>
        <v>11.190110249399627</v>
      </c>
      <c r="NO26" s="260">
        <f>IF(PG25=0,MIN('Drive Train'!$F$35-FY25*$C$19*'Drive Train'!$F$39,NO25+$C$39)-$C$7,IF(LW25-1&lt;=0,0,IF($C$37=Motors!$C$29,MAX(MAX(NO$8:NO25)*-1,NO25-$C$39),MAX(0,MAX(NO$8:NO25)*-1,NO25-$C$39))))</f>
        <v>11.58568723746955</v>
      </c>
      <c r="NP26" s="260">
        <f>IF(PH25=0,MIN('Drive Train'!$F$35-FZ25*$C$19*'Drive Train'!$F$39,NP25+$C$39)-$C$7,IF(LX25-1&lt;=0,0,IF($C$37=Motors!$C$29,MAX(MAX(NP$8:NP25)*-1,NP25-$C$39),MAX(0,MAX(NP$8:NP25)*-1,NP25-$C$39))))</f>
        <v>11.817900743995528</v>
      </c>
      <c r="NQ26" s="260">
        <f>IF(PI25=0,MIN('Drive Train'!$F$35-GA25*$C$19*'Drive Train'!$F$39,NQ25+$C$39)-$C$7,IF(LY25-1&lt;=0,0,IF($C$37=Motors!$C$29,MAX(MAX(NQ$8:NQ25)*-1,NQ25-$C$39),MAX(0,MAX(NQ$8:NQ25)*-1,NQ25-$C$39))))</f>
        <v>11.933893484955853</v>
      </c>
      <c r="NR26" s="260">
        <f>IF(PJ25=0,MIN('Drive Train'!$F$35-GB25*$C$19*'Drive Train'!$F$39,NR25+$C$39)-$C$7,IF(LZ25-1&lt;=0,0,IF($C$37=Motors!$C$29,MAX(MAX(NR$8:NR25)*-1,NR25-$C$39),MAX(0,MAX(NR$8:NR25)*-1,NR25-$C$39))))</f>
        <v>10.814862392279391</v>
      </c>
      <c r="NS26" s="260">
        <f>IF(PK25=0,MIN('Drive Train'!$F$35-GC25*$C$19*'Drive Train'!$F$39,NS25+$C$39)-$C$7,IF(MA25-1&lt;=0,0,IF($C$37=Motors!$C$29,MAX(MAX(NS$8:NS25)*-1,NS25-$C$39),MAX(0,MAX(NS$8:NS25)*-1,NS25-$C$39))))</f>
        <v>10.546823281099147</v>
      </c>
      <c r="NT26" s="260">
        <f>IF(PL25=0,MIN('Drive Train'!$F$35-GD25*$C$19*'Drive Train'!$F$39,NT25+$C$39)-$C$7,IF(MB25-1&lt;=0,0,IF($C$37=Motors!$C$29,MAX(MAX(NT$8:NT25)*-1,NT25-$C$39),MAX(0,MAX(NT$8:NT25)*-1,NT25-$C$39))))</f>
        <v>10.278784169918904</v>
      </c>
      <c r="NU26" s="260">
        <f>IF(PM25=0,MIN('Drive Train'!$F$35-GE25*$C$19*'Drive Train'!$F$39,NU25+$C$39)-$C$7,IF(MC25-1&lt;=0,0,IF($C$37=Motors!$C$29,MAX(MAX(NU$8:NU25)*-1,NU25-$C$39),MAX(0,MAX(NU$8:NU25)*-1,NU25-$C$39))))</f>
        <v>10.01074505873866</v>
      </c>
      <c r="NV26" s="260">
        <f>IF(PN25=0,MIN('Drive Train'!$F$35-GF25*$C$19*'Drive Train'!$F$39,NV25+$C$39)-$C$7,IF(MD25-1&lt;=0,0,IF($C$37=Motors!$C$29,MAX(MAX(NV$8:NV25)*-1,NV25-$C$39),MAX(0,MAX(NV$8:NV25)*-1,NV25-$C$39))))</f>
        <v>10.520802022611495</v>
      </c>
      <c r="NW26" s="260">
        <f>IF(PO25=0,MIN('Drive Train'!$F$35-GG25*$C$19*'Drive Train'!$F$39,NW25+$C$39)-$C$7,IF(ME25-1&lt;=0,0,IF($C$37=Motors!$C$29,MAX(MAX(NW$8:NW25)*-1,NW25-$C$39),MAX(0,MAX(NW$8:NW25)*-1,NW25-$C$39))))</f>
        <v>10.780736794451043</v>
      </c>
      <c r="NX26" s="260">
        <f>IF(PP25=0,MIN('Drive Train'!$F$35-GH25*$C$19*'Drive Train'!$F$39,NX25+$C$39)-$C$7,IF(MF25-1&lt;=0,0,IF($C$37=Motors!$C$29,MAX(MAX(NX$8:NX25)*-1,NX25-$C$39),MAX(0,MAX(NX$8:NX25)*-1,NX25-$C$39))))</f>
        <v>10.928186873675685</v>
      </c>
      <c r="NY26" s="260">
        <f>IF(PQ25=0,MIN('Drive Train'!$F$35-GI25*$C$19*'Drive Train'!$F$39,NY25+$C$39)-$C$7,IF(MG25-1&lt;=0,0,IF($C$37=Motors!$C$29,MAX(MAX(NY$8:NY25)*-1,NY25-$C$39),MAX(0,MAX(NY$8:NY25)*-1,NY25-$C$39))))</f>
        <v>11.016821312896031</v>
      </c>
      <c r="NZ26" s="260">
        <f>IF(PR25=0,MIN('Drive Train'!$F$35-GJ25*$C$19*'Drive Train'!$F$39,NZ25+$C$39)-$C$7,IF(MH25-1&lt;=0,0,IF($C$37=Motors!$C$29,MAX(MAX(NZ$8:NZ25)*-1,NZ25-$C$39),MAX(0,MAX(NZ$8:NZ25)*-1,NZ25-$C$39))))</f>
        <v>11.067479585153288</v>
      </c>
      <c r="OA26" s="260">
        <f>IF(PS25=0,MIN('Drive Train'!$F$35-GK25*$C$19*'Drive Train'!$F$39,OA25+$C$39)-$C$7,IF(MI25-1&lt;=0,0,IF($C$37=Motors!$C$29,MAX(MAX(OA$8:OA25)*-1,OA25-$C$39),MAX(0,MAX(OA$8:OA25)*-1,OA25-$C$39))))</f>
        <v>11.078843051688665</v>
      </c>
      <c r="OB26" s="61">
        <f t="shared" si="212"/>
        <v>0.72000000000000008</v>
      </c>
      <c r="OC26" s="260">
        <f>'Drive Train'!$F$35-(FQ26*$C$13)*$C$19*'Drive Train'!$F$39</f>
        <v>11.642737457046628</v>
      </c>
      <c r="OD26" s="260">
        <f>'Drive Train'!$F$35-(FR26*$C$13)*$C$19*'Drive Train'!$F$39</f>
        <v>8.7769099095160161</v>
      </c>
      <c r="OE26" s="260">
        <f>'Drive Train'!$F$35-(FS26*$C$13)*$C$19*'Drive Train'!$F$39</f>
        <v>9.0795656349592537</v>
      </c>
      <c r="OF26" s="260">
        <f>'Drive Train'!$F$35-(FT26*$C$13)*$C$19*'Drive Train'!$F$39</f>
        <v>9.4768215661419877</v>
      </c>
      <c r="OG26" s="260">
        <f>'Drive Train'!$F$35-(FU26*$C$13)*$C$19*'Drive Train'!$F$39</f>
        <v>10.084512730899803</v>
      </c>
      <c r="OH26" s="260">
        <f>'Drive Train'!$F$35-(FV26*$C$13)*$C$19*'Drive Train'!$F$39</f>
        <v>10.726308979839793</v>
      </c>
      <c r="OI26" s="260">
        <f>'Drive Train'!$F$35-(FW26*$C$13)*$C$19*'Drive Train'!$F$39</f>
        <v>11.289794914337911</v>
      </c>
      <c r="OJ26" s="260">
        <f>'Drive Train'!$F$35-(FX26*$C$13)*$C$19*'Drive Train'!$F$39</f>
        <v>11.720745470424088</v>
      </c>
      <c r="OK26" s="260">
        <f>'Drive Train'!$F$35-(FY26*$C$13)*$C$19*'Drive Train'!$F$39</f>
        <v>11.988183092973683</v>
      </c>
      <c r="OL26" s="260">
        <f>'Drive Train'!$F$35-(FZ26*$C$13)*$C$19*'Drive Train'!$F$39</f>
        <v>12.134752907083191</v>
      </c>
      <c r="OM26" s="260">
        <f>'Drive Train'!$F$35-(GA26*$C$13)*$C$19*'Drive Train'!$F$39</f>
        <v>12.202590670085215</v>
      </c>
      <c r="ON26" s="260">
        <f>'Drive Train'!$F$35-(GB26*$C$13)*$C$19*'Drive Train'!$F$39</f>
        <v>11.366327099515116</v>
      </c>
      <c r="OO26" s="260">
        <f>'Drive Train'!$F$35-(GC26*$C$13)*$C$19*'Drive Train'!$F$39</f>
        <v>11.169832564293024</v>
      </c>
      <c r="OP26" s="260">
        <f>'Drive Train'!$F$35-(GD26*$C$13)*$C$19*'Drive Train'!$F$39</f>
        <v>10.973338029070932</v>
      </c>
      <c r="OQ26" s="260">
        <f>'Drive Train'!$F$35-(GE26*$C$13)*$C$19*'Drive Train'!$F$39</f>
        <v>10.951978373645247</v>
      </c>
      <c r="OR26" s="260">
        <f>'Drive Train'!$F$35-(GF26*$C$13)*$C$19*'Drive Train'!$F$39</f>
        <v>11.270307239745458</v>
      </c>
      <c r="OS26" s="260">
        <f>'Drive Train'!$F$35-(GG26*$C$13)*$C$19*'Drive Train'!$F$39</f>
        <v>11.444922834433706</v>
      </c>
      <c r="OT26" s="260">
        <f>'Drive Train'!$F$35-(GH26*$C$13)*$C$19*'Drive Train'!$F$39</f>
        <v>11.543208193761616</v>
      </c>
      <c r="OU26" s="260">
        <f>'Drive Train'!$F$35-(GI26*$C$13)*$C$19*'Drive Train'!$F$39</f>
        <v>11.601954987182259</v>
      </c>
      <c r="OV26" s="260">
        <f>'Drive Train'!$F$35-(GJ26*$C$13)*$C$19*'Drive Train'!$F$39</f>
        <v>11.635418551208584</v>
      </c>
      <c r="OW26" s="260">
        <f>'Drive Train'!$F$35-(GK26*$C$13)*$C$19*'Drive Train'!$F$39</f>
        <v>11.64291369768695</v>
      </c>
      <c r="OX26" s="61">
        <f t="shared" si="213"/>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7">
        <f t="shared" si="214"/>
        <v>0.72000000000000008</v>
      </c>
      <c r="PU26" s="57">
        <f t="shared" si="215"/>
        <v>5.0438228104242366</v>
      </c>
      <c r="PV26" s="57">
        <f t="shared" si="216"/>
        <v>2.2461197223815588</v>
      </c>
      <c r="PW26" s="57">
        <f t="shared" si="217"/>
        <v>3.118751961450295</v>
      </c>
      <c r="PX26" s="57">
        <f t="shared" si="218"/>
        <v>3.8602578878803802</v>
      </c>
      <c r="PY26" s="57">
        <f t="shared" si="219"/>
        <v>4.4438819106349969</v>
      </c>
      <c r="PZ26" s="57">
        <f t="shared" si="220"/>
        <v>4.8449950076299411</v>
      </c>
      <c r="QA26" s="57">
        <f t="shared" si="221"/>
        <v>5.0086993310919272</v>
      </c>
      <c r="QB26" s="57">
        <f t="shared" si="222"/>
        <v>5.0324252897978861</v>
      </c>
      <c r="QC26" s="57">
        <f t="shared" si="223"/>
        <v>4.9083575584467551</v>
      </c>
      <c r="QD26" s="57">
        <f t="shared" si="224"/>
        <v>4.7306531799552181</v>
      </c>
      <c r="QE26" s="57">
        <f t="shared" si="225"/>
        <v>4.5263686140143413</v>
      </c>
      <c r="QF26" s="57">
        <f t="shared" si="226"/>
        <v>2.1872634324543645</v>
      </c>
      <c r="QG26" s="57">
        <f t="shared" si="227"/>
        <v>2.6787722597738322</v>
      </c>
      <c r="QH26" s="57">
        <f t="shared" si="228"/>
        <v>3.170281087093302</v>
      </c>
      <c r="QI26" s="57">
        <f t="shared" si="229"/>
        <v>3.6607544049758949</v>
      </c>
      <c r="QJ26" s="57">
        <f t="shared" si="230"/>
        <v>4.1015235648015214</v>
      </c>
      <c r="QK26" s="57">
        <f t="shared" si="231"/>
        <v>4.4471434722051528</v>
      </c>
      <c r="QL26" s="57">
        <f t="shared" si="232"/>
        <v>4.7020625084365371</v>
      </c>
      <c r="QM26" s="57">
        <f t="shared" si="233"/>
        <v>4.8861815309108261</v>
      </c>
      <c r="QN26" s="57">
        <f t="shared" si="234"/>
        <v>5.0078154630991705</v>
      </c>
      <c r="QO26" s="57">
        <f t="shared" si="235"/>
        <v>5.0414604346697107</v>
      </c>
      <c r="QP26" s="61">
        <f t="shared" si="236"/>
        <v>0.72000000000000008</v>
      </c>
      <c r="QQ26" s="57">
        <f>MIN(FQ26,$C$16)*$C$17*1000/60/60/$C$21</f>
        <v>0.18736839541677242</v>
      </c>
      <c r="QR26" s="57">
        <f>MIN(FR26,$C$16)*$C$17*1000/60/60/$C$21</f>
        <v>0.89645603499259818</v>
      </c>
      <c r="QS26" s="57">
        <f>MIN(FS26,$C$16)*$C$17*1000/60/60/$C$21</f>
        <v>0.82157035872656636</v>
      </c>
      <c r="QT26" s="57">
        <f>MIN(FT26,$C$16)*$C$17*1000/60/60/$C$21</f>
        <v>0.72327788792085279</v>
      </c>
      <c r="QU26" s="57">
        <f>MIN(FU26,$C$16)*$C$17*1000/60/60/$C$21</f>
        <v>0.57291772616565562</v>
      </c>
      <c r="QV26" s="57">
        <f>MIN(FV26,$C$16)*$C$17*1000/60/60/$C$21</f>
        <v>0.41411899187279372</v>
      </c>
      <c r="QW26" s="57">
        <f>MIN(FW26,$C$16)*$C$17*1000/60/60/$C$21</f>
        <v>0.27469646745336818</v>
      </c>
      <c r="QX26" s="57">
        <f>MIN(FX26,$C$16)*$C$17*1000/60/60/$C$21</f>
        <v>0.16806698346632701</v>
      </c>
      <c r="QY26" s="57">
        <f>MIN(FY26,$C$16)*$C$17*1000/60/60/$C$21</f>
        <v>0.10189527237684873</v>
      </c>
      <c r="QZ26" s="57">
        <f>MIN(FZ26,$C$16)*$C$17*1000/60/60/$C$21</f>
        <v>6.5629711453780826E-2</v>
      </c>
      <c r="RA26" s="57">
        <f>MIN(GA26,$C$16)*$C$17*1000/60/60/$C$21</f>
        <v>4.8844710108302818E-2</v>
      </c>
      <c r="RB26" s="57">
        <f>MIN(GB26,$C$16)*$C$17*1000/60/60/$C$21</f>
        <v>0.25576021757830331</v>
      </c>
      <c r="RC26" s="57">
        <f>MIN(GC26,$C$16)*$C$17*1000/60/60/$C$21</f>
        <v>0.30437858133513146</v>
      </c>
      <c r="RD26" s="57">
        <f>MIN(GD26,$C$16)*$C$17*1000/60/60/$C$21</f>
        <v>0.3529969450919595</v>
      </c>
      <c r="RE26" s="57">
        <f>MIN(GE26,$C$16)*$C$17*1000/60/60/$C$21</f>
        <v>0.35828193429551553</v>
      </c>
      <c r="RF26" s="57">
        <f>MIN(GF26,$C$16)*$C$17*1000/60/60/$C$21</f>
        <v>0.27951827509824589</v>
      </c>
      <c r="RG26" s="57">
        <f>MIN(GG26,$C$16)*$C$17*1000/60/60/$C$21</f>
        <v>0.23631338652171305</v>
      </c>
      <c r="RH26" s="57">
        <f>MIN(GH26,$C$16)*$C$17*1000/60/60/$C$21</f>
        <v>0.21199477966389901</v>
      </c>
      <c r="RI26" s="57">
        <f>MIN(GI26,$C$16)*$C$17*1000/60/60/$C$21</f>
        <v>0.19745914400948353</v>
      </c>
      <c r="RJ26" s="57">
        <f>MIN(GJ26,$C$16)*$C$17*1000/60/60/$C$21</f>
        <v>0.18917930189279095</v>
      </c>
      <c r="RK26" s="57">
        <f>MIN(GK26,$C$16)*$C$17*1000/60/60/$C$21</f>
        <v>0.18732478844546246</v>
      </c>
      <c r="RL26" s="61">
        <f t="shared" si="237"/>
        <v>0.72000000000000008</v>
      </c>
      <c r="RM26" s="2">
        <f>IF(AND(LO26&gt;=LO$6*'Drive Train'!$AA$52,LO26&lt;=LO$6*'Drive Train'!$AA$53,KS26=0,JW26=0,EU26&gt;0),$C$17,0)</f>
        <v>0.04</v>
      </c>
      <c r="RN26" s="2">
        <f>IF(AND(LP26&gt;=LP$6*'Drive Train'!$AA$52,LP26&lt;=LP$6*'Drive Train'!$AA$53,KT26=0,JX26=0,EV26&gt;0),$C$17,0)</f>
        <v>0</v>
      </c>
      <c r="RO26" s="2">
        <f>IF(AND(LQ26&gt;=LQ$6*'Drive Train'!$AA$52,LQ26&lt;=LQ$6*'Drive Train'!$AA$53,KU26=0,JY26=0,EW26&gt;0),$C$17,0)</f>
        <v>0</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0.04</v>
      </c>
      <c r="RT26" s="2">
        <f>IF(AND(LV26&gt;=LV$6*'Drive Train'!$AA$52,LV26&lt;=LV$6*'Drive Train'!$AA$53,KZ26=0,KD26=0,FB26&gt;0),$C$17,0)</f>
        <v>0.04</v>
      </c>
      <c r="RU26" s="2">
        <f>IF(AND(LW26&gt;=LW$6*'Drive Train'!$AA$52,LW26&lt;=LW$6*'Drive Train'!$AA$53,LA26=0,KE26=0,FC26&gt;0),$C$17,0)</f>
        <v>0.04</v>
      </c>
      <c r="RV26" s="2">
        <f>IF(AND(LX26&gt;=LX$6*'Drive Train'!$AA$52,LX26&lt;=LX$6*'Drive Train'!$AA$53,LB26=0,KF26=0,FD26&gt;0),$C$17,0)</f>
        <v>0.04</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61">
        <f t="shared" si="238"/>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48">
        <f t="shared" si="239"/>
        <v>0.72000000000000008</v>
      </c>
    </row>
    <row r="27" spans="1:524" x14ac:dyDescent="0.2">
      <c r="B27" s="3" t="s">
        <v>294</v>
      </c>
      <c r="C27" s="46">
        <f>(C26/C12*(C14-C15)+C15)*C19*C13</f>
        <v>213.37699270030311</v>
      </c>
      <c r="D27" s="5"/>
      <c r="E27" s="407" t="e">
        <f>(E26/C12*(C14-C15)+C15)*C19*C13</f>
        <v>#N/A</v>
      </c>
      <c r="P27" s="5"/>
      <c r="R27" s="63">
        <f t="shared" si="114"/>
        <v>0.76000000000000012</v>
      </c>
      <c r="S27" s="2">
        <f>NG27/'Drive Train'!$F$35</f>
        <v>0.9040577910802825</v>
      </c>
      <c r="T27" s="2">
        <f>NH27/'Drive Train'!$F$35</f>
        <v>0.59590429134580825</v>
      </c>
      <c r="U27" s="2">
        <f>NI27/'Drive Train'!$F$35</f>
        <v>0.62844791773755404</v>
      </c>
      <c r="V27" s="2">
        <f>NJ27/'Drive Train'!$F$35</f>
        <v>0.67116360926257934</v>
      </c>
      <c r="W27" s="2">
        <f>NK27/'Drive Train'!$F$35</f>
        <v>0.73650674525804327</v>
      </c>
      <c r="X27" s="2">
        <f>NL27/'Drive Train'!$F$35</f>
        <v>0.8055170946064294</v>
      </c>
      <c r="Y27" s="2">
        <f>NM27/'Drive Train'!$F$35</f>
        <v>0.86610698003633457</v>
      </c>
      <c r="Z27" s="2">
        <f>NN27/'Drive Train'!$F$35</f>
        <v>0.91244574950796653</v>
      </c>
      <c r="AA27" s="2">
        <f>NO27/'Drive Train'!$F$35</f>
        <v>0.94120248311544985</v>
      </c>
      <c r="AB27" s="2">
        <f>NP27/'Drive Train'!$F$35</f>
        <v>0.95696267818098812</v>
      </c>
      <c r="AC27" s="2">
        <f>NQ27/'Drive Train'!$F$35</f>
        <v>0.96425706129948541</v>
      </c>
      <c r="AD27" s="2">
        <f>NR27/'Drive Train'!$F$35</f>
        <v>0.87433624725968995</v>
      </c>
      <c r="AE27" s="2">
        <f>NS27/'Drive Train'!$F$35</f>
        <v>0.85320780261215301</v>
      </c>
      <c r="AF27" s="2">
        <f>NT27/'Drive Train'!$F$35</f>
        <v>0.8320793579646163</v>
      </c>
      <c r="AG27" s="2">
        <f>NU27/'Drive Train'!$F$35</f>
        <v>0.82978262082206944</v>
      </c>
      <c r="AH27" s="2">
        <f>NV27/'Drive Train'!$F$35</f>
        <v>0.86401153115542562</v>
      </c>
      <c r="AI27" s="2">
        <f>NW27/'Drive Train'!$F$35</f>
        <v>0.88278740155201141</v>
      </c>
      <c r="AJ27" s="2">
        <f>NX27/'Drive Train'!$F$35</f>
        <v>0.89335571975931349</v>
      </c>
      <c r="AK27" s="2">
        <f>NY27/'Drive Train'!$F$35</f>
        <v>0.89967257926690958</v>
      </c>
      <c r="AL27" s="2">
        <f>NZ27/'Drive Train'!$F$35</f>
        <v>0.90327081195791226</v>
      </c>
      <c r="AM27" s="2">
        <f>OA27/'Drive Train'!$F$35</f>
        <v>0.90407674168676888</v>
      </c>
      <c r="AN27" s="61">
        <f t="shared" si="115"/>
        <v>0.76000000000000012</v>
      </c>
      <c r="AO27" s="46">
        <f>LO27*12*60/(PI() * 'Drive Train'!$F$15)/S$6*ABS(S27)</f>
        <v>4005.773174629795</v>
      </c>
      <c r="AP27" s="46">
        <f>LP27*12*60/(PI() * 'Drive Train'!$F$15)/T$6*ABS(T27)</f>
        <v>415.14613805298251</v>
      </c>
      <c r="AQ27" s="46">
        <f>LQ27*12*60/(PI() * 'Drive Train'!$F$15)/U$6*ABS(U27)</f>
        <v>859.26497927230787</v>
      </c>
      <c r="AR27" s="46">
        <f>LR27*12*60/(PI() * 'Drive Train'!$F$15)/V$6*ABS(V27)</f>
        <v>1439.544017408306</v>
      </c>
      <c r="AS27" s="46">
        <f>LS27*12*60/(PI() * 'Drive Train'!$F$15)/W$6*ABS(W27)</f>
        <v>2158.4978285382022</v>
      </c>
      <c r="AT27" s="46">
        <f>LT27*12*60/(PI() * 'Drive Train'!$F$15)/X$6*ABS(X27)</f>
        <v>2921.8252540728618</v>
      </c>
      <c r="AU27" s="46">
        <f>LU27*12*60/(PI() * 'Drive Train'!$F$15)/Y$6*ABS(Y27)</f>
        <v>3591.4141536288857</v>
      </c>
      <c r="AV27" s="46">
        <f>LV27*12*60/(PI() * 'Drive Train'!$F$15)/Z$6*ABS(Z27)</f>
        <v>4096.4163865524461</v>
      </c>
      <c r="AW27" s="46">
        <f>LW27*12*60/(PI() * 'Drive Train'!$F$15)/AA$6*ABS(AA27)</f>
        <v>4402.8551563191813</v>
      </c>
      <c r="AX27" s="46">
        <f>LX27*12*60/(PI() * 'Drive Train'!$F$15)/AB$6*ABS(AB27)</f>
        <v>4565.8861692423734</v>
      </c>
      <c r="AY27" s="46">
        <f>LY27*12*60/(PI() * 'Drive Train'!$F$15)/AC$6*ABS(AC27)</f>
        <v>4638.870047983035</v>
      </c>
      <c r="AZ27" s="46">
        <f>LZ27*12*60/(PI() * 'Drive Train'!$F$15)/AD$6*ABS(AD27)</f>
        <v>2035.5502196294892</v>
      </c>
      <c r="BA27" s="46">
        <f>MA27*12*60/(PI() * 'Drive Train'!$F$15)/AE$6*ABS(AE27)</f>
        <v>2432.7240982998751</v>
      </c>
      <c r="BB27" s="46">
        <f>MB27*12*60/(PI() * 'Drive Train'!$F$15)/AF$6*ABS(AF27)</f>
        <v>2807.7909117975487</v>
      </c>
      <c r="BC27" s="46">
        <f>MC27*12*60/(PI() * 'Drive Train'!$F$15)/AG$6*ABS(AG27)</f>
        <v>3216.566257487978</v>
      </c>
      <c r="BD27" s="46">
        <f>MD27*12*60/(PI() * 'Drive Train'!$F$15)/AH$6*ABS(AH27)</f>
        <v>3583.9151399789275</v>
      </c>
      <c r="BE27" s="46">
        <f>ME27*12*60/(PI() * 'Drive Train'!$F$15)/AI$6*ABS(AI27)</f>
        <v>3781.9624516922117</v>
      </c>
      <c r="BF27" s="46">
        <f>MF27*12*60/(PI() * 'Drive Train'!$F$15)/AJ$6*ABS(AJ27)</f>
        <v>3893.237440590734</v>
      </c>
      <c r="BG27" s="46">
        <f>MG27*12*60/(PI() * 'Drive Train'!$F$15)/AK$6*ABS(AK27)</f>
        <v>3959.6803541241879</v>
      </c>
      <c r="BH27" s="46">
        <f>MH27*12*60/(PI() * 'Drive Train'!$F$15)/AL$6*ABS(AL27)</f>
        <v>3997.5032717492886</v>
      </c>
      <c r="BI27" s="46">
        <f>MI27*12*60/(PI() * 'Drive Train'!$F$15)/AM$6*ABS(AM27)</f>
        <v>4005.9722912683992</v>
      </c>
      <c r="BJ27" s="61">
        <f t="shared" si="65"/>
        <v>0.76000000000000012</v>
      </c>
      <c r="BK27" s="2">
        <f>IF(OR(KS26=1,AND($C$37=Motors!$C$31,OY26=1)),0,IF(NG27=0,-(CG26+$C$15)/($C$14-$C$15)*$C$12,($C$11*S27-AO27)/($C$11*S27)*$C$12*S27))</f>
        <v>0.43377498931995695</v>
      </c>
      <c r="BL27" s="2">
        <f>IF(OR(KT26=1,AND($C$37=Motors!$C$31,OZ26=1)),0,IF(NH27=0,-(CH26+$C$15)/($C$14-$C$15)*$C$12,($C$11*T27-AP27)/($C$11*T27)*$C$12*T27))</f>
        <v>1.2774717433507448</v>
      </c>
      <c r="BM27" s="2">
        <f>IF(OR(KU26=1,AND($C$37=Motors!$C$31,PA26=1)),0,IF(NI27=0,-(CI26+$C$15)/($C$14-$C$15)*$C$12,($C$11*U27-AQ27)/($C$11*U27)*$C$12*U27))</f>
        <v>1.1594430688282671</v>
      </c>
      <c r="BN27" s="2">
        <f>IF(OR(KV26=1,AND($C$37=Motors!$C$31,PB26=1)),0,IF(NJ27=0,-(CJ26+$C$15)/($C$14-$C$15)*$C$12,($C$11*V27-AR27)/($C$11*V27)*$C$12*V27))</f>
        <v>1.0057063374512385</v>
      </c>
      <c r="BO27" s="2">
        <f>IF(OR(KW26=1,AND($C$37=Motors!$C$31,PC26=1)),0,IF(NK27=0,-(CK26+$C$15)/($C$14-$C$15)*$C$12,($C$11*W27-AS27)/($C$11*W27)*$C$12*W27))</f>
        <v>0.84570885353526559</v>
      </c>
      <c r="BP27" s="2">
        <f>IF(OR(KX26=1,AND($C$37=Motors!$C$31,PD26=1)),0,IF(NL27=0,-(CL26+$C$15)/($C$14-$C$15)*$C$12,($C$11*X27-AT27)/($C$11*X27)*$C$12*X27))</f>
        <v>0.67493876626501403</v>
      </c>
      <c r="BQ27" s="2">
        <f>IF(OR(KY26=1,AND($C$37=Motors!$C$31,PE26=1)),0,IF(NM27=0,-(CM26+$C$15)/($C$14-$C$15)*$C$12,($C$11*Y27-AU27)/($C$11*Y27)*$C$12*Y27))</f>
        <v>0.52527264344956281</v>
      </c>
      <c r="BR27" s="2">
        <f>IF(OR(KZ26=1,AND($C$37=Motors!$C$31,PF26=1)),0,IF(NN27=0,-(CN26+$C$15)/($C$14-$C$15)*$C$12,($C$11*Z27-AV27)/($C$11*Z27)*$C$12*Z27))</f>
        <v>0.41397050386618234</v>
      </c>
      <c r="BS27" s="2">
        <f>IF(OR(LA26=1,AND($C$37=Motors!$C$31,PG26=1)),0,IF(NO27=0,-(CO26+$C$15)/($C$14-$C$15)*$C$12,($C$11*AA27-AW27)/($C$11*AA27)*$C$12*AA27))</f>
        <v>0.34799751676272195</v>
      </c>
      <c r="BT27" s="2">
        <f>IF(OR(LB26=1,AND($C$37=Motors!$C$31,PH26=1)),0,IF(NP27=0,-(CP26+$C$15)/($C$14-$C$15)*$C$12,($C$11*AB27-AX27)/($C$11*AB27)*$C$12*AB27))</f>
        <v>0.31403028031513464</v>
      </c>
      <c r="BU27" s="2">
        <f>IF(OR(LC26=1,AND($C$37=Motors!$C$31,PI26=1)),0,IF(NQ27=0,-(CQ26+$C$15)/($C$14-$C$15)*$C$12,($C$11*AC27-AY27)/($C$11*AC27)*$C$12*AC27))</f>
        <v>0.29941085383494997</v>
      </c>
      <c r="BV27" s="2">
        <f>IF(OR(LD26=1,AND($C$37=Motors!$C$31,PJ26=1)),0,IF(NR27=0,-(CR26+$C$15)/($C$14-$C$15)*$C$12,($C$11*AD27-AZ27)/($C$11*AD27)*$C$12*AD27))</f>
        <v>1.2387524395484666</v>
      </c>
      <c r="BW27" s="2">
        <f>IF(OR(LE26=1,AND($C$37=Motors!$C$31,PK26=1)),0,IF(NS27=0,-(CS26+$C$15)/($C$14-$C$15)*$C$12,($C$11*AE27-BA27)/($C$11*AE27)*$C$12*AE27))</f>
        <v>1.0099210574182522</v>
      </c>
      <c r="BX27" s="2">
        <f>IF(OR(LF26=1,AND($C$37=Motors!$C$31,PL26=1)),0,IF(NT27=0,-(CT26+$C$15)/($C$14-$C$15)*$C$12,($C$11*AF27-BB27)/($C$11*AF27)*$C$12*AF27))</f>
        <v>0.7909404513388375</v>
      </c>
      <c r="BY27" s="2">
        <f>IF(OR(LG26=1,AND($C$37=Motors!$C$31,PM26=1)),0,IF(NU27=0,-(CU26+$C$15)/($C$14-$C$15)*$C$12,($C$11*AG27-BC27)/($C$11*AG27)*$C$12*AG27))</f>
        <v>0.60315598757292532</v>
      </c>
      <c r="BZ27" s="2">
        <f>IF(OR(LH26=1,AND($C$37=Motors!$C$31,PN26=1)),0,IF(NV27=0,-(CV26+$C$15)/($C$14-$C$15)*$C$12,($C$11*AH27-BD27)/($C$11*AH27)*$C$12*AH27))</f>
        <v>0.52347154337192581</v>
      </c>
      <c r="CA27" s="2">
        <f>IF(OR(LI26=1,AND($C$37=Motors!$C$31,PO26=1)),0,IF(NW27=0,-(CW26+$C$15)/($C$14-$C$15)*$C$12,($C$11*AI27-BE27)/($C$11*AI27)*$C$12*AI27))</f>
        <v>0.4813022737011623</v>
      </c>
      <c r="CB27" s="2">
        <f>IF(OR(LJ26=1,AND($C$37=Motors!$C$31,PP26=1)),0,IF(NX27=0,-(CX26+$C$15)/($C$14-$C$15)*$C$12,($C$11*AJ27-BF27)/($C$11*AJ27)*$C$12*AJ27))</f>
        <v>0.45765539442735997</v>
      </c>
      <c r="CC27" s="2">
        <f>IF(OR(LK26=1,AND($C$37=Motors!$C$31,PQ26=1)),0,IF(NY27=0,-(CY26+$C$15)/($C$14-$C$15)*$C$12,($C$11*AK27-BG27)/($C$11*AK27)*$C$12*AK27))</f>
        <v>0.44355156077770636</v>
      </c>
      <c r="CD27" s="2">
        <f>IF(OR(LL26=1,AND($C$37=Motors!$C$31,PR26=1)),0,IF(NZ27=0,-(CZ26+$C$15)/($C$14-$C$15)*$C$12,($C$11*AL27-BH27)/($C$11*AL27)*$C$12*AL27))</f>
        <v>0.43552861754746275</v>
      </c>
      <c r="CE27" s="2">
        <f>IF(OR(LM26=1,AND($C$37=Motors!$C$31,PS26=1)),0,IF(OA27=0,-(DA26+$C$15)/($C$14-$C$15)*$C$12,($C$11*AM27-BI27)/($C$11*AM27)*$C$12*AM27))</f>
        <v>0.43373277239901681</v>
      </c>
      <c r="CF27" s="61">
        <f t="shared" si="67"/>
        <v>0.76000000000000012</v>
      </c>
      <c r="CG27" s="57">
        <f>IF(AND(KS26=1,OY26=1),0,ABS(BK27/$C$12*($C$14-$C$15)+$C$15) *'Drive Train'!$AA$49 + CG26*(1-'Drive Train'!$AA$49))</f>
        <v>25.842168518568663</v>
      </c>
      <c r="CH27" s="57">
        <f>IF(AND(KT26=1,OZ26=1),0,ABS(BL27/$C$12*($C$14-$C$15)+$C$15) *'Drive Train'!$AA$49 + CH26*(1-'Drive Train'!$AA$49))</f>
        <v>70.757643017386116</v>
      </c>
      <c r="CI27" s="57">
        <f>IF(AND(KU26=1,PA26=1),0,ABS(BM27/$C$12*($C$14-$C$15)+$C$15) *'Drive Train'!$AA$49 + CI26*(1-'Drive Train'!$AA$49))</f>
        <v>64.474207772060851</v>
      </c>
      <c r="CJ27" s="57">
        <f>IF(AND(KV26=1,PB26=1),0,ABS(BN27/$C$12*($C$14-$C$15)+$C$15) *'Drive Train'!$AA$49 + CJ26*(1-'Drive Train'!$AA$49))</f>
        <v>56.289800039416548</v>
      </c>
      <c r="CK27" s="57">
        <f>IF(AND(KW26=1,PC26=1),0,ABS(BO27/$C$12*($C$14-$C$15)+$C$15) *'Drive Train'!$AA$49 + CK26*(1-'Drive Train'!$AA$49))</f>
        <v>47.772091663308949</v>
      </c>
      <c r="CL27" s="57">
        <f>IF(AND(KX26=1,PD26=1),0,ABS(BP27/$C$12*($C$14-$C$15)+$C$15) *'Drive Train'!$AA$49 + CL26*(1-'Drive Train'!$AA$49))</f>
        <v>38.680887432282695</v>
      </c>
      <c r="CM27" s="57">
        <f>IF(AND(KY26=1,PE26=1),0,ABS(BQ27/$C$12*($C$14-$C$15)+$C$15) *'Drive Train'!$AA$49 + CM26*(1-'Drive Train'!$AA$49))</f>
        <v>30.713184711443532</v>
      </c>
      <c r="CN27" s="57">
        <f>IF(AND(KZ26=1,PF26=1),0,ABS(BR27/$C$12*($C$14-$C$15)+$C$15) *'Drive Train'!$AA$49 + CN26*(1-'Drive Train'!$AA$49))</f>
        <v>24.78784674109178</v>
      </c>
      <c r="CO27" s="57">
        <f>IF(AND(LA26=1,PG26=1),0,ABS(BS27/$C$12*($C$14-$C$15)+$C$15) *'Drive Train'!$AA$49 + CO26*(1-'Drive Train'!$AA$49))</f>
        <v>21.275674855044493</v>
      </c>
      <c r="CP27" s="57">
        <f>IF(AND(LB26=1,PH26=1),0,ABS(BT27/$C$12*($C$14-$C$15)+$C$15) *'Drive Train'!$AA$49 + CP26*(1-'Drive Train'!$AA$49))</f>
        <v>19.467377578602395</v>
      </c>
      <c r="CQ27" s="57">
        <f>IF(AND(LC26=1,PI26=1),0,ABS(BU27/$C$12*($C$14-$C$15)+$C$15) *'Drive Train'!$AA$49 + CQ26*(1-'Drive Train'!$AA$49))</f>
        <v>18.689090268474722</v>
      </c>
      <c r="CR27" s="57">
        <f>IF(AND(LD26=1,PJ26=1),0,ABS(BV27/$C$12*($C$14-$C$15)+$C$15) *'Drive Train'!$AA$49 + CR26*(1-'Drive Train'!$AA$49))</f>
        <v>68.696362238202596</v>
      </c>
      <c r="CS27" s="57">
        <f>IF(AND(LE26=1,PK26=1),0,ABS(BW27/$C$12*($C$14-$C$15)+$C$15) *'Drive Train'!$AA$49 + CS26*(1-'Drive Train'!$AA$49))</f>
        <v>56.514177040150102</v>
      </c>
      <c r="CT27" s="57">
        <f>IF(AND(LF26=1,PL26=1),0,ABS(BX27/$C$12*($C$14-$C$15)+$C$15) *'Drive Train'!$AA$49 + CT26*(1-'Drive Train'!$AA$49))</f>
        <v>44.856412824387071</v>
      </c>
      <c r="CU27" s="57">
        <f>IF(AND(LG26=1,PM26=1),0,ABS(BY27/$C$12*($C$14-$C$15)+$C$15) *'Drive Train'!$AA$49 + CU26*(1-'Drive Train'!$AA$49))</f>
        <v>34.85942249195282</v>
      </c>
      <c r="CV27" s="57">
        <f>IF(AND(LH26=1,PN26=1),0,ABS(BZ27/$C$12*($C$14-$C$15)+$C$15) *'Drive Train'!$AA$49 + CV26*(1-'Drive Train'!$AA$49))</f>
        <v>30.617300421003353</v>
      </c>
      <c r="CW27" s="57">
        <f>IF(AND(LI26=1,PO26=1),0,ABS(CA27/$C$12*($C$14-$C$15)+$C$15) *'Drive Train'!$AA$49 + CW26*(1-'Drive Train'!$AA$49))</f>
        <v>28.372355483758973</v>
      </c>
      <c r="CX27" s="57">
        <f>IF(AND(LJ26=1,PP26=1),0,ABS(CB27/$C$12*($C$14-$C$15)+$C$15) *'Drive Train'!$AA$49 + CX26*(1-'Drive Train'!$AA$49))</f>
        <v>27.113478051879785</v>
      </c>
      <c r="CY27" s="57">
        <f>IF(AND(LK26=1,PQ26=1),0,ABS(CC27/$C$12*($C$14-$C$15)+$C$15) *'Drive Train'!$AA$49 + CY26*(1-'Drive Train'!$AA$49))</f>
        <v>26.36263910696254</v>
      </c>
      <c r="CZ27" s="57">
        <f>IF(AND(LL26=1,PR26=1),0,ABS(CD27/$C$12*($C$14-$C$15)+$C$15) *'Drive Train'!$AA$49 + CZ26*(1-'Drive Train'!$AA$49))</f>
        <v>25.935525573169901</v>
      </c>
      <c r="DA27" s="57">
        <f>IF(AND(LM26=1,PS26=1),0,ABS(CE27/$C$12*($C$14-$C$15)+$C$15) *'Drive Train'!$AA$49 + DA26*(1-'Drive Train'!$AA$49))</f>
        <v>25.839921036843922</v>
      </c>
      <c r="DB27" s="61">
        <f t="shared" si="116"/>
        <v>0.76000000000000012</v>
      </c>
      <c r="DC27" s="57">
        <f t="shared" si="68"/>
        <v>25.842168518568663</v>
      </c>
      <c r="DD27" s="57">
        <f t="shared" si="69"/>
        <v>70.757643017386116</v>
      </c>
      <c r="DE27" s="57">
        <f t="shared" si="70"/>
        <v>64.474207772060851</v>
      </c>
      <c r="DF27" s="57">
        <f t="shared" si="71"/>
        <v>56.289800039416548</v>
      </c>
      <c r="DG27" s="57">
        <f t="shared" si="72"/>
        <v>47.772091663308949</v>
      </c>
      <c r="DH27" s="57">
        <f t="shared" si="73"/>
        <v>38.680887432282695</v>
      </c>
      <c r="DI27" s="57">
        <f t="shared" si="74"/>
        <v>30.713184711443532</v>
      </c>
      <c r="DJ27" s="57">
        <f t="shared" si="75"/>
        <v>24.78784674109178</v>
      </c>
      <c r="DK27" s="57">
        <f t="shared" si="76"/>
        <v>21.275674855044493</v>
      </c>
      <c r="DL27" s="57">
        <f t="shared" si="77"/>
        <v>19.467377578602395</v>
      </c>
      <c r="DM27" s="57">
        <f t="shared" si="78"/>
        <v>18.689090268474722</v>
      </c>
      <c r="DN27" s="57">
        <f t="shared" si="79"/>
        <v>25</v>
      </c>
      <c r="DO27" s="57">
        <f t="shared" si="80"/>
        <v>30</v>
      </c>
      <c r="DP27" s="57">
        <f t="shared" si="81"/>
        <v>35</v>
      </c>
      <c r="DQ27" s="57">
        <f t="shared" si="82"/>
        <v>34.85942249195282</v>
      </c>
      <c r="DR27" s="57">
        <f t="shared" si="83"/>
        <v>30.617300421003353</v>
      </c>
      <c r="DS27" s="57">
        <f t="shared" si="84"/>
        <v>28.372355483758973</v>
      </c>
      <c r="DT27" s="57">
        <f t="shared" si="85"/>
        <v>27.113478051879785</v>
      </c>
      <c r="DU27" s="57">
        <f t="shared" si="86"/>
        <v>26.36263910696254</v>
      </c>
      <c r="DV27" s="57">
        <f t="shared" si="87"/>
        <v>25.935525573169901</v>
      </c>
      <c r="DW27" s="57">
        <f t="shared" si="88"/>
        <v>25.839921036843922</v>
      </c>
      <c r="DX27" s="61">
        <f t="shared" si="117"/>
        <v>0.76000000000000012</v>
      </c>
      <c r="DY27" s="2">
        <f>IF(OY27=0,($C$23/0.4536*IF(ISNA(MK26),'Drive Train'!$F$16,'Drive Train'!$F$17)*4.448*$C$24*S$6)*SIGN(BK27),BK27)</f>
        <v>4.5236871680000004</v>
      </c>
      <c r="DZ27" s="2">
        <f>IF(OZ27=0,($C$23/0.4536*IF(ISNA(ML26),'Drive Train'!$F$16,'Drive Train'!$F$17)*4.448*$C$24*$C$21*T$6)*SIGN(BL27),BL27)</f>
        <v>14.225645600594998</v>
      </c>
      <c r="EA27" s="2">
        <f>IF(PA27=0,($C$23/0.4536*IF(ISNA(MM26),'Drive Train'!$F$16,'Drive Train'!$F$17)*4.448*$C$24*$C$21*U$6)*SIGN(BM27),BM27)</f>
        <v>9.8485238773349995</v>
      </c>
      <c r="EB27" s="2">
        <f>IF(PB27=0,($C$23/0.4536*IF(ISNA(MN26),'Drive Train'!$F$16,'Drive Train'!$F$17)*4.448*$C$24*$C$21*V$6)*SIGN(BN27),BN27)</f>
        <v>7.5312241414914709</v>
      </c>
      <c r="EC27" s="2">
        <f>IF(PC27=0,($C$23/0.4536*IF(ISNA(MO26),'Drive Train'!$F$16,'Drive Train'!$F$17)*4.448*$C$24*$C$21*W$6)*SIGN(BO27),BO27)</f>
        <v>6.0967052573978577</v>
      </c>
      <c r="ED27" s="2">
        <f>IF(PD27=0,($C$23/0.4536*IF(ISNA(MP26),'Drive Train'!$F$16,'Drive Train'!$F$17)*4.448*$C$24*$C$21*X$6)*SIGN(BP27),BP27)</f>
        <v>5.1212324162142009</v>
      </c>
      <c r="EE27" s="2">
        <f>IF(PE27=0,($C$23/0.4536*IF(ISNA(MQ26),'Drive Train'!$F$16,'Drive Train'!$F$17)*4.448*$C$24*$C$21*Y$6)*SIGN(BQ27),BQ27)</f>
        <v>4.4148555312191382</v>
      </c>
      <c r="EF27" s="2">
        <f>IF(PF27=0,($C$23/0.4536*IF(ISNA(MR26),'Drive Train'!$F$16,'Drive Train'!$F$17)*4.448*$C$24*$C$21*Z$6)*SIGN(BR27),BR27)</f>
        <v>3.8797215274349997</v>
      </c>
      <c r="EG27" s="2">
        <f>IF(PG27=0,($C$23/0.4536*IF(ISNA(MS26),'Drive Train'!$F$16,'Drive Train'!$F$17)*4.448*$C$24*$C$21*AA$6)*SIGN(BS27),BS27)</f>
        <v>3.4602921731177019</v>
      </c>
      <c r="EH27" s="2">
        <f>IF(PH27=0,($C$23/0.4536*IF(ISNA(MT26),'Drive Train'!$F$16,'Drive Train'!$F$17)*4.448*$C$24*$C$21*AB$6)*SIGN(BT27),BT27)</f>
        <v>3.1227026928135362</v>
      </c>
      <c r="EI27" s="2">
        <f>IF(PI27=0,($C$23/0.4536*IF(ISNA(MU26),'Drive Train'!$F$16,'Drive Train'!$F$17)*4.448*$C$24*$C$21*AC$6)*SIGN(BU27),BU27)</f>
        <v>2.8451291201189992</v>
      </c>
      <c r="EJ27" s="2">
        <f>IF(PJ27=0,($C$23/0.4536*IF(ISNA(MV26),'Drive Train'!$F$16,'Drive Train'!$F$17)*4.448*$C$24*$C$21*AD$6)*SIGN(BV27),BV27)</f>
        <v>3.9831807681666</v>
      </c>
      <c r="EK27" s="2">
        <f>IF(PK27=0,($C$23/0.4536*IF(ISNA(MW26),'Drive Train'!$F$16,'Drive Train'!$F$17)*4.448*$C$24*$C$21*AE$6)*SIGN(BW27),BW27)</f>
        <v>3.9831807681666</v>
      </c>
      <c r="EL27" s="2">
        <f>IF(PL27=0,($C$23/0.4536*IF(ISNA(MX26),'Drive Train'!$F$16,'Drive Train'!$F$17)*4.448*$C$24*$C$21*AF$6)*SIGN(BX27),BX27)</f>
        <v>3.9831807681666</v>
      </c>
      <c r="EM27" s="2">
        <f>IF(PM27=0,($C$23/0.4536*IF(ISNA(MY26),'Drive Train'!$F$16,'Drive Train'!$F$17)*4.448*$C$24*$C$21*AG$6)*SIGN(BY27),BY27)</f>
        <v>3.9831807681666</v>
      </c>
      <c r="EN27" s="2">
        <f>IF(PN27=0,($C$23/0.4536*IF(ISNA(MZ26),'Drive Train'!$F$16,'Drive Train'!$F$17)*4.448*$C$24*$C$21*AH$6)*SIGN(BZ27),BZ27)</f>
        <v>3.9831807681666</v>
      </c>
      <c r="EO27" s="2">
        <f>IF(PO27=0,($C$23/0.4536*IF(ISNA(NA26),'Drive Train'!$F$16,'Drive Train'!$F$17)*4.448*$C$24*$C$21*AI$6)*SIGN(CA27),CA27)</f>
        <v>3.9831807681666</v>
      </c>
      <c r="EP27" s="2">
        <f>IF(PP27=0,($C$23/0.4536*IF(ISNA(NB26),'Drive Train'!$F$16,'Drive Train'!$F$17)*4.448*$C$24*$C$21*AJ$6)*SIGN(CB27),CB27)</f>
        <v>3.9831807681666</v>
      </c>
      <c r="EQ27" s="2">
        <f>IF(PQ27=0,($C$23/0.4536*IF(ISNA(NC26),'Drive Train'!$F$16,'Drive Train'!$F$17)*4.448*$C$24*$C$21*AK$6)*SIGN(CC27),CC27)</f>
        <v>3.9831807681666</v>
      </c>
      <c r="ER27" s="2">
        <f>IF(PR27=0,($C$23/0.4536*IF(ISNA(ND26),'Drive Train'!$F$16,'Drive Train'!$F$17)*4.448*$C$24*$C$21*AL$6)*SIGN(CD27),CD27)</f>
        <v>3.9831807681666</v>
      </c>
      <c r="ES27" s="2">
        <f>IF(PS27=0,($C$23/0.4536*IF(ISNA(NE26),'Drive Train'!$F$16,'Drive Train'!$F$17)*4.448*$C$24*$C$21*AM$6)*SIGN(CE27),CE27)</f>
        <v>3.9831807681666</v>
      </c>
      <c r="ET27" s="61">
        <f t="shared" si="89"/>
        <v>0.76000000000000012</v>
      </c>
      <c r="EU27" s="259">
        <f>MAX(MIN(IF(AND(OY26=1,NG27&lt;0),-1,1)*(DC27-$C$15)/($C$14-$C$15)*$C$12*$C$21-$C$33*LO27/AO$6 -  OY26*$C$33/$C$21,DY26/$C$19),MAX(EU$8:EU26)*-1)</f>
        <v>0.14604064400279562</v>
      </c>
      <c r="EV27" s="259">
        <f>MAX(MIN(IF(AND(OZ26=1,NH27&lt;0),-1,1)*(DD27-$C$15)/($C$14-$C$15)*$C$12*$C$21-$C$33*LP27/AP$6 -  OZ26*$C$33/$C$21,DZ26/$C$19),MAX(EV$8:EV26)*-1)</f>
        <v>1.0877435229850865</v>
      </c>
      <c r="EW27" s="259">
        <f>MAX(MIN(IF(AND(PA26=1,NI27&lt;0),-1,1)*(DE27-$C$15)/($C$14-$C$15)*$C$12*$C$21-$C$33*LQ27/AQ$6 -  PA26*$C$33/$C$21,EA26/$C$19),MAX(EW$8:EW26)*-1)</f>
        <v>0.94811299039850627</v>
      </c>
      <c r="EX27" s="259">
        <f>MAX(MIN(IF(AND(PB26=1,NJ27&lt;0),-1,1)*(DF27-$C$15)/($C$14-$C$15)*$C$12*$C$21-$C$33*LR27/AR$6 -  PB26*$C$33/$C$21,EB26/$C$19),MAX(EX$8:EX26)*-1)</f>
        <v>0.77134669512520415</v>
      </c>
      <c r="EY27" s="259">
        <f>MAX(MIN(IF(AND(PC26=1,NK27&lt;0),-1,1)*(DG27-$C$15)/($C$14-$C$15)*$C$12*$C$21-$C$33*LS27/AS$6 -  PC26*$C$33/$C$21,EC26/$C$19),MAX(EY$8:EY26)*-1)</f>
        <v>0.58862534332579897</v>
      </c>
      <c r="EZ27" s="259">
        <f>MAX(MIN(IF(AND(PD26=1,NL27&lt;0),-1,1)*(DH27-$C$15)/($C$14-$C$15)*$C$12*$C$21-$C$33*LT27/AT$6 -  PD26*$C$33/$C$21,ED26/$C$19),MAX(EZ$8:EZ26)*-1)</f>
        <v>0.4011747213157425</v>
      </c>
      <c r="FA27" s="259">
        <f>MAX(MIN(IF(AND(PE26=1,NM27&lt;0),-1,1)*(DI27-$C$15)/($C$14-$C$15)*$C$12*$C$21-$C$33*LU27/AU$6 -  PE26*$C$33/$C$21,EE26/$C$19),MAX(FA$8:FA26)*-1)</f>
        <v>0.24174040538151087</v>
      </c>
      <c r="FB27" s="259">
        <f>MAX(MIN(IF(AND(PF26=1,NN27&lt;0),-1,1)*(DJ27-$C$15)/($C$14-$C$15)*$C$12*$C$21-$C$33*LV27/AV$6 -  PF26*$C$33/$C$21,EF26/$C$19),MAX(FB$8:FB26)*-1)</f>
        <v>0.12548207938684144</v>
      </c>
      <c r="FC27" s="259">
        <f>MAX(MIN(IF(AND(PG26=1,NO27&lt;0),-1,1)*(DK27-$C$15)/($C$14-$C$15)*$C$12*$C$21-$C$33*LW27/AW$6 -  PG26*$C$33/$C$21,EG26/$C$19),MAX(FC$8:FC26)*-1)</f>
        <v>5.7360401002560901E-2</v>
      </c>
      <c r="FD27" s="259">
        <f>MAX(MIN(IF(AND(PH26=1,NP27&lt;0),-1,1)*(DL27-$C$15)/($C$14-$C$15)*$C$12*$C$21-$C$33*LX27/AX$6 -  PH26*$C$33/$C$21,EH26/$C$19),MAX(FD$8:FD26)*-1)</f>
        <v>2.2483082536106813E-2</v>
      </c>
      <c r="FE27" s="259">
        <f>MAX(MIN(IF(AND(PI26=1,NQ27&lt;0),-1,1)*(DM27-$C$15)/($C$14-$C$15)*$C$12*$C$21-$C$33*LY27/AY$6 -  PI26*$C$33/$C$21,EI26/$C$19),MAX(FE$8:FE26)*-1)</f>
        <v>7.5023001939021894E-3</v>
      </c>
      <c r="FF27" s="259">
        <f>MAX(MIN(IF(AND(PJ26=1,NR27&lt;0),-1,1)*(DN27-$C$15)/($C$14-$C$15)*$C$12*$C$21-$C$33*LZ27/AZ$6 -  PJ26*$C$33/$C$21,EJ26/$C$19),MAX(FF$8:FF26)*-1)</f>
        <v>0.24406550669882737</v>
      </c>
      <c r="FG27" s="259">
        <f>MAX(MIN(IF(AND(PK26=1,NS27&lt;0),-1,1)*(DO27-$C$15)/($C$14-$C$15)*$C$12*$C$21-$C$33*MA27/BA$6 -  PK26*$C$33/$C$21,EK26/$C$19),MAX(FG$8:FG26)*-1)</f>
        <v>0.29891045550870304</v>
      </c>
      <c r="FH27" s="259">
        <f>MAX(MIN(IF(AND(PL26=1,NT27&lt;0),-1,1)*(DP27-$C$15)/($C$14-$C$15)*$C$12*$C$21-$C$33*MB27/BB$6 -  PL26*$C$33/$C$21,EL26/$C$19),MAX(FH$8:FH26)*-1)</f>
        <v>0.35375540431857866</v>
      </c>
      <c r="FI27" s="259">
        <f>MAX(MIN(IF(AND(PM26=1,NU27&lt;0),-1,1)*(DQ27-$C$15)/($C$14-$C$15)*$C$12*$C$21-$C$33*MC27/BC$6 -  PM26*$C$33/$C$21,EM26/$C$19),MAX(FI$8:FI26)*-1)</f>
        <v>0.32470485064631055</v>
      </c>
      <c r="FJ27" s="259">
        <f>MAX(MIN(IF(AND(PN26=1,NV27&lt;0),-1,1)*(DR27-$C$15)/($C$14-$C$15)*$C$12*$C$21-$C$33*MD27/BD$6 -  PN26*$C$33/$C$21,EN26/$C$19),MAX(FJ$8:FJ26)*-1)</f>
        <v>0.24008117766496079</v>
      </c>
      <c r="FK27" s="259">
        <f>MAX(MIN(IF(AND(PO26=1,NW27&lt;0),-1,1)*(DS27-$C$15)/($C$14-$C$15)*$C$12*$C$21-$C$33*ME27/BE$6 -  PO26*$C$33/$C$21,EO26/$C$19),MAX(FK$8:FK26)*-1)</f>
        <v>0.19570325019570292</v>
      </c>
      <c r="FL27" s="259">
        <f>MAX(MIN(IF(AND(PP26=1,NX27&lt;0),-1,1)*(DT27-$C$15)/($C$14-$C$15)*$C$12*$C$21-$C$33*MF27/BF$6 -  PP26*$C$33/$C$21,EP26/$C$19),MAX(FL$8:FL26)*-1)</f>
        <v>0.17094844734236361</v>
      </c>
      <c r="FM27" s="259">
        <f>MAX(MIN(IF(AND(PQ26=1,NY27&lt;0),-1,1)*(DU27-$C$15)/($C$14-$C$15)*$C$12*$C$21-$C$33*MG27/BG$6 -  PQ26*$C$33/$C$21,EQ26/$C$19),MAX(FM$8:FM26)*-1)</f>
        <v>0.15622691735300789</v>
      </c>
      <c r="FN27" s="259">
        <f>MAX(MIN(IF(AND(PR26=1,NZ27&lt;0),-1,1)*(DV27-$C$15)/($C$14-$C$15)*$C$12*$C$21-$C$33*MH27/BH$6 -  PR26*$C$33/$C$21,ER26/$C$19),MAX(FN$8:FN26)*-1)</f>
        <v>0.14786665872175436</v>
      </c>
      <c r="FO27" s="259">
        <f>MAX(MIN(IF(AND(PS26=1,OA27&lt;0),-1,1)*(DW27-$C$15)/($C$14-$C$15)*$C$12*$C$21-$C$33*MI27/BI$6 -  PS26*$C$33/$C$21,ES26/$C$19),MAX(FO$8:FO26)*-1)</f>
        <v>0.14599669018969266</v>
      </c>
      <c r="FP27" s="61">
        <f t="shared" si="118"/>
        <v>0.76000000000000012</v>
      </c>
      <c r="FQ27" s="260">
        <f>IF(AND(KS27=1,OY27=1),0,MIN((ABS(($C$14-$C$15)*EU27/$C$12/$C$21)+$C$15)/$C$21,DC27))</f>
        <v>13.150463700620035</v>
      </c>
      <c r="FR27" s="260">
        <f>IF(AND(KT27=1,OZ27=1),0,MIN((ABS(($C$14-$C$15)*EV27/$C$12/$C$21)+$C$15)/$C$21,DD27))</f>
        <v>70.757643017386116</v>
      </c>
      <c r="FS27" s="260">
        <f>IF(AND(KU27=1,PA27=1),0,MIN((ABS(($C$14-$C$15)*EW27/$C$12/$C$21)+$C$15)/$C$21,DE27))</f>
        <v>64.474207772060851</v>
      </c>
      <c r="FT27" s="260">
        <f>IF(AND(KV27=1,PB27=1),0,MIN((ABS(($C$14-$C$15)*EX27/$C$12/$C$21)+$C$15)/$C$21,DF27))</f>
        <v>56.087032976521698</v>
      </c>
      <c r="FU27" s="260">
        <f>IF(AND(KW27=1,PC27=1),0,MIN((ABS(($C$14-$C$15)*EY27/$C$12/$C$21)+$C$15)/$C$21,DG27))</f>
        <v>43.540492021673721</v>
      </c>
      <c r="FV27" s="260">
        <f>IF(AND(KX27=1,PD27=1),0,MIN((ABS(($C$14-$C$15)*EZ27/$C$12/$C$21)+$C$15)/$C$21,DH27))</f>
        <v>30.669216262709266</v>
      </c>
      <c r="FW27" s="260">
        <f>IF(AND(KY27=1,PE27=1),0,MIN((ABS(($C$14-$C$15)*FA27/$C$12/$C$21)+$C$15)/$C$21,DI27))</f>
        <v>19.721676991693869</v>
      </c>
      <c r="FX27" s="260">
        <f>IF(AND(KZ27=1,PF27=1),0,MIN((ABS(($C$14-$C$15)*FB27/$C$12/$C$21)+$C$15)/$C$21,DJ27))</f>
        <v>11.738812186514952</v>
      </c>
      <c r="FY27" s="260">
        <f>IF(AND(LA27=1,PG27=1),0,MIN((ABS(($C$14-$C$15)*FC27/$C$12/$C$21)+$C$15)/$C$21,DK27))</f>
        <v>7.0612448450711707</v>
      </c>
      <c r="FZ27" s="260">
        <f>IF(AND(LB27=1,PH27=1),0,MIN((ABS(($C$14-$C$15)*FD27/$C$12/$C$21)+$C$15)/$C$21,DL27))</f>
        <v>4.6663977173253359</v>
      </c>
      <c r="GA27" s="260">
        <f>IF(AND(LC27=1,PI27=1),0,MIN((ABS(($C$14-$C$15)*FE27/$C$12/$C$21)+$C$15)/$C$21,DM27))</f>
        <v>3.6377439921795394</v>
      </c>
      <c r="GB27" s="260">
        <f>IF(AND(LD27=1,PJ27=1),0,MIN((ABS(($C$14-$C$15)*FF27/$C$12/$C$21)+$C$15)/$C$21,DN27))</f>
        <v>19.881329810669879</v>
      </c>
      <c r="GC27" s="260">
        <f>IF(AND(LE27=1,PK27=1),0,MIN((ABS(($C$14-$C$15)*FG27/$C$12/$C$21)+$C$15)/$C$21,DO27))</f>
        <v>23.647252017534186</v>
      </c>
      <c r="GD27" s="260">
        <f>IF(AND(LF27=1,PL27=1),0,MIN((ABS(($C$14-$C$15)*FH27/$C$12/$C$21)+$C$15)/$C$21,DP27))</f>
        <v>27.413174224398492</v>
      </c>
      <c r="GE27" s="260">
        <f>IF(AND(LG27=1,PM27=1),0,MIN((ABS(($C$14-$C$15)*FI27/$C$12/$C$21)+$C$15)/$C$21,DQ27))</f>
        <v>25.418421242216869</v>
      </c>
      <c r="GF27" s="260">
        <f>IF(AND(LH27=1,PN27=1),0,MIN((ABS(($C$14-$C$15)*FJ27/$C$12/$C$21)+$C$15)/$C$21,DR27))</f>
        <v>19.607746308201726</v>
      </c>
      <c r="GG27" s="260">
        <f>IF(AND(LI27=1,PO27=1),0,MIN((ABS(($C$14-$C$15)*FK27/$C$12/$C$21)+$C$15)/$C$21,DS27))</f>
        <v>16.560540937832258</v>
      </c>
      <c r="GH27" s="260">
        <f>IF(AND(LJ27=1,PP27=1),0,MIN((ABS(($C$14-$C$15)*FL27/$C$12/$C$21)+$C$15)/$C$21,DT27))</f>
        <v>14.860755199767132</v>
      </c>
      <c r="GI27" s="260">
        <f>IF(AND(LK27=1,PQ27=1),0,MIN((ABS(($C$14-$C$15)*FM27/$C$12/$C$21)+$C$15)/$C$21,DU27))</f>
        <v>13.849903008107312</v>
      </c>
      <c r="GJ27" s="260">
        <f>IF(AND(LL27=1,PR27=1),0,MIN((ABS(($C$14-$C$15)*FN27/$C$12/$C$21)+$C$15)/$C$21,DV27))</f>
        <v>13.275846794768343</v>
      </c>
      <c r="GK27" s="260">
        <f>IF(AND(LM27=1,PS27=1),0,MIN((ABS(($C$14-$C$15)*FO27/$C$12/$C$21)+$C$15)/$C$21,DW27))</f>
        <v>13.147445617014659</v>
      </c>
      <c r="GL27" s="61">
        <f t="shared" si="119"/>
        <v>0.76000000000000012</v>
      </c>
      <c r="GM27" s="57">
        <f>IF(AND(KS26=1,OY26=1),0,EU27*$C$19/S$6/$C$24/$C$23*3.39*$C$21)</f>
        <v>3.7798106992596061</v>
      </c>
      <c r="GN27" s="57">
        <f>IF(AND(KT26=1,OZ26=1),0,EV27*$C$19/T$6/$C$24/$C$23*3.39*$C$21)</f>
        <v>7.8828061708779202</v>
      </c>
      <c r="GO27" s="57">
        <f>IF(AND(KU26=1,PA26=1),0,EW27*$C$19/U$6/$C$24/$C$23*3.39*$C$21)</f>
        <v>9.9246518703032045</v>
      </c>
      <c r="GP27" s="57">
        <f>IF(AND(KV26=1,PB26=1),0,EX27*$C$19/V$6/$C$24/$C$23*3.39*$C$21)</f>
        <v>10.558698209794853</v>
      </c>
      <c r="GQ27" s="57">
        <f>IF(AND(KW26=1,PC26=1),0,EY27*$C$19/W$6/$C$24/$C$23*3.39*$C$21)</f>
        <v>9.9533685207309421</v>
      </c>
      <c r="GR27" s="57">
        <f>IF(AND(KX26=1,PD26=1),0,EZ27*$C$19/X$6/$C$24/$C$23*3.39*$C$21)</f>
        <v>8.0757971330447997</v>
      </c>
      <c r="GS27" s="57">
        <f>IF(AND(KY26=1,PE26=1),0,FA27*$C$19/Y$6/$C$24/$C$23*3.39*$C$21)</f>
        <v>5.6449367022158947</v>
      </c>
      <c r="GT27" s="57">
        <f>IF(AND(KZ26=1,PF26=1),0,FB27*$C$19/Z$6/$C$24/$C$23*3.39*$C$21)</f>
        <v>3.3343215494762162</v>
      </c>
      <c r="GU27" s="57">
        <f>IF(AND(LA26=1,PG26=1),0,FC27*$C$19/AA$6/$C$24/$C$23*3.39*$C$21)</f>
        <v>1.7089357511418402</v>
      </c>
      <c r="GV27" s="57">
        <f>IF(AND(LB26=1,PH26=1),0,FD27*$C$19/AB$6/$C$24/$C$23*3.39*$C$21)</f>
        <v>0.74225228634105589</v>
      </c>
      <c r="GW27" s="57">
        <f>IF(AND(LC26=1,PI26=1),0,FE27*$C$19/AC$6/$C$24/$C$23*3.39*$C$21)</f>
        <v>0.27184339421289128</v>
      </c>
      <c r="GX27" s="57">
        <f>IF(AND(LD26=1,PJ26=1),0,FF27*$C$19/AD$6/$C$24/$C$23*3.39*$C$21)</f>
        <v>6.3168813027336776</v>
      </c>
      <c r="GY27" s="57">
        <f>IF(AND(LE26=1,PK26=1),0,FG27*$C$19/AE$6/$C$24/$C$23*3.39*$C$21)</f>
        <v>7.7363732922920443</v>
      </c>
      <c r="GZ27" s="57">
        <f>IF(AND(LF26=1,PL26=1),0,FH27*$C$19/AF$6/$C$24/$C$23*3.39*$C$21)</f>
        <v>9.15586528185041</v>
      </c>
      <c r="HA27" s="57">
        <f>IF(AND(LG26=1,PM26=1),0,FI27*$C$19/AG$6/$C$24/$C$23*3.39*$C$21)</f>
        <v>8.4039814871736844</v>
      </c>
      <c r="HB27" s="57">
        <f>IF(AND(LH26=1,PN26=1),0,FJ27*$C$19/AH$6/$C$24/$C$23*3.39*$C$21)</f>
        <v>6.2137592601378424</v>
      </c>
      <c r="HC27" s="57">
        <f>IF(AND(LI26=1,PO26=1),0,FK27*$C$19/AI$6/$C$24/$C$23*3.39*$C$21)</f>
        <v>5.0651737673481998</v>
      </c>
      <c r="HD27" s="57">
        <f>IF(AND(LJ26=1,PP26=1),0,FL27*$C$19/AJ$6/$C$24/$C$23*3.39*$C$21)</f>
        <v>4.4244722056560795</v>
      </c>
      <c r="HE27" s="57">
        <f>IF(AND(LK26=1,PQ26=1),0,FM27*$C$19/AK$6/$C$24/$C$23*3.39*$C$21)</f>
        <v>4.0434509020101377</v>
      </c>
      <c r="HF27" s="57">
        <f>IF(AND(LL26=1,PR26=1),0,FN27*$C$19/AL$6/$C$24/$C$23*3.39*$C$21)</f>
        <v>3.8270714465594726</v>
      </c>
      <c r="HG27" s="57">
        <f>IF(AND(LM26=1,PS26=1),0,FO27*$C$19/AM$6/$C$24/$C$23*3.39*$C$21)</f>
        <v>3.778673090656369</v>
      </c>
      <c r="HH27" s="61">
        <f t="shared" si="120"/>
        <v>0.76000000000000012</v>
      </c>
      <c r="HI27" s="57">
        <f t="shared" si="121"/>
        <v>3.7798106992596061</v>
      </c>
      <c r="HJ27" s="57">
        <f t="shared" si="122"/>
        <v>7.8828061708779202</v>
      </c>
      <c r="HK27" s="57">
        <f t="shared" si="123"/>
        <v>9.9246518703032045</v>
      </c>
      <c r="HL27" s="57">
        <f t="shared" si="124"/>
        <v>10.558698209794853</v>
      </c>
      <c r="HM27" s="57">
        <f t="shared" si="125"/>
        <v>9.9533685207309421</v>
      </c>
      <c r="HN27" s="57">
        <f t="shared" si="126"/>
        <v>8.0757971330447997</v>
      </c>
      <c r="HO27" s="57">
        <f t="shared" si="127"/>
        <v>5.6449367022158947</v>
      </c>
      <c r="HP27" s="57">
        <f t="shared" si="128"/>
        <v>3.3343215494762162</v>
      </c>
      <c r="HQ27" s="57">
        <f t="shared" si="129"/>
        <v>1.7089357511418402</v>
      </c>
      <c r="HR27" s="57">
        <f t="shared" si="130"/>
        <v>0.74225228634105589</v>
      </c>
      <c r="HS27" s="57">
        <f t="shared" si="131"/>
        <v>0.27184339421289128</v>
      </c>
      <c r="HT27" s="57">
        <f t="shared" si="132"/>
        <v>6.3168813027336776</v>
      </c>
      <c r="HU27" s="57">
        <f t="shared" si="133"/>
        <v>7.7363732922920443</v>
      </c>
      <c r="HV27" s="57">
        <f t="shared" si="134"/>
        <v>9.15586528185041</v>
      </c>
      <c r="HW27" s="57">
        <f t="shared" si="135"/>
        <v>8.4039814871736844</v>
      </c>
      <c r="HX27" s="57">
        <f t="shared" si="136"/>
        <v>6.2137592601378424</v>
      </c>
      <c r="HY27" s="57">
        <f t="shared" si="137"/>
        <v>5.0651737673481998</v>
      </c>
      <c r="HZ27" s="57">
        <f t="shared" si="138"/>
        <v>4.4244722056560795</v>
      </c>
      <c r="IA27" s="57">
        <f t="shared" si="139"/>
        <v>4.0434509020101377</v>
      </c>
      <c r="IB27" s="57">
        <f t="shared" si="140"/>
        <v>3.8270714465594726</v>
      </c>
      <c r="IC27" s="57">
        <f t="shared" si="141"/>
        <v>3.778673090656369</v>
      </c>
      <c r="ID27" s="61">
        <f t="shared" si="142"/>
        <v>0.76000000000000012</v>
      </c>
      <c r="IE27" s="57">
        <f t="shared" si="143"/>
        <v>11.210316609395504</v>
      </c>
      <c r="IF27" s="57">
        <f t="shared" si="144"/>
        <v>7.3892132126880226</v>
      </c>
      <c r="IG27" s="57">
        <f t="shared" si="145"/>
        <v>7.7927541799456703</v>
      </c>
      <c r="IH27" s="57">
        <f t="shared" si="146"/>
        <v>8.3224287548559843</v>
      </c>
      <c r="II27" s="57">
        <f t="shared" si="147"/>
        <v>9.132683641199737</v>
      </c>
      <c r="IJ27" s="57">
        <f t="shared" si="148"/>
        <v>9.9884119731197245</v>
      </c>
      <c r="IK27" s="57">
        <f t="shared" si="149"/>
        <v>10.739726552450549</v>
      </c>
      <c r="IL27" s="57">
        <f t="shared" si="150"/>
        <v>11.314327293898785</v>
      </c>
      <c r="IM27" s="57">
        <f t="shared" si="151"/>
        <v>11.670910790631579</v>
      </c>
      <c r="IN27" s="57">
        <f t="shared" si="152"/>
        <v>11.866337209444254</v>
      </c>
      <c r="IO27" s="57">
        <f t="shared" si="153"/>
        <v>11.95678756011362</v>
      </c>
      <c r="IP27" s="57">
        <f t="shared" si="154"/>
        <v>10.841769466020155</v>
      </c>
      <c r="IQ27" s="57">
        <f t="shared" si="155"/>
        <v>10.579776752390698</v>
      </c>
      <c r="IR27" s="57">
        <f t="shared" si="156"/>
        <v>10.317784038761243</v>
      </c>
      <c r="IS27" s="57">
        <f t="shared" si="157"/>
        <v>10.289304498193662</v>
      </c>
      <c r="IT27" s="57">
        <f t="shared" si="158"/>
        <v>10.713742986327278</v>
      </c>
      <c r="IU27" s="57">
        <f t="shared" si="159"/>
        <v>10.946563779244942</v>
      </c>
      <c r="IV27" s="57">
        <f t="shared" si="160"/>
        <v>11.077610925015488</v>
      </c>
      <c r="IW27" s="57">
        <f t="shared" si="161"/>
        <v>11.155939982909679</v>
      </c>
      <c r="IX27" s="57">
        <f t="shared" si="162"/>
        <v>11.200558068278113</v>
      </c>
      <c r="IY27" s="57">
        <f t="shared" si="163"/>
        <v>11.210551596915934</v>
      </c>
      <c r="IZ27" s="61">
        <f t="shared" si="164"/>
        <v>0.76000000000000012</v>
      </c>
      <c r="JA27" s="260" t="e">
        <f t="shared" si="240"/>
        <v>#N/A</v>
      </c>
      <c r="JB27" s="260" t="e">
        <f t="shared" si="241"/>
        <v>#N/A</v>
      </c>
      <c r="JC27" s="260" t="e">
        <f t="shared" si="242"/>
        <v>#N/A</v>
      </c>
      <c r="JD27" s="260" t="e">
        <f t="shared" si="243"/>
        <v>#N/A</v>
      </c>
      <c r="JE27" s="260" t="e">
        <f t="shared" si="244"/>
        <v>#N/A</v>
      </c>
      <c r="JF27" s="260" t="e">
        <f t="shared" si="245"/>
        <v>#N/A</v>
      </c>
      <c r="JG27" s="260" t="e">
        <f t="shared" si="246"/>
        <v>#N/A</v>
      </c>
      <c r="JH27" s="260" t="e">
        <f t="shared" si="247"/>
        <v>#N/A</v>
      </c>
      <c r="JI27" s="260" t="e">
        <f t="shared" si="248"/>
        <v>#N/A</v>
      </c>
      <c r="JJ27" s="260" t="e">
        <f t="shared" si="249"/>
        <v>#N/A</v>
      </c>
      <c r="JK27" s="260" t="e">
        <f t="shared" si="250"/>
        <v>#N/A</v>
      </c>
      <c r="JL27" s="260" t="e">
        <f t="shared" si="251"/>
        <v>#N/A</v>
      </c>
      <c r="JM27" s="260" t="e">
        <f t="shared" si="252"/>
        <v>#N/A</v>
      </c>
      <c r="JN27" s="260" t="e">
        <f t="shared" si="253"/>
        <v>#N/A</v>
      </c>
      <c r="JO27" s="260" t="e">
        <f t="shared" si="254"/>
        <v>#N/A</v>
      </c>
      <c r="JP27" s="260" t="e">
        <f t="shared" si="255"/>
        <v>#N/A</v>
      </c>
      <c r="JQ27" s="260" t="e">
        <f t="shared" si="256"/>
        <v>#N/A</v>
      </c>
      <c r="JR27" s="260" t="e">
        <f t="shared" si="257"/>
        <v>#N/A</v>
      </c>
      <c r="JS27" s="260" t="e">
        <f t="shared" si="258"/>
        <v>#N/A</v>
      </c>
      <c r="JT27" s="260" t="e">
        <f t="shared" si="259"/>
        <v>#N/A</v>
      </c>
      <c r="JU27" s="260" t="e">
        <f t="shared" si="260"/>
        <v>#N/A</v>
      </c>
      <c r="JV27" s="61">
        <f t="shared" si="166"/>
        <v>0.76000000000000012</v>
      </c>
      <c r="JW27" s="46">
        <f>IF(AND(KS27=0,HI27&lt;=$C$40),1,0)</f>
        <v>0</v>
      </c>
      <c r="JX27" s="46">
        <f>IF(AND(KT27=0,HJ27&lt;=$C$40),1,0)</f>
        <v>0</v>
      </c>
      <c r="JY27" s="46">
        <f>IF(AND(KU27=0,HK27&lt;=$C$40),1,0)</f>
        <v>0</v>
      </c>
      <c r="JZ27" s="46">
        <f>IF(AND(KV27=0,HL27&lt;=$C$40),1,0)</f>
        <v>0</v>
      </c>
      <c r="KA27" s="46">
        <f>IF(AND(KW27=0,HM27&lt;=$C$40),1,0)</f>
        <v>0</v>
      </c>
      <c r="KB27" s="46">
        <f>IF(AND(KX27=0,HN27&lt;=$C$40),1,0)</f>
        <v>0</v>
      </c>
      <c r="KC27" s="46">
        <f>IF(AND(KY27=0,HO27&lt;=$C$40),1,0)</f>
        <v>0</v>
      </c>
      <c r="KD27" s="46">
        <f>IF(AND(KZ27=0,HP27&lt;=$C$40),1,0)</f>
        <v>0</v>
      </c>
      <c r="KE27" s="46">
        <f>IF(AND(LA27=0,HQ27&lt;=$C$40),1,0)</f>
        <v>0</v>
      </c>
      <c r="KF27" s="46">
        <f>IF(AND(LB27=0,HR27&lt;=$C$40),1,0)</f>
        <v>0</v>
      </c>
      <c r="KG27" s="46">
        <f>IF(AND(LC27=0,HS27&lt;=$C$40),1,0)</f>
        <v>0</v>
      </c>
      <c r="KH27" s="46">
        <f>IF(AND(LD27=0,HT27&lt;=$C$40),1,0)</f>
        <v>0</v>
      </c>
      <c r="KI27" s="46">
        <f>IF(AND(LE27=0,HU27&lt;=$C$40),1,0)</f>
        <v>0</v>
      </c>
      <c r="KJ27" s="46">
        <f>IF(AND(LF27=0,HV27&lt;=$C$40),1,0)</f>
        <v>0</v>
      </c>
      <c r="KK27" s="46">
        <f>IF(AND(LG27=0,HW27&lt;=$C$40),1,0)</f>
        <v>0</v>
      </c>
      <c r="KL27" s="46">
        <f>IF(AND(LH27=0,HX27&lt;=$C$40),1,0)</f>
        <v>0</v>
      </c>
      <c r="KM27" s="46">
        <f>IF(AND(LI27=0,HY27&lt;=$C$40),1,0)</f>
        <v>0</v>
      </c>
      <c r="KN27" s="46">
        <f>IF(AND(LJ27=0,HZ27&lt;=$C$40),1,0)</f>
        <v>0</v>
      </c>
      <c r="KO27" s="46">
        <f>IF(AND(LK27=0,IA27&lt;=$C$40),1,0)</f>
        <v>0</v>
      </c>
      <c r="KP27" s="46">
        <f>IF(AND(LL27=0,IB27&lt;=$C$40),1,0)</f>
        <v>0</v>
      </c>
      <c r="KQ27" s="46">
        <f>IF(AND(LM27=0,IC27&lt;=$C$40),1,0)</f>
        <v>0</v>
      </c>
      <c r="KR27" s="61">
        <f t="shared" si="167"/>
        <v>0.76000000000000012</v>
      </c>
      <c r="KS27" s="1">
        <f>IF(OR(KS26=1,AND(OY27=1,LO27&lt;=$C$41)),1,0)</f>
        <v>0</v>
      </c>
      <c r="KT27" s="1">
        <f>IF(OR(KT26=1,AND(OZ27=1,LP27&lt;=$C$41)),1,0)</f>
        <v>0</v>
      </c>
      <c r="KU27" s="1">
        <f>IF(OR(KU26=1,AND(PA27=1,LQ27&lt;=$C$41)),1,0)</f>
        <v>0</v>
      </c>
      <c r="KV27" s="1">
        <f>IF(OR(KV26=1,AND(PB27=1,LR27&lt;=$C$41)),1,0)</f>
        <v>0</v>
      </c>
      <c r="KW27" s="1">
        <f>IF(OR(KW26=1,AND(PC27=1,LS27&lt;=$C$41)),1,0)</f>
        <v>0</v>
      </c>
      <c r="KX27" s="1">
        <f>IF(OR(KX26=1,AND(PD27=1,LT27&lt;=$C$41)),1,0)</f>
        <v>0</v>
      </c>
      <c r="KY27" s="1">
        <f>IF(OR(KY26=1,AND(PE27=1,LU27&lt;=$C$41)),1,0)</f>
        <v>0</v>
      </c>
      <c r="KZ27" s="1">
        <f>IF(OR(KZ26=1,AND(PF27=1,LV27&lt;=$C$41)),1,0)</f>
        <v>0</v>
      </c>
      <c r="LA27" s="1">
        <f>IF(OR(LA26=1,AND(PG27=1,LW27&lt;=$C$41)),1,0)</f>
        <v>0</v>
      </c>
      <c r="LB27" s="1">
        <f>IF(OR(LB26=1,AND(PH27=1,LX27&lt;=$C$41)),1,0)</f>
        <v>0</v>
      </c>
      <c r="LC27" s="1">
        <f>IF(OR(LC26=1,AND(PI27=1,LY27&lt;=$C$41)),1,0)</f>
        <v>0</v>
      </c>
      <c r="LD27" s="1">
        <f>IF(OR(LD26=1,AND(PJ27=1,LZ27&lt;=$C$41)),1,0)</f>
        <v>0</v>
      </c>
      <c r="LE27" s="1">
        <f>IF(OR(LE26=1,AND(PK27=1,MA27&lt;=$C$41)),1,0)</f>
        <v>0</v>
      </c>
      <c r="LF27" s="1">
        <f>IF(OR(LF26=1,AND(PL27=1,MB27&lt;=$C$41)),1,0)</f>
        <v>0</v>
      </c>
      <c r="LG27" s="1">
        <f>IF(OR(LG26=1,AND(PM27=1,MC27&lt;=$C$41)),1,0)</f>
        <v>0</v>
      </c>
      <c r="LH27" s="1">
        <f>IF(OR(LH26=1,AND(PN27=1,MD27&lt;=$C$41)),1,0)</f>
        <v>0</v>
      </c>
      <c r="LI27" s="1">
        <f>IF(OR(LI26=1,AND(PO27=1,ME27&lt;=$C$41)),1,0)</f>
        <v>0</v>
      </c>
      <c r="LJ27" s="1">
        <f>IF(OR(LJ26=1,AND(PP27=1,MF27&lt;=$C$41)),1,0)</f>
        <v>0</v>
      </c>
      <c r="LK27" s="1">
        <f>IF(OR(LK26=1,AND(PQ27=1,MG27&lt;=$C$41)),1,0)</f>
        <v>0</v>
      </c>
      <c r="LL27" s="1">
        <f>IF(OR(LL26=1,AND(PR27=1,MH27&lt;=$C$41)),1,0)</f>
        <v>0</v>
      </c>
      <c r="LM27" s="1">
        <f>IF(OR(LM26=1,AND(PS27=1,MI27&lt;=$C$41)),1,0)</f>
        <v>0</v>
      </c>
      <c r="LN27" s="61">
        <f t="shared" si="168"/>
        <v>0.76000000000000012</v>
      </c>
      <c r="LO27" s="57">
        <f t="shared" si="169"/>
        <v>10.826686561988387</v>
      </c>
      <c r="LP27" s="57">
        <f t="shared" si="170"/>
        <v>6.0795559716474212</v>
      </c>
      <c r="LQ27" s="57">
        <f t="shared" si="171"/>
        <v>8.260462219633796</v>
      </c>
      <c r="LR27" s="57">
        <f t="shared" si="172"/>
        <v>9.9091752241392594</v>
      </c>
      <c r="LS27" s="57">
        <f t="shared" si="173"/>
        <v>10.960881285986012</v>
      </c>
      <c r="LT27" s="57">
        <f t="shared" si="174"/>
        <v>11.395394107375617</v>
      </c>
      <c r="LU27" s="57">
        <f t="shared" si="175"/>
        <v>11.230157177268046</v>
      </c>
      <c r="LV27" s="57">
        <f t="shared" si="176"/>
        <v>10.684962044923008</v>
      </c>
      <c r="LW27" s="57">
        <f t="shared" si="177"/>
        <v>9.9297769106389762</v>
      </c>
      <c r="LX27" s="57">
        <f t="shared" si="178"/>
        <v>9.1397876191846876</v>
      </c>
      <c r="LY27" s="57">
        <f t="shared" si="179"/>
        <v>8.3964701072907246</v>
      </c>
      <c r="LZ27" s="57">
        <f t="shared" si="180"/>
        <v>5.6886438080322179</v>
      </c>
      <c r="MA27" s="57">
        <f t="shared" si="181"/>
        <v>6.9669620049339098</v>
      </c>
      <c r="MB27" s="57">
        <f t="shared" si="182"/>
        <v>8.2452802018356035</v>
      </c>
      <c r="MC27" s="57">
        <f t="shared" si="183"/>
        <v>9.4718229268936422</v>
      </c>
      <c r="MD27" s="57">
        <f t="shared" si="184"/>
        <v>10.135462765118461</v>
      </c>
      <c r="ME27" s="57">
        <f t="shared" si="185"/>
        <v>10.468066897408246</v>
      </c>
      <c r="MF27" s="57">
        <f t="shared" si="186"/>
        <v>10.648584271217889</v>
      </c>
      <c r="MG27" s="57">
        <f t="shared" si="187"/>
        <v>10.75427278079782</v>
      </c>
      <c r="MH27" s="57">
        <f t="shared" si="188"/>
        <v>10.813748240138004</v>
      </c>
      <c r="MI27" s="57">
        <f t="shared" si="189"/>
        <v>10.82699777611648</v>
      </c>
      <c r="MJ27" s="61">
        <f t="shared" si="190"/>
        <v>0.76000000000000012</v>
      </c>
      <c r="MK27" s="57" t="e">
        <f>IF(AND(ABS(CG27)&gt;0,EU27*$C$19&gt;=DY26,NG27&lt;&gt;0),3,NA())</f>
        <v>#N/A</v>
      </c>
      <c r="ML27" s="57" t="e">
        <f t="shared" si="261"/>
        <v>#N/A</v>
      </c>
      <c r="MM27" s="57" t="e">
        <f t="shared" si="262"/>
        <v>#N/A</v>
      </c>
      <c r="MN27" s="57" t="e">
        <f t="shared" si="263"/>
        <v>#N/A</v>
      </c>
      <c r="MO27" s="57" t="e">
        <f t="shared" si="264"/>
        <v>#N/A</v>
      </c>
      <c r="MP27" s="57" t="e">
        <f t="shared" si="265"/>
        <v>#N/A</v>
      </c>
      <c r="MQ27" s="57" t="e">
        <f t="shared" si="266"/>
        <v>#N/A</v>
      </c>
      <c r="MR27" s="57" t="e">
        <f t="shared" si="267"/>
        <v>#N/A</v>
      </c>
      <c r="MS27" s="57" t="e">
        <f t="shared" si="268"/>
        <v>#N/A</v>
      </c>
      <c r="MT27" s="57" t="e">
        <f t="shared" si="269"/>
        <v>#N/A</v>
      </c>
      <c r="MU27" s="57" t="e">
        <f t="shared" si="270"/>
        <v>#N/A</v>
      </c>
      <c r="MV27" s="57" t="e">
        <f t="shared" si="271"/>
        <v>#N/A</v>
      </c>
      <c r="MW27" s="57" t="e">
        <f t="shared" si="272"/>
        <v>#N/A</v>
      </c>
      <c r="MX27" s="57" t="e">
        <f t="shared" si="273"/>
        <v>#N/A</v>
      </c>
      <c r="MY27" s="57" t="e">
        <f t="shared" si="274"/>
        <v>#N/A</v>
      </c>
      <c r="MZ27" s="57" t="e">
        <f t="shared" si="275"/>
        <v>#N/A</v>
      </c>
      <c r="NA27" s="57" t="e">
        <f t="shared" si="276"/>
        <v>#N/A</v>
      </c>
      <c r="NB27" s="57" t="e">
        <f t="shared" si="277"/>
        <v>#N/A</v>
      </c>
      <c r="NC27" s="57" t="e">
        <f t="shared" si="278"/>
        <v>#N/A</v>
      </c>
      <c r="ND27" s="57" t="e">
        <f t="shared" si="279"/>
        <v>#N/A</v>
      </c>
      <c r="NE27" s="57" t="e">
        <f t="shared" si="280"/>
        <v>#N/A</v>
      </c>
      <c r="NF27" s="61">
        <f t="shared" si="211"/>
        <v>0.76000000000000012</v>
      </c>
      <c r="NG27" s="260">
        <f>IF(OY26=0,MIN('Drive Train'!$F$35-FQ26*$C$19*'Drive Train'!$F$39,NG26+$C$39)-$C$7,IF(LO26-1&lt;=0,0,IF($C$37=Motors!$C$29,MAX(MAX(NG$8:NG26)*-1,NG26-$C$39),MAX(0,MAX(NG$8:NG26)*-1,NG26-$C$39))))</f>
        <v>11.210316609395504</v>
      </c>
      <c r="NH27" s="260">
        <f>IF(OZ26=0,MIN('Drive Train'!$F$35-FR26*$C$19*'Drive Train'!$F$39,NH26+$C$39)-$C$7,IF(LP26-1&lt;=0,0,IF($C$37=Motors!$C$29,MAX(MAX(NH$8:NH26)*-1,NH26-$C$39),MAX(0,MAX(NH$8:NH26)*-1,NH26-$C$39))))</f>
        <v>7.3892132126880226</v>
      </c>
      <c r="NI27" s="260">
        <f>IF(PA26=0,MIN('Drive Train'!$F$35-FS26*$C$19*'Drive Train'!$F$39,NI26+$C$39)-$C$7,IF(LQ26-1&lt;=0,0,IF($C$37=Motors!$C$29,MAX(MAX(NI$8:NI26)*-1,NI26-$C$39),MAX(0,MAX(NI$8:NI26)*-1,NI26-$C$39))))</f>
        <v>7.7927541799456703</v>
      </c>
      <c r="NJ27" s="260">
        <f>IF(PB26=0,MIN('Drive Train'!$F$35-FT26*$C$19*'Drive Train'!$F$39,NJ26+$C$39)-$C$7,IF(LR26-1&lt;=0,0,IF($C$37=Motors!$C$29,MAX(MAX(NJ$8:NJ26)*-1,NJ26-$C$39),MAX(0,MAX(NJ$8:NJ26)*-1,NJ26-$C$39))))</f>
        <v>8.3224287548559843</v>
      </c>
      <c r="NK27" s="260">
        <f>IF(PC26=0,MIN('Drive Train'!$F$35-FU26*$C$19*'Drive Train'!$F$39,NK26+$C$39)-$C$7,IF(LS26-1&lt;=0,0,IF($C$37=Motors!$C$29,MAX(MAX(NK$8:NK26)*-1,NK26-$C$39),MAX(0,MAX(NK$8:NK26)*-1,NK26-$C$39))))</f>
        <v>9.132683641199737</v>
      </c>
      <c r="NL27" s="260">
        <f>IF(PD26=0,MIN('Drive Train'!$F$35-FV26*$C$19*'Drive Train'!$F$39,NL26+$C$39)-$C$7,IF(LT26-1&lt;=0,0,IF($C$37=Motors!$C$29,MAX(MAX(NL$8:NL26)*-1,NL26-$C$39),MAX(0,MAX(NL$8:NL26)*-1,NL26-$C$39))))</f>
        <v>9.9884119731197245</v>
      </c>
      <c r="NM27" s="260">
        <f>IF(PE26=0,MIN('Drive Train'!$F$35-FW26*$C$19*'Drive Train'!$F$39,NM26+$C$39)-$C$7,IF(LU26-1&lt;=0,0,IF($C$37=Motors!$C$29,MAX(MAX(NM$8:NM26)*-1,NM26-$C$39),MAX(0,MAX(NM$8:NM26)*-1,NM26-$C$39))))</f>
        <v>10.739726552450549</v>
      </c>
      <c r="NN27" s="260">
        <f>IF(PF26=0,MIN('Drive Train'!$F$35-FX26*$C$19*'Drive Train'!$F$39,NN26+$C$39)-$C$7,IF(LV26-1&lt;=0,0,IF($C$37=Motors!$C$29,MAX(MAX(NN$8:NN26)*-1,NN26-$C$39),MAX(0,MAX(NN$8:NN26)*-1,NN26-$C$39))))</f>
        <v>11.314327293898785</v>
      </c>
      <c r="NO27" s="260">
        <f>IF(PG26=0,MIN('Drive Train'!$F$35-FY26*$C$19*'Drive Train'!$F$39,NO26+$C$39)-$C$7,IF(LW26-1&lt;=0,0,IF($C$37=Motors!$C$29,MAX(MAX(NO$8:NO26)*-1,NO26-$C$39),MAX(0,MAX(NO$8:NO26)*-1,NO26-$C$39))))</f>
        <v>11.670910790631579</v>
      </c>
      <c r="NP27" s="260">
        <f>IF(PH26=0,MIN('Drive Train'!$F$35-FZ26*$C$19*'Drive Train'!$F$39,NP26+$C$39)-$C$7,IF(LX26-1&lt;=0,0,IF($C$37=Motors!$C$29,MAX(MAX(NP$8:NP26)*-1,NP26-$C$39),MAX(0,MAX(NP$8:NP26)*-1,NP26-$C$39))))</f>
        <v>11.866337209444254</v>
      </c>
      <c r="NQ27" s="260">
        <f>IF(PI26=0,MIN('Drive Train'!$F$35-GA26*$C$19*'Drive Train'!$F$39,NQ26+$C$39)-$C$7,IF(LY26-1&lt;=0,0,IF($C$37=Motors!$C$29,MAX(MAX(NQ$8:NQ26)*-1,NQ26-$C$39),MAX(0,MAX(NQ$8:NQ26)*-1,NQ26-$C$39))))</f>
        <v>11.95678756011362</v>
      </c>
      <c r="NR27" s="260">
        <f>IF(PJ26=0,MIN('Drive Train'!$F$35-GB26*$C$19*'Drive Train'!$F$39,NR26+$C$39)-$C$7,IF(LZ26-1&lt;=0,0,IF($C$37=Motors!$C$29,MAX(MAX(NR$8:NR26)*-1,NR26-$C$39),MAX(0,MAX(NR$8:NR26)*-1,NR26-$C$39))))</f>
        <v>10.841769466020155</v>
      </c>
      <c r="NS27" s="260">
        <f>IF(PK26=0,MIN('Drive Train'!$F$35-GC26*$C$19*'Drive Train'!$F$39,NS26+$C$39)-$C$7,IF(MA26-1&lt;=0,0,IF($C$37=Motors!$C$29,MAX(MAX(NS$8:NS26)*-1,NS26-$C$39),MAX(0,MAX(NS$8:NS26)*-1,NS26-$C$39))))</f>
        <v>10.579776752390698</v>
      </c>
      <c r="NT27" s="260">
        <f>IF(PL26=0,MIN('Drive Train'!$F$35-GD26*$C$19*'Drive Train'!$F$39,NT26+$C$39)-$C$7,IF(MB26-1&lt;=0,0,IF($C$37=Motors!$C$29,MAX(MAX(NT$8:NT26)*-1,NT26-$C$39),MAX(0,MAX(NT$8:NT26)*-1,NT26-$C$39))))</f>
        <v>10.317784038761243</v>
      </c>
      <c r="NU27" s="260">
        <f>IF(PM26=0,MIN('Drive Train'!$F$35-GE26*$C$19*'Drive Train'!$F$39,NU26+$C$39)-$C$7,IF(MC26-1&lt;=0,0,IF($C$37=Motors!$C$29,MAX(MAX(NU$8:NU26)*-1,NU26-$C$39),MAX(0,MAX(NU$8:NU26)*-1,NU26-$C$39))))</f>
        <v>10.289304498193662</v>
      </c>
      <c r="NV27" s="260">
        <f>IF(PN26=0,MIN('Drive Train'!$F$35-GF26*$C$19*'Drive Train'!$F$39,NV26+$C$39)-$C$7,IF(MD26-1&lt;=0,0,IF($C$37=Motors!$C$29,MAX(MAX(NV$8:NV26)*-1,NV26-$C$39),MAX(0,MAX(NV$8:NV26)*-1,NV26-$C$39))))</f>
        <v>10.713742986327278</v>
      </c>
      <c r="NW27" s="260">
        <f>IF(PO26=0,MIN('Drive Train'!$F$35-GG26*$C$19*'Drive Train'!$F$39,NW26+$C$39)-$C$7,IF(ME26-1&lt;=0,0,IF($C$37=Motors!$C$29,MAX(MAX(NW$8:NW26)*-1,NW26-$C$39),MAX(0,MAX(NW$8:NW26)*-1,NW26-$C$39))))</f>
        <v>10.946563779244942</v>
      </c>
      <c r="NX27" s="260">
        <f>IF(PP26=0,MIN('Drive Train'!$F$35-GH26*$C$19*'Drive Train'!$F$39,NX26+$C$39)-$C$7,IF(MF26-1&lt;=0,0,IF($C$37=Motors!$C$29,MAX(MAX(NX$8:NX26)*-1,NX26-$C$39),MAX(0,MAX(NX$8:NX26)*-1,NX26-$C$39))))</f>
        <v>11.077610925015488</v>
      </c>
      <c r="NY27" s="260">
        <f>IF(PQ26=0,MIN('Drive Train'!$F$35-GI26*$C$19*'Drive Train'!$F$39,NY26+$C$39)-$C$7,IF(MG26-1&lt;=0,0,IF($C$37=Motors!$C$29,MAX(MAX(NY$8:NY26)*-1,NY26-$C$39),MAX(0,MAX(NY$8:NY26)*-1,NY26-$C$39))))</f>
        <v>11.155939982909679</v>
      </c>
      <c r="NZ27" s="260">
        <f>IF(PR26=0,MIN('Drive Train'!$F$35-GJ26*$C$19*'Drive Train'!$F$39,NZ26+$C$39)-$C$7,IF(MH26-1&lt;=0,0,IF($C$37=Motors!$C$29,MAX(MAX(NZ$8:NZ26)*-1,NZ26-$C$39),MAX(0,MAX(NZ$8:NZ26)*-1,NZ26-$C$39))))</f>
        <v>11.200558068278113</v>
      </c>
      <c r="OA27" s="260">
        <f>IF(PS26=0,MIN('Drive Train'!$F$35-GK26*$C$19*'Drive Train'!$F$39,OA26+$C$39)-$C$7,IF(MI26-1&lt;=0,0,IF($C$37=Motors!$C$29,MAX(MAX(OA$8:OA26)*-1,OA26-$C$39),MAX(0,MAX(OA$8:OA26)*-1,OA26-$C$39))))</f>
        <v>11.210551596915934</v>
      </c>
      <c r="OB27" s="61">
        <f t="shared" si="212"/>
        <v>0.76000000000000012</v>
      </c>
      <c r="OC27" s="260">
        <f>'Drive Train'!$F$35-(FQ27*$C$13)*$C$19*'Drive Train'!$F$39</f>
        <v>11.729326351268378</v>
      </c>
      <c r="OD27" s="260">
        <f>'Drive Train'!$F$35-(FR27*$C$13)*$C$19*'Drive Train'!$F$39</f>
        <v>8.7913602061133069</v>
      </c>
      <c r="OE27" s="260">
        <f>'Drive Train'!$F$35-(FS27*$C$13)*$C$19*'Drive Train'!$F$39</f>
        <v>9.1118154036248971</v>
      </c>
      <c r="OF27" s="260">
        <f>'Drive Train'!$F$35-(FT27*$C$13)*$C$19*'Drive Train'!$F$39</f>
        <v>9.5395613181973928</v>
      </c>
      <c r="OG27" s="260">
        <f>'Drive Train'!$F$35-(FU27*$C$13)*$C$19*'Drive Train'!$F$39</f>
        <v>10.17943490689464</v>
      </c>
      <c r="OH27" s="260">
        <f>'Drive Train'!$F$35-(FV27*$C$13)*$C$19*'Drive Train'!$F$39</f>
        <v>10.835869970601827</v>
      </c>
      <c r="OI27" s="260">
        <f>'Drive Train'!$F$35-(FW27*$C$13)*$C$19*'Drive Train'!$F$39</f>
        <v>11.394194473423614</v>
      </c>
      <c r="OJ27" s="260">
        <f>'Drive Train'!$F$35-(FX27*$C$13)*$C$19*'Drive Train'!$F$39</f>
        <v>11.801320578487738</v>
      </c>
      <c r="OK27" s="260">
        <f>'Drive Train'!$F$35-(FY27*$C$13)*$C$19*'Drive Train'!$F$39</f>
        <v>12.039876512901371</v>
      </c>
      <c r="OL27" s="260">
        <f>'Drive Train'!$F$35-(FZ27*$C$13)*$C$19*'Drive Train'!$F$39</f>
        <v>12.162013716416409</v>
      </c>
      <c r="OM27" s="260">
        <f>'Drive Train'!$F$35-(GA27*$C$13)*$C$19*'Drive Train'!$F$39</f>
        <v>12.214475056398843</v>
      </c>
      <c r="ON27" s="260">
        <f>'Drive Train'!$F$35-(GB27*$C$13)*$C$19*'Drive Train'!$F$39</f>
        <v>11.386052179655836</v>
      </c>
      <c r="OO27" s="260">
        <f>'Drive Train'!$F$35-(GC27*$C$13)*$C$19*'Drive Train'!$F$39</f>
        <v>11.193990147105756</v>
      </c>
      <c r="OP27" s="260">
        <f>'Drive Train'!$F$35-(GD27*$C$13)*$C$19*'Drive Train'!$F$39</f>
        <v>11.001928114555676</v>
      </c>
      <c r="OQ27" s="260">
        <f>'Drive Train'!$F$35-(GE27*$C$13)*$C$19*'Drive Train'!$F$39</f>
        <v>11.10366051664694</v>
      </c>
      <c r="OR27" s="260">
        <f>'Drive Train'!$F$35-(GF27*$C$13)*$C$19*'Drive Train'!$F$39</f>
        <v>11.400004938281713</v>
      </c>
      <c r="OS27" s="260">
        <f>'Drive Train'!$F$35-(GG27*$C$13)*$C$19*'Drive Train'!$F$39</f>
        <v>11.555412412170556</v>
      </c>
      <c r="OT27" s="260">
        <f>'Drive Train'!$F$35-(GH27*$C$13)*$C$19*'Drive Train'!$F$39</f>
        <v>11.642101484811876</v>
      </c>
      <c r="OU27" s="260">
        <f>'Drive Train'!$F$35-(GI27*$C$13)*$C$19*'Drive Train'!$F$39</f>
        <v>11.693654946586527</v>
      </c>
      <c r="OV27" s="260">
        <f>'Drive Train'!$F$35-(GJ27*$C$13)*$C$19*'Drive Train'!$F$39</f>
        <v>11.722931813466815</v>
      </c>
      <c r="OW27" s="260">
        <f>'Drive Train'!$F$35-(GK27*$C$13)*$C$19*'Drive Train'!$F$39</f>
        <v>11.729480273532253</v>
      </c>
      <c r="OX27" s="61">
        <f t="shared" si="213"/>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7">
        <f t="shared" si="214"/>
        <v>0.76000000000000012</v>
      </c>
      <c r="PU27" s="57">
        <f t="shared" si="215"/>
        <v>5.4799141214631799</v>
      </c>
      <c r="PV27" s="57">
        <f t="shared" si="216"/>
        <v>2.495608206184158</v>
      </c>
      <c r="PW27" s="57">
        <f t="shared" si="217"/>
        <v>3.4571101717318893</v>
      </c>
      <c r="PX27" s="57">
        <f t="shared" si="218"/>
        <v>4.2650718554137867</v>
      </c>
      <c r="PY27" s="57">
        <f t="shared" si="219"/>
        <v>4.8902798568910217</v>
      </c>
      <c r="PZ27" s="57">
        <f t="shared" si="220"/>
        <v>5.3072714096314018</v>
      </c>
      <c r="QA27" s="57">
        <f t="shared" si="221"/>
        <v>5.4624215675444221</v>
      </c>
      <c r="QB27" s="57">
        <f t="shared" si="222"/>
        <v>5.4624912288343879</v>
      </c>
      <c r="QC27" s="57">
        <f t="shared" si="223"/>
        <v>5.3069157834732277</v>
      </c>
      <c r="QD27" s="57">
        <f t="shared" si="224"/>
        <v>5.096838486551678</v>
      </c>
      <c r="QE27" s="57">
        <f t="shared" si="225"/>
        <v>4.8624448930213404</v>
      </c>
      <c r="QF27" s="57">
        <f t="shared" si="226"/>
        <v>2.4198626898178404</v>
      </c>
      <c r="QG27" s="57">
        <f t="shared" si="227"/>
        <v>2.963639838605022</v>
      </c>
      <c r="QH27" s="57">
        <f t="shared" si="228"/>
        <v>3.5074169873922063</v>
      </c>
      <c r="QI27" s="57">
        <f t="shared" si="229"/>
        <v>4.0463505072413799</v>
      </c>
      <c r="QJ27" s="57">
        <f t="shared" si="230"/>
        <v>4.5119130828143694</v>
      </c>
      <c r="QK27" s="57">
        <f t="shared" si="231"/>
        <v>4.869918287115361</v>
      </c>
      <c r="QL27" s="57">
        <f t="shared" si="232"/>
        <v>5.1315454570497776</v>
      </c>
      <c r="QM27" s="57">
        <f t="shared" si="233"/>
        <v>5.3195872028643469</v>
      </c>
      <c r="QN27" s="57">
        <f t="shared" si="234"/>
        <v>5.4434270498619384</v>
      </c>
      <c r="QO27" s="57">
        <f t="shared" si="235"/>
        <v>5.4775632841868953</v>
      </c>
      <c r="QP27" s="61">
        <f t="shared" si="236"/>
        <v>0.76000000000000012</v>
      </c>
      <c r="QQ27" s="57">
        <f>MIN(FQ27,$C$16)*$C$17*1000/60/60/$C$21</f>
        <v>0.16594382830697268</v>
      </c>
      <c r="QR27" s="57">
        <f>MIN(FR27,$C$16)*$C$17*1000/60/60/$C$21</f>
        <v>0.8928806186301681</v>
      </c>
      <c r="QS27" s="57">
        <f>MIN(FS27,$C$16)*$C$17*1000/60/60/$C$21</f>
        <v>0.81359084427193973</v>
      </c>
      <c r="QT27" s="57">
        <f>MIN(FT27,$C$16)*$C$17*1000/60/60/$C$21</f>
        <v>0.70775428018288056</v>
      </c>
      <c r="QU27" s="57">
        <f>MIN(FU27,$C$16)*$C$17*1000/60/60/$C$21</f>
        <v>0.54943126698300926</v>
      </c>
      <c r="QV27" s="57">
        <f>MIN(FV27,$C$16)*$C$17*1000/60/60/$C$21</f>
        <v>0.38701047154470164</v>
      </c>
      <c r="QW27" s="57">
        <f>MIN(FW27,$C$16)*$C$17*1000/60/60/$C$21</f>
        <v>0.24886503283385486</v>
      </c>
      <c r="QX27" s="57">
        <f>MIN(FX27,$C$16)*$C$17*1000/60/60/$C$21</f>
        <v>0.148130398923879</v>
      </c>
      <c r="QY27" s="57">
        <f>MIN(FY27,$C$16)*$C$17*1000/60/60/$C$21</f>
        <v>8.9104842907458723E-2</v>
      </c>
      <c r="QZ27" s="57">
        <f>MIN(FZ27,$C$16)*$C$17*1000/60/60/$C$21</f>
        <v>5.8884608120653138E-2</v>
      </c>
      <c r="RA27" s="57">
        <f>MIN(GA27,$C$16)*$C$17*1000/60/60/$C$21</f>
        <v>4.5904173282840265E-2</v>
      </c>
      <c r="RB27" s="57">
        <f>MIN(GB27,$C$16)*$C$17*1000/60/60/$C$21</f>
        <v>0.25087966901581932</v>
      </c>
      <c r="RC27" s="57">
        <f>MIN(GC27,$C$16)*$C$17*1000/60/60/$C$21</f>
        <v>0.29840130493226541</v>
      </c>
      <c r="RD27" s="57">
        <f>MIN(GD27,$C$16)*$C$17*1000/60/60/$C$21</f>
        <v>0.34592294084871161</v>
      </c>
      <c r="RE27" s="57">
        <f>MIN(GE27,$C$16)*$C$17*1000/60/60/$C$21</f>
        <v>0.32075143709600651</v>
      </c>
      <c r="RF27" s="57">
        <f>MIN(GF27,$C$16)*$C$17*1000/60/60/$C$21</f>
        <v>0.24742735776697297</v>
      </c>
      <c r="RG27" s="57">
        <f>MIN(GG27,$C$16)*$C$17*1000/60/60/$C$21</f>
        <v>0.20897510723737117</v>
      </c>
      <c r="RH27" s="57">
        <f>MIN(GH27,$C$16)*$C$17*1000/60/60/$C$21</f>
        <v>0.18752575312350669</v>
      </c>
      <c r="RI27" s="57">
        <f>MIN(GI27,$C$16)*$C$17*1000/60/60/$C$21</f>
        <v>0.17476995330113121</v>
      </c>
      <c r="RJ27" s="57">
        <f>MIN(GJ27,$C$16)*$C$17*1000/60/60/$C$21</f>
        <v>0.16752601971266151</v>
      </c>
      <c r="RK27" s="57">
        <f>MIN(GK27,$C$16)*$C$17*1000/60/60/$C$21</f>
        <v>0.16590574353984744</v>
      </c>
      <c r="RL27" s="61">
        <f t="shared" si="237"/>
        <v>0.76000000000000012</v>
      </c>
      <c r="RM27" s="2">
        <f>IF(AND(LO27&gt;=LO$6*'Drive Train'!$AA$52,LO27&lt;=LO$6*'Drive Train'!$AA$53,KS27=0,JW27=0,EU27&gt;0),$C$17,0)</f>
        <v>0.04</v>
      </c>
      <c r="RN27" s="2">
        <f>IF(AND(LP27&gt;=LP$6*'Drive Train'!$AA$52,LP27&lt;=LP$6*'Drive Train'!$AA$53,KT27=0,JX27=0,EV27&gt;0),$C$17,0)</f>
        <v>0</v>
      </c>
      <c r="RO27" s="2">
        <f>IF(AND(LQ27&gt;=LQ$6*'Drive Train'!$AA$52,LQ27&lt;=LQ$6*'Drive Train'!$AA$53,KU27=0,JY27=0,EW27&gt;0),$C$17,0)</f>
        <v>0</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0.04</v>
      </c>
      <c r="RS27" s="2">
        <f>IF(AND(LU27&gt;=LU$6*'Drive Train'!$AA$52,LU27&lt;=LU$6*'Drive Train'!$AA$53,KY27=0,KC27=0,FA27&gt;0),$C$17,0)</f>
        <v>0.04</v>
      </c>
      <c r="RT27" s="2">
        <f>IF(AND(LV27&gt;=LV$6*'Drive Train'!$AA$52,LV27&lt;=LV$6*'Drive Train'!$AA$53,KZ27=0,KD27=0,FB27&gt;0),$C$17,0)</f>
        <v>0.04</v>
      </c>
      <c r="RU27" s="2">
        <f>IF(AND(LW27&gt;=LW$6*'Drive Train'!$AA$52,LW27&lt;=LW$6*'Drive Train'!$AA$53,LA27=0,KE27=0,FC27&gt;0),$C$17,0)</f>
        <v>0.04</v>
      </c>
      <c r="RV27" s="2">
        <f>IF(AND(LX27&gt;=LX$6*'Drive Train'!$AA$52,LX27&lt;=LX$6*'Drive Train'!$AA$53,LB27=0,KF27=0,FD27&gt;0),$C$17,0)</f>
        <v>0.04</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61">
        <f t="shared" si="238"/>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48">
        <f t="shared" si="239"/>
        <v>0.76000000000000012</v>
      </c>
    </row>
    <row r="28" spans="1:524" x14ac:dyDescent="0.2">
      <c r="B28" s="3" t="s">
        <v>70</v>
      </c>
      <c r="C28" s="4">
        <f>SQRT(((1-'Drive Train'!$F$21)*'Drive Train'!$F$19-'Drive Train'!F19/2)^2+('Drive Train'!$F$20*'Drive Train'!$F$22-('Drive Train'!F20/2))^2)</f>
        <v>0</v>
      </c>
      <c r="D28" s="5"/>
      <c r="E28" s="6"/>
      <c r="P28" s="5"/>
      <c r="R28" s="63">
        <f t="shared" si="114"/>
        <v>0.80000000000000016</v>
      </c>
      <c r="S28" s="2">
        <f>NG28/'Drive Train'!$F$35</f>
        <v>0.91336842486756753</v>
      </c>
      <c r="T28" s="2">
        <f>NH28/'Drive Train'!$F$35</f>
        <v>0.59745808667885036</v>
      </c>
      <c r="U28" s="2">
        <f>NI28/'Drive Train'!$F$35</f>
        <v>0.63191563479837598</v>
      </c>
      <c r="V28" s="2">
        <f>NJ28/'Drive Train'!$F$35</f>
        <v>0.67790981916101001</v>
      </c>
      <c r="W28" s="2">
        <f>NK28/'Drive Train'!$F$35</f>
        <v>0.74671343084888619</v>
      </c>
      <c r="X28" s="2">
        <f>NL28/'Drive Train'!$F$35</f>
        <v>0.81729784630127178</v>
      </c>
      <c r="Y28" s="2">
        <f>NM28/'Drive Train'!$F$35</f>
        <v>0.87733273907780784</v>
      </c>
      <c r="Z28" s="2">
        <f>NN28/'Drive Train'!$F$35</f>
        <v>0.92110973962233744</v>
      </c>
      <c r="AA28" s="2">
        <f>NO28/'Drive Train'!$F$35</f>
        <v>0.94676091536573881</v>
      </c>
      <c r="AB28" s="2">
        <f>NP28/'Drive Train'!$F$35</f>
        <v>0.95989394800176431</v>
      </c>
      <c r="AC28" s="2">
        <f>NQ28/'Drive Train'!$F$35</f>
        <v>0.96553495230095088</v>
      </c>
      <c r="AD28" s="2">
        <f>NR28/'Drive Train'!$F$35</f>
        <v>0.8764572236189071</v>
      </c>
      <c r="AE28" s="2">
        <f>NS28/'Drive Train'!$F$35</f>
        <v>0.85580539216190932</v>
      </c>
      <c r="AF28" s="2">
        <f>NT28/'Drive Train'!$F$35</f>
        <v>0.83515356070491154</v>
      </c>
      <c r="AG28" s="2">
        <f>NU28/'Drive Train'!$F$35</f>
        <v>0.84609252867171392</v>
      </c>
      <c r="AH28" s="2">
        <f>NV28/'Drive Train'!$F$35</f>
        <v>0.87795752024534546</v>
      </c>
      <c r="AI28" s="2">
        <f>NW28/'Drive Train'!$F$35</f>
        <v>0.89466800130866186</v>
      </c>
      <c r="AJ28" s="2">
        <f>NX28/'Drive Train'!$F$35</f>
        <v>0.90398940696901897</v>
      </c>
      <c r="AK28" s="2">
        <f>NY28/'Drive Train'!$F$35</f>
        <v>0.90953278995554054</v>
      </c>
      <c r="AL28" s="2">
        <f>NZ28/'Drive Train'!$F$35</f>
        <v>0.91268084015772211</v>
      </c>
      <c r="AM28" s="2">
        <f>OA28/'Drive Train'!$F$35</f>
        <v>0.9133849756486293</v>
      </c>
      <c r="AN28" s="61">
        <f t="shared" si="115"/>
        <v>0.80000000000000016</v>
      </c>
      <c r="AO28" s="46">
        <f>LO28*12*60/(PI() * 'Drive Train'!$F$15)/S$6*ABS(S28)</f>
        <v>4103.5433899559812</v>
      </c>
      <c r="AP28" s="46">
        <f>LP28*12*60/(PI() * 'Drive Train'!$F$15)/T$6*ABS(T28)</f>
        <v>437.81604256185113</v>
      </c>
      <c r="AQ28" s="46">
        <f>LQ28*12*60/(PI() * 'Drive Train'!$F$15)/U$6*ABS(U28)</f>
        <v>905.52923938218805</v>
      </c>
      <c r="AR28" s="46">
        <f>LR28*12*60/(PI() * 'Drive Train'!$F$15)/V$6*ABS(V28)</f>
        <v>1515.9864437266237</v>
      </c>
      <c r="AS28" s="46">
        <f>LS28*12*60/(PI() * 'Drive Train'!$F$15)/W$6*ABS(W28)</f>
        <v>2267.9009793829541</v>
      </c>
      <c r="AT28" s="46">
        <f>LT28*12*60/(PI() * 'Drive Train'!$F$15)/X$6*ABS(X28)</f>
        <v>3048.5952133000465</v>
      </c>
      <c r="AU28" s="46">
        <f>LU28*12*60/(PI() * 'Drive Train'!$F$15)/Y$6*ABS(Y28)</f>
        <v>3711.1092379470974</v>
      </c>
      <c r="AV28" s="46">
        <f>LV28*12*60/(PI() * 'Drive Train'!$F$15)/Z$6*ABS(Z28)</f>
        <v>4186.9314922071753</v>
      </c>
      <c r="AW28" s="46">
        <f>LW28*12*60/(PI() * 'Drive Train'!$F$15)/AA$6*ABS(AA28)</f>
        <v>4459.3455991468181</v>
      </c>
      <c r="AX28" s="46">
        <f>LX28*12*60/(PI() * 'Drive Train'!$F$15)/AB$6*ABS(AB28)</f>
        <v>4594.7493820317677</v>
      </c>
      <c r="AY28" s="46">
        <f>LY28*12*60/(PI() * 'Drive Train'!$F$15)/AC$6*ABS(AC28)</f>
        <v>4651.0332232214678</v>
      </c>
      <c r="AZ28" s="46">
        <f>LZ28*12*60/(PI() * 'Drive Train'!$F$15)/AD$6*ABS(AD28)</f>
        <v>2131.1214333650582</v>
      </c>
      <c r="BA28" s="46">
        <f>MA28*12*60/(PI() * 'Drive Train'!$F$15)/AE$6*ABS(AE28)</f>
        <v>2548.5149835796692</v>
      </c>
      <c r="BB28" s="46">
        <f>MB28*12*60/(PI() * 'Drive Train'!$F$15)/AF$6*ABS(AF28)</f>
        <v>2943.3403676918197</v>
      </c>
      <c r="BC28" s="46">
        <f>MC28*12*60/(PI() * 'Drive Train'!$F$15)/AG$6*ABS(AG28)</f>
        <v>3396.191144269977</v>
      </c>
      <c r="BD28" s="46">
        <f>MD28*12*60/(PI() * 'Drive Train'!$F$15)/AH$6*ABS(AH28)</f>
        <v>3731.0694129334661</v>
      </c>
      <c r="BE28" s="46">
        <f>ME28*12*60/(PI() * 'Drive Train'!$F$15)/AI$6*ABS(AI28)</f>
        <v>3907.0444049410617</v>
      </c>
      <c r="BF28" s="46">
        <f>MF28*12*60/(PI() * 'Drive Train'!$F$15)/AJ$6*ABS(AJ28)</f>
        <v>4005.0545556822599</v>
      </c>
      <c r="BG28" s="46">
        <f>MG28*12*60/(PI() * 'Drive Train'!$F$15)/AK$6*ABS(AK28)</f>
        <v>4063.2815360176633</v>
      </c>
      <c r="BH28" s="46">
        <f>MH28*12*60/(PI() * 'Drive Train'!$F$15)/AL$6*ABS(AL28)</f>
        <v>4096.3276327185113</v>
      </c>
      <c r="BI28" s="46">
        <f>MI28*12*60/(PI() * 'Drive Train'!$F$15)/AM$6*ABS(AM28)</f>
        <v>4103.7170730245625</v>
      </c>
      <c r="BJ28" s="61">
        <f t="shared" si="65"/>
        <v>0.80000000000000016</v>
      </c>
      <c r="BK28" s="2">
        <f>IF(OR(KS27=1,AND($C$37=Motors!$C$31,OY27=1)),0,IF(NG28=0,-(CG27+$C$15)/($C$14-$C$15)*$C$12,($C$11*S28-AO28)/($C$11*S28)*$C$12*S28))</f>
        <v>0.41305916825540517</v>
      </c>
      <c r="BL28" s="2">
        <f>IF(OR(KT27=1,AND($C$37=Motors!$C$31,OZ27=1)),0,IF(NH28=0,-(CH27+$C$15)/($C$14-$C$15)*$C$12,($C$11*T28-AP28)/($C$11*T28)*$C$12*T28))</f>
        <v>1.27118346806704</v>
      </c>
      <c r="BM28" s="2">
        <f>IF(OR(KU27=1,AND($C$37=Motors!$C$31,PA27=1)),0,IF(NI28=0,-(CI27+$C$15)/($C$14-$C$15)*$C$12,($C$11*U28-AQ28)/($C$11*U28)*$C$12*U28))</f>
        <v>1.1473384045778527</v>
      </c>
      <c r="BN28" s="2">
        <f>IF(OR(KV27=1,AND($C$37=Motors!$C$31,PB27=1)),0,IF(NJ28=0,-(CJ27+$C$15)/($C$14-$C$15)*$C$12,($C$11*V28-AR28)/($C$11*V28)*$C$12*V28))</f>
        <v>0.98820048527051929</v>
      </c>
      <c r="BO28" s="2">
        <f>IF(OR(KW27=1,AND($C$37=Motors!$C$31,PC27=1)),0,IF(NK28=0,-(CK27+$C$15)/($C$14-$C$15)*$C$12,($C$11*W28-AS28)/($C$11*W28)*$C$12*W28))</f>
        <v>0.82200854136538204</v>
      </c>
      <c r="BP28" s="2">
        <f>IF(OR(KX27=1,AND($C$37=Motors!$C$31,PD27=1)),0,IF(NL28=0,-(CL27+$C$15)/($C$14-$C$15)*$C$12,($C$11*X28-AT28)/($C$11*X28)*$C$12*X28))</f>
        <v>0.64736295492350804</v>
      </c>
      <c r="BQ28" s="2">
        <f>IF(OR(KY27=1,AND($C$37=Motors!$C$31,PE27=1)),0,IF(NM28=0,-(CM27+$C$15)/($C$14-$C$15)*$C$12,($C$11*Y28-AU28)/($C$11*Y28)*$C$12*Y28))</f>
        <v>0.4994873003429508</v>
      </c>
      <c r="BR28" s="2">
        <f>IF(OR(KZ27=1,AND($C$37=Motors!$C$31,PF27=1)),0,IF(NN28=0,-(CN27+$C$15)/($C$14-$C$15)*$C$12,($C$11*Z28-AV28)/($C$11*Z28)*$C$12*Z28))</f>
        <v>0.39490053416431564</v>
      </c>
      <c r="BS28" s="2">
        <f>IF(OR(LA27=1,AND($C$37=Motors!$C$31,PG27=1)),0,IF(NO28=0,-(CO27+$C$15)/($C$14-$C$15)*$C$12,($C$11*AA28-AW28)/($C$11*AA28)*$C$12*AA28))</f>
        <v>0.3364671250139184</v>
      </c>
      <c r="BT28" s="2">
        <f>IF(OR(LB27=1,AND($C$37=Motors!$C$31,PH27=1)),0,IF(NP28=0,-(CP27+$C$15)/($C$14-$C$15)*$C$12,($C$11*AB28-AX28)/($C$11*AB28)*$C$12*AB28))</f>
        <v>0.30836287882467384</v>
      </c>
      <c r="BU28" s="2">
        <f>IF(OR(LC27=1,AND($C$37=Motors!$C$31,PI27=1)),0,IF(NQ28=0,-(CQ27+$C$15)/($C$14-$C$15)*$C$12,($C$11*AC28-AY28)/($C$11*AC28)*$C$12*AC28))</f>
        <v>0.29712719447655506</v>
      </c>
      <c r="BV28" s="2">
        <f>IF(OR(LD27=1,AND($C$37=Motors!$C$31,PJ27=1)),0,IF(NR28=0,-(CR27+$C$15)/($C$14-$C$15)*$C$12,($C$11*AD28-AZ28)/($C$11*AD28)*$C$12*AD28))</f>
        <v>1.2013717430113273</v>
      </c>
      <c r="BW28" s="2">
        <f>IF(OR(LE27=1,AND($C$37=Motors!$C$31,PK27=1)),0,IF(NS28=0,-(CS27+$C$15)/($C$14-$C$15)*$C$12,($C$11*AE28-BA28)/($C$11*AE28)*$C$12*AE28))</f>
        <v>0.96470029229408338</v>
      </c>
      <c r="BX28" s="2">
        <f>IF(OR(LF27=1,AND($C$37=Motors!$C$31,PL27=1)),0,IF(NT28=0,-(CT27+$C$15)/($C$14-$C$15)*$C$12,($C$11*AF28-BB28)/($C$11*AF28)*$C$12*AF28))</f>
        <v>0.73808508144476104</v>
      </c>
      <c r="BY28" s="2">
        <f>IF(OR(LG27=1,AND($C$37=Motors!$C$31,PM27=1)),0,IF(NU28=0,-(CU27+$C$15)/($C$14-$C$15)*$C$12,($C$11*AG28-BC28)/($C$11*AG28)*$C$12*AG28))</f>
        <v>0.56314371611052072</v>
      </c>
      <c r="BZ28" s="2">
        <f>IF(OR(LH27=1,AND($C$37=Motors!$C$31,PN27=1)),0,IF(NV28=0,-(CV27+$C$15)/($C$14-$C$15)*$C$12,($C$11*AH28-BD28)/($C$11*AH28)*$C$12*AH28))</f>
        <v>0.49212649325011398</v>
      </c>
      <c r="CA28" s="2">
        <f>IF(OR(LI27=1,AND($C$37=Motors!$C$31,PO27=1)),0,IF(NW28=0,-(CW27+$C$15)/($C$14-$C$15)*$C$12,($C$11*AI28-BE28)/($C$11*AI28)*$C$12*AI28))</f>
        <v>0.45472367317925166</v>
      </c>
      <c r="CB28" s="2">
        <f>IF(OR(LJ27=1,AND($C$37=Motors!$C$31,PP27=1)),0,IF(NX28=0,-(CX27+$C$15)/($C$14-$C$15)*$C$12,($C$11*AJ28-BF28)/($C$11*AJ28)*$C$12*AJ28))</f>
        <v>0.43392737447983726</v>
      </c>
      <c r="CC28" s="2">
        <f>IF(OR(LK27=1,AND($C$37=Motors!$C$31,PQ27=1)),0,IF(NY28=0,-(CY27+$C$15)/($C$14-$C$15)*$C$12,($C$11*AK28-BG28)/($C$11*AK28)*$C$12*AK28))</f>
        <v>0.42158625834895797</v>
      </c>
      <c r="CD28" s="2">
        <f>IF(OR(LL27=1,AND($C$37=Motors!$C$31,PR27=1)),0,IF(NZ28=0,-(CZ27+$C$15)/($C$14-$C$15)*$C$12,($C$11*AL28-BH28)/($C$11*AL28)*$C$12*AL28))</f>
        <v>0.414587007598329</v>
      </c>
      <c r="CE28" s="2">
        <f>IF(OR(LM27=1,AND($C$37=Motors!$C$31,PS27=1)),0,IF(OA28=0,-(DA27+$C$15)/($C$14-$C$15)*$C$12,($C$11*AM28-BI28)/($C$11*AM28)*$C$12*AM28))</f>
        <v>0.41302239476962649</v>
      </c>
      <c r="CF28" s="61">
        <f t="shared" si="67"/>
        <v>0.80000000000000016</v>
      </c>
      <c r="CG28" s="57">
        <f>IF(AND(KS27=1,OY27=1),0,ABS(BK28/$C$12*($C$14-$C$15)+$C$15) *'Drive Train'!$AA$49 + CG27*(1-'Drive Train'!$AA$49))</f>
        <v>24.73933040961348</v>
      </c>
      <c r="CH28" s="57">
        <f>IF(AND(KT27=1,OZ27=1),0,ABS(BL28/$C$12*($C$14-$C$15)+$C$15) *'Drive Train'!$AA$49 + CH27*(1-'Drive Train'!$AA$49))</f>
        <v>70.422877158921665</v>
      </c>
      <c r="CI28" s="57">
        <f>IF(AND(KU27=1,PA27=1),0,ABS(BM28/$C$12*($C$14-$C$15)+$C$15) *'Drive Train'!$AA$49 + CI27*(1-'Drive Train'!$AA$49))</f>
        <v>63.829797637899787</v>
      </c>
      <c r="CJ28" s="57">
        <f>IF(AND(KV27=1,PB27=1),0,ABS(BN28/$C$12*($C$14-$C$15)+$C$15) *'Drive Train'!$AA$49 + CJ27*(1-'Drive Train'!$AA$49))</f>
        <v>55.357849485563321</v>
      </c>
      <c r="CK28" s="57">
        <f>IF(AND(KW27=1,PC27=1),0,ABS(BO28/$C$12*($C$14-$C$15)+$C$15) *'Drive Train'!$AA$49 + CK27*(1-'Drive Train'!$AA$49))</f>
        <v>46.510369650281532</v>
      </c>
      <c r="CL28" s="57">
        <f>IF(AND(KX27=1,PD27=1),0,ABS(BP28/$C$12*($C$14-$C$15)+$C$15) *'Drive Train'!$AA$49 + CL27*(1-'Drive Train'!$AA$49))</f>
        <v>37.212847351322026</v>
      </c>
      <c r="CM28" s="57">
        <f>IF(AND(KY27=1,PE27=1),0,ABS(BQ28/$C$12*($C$14-$C$15)+$C$15) *'Drive Train'!$AA$49 + CM27*(1-'Drive Train'!$AA$49))</f>
        <v>29.34046291867244</v>
      </c>
      <c r="CN28" s="57">
        <f>IF(AND(KZ27=1,PF27=1),0,ABS(BR28/$C$12*($C$14-$C$15)+$C$15) *'Drive Train'!$AA$49 + CN27*(1-'Drive Train'!$AA$49))</f>
        <v>23.772628022108588</v>
      </c>
      <c r="CO28" s="57">
        <f>IF(AND(LA27=1,PG27=1),0,ABS(BS28/$C$12*($C$14-$C$15)+$C$15) *'Drive Train'!$AA$49 + CO27*(1-'Drive Train'!$AA$49))</f>
        <v>20.661836987255491</v>
      </c>
      <c r="CP28" s="57">
        <f>IF(AND(LB27=1,PH27=1),0,ABS(BT28/$C$12*($C$14-$C$15)+$C$15) *'Drive Train'!$AA$49 + CP27*(1-'Drive Train'!$AA$49))</f>
        <v>19.165664876848819</v>
      </c>
      <c r="CQ28" s="57">
        <f>IF(AND(LC27=1,PI27=1),0,ABS(BU28/$C$12*($C$14-$C$15)+$C$15) *'Drive Train'!$AA$49 + CQ27*(1-'Drive Train'!$AA$49))</f>
        <v>18.567516203876352</v>
      </c>
      <c r="CR28" s="57">
        <f>IF(AND(LD27=1,PJ27=1),0,ABS(BV28/$C$12*($C$14-$C$15)+$C$15) *'Drive Train'!$AA$49 + CR27*(1-'Drive Train'!$AA$49))</f>
        <v>66.706344244129994</v>
      </c>
      <c r="CS28" s="57">
        <f>IF(AND(LE27=1,PK27=1),0,ABS(BW28/$C$12*($C$14-$C$15)+$C$15) *'Drive Train'!$AA$49 + CS27*(1-'Drive Train'!$AA$49))</f>
        <v>54.106781120884179</v>
      </c>
      <c r="CT28" s="57">
        <f>IF(AND(LF27=1,PL27=1),0,ABS(BX28/$C$12*($C$14-$C$15)+$C$15) *'Drive Train'!$AA$49 + CT27*(1-'Drive Train'!$AA$49))</f>
        <v>42.042577157411962</v>
      </c>
      <c r="CU28" s="57">
        <f>IF(AND(LG27=1,PM27=1),0,ABS(BY28/$C$12*($C$14-$C$15)+$C$15) *'Drive Train'!$AA$49 + CU27*(1-'Drive Train'!$AA$49))</f>
        <v>32.729308621153443</v>
      </c>
      <c r="CV28" s="57">
        <f>IF(AND(LH27=1,PN27=1),0,ABS(BZ28/$C$12*($C$14-$C$15)+$C$15) *'Drive Train'!$AA$49 + CV27*(1-'Drive Train'!$AA$49))</f>
        <v>28.948599204974947</v>
      </c>
      <c r="CW28" s="57">
        <f>IF(AND(LI27=1,PO27=1),0,ABS(CA28/$C$12*($C$14-$C$15)+$C$15) *'Drive Train'!$AA$49 + CW27*(1-'Drive Train'!$AA$49))</f>
        <v>26.957403431078003</v>
      </c>
      <c r="CX28" s="57">
        <f>IF(AND(LJ27=1,PP27=1),0,ABS(CB28/$C$12*($C$14-$C$15)+$C$15) *'Drive Train'!$AA$49 + CX27*(1-'Drive Train'!$AA$49))</f>
        <v>25.850280973345694</v>
      </c>
      <c r="CY28" s="57">
        <f>IF(AND(LK27=1,PQ27=1),0,ABS(CC28/$C$12*($C$14-$C$15)+$C$15) *'Drive Train'!$AA$49 + CY27*(1-'Drive Train'!$AA$49))</f>
        <v>25.193282965216309</v>
      </c>
      <c r="CZ28" s="57">
        <f>IF(AND(LL27=1,PR27=1),0,ABS(CD28/$C$12*($C$14-$C$15)+$C$15) *'Drive Train'!$AA$49 + CZ27*(1-'Drive Train'!$AA$49))</f>
        <v>24.820667250981579</v>
      </c>
      <c r="DA28" s="57">
        <f>IF(AND(LM27=1,PS27=1),0,ABS(CE28/$C$12*($C$14-$C$15)+$C$15) *'Drive Train'!$AA$49 + DA27*(1-'Drive Train'!$AA$49))</f>
        <v>24.737372717403765</v>
      </c>
      <c r="DB28" s="61">
        <f t="shared" si="116"/>
        <v>0.80000000000000016</v>
      </c>
      <c r="DC28" s="57">
        <f t="shared" si="68"/>
        <v>24.73933040961348</v>
      </c>
      <c r="DD28" s="57">
        <f t="shared" si="69"/>
        <v>70.422877158921665</v>
      </c>
      <c r="DE28" s="57">
        <f t="shared" si="70"/>
        <v>63.829797637899787</v>
      </c>
      <c r="DF28" s="57">
        <f t="shared" si="71"/>
        <v>55.357849485563321</v>
      </c>
      <c r="DG28" s="57">
        <f t="shared" si="72"/>
        <v>46.510369650281532</v>
      </c>
      <c r="DH28" s="57">
        <f t="shared" si="73"/>
        <v>37.212847351322026</v>
      </c>
      <c r="DI28" s="57">
        <f t="shared" si="74"/>
        <v>29.34046291867244</v>
      </c>
      <c r="DJ28" s="57">
        <f t="shared" si="75"/>
        <v>23.772628022108588</v>
      </c>
      <c r="DK28" s="57">
        <f t="shared" si="76"/>
        <v>20.661836987255491</v>
      </c>
      <c r="DL28" s="57">
        <f t="shared" si="77"/>
        <v>19.165664876848819</v>
      </c>
      <c r="DM28" s="57">
        <f t="shared" si="78"/>
        <v>18.567516203876352</v>
      </c>
      <c r="DN28" s="57">
        <f t="shared" si="79"/>
        <v>25</v>
      </c>
      <c r="DO28" s="57">
        <f t="shared" si="80"/>
        <v>30</v>
      </c>
      <c r="DP28" s="57">
        <f t="shared" si="81"/>
        <v>35</v>
      </c>
      <c r="DQ28" s="57">
        <f t="shared" si="82"/>
        <v>32.729308621153443</v>
      </c>
      <c r="DR28" s="57">
        <f t="shared" si="83"/>
        <v>28.948599204974947</v>
      </c>
      <c r="DS28" s="57">
        <f t="shared" si="84"/>
        <v>26.957403431078003</v>
      </c>
      <c r="DT28" s="57">
        <f t="shared" si="85"/>
        <v>25.850280973345694</v>
      </c>
      <c r="DU28" s="57">
        <f t="shared" si="86"/>
        <v>25.193282965216309</v>
      </c>
      <c r="DV28" s="57">
        <f t="shared" si="87"/>
        <v>24.820667250981579</v>
      </c>
      <c r="DW28" s="57">
        <f t="shared" si="88"/>
        <v>24.737372717403765</v>
      </c>
      <c r="DX28" s="61">
        <f t="shared" si="117"/>
        <v>0.80000000000000016</v>
      </c>
      <c r="DY28" s="2">
        <f>IF(OY28=0,($C$23/0.4536*IF(ISNA(MK27),'Drive Train'!$F$16,'Drive Train'!$F$17)*4.448*$C$24*S$6)*SIGN(BK28),BK28)</f>
        <v>4.5236871680000004</v>
      </c>
      <c r="DZ28" s="2">
        <f>IF(OZ28=0,($C$23/0.4536*IF(ISNA(ML27),'Drive Train'!$F$16,'Drive Train'!$F$17)*4.448*$C$24*$C$21*T$6)*SIGN(BL28),BL28)</f>
        <v>14.225645600594998</v>
      </c>
      <c r="EA28" s="2">
        <f>IF(PA28=0,($C$23/0.4536*IF(ISNA(MM27),'Drive Train'!$F$16,'Drive Train'!$F$17)*4.448*$C$24*$C$21*U$6)*SIGN(BM28),BM28)</f>
        <v>9.8485238773349995</v>
      </c>
      <c r="EB28" s="2">
        <f>IF(PB28=0,($C$23/0.4536*IF(ISNA(MN27),'Drive Train'!$F$16,'Drive Train'!$F$17)*4.448*$C$24*$C$21*V$6)*SIGN(BN28),BN28)</f>
        <v>7.5312241414914709</v>
      </c>
      <c r="EC28" s="2">
        <f>IF(PC28=0,($C$23/0.4536*IF(ISNA(MO27),'Drive Train'!$F$16,'Drive Train'!$F$17)*4.448*$C$24*$C$21*W$6)*SIGN(BO28),BO28)</f>
        <v>6.0967052573978577</v>
      </c>
      <c r="ED28" s="2">
        <f>IF(PD28=0,($C$23/0.4536*IF(ISNA(MP27),'Drive Train'!$F$16,'Drive Train'!$F$17)*4.448*$C$24*$C$21*X$6)*SIGN(BP28),BP28)</f>
        <v>5.1212324162142009</v>
      </c>
      <c r="EE28" s="2">
        <f>IF(PE28=0,($C$23/0.4536*IF(ISNA(MQ27),'Drive Train'!$F$16,'Drive Train'!$F$17)*4.448*$C$24*$C$21*Y$6)*SIGN(BQ28),BQ28)</f>
        <v>4.4148555312191382</v>
      </c>
      <c r="EF28" s="2">
        <f>IF(PF28=0,($C$23/0.4536*IF(ISNA(MR27),'Drive Train'!$F$16,'Drive Train'!$F$17)*4.448*$C$24*$C$21*Z$6)*SIGN(BR28),BR28)</f>
        <v>3.8797215274349997</v>
      </c>
      <c r="EG28" s="2">
        <f>IF(PG28=0,($C$23/0.4536*IF(ISNA(MS27),'Drive Train'!$F$16,'Drive Train'!$F$17)*4.448*$C$24*$C$21*AA$6)*SIGN(BS28),BS28)</f>
        <v>3.4602921731177019</v>
      </c>
      <c r="EH28" s="2">
        <f>IF(PH28=0,($C$23/0.4536*IF(ISNA(MT27),'Drive Train'!$F$16,'Drive Train'!$F$17)*4.448*$C$24*$C$21*AB$6)*SIGN(BT28),BT28)</f>
        <v>3.1227026928135362</v>
      </c>
      <c r="EI28" s="2">
        <f>IF(PI28=0,($C$23/0.4536*IF(ISNA(MU27),'Drive Train'!$F$16,'Drive Train'!$F$17)*4.448*$C$24*$C$21*AC$6)*SIGN(BU28),BU28)</f>
        <v>2.8451291201189992</v>
      </c>
      <c r="EJ28" s="2">
        <f>IF(PJ28=0,($C$23/0.4536*IF(ISNA(MV27),'Drive Train'!$F$16,'Drive Train'!$F$17)*4.448*$C$24*$C$21*AD$6)*SIGN(BV28),BV28)</f>
        <v>3.9831807681666</v>
      </c>
      <c r="EK28" s="2">
        <f>IF(PK28=0,($C$23/0.4536*IF(ISNA(MW27),'Drive Train'!$F$16,'Drive Train'!$F$17)*4.448*$C$24*$C$21*AE$6)*SIGN(BW28),BW28)</f>
        <v>3.9831807681666</v>
      </c>
      <c r="EL28" s="2">
        <f>IF(PL28=0,($C$23/0.4536*IF(ISNA(MX27),'Drive Train'!$F$16,'Drive Train'!$F$17)*4.448*$C$24*$C$21*AF$6)*SIGN(BX28),BX28)</f>
        <v>3.9831807681666</v>
      </c>
      <c r="EM28" s="2">
        <f>IF(PM28=0,($C$23/0.4536*IF(ISNA(MY27),'Drive Train'!$F$16,'Drive Train'!$F$17)*4.448*$C$24*$C$21*AG$6)*SIGN(BY28),BY28)</f>
        <v>3.9831807681666</v>
      </c>
      <c r="EN28" s="2">
        <f>IF(PN28=0,($C$23/0.4536*IF(ISNA(MZ27),'Drive Train'!$F$16,'Drive Train'!$F$17)*4.448*$C$24*$C$21*AH$6)*SIGN(BZ28),BZ28)</f>
        <v>3.9831807681666</v>
      </c>
      <c r="EO28" s="2">
        <f>IF(PO28=0,($C$23/0.4536*IF(ISNA(NA27),'Drive Train'!$F$16,'Drive Train'!$F$17)*4.448*$C$24*$C$21*AI$6)*SIGN(CA28),CA28)</f>
        <v>3.9831807681666</v>
      </c>
      <c r="EP28" s="2">
        <f>IF(PP28=0,($C$23/0.4536*IF(ISNA(NB27),'Drive Train'!$F$16,'Drive Train'!$F$17)*4.448*$C$24*$C$21*AJ$6)*SIGN(CB28),CB28)</f>
        <v>3.9831807681666</v>
      </c>
      <c r="EQ28" s="2">
        <f>IF(PQ28=0,($C$23/0.4536*IF(ISNA(NC27),'Drive Train'!$F$16,'Drive Train'!$F$17)*4.448*$C$24*$C$21*AK$6)*SIGN(CC28),CC28)</f>
        <v>3.9831807681666</v>
      </c>
      <c r="ER28" s="2">
        <f>IF(PR28=0,($C$23/0.4536*IF(ISNA(ND27),'Drive Train'!$F$16,'Drive Train'!$F$17)*4.448*$C$24*$C$21*AL$6)*SIGN(CD28),CD28)</f>
        <v>3.9831807681666</v>
      </c>
      <c r="ES28" s="2">
        <f>IF(PS28=0,($C$23/0.4536*IF(ISNA(NE27),'Drive Train'!$F$16,'Drive Train'!$F$17)*4.448*$C$24*$C$21*AM$6)*SIGN(CE28),CE28)</f>
        <v>3.9831807681666</v>
      </c>
      <c r="ET28" s="61">
        <f t="shared" si="89"/>
        <v>0.80000000000000016</v>
      </c>
      <c r="EU28" s="259">
        <f>MAX(MIN(IF(AND(OY27=1,NG28&lt;0),-1,1)*(DC28-$C$15)/($C$14-$C$15)*$C$12*$C$21-$C$33*LO28/AO$6 -  OY27*$C$33/$C$21,DY27/$C$19),MAX(EU$8:EU27)*-1)</f>
        <v>0.1245056544867181</v>
      </c>
      <c r="EV28" s="259">
        <f>MAX(MIN(IF(AND(OZ27=1,NH28&lt;0),-1,1)*(DD28-$C$15)/($C$14-$C$15)*$C$12*$C$21-$C$33*LP28/AP$6 -  OZ27*$C$33/$C$21,DZ27/$C$19),MAX(EV$8:EV27)*-1)</f>
        <v>1.0802828768061559</v>
      </c>
      <c r="EW28" s="259">
        <f>MAX(MIN(IF(AND(PA27=1,NI28&lt;0),-1,1)*(DE28-$C$15)/($C$14-$C$15)*$C$12*$C$21-$C$33*LQ28/AQ$6 -  PA27*$C$33/$C$21,EA27/$C$19),MAX(EW$8:EW27)*-1)</f>
        <v>0.93395617926588492</v>
      </c>
      <c r="EX28" s="259">
        <f>MAX(MIN(IF(AND(PB27=1,NJ28&lt;0),-1,1)*(DF28-$C$15)/($C$14-$C$15)*$C$12*$C$21-$C$33*LR28/AR$6 -  PB27*$C$33/$C$21,EB27/$C$19),MAX(EX$8:EX27)*-1)</f>
        <v>0.75106532920578484</v>
      </c>
      <c r="EY28" s="259">
        <f>MAX(MIN(IF(AND(PC27=1,NK28&lt;0),-1,1)*(DG28-$C$15)/($C$14-$C$15)*$C$12*$C$21-$C$33*LS28/AS$6 -  PC27*$C$33/$C$21,EC27/$C$19),MAX(EY$8:EY27)*-1)</f>
        <v>0.5620891261656169</v>
      </c>
      <c r="EZ28" s="259">
        <f>MAX(MIN(IF(AND(PD27=1,NL28&lt;0),-1,1)*(DH28-$C$15)/($C$14-$C$15)*$C$12*$C$21-$C$33*LT28/AT$6 -  PD27*$C$33/$C$21,ED27/$C$19),MAX(EZ$8:EZ27)*-1)</f>
        <v>0.37141928352516224</v>
      </c>
      <c r="FA28" s="259">
        <f>MAX(MIN(IF(AND(PE27=1,NM28&lt;0),-1,1)*(DI28-$C$15)/($C$14-$C$15)*$C$12*$C$21-$C$33*LU28/AU$6 -  PE27*$C$33/$C$21,EE27/$C$19),MAX(FA$8:FA27)*-1)</f>
        <v>0.21459709331737556</v>
      </c>
      <c r="FB28" s="259">
        <f>MAX(MIN(IF(AND(PF27=1,NN28&lt;0),-1,1)*(DJ28-$C$15)/($C$14-$C$15)*$C$12*$C$21-$C$33*LV28/AV$6 -  PF27*$C$33/$C$21,EF27/$C$19),MAX(FB$8:FB27)*-1)</f>
        <v>0.10570706808045141</v>
      </c>
      <c r="FC28" s="259">
        <f>MAX(MIN(IF(AND(PG27=1,NO28&lt;0),-1,1)*(DK28-$C$15)/($C$14-$C$15)*$C$12*$C$21-$C$33*LW28/AW$6 -  PG27*$C$33/$C$21,EG27/$C$19),MAX(FC$8:FC27)*-1)</f>
        <v>4.5493171456449877E-2</v>
      </c>
      <c r="FD28" s="259">
        <f>MAX(MIN(IF(AND(PH27=1,NP28&lt;0),-1,1)*(DL28-$C$15)/($C$14-$C$15)*$C$12*$C$21-$C$33*LX28/AX$6 -  PH27*$C$33/$C$21,EH27/$C$19),MAX(FD$8:FD27)*-1)</f>
        <v>1.6667654091169382E-2</v>
      </c>
      <c r="FE28" s="259">
        <f>MAX(MIN(IF(AND(PI27=1,NQ28&lt;0),-1,1)*(DM28-$C$15)/($C$14-$C$15)*$C$12*$C$21-$C$33*LY28/AY$6 -  PI27*$C$33/$C$21,EI27/$C$19),MAX(FE$8:FE27)*-1)</f>
        <v>5.1597979380355041E-3</v>
      </c>
      <c r="FF28" s="259">
        <f>MAX(MIN(IF(AND(PJ27=1,NR28&lt;0),-1,1)*(DN28-$C$15)/($C$14-$C$15)*$C$12*$C$21-$C$33*LZ28/AZ$6 -  PJ27*$C$33/$C$21,EJ27/$C$19),MAX(FF$8:FF27)*-1)</f>
        <v>0.23855990314926423</v>
      </c>
      <c r="FG28" s="259">
        <f>MAX(MIN(IF(AND(PK27=1,NS28&lt;0),-1,1)*(DO28-$C$15)/($C$14-$C$15)*$C$12*$C$21-$C$33*MA28/BA$6 -  PK27*$C$33/$C$21,EK27/$C$19),MAX(FG$8:FG27)*-1)</f>
        <v>0.2921676654802825</v>
      </c>
      <c r="FH28" s="259">
        <f>MAX(MIN(IF(AND(PL27=1,NT28&lt;0),-1,1)*(DP28-$C$15)/($C$14-$C$15)*$C$12*$C$21-$C$33*MB28/BB$6 -  PL27*$C$33/$C$21,EL27/$C$19),MAX(FH$8:FH27)*-1)</f>
        <v>0.34577542781130077</v>
      </c>
      <c r="FI28" s="259">
        <f>MAX(MIN(IF(AND(PM27=1,NU28&lt;0),-1,1)*(DQ28-$C$15)/($C$14-$C$15)*$C$12*$C$21-$C$33*MC28/BC$6 -  PM27*$C$33/$C$21,EM27/$C$19),MAX(FI$8:FI27)*-1)</f>
        <v>0.28214873194215628</v>
      </c>
      <c r="FJ28" s="259">
        <f>MAX(MIN(IF(AND(PN27=1,NV28&lt;0),-1,1)*(DR28-$C$15)/($C$14-$C$15)*$C$12*$C$21-$C$33*MD28/BD$6 -  PN27*$C$33/$C$21,EN27/$C$19),MAX(FJ$8:FJ27)*-1)</f>
        <v>0.20706562129585632</v>
      </c>
      <c r="FK28" s="259">
        <f>MAX(MIN(IF(AND(PO27=1,NW28&lt;0),-1,1)*(DS28-$C$15)/($C$14-$C$15)*$C$12*$C$21-$C$33*ME28/BE$6 -  PO27*$C$33/$C$21,EO27/$C$19),MAX(FK$8:FK27)*-1)</f>
        <v>0.16788570343182629</v>
      </c>
      <c r="FL28" s="259">
        <f>MAX(MIN(IF(AND(PP27=1,NX28&lt;0),-1,1)*(DT28-$C$15)/($C$14-$C$15)*$C$12*$C$21-$C$33*MF28/BF$6 -  PP27*$C$33/$C$21,EP27/$C$19),MAX(FL$8:FL27)*-1)</f>
        <v>0.14619929973197024</v>
      </c>
      <c r="FM28" s="259">
        <f>MAX(MIN(IF(AND(PQ27=1,NY28&lt;0),-1,1)*(DU28-$C$15)/($C$14-$C$15)*$C$12*$C$21-$C$33*MG28/BG$6 -  PQ27*$C$33/$C$21,EQ27/$C$19),MAX(FM$8:FM27)*-1)</f>
        <v>0.13336195813363208</v>
      </c>
      <c r="FN28" s="259">
        <f>MAX(MIN(IF(AND(PR27=1,NZ28&lt;0),-1,1)*(DV28-$C$15)/($C$14-$C$15)*$C$12*$C$21-$C$33*MH28/BH$6 -  PR27*$C$33/$C$21,ER27/$C$19),MAX(FN$8:FN27)*-1)</f>
        <v>0.12609166734407276</v>
      </c>
      <c r="FO28" s="259">
        <f>MAX(MIN(IF(AND(PS27=1,OA28&lt;0),-1,1)*(DW28-$C$15)/($C$14-$C$15)*$C$12*$C$21-$C$33*MI28/BI$6 -  PS27*$C$33/$C$21,ES27/$C$19),MAX(FO$8:FO27)*-1)</f>
        <v>0.12446748521298764</v>
      </c>
      <c r="FP28" s="61">
        <f t="shared" si="118"/>
        <v>0.80000000000000016</v>
      </c>
      <c r="FQ28" s="260">
        <f>IF(AND(KS28=1,OY28=1),0,MIN((ABS(($C$14-$C$15)*EU28/$C$12/$C$21)+$C$15)/$C$21,DC28))</f>
        <v>11.671766081185238</v>
      </c>
      <c r="FR28" s="260">
        <f>IF(AND(KT28=1,OZ28=1),0,MIN((ABS(($C$14-$C$15)*EV28/$C$12/$C$21)+$C$15)/$C$21,DD28))</f>
        <v>70.422877158921665</v>
      </c>
      <c r="FS28" s="260">
        <f>IF(AND(KU28=1,PA28=1),0,MIN((ABS(($C$14-$C$15)*EW28/$C$12/$C$21)+$C$15)/$C$21,DE28))</f>
        <v>63.829797637899787</v>
      </c>
      <c r="FT28" s="260">
        <f>IF(AND(KV28=1,PB28=1),0,MIN((ABS(($C$14-$C$15)*EX28/$C$12/$C$21)+$C$15)/$C$21,DF28))</f>
        <v>54.69441527956198</v>
      </c>
      <c r="FU28" s="260">
        <f>IF(AND(KW28=1,PC28=1),0,MIN((ABS(($C$14-$C$15)*EY28/$C$12/$C$21)+$C$15)/$C$21,DG28))</f>
        <v>41.718385671713762</v>
      </c>
      <c r="FV28" s="260">
        <f>IF(AND(KX28=1,PD28=1),0,MIN((ABS(($C$14-$C$15)*EZ28/$C$12/$C$21)+$C$15)/$C$21,DH28))</f>
        <v>28.626062492268726</v>
      </c>
      <c r="FW28" s="260">
        <f>IF(AND(KY28=1,PE28=1),0,MIN((ABS(($C$14-$C$15)*FA28/$C$12/$C$21)+$C$15)/$C$21,DI28))</f>
        <v>17.857884538818631</v>
      </c>
      <c r="FX28" s="260">
        <f>IF(AND(KZ28=1,PF28=1),0,MIN((ABS(($C$14-$C$15)*FB28/$C$12/$C$21)+$C$15)/$C$21,DJ28))</f>
        <v>10.380963271788328</v>
      </c>
      <c r="FY28" s="260">
        <f>IF(AND(LA28=1,PG28=1),0,MIN((ABS(($C$14-$C$15)*FC28/$C$12/$C$21)+$C$15)/$C$21,DK28))</f>
        <v>6.2463828705148474</v>
      </c>
      <c r="FZ28" s="260">
        <f>IF(AND(LB28=1,PH28=1),0,MIN((ABS(($C$14-$C$15)*FD28/$C$12/$C$21)+$C$15)/$C$21,DL28))</f>
        <v>4.2670819809000928</v>
      </c>
      <c r="GA28" s="260">
        <f>IF(AND(LC28=1,PI28=1),0,MIN((ABS(($C$14-$C$15)*FE28/$C$12/$C$21)+$C$15)/$C$21,DM28))</f>
        <v>3.4768963397260904</v>
      </c>
      <c r="GB28" s="260">
        <f>IF(AND(LD28=1,PJ28=1),0,MIN((ABS(($C$14-$C$15)*FF28/$C$12/$C$21)+$C$15)/$C$21,DN28))</f>
        <v>19.503288165643173</v>
      </c>
      <c r="GC28" s="260">
        <f>IF(AND(LE28=1,PK28=1),0,MIN((ABS(($C$14-$C$15)*FG28/$C$12/$C$21)+$C$15)/$C$21,DO28))</f>
        <v>23.184259102867092</v>
      </c>
      <c r="GD28" s="260">
        <f>IF(AND(LF28=1,PL28=1),0,MIN((ABS(($C$14-$C$15)*FH28/$C$12/$C$21)+$C$15)/$C$21,DP28))</f>
        <v>26.86523004009101</v>
      </c>
      <c r="GE28" s="260">
        <f>IF(AND(LG28=1,PM28=1),0,MIN((ABS(($C$14-$C$15)*FI28/$C$12/$C$21)+$C$15)/$C$21,DQ28))</f>
        <v>22.496310164649959</v>
      </c>
      <c r="GF28" s="260">
        <f>IF(AND(LH28=1,PN28=1),0,MIN((ABS(($C$14-$C$15)*FJ28/$C$12/$C$21)+$C$15)/$C$21,DR28))</f>
        <v>17.34073686429825</v>
      </c>
      <c r="GG28" s="260">
        <f>IF(AND(LI28=1,PO28=1),0,MIN((ABS(($C$14-$C$15)*FK28/$C$12/$C$21)+$C$15)/$C$21,DS28))</f>
        <v>14.65045223555771</v>
      </c>
      <c r="GH28" s="260">
        <f>IF(AND(LJ28=1,PP28=1),0,MIN((ABS(($C$14-$C$15)*FL28/$C$12/$C$21)+$C$15)/$C$21,DT28))</f>
        <v>13.161357778319262</v>
      </c>
      <c r="GI28" s="260">
        <f>IF(AND(LK28=1,PQ28=1),0,MIN((ABS(($C$14-$C$15)*FM28/$C$12/$C$21)+$C$15)/$C$21,DU28))</f>
        <v>12.279883169420009</v>
      </c>
      <c r="GJ28" s="260">
        <f>IF(AND(LL28=1,PR28=1),0,MIN((ABS(($C$14-$C$15)*FN28/$C$12/$C$21)+$C$15)/$C$21,DV28))</f>
        <v>11.780669474651596</v>
      </c>
      <c r="GK28" s="260">
        <f>IF(AND(LM28=1,PS28=1),0,MIN((ABS(($C$14-$C$15)*FO28/$C$12/$C$21)+$C$15)/$C$21,DW28))</f>
        <v>11.669145192321622</v>
      </c>
      <c r="GL28" s="61">
        <f t="shared" si="119"/>
        <v>0.80000000000000016</v>
      </c>
      <c r="GM28" s="57">
        <f>IF(AND(KS27=1,OY27=1),0,EU28*$C$19/S$6/$C$24/$C$23*3.39*$C$21)</f>
        <v>3.2224440542607318</v>
      </c>
      <c r="GN28" s="57">
        <f>IF(AND(KT27=1,OZ27=1),0,EV28*$C$19/T$6/$C$24/$C$23*3.39*$C$21)</f>
        <v>7.8287393559576017</v>
      </c>
      <c r="GO28" s="57">
        <f>IF(AND(KU27=1,PA27=1),0,EW28*$C$19/U$6/$C$24/$C$23*3.39*$C$21)</f>
        <v>9.7764612817259469</v>
      </c>
      <c r="GP28" s="57">
        <f>IF(AND(KV27=1,PB27=1),0,EX28*$C$19/V$6/$C$24/$C$23*3.39*$C$21)</f>
        <v>10.281073604181154</v>
      </c>
      <c r="GQ28" s="57">
        <f>IF(AND(KW27=1,PC27=1),0,EY28*$C$19/W$6/$C$24/$C$23*3.39*$C$21)</f>
        <v>9.5046539834853956</v>
      </c>
      <c r="GR28" s="57">
        <f>IF(AND(KX27=1,PD27=1),0,EZ28*$C$19/X$6/$C$24/$C$23*3.39*$C$21)</f>
        <v>7.4768090452272356</v>
      </c>
      <c r="GS28" s="57">
        <f>IF(AND(KY27=1,PE27=1),0,FA28*$C$19/Y$6/$C$24/$C$23*3.39*$C$21)</f>
        <v>5.0111068786548572</v>
      </c>
      <c r="GT28" s="57">
        <f>IF(AND(KZ27=1,PF27=1),0,FB28*$C$19/Z$6/$C$24/$C$23*3.39*$C$21)</f>
        <v>2.8088580995379901</v>
      </c>
      <c r="GU28" s="57">
        <f>IF(AND(LA27=1,PG27=1),0,FC28*$C$19/AA$6/$C$24/$C$23*3.39*$C$21)</f>
        <v>1.3553759348942087</v>
      </c>
      <c r="GV28" s="57">
        <f>IF(AND(LB27=1,PH27=1),0,FD28*$C$19/AB$6/$C$24/$C$23*3.39*$C$21)</f>
        <v>0.55026281815423173</v>
      </c>
      <c r="GW28" s="57">
        <f>IF(AND(LC27=1,PI27=1),0,FE28*$C$19/AC$6/$C$24/$C$23*3.39*$C$21)</f>
        <v>0.18696359098884338</v>
      </c>
      <c r="GX28" s="57">
        <f>IF(AND(LD27=1,PJ27=1),0,FF28*$C$19/AD$6/$C$24/$C$23*3.39*$C$21)</f>
        <v>6.1743857711327479</v>
      </c>
      <c r="GY28" s="57">
        <f>IF(AND(LE27=1,PK27=1),0,FG28*$C$19/AE$6/$C$24/$C$23*3.39*$C$21)</f>
        <v>7.5618570124829994</v>
      </c>
      <c r="GZ28" s="57">
        <f>IF(AND(LF27=1,PL27=1),0,FH28*$C$19/AF$6/$C$24/$C$23*3.39*$C$21)</f>
        <v>8.9493282538332526</v>
      </c>
      <c r="HA28" s="57">
        <f>IF(AND(LG27=1,PM27=1),0,FI28*$C$19/AG$6/$C$24/$C$23*3.39*$C$21)</f>
        <v>7.3025478835677955</v>
      </c>
      <c r="HB28" s="57">
        <f>IF(AND(LH27=1,PN27=1),0,FJ28*$C$19/AH$6/$C$24/$C$23*3.39*$C$21)</f>
        <v>5.3592536253670113</v>
      </c>
      <c r="HC28" s="57">
        <f>IF(AND(LI27=1,PO27=1),0,FK28*$C$19/AI$6/$C$24/$C$23*3.39*$C$21)</f>
        <v>4.3452025456159635</v>
      </c>
      <c r="HD28" s="57">
        <f>IF(AND(LJ27=1,PP27=1),0,FL28*$C$19/AJ$6/$C$24/$C$23*3.39*$C$21)</f>
        <v>3.7839170124488413</v>
      </c>
      <c r="HE28" s="57">
        <f>IF(AND(LK27=1,PQ27=1),0,FM28*$C$19/AK$6/$C$24/$C$23*3.39*$C$21)</f>
        <v>3.4516621018054723</v>
      </c>
      <c r="HF28" s="57">
        <f>IF(AND(LL27=1,PR27=1),0,FN28*$C$19/AL$6/$C$24/$C$23*3.39*$C$21)</f>
        <v>3.2634930951515511</v>
      </c>
      <c r="HG28" s="57">
        <f>IF(AND(LM27=1,PS27=1),0,FO28*$C$19/AM$6/$C$24/$C$23*3.39*$C$21)</f>
        <v>3.2214561605807592</v>
      </c>
      <c r="HH28" s="61">
        <f t="shared" si="120"/>
        <v>0.80000000000000016</v>
      </c>
      <c r="HI28" s="57">
        <f t="shared" si="121"/>
        <v>3.2224440542607318</v>
      </c>
      <c r="HJ28" s="57">
        <f t="shared" si="122"/>
        <v>7.8287393559576017</v>
      </c>
      <c r="HK28" s="57">
        <f t="shared" si="123"/>
        <v>9.7764612817259469</v>
      </c>
      <c r="HL28" s="57">
        <f t="shared" si="124"/>
        <v>10.281073604181154</v>
      </c>
      <c r="HM28" s="57">
        <f t="shared" si="125"/>
        <v>9.5046539834853956</v>
      </c>
      <c r="HN28" s="57">
        <f t="shared" si="126"/>
        <v>7.4768090452272356</v>
      </c>
      <c r="HO28" s="57">
        <f t="shared" si="127"/>
        <v>5.0111068786548572</v>
      </c>
      <c r="HP28" s="57">
        <f t="shared" si="128"/>
        <v>2.8088580995379901</v>
      </c>
      <c r="HQ28" s="57">
        <f t="shared" si="129"/>
        <v>1.3553759348942087</v>
      </c>
      <c r="HR28" s="57">
        <f t="shared" si="130"/>
        <v>0.55026281815423173</v>
      </c>
      <c r="HS28" s="57">
        <f t="shared" si="131"/>
        <v>0.18696359098884338</v>
      </c>
      <c r="HT28" s="57">
        <f t="shared" si="132"/>
        <v>6.1743857711327479</v>
      </c>
      <c r="HU28" s="57">
        <f t="shared" si="133"/>
        <v>7.5618570124829994</v>
      </c>
      <c r="HV28" s="57">
        <f t="shared" si="134"/>
        <v>8.9493282538332526</v>
      </c>
      <c r="HW28" s="57">
        <f t="shared" si="135"/>
        <v>7.3025478835677955</v>
      </c>
      <c r="HX28" s="57">
        <f t="shared" si="136"/>
        <v>5.3592536253670113</v>
      </c>
      <c r="HY28" s="57">
        <f t="shared" si="137"/>
        <v>4.3452025456159635</v>
      </c>
      <c r="HZ28" s="57">
        <f t="shared" si="138"/>
        <v>3.7839170124488413</v>
      </c>
      <c r="IA28" s="57">
        <f t="shared" si="139"/>
        <v>3.4516621018054723</v>
      </c>
      <c r="IB28" s="57">
        <f t="shared" si="140"/>
        <v>3.2634930951515511</v>
      </c>
      <c r="IC28" s="57">
        <f t="shared" si="141"/>
        <v>3.2214561605807592</v>
      </c>
      <c r="ID28" s="61">
        <f t="shared" si="142"/>
        <v>0.80000000000000016</v>
      </c>
      <c r="IE28" s="57">
        <f t="shared" si="143"/>
        <v>11.325768468357838</v>
      </c>
      <c r="IF28" s="57">
        <f t="shared" si="144"/>
        <v>7.4084802748177445</v>
      </c>
      <c r="IG28" s="57">
        <f t="shared" si="145"/>
        <v>7.8357538714998629</v>
      </c>
      <c r="IH28" s="57">
        <f t="shared" si="146"/>
        <v>8.4060817575965245</v>
      </c>
      <c r="II28" s="57">
        <f t="shared" si="147"/>
        <v>9.2592465425261885</v>
      </c>
      <c r="IJ28" s="57">
        <f t="shared" si="148"/>
        <v>10.134493294135771</v>
      </c>
      <c r="IK28" s="57">
        <f t="shared" si="149"/>
        <v>10.878925964564818</v>
      </c>
      <c r="IL28" s="57">
        <f t="shared" si="150"/>
        <v>11.421760771316984</v>
      </c>
      <c r="IM28" s="57">
        <f t="shared" si="151"/>
        <v>11.739835350535161</v>
      </c>
      <c r="IN28" s="57">
        <f t="shared" si="152"/>
        <v>11.902684955221877</v>
      </c>
      <c r="IO28" s="57">
        <f t="shared" si="153"/>
        <v>11.972633408531792</v>
      </c>
      <c r="IP28" s="57">
        <f t="shared" si="154"/>
        <v>10.868069572874449</v>
      </c>
      <c r="IQ28" s="57">
        <f t="shared" si="155"/>
        <v>10.611986862807676</v>
      </c>
      <c r="IR28" s="57">
        <f t="shared" si="156"/>
        <v>10.355904152740903</v>
      </c>
      <c r="IS28" s="57">
        <f t="shared" si="157"/>
        <v>10.491547355529253</v>
      </c>
      <c r="IT28" s="57">
        <f t="shared" si="158"/>
        <v>10.886673251042284</v>
      </c>
      <c r="IU28" s="57">
        <f t="shared" si="159"/>
        <v>11.093883216227407</v>
      </c>
      <c r="IV28" s="57">
        <f t="shared" si="160"/>
        <v>11.209468646415836</v>
      </c>
      <c r="IW28" s="57">
        <f t="shared" si="161"/>
        <v>11.278206595448703</v>
      </c>
      <c r="IX28" s="57">
        <f t="shared" si="162"/>
        <v>11.317242417955754</v>
      </c>
      <c r="IY28" s="57">
        <f t="shared" si="163"/>
        <v>11.325973698043004</v>
      </c>
      <c r="IZ28" s="61">
        <f t="shared" si="164"/>
        <v>0.80000000000000016</v>
      </c>
      <c r="JA28" s="260" t="e">
        <f t="shared" si="240"/>
        <v>#N/A</v>
      </c>
      <c r="JB28" s="260" t="e">
        <f t="shared" si="241"/>
        <v>#N/A</v>
      </c>
      <c r="JC28" s="260" t="e">
        <f t="shared" si="242"/>
        <v>#N/A</v>
      </c>
      <c r="JD28" s="260" t="e">
        <f t="shared" si="243"/>
        <v>#N/A</v>
      </c>
      <c r="JE28" s="260" t="e">
        <f t="shared" si="244"/>
        <v>#N/A</v>
      </c>
      <c r="JF28" s="260" t="e">
        <f t="shared" si="245"/>
        <v>#N/A</v>
      </c>
      <c r="JG28" s="260" t="e">
        <f t="shared" si="246"/>
        <v>#N/A</v>
      </c>
      <c r="JH28" s="260" t="e">
        <f t="shared" si="247"/>
        <v>#N/A</v>
      </c>
      <c r="JI28" s="260" t="e">
        <f t="shared" si="248"/>
        <v>#N/A</v>
      </c>
      <c r="JJ28" s="260" t="e">
        <f t="shared" si="249"/>
        <v>#N/A</v>
      </c>
      <c r="JK28" s="260" t="e">
        <f t="shared" si="250"/>
        <v>#N/A</v>
      </c>
      <c r="JL28" s="260" t="e">
        <f t="shared" si="251"/>
        <v>#N/A</v>
      </c>
      <c r="JM28" s="260" t="e">
        <f t="shared" si="252"/>
        <v>#N/A</v>
      </c>
      <c r="JN28" s="260" t="e">
        <f t="shared" si="253"/>
        <v>#N/A</v>
      </c>
      <c r="JO28" s="260" t="e">
        <f t="shared" si="254"/>
        <v>#N/A</v>
      </c>
      <c r="JP28" s="260" t="e">
        <f t="shared" si="255"/>
        <v>#N/A</v>
      </c>
      <c r="JQ28" s="260" t="e">
        <f t="shared" si="256"/>
        <v>#N/A</v>
      </c>
      <c r="JR28" s="260" t="e">
        <f t="shared" si="257"/>
        <v>#N/A</v>
      </c>
      <c r="JS28" s="260" t="e">
        <f t="shared" si="258"/>
        <v>#N/A</v>
      </c>
      <c r="JT28" s="260" t="e">
        <f t="shared" si="259"/>
        <v>#N/A</v>
      </c>
      <c r="JU28" s="260" t="e">
        <f t="shared" si="260"/>
        <v>#N/A</v>
      </c>
      <c r="JV28" s="61">
        <f t="shared" si="166"/>
        <v>0.80000000000000016</v>
      </c>
      <c r="JW28" s="46">
        <f>IF(AND(KS28=0,HI28&lt;=$C$40),1,0)</f>
        <v>0</v>
      </c>
      <c r="JX28" s="46">
        <f>IF(AND(KT28=0,HJ28&lt;=$C$40),1,0)</f>
        <v>0</v>
      </c>
      <c r="JY28" s="46">
        <f>IF(AND(KU28=0,HK28&lt;=$C$40),1,0)</f>
        <v>0</v>
      </c>
      <c r="JZ28" s="46">
        <f>IF(AND(KV28=0,HL28&lt;=$C$40),1,0)</f>
        <v>0</v>
      </c>
      <c r="KA28" s="46">
        <f>IF(AND(KW28=0,HM28&lt;=$C$40),1,0)</f>
        <v>0</v>
      </c>
      <c r="KB28" s="46">
        <f>IF(AND(KX28=0,HN28&lt;=$C$40),1,0)</f>
        <v>0</v>
      </c>
      <c r="KC28" s="46">
        <f>IF(AND(KY28=0,HO28&lt;=$C$40),1,0)</f>
        <v>0</v>
      </c>
      <c r="KD28" s="46">
        <f>IF(AND(KZ28=0,HP28&lt;=$C$40),1,0)</f>
        <v>0</v>
      </c>
      <c r="KE28" s="46">
        <f>IF(AND(LA28=0,HQ28&lt;=$C$40),1,0)</f>
        <v>0</v>
      </c>
      <c r="KF28" s="46">
        <f>IF(AND(LB28=0,HR28&lt;=$C$40),1,0)</f>
        <v>0</v>
      </c>
      <c r="KG28" s="46">
        <f>IF(AND(LC28=0,HS28&lt;=$C$40),1,0)</f>
        <v>0</v>
      </c>
      <c r="KH28" s="46">
        <f>IF(AND(LD28=0,HT28&lt;=$C$40),1,0)</f>
        <v>0</v>
      </c>
      <c r="KI28" s="46">
        <f>IF(AND(LE28=0,HU28&lt;=$C$40),1,0)</f>
        <v>0</v>
      </c>
      <c r="KJ28" s="46">
        <f>IF(AND(LF28=0,HV28&lt;=$C$40),1,0)</f>
        <v>0</v>
      </c>
      <c r="KK28" s="46">
        <f>IF(AND(LG28=0,HW28&lt;=$C$40),1,0)</f>
        <v>0</v>
      </c>
      <c r="KL28" s="46">
        <f>IF(AND(LH28=0,HX28&lt;=$C$40),1,0)</f>
        <v>0</v>
      </c>
      <c r="KM28" s="46">
        <f>IF(AND(LI28=0,HY28&lt;=$C$40),1,0)</f>
        <v>0</v>
      </c>
      <c r="KN28" s="46">
        <f>IF(AND(LJ28=0,HZ28&lt;=$C$40),1,0)</f>
        <v>0</v>
      </c>
      <c r="KO28" s="46">
        <f>IF(AND(LK28=0,IA28&lt;=$C$40),1,0)</f>
        <v>0</v>
      </c>
      <c r="KP28" s="46">
        <f>IF(AND(LL28=0,IB28&lt;=$C$40),1,0)</f>
        <v>0</v>
      </c>
      <c r="KQ28" s="46">
        <f>IF(AND(LM28=0,IC28&lt;=$C$40),1,0)</f>
        <v>0</v>
      </c>
      <c r="KR28" s="61">
        <f t="shared" si="167"/>
        <v>0.80000000000000016</v>
      </c>
      <c r="KS28" s="1">
        <f>IF(OR(KS27=1,AND(OY28=1,LO28&lt;=$C$41)),1,0)</f>
        <v>0</v>
      </c>
      <c r="KT28" s="1">
        <f>IF(OR(KT27=1,AND(OZ28=1,LP28&lt;=$C$41)),1,0)</f>
        <v>0</v>
      </c>
      <c r="KU28" s="1">
        <f>IF(OR(KU27=1,AND(PA28=1,LQ28&lt;=$C$41)),1,0)</f>
        <v>0</v>
      </c>
      <c r="KV28" s="1">
        <f>IF(OR(KV27=1,AND(PB28=1,LR28&lt;=$C$41)),1,0)</f>
        <v>0</v>
      </c>
      <c r="KW28" s="1">
        <f>IF(OR(KW27=1,AND(PC28=1,LS28&lt;=$C$41)),1,0)</f>
        <v>0</v>
      </c>
      <c r="KX28" s="1">
        <f>IF(OR(KX27=1,AND(PD28=1,LT28&lt;=$C$41)),1,0)</f>
        <v>0</v>
      </c>
      <c r="KY28" s="1">
        <f>IF(OR(KY27=1,AND(PE28=1,LU28&lt;=$C$41)),1,0)</f>
        <v>0</v>
      </c>
      <c r="KZ28" s="1">
        <f>IF(OR(KZ27=1,AND(PF28=1,LV28&lt;=$C$41)),1,0)</f>
        <v>0</v>
      </c>
      <c r="LA28" s="1">
        <f>IF(OR(LA27=1,AND(PG28=1,LW28&lt;=$C$41)),1,0)</f>
        <v>0</v>
      </c>
      <c r="LB28" s="1">
        <f>IF(OR(LB27=1,AND(PH28=1,LX28&lt;=$C$41)),1,0)</f>
        <v>0</v>
      </c>
      <c r="LC28" s="1">
        <f>IF(OR(LC27=1,AND(PI28=1,LY28&lt;=$C$41)),1,0)</f>
        <v>0</v>
      </c>
      <c r="LD28" s="1">
        <f>IF(OR(LD27=1,AND(PJ28=1,LZ28&lt;=$C$41)),1,0)</f>
        <v>0</v>
      </c>
      <c r="LE28" s="1">
        <f>IF(OR(LE27=1,AND(PK28=1,MA28&lt;=$C$41)),1,0)</f>
        <v>0</v>
      </c>
      <c r="LF28" s="1">
        <f>IF(OR(LF27=1,AND(PL28=1,MB28&lt;=$C$41)),1,0)</f>
        <v>0</v>
      </c>
      <c r="LG28" s="1">
        <f>IF(OR(LG27=1,AND(PM28=1,MC28&lt;=$C$41)),1,0)</f>
        <v>0</v>
      </c>
      <c r="LH28" s="1">
        <f>IF(OR(LH27=1,AND(PN28=1,MD28&lt;=$C$41)),1,0)</f>
        <v>0</v>
      </c>
      <c r="LI28" s="1">
        <f>IF(OR(LI27=1,AND(PO28=1,ME28&lt;=$C$41)),1,0)</f>
        <v>0</v>
      </c>
      <c r="LJ28" s="1">
        <f>IF(OR(LJ27=1,AND(PP28=1,MF28&lt;=$C$41)),1,0)</f>
        <v>0</v>
      </c>
      <c r="LK28" s="1">
        <f>IF(OR(LK27=1,AND(PQ28=1,MG28&lt;=$C$41)),1,0)</f>
        <v>0</v>
      </c>
      <c r="LL28" s="1">
        <f>IF(OR(LL27=1,AND(PR28=1,MH28&lt;=$C$41)),1,0)</f>
        <v>0</v>
      </c>
      <c r="LM28" s="1">
        <f>IF(OR(LM27=1,AND(PS28=1,MI28&lt;=$C$41)),1,0)</f>
        <v>0</v>
      </c>
      <c r="LN28" s="61">
        <f t="shared" si="168"/>
        <v>0.80000000000000016</v>
      </c>
      <c r="LO28" s="57">
        <f t="shared" si="169"/>
        <v>10.977878989958771</v>
      </c>
      <c r="LP28" s="57">
        <f t="shared" si="170"/>
        <v>6.3948682184825376</v>
      </c>
      <c r="LQ28" s="57">
        <f t="shared" si="171"/>
        <v>8.6574482944459241</v>
      </c>
      <c r="LR28" s="57">
        <f t="shared" si="172"/>
        <v>10.331523152531053</v>
      </c>
      <c r="LS28" s="57">
        <f t="shared" si="173"/>
        <v>11.359016026815251</v>
      </c>
      <c r="LT28" s="57">
        <f t="shared" si="174"/>
        <v>11.718425992697409</v>
      </c>
      <c r="LU28" s="57">
        <f t="shared" si="175"/>
        <v>11.455954645356682</v>
      </c>
      <c r="LV28" s="57">
        <f t="shared" si="176"/>
        <v>10.818334906902058</v>
      </c>
      <c r="LW28" s="57">
        <f t="shared" si="177"/>
        <v>9.9981343406846506</v>
      </c>
      <c r="LX28" s="57">
        <f t="shared" si="178"/>
        <v>9.1694777106383292</v>
      </c>
      <c r="LY28" s="57">
        <f t="shared" si="179"/>
        <v>8.4073438430592411</v>
      </c>
      <c r="LZ28" s="57">
        <f t="shared" si="180"/>
        <v>5.9413190601415646</v>
      </c>
      <c r="MA28" s="57">
        <f t="shared" si="181"/>
        <v>7.2764169366255915</v>
      </c>
      <c r="MB28" s="57">
        <f t="shared" si="182"/>
        <v>8.6115148131096202</v>
      </c>
      <c r="MC28" s="57">
        <f t="shared" si="183"/>
        <v>9.8079821863805901</v>
      </c>
      <c r="MD28" s="57">
        <f t="shared" si="184"/>
        <v>10.384013135523976</v>
      </c>
      <c r="ME28" s="57">
        <f t="shared" si="185"/>
        <v>10.670673848102174</v>
      </c>
      <c r="MF28" s="57">
        <f t="shared" si="186"/>
        <v>10.825563159444132</v>
      </c>
      <c r="MG28" s="57">
        <f t="shared" si="187"/>
        <v>10.916010816878225</v>
      </c>
      <c r="MH28" s="57">
        <f t="shared" si="188"/>
        <v>10.966831098000384</v>
      </c>
      <c r="MI28" s="57">
        <f t="shared" si="189"/>
        <v>10.978144699742735</v>
      </c>
      <c r="MJ28" s="61">
        <f t="shared" si="190"/>
        <v>0.80000000000000016</v>
      </c>
      <c r="MK28" s="57" t="e">
        <f>IF(AND(ABS(CG28)&gt;0,EU28*$C$19&gt;=DY27,NG28&lt;&gt;0),3,NA())</f>
        <v>#N/A</v>
      </c>
      <c r="ML28" s="57" t="e">
        <f t="shared" si="261"/>
        <v>#N/A</v>
      </c>
      <c r="MM28" s="57" t="e">
        <f t="shared" si="262"/>
        <v>#N/A</v>
      </c>
      <c r="MN28" s="57" t="e">
        <f t="shared" si="263"/>
        <v>#N/A</v>
      </c>
      <c r="MO28" s="57" t="e">
        <f t="shared" si="264"/>
        <v>#N/A</v>
      </c>
      <c r="MP28" s="57" t="e">
        <f t="shared" si="265"/>
        <v>#N/A</v>
      </c>
      <c r="MQ28" s="57" t="e">
        <f t="shared" si="266"/>
        <v>#N/A</v>
      </c>
      <c r="MR28" s="57" t="e">
        <f t="shared" si="267"/>
        <v>#N/A</v>
      </c>
      <c r="MS28" s="57" t="e">
        <f t="shared" si="268"/>
        <v>#N/A</v>
      </c>
      <c r="MT28" s="57" t="e">
        <f t="shared" si="269"/>
        <v>#N/A</v>
      </c>
      <c r="MU28" s="57" t="e">
        <f t="shared" si="270"/>
        <v>#N/A</v>
      </c>
      <c r="MV28" s="57" t="e">
        <f t="shared" si="271"/>
        <v>#N/A</v>
      </c>
      <c r="MW28" s="57" t="e">
        <f t="shared" si="272"/>
        <v>#N/A</v>
      </c>
      <c r="MX28" s="57" t="e">
        <f t="shared" si="273"/>
        <v>#N/A</v>
      </c>
      <c r="MY28" s="57" t="e">
        <f t="shared" si="274"/>
        <v>#N/A</v>
      </c>
      <c r="MZ28" s="57" t="e">
        <f t="shared" si="275"/>
        <v>#N/A</v>
      </c>
      <c r="NA28" s="57" t="e">
        <f t="shared" si="276"/>
        <v>#N/A</v>
      </c>
      <c r="NB28" s="57" t="e">
        <f t="shared" si="277"/>
        <v>#N/A</v>
      </c>
      <c r="NC28" s="57" t="e">
        <f t="shared" si="278"/>
        <v>#N/A</v>
      </c>
      <c r="ND28" s="57" t="e">
        <f t="shared" si="279"/>
        <v>#N/A</v>
      </c>
      <c r="NE28" s="57" t="e">
        <f t="shared" si="280"/>
        <v>#N/A</v>
      </c>
      <c r="NF28" s="61">
        <f t="shared" si="211"/>
        <v>0.80000000000000016</v>
      </c>
      <c r="NG28" s="260">
        <f>IF(OY27=0,MIN('Drive Train'!$F$35-FQ27*$C$19*'Drive Train'!$F$39,NG27+$C$39)-$C$7,IF(LO27-1&lt;=0,0,IF($C$37=Motors!$C$29,MAX(MAX(NG$8:NG27)*-1,NG27-$C$39),MAX(0,MAX(NG$8:NG27)*-1,NG27-$C$39))))</f>
        <v>11.325768468357838</v>
      </c>
      <c r="NH28" s="260">
        <f>IF(OZ27=0,MIN('Drive Train'!$F$35-FR27*$C$19*'Drive Train'!$F$39,NH27+$C$39)-$C$7,IF(LP27-1&lt;=0,0,IF($C$37=Motors!$C$29,MAX(MAX(NH$8:NH27)*-1,NH27-$C$39),MAX(0,MAX(NH$8:NH27)*-1,NH27-$C$39))))</f>
        <v>7.4084802748177445</v>
      </c>
      <c r="NI28" s="260">
        <f>IF(PA27=0,MIN('Drive Train'!$F$35-FS27*$C$19*'Drive Train'!$F$39,NI27+$C$39)-$C$7,IF(LQ27-1&lt;=0,0,IF($C$37=Motors!$C$29,MAX(MAX(NI$8:NI27)*-1,NI27-$C$39),MAX(0,MAX(NI$8:NI27)*-1,NI27-$C$39))))</f>
        <v>7.8357538714998629</v>
      </c>
      <c r="NJ28" s="260">
        <f>IF(PB27=0,MIN('Drive Train'!$F$35-FT27*$C$19*'Drive Train'!$F$39,NJ27+$C$39)-$C$7,IF(LR27-1&lt;=0,0,IF($C$37=Motors!$C$29,MAX(MAX(NJ$8:NJ27)*-1,NJ27-$C$39),MAX(0,MAX(NJ$8:NJ27)*-1,NJ27-$C$39))))</f>
        <v>8.4060817575965245</v>
      </c>
      <c r="NK28" s="260">
        <f>IF(PC27=0,MIN('Drive Train'!$F$35-FU27*$C$19*'Drive Train'!$F$39,NK27+$C$39)-$C$7,IF(LS27-1&lt;=0,0,IF($C$37=Motors!$C$29,MAX(MAX(NK$8:NK27)*-1,NK27-$C$39),MAX(0,MAX(NK$8:NK27)*-1,NK27-$C$39))))</f>
        <v>9.2592465425261885</v>
      </c>
      <c r="NL28" s="260">
        <f>IF(PD27=0,MIN('Drive Train'!$F$35-FV27*$C$19*'Drive Train'!$F$39,NL27+$C$39)-$C$7,IF(LT27-1&lt;=0,0,IF($C$37=Motors!$C$29,MAX(MAX(NL$8:NL27)*-1,NL27-$C$39),MAX(0,MAX(NL$8:NL27)*-1,NL27-$C$39))))</f>
        <v>10.134493294135771</v>
      </c>
      <c r="NM28" s="260">
        <f>IF(PE27=0,MIN('Drive Train'!$F$35-FW27*$C$19*'Drive Train'!$F$39,NM27+$C$39)-$C$7,IF(LU27-1&lt;=0,0,IF($C$37=Motors!$C$29,MAX(MAX(NM$8:NM27)*-1,NM27-$C$39),MAX(0,MAX(NM$8:NM27)*-1,NM27-$C$39))))</f>
        <v>10.878925964564818</v>
      </c>
      <c r="NN28" s="260">
        <f>IF(PF27=0,MIN('Drive Train'!$F$35-FX27*$C$19*'Drive Train'!$F$39,NN27+$C$39)-$C$7,IF(LV27-1&lt;=0,0,IF($C$37=Motors!$C$29,MAX(MAX(NN$8:NN27)*-1,NN27-$C$39),MAX(0,MAX(NN$8:NN27)*-1,NN27-$C$39))))</f>
        <v>11.421760771316984</v>
      </c>
      <c r="NO28" s="260">
        <f>IF(PG27=0,MIN('Drive Train'!$F$35-FY27*$C$19*'Drive Train'!$F$39,NO27+$C$39)-$C$7,IF(LW27-1&lt;=0,0,IF($C$37=Motors!$C$29,MAX(MAX(NO$8:NO27)*-1,NO27-$C$39),MAX(0,MAX(NO$8:NO27)*-1,NO27-$C$39))))</f>
        <v>11.739835350535161</v>
      </c>
      <c r="NP28" s="260">
        <f>IF(PH27=0,MIN('Drive Train'!$F$35-FZ27*$C$19*'Drive Train'!$F$39,NP27+$C$39)-$C$7,IF(LX27-1&lt;=0,0,IF($C$37=Motors!$C$29,MAX(MAX(NP$8:NP27)*-1,NP27-$C$39),MAX(0,MAX(NP$8:NP27)*-1,NP27-$C$39))))</f>
        <v>11.902684955221877</v>
      </c>
      <c r="NQ28" s="260">
        <f>IF(PI27=0,MIN('Drive Train'!$F$35-GA27*$C$19*'Drive Train'!$F$39,NQ27+$C$39)-$C$7,IF(LY27-1&lt;=0,0,IF($C$37=Motors!$C$29,MAX(MAX(NQ$8:NQ27)*-1,NQ27-$C$39),MAX(0,MAX(NQ$8:NQ27)*-1,NQ27-$C$39))))</f>
        <v>11.972633408531792</v>
      </c>
      <c r="NR28" s="260">
        <f>IF(PJ27=0,MIN('Drive Train'!$F$35-GB27*$C$19*'Drive Train'!$F$39,NR27+$C$39)-$C$7,IF(LZ27-1&lt;=0,0,IF($C$37=Motors!$C$29,MAX(MAX(NR$8:NR27)*-1,NR27-$C$39),MAX(0,MAX(NR$8:NR27)*-1,NR27-$C$39))))</f>
        <v>10.868069572874449</v>
      </c>
      <c r="NS28" s="260">
        <f>IF(PK27=0,MIN('Drive Train'!$F$35-GC27*$C$19*'Drive Train'!$F$39,NS27+$C$39)-$C$7,IF(MA27-1&lt;=0,0,IF($C$37=Motors!$C$29,MAX(MAX(NS$8:NS27)*-1,NS27-$C$39),MAX(0,MAX(NS$8:NS27)*-1,NS27-$C$39))))</f>
        <v>10.611986862807676</v>
      </c>
      <c r="NT28" s="260">
        <f>IF(PL27=0,MIN('Drive Train'!$F$35-GD27*$C$19*'Drive Train'!$F$39,NT27+$C$39)-$C$7,IF(MB27-1&lt;=0,0,IF($C$37=Motors!$C$29,MAX(MAX(NT$8:NT27)*-1,NT27-$C$39),MAX(0,MAX(NT$8:NT27)*-1,NT27-$C$39))))</f>
        <v>10.355904152740903</v>
      </c>
      <c r="NU28" s="260">
        <f>IF(PM27=0,MIN('Drive Train'!$F$35-GE27*$C$19*'Drive Train'!$F$39,NU27+$C$39)-$C$7,IF(MC27-1&lt;=0,0,IF($C$37=Motors!$C$29,MAX(MAX(NU$8:NU27)*-1,NU27-$C$39),MAX(0,MAX(NU$8:NU27)*-1,NU27-$C$39))))</f>
        <v>10.491547355529253</v>
      </c>
      <c r="NV28" s="260">
        <f>IF(PN27=0,MIN('Drive Train'!$F$35-GF27*$C$19*'Drive Train'!$F$39,NV27+$C$39)-$C$7,IF(MD27-1&lt;=0,0,IF($C$37=Motors!$C$29,MAX(MAX(NV$8:NV27)*-1,NV27-$C$39),MAX(0,MAX(NV$8:NV27)*-1,NV27-$C$39))))</f>
        <v>10.886673251042284</v>
      </c>
      <c r="NW28" s="260">
        <f>IF(PO27=0,MIN('Drive Train'!$F$35-GG27*$C$19*'Drive Train'!$F$39,NW27+$C$39)-$C$7,IF(ME27-1&lt;=0,0,IF($C$37=Motors!$C$29,MAX(MAX(NW$8:NW27)*-1,NW27-$C$39),MAX(0,MAX(NW$8:NW27)*-1,NW27-$C$39))))</f>
        <v>11.093883216227407</v>
      </c>
      <c r="NX28" s="260">
        <f>IF(PP27=0,MIN('Drive Train'!$F$35-GH27*$C$19*'Drive Train'!$F$39,NX27+$C$39)-$C$7,IF(MF27-1&lt;=0,0,IF($C$37=Motors!$C$29,MAX(MAX(NX$8:NX27)*-1,NX27-$C$39),MAX(0,MAX(NX$8:NX27)*-1,NX27-$C$39))))</f>
        <v>11.209468646415836</v>
      </c>
      <c r="NY28" s="260">
        <f>IF(PQ27=0,MIN('Drive Train'!$F$35-GI27*$C$19*'Drive Train'!$F$39,NY27+$C$39)-$C$7,IF(MG27-1&lt;=0,0,IF($C$37=Motors!$C$29,MAX(MAX(NY$8:NY27)*-1,NY27-$C$39),MAX(0,MAX(NY$8:NY27)*-1,NY27-$C$39))))</f>
        <v>11.278206595448703</v>
      </c>
      <c r="NZ28" s="260">
        <f>IF(PR27=0,MIN('Drive Train'!$F$35-GJ27*$C$19*'Drive Train'!$F$39,NZ27+$C$39)-$C$7,IF(MH27-1&lt;=0,0,IF($C$37=Motors!$C$29,MAX(MAX(NZ$8:NZ27)*-1,NZ27-$C$39),MAX(0,MAX(NZ$8:NZ27)*-1,NZ27-$C$39))))</f>
        <v>11.317242417955754</v>
      </c>
      <c r="OA28" s="260">
        <f>IF(PS27=0,MIN('Drive Train'!$F$35-GK27*$C$19*'Drive Train'!$F$39,OA27+$C$39)-$C$7,IF(MI27-1&lt;=0,0,IF($C$37=Motors!$C$29,MAX(MAX(OA$8:OA27)*-1,OA27-$C$39),MAX(0,MAX(OA$8:OA27)*-1,OA27-$C$39))))</f>
        <v>11.325973698043004</v>
      </c>
      <c r="OB28" s="61">
        <f t="shared" si="212"/>
        <v>0.80000000000000016</v>
      </c>
      <c r="OC28" s="260">
        <f>'Drive Train'!$F$35-(FQ28*$C$13)*$C$19*'Drive Train'!$F$39</f>
        <v>11.804739929859553</v>
      </c>
      <c r="OD28" s="260">
        <f>'Drive Train'!$F$35-(FR28*$C$13)*$C$19*'Drive Train'!$F$39</f>
        <v>8.8084332648949957</v>
      </c>
      <c r="OE28" s="260">
        <f>'Drive Train'!$F$35-(FS28*$C$13)*$C$19*'Drive Train'!$F$39</f>
        <v>9.1446803204671099</v>
      </c>
      <c r="OF28" s="260">
        <f>'Drive Train'!$F$35-(FT28*$C$13)*$C$19*'Drive Train'!$F$39</f>
        <v>9.6105848207423392</v>
      </c>
      <c r="OG28" s="260">
        <f>'Drive Train'!$F$35-(FU28*$C$13)*$C$19*'Drive Train'!$F$39</f>
        <v>10.272362330742599</v>
      </c>
      <c r="OH28" s="260">
        <f>'Drive Train'!$F$35-(FV28*$C$13)*$C$19*'Drive Train'!$F$39</f>
        <v>10.940070812894295</v>
      </c>
      <c r="OI28" s="260">
        <f>'Drive Train'!$F$35-(FW28*$C$13)*$C$19*'Drive Train'!$F$39</f>
        <v>11.48924788852025</v>
      </c>
      <c r="OJ28" s="260">
        <f>'Drive Train'!$F$35-(FX28*$C$13)*$C$19*'Drive Train'!$F$39</f>
        <v>11.870570873138796</v>
      </c>
      <c r="OK28" s="260">
        <f>'Drive Train'!$F$35-(FY28*$C$13)*$C$19*'Drive Train'!$F$39</f>
        <v>12.081434473603743</v>
      </c>
      <c r="OL28" s="260">
        <f>'Drive Train'!$F$35-(FZ28*$C$13)*$C$19*'Drive Train'!$F$39</f>
        <v>12.182378818974096</v>
      </c>
      <c r="OM28" s="260">
        <f>'Drive Train'!$F$35-(GA28*$C$13)*$C$19*'Drive Train'!$F$39</f>
        <v>12.22267828667397</v>
      </c>
      <c r="ON28" s="260">
        <f>'Drive Train'!$F$35-(GB28*$C$13)*$C$19*'Drive Train'!$F$39</f>
        <v>11.405332303552198</v>
      </c>
      <c r="OO28" s="260">
        <f>'Drive Train'!$F$35-(GC28*$C$13)*$C$19*'Drive Train'!$F$39</f>
        <v>11.217602785753778</v>
      </c>
      <c r="OP28" s="260">
        <f>'Drive Train'!$F$35-(GD28*$C$13)*$C$19*'Drive Train'!$F$39</f>
        <v>11.029873267955359</v>
      </c>
      <c r="OQ28" s="260">
        <f>'Drive Train'!$F$35-(GE28*$C$13)*$C$19*'Drive Train'!$F$39</f>
        <v>11.252688181602853</v>
      </c>
      <c r="OR28" s="260">
        <f>'Drive Train'!$F$35-(GF28*$C$13)*$C$19*'Drive Train'!$F$39</f>
        <v>11.51562241992079</v>
      </c>
      <c r="OS28" s="260">
        <f>'Drive Train'!$F$35-(GG28*$C$13)*$C$19*'Drive Train'!$F$39</f>
        <v>11.652826935986557</v>
      </c>
      <c r="OT28" s="260">
        <f>'Drive Train'!$F$35-(GH28*$C$13)*$C$19*'Drive Train'!$F$39</f>
        <v>11.728770753305717</v>
      </c>
      <c r="OU28" s="260">
        <f>'Drive Train'!$F$35-(GI28*$C$13)*$C$19*'Drive Train'!$F$39</f>
        <v>11.773725958359581</v>
      </c>
      <c r="OV28" s="260">
        <f>'Drive Train'!$F$35-(GJ28*$C$13)*$C$19*'Drive Train'!$F$39</f>
        <v>11.79918585679277</v>
      </c>
      <c r="OW28" s="260">
        <f>'Drive Train'!$F$35-(GK28*$C$13)*$C$19*'Drive Train'!$F$39</f>
        <v>11.804873595191598</v>
      </c>
      <c r="OX28" s="61">
        <f t="shared" si="213"/>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7">
        <f t="shared" si="214"/>
        <v>0.80000000000000016</v>
      </c>
      <c r="PU28" s="57">
        <f t="shared" si="215"/>
        <v>5.921607236304939</v>
      </c>
      <c r="PV28" s="57">
        <f t="shared" si="216"/>
        <v>2.7576659264082259</v>
      </c>
      <c r="PW28" s="57">
        <f t="shared" si="217"/>
        <v>3.8112292725351069</v>
      </c>
      <c r="PX28" s="57">
        <f t="shared" si="218"/>
        <v>4.686557640398374</v>
      </c>
      <c r="PY28" s="57">
        <f t="shared" si="219"/>
        <v>5.3522442211504204</v>
      </c>
      <c r="PZ28" s="57">
        <f t="shared" si="220"/>
        <v>5.7819898965754799</v>
      </c>
      <c r="QA28" s="57">
        <f t="shared" si="221"/>
        <v>5.9246686388616139</v>
      </c>
      <c r="QB28" s="57">
        <f t="shared" si="222"/>
        <v>5.8974717115901001</v>
      </c>
      <c r="QC28" s="57">
        <f t="shared" si="223"/>
        <v>5.7079254578485283</v>
      </c>
      <c r="QD28" s="57">
        <f t="shared" si="224"/>
        <v>5.4640578052317341</v>
      </c>
      <c r="QE28" s="57">
        <f t="shared" si="225"/>
        <v>5.198888217616501</v>
      </c>
      <c r="QF28" s="57">
        <f t="shared" si="226"/>
        <v>2.6624549608404093</v>
      </c>
      <c r="QG28" s="57">
        <f t="shared" si="227"/>
        <v>3.2607460016800323</v>
      </c>
      <c r="QH28" s="57">
        <f t="shared" si="228"/>
        <v>3.8590370425196578</v>
      </c>
      <c r="QI28" s="57">
        <f t="shared" si="229"/>
        <v>4.4445118330034576</v>
      </c>
      <c r="QJ28" s="57">
        <f t="shared" si="230"/>
        <v>4.9315610111356216</v>
      </c>
      <c r="QK28" s="57">
        <f t="shared" si="231"/>
        <v>5.3002214030759411</v>
      </c>
      <c r="QL28" s="57">
        <f t="shared" si="232"/>
        <v>5.5675951170375022</v>
      </c>
      <c r="QM28" s="57">
        <f t="shared" si="233"/>
        <v>5.7589889652209205</v>
      </c>
      <c r="QN28" s="57">
        <f t="shared" si="234"/>
        <v>5.8847110882580749</v>
      </c>
      <c r="QO28" s="57">
        <f t="shared" si="235"/>
        <v>5.9192662371050693</v>
      </c>
      <c r="QP28" s="61">
        <f t="shared" si="236"/>
        <v>0.80000000000000016</v>
      </c>
      <c r="QQ28" s="57">
        <f>MIN(FQ28,$C$16)*$C$17*1000/60/60/$C$21</f>
        <v>0.14728435367066406</v>
      </c>
      <c r="QR28" s="57">
        <f>MIN(FR28,$C$16)*$C$17*1000/60/60/$C$21</f>
        <v>0.88865625594572228</v>
      </c>
      <c r="QS28" s="57">
        <f>MIN(FS28,$C$16)*$C$17*1000/60/60/$C$21</f>
        <v>0.80545912457771662</v>
      </c>
      <c r="QT28" s="57">
        <f>MIN(FT28,$C$16)*$C$17*1000/60/60/$C$21</f>
        <v>0.69018103582719759</v>
      </c>
      <c r="QU28" s="57">
        <f>MIN(FU28,$C$16)*$C$17*1000/60/60/$C$21</f>
        <v>0.52643836649079745</v>
      </c>
      <c r="QV28" s="57">
        <f>MIN(FV28,$C$16)*$C$17*1000/60/60/$C$21</f>
        <v>0.3612282051390886</v>
      </c>
      <c r="QW28" s="57">
        <f>MIN(FW28,$C$16)*$C$17*1000/60/60/$C$21</f>
        <v>0.22534610134665733</v>
      </c>
      <c r="QX28" s="57">
        <f>MIN(FX28,$C$16)*$C$17*1000/60/60/$C$21</f>
        <v>0.13099589687878532</v>
      </c>
      <c r="QY28" s="57">
        <f>MIN(FY28,$C$16)*$C$17*1000/60/60/$C$21</f>
        <v>7.8822215718177199E-2</v>
      </c>
      <c r="QZ28" s="57">
        <f>MIN(FZ28,$C$16)*$C$17*1000/60/60/$C$21</f>
        <v>5.3845699720601915E-2</v>
      </c>
      <c r="RA28" s="57">
        <f>MIN(GA28,$C$16)*$C$17*1000/60/60/$C$21</f>
        <v>4.3874459667414191E-2</v>
      </c>
      <c r="RB28" s="57">
        <f>MIN(GB28,$C$16)*$C$17*1000/60/60/$C$21</f>
        <v>0.24610921534487842</v>
      </c>
      <c r="RC28" s="57">
        <f>MIN(GC28,$C$16)*$C$17*1000/60/60/$C$21</f>
        <v>0.29255886329005637</v>
      </c>
      <c r="RD28" s="57">
        <f>MIN(GD28,$C$16)*$C$17*1000/60/60/$C$21</f>
        <v>0.33900851123523434</v>
      </c>
      <c r="RE28" s="57">
        <f>MIN(GE28,$C$16)*$C$17*1000/60/60/$C$21</f>
        <v>0.28387773362904795</v>
      </c>
      <c r="RF28" s="57">
        <f>MIN(GF28,$C$16)*$C$17*1000/60/60/$C$21</f>
        <v>0.21882028850357763</v>
      </c>
      <c r="RG28" s="57">
        <f>MIN(GG28,$C$16)*$C$17*1000/60/60/$C$21</f>
        <v>0.18487196997336797</v>
      </c>
      <c r="RH28" s="57">
        <f>MIN(GH28,$C$16)*$C$17*1000/60/60/$C$21</f>
        <v>0.16608129912172415</v>
      </c>
      <c r="RI28" s="57">
        <f>MIN(GI28,$C$16)*$C$17*1000/60/60/$C$21</f>
        <v>0.15495809658786697</v>
      </c>
      <c r="RJ28" s="57">
        <f>MIN(GJ28,$C$16)*$C$17*1000/60/60/$C$21</f>
        <v>0.14865859008078972</v>
      </c>
      <c r="RK28" s="57">
        <f>MIN(GK28,$C$16)*$C$17*1000/60/60/$C$21</f>
        <v>0.14725128104740934</v>
      </c>
      <c r="RL28" s="61">
        <f t="shared" si="237"/>
        <v>0.80000000000000016</v>
      </c>
      <c r="RM28" s="2">
        <f>IF(AND(LO28&gt;=LO$6*'Drive Train'!$AA$52,LO28&lt;=LO$6*'Drive Train'!$AA$53,KS28=0,JW28=0,EU28&gt;0),$C$17,0)</f>
        <v>0.04</v>
      </c>
      <c r="RN28" s="2">
        <f>IF(AND(LP28&gt;=LP$6*'Drive Train'!$AA$52,LP28&lt;=LP$6*'Drive Train'!$AA$53,KT28=0,JX28=0,EV28&gt;0),$C$17,0)</f>
        <v>0</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0.04</v>
      </c>
      <c r="RS28" s="2">
        <f>IF(AND(LU28&gt;=LU$6*'Drive Train'!$AA$52,LU28&lt;=LU$6*'Drive Train'!$AA$53,KY28=0,KC28=0,FA28&gt;0),$C$17,0)</f>
        <v>0.04</v>
      </c>
      <c r="RT28" s="2">
        <f>IF(AND(LV28&gt;=LV$6*'Drive Train'!$AA$52,LV28&lt;=LV$6*'Drive Train'!$AA$53,KZ28=0,KD28=0,FB28&gt;0),$C$17,0)</f>
        <v>0.04</v>
      </c>
      <c r="RU28" s="2">
        <f>IF(AND(LW28&gt;=LW$6*'Drive Train'!$AA$52,LW28&lt;=LW$6*'Drive Train'!$AA$53,LA28=0,KE28=0,FC28&gt;0),$C$17,0)</f>
        <v>0.04</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61">
        <f t="shared" si="238"/>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48">
        <f t="shared" si="239"/>
        <v>0.80000000000000016</v>
      </c>
    </row>
    <row r="29" spans="1:524" x14ac:dyDescent="0.2">
      <c r="B29" s="3" t="s">
        <v>67</v>
      </c>
      <c r="C29" s="137" t="b">
        <f>IF('Drive Train'!F16*'Drive Train'!F20 &gt; 'Drive Train'!F18*('Drive Train'!F19-4*C28^2/'Drive Train'!F19), TRUE, FALSE)</f>
        <v>1</v>
      </c>
      <c r="D29" s="5"/>
      <c r="E29" s="6"/>
      <c r="P29" s="5"/>
      <c r="R29" s="63">
        <f t="shared" si="114"/>
        <v>0.84000000000000019</v>
      </c>
      <c r="S29" s="2">
        <f>NG29/'Drive Train'!$F$35</f>
        <v>0.92147741181285525</v>
      </c>
      <c r="T29" s="2">
        <f>NH29/'Drive Train'!$F$35</f>
        <v>0.59929389945107481</v>
      </c>
      <c r="U29" s="2">
        <f>NI29/'Drive Train'!$F$35</f>
        <v>0.63544949682442053</v>
      </c>
      <c r="V29" s="2">
        <f>NJ29/'Drive Train'!$F$35</f>
        <v>0.68554675491853112</v>
      </c>
      <c r="W29" s="2">
        <f>NK29/'Drive Train'!$F$35</f>
        <v>0.75670562696156973</v>
      </c>
      <c r="X29" s="2">
        <f>NL29/'Drive Train'!$F$35</f>
        <v>0.82850223794562305</v>
      </c>
      <c r="Y29" s="2">
        <f>NM29/'Drive Train'!$F$35</f>
        <v>0.88755353640002688</v>
      </c>
      <c r="Z29" s="2">
        <f>NN29/'Drive Train'!$F$35</f>
        <v>0.92855600786438663</v>
      </c>
      <c r="AA29" s="2">
        <f>NO29/'Drive Train'!$F$35</f>
        <v>0.95122951329072503</v>
      </c>
      <c r="AB29" s="2">
        <f>NP29/'Drive Train'!$F$35</f>
        <v>0.96208374397570917</v>
      </c>
      <c r="AC29" s="2">
        <f>NQ29/'Drive Train'!$F$35</f>
        <v>0.96641702007246988</v>
      </c>
      <c r="AD29" s="2">
        <f>NR29/'Drive Train'!$F$35</f>
        <v>0.87853035522066647</v>
      </c>
      <c r="AE29" s="2">
        <f>NS29/'Drive Train'!$F$35</f>
        <v>0.85834438556492243</v>
      </c>
      <c r="AF29" s="2">
        <f>NT29/'Drive Train'!$F$35</f>
        <v>0.83815841590917828</v>
      </c>
      <c r="AG29" s="2">
        <f>NU29/'Drive Train'!$F$35</f>
        <v>0.86211700877450015</v>
      </c>
      <c r="AH29" s="2">
        <f>NV29/'Drive Train'!$F$35</f>
        <v>0.89038950751836443</v>
      </c>
      <c r="AI29" s="2">
        <f>NW29/'Drive Train'!$F$35</f>
        <v>0.90514268128887709</v>
      </c>
      <c r="AJ29" s="2">
        <f>NX29/'Drive Train'!$F$35</f>
        <v>0.91330868315115254</v>
      </c>
      <c r="AK29" s="2">
        <f>NY29/'Drive Train'!$F$35</f>
        <v>0.91814257616769679</v>
      </c>
      <c r="AL29" s="2">
        <f>NZ29/'Drive Train'!$F$35</f>
        <v>0.92088019965513646</v>
      </c>
      <c r="AM29" s="2">
        <f>OA29/'Drive Train'!$F$35</f>
        <v>0.92149178442920399</v>
      </c>
      <c r="AN29" s="61">
        <f t="shared" si="115"/>
        <v>0.84000000000000019</v>
      </c>
      <c r="AO29" s="46">
        <f>LO29*12*60/(PI() * 'Drive Train'!$F$15)/S$6*ABS(S29)</f>
        <v>4188.5850000755772</v>
      </c>
      <c r="AP29" s="46">
        <f>LP29*12*60/(PI() * 'Drive Train'!$F$15)/T$6*ABS(T29)</f>
        <v>460.66656317061791</v>
      </c>
      <c r="AQ29" s="46">
        <f>LQ29*12*60/(PI() * 'Drive Train'!$F$15)/U$6*ABS(U29)</f>
        <v>951.72488611581048</v>
      </c>
      <c r="AR29" s="46">
        <f>LR29*12*60/(PI() * 'Drive Train'!$F$15)/V$6*ABS(V29)</f>
        <v>1594.0878048135812</v>
      </c>
      <c r="AS29" s="46">
        <f>LS29*12*60/(PI() * 'Drive Train'!$F$15)/W$6*ABS(W29)</f>
        <v>2375.17142323591</v>
      </c>
      <c r="AT29" s="46">
        <f>LT29*12*60/(PI() * 'Drive Train'!$F$15)/X$6*ABS(X29)</f>
        <v>3169.2601107401642</v>
      </c>
      <c r="AU29" s="46">
        <f>LU29*12*60/(PI() * 'Drive Train'!$F$15)/Y$6*ABS(Y29)</f>
        <v>3820.0326714037033</v>
      </c>
      <c r="AV29" s="46">
        <f>LV29*12*60/(PI() * 'Drive Train'!$F$15)/Z$6*ABS(Z29)</f>
        <v>4264.6138193205197</v>
      </c>
      <c r="AW29" s="46">
        <f>LW29*12*60/(PI() * 'Drive Train'!$F$15)/AA$6*ABS(AA29)</f>
        <v>4504.6881763018973</v>
      </c>
      <c r="AX29" s="46">
        <f>LX29*12*60/(PI() * 'Drive Train'!$F$15)/AB$6*ABS(AB29)</f>
        <v>4616.2857822331825</v>
      </c>
      <c r="AY29" s="46">
        <f>LY29*12*60/(PI() * 'Drive Train'!$F$15)/AC$6*ABS(AC29)</f>
        <v>4659.4231810990022</v>
      </c>
      <c r="AZ29" s="46">
        <f>LZ29*12*60/(PI() * 'Drive Train'!$F$15)/AD$6*ABS(AD29)</f>
        <v>2224.9606858519946</v>
      </c>
      <c r="BA29" s="46">
        <f>MA29*12*60/(PI() * 'Drive Train'!$F$15)/AE$6*ABS(AE29)</f>
        <v>2662.3297243989432</v>
      </c>
      <c r="BB29" s="46">
        <f>MB29*12*60/(PI() * 'Drive Train'!$F$15)/AF$6*ABS(AF29)</f>
        <v>3076.7227106499695</v>
      </c>
      <c r="BC29" s="46">
        <f>MC29*12*60/(PI() * 'Drive Train'!$F$15)/AG$6*ABS(AG29)</f>
        <v>3563.5741525555618</v>
      </c>
      <c r="BD29" s="46">
        <f>MD29*12*60/(PI() * 'Drive Train'!$F$15)/AH$6*ABS(AH29)</f>
        <v>3862.0176266236999</v>
      </c>
      <c r="BE29" s="46">
        <f>ME29*12*60/(PI() * 'Drive Train'!$F$15)/AI$6*ABS(AI29)</f>
        <v>4017.1722237383797</v>
      </c>
      <c r="BF29" s="46">
        <f>MF29*12*60/(PI() * 'Drive Train'!$F$15)/AJ$6*ABS(AJ29)</f>
        <v>4102.9164769822373</v>
      </c>
      <c r="BG29" s="46">
        <f>MG29*12*60/(PI() * 'Drive Train'!$F$15)/AK$6*ABS(AK29)</f>
        <v>4153.624390295382</v>
      </c>
      <c r="BH29" s="46">
        <f>MH29*12*60/(PI() * 'Drive Train'!$F$15)/AL$6*ABS(AL29)</f>
        <v>4182.3255028302765</v>
      </c>
      <c r="BI29" s="46">
        <f>MI29*12*60/(PI() * 'Drive Train'!$F$15)/AM$6*ABS(AM29)</f>
        <v>4188.7356345218832</v>
      </c>
      <c r="BJ29" s="61">
        <f t="shared" si="65"/>
        <v>0.84000000000000019</v>
      </c>
      <c r="BK29" s="2">
        <f>IF(OR(KS28=1,AND($C$37=Motors!$C$31,OY28=1)),0,IF(NG29=0,-(CG28+$C$15)/($C$14-$C$15)*$C$12,($C$11*S29-AO29)/($C$11*S29)*$C$12*S29))</f>
        <v>0.395066075907477</v>
      </c>
      <c r="BL29" s="2">
        <f>IF(OR(KT28=1,AND($C$37=Motors!$C$31,OZ28=1)),0,IF(NH29=0,-(CH28+$C$15)/($C$14-$C$15)*$C$12,($C$11*T29-AP29)/($C$11*T29)*$C$12*T29))</f>
        <v>1.2655068338281732</v>
      </c>
      <c r="BM29" s="2">
        <f>IF(OR(KU28=1,AND($C$37=Motors!$C$31,PA28=1)),0,IF(NI29=0,-(CI28+$C$15)/($C$14-$C$15)*$C$12,($C$11*U29-AQ29)/($C$11*U29)*$C$12*U29))</f>
        <v>1.1354266459088556</v>
      </c>
      <c r="BN29" s="2">
        <f>IF(OR(KV28=1,AND($C$37=Motors!$C$31,PB28=1)),0,IF(NJ29=0,-(CJ28+$C$15)/($C$14-$C$15)*$C$12,($C$11*V29-AR29)/($C$11*V29)*$C$12*V29))</f>
        <v>0.9721414262345156</v>
      </c>
      <c r="BO29" s="2">
        <f>IF(OR(KW28=1,AND($C$37=Motors!$C$31,PC28=1)),0,IF(NK29=0,-(CK28+$C$15)/($C$14-$C$15)*$C$12,($C$11*W29-AS29)/($C$11*W29)*$C$12*W29))</f>
        <v>0.798732154175954</v>
      </c>
      <c r="BP29" s="2">
        <f>IF(OR(KX28=1,AND($C$37=Motors!$C$31,PD28=1)),0,IF(NL29=0,-(CL28+$C$15)/($C$14-$C$15)*$C$12,($C$11*X29-AT29)/($C$11*X29)*$C$12*X29))</f>
        <v>0.62109302937892086</v>
      </c>
      <c r="BQ29" s="2">
        <f>IF(OR(KY28=1,AND($C$37=Motors!$C$31,PE28=1)),0,IF(NM29=0,-(CM28+$C$15)/($C$14-$C$15)*$C$12,($C$11*Y29-AU29)/($C$11*Y29)*$C$12*Y29))</f>
        <v>0.47603538014868158</v>
      </c>
      <c r="BR29" s="2">
        <f>IF(OR(KZ28=1,AND($C$37=Motors!$C$31,PF28=1)),0,IF(NN29=0,-(CN28+$C$15)/($C$14-$C$15)*$C$12,($C$11*Z29-AV29)/($C$11*Z29)*$C$12*Z29))</f>
        <v>0.3785602611226429</v>
      </c>
      <c r="BS29" s="2">
        <f>IF(OR(LA28=1,AND($C$37=Motors!$C$31,PG28=1)),0,IF(NO29=0,-(CO28+$C$15)/($C$14-$C$15)*$C$12,($C$11*AA29-AW29)/($C$11*AA29)*$C$12*AA29))</f>
        <v>0.32722950231240439</v>
      </c>
      <c r="BT29" s="2">
        <f>IF(OR(LB28=1,AND($C$37=Motors!$C$31,PH28=1)),0,IF(NP29=0,-(CP28+$C$15)/($C$14-$C$15)*$C$12,($C$11*AB29-AX29)/($C$11*AB29)*$C$12*AB29))</f>
        <v>0.30414054845542454</v>
      </c>
      <c r="BU29" s="2">
        <f>IF(OR(LC28=1,AND($C$37=Motors!$C$31,PI28=1)),0,IF(NQ29=0,-(CQ28+$C$15)/($C$14-$C$15)*$C$12,($C$11*AC29-AY29)/($C$11*AC29)*$C$12*AC29))</f>
        <v>0.29555343543817719</v>
      </c>
      <c r="BV29" s="2">
        <f>IF(OR(LD28=1,AND($C$37=Motors!$C$31,PJ28=1)),0,IF(NR29=0,-(CR28+$C$15)/($C$14-$C$15)*$C$12,($C$11*AD29-AZ29)/($C$11*AD29)*$C$12*AD29))</f>
        <v>1.164645378243901</v>
      </c>
      <c r="BW29" s="2">
        <f>IF(OR(LE28=1,AND($C$37=Motors!$C$31,PK28=1)),0,IF(NS29=0,-(CS28+$C$15)/($C$14-$C$15)*$C$12,($C$11*AE29-BA29)/($C$11*AE29)*$C$12*AE29))</f>
        <v>0.92021627963834562</v>
      </c>
      <c r="BX29" s="2">
        <f>IF(OR(LF28=1,AND($C$37=Motors!$C$31,PL28=1)),0,IF(NT29=0,-(CT28+$C$15)/($C$14-$C$15)*$C$12,($C$11*AF29-BB29)/($C$11*AF29)*$C$12*AF29))</f>
        <v>0.68602517254954487</v>
      </c>
      <c r="BY29" s="2">
        <f>IF(OR(LG28=1,AND($C$37=Motors!$C$31,PM28=1)),0,IF(NU29=0,-(CU28+$C$15)/($C$14-$C$15)*$C$12,($C$11*AG29-BC29)/($C$11*AG29)*$C$12*AG29))</f>
        <v>0.5278858604860609</v>
      </c>
      <c r="BZ29" s="2">
        <f>IF(OR(LH28=1,AND($C$37=Motors!$C$31,PN28=1)),0,IF(NV29=0,-(CV28+$C$15)/($C$14-$C$15)*$C$12,($C$11*AH29-BD29)/($C$11*AH29)*$C$12*AH29))</f>
        <v>0.46428712820596274</v>
      </c>
      <c r="CA29" s="2">
        <f>IF(OR(LI28=1,AND($C$37=Motors!$C$31,PO28=1)),0,IF(NW29=0,-(CW28+$C$15)/($C$14-$C$15)*$C$12,($C$11*AI29-BE29)/($C$11*AI29)*$C$12*AI29))</f>
        <v>0.4313581606667129</v>
      </c>
      <c r="CB29" s="2">
        <f>IF(OR(LJ28=1,AND($C$37=Motors!$C$31,PP28=1)),0,IF(NX29=0,-(CX28+$C$15)/($C$14-$C$15)*$C$12,($C$11*AJ29-BF29)/($C$11*AJ29)*$C$12*AJ29))</f>
        <v>0.4131918998031216</v>
      </c>
      <c r="CC29" s="2">
        <f>IF(OR(LK28=1,AND($C$37=Motors!$C$31,PQ28=1)),0,IF(NY29=0,-(CY28+$C$15)/($C$14-$C$15)*$C$12,($C$11*AK29-BG29)/($C$11*AK29)*$C$12*AK29))</f>
        <v>0.40246001651728569</v>
      </c>
      <c r="CD29" s="2">
        <f>IF(OR(LL28=1,AND($C$37=Motors!$C$31,PR28=1)),0,IF(NZ29=0,-(CZ28+$C$15)/($C$14-$C$15)*$C$12,($C$11*AL29-BH29)/($C$11*AL29)*$C$12*AL29))</f>
        <v>0.39638960232710846</v>
      </c>
      <c r="CE29" s="2">
        <f>IF(OR(LM28=1,AND($C$37=Motors!$C$31,PS28=1)),0,IF(OA29=0,-(DA28+$C$15)/($C$14-$C$15)*$C$12,($C$11*AM29-BI29)/($C$11*AM29)*$C$12*AM29))</f>
        <v>0.39503422713442798</v>
      </c>
      <c r="CF29" s="61">
        <f t="shared" si="67"/>
        <v>0.84000000000000019</v>
      </c>
      <c r="CG29" s="57">
        <f>IF(AND(KS28=1,OY28=1),0,ABS(BK29/$C$12*($C$14-$C$15)+$C$15) *'Drive Train'!$AA$49 + CG28*(1-'Drive Train'!$AA$49))</f>
        <v>23.781440887522528</v>
      </c>
      <c r="CH29" s="57">
        <f>IF(AND(KT28=1,OZ28=1),0,ABS(BL29/$C$12*($C$14-$C$15)+$C$15) *'Drive Train'!$AA$49 + CH28*(1-'Drive Train'!$AA$49))</f>
        <v>70.120672937823485</v>
      </c>
      <c r="CI29" s="57">
        <f>IF(AND(KU28=1,PA28=1),0,ABS(BM29/$C$12*($C$14-$C$15)+$C$15) *'Drive Train'!$AA$49 + CI28*(1-'Drive Train'!$AA$49))</f>
        <v>63.195657124525376</v>
      </c>
      <c r="CJ29" s="57">
        <f>IF(AND(KV28=1,PB28=1),0,ABS(BN29/$C$12*($C$14-$C$15)+$C$15) *'Drive Train'!$AA$49 + CJ28*(1-'Drive Train'!$AA$49))</f>
        <v>54.502921155970263</v>
      </c>
      <c r="CK29" s="57">
        <f>IF(AND(KW28=1,PC28=1),0,ABS(BO29/$C$12*($C$14-$C$15)+$C$15) *'Drive Train'!$AA$49 + CK28*(1-'Drive Train'!$AA$49))</f>
        <v>45.271215925632731</v>
      </c>
      <c r="CL29" s="57">
        <f>IF(AND(KX28=1,PD28=1),0,ABS(BP29/$C$12*($C$14-$C$15)+$C$15) *'Drive Train'!$AA$49 + CL28*(1-'Drive Train'!$AA$49))</f>
        <v>35.814328078554162</v>
      </c>
      <c r="CM29" s="57">
        <f>IF(AND(KY28=1,PE28=1),0,ABS(BQ29/$C$12*($C$14-$C$15)+$C$15) *'Drive Train'!$AA$49 + CM28*(1-'Drive Train'!$AA$49))</f>
        <v>28.091964428662177</v>
      </c>
      <c r="CN29" s="57">
        <f>IF(AND(KZ28=1,PF28=1),0,ABS(BR29/$C$12*($C$14-$C$15)+$C$15) *'Drive Train'!$AA$49 + CN28*(1-'Drive Train'!$AA$49))</f>
        <v>22.902728839018707</v>
      </c>
      <c r="CO29" s="57">
        <f>IF(AND(LA28=1,PG28=1),0,ABS(BS29/$C$12*($C$14-$C$15)+$C$15) *'Drive Train'!$AA$49 + CO28*(1-'Drive Train'!$AA$49))</f>
        <v>20.170058152149991</v>
      </c>
      <c r="CP29" s="57">
        <f>IF(AND(LB28=1,PH28=1),0,ABS(BT29/$C$12*($C$14-$C$15)+$C$15) *'Drive Train'!$AA$49 + CP28*(1-'Drive Train'!$AA$49))</f>
        <v>18.940882724826128</v>
      </c>
      <c r="CQ29" s="57">
        <f>IF(AND(LC28=1,PI28=1),0,ABS(BU29/$C$12*($C$14-$C$15)+$C$15) *'Drive Train'!$AA$49 + CQ28*(1-'Drive Train'!$AA$49))</f>
        <v>18.483734757974329</v>
      </c>
      <c r="CR29" s="57">
        <f>IF(AND(LD28=1,PJ28=1),0,ABS(BV29/$C$12*($C$14-$C$15)+$C$15) *'Drive Train'!$AA$49 + CR28*(1-'Drive Train'!$AA$49))</f>
        <v>64.751160592818465</v>
      </c>
      <c r="CS29" s="57">
        <f>IF(AND(LE28=1,PK28=1),0,ABS(BW29/$C$12*($C$14-$C$15)+$C$15) *'Drive Train'!$AA$49 + CS28*(1-'Drive Train'!$AA$49))</f>
        <v>51.738607335103623</v>
      </c>
      <c r="CT29" s="57">
        <f>IF(AND(LF28=1,PL28=1),0,ABS(BX29/$C$12*($C$14-$C$15)+$C$15) *'Drive Train'!$AA$49 + CT28*(1-'Drive Train'!$AA$49))</f>
        <v>39.271089061455015</v>
      </c>
      <c r="CU29" s="57">
        <f>IF(AND(LG28=1,PM28=1),0,ABS(BY29/$C$12*($C$14-$C$15)+$C$15) *'Drive Train'!$AA$49 + CU28*(1-'Drive Train'!$AA$49))</f>
        <v>30.852303278158342</v>
      </c>
      <c r="CV29" s="57">
        <f>IF(AND(LH28=1,PN28=1),0,ABS(BZ29/$C$12*($C$14-$C$15)+$C$15) *'Drive Train'!$AA$49 + CV28*(1-'Drive Train'!$AA$49))</f>
        <v>27.466528443495857</v>
      </c>
      <c r="CW29" s="57">
        <f>IF(AND(LI28=1,PO28=1),0,ABS(CA29/$C$12*($C$14-$C$15)+$C$15) *'Drive Train'!$AA$49 + CW28*(1-'Drive Train'!$AA$49))</f>
        <v>25.713504984871065</v>
      </c>
      <c r="CX29" s="57">
        <f>IF(AND(LJ28=1,PP28=1),0,ABS(CB29/$C$12*($C$14-$C$15)+$C$15) *'Drive Train'!$AA$49 + CX28*(1-'Drive Train'!$AA$49))</f>
        <v>24.746396574581119</v>
      </c>
      <c r="CY29" s="57">
        <f>IF(AND(LK28=1,PQ28=1),0,ABS(CC29/$C$12*($C$14-$C$15)+$C$15) *'Drive Train'!$AA$49 + CY28*(1-'Drive Train'!$AA$49))</f>
        <v>24.175068514177489</v>
      </c>
      <c r="CZ29" s="57">
        <f>IF(AND(LL28=1,PR28=1),0,ABS(CD29/$C$12*($C$14-$C$15)+$C$15) *'Drive Train'!$AA$49 + CZ28*(1-'Drive Train'!$AA$49))</f>
        <v>23.851900820982578</v>
      </c>
      <c r="DA29" s="57">
        <f>IF(AND(LM28=1,PS28=1),0,ABS(CE29/$C$12*($C$14-$C$15)+$C$15) *'Drive Train'!$AA$49 + DA28*(1-'Drive Train'!$AA$49))</f>
        <v>23.779745369853572</v>
      </c>
      <c r="DB29" s="61">
        <f t="shared" si="116"/>
        <v>0.84000000000000019</v>
      </c>
      <c r="DC29" s="57">
        <f t="shared" si="68"/>
        <v>23.781440887522528</v>
      </c>
      <c r="DD29" s="57">
        <f t="shared" si="69"/>
        <v>70.120672937823485</v>
      </c>
      <c r="DE29" s="57">
        <f t="shared" si="70"/>
        <v>63.195657124525376</v>
      </c>
      <c r="DF29" s="57">
        <f t="shared" si="71"/>
        <v>54.502921155970263</v>
      </c>
      <c r="DG29" s="57">
        <f t="shared" si="72"/>
        <v>45.271215925632731</v>
      </c>
      <c r="DH29" s="57">
        <f t="shared" si="73"/>
        <v>35.814328078554162</v>
      </c>
      <c r="DI29" s="57">
        <f t="shared" si="74"/>
        <v>28.091964428662177</v>
      </c>
      <c r="DJ29" s="57">
        <f t="shared" si="75"/>
        <v>22.902728839018707</v>
      </c>
      <c r="DK29" s="57">
        <f t="shared" si="76"/>
        <v>20.170058152149991</v>
      </c>
      <c r="DL29" s="57">
        <f t="shared" si="77"/>
        <v>18.940882724826128</v>
      </c>
      <c r="DM29" s="57">
        <f t="shared" si="78"/>
        <v>18.483734757974329</v>
      </c>
      <c r="DN29" s="57">
        <f t="shared" si="79"/>
        <v>25</v>
      </c>
      <c r="DO29" s="57">
        <f t="shared" si="80"/>
        <v>30</v>
      </c>
      <c r="DP29" s="57">
        <f t="shared" si="81"/>
        <v>35</v>
      </c>
      <c r="DQ29" s="57">
        <f t="shared" si="82"/>
        <v>30.852303278158342</v>
      </c>
      <c r="DR29" s="57">
        <f t="shared" si="83"/>
        <v>27.466528443495857</v>
      </c>
      <c r="DS29" s="57">
        <f t="shared" si="84"/>
        <v>25.713504984871065</v>
      </c>
      <c r="DT29" s="57">
        <f t="shared" si="85"/>
        <v>24.746396574581119</v>
      </c>
      <c r="DU29" s="57">
        <f t="shared" si="86"/>
        <v>24.175068514177489</v>
      </c>
      <c r="DV29" s="57">
        <f t="shared" si="87"/>
        <v>23.851900820982578</v>
      </c>
      <c r="DW29" s="57">
        <f t="shared" si="88"/>
        <v>23.779745369853572</v>
      </c>
      <c r="DX29" s="61">
        <f t="shared" si="117"/>
        <v>0.84000000000000019</v>
      </c>
      <c r="DY29" s="2">
        <f>IF(OY29=0,($C$23/0.4536*IF(ISNA(MK28),'Drive Train'!$F$16,'Drive Train'!$F$17)*4.448*$C$24*S$6)*SIGN(BK29),BK29)</f>
        <v>4.5236871680000004</v>
      </c>
      <c r="DZ29" s="2">
        <f>IF(OZ29=0,($C$23/0.4536*IF(ISNA(ML28),'Drive Train'!$F$16,'Drive Train'!$F$17)*4.448*$C$24*$C$21*T$6)*SIGN(BL29),BL29)</f>
        <v>14.225645600594998</v>
      </c>
      <c r="EA29" s="2">
        <f>IF(PA29=0,($C$23/0.4536*IF(ISNA(MM28),'Drive Train'!$F$16,'Drive Train'!$F$17)*4.448*$C$24*$C$21*U$6)*SIGN(BM29),BM29)</f>
        <v>9.8485238773349995</v>
      </c>
      <c r="EB29" s="2">
        <f>IF(PB29=0,($C$23/0.4536*IF(ISNA(MN28),'Drive Train'!$F$16,'Drive Train'!$F$17)*4.448*$C$24*$C$21*V$6)*SIGN(BN29),BN29)</f>
        <v>7.5312241414914709</v>
      </c>
      <c r="EC29" s="2">
        <f>IF(PC29=0,($C$23/0.4536*IF(ISNA(MO28),'Drive Train'!$F$16,'Drive Train'!$F$17)*4.448*$C$24*$C$21*W$6)*SIGN(BO29),BO29)</f>
        <v>6.0967052573978577</v>
      </c>
      <c r="ED29" s="2">
        <f>IF(PD29=0,($C$23/0.4536*IF(ISNA(MP28),'Drive Train'!$F$16,'Drive Train'!$F$17)*4.448*$C$24*$C$21*X$6)*SIGN(BP29),BP29)</f>
        <v>5.1212324162142009</v>
      </c>
      <c r="EE29" s="2">
        <f>IF(PE29=0,($C$23/0.4536*IF(ISNA(MQ28),'Drive Train'!$F$16,'Drive Train'!$F$17)*4.448*$C$24*$C$21*Y$6)*SIGN(BQ29),BQ29)</f>
        <v>4.4148555312191382</v>
      </c>
      <c r="EF29" s="2">
        <f>IF(PF29=0,($C$23/0.4536*IF(ISNA(MR28),'Drive Train'!$F$16,'Drive Train'!$F$17)*4.448*$C$24*$C$21*Z$6)*SIGN(BR29),BR29)</f>
        <v>3.8797215274349997</v>
      </c>
      <c r="EG29" s="2">
        <f>IF(PG29=0,($C$23/0.4536*IF(ISNA(MS28),'Drive Train'!$F$16,'Drive Train'!$F$17)*4.448*$C$24*$C$21*AA$6)*SIGN(BS29),BS29)</f>
        <v>3.4602921731177019</v>
      </c>
      <c r="EH29" s="2">
        <f>IF(PH29=0,($C$23/0.4536*IF(ISNA(MT28),'Drive Train'!$F$16,'Drive Train'!$F$17)*4.448*$C$24*$C$21*AB$6)*SIGN(BT29),BT29)</f>
        <v>3.1227026928135362</v>
      </c>
      <c r="EI29" s="2">
        <f>IF(PI29=0,($C$23/0.4536*IF(ISNA(MU28),'Drive Train'!$F$16,'Drive Train'!$F$17)*4.448*$C$24*$C$21*AC$6)*SIGN(BU29),BU29)</f>
        <v>2.8451291201189992</v>
      </c>
      <c r="EJ29" s="2">
        <f>IF(PJ29=0,($C$23/0.4536*IF(ISNA(MV28),'Drive Train'!$F$16,'Drive Train'!$F$17)*4.448*$C$24*$C$21*AD$6)*SIGN(BV29),BV29)</f>
        <v>3.9831807681666</v>
      </c>
      <c r="EK29" s="2">
        <f>IF(PK29=0,($C$23/0.4536*IF(ISNA(MW28),'Drive Train'!$F$16,'Drive Train'!$F$17)*4.448*$C$24*$C$21*AE$6)*SIGN(BW29),BW29)</f>
        <v>3.9831807681666</v>
      </c>
      <c r="EL29" s="2">
        <f>IF(PL29=0,($C$23/0.4536*IF(ISNA(MX28),'Drive Train'!$F$16,'Drive Train'!$F$17)*4.448*$C$24*$C$21*AF$6)*SIGN(BX29),BX29)</f>
        <v>3.9831807681666</v>
      </c>
      <c r="EM29" s="2">
        <f>IF(PM29=0,($C$23/0.4536*IF(ISNA(MY28),'Drive Train'!$F$16,'Drive Train'!$F$17)*4.448*$C$24*$C$21*AG$6)*SIGN(BY29),BY29)</f>
        <v>3.9831807681666</v>
      </c>
      <c r="EN29" s="2">
        <f>IF(PN29=0,($C$23/0.4536*IF(ISNA(MZ28),'Drive Train'!$F$16,'Drive Train'!$F$17)*4.448*$C$24*$C$21*AH$6)*SIGN(BZ29),BZ29)</f>
        <v>3.9831807681666</v>
      </c>
      <c r="EO29" s="2">
        <f>IF(PO29=0,($C$23/0.4536*IF(ISNA(NA28),'Drive Train'!$F$16,'Drive Train'!$F$17)*4.448*$C$24*$C$21*AI$6)*SIGN(CA29),CA29)</f>
        <v>3.9831807681666</v>
      </c>
      <c r="EP29" s="2">
        <f>IF(PP29=0,($C$23/0.4536*IF(ISNA(NB28),'Drive Train'!$F$16,'Drive Train'!$F$17)*4.448*$C$24*$C$21*AJ$6)*SIGN(CB29),CB29)</f>
        <v>3.9831807681666</v>
      </c>
      <c r="EQ29" s="2">
        <f>IF(PQ29=0,($C$23/0.4536*IF(ISNA(NC28),'Drive Train'!$F$16,'Drive Train'!$F$17)*4.448*$C$24*$C$21*AK$6)*SIGN(CC29),CC29)</f>
        <v>3.9831807681666</v>
      </c>
      <c r="ER29" s="2">
        <f>IF(PR29=0,($C$23/0.4536*IF(ISNA(ND28),'Drive Train'!$F$16,'Drive Train'!$F$17)*4.448*$C$24*$C$21*AL$6)*SIGN(CD29),CD29)</f>
        <v>3.9831807681666</v>
      </c>
      <c r="ES29" s="2">
        <f>IF(PS29=0,($C$23/0.4536*IF(ISNA(NE28),'Drive Train'!$F$16,'Drive Train'!$F$17)*4.448*$C$24*$C$21*AM$6)*SIGN(CE29),CE29)</f>
        <v>3.9831807681666</v>
      </c>
      <c r="ET29" s="61">
        <f t="shared" si="89"/>
        <v>0.84000000000000019</v>
      </c>
      <c r="EU29" s="259">
        <f>MAX(MIN(IF(AND(OY28=1,NG29&lt;0),-1,1)*(DC29-$C$15)/($C$14-$C$15)*$C$12*$C$21-$C$33*LO29/AO$6 -  OY28*$C$33/$C$21,DY28/$C$19),MAX(EU$8:EU28)*-1)</f>
        <v>0.10585385626151958</v>
      </c>
      <c r="EV29" s="259">
        <f>MAX(MIN(IF(AND(OZ28=1,NH29&lt;0),-1,1)*(DD29-$C$15)/($C$14-$C$15)*$C$12*$C$21-$C$33*LP29/AP$6 -  OZ28*$C$33/$C$21,DZ28/$C$19),MAX(EV$8:EV28)*-1)</f>
        <v>1.0733739850441792</v>
      </c>
      <c r="EW29" s="259">
        <f>MAX(MIN(IF(AND(PA28=1,NI29&lt;0),-1,1)*(DE29-$C$15)/($C$14-$C$15)*$C$12*$C$21-$C$33*LQ29/AQ$6 -  PA28*$C$33/$C$21,EA28/$C$19),MAX(EW$8:EW28)*-1)</f>
        <v>0.92002146208220037</v>
      </c>
      <c r="EX29" s="259">
        <f>MAX(MIN(IF(AND(PB28=1,NJ29&lt;0),-1,1)*(DF29-$C$15)/($C$14-$C$15)*$C$12*$C$21-$C$33*LR29/AR$6 -  PB28*$C$33/$C$21,EB28/$C$19),MAX(EX$8:EX28)*-1)</f>
        <v>0.73218586323308799</v>
      </c>
      <c r="EY29" s="259">
        <f>MAX(MIN(IF(AND(PC28=1,NK29&lt;0),-1,1)*(DG29-$C$15)/($C$14-$C$15)*$C$12*$C$21-$C$33*LS29/AS$6 -  PC28*$C$33/$C$21,EC28/$C$19),MAX(EY$8:EY28)*-1)</f>
        <v>0.53618169147826922</v>
      </c>
      <c r="EZ29" s="259">
        <f>MAX(MIN(IF(AND(PD28=1,NL29&lt;0),-1,1)*(DH29-$C$15)/($C$14-$C$15)*$C$12*$C$21-$C$33*LT29/AT$6 -  PD28*$C$33/$C$21,ED28/$C$19),MAX(EZ$8:EZ28)*-1)</f>
        <v>0.34321974625652263</v>
      </c>
      <c r="FA29" s="259">
        <f>MAX(MIN(IF(AND(PE28=1,NM29&lt;0),-1,1)*(DI29-$C$15)/($C$14-$C$15)*$C$12*$C$21-$C$33*LU29/AU$6 -  PE28*$C$33/$C$21,EE28/$C$19),MAX(FA$8:FA28)*-1)</f>
        <v>0.19000681031711972</v>
      </c>
      <c r="FB29" s="259">
        <f>MAX(MIN(IF(AND(PF28=1,NN29&lt;0),-1,1)*(DJ29-$C$15)/($C$14-$C$15)*$C$12*$C$21-$C$33*LV29/AV$6 -  PF28*$C$33/$C$21,EF28/$C$19),MAX(FB$8:FB28)*-1)</f>
        <v>8.8805790339241658E-2</v>
      </c>
      <c r="FC29" s="259">
        <f>MAX(MIN(IF(AND(PG28=1,NO29&lt;0),-1,1)*(DK29-$C$15)/($C$14-$C$15)*$C$12*$C$21-$C$33*LW29/AW$6 -  PG28*$C$33/$C$21,EG28/$C$19),MAX(FC$8:FC28)*-1)</f>
        <v>3.5999479967586068E-2</v>
      </c>
      <c r="FD29" s="259">
        <f>MAX(MIN(IF(AND(PH28=1,NP29&lt;0),-1,1)*(DL29-$C$15)/($C$14-$C$15)*$C$12*$C$21-$C$33*LX29/AX$6 -  PH28*$C$33/$C$21,EH28/$C$19),MAX(FD$8:FD28)*-1)</f>
        <v>1.2338076044876523E-2</v>
      </c>
      <c r="FE29" s="259">
        <f>MAX(MIN(IF(AND(PI28=1,NQ29&lt;0),-1,1)*(DM29-$C$15)/($C$14-$C$15)*$C$12*$C$21-$C$33*LY29/AY$6 -  PI28*$C$33/$C$21,EI28/$C$19),MAX(FE$8:FE28)*-1)</f>
        <v>3.5459447139481459E-3</v>
      </c>
      <c r="FF29" s="259">
        <f>MAX(MIN(IF(AND(PJ28=1,NR29&lt;0),-1,1)*(DN29-$C$15)/($C$14-$C$15)*$C$12*$C$21-$C$33*LZ29/AZ$6 -  PJ28*$C$33/$C$21,EJ28/$C$19),MAX(FF$8:FF28)*-1)</f>
        <v>0.23317849441467084</v>
      </c>
      <c r="FG29" s="259">
        <f>MAX(MIN(IF(AND(PK28=1,NS29&lt;0),-1,1)*(DO29-$C$15)/($C$14-$C$15)*$C$12*$C$21-$C$33*MA29/BA$6 -  PK28*$C$33/$C$21,EK28/$C$19),MAX(FG$8:FG28)*-1)</f>
        <v>0.28557697858686271</v>
      </c>
      <c r="FH29" s="259">
        <f>MAX(MIN(IF(AND(PL28=1,NT29&lt;0),-1,1)*(DP29-$C$15)/($C$14-$C$15)*$C$12*$C$21-$C$33*MB29/BB$6 -  PL28*$C$33/$C$21,EL28/$C$19),MAX(FH$8:FH28)*-1)</f>
        <v>0.33797546275905455</v>
      </c>
      <c r="FI29" s="259">
        <f>MAX(MIN(IF(AND(PM28=1,NU29&lt;0),-1,1)*(DQ29-$C$15)/($C$14-$C$15)*$C$12*$C$21-$C$33*MC29/BC$6 -  PM28*$C$33/$C$21,EM28/$C$19),MAX(FI$8:FI28)*-1)</f>
        <v>0.24473893075147415</v>
      </c>
      <c r="FJ29" s="259">
        <f>MAX(MIN(IF(AND(PN28=1,NV29&lt;0),-1,1)*(DR29-$C$15)/($C$14-$C$15)*$C$12*$C$21-$C$33*MD29/BD$6 -  PN28*$C$33/$C$21,EN28/$C$19),MAX(FJ$8:FJ28)*-1)</f>
        <v>0.17788163953587996</v>
      </c>
      <c r="FK29" s="259">
        <f>MAX(MIN(IF(AND(PO28=1,NW29&lt;0),-1,1)*(DS29-$C$15)/($C$14-$C$15)*$C$12*$C$21-$C$33*ME29/BE$6 -  PO28*$C$33/$C$21,EO28/$C$19),MAX(FK$8:FK28)*-1)</f>
        <v>0.14352483861429818</v>
      </c>
      <c r="FL29" s="259">
        <f>MAX(MIN(IF(AND(PP28=1,NX29&lt;0),-1,1)*(DT29-$C$15)/($C$14-$C$15)*$C$12*$C$21-$C$33*MF29/BF$6 -  PP28*$C$33/$C$21,EP28/$C$19),MAX(FL$8:FL28)*-1)</f>
        <v>0.12464342594900088</v>
      </c>
      <c r="FM29" s="259">
        <f>MAX(MIN(IF(AND(PQ28=1,NY29&lt;0),-1,1)*(DU29-$C$15)/($C$14-$C$15)*$C$12*$C$21-$C$33*MG29/BG$6 -  PQ28*$C$33/$C$21,EQ28/$C$19),MAX(FM$8:FM28)*-1)</f>
        <v>0.1135126236485102</v>
      </c>
      <c r="FN29" s="259">
        <f>MAX(MIN(IF(AND(PR28=1,NZ29&lt;0),-1,1)*(DV29-$C$15)/($C$14-$C$15)*$C$12*$C$21-$C$33*MH29/BH$6 -  PR28*$C$33/$C$21,ER28/$C$19),MAX(FN$8:FN28)*-1)</f>
        <v>0.10722419112980455</v>
      </c>
      <c r="FO29" s="259">
        <f>MAX(MIN(IF(AND(PS28=1,OA29&lt;0),-1,1)*(DW29-$C$15)/($C$14-$C$15)*$C$12*$C$21-$C$33*MI29/BI$6 -  PS28*$C$33/$C$21,ES28/$C$19),MAX(FO$8:FO28)*-1)</f>
        <v>0.10582088429653086</v>
      </c>
      <c r="FP29" s="61">
        <f t="shared" si="118"/>
        <v>0.84000000000000019</v>
      </c>
      <c r="FQ29" s="260">
        <f>IF(AND(KS29=1,OY29=1),0,MIN((ABS(($C$14-$C$15)*EU29/$C$12/$C$21)+$C$15)/$C$21,DC29))</f>
        <v>10.391042465639087</v>
      </c>
      <c r="FR29" s="260">
        <f>IF(AND(KT29=1,OZ29=1),0,MIN((ABS(($C$14-$C$15)*EV29/$C$12/$C$21)+$C$15)/$C$21,DD29))</f>
        <v>70.120672937823485</v>
      </c>
      <c r="FS29" s="260">
        <f>IF(AND(KU29=1,PA29=1),0,MIN((ABS(($C$14-$C$15)*EW29/$C$12/$C$21)+$C$15)/$C$21,DE29))</f>
        <v>63.195657124525376</v>
      </c>
      <c r="FT29" s="260">
        <f>IF(AND(KV29=1,PB29=1),0,MIN((ABS(($C$14-$C$15)*EX29/$C$12/$C$21)+$C$15)/$C$21,DF29))</f>
        <v>53.398058883883927</v>
      </c>
      <c r="FU29" s="260">
        <f>IF(AND(KW29=1,PC29=1),0,MIN((ABS(($C$14-$C$15)*EY29/$C$12/$C$21)+$C$15)/$C$21,DG29))</f>
        <v>39.939454599133356</v>
      </c>
      <c r="FV29" s="260">
        <f>IF(AND(KX29=1,PD29=1),0,MIN((ABS(($C$14-$C$15)*EZ29/$C$12/$C$21)+$C$15)/$C$21,DH29))</f>
        <v>26.689744455189167</v>
      </c>
      <c r="FW29" s="260">
        <f>IF(AND(KY29=1,PE29=1),0,MIN((ABS(($C$14-$C$15)*FA29/$C$12/$C$21)+$C$15)/$C$21,DI29))</f>
        <v>16.169395537857682</v>
      </c>
      <c r="FX29" s="260">
        <f>IF(AND(KZ29=1,PF29=1),0,MIN((ABS(($C$14-$C$15)*FB29/$C$12/$C$21)+$C$15)/$C$21,DJ29))</f>
        <v>9.2204389472849524</v>
      </c>
      <c r="FY29" s="260">
        <f>IF(AND(LA29=1,PG29=1),0,MIN((ABS(($C$14-$C$15)*FC29/$C$12/$C$21)+$C$15)/$C$21,DK29))</f>
        <v>5.5944996182035043</v>
      </c>
      <c r="FZ29" s="260">
        <f>IF(AND(LB29=1,PH29=1),0,MIN((ABS(($C$14-$C$15)*FD29/$C$12/$C$21)+$C$15)/$C$21,DL29))</f>
        <v>3.9697919940426241</v>
      </c>
      <c r="GA29" s="260">
        <f>IF(AND(LC29=1,PI29=1),0,MIN((ABS(($C$14-$C$15)*FE29/$C$12/$C$21)+$C$15)/$C$21,DM29))</f>
        <v>3.3660812906268784</v>
      </c>
      <c r="GB29" s="260">
        <f>IF(AND(LD29=1,PJ29=1),0,MIN((ABS(($C$14-$C$15)*FF29/$C$12/$C$21)+$C$15)/$C$21,DN29))</f>
        <v>19.133774343539478</v>
      </c>
      <c r="GC29" s="260">
        <f>IF(AND(LE29=1,PK29=1),0,MIN((ABS(($C$14-$C$15)*FG29/$C$12/$C$21)+$C$15)/$C$21,DO29))</f>
        <v>22.731710332761395</v>
      </c>
      <c r="GD29" s="260">
        <f>IF(AND(LF29=1,PL29=1),0,MIN((ABS(($C$14-$C$15)*FH29/$C$12/$C$21)+$C$15)/$C$21,DP29))</f>
        <v>26.329646321983304</v>
      </c>
      <c r="GE29" s="260">
        <f>IF(AND(LG29=1,PM29=1),0,MIN((ABS(($C$14-$C$15)*FI29/$C$12/$C$21)+$C$15)/$C$21,DQ29))</f>
        <v>19.927570397078131</v>
      </c>
      <c r="GF29" s="260">
        <f>IF(AND(LH29=1,PN29=1),0,MIN((ABS(($C$14-$C$15)*FJ29/$C$12/$C$21)+$C$15)/$C$21,DR29))</f>
        <v>15.336822057565346</v>
      </c>
      <c r="GG29" s="260">
        <f>IF(AND(LI29=1,PO29=1),0,MIN((ABS(($C$14-$C$15)*FK29/$C$12/$C$21)+$C$15)/$C$21,DS29))</f>
        <v>12.977716208165718</v>
      </c>
      <c r="GH29" s="260">
        <f>IF(AND(LJ29=1,PP29=1),0,MIN((ABS(($C$14-$C$15)*FL29/$C$12/$C$21)+$C$15)/$C$21,DT29))</f>
        <v>11.681226143060425</v>
      </c>
      <c r="GI29" s="260">
        <f>IF(AND(LK29=1,PQ29=1),0,MIN((ABS(($C$14-$C$15)*FM29/$C$12/$C$21)+$C$15)/$C$21,DU29))</f>
        <v>10.916930862031988</v>
      </c>
      <c r="GJ29" s="260">
        <f>IF(AND(LL29=1,PR29=1),0,MIN((ABS(($C$14-$C$15)*FN29/$C$12/$C$21)+$C$15)/$C$21,DV29))</f>
        <v>10.485136354379954</v>
      </c>
      <c r="GK29" s="260">
        <f>IF(AND(LM29=1,PS29=1),0,MIN((ABS(($C$14-$C$15)*FO29/$C$12/$C$21)+$C$15)/$C$21,DW29))</f>
        <v>10.388778449392388</v>
      </c>
      <c r="GL29" s="61">
        <f t="shared" si="119"/>
        <v>0.84000000000000019</v>
      </c>
      <c r="GM29" s="57">
        <f>IF(AND(KS28=1,OY28=1),0,EU29*$C$19/S$6/$C$24/$C$23*3.39*$C$21)</f>
        <v>2.7396999046890058</v>
      </c>
      <c r="GN29" s="57">
        <f>IF(AND(KT28=1,OZ28=1),0,EV29*$C$19/T$6/$C$24/$C$23*3.39*$C$21)</f>
        <v>7.7786710692113106</v>
      </c>
      <c r="GO29" s="57">
        <f>IF(AND(KU28=1,PA28=1),0,EW29*$C$19/U$6/$C$24/$C$23*3.39*$C$21)</f>
        <v>9.6305955269480545</v>
      </c>
      <c r="GP29" s="57">
        <f>IF(AND(KV28=1,PB28=1),0,EX29*$C$19/V$6/$C$24/$C$23*3.39*$C$21)</f>
        <v>10.022639122219134</v>
      </c>
      <c r="GQ29" s="57">
        <f>IF(AND(KW28=1,PC28=1),0,EY29*$C$19/W$6/$C$24/$C$23*3.39*$C$21)</f>
        <v>9.0665718523067298</v>
      </c>
      <c r="GR29" s="57">
        <f>IF(AND(KX28=1,PD28=1),0,EZ29*$C$19/X$6/$C$24/$C$23*3.39*$C$21)</f>
        <v>6.9091418166432277</v>
      </c>
      <c r="GS29" s="57">
        <f>IF(AND(KY28=1,PE28=1),0,FA29*$C$19/Y$6/$C$24/$C$23*3.39*$C$21)</f>
        <v>4.4368934334223518</v>
      </c>
      <c r="GT29" s="57">
        <f>IF(AND(KZ28=1,PF28=1),0,FB29*$C$19/Z$6/$C$24/$C$23*3.39*$C$21)</f>
        <v>2.3597557666664808</v>
      </c>
      <c r="GU29" s="57">
        <f>IF(AND(LA28=1,PG28=1),0,FC29*$C$19/AA$6/$C$24/$C$23*3.39*$C$21)</f>
        <v>1.0725308272579139</v>
      </c>
      <c r="GV29" s="57">
        <f>IF(AND(LB28=1,PH28=1),0,FD29*$C$19/AB$6/$C$24/$C$23*3.39*$C$21)</f>
        <v>0.40732693742738041</v>
      </c>
      <c r="GW29" s="57">
        <f>IF(AND(LC28=1,PI28=1),0,FE29*$C$19/AC$6/$C$24/$C$23*3.39*$C$21)</f>
        <v>0.12848614715716231</v>
      </c>
      <c r="GX29" s="57">
        <f>IF(AND(LD28=1,PJ28=1),0,FF29*$C$19/AD$6/$C$24/$C$23*3.39*$C$21)</f>
        <v>6.0351046384659002</v>
      </c>
      <c r="GY29" s="57">
        <f>IF(AND(LE28=1,PK28=1),0,FG29*$C$19/AE$6/$C$24/$C$23*3.39*$C$21)</f>
        <v>7.3912774522152338</v>
      </c>
      <c r="GZ29" s="57">
        <f>IF(AND(LF28=1,PL28=1),0,FH29*$C$19/AF$6/$C$24/$C$23*3.39*$C$21)</f>
        <v>8.7474502659645648</v>
      </c>
      <c r="HA29" s="57">
        <f>IF(AND(LG28=1,PM28=1),0,FI29*$C$19/AG$6/$C$24/$C$23*3.39*$C$21)</f>
        <v>6.3343108029711903</v>
      </c>
      <c r="HB29" s="57">
        <f>IF(AND(LH28=1,PN28=1),0,FJ29*$C$19/AH$6/$C$24/$C$23*3.39*$C$21)</f>
        <v>4.6039164570288316</v>
      </c>
      <c r="HC29" s="57">
        <f>IF(AND(LI28=1,PO28=1),0,FK29*$C$19/AI$6/$C$24/$C$23*3.39*$C$21)</f>
        <v>3.7146968524286139</v>
      </c>
      <c r="HD29" s="57">
        <f>IF(AND(LJ28=1,PP28=1),0,FL29*$C$19/AJ$6/$C$24/$C$23*3.39*$C$21)</f>
        <v>3.2260098427488941</v>
      </c>
      <c r="HE29" s="57">
        <f>IF(AND(LK28=1,PQ28=1),0,FM29*$C$19/AK$6/$C$24/$C$23*3.39*$C$21)</f>
        <v>2.9379234273950101</v>
      </c>
      <c r="HF29" s="57">
        <f>IF(AND(LL28=1,PR28=1),0,FN29*$C$19/AL$6/$C$24/$C$23*3.39*$C$21)</f>
        <v>2.7751667874330508</v>
      </c>
      <c r="HG29" s="57">
        <f>IF(AND(LM28=1,PS28=1),0,FO29*$C$19/AM$6/$C$24/$C$23*3.39*$C$21)</f>
        <v>2.7388465272823872</v>
      </c>
      <c r="HH29" s="61">
        <f t="shared" si="120"/>
        <v>0.84000000000000019</v>
      </c>
      <c r="HI29" s="57">
        <f t="shared" si="121"/>
        <v>2.7396999046890058</v>
      </c>
      <c r="HJ29" s="57">
        <f t="shared" si="122"/>
        <v>7.7786710692113106</v>
      </c>
      <c r="HK29" s="57">
        <f t="shared" si="123"/>
        <v>9.6305955269480545</v>
      </c>
      <c r="HL29" s="57">
        <f t="shared" si="124"/>
        <v>10.022639122219134</v>
      </c>
      <c r="HM29" s="57">
        <f t="shared" si="125"/>
        <v>9.0665718523067298</v>
      </c>
      <c r="HN29" s="57">
        <f t="shared" si="126"/>
        <v>6.9091418166432277</v>
      </c>
      <c r="HO29" s="57">
        <f t="shared" si="127"/>
        <v>4.4368934334223518</v>
      </c>
      <c r="HP29" s="57">
        <f t="shared" si="128"/>
        <v>2.3597557666664808</v>
      </c>
      <c r="HQ29" s="57">
        <f t="shared" si="129"/>
        <v>1.0725308272579139</v>
      </c>
      <c r="HR29" s="57">
        <f t="shared" si="130"/>
        <v>0.40732693742738041</v>
      </c>
      <c r="HS29" s="57">
        <f t="shared" si="131"/>
        <v>0.12848614715716231</v>
      </c>
      <c r="HT29" s="57">
        <f t="shared" si="132"/>
        <v>6.0351046384659002</v>
      </c>
      <c r="HU29" s="57">
        <f t="shared" si="133"/>
        <v>7.3912774522152338</v>
      </c>
      <c r="HV29" s="57">
        <f t="shared" si="134"/>
        <v>8.7474502659645648</v>
      </c>
      <c r="HW29" s="57">
        <f t="shared" si="135"/>
        <v>6.3343108029711903</v>
      </c>
      <c r="HX29" s="57">
        <f t="shared" si="136"/>
        <v>4.6039164570288316</v>
      </c>
      <c r="HY29" s="57">
        <f t="shared" si="137"/>
        <v>3.7146968524286139</v>
      </c>
      <c r="HZ29" s="57">
        <f t="shared" si="138"/>
        <v>3.2260098427488941</v>
      </c>
      <c r="IA29" s="57">
        <f t="shared" si="139"/>
        <v>2.9379234273950101</v>
      </c>
      <c r="IB29" s="57">
        <f t="shared" si="140"/>
        <v>2.7751667874330508</v>
      </c>
      <c r="IC29" s="57">
        <f t="shared" si="141"/>
        <v>2.7388465272823872</v>
      </c>
      <c r="ID29" s="61">
        <f t="shared" si="142"/>
        <v>0.84000000000000019</v>
      </c>
      <c r="IE29" s="57">
        <f t="shared" si="143"/>
        <v>11.426319906479405</v>
      </c>
      <c r="IF29" s="57">
        <f t="shared" si="144"/>
        <v>7.4312443531933274</v>
      </c>
      <c r="IG29" s="57">
        <f t="shared" si="145"/>
        <v>7.8795737606228151</v>
      </c>
      <c r="IH29" s="57">
        <f t="shared" si="146"/>
        <v>8.5007797609897864</v>
      </c>
      <c r="II29" s="57">
        <f t="shared" si="147"/>
        <v>9.3831497743234653</v>
      </c>
      <c r="IJ29" s="57">
        <f t="shared" si="148"/>
        <v>10.273427750525727</v>
      </c>
      <c r="IK29" s="57">
        <f t="shared" si="149"/>
        <v>11.005663851360334</v>
      </c>
      <c r="IL29" s="57">
        <f t="shared" si="150"/>
        <v>11.514094497518395</v>
      </c>
      <c r="IM29" s="57">
        <f t="shared" si="151"/>
        <v>11.795245964804991</v>
      </c>
      <c r="IN29" s="57">
        <f t="shared" si="152"/>
        <v>11.929838425298794</v>
      </c>
      <c r="IO29" s="57">
        <f t="shared" si="153"/>
        <v>11.983571048898627</v>
      </c>
      <c r="IP29" s="57">
        <f t="shared" si="154"/>
        <v>10.893776404736265</v>
      </c>
      <c r="IQ29" s="57">
        <f t="shared" si="155"/>
        <v>10.643470381005038</v>
      </c>
      <c r="IR29" s="57">
        <f t="shared" si="156"/>
        <v>10.393164357273811</v>
      </c>
      <c r="IS29" s="57">
        <f t="shared" si="157"/>
        <v>10.690250908803803</v>
      </c>
      <c r="IT29" s="57">
        <f t="shared" si="158"/>
        <v>11.04082989322772</v>
      </c>
      <c r="IU29" s="57">
        <f t="shared" si="159"/>
        <v>11.223769247982077</v>
      </c>
      <c r="IV29" s="57">
        <f t="shared" si="160"/>
        <v>11.325027671074292</v>
      </c>
      <c r="IW29" s="57">
        <f t="shared" si="161"/>
        <v>11.38496794447944</v>
      </c>
      <c r="IX29" s="57">
        <f t="shared" si="162"/>
        <v>11.418914475723692</v>
      </c>
      <c r="IY29" s="57">
        <f t="shared" si="163"/>
        <v>11.42649812692213</v>
      </c>
      <c r="IZ29" s="61">
        <f t="shared" si="164"/>
        <v>0.84000000000000019</v>
      </c>
      <c r="JA29" s="260" t="e">
        <f t="shared" si="240"/>
        <v>#N/A</v>
      </c>
      <c r="JB29" s="260" t="e">
        <f t="shared" si="241"/>
        <v>#N/A</v>
      </c>
      <c r="JC29" s="260" t="e">
        <f t="shared" si="242"/>
        <v>#N/A</v>
      </c>
      <c r="JD29" s="260" t="e">
        <f t="shared" si="243"/>
        <v>#N/A</v>
      </c>
      <c r="JE29" s="260" t="e">
        <f t="shared" si="244"/>
        <v>#N/A</v>
      </c>
      <c r="JF29" s="260" t="e">
        <f t="shared" si="245"/>
        <v>#N/A</v>
      </c>
      <c r="JG29" s="260" t="e">
        <f t="shared" si="246"/>
        <v>#N/A</v>
      </c>
      <c r="JH29" s="260" t="e">
        <f t="shared" si="247"/>
        <v>#N/A</v>
      </c>
      <c r="JI29" s="260" t="e">
        <f t="shared" si="248"/>
        <v>#N/A</v>
      </c>
      <c r="JJ29" s="260" t="e">
        <f t="shared" si="249"/>
        <v>#N/A</v>
      </c>
      <c r="JK29" s="260" t="e">
        <f t="shared" si="250"/>
        <v>#N/A</v>
      </c>
      <c r="JL29" s="260" t="e">
        <f t="shared" si="251"/>
        <v>#N/A</v>
      </c>
      <c r="JM29" s="260" t="e">
        <f t="shared" si="252"/>
        <v>#N/A</v>
      </c>
      <c r="JN29" s="260" t="e">
        <f t="shared" si="253"/>
        <v>#N/A</v>
      </c>
      <c r="JO29" s="260" t="e">
        <f t="shared" si="254"/>
        <v>#N/A</v>
      </c>
      <c r="JP29" s="260" t="e">
        <f t="shared" si="255"/>
        <v>#N/A</v>
      </c>
      <c r="JQ29" s="260" t="e">
        <f t="shared" si="256"/>
        <v>#N/A</v>
      </c>
      <c r="JR29" s="260" t="e">
        <f t="shared" si="257"/>
        <v>#N/A</v>
      </c>
      <c r="JS29" s="260" t="e">
        <f t="shared" si="258"/>
        <v>#N/A</v>
      </c>
      <c r="JT29" s="260" t="e">
        <f t="shared" si="259"/>
        <v>#N/A</v>
      </c>
      <c r="JU29" s="260" t="e">
        <f t="shared" si="260"/>
        <v>#N/A</v>
      </c>
      <c r="JV29" s="61">
        <f t="shared" si="166"/>
        <v>0.84000000000000019</v>
      </c>
      <c r="JW29" s="46">
        <f>IF(AND(KS29=0,HI29&lt;=$C$40),1,0)</f>
        <v>0</v>
      </c>
      <c r="JX29" s="46">
        <f>IF(AND(KT29=0,HJ29&lt;=$C$40),1,0)</f>
        <v>0</v>
      </c>
      <c r="JY29" s="46">
        <f>IF(AND(KU29=0,HK29&lt;=$C$40),1,0)</f>
        <v>0</v>
      </c>
      <c r="JZ29" s="46">
        <f>IF(AND(KV29=0,HL29&lt;=$C$40),1,0)</f>
        <v>0</v>
      </c>
      <c r="KA29" s="46">
        <f>IF(AND(KW29=0,HM29&lt;=$C$40),1,0)</f>
        <v>0</v>
      </c>
      <c r="KB29" s="46">
        <f>IF(AND(KX29=0,HN29&lt;=$C$40),1,0)</f>
        <v>0</v>
      </c>
      <c r="KC29" s="46">
        <f>IF(AND(KY29=0,HO29&lt;=$C$40),1,0)</f>
        <v>0</v>
      </c>
      <c r="KD29" s="46">
        <f>IF(AND(KZ29=0,HP29&lt;=$C$40),1,0)</f>
        <v>0</v>
      </c>
      <c r="KE29" s="46">
        <f>IF(AND(LA29=0,HQ29&lt;=$C$40),1,0)</f>
        <v>0</v>
      </c>
      <c r="KF29" s="46">
        <f>IF(AND(LB29=0,HR29&lt;=$C$40),1,0)</f>
        <v>0</v>
      </c>
      <c r="KG29" s="46">
        <f>IF(AND(LC29=0,HS29&lt;=$C$40),1,0)</f>
        <v>1</v>
      </c>
      <c r="KH29" s="46">
        <f>IF(AND(LD29=0,HT29&lt;=$C$40),1,0)</f>
        <v>0</v>
      </c>
      <c r="KI29" s="46">
        <f>IF(AND(LE29=0,HU29&lt;=$C$40),1,0)</f>
        <v>0</v>
      </c>
      <c r="KJ29" s="46">
        <f>IF(AND(LF29=0,HV29&lt;=$C$40),1,0)</f>
        <v>0</v>
      </c>
      <c r="KK29" s="46">
        <f>IF(AND(LG29=0,HW29&lt;=$C$40),1,0)</f>
        <v>0</v>
      </c>
      <c r="KL29" s="46">
        <f>IF(AND(LH29=0,HX29&lt;=$C$40),1,0)</f>
        <v>0</v>
      </c>
      <c r="KM29" s="46">
        <f>IF(AND(LI29=0,HY29&lt;=$C$40),1,0)</f>
        <v>0</v>
      </c>
      <c r="KN29" s="46">
        <f>IF(AND(LJ29=0,HZ29&lt;=$C$40),1,0)</f>
        <v>0</v>
      </c>
      <c r="KO29" s="46">
        <f>IF(AND(LK29=0,IA29&lt;=$C$40),1,0)</f>
        <v>0</v>
      </c>
      <c r="KP29" s="46">
        <f>IF(AND(LL29=0,IB29&lt;=$C$40),1,0)</f>
        <v>0</v>
      </c>
      <c r="KQ29" s="46">
        <f>IF(AND(LM29=0,IC29&lt;=$C$40),1,0)</f>
        <v>0</v>
      </c>
      <c r="KR29" s="61">
        <f t="shared" si="167"/>
        <v>0.84000000000000019</v>
      </c>
      <c r="KS29" s="1">
        <f>IF(OR(KS28=1,AND(OY29=1,LO29&lt;=$C$41)),1,0)</f>
        <v>0</v>
      </c>
      <c r="KT29" s="1">
        <f>IF(OR(KT28=1,AND(OZ29=1,LP29&lt;=$C$41)),1,0)</f>
        <v>0</v>
      </c>
      <c r="KU29" s="1">
        <f>IF(OR(KU28=1,AND(PA29=1,LQ29&lt;=$C$41)),1,0)</f>
        <v>0</v>
      </c>
      <c r="KV29" s="1">
        <f>IF(OR(KV28=1,AND(PB29=1,LR29&lt;=$C$41)),1,0)</f>
        <v>0</v>
      </c>
      <c r="KW29" s="1">
        <f>IF(OR(KW28=1,AND(PC29=1,LS29&lt;=$C$41)),1,0)</f>
        <v>0</v>
      </c>
      <c r="KX29" s="1">
        <f>IF(OR(KX28=1,AND(PD29=1,LT29&lt;=$C$41)),1,0)</f>
        <v>0</v>
      </c>
      <c r="KY29" s="1">
        <f>IF(OR(KY28=1,AND(PE29=1,LU29&lt;=$C$41)),1,0)</f>
        <v>0</v>
      </c>
      <c r="KZ29" s="1">
        <f>IF(OR(KZ28=1,AND(PF29=1,LV29&lt;=$C$41)),1,0)</f>
        <v>0</v>
      </c>
      <c r="LA29" s="1">
        <f>IF(OR(LA28=1,AND(PG29=1,LW29&lt;=$C$41)),1,0)</f>
        <v>0</v>
      </c>
      <c r="LB29" s="1">
        <f>IF(OR(LB28=1,AND(PH29=1,LX29&lt;=$C$41)),1,0)</f>
        <v>0</v>
      </c>
      <c r="LC29" s="1">
        <f>IF(OR(LC28=1,AND(PI29=1,LY29&lt;=$C$41)),1,0)</f>
        <v>0</v>
      </c>
      <c r="LD29" s="1">
        <f>IF(OR(LD28=1,AND(PJ29=1,LZ29&lt;=$C$41)),1,0)</f>
        <v>0</v>
      </c>
      <c r="LE29" s="1">
        <f>IF(OR(LE28=1,AND(PK29=1,MA29&lt;=$C$41)),1,0)</f>
        <v>0</v>
      </c>
      <c r="LF29" s="1">
        <f>IF(OR(LF28=1,AND(PL29=1,MB29&lt;=$C$41)),1,0)</f>
        <v>0</v>
      </c>
      <c r="LG29" s="1">
        <f>IF(OR(LG28=1,AND(PM29=1,MC29&lt;=$C$41)),1,0)</f>
        <v>0</v>
      </c>
      <c r="LH29" s="1">
        <f>IF(OR(LH28=1,AND(PN29=1,MD29&lt;=$C$41)),1,0)</f>
        <v>0</v>
      </c>
      <c r="LI29" s="1">
        <f>IF(OR(LI28=1,AND(PO29=1,ME29&lt;=$C$41)),1,0)</f>
        <v>0</v>
      </c>
      <c r="LJ29" s="1">
        <f>IF(OR(LJ28=1,AND(PP29=1,MF29&lt;=$C$41)),1,0)</f>
        <v>0</v>
      </c>
      <c r="LK29" s="1">
        <f>IF(OR(LK28=1,AND(PQ29=1,MG29&lt;=$C$41)),1,0)</f>
        <v>0</v>
      </c>
      <c r="LL29" s="1">
        <f>IF(OR(LL28=1,AND(PR29=1,MH29&lt;=$C$41)),1,0)</f>
        <v>0</v>
      </c>
      <c r="LM29" s="1">
        <f>IF(OR(LM28=1,AND(PS29=1,MI29&lt;=$C$41)),1,0)</f>
        <v>0</v>
      </c>
      <c r="LN29" s="61">
        <f t="shared" si="168"/>
        <v>0.84000000000000019</v>
      </c>
      <c r="LO29" s="57">
        <f t="shared" si="169"/>
        <v>11.106776752129202</v>
      </c>
      <c r="LP29" s="57">
        <f t="shared" si="170"/>
        <v>6.7080177927208418</v>
      </c>
      <c r="LQ29" s="57">
        <f t="shared" si="171"/>
        <v>9.0485067457149615</v>
      </c>
      <c r="LR29" s="57">
        <f t="shared" si="172"/>
        <v>10.742766096698299</v>
      </c>
      <c r="LS29" s="57">
        <f t="shared" si="173"/>
        <v>11.739202186154667</v>
      </c>
      <c r="LT29" s="57">
        <f t="shared" si="174"/>
        <v>12.017498354506499</v>
      </c>
      <c r="LU29" s="57">
        <f t="shared" si="175"/>
        <v>11.656398920502877</v>
      </c>
      <c r="LV29" s="57">
        <f t="shared" si="176"/>
        <v>10.930689230883576</v>
      </c>
      <c r="LW29" s="57">
        <f t="shared" si="177"/>
        <v>10.052349378080418</v>
      </c>
      <c r="LX29" s="57">
        <f t="shared" si="178"/>
        <v>9.1914882233644981</v>
      </c>
      <c r="LY29" s="57">
        <f t="shared" si="179"/>
        <v>8.4148223866987948</v>
      </c>
      <c r="LZ29" s="57">
        <f t="shared" si="180"/>
        <v>6.1882944909868742</v>
      </c>
      <c r="MA29" s="57">
        <f t="shared" si="181"/>
        <v>7.5788912171249114</v>
      </c>
      <c r="MB29" s="57">
        <f t="shared" si="182"/>
        <v>8.9694879432629495</v>
      </c>
      <c r="MC29" s="57">
        <f t="shared" si="183"/>
        <v>10.100084101723303</v>
      </c>
      <c r="MD29" s="57">
        <f t="shared" si="184"/>
        <v>10.598383280538656</v>
      </c>
      <c r="ME29" s="57">
        <f t="shared" si="185"/>
        <v>10.844481949926813</v>
      </c>
      <c r="MF29" s="57">
        <f t="shared" si="186"/>
        <v>10.976919839942084</v>
      </c>
      <c r="MG29" s="57">
        <f t="shared" si="187"/>
        <v>11.054077300950444</v>
      </c>
      <c r="MH29" s="57">
        <f t="shared" si="188"/>
        <v>11.097370821806447</v>
      </c>
      <c r="MI29" s="57">
        <f t="shared" si="189"/>
        <v>11.107002946165965</v>
      </c>
      <c r="MJ29" s="61">
        <f t="shared" si="190"/>
        <v>0.84000000000000019</v>
      </c>
      <c r="MK29" s="57" t="e">
        <f>IF(AND(ABS(CG29)&gt;0,EU29*$C$19&gt;=DY28,NG29&lt;&gt;0),3,NA())</f>
        <v>#N/A</v>
      </c>
      <c r="ML29" s="57" t="e">
        <f t="shared" si="261"/>
        <v>#N/A</v>
      </c>
      <c r="MM29" s="57" t="e">
        <f t="shared" si="262"/>
        <v>#N/A</v>
      </c>
      <c r="MN29" s="57" t="e">
        <f t="shared" si="263"/>
        <v>#N/A</v>
      </c>
      <c r="MO29" s="57" t="e">
        <f t="shared" si="264"/>
        <v>#N/A</v>
      </c>
      <c r="MP29" s="57" t="e">
        <f t="shared" si="265"/>
        <v>#N/A</v>
      </c>
      <c r="MQ29" s="57" t="e">
        <f t="shared" si="266"/>
        <v>#N/A</v>
      </c>
      <c r="MR29" s="57" t="e">
        <f t="shared" si="267"/>
        <v>#N/A</v>
      </c>
      <c r="MS29" s="57" t="e">
        <f t="shared" si="268"/>
        <v>#N/A</v>
      </c>
      <c r="MT29" s="57" t="e">
        <f t="shared" si="269"/>
        <v>#N/A</v>
      </c>
      <c r="MU29" s="57" t="e">
        <f t="shared" si="270"/>
        <v>#N/A</v>
      </c>
      <c r="MV29" s="57" t="e">
        <f t="shared" si="271"/>
        <v>#N/A</v>
      </c>
      <c r="MW29" s="57" t="e">
        <f t="shared" si="272"/>
        <v>#N/A</v>
      </c>
      <c r="MX29" s="57" t="e">
        <f t="shared" si="273"/>
        <v>#N/A</v>
      </c>
      <c r="MY29" s="57" t="e">
        <f t="shared" si="274"/>
        <v>#N/A</v>
      </c>
      <c r="MZ29" s="57" t="e">
        <f t="shared" si="275"/>
        <v>#N/A</v>
      </c>
      <c r="NA29" s="57" t="e">
        <f t="shared" si="276"/>
        <v>#N/A</v>
      </c>
      <c r="NB29" s="57" t="e">
        <f t="shared" si="277"/>
        <v>#N/A</v>
      </c>
      <c r="NC29" s="57" t="e">
        <f t="shared" si="278"/>
        <v>#N/A</v>
      </c>
      <c r="ND29" s="57" t="e">
        <f t="shared" si="279"/>
        <v>#N/A</v>
      </c>
      <c r="NE29" s="57" t="e">
        <f t="shared" si="280"/>
        <v>#N/A</v>
      </c>
      <c r="NF29" s="61">
        <f t="shared" si="211"/>
        <v>0.84000000000000019</v>
      </c>
      <c r="NG29" s="260">
        <f>IF(OY28=0,MIN('Drive Train'!$F$35-FQ28*$C$19*'Drive Train'!$F$39,NG28+$C$39)-$C$7,IF(LO28-1&lt;=0,0,IF($C$37=Motors!$C$29,MAX(MAX(NG$8:NG28)*-1,NG28-$C$39),MAX(0,MAX(NG$8:NG28)*-1,NG28-$C$39))))</f>
        <v>11.426319906479405</v>
      </c>
      <c r="NH29" s="260">
        <f>IF(OZ28=0,MIN('Drive Train'!$F$35-FR28*$C$19*'Drive Train'!$F$39,NH28+$C$39)-$C$7,IF(LP28-1&lt;=0,0,IF($C$37=Motors!$C$29,MAX(MAX(NH$8:NH28)*-1,NH28-$C$39),MAX(0,MAX(NH$8:NH28)*-1,NH28-$C$39))))</f>
        <v>7.4312443531933274</v>
      </c>
      <c r="NI29" s="260">
        <f>IF(PA28=0,MIN('Drive Train'!$F$35-FS28*$C$19*'Drive Train'!$F$39,NI28+$C$39)-$C$7,IF(LQ28-1&lt;=0,0,IF($C$37=Motors!$C$29,MAX(MAX(NI$8:NI28)*-1,NI28-$C$39),MAX(0,MAX(NI$8:NI28)*-1,NI28-$C$39))))</f>
        <v>7.8795737606228151</v>
      </c>
      <c r="NJ29" s="260">
        <f>IF(PB28=0,MIN('Drive Train'!$F$35-FT28*$C$19*'Drive Train'!$F$39,NJ28+$C$39)-$C$7,IF(LR28-1&lt;=0,0,IF($C$37=Motors!$C$29,MAX(MAX(NJ$8:NJ28)*-1,NJ28-$C$39),MAX(0,MAX(NJ$8:NJ28)*-1,NJ28-$C$39))))</f>
        <v>8.5007797609897864</v>
      </c>
      <c r="NK29" s="260">
        <f>IF(PC28=0,MIN('Drive Train'!$F$35-FU28*$C$19*'Drive Train'!$F$39,NK28+$C$39)-$C$7,IF(LS28-1&lt;=0,0,IF($C$37=Motors!$C$29,MAX(MAX(NK$8:NK28)*-1,NK28-$C$39),MAX(0,MAX(NK$8:NK28)*-1,NK28-$C$39))))</f>
        <v>9.3831497743234653</v>
      </c>
      <c r="NL29" s="260">
        <f>IF(PD28=0,MIN('Drive Train'!$F$35-FV28*$C$19*'Drive Train'!$F$39,NL28+$C$39)-$C$7,IF(LT28-1&lt;=0,0,IF($C$37=Motors!$C$29,MAX(MAX(NL$8:NL28)*-1,NL28-$C$39),MAX(0,MAX(NL$8:NL28)*-1,NL28-$C$39))))</f>
        <v>10.273427750525727</v>
      </c>
      <c r="NM29" s="260">
        <f>IF(PE28=0,MIN('Drive Train'!$F$35-FW28*$C$19*'Drive Train'!$F$39,NM28+$C$39)-$C$7,IF(LU28-1&lt;=0,0,IF($C$37=Motors!$C$29,MAX(MAX(NM$8:NM28)*-1,NM28-$C$39),MAX(0,MAX(NM$8:NM28)*-1,NM28-$C$39))))</f>
        <v>11.005663851360334</v>
      </c>
      <c r="NN29" s="260">
        <f>IF(PF28=0,MIN('Drive Train'!$F$35-FX28*$C$19*'Drive Train'!$F$39,NN28+$C$39)-$C$7,IF(LV28-1&lt;=0,0,IF($C$37=Motors!$C$29,MAX(MAX(NN$8:NN28)*-1,NN28-$C$39),MAX(0,MAX(NN$8:NN28)*-1,NN28-$C$39))))</f>
        <v>11.514094497518395</v>
      </c>
      <c r="NO29" s="260">
        <f>IF(PG28=0,MIN('Drive Train'!$F$35-FY28*$C$19*'Drive Train'!$F$39,NO28+$C$39)-$C$7,IF(LW28-1&lt;=0,0,IF($C$37=Motors!$C$29,MAX(MAX(NO$8:NO28)*-1,NO28-$C$39),MAX(0,MAX(NO$8:NO28)*-1,NO28-$C$39))))</f>
        <v>11.795245964804991</v>
      </c>
      <c r="NP29" s="260">
        <f>IF(PH28=0,MIN('Drive Train'!$F$35-FZ28*$C$19*'Drive Train'!$F$39,NP28+$C$39)-$C$7,IF(LX28-1&lt;=0,0,IF($C$37=Motors!$C$29,MAX(MAX(NP$8:NP28)*-1,NP28-$C$39),MAX(0,MAX(NP$8:NP28)*-1,NP28-$C$39))))</f>
        <v>11.929838425298794</v>
      </c>
      <c r="NQ29" s="260">
        <f>IF(PI28=0,MIN('Drive Train'!$F$35-GA28*$C$19*'Drive Train'!$F$39,NQ28+$C$39)-$C$7,IF(LY28-1&lt;=0,0,IF($C$37=Motors!$C$29,MAX(MAX(NQ$8:NQ28)*-1,NQ28-$C$39),MAX(0,MAX(NQ$8:NQ28)*-1,NQ28-$C$39))))</f>
        <v>11.983571048898627</v>
      </c>
      <c r="NR29" s="260">
        <f>IF(PJ28=0,MIN('Drive Train'!$F$35-GB28*$C$19*'Drive Train'!$F$39,NR28+$C$39)-$C$7,IF(LZ28-1&lt;=0,0,IF($C$37=Motors!$C$29,MAX(MAX(NR$8:NR28)*-1,NR28-$C$39),MAX(0,MAX(NR$8:NR28)*-1,NR28-$C$39))))</f>
        <v>10.893776404736265</v>
      </c>
      <c r="NS29" s="260">
        <f>IF(PK28=0,MIN('Drive Train'!$F$35-GC28*$C$19*'Drive Train'!$F$39,NS28+$C$39)-$C$7,IF(MA28-1&lt;=0,0,IF($C$37=Motors!$C$29,MAX(MAX(NS$8:NS28)*-1,NS28-$C$39),MAX(0,MAX(NS$8:NS28)*-1,NS28-$C$39))))</f>
        <v>10.643470381005038</v>
      </c>
      <c r="NT29" s="260">
        <f>IF(PL28=0,MIN('Drive Train'!$F$35-GD28*$C$19*'Drive Train'!$F$39,NT28+$C$39)-$C$7,IF(MB28-1&lt;=0,0,IF($C$37=Motors!$C$29,MAX(MAX(NT$8:NT28)*-1,NT28-$C$39),MAX(0,MAX(NT$8:NT28)*-1,NT28-$C$39))))</f>
        <v>10.393164357273811</v>
      </c>
      <c r="NU29" s="260">
        <f>IF(PM28=0,MIN('Drive Train'!$F$35-GE28*$C$19*'Drive Train'!$F$39,NU28+$C$39)-$C$7,IF(MC28-1&lt;=0,0,IF($C$37=Motors!$C$29,MAX(MAX(NU$8:NU28)*-1,NU28-$C$39),MAX(0,MAX(NU$8:NU28)*-1,NU28-$C$39))))</f>
        <v>10.690250908803803</v>
      </c>
      <c r="NV29" s="260">
        <f>IF(PN28=0,MIN('Drive Train'!$F$35-GF28*$C$19*'Drive Train'!$F$39,NV28+$C$39)-$C$7,IF(MD28-1&lt;=0,0,IF($C$37=Motors!$C$29,MAX(MAX(NV$8:NV28)*-1,NV28-$C$39),MAX(0,MAX(NV$8:NV28)*-1,NV28-$C$39))))</f>
        <v>11.04082989322772</v>
      </c>
      <c r="NW29" s="260">
        <f>IF(PO28=0,MIN('Drive Train'!$F$35-GG28*$C$19*'Drive Train'!$F$39,NW28+$C$39)-$C$7,IF(ME28-1&lt;=0,0,IF($C$37=Motors!$C$29,MAX(MAX(NW$8:NW28)*-1,NW28-$C$39),MAX(0,MAX(NW$8:NW28)*-1,NW28-$C$39))))</f>
        <v>11.223769247982077</v>
      </c>
      <c r="NX29" s="260">
        <f>IF(PP28=0,MIN('Drive Train'!$F$35-GH28*$C$19*'Drive Train'!$F$39,NX28+$C$39)-$C$7,IF(MF28-1&lt;=0,0,IF($C$37=Motors!$C$29,MAX(MAX(NX$8:NX28)*-1,NX28-$C$39),MAX(0,MAX(NX$8:NX28)*-1,NX28-$C$39))))</f>
        <v>11.325027671074292</v>
      </c>
      <c r="NY29" s="260">
        <f>IF(PQ28=0,MIN('Drive Train'!$F$35-GI28*$C$19*'Drive Train'!$F$39,NY28+$C$39)-$C$7,IF(MG28-1&lt;=0,0,IF($C$37=Motors!$C$29,MAX(MAX(NY$8:NY28)*-1,NY28-$C$39),MAX(0,MAX(NY$8:NY28)*-1,NY28-$C$39))))</f>
        <v>11.38496794447944</v>
      </c>
      <c r="NZ29" s="260">
        <f>IF(PR28=0,MIN('Drive Train'!$F$35-GJ28*$C$19*'Drive Train'!$F$39,NZ28+$C$39)-$C$7,IF(MH28-1&lt;=0,0,IF($C$37=Motors!$C$29,MAX(MAX(NZ$8:NZ28)*-1,NZ28-$C$39),MAX(0,MAX(NZ$8:NZ28)*-1,NZ28-$C$39))))</f>
        <v>11.418914475723692</v>
      </c>
      <c r="OA29" s="260">
        <f>IF(PS28=0,MIN('Drive Train'!$F$35-GK28*$C$19*'Drive Train'!$F$39,OA28+$C$39)-$C$7,IF(MI28-1&lt;=0,0,IF($C$37=Motors!$C$29,MAX(MAX(OA$8:OA28)*-1,OA28-$C$39),MAX(0,MAX(OA$8:OA28)*-1,OA28-$C$39))))</f>
        <v>11.42649812692213</v>
      </c>
      <c r="OB29" s="61">
        <f t="shared" si="212"/>
        <v>0.84000000000000019</v>
      </c>
      <c r="OC29" s="260">
        <f>'Drive Train'!$F$35-(FQ29*$C$13)*$C$19*'Drive Train'!$F$39</f>
        <v>11.870056834252408</v>
      </c>
      <c r="OD29" s="260">
        <f>'Drive Train'!$F$35-(FR29*$C$13)*$C$19*'Drive Train'!$F$39</f>
        <v>8.8238456801710026</v>
      </c>
      <c r="OE29" s="260">
        <f>'Drive Train'!$F$35-(FS29*$C$13)*$C$19*'Drive Train'!$F$39</f>
        <v>9.1770214866492061</v>
      </c>
      <c r="OF29" s="260">
        <f>'Drive Train'!$F$35-(FT29*$C$13)*$C$19*'Drive Train'!$F$39</f>
        <v>9.6766989969219193</v>
      </c>
      <c r="OG29" s="260">
        <f>'Drive Train'!$F$35-(FU29*$C$13)*$C$19*'Drive Train'!$F$39</f>
        <v>10.363087815444199</v>
      </c>
      <c r="OH29" s="260">
        <f>'Drive Train'!$F$35-(FV29*$C$13)*$C$19*'Drive Train'!$F$39</f>
        <v>11.038823032785352</v>
      </c>
      <c r="OI29" s="260">
        <f>'Drive Train'!$F$35-(FW29*$C$13)*$C$19*'Drive Train'!$F$39</f>
        <v>11.575360827569259</v>
      </c>
      <c r="OJ29" s="260">
        <f>'Drive Train'!$F$35-(FX29*$C$13)*$C$19*'Drive Train'!$F$39</f>
        <v>11.929757613688468</v>
      </c>
      <c r="OK29" s="260">
        <f>'Drive Train'!$F$35-(FY29*$C$13)*$C$19*'Drive Train'!$F$39</f>
        <v>12.114680519471621</v>
      </c>
      <c r="OL29" s="260">
        <f>'Drive Train'!$F$35-(FZ29*$C$13)*$C$19*'Drive Train'!$F$39</f>
        <v>12.197540608303827</v>
      </c>
      <c r="OM29" s="260">
        <f>'Drive Train'!$F$35-(GA29*$C$13)*$C$19*'Drive Train'!$F$39</f>
        <v>12.22832985417803</v>
      </c>
      <c r="ON29" s="260">
        <f>'Drive Train'!$F$35-(GB29*$C$13)*$C$19*'Drive Train'!$F$39</f>
        <v>11.424177508479486</v>
      </c>
      <c r="OO29" s="260">
        <f>'Drive Train'!$F$35-(GC29*$C$13)*$C$19*'Drive Train'!$F$39</f>
        <v>11.240682773029169</v>
      </c>
      <c r="OP29" s="260">
        <f>'Drive Train'!$F$35-(GD29*$C$13)*$C$19*'Drive Train'!$F$39</f>
        <v>11.057188037578852</v>
      </c>
      <c r="OQ29" s="260">
        <f>'Drive Train'!$F$35-(GE29*$C$13)*$C$19*'Drive Train'!$F$39</f>
        <v>11.383693909749015</v>
      </c>
      <c r="OR29" s="260">
        <f>'Drive Train'!$F$35-(GF29*$C$13)*$C$19*'Drive Train'!$F$39</f>
        <v>11.617822075064169</v>
      </c>
      <c r="OS29" s="260">
        <f>'Drive Train'!$F$35-(GG29*$C$13)*$C$19*'Drive Train'!$F$39</f>
        <v>11.738136473383548</v>
      </c>
      <c r="OT29" s="260">
        <f>'Drive Train'!$F$35-(GH29*$C$13)*$C$19*'Drive Train'!$F$39</f>
        <v>11.804257466703918</v>
      </c>
      <c r="OU29" s="260">
        <f>'Drive Train'!$F$35-(GI29*$C$13)*$C$19*'Drive Train'!$F$39</f>
        <v>11.843236526036369</v>
      </c>
      <c r="OV29" s="260">
        <f>'Drive Train'!$F$35-(GJ29*$C$13)*$C$19*'Drive Train'!$F$39</f>
        <v>11.865258045926623</v>
      </c>
      <c r="OW29" s="260">
        <f>'Drive Train'!$F$35-(GK29*$C$13)*$C$19*'Drive Train'!$F$39</f>
        <v>11.870172299080988</v>
      </c>
      <c r="OX29" s="61">
        <f t="shared" si="213"/>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7">
        <f t="shared" si="214"/>
        <v>0.84000000000000019</v>
      </c>
      <c r="PU29" s="57">
        <f t="shared" si="215"/>
        <v>6.3680700663138587</v>
      </c>
      <c r="PV29" s="57">
        <f t="shared" si="216"/>
        <v>3.0322095749724287</v>
      </c>
      <c r="PW29" s="57">
        <f t="shared" si="217"/>
        <v>4.1808740187852642</v>
      </c>
      <c r="PX29" s="57">
        <f t="shared" si="218"/>
        <v>5.1242863955640816</v>
      </c>
      <c r="PY29" s="57">
        <f t="shared" si="219"/>
        <v>5.8290655660784525</v>
      </c>
      <c r="PZ29" s="57">
        <f t="shared" si="220"/>
        <v>6.2682171442090544</v>
      </c>
      <c r="QA29" s="57">
        <f t="shared" si="221"/>
        <v>6.394474110428467</v>
      </c>
      <c r="QB29" s="57">
        <f t="shared" si="222"/>
        <v>6.3365870854387767</v>
      </c>
      <c r="QC29" s="57">
        <f t="shared" si="223"/>
        <v>6.1108774576335509</v>
      </c>
      <c r="QD29" s="57">
        <f t="shared" si="224"/>
        <v>5.8320431957162562</v>
      </c>
      <c r="QE29" s="57">
        <f t="shared" si="225"/>
        <v>5.5355839020021786</v>
      </c>
      <c r="QF29" s="57">
        <f t="shared" si="226"/>
        <v>2.9148148241906573</v>
      </c>
      <c r="QG29" s="57">
        <f t="shared" si="227"/>
        <v>3.5698146723268005</v>
      </c>
      <c r="QH29" s="57">
        <f t="shared" si="228"/>
        <v>4.2248145204629477</v>
      </c>
      <c r="QI29" s="57">
        <f t="shared" si="229"/>
        <v>4.8535826457147664</v>
      </c>
      <c r="QJ29" s="57">
        <f t="shared" si="230"/>
        <v>5.3591794755227911</v>
      </c>
      <c r="QK29" s="57">
        <f t="shared" si="231"/>
        <v>5.7369724385549565</v>
      </c>
      <c r="QL29" s="57">
        <f t="shared" si="232"/>
        <v>6.0092527185093845</v>
      </c>
      <c r="QM29" s="57">
        <f t="shared" si="233"/>
        <v>6.2035023960008546</v>
      </c>
      <c r="QN29" s="57">
        <f t="shared" si="234"/>
        <v>6.330826054560279</v>
      </c>
      <c r="QO29" s="57">
        <f t="shared" si="235"/>
        <v>6.3657374321735336</v>
      </c>
      <c r="QP29" s="61">
        <f t="shared" si="236"/>
        <v>0.84000000000000019</v>
      </c>
      <c r="QQ29" s="57">
        <f>MIN(FQ29,$C$16)*$C$17*1000/60/60/$C$21</f>
        <v>0.13112308479032372</v>
      </c>
      <c r="QR29" s="57">
        <f>MIN(FR29,$C$16)*$C$17*1000/60/60/$C$21</f>
        <v>0.88484278392517335</v>
      </c>
      <c r="QS29" s="57">
        <f>MIN(FS29,$C$16)*$C$17*1000/60/60/$C$21</f>
        <v>0.79745699576541185</v>
      </c>
      <c r="QT29" s="57">
        <f>MIN(FT29,$C$16)*$C$17*1000/60/60/$C$21</f>
        <v>0.67382249912108105</v>
      </c>
      <c r="QU29" s="57">
        <f>MIN(FU29,$C$16)*$C$17*1000/60/60/$C$21</f>
        <v>0.50399028867402029</v>
      </c>
      <c r="QV29" s="57">
        <f>MIN(FV29,$C$16)*$C$17*1000/60/60/$C$21</f>
        <v>0.33679408363524582</v>
      </c>
      <c r="QW29" s="57">
        <f>MIN(FW29,$C$16)*$C$17*1000/60/60/$C$21</f>
        <v>0.20403929914922117</v>
      </c>
      <c r="QX29" s="57">
        <f>MIN(FX29,$C$16)*$C$17*1000/60/60/$C$21</f>
        <v>0.11635140573111778</v>
      </c>
      <c r="QY29" s="57">
        <f>MIN(FY29,$C$16)*$C$17*1000/60/60/$C$21</f>
        <v>7.0596193810474869E-2</v>
      </c>
      <c r="QZ29" s="57">
        <f>MIN(FZ29,$C$16)*$C$17*1000/60/60/$C$21</f>
        <v>5.0094239721960816E-2</v>
      </c>
      <c r="RA29" s="57">
        <f>MIN(GA29,$C$16)*$C$17*1000/60/60/$C$21</f>
        <v>4.2476100347150741E-2</v>
      </c>
      <c r="RB29" s="57">
        <f>MIN(GB29,$C$16)*$C$17*1000/60/60/$C$21</f>
        <v>0.24144637305671351</v>
      </c>
      <c r="RC29" s="57">
        <f>MIN(GC29,$C$16)*$C$17*1000/60/60/$C$21</f>
        <v>0.28684821482042022</v>
      </c>
      <c r="RD29" s="57">
        <f>MIN(GD29,$C$16)*$C$17*1000/60/60/$C$21</f>
        <v>0.33225005658412676</v>
      </c>
      <c r="RE29" s="57">
        <f>MIN(GE29,$C$16)*$C$17*1000/60/60/$C$21</f>
        <v>0.25146317238926935</v>
      </c>
      <c r="RF29" s="57">
        <f>MIN(GF29,$C$16)*$C$17*1000/60/60/$C$21</f>
        <v>0.19353317299185566</v>
      </c>
      <c r="RG29" s="57">
        <f>MIN(GG29,$C$16)*$C$17*1000/60/60/$C$21</f>
        <v>0.16376395230557</v>
      </c>
      <c r="RH29" s="57">
        <f>MIN(GH29,$C$16)*$C$17*1000/60/60/$C$21</f>
        <v>0.14740372884399086</v>
      </c>
      <c r="RI29" s="57">
        <f>MIN(GI29,$C$16)*$C$17*1000/60/60/$C$21</f>
        <v>0.13775919555769825</v>
      </c>
      <c r="RJ29" s="57">
        <f>MIN(GJ29,$C$16)*$C$17*1000/60/60/$C$21</f>
        <v>0.13231044216976073</v>
      </c>
      <c r="RK29" s="57">
        <f>MIN(GK29,$C$16)*$C$17*1000/60/60/$C$21</f>
        <v>0.13109451549178949</v>
      </c>
      <c r="RL29" s="61">
        <f t="shared" si="237"/>
        <v>0.84000000000000019</v>
      </c>
      <c r="RM29" s="2">
        <f>IF(AND(LO29&gt;=LO$6*'Drive Train'!$AA$52,LO29&lt;=LO$6*'Drive Train'!$AA$53,KS29=0,JW29=0,EU29&gt;0),$C$17,0)</f>
        <v>0.04</v>
      </c>
      <c r="RN29" s="2">
        <f>IF(AND(LP29&gt;=LP$6*'Drive Train'!$AA$52,LP29&lt;=LP$6*'Drive Train'!$AA$53,KT29=0,JX29=0,EV29&gt;0),$C$17,0)</f>
        <v>0</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0.04</v>
      </c>
      <c r="RS29" s="2">
        <f>IF(AND(LU29&gt;=LU$6*'Drive Train'!$AA$52,LU29&lt;=LU$6*'Drive Train'!$AA$53,KY29=0,KC29=0,FA29&gt;0),$C$17,0)</f>
        <v>0.04</v>
      </c>
      <c r="RT29" s="2">
        <f>IF(AND(LV29&gt;=LV$6*'Drive Train'!$AA$52,LV29&lt;=LV$6*'Drive Train'!$AA$53,KZ29=0,KD29=0,FB29&gt;0),$C$17,0)</f>
        <v>0.04</v>
      </c>
      <c r="RU29" s="2">
        <f>IF(AND(LW29&gt;=LW$6*'Drive Train'!$AA$52,LW29&lt;=LW$6*'Drive Train'!$AA$53,LA29=0,KE29=0,FC29&gt;0),$C$17,0)</f>
        <v>0.04</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61">
        <f t="shared" si="238"/>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48">
        <f t="shared" si="239"/>
        <v>0.84000000000000019</v>
      </c>
    </row>
    <row r="30" spans="1:524" x14ac:dyDescent="0.2">
      <c r="B30" s="3" t="s">
        <v>66</v>
      </c>
      <c r="C30" s="46" t="b">
        <f>IF(E62/C24/4 &gt; C31,TRUE,FALSE)</f>
        <v>1</v>
      </c>
      <c r="D30" s="5"/>
      <c r="E30" s="6"/>
      <c r="P30" s="5"/>
      <c r="R30" s="63">
        <f t="shared" si="114"/>
        <v>0.88000000000000023</v>
      </c>
      <c r="S30" s="2">
        <f>NG30/'Drive Train'!$F$35</f>
        <v>0.92850073486585016</v>
      </c>
      <c r="T30" s="2">
        <f>NH30/'Drive Train'!$F$35</f>
        <v>0.60095114840548414</v>
      </c>
      <c r="U30" s="2">
        <f>NI30/'Drive Train'!$F$35</f>
        <v>0.63892704157518343</v>
      </c>
      <c r="V30" s="2">
        <f>NJ30/'Drive Train'!$F$35</f>
        <v>0.6926558061206366</v>
      </c>
      <c r="W30" s="2">
        <f>NK30/'Drive Train'!$F$35</f>
        <v>0.76646105542410747</v>
      </c>
      <c r="X30" s="2">
        <f>NL30/'Drive Train'!$F$35</f>
        <v>0.83912075621347881</v>
      </c>
      <c r="Y30" s="2">
        <f>NM30/'Drive Train'!$F$35</f>
        <v>0.89681299221174826</v>
      </c>
      <c r="Z30" s="2">
        <f>NN30/'Drive Train'!$F$35</f>
        <v>0.93492017351488899</v>
      </c>
      <c r="AA30" s="2">
        <f>NO30/'Drive Train'!$F$35</f>
        <v>0.95480435693243249</v>
      </c>
      <c r="AB30" s="2">
        <f>NP30/'Drive Train'!$F$35</f>
        <v>0.96371404390363724</v>
      </c>
      <c r="AC30" s="2">
        <f>NQ30/'Drive Train'!$F$35</f>
        <v>0.96702471550301394</v>
      </c>
      <c r="AD30" s="2">
        <f>NR30/'Drive Train'!$F$35</f>
        <v>0.88055672134188034</v>
      </c>
      <c r="AE30" s="2">
        <f>NS30/'Drive Train'!$F$35</f>
        <v>0.86082610462679243</v>
      </c>
      <c r="AF30" s="2">
        <f>NT30/'Drive Train'!$F$35</f>
        <v>0.84109548791170452</v>
      </c>
      <c r="AG30" s="2">
        <f>NU30/'Drive Train'!$F$35</f>
        <v>0.87620364620957158</v>
      </c>
      <c r="AH30" s="2">
        <f>NV30/'Drive Train'!$F$35</f>
        <v>0.90137871774883516</v>
      </c>
      <c r="AI30" s="2">
        <f>NW30/'Drive Train'!$F$35</f>
        <v>0.91431574982618802</v>
      </c>
      <c r="AJ30" s="2">
        <f>NX30/'Drive Train'!$F$35</f>
        <v>0.92142553405418481</v>
      </c>
      <c r="AK30" s="2">
        <f>NY30/'Drive Train'!$F$35</f>
        <v>0.92561683075659884</v>
      </c>
      <c r="AL30" s="2">
        <f>NZ30/'Drive Train'!$F$35</f>
        <v>0.9279847361211423</v>
      </c>
      <c r="AM30" s="2">
        <f>OA30/'Drive Train'!$F$35</f>
        <v>0.92851315043881588</v>
      </c>
      <c r="AN30" s="61">
        <f t="shared" si="115"/>
        <v>0.88000000000000023</v>
      </c>
      <c r="AO30" s="46">
        <f>LO30*12*60/(PI() * 'Drive Train'!$F$15)/S$6*ABS(S30)</f>
        <v>4262.1523783448793</v>
      </c>
      <c r="AP30" s="46">
        <f>LP30*12*60/(PI() * 'Drive Train'!$F$15)/T$6*ABS(T30)</f>
        <v>483.36725505797665</v>
      </c>
      <c r="AQ30" s="46">
        <f>LQ30*12*60/(PI() * 'Drive Train'!$F$15)/U$6*ABS(U30)</f>
        <v>997.67297605846682</v>
      </c>
      <c r="AR30" s="46">
        <f>LR30*12*60/(PI() * 'Drive Train'!$F$15)/V$6*ABS(V30)</f>
        <v>1670.7244432134241</v>
      </c>
      <c r="AS30" s="46">
        <f>LS30*12*60/(PI() * 'Drive Train'!$F$15)/W$6*ABS(W30)</f>
        <v>2480.1149617871611</v>
      </c>
      <c r="AT30" s="46">
        <f>LT30*12*60/(PI() * 'Drive Train'!$F$15)/X$6*ABS(X30)</f>
        <v>3283.6963975831341</v>
      </c>
      <c r="AU30" s="46">
        <f>LU30*12*60/(PI() * 'Drive Train'!$F$15)/Y$6*ABS(Y30)</f>
        <v>3918.6544868908682</v>
      </c>
      <c r="AV30" s="46">
        <f>LV30*12*60/(PI() * 'Drive Train'!$F$15)/Z$6*ABS(Z30)</f>
        <v>4330.9215574741775</v>
      </c>
      <c r="AW30" s="46">
        <f>LW30*12*60/(PI() * 'Drive Train'!$F$15)/AA$6*ABS(AA30)</f>
        <v>4540.9146536383632</v>
      </c>
      <c r="AX30" s="46">
        <f>LX30*12*60/(PI() * 'Drive Train'!$F$15)/AB$6*ABS(AB30)</f>
        <v>4632.3051316083647</v>
      </c>
      <c r="AY30" s="46">
        <f>LY30*12*60/(PI() * 'Drive Train'!$F$15)/AC$6*ABS(AC30)</f>
        <v>4665.2006699583344</v>
      </c>
      <c r="AZ30" s="46">
        <f>LZ30*12*60/(PI() * 'Drive Train'!$F$15)/AD$6*ABS(AD30)</f>
        <v>2317.0881365417677</v>
      </c>
      <c r="BA30" s="46">
        <f>MA30*12*60/(PI() * 'Drive Train'!$F$15)/AE$6*ABS(AE30)</f>
        <v>2774.1845349230584</v>
      </c>
      <c r="BB30" s="46">
        <f>MB30*12*60/(PI() * 'Drive Train'!$F$15)/AF$6*ABS(AF30)</f>
        <v>3207.9470993704695</v>
      </c>
      <c r="BC30" s="46">
        <f>MC30*12*60/(PI() * 'Drive Train'!$F$15)/AG$6*ABS(AG30)</f>
        <v>3712.6586186936343</v>
      </c>
      <c r="BD30" s="46">
        <f>MD30*12*60/(PI() * 'Drive Train'!$F$15)/AH$6*ABS(AH30)</f>
        <v>3977.6170816330223</v>
      </c>
      <c r="BE30" s="46">
        <f>ME30*12*60/(PI() * 'Drive Train'!$F$15)/AI$6*ABS(AI30)</f>
        <v>4113.4837319822955</v>
      </c>
      <c r="BF30" s="46">
        <f>MF30*12*60/(PI() * 'Drive Train'!$F$15)/AJ$6*ABS(AJ30)</f>
        <v>4188.0412812752747</v>
      </c>
      <c r="BG30" s="46">
        <f>MG30*12*60/(PI() * 'Drive Train'!$F$15)/AK$6*ABS(AK30)</f>
        <v>4231.9545320759753</v>
      </c>
      <c r="BH30" s="46">
        <f>MH30*12*60/(PI() * 'Drive Train'!$F$15)/AL$6*ABS(AL30)</f>
        <v>4256.7503354553455</v>
      </c>
      <c r="BI30" s="46">
        <f>MI30*12*60/(PI() * 'Drive Train'!$F$15)/AM$6*ABS(AM30)</f>
        <v>4262.2823525302638</v>
      </c>
      <c r="BJ30" s="61">
        <f t="shared" si="65"/>
        <v>0.88000000000000023</v>
      </c>
      <c r="BK30" s="2">
        <f>IF(OR(KS29=1,AND($C$37=Motors!$C$31,OY29=1)),0,IF(NG30=0,-(CG29+$C$15)/($C$14-$C$15)*$C$12,($C$11*S30-AO30)/($C$11*S30)*$C$12*S30))</f>
        <v>0.37952141443130277</v>
      </c>
      <c r="BL30" s="2">
        <f>IF(OR(KT29=1,AND($C$37=Motors!$C$31,OZ29=1)),0,IF(NH30=0,-(CH29+$C$15)/($C$14-$C$15)*$C$12,($C$11*T30-AP30)/($C$11*T30)*$C$12*T30))</f>
        <v>1.2594587340260397</v>
      </c>
      <c r="BM30" s="2">
        <f>IF(OR(KU29=1,AND($C$37=Motors!$C$31,PA29=1)),0,IF(NI30=0,-(CI29+$C$15)/($C$14-$C$15)*$C$12,($C$11*U30-AQ30)/($C$11*U30)*$C$12*U30))</f>
        <v>1.1234869841472614</v>
      </c>
      <c r="BN30" s="2">
        <f>IF(OR(KV29=1,AND($C$37=Motors!$C$31,PB29=1)),0,IF(NJ30=0,-(CJ29+$C$15)/($C$14-$C$15)*$C$12,($C$11*V30-AR30)/($C$11*V30)*$C$12*V30))</f>
        <v>0.95543951339169209</v>
      </c>
      <c r="BO30" s="2">
        <f>IF(OR(KW29=1,AND($C$37=Motors!$C$31,PC29=1)),0,IF(NK30=0,-(CK29+$C$15)/($C$14-$C$15)*$C$12,($C$11*W30-AS30)/($C$11*W30)*$C$12*W30))</f>
        <v>0.77591155085427366</v>
      </c>
      <c r="BP30" s="2">
        <f>IF(OR(KX29=1,AND($C$37=Motors!$C$31,PD29=1)),0,IF(NL30=0,-(CL29+$C$15)/($C$14-$C$15)*$C$12,($C$11*X30-AT30)/($C$11*X30)*$C$12*X30))</f>
        <v>0.59616069479613509</v>
      </c>
      <c r="BQ30" s="2">
        <f>IF(OR(KY29=1,AND($C$37=Motors!$C$31,PE29=1)),0,IF(NM30=0,-(CM29+$C$15)/($C$14-$C$15)*$C$12,($C$11*Y30-AU30)/($C$11*Y30)*$C$12*Y30))</f>
        <v>0.45481449100991628</v>
      </c>
      <c r="BR30" s="2">
        <f>IF(OR(KZ29=1,AND($C$37=Motors!$C$31,PF29=1)),0,IF(NN30=0,-(CN29+$C$15)/($C$14-$C$15)*$C$12,($C$11*Z30-AV30)/($C$11*Z30)*$C$12*Z30))</f>
        <v>0.36463275876142404</v>
      </c>
      <c r="BS30" s="2">
        <f>IF(OR(LA29=1,AND($C$37=Motors!$C$31,PG29=1)),0,IF(NO30=0,-(CO29+$C$15)/($C$14-$C$15)*$C$12,($C$11*AA30-AW30)/($C$11*AA30)*$C$12*AA30))</f>
        <v>0.31986052231382928</v>
      </c>
      <c r="BT30" s="2">
        <f>IF(OR(LB29=1,AND($C$37=Motors!$C$31,PH29=1)),0,IF(NP30=0,-(CP29+$C$15)/($C$14-$C$15)*$C$12,($C$11*AB30-AX30)/($C$11*AB30)*$C$12*AB30))</f>
        <v>0.30100347707369812</v>
      </c>
      <c r="BU30" s="2">
        <f>IF(OR(LC29=1,AND($C$37=Motors!$C$31,PI29=1)),0,IF(NQ30=0,-(CQ29+$C$15)/($C$14-$C$15)*$C$12,($C$11*AC30-AY30)/($C$11*AC30)*$C$12*AC30))</f>
        <v>0.29447041694659015</v>
      </c>
      <c r="BV30" s="2">
        <f>IF(OR(LD29=1,AND($C$37=Motors!$C$31,PJ29=1)),0,IF(NR30=0,-(CR29+$C$15)/($C$14-$C$15)*$C$12,($C$11*AD30-AZ30)/($C$11*AD30)*$C$12*AD30))</f>
        <v>1.1285670110585668</v>
      </c>
      <c r="BW30" s="2">
        <f>IF(OR(LE29=1,AND($C$37=Motors!$C$31,PK29=1)),0,IF(NS30=0,-(CS29+$C$15)/($C$14-$C$15)*$C$12,($C$11*AE30-BA30)/($C$11*AE30)*$C$12*AE30))</f>
        <v>0.87646503846918056</v>
      </c>
      <c r="BX30" s="2">
        <f>IF(OR(LF29=1,AND($C$37=Motors!$C$31,PL29=1)),0,IF(NT30=0,-(CT29+$C$15)/($C$14-$C$15)*$C$12,($C$11*AF30-BB30)/($C$11*AF30)*$C$12*AF30))</f>
        <v>0.63476048275505259</v>
      </c>
      <c r="BY30" s="2">
        <f>IF(OR(LG29=1,AND($C$37=Motors!$C$31,PM29=1)),0,IF(NU30=0,-(CU29+$C$15)/($C$14-$C$15)*$C$12,($C$11*AG30-BC30)/($C$11*AG30)*$C$12*AG30))</f>
        <v>0.49602590464787261</v>
      </c>
      <c r="BZ30" s="2">
        <f>IF(OR(LH29=1,AND($C$37=Motors!$C$31,PN29=1)),0,IF(NV30=0,-(CV29+$C$15)/($C$14-$C$15)*$C$12,($C$11*AH30-BD30)/($C$11*AH30)*$C$12*AH30))</f>
        <v>0.43974623887991537</v>
      </c>
      <c r="CA30" s="2">
        <f>IF(OR(LI29=1,AND($C$37=Motors!$C$31,PO29=1)),0,IF(NW30=0,-(CW29+$C$15)/($C$14-$C$15)*$C$12,($C$11*AI30-BE30)/($C$11*AI30)*$C$12*AI30))</f>
        <v>0.4109547204118858</v>
      </c>
      <c r="CB30" s="2">
        <f>IF(OR(LJ29=1,AND($C$37=Motors!$C$31,PP29=1)),0,IF(NX30=0,-(CX29+$C$15)/($C$14-$C$15)*$C$12,($C$11*AJ30-BF30)/($C$11*AJ30)*$C$12*AJ30))</f>
        <v>0.39518103622300194</v>
      </c>
      <c r="CC30" s="2">
        <f>IF(OR(LK29=1,AND($C$37=Motors!$C$31,PQ29=1)),0,IF(NY30=0,-(CY29+$C$15)/($C$14-$C$15)*$C$12,($C$11*AK30-BG30)/($C$11*AK30)*$C$12*AK30))</f>
        <v>0.38589976475952981</v>
      </c>
      <c r="CD30" s="2">
        <f>IF(OR(LL29=1,AND($C$37=Motors!$C$31,PR29=1)),0,IF(NZ30=0,-(CZ29+$C$15)/($C$14-$C$15)*$C$12,($C$11*AL30-BH30)/($C$11*AL30)*$C$12*AL30))</f>
        <v>0.3806621769218449</v>
      </c>
      <c r="CE30" s="2">
        <f>IF(OR(LM29=1,AND($C$37=Motors!$C$31,PS29=1)),0,IF(OA30=0,-(DA29+$C$15)/($C$14-$C$15)*$C$12,($C$11*AM30-BI30)/($C$11*AM30)*$C$12*AM30))</f>
        <v>0.37949396880372793</v>
      </c>
      <c r="CF30" s="61">
        <f t="shared" si="67"/>
        <v>0.88000000000000023</v>
      </c>
      <c r="CG30" s="57">
        <f>IF(AND(KS29=1,OY29=1),0,ABS(BK30/$C$12*($C$14-$C$15)+$C$15) *'Drive Train'!$AA$49 + CG29*(1-'Drive Train'!$AA$49))</f>
        <v>22.953897291093838</v>
      </c>
      <c r="CH30" s="57">
        <f>IF(AND(KT29=1,OZ29=1),0,ABS(BL30/$C$12*($C$14-$C$15)+$C$15) *'Drive Train'!$AA$49 + CH29*(1-'Drive Train'!$AA$49))</f>
        <v>69.798693184871738</v>
      </c>
      <c r="CI30" s="57">
        <f>IF(AND(KU29=1,PA29=1),0,ABS(BM30/$C$12*($C$14-$C$15)+$C$15) *'Drive Train'!$AA$49 + CI29*(1-'Drive Train'!$AA$49))</f>
        <v>62.560031147756689</v>
      </c>
      <c r="CJ30" s="57">
        <f>IF(AND(KV29=1,PB29=1),0,ABS(BN30/$C$12*($C$14-$C$15)+$C$15) *'Drive Train'!$AA$49 + CJ29*(1-'Drive Train'!$AA$49))</f>
        <v>53.613769530354389</v>
      </c>
      <c r="CK30" s="57">
        <f>IF(AND(KW29=1,PC29=1),0,ABS(BO30/$C$12*($C$14-$C$15)+$C$15) *'Drive Train'!$AA$49 + CK29*(1-'Drive Train'!$AA$49))</f>
        <v>44.056326545478548</v>
      </c>
      <c r="CL30" s="57">
        <f>IF(AND(KX29=1,PD29=1),0,ABS(BP30/$C$12*($C$14-$C$15)+$C$15) *'Drive Train'!$AA$49 + CL29*(1-'Drive Train'!$AA$49))</f>
        <v>34.487017486449844</v>
      </c>
      <c r="CM30" s="57">
        <f>IF(AND(KY29=1,PE29=1),0,ABS(BQ30/$C$12*($C$14-$C$15)+$C$15) *'Drive Train'!$AA$49 + CM29*(1-'Drive Train'!$AA$49))</f>
        <v>26.962238255839111</v>
      </c>
      <c r="CN30" s="57">
        <f>IF(AND(KZ29=1,PF29=1),0,ABS(BR30/$C$12*($C$14-$C$15)+$C$15) *'Drive Train'!$AA$49 + CN29*(1-'Drive Train'!$AA$49))</f>
        <v>22.161277157299047</v>
      </c>
      <c r="CO30" s="57">
        <f>IF(AND(LA29=1,PG29=1),0,ABS(BS30/$C$12*($C$14-$C$15)+$C$15) *'Drive Train'!$AA$49 + CO29*(1-'Drive Train'!$AA$49))</f>
        <v>19.777759341437466</v>
      </c>
      <c r="CP30" s="57">
        <f>IF(AND(LB29=1,PH29=1),0,ABS(BT30/$C$12*($C$14-$C$15)+$C$15) *'Drive Train'!$AA$49 + CP29*(1-'Drive Train'!$AA$49))</f>
        <v>18.773875978653724</v>
      </c>
      <c r="CQ30" s="57">
        <f>IF(AND(LC29=1,PI29=1),0,ABS(BU30/$C$12*($C$14-$C$15)+$C$15) *'Drive Train'!$AA$49 + CQ29*(1-'Drive Train'!$AA$49))</f>
        <v>18.426078628318471</v>
      </c>
      <c r="CR30" s="57">
        <f>IF(AND(LD29=1,PJ29=1),0,ABS(BV30/$C$12*($C$14-$C$15)+$C$15) *'Drive Train'!$AA$49 + CR29*(1-'Drive Train'!$AA$49))</f>
        <v>62.830474074196722</v>
      </c>
      <c r="CS30" s="57">
        <f>IF(AND(LE29=1,PK29=1),0,ABS(BW30/$C$12*($C$14-$C$15)+$C$15) *'Drive Train'!$AA$49 + CS29*(1-'Drive Train'!$AA$49))</f>
        <v>49.409443749209899</v>
      </c>
      <c r="CT30" s="57">
        <f>IF(AND(LF29=1,PL29=1),0,ABS(BX30/$C$12*($C$14-$C$15)+$C$15) *'Drive Train'!$AA$49 + CT29*(1-'Drive Train'!$AA$49))</f>
        <v>36.541935658702585</v>
      </c>
      <c r="CU30" s="57">
        <f>IF(AND(LG29=1,PM29=1),0,ABS(BY30/$C$12*($C$14-$C$15)+$C$15) *'Drive Train'!$AA$49 + CU29*(1-'Drive Train'!$AA$49))</f>
        <v>29.156190276482178</v>
      </c>
      <c r="CV30" s="57">
        <f>IF(AND(LH29=1,PN29=1),0,ABS(BZ30/$C$12*($C$14-$C$15)+$C$15) *'Drive Train'!$AA$49 + CV29*(1-'Drive Train'!$AA$49))</f>
        <v>26.160057032486783</v>
      </c>
      <c r="CW30" s="57">
        <f>IF(AND(LI29=1,PO29=1),0,ABS(CA30/$C$12*($C$14-$C$15)+$C$15) *'Drive Train'!$AA$49 + CW29*(1-'Drive Train'!$AA$49))</f>
        <v>24.627296941429439</v>
      </c>
      <c r="CX30" s="57">
        <f>IF(AND(LJ29=1,PP29=1),0,ABS(CB30/$C$12*($C$14-$C$15)+$C$15) *'Drive Train'!$AA$49 + CX29*(1-'Drive Train'!$AA$49))</f>
        <v>23.787560974029521</v>
      </c>
      <c r="CY30" s="57">
        <f>IF(AND(LK29=1,PQ29=1),0,ABS(CC30/$C$12*($C$14-$C$15)+$C$15) *'Drive Train'!$AA$49 + CY29*(1-'Drive Train'!$AA$49))</f>
        <v>23.293458430974137</v>
      </c>
      <c r="CZ30" s="57">
        <f>IF(AND(LL29=1,PR29=1),0,ABS(CD30/$C$12*($C$14-$C$15)+$C$15) *'Drive Train'!$AA$49 + CZ29*(1-'Drive Train'!$AA$49))</f>
        <v>23.014627509988671</v>
      </c>
      <c r="DA30" s="57">
        <f>IF(AND(LM29=1,PS29=1),0,ABS(CE30/$C$12*($C$14-$C$15)+$C$15) *'Drive Train'!$AA$49 + DA29*(1-'Drive Train'!$AA$49))</f>
        <v>22.952436181542861</v>
      </c>
      <c r="DB30" s="61">
        <f t="shared" si="116"/>
        <v>0.88000000000000023</v>
      </c>
      <c r="DC30" s="57">
        <f t="shared" si="68"/>
        <v>22.953897291093838</v>
      </c>
      <c r="DD30" s="57">
        <f t="shared" si="69"/>
        <v>69.798693184871738</v>
      </c>
      <c r="DE30" s="57">
        <f t="shared" si="70"/>
        <v>62.560031147756689</v>
      </c>
      <c r="DF30" s="57">
        <f t="shared" si="71"/>
        <v>53.613769530354389</v>
      </c>
      <c r="DG30" s="57">
        <f t="shared" si="72"/>
        <v>44.056326545478548</v>
      </c>
      <c r="DH30" s="57">
        <f t="shared" si="73"/>
        <v>34.487017486449844</v>
      </c>
      <c r="DI30" s="57">
        <f t="shared" si="74"/>
        <v>26.962238255839111</v>
      </c>
      <c r="DJ30" s="57">
        <f t="shared" si="75"/>
        <v>22.161277157299047</v>
      </c>
      <c r="DK30" s="57">
        <f t="shared" si="76"/>
        <v>19.777759341437466</v>
      </c>
      <c r="DL30" s="57">
        <f t="shared" si="77"/>
        <v>18.773875978653724</v>
      </c>
      <c r="DM30" s="57">
        <f t="shared" si="78"/>
        <v>18.426078628318471</v>
      </c>
      <c r="DN30" s="57">
        <f t="shared" si="79"/>
        <v>25</v>
      </c>
      <c r="DO30" s="57">
        <f t="shared" si="80"/>
        <v>30</v>
      </c>
      <c r="DP30" s="57">
        <f t="shared" si="81"/>
        <v>35</v>
      </c>
      <c r="DQ30" s="57">
        <f t="shared" si="82"/>
        <v>29.156190276482178</v>
      </c>
      <c r="DR30" s="57">
        <f t="shared" si="83"/>
        <v>26.160057032486783</v>
      </c>
      <c r="DS30" s="57">
        <f t="shared" si="84"/>
        <v>24.627296941429439</v>
      </c>
      <c r="DT30" s="57">
        <f t="shared" si="85"/>
        <v>23.787560974029521</v>
      </c>
      <c r="DU30" s="57">
        <f t="shared" si="86"/>
        <v>23.293458430974137</v>
      </c>
      <c r="DV30" s="57">
        <f t="shared" si="87"/>
        <v>23.014627509988671</v>
      </c>
      <c r="DW30" s="57">
        <f t="shared" si="88"/>
        <v>22.952436181542861</v>
      </c>
      <c r="DX30" s="61">
        <f t="shared" si="117"/>
        <v>0.88000000000000023</v>
      </c>
      <c r="DY30" s="2">
        <f>IF(OY30=0,($C$23/0.4536*IF(ISNA(MK29),'Drive Train'!$F$16,'Drive Train'!$F$17)*4.448*$C$24*S$6)*SIGN(BK30),BK30)</f>
        <v>4.5236871680000004</v>
      </c>
      <c r="DZ30" s="2">
        <f>IF(OZ30=0,($C$23/0.4536*IF(ISNA(ML29),'Drive Train'!$F$16,'Drive Train'!$F$17)*4.448*$C$24*$C$21*T$6)*SIGN(BL30),BL30)</f>
        <v>14.225645600594998</v>
      </c>
      <c r="EA30" s="2">
        <f>IF(PA30=0,($C$23/0.4536*IF(ISNA(MM29),'Drive Train'!$F$16,'Drive Train'!$F$17)*4.448*$C$24*$C$21*U$6)*SIGN(BM30),BM30)</f>
        <v>9.8485238773349995</v>
      </c>
      <c r="EB30" s="2">
        <f>IF(PB30=0,($C$23/0.4536*IF(ISNA(MN29),'Drive Train'!$F$16,'Drive Train'!$F$17)*4.448*$C$24*$C$21*V$6)*SIGN(BN30),BN30)</f>
        <v>7.5312241414914709</v>
      </c>
      <c r="EC30" s="2">
        <f>IF(PC30=0,($C$23/0.4536*IF(ISNA(MO29),'Drive Train'!$F$16,'Drive Train'!$F$17)*4.448*$C$24*$C$21*W$6)*SIGN(BO30),BO30)</f>
        <v>6.0967052573978577</v>
      </c>
      <c r="ED30" s="2">
        <f>IF(PD30=0,($C$23/0.4536*IF(ISNA(MP29),'Drive Train'!$F$16,'Drive Train'!$F$17)*4.448*$C$24*$C$21*X$6)*SIGN(BP30),BP30)</f>
        <v>5.1212324162142009</v>
      </c>
      <c r="EE30" s="2">
        <f>IF(PE30=0,($C$23/0.4536*IF(ISNA(MQ29),'Drive Train'!$F$16,'Drive Train'!$F$17)*4.448*$C$24*$C$21*Y$6)*SIGN(BQ30),BQ30)</f>
        <v>4.4148555312191382</v>
      </c>
      <c r="EF30" s="2">
        <f>IF(PF30=0,($C$23/0.4536*IF(ISNA(MR29),'Drive Train'!$F$16,'Drive Train'!$F$17)*4.448*$C$24*$C$21*Z$6)*SIGN(BR30),BR30)</f>
        <v>3.8797215274349997</v>
      </c>
      <c r="EG30" s="2">
        <f>IF(PG30=0,($C$23/0.4536*IF(ISNA(MS29),'Drive Train'!$F$16,'Drive Train'!$F$17)*4.448*$C$24*$C$21*AA$6)*SIGN(BS30),BS30)</f>
        <v>3.4602921731177019</v>
      </c>
      <c r="EH30" s="2">
        <f>IF(PH30=0,($C$23/0.4536*IF(ISNA(MT29),'Drive Train'!$F$16,'Drive Train'!$F$17)*4.448*$C$24*$C$21*AB$6)*SIGN(BT30),BT30)</f>
        <v>3.1227026928135362</v>
      </c>
      <c r="EI30" s="2">
        <f>IF(PI30=0,($C$23/0.4536*IF(ISNA(MU29),'Drive Train'!$F$16,'Drive Train'!$F$17)*4.448*$C$24*$C$21*AC$6)*SIGN(BU30),BU30)</f>
        <v>2.8451291201189992</v>
      </c>
      <c r="EJ30" s="2">
        <f>IF(PJ30=0,($C$23/0.4536*IF(ISNA(MV29),'Drive Train'!$F$16,'Drive Train'!$F$17)*4.448*$C$24*$C$21*AD$6)*SIGN(BV30),BV30)</f>
        <v>3.9831807681666</v>
      </c>
      <c r="EK30" s="2">
        <f>IF(PK30=0,($C$23/0.4536*IF(ISNA(MW29),'Drive Train'!$F$16,'Drive Train'!$F$17)*4.448*$C$24*$C$21*AE$6)*SIGN(BW30),BW30)</f>
        <v>3.9831807681666</v>
      </c>
      <c r="EL30" s="2">
        <f>IF(PL30=0,($C$23/0.4536*IF(ISNA(MX29),'Drive Train'!$F$16,'Drive Train'!$F$17)*4.448*$C$24*$C$21*AF$6)*SIGN(BX30),BX30)</f>
        <v>3.9831807681666</v>
      </c>
      <c r="EM30" s="2">
        <f>IF(PM30=0,($C$23/0.4536*IF(ISNA(MY29),'Drive Train'!$F$16,'Drive Train'!$F$17)*4.448*$C$24*$C$21*AG$6)*SIGN(BY30),BY30)</f>
        <v>3.9831807681666</v>
      </c>
      <c r="EN30" s="2">
        <f>IF(PN30=0,($C$23/0.4536*IF(ISNA(MZ29),'Drive Train'!$F$16,'Drive Train'!$F$17)*4.448*$C$24*$C$21*AH$6)*SIGN(BZ30),BZ30)</f>
        <v>3.9831807681666</v>
      </c>
      <c r="EO30" s="2">
        <f>IF(PO30=0,($C$23/0.4536*IF(ISNA(NA29),'Drive Train'!$F$16,'Drive Train'!$F$17)*4.448*$C$24*$C$21*AI$6)*SIGN(CA30),CA30)</f>
        <v>3.9831807681666</v>
      </c>
      <c r="EP30" s="2">
        <f>IF(PP30=0,($C$23/0.4536*IF(ISNA(NB29),'Drive Train'!$F$16,'Drive Train'!$F$17)*4.448*$C$24*$C$21*AJ$6)*SIGN(CB30),CB30)</f>
        <v>3.9831807681666</v>
      </c>
      <c r="EQ30" s="2">
        <f>IF(PQ30=0,($C$23/0.4536*IF(ISNA(NC29),'Drive Train'!$F$16,'Drive Train'!$F$17)*4.448*$C$24*$C$21*AK$6)*SIGN(CC30),CC30)</f>
        <v>3.9831807681666</v>
      </c>
      <c r="ER30" s="2">
        <f>IF(PR30=0,($C$23/0.4536*IF(ISNA(ND29),'Drive Train'!$F$16,'Drive Train'!$F$17)*4.448*$C$24*$C$21*AL$6)*SIGN(CD30),CD30)</f>
        <v>3.9831807681666</v>
      </c>
      <c r="ES30" s="2">
        <f>IF(PS30=0,($C$23/0.4536*IF(ISNA(NE29),'Drive Train'!$F$16,'Drive Train'!$F$17)*4.448*$C$24*$C$21*AM$6)*SIGN(CE30),CE30)</f>
        <v>3.9831807681666</v>
      </c>
      <c r="ET30" s="61">
        <f t="shared" si="89"/>
        <v>0.88000000000000023</v>
      </c>
      <c r="EU30" s="259">
        <f>MAX(MIN(IF(AND(OY29=1,NG30&lt;0),-1,1)*(DC30-$C$15)/($C$14-$C$15)*$C$12*$C$21-$C$33*LO30/AO$6 -  OY29*$C$33/$C$21,DY29/$C$19),MAX(EU$8:EU29)*-1)</f>
        <v>8.9778686854375123E-2</v>
      </c>
      <c r="EV30" s="259">
        <f>MAX(MIN(IF(AND(OZ29=1,NH30&lt;0),-1,1)*(DD30-$C$15)/($C$14-$C$15)*$C$12*$C$21-$C$33*LP30/AP$6 -  OZ29*$C$33/$C$21,DZ29/$C$19),MAX(EV$8:EV29)*-1)</f>
        <v>1.0661502304025341</v>
      </c>
      <c r="EW30" s="259">
        <f>MAX(MIN(IF(AND(PA29=1,NI30&lt;0),-1,1)*(DE30-$C$15)/($C$14-$C$15)*$C$12*$C$21-$C$33*LQ30/AQ$6 -  PA29*$C$33/$C$21,EA29/$C$19),MAX(EW$8:EW29)*-1)</f>
        <v>0.90611359367970623</v>
      </c>
      <c r="EX30" s="259">
        <f>MAX(MIN(IF(AND(PB29=1,NJ30&lt;0),-1,1)*(DF30-$C$15)/($C$14-$C$15)*$C$12*$C$21-$C$33*LR30/AR$6 -  PB29*$C$33/$C$21,EB29/$C$19),MAX(EX$8:EX29)*-1)</f>
        <v>0.71285948283393208</v>
      </c>
      <c r="EY30" s="259">
        <f>MAX(MIN(IF(AND(PC29=1,NK30&lt;0),-1,1)*(DG30-$C$15)/($C$14-$C$15)*$C$12*$C$21-$C$33*LS30/AS$6 -  PC29*$C$33/$C$21,EC29/$C$19),MAX(EY$8:EY29)*-1)</f>
        <v>0.51092503717183579</v>
      </c>
      <c r="EZ30" s="259">
        <f>MAX(MIN(IF(AND(PD29=1,NL30&lt;0),-1,1)*(DH30-$C$15)/($C$14-$C$15)*$C$12*$C$21-$C$33*LT30/AT$6 -  PD29*$C$33/$C$21,ED29/$C$19),MAX(EZ$8:EZ29)*-1)</f>
        <v>0.31658279440265291</v>
      </c>
      <c r="FA30" s="259">
        <f>MAX(MIN(IF(AND(PE29=1,NM30&lt;0),-1,1)*(DI30-$C$15)/($C$14-$C$15)*$C$12*$C$21-$C$33*LU30/AU$6 -  PE29*$C$33/$C$21,EE29/$C$19),MAX(FA$8:FA29)*-1)</f>
        <v>0.16783251934828358</v>
      </c>
      <c r="FB30" s="259">
        <f>MAX(MIN(IF(AND(PF29=1,NN30&lt;0),-1,1)*(DJ30-$C$15)/($C$14-$C$15)*$C$12*$C$21-$C$33*LV30/AV$6 -  PF29*$C$33/$C$21,EF29/$C$19),MAX(FB$8:FB29)*-1)</f>
        <v>7.4430858813312933E-2</v>
      </c>
      <c r="FC30" s="259">
        <f>MAX(MIN(IF(AND(PG29=1,NO30&lt;0),-1,1)*(DK30-$C$15)/($C$14-$C$15)*$C$12*$C$21-$C$33*LW30/AW$6 -  PG29*$C$33/$C$21,EG29/$C$19),MAX(FC$8:FC29)*-1)</f>
        <v>2.8434930118022783E-2</v>
      </c>
      <c r="FD30" s="259">
        <f>MAX(MIN(IF(AND(PH29=1,NP30&lt;0),-1,1)*(DL30-$C$15)/($C$14-$C$15)*$C$12*$C$21-$C$33*LX30/AX$6 -  PH29*$C$33/$C$21,EH29/$C$19),MAX(FD$8:FD29)*-1)</f>
        <v>9.1229932802288638E-3</v>
      </c>
      <c r="FE30" s="259">
        <f>MAX(MIN(IF(AND(PI29=1,NQ30&lt;0),-1,1)*(DM30-$C$15)/($C$14-$C$15)*$C$12*$C$21-$C$33*LY30/AY$6 -  PI29*$C$33/$C$21,EI29/$C$19),MAX(FE$8:FE29)*-1)</f>
        <v>2.4355506436209984E-3</v>
      </c>
      <c r="FF30" s="259">
        <f>MAX(MIN(IF(AND(PJ29=1,NR30&lt;0),-1,1)*(DN30-$C$15)/($C$14-$C$15)*$C$12*$C$21-$C$33*LZ30/AZ$6 -  PJ29*$C$33/$C$21,EJ29/$C$19),MAX(FF$8:FF29)*-1)</f>
        <v>0.22791847892171804</v>
      </c>
      <c r="FG30" s="259">
        <f>MAX(MIN(IF(AND(PK29=1,NS30&lt;0),-1,1)*(DO30-$C$15)/($C$14-$C$15)*$C$12*$C$21-$C$33*MA30/BA$6 -  PK29*$C$33/$C$21,EK29/$C$19),MAX(FG$8:FG29)*-1)</f>
        <v>0.27913496370222146</v>
      </c>
      <c r="FH30" s="259">
        <f>MAX(MIN(IF(AND(PL29=1,NT30&lt;0),-1,1)*(DP30-$C$15)/($C$14-$C$15)*$C$12*$C$21-$C$33*MB30/BB$6 -  PL29*$C$33/$C$21,EL29/$C$19),MAX(FH$8:FH29)*-1)</f>
        <v>0.33035144848272491</v>
      </c>
      <c r="FI30" s="259">
        <f>MAX(MIN(IF(AND(PM29=1,NU30&lt;0),-1,1)*(DQ30-$C$15)/($C$14-$C$15)*$C$12*$C$21-$C$33*MC30/BC$6 -  PM29*$C$33/$C$21,EM29/$C$19),MAX(FI$8:FI29)*-1)</f>
        <v>0.21116492235636053</v>
      </c>
      <c r="FJ30" s="259">
        <f>MAX(MIN(IF(AND(PN29=1,NV30&lt;0),-1,1)*(DR30-$C$15)/($C$14-$C$15)*$C$12*$C$21-$C$33*MD30/BD$6 -  PN29*$C$33/$C$21,EN29/$C$19),MAX(FJ$8:FJ29)*-1)</f>
        <v>0.15226034889491721</v>
      </c>
      <c r="FK30" s="259">
        <f>MAX(MIN(IF(AND(PO29=1,NW30&lt;0),-1,1)*(DS30-$C$15)/($C$14-$C$15)*$C$12*$C$21-$C$33*ME30/BE$6 -  PO29*$C$33/$C$21,EO29/$C$19),MAX(FK$8:FK29)*-1)</f>
        <v>0.12232165679457713</v>
      </c>
      <c r="FL30" s="259">
        <f>MAX(MIN(IF(AND(PP29=1,NX30&lt;0),-1,1)*(DT30-$C$15)/($C$14-$C$15)*$C$12*$C$21-$C$33*MF30/BF$6 -  PP29*$C$33/$C$21,EP29/$C$19),MAX(FL$8:FL29)*-1)</f>
        <v>0.10597287202841399</v>
      </c>
      <c r="FM30" s="259">
        <f>MAX(MIN(IF(AND(PQ29=1,NY30&lt;0),-1,1)*(DU30-$C$15)/($C$14-$C$15)*$C$12*$C$21-$C$33*MG30/BG$6 -  PQ29*$C$33/$C$21,EQ29/$C$19),MAX(FM$8:FM29)*-1)</f>
        <v>9.6370444682292611E-2</v>
      </c>
      <c r="FN30" s="259">
        <f>MAX(MIN(IF(AND(PR29=1,NZ30&lt;0),-1,1)*(DV30-$C$15)/($C$14-$C$15)*$C$12*$C$21-$C$33*MH30/BH$6 -  PR29*$C$33/$C$21,ER29/$C$19),MAX(FN$8:FN29)*-1)</f>
        <v>9.0957183217492826E-2</v>
      </c>
      <c r="FO30" s="259">
        <f>MAX(MIN(IF(AND(PS29=1,OA30&lt;0),-1,1)*(DW30-$C$15)/($C$14-$C$15)*$C$12*$C$21-$C$33*MI30/BI$6 -  PS29*$C$33/$C$21,ES29/$C$19),MAX(FO$8:FO29)*-1)</f>
        <v>8.9750335709268908E-2</v>
      </c>
      <c r="FP30" s="61">
        <f t="shared" si="118"/>
        <v>0.88000000000000023</v>
      </c>
      <c r="FQ30" s="260">
        <f>IF(AND(KS30=1,OY30=1),0,MIN((ABS(($C$14-$C$15)*EU30/$C$12/$C$21)+$C$15)/$C$21,DC30))</f>
        <v>9.2872427764584096</v>
      </c>
      <c r="FR30" s="260">
        <f>IF(AND(KT30=1,OZ30=1),0,MIN((ABS(($C$14-$C$15)*EV30/$C$12/$C$21)+$C$15)/$C$21,DD30))</f>
        <v>69.798693184871738</v>
      </c>
      <c r="FS30" s="260">
        <f>IF(AND(KU30=1,PA30=1),0,MIN((ABS(($C$14-$C$15)*EW30/$C$12/$C$21)+$C$15)/$C$21,DE30))</f>
        <v>62.560031147756689</v>
      </c>
      <c r="FT30" s="260">
        <f>IF(AND(KV30=1,PB30=1),0,MIN((ABS(($C$14-$C$15)*EX30/$C$12/$C$21)+$C$15)/$C$21,DF30))</f>
        <v>52.071015159660725</v>
      </c>
      <c r="FU30" s="260">
        <f>IF(AND(KW30=1,PC30=1),0,MIN((ABS(($C$14-$C$15)*EY30/$C$12/$C$21)+$C$15)/$C$21,DG30))</f>
        <v>38.205209287802781</v>
      </c>
      <c r="FV30" s="260">
        <f>IF(AND(KX30=1,PD30=1),0,MIN((ABS(($C$14-$C$15)*EZ30/$C$12/$C$21)+$C$15)/$C$21,DH30))</f>
        <v>24.860721168880605</v>
      </c>
      <c r="FW30" s="260">
        <f>IF(AND(KY30=1,PE30=1),0,MIN((ABS(($C$14-$C$15)*FA30/$C$12/$C$21)+$C$15)/$C$21,DI30))</f>
        <v>14.646800356476565</v>
      </c>
      <c r="FX30" s="260">
        <f>IF(AND(KZ30=1,PF30=1),0,MIN((ABS(($C$14-$C$15)*FB30/$C$12/$C$21)+$C$15)/$C$21,DJ30))</f>
        <v>8.2333858999147793</v>
      </c>
      <c r="FY30" s="260">
        <f>IF(AND(LA30=1,PG30=1),0,MIN((ABS(($C$14-$C$15)*FC30/$C$12/$C$21)+$C$15)/$C$21,DK30))</f>
        <v>5.0750806583617036</v>
      </c>
      <c r="FZ30" s="260">
        <f>IF(AND(LB30=1,PH30=1),0,MIN((ABS(($C$14-$C$15)*FD30/$C$12/$C$21)+$C$15)/$C$21,DL30))</f>
        <v>3.7490286996458004</v>
      </c>
      <c r="GA30" s="260">
        <f>IF(AND(LC30=1,PI30=1),0,MIN((ABS(($C$14-$C$15)*FE30/$C$12/$C$21)+$C$15)/$C$21,DM30))</f>
        <v>3.2898362073775256</v>
      </c>
      <c r="GB30" s="260">
        <f>IF(AND(LD30=1,PJ30=1),0,MIN((ABS(($C$14-$C$15)*FF30/$C$12/$C$21)+$C$15)/$C$21,DN30))</f>
        <v>18.772595974643011</v>
      </c>
      <c r="GC30" s="260">
        <f>IF(AND(LE30=1,PK30=1),0,MIN((ABS(($C$14-$C$15)*FG30/$C$12/$C$21)+$C$15)/$C$21,DO30))</f>
        <v>22.289370109323123</v>
      </c>
      <c r="GD30" s="260">
        <f>IF(AND(LF30=1,PL30=1),0,MIN((ABS(($C$14-$C$15)*FH30/$C$12/$C$21)+$C$15)/$C$21,DP30))</f>
        <v>25.806144244003246</v>
      </c>
      <c r="GE30" s="260">
        <f>IF(AND(LG30=1,PM30=1),0,MIN((ABS(($C$14-$C$15)*FI30/$C$12/$C$21)+$C$15)/$C$21,DQ30))</f>
        <v>17.622214907971717</v>
      </c>
      <c r="GF30" s="260">
        <f>IF(AND(LH30=1,PN30=1),0,MIN((ABS(($C$14-$C$15)*FJ30/$C$12/$C$21)+$C$15)/$C$21,DR30))</f>
        <v>13.577539033566019</v>
      </c>
      <c r="GG30" s="260">
        <f>IF(AND(LI30=1,PO30=1),0,MIN((ABS(($C$14-$C$15)*FK30/$C$12/$C$21)+$C$15)/$C$21,DS30))</f>
        <v>11.521802126672563</v>
      </c>
      <c r="GH30" s="260">
        <f>IF(AND(LJ30=1,PP30=1),0,MIN((ABS(($C$14-$C$15)*FL30/$C$12/$C$21)+$C$15)/$C$21,DT30))</f>
        <v>10.399214669811773</v>
      </c>
      <c r="GI30" s="260">
        <f>IF(AND(LK30=1,PQ30=1),0,MIN((ABS(($C$14-$C$15)*FM30/$C$12/$C$21)+$C$15)/$C$21,DU30))</f>
        <v>9.7398650821602644</v>
      </c>
      <c r="GJ30" s="260">
        <f>IF(AND(LL30=1,PR30=1),0,MIN((ABS(($C$14-$C$15)*FN30/$C$12/$C$21)+$C$15)/$C$21,DV30))</f>
        <v>9.3681640959396049</v>
      </c>
      <c r="GK30" s="260">
        <f>IF(AND(LM30=1,PS30=1),0,MIN((ABS(($C$14-$C$15)*FO30/$C$12/$C$21)+$C$15)/$C$21,DW30))</f>
        <v>9.2852960482863089</v>
      </c>
      <c r="GL30" s="61">
        <f t="shared" si="119"/>
        <v>0.88000000000000023</v>
      </c>
      <c r="GM30" s="57">
        <f>IF(AND(KS29=1,OY29=1),0,EU30*$C$19/S$6/$C$24/$C$23*3.39*$C$21)</f>
        <v>2.3236438284341503</v>
      </c>
      <c r="GN30" s="57">
        <f>IF(AND(KT29=1,OZ29=1),0,EV30*$C$19/T$6/$C$24/$C$23*3.39*$C$21)</f>
        <v>7.726320991768608</v>
      </c>
      <c r="GO30" s="57">
        <f>IF(AND(KU29=1,PA29=1),0,EW30*$C$19/U$6/$C$24/$C$23*3.39*$C$21)</f>
        <v>9.4850108196920893</v>
      </c>
      <c r="GP30" s="57">
        <f>IF(AND(KV29=1,PB29=1),0,EX30*$C$19/V$6/$C$24/$C$23*3.39*$C$21)</f>
        <v>9.7580869831978365</v>
      </c>
      <c r="GQ30" s="57">
        <f>IF(AND(KW29=1,PC29=1),0,EY30*$C$19/W$6/$C$24/$C$23*3.39*$C$21)</f>
        <v>8.6394941011309765</v>
      </c>
      <c r="GR30" s="57">
        <f>IF(AND(KX29=1,PD29=1),0,EZ30*$C$19/X$6/$C$24/$C$23*3.39*$C$21)</f>
        <v>6.3729300166848031</v>
      </c>
      <c r="GS30" s="57">
        <f>IF(AND(KY29=1,PE29=1),0,FA30*$C$19/Y$6/$C$24/$C$23*3.39*$C$21)</f>
        <v>3.9190963827470524</v>
      </c>
      <c r="GT30" s="57">
        <f>IF(AND(KZ29=1,PF29=1),0,FB30*$C$19/Z$6/$C$24/$C$23*3.39*$C$21)</f>
        <v>1.9777837417099406</v>
      </c>
      <c r="GU30" s="57">
        <f>IF(AND(LA29=1,PG29=1),0,FC30*$C$19/AA$6/$C$24/$C$23*3.39*$C$21)</f>
        <v>0.84716054648466455</v>
      </c>
      <c r="GV30" s="57">
        <f>IF(AND(LB29=1,PH29=1),0,FD30*$C$19/AB$6/$C$24/$C$23*3.39*$C$21)</f>
        <v>0.30118479570802353</v>
      </c>
      <c r="GW30" s="57">
        <f>IF(AND(LC29=1,PI29=1),0,FE30*$C$19/AC$6/$C$24/$C$23*3.39*$C$21)</f>
        <v>8.8251381126746228E-2</v>
      </c>
      <c r="GX30" s="57">
        <f>IF(AND(LD29=1,PJ29=1),0,FF30*$C$19/AD$6/$C$24/$C$23*3.39*$C$21)</f>
        <v>5.8989653946663898</v>
      </c>
      <c r="GY30" s="57">
        <f>IF(AND(LE29=1,PK29=1),0,FG30*$C$19/AE$6/$C$24/$C$23*3.39*$C$21)</f>
        <v>7.2245458073911353</v>
      </c>
      <c r="GZ30" s="57">
        <f>IF(AND(LF29=1,PL29=1),0,FH30*$C$19/AF$6/$C$24/$C$23*3.39*$C$21)</f>
        <v>8.5501262201158834</v>
      </c>
      <c r="HA30" s="57">
        <f>IF(AND(LG29=1,PM29=1),0,FI30*$C$19/AG$6/$C$24/$C$23*3.39*$C$21)</f>
        <v>5.4653513635260094</v>
      </c>
      <c r="HB30" s="57">
        <f>IF(AND(LH29=1,PN29=1),0,FJ30*$C$19/AH$6/$C$24/$C$23*3.39*$C$21)</f>
        <v>3.9407885370252935</v>
      </c>
      <c r="HC30" s="57">
        <f>IF(AND(LI29=1,PO29=1),0,FK30*$C$19/AI$6/$C$24/$C$23*3.39*$C$21)</f>
        <v>3.1659180241252121</v>
      </c>
      <c r="HD30" s="57">
        <f>IF(AND(LJ29=1,PP29=1),0,FL30*$C$19/AJ$6/$C$24/$C$23*3.39*$C$21)</f>
        <v>2.7427802599706452</v>
      </c>
      <c r="HE30" s="57">
        <f>IF(AND(LK29=1,PQ29=1),0,FM30*$C$19/AK$6/$C$24/$C$23*3.39*$C$21)</f>
        <v>2.4942511065314306</v>
      </c>
      <c r="HF30" s="57">
        <f>IF(AND(LL29=1,PR29=1),0,FN30*$C$19/AL$6/$C$24/$C$23*3.39*$C$21)</f>
        <v>2.3541455643910636</v>
      </c>
      <c r="HG30" s="57">
        <f>IF(AND(LM29=1,PS29=1),0,FO30*$C$19/AM$6/$C$24/$C$23*3.39*$C$21)</f>
        <v>2.3229100466685297</v>
      </c>
      <c r="HH30" s="61">
        <f t="shared" si="120"/>
        <v>0.88000000000000023</v>
      </c>
      <c r="HI30" s="57">
        <f t="shared" si="121"/>
        <v>2.3236438284341503</v>
      </c>
      <c r="HJ30" s="57">
        <f t="shared" si="122"/>
        <v>7.726320991768608</v>
      </c>
      <c r="HK30" s="57">
        <f t="shared" si="123"/>
        <v>9.4850108196920893</v>
      </c>
      <c r="HL30" s="57">
        <f t="shared" si="124"/>
        <v>9.7580869831978365</v>
      </c>
      <c r="HM30" s="57">
        <f t="shared" si="125"/>
        <v>8.6394941011309765</v>
      </c>
      <c r="HN30" s="57">
        <f t="shared" si="126"/>
        <v>6.3729300166848031</v>
      </c>
      <c r="HO30" s="57">
        <f t="shared" si="127"/>
        <v>3.9190963827470524</v>
      </c>
      <c r="HP30" s="57">
        <f t="shared" si="128"/>
        <v>1.9777837417099406</v>
      </c>
      <c r="HQ30" s="57">
        <f t="shared" si="129"/>
        <v>0.84716054648466455</v>
      </c>
      <c r="HR30" s="57">
        <f t="shared" si="130"/>
        <v>0.30118479570802353</v>
      </c>
      <c r="HS30" s="57">
        <f t="shared" si="131"/>
        <v>8.8251381126746228E-2</v>
      </c>
      <c r="HT30" s="57">
        <f t="shared" si="132"/>
        <v>5.8989653946663898</v>
      </c>
      <c r="HU30" s="57">
        <f t="shared" si="133"/>
        <v>7.2245458073911353</v>
      </c>
      <c r="HV30" s="57">
        <f t="shared" si="134"/>
        <v>8.5501262201158834</v>
      </c>
      <c r="HW30" s="57">
        <f t="shared" si="135"/>
        <v>5.4653513635260094</v>
      </c>
      <c r="HX30" s="57">
        <f t="shared" si="136"/>
        <v>3.9407885370252935</v>
      </c>
      <c r="HY30" s="57">
        <f t="shared" si="137"/>
        <v>3.1659180241252121</v>
      </c>
      <c r="HZ30" s="57">
        <f t="shared" si="138"/>
        <v>2.7427802599706452</v>
      </c>
      <c r="IA30" s="57">
        <f t="shared" si="139"/>
        <v>2.4942511065314306</v>
      </c>
      <c r="IB30" s="57">
        <f t="shared" si="140"/>
        <v>2.3541455643910636</v>
      </c>
      <c r="IC30" s="57">
        <f t="shared" si="141"/>
        <v>2.3229100466685297</v>
      </c>
      <c r="ID30" s="61">
        <f t="shared" si="142"/>
        <v>0.88000000000000023</v>
      </c>
      <c r="IE30" s="57">
        <f t="shared" si="143"/>
        <v>11.513409112336543</v>
      </c>
      <c r="IF30" s="57">
        <f t="shared" si="144"/>
        <v>7.4517942402280033</v>
      </c>
      <c r="IG30" s="57">
        <f t="shared" si="145"/>
        <v>7.922695315532275</v>
      </c>
      <c r="IH30" s="57">
        <f t="shared" si="146"/>
        <v>8.5889319958958943</v>
      </c>
      <c r="II30" s="57">
        <f t="shared" si="147"/>
        <v>9.5041170872589333</v>
      </c>
      <c r="IJ30" s="57">
        <f t="shared" si="148"/>
        <v>10.405097377047138</v>
      </c>
      <c r="IK30" s="57">
        <f t="shared" si="149"/>
        <v>11.120481103425679</v>
      </c>
      <c r="IL30" s="57">
        <f t="shared" si="150"/>
        <v>11.593010151584624</v>
      </c>
      <c r="IM30" s="57">
        <f t="shared" si="151"/>
        <v>11.839574025962163</v>
      </c>
      <c r="IN30" s="57">
        <f t="shared" si="152"/>
        <v>11.950054144405103</v>
      </c>
      <c r="IO30" s="57">
        <f t="shared" si="153"/>
        <v>11.991106472237373</v>
      </c>
      <c r="IP30" s="57">
        <f t="shared" si="154"/>
        <v>10.918903344639316</v>
      </c>
      <c r="IQ30" s="57">
        <f t="shared" si="155"/>
        <v>10.674243697372226</v>
      </c>
      <c r="IR30" s="57">
        <f t="shared" si="156"/>
        <v>10.429584050105136</v>
      </c>
      <c r="IS30" s="57">
        <f t="shared" si="157"/>
        <v>10.864925212998688</v>
      </c>
      <c r="IT30" s="57">
        <f t="shared" si="158"/>
        <v>11.177096100085556</v>
      </c>
      <c r="IU30" s="57">
        <f t="shared" si="159"/>
        <v>11.337515297844732</v>
      </c>
      <c r="IV30" s="57">
        <f t="shared" si="160"/>
        <v>11.425676622271892</v>
      </c>
      <c r="IW30" s="57">
        <f t="shared" si="161"/>
        <v>11.477648701381826</v>
      </c>
      <c r="IX30" s="57">
        <f t="shared" si="162"/>
        <v>11.507010727902165</v>
      </c>
      <c r="IY30" s="57">
        <f t="shared" si="163"/>
        <v>11.513563065441318</v>
      </c>
      <c r="IZ30" s="61">
        <f t="shared" si="164"/>
        <v>0.88000000000000023</v>
      </c>
      <c r="JA30" s="260" t="e">
        <f t="shared" si="240"/>
        <v>#N/A</v>
      </c>
      <c r="JB30" s="260" t="e">
        <f t="shared" si="241"/>
        <v>#N/A</v>
      </c>
      <c r="JC30" s="260" t="e">
        <f t="shared" si="242"/>
        <v>#N/A</v>
      </c>
      <c r="JD30" s="260" t="e">
        <f t="shared" si="243"/>
        <v>#N/A</v>
      </c>
      <c r="JE30" s="260" t="e">
        <f t="shared" si="244"/>
        <v>#N/A</v>
      </c>
      <c r="JF30" s="260" t="e">
        <f t="shared" si="245"/>
        <v>#N/A</v>
      </c>
      <c r="JG30" s="260" t="e">
        <f t="shared" si="246"/>
        <v>#N/A</v>
      </c>
      <c r="JH30" s="260" t="e">
        <f t="shared" si="247"/>
        <v>#N/A</v>
      </c>
      <c r="JI30" s="260" t="e">
        <f t="shared" si="248"/>
        <v>#N/A</v>
      </c>
      <c r="JJ30" s="260" t="e">
        <f t="shared" si="249"/>
        <v>#N/A</v>
      </c>
      <c r="JK30" s="260" t="e">
        <f t="shared" si="250"/>
        <v>#N/A</v>
      </c>
      <c r="JL30" s="260" t="e">
        <f t="shared" si="251"/>
        <v>#N/A</v>
      </c>
      <c r="JM30" s="260" t="e">
        <f t="shared" si="252"/>
        <v>#N/A</v>
      </c>
      <c r="JN30" s="260" t="e">
        <f t="shared" si="253"/>
        <v>#N/A</v>
      </c>
      <c r="JO30" s="260" t="e">
        <f t="shared" si="254"/>
        <v>#N/A</v>
      </c>
      <c r="JP30" s="260" t="e">
        <f t="shared" si="255"/>
        <v>#N/A</v>
      </c>
      <c r="JQ30" s="260" t="e">
        <f t="shared" si="256"/>
        <v>#N/A</v>
      </c>
      <c r="JR30" s="260" t="e">
        <f t="shared" si="257"/>
        <v>#N/A</v>
      </c>
      <c r="JS30" s="260" t="e">
        <f t="shared" si="258"/>
        <v>#N/A</v>
      </c>
      <c r="JT30" s="260" t="e">
        <f t="shared" si="259"/>
        <v>#N/A</v>
      </c>
      <c r="JU30" s="260" t="e">
        <f t="shared" si="260"/>
        <v>#N/A</v>
      </c>
      <c r="JV30" s="61">
        <f t="shared" si="166"/>
        <v>0.88000000000000023</v>
      </c>
      <c r="JW30" s="46">
        <f>IF(AND(KS30=0,HI30&lt;=$C$40),1,0)</f>
        <v>0</v>
      </c>
      <c r="JX30" s="46">
        <f>IF(AND(KT30=0,HJ30&lt;=$C$40),1,0)</f>
        <v>0</v>
      </c>
      <c r="JY30" s="46">
        <f>IF(AND(KU30=0,HK30&lt;=$C$40),1,0)</f>
        <v>0</v>
      </c>
      <c r="JZ30" s="46">
        <f>IF(AND(KV30=0,HL30&lt;=$C$40),1,0)</f>
        <v>0</v>
      </c>
      <c r="KA30" s="46">
        <f>IF(AND(KW30=0,HM30&lt;=$C$40),1,0)</f>
        <v>0</v>
      </c>
      <c r="KB30" s="46">
        <f>IF(AND(KX30=0,HN30&lt;=$C$40),1,0)</f>
        <v>0</v>
      </c>
      <c r="KC30" s="46">
        <f>IF(AND(KY30=0,HO30&lt;=$C$40),1,0)</f>
        <v>0</v>
      </c>
      <c r="KD30" s="46">
        <f>IF(AND(KZ30=0,HP30&lt;=$C$40),1,0)</f>
        <v>0</v>
      </c>
      <c r="KE30" s="46">
        <f>IF(AND(LA30=0,HQ30&lt;=$C$40),1,0)</f>
        <v>0</v>
      </c>
      <c r="KF30" s="46">
        <f>IF(AND(LB30=0,HR30&lt;=$C$40),1,0)</f>
        <v>0</v>
      </c>
      <c r="KG30" s="46">
        <f>IF(AND(LC30=0,HS30&lt;=$C$40),1,0)</f>
        <v>1</v>
      </c>
      <c r="KH30" s="46">
        <f>IF(AND(LD30=0,HT30&lt;=$C$40),1,0)</f>
        <v>0</v>
      </c>
      <c r="KI30" s="46">
        <f>IF(AND(LE30=0,HU30&lt;=$C$40),1,0)</f>
        <v>0</v>
      </c>
      <c r="KJ30" s="46">
        <f>IF(AND(LF30=0,HV30&lt;=$C$40),1,0)</f>
        <v>0</v>
      </c>
      <c r="KK30" s="46">
        <f>IF(AND(LG30=0,HW30&lt;=$C$40),1,0)</f>
        <v>0</v>
      </c>
      <c r="KL30" s="46">
        <f>IF(AND(LH30=0,HX30&lt;=$C$40),1,0)</f>
        <v>0</v>
      </c>
      <c r="KM30" s="46">
        <f>IF(AND(LI30=0,HY30&lt;=$C$40),1,0)</f>
        <v>0</v>
      </c>
      <c r="KN30" s="46">
        <f>IF(AND(LJ30=0,HZ30&lt;=$C$40),1,0)</f>
        <v>0</v>
      </c>
      <c r="KO30" s="46">
        <f>IF(AND(LK30=0,IA30&lt;=$C$40),1,0)</f>
        <v>0</v>
      </c>
      <c r="KP30" s="46">
        <f>IF(AND(LL30=0,IB30&lt;=$C$40),1,0)</f>
        <v>0</v>
      </c>
      <c r="KQ30" s="46">
        <f>IF(AND(LM30=0,IC30&lt;=$C$40),1,0)</f>
        <v>0</v>
      </c>
      <c r="KR30" s="61">
        <f t="shared" si="167"/>
        <v>0.88000000000000023</v>
      </c>
      <c r="KS30" s="1">
        <f>IF(OR(KS29=1,AND(OY30=1,LO30&lt;=$C$41)),1,0)</f>
        <v>0</v>
      </c>
      <c r="KT30" s="1">
        <f>IF(OR(KT29=1,AND(OZ30=1,LP30&lt;=$C$41)),1,0)</f>
        <v>0</v>
      </c>
      <c r="KU30" s="1">
        <f>IF(OR(KU29=1,AND(PA30=1,LQ30&lt;=$C$41)),1,0)</f>
        <v>0</v>
      </c>
      <c r="KV30" s="1">
        <f>IF(OR(KV29=1,AND(PB30=1,LR30&lt;=$C$41)),1,0)</f>
        <v>0</v>
      </c>
      <c r="KW30" s="1">
        <f>IF(OR(KW29=1,AND(PC30=1,LS30&lt;=$C$41)),1,0)</f>
        <v>0</v>
      </c>
      <c r="KX30" s="1">
        <f>IF(OR(KX29=1,AND(PD30=1,LT30&lt;=$C$41)),1,0)</f>
        <v>0</v>
      </c>
      <c r="KY30" s="1">
        <f>IF(OR(KY29=1,AND(PE30=1,LU30&lt;=$C$41)),1,0)</f>
        <v>0</v>
      </c>
      <c r="KZ30" s="1">
        <f>IF(OR(KZ29=1,AND(PF30=1,LV30&lt;=$C$41)),1,0)</f>
        <v>0</v>
      </c>
      <c r="LA30" s="1">
        <f>IF(OR(LA29=1,AND(PG30=1,LW30&lt;=$C$41)),1,0)</f>
        <v>0</v>
      </c>
      <c r="LB30" s="1">
        <f>IF(OR(LB29=1,AND(PH30=1,LX30&lt;=$C$41)),1,0)</f>
        <v>0</v>
      </c>
      <c r="LC30" s="1">
        <f>IF(OR(LC29=1,AND(PI30=1,LY30&lt;=$C$41)),1,0)</f>
        <v>0</v>
      </c>
      <c r="LD30" s="1">
        <f>IF(OR(LD29=1,AND(PJ30=1,LZ30&lt;=$C$41)),1,0)</f>
        <v>0</v>
      </c>
      <c r="LE30" s="1">
        <f>IF(OR(LE29=1,AND(PK30=1,MA30&lt;=$C$41)),1,0)</f>
        <v>0</v>
      </c>
      <c r="LF30" s="1">
        <f>IF(OR(LF29=1,AND(PL30=1,MB30&lt;=$C$41)),1,0)</f>
        <v>0</v>
      </c>
      <c r="LG30" s="1">
        <f>IF(OR(LG29=1,AND(PM30=1,MC30&lt;=$C$41)),1,0)</f>
        <v>0</v>
      </c>
      <c r="LH30" s="1">
        <f>IF(OR(LH29=1,AND(PN30=1,MD30&lt;=$C$41)),1,0)</f>
        <v>0</v>
      </c>
      <c r="LI30" s="1">
        <f>IF(OR(LI29=1,AND(PO30=1,ME30&lt;=$C$41)),1,0)</f>
        <v>0</v>
      </c>
      <c r="LJ30" s="1">
        <f>IF(OR(LJ29=1,AND(PP30=1,MF30&lt;=$C$41)),1,0)</f>
        <v>0</v>
      </c>
      <c r="LK30" s="1">
        <f>IF(OR(LK29=1,AND(PQ30=1,MG30&lt;=$C$41)),1,0)</f>
        <v>0</v>
      </c>
      <c r="LL30" s="1">
        <f>IF(OR(LL29=1,AND(PR30=1,MH30&lt;=$C$41)),1,0)</f>
        <v>0</v>
      </c>
      <c r="LM30" s="1">
        <f>IF(OR(LM29=1,AND(PS30=1,MI30&lt;=$C$41)),1,0)</f>
        <v>0</v>
      </c>
      <c r="LN30" s="61">
        <f t="shared" si="168"/>
        <v>0.88000000000000023</v>
      </c>
      <c r="LO30" s="57">
        <f t="shared" si="169"/>
        <v>11.216364748316762</v>
      </c>
      <c r="LP30" s="57">
        <f t="shared" si="170"/>
        <v>7.019164635489294</v>
      </c>
      <c r="LQ30" s="57">
        <f t="shared" si="171"/>
        <v>9.4337305667928835</v>
      </c>
      <c r="LR30" s="57">
        <f t="shared" si="172"/>
        <v>11.143671661587064</v>
      </c>
      <c r="LS30" s="57">
        <f t="shared" si="173"/>
        <v>12.101865060246936</v>
      </c>
      <c r="LT30" s="57">
        <f t="shared" si="174"/>
        <v>12.293864027172228</v>
      </c>
      <c r="LU30" s="57">
        <f t="shared" si="175"/>
        <v>11.833874657839772</v>
      </c>
      <c r="LV30" s="57">
        <f t="shared" si="176"/>
        <v>11.025079461550236</v>
      </c>
      <c r="LW30" s="57">
        <f t="shared" si="177"/>
        <v>10.095250611170735</v>
      </c>
      <c r="LX30" s="57">
        <f t="shared" si="178"/>
        <v>9.2077813008615941</v>
      </c>
      <c r="LY30" s="57">
        <f t="shared" si="179"/>
        <v>8.4199618325850807</v>
      </c>
      <c r="LZ30" s="57">
        <f t="shared" si="180"/>
        <v>6.4296986765255104</v>
      </c>
      <c r="MA30" s="57">
        <f t="shared" si="181"/>
        <v>7.874542315213521</v>
      </c>
      <c r="MB30" s="57">
        <f t="shared" si="182"/>
        <v>9.3193859539015325</v>
      </c>
      <c r="MC30" s="57">
        <f t="shared" si="183"/>
        <v>10.35345653384215</v>
      </c>
      <c r="MD30" s="57">
        <f t="shared" si="184"/>
        <v>10.782539938819809</v>
      </c>
      <c r="ME30" s="57">
        <f t="shared" si="185"/>
        <v>10.993069824023957</v>
      </c>
      <c r="MF30" s="57">
        <f t="shared" si="186"/>
        <v>11.10596023365204</v>
      </c>
      <c r="MG30" s="57">
        <f t="shared" si="187"/>
        <v>11.171594238046245</v>
      </c>
      <c r="MH30" s="57">
        <f t="shared" si="188"/>
        <v>11.208377493303768</v>
      </c>
      <c r="MI30" s="57">
        <f t="shared" si="189"/>
        <v>11.216556807257261</v>
      </c>
      <c r="MJ30" s="61">
        <f t="shared" si="190"/>
        <v>0.88000000000000023</v>
      </c>
      <c r="MK30" s="57" t="e">
        <f>IF(AND(ABS(CG30)&gt;0,EU30*$C$19&gt;=DY29,NG30&lt;&gt;0),3,NA())</f>
        <v>#N/A</v>
      </c>
      <c r="ML30" s="57" t="e">
        <f t="shared" si="261"/>
        <v>#N/A</v>
      </c>
      <c r="MM30" s="57" t="e">
        <f t="shared" si="262"/>
        <v>#N/A</v>
      </c>
      <c r="MN30" s="57" t="e">
        <f t="shared" si="263"/>
        <v>#N/A</v>
      </c>
      <c r="MO30" s="57" t="e">
        <f t="shared" si="264"/>
        <v>#N/A</v>
      </c>
      <c r="MP30" s="57" t="e">
        <f t="shared" si="265"/>
        <v>#N/A</v>
      </c>
      <c r="MQ30" s="57" t="e">
        <f t="shared" si="266"/>
        <v>#N/A</v>
      </c>
      <c r="MR30" s="57" t="e">
        <f t="shared" si="267"/>
        <v>#N/A</v>
      </c>
      <c r="MS30" s="57" t="e">
        <f t="shared" si="268"/>
        <v>#N/A</v>
      </c>
      <c r="MT30" s="57" t="e">
        <f t="shared" si="269"/>
        <v>#N/A</v>
      </c>
      <c r="MU30" s="57" t="e">
        <f t="shared" si="270"/>
        <v>#N/A</v>
      </c>
      <c r="MV30" s="57" t="e">
        <f t="shared" si="271"/>
        <v>#N/A</v>
      </c>
      <c r="MW30" s="57" t="e">
        <f t="shared" si="272"/>
        <v>#N/A</v>
      </c>
      <c r="MX30" s="57" t="e">
        <f t="shared" si="273"/>
        <v>#N/A</v>
      </c>
      <c r="MY30" s="57" t="e">
        <f t="shared" si="274"/>
        <v>#N/A</v>
      </c>
      <c r="MZ30" s="57" t="e">
        <f t="shared" si="275"/>
        <v>#N/A</v>
      </c>
      <c r="NA30" s="57" t="e">
        <f t="shared" si="276"/>
        <v>#N/A</v>
      </c>
      <c r="NB30" s="57" t="e">
        <f t="shared" si="277"/>
        <v>#N/A</v>
      </c>
      <c r="NC30" s="57" t="e">
        <f t="shared" si="278"/>
        <v>#N/A</v>
      </c>
      <c r="ND30" s="57" t="e">
        <f t="shared" si="279"/>
        <v>#N/A</v>
      </c>
      <c r="NE30" s="57" t="e">
        <f t="shared" si="280"/>
        <v>#N/A</v>
      </c>
      <c r="NF30" s="61">
        <f t="shared" si="211"/>
        <v>0.88000000000000023</v>
      </c>
      <c r="NG30" s="260">
        <f>IF(OY29=0,MIN('Drive Train'!$F$35-FQ29*$C$19*'Drive Train'!$F$39,NG29+$C$39)-$C$7,IF(LO29-1&lt;=0,0,IF($C$37=Motors!$C$29,MAX(MAX(NG$8:NG29)*-1,NG29-$C$39),MAX(0,MAX(NG$8:NG29)*-1,NG29-$C$39))))</f>
        <v>11.513409112336543</v>
      </c>
      <c r="NH30" s="260">
        <f>IF(OZ29=0,MIN('Drive Train'!$F$35-FR29*$C$19*'Drive Train'!$F$39,NH29+$C$39)-$C$7,IF(LP29-1&lt;=0,0,IF($C$37=Motors!$C$29,MAX(MAX(NH$8:NH29)*-1,NH29-$C$39),MAX(0,MAX(NH$8:NH29)*-1,NH29-$C$39))))</f>
        <v>7.4517942402280033</v>
      </c>
      <c r="NI30" s="260">
        <f>IF(PA29=0,MIN('Drive Train'!$F$35-FS29*$C$19*'Drive Train'!$F$39,NI29+$C$39)-$C$7,IF(LQ29-1&lt;=0,0,IF($C$37=Motors!$C$29,MAX(MAX(NI$8:NI29)*-1,NI29-$C$39),MAX(0,MAX(NI$8:NI29)*-1,NI29-$C$39))))</f>
        <v>7.922695315532275</v>
      </c>
      <c r="NJ30" s="260">
        <f>IF(PB29=0,MIN('Drive Train'!$F$35-FT29*$C$19*'Drive Train'!$F$39,NJ29+$C$39)-$C$7,IF(LR29-1&lt;=0,0,IF($C$37=Motors!$C$29,MAX(MAX(NJ$8:NJ29)*-1,NJ29-$C$39),MAX(0,MAX(NJ$8:NJ29)*-1,NJ29-$C$39))))</f>
        <v>8.5889319958958943</v>
      </c>
      <c r="NK30" s="260">
        <f>IF(PC29=0,MIN('Drive Train'!$F$35-FU29*$C$19*'Drive Train'!$F$39,NK29+$C$39)-$C$7,IF(LS29-1&lt;=0,0,IF($C$37=Motors!$C$29,MAX(MAX(NK$8:NK29)*-1,NK29-$C$39),MAX(0,MAX(NK$8:NK29)*-1,NK29-$C$39))))</f>
        <v>9.5041170872589333</v>
      </c>
      <c r="NL30" s="260">
        <f>IF(PD29=0,MIN('Drive Train'!$F$35-FV29*$C$19*'Drive Train'!$F$39,NL29+$C$39)-$C$7,IF(LT29-1&lt;=0,0,IF($C$37=Motors!$C$29,MAX(MAX(NL$8:NL29)*-1,NL29-$C$39),MAX(0,MAX(NL$8:NL29)*-1,NL29-$C$39))))</f>
        <v>10.405097377047138</v>
      </c>
      <c r="NM30" s="260">
        <f>IF(PE29=0,MIN('Drive Train'!$F$35-FW29*$C$19*'Drive Train'!$F$39,NM29+$C$39)-$C$7,IF(LU29-1&lt;=0,0,IF($C$37=Motors!$C$29,MAX(MAX(NM$8:NM29)*-1,NM29-$C$39),MAX(0,MAX(NM$8:NM29)*-1,NM29-$C$39))))</f>
        <v>11.120481103425679</v>
      </c>
      <c r="NN30" s="260">
        <f>IF(PF29=0,MIN('Drive Train'!$F$35-FX29*$C$19*'Drive Train'!$F$39,NN29+$C$39)-$C$7,IF(LV29-1&lt;=0,0,IF($C$37=Motors!$C$29,MAX(MAX(NN$8:NN29)*-1,NN29-$C$39),MAX(0,MAX(NN$8:NN29)*-1,NN29-$C$39))))</f>
        <v>11.593010151584624</v>
      </c>
      <c r="NO30" s="260">
        <f>IF(PG29=0,MIN('Drive Train'!$F$35-FY29*$C$19*'Drive Train'!$F$39,NO29+$C$39)-$C$7,IF(LW29-1&lt;=0,0,IF($C$37=Motors!$C$29,MAX(MAX(NO$8:NO29)*-1,NO29-$C$39),MAX(0,MAX(NO$8:NO29)*-1,NO29-$C$39))))</f>
        <v>11.839574025962163</v>
      </c>
      <c r="NP30" s="260">
        <f>IF(PH29=0,MIN('Drive Train'!$F$35-FZ29*$C$19*'Drive Train'!$F$39,NP29+$C$39)-$C$7,IF(LX29-1&lt;=0,0,IF($C$37=Motors!$C$29,MAX(MAX(NP$8:NP29)*-1,NP29-$C$39),MAX(0,MAX(NP$8:NP29)*-1,NP29-$C$39))))</f>
        <v>11.950054144405103</v>
      </c>
      <c r="NQ30" s="260">
        <f>IF(PI29=0,MIN('Drive Train'!$F$35-GA29*$C$19*'Drive Train'!$F$39,NQ29+$C$39)-$C$7,IF(LY29-1&lt;=0,0,IF($C$37=Motors!$C$29,MAX(MAX(NQ$8:NQ29)*-1,NQ29-$C$39),MAX(0,MAX(NQ$8:NQ29)*-1,NQ29-$C$39))))</f>
        <v>11.991106472237373</v>
      </c>
      <c r="NR30" s="260">
        <f>IF(PJ29=0,MIN('Drive Train'!$F$35-GB29*$C$19*'Drive Train'!$F$39,NR29+$C$39)-$C$7,IF(LZ29-1&lt;=0,0,IF($C$37=Motors!$C$29,MAX(MAX(NR$8:NR29)*-1,NR29-$C$39),MAX(0,MAX(NR$8:NR29)*-1,NR29-$C$39))))</f>
        <v>10.918903344639316</v>
      </c>
      <c r="NS30" s="260">
        <f>IF(PK29=0,MIN('Drive Train'!$F$35-GC29*$C$19*'Drive Train'!$F$39,NS29+$C$39)-$C$7,IF(MA29-1&lt;=0,0,IF($C$37=Motors!$C$29,MAX(MAX(NS$8:NS29)*-1,NS29-$C$39),MAX(0,MAX(NS$8:NS29)*-1,NS29-$C$39))))</f>
        <v>10.674243697372226</v>
      </c>
      <c r="NT30" s="260">
        <f>IF(PL29=0,MIN('Drive Train'!$F$35-GD29*$C$19*'Drive Train'!$F$39,NT29+$C$39)-$C$7,IF(MB29-1&lt;=0,0,IF($C$37=Motors!$C$29,MAX(MAX(NT$8:NT29)*-1,NT29-$C$39),MAX(0,MAX(NT$8:NT29)*-1,NT29-$C$39))))</f>
        <v>10.429584050105136</v>
      </c>
      <c r="NU30" s="260">
        <f>IF(PM29=0,MIN('Drive Train'!$F$35-GE29*$C$19*'Drive Train'!$F$39,NU29+$C$39)-$C$7,IF(MC29-1&lt;=0,0,IF($C$37=Motors!$C$29,MAX(MAX(NU$8:NU29)*-1,NU29-$C$39),MAX(0,MAX(NU$8:NU29)*-1,NU29-$C$39))))</f>
        <v>10.864925212998688</v>
      </c>
      <c r="NV30" s="260">
        <f>IF(PN29=0,MIN('Drive Train'!$F$35-GF29*$C$19*'Drive Train'!$F$39,NV29+$C$39)-$C$7,IF(MD29-1&lt;=0,0,IF($C$37=Motors!$C$29,MAX(MAX(NV$8:NV29)*-1,NV29-$C$39),MAX(0,MAX(NV$8:NV29)*-1,NV29-$C$39))))</f>
        <v>11.177096100085556</v>
      </c>
      <c r="NW30" s="260">
        <f>IF(PO29=0,MIN('Drive Train'!$F$35-GG29*$C$19*'Drive Train'!$F$39,NW29+$C$39)-$C$7,IF(ME29-1&lt;=0,0,IF($C$37=Motors!$C$29,MAX(MAX(NW$8:NW29)*-1,NW29-$C$39),MAX(0,MAX(NW$8:NW29)*-1,NW29-$C$39))))</f>
        <v>11.337515297844732</v>
      </c>
      <c r="NX30" s="260">
        <f>IF(PP29=0,MIN('Drive Train'!$F$35-GH29*$C$19*'Drive Train'!$F$39,NX29+$C$39)-$C$7,IF(MF29-1&lt;=0,0,IF($C$37=Motors!$C$29,MAX(MAX(NX$8:NX29)*-1,NX29-$C$39),MAX(0,MAX(NX$8:NX29)*-1,NX29-$C$39))))</f>
        <v>11.425676622271892</v>
      </c>
      <c r="NY30" s="260">
        <f>IF(PQ29=0,MIN('Drive Train'!$F$35-GI29*$C$19*'Drive Train'!$F$39,NY29+$C$39)-$C$7,IF(MG29-1&lt;=0,0,IF($C$37=Motors!$C$29,MAX(MAX(NY$8:NY29)*-1,NY29-$C$39),MAX(0,MAX(NY$8:NY29)*-1,NY29-$C$39))))</f>
        <v>11.477648701381826</v>
      </c>
      <c r="NZ30" s="260">
        <f>IF(PR29=0,MIN('Drive Train'!$F$35-GJ29*$C$19*'Drive Train'!$F$39,NZ29+$C$39)-$C$7,IF(MH29-1&lt;=0,0,IF($C$37=Motors!$C$29,MAX(MAX(NZ$8:NZ29)*-1,NZ29-$C$39),MAX(0,MAX(NZ$8:NZ29)*-1,NZ29-$C$39))))</f>
        <v>11.507010727902165</v>
      </c>
      <c r="OA30" s="260">
        <f>IF(PS29=0,MIN('Drive Train'!$F$35-GK29*$C$19*'Drive Train'!$F$39,OA29+$C$39)-$C$7,IF(MI29-1&lt;=0,0,IF($C$37=Motors!$C$29,MAX(MAX(OA$8:OA29)*-1,OA29-$C$39),MAX(0,MAX(OA$8:OA29)*-1,OA29-$C$39))))</f>
        <v>11.513563065441318</v>
      </c>
      <c r="OB30" s="61">
        <f t="shared" si="212"/>
        <v>0.88000000000000023</v>
      </c>
      <c r="OC30" s="260">
        <f>'Drive Train'!$F$35-(FQ30*$C$13)*$C$19*'Drive Train'!$F$39</f>
        <v>11.926350618400621</v>
      </c>
      <c r="OD30" s="260">
        <f>'Drive Train'!$F$35-(FR30*$C$13)*$C$19*'Drive Train'!$F$39</f>
        <v>8.8402666475715428</v>
      </c>
      <c r="OE30" s="260">
        <f>'Drive Train'!$F$35-(FS30*$C$13)*$C$19*'Drive Train'!$F$39</f>
        <v>9.2094384114644079</v>
      </c>
      <c r="OF30" s="260">
        <f>'Drive Train'!$F$35-(FT30*$C$13)*$C$19*'Drive Train'!$F$39</f>
        <v>9.7443782268573038</v>
      </c>
      <c r="OG30" s="260">
        <f>'Drive Train'!$F$35-(FU30*$C$13)*$C$19*'Drive Train'!$F$39</f>
        <v>10.451534326322058</v>
      </c>
      <c r="OH30" s="260">
        <f>'Drive Train'!$F$35-(FV30*$C$13)*$C$19*'Drive Train'!$F$39</f>
        <v>11.132103220387089</v>
      </c>
      <c r="OI30" s="260">
        <f>'Drive Train'!$F$35-(FW30*$C$13)*$C$19*'Drive Train'!$F$39</f>
        <v>11.653013181819695</v>
      </c>
      <c r="OJ30" s="260">
        <f>'Drive Train'!$F$35-(FX30*$C$13)*$C$19*'Drive Train'!$F$39</f>
        <v>11.980097319104347</v>
      </c>
      <c r="OK30" s="260">
        <f>'Drive Train'!$F$35-(FY30*$C$13)*$C$19*'Drive Train'!$F$39</f>
        <v>12.141170886423554</v>
      </c>
      <c r="OL30" s="260">
        <f>'Drive Train'!$F$35-(FZ30*$C$13)*$C$19*'Drive Train'!$F$39</f>
        <v>12.208799536318065</v>
      </c>
      <c r="OM30" s="260">
        <f>'Drive Train'!$F$35-(GA30*$C$13)*$C$19*'Drive Train'!$F$39</f>
        <v>12.232218353423747</v>
      </c>
      <c r="ON30" s="260">
        <f>'Drive Train'!$F$35-(GB30*$C$13)*$C$19*'Drive Train'!$F$39</f>
        <v>11.442597605293207</v>
      </c>
      <c r="OO30" s="260">
        <f>'Drive Train'!$F$35-(GC30*$C$13)*$C$19*'Drive Train'!$F$39</f>
        <v>11.26324212442452</v>
      </c>
      <c r="OP30" s="260">
        <f>'Drive Train'!$F$35-(GD30*$C$13)*$C$19*'Drive Train'!$F$39</f>
        <v>11.083886643555834</v>
      </c>
      <c r="OQ30" s="260">
        <f>'Drive Train'!$F$35-(GE30*$C$13)*$C$19*'Drive Train'!$F$39</f>
        <v>11.501267039693444</v>
      </c>
      <c r="OR30" s="260">
        <f>'Drive Train'!$F$35-(GF30*$C$13)*$C$19*'Drive Train'!$F$39</f>
        <v>11.707545509288133</v>
      </c>
      <c r="OS30" s="260">
        <f>'Drive Train'!$F$35-(GG30*$C$13)*$C$19*'Drive Train'!$F$39</f>
        <v>11.812388091539699</v>
      </c>
      <c r="OT30" s="260">
        <f>'Drive Train'!$F$35-(GH30*$C$13)*$C$19*'Drive Train'!$F$39</f>
        <v>11.8696400518396</v>
      </c>
      <c r="OU30" s="260">
        <f>'Drive Train'!$F$35-(GI30*$C$13)*$C$19*'Drive Train'!$F$39</f>
        <v>11.903266880809827</v>
      </c>
      <c r="OV30" s="260">
        <f>'Drive Train'!$F$35-(GJ30*$C$13)*$C$19*'Drive Train'!$F$39</f>
        <v>11.92222363110708</v>
      </c>
      <c r="OW30" s="260">
        <f>'Drive Train'!$F$35-(GK30*$C$13)*$C$19*'Drive Train'!$F$39</f>
        <v>11.926449901537399</v>
      </c>
      <c r="OX30" s="61">
        <f t="shared" si="213"/>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7">
        <f t="shared" si="214"/>
        <v>0.88000000000000023</v>
      </c>
      <c r="PU30" s="57">
        <f t="shared" si="215"/>
        <v>6.8185835713092766</v>
      </c>
      <c r="PV30" s="57">
        <f t="shared" si="216"/>
        <v>3.3191572171854156</v>
      </c>
      <c r="PW30" s="57">
        <f t="shared" si="217"/>
        <v>4.5658112501127333</v>
      </c>
      <c r="PX30" s="57">
        <f t="shared" si="218"/>
        <v>5.5778397316141231</v>
      </c>
      <c r="PY30" s="57">
        <f t="shared" si="219"/>
        <v>6.3200517637692348</v>
      </c>
      <c r="PZ30" s="57">
        <f t="shared" si="220"/>
        <v>6.7650700493092915</v>
      </c>
      <c r="QA30" s="57">
        <f t="shared" si="221"/>
        <v>6.8709643738482562</v>
      </c>
      <c r="QB30" s="57">
        <f t="shared" si="222"/>
        <v>6.7791724908941546</v>
      </c>
      <c r="QC30" s="57">
        <f t="shared" si="223"/>
        <v>6.5153652105175679</v>
      </c>
      <c r="QD30" s="57">
        <f t="shared" si="224"/>
        <v>6.2005953955872863</v>
      </c>
      <c r="QE30" s="57">
        <f t="shared" si="225"/>
        <v>5.8724529764104831</v>
      </c>
      <c r="QF30" s="57">
        <f t="shared" si="226"/>
        <v>3.1767219435674106</v>
      </c>
      <c r="QG30" s="57">
        <f t="shared" si="227"/>
        <v>3.8905760015812541</v>
      </c>
      <c r="QH30" s="57">
        <f t="shared" si="228"/>
        <v>4.604430059595102</v>
      </c>
      <c r="QI30" s="57">
        <f t="shared" si="229"/>
        <v>5.272093188159273</v>
      </c>
      <c r="QJ30" s="57">
        <f t="shared" si="230"/>
        <v>5.7936337039052042</v>
      </c>
      <c r="QK30" s="57">
        <f t="shared" si="231"/>
        <v>6.1792279659352145</v>
      </c>
      <c r="QL30" s="57">
        <f t="shared" si="232"/>
        <v>6.4556853520634432</v>
      </c>
      <c r="QM30" s="57">
        <f t="shared" si="233"/>
        <v>6.6523615664079294</v>
      </c>
      <c r="QN30" s="57">
        <f t="shared" si="234"/>
        <v>6.7810444707439421</v>
      </c>
      <c r="QO30" s="57">
        <f t="shared" si="235"/>
        <v>6.8162580325011586</v>
      </c>
      <c r="QP30" s="61">
        <f t="shared" si="236"/>
        <v>0.88000000000000023</v>
      </c>
      <c r="QQ30" s="57">
        <f>MIN(FQ30,$C$16)*$C$17*1000/60/60/$C$21</f>
        <v>0.11719439373602637</v>
      </c>
      <c r="QR30" s="57">
        <f>MIN(FR30,$C$16)*$C$17*1000/60/60/$C$21</f>
        <v>0.88077976728495944</v>
      </c>
      <c r="QS30" s="57">
        <f>MIN(FS30,$C$16)*$C$17*1000/60/60/$C$21</f>
        <v>0.789436122102122</v>
      </c>
      <c r="QT30" s="57">
        <f>MIN(FT30,$C$16)*$C$17*1000/60/60/$C$21</f>
        <v>0.65707672338710776</v>
      </c>
      <c r="QU30" s="57">
        <f>MIN(FU30,$C$16)*$C$17*1000/60/60/$C$21</f>
        <v>0.48210609411348598</v>
      </c>
      <c r="QV30" s="57">
        <f>MIN(FV30,$C$16)*$C$17*1000/60/60/$C$21</f>
        <v>0.31371389930848842</v>
      </c>
      <c r="QW30" s="57">
        <f>MIN(FW30,$C$16)*$C$17*1000/60/60/$C$21</f>
        <v>0.18482588743141087</v>
      </c>
      <c r="QX30" s="57">
        <f>MIN(FX30,$C$16)*$C$17*1000/60/60/$C$21</f>
        <v>0.10389592392062107</v>
      </c>
      <c r="QY30" s="57">
        <f>MIN(FY30,$C$16)*$C$17*1000/60/60/$C$21</f>
        <v>6.4041719941442407E-2</v>
      </c>
      <c r="QZ30" s="57">
        <f>MIN(FZ30,$C$16)*$C$17*1000/60/60/$C$21</f>
        <v>4.7308459155140127E-2</v>
      </c>
      <c r="RA30" s="57">
        <f>MIN(GA30,$C$16)*$C$17*1000/60/60/$C$21</f>
        <v>4.1513974501855649E-2</v>
      </c>
      <c r="RB30" s="57">
        <f>MIN(GB30,$C$16)*$C$17*1000/60/60/$C$21</f>
        <v>0.23688871466528189</v>
      </c>
      <c r="RC30" s="57">
        <f>MIN(GC30,$C$16)*$C$17*1000/60/60/$C$21</f>
        <v>0.28126638654709113</v>
      </c>
      <c r="RD30" s="57">
        <f>MIN(GD30,$C$16)*$C$17*1000/60/60/$C$21</f>
        <v>0.32564405842890048</v>
      </c>
      <c r="RE30" s="57">
        <f>MIN(GE30,$C$16)*$C$17*1000/60/60/$C$21</f>
        <v>0.22237221984340788</v>
      </c>
      <c r="RF30" s="57">
        <f>MIN(GF30,$C$16)*$C$17*1000/60/60/$C$21</f>
        <v>0.17133303110148632</v>
      </c>
      <c r="RG30" s="57">
        <f>MIN(GG30,$C$16)*$C$17*1000/60/60/$C$21</f>
        <v>0.14539197988929595</v>
      </c>
      <c r="RH30" s="57">
        <f>MIN(GH30,$C$16)*$C$17*1000/60/60/$C$21</f>
        <v>0.13122620867074306</v>
      </c>
      <c r="RI30" s="57">
        <f>MIN(GI30,$C$16)*$C$17*1000/60/60/$C$21</f>
        <v>0.12290597014087613</v>
      </c>
      <c r="RJ30" s="57">
        <f>MIN(GJ30,$C$16)*$C$17*1000/60/60/$C$21</f>
        <v>0.11821552834025542</v>
      </c>
      <c r="RK30" s="57">
        <f>MIN(GK30,$C$16)*$C$17*1000/60/60/$C$21</f>
        <v>0.1171698282505115</v>
      </c>
      <c r="RL30" s="61">
        <f t="shared" si="237"/>
        <v>0.88000000000000023</v>
      </c>
      <c r="RM30" s="2">
        <f>IF(AND(LO30&gt;=LO$6*'Drive Train'!$AA$52,LO30&lt;=LO$6*'Drive Train'!$AA$53,KS30=0,JW30=0,EU30&gt;0),$C$17,0)</f>
        <v>0.04</v>
      </c>
      <c r="RN30" s="2">
        <f>IF(AND(LP30&gt;=LP$6*'Drive Train'!$AA$52,LP30&lt;=LP$6*'Drive Train'!$AA$53,KT30=0,JX30=0,EV30&gt;0),$C$17,0)</f>
        <v>0</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0.04</v>
      </c>
      <c r="RS30" s="2">
        <f>IF(AND(LU30&gt;=LU$6*'Drive Train'!$AA$52,LU30&lt;=LU$6*'Drive Train'!$AA$53,KY30=0,KC30=0,FA30&gt;0),$C$17,0)</f>
        <v>0.04</v>
      </c>
      <c r="RT30" s="2">
        <f>IF(AND(LV30&gt;=LV$6*'Drive Train'!$AA$52,LV30&lt;=LV$6*'Drive Train'!$AA$53,KZ30=0,KD30=0,FB30&gt;0),$C$17,0)</f>
        <v>0.04</v>
      </c>
      <c r="RU30" s="2">
        <f>IF(AND(LW30&gt;=LW$6*'Drive Train'!$AA$52,LW30&lt;=LW$6*'Drive Train'!$AA$53,LA30=0,KE30=0,FC30&gt;0),$C$17,0)</f>
        <v>0.04</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61">
        <f t="shared" si="238"/>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48">
        <f t="shared" si="239"/>
        <v>0.88000000000000023</v>
      </c>
    </row>
    <row r="31" spans="1:524" x14ac:dyDescent="0.2">
      <c r="B31" s="3" t="s">
        <v>68</v>
      </c>
      <c r="C31" s="46">
        <f>'Drive Train'!F18*(SUM('Drive Train'!F25:F26)*4.448222)/('Drive Train'!F20*0.0254)*(('Drive Train'!F19*0.0254)/4 - (C28*0.0254)^2/('Drive Train'!F19*0.0254))/C21</f>
        <v>102.07997705151026</v>
      </c>
      <c r="D31" s="5"/>
      <c r="E31" s="6"/>
      <c r="P31" s="5"/>
      <c r="R31" s="63">
        <f t="shared" si="114"/>
        <v>0.92000000000000026</v>
      </c>
      <c r="S31" s="2">
        <f>NG31/'Drive Train'!$F$35</f>
        <v>0.9345538299355507</v>
      </c>
      <c r="T31" s="2">
        <f>NH31/'Drive Train'!$F$35</f>
        <v>0.60271684382489699</v>
      </c>
      <c r="U31" s="2">
        <f>NI31/'Drive Train'!$F$35</f>
        <v>0.64241273241552788</v>
      </c>
      <c r="V31" s="2">
        <f>NJ31/'Drive Train'!$F$35</f>
        <v>0.69993314267282825</v>
      </c>
      <c r="W31" s="2">
        <f>NK31/'Drive Train'!$F$35</f>
        <v>0.77597143293785564</v>
      </c>
      <c r="X31" s="2">
        <f>NL31/'Drive Train'!$F$35</f>
        <v>0.8491508839125903</v>
      </c>
      <c r="Y31" s="2">
        <f>NM31/'Drive Train'!$F$35</f>
        <v>0.90516270772254792</v>
      </c>
      <c r="Z31" s="2">
        <f>NN31/'Drive Train'!$F$35</f>
        <v>0.9403330450649835</v>
      </c>
      <c r="AA31" s="2">
        <f>NO31/'Drive Train'!$F$35</f>
        <v>0.95765278348640359</v>
      </c>
      <c r="AB31" s="2">
        <f>NP31/'Drive Train'!$F$35</f>
        <v>0.96492468132452303</v>
      </c>
      <c r="AC31" s="2">
        <f>NQ31/'Drive Train'!$F$35</f>
        <v>0.9674428337014781</v>
      </c>
      <c r="AD31" s="2">
        <f>NR31/'Drive Train'!$F$35</f>
        <v>0.88253737691324796</v>
      </c>
      <c r="AE31" s="2">
        <f>NS31/'Drive Train'!$F$35</f>
        <v>0.86325184133596999</v>
      </c>
      <c r="AF31" s="2">
        <f>NT31/'Drive Train'!$F$35</f>
        <v>0.84396630575869191</v>
      </c>
      <c r="AG31" s="2">
        <f>NU31/'Drive Train'!$F$35</f>
        <v>0.88884591824660675</v>
      </c>
      <c r="AH31" s="2">
        <f>NV31/'Drive Train'!$F$35</f>
        <v>0.91102639884818626</v>
      </c>
      <c r="AI31" s="2">
        <f>NW31/'Drive Train'!$F$35</f>
        <v>0.92229979478921498</v>
      </c>
      <c r="AJ31" s="2">
        <f>NX31/'Drive Train'!$F$35</f>
        <v>0.92845591955264517</v>
      </c>
      <c r="AK31" s="2">
        <f>NY31/'Drive Train'!$F$35</f>
        <v>0.93207170761395985</v>
      </c>
      <c r="AL31" s="2">
        <f>NZ31/'Drive Train'!$F$35</f>
        <v>0.93411006786097639</v>
      </c>
      <c r="AM31" s="2">
        <f>OA31/'Drive Train'!$F$35</f>
        <v>0.93456450554165582</v>
      </c>
      <c r="AN31" s="61">
        <f t="shared" si="115"/>
        <v>0.92000000000000026</v>
      </c>
      <c r="AO31" s="46">
        <f>LO31*12*60/(PI() * 'Drive Train'!$F$15)/S$6*ABS(S31)</f>
        <v>4325.4873506315998</v>
      </c>
      <c r="AP31" s="46">
        <f>LP31*12*60/(PI() * 'Drive Train'!$F$15)/T$6*ABS(T31)</f>
        <v>506.13259388667637</v>
      </c>
      <c r="AQ31" s="46">
        <f>LQ31*12*60/(PI() * 'Drive Train'!$F$15)/U$6*ABS(U31)</f>
        <v>1043.4585628821349</v>
      </c>
      <c r="AR31" s="46">
        <f>LR31*12*60/(PI() * 'Drive Train'!$F$15)/V$6*ABS(V31)</f>
        <v>1747.4121958439459</v>
      </c>
      <c r="AS31" s="46">
        <f>LS31*12*60/(PI() * 'Drive Train'!$F$15)/W$6*ABS(W31)</f>
        <v>2582.5893538344599</v>
      </c>
      <c r="AT31" s="46">
        <f>LT31*12*60/(PI() * 'Drive Train'!$F$15)/X$6*ABS(X31)</f>
        <v>3391.8492454678035</v>
      </c>
      <c r="AU31" s="46">
        <f>LU31*12*60/(PI() * 'Drive Train'!$F$15)/Y$6*ABS(Y31)</f>
        <v>4007.532746589588</v>
      </c>
      <c r="AV31" s="46">
        <f>LV31*12*60/(PI() * 'Drive Train'!$F$15)/Z$6*ABS(Z31)</f>
        <v>4387.2529309187057</v>
      </c>
      <c r="AW31" s="46">
        <f>LW31*12*60/(PI() * 'Drive Train'!$F$15)/AA$6*ABS(AA31)</f>
        <v>4569.7491904656645</v>
      </c>
      <c r="AX31" s="46">
        <f>LX31*12*60/(PI() * 'Drive Train'!$F$15)/AB$6*ABS(AB31)</f>
        <v>4644.1928156763252</v>
      </c>
      <c r="AY31" s="46">
        <f>LY31*12*60/(PI() * 'Drive Train'!$F$15)/AC$6*ABS(AC31)</f>
        <v>4669.1745138127626</v>
      </c>
      <c r="AZ31" s="46">
        <f>LZ31*12*60/(PI() * 'Drive Train'!$F$15)/AD$6*ABS(AD31)</f>
        <v>2407.5243336456369</v>
      </c>
      <c r="BA31" s="46">
        <f>MA31*12*60/(PI() * 'Drive Train'!$F$15)/AE$6*ABS(AE31)</f>
        <v>2884.0965287680856</v>
      </c>
      <c r="BB31" s="46">
        <f>MB31*12*60/(PI() * 'Drive Train'!$F$15)/AF$6*ABS(AF31)</f>
        <v>3337.0242580414524</v>
      </c>
      <c r="BC31" s="46">
        <f>MC31*12*60/(PI() * 'Drive Train'!$F$15)/AG$6*ABS(AG31)</f>
        <v>3845.7507492238942</v>
      </c>
      <c r="BD31" s="46">
        <f>MD31*12*60/(PI() * 'Drive Train'!$F$15)/AH$6*ABS(AH31)</f>
        <v>4078.9622666535247</v>
      </c>
      <c r="BE31" s="46">
        <f>ME31*12*60/(PI() * 'Drive Train'!$F$15)/AI$6*ABS(AI31)</f>
        <v>4197.2035824189297</v>
      </c>
      <c r="BF31" s="46">
        <f>MF31*12*60/(PI() * 'Drive Train'!$F$15)/AJ$6*ABS(AJ31)</f>
        <v>4261.6832211244091</v>
      </c>
      <c r="BG31" s="46">
        <f>MG31*12*60/(PI() * 'Drive Train'!$F$15)/AK$6*ABS(AK31)</f>
        <v>4299.5243045504012</v>
      </c>
      <c r="BH31" s="46">
        <f>MH31*12*60/(PI() * 'Drive Train'!$F$15)/AL$6*ABS(AL31)</f>
        <v>4320.84641734654</v>
      </c>
      <c r="BI31" s="46">
        <f>MI31*12*60/(PI() * 'Drive Train'!$F$15)/AM$6*ABS(AM31)</f>
        <v>4325.5989933230721</v>
      </c>
      <c r="BJ31" s="61">
        <f t="shared" si="65"/>
        <v>0.92000000000000026</v>
      </c>
      <c r="BK31" s="2">
        <f>IF(OR(KS30=1,AND($C$37=Motors!$C$31,OY30=1)),0,IF(NG31=0,-(CG30+$C$15)/($C$14-$C$15)*$C$12,($C$11*S31-AO31)/($C$11*S31)*$C$12*S31))</f>
        <v>0.36615513452971366</v>
      </c>
      <c r="BL31" s="2">
        <f>IF(OR(KT30=1,AND($C$37=Motors!$C$31,OZ30=1)),0,IF(NH31=0,-(CH30+$C$15)/($C$14-$C$15)*$C$12,($C$11*T31-AP31)/($C$11*T31)*$C$12*T31))</f>
        <v>1.2536479754403751</v>
      </c>
      <c r="BM31" s="2">
        <f>IF(OR(KU30=1,AND($C$37=Motors!$C$31,PA30=1)),0,IF(NI31=0,-(CI30+$C$15)/($C$14-$C$15)*$C$12,($C$11*U31-AQ31)/($C$11*U31)*$C$12*U31))</f>
        <v>1.1116397248010768</v>
      </c>
      <c r="BN31" s="2">
        <f>IF(OR(KV30=1,AND($C$37=Motors!$C$31,PB30=1)),0,IF(NJ31=0,-(CJ30+$C$15)/($C$14-$C$15)*$C$12,($C$11*V31-AR31)/($C$11*V31)*$C$12*V31))</f>
        <v>0.93912782745474332</v>
      </c>
      <c r="BO31" s="2">
        <f>IF(OR(KW30=1,AND($C$37=Motors!$C$31,PC30=1)),0,IF(NK31=0,-(CK30+$C$15)/($C$14-$C$15)*$C$12,($C$11*W31-AS31)/($C$11*W31)*$C$12*W31))</f>
        <v>0.75358978449604808</v>
      </c>
      <c r="BP31" s="2">
        <f>IF(OR(KX30=1,AND($C$37=Motors!$C$31,PD30=1)),0,IF(NL31=0,-(CL30+$C$15)/($C$14-$C$15)*$C$12,($C$11*X31-AT31)/($C$11*X31)*$C$12*X31))</f>
        <v>0.57258420471376736</v>
      </c>
      <c r="BQ31" s="2">
        <f>IF(OR(KY30=1,AND($C$37=Motors!$C$31,PE30=1)),0,IF(NM31=0,-(CM30+$C$15)/($C$14-$C$15)*$C$12,($C$11*Y31-AU31)/($C$11*Y31)*$C$12*Y31))</f>
        <v>0.43570260258428078</v>
      </c>
      <c r="BR31" s="2">
        <f>IF(OR(KZ30=1,AND($C$37=Motors!$C$31,PF30=1)),0,IF(NN31=0,-(CN30+$C$15)/($C$14-$C$15)*$C$12,($C$11*Z31-AV31)/($C$11*Z31)*$C$12*Z31))</f>
        <v>0.35281601473416552</v>
      </c>
      <c r="BS31" s="2">
        <f>IF(OR(LA30=1,AND($C$37=Motors!$C$31,PG30=1)),0,IF(NO31=0,-(CO30+$C$15)/($C$14-$C$15)*$C$12,($C$11*AA31-AW31)/($C$11*AA31)*$C$12*AA31))</f>
        <v>0.31400258609593601</v>
      </c>
      <c r="BT31" s="2">
        <f>IF(OR(LB30=1,AND($C$37=Motors!$C$31,PH30=1)),0,IF(NP31=0,-(CP30+$C$15)/($C$14-$C$15)*$C$12,($C$11*AB31-AX31)/($C$11*AB31)*$C$12*AB31))</f>
        <v>0.29867752231698858</v>
      </c>
      <c r="BU31" s="2">
        <f>IF(OR(LC30=1,AND($C$37=Motors!$C$31,PI30=1)),0,IF(NQ31=0,-(CQ30+$C$15)/($C$14-$C$15)*$C$12,($C$11*AC31-AY31)/($C$11*AC31)*$C$12*AC31))</f>
        <v>0.29372583460086382</v>
      </c>
      <c r="BV31" s="2">
        <f>IF(OR(LD30=1,AND($C$37=Motors!$C$31,PJ30=1)),0,IF(NR31=0,-(CR30+$C$15)/($C$14-$C$15)*$C$12,($C$11*AD31-AZ31)/($C$11*AD31)*$C$12*AD31))</f>
        <v>1.0931300742885965</v>
      </c>
      <c r="BW31" s="2">
        <f>IF(OR(LE30=1,AND($C$37=Motors!$C$31,PK30=1)),0,IF(NS31=0,-(CS30+$C$15)/($C$14-$C$15)*$C$12,($C$11*AE31-BA31)/($C$11*AE31)*$C$12*AE31))</f>
        <v>0.83344211383812172</v>
      </c>
      <c r="BX31" s="2">
        <f>IF(OR(LF30=1,AND($C$37=Motors!$C$31,PL30=1)),0,IF(NT31=0,-(CT30+$C$15)/($C$14-$C$15)*$C$12,($C$11*AF31-BB31)/($C$11*AF31)*$C$12*AF31))</f>
        <v>0.58428998598688153</v>
      </c>
      <c r="BY31" s="2">
        <f>IF(OR(LG30=1,AND($C$37=Motors!$C$31,PM30=1)),0,IF(NU31=0,-(CU30+$C$15)/($C$14-$C$15)*$C$12,($C$11*AG31-BC31)/($C$11*AG31)*$C$12*AG31))</f>
        <v>0.46774730044255297</v>
      </c>
      <c r="BZ31" s="2">
        <f>IF(OR(LH30=1,AND($C$37=Motors!$C$31,PN30=1)),0,IF(NV31=0,-(CV30+$C$15)/($C$14-$C$15)*$C$12,($C$11*AH31-BD31)/($C$11*AH31)*$C$12*AH31))</f>
        <v>0.41826460859208126</v>
      </c>
      <c r="CA31" s="2">
        <f>IF(OR(LI30=1,AND($C$37=Motors!$C$31,PO30=1)),0,IF(NW31=0,-(CW30+$C$15)/($C$14-$C$15)*$C$12,($C$11*AI31-BE31)/($C$11*AI31)*$C$12*AI31))</f>
        <v>0.39324396574466775</v>
      </c>
      <c r="CB31" s="2">
        <f>IF(OR(LJ30=1,AND($C$37=Motors!$C$31,PP30=1)),0,IF(NX31=0,-(CX30+$C$15)/($C$14-$C$15)*$C$12,($C$11*AJ31-BF31)/($C$11*AJ31)*$C$12*AJ31))</f>
        <v>0.37962048308865237</v>
      </c>
      <c r="CC31" s="2">
        <f>IF(OR(LK30=1,AND($C$37=Motors!$C$31,PQ30=1)),0,IF(NY31=0,-(CY30+$C$15)/($C$14-$C$15)*$C$12,($C$11*AK31-BG31)/($C$11*AK31)*$C$12*AK31))</f>
        <v>0.37163252938338515</v>
      </c>
      <c r="CD31" s="2">
        <f>IF(OR(LL30=1,AND($C$37=Motors!$C$31,PR30=1)),0,IF(NZ31=0,-(CZ30+$C$15)/($C$14-$C$15)*$C$12,($C$11*AL31-BH31)/($C$11*AL31)*$C$12*AL31))</f>
        <v>0.36713403316348731</v>
      </c>
      <c r="CE31" s="2">
        <f>IF(OR(LM30=1,AND($C$37=Motors!$C$31,PS30=1)),0,IF(OA31=0,-(DA30+$C$15)/($C$14-$C$15)*$C$12,($C$11*AM31-BI31)/($C$11*AM31)*$C$12*AM31))</f>
        <v>0.36613158710854232</v>
      </c>
      <c r="CF31" s="61">
        <f t="shared" si="67"/>
        <v>0.92000000000000026</v>
      </c>
      <c r="CG31" s="57">
        <f>IF(AND(KS30=1,OY30=1),0,ABS(BK31/$C$12*($C$14-$C$15)+$C$15) *'Drive Train'!$AA$49 + CG30*(1-'Drive Train'!$AA$49))</f>
        <v>22.242323136996788</v>
      </c>
      <c r="CH31" s="57">
        <f>IF(AND(KT30=1,OZ30=1),0,ABS(BL31/$C$12*($C$14-$C$15)+$C$15) *'Drive Train'!$AA$49 + CH30*(1-'Drive Train'!$AA$49))</f>
        <v>69.489348651037389</v>
      </c>
      <c r="CI31" s="57">
        <f>IF(AND(KU30=1,PA30=1),0,ABS(BM31/$C$12*($C$14-$C$15)+$C$15) *'Drive Train'!$AA$49 + CI30*(1-'Drive Train'!$AA$49))</f>
        <v>61.929324353517899</v>
      </c>
      <c r="CJ31" s="57">
        <f>IF(AND(KV30=1,PB30=1),0,ABS(BN31/$C$12*($C$14-$C$15)+$C$15) *'Drive Train'!$AA$49 + CJ30*(1-'Drive Train'!$AA$49))</f>
        <v>52.745392225080309</v>
      </c>
      <c r="CK31" s="57">
        <f>IF(AND(KW30=1,PC30=1),0,ABS(BO31/$C$12*($C$14-$C$15)+$C$15) *'Drive Train'!$AA$49 + CK30*(1-'Drive Train'!$AA$49))</f>
        <v>42.867993506573839</v>
      </c>
      <c r="CL31" s="57">
        <f>IF(AND(KX30=1,PD30=1),0,ABS(BP31/$C$12*($C$14-$C$15)+$C$15) *'Drive Train'!$AA$49 + CL30*(1-'Drive Train'!$AA$49))</f>
        <v>33.231887329782715</v>
      </c>
      <c r="CM31" s="57">
        <f>IF(AND(KY30=1,PE30=1),0,ABS(BQ31/$C$12*($C$14-$C$15)+$C$15) *'Drive Train'!$AA$49 + CM30*(1-'Drive Train'!$AA$49))</f>
        <v>25.944787930109218</v>
      </c>
      <c r="CN31" s="57">
        <f>IF(AND(KZ30=1,PF30=1),0,ABS(BR31/$C$12*($C$14-$C$15)+$C$15) *'Drive Train'!$AA$49 + CN30*(1-'Drive Train'!$AA$49))</f>
        <v>21.532194892279431</v>
      </c>
      <c r="CO31" s="57">
        <f>IF(AND(LA30=1,PG30=1),0,ABS(BS31/$C$12*($C$14-$C$15)+$C$15) *'Drive Train'!$AA$49 + CO30*(1-'Drive Train'!$AA$49))</f>
        <v>19.46590323489983</v>
      </c>
      <c r="CP31" s="57">
        <f>IF(AND(LB30=1,PH30=1),0,ABS(BT31/$C$12*($C$14-$C$15)+$C$15) *'Drive Train'!$AA$49 + CP30*(1-'Drive Train'!$AA$49))</f>
        <v>18.650050254468727</v>
      </c>
      <c r="CQ31" s="57">
        <f>IF(AND(LC30=1,PI30=1),0,ABS(BU31/$C$12*($C$14-$C$15)+$C$15) *'Drive Train'!$AA$49 + CQ30*(1-'Drive Train'!$AA$49))</f>
        <v>18.386439659456776</v>
      </c>
      <c r="CR31" s="57">
        <f>IF(AND(LD30=1,PJ30=1),0,ABS(BV31/$C$12*($C$14-$C$15)+$C$15) *'Drive Train'!$AA$49 + CR30*(1-'Drive Train'!$AA$49))</f>
        <v>60.943935075197892</v>
      </c>
      <c r="CS31" s="57">
        <f>IF(AND(LE30=1,PK30=1),0,ABS(BW31/$C$12*($C$14-$C$15)+$C$15) *'Drive Train'!$AA$49 + CS30*(1-'Drive Train'!$AA$49))</f>
        <v>47.119053197274276</v>
      </c>
      <c r="CT31" s="57">
        <f>IF(AND(LF30=1,PL30=1),0,ABS(BX31/$C$12*($C$14-$C$15)+$C$15) *'Drive Train'!$AA$49 + CT30*(1-'Drive Train'!$AA$49))</f>
        <v>33.855062324529833</v>
      </c>
      <c r="CU31" s="57">
        <f>IF(AND(LG30=1,PM30=1),0,ABS(BY31/$C$12*($C$14-$C$15)+$C$15) *'Drive Train'!$AA$49 + CU30*(1-'Drive Train'!$AA$49))</f>
        <v>27.650735953020558</v>
      </c>
      <c r="CV31" s="57">
        <f>IF(AND(LH30=1,PN30=1),0,ABS(BZ31/$C$12*($C$14-$C$15)+$C$15) *'Drive Train'!$AA$49 + CV30*(1-'Drive Train'!$AA$49))</f>
        <v>25.016449909694614</v>
      </c>
      <c r="CW31" s="57">
        <f>IF(AND(LI30=1,PO30=1),0,ABS(CA31/$C$12*($C$14-$C$15)+$C$15) *'Drive Train'!$AA$49 + CW30*(1-'Drive Train'!$AA$49))</f>
        <v>23.684438093377956</v>
      </c>
      <c r="CX31" s="57">
        <f>IF(AND(LJ30=1,PP30=1),0,ABS(CB31/$C$12*($C$14-$C$15)+$C$15) *'Drive Train'!$AA$49 + CX30*(1-'Drive Train'!$AA$49))</f>
        <v>22.959171361109583</v>
      </c>
      <c r="CY31" s="57">
        <f>IF(AND(LK30=1,PQ30=1),0,ABS(CC31/$C$12*($C$14-$C$15)+$C$15) *'Drive Train'!$AA$49 + CY30*(1-'Drive Train'!$AA$49))</f>
        <v>22.533920547671499</v>
      </c>
      <c r="CZ31" s="57">
        <f>IF(AND(LL30=1,PR30=1),0,ABS(CD31/$C$12*($C$14-$C$15)+$C$15) *'Drive Train'!$AA$49 + CZ30*(1-'Drive Train'!$AA$49))</f>
        <v>22.294436288330047</v>
      </c>
      <c r="DA31" s="57">
        <f>IF(AND(LM30=1,PS30=1),0,ABS(CE31/$C$12*($C$14-$C$15)+$C$15) *'Drive Train'!$AA$49 + DA30*(1-'Drive Train'!$AA$49))</f>
        <v>22.241069554367627</v>
      </c>
      <c r="DB31" s="61">
        <f t="shared" si="116"/>
        <v>0.92000000000000026</v>
      </c>
      <c r="DC31" s="57">
        <f t="shared" si="68"/>
        <v>22.242323136996788</v>
      </c>
      <c r="DD31" s="57">
        <f t="shared" si="69"/>
        <v>69.489348651037389</v>
      </c>
      <c r="DE31" s="57">
        <f t="shared" si="70"/>
        <v>61.929324353517899</v>
      </c>
      <c r="DF31" s="57">
        <f t="shared" si="71"/>
        <v>52.745392225080309</v>
      </c>
      <c r="DG31" s="57">
        <f t="shared" si="72"/>
        <v>42.867993506573839</v>
      </c>
      <c r="DH31" s="57">
        <f t="shared" si="73"/>
        <v>33.231887329782715</v>
      </c>
      <c r="DI31" s="57">
        <f t="shared" si="74"/>
        <v>25.944787930109218</v>
      </c>
      <c r="DJ31" s="57">
        <f t="shared" si="75"/>
        <v>21.532194892279431</v>
      </c>
      <c r="DK31" s="57">
        <f t="shared" si="76"/>
        <v>19.46590323489983</v>
      </c>
      <c r="DL31" s="57">
        <f t="shared" si="77"/>
        <v>18.650050254468727</v>
      </c>
      <c r="DM31" s="57">
        <f t="shared" si="78"/>
        <v>18.386439659456776</v>
      </c>
      <c r="DN31" s="57">
        <f t="shared" si="79"/>
        <v>25</v>
      </c>
      <c r="DO31" s="57">
        <f t="shared" si="80"/>
        <v>30</v>
      </c>
      <c r="DP31" s="57">
        <f t="shared" si="81"/>
        <v>33.855062324529833</v>
      </c>
      <c r="DQ31" s="57">
        <f t="shared" si="82"/>
        <v>27.650735953020558</v>
      </c>
      <c r="DR31" s="57">
        <f t="shared" si="83"/>
        <v>25.016449909694614</v>
      </c>
      <c r="DS31" s="57">
        <f t="shared" si="84"/>
        <v>23.684438093377956</v>
      </c>
      <c r="DT31" s="57">
        <f t="shared" si="85"/>
        <v>22.959171361109583</v>
      </c>
      <c r="DU31" s="57">
        <f t="shared" si="86"/>
        <v>22.533920547671499</v>
      </c>
      <c r="DV31" s="57">
        <f t="shared" si="87"/>
        <v>22.294436288330047</v>
      </c>
      <c r="DW31" s="57">
        <f t="shared" si="88"/>
        <v>22.241069554367627</v>
      </c>
      <c r="DX31" s="61">
        <f t="shared" si="117"/>
        <v>0.92000000000000026</v>
      </c>
      <c r="DY31" s="2">
        <f>IF(OY31=0,($C$23/0.4536*IF(ISNA(MK30),'Drive Train'!$F$16,'Drive Train'!$F$17)*4.448*$C$24*S$6)*SIGN(BK31),BK31)</f>
        <v>4.5236871680000004</v>
      </c>
      <c r="DZ31" s="2">
        <f>IF(OZ31=0,($C$23/0.4536*IF(ISNA(ML30),'Drive Train'!$F$16,'Drive Train'!$F$17)*4.448*$C$24*$C$21*T$6)*SIGN(BL31),BL31)</f>
        <v>14.225645600594998</v>
      </c>
      <c r="EA31" s="2">
        <f>IF(PA31=0,($C$23/0.4536*IF(ISNA(MM30),'Drive Train'!$F$16,'Drive Train'!$F$17)*4.448*$C$24*$C$21*U$6)*SIGN(BM31),BM31)</f>
        <v>9.8485238773349995</v>
      </c>
      <c r="EB31" s="2">
        <f>IF(PB31=0,($C$23/0.4536*IF(ISNA(MN30),'Drive Train'!$F$16,'Drive Train'!$F$17)*4.448*$C$24*$C$21*V$6)*SIGN(BN31),BN31)</f>
        <v>7.5312241414914709</v>
      </c>
      <c r="EC31" s="2">
        <f>IF(PC31=0,($C$23/0.4536*IF(ISNA(MO30),'Drive Train'!$F$16,'Drive Train'!$F$17)*4.448*$C$24*$C$21*W$6)*SIGN(BO31),BO31)</f>
        <v>6.0967052573978577</v>
      </c>
      <c r="ED31" s="2">
        <f>IF(PD31=0,($C$23/0.4536*IF(ISNA(MP30),'Drive Train'!$F$16,'Drive Train'!$F$17)*4.448*$C$24*$C$21*X$6)*SIGN(BP31),BP31)</f>
        <v>5.1212324162142009</v>
      </c>
      <c r="EE31" s="2">
        <f>IF(PE31=0,($C$23/0.4536*IF(ISNA(MQ30),'Drive Train'!$F$16,'Drive Train'!$F$17)*4.448*$C$24*$C$21*Y$6)*SIGN(BQ31),BQ31)</f>
        <v>4.4148555312191382</v>
      </c>
      <c r="EF31" s="2">
        <f>IF(PF31=0,($C$23/0.4536*IF(ISNA(MR30),'Drive Train'!$F$16,'Drive Train'!$F$17)*4.448*$C$24*$C$21*Z$6)*SIGN(BR31),BR31)</f>
        <v>3.8797215274349997</v>
      </c>
      <c r="EG31" s="2">
        <f>IF(PG31=0,($C$23/0.4536*IF(ISNA(MS30),'Drive Train'!$F$16,'Drive Train'!$F$17)*4.448*$C$24*$C$21*AA$6)*SIGN(BS31),BS31)</f>
        <v>3.4602921731177019</v>
      </c>
      <c r="EH31" s="2">
        <f>IF(PH31=0,($C$23/0.4536*IF(ISNA(MT30),'Drive Train'!$F$16,'Drive Train'!$F$17)*4.448*$C$24*$C$21*AB$6)*SIGN(BT31),BT31)</f>
        <v>3.1227026928135362</v>
      </c>
      <c r="EI31" s="2">
        <f>IF(PI31=0,($C$23/0.4536*IF(ISNA(MU30),'Drive Train'!$F$16,'Drive Train'!$F$17)*4.448*$C$24*$C$21*AC$6)*SIGN(BU31),BU31)</f>
        <v>2.8451291201189992</v>
      </c>
      <c r="EJ31" s="2">
        <f>IF(PJ31=0,($C$23/0.4536*IF(ISNA(MV30),'Drive Train'!$F$16,'Drive Train'!$F$17)*4.448*$C$24*$C$21*AD$6)*SIGN(BV31),BV31)</f>
        <v>3.9831807681666</v>
      </c>
      <c r="EK31" s="2">
        <f>IF(PK31=0,($C$23/0.4536*IF(ISNA(MW30),'Drive Train'!$F$16,'Drive Train'!$F$17)*4.448*$C$24*$C$21*AE$6)*SIGN(BW31),BW31)</f>
        <v>3.9831807681666</v>
      </c>
      <c r="EL31" s="2">
        <f>IF(PL31=0,($C$23/0.4536*IF(ISNA(MX30),'Drive Train'!$F$16,'Drive Train'!$F$17)*4.448*$C$24*$C$21*AF$6)*SIGN(BX31),BX31)</f>
        <v>3.9831807681666</v>
      </c>
      <c r="EM31" s="2">
        <f>IF(PM31=0,($C$23/0.4536*IF(ISNA(MY30),'Drive Train'!$F$16,'Drive Train'!$F$17)*4.448*$C$24*$C$21*AG$6)*SIGN(BY31),BY31)</f>
        <v>3.9831807681666</v>
      </c>
      <c r="EN31" s="2">
        <f>IF(PN31=0,($C$23/0.4536*IF(ISNA(MZ30),'Drive Train'!$F$16,'Drive Train'!$F$17)*4.448*$C$24*$C$21*AH$6)*SIGN(BZ31),BZ31)</f>
        <v>3.9831807681666</v>
      </c>
      <c r="EO31" s="2">
        <f>IF(PO31=0,($C$23/0.4536*IF(ISNA(NA30),'Drive Train'!$F$16,'Drive Train'!$F$17)*4.448*$C$24*$C$21*AI$6)*SIGN(CA31),CA31)</f>
        <v>3.9831807681666</v>
      </c>
      <c r="EP31" s="2">
        <f>IF(PP31=0,($C$23/0.4536*IF(ISNA(NB30),'Drive Train'!$F$16,'Drive Train'!$F$17)*4.448*$C$24*$C$21*AJ$6)*SIGN(CB31),CB31)</f>
        <v>3.9831807681666</v>
      </c>
      <c r="EQ31" s="2">
        <f>IF(PQ31=0,($C$23/0.4536*IF(ISNA(NC30),'Drive Train'!$F$16,'Drive Train'!$F$17)*4.448*$C$24*$C$21*AK$6)*SIGN(CC31),CC31)</f>
        <v>3.9831807681666</v>
      </c>
      <c r="ER31" s="2">
        <f>IF(PR31=0,($C$23/0.4536*IF(ISNA(ND30),'Drive Train'!$F$16,'Drive Train'!$F$17)*4.448*$C$24*$C$21*AL$6)*SIGN(CD31),CD31)</f>
        <v>3.9831807681666</v>
      </c>
      <c r="ES31" s="2">
        <f>IF(PS31=0,($C$23/0.4536*IF(ISNA(NE30),'Drive Train'!$F$16,'Drive Train'!$F$17)*4.448*$C$24*$C$21*AM$6)*SIGN(CE31),CE31)</f>
        <v>3.9831807681666</v>
      </c>
      <c r="ET31" s="61">
        <f t="shared" si="89"/>
        <v>0.92000000000000026</v>
      </c>
      <c r="EU31" s="259">
        <f>MAX(MIN(IF(AND(OY30=1,NG31&lt;0),-1,1)*(DC31-$C$15)/($C$14-$C$15)*$C$12*$C$21-$C$33*LO31/AO$6 -  OY30*$C$33/$C$21,DY30/$C$19),MAX(EU$8:EU30)*-1)</f>
        <v>7.5984240111827972E-2</v>
      </c>
      <c r="EV31" s="259">
        <f>MAX(MIN(IF(AND(OZ30=1,NH31&lt;0),-1,1)*(DD31-$C$15)/($C$14-$C$15)*$C$12*$C$21-$C$33*LP31/AP$6 -  OZ30*$C$33/$C$21,DZ30/$C$19),MAX(EV$8:EV30)*-1)</f>
        <v>1.059148234086233</v>
      </c>
      <c r="EW31" s="259">
        <f>MAX(MIN(IF(AND(PA30=1,NI31&lt;0),-1,1)*(DE31-$C$15)/($C$14-$C$15)*$C$12*$C$21-$C$33*LQ31/AQ$6 -  PA30*$C$33/$C$21,EA30/$C$19),MAX(EW$8:EW30)*-1)</f>
        <v>0.89233840596226299</v>
      </c>
      <c r="EX31" s="259">
        <f>MAX(MIN(IF(AND(PB30=1,NJ31&lt;0),-1,1)*(DF31-$C$15)/($C$14-$C$15)*$C$12*$C$21-$C$33*LR31/AR$6 -  PB30*$C$33/$C$21,EB30/$C$19),MAX(EX$8:EX30)*-1)</f>
        <v>0.69399865254223858</v>
      </c>
      <c r="EY31" s="259">
        <f>MAX(MIN(IF(AND(PC30=1,NK31&lt;0),-1,1)*(DG31-$C$15)/($C$14-$C$15)*$C$12*$C$21-$C$33*LS31/AS$6 -  PC30*$C$33/$C$21,EC30/$C$19),MAX(EY$8:EY30)*-1)</f>
        <v>0.48635080602705583</v>
      </c>
      <c r="EZ31" s="259">
        <f>MAX(MIN(IF(AND(PD30=1,NL31&lt;0),-1,1)*(DH31-$C$15)/($C$14-$C$15)*$C$12*$C$21-$C$33*LT31/AT$6 -  PD30*$C$33/$C$21,ED30/$C$19),MAX(EZ$8:EZ30)*-1)</f>
        <v>0.29150317725582964</v>
      </c>
      <c r="FA31" s="259">
        <f>MAX(MIN(IF(AND(PE30=1,NM31&lt;0),-1,1)*(DI31-$C$15)/($C$14-$C$15)*$C$12*$C$21-$C$33*LU31/AU$6 -  PE30*$C$33/$C$21,EE30/$C$19),MAX(FA$8:FA30)*-1)</f>
        <v>0.14792240767605547</v>
      </c>
      <c r="FB31" s="259">
        <f>MAX(MIN(IF(AND(PF30=1,NN31&lt;0),-1,1)*(DJ31-$C$15)/($C$14-$C$15)*$C$12*$C$21-$C$33*LV31/AV$6 -  PF30*$C$33/$C$21,EF30/$C$19),MAX(FB$8:FB30)*-1)</f>
        <v>6.2256277688052752E-2</v>
      </c>
      <c r="FC31" s="259">
        <f>MAX(MIN(IF(AND(PG30=1,NO31&lt;0),-1,1)*(DK31-$C$15)/($C$14-$C$15)*$C$12*$C$21-$C$33*LW31/AW$6 -  PG30*$C$33/$C$21,EG30/$C$19),MAX(FC$8:FC30)*-1)</f>
        <v>2.2426987202718573E-2</v>
      </c>
      <c r="FD31" s="259">
        <f>MAX(MIN(IF(AND(PH30=1,NP31&lt;0),-1,1)*(DL31-$C$15)/($C$14-$C$15)*$C$12*$C$21-$C$33*LX31/AX$6 -  PH30*$C$33/$C$21,EH30/$C$19),MAX(FD$8:FD30)*-1)</f>
        <v>6.74011403190522E-3</v>
      </c>
      <c r="FE31" s="259">
        <f>MAX(MIN(IF(AND(PI30=1,NQ31&lt;0),-1,1)*(DM31-$C$15)/($C$14-$C$15)*$C$12*$C$21-$C$33*LY31/AY$6 -  PI30*$C$33/$C$21,EI30/$C$19),MAX(FE$8:FE30)*-1)</f>
        <v>1.6722495271028204E-3</v>
      </c>
      <c r="FF31" s="259">
        <f>MAX(MIN(IF(AND(PJ30=1,NR31&lt;0),-1,1)*(DN31-$C$15)/($C$14-$C$15)*$C$12*$C$21-$C$33*LZ31/AZ$6 -  PJ30*$C$33/$C$21,EJ30/$C$19),MAX(FF$8:FF30)*-1)</f>
        <v>0.22277711829466768</v>
      </c>
      <c r="FG31" s="259">
        <f>MAX(MIN(IF(AND(PK30=1,NS31&lt;0),-1,1)*(DO31-$C$15)/($C$14-$C$15)*$C$12*$C$21-$C$33*MA31/BA$6 -  PK30*$C$33/$C$21,EK30/$C$19),MAX(FG$8:FG30)*-1)</f>
        <v>0.2728382670991143</v>
      </c>
      <c r="FH31" s="259">
        <f>MAX(MIN(IF(AND(PL30=1,NT31&lt;0),-1,1)*(DP31-$C$15)/($C$14-$C$15)*$C$12*$C$21-$C$33*MB31/BB$6 -  PL30*$C$33/$C$21,EL30/$C$19),MAX(FH$8:FH30)*-1)</f>
        <v>0.30396248104932555</v>
      </c>
      <c r="FI31" s="259">
        <f>MAX(MIN(IF(AND(PM30=1,NU31&lt;0),-1,1)*(DQ31-$C$15)/($C$14-$C$15)*$C$12*$C$21-$C$33*MC31/BC$6 -  PM30*$C$33/$C$21,EM30/$C$19),MAX(FI$8:FI30)*-1)</f>
        <v>0.18150171171460722</v>
      </c>
      <c r="FJ31" s="259">
        <f>MAX(MIN(IF(AND(PN30=1,NV31&lt;0),-1,1)*(DR31-$C$15)/($C$14-$C$15)*$C$12*$C$21-$C$33*MD31/BD$6 -  PN30*$C$33/$C$21,EN30/$C$19),MAX(FJ$8:FJ30)*-1)</f>
        <v>0.12991074835713959</v>
      </c>
      <c r="FK31" s="259">
        <f>MAX(MIN(IF(AND(PO30=1,NW31&lt;0),-1,1)*(DS31-$C$15)/($C$14-$C$15)*$C$12*$C$21-$C$33*ME31/BE$6 -  PO30*$C$33/$C$21,EO30/$C$19),MAX(FK$8:FK30)*-1)</f>
        <v>0.10396772791528008</v>
      </c>
      <c r="FL31" s="259">
        <f>MAX(MIN(IF(AND(PP30=1,NX31&lt;0),-1,1)*(DT31-$C$15)/($C$14-$C$15)*$C$12*$C$21-$C$33*MF31/BF$6 -  PP30*$C$33/$C$21,EP30/$C$19),MAX(FL$8:FL30)*-1)</f>
        <v>8.9881025010605908E-2</v>
      </c>
      <c r="FM31" s="259">
        <f>MAX(MIN(IF(AND(PQ30=1,NY31&lt;0),-1,1)*(DU31-$C$15)/($C$14-$C$15)*$C$12*$C$21-$C$33*MG31/BG$6 -  PQ30*$C$33/$C$21,EQ30/$C$19),MAX(FM$8:FM30)*-1)</f>
        <v>8.1633995696294315E-2</v>
      </c>
      <c r="FN31" s="259">
        <f>MAX(MIN(IF(AND(PR30=1,NZ31&lt;0),-1,1)*(DV31-$C$15)/($C$14-$C$15)*$C$12*$C$21-$C$33*MH31/BH$6 -  PR30*$C$33/$C$21,ER30/$C$19),MAX(FN$8:FN30)*-1)</f>
        <v>7.6993628298793554E-2</v>
      </c>
      <c r="FO31" s="259">
        <f>MAX(MIN(IF(AND(PS30=1,OA31&lt;0),-1,1)*(DW31-$C$15)/($C$14-$C$15)*$C$12*$C$21-$C$33*MI31/BI$6 -  PS30*$C$33/$C$21,ES30/$C$19),MAX(FO$8:FO30)*-1)</f>
        <v>7.5959960943508625E-2</v>
      </c>
      <c r="FP31" s="61">
        <f t="shared" si="118"/>
        <v>0.92000000000000026</v>
      </c>
      <c r="FQ31" s="260">
        <f>IF(AND(KS31=1,OY31=1),0,MIN((ABS(($C$14-$C$15)*EU31/$C$12/$C$21)+$C$15)/$C$21,DC31))</f>
        <v>8.3400486510841656</v>
      </c>
      <c r="FR31" s="260">
        <f>IF(AND(KT31=1,OZ31=1),0,MIN((ABS(($C$14-$C$15)*EV31/$C$12/$C$21)+$C$15)/$C$21,DD31))</f>
        <v>69.489348651037389</v>
      </c>
      <c r="FS31" s="260">
        <f>IF(AND(KU31=1,PA31=1),0,MIN((ABS(($C$14-$C$15)*EW31/$C$12/$C$21)+$C$15)/$C$21,DE31))</f>
        <v>61.929324353517899</v>
      </c>
      <c r="FT31" s="260">
        <f>IF(AND(KV31=1,PB31=1),0,MIN((ABS(($C$14-$C$15)*EX31/$C$12/$C$21)+$C$15)/$C$21,DF31))</f>
        <v>50.775938380911001</v>
      </c>
      <c r="FU31" s="260">
        <f>IF(AND(KW31=1,PC31=1),0,MIN((ABS(($C$14-$C$15)*EY31/$C$12/$C$21)+$C$15)/$C$21,DG31))</f>
        <v>36.517822485682551</v>
      </c>
      <c r="FV31" s="260">
        <f>IF(AND(KX31=1,PD31=1),0,MIN((ABS(($C$14-$C$15)*EZ31/$C$12/$C$21)+$C$15)/$C$21,DH31))</f>
        <v>23.138632094091104</v>
      </c>
      <c r="FW31" s="260">
        <f>IF(AND(KY31=1,PE31=1),0,MIN((ABS(($C$14-$C$15)*FA31/$C$12/$C$21)+$C$15)/$C$21,DI31))</f>
        <v>13.279674790410017</v>
      </c>
      <c r="FX31" s="260">
        <f>IF(AND(KZ31=1,PF31=1),0,MIN((ABS(($C$14-$C$15)*FB31/$C$12/$C$21)+$C$15)/$C$21,DJ31))</f>
        <v>7.3974196639387753</v>
      </c>
      <c r="FY31" s="260">
        <f>IF(AND(LA31=1,PG31=1),0,MIN((ABS(($C$14-$C$15)*FC31/$C$12/$C$21)+$C$15)/$C$21,DK31))</f>
        <v>4.6625459376028209</v>
      </c>
      <c r="FZ31" s="260">
        <f>IF(AND(LB31=1,PH31=1),0,MIN((ABS(($C$14-$C$15)*FD31/$C$12/$C$21)+$C$15)/$C$21,DL31))</f>
        <v>3.5854085655720809</v>
      </c>
      <c r="GA31" s="260">
        <f>IF(AND(LC31=1,PI31=1),0,MIN((ABS(($C$14-$C$15)*FE31/$C$12/$C$21)+$C$15)/$C$21,DM31))</f>
        <v>3.2374242225439742</v>
      </c>
      <c r="GB31" s="260">
        <f>IF(AND(LD31=1,PJ31=1),0,MIN((ABS(($C$14-$C$15)*FF31/$C$12/$C$21)+$C$15)/$C$21,DN31))</f>
        <v>18.41956502869343</v>
      </c>
      <c r="GC31" s="260">
        <f>IF(AND(LE31=1,PK31=1),0,MIN((ABS(($C$14-$C$15)*FG31/$C$12/$C$21)+$C$15)/$C$21,DO31))</f>
        <v>21.857008149250358</v>
      </c>
      <c r="GD31" s="260">
        <f>IF(AND(LF31=1,PL31=1),0,MIN((ABS(($C$14-$C$15)*FH31/$C$12/$C$21)+$C$15)/$C$21,DP31))</f>
        <v>23.99414877987833</v>
      </c>
      <c r="GE31" s="260">
        <f>IF(AND(LG31=1,PM31=1),0,MIN((ABS(($C$14-$C$15)*FI31/$C$12/$C$21)+$C$15)/$C$21,DQ31))</f>
        <v>15.585393904274152</v>
      </c>
      <c r="GF31" s="260">
        <f>IF(AND(LH31=1,PN31=1),0,MIN((ABS(($C$14-$C$15)*FJ31/$C$12/$C$21)+$C$15)/$C$21,DR31))</f>
        <v>12.042906240461694</v>
      </c>
      <c r="GG31" s="260">
        <f>IF(AND(LI31=1,PO31=1),0,MIN((ABS(($C$14-$C$15)*FK31/$C$12/$C$21)+$C$15)/$C$21,DS31))</f>
        <v>10.26153167607262</v>
      </c>
      <c r="GH31" s="260">
        <f>IF(AND(LJ31=1,PP31=1),0,MIN((ABS(($C$14-$C$15)*FL31/$C$12/$C$21)+$C$15)/$C$21,DT31))</f>
        <v>9.2942698143811722</v>
      </c>
      <c r="GI31" s="260">
        <f>IF(AND(LK31=1,PQ31=1),0,MIN((ABS(($C$14-$C$15)*FM31/$C$12/$C$21)+$C$15)/$C$21,DU31))</f>
        <v>8.727988479283372</v>
      </c>
      <c r="GJ31" s="260">
        <f>IF(AND(LL31=1,PR31=1),0,MIN((ABS(($C$14-$C$15)*FN31/$C$12/$C$21)+$C$15)/$C$21,DV31))</f>
        <v>8.4093581767766334</v>
      </c>
      <c r="GK31" s="260">
        <f>IF(AND(LM31=1,PS31=1),0,MIN((ABS(($C$14-$C$15)*FO31/$C$12/$C$21)+$C$15)/$C$21,DW31))</f>
        <v>8.3383815247375814</v>
      </c>
      <c r="GL31" s="61">
        <f t="shared" si="119"/>
        <v>0.92000000000000026</v>
      </c>
      <c r="GM31" s="57">
        <f>IF(AND(KS30=1,OY30=1),0,EU31*$C$19/S$6/$C$24/$C$23*3.39*$C$21)</f>
        <v>1.9666172092770315</v>
      </c>
      <c r="GN31" s="57">
        <f>IF(AND(KT30=1,OZ30=1),0,EV31*$C$19/T$6/$C$24/$C$23*3.39*$C$21)</f>
        <v>7.6755779824063186</v>
      </c>
      <c r="GO31" s="57">
        <f>IF(AND(KU30=1,PA30=1),0,EW31*$C$19/U$6/$C$24/$C$23*3.39*$C$21)</f>
        <v>9.3408149865707255</v>
      </c>
      <c r="GP31" s="57">
        <f>IF(AND(KV30=1,PB30=1),0,EX31*$C$19/V$6/$C$24/$C$23*3.39*$C$21)</f>
        <v>9.4999075986296262</v>
      </c>
      <c r="GQ31" s="57">
        <f>IF(AND(KW30=1,PC30=1),0,EY31*$C$19/W$6/$C$24/$C$23*3.39*$C$21)</f>
        <v>8.2239557940040324</v>
      </c>
      <c r="GR31" s="57">
        <f>IF(AND(KX30=1,PD30=1),0,EZ31*$C$19/X$6/$C$24/$C$23*3.39*$C$21)</f>
        <v>5.8680679466423333</v>
      </c>
      <c r="GS31" s="57">
        <f>IF(AND(KY30=1,PE30=1),0,FA31*$C$19/Y$6/$C$24/$C$23*3.39*$C$21)</f>
        <v>3.4541707119788443</v>
      </c>
      <c r="GT31" s="57">
        <f>IF(AND(KZ30=1,PF30=1),0,FB31*$C$19/Z$6/$C$24/$C$23*3.39*$C$21)</f>
        <v>1.6542796333929544</v>
      </c>
      <c r="GU31" s="57">
        <f>IF(AND(LA30=1,PG30=1),0,FC31*$C$19/AA$6/$C$24/$C$23*3.39*$C$21)</f>
        <v>0.66816618348632517</v>
      </c>
      <c r="GV31" s="57">
        <f>IF(AND(LB30=1,PH30=1),0,FD31*$C$19/AB$6/$C$24/$C$23*3.39*$C$21)</f>
        <v>0.22251686539631327</v>
      </c>
      <c r="GW31" s="57">
        <f>IF(AND(LC30=1,PI30=1),0,FE31*$C$19/AC$6/$C$24/$C$23*3.39*$C$21)</f>
        <v>6.0593414775380522E-2</v>
      </c>
      <c r="GX31" s="57">
        <f>IF(AND(LD30=1,PJ30=1),0,FF31*$C$19/AD$6/$C$24/$C$23*3.39*$C$21)</f>
        <v>5.7658971653417836</v>
      </c>
      <c r="GY31" s="57">
        <f>IF(AND(LE30=1,PK30=1),0,FG31*$C$19/AE$6/$C$24/$C$23*3.39*$C$21)</f>
        <v>7.0615752771464155</v>
      </c>
      <c r="GZ31" s="57">
        <f>IF(AND(LF30=1,PL30=1),0,FH31*$C$19/AF$6/$C$24/$C$23*3.39*$C$21)</f>
        <v>7.8671293590142106</v>
      </c>
      <c r="HA31" s="57">
        <f>IF(AND(LG30=1,PM30=1),0,FI31*$C$19/AG$6/$C$24/$C$23*3.39*$C$21)</f>
        <v>4.6976108367453673</v>
      </c>
      <c r="HB31" s="57">
        <f>IF(AND(LH30=1,PN30=1),0,FJ31*$C$19/AH$6/$C$24/$C$23*3.39*$C$21)</f>
        <v>3.3623382034643639</v>
      </c>
      <c r="HC31" s="57">
        <f>IF(AND(LI30=1,PO30=1),0,FK31*$C$19/AI$6/$C$24/$C$23*3.39*$C$21)</f>
        <v>2.6908833019413736</v>
      </c>
      <c r="HD31" s="57">
        <f>IF(AND(LJ30=1,PP30=1),0,FL31*$C$19/AJ$6/$C$24/$C$23*3.39*$C$21)</f>
        <v>2.3262925353095882</v>
      </c>
      <c r="HE31" s="57">
        <f>IF(AND(LK30=1,PQ30=1),0,FM31*$C$19/AK$6/$C$24/$C$23*3.39*$C$21)</f>
        <v>2.1128436707678389</v>
      </c>
      <c r="HF31" s="57">
        <f>IF(AND(LL30=1,PR30=1),0,FN31*$C$19/AL$6/$C$24/$C$23*3.39*$C$21)</f>
        <v>1.9927421027602845</v>
      </c>
      <c r="HG31" s="57">
        <f>IF(AND(LM30=1,PS30=1),0,FO31*$C$19/AM$6/$C$24/$C$23*3.39*$C$21)</f>
        <v>1.9659888180451983</v>
      </c>
      <c r="HH31" s="61">
        <f t="shared" si="120"/>
        <v>0.92000000000000026</v>
      </c>
      <c r="HI31" s="57">
        <f t="shared" si="121"/>
        <v>1.9666172092770315</v>
      </c>
      <c r="HJ31" s="57">
        <f t="shared" si="122"/>
        <v>7.6755779824063186</v>
      </c>
      <c r="HK31" s="57">
        <f t="shared" si="123"/>
        <v>9.3408149865707255</v>
      </c>
      <c r="HL31" s="57">
        <f t="shared" si="124"/>
        <v>9.4999075986296262</v>
      </c>
      <c r="HM31" s="57">
        <f t="shared" si="125"/>
        <v>8.2239557940040324</v>
      </c>
      <c r="HN31" s="57">
        <f t="shared" si="126"/>
        <v>5.8680679466423333</v>
      </c>
      <c r="HO31" s="57">
        <f t="shared" si="127"/>
        <v>3.4541707119788443</v>
      </c>
      <c r="HP31" s="57">
        <f t="shared" si="128"/>
        <v>1.6542796333929544</v>
      </c>
      <c r="HQ31" s="57">
        <f t="shared" si="129"/>
        <v>0.66816618348632517</v>
      </c>
      <c r="HR31" s="57">
        <f t="shared" si="130"/>
        <v>0.22251686539631327</v>
      </c>
      <c r="HS31" s="57">
        <f t="shared" si="131"/>
        <v>6.0593414775380522E-2</v>
      </c>
      <c r="HT31" s="57">
        <f t="shared" si="132"/>
        <v>5.7658971653417836</v>
      </c>
      <c r="HU31" s="57">
        <f t="shared" si="133"/>
        <v>7.0615752771464155</v>
      </c>
      <c r="HV31" s="57">
        <f t="shared" si="134"/>
        <v>7.8671293590142106</v>
      </c>
      <c r="HW31" s="57">
        <f t="shared" si="135"/>
        <v>4.6976108367453673</v>
      </c>
      <c r="HX31" s="57">
        <f t="shared" si="136"/>
        <v>3.3623382034643639</v>
      </c>
      <c r="HY31" s="57">
        <f t="shared" si="137"/>
        <v>2.6908833019413736</v>
      </c>
      <c r="HZ31" s="57">
        <f t="shared" si="138"/>
        <v>2.3262925353095882</v>
      </c>
      <c r="IA31" s="57">
        <f t="shared" si="139"/>
        <v>2.1128436707678389</v>
      </c>
      <c r="IB31" s="57">
        <f t="shared" si="140"/>
        <v>1.9927421027602845</v>
      </c>
      <c r="IC31" s="57">
        <f t="shared" si="141"/>
        <v>1.9659888180451983</v>
      </c>
      <c r="ID31" s="61">
        <f t="shared" si="142"/>
        <v>0.92000000000000026</v>
      </c>
      <c r="IE31" s="57">
        <f t="shared" si="143"/>
        <v>11.588467491200829</v>
      </c>
      <c r="IF31" s="57">
        <f t="shared" si="144"/>
        <v>7.4736888634287224</v>
      </c>
      <c r="IG31" s="57">
        <f t="shared" si="145"/>
        <v>7.9659178819525458</v>
      </c>
      <c r="IH31" s="57">
        <f t="shared" si="146"/>
        <v>8.6791709691430707</v>
      </c>
      <c r="II31" s="57">
        <f t="shared" si="147"/>
        <v>9.6220457684294107</v>
      </c>
      <c r="IJ31" s="57">
        <f t="shared" si="148"/>
        <v>10.52947096051612</v>
      </c>
      <c r="IK31" s="57">
        <f t="shared" si="149"/>
        <v>11.224017575759595</v>
      </c>
      <c r="IL31" s="57">
        <f t="shared" si="150"/>
        <v>11.660129758805796</v>
      </c>
      <c r="IM31" s="57">
        <f t="shared" si="151"/>
        <v>11.874894515231405</v>
      </c>
      <c r="IN31" s="57">
        <f t="shared" si="152"/>
        <v>11.965066048424086</v>
      </c>
      <c r="IO31" s="57">
        <f t="shared" si="153"/>
        <v>11.996291137898329</v>
      </c>
      <c r="IP31" s="57">
        <f t="shared" si="154"/>
        <v>10.943463473724275</v>
      </c>
      <c r="IQ31" s="57">
        <f t="shared" si="155"/>
        <v>10.704322832566028</v>
      </c>
      <c r="IR31" s="57">
        <f t="shared" si="156"/>
        <v>10.465182191407781</v>
      </c>
      <c r="IS31" s="57">
        <f t="shared" si="157"/>
        <v>11.021689386257924</v>
      </c>
      <c r="IT31" s="57">
        <f t="shared" si="158"/>
        <v>11.29672734571751</v>
      </c>
      <c r="IU31" s="57">
        <f t="shared" si="159"/>
        <v>11.436517455386266</v>
      </c>
      <c r="IV31" s="57">
        <f t="shared" si="160"/>
        <v>11.5128534024528</v>
      </c>
      <c r="IW31" s="57">
        <f t="shared" si="161"/>
        <v>11.557689174413103</v>
      </c>
      <c r="IX31" s="57">
        <f t="shared" si="162"/>
        <v>11.582964841476107</v>
      </c>
      <c r="IY31" s="57">
        <f t="shared" si="163"/>
        <v>11.588599868716532</v>
      </c>
      <c r="IZ31" s="61">
        <f t="shared" si="164"/>
        <v>0.92000000000000026</v>
      </c>
      <c r="JA31" s="260" t="e">
        <f t="shared" si="240"/>
        <v>#N/A</v>
      </c>
      <c r="JB31" s="260" t="e">
        <f t="shared" si="241"/>
        <v>#N/A</v>
      </c>
      <c r="JC31" s="260" t="e">
        <f t="shared" si="242"/>
        <v>#N/A</v>
      </c>
      <c r="JD31" s="260" t="e">
        <f t="shared" si="243"/>
        <v>#N/A</v>
      </c>
      <c r="JE31" s="260" t="e">
        <f t="shared" si="244"/>
        <v>#N/A</v>
      </c>
      <c r="JF31" s="260" t="e">
        <f t="shared" si="245"/>
        <v>#N/A</v>
      </c>
      <c r="JG31" s="260" t="e">
        <f t="shared" si="246"/>
        <v>#N/A</v>
      </c>
      <c r="JH31" s="260" t="e">
        <f t="shared" si="247"/>
        <v>#N/A</v>
      </c>
      <c r="JI31" s="260" t="e">
        <f t="shared" si="248"/>
        <v>#N/A</v>
      </c>
      <c r="JJ31" s="260" t="e">
        <f t="shared" si="249"/>
        <v>#N/A</v>
      </c>
      <c r="JK31" s="260" t="e">
        <f t="shared" si="250"/>
        <v>#N/A</v>
      </c>
      <c r="JL31" s="260" t="e">
        <f t="shared" si="251"/>
        <v>#N/A</v>
      </c>
      <c r="JM31" s="260" t="e">
        <f t="shared" si="252"/>
        <v>#N/A</v>
      </c>
      <c r="JN31" s="260" t="e">
        <f t="shared" si="253"/>
        <v>#N/A</v>
      </c>
      <c r="JO31" s="260" t="e">
        <f t="shared" si="254"/>
        <v>#N/A</v>
      </c>
      <c r="JP31" s="260" t="e">
        <f t="shared" si="255"/>
        <v>#N/A</v>
      </c>
      <c r="JQ31" s="260" t="e">
        <f t="shared" si="256"/>
        <v>#N/A</v>
      </c>
      <c r="JR31" s="260" t="e">
        <f t="shared" si="257"/>
        <v>#N/A</v>
      </c>
      <c r="JS31" s="260" t="e">
        <f t="shared" si="258"/>
        <v>#N/A</v>
      </c>
      <c r="JT31" s="260" t="e">
        <f t="shared" si="259"/>
        <v>#N/A</v>
      </c>
      <c r="JU31" s="260" t="e">
        <f t="shared" si="260"/>
        <v>#N/A</v>
      </c>
      <c r="JV31" s="61">
        <f t="shared" si="166"/>
        <v>0.92000000000000026</v>
      </c>
      <c r="JW31" s="46">
        <f>IF(AND(KS31=0,HI31&lt;=$C$40),1,0)</f>
        <v>0</v>
      </c>
      <c r="JX31" s="46">
        <f>IF(AND(KT31=0,HJ31&lt;=$C$40),1,0)</f>
        <v>0</v>
      </c>
      <c r="JY31" s="46">
        <f>IF(AND(KU31=0,HK31&lt;=$C$40),1,0)</f>
        <v>0</v>
      </c>
      <c r="JZ31" s="46">
        <f>IF(AND(KV31=0,HL31&lt;=$C$40),1,0)</f>
        <v>0</v>
      </c>
      <c r="KA31" s="46">
        <f>IF(AND(KW31=0,HM31&lt;=$C$40),1,0)</f>
        <v>0</v>
      </c>
      <c r="KB31" s="46">
        <f>IF(AND(KX31=0,HN31&lt;=$C$40),1,0)</f>
        <v>0</v>
      </c>
      <c r="KC31" s="46">
        <f>IF(AND(KY31=0,HO31&lt;=$C$40),1,0)</f>
        <v>0</v>
      </c>
      <c r="KD31" s="46">
        <f>IF(AND(KZ31=0,HP31&lt;=$C$40),1,0)</f>
        <v>0</v>
      </c>
      <c r="KE31" s="46">
        <f>IF(AND(LA31=0,HQ31&lt;=$C$40),1,0)</f>
        <v>0</v>
      </c>
      <c r="KF31" s="46">
        <f>IF(AND(LB31=0,HR31&lt;=$C$40),1,0)</f>
        <v>0</v>
      </c>
      <c r="KG31" s="46">
        <f>IF(AND(LC31=0,HS31&lt;=$C$40),1,0)</f>
        <v>1</v>
      </c>
      <c r="KH31" s="46">
        <f>IF(AND(LD31=0,HT31&lt;=$C$40),1,0)</f>
        <v>0</v>
      </c>
      <c r="KI31" s="46">
        <f>IF(AND(LE31=0,HU31&lt;=$C$40),1,0)</f>
        <v>0</v>
      </c>
      <c r="KJ31" s="46">
        <f>IF(AND(LF31=0,HV31&lt;=$C$40),1,0)</f>
        <v>0</v>
      </c>
      <c r="KK31" s="46">
        <f>IF(AND(LG31=0,HW31&lt;=$C$40),1,0)</f>
        <v>0</v>
      </c>
      <c r="KL31" s="46">
        <f>IF(AND(LH31=0,HX31&lt;=$C$40),1,0)</f>
        <v>0</v>
      </c>
      <c r="KM31" s="46">
        <f>IF(AND(LI31=0,HY31&lt;=$C$40),1,0)</f>
        <v>0</v>
      </c>
      <c r="KN31" s="46">
        <f>IF(AND(LJ31=0,HZ31&lt;=$C$40),1,0)</f>
        <v>0</v>
      </c>
      <c r="KO31" s="46">
        <f>IF(AND(LK31=0,IA31&lt;=$C$40),1,0)</f>
        <v>0</v>
      </c>
      <c r="KP31" s="46">
        <f>IF(AND(LL31=0,IB31&lt;=$C$40),1,0)</f>
        <v>0</v>
      </c>
      <c r="KQ31" s="46">
        <f>IF(AND(LM31=0,IC31&lt;=$C$40),1,0)</f>
        <v>0</v>
      </c>
      <c r="KR31" s="61">
        <f t="shared" si="167"/>
        <v>0.92000000000000026</v>
      </c>
      <c r="KS31" s="1">
        <f>IF(OR(KS30=1,AND(OY31=1,LO31&lt;=$C$41)),1,0)</f>
        <v>0</v>
      </c>
      <c r="KT31" s="1">
        <f>IF(OR(KT30=1,AND(OZ31=1,LP31&lt;=$C$41)),1,0)</f>
        <v>0</v>
      </c>
      <c r="KU31" s="1">
        <f>IF(OR(KU30=1,AND(PA31=1,LQ31&lt;=$C$41)),1,0)</f>
        <v>0</v>
      </c>
      <c r="KV31" s="1">
        <f>IF(OR(KV30=1,AND(PB31=1,LR31&lt;=$C$41)),1,0)</f>
        <v>0</v>
      </c>
      <c r="KW31" s="1">
        <f>IF(OR(KW30=1,AND(PC31=1,LS31&lt;=$C$41)),1,0)</f>
        <v>0</v>
      </c>
      <c r="KX31" s="1">
        <f>IF(OR(KX30=1,AND(PD31=1,LT31&lt;=$C$41)),1,0)</f>
        <v>0</v>
      </c>
      <c r="KY31" s="1">
        <f>IF(OR(KY30=1,AND(PE31=1,LU31&lt;=$C$41)),1,0)</f>
        <v>0</v>
      </c>
      <c r="KZ31" s="1">
        <f>IF(OR(KZ30=1,AND(PF31=1,LV31&lt;=$C$41)),1,0)</f>
        <v>0</v>
      </c>
      <c r="LA31" s="1">
        <f>IF(OR(LA30=1,AND(PG31=1,LW31&lt;=$C$41)),1,0)</f>
        <v>0</v>
      </c>
      <c r="LB31" s="1">
        <f>IF(OR(LB30=1,AND(PH31=1,LX31&lt;=$C$41)),1,0)</f>
        <v>0</v>
      </c>
      <c r="LC31" s="1">
        <f>IF(OR(LC30=1,AND(PI31=1,LY31&lt;=$C$41)),1,0)</f>
        <v>0</v>
      </c>
      <c r="LD31" s="1">
        <f>IF(OR(LD30=1,AND(PJ31=1,LZ31&lt;=$C$41)),1,0)</f>
        <v>0</v>
      </c>
      <c r="LE31" s="1">
        <f>IF(OR(LE30=1,AND(PK31=1,MA31&lt;=$C$41)),1,0)</f>
        <v>0</v>
      </c>
      <c r="LF31" s="1">
        <f>IF(OR(LF30=1,AND(PL31=1,MB31&lt;=$C$41)),1,0)</f>
        <v>0</v>
      </c>
      <c r="LG31" s="1">
        <f>IF(OR(LG30=1,AND(PM31=1,MC31&lt;=$C$41)),1,0)</f>
        <v>0</v>
      </c>
      <c r="LH31" s="1">
        <f>IF(OR(LH30=1,AND(PN31=1,MD31&lt;=$C$41)),1,0)</f>
        <v>0</v>
      </c>
      <c r="LI31" s="1">
        <f>IF(OR(LI30=1,AND(PO31=1,ME31&lt;=$C$41)),1,0)</f>
        <v>0</v>
      </c>
      <c r="LJ31" s="1">
        <f>IF(OR(LJ30=1,AND(PP31=1,MF31&lt;=$C$41)),1,0)</f>
        <v>0</v>
      </c>
      <c r="LK31" s="1">
        <f>IF(OR(LK30=1,AND(PQ31=1,MG31&lt;=$C$41)),1,0)</f>
        <v>0</v>
      </c>
      <c r="LL31" s="1">
        <f>IF(OR(LL30=1,AND(PR31=1,MH31&lt;=$C$41)),1,0)</f>
        <v>0</v>
      </c>
      <c r="LM31" s="1">
        <f>IF(OR(LM30=1,AND(PS31=1,MI31&lt;=$C$41)),1,0)</f>
        <v>0</v>
      </c>
      <c r="LN31" s="61">
        <f t="shared" si="168"/>
        <v>0.92000000000000026</v>
      </c>
      <c r="LO31" s="57">
        <f t="shared" si="169"/>
        <v>11.309310501454128</v>
      </c>
      <c r="LP31" s="57">
        <f t="shared" si="170"/>
        <v>7.328217475160038</v>
      </c>
      <c r="LQ31" s="57">
        <f t="shared" si="171"/>
        <v>9.8131309995805669</v>
      </c>
      <c r="LR31" s="57">
        <f t="shared" si="172"/>
        <v>11.533995140914977</v>
      </c>
      <c r="LS31" s="57">
        <f t="shared" si="173"/>
        <v>12.447444824292175</v>
      </c>
      <c r="LT31" s="57">
        <f t="shared" si="174"/>
        <v>12.548781227839621</v>
      </c>
      <c r="LU31" s="57">
        <f t="shared" si="175"/>
        <v>11.990638513149653</v>
      </c>
      <c r="LV31" s="57">
        <f t="shared" si="176"/>
        <v>11.104190811218634</v>
      </c>
      <c r="LW31" s="57">
        <f t="shared" si="177"/>
        <v>10.129137033030123</v>
      </c>
      <c r="LX31" s="57">
        <f t="shared" si="178"/>
        <v>9.2198286926899158</v>
      </c>
      <c r="LY31" s="57">
        <f t="shared" si="179"/>
        <v>8.423491887830151</v>
      </c>
      <c r="LZ31" s="57">
        <f t="shared" si="180"/>
        <v>6.665657292312166</v>
      </c>
      <c r="MA31" s="57">
        <f t="shared" si="181"/>
        <v>8.1635241475091664</v>
      </c>
      <c r="MB31" s="57">
        <f t="shared" si="182"/>
        <v>9.6613910027061678</v>
      </c>
      <c r="MC31" s="57">
        <f t="shared" si="183"/>
        <v>10.572070588383191</v>
      </c>
      <c r="MD31" s="57">
        <f t="shared" si="184"/>
        <v>10.940171480300821</v>
      </c>
      <c r="ME31" s="57">
        <f t="shared" si="185"/>
        <v>11.119706544988965</v>
      </c>
      <c r="MF31" s="57">
        <f t="shared" si="186"/>
        <v>11.215671444050866</v>
      </c>
      <c r="MG31" s="57">
        <f t="shared" si="187"/>
        <v>11.271364282307502</v>
      </c>
      <c r="MH31" s="57">
        <f t="shared" si="188"/>
        <v>11.302543315879412</v>
      </c>
      <c r="MI31" s="57">
        <f t="shared" si="189"/>
        <v>11.309473209124002</v>
      </c>
      <c r="MJ31" s="61">
        <f t="shared" si="190"/>
        <v>0.92000000000000026</v>
      </c>
      <c r="MK31" s="57" t="e">
        <f>IF(AND(ABS(CG31)&gt;0,EU31*$C$19&gt;=DY30,NG31&lt;&gt;0),3,NA())</f>
        <v>#N/A</v>
      </c>
      <c r="ML31" s="57" t="e">
        <f t="shared" si="261"/>
        <v>#N/A</v>
      </c>
      <c r="MM31" s="57" t="e">
        <f t="shared" si="262"/>
        <v>#N/A</v>
      </c>
      <c r="MN31" s="57" t="e">
        <f t="shared" si="263"/>
        <v>#N/A</v>
      </c>
      <c r="MO31" s="57" t="e">
        <f t="shared" si="264"/>
        <v>#N/A</v>
      </c>
      <c r="MP31" s="57" t="e">
        <f t="shared" si="265"/>
        <v>#N/A</v>
      </c>
      <c r="MQ31" s="57" t="e">
        <f t="shared" si="266"/>
        <v>#N/A</v>
      </c>
      <c r="MR31" s="57" t="e">
        <f t="shared" si="267"/>
        <v>#N/A</v>
      </c>
      <c r="MS31" s="57" t="e">
        <f t="shared" si="268"/>
        <v>#N/A</v>
      </c>
      <c r="MT31" s="57" t="e">
        <f t="shared" si="269"/>
        <v>#N/A</v>
      </c>
      <c r="MU31" s="57" t="e">
        <f t="shared" si="270"/>
        <v>#N/A</v>
      </c>
      <c r="MV31" s="57" t="e">
        <f t="shared" si="271"/>
        <v>#N/A</v>
      </c>
      <c r="MW31" s="57" t="e">
        <f t="shared" si="272"/>
        <v>#N/A</v>
      </c>
      <c r="MX31" s="57" t="e">
        <f t="shared" si="273"/>
        <v>#N/A</v>
      </c>
      <c r="MY31" s="57" t="e">
        <f t="shared" si="274"/>
        <v>#N/A</v>
      </c>
      <c r="MZ31" s="57" t="e">
        <f t="shared" si="275"/>
        <v>#N/A</v>
      </c>
      <c r="NA31" s="57" t="e">
        <f t="shared" si="276"/>
        <v>#N/A</v>
      </c>
      <c r="NB31" s="57" t="e">
        <f t="shared" si="277"/>
        <v>#N/A</v>
      </c>
      <c r="NC31" s="57" t="e">
        <f t="shared" si="278"/>
        <v>#N/A</v>
      </c>
      <c r="ND31" s="57" t="e">
        <f t="shared" si="279"/>
        <v>#N/A</v>
      </c>
      <c r="NE31" s="57" t="e">
        <f t="shared" si="280"/>
        <v>#N/A</v>
      </c>
      <c r="NF31" s="61">
        <f t="shared" si="211"/>
        <v>0.92000000000000026</v>
      </c>
      <c r="NG31" s="260">
        <f>IF(OY30=0,MIN('Drive Train'!$F$35-FQ30*$C$19*'Drive Train'!$F$39,NG30+$C$39)-$C$7,IF(LO30-1&lt;=0,0,IF($C$37=Motors!$C$29,MAX(MAX(NG$8:NG30)*-1,NG30-$C$39),MAX(0,MAX(NG$8:NG30)*-1,NG30-$C$39))))</f>
        <v>11.588467491200829</v>
      </c>
      <c r="NH31" s="260">
        <f>IF(OZ30=0,MIN('Drive Train'!$F$35-FR30*$C$19*'Drive Train'!$F$39,NH30+$C$39)-$C$7,IF(LP30-1&lt;=0,0,IF($C$37=Motors!$C$29,MAX(MAX(NH$8:NH30)*-1,NH30-$C$39),MAX(0,MAX(NH$8:NH30)*-1,NH30-$C$39))))</f>
        <v>7.4736888634287224</v>
      </c>
      <c r="NI31" s="260">
        <f>IF(PA30=0,MIN('Drive Train'!$F$35-FS30*$C$19*'Drive Train'!$F$39,NI30+$C$39)-$C$7,IF(LQ30-1&lt;=0,0,IF($C$37=Motors!$C$29,MAX(MAX(NI$8:NI30)*-1,NI30-$C$39),MAX(0,MAX(NI$8:NI30)*-1,NI30-$C$39))))</f>
        <v>7.9659178819525458</v>
      </c>
      <c r="NJ31" s="260">
        <f>IF(PB30=0,MIN('Drive Train'!$F$35-FT30*$C$19*'Drive Train'!$F$39,NJ30+$C$39)-$C$7,IF(LR30-1&lt;=0,0,IF($C$37=Motors!$C$29,MAX(MAX(NJ$8:NJ30)*-1,NJ30-$C$39),MAX(0,MAX(NJ$8:NJ30)*-1,NJ30-$C$39))))</f>
        <v>8.6791709691430707</v>
      </c>
      <c r="NK31" s="260">
        <f>IF(PC30=0,MIN('Drive Train'!$F$35-FU30*$C$19*'Drive Train'!$F$39,NK30+$C$39)-$C$7,IF(LS30-1&lt;=0,0,IF($C$37=Motors!$C$29,MAX(MAX(NK$8:NK30)*-1,NK30-$C$39),MAX(0,MAX(NK$8:NK30)*-1,NK30-$C$39))))</f>
        <v>9.6220457684294107</v>
      </c>
      <c r="NL31" s="260">
        <f>IF(PD30=0,MIN('Drive Train'!$F$35-FV30*$C$19*'Drive Train'!$F$39,NL30+$C$39)-$C$7,IF(LT30-1&lt;=0,0,IF($C$37=Motors!$C$29,MAX(MAX(NL$8:NL30)*-1,NL30-$C$39),MAX(0,MAX(NL$8:NL30)*-1,NL30-$C$39))))</f>
        <v>10.52947096051612</v>
      </c>
      <c r="NM31" s="260">
        <f>IF(PE30=0,MIN('Drive Train'!$F$35-FW30*$C$19*'Drive Train'!$F$39,NM30+$C$39)-$C$7,IF(LU30-1&lt;=0,0,IF($C$37=Motors!$C$29,MAX(MAX(NM$8:NM30)*-1,NM30-$C$39),MAX(0,MAX(NM$8:NM30)*-1,NM30-$C$39))))</f>
        <v>11.224017575759595</v>
      </c>
      <c r="NN31" s="260">
        <f>IF(PF30=0,MIN('Drive Train'!$F$35-FX30*$C$19*'Drive Train'!$F$39,NN30+$C$39)-$C$7,IF(LV30-1&lt;=0,0,IF($C$37=Motors!$C$29,MAX(MAX(NN$8:NN30)*-1,NN30-$C$39),MAX(0,MAX(NN$8:NN30)*-1,NN30-$C$39))))</f>
        <v>11.660129758805796</v>
      </c>
      <c r="NO31" s="260">
        <f>IF(PG30=0,MIN('Drive Train'!$F$35-FY30*$C$19*'Drive Train'!$F$39,NO30+$C$39)-$C$7,IF(LW30-1&lt;=0,0,IF($C$37=Motors!$C$29,MAX(MAX(NO$8:NO30)*-1,NO30-$C$39),MAX(0,MAX(NO$8:NO30)*-1,NO30-$C$39))))</f>
        <v>11.874894515231405</v>
      </c>
      <c r="NP31" s="260">
        <f>IF(PH30=0,MIN('Drive Train'!$F$35-FZ30*$C$19*'Drive Train'!$F$39,NP30+$C$39)-$C$7,IF(LX30-1&lt;=0,0,IF($C$37=Motors!$C$29,MAX(MAX(NP$8:NP30)*-1,NP30-$C$39),MAX(0,MAX(NP$8:NP30)*-1,NP30-$C$39))))</f>
        <v>11.965066048424086</v>
      </c>
      <c r="NQ31" s="260">
        <f>IF(PI30=0,MIN('Drive Train'!$F$35-GA30*$C$19*'Drive Train'!$F$39,NQ30+$C$39)-$C$7,IF(LY30-1&lt;=0,0,IF($C$37=Motors!$C$29,MAX(MAX(NQ$8:NQ30)*-1,NQ30-$C$39),MAX(0,MAX(NQ$8:NQ30)*-1,NQ30-$C$39))))</f>
        <v>11.996291137898329</v>
      </c>
      <c r="NR31" s="260">
        <f>IF(PJ30=0,MIN('Drive Train'!$F$35-GB30*$C$19*'Drive Train'!$F$39,NR30+$C$39)-$C$7,IF(LZ30-1&lt;=0,0,IF($C$37=Motors!$C$29,MAX(MAX(NR$8:NR30)*-1,NR30-$C$39),MAX(0,MAX(NR$8:NR30)*-1,NR30-$C$39))))</f>
        <v>10.943463473724275</v>
      </c>
      <c r="NS31" s="260">
        <f>IF(PK30=0,MIN('Drive Train'!$F$35-GC30*$C$19*'Drive Train'!$F$39,NS30+$C$39)-$C$7,IF(MA30-1&lt;=0,0,IF($C$37=Motors!$C$29,MAX(MAX(NS$8:NS30)*-1,NS30-$C$39),MAX(0,MAX(NS$8:NS30)*-1,NS30-$C$39))))</f>
        <v>10.704322832566028</v>
      </c>
      <c r="NT31" s="260">
        <f>IF(PL30=0,MIN('Drive Train'!$F$35-GD30*$C$19*'Drive Train'!$F$39,NT30+$C$39)-$C$7,IF(MB30-1&lt;=0,0,IF($C$37=Motors!$C$29,MAX(MAX(NT$8:NT30)*-1,NT30-$C$39),MAX(0,MAX(NT$8:NT30)*-1,NT30-$C$39))))</f>
        <v>10.465182191407781</v>
      </c>
      <c r="NU31" s="260">
        <f>IF(PM30=0,MIN('Drive Train'!$F$35-GE30*$C$19*'Drive Train'!$F$39,NU30+$C$39)-$C$7,IF(MC30-1&lt;=0,0,IF($C$37=Motors!$C$29,MAX(MAX(NU$8:NU30)*-1,NU30-$C$39),MAX(0,MAX(NU$8:NU30)*-1,NU30-$C$39))))</f>
        <v>11.021689386257924</v>
      </c>
      <c r="NV31" s="260">
        <f>IF(PN30=0,MIN('Drive Train'!$F$35-GF30*$C$19*'Drive Train'!$F$39,NV30+$C$39)-$C$7,IF(MD30-1&lt;=0,0,IF($C$37=Motors!$C$29,MAX(MAX(NV$8:NV30)*-1,NV30-$C$39),MAX(0,MAX(NV$8:NV30)*-1,NV30-$C$39))))</f>
        <v>11.29672734571751</v>
      </c>
      <c r="NW31" s="260">
        <f>IF(PO30=0,MIN('Drive Train'!$F$35-GG30*$C$19*'Drive Train'!$F$39,NW30+$C$39)-$C$7,IF(ME30-1&lt;=0,0,IF($C$37=Motors!$C$29,MAX(MAX(NW$8:NW30)*-1,NW30-$C$39),MAX(0,MAX(NW$8:NW30)*-1,NW30-$C$39))))</f>
        <v>11.436517455386266</v>
      </c>
      <c r="NX31" s="260">
        <f>IF(PP30=0,MIN('Drive Train'!$F$35-GH30*$C$19*'Drive Train'!$F$39,NX30+$C$39)-$C$7,IF(MF30-1&lt;=0,0,IF($C$37=Motors!$C$29,MAX(MAX(NX$8:NX30)*-1,NX30-$C$39),MAX(0,MAX(NX$8:NX30)*-1,NX30-$C$39))))</f>
        <v>11.5128534024528</v>
      </c>
      <c r="NY31" s="260">
        <f>IF(PQ30=0,MIN('Drive Train'!$F$35-GI30*$C$19*'Drive Train'!$F$39,NY30+$C$39)-$C$7,IF(MG30-1&lt;=0,0,IF($C$37=Motors!$C$29,MAX(MAX(NY$8:NY30)*-1,NY30-$C$39),MAX(0,MAX(NY$8:NY30)*-1,NY30-$C$39))))</f>
        <v>11.557689174413103</v>
      </c>
      <c r="NZ31" s="260">
        <f>IF(PR30=0,MIN('Drive Train'!$F$35-GJ30*$C$19*'Drive Train'!$F$39,NZ30+$C$39)-$C$7,IF(MH30-1&lt;=0,0,IF($C$37=Motors!$C$29,MAX(MAX(NZ$8:NZ30)*-1,NZ30-$C$39),MAX(0,MAX(NZ$8:NZ30)*-1,NZ30-$C$39))))</f>
        <v>11.582964841476107</v>
      </c>
      <c r="OA31" s="260">
        <f>IF(PS30=0,MIN('Drive Train'!$F$35-GK30*$C$19*'Drive Train'!$F$39,OA30+$C$39)-$C$7,IF(MI30-1&lt;=0,0,IF($C$37=Motors!$C$29,MAX(MAX(OA$8:OA30)*-1,OA30-$C$39),MAX(0,MAX(OA$8:OA30)*-1,OA30-$C$39))))</f>
        <v>11.588599868716532</v>
      </c>
      <c r="OB31" s="61">
        <f t="shared" si="212"/>
        <v>0.92000000000000026</v>
      </c>
      <c r="OC31" s="260">
        <f>'Drive Train'!$F$35-(FQ31*$C$13)*$C$19*'Drive Train'!$F$39</f>
        <v>11.974657518794707</v>
      </c>
      <c r="OD31" s="260">
        <f>'Drive Train'!$F$35-(FR31*$C$13)*$C$19*'Drive Train'!$F$39</f>
        <v>8.8560432187970939</v>
      </c>
      <c r="OE31" s="260">
        <f>'Drive Train'!$F$35-(FS31*$C$13)*$C$19*'Drive Train'!$F$39</f>
        <v>9.2416044579705883</v>
      </c>
      <c r="OF31" s="260">
        <f>'Drive Train'!$F$35-(FT31*$C$13)*$C$19*'Drive Train'!$F$39</f>
        <v>9.8104271425735394</v>
      </c>
      <c r="OG31" s="260">
        <f>'Drive Train'!$F$35-(FU31*$C$13)*$C$19*'Drive Train'!$F$39</f>
        <v>10.537591053230191</v>
      </c>
      <c r="OH31" s="260">
        <f>'Drive Train'!$F$35-(FV31*$C$13)*$C$19*'Drive Train'!$F$39</f>
        <v>11.219929763201353</v>
      </c>
      <c r="OI31" s="260">
        <f>'Drive Train'!$F$35-(FW31*$C$13)*$C$19*'Drive Train'!$F$39</f>
        <v>11.722736585689089</v>
      </c>
      <c r="OJ31" s="260">
        <f>'Drive Train'!$F$35-(FX31*$C$13)*$C$19*'Drive Train'!$F$39</f>
        <v>12.022731597139122</v>
      </c>
      <c r="OK31" s="260">
        <f>'Drive Train'!$F$35-(FY31*$C$13)*$C$19*'Drive Train'!$F$39</f>
        <v>12.162210157182257</v>
      </c>
      <c r="OL31" s="260">
        <f>'Drive Train'!$F$35-(FZ31*$C$13)*$C$19*'Drive Train'!$F$39</f>
        <v>12.217144163155824</v>
      </c>
      <c r="OM31" s="260">
        <f>'Drive Train'!$F$35-(GA31*$C$13)*$C$19*'Drive Train'!$F$39</f>
        <v>12.234891364650258</v>
      </c>
      <c r="ON31" s="260">
        <f>'Drive Train'!$F$35-(GB31*$C$13)*$C$19*'Drive Train'!$F$39</f>
        <v>11.460602183536635</v>
      </c>
      <c r="OO31" s="260">
        <f>'Drive Train'!$F$35-(GC31*$C$13)*$C$19*'Drive Train'!$F$39</f>
        <v>11.285292584388232</v>
      </c>
      <c r="OP31" s="260">
        <f>'Drive Train'!$F$35-(GD31*$C$13)*$C$19*'Drive Train'!$F$39</f>
        <v>11.176298412226206</v>
      </c>
      <c r="OQ31" s="260">
        <f>'Drive Train'!$F$35-(GE31*$C$13)*$C$19*'Drive Train'!$F$39</f>
        <v>11.605144910882018</v>
      </c>
      <c r="OR31" s="260">
        <f>'Drive Train'!$F$35-(GF31*$C$13)*$C$19*'Drive Train'!$F$39</f>
        <v>11.785811781736454</v>
      </c>
      <c r="OS31" s="260">
        <f>'Drive Train'!$F$35-(GG31*$C$13)*$C$19*'Drive Train'!$F$39</f>
        <v>11.876661884520297</v>
      </c>
      <c r="OT31" s="260">
        <f>'Drive Train'!$F$35-(GH31*$C$13)*$C$19*'Drive Train'!$F$39</f>
        <v>11.925992239466561</v>
      </c>
      <c r="OU31" s="260">
        <f>'Drive Train'!$F$35-(GI31*$C$13)*$C$19*'Drive Train'!$F$39</f>
        <v>11.954872587556549</v>
      </c>
      <c r="OV31" s="260">
        <f>'Drive Train'!$F$35-(GJ31*$C$13)*$C$19*'Drive Train'!$F$39</f>
        <v>11.971122732984393</v>
      </c>
      <c r="OW31" s="260">
        <f>'Drive Train'!$F$35-(GK31*$C$13)*$C$19*'Drive Train'!$F$39</f>
        <v>11.974742542238383</v>
      </c>
      <c r="OX31" s="61">
        <f t="shared" si="213"/>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7">
        <f t="shared" si="214"/>
        <v>0.92000000000000026</v>
      </c>
      <c r="PU31" s="57">
        <f t="shared" si="215"/>
        <v>7.2725292851348637</v>
      </c>
      <c r="PV31" s="57">
        <f t="shared" si="216"/>
        <v>3.618426378577742</v>
      </c>
      <c r="PW31" s="57">
        <f t="shared" si="217"/>
        <v>4.9658091420852122</v>
      </c>
      <c r="PX31" s="57">
        <f t="shared" si="218"/>
        <v>6.0467994633296263</v>
      </c>
      <c r="PY31" s="57">
        <f t="shared" si="219"/>
        <v>6.8245287213761259</v>
      </c>
      <c r="PZ31" s="57">
        <f t="shared" si="220"/>
        <v>7.2717157527801906</v>
      </c>
      <c r="QA31" s="57">
        <f t="shared" si="221"/>
        <v>7.3533532509438251</v>
      </c>
      <c r="QB31" s="57">
        <f t="shared" si="222"/>
        <v>7.2246635470496141</v>
      </c>
      <c r="QC31" s="57">
        <f t="shared" si="223"/>
        <v>6.9210652247855613</v>
      </c>
      <c r="QD31" s="57">
        <f t="shared" si="224"/>
        <v>6.5695665567871995</v>
      </c>
      <c r="QE31" s="57">
        <f t="shared" si="225"/>
        <v>6.2094411266555101</v>
      </c>
      <c r="QF31" s="57">
        <f t="shared" si="226"/>
        <v>3.4479609529921706</v>
      </c>
      <c r="QG31" s="57">
        <f t="shared" si="227"/>
        <v>4.222766227703338</v>
      </c>
      <c r="QH31" s="57">
        <f t="shared" si="228"/>
        <v>4.9971794031905601</v>
      </c>
      <c r="QI31" s="57">
        <f t="shared" si="229"/>
        <v>5.6987341003639971</v>
      </c>
      <c r="QJ31" s="57">
        <f t="shared" si="230"/>
        <v>6.2339304336800083</v>
      </c>
      <c r="QK31" s="57">
        <f t="shared" si="231"/>
        <v>6.6261689343763264</v>
      </c>
      <c r="QL31" s="57">
        <f t="shared" si="232"/>
        <v>6.9061732438537256</v>
      </c>
      <c r="QM31" s="57">
        <f t="shared" si="233"/>
        <v>7.1049064126368435</v>
      </c>
      <c r="QN31" s="57">
        <f t="shared" si="234"/>
        <v>7.2347403970613264</v>
      </c>
      <c r="QO31" s="57">
        <f t="shared" si="235"/>
        <v>7.2702097519205555</v>
      </c>
      <c r="QP31" s="61">
        <f t="shared" si="236"/>
        <v>0.92000000000000026</v>
      </c>
      <c r="QQ31" s="57">
        <f>MIN(FQ31,$C$16)*$C$17*1000/60/60/$C$21</f>
        <v>0.10524188598475477</v>
      </c>
      <c r="QR31" s="57">
        <f>MIN(FR31,$C$16)*$C$17*1000/60/60/$C$21</f>
        <v>0.87687619267504746</v>
      </c>
      <c r="QS31" s="57">
        <f>MIN(FS31,$C$16)*$C$17*1000/60/60/$C$21</f>
        <v>0.78147732290249616</v>
      </c>
      <c r="QT31" s="57">
        <f>MIN(FT31,$C$16)*$C$17*1000/60/60/$C$21</f>
        <v>0.64073433398474333</v>
      </c>
      <c r="QU31" s="57">
        <f>MIN(FU31,$C$16)*$C$17*1000/60/60/$C$21</f>
        <v>0.46081320040622537</v>
      </c>
      <c r="QV31" s="57">
        <f>MIN(FV31,$C$16)*$C$17*1000/60/60/$C$21</f>
        <v>0.29198310256535082</v>
      </c>
      <c r="QW31" s="57">
        <f>MIN(FW31,$C$16)*$C$17*1000/60/60/$C$21</f>
        <v>0.16757432464441019</v>
      </c>
      <c r="QX31" s="57">
        <f>MIN(FX31,$C$16)*$C$17*1000/60/60/$C$21</f>
        <v>9.3346985062542048E-2</v>
      </c>
      <c r="QY31" s="57">
        <f>MIN(FY31,$C$16)*$C$17*1000/60/60/$C$21</f>
        <v>5.8836003060976111E-2</v>
      </c>
      <c r="QZ31" s="57">
        <f>MIN(FZ31,$C$16)*$C$17*1000/60/60/$C$21</f>
        <v>4.5243759989055742E-2</v>
      </c>
      <c r="RA31" s="57">
        <f>MIN(GA31,$C$16)*$C$17*1000/60/60/$C$21</f>
        <v>4.0852595130720891E-2</v>
      </c>
      <c r="RB31" s="57">
        <f>MIN(GB31,$C$16)*$C$17*1000/60/60/$C$21</f>
        <v>0.23243386744351105</v>
      </c>
      <c r="RC31" s="57">
        <f>MIN(GC31,$C$16)*$C$17*1000/60/60/$C$21</f>
        <v>0.27581047255788349</v>
      </c>
      <c r="RD31" s="57">
        <f>MIN(GD31,$C$16)*$C$17*1000/60/60/$C$21</f>
        <v>0.30277874576486258</v>
      </c>
      <c r="RE31" s="57">
        <f>MIN(GE31,$C$16)*$C$17*1000/60/60/$C$21</f>
        <v>0.19666986571929526</v>
      </c>
      <c r="RF31" s="57">
        <f>MIN(GF31,$C$16)*$C$17*1000/60/60/$C$21</f>
        <v>0.15196771847595916</v>
      </c>
      <c r="RG31" s="57">
        <f>MIN(GG31,$C$16)*$C$17*1000/60/60/$C$21</f>
        <v>0.12948880658409551</v>
      </c>
      <c r="RH31" s="57">
        <f>MIN(GH31,$C$16)*$C$17*1000/60/60/$C$21</f>
        <v>0.11728306692665359</v>
      </c>
      <c r="RI31" s="57">
        <f>MIN(GI31,$C$16)*$C$17*1000/60/60/$C$21</f>
        <v>0.11013724341926789</v>
      </c>
      <c r="RJ31" s="57">
        <f>MIN(GJ31,$C$16)*$C$17*1000/60/60/$C$21</f>
        <v>0.10611649301712933</v>
      </c>
      <c r="RK31" s="57">
        <f>MIN(GK31,$C$16)*$C$17*1000/60/60/$C$21</f>
        <v>0.10522084875485008</v>
      </c>
      <c r="RL31" s="61">
        <f t="shared" si="237"/>
        <v>0.92000000000000026</v>
      </c>
      <c r="RM31" s="2">
        <f>IF(AND(LO31&gt;=LO$6*'Drive Train'!$AA$52,LO31&lt;=LO$6*'Drive Train'!$AA$53,KS31=0,JW31=0,EU31&gt;0),$C$17,0)</f>
        <v>0.04</v>
      </c>
      <c r="RN31" s="2">
        <f>IF(AND(LP31&gt;=LP$6*'Drive Train'!$AA$52,LP31&lt;=LP$6*'Drive Train'!$AA$53,KT31=0,JX31=0,EV31&gt;0),$C$17,0)</f>
        <v>0</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0.04</v>
      </c>
      <c r="RS31" s="2">
        <f>IF(AND(LU31&gt;=LU$6*'Drive Train'!$AA$52,LU31&lt;=LU$6*'Drive Train'!$AA$53,KY31=0,KC31=0,FA31&gt;0),$C$17,0)</f>
        <v>0.04</v>
      </c>
      <c r="RT31" s="2">
        <f>IF(AND(LV31&gt;=LV$6*'Drive Train'!$AA$52,LV31&lt;=LV$6*'Drive Train'!$AA$53,KZ31=0,KD31=0,FB31&gt;0),$C$17,0)</f>
        <v>0.04</v>
      </c>
      <c r="RU31" s="2">
        <f>IF(AND(LW31&gt;=LW$6*'Drive Train'!$AA$52,LW31&lt;=LW$6*'Drive Train'!$AA$53,LA31=0,KE31=0,FC31&gt;0),$C$17,0)</f>
        <v>0.04</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61">
        <f t="shared" si="238"/>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48">
        <f t="shared" si="239"/>
        <v>0.92000000000000026</v>
      </c>
    </row>
    <row r="32" spans="1:524" x14ac:dyDescent="0.2">
      <c r="B32" s="34" t="s">
        <v>69</v>
      </c>
      <c r="C32" s="57">
        <f>C31*C24</f>
        <v>7.7784942513250801</v>
      </c>
      <c r="D32" s="5"/>
      <c r="E32" s="6"/>
      <c r="P32" s="5"/>
      <c r="R32" s="63">
        <f t="shared" si="114"/>
        <v>0.9600000000000003</v>
      </c>
      <c r="S32" s="2">
        <f>NG32/'Drive Train'!$F$35</f>
        <v>0.93974812030050614</v>
      </c>
      <c r="T32" s="2">
        <f>NH32/'Drive Train'!$F$35</f>
        <v>0.60441324933302076</v>
      </c>
      <c r="U32" s="2">
        <f>NI32/'Drive Train'!$F$35</f>
        <v>0.64587144709361155</v>
      </c>
      <c r="V32" s="2">
        <f>NJ32/'Drive Train'!$F$35</f>
        <v>0.70703517662081072</v>
      </c>
      <c r="W32" s="2">
        <f>NK32/'Drive Train'!$F$35</f>
        <v>0.78522484443335372</v>
      </c>
      <c r="X32" s="2">
        <f>NL32/'Drive Train'!$F$35</f>
        <v>0.85859459819369399</v>
      </c>
      <c r="Y32" s="2">
        <f>NM32/'Drive Train'!$F$35</f>
        <v>0.91265984792355803</v>
      </c>
      <c r="Z32" s="2">
        <f>NN32/'Drive Train'!$F$35</f>
        <v>0.94491737603646475</v>
      </c>
      <c r="AA32" s="2">
        <f>NO32/'Drive Train'!$F$35</f>
        <v>0.95991507066475878</v>
      </c>
      <c r="AB32" s="2">
        <f>NP32/'Drive Train'!$F$35</f>
        <v>0.96582195302750795</v>
      </c>
      <c r="AC32" s="2">
        <f>NQ32/'Drive Train'!$F$35</f>
        <v>0.96773025426346848</v>
      </c>
      <c r="AD32" s="2">
        <f>NR32/'Drive Train'!$F$35</f>
        <v>0.88447335306845543</v>
      </c>
      <c r="AE32" s="2">
        <f>NS32/'Drive Train'!$F$35</f>
        <v>0.86562285853636911</v>
      </c>
      <c r="AF32" s="2">
        <f>NT32/'Drive Train'!$F$35</f>
        <v>0.8539030550780865</v>
      </c>
      <c r="AG32" s="2">
        <f>NU32/'Drive Train'!$F$35</f>
        <v>0.90001558181527086</v>
      </c>
      <c r="AH32" s="2">
        <f>NV32/'Drive Train'!$F$35</f>
        <v>0.91944212706843598</v>
      </c>
      <c r="AI32" s="2">
        <f>NW32/'Drive Train'!$F$35</f>
        <v>0.92921095532476305</v>
      </c>
      <c r="AJ32" s="2">
        <f>NX32/'Drive Train'!$F$35</f>
        <v>0.93451529456629689</v>
      </c>
      <c r="AK32" s="2">
        <f>NY32/'Drive Train'!$F$35</f>
        <v>0.9376207083394138</v>
      </c>
      <c r="AL32" s="2">
        <f>NZ32/'Drive Train'!$F$35</f>
        <v>0.93936803580477335</v>
      </c>
      <c r="AM32" s="2">
        <f>OA32/'Drive Train'!$F$35</f>
        <v>0.93975726260627779</v>
      </c>
      <c r="AN32" s="61">
        <f t="shared" si="115"/>
        <v>0.9600000000000003</v>
      </c>
      <c r="AO32" s="46">
        <f>LO32*12*60/(PI() * 'Drive Train'!$F$15)/S$6*ABS(S32)</f>
        <v>4379.7828102955418</v>
      </c>
      <c r="AP32" s="46">
        <f>LP32*12*60/(PI() * 'Drive Train'!$F$15)/T$6*ABS(T32)</f>
        <v>528.82177639107204</v>
      </c>
      <c r="AQ32" s="46">
        <f>LQ32*12*60/(PI() * 'Drive Train'!$F$15)/U$6*ABS(U32)</f>
        <v>1089.0198207225499</v>
      </c>
      <c r="AR32" s="46">
        <f>LR32*12*60/(PI() * 'Drive Train'!$F$15)/V$6*ABS(V32)</f>
        <v>1823.2966977364504</v>
      </c>
      <c r="AS32" s="46">
        <f>LS32*12*60/(PI() * 'Drive Train'!$F$15)/W$6*ABS(W32)</f>
        <v>2682.4525567119676</v>
      </c>
      <c r="AT32" s="46">
        <f>LT32*12*60/(PI() * 'Drive Train'!$F$15)/X$6*ABS(X32)</f>
        <v>3493.7207474140928</v>
      </c>
      <c r="AU32" s="46">
        <f>LU32*12*60/(PI() * 'Drive Train'!$F$15)/Y$6*ABS(Y32)</f>
        <v>4087.2865570545987</v>
      </c>
      <c r="AV32" s="46">
        <f>LV32*12*60/(PI() * 'Drive Train'!$F$15)/Z$6*ABS(Z32)</f>
        <v>4434.9133737414586</v>
      </c>
      <c r="AW32" s="46">
        <f>LW32*12*60/(PI() * 'Drive Train'!$F$15)/AA$6*ABS(AA32)</f>
        <v>4592.6306057122856</v>
      </c>
      <c r="AX32" s="46">
        <f>LX32*12*60/(PI() * 'Drive Train'!$F$15)/AB$6*ABS(AB32)</f>
        <v>4652.9989922615068</v>
      </c>
      <c r="AY32" s="46">
        <f>LY32*12*60/(PI() * 'Drive Train'!$F$15)/AC$6*ABS(AC32)</f>
        <v>4671.9055790225893</v>
      </c>
      <c r="AZ32" s="46">
        <f>LZ32*12*60/(PI() * 'Drive Train'!$F$15)/AD$6*ABS(AD32)</f>
        <v>2496.2901677384521</v>
      </c>
      <c r="BA32" s="46">
        <f>MA32*12*60/(PI() * 'Drive Train'!$F$15)/AE$6*ABS(AE32)</f>
        <v>2992.0836422740499</v>
      </c>
      <c r="BB32" s="46">
        <f>MB32*12*60/(PI() * 'Drive Train'!$F$15)/AF$6*ABS(AF32)</f>
        <v>3486.2852690791233</v>
      </c>
      <c r="BC32" s="46">
        <f>MC32*12*60/(PI() * 'Drive Train'!$F$15)/AG$6*ABS(AG32)</f>
        <v>3963.2903355975723</v>
      </c>
      <c r="BD32" s="46">
        <f>MD32*12*60/(PI() * 'Drive Train'!$F$15)/AH$6*ABS(AH32)</f>
        <v>4167.2503668596282</v>
      </c>
      <c r="BE32" s="46">
        <f>ME32*12*60/(PI() * 'Drive Train'!$F$15)/AI$6*ABS(AI32)</f>
        <v>4269.5869804777694</v>
      </c>
      <c r="BF32" s="46">
        <f>MF32*12*60/(PI() * 'Drive Train'!$F$15)/AJ$6*ABS(AJ32)</f>
        <v>4325.0843560137055</v>
      </c>
      <c r="BG32" s="46">
        <f>MG32*12*60/(PI() * 'Drive Train'!$F$15)/AK$6*ABS(AK32)</f>
        <v>4357.5512796019966</v>
      </c>
      <c r="BH32" s="46">
        <f>MH32*12*60/(PI() * 'Drive Train'!$F$15)/AL$6*ABS(AL32)</f>
        <v>4375.8115436286771</v>
      </c>
      <c r="BI32" s="46">
        <f>MI32*12*60/(PI() * 'Drive Train'!$F$15)/AM$6*ABS(AM32)</f>
        <v>4379.8783291768787</v>
      </c>
      <c r="BJ32" s="61">
        <f t="shared" si="65"/>
        <v>0.9600000000000003</v>
      </c>
      <c r="BK32" s="2">
        <f>IF(OR(KS31=1,AND($C$37=Motors!$C$31,OY31=1)),0,IF(NG32=0,-(CG31+$C$15)/($C$14-$C$15)*$C$12,($C$11*S32-AO32)/($C$11*S32)*$C$12*S32))</f>
        <v>0.35470914320770081</v>
      </c>
      <c r="BL32" s="2">
        <f>IF(OR(KT31=1,AND($C$37=Motors!$C$31,OZ31=1)),0,IF(NH32=0,-(CH31+$C$15)/($C$14-$C$15)*$C$12,($C$11*T32-AP32)/($C$11*T32)*$C$12*T32))</f>
        <v>1.2477011015119861</v>
      </c>
      <c r="BM32" s="2">
        <f>IF(OR(KU31=1,AND($C$37=Motors!$C$31,PA31=1)),0,IF(NI32=0,-(CI31+$C$15)/($C$14-$C$15)*$C$12,($C$11*U32-AQ32)/($C$11*U32)*$C$12*U32))</f>
        <v>1.0998262206606266</v>
      </c>
      <c r="BN32" s="2">
        <f>IF(OR(KV31=1,AND($C$37=Motors!$C$31,PB31=1)),0,IF(NJ32=0,-(CJ31+$C$15)/($C$14-$C$15)*$C$12,($C$11*V32-AR32)/($C$11*V32)*$C$12*V32))</f>
        <v>0.92274384051404212</v>
      </c>
      <c r="BO32" s="2">
        <f>IF(OR(KW31=1,AND($C$37=Motors!$C$31,PC31=1)),0,IF(NK32=0,-(CK31+$C$15)/($C$14-$C$15)*$C$12,($C$11*W32-AS32)/($C$11*W32)*$C$12*W32))</f>
        <v>0.73180090669893927</v>
      </c>
      <c r="BP32" s="2">
        <f>IF(OR(KX31=1,AND($C$37=Motors!$C$31,PD31=1)),0,IF(NL32=0,-(CL31+$C$15)/($C$14-$C$15)*$C$12,($C$11*X32-AT32)/($C$11*X32)*$C$12*X32))</f>
        <v>0.55036747878504155</v>
      </c>
      <c r="BQ32" s="2">
        <f>IF(OR(KY31=1,AND($C$37=Motors!$C$31,PE31=1)),0,IF(NM32=0,-(CM31+$C$15)/($C$14-$C$15)*$C$12,($C$11*Y32-AU32)/($C$11*Y32)*$C$12*Y32))</f>
        <v>0.4185641380614466</v>
      </c>
      <c r="BR32" s="2">
        <f>IF(OR(KZ31=1,AND($C$37=Motors!$C$31,PF31=1)),0,IF(NN32=0,-(CN31+$C$15)/($C$14-$C$15)*$C$12,($C$11*Z32-AV32)/($C$11*Z32)*$C$12*Z32))</f>
        <v>0.34282959506473887</v>
      </c>
      <c r="BS32" s="2">
        <f>IF(OR(LA31=1,AND($C$37=Motors!$C$31,PG31=1)),0,IF(NO32=0,-(CO31+$C$15)/($C$14-$C$15)*$C$12,($C$11*AA32-AW32)/($C$11*AA32)*$C$12*AA32))</f>
        <v>0.30935883177079626</v>
      </c>
      <c r="BT32" s="2">
        <f>IF(OR(LB31=1,AND($C$37=Motors!$C$31,PH31=1)),0,IF(NP32=0,-(CP31+$C$15)/($C$14-$C$15)*$C$12,($C$11*AB32-AX32)/($C$11*AB32)*$C$12*AB32))</f>
        <v>0.29695561194648612</v>
      </c>
      <c r="BU32" s="2">
        <f>IF(OR(LC31=1,AND($C$37=Motors!$C$31,PI31=1)),0,IF(NQ32=0,-(CQ31+$C$15)/($C$14-$C$15)*$C$12,($C$11*AC32-AY32)/($C$11*AC32)*$C$12*AC32))</f>
        <v>0.2932142710267826</v>
      </c>
      <c r="BV32" s="2">
        <f>IF(OR(LD31=1,AND($C$37=Motors!$C$31,PJ31=1)),0,IF(NR32=0,-(CR31+$C$15)/($C$14-$C$15)*$C$12,($C$11*AD32-AZ32)/($C$11*AD32)*$C$12*AD32))</f>
        <v>1.05832778980986</v>
      </c>
      <c r="BW32" s="2">
        <f>IF(OR(LE31=1,AND($C$37=Motors!$C$31,PK31=1)),0,IF(NS32=0,-(CS31+$C$15)/($C$14-$C$15)*$C$12,($C$11*AE32-BA32)/($C$11*AE32)*$C$12*AE32))</f>
        <v>0.79114261266979069</v>
      </c>
      <c r="BX32" s="2">
        <f>IF(OR(LF31=1,AND($C$37=Motors!$C$31,PL31=1)),0,IF(NT32=0,-(CT31+$C$15)/($C$14-$C$15)*$C$12,($C$11*AF32-BB32)/($C$11*AF32)*$C$12*AF32))</f>
        <v>0.54216677654839807</v>
      </c>
      <c r="BY32" s="2">
        <f>IF(OR(LG31=1,AND($C$37=Motors!$C$31,PM31=1)),0,IF(NU32=0,-(CU31+$C$15)/($C$14-$C$15)*$C$12,($C$11*AG32-BC32)/($C$11*AG32)*$C$12*AG32))</f>
        <v>0.44278476575668729</v>
      </c>
      <c r="BZ32" s="2">
        <f>IF(OR(LH31=1,AND($C$37=Motors!$C$31,PN31=1)),0,IF(NV32=0,-(CV31+$C$15)/($C$14-$C$15)*$C$12,($C$11*AH32-BD32)/($C$11*AH32)*$C$12*AH32))</f>
        <v>0.39957769899879175</v>
      </c>
      <c r="CA32" s="2">
        <f>IF(OR(LI31=1,AND($C$37=Motors!$C$31,PO31=1)),0,IF(NW32=0,-(CW31+$C$15)/($C$14-$C$15)*$C$12,($C$11*AI32-BE32)/($C$11*AI32)*$C$12*AI32))</f>
        <v>0.37795161138967137</v>
      </c>
      <c r="CB32" s="2">
        <f>IF(OR(LJ31=1,AND($C$37=Motors!$C$31,PP31=1)),0,IF(NX32=0,-(CX31+$C$15)/($C$14-$C$15)*$C$12,($C$11*AJ32-BF32)/($C$11*AJ32)*$C$12*AJ32))</f>
        <v>0.36624013366075692</v>
      </c>
      <c r="CC32" s="2">
        <f>IF(OR(LK31=1,AND($C$37=Motors!$C$31,PQ31=1)),0,IF(NY32=0,-(CY31+$C$15)/($C$14-$C$15)*$C$12,($C$11*AK32-BG32)/($C$11*AK32)*$C$12*AK32))</f>
        <v>0.35939432137228922</v>
      </c>
      <c r="CD32" s="2">
        <f>IF(OR(LL31=1,AND($C$37=Motors!$C$31,PR31=1)),0,IF(NZ32=0,-(CZ31+$C$15)/($C$14-$C$15)*$C$12,($C$11*AL32-BH32)/($C$11*AL32)*$C$12*AL32))</f>
        <v>0.35554591885340731</v>
      </c>
      <c r="CE32" s="2">
        <f>IF(OR(LM31=1,AND($C$37=Motors!$C$31,PS31=1)),0,IF(OA32=0,-(DA31+$C$15)/($C$14-$C$15)*$C$12,($C$11*AM32-BI32)/($C$11*AM32)*$C$12*AM32))</f>
        <v>0.35468901745978942</v>
      </c>
      <c r="CF32" s="61">
        <f t="shared" si="67"/>
        <v>0.9600000000000003</v>
      </c>
      <c r="CG32" s="57">
        <f>IF(AND(KS31=1,OY31=1),0,ABS(BK32/$C$12*($C$14-$C$15)+$C$15) *'Drive Train'!$AA$49 + CG31*(1-'Drive Train'!$AA$49))</f>
        <v>21.632978453754362</v>
      </c>
      <c r="CH32" s="57">
        <f>IF(AND(KT31=1,OZ31=1),0,ABS(BL32/$C$12*($C$14-$C$15)+$C$15) *'Drive Train'!$AA$49 + CH31*(1-'Drive Train'!$AA$49))</f>
        <v>69.172757810783324</v>
      </c>
      <c r="CI32" s="57">
        <f>IF(AND(KU31=1,PA31=1),0,ABS(BM32/$C$12*($C$14-$C$15)+$C$15) *'Drive Train'!$AA$49 + CI31*(1-'Drive Train'!$AA$49))</f>
        <v>61.300414568779409</v>
      </c>
      <c r="CJ32" s="57">
        <f>IF(AND(KV31=1,PB31=1),0,ABS(BN32/$C$12*($C$14-$C$15)+$C$15) *'Drive Train'!$AA$49 + CJ31*(1-'Drive Train'!$AA$49))</f>
        <v>51.873165866369952</v>
      </c>
      <c r="CK32" s="57">
        <f>IF(AND(KW31=1,PC31=1),0,ABS(BO32/$C$12*($C$14-$C$15)+$C$15) *'Drive Train'!$AA$49 + CK31*(1-'Drive Train'!$AA$49))</f>
        <v>41.708029597292075</v>
      </c>
      <c r="CL32" s="57">
        <f>IF(AND(KX31=1,PD31=1),0,ABS(BP32/$C$12*($C$14-$C$15)+$C$15) *'Drive Train'!$AA$49 + CL31*(1-'Drive Train'!$AA$49))</f>
        <v>32.049146277228559</v>
      </c>
      <c r="CM32" s="57">
        <f>IF(AND(KY31=1,PE31=1),0,ABS(BQ32/$C$12*($C$14-$C$15)+$C$15) *'Drive Train'!$AA$49 + CM31*(1-'Drive Train'!$AA$49))</f>
        <v>25.032395814640495</v>
      </c>
      <c r="CN32" s="57">
        <f>IF(AND(KZ31=1,PF31=1),0,ABS(BR32/$C$12*($C$14-$C$15)+$C$15) *'Drive Train'!$AA$49 + CN31*(1-'Drive Train'!$AA$49))</f>
        <v>21.00055271651701</v>
      </c>
      <c r="CO32" s="57">
        <f>IF(AND(LA31=1,PG31=1),0,ABS(BS32/$C$12*($C$14-$C$15)+$C$15) *'Drive Train'!$AA$49 + CO31*(1-'Drive Train'!$AA$49))</f>
        <v>19.218685940329109</v>
      </c>
      <c r="CP32" s="57">
        <f>IF(AND(LB31=1,PH31=1),0,ABS(BT32/$C$12*($C$14-$C$15)+$C$15) *'Drive Train'!$AA$49 + CP31*(1-'Drive Train'!$AA$49))</f>
        <v>18.558381748022477</v>
      </c>
      <c r="CQ32" s="57">
        <f>IF(AND(LC31=1,PI31=1),0,ABS(BU32/$C$12*($C$14-$C$15)+$C$15) *'Drive Train'!$AA$49 + CQ31*(1-'Drive Train'!$AA$49))</f>
        <v>18.359205797815854</v>
      </c>
      <c r="CR32" s="57">
        <f>IF(AND(LD31=1,PJ31=1),0,ABS(BV32/$C$12*($C$14-$C$15)+$C$15) *'Drive Train'!$AA$49 + CR31*(1-'Drive Train'!$AA$49))</f>
        <v>59.091182752118264</v>
      </c>
      <c r="CS32" s="57">
        <f>IF(AND(LE31=1,PK31=1),0,ABS(BW32/$C$12*($C$14-$C$15)+$C$15) *'Drive Train'!$AA$49 + CS31*(1-'Drive Train'!$AA$49))</f>
        <v>44.867175189018312</v>
      </c>
      <c r="CT32" s="57">
        <f>IF(AND(LF31=1,PL31=1),0,ABS(BX32/$C$12*($C$14-$C$15)+$C$15) *'Drive Train'!$AA$49 + CT31*(1-'Drive Train'!$AA$49))</f>
        <v>31.612569473510156</v>
      </c>
      <c r="CU32" s="57">
        <f>IF(AND(LG31=1,PM31=1),0,ABS(BY32/$C$12*($C$14-$C$15)+$C$15) *'Drive Train'!$AA$49 + CU31*(1-'Drive Train'!$AA$49))</f>
        <v>26.321817612690033</v>
      </c>
      <c r="CV32" s="57">
        <f>IF(AND(LH31=1,PN31=1),0,ABS(BZ32/$C$12*($C$14-$C$15)+$C$15) *'Drive Train'!$AA$49 + CV31*(1-'Drive Train'!$AA$49))</f>
        <v>24.021623975744806</v>
      </c>
      <c r="CW32" s="57">
        <f>IF(AND(LI31=1,PO31=1),0,ABS(CA32/$C$12*($C$14-$C$15)+$C$15) *'Drive Train'!$AA$49 + CW31*(1-'Drive Train'!$AA$49))</f>
        <v>22.870326448670056</v>
      </c>
      <c r="CX32" s="57">
        <f>IF(AND(LJ31=1,PP31=1),0,ABS(CB32/$C$12*($C$14-$C$15)+$C$15) *'Drive Train'!$AA$49 + CX31*(1-'Drive Train'!$AA$49))</f>
        <v>22.246848194470999</v>
      </c>
      <c r="CY32" s="57">
        <f>IF(AND(LK31=1,PQ31=1),0,ABS(CC32/$C$12*($C$14-$C$15)+$C$15) *'Drive Train'!$AA$49 + CY31*(1-'Drive Train'!$AA$49))</f>
        <v>21.88240100915548</v>
      </c>
      <c r="CZ32" s="57">
        <f>IF(AND(LL31=1,PR31=1),0,ABS(CD32/$C$12*($C$14-$C$15)+$C$15) *'Drive Train'!$AA$49 + CZ31*(1-'Drive Train'!$AA$49))</f>
        <v>21.677525472569361</v>
      </c>
      <c r="DA32" s="57">
        <f>IF(AND(LM31=1,PS31=1),0,ABS(CE32/$C$12*($C$14-$C$15)+$C$15) *'Drive Train'!$AA$49 + DA31*(1-'Drive Train'!$AA$49))</f>
        <v>21.631907029083393</v>
      </c>
      <c r="DB32" s="61">
        <f t="shared" si="116"/>
        <v>0.9600000000000003</v>
      </c>
      <c r="DC32" s="57">
        <f t="shared" si="68"/>
        <v>21.632978453754362</v>
      </c>
      <c r="DD32" s="57">
        <f t="shared" si="69"/>
        <v>69.172757810783324</v>
      </c>
      <c r="DE32" s="57">
        <f t="shared" si="70"/>
        <v>61.300414568779409</v>
      </c>
      <c r="DF32" s="57">
        <f t="shared" si="71"/>
        <v>51.873165866369952</v>
      </c>
      <c r="DG32" s="57">
        <f t="shared" si="72"/>
        <v>41.708029597292075</v>
      </c>
      <c r="DH32" s="57">
        <f t="shared" si="73"/>
        <v>32.049146277228559</v>
      </c>
      <c r="DI32" s="57">
        <f t="shared" si="74"/>
        <v>25.032395814640495</v>
      </c>
      <c r="DJ32" s="57">
        <f t="shared" si="75"/>
        <v>21.00055271651701</v>
      </c>
      <c r="DK32" s="57">
        <f t="shared" si="76"/>
        <v>19.218685940329109</v>
      </c>
      <c r="DL32" s="57">
        <f t="shared" si="77"/>
        <v>18.558381748022477</v>
      </c>
      <c r="DM32" s="57">
        <f t="shared" si="78"/>
        <v>18.359205797815854</v>
      </c>
      <c r="DN32" s="57">
        <f t="shared" si="79"/>
        <v>25</v>
      </c>
      <c r="DO32" s="57">
        <f t="shared" si="80"/>
        <v>30</v>
      </c>
      <c r="DP32" s="57">
        <f t="shared" si="81"/>
        <v>31.612569473510156</v>
      </c>
      <c r="DQ32" s="57">
        <f t="shared" si="82"/>
        <v>26.321817612690033</v>
      </c>
      <c r="DR32" s="57">
        <f t="shared" si="83"/>
        <v>24.021623975744806</v>
      </c>
      <c r="DS32" s="57">
        <f t="shared" si="84"/>
        <v>22.870326448670056</v>
      </c>
      <c r="DT32" s="57">
        <f t="shared" si="85"/>
        <v>22.246848194470999</v>
      </c>
      <c r="DU32" s="57">
        <f t="shared" si="86"/>
        <v>21.88240100915548</v>
      </c>
      <c r="DV32" s="57">
        <f t="shared" si="87"/>
        <v>21.677525472569361</v>
      </c>
      <c r="DW32" s="57">
        <f t="shared" si="88"/>
        <v>21.631907029083393</v>
      </c>
      <c r="DX32" s="61">
        <f t="shared" si="117"/>
        <v>0.9600000000000003</v>
      </c>
      <c r="DY32" s="2">
        <f>IF(OY32=0,($C$23/0.4536*IF(ISNA(MK31),'Drive Train'!$F$16,'Drive Train'!$F$17)*4.448*$C$24*S$6)*SIGN(BK32),BK32)</f>
        <v>4.5236871680000004</v>
      </c>
      <c r="DZ32" s="2">
        <f>IF(OZ32=0,($C$23/0.4536*IF(ISNA(ML31),'Drive Train'!$F$16,'Drive Train'!$F$17)*4.448*$C$24*$C$21*T$6)*SIGN(BL32),BL32)</f>
        <v>14.225645600594998</v>
      </c>
      <c r="EA32" s="2">
        <f>IF(PA32=0,($C$23/0.4536*IF(ISNA(MM31),'Drive Train'!$F$16,'Drive Train'!$F$17)*4.448*$C$24*$C$21*U$6)*SIGN(BM32),BM32)</f>
        <v>9.8485238773349995</v>
      </c>
      <c r="EB32" s="2">
        <f>IF(PB32=0,($C$23/0.4536*IF(ISNA(MN31),'Drive Train'!$F$16,'Drive Train'!$F$17)*4.448*$C$24*$C$21*V$6)*SIGN(BN32),BN32)</f>
        <v>7.5312241414914709</v>
      </c>
      <c r="EC32" s="2">
        <f>IF(PC32=0,($C$23/0.4536*IF(ISNA(MO31),'Drive Train'!$F$16,'Drive Train'!$F$17)*4.448*$C$24*$C$21*W$6)*SIGN(BO32),BO32)</f>
        <v>6.0967052573978577</v>
      </c>
      <c r="ED32" s="2">
        <f>IF(PD32=0,($C$23/0.4536*IF(ISNA(MP31),'Drive Train'!$F$16,'Drive Train'!$F$17)*4.448*$C$24*$C$21*X$6)*SIGN(BP32),BP32)</f>
        <v>5.1212324162142009</v>
      </c>
      <c r="EE32" s="2">
        <f>IF(PE32=0,($C$23/0.4536*IF(ISNA(MQ31),'Drive Train'!$F$16,'Drive Train'!$F$17)*4.448*$C$24*$C$21*Y$6)*SIGN(BQ32),BQ32)</f>
        <v>4.4148555312191382</v>
      </c>
      <c r="EF32" s="2">
        <f>IF(PF32=0,($C$23/0.4536*IF(ISNA(MR31),'Drive Train'!$F$16,'Drive Train'!$F$17)*4.448*$C$24*$C$21*Z$6)*SIGN(BR32),BR32)</f>
        <v>3.8797215274349997</v>
      </c>
      <c r="EG32" s="2">
        <f>IF(PG32=0,($C$23/0.4536*IF(ISNA(MS31),'Drive Train'!$F$16,'Drive Train'!$F$17)*4.448*$C$24*$C$21*AA$6)*SIGN(BS32),BS32)</f>
        <v>3.4602921731177019</v>
      </c>
      <c r="EH32" s="2">
        <f>IF(PH32=0,($C$23/0.4536*IF(ISNA(MT31),'Drive Train'!$F$16,'Drive Train'!$F$17)*4.448*$C$24*$C$21*AB$6)*SIGN(BT32),BT32)</f>
        <v>3.1227026928135362</v>
      </c>
      <c r="EI32" s="2">
        <f>IF(PI32=0,($C$23/0.4536*IF(ISNA(MU31),'Drive Train'!$F$16,'Drive Train'!$F$17)*4.448*$C$24*$C$21*AC$6)*SIGN(BU32),BU32)</f>
        <v>2.8451291201189992</v>
      </c>
      <c r="EJ32" s="2">
        <f>IF(PJ32=0,($C$23/0.4536*IF(ISNA(MV31),'Drive Train'!$F$16,'Drive Train'!$F$17)*4.448*$C$24*$C$21*AD$6)*SIGN(BV32),BV32)</f>
        <v>3.9831807681666</v>
      </c>
      <c r="EK32" s="2">
        <f>IF(PK32=0,($C$23/0.4536*IF(ISNA(MW31),'Drive Train'!$F$16,'Drive Train'!$F$17)*4.448*$C$24*$C$21*AE$6)*SIGN(BW32),BW32)</f>
        <v>3.9831807681666</v>
      </c>
      <c r="EL32" s="2">
        <f>IF(PL32=0,($C$23/0.4536*IF(ISNA(MX31),'Drive Train'!$F$16,'Drive Train'!$F$17)*4.448*$C$24*$C$21*AF$6)*SIGN(BX32),BX32)</f>
        <v>3.9831807681666</v>
      </c>
      <c r="EM32" s="2">
        <f>IF(PM32=0,($C$23/0.4536*IF(ISNA(MY31),'Drive Train'!$F$16,'Drive Train'!$F$17)*4.448*$C$24*$C$21*AG$6)*SIGN(BY32),BY32)</f>
        <v>3.9831807681666</v>
      </c>
      <c r="EN32" s="2">
        <f>IF(PN32=0,($C$23/0.4536*IF(ISNA(MZ31),'Drive Train'!$F$16,'Drive Train'!$F$17)*4.448*$C$24*$C$21*AH$6)*SIGN(BZ32),BZ32)</f>
        <v>3.9831807681666</v>
      </c>
      <c r="EO32" s="2">
        <f>IF(PO32=0,($C$23/0.4536*IF(ISNA(NA31),'Drive Train'!$F$16,'Drive Train'!$F$17)*4.448*$C$24*$C$21*AI$6)*SIGN(CA32),CA32)</f>
        <v>3.9831807681666</v>
      </c>
      <c r="EP32" s="2">
        <f>IF(PP32=0,($C$23/0.4536*IF(ISNA(NB31),'Drive Train'!$F$16,'Drive Train'!$F$17)*4.448*$C$24*$C$21*AJ$6)*SIGN(CB32),CB32)</f>
        <v>3.9831807681666</v>
      </c>
      <c r="EQ32" s="2">
        <f>IF(PQ32=0,($C$23/0.4536*IF(ISNA(NC31),'Drive Train'!$F$16,'Drive Train'!$F$17)*4.448*$C$24*$C$21*AK$6)*SIGN(CC32),CC32)</f>
        <v>3.9831807681666</v>
      </c>
      <c r="ER32" s="2">
        <f>IF(PR32=0,($C$23/0.4536*IF(ISNA(ND31),'Drive Train'!$F$16,'Drive Train'!$F$17)*4.448*$C$24*$C$21*AL$6)*SIGN(CD32),CD32)</f>
        <v>3.9831807681666</v>
      </c>
      <c r="ES32" s="2">
        <f>IF(PS32=0,($C$23/0.4536*IF(ISNA(NE31),'Drive Train'!$F$16,'Drive Train'!$F$17)*4.448*$C$24*$C$21*AM$6)*SIGN(CE32),CE32)</f>
        <v>3.9831807681666</v>
      </c>
      <c r="ET32" s="61">
        <f t="shared" si="89"/>
        <v>0.9600000000000003</v>
      </c>
      <c r="EU32" s="259">
        <f>MAX(MIN(IF(AND(OY31=1,NG32&lt;0),-1,1)*(DC32-$C$15)/($C$14-$C$15)*$C$12*$C$21-$C$33*LO32/AO$6 -  OY31*$C$33/$C$21,DY31/$C$19),MAX(EU$8:EU31)*-1)</f>
        <v>6.4191812619936089E-2</v>
      </c>
      <c r="EV32" s="259">
        <f>MAX(MIN(IF(AND(OZ31=1,NH32&lt;0),-1,1)*(DD32-$C$15)/($C$14-$C$15)*$C$12*$C$21-$C$33*LP32/AP$6 -  OZ31*$C$33/$C$21,DZ31/$C$19),MAX(EV$8:EV31)*-1)</f>
        <v>1.0520387692796822</v>
      </c>
      <c r="EW32" s="259">
        <f>MAX(MIN(IF(AND(PA31=1,NI32&lt;0),-1,1)*(DE32-$C$15)/($C$14-$C$15)*$C$12*$C$21-$C$33*LQ32/AQ$6 -  PA31*$C$33/$C$21,EA31/$C$19),MAX(EW$8:EW31)*-1)</f>
        <v>0.87864376951921574</v>
      </c>
      <c r="EX32" s="259">
        <f>MAX(MIN(IF(AND(PB31=1,NJ32&lt;0),-1,1)*(DF32-$C$15)/($C$14-$C$15)*$C$12*$C$21-$C$33*LR32/AR$6 -  PB31*$C$33/$C$21,EB31/$C$19),MAX(EX$8:EX31)*-1)</f>
        <v>0.67519317133719781</v>
      </c>
      <c r="EY32" s="259">
        <f>MAX(MIN(IF(AND(PC31=1,NK32&lt;0),-1,1)*(DG32-$C$15)/($C$14-$C$15)*$C$12*$C$21-$C$33*LS32/AS$6 -  PC31*$C$33/$C$21,EC31/$C$19),MAX(EY$8:EY31)*-1)</f>
        <v>0.46248241017876046</v>
      </c>
      <c r="EZ32" s="259">
        <f>MAX(MIN(IF(AND(PD31=1,NL32&lt;0),-1,1)*(DH32-$C$15)/($C$14-$C$15)*$C$12*$C$21-$C$33*LT32/AT$6 -  PD31*$C$33/$C$21,ED31/$C$19),MAX(EZ$8:EZ31)*-1)</f>
        <v>0.26796309453893019</v>
      </c>
      <c r="FA32" s="259">
        <f>MAX(MIN(IF(AND(PE31=1,NM32&lt;0),-1,1)*(DI32-$C$15)/($C$14-$C$15)*$C$12*$C$21-$C$33*LU32/AU$6 -  PE31*$C$33/$C$21,EE31/$C$19),MAX(FA$8:FA31)*-1)</f>
        <v>0.13011552229963486</v>
      </c>
      <c r="FB32" s="259">
        <f>MAX(MIN(IF(AND(PF31=1,NN32&lt;0),-1,1)*(DJ32-$C$15)/($C$14-$C$15)*$C$12*$C$21-$C$33*LV32/AV$6 -  PF31*$C$33/$C$21,EF31/$C$19),MAX(FB$8:FB31)*-1)</f>
        <v>5.1982802467514522E-2</v>
      </c>
      <c r="FC32" s="259">
        <f>MAX(MIN(IF(AND(PG31=1,NO32&lt;0),-1,1)*(DK32-$C$15)/($C$14-$C$15)*$C$12*$C$21-$C$33*LW32/AW$6 -  PG31*$C$33/$C$21,EG31/$C$19),MAX(FC$8:FC31)*-1)</f>
        <v>1.766773171636421E-2</v>
      </c>
      <c r="FD32" s="259">
        <f>MAX(MIN(IF(AND(PH31=1,NP32&lt;0),-1,1)*(DL32-$C$15)/($C$14-$C$15)*$C$12*$C$21-$C$33*LX32/AX$6 -  PH31*$C$33/$C$21,EH31/$C$19),MAX(FD$8:FD31)*-1)</f>
        <v>4.9765637314964639E-3</v>
      </c>
      <c r="FE32" s="259">
        <f>MAX(MIN(IF(AND(PI31=1,NQ32&lt;0),-1,1)*(DM32-$C$15)/($C$14-$C$15)*$C$12*$C$21-$C$33*LY32/AY$6 -  PI31*$C$33/$C$21,EI31/$C$19),MAX(FE$8:FE31)*-1)</f>
        <v>1.1478734529943302E-3</v>
      </c>
      <c r="FF32" s="259">
        <f>MAX(MIN(IF(AND(PJ31=1,NR32&lt;0),-1,1)*(DN32-$C$15)/($C$14-$C$15)*$C$12*$C$21-$C$33*LZ32/AZ$6 -  PJ31*$C$33/$C$21,EJ31/$C$19),MAX(FF$8:FF31)*-1)</f>
        <v>0.21775173592976804</v>
      </c>
      <c r="FG32" s="259">
        <f>MAX(MIN(IF(AND(PK31=1,NS32&lt;0),-1,1)*(DO32-$C$15)/($C$14-$C$15)*$C$12*$C$21-$C$33*MA32/BA$6 -  PK31*$C$33/$C$21,EK31/$C$19),MAX(FG$8:FG31)*-1)</f>
        <v>0.26668361070331653</v>
      </c>
      <c r="FH32" s="259">
        <f>MAX(MIN(IF(AND(PL31=1,NT32&lt;0),-1,1)*(DP32-$C$15)/($C$14-$C$15)*$C$12*$C$21-$C$33*MB32/BB$6 -  PL31*$C$33/$C$21,EL31/$C$19),MAX(FH$8:FH31)*-1)</f>
        <v>0.26001555097557255</v>
      </c>
      <c r="FI32" s="259">
        <f>MAX(MIN(IF(AND(PM31=1,NU32&lt;0),-1,1)*(DQ32-$C$15)/($C$14-$C$15)*$C$12*$C$21-$C$33*MC32/BC$6 -  PM31*$C$33/$C$21,EM31/$C$19),MAX(FI$8:FI31)*-1)</f>
        <v>0.15542749421637239</v>
      </c>
      <c r="FJ32" s="259">
        <f>MAX(MIN(IF(AND(PN31=1,NV32&lt;0),-1,1)*(DR32-$C$15)/($C$14-$C$15)*$C$12*$C$21-$C$33*MD32/BD$6 -  PN31*$C$33/$C$21,EN31/$C$19),MAX(FJ$8:FJ31)*-1)</f>
        <v>0.11052610513606442</v>
      </c>
      <c r="FK32" s="259">
        <f>MAX(MIN(IF(AND(PO31=1,NW32&lt;0),-1,1)*(DS32-$C$15)/($C$14-$C$15)*$C$12*$C$21-$C$33*ME32/BE$6 -  PO31*$C$33/$C$21,EO31/$C$19),MAX(FK$8:FK31)*-1)</f>
        <v>8.8157266148890412E-2</v>
      </c>
      <c r="FL32" s="259">
        <f>MAX(MIN(IF(AND(PP31=1,NX32&lt;0),-1,1)*(DT32-$C$15)/($C$14-$C$15)*$C$12*$C$21-$C$33*MF32/BF$6 -  PP31*$C$33/$C$21,EP31/$C$19),MAX(FL$8:FL31)*-1)</f>
        <v>7.6071881286154774E-2</v>
      </c>
      <c r="FM32" s="259">
        <f>MAX(MIN(IF(AND(PQ31=1,NY32&lt;0),-1,1)*(DU32-$C$15)/($C$14-$C$15)*$C$12*$C$21-$C$33*MG32/BG$6 -  PQ31*$C$33/$C$21,EQ31/$C$19),MAX(FM$8:FM31)*-1)</f>
        <v>6.9016561831231865E-2</v>
      </c>
      <c r="FN32" s="259">
        <f>MAX(MIN(IF(AND(PR31=1,NZ32&lt;0),-1,1)*(DV32-$C$15)/($C$14-$C$15)*$C$12*$C$21-$C$33*MH32/BH$6 -  PR31*$C$33/$C$21,ER31/$C$19),MAX(FN$8:FN31)*-1)</f>
        <v>6.5053289513633317E-2</v>
      </c>
      <c r="FO32" s="259">
        <f>MAX(MIN(IF(AND(PS31=1,OA32&lt;0),-1,1)*(DW32-$C$15)/($C$14-$C$15)*$C$12*$C$21-$C$33*MI32/BI$6 -  PS31*$C$33/$C$21,ES31/$C$19),MAX(FO$8:FO31)*-1)</f>
        <v>6.4171093977936494E-2</v>
      </c>
      <c r="FP32" s="61">
        <f t="shared" si="118"/>
        <v>0.9600000000000003</v>
      </c>
      <c r="FQ32" s="260">
        <f>IF(AND(KS32=1,OY32=1),0,MIN((ABS(($C$14-$C$15)*EU32/$C$12/$C$21)+$C$15)/$C$21,DC32))</f>
        <v>7.5303229511204108</v>
      </c>
      <c r="FR32" s="260">
        <f>IF(AND(KT32=1,OZ32=1),0,MIN((ABS(($C$14-$C$15)*EV32/$C$12/$C$21)+$C$15)/$C$21,DD32))</f>
        <v>69.172757810783324</v>
      </c>
      <c r="FS32" s="260">
        <f>IF(AND(KU32=1,PA32=1),0,MIN((ABS(($C$14-$C$15)*EW32/$C$12/$C$21)+$C$15)/$C$21,DE32))</f>
        <v>61.300414568779409</v>
      </c>
      <c r="FT32" s="260">
        <f>IF(AND(KV32=1,PB32=1),0,MIN((ABS(($C$14-$C$15)*EX32/$C$12/$C$21)+$C$15)/$C$21,DF32))</f>
        <v>49.484662140936095</v>
      </c>
      <c r="FU32" s="260">
        <f>IF(AND(KW32=1,PC32=1),0,MIN((ABS(($C$14-$C$15)*EY32/$C$12/$C$21)+$C$15)/$C$21,DG32))</f>
        <v>34.878901784362881</v>
      </c>
      <c r="FV32" s="260">
        <f>IF(AND(KX32=1,PD32=1),0,MIN((ABS(($C$14-$C$15)*EZ32/$C$12/$C$21)+$C$15)/$C$21,DH32))</f>
        <v>21.522254976805296</v>
      </c>
      <c r="FW32" s="260">
        <f>IF(AND(KY32=1,PE32=1),0,MIN((ABS(($C$14-$C$15)*FA32/$C$12/$C$21)+$C$15)/$C$21,DI32))</f>
        <v>12.056967020062446</v>
      </c>
      <c r="FX32" s="260">
        <f>IF(AND(KZ32=1,PF32=1),0,MIN((ABS(($C$14-$C$15)*FB32/$C$12/$C$21)+$C$15)/$C$21,DJ32))</f>
        <v>6.6919926498884212</v>
      </c>
      <c r="FY32" s="260">
        <f>IF(AND(LA32=1,PG32=1),0,MIN((ABS(($C$14-$C$15)*FC32/$C$12/$C$21)+$C$15)/$C$21,DK32))</f>
        <v>4.3357521979216314</v>
      </c>
      <c r="FZ32" s="260">
        <f>IF(AND(LB32=1,PH32=1),0,MIN((ABS(($C$14-$C$15)*FD32/$C$12/$C$21)+$C$15)/$C$21,DL32))</f>
        <v>3.4643145836585512</v>
      </c>
      <c r="GA32" s="260">
        <f>IF(AND(LC32=1,PI32=1),0,MIN((ABS(($C$14-$C$15)*FE32/$C$12/$C$21)+$C$15)/$C$21,DM32))</f>
        <v>3.2014179987241809</v>
      </c>
      <c r="GB32" s="260">
        <f>IF(AND(LD32=1,PJ32=1),0,MIN((ABS(($C$14-$C$15)*FF32/$C$12/$C$21)+$C$15)/$C$21,DN32))</f>
        <v>18.074497716996856</v>
      </c>
      <c r="GC32" s="260">
        <f>IF(AND(LE32=1,PK32=1),0,MIN((ABS(($C$14-$C$15)*FG32/$C$12/$C$21)+$C$15)/$C$21,DO32))</f>
        <v>21.434399363947225</v>
      </c>
      <c r="GD32" s="260">
        <f>IF(AND(LF32=1,PL32=1),0,MIN((ABS(($C$14-$C$15)*FH32/$C$12/$C$21)+$C$15)/$C$21,DP32))</f>
        <v>20.976537796923807</v>
      </c>
      <c r="GE32" s="260">
        <f>IF(AND(LG32=1,PM32=1),0,MIN((ABS(($C$14-$C$15)*FI32/$C$12/$C$21)+$C$15)/$C$21,DQ32))</f>
        <v>13.795010708847933</v>
      </c>
      <c r="GF32" s="260">
        <f>IF(AND(LH32=1,PN32=1),0,MIN((ABS(($C$14-$C$15)*FJ32/$C$12/$C$21)+$C$15)/$C$21,DR32))</f>
        <v>10.711861906161145</v>
      </c>
      <c r="GG32" s="260">
        <f>IF(AND(LI32=1,PO32=1),0,MIN((ABS(($C$14-$C$15)*FK32/$C$12/$C$21)+$C$15)/$C$21,DS32))</f>
        <v>9.1759081071049593</v>
      </c>
      <c r="GH32" s="260">
        <f>IF(AND(LJ32=1,PP32=1),0,MIN((ABS(($C$14-$C$15)*FL32/$C$12/$C$21)+$C$15)/$C$21,DT32))</f>
        <v>8.3460665224067743</v>
      </c>
      <c r="GI32" s="260">
        <f>IF(AND(LK32=1,PQ32=1),0,MIN((ABS(($C$14-$C$15)*FM32/$C$12/$C$21)+$C$15)/$C$21,DU32))</f>
        <v>7.8616138100171211</v>
      </c>
      <c r="GJ32" s="260">
        <f>IF(AND(LL32=1,PR32=1),0,MIN((ABS(($C$14-$C$15)*FN32/$C$12/$C$21)+$C$15)/$C$21,DV32))</f>
        <v>7.5894761645899207</v>
      </c>
      <c r="GK32" s="260">
        <f>IF(AND(LM32=1,PS32=1),0,MIN((ABS(($C$14-$C$15)*FO32/$C$12/$C$21)+$C$15)/$C$21,DW32))</f>
        <v>7.5289003079108641</v>
      </c>
      <c r="GL32" s="61">
        <f t="shared" si="119"/>
        <v>0.9600000000000003</v>
      </c>
      <c r="GM32" s="57">
        <f>IF(AND(KS31=1,OY31=1),0,EU32*$C$19/S$6/$C$24/$C$23*3.39*$C$21)</f>
        <v>1.6614066707419997</v>
      </c>
      <c r="GN32" s="57">
        <f>IF(AND(KT31=1,OZ31=1),0,EV32*$C$19/T$6/$C$24/$C$23*3.39*$C$21)</f>
        <v>7.6240561559238023</v>
      </c>
      <c r="GO32" s="57">
        <f>IF(AND(KU31=1,PA31=1),0,EW32*$C$19/U$6/$C$24/$C$23*3.39*$C$21)</f>
        <v>9.1974623476299975</v>
      </c>
      <c r="GP32" s="57">
        <f>IF(AND(KV31=1,PB31=1),0,EX32*$C$19/V$6/$C$24/$C$23*3.39*$C$21)</f>
        <v>9.2424858685711797</v>
      </c>
      <c r="GQ32" s="57">
        <f>IF(AND(KW31=1,PC31=1),0,EY32*$C$19/W$6/$C$24/$C$23*3.39*$C$21)</f>
        <v>7.8203528187490665</v>
      </c>
      <c r="GR32" s="57">
        <f>IF(AND(KX31=1,PD31=1),0,EZ32*$C$19/X$6/$C$24/$C$23*3.39*$C$21)</f>
        <v>5.3941972802820937</v>
      </c>
      <c r="GS32" s="57">
        <f>IF(AND(KY31=1,PE31=1),0,FA32*$C$19/Y$6/$C$24/$C$23*3.39*$C$21)</f>
        <v>3.0383579699803729</v>
      </c>
      <c r="GT32" s="57">
        <f>IF(AND(KZ31=1,PF31=1),0,FB32*$C$19/Z$6/$C$24/$C$23*3.39*$C$21)</f>
        <v>1.3812918889816781</v>
      </c>
      <c r="GU32" s="57">
        <f>IF(AND(LA31=1,PG31=1),0,FC32*$C$19/AA$6/$C$24/$C$23*3.39*$C$21)</f>
        <v>0.52637390680601048</v>
      </c>
      <c r="GV32" s="57">
        <f>IF(AND(LB31=1,PH31=1),0,FD32*$C$19/AB$6/$C$24/$C$23*3.39*$C$21)</f>
        <v>0.16429534526206738</v>
      </c>
      <c r="GW32" s="57">
        <f>IF(AND(LC31=1,PI31=1),0,FE32*$C$19/AC$6/$C$24/$C$23*3.39*$C$21)</f>
        <v>4.1592819205298608E-2</v>
      </c>
      <c r="GX32" s="57">
        <f>IF(AND(LD31=1,PJ31=1),0,FF32*$C$19/AD$6/$C$24/$C$23*3.39*$C$21)</f>
        <v>5.6358306748766047</v>
      </c>
      <c r="GY32" s="57">
        <f>IF(AND(LE31=1,PK31=1),0,FG32*$C$19/AE$6/$C$24/$C$23*3.39*$C$21)</f>
        <v>6.9022810186613759</v>
      </c>
      <c r="GZ32" s="57">
        <f>IF(AND(LF31=1,PL31=1),0,FH32*$C$19/AF$6/$C$24/$C$23*3.39*$C$21)</f>
        <v>6.7296989017149018</v>
      </c>
      <c r="HA32" s="57">
        <f>IF(AND(LG31=1,PM31=1),0,FI32*$C$19/AG$6/$C$24/$C$23*3.39*$C$21)</f>
        <v>4.02276030491148</v>
      </c>
      <c r="HB32" s="57">
        <f>IF(AND(LH31=1,PN31=1),0,FJ32*$C$19/AH$6/$C$24/$C$23*3.39*$C$21)</f>
        <v>2.8606266261931244</v>
      </c>
      <c r="HC32" s="57">
        <f>IF(AND(LI31=1,PO31=1),0,FK32*$C$19/AI$6/$C$24/$C$23*3.39*$C$21)</f>
        <v>2.2816783648302317</v>
      </c>
      <c r="HD32" s="57">
        <f>IF(AND(LJ31=1,PP31=1),0,FL32*$C$19/AJ$6/$C$24/$C$23*3.39*$C$21)</f>
        <v>1.9688855302001425</v>
      </c>
      <c r="HE32" s="57">
        <f>IF(AND(LK31=1,PQ31=1),0,FM32*$C$19/AK$6/$C$24/$C$23*3.39*$C$21)</f>
        <v>1.7862803921270616</v>
      </c>
      <c r="HF32" s="57">
        <f>IF(AND(LL31=1,PR31=1),0,FN32*$C$19/AL$6/$C$24/$C$23*3.39*$C$21)</f>
        <v>1.6837033375514074</v>
      </c>
      <c r="HG32" s="57">
        <f>IF(AND(LM31=1,PS31=1),0,FO32*$C$19/AM$6/$C$24/$C$23*3.39*$C$21)</f>
        <v>1.6608704327293631</v>
      </c>
      <c r="HH32" s="61">
        <f t="shared" si="120"/>
        <v>0.9600000000000003</v>
      </c>
      <c r="HI32" s="57">
        <f t="shared" si="121"/>
        <v>1.6614066707419997</v>
      </c>
      <c r="HJ32" s="57">
        <f t="shared" si="122"/>
        <v>7.6240561559238023</v>
      </c>
      <c r="HK32" s="57">
        <f t="shared" si="123"/>
        <v>9.1974623476299975</v>
      </c>
      <c r="HL32" s="57">
        <f t="shared" si="124"/>
        <v>9.2424858685711797</v>
      </c>
      <c r="HM32" s="57">
        <f t="shared" si="125"/>
        <v>7.8203528187490665</v>
      </c>
      <c r="HN32" s="57">
        <f t="shared" si="126"/>
        <v>5.3941972802820937</v>
      </c>
      <c r="HO32" s="57">
        <f t="shared" si="127"/>
        <v>3.0383579699803729</v>
      </c>
      <c r="HP32" s="57">
        <f t="shared" si="128"/>
        <v>1.3812918889816781</v>
      </c>
      <c r="HQ32" s="57">
        <f t="shared" si="129"/>
        <v>0.52637390680601048</v>
      </c>
      <c r="HR32" s="57">
        <f t="shared" si="130"/>
        <v>0.16429534526206738</v>
      </c>
      <c r="HS32" s="57">
        <f t="shared" si="131"/>
        <v>4.1592819205298608E-2</v>
      </c>
      <c r="HT32" s="57">
        <f t="shared" si="132"/>
        <v>5.6358306748766047</v>
      </c>
      <c r="HU32" s="57">
        <f t="shared" si="133"/>
        <v>6.9022810186613759</v>
      </c>
      <c r="HV32" s="57">
        <f t="shared" si="134"/>
        <v>6.7296989017149018</v>
      </c>
      <c r="HW32" s="57">
        <f t="shared" si="135"/>
        <v>4.02276030491148</v>
      </c>
      <c r="HX32" s="57">
        <f t="shared" si="136"/>
        <v>2.8606266261931244</v>
      </c>
      <c r="HY32" s="57">
        <f t="shared" si="137"/>
        <v>2.2816783648302317</v>
      </c>
      <c r="HZ32" s="57">
        <f t="shared" si="138"/>
        <v>1.9688855302001425</v>
      </c>
      <c r="IA32" s="57">
        <f t="shared" si="139"/>
        <v>1.7862803921270616</v>
      </c>
      <c r="IB32" s="57">
        <f t="shared" si="140"/>
        <v>1.6837033375514074</v>
      </c>
      <c r="IC32" s="57">
        <f t="shared" si="141"/>
        <v>1.6608704327293631</v>
      </c>
      <c r="ID32" s="61">
        <f t="shared" si="142"/>
        <v>0.9600000000000003</v>
      </c>
      <c r="IE32" s="57">
        <f t="shared" si="143"/>
        <v>11.652876691726277</v>
      </c>
      <c r="IF32" s="57">
        <f t="shared" si="144"/>
        <v>7.4947242917294581</v>
      </c>
      <c r="IG32" s="57">
        <f t="shared" si="145"/>
        <v>8.0088059439607839</v>
      </c>
      <c r="IH32" s="57">
        <f t="shared" si="146"/>
        <v>8.7672361900980533</v>
      </c>
      <c r="II32" s="57">
        <f t="shared" si="147"/>
        <v>9.7367880709735868</v>
      </c>
      <c r="IJ32" s="57">
        <f t="shared" si="148"/>
        <v>10.646573017601806</v>
      </c>
      <c r="IK32" s="57">
        <f t="shared" si="149"/>
        <v>11.31698211425212</v>
      </c>
      <c r="IL32" s="57">
        <f t="shared" si="150"/>
        <v>11.716975462852163</v>
      </c>
      <c r="IM32" s="57">
        <f t="shared" si="151"/>
        <v>11.902946876243009</v>
      </c>
      <c r="IN32" s="57">
        <f t="shared" si="152"/>
        <v>11.976192217541099</v>
      </c>
      <c r="IO32" s="57">
        <f t="shared" si="153"/>
        <v>11.99985515286701</v>
      </c>
      <c r="IP32" s="57">
        <f t="shared" si="154"/>
        <v>10.967469578048847</v>
      </c>
      <c r="IQ32" s="57">
        <f t="shared" si="155"/>
        <v>10.733723445850977</v>
      </c>
      <c r="IR32" s="57">
        <f t="shared" si="156"/>
        <v>10.588397882968273</v>
      </c>
      <c r="IS32" s="57">
        <f t="shared" si="157"/>
        <v>11.160193214509359</v>
      </c>
      <c r="IT32" s="57">
        <f t="shared" si="158"/>
        <v>11.401082375648606</v>
      </c>
      <c r="IU32" s="57">
        <f t="shared" si="159"/>
        <v>11.522215846027063</v>
      </c>
      <c r="IV32" s="57">
        <f t="shared" si="160"/>
        <v>11.587989652622081</v>
      </c>
      <c r="IW32" s="57">
        <f t="shared" si="161"/>
        <v>11.626496783408731</v>
      </c>
      <c r="IX32" s="57">
        <f t="shared" si="162"/>
        <v>11.64816364397919</v>
      </c>
      <c r="IY32" s="57">
        <f t="shared" si="163"/>
        <v>11.652990056317845</v>
      </c>
      <c r="IZ32" s="61">
        <f t="shared" si="164"/>
        <v>0.9600000000000003</v>
      </c>
      <c r="JA32" s="260" t="e">
        <f t="shared" si="240"/>
        <v>#N/A</v>
      </c>
      <c r="JB32" s="260" t="e">
        <f t="shared" si="241"/>
        <v>#N/A</v>
      </c>
      <c r="JC32" s="260" t="e">
        <f t="shared" si="242"/>
        <v>#N/A</v>
      </c>
      <c r="JD32" s="260" t="e">
        <f t="shared" si="243"/>
        <v>#N/A</v>
      </c>
      <c r="JE32" s="260" t="e">
        <f t="shared" si="244"/>
        <v>#N/A</v>
      </c>
      <c r="JF32" s="260" t="e">
        <f t="shared" si="245"/>
        <v>#N/A</v>
      </c>
      <c r="JG32" s="260" t="e">
        <f t="shared" si="246"/>
        <v>#N/A</v>
      </c>
      <c r="JH32" s="260" t="e">
        <f t="shared" si="247"/>
        <v>#N/A</v>
      </c>
      <c r="JI32" s="260" t="e">
        <f t="shared" si="248"/>
        <v>#N/A</v>
      </c>
      <c r="JJ32" s="260" t="e">
        <f t="shared" si="249"/>
        <v>#N/A</v>
      </c>
      <c r="JK32" s="260" t="e">
        <f t="shared" si="250"/>
        <v>#N/A</v>
      </c>
      <c r="JL32" s="260" t="e">
        <f t="shared" si="251"/>
        <v>#N/A</v>
      </c>
      <c r="JM32" s="260" t="e">
        <f t="shared" si="252"/>
        <v>#N/A</v>
      </c>
      <c r="JN32" s="260" t="e">
        <f t="shared" si="253"/>
        <v>#N/A</v>
      </c>
      <c r="JO32" s="260" t="e">
        <f t="shared" si="254"/>
        <v>#N/A</v>
      </c>
      <c r="JP32" s="260" t="e">
        <f t="shared" si="255"/>
        <v>#N/A</v>
      </c>
      <c r="JQ32" s="260" t="e">
        <f t="shared" si="256"/>
        <v>#N/A</v>
      </c>
      <c r="JR32" s="260" t="e">
        <f t="shared" si="257"/>
        <v>#N/A</v>
      </c>
      <c r="JS32" s="260" t="e">
        <f t="shared" si="258"/>
        <v>#N/A</v>
      </c>
      <c r="JT32" s="260" t="e">
        <f t="shared" si="259"/>
        <v>#N/A</v>
      </c>
      <c r="JU32" s="260" t="e">
        <f t="shared" si="260"/>
        <v>#N/A</v>
      </c>
      <c r="JV32" s="61">
        <f t="shared" si="166"/>
        <v>0.9600000000000003</v>
      </c>
      <c r="JW32" s="46">
        <f>IF(AND(KS32=0,HI32&lt;=$C$40),1,0)</f>
        <v>0</v>
      </c>
      <c r="JX32" s="46">
        <f>IF(AND(KT32=0,HJ32&lt;=$C$40),1,0)</f>
        <v>0</v>
      </c>
      <c r="JY32" s="46">
        <f>IF(AND(KU32=0,HK32&lt;=$C$40),1,0)</f>
        <v>0</v>
      </c>
      <c r="JZ32" s="46">
        <f>IF(AND(KV32=0,HL32&lt;=$C$40),1,0)</f>
        <v>0</v>
      </c>
      <c r="KA32" s="46">
        <f>IF(AND(KW32=0,HM32&lt;=$C$40),1,0)</f>
        <v>0</v>
      </c>
      <c r="KB32" s="46">
        <f>IF(AND(KX32=0,HN32&lt;=$C$40),1,0)</f>
        <v>0</v>
      </c>
      <c r="KC32" s="46">
        <f>IF(AND(KY32=0,HO32&lt;=$C$40),1,0)</f>
        <v>0</v>
      </c>
      <c r="KD32" s="46">
        <f>IF(AND(KZ32=0,HP32&lt;=$C$40),1,0)</f>
        <v>0</v>
      </c>
      <c r="KE32" s="46">
        <f>IF(AND(LA32=0,HQ32&lt;=$C$40),1,0)</f>
        <v>0</v>
      </c>
      <c r="KF32" s="46">
        <f>IF(AND(LB32=0,HR32&lt;=$C$40),1,0)</f>
        <v>0</v>
      </c>
      <c r="KG32" s="46">
        <f>IF(AND(LC32=0,HS32&lt;=$C$40),1,0)</f>
        <v>1</v>
      </c>
      <c r="KH32" s="46">
        <f>IF(AND(LD32=0,HT32&lt;=$C$40),1,0)</f>
        <v>0</v>
      </c>
      <c r="KI32" s="46">
        <f>IF(AND(LE32=0,HU32&lt;=$C$40),1,0)</f>
        <v>0</v>
      </c>
      <c r="KJ32" s="46">
        <f>IF(AND(LF32=0,HV32&lt;=$C$40),1,0)</f>
        <v>0</v>
      </c>
      <c r="KK32" s="46">
        <f>IF(AND(LG32=0,HW32&lt;=$C$40),1,0)</f>
        <v>0</v>
      </c>
      <c r="KL32" s="46">
        <f>IF(AND(LH32=0,HX32&lt;=$C$40),1,0)</f>
        <v>0</v>
      </c>
      <c r="KM32" s="46">
        <f>IF(AND(LI32=0,HY32&lt;=$C$40),1,0)</f>
        <v>0</v>
      </c>
      <c r="KN32" s="46">
        <f>IF(AND(LJ32=0,HZ32&lt;=$C$40),1,0)</f>
        <v>0</v>
      </c>
      <c r="KO32" s="46">
        <f>IF(AND(LK32=0,IA32&lt;=$C$40),1,0)</f>
        <v>0</v>
      </c>
      <c r="KP32" s="46">
        <f>IF(AND(LL32=0,IB32&lt;=$C$40),1,0)</f>
        <v>0</v>
      </c>
      <c r="KQ32" s="46">
        <f>IF(AND(LM32=0,IC32&lt;=$C$40),1,0)</f>
        <v>0</v>
      </c>
      <c r="KR32" s="61">
        <f t="shared" si="167"/>
        <v>0.9600000000000003</v>
      </c>
      <c r="KS32" s="1">
        <f>IF(OR(KS31=1,AND(OY32=1,LO32&lt;=$C$41)),1,0)</f>
        <v>0</v>
      </c>
      <c r="KT32" s="1">
        <f>IF(OR(KT31=1,AND(OZ32=1,LP32&lt;=$C$41)),1,0)</f>
        <v>0</v>
      </c>
      <c r="KU32" s="1">
        <f>IF(OR(KU31=1,AND(PA32=1,LQ32&lt;=$C$41)),1,0)</f>
        <v>0</v>
      </c>
      <c r="KV32" s="1">
        <f>IF(OR(KV31=1,AND(PB32=1,LR32&lt;=$C$41)),1,0)</f>
        <v>0</v>
      </c>
      <c r="KW32" s="1">
        <f>IF(OR(KW31=1,AND(PC32=1,LS32&lt;=$C$41)),1,0)</f>
        <v>0</v>
      </c>
      <c r="KX32" s="1">
        <f>IF(OR(KX31=1,AND(PD32=1,LT32&lt;=$C$41)),1,0)</f>
        <v>0</v>
      </c>
      <c r="KY32" s="1">
        <f>IF(OR(KY31=1,AND(PE32=1,LU32&lt;=$C$41)),1,0)</f>
        <v>0</v>
      </c>
      <c r="KZ32" s="1">
        <f>IF(OR(KZ31=1,AND(PF32=1,LV32&lt;=$C$41)),1,0)</f>
        <v>0</v>
      </c>
      <c r="LA32" s="1">
        <f>IF(OR(LA31=1,AND(PG32=1,LW32&lt;=$C$41)),1,0)</f>
        <v>0</v>
      </c>
      <c r="LB32" s="1">
        <f>IF(OR(LB31=1,AND(PH32=1,LX32&lt;=$C$41)),1,0)</f>
        <v>0</v>
      </c>
      <c r="LC32" s="1">
        <f>IF(OR(LC31=1,AND(PI32=1,LY32&lt;=$C$41)),1,0)</f>
        <v>0</v>
      </c>
      <c r="LD32" s="1">
        <f>IF(OR(LD31=1,AND(PJ32=1,LZ32&lt;=$C$41)),1,0)</f>
        <v>0</v>
      </c>
      <c r="LE32" s="1">
        <f>IF(OR(LE31=1,AND(PK32=1,MA32&lt;=$C$41)),1,0)</f>
        <v>0</v>
      </c>
      <c r="LF32" s="1">
        <f>IF(OR(LF31=1,AND(PL32=1,MB32&lt;=$C$41)),1,0)</f>
        <v>0</v>
      </c>
      <c r="LG32" s="1">
        <f>IF(OR(LG31=1,AND(PM32=1,MC32&lt;=$C$41)),1,0)</f>
        <v>0</v>
      </c>
      <c r="LH32" s="1">
        <f>IF(OR(LH31=1,AND(PN32=1,MD32&lt;=$C$41)),1,0)</f>
        <v>0</v>
      </c>
      <c r="LI32" s="1">
        <f>IF(OR(LI31=1,AND(PO32=1,ME32&lt;=$C$41)),1,0)</f>
        <v>0</v>
      </c>
      <c r="LJ32" s="1">
        <f>IF(OR(LJ31=1,AND(PP32=1,MF32&lt;=$C$41)),1,0)</f>
        <v>0</v>
      </c>
      <c r="LK32" s="1">
        <f>IF(OR(LK31=1,AND(PQ32=1,MG32&lt;=$C$41)),1,0)</f>
        <v>0</v>
      </c>
      <c r="LL32" s="1">
        <f>IF(OR(LL31=1,AND(PR32=1,MH32&lt;=$C$41)),1,0)</f>
        <v>0</v>
      </c>
      <c r="LM32" s="1">
        <f>IF(OR(LM31=1,AND(PS32=1,MI32&lt;=$C$41)),1,0)</f>
        <v>0</v>
      </c>
      <c r="LN32" s="61">
        <f t="shared" si="168"/>
        <v>0.9600000000000003</v>
      </c>
      <c r="LO32" s="57">
        <f t="shared" si="169"/>
        <v>11.387975189825209</v>
      </c>
      <c r="LP32" s="57">
        <f t="shared" si="170"/>
        <v>7.6352405944562909</v>
      </c>
      <c r="LQ32" s="57">
        <f t="shared" si="171"/>
        <v>10.186763599043395</v>
      </c>
      <c r="LR32" s="57">
        <f t="shared" si="172"/>
        <v>11.913991444860162</v>
      </c>
      <c r="LS32" s="57">
        <f t="shared" si="173"/>
        <v>12.776403056052336</v>
      </c>
      <c r="LT32" s="57">
        <f t="shared" si="174"/>
        <v>12.783503945705315</v>
      </c>
      <c r="LU32" s="57">
        <f t="shared" si="175"/>
        <v>12.128805341628807</v>
      </c>
      <c r="LV32" s="57">
        <f t="shared" si="176"/>
        <v>11.170361996554353</v>
      </c>
      <c r="LW32" s="57">
        <f t="shared" si="177"/>
        <v>10.155863680369576</v>
      </c>
      <c r="LX32" s="57">
        <f t="shared" si="178"/>
        <v>9.2287293673057675</v>
      </c>
      <c r="LY32" s="57">
        <f t="shared" si="179"/>
        <v>8.425915624421167</v>
      </c>
      <c r="LZ32" s="57">
        <f t="shared" si="180"/>
        <v>6.8962931789258377</v>
      </c>
      <c r="MA32" s="57">
        <f t="shared" si="181"/>
        <v>8.4459871585950239</v>
      </c>
      <c r="MB32" s="57">
        <f t="shared" si="182"/>
        <v>9.9760761770667354</v>
      </c>
      <c r="MC32" s="57">
        <f t="shared" si="183"/>
        <v>10.759975021853005</v>
      </c>
      <c r="MD32" s="57">
        <f t="shared" si="184"/>
        <v>11.074665008439394</v>
      </c>
      <c r="ME32" s="57">
        <f t="shared" si="185"/>
        <v>11.227341877066619</v>
      </c>
      <c r="MF32" s="57">
        <f t="shared" si="186"/>
        <v>11.308723145463249</v>
      </c>
      <c r="MG32" s="57">
        <f t="shared" si="187"/>
        <v>11.355878029138216</v>
      </c>
      <c r="MH32" s="57">
        <f t="shared" si="188"/>
        <v>11.382252999989824</v>
      </c>
      <c r="MI32" s="57">
        <f t="shared" si="189"/>
        <v>11.388112761845811</v>
      </c>
      <c r="MJ32" s="61">
        <f t="shared" si="190"/>
        <v>0.9600000000000003</v>
      </c>
      <c r="MK32" s="57" t="e">
        <f>IF(AND(ABS(CG32)&gt;0,EU32*$C$19&gt;=DY31,NG32&lt;&gt;0),3,NA())</f>
        <v>#N/A</v>
      </c>
      <c r="ML32" s="57" t="e">
        <f t="shared" si="261"/>
        <v>#N/A</v>
      </c>
      <c r="MM32" s="57" t="e">
        <f t="shared" si="262"/>
        <v>#N/A</v>
      </c>
      <c r="MN32" s="57" t="e">
        <f t="shared" si="263"/>
        <v>#N/A</v>
      </c>
      <c r="MO32" s="57" t="e">
        <f t="shared" si="264"/>
        <v>#N/A</v>
      </c>
      <c r="MP32" s="57" t="e">
        <f t="shared" si="265"/>
        <v>#N/A</v>
      </c>
      <c r="MQ32" s="57" t="e">
        <f t="shared" si="266"/>
        <v>#N/A</v>
      </c>
      <c r="MR32" s="57" t="e">
        <f t="shared" si="267"/>
        <v>#N/A</v>
      </c>
      <c r="MS32" s="57" t="e">
        <f t="shared" si="268"/>
        <v>#N/A</v>
      </c>
      <c r="MT32" s="57" t="e">
        <f t="shared" si="269"/>
        <v>#N/A</v>
      </c>
      <c r="MU32" s="57" t="e">
        <f t="shared" si="270"/>
        <v>#N/A</v>
      </c>
      <c r="MV32" s="57" t="e">
        <f t="shared" si="271"/>
        <v>#N/A</v>
      </c>
      <c r="MW32" s="57" t="e">
        <f t="shared" si="272"/>
        <v>#N/A</v>
      </c>
      <c r="MX32" s="57" t="e">
        <f t="shared" si="273"/>
        <v>#N/A</v>
      </c>
      <c r="MY32" s="57" t="e">
        <f t="shared" si="274"/>
        <v>#N/A</v>
      </c>
      <c r="MZ32" s="57" t="e">
        <f t="shared" si="275"/>
        <v>#N/A</v>
      </c>
      <c r="NA32" s="57" t="e">
        <f t="shared" si="276"/>
        <v>#N/A</v>
      </c>
      <c r="NB32" s="57" t="e">
        <f t="shared" si="277"/>
        <v>#N/A</v>
      </c>
      <c r="NC32" s="57" t="e">
        <f t="shared" si="278"/>
        <v>#N/A</v>
      </c>
      <c r="ND32" s="57" t="e">
        <f t="shared" si="279"/>
        <v>#N/A</v>
      </c>
      <c r="NE32" s="57" t="e">
        <f t="shared" si="280"/>
        <v>#N/A</v>
      </c>
      <c r="NF32" s="61">
        <f t="shared" si="211"/>
        <v>0.9600000000000003</v>
      </c>
      <c r="NG32" s="260">
        <f>IF(OY31=0,MIN('Drive Train'!$F$35-FQ31*$C$19*'Drive Train'!$F$39,NG31+$C$39)-$C$7,IF(LO31-1&lt;=0,0,IF($C$37=Motors!$C$29,MAX(MAX(NG$8:NG31)*-1,NG31-$C$39),MAX(0,MAX(NG$8:NG31)*-1,NG31-$C$39))))</f>
        <v>11.652876691726277</v>
      </c>
      <c r="NH32" s="260">
        <f>IF(OZ31=0,MIN('Drive Train'!$F$35-FR31*$C$19*'Drive Train'!$F$39,NH31+$C$39)-$C$7,IF(LP31-1&lt;=0,0,IF($C$37=Motors!$C$29,MAX(MAX(NH$8:NH31)*-1,NH31-$C$39),MAX(0,MAX(NH$8:NH31)*-1,NH31-$C$39))))</f>
        <v>7.4947242917294581</v>
      </c>
      <c r="NI32" s="260">
        <f>IF(PA31=0,MIN('Drive Train'!$F$35-FS31*$C$19*'Drive Train'!$F$39,NI31+$C$39)-$C$7,IF(LQ31-1&lt;=0,0,IF($C$37=Motors!$C$29,MAX(MAX(NI$8:NI31)*-1,NI31-$C$39),MAX(0,MAX(NI$8:NI31)*-1,NI31-$C$39))))</f>
        <v>8.0088059439607839</v>
      </c>
      <c r="NJ32" s="260">
        <f>IF(PB31=0,MIN('Drive Train'!$F$35-FT31*$C$19*'Drive Train'!$F$39,NJ31+$C$39)-$C$7,IF(LR31-1&lt;=0,0,IF($C$37=Motors!$C$29,MAX(MAX(NJ$8:NJ31)*-1,NJ31-$C$39),MAX(0,MAX(NJ$8:NJ31)*-1,NJ31-$C$39))))</f>
        <v>8.7672361900980533</v>
      </c>
      <c r="NK32" s="260">
        <f>IF(PC31=0,MIN('Drive Train'!$F$35-FU31*$C$19*'Drive Train'!$F$39,NK31+$C$39)-$C$7,IF(LS31-1&lt;=0,0,IF($C$37=Motors!$C$29,MAX(MAX(NK$8:NK31)*-1,NK31-$C$39),MAX(0,MAX(NK$8:NK31)*-1,NK31-$C$39))))</f>
        <v>9.7367880709735868</v>
      </c>
      <c r="NL32" s="260">
        <f>IF(PD31=0,MIN('Drive Train'!$F$35-FV31*$C$19*'Drive Train'!$F$39,NL31+$C$39)-$C$7,IF(LT31-1&lt;=0,0,IF($C$37=Motors!$C$29,MAX(MAX(NL$8:NL31)*-1,NL31-$C$39),MAX(0,MAX(NL$8:NL31)*-1,NL31-$C$39))))</f>
        <v>10.646573017601806</v>
      </c>
      <c r="NM32" s="260">
        <f>IF(PE31=0,MIN('Drive Train'!$F$35-FW31*$C$19*'Drive Train'!$F$39,NM31+$C$39)-$C$7,IF(LU31-1&lt;=0,0,IF($C$37=Motors!$C$29,MAX(MAX(NM$8:NM31)*-1,NM31-$C$39),MAX(0,MAX(NM$8:NM31)*-1,NM31-$C$39))))</f>
        <v>11.31698211425212</v>
      </c>
      <c r="NN32" s="260">
        <f>IF(PF31=0,MIN('Drive Train'!$F$35-FX31*$C$19*'Drive Train'!$F$39,NN31+$C$39)-$C$7,IF(LV31-1&lt;=0,0,IF($C$37=Motors!$C$29,MAX(MAX(NN$8:NN31)*-1,NN31-$C$39),MAX(0,MAX(NN$8:NN31)*-1,NN31-$C$39))))</f>
        <v>11.716975462852163</v>
      </c>
      <c r="NO32" s="260">
        <f>IF(PG31=0,MIN('Drive Train'!$F$35-FY31*$C$19*'Drive Train'!$F$39,NO31+$C$39)-$C$7,IF(LW31-1&lt;=0,0,IF($C$37=Motors!$C$29,MAX(MAX(NO$8:NO31)*-1,NO31-$C$39),MAX(0,MAX(NO$8:NO31)*-1,NO31-$C$39))))</f>
        <v>11.902946876243009</v>
      </c>
      <c r="NP32" s="260">
        <f>IF(PH31=0,MIN('Drive Train'!$F$35-FZ31*$C$19*'Drive Train'!$F$39,NP31+$C$39)-$C$7,IF(LX31-1&lt;=0,0,IF($C$37=Motors!$C$29,MAX(MAX(NP$8:NP31)*-1,NP31-$C$39),MAX(0,MAX(NP$8:NP31)*-1,NP31-$C$39))))</f>
        <v>11.976192217541099</v>
      </c>
      <c r="NQ32" s="260">
        <f>IF(PI31=0,MIN('Drive Train'!$F$35-GA31*$C$19*'Drive Train'!$F$39,NQ31+$C$39)-$C$7,IF(LY31-1&lt;=0,0,IF($C$37=Motors!$C$29,MAX(MAX(NQ$8:NQ31)*-1,NQ31-$C$39),MAX(0,MAX(NQ$8:NQ31)*-1,NQ31-$C$39))))</f>
        <v>11.99985515286701</v>
      </c>
      <c r="NR32" s="260">
        <f>IF(PJ31=0,MIN('Drive Train'!$F$35-GB31*$C$19*'Drive Train'!$F$39,NR31+$C$39)-$C$7,IF(LZ31-1&lt;=0,0,IF($C$37=Motors!$C$29,MAX(MAX(NR$8:NR31)*-1,NR31-$C$39),MAX(0,MAX(NR$8:NR31)*-1,NR31-$C$39))))</f>
        <v>10.967469578048847</v>
      </c>
      <c r="NS32" s="260">
        <f>IF(PK31=0,MIN('Drive Train'!$F$35-GC31*$C$19*'Drive Train'!$F$39,NS31+$C$39)-$C$7,IF(MA31-1&lt;=0,0,IF($C$37=Motors!$C$29,MAX(MAX(NS$8:NS31)*-1,NS31-$C$39),MAX(0,MAX(NS$8:NS31)*-1,NS31-$C$39))))</f>
        <v>10.733723445850977</v>
      </c>
      <c r="NT32" s="260">
        <f>IF(PL31=0,MIN('Drive Train'!$F$35-GD31*$C$19*'Drive Train'!$F$39,NT31+$C$39)-$C$7,IF(MB31-1&lt;=0,0,IF($C$37=Motors!$C$29,MAX(MAX(NT$8:NT31)*-1,NT31-$C$39),MAX(0,MAX(NT$8:NT31)*-1,NT31-$C$39))))</f>
        <v>10.588397882968273</v>
      </c>
      <c r="NU32" s="260">
        <f>IF(PM31=0,MIN('Drive Train'!$F$35-GE31*$C$19*'Drive Train'!$F$39,NU31+$C$39)-$C$7,IF(MC31-1&lt;=0,0,IF($C$37=Motors!$C$29,MAX(MAX(NU$8:NU31)*-1,NU31-$C$39),MAX(0,MAX(NU$8:NU31)*-1,NU31-$C$39))))</f>
        <v>11.160193214509359</v>
      </c>
      <c r="NV32" s="260">
        <f>IF(PN31=0,MIN('Drive Train'!$F$35-GF31*$C$19*'Drive Train'!$F$39,NV31+$C$39)-$C$7,IF(MD31-1&lt;=0,0,IF($C$37=Motors!$C$29,MAX(MAX(NV$8:NV31)*-1,NV31-$C$39),MAX(0,MAX(NV$8:NV31)*-1,NV31-$C$39))))</f>
        <v>11.401082375648606</v>
      </c>
      <c r="NW32" s="260">
        <f>IF(PO31=0,MIN('Drive Train'!$F$35-GG31*$C$19*'Drive Train'!$F$39,NW31+$C$39)-$C$7,IF(ME31-1&lt;=0,0,IF($C$37=Motors!$C$29,MAX(MAX(NW$8:NW31)*-1,NW31-$C$39),MAX(0,MAX(NW$8:NW31)*-1,NW31-$C$39))))</f>
        <v>11.522215846027063</v>
      </c>
      <c r="NX32" s="260">
        <f>IF(PP31=0,MIN('Drive Train'!$F$35-GH31*$C$19*'Drive Train'!$F$39,NX31+$C$39)-$C$7,IF(MF31-1&lt;=0,0,IF($C$37=Motors!$C$29,MAX(MAX(NX$8:NX31)*-1,NX31-$C$39),MAX(0,MAX(NX$8:NX31)*-1,NX31-$C$39))))</f>
        <v>11.587989652622081</v>
      </c>
      <c r="NY32" s="260">
        <f>IF(PQ31=0,MIN('Drive Train'!$F$35-GI31*$C$19*'Drive Train'!$F$39,NY31+$C$39)-$C$7,IF(MG31-1&lt;=0,0,IF($C$37=Motors!$C$29,MAX(MAX(NY$8:NY31)*-1,NY31-$C$39),MAX(0,MAX(NY$8:NY31)*-1,NY31-$C$39))))</f>
        <v>11.626496783408731</v>
      </c>
      <c r="NZ32" s="260">
        <f>IF(PR31=0,MIN('Drive Train'!$F$35-GJ31*$C$19*'Drive Train'!$F$39,NZ31+$C$39)-$C$7,IF(MH31-1&lt;=0,0,IF($C$37=Motors!$C$29,MAX(MAX(NZ$8:NZ31)*-1,NZ31-$C$39),MAX(0,MAX(NZ$8:NZ31)*-1,NZ31-$C$39))))</f>
        <v>11.64816364397919</v>
      </c>
      <c r="OA32" s="260">
        <f>IF(PS31=0,MIN('Drive Train'!$F$35-GK31*$C$19*'Drive Train'!$F$39,OA31+$C$39)-$C$7,IF(MI31-1&lt;=0,0,IF($C$37=Motors!$C$29,MAX(MAX(OA$8:OA31)*-1,OA31-$C$39),MAX(0,MAX(OA$8:OA31)*-1,OA31-$C$39))))</f>
        <v>11.652990056317845</v>
      </c>
      <c r="OB32" s="61">
        <f t="shared" si="212"/>
        <v>0.9600000000000003</v>
      </c>
      <c r="OC32" s="260">
        <f>'Drive Train'!$F$35-(FQ32*$C$13)*$C$19*'Drive Train'!$F$39</f>
        <v>12.01595352949286</v>
      </c>
      <c r="OD32" s="260">
        <f>'Drive Train'!$F$35-(FR32*$C$13)*$C$19*'Drive Train'!$F$39</f>
        <v>8.8721893516500501</v>
      </c>
      <c r="OE32" s="260">
        <f>'Drive Train'!$F$35-(FS32*$C$13)*$C$19*'Drive Train'!$F$39</f>
        <v>9.2736788569922499</v>
      </c>
      <c r="OF32" s="260">
        <f>'Drive Train'!$F$35-(FT32*$C$13)*$C$19*'Drive Train'!$F$39</f>
        <v>9.8762822308122598</v>
      </c>
      <c r="OG32" s="260">
        <f>'Drive Train'!$F$35-(FU32*$C$13)*$C$19*'Drive Train'!$F$39</f>
        <v>10.621176008997493</v>
      </c>
      <c r="OH32" s="260">
        <f>'Drive Train'!$F$35-(FV32*$C$13)*$C$19*'Drive Train'!$F$39</f>
        <v>11.302364996182931</v>
      </c>
      <c r="OI32" s="260">
        <f>'Drive Train'!$F$35-(FW32*$C$13)*$C$19*'Drive Train'!$F$39</f>
        <v>11.785094681976815</v>
      </c>
      <c r="OJ32" s="260">
        <f>'Drive Train'!$F$35-(FX32*$C$13)*$C$19*'Drive Train'!$F$39</f>
        <v>12.058708374855691</v>
      </c>
      <c r="OK32" s="260">
        <f>'Drive Train'!$F$35-(FY32*$C$13)*$C$19*'Drive Train'!$F$39</f>
        <v>12.178876637905997</v>
      </c>
      <c r="OL32" s="260">
        <f>'Drive Train'!$F$35-(FZ32*$C$13)*$C$19*'Drive Train'!$F$39</f>
        <v>12.223319956233414</v>
      </c>
      <c r="OM32" s="260">
        <f>'Drive Train'!$F$35-(GA32*$C$13)*$C$19*'Drive Train'!$F$39</f>
        <v>12.236727682065068</v>
      </c>
      <c r="ON32" s="260">
        <f>'Drive Train'!$F$35-(GB32*$C$13)*$C$19*'Drive Train'!$F$39</f>
        <v>11.47820061643316</v>
      </c>
      <c r="OO32" s="260">
        <f>'Drive Train'!$F$35-(GC32*$C$13)*$C$19*'Drive Train'!$F$39</f>
        <v>11.306845632438691</v>
      </c>
      <c r="OP32" s="260">
        <f>'Drive Train'!$F$35-(GD32*$C$13)*$C$19*'Drive Train'!$F$39</f>
        <v>11.330196572356886</v>
      </c>
      <c r="OQ32" s="260">
        <f>'Drive Train'!$F$35-(GE32*$C$13)*$C$19*'Drive Train'!$F$39</f>
        <v>11.696454453848755</v>
      </c>
      <c r="OR32" s="260">
        <f>'Drive Train'!$F$35-(GF32*$C$13)*$C$19*'Drive Train'!$F$39</f>
        <v>11.853695042785782</v>
      </c>
      <c r="OS32" s="260">
        <f>'Drive Train'!$F$35-(GG32*$C$13)*$C$19*'Drive Train'!$F$39</f>
        <v>11.932028686537647</v>
      </c>
      <c r="OT32" s="260">
        <f>'Drive Train'!$F$35-(GH32*$C$13)*$C$19*'Drive Train'!$F$39</f>
        <v>11.974350607357255</v>
      </c>
      <c r="OU32" s="260">
        <f>'Drive Train'!$F$35-(GI32*$C$13)*$C$19*'Drive Train'!$F$39</f>
        <v>11.999057695689126</v>
      </c>
      <c r="OV32" s="260">
        <f>'Drive Train'!$F$35-(GJ32*$C$13)*$C$19*'Drive Train'!$F$39</f>
        <v>12.012936715605914</v>
      </c>
      <c r="OW32" s="260">
        <f>'Drive Train'!$F$35-(GK32*$C$13)*$C$19*'Drive Train'!$F$39</f>
        <v>12.016026084296547</v>
      </c>
      <c r="OX32" s="61">
        <f t="shared" si="213"/>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7">
        <f t="shared" si="214"/>
        <v>0.9600000000000003</v>
      </c>
      <c r="PU32" s="57">
        <f t="shared" si="215"/>
        <v>7.7293774180644661</v>
      </c>
      <c r="PV32" s="57">
        <f t="shared" si="216"/>
        <v>3.9299352472807327</v>
      </c>
      <c r="PW32" s="57">
        <f t="shared" si="217"/>
        <v>5.3806376559250522</v>
      </c>
      <c r="PX32" s="57">
        <f t="shared" si="218"/>
        <v>6.5307531098188898</v>
      </c>
      <c r="PY32" s="57">
        <f t="shared" si="219"/>
        <v>7.341841125873219</v>
      </c>
      <c r="PZ32" s="57">
        <f t="shared" si="220"/>
        <v>7.7873712684326284</v>
      </c>
      <c r="QA32" s="57">
        <f t="shared" si="221"/>
        <v>7.8409361509849616</v>
      </c>
      <c r="QB32" s="57">
        <f t="shared" si="222"/>
        <v>7.6725830604229737</v>
      </c>
      <c r="QC32" s="57">
        <f t="shared" si="223"/>
        <v>7.3277208711257895</v>
      </c>
      <c r="QD32" s="57">
        <f t="shared" si="224"/>
        <v>6.9388471677556396</v>
      </c>
      <c r="QE32" s="57">
        <f t="shared" si="225"/>
        <v>6.546511025887721</v>
      </c>
      <c r="QF32" s="57">
        <f t="shared" si="226"/>
        <v>3.7283213446891055</v>
      </c>
      <c r="QG32" s="57">
        <f t="shared" si="227"/>
        <v>4.5661275388620677</v>
      </c>
      <c r="QH32" s="57">
        <f t="shared" si="228"/>
        <v>5.4016062093946013</v>
      </c>
      <c r="QI32" s="57">
        <f t="shared" si="229"/>
        <v>6.1323513094820461</v>
      </c>
      <c r="QJ32" s="57">
        <f t="shared" si="230"/>
        <v>6.6792055353185384</v>
      </c>
      <c r="QK32" s="57">
        <f t="shared" si="231"/>
        <v>7.0770879521508556</v>
      </c>
      <c r="QL32" s="57">
        <f t="shared" si="232"/>
        <v>7.3600972780964158</v>
      </c>
      <c r="QM32" s="57">
        <f t="shared" si="233"/>
        <v>7.5605705581160745</v>
      </c>
      <c r="QN32" s="57">
        <f t="shared" si="234"/>
        <v>7.6913774797309609</v>
      </c>
      <c r="QO32" s="57">
        <f t="shared" si="235"/>
        <v>7.7270629587405715</v>
      </c>
      <c r="QP32" s="61">
        <f t="shared" si="236"/>
        <v>0.9600000000000003</v>
      </c>
      <c r="QQ32" s="57">
        <f>MIN(FQ32,$C$16)*$C$17*1000/60/60/$C$21</f>
        <v>9.5024072712954086E-2</v>
      </c>
      <c r="QR32" s="57">
        <f>MIN(FR32,$C$16)*$C$17*1000/60/60/$C$21</f>
        <v>0.8728811779565776</v>
      </c>
      <c r="QS32" s="57">
        <f>MIN(FS32,$C$16)*$C$17*1000/60/60/$C$21</f>
        <v>0.77354119990979153</v>
      </c>
      <c r="QT32" s="57">
        <f>MIN(FT32,$C$16)*$C$17*1000/60/60/$C$21</f>
        <v>0.62443990303983554</v>
      </c>
      <c r="QU32" s="57">
        <f>MIN(FU32,$C$16)*$C$17*1000/60/60/$C$21</f>
        <v>0.4401318935215327</v>
      </c>
      <c r="QV32" s="57">
        <f>MIN(FV32,$C$16)*$C$17*1000/60/60/$C$21</f>
        <v>0.27158626995650914</v>
      </c>
      <c r="QW32" s="57">
        <f>MIN(FW32,$C$16)*$C$17*1000/60/60/$C$21</f>
        <v>0.15214514945094593</v>
      </c>
      <c r="QX32" s="57">
        <f>MIN(FX32,$C$16)*$C$17*1000/60/60/$C$21</f>
        <v>8.4445302052143484E-2</v>
      </c>
      <c r="QY32" s="57">
        <f>MIN(FY32,$C$16)*$C$17*1000/60/60/$C$21</f>
        <v>5.4712239407920138E-2</v>
      </c>
      <c r="QZ32" s="57">
        <f>MIN(FZ32,$C$16)*$C$17*1000/60/60/$C$21</f>
        <v>4.3715692279723259E-2</v>
      </c>
      <c r="RA32" s="57">
        <f>MIN(GA32,$C$16)*$C$17*1000/60/60/$C$21</f>
        <v>4.0398237721008208E-2</v>
      </c>
      <c r="RB32" s="57">
        <f>MIN(GB32,$C$16)*$C$17*1000/60/60/$C$21</f>
        <v>0.2280795121880515</v>
      </c>
      <c r="RC32" s="57">
        <f>MIN(GC32,$C$16)*$C$17*1000/60/60/$C$21</f>
        <v>0.27047763249186701</v>
      </c>
      <c r="RD32" s="57">
        <f>MIN(GD32,$C$16)*$C$17*1000/60/60/$C$21</f>
        <v>0.2646999425946725</v>
      </c>
      <c r="RE32" s="57">
        <f>MIN(GE32,$C$16)*$C$17*1000/60/60/$C$21</f>
        <v>0.17407727519554897</v>
      </c>
      <c r="RF32" s="57">
        <f>MIN(GF32,$C$16)*$C$17*1000/60/60/$C$21</f>
        <v>0.1351714596132603</v>
      </c>
      <c r="RG32" s="57">
        <f>MIN(GG32,$C$16)*$C$17*1000/60/60/$C$21</f>
        <v>0.11578947740178856</v>
      </c>
      <c r="RH32" s="57">
        <f>MIN(GH32,$C$16)*$C$17*1000/60/60/$C$21</f>
        <v>0.10531782464579874</v>
      </c>
      <c r="RI32" s="57">
        <f>MIN(GI32,$C$16)*$C$17*1000/60/60/$C$21</f>
        <v>9.9204584872828183E-2</v>
      </c>
      <c r="RJ32" s="57">
        <f>MIN(GJ32,$C$16)*$C$17*1000/60/60/$C$21</f>
        <v>9.5770518688036099E-2</v>
      </c>
      <c r="RK32" s="57">
        <f>MIN(GK32,$C$16)*$C$17*1000/60/60/$C$21</f>
        <v>9.5006120580931844E-2</v>
      </c>
      <c r="RL32" s="61">
        <f t="shared" si="237"/>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0.04</v>
      </c>
      <c r="RR32" s="2">
        <f>IF(AND(LT32&gt;=LT$6*'Drive Train'!$AA$52,LT32&lt;=LT$6*'Drive Train'!$AA$53,KX32=0,KB32=0,EZ32&gt;0),$C$17,0)</f>
        <v>0.04</v>
      </c>
      <c r="RS32" s="2">
        <f>IF(AND(LU32&gt;=LU$6*'Drive Train'!$AA$52,LU32&lt;=LU$6*'Drive Train'!$AA$53,KY32=0,KC32=0,FA32&gt;0),$C$17,0)</f>
        <v>0.04</v>
      </c>
      <c r="RT32" s="2">
        <f>IF(AND(LV32&gt;=LV$6*'Drive Train'!$AA$52,LV32&lt;=LV$6*'Drive Train'!$AA$53,KZ32=0,KD32=0,FB32&gt;0),$C$17,0)</f>
        <v>0.04</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61">
        <f t="shared" si="238"/>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48">
        <f t="shared" si="239"/>
        <v>0.9600000000000003</v>
      </c>
    </row>
    <row r="33" spans="1:524" x14ac:dyDescent="0.2">
      <c r="B33" s="3" t="s">
        <v>136</v>
      </c>
      <c r="C33" s="2">
        <f>((1-C21)*4.448222*SUM('Drive Train'!$F$25:$F$26) / (4.448222*SUM('Drive Train'!$F$25:$F$26)))*C12</f>
        <v>0.29323464438802099</v>
      </c>
      <c r="D33" s="5"/>
      <c r="E33" s="6"/>
      <c r="P33" s="5"/>
      <c r="R33" s="63">
        <f t="shared" si="114"/>
        <v>1.0000000000000002</v>
      </c>
      <c r="S33" s="2">
        <f>NG33/'Drive Train'!$F$35</f>
        <v>0.94418855155837189</v>
      </c>
      <c r="T33" s="2">
        <f>NH33/'Drive Train'!$F$35</f>
        <v>0.60614939265054313</v>
      </c>
      <c r="U33" s="2">
        <f>NI33/'Drive Train'!$F$35</f>
        <v>0.64932030720346778</v>
      </c>
      <c r="V33" s="2">
        <f>NJ33/'Drive Train'!$F$35</f>
        <v>0.714116368904544</v>
      </c>
      <c r="W33" s="2">
        <f>NK33/'Drive Train'!$F$35</f>
        <v>0.79421247408575191</v>
      </c>
      <c r="X33" s="2">
        <f>NL33/'Drive Train'!$F$35</f>
        <v>0.86745860174009992</v>
      </c>
      <c r="Y33" s="2">
        <f>NM33/'Drive Train'!$F$35</f>
        <v>0.91936501956739947</v>
      </c>
      <c r="Z33" s="2">
        <f>NN33/'Drive Train'!$F$35</f>
        <v>0.94878584675867639</v>
      </c>
      <c r="AA33" s="2">
        <f>NO33/'Drive Train'!$F$35</f>
        <v>0.96170716536623624</v>
      </c>
      <c r="AB33" s="2">
        <f>NP33/'Drive Train'!$F$35</f>
        <v>0.9664860167992918</v>
      </c>
      <c r="AC33" s="2">
        <f>NQ33/'Drive Train'!$F$35</f>
        <v>0.967927707748932</v>
      </c>
      <c r="AD33" s="2">
        <f>NR33/'Drive Train'!$F$35</f>
        <v>0.88636565768098508</v>
      </c>
      <c r="AE33" s="2">
        <f>NS33/'Drive Train'!$F$35</f>
        <v>0.86794039058480554</v>
      </c>
      <c r="AF33" s="2">
        <f>NT33/'Drive Train'!$F$35</f>
        <v>0.87045124433945009</v>
      </c>
      <c r="AG33" s="2">
        <f>NU33/'Drive Train'!$F$35</f>
        <v>0.90983381224180171</v>
      </c>
      <c r="AH33" s="2">
        <f>NV33/'Drive Train'!$F$35</f>
        <v>0.92674140245008407</v>
      </c>
      <c r="AI33" s="2">
        <f>NW33/'Drive Train'!$F$35</f>
        <v>0.93516437489652127</v>
      </c>
      <c r="AJ33" s="2">
        <f>NX33/'Drive Train'!$F$35</f>
        <v>0.93971511907067262</v>
      </c>
      <c r="AK33" s="2">
        <f>NY33/'Drive Train'!$F$35</f>
        <v>0.94237179523538994</v>
      </c>
      <c r="AL33" s="2">
        <f>NZ33/'Drive Train'!$F$35</f>
        <v>0.94386416296837783</v>
      </c>
      <c r="AM33" s="2">
        <f>OA33/'Drive Train'!$F$35</f>
        <v>0.94419635315016626</v>
      </c>
      <c r="AN33" s="61">
        <f t="shared" si="115"/>
        <v>1.0000000000000002</v>
      </c>
      <c r="AO33" s="46">
        <f>LO33*12*60/(PI() * 'Drive Train'!$F$15)/S$6*ABS(S33)</f>
        <v>4426.1575097508839</v>
      </c>
      <c r="AP33" s="46">
        <f>LP33*12*60/(PI() * 'Drive Train'!$F$15)/T$6*ABS(T33)</f>
        <v>551.52334425252195</v>
      </c>
      <c r="AQ33" s="46">
        <f>LQ33*12*60/(PI() * 'Drive Train'!$F$15)/U$6*ABS(U33)</f>
        <v>1134.3753751433558</v>
      </c>
      <c r="AR33" s="46">
        <f>LR33*12*60/(PI() * 'Drive Train'!$F$15)/V$6*ABS(V33)</f>
        <v>1898.7024329878882</v>
      </c>
      <c r="AS33" s="46">
        <f>LS33*12*60/(PI() * 'Drive Train'!$F$15)/W$6*ABS(W33)</f>
        <v>2779.5839200429809</v>
      </c>
      <c r="AT33" s="46">
        <f>LT33*12*60/(PI() * 'Drive Train'!$F$15)/X$6*ABS(X33)</f>
        <v>3589.3673733945247</v>
      </c>
      <c r="AU33" s="46">
        <f>LU33*12*60/(PI() * 'Drive Train'!$F$15)/Y$6*ABS(Y33)</f>
        <v>4158.5719741695211</v>
      </c>
      <c r="AV33" s="46">
        <f>LV33*12*60/(PI() * 'Drive Train'!$F$15)/Z$6*ABS(Z33)</f>
        <v>4475.0959156552963</v>
      </c>
      <c r="AW33" s="46">
        <f>LW33*12*60/(PI() * 'Drive Train'!$F$15)/AA$6*ABS(AA33)</f>
        <v>4610.7438637137348</v>
      </c>
      <c r="AX33" s="46">
        <f>LX33*12*60/(PI() * 'Drive Train'!$F$15)/AB$6*ABS(AB33)</f>
        <v>4659.5139205391906</v>
      </c>
      <c r="AY33" s="46">
        <f>LY33*12*60/(PI() * 'Drive Train'!$F$15)/AC$6*ABS(AC33)</f>
        <v>4673.7814887345294</v>
      </c>
      <c r="AZ33" s="46">
        <f>LZ33*12*60/(PI() * 'Drive Train'!$F$15)/AD$6*ABS(AD33)</f>
        <v>2583.4068280874662</v>
      </c>
      <c r="BA33" s="46">
        <f>MA33*12*60/(PI() * 'Drive Train'!$F$15)/AE$6*ABS(AE33)</f>
        <v>3098.1645620264458</v>
      </c>
      <c r="BB33" s="46">
        <f>MB33*12*60/(PI() * 'Drive Train'!$F$15)/AF$6*ABS(AF33)</f>
        <v>3649.7423472569435</v>
      </c>
      <c r="BC33" s="46">
        <f>MC33*12*60/(PI() * 'Drive Train'!$F$15)/AG$6*ABS(AG33)</f>
        <v>4066.4414203809697</v>
      </c>
      <c r="BD33" s="46">
        <f>MD33*12*60/(PI() * 'Drive Train'!$F$15)/AH$6*ABS(AH33)</f>
        <v>4243.7318325038123</v>
      </c>
      <c r="BE33" s="46">
        <f>ME33*12*60/(PI() * 'Drive Train'!$F$15)/AI$6*ABS(AI33)</f>
        <v>4331.8719331250795</v>
      </c>
      <c r="BF33" s="46">
        <f>MF33*12*60/(PI() * 'Drive Train'!$F$15)/AJ$6*ABS(AJ33)</f>
        <v>4379.4380118767813</v>
      </c>
      <c r="BG33" s="46">
        <f>MG33*12*60/(PI() * 'Drive Train'!$F$15)/AK$6*ABS(AK33)</f>
        <v>4407.188403352573</v>
      </c>
      <c r="BH33" s="46">
        <f>MH33*12*60/(PI() * 'Drive Train'!$F$15)/AL$6*ABS(AL33)</f>
        <v>4422.7709789413484</v>
      </c>
      <c r="BI33" s="46">
        <f>MI33*12*60/(PI() * 'Drive Train'!$F$15)/AM$6*ABS(AM33)</f>
        <v>4426.238953753229</v>
      </c>
      <c r="BJ33" s="61">
        <f t="shared" si="65"/>
        <v>1.0000000000000002</v>
      </c>
      <c r="BK33" s="2">
        <f>IF(OR(KS32=1,AND($C$37=Motors!$C$31,OY32=1)),0,IF(NG33=0,-(CG32+$C$15)/($C$14-$C$15)*$C$12,($C$11*S33-AO33)/($C$11*S33)*$C$12*S33))</f>
        <v>0.3449424868158073</v>
      </c>
      <c r="BL33" s="2">
        <f>IF(OR(KT32=1,AND($C$37=Motors!$C$31,OZ32=1)),0,IF(NH33=0,-(CH32+$C$15)/($C$14-$C$15)*$C$12,($C$11*T33-AP33)/($C$11*T33)*$C$12*T33))</f>
        <v>1.2418462326120818</v>
      </c>
      <c r="BM33" s="2">
        <f>IF(OR(KU32=1,AND($C$37=Motors!$C$31,PA32=1)),0,IF(NI33=0,-(CI32+$C$15)/($C$14-$C$15)*$C$12,($C$11*U33-AQ33)/($C$11*U33)*$C$12*U33))</f>
        <v>1.0880801918168412</v>
      </c>
      <c r="BN33" s="2">
        <f>IF(OR(KV32=1,AND($C$37=Motors!$C$31,PB32=1)),0,IF(NJ33=0,-(CJ32+$C$15)/($C$14-$C$15)*$C$12,($C$11*V33-AR33)/($C$11*V33)*$C$12*V33))</f>
        <v>0.90652203986075475</v>
      </c>
      <c r="BO33" s="2">
        <f>IF(OR(KW32=1,AND($C$37=Motors!$C$31,PC32=1)),0,IF(NK33=0,-(CK32+$C$15)/($C$14-$C$15)*$C$12,($C$11*W33-AS33)/($C$11*W33)*$C$12*W33))</f>
        <v>0.7105770428989564</v>
      </c>
      <c r="BP33" s="2">
        <f>IF(OR(KX32=1,AND($C$37=Motors!$C$31,PD32=1)),0,IF(NL33=0,-(CL32+$C$15)/($C$14-$C$15)*$C$12,($C$11*X33-AT33)/($C$11*X33)*$C$12*X33))</f>
        <v>0.52950180394153468</v>
      </c>
      <c r="BQ33" s="2">
        <f>IF(OR(KY32=1,AND($C$37=Motors!$C$31,PE32=1)),0,IF(NM33=0,-(CM32+$C$15)/($C$14-$C$15)*$C$12,($C$11*Y33-AU33)/($C$11*Y33)*$C$12*Y33))</f>
        <v>0.40325550294475665</v>
      </c>
      <c r="BR33" s="2">
        <f>IF(OR(KZ32=1,AND($C$37=Motors!$C$31,PF32=1)),0,IF(NN33=0,-(CN32+$C$15)/($C$14-$C$15)*$C$12,($C$11*Z33-AV33)/($C$11*Z33)*$C$12*Z33))</f>
        <v>0.33441843103313668</v>
      </c>
      <c r="BS33" s="2">
        <f>IF(OR(LA32=1,AND($C$37=Motors!$C$31,PG32=1)),0,IF(NO33=0,-(CO32+$C$15)/($C$14-$C$15)*$C$12,($C$11*AA33-AW33)/($C$11*AA33)*$C$12*AA33))</f>
        <v>0.30568580126248862</v>
      </c>
      <c r="BT33" s="2">
        <f>IF(OR(LB32=1,AND($C$37=Motors!$C$31,PH32=1)),0,IF(NP33=0,-(CP32+$C$15)/($C$14-$C$15)*$C$12,($C$11*AB33-AX33)/($C$11*AB33)*$C$12*AB33))</f>
        <v>0.29568233310323094</v>
      </c>
      <c r="BU33" s="2">
        <f>IF(OR(LC32=1,AND($C$37=Motors!$C$31,PI32=1)),0,IF(NQ33=0,-(CQ32+$C$15)/($C$14-$C$15)*$C$12,($C$11*AC33-AY33)/($C$11*AC33)*$C$12*AC33))</f>
        <v>0.29286296392935923</v>
      </c>
      <c r="BV33" s="2">
        <f>IF(OR(LD32=1,AND($C$37=Motors!$C$31,PJ32=1)),0,IF(NR33=0,-(CR32+$C$15)/($C$14-$C$15)*$C$12,($C$11*AD33-AZ33)/($C$11*AD33)*$C$12*AD33))</f>
        <v>1.0241531893178739</v>
      </c>
      <c r="BW33" s="2">
        <f>IF(OR(LE32=1,AND($C$37=Motors!$C$31,PK32=1)),0,IF(NS33=0,-(CS32+$C$15)/($C$14-$C$15)*$C$12,($C$11*AE33-BA33)/($C$11*AE33)*$C$12*AE33))</f>
        <v>0.74956123767135363</v>
      </c>
      <c r="BX33" s="2">
        <f>IF(OR(LF32=1,AND($C$37=Motors!$C$31,PL32=1)),0,IF(NT33=0,-(CT32+$C$15)/($C$14-$C$15)*$C$12,($C$11*AF33-BB33)/($C$11*AF33)*$C$12*AF33))</f>
        <v>0.50994357019318193</v>
      </c>
      <c r="BY33" s="2">
        <f>IF(OR(LG32=1,AND($C$37=Motors!$C$31,PM32=1)),0,IF(NU33=0,-(CU32+$C$15)/($C$14-$C$15)*$C$12,($C$11*AG33-BC33)/($C$11*AG33)*$C$12*AG33))</f>
        <v>0.42091699664923909</v>
      </c>
      <c r="BZ33" s="2">
        <f>IF(OR(LH32=1,AND($C$37=Motors!$C$31,PN32=1)),0,IF(NV33=0,-(CV32+$C$15)/($C$14-$C$15)*$C$12,($C$11*AH33-BD33)/($C$11*AH33)*$C$12*AH33))</f>
        <v>0.38341177521905778</v>
      </c>
      <c r="CA33" s="2">
        <f>IF(OR(LI32=1,AND($C$37=Motors!$C$31,PO32=1)),0,IF(NW33=0,-(CW32+$C$15)/($C$14-$C$15)*$C$12,($C$11*AI33-BE33)/($C$11*AI33)*$C$12*AI33))</f>
        <v>0.36480859201497362</v>
      </c>
      <c r="CB33" s="2">
        <f>IF(OR(LJ32=1,AND($C$37=Motors!$C$31,PP32=1)),0,IF(NX33=0,-(CX32+$C$15)/($C$14-$C$15)*$C$12,($C$11*AJ33-BF33)/($C$11*AJ33)*$C$12*AJ33))</f>
        <v>0.35478179225312617</v>
      </c>
      <c r="CC33" s="2">
        <f>IF(OR(LK32=1,AND($C$37=Motors!$C$31,PQ32=1)),0,IF(NY33=0,-(CY32+$C$15)/($C$14-$C$15)*$C$12,($C$11*AK33-BG33)/($C$11*AK33)*$C$12*AK33))</f>
        <v>0.34893635411170432</v>
      </c>
      <c r="CD33" s="2">
        <f>IF(OR(LL32=1,AND($C$37=Motors!$C$31,PR32=1)),0,IF(NZ33=0,-(CZ32+$C$15)/($C$14-$C$15)*$C$12,($C$11*AL33-BH33)/($C$11*AL33)*$C$12*AL33))</f>
        <v>0.34565539562354025</v>
      </c>
      <c r="CE33" s="2">
        <f>IF(OR(LM32=1,AND($C$37=Motors!$C$31,PS32=1)),0,IF(OA33=0,-(DA32+$C$15)/($C$14-$C$15)*$C$12,($C$11*AM33-BI33)/($C$11*AM33)*$C$12*AM33))</f>
        <v>0.34492534239191536</v>
      </c>
      <c r="CF33" s="61">
        <f t="shared" si="67"/>
        <v>1.0000000000000002</v>
      </c>
      <c r="CG33" s="57">
        <f>IF(AND(KS32=1,OY32=1),0,ABS(BK33/$C$12*($C$14-$C$15)+$C$15) *'Drive Train'!$AA$49 + CG32*(1-'Drive Train'!$AA$49))</f>
        <v>21.113035708907915</v>
      </c>
      <c r="CH33" s="57">
        <f>IF(AND(KT32=1,OZ32=1),0,ABS(BL33/$C$12*($C$14-$C$15)+$C$15) *'Drive Train'!$AA$49 + CH32*(1-'Drive Train'!$AA$49))</f>
        <v>68.861064997564355</v>
      </c>
      <c r="CI33" s="57">
        <f>IF(AND(KU32=1,PA32=1),0,ABS(BM33/$C$12*($C$14-$C$15)+$C$15) *'Drive Train'!$AA$49 + CI32*(1-'Drive Train'!$AA$49))</f>
        <v>60.675096933651744</v>
      </c>
      <c r="CJ33" s="57">
        <f>IF(AND(KV32=1,PB32=1),0,ABS(BN33/$C$12*($C$14-$C$15)+$C$15) *'Drive Train'!$AA$49 + CJ32*(1-'Drive Train'!$AA$49))</f>
        <v>51.009573740304901</v>
      </c>
      <c r="CK33" s="57">
        <f>IF(AND(KW32=1,PC32=1),0,ABS(BO33/$C$12*($C$14-$C$15)+$C$15) *'Drive Train'!$AA$49 + CK32*(1-'Drive Train'!$AA$49))</f>
        <v>40.578145063873897</v>
      </c>
      <c r="CL33" s="57">
        <f>IF(AND(KX32=1,PD32=1),0,ABS(BP33/$C$12*($C$14-$C$15)+$C$15) *'Drive Train'!$AA$49 + CL32*(1-'Drive Train'!$AA$49))</f>
        <v>30.93833047539373</v>
      </c>
      <c r="CM33" s="57">
        <f>IF(AND(KY32=1,PE32=1),0,ABS(BQ33/$C$12*($C$14-$C$15)+$C$15) *'Drive Train'!$AA$49 + CM32*(1-'Drive Train'!$AA$49))</f>
        <v>24.217417438926258</v>
      </c>
      <c r="CN33" s="57">
        <f>IF(AND(KZ32=1,PF32=1),0,ABS(BR33/$C$12*($C$14-$C$15)+$C$15) *'Drive Train'!$AA$49 + CN32*(1-'Drive Train'!$AA$49))</f>
        <v>20.552771660394786</v>
      </c>
      <c r="CO33" s="57">
        <f>IF(AND(LA32=1,PG32=1),0,ABS(BS33/$C$12*($C$14-$C$15)+$C$15) *'Drive Train'!$AA$49 + CO32*(1-'Drive Train'!$AA$49))</f>
        <v>19.023146598330825</v>
      </c>
      <c r="CP33" s="57">
        <f>IF(AND(LB32=1,PH32=1),0,ABS(BT33/$C$12*($C$14-$C$15)+$C$15) *'Drive Train'!$AA$49 + CP32*(1-'Drive Train'!$AA$49))</f>
        <v>18.490596820391918</v>
      </c>
      <c r="CQ33" s="57">
        <f>IF(AND(LC32=1,PI32=1),0,ABS(BU33/$C$12*($C$14-$C$15)+$C$15) *'Drive Train'!$AA$49 + CQ32*(1-'Drive Train'!$AA$49))</f>
        <v>18.340503432421905</v>
      </c>
      <c r="CR33" s="57">
        <f>IF(AND(LD32=1,PJ32=1),0,ABS(BV33/$C$12*($C$14-$C$15)+$C$15) *'Drive Train'!$AA$49 + CR32*(1-'Drive Train'!$AA$49))</f>
        <v>57.27184613671502</v>
      </c>
      <c r="CS33" s="57">
        <f>IF(AND(LE32=1,PK32=1),0,ABS(BW33/$C$12*($C$14-$C$15)+$C$15) *'Drive Train'!$AA$49 + CS32*(1-'Drive Train'!$AA$49))</f>
        <v>42.653527715035125</v>
      </c>
      <c r="CT33" s="57">
        <f>IF(AND(LF32=1,PL32=1),0,ABS(BX33/$C$12*($C$14-$C$15)+$C$15) *'Drive Train'!$AA$49 + CT32*(1-'Drive Train'!$AA$49))</f>
        <v>29.897118280408812</v>
      </c>
      <c r="CU33" s="57">
        <f>IF(AND(LG32=1,PM32=1),0,ABS(BY33/$C$12*($C$14-$C$15)+$C$15) *'Drive Train'!$AA$49 + CU32*(1-'Drive Train'!$AA$49))</f>
        <v>25.157653805019656</v>
      </c>
      <c r="CV33" s="57">
        <f>IF(AND(LH32=1,PN32=1),0,ABS(BZ33/$C$12*($C$14-$C$15)+$C$15) *'Drive Train'!$AA$49 + CV32*(1-'Drive Train'!$AA$49))</f>
        <v>23.161006539670172</v>
      </c>
      <c r="CW33" s="57">
        <f>IF(AND(LI32=1,PO32=1),0,ABS(CA33/$C$12*($C$14-$C$15)+$C$15) *'Drive Train'!$AA$49 + CW32*(1-'Drive Train'!$AA$49))</f>
        <v>22.170637906855237</v>
      </c>
      <c r="CX33" s="57">
        <f>IF(AND(LJ32=1,PP32=1),0,ABS(CB33/$C$12*($C$14-$C$15)+$C$15) *'Drive Train'!$AA$49 + CX32*(1-'Drive Train'!$AA$49))</f>
        <v>21.636846035716221</v>
      </c>
      <c r="CY33" s="57">
        <f>IF(AND(LK32=1,PQ32=1),0,ABS(CC33/$C$12*($C$14-$C$15)+$C$15) *'Drive Train'!$AA$49 + CY32*(1-'Drive Train'!$AA$49))</f>
        <v>21.32565528320816</v>
      </c>
      <c r="CZ33" s="57">
        <f>IF(AND(LL32=1,PR32=1),0,ABS(CD33/$C$12*($C$14-$C$15)+$C$15) *'Drive Train'!$AA$49 + CZ32*(1-'Drive Train'!$AA$49))</f>
        <v>21.150988489004238</v>
      </c>
      <c r="DA33" s="57">
        <f>IF(AND(LM32=1,PS32=1),0,ABS(CE33/$C$12*($C$14-$C$15)+$C$15) *'Drive Train'!$AA$49 + DA32*(1-'Drive Train'!$AA$49))</f>
        <v>21.112122999536407</v>
      </c>
      <c r="DB33" s="61">
        <f t="shared" si="116"/>
        <v>1.0000000000000002</v>
      </c>
      <c r="DC33" s="57">
        <f t="shared" si="68"/>
        <v>21.113035708907915</v>
      </c>
      <c r="DD33" s="57">
        <f t="shared" si="69"/>
        <v>68.861064997564355</v>
      </c>
      <c r="DE33" s="57">
        <f t="shared" si="70"/>
        <v>60.675096933651744</v>
      </c>
      <c r="DF33" s="57">
        <f t="shared" si="71"/>
        <v>51.009573740304901</v>
      </c>
      <c r="DG33" s="57">
        <f t="shared" si="72"/>
        <v>40.578145063873897</v>
      </c>
      <c r="DH33" s="57">
        <f t="shared" si="73"/>
        <v>30.93833047539373</v>
      </c>
      <c r="DI33" s="57">
        <f t="shared" si="74"/>
        <v>24.217417438926258</v>
      </c>
      <c r="DJ33" s="57">
        <f t="shared" si="75"/>
        <v>20.552771660394786</v>
      </c>
      <c r="DK33" s="57">
        <f t="shared" si="76"/>
        <v>19.023146598330825</v>
      </c>
      <c r="DL33" s="57">
        <f t="shared" si="77"/>
        <v>18.490596820391918</v>
      </c>
      <c r="DM33" s="57">
        <f t="shared" si="78"/>
        <v>18.340503432421905</v>
      </c>
      <c r="DN33" s="57">
        <f t="shared" si="79"/>
        <v>25</v>
      </c>
      <c r="DO33" s="57">
        <f t="shared" si="80"/>
        <v>30</v>
      </c>
      <c r="DP33" s="57">
        <f t="shared" si="81"/>
        <v>29.897118280408812</v>
      </c>
      <c r="DQ33" s="57">
        <f t="shared" si="82"/>
        <v>25.157653805019656</v>
      </c>
      <c r="DR33" s="57">
        <f t="shared" si="83"/>
        <v>23.161006539670172</v>
      </c>
      <c r="DS33" s="57">
        <f t="shared" si="84"/>
        <v>22.170637906855237</v>
      </c>
      <c r="DT33" s="57">
        <f t="shared" si="85"/>
        <v>21.636846035716221</v>
      </c>
      <c r="DU33" s="57">
        <f t="shared" si="86"/>
        <v>21.32565528320816</v>
      </c>
      <c r="DV33" s="57">
        <f t="shared" si="87"/>
        <v>21.150988489004238</v>
      </c>
      <c r="DW33" s="57">
        <f t="shared" si="88"/>
        <v>21.112122999536407</v>
      </c>
      <c r="DX33" s="61">
        <f t="shared" si="117"/>
        <v>1.0000000000000002</v>
      </c>
      <c r="DY33" s="2">
        <f>IF(OY33=0,($C$23/0.4536*IF(ISNA(MK32),'Drive Train'!$F$16,'Drive Train'!$F$17)*4.448*$C$24*S$6)*SIGN(BK33),BK33)</f>
        <v>4.5236871680000004</v>
      </c>
      <c r="DZ33" s="2">
        <f>IF(OZ33=0,($C$23/0.4536*IF(ISNA(ML32),'Drive Train'!$F$16,'Drive Train'!$F$17)*4.448*$C$24*$C$21*T$6)*SIGN(BL33),BL33)</f>
        <v>14.225645600594998</v>
      </c>
      <c r="EA33" s="2">
        <f>IF(PA33=0,($C$23/0.4536*IF(ISNA(MM32),'Drive Train'!$F$16,'Drive Train'!$F$17)*4.448*$C$24*$C$21*U$6)*SIGN(BM33),BM33)</f>
        <v>9.8485238773349995</v>
      </c>
      <c r="EB33" s="2">
        <f>IF(PB33=0,($C$23/0.4536*IF(ISNA(MN32),'Drive Train'!$F$16,'Drive Train'!$F$17)*4.448*$C$24*$C$21*V$6)*SIGN(BN33),BN33)</f>
        <v>7.5312241414914709</v>
      </c>
      <c r="EC33" s="2">
        <f>IF(PC33=0,($C$23/0.4536*IF(ISNA(MO32),'Drive Train'!$F$16,'Drive Train'!$F$17)*4.448*$C$24*$C$21*W$6)*SIGN(BO33),BO33)</f>
        <v>6.0967052573978577</v>
      </c>
      <c r="ED33" s="2">
        <f>IF(PD33=0,($C$23/0.4536*IF(ISNA(MP32),'Drive Train'!$F$16,'Drive Train'!$F$17)*4.448*$C$24*$C$21*X$6)*SIGN(BP33),BP33)</f>
        <v>5.1212324162142009</v>
      </c>
      <c r="EE33" s="2">
        <f>IF(PE33=0,($C$23/0.4536*IF(ISNA(MQ32),'Drive Train'!$F$16,'Drive Train'!$F$17)*4.448*$C$24*$C$21*Y$6)*SIGN(BQ33),BQ33)</f>
        <v>4.4148555312191382</v>
      </c>
      <c r="EF33" s="2">
        <f>IF(PF33=0,($C$23/0.4536*IF(ISNA(MR32),'Drive Train'!$F$16,'Drive Train'!$F$17)*4.448*$C$24*$C$21*Z$6)*SIGN(BR33),BR33)</f>
        <v>3.8797215274349997</v>
      </c>
      <c r="EG33" s="2">
        <f>IF(PG33=0,($C$23/0.4536*IF(ISNA(MS32),'Drive Train'!$F$16,'Drive Train'!$F$17)*4.448*$C$24*$C$21*AA$6)*SIGN(BS33),BS33)</f>
        <v>3.4602921731177019</v>
      </c>
      <c r="EH33" s="2">
        <f>IF(PH33=0,($C$23/0.4536*IF(ISNA(MT32),'Drive Train'!$F$16,'Drive Train'!$F$17)*4.448*$C$24*$C$21*AB$6)*SIGN(BT33),BT33)</f>
        <v>3.1227026928135362</v>
      </c>
      <c r="EI33" s="2">
        <f>IF(PI33=0,($C$23/0.4536*IF(ISNA(MU32),'Drive Train'!$F$16,'Drive Train'!$F$17)*4.448*$C$24*$C$21*AC$6)*SIGN(BU33),BU33)</f>
        <v>2.8451291201189992</v>
      </c>
      <c r="EJ33" s="2">
        <f>IF(PJ33=0,($C$23/0.4536*IF(ISNA(MV32),'Drive Train'!$F$16,'Drive Train'!$F$17)*4.448*$C$24*$C$21*AD$6)*SIGN(BV33),BV33)</f>
        <v>3.9831807681666</v>
      </c>
      <c r="EK33" s="2">
        <f>IF(PK33=0,($C$23/0.4536*IF(ISNA(MW32),'Drive Train'!$F$16,'Drive Train'!$F$17)*4.448*$C$24*$C$21*AE$6)*SIGN(BW33),BW33)</f>
        <v>3.9831807681666</v>
      </c>
      <c r="EL33" s="2">
        <f>IF(PL33=0,($C$23/0.4536*IF(ISNA(MX32),'Drive Train'!$F$16,'Drive Train'!$F$17)*4.448*$C$24*$C$21*AF$6)*SIGN(BX33),BX33)</f>
        <v>3.9831807681666</v>
      </c>
      <c r="EM33" s="2">
        <f>IF(PM33=0,($C$23/0.4536*IF(ISNA(MY32),'Drive Train'!$F$16,'Drive Train'!$F$17)*4.448*$C$24*$C$21*AG$6)*SIGN(BY33),BY33)</f>
        <v>3.9831807681666</v>
      </c>
      <c r="EN33" s="2">
        <f>IF(PN33=0,($C$23/0.4536*IF(ISNA(MZ32),'Drive Train'!$F$16,'Drive Train'!$F$17)*4.448*$C$24*$C$21*AH$6)*SIGN(BZ33),BZ33)</f>
        <v>3.9831807681666</v>
      </c>
      <c r="EO33" s="2">
        <f>IF(PO33=0,($C$23/0.4536*IF(ISNA(NA32),'Drive Train'!$F$16,'Drive Train'!$F$17)*4.448*$C$24*$C$21*AI$6)*SIGN(CA33),CA33)</f>
        <v>3.9831807681666</v>
      </c>
      <c r="EP33" s="2">
        <f>IF(PP33=0,($C$23/0.4536*IF(ISNA(NB32),'Drive Train'!$F$16,'Drive Train'!$F$17)*4.448*$C$24*$C$21*AJ$6)*SIGN(CB33),CB33)</f>
        <v>3.9831807681666</v>
      </c>
      <c r="EQ33" s="2">
        <f>IF(PQ33=0,($C$23/0.4536*IF(ISNA(NC32),'Drive Train'!$F$16,'Drive Train'!$F$17)*4.448*$C$24*$C$21*AK$6)*SIGN(CC33),CC33)</f>
        <v>3.9831807681666</v>
      </c>
      <c r="ER33" s="2">
        <f>IF(PR33=0,($C$23/0.4536*IF(ISNA(ND32),'Drive Train'!$F$16,'Drive Train'!$F$17)*4.448*$C$24*$C$21*AL$6)*SIGN(CD33),CD33)</f>
        <v>3.9831807681666</v>
      </c>
      <c r="ES33" s="2">
        <f>IF(PS33=0,($C$23/0.4536*IF(ISNA(NE32),'Drive Train'!$F$16,'Drive Train'!$F$17)*4.448*$C$24*$C$21*AM$6)*SIGN(CE33),CE33)</f>
        <v>3.9831807681666</v>
      </c>
      <c r="ET33" s="61">
        <f t="shared" si="89"/>
        <v>1.0000000000000002</v>
      </c>
      <c r="EU33" s="259">
        <f>MAX(MIN(IF(AND(OY32=1,NG33&lt;0),-1,1)*(DC33-$C$15)/($C$14-$C$15)*$C$12*$C$21-$C$33*LO33/AO$6 -  OY32*$C$33/$C$21,DY32/$C$19),MAX(EU$8:EU32)*-1)</f>
        <v>5.4144079401458184E-2</v>
      </c>
      <c r="EV33" s="259">
        <f>MAX(MIN(IF(AND(OZ32=1,NH33&lt;0),-1,1)*(DD33-$C$15)/($C$14-$C$15)*$C$12*$C$21-$C$33*LP33/AP$6 -  OZ32*$C$33/$C$21,DZ32/$C$19),MAX(EV$8:EV32)*-1)</f>
        <v>1.0450228897745257</v>
      </c>
      <c r="EW33" s="259">
        <f>MAX(MIN(IF(AND(PA32=1,NI33&lt;0),-1,1)*(DE33-$C$15)/($C$14-$C$15)*$C$12*$C$21-$C$33*LQ33/AQ$6 -  PA32*$C$33/$C$21,EA32/$C$19),MAX(EW$8:EW32)*-1)</f>
        <v>0.86505907821655081</v>
      </c>
      <c r="EX33" s="259">
        <f>MAX(MIN(IF(AND(PB32=1,NJ33&lt;0),-1,1)*(DF33-$C$15)/($C$14-$C$15)*$C$12*$C$21-$C$33*LR33/AR$6 -  PB32*$C$33/$C$21,EB32/$C$19),MAX(EX$8:EX32)*-1)</f>
        <v>0.65664915987456485</v>
      </c>
      <c r="EY33" s="259">
        <f>MAX(MIN(IF(AND(PC32=1,NK33&lt;0),-1,1)*(DG33-$C$15)/($C$14-$C$15)*$C$12*$C$21-$C$33*LS33/AS$6 -  PC32*$C$33/$C$21,EC32/$C$19),MAX(EY$8:EY32)*-1)</f>
        <v>0.43934134031615862</v>
      </c>
      <c r="EZ33" s="259">
        <f>MAX(MIN(IF(AND(PD32=1,NL33&lt;0),-1,1)*(DH33-$C$15)/($C$14-$C$15)*$C$12*$C$21-$C$33*LT33/AT$6 -  PD32*$C$33/$C$21,ED32/$C$19),MAX(EZ$8:EZ32)*-1)</f>
        <v>0.24593386556111008</v>
      </c>
      <c r="FA33" s="259">
        <f>MAX(MIN(IF(AND(PE32=1,NM33&lt;0),-1,1)*(DI33-$C$15)/($C$14-$C$15)*$C$12*$C$21-$C$33*LU33/AU$6 -  PE32*$C$33/$C$21,EE32/$C$19),MAX(FA$8:FA32)*-1)</f>
        <v>0.1142468059708833</v>
      </c>
      <c r="FB33" s="259">
        <f>MAX(MIN(IF(AND(PF32=1,NN33&lt;0),-1,1)*(DJ33-$C$15)/($C$14-$C$15)*$C$12*$C$21-$C$33*LV33/AV$6 -  PF32*$C$33/$C$21,EF32/$C$19),MAX(FB$8:FB32)*-1)</f>
        <v>4.3340638322771075E-2</v>
      </c>
      <c r="FC33" s="259">
        <f>MAX(MIN(IF(AND(PG32=1,NO33&lt;0),-1,1)*(DK33-$C$15)/($C$14-$C$15)*$C$12*$C$21-$C$33*LW33/AW$6 -  PG32*$C$33/$C$21,EG32/$C$19),MAX(FC$8:FC32)*-1)</f>
        <v>1.3905470950895615E-2</v>
      </c>
      <c r="FD33" s="259">
        <f>MAX(MIN(IF(AND(PH32=1,NP33&lt;0),-1,1)*(DL33-$C$15)/($C$14-$C$15)*$C$12*$C$21-$C$33*LX33/AX$6 -  PH32*$C$33/$C$21,EH32/$C$19),MAX(FD$8:FD32)*-1)</f>
        <v>3.6727678004280784E-3</v>
      </c>
      <c r="FE33" s="259">
        <f>MAX(MIN(IF(AND(PI32=1,NQ33&lt;0),-1,1)*(DM33-$C$15)/($C$14-$C$15)*$C$12*$C$21-$C$33*LY33/AY$6 -  PI32*$C$33/$C$21,EI32/$C$19),MAX(FE$8:FE32)*-1)</f>
        <v>7.877903216094162E-4</v>
      </c>
      <c r="FF33" s="259">
        <f>MAX(MIN(IF(AND(PJ32=1,NR33&lt;0),-1,1)*(DN33-$C$15)/($C$14-$C$15)*$C$12*$C$21-$C$33*LZ33/AZ$6 -  PJ32*$C$33/$C$21,EJ32/$C$19),MAX(FF$8:FF32)*-1)</f>
        <v>0.21283971560180817</v>
      </c>
      <c r="FG33" s="259">
        <f>MAX(MIN(IF(AND(PK32=1,NS33&lt;0),-1,1)*(DO33-$C$15)/($C$14-$C$15)*$C$12*$C$21-$C$33*MA33/BA$6 -  PK32*$C$33/$C$21,EK32/$C$19),MAX(FG$8:FG32)*-1)</f>
        <v>0.26066779038705079</v>
      </c>
      <c r="FH33" s="259">
        <f>MAX(MIN(IF(AND(PL32=1,NT33&lt;0),-1,1)*(DP33-$C$15)/($C$14-$C$15)*$C$12*$C$21-$C$33*MB33/BB$6 -  PL32*$C$33/$C$21,EL32/$C$19),MAX(FH$8:FH32)*-1)</f>
        <v>0.2257770861784448</v>
      </c>
      <c r="FI33" s="259">
        <f>MAX(MIN(IF(AND(PM32=1,NU33&lt;0),-1,1)*(DQ33-$C$15)/($C$14-$C$15)*$C$12*$C$21-$C$33*MC33/BC$6 -  PM32*$C$33/$C$21,EM32/$C$19),MAX(FI$8:FI32)*-1)</f>
        <v>0.13266644798801888</v>
      </c>
      <c r="FJ33" s="259">
        <f>MAX(MIN(IF(AND(PN32=1,NV33&lt;0),-1,1)*(DR33-$C$15)/($C$14-$C$15)*$C$12*$C$21-$C$33*MD33/BD$6 -  PN32*$C$33/$C$21,EN32/$C$19),MAX(FJ$8:FJ32)*-1)</f>
        <v>9.379850798854994E-2</v>
      </c>
      <c r="FK33" s="259">
        <f>MAX(MIN(IF(AND(PO32=1,NW33&lt;0),-1,1)*(DS33-$C$15)/($C$14-$C$15)*$C$12*$C$21-$C$33*ME33/BE$6 -  PO32*$C$33/$C$21,EO32/$C$19),MAX(FK$8:FK32)*-1)</f>
        <v>7.4595979797685424E-2</v>
      </c>
      <c r="FL33" s="259">
        <f>MAX(MIN(IF(AND(PP32=1,NX33&lt;0),-1,1)*(DT33-$C$15)/($C$14-$C$15)*$C$12*$C$21-$C$33*MF33/BF$6 -  PP32*$C$33/$C$21,EP32/$C$19),MAX(FL$8:FL32)*-1)</f>
        <v>6.4266602341037621E-2</v>
      </c>
      <c r="FM33" s="259">
        <f>MAX(MIN(IF(AND(PQ32=1,NY33&lt;0),-1,1)*(DU33-$C$15)/($C$14-$C$15)*$C$12*$C$21-$C$33*MG33/BG$6 -  PQ32*$C$33/$C$21,EQ32/$C$19),MAX(FM$8:FM32)*-1)</f>
        <v>5.8251281875294575E-2</v>
      </c>
      <c r="FN33" s="259">
        <f>MAX(MIN(IF(AND(PR32=1,NZ33&lt;0),-1,1)*(DV33-$C$15)/($C$14-$C$15)*$C$12*$C$21-$C$33*MH33/BH$6 -  PR32*$C$33/$C$21,ER32/$C$19),MAX(FN$8:FN32)*-1)</f>
        <v>5.4877056408664804E-2</v>
      </c>
      <c r="FO33" s="259">
        <f>MAX(MIN(IF(AND(PS32=1,OA33&lt;0),-1,1)*(DW33-$C$15)/($C$14-$C$15)*$C$12*$C$21-$C$33*MI33/BI$6 -  PS32*$C$33/$C$21,ES32/$C$19),MAX(FO$8:FO32)*-1)</f>
        <v>5.4126453233076355E-2</v>
      </c>
      <c r="FP33" s="61">
        <f t="shared" si="118"/>
        <v>1.0000000000000002</v>
      </c>
      <c r="FQ33" s="260">
        <f>IF(AND(KS33=1,OY33=1),0,MIN((ABS(($C$14-$C$15)*EU33/$C$12/$C$21)+$C$15)/$C$21,DC33))</f>
        <v>6.8403964861092783</v>
      </c>
      <c r="FR33" s="260">
        <f>IF(AND(KT33=1,OZ33=1),0,MIN((ABS(($C$14-$C$15)*EV33/$C$12/$C$21)+$C$15)/$C$21,DD33))</f>
        <v>68.861064997564355</v>
      </c>
      <c r="FS33" s="260">
        <f>IF(AND(KU33=1,PA33=1),0,MIN((ABS(($C$14-$C$15)*EW33/$C$12/$C$21)+$C$15)/$C$21,DE33))</f>
        <v>60.675096933651744</v>
      </c>
      <c r="FT33" s="260">
        <f>IF(AND(KV33=1,PB33=1),0,MIN((ABS(($C$14-$C$15)*EX33/$C$12/$C$21)+$C$15)/$C$21,DF33))</f>
        <v>48.211339691250423</v>
      </c>
      <c r="FU33" s="260">
        <f>IF(AND(KW33=1,PC33=1),0,MIN((ABS(($C$14-$C$15)*EY33/$C$12/$C$21)+$C$15)/$C$21,DG33))</f>
        <v>33.289922839587597</v>
      </c>
      <c r="FV33" s="260">
        <f>IF(AND(KX33=1,PD33=1),0,MIN((ABS(($C$14-$C$15)*EZ33/$C$12/$C$21)+$C$15)/$C$21,DH33))</f>
        <v>20.009620460630252</v>
      </c>
      <c r="FW33" s="260">
        <f>IF(AND(KY33=1,PE33=1),0,MIN((ABS(($C$14-$C$15)*FA33/$C$12/$C$21)+$C$15)/$C$21,DI33))</f>
        <v>10.967343408159012</v>
      </c>
      <c r="FX33" s="260">
        <f>IF(AND(KZ33=1,PF33=1),0,MIN((ABS(($C$14-$C$15)*FB33/$C$12/$C$21)+$C$15)/$C$21,DJ33))</f>
        <v>6.0985794263502227</v>
      </c>
      <c r="FY33" s="260">
        <f>IF(AND(LA33=1,PG33=1),0,MIN((ABS(($C$14-$C$15)*FC33/$C$12/$C$21)+$C$15)/$C$21,DK33))</f>
        <v>4.077416987986286</v>
      </c>
      <c r="FZ33" s="260">
        <f>IF(AND(LB33=1,PH33=1),0,MIN((ABS(($C$14-$C$15)*FD33/$C$12/$C$21)+$C$15)/$C$21,DL33))</f>
        <v>3.3747895835158643</v>
      </c>
      <c r="GA33" s="260">
        <f>IF(AND(LC33=1,PI33=1),0,MIN((ABS(($C$14-$C$15)*FE33/$C$12/$C$21)+$C$15)/$C$21,DM33))</f>
        <v>3.1766929312343648</v>
      </c>
      <c r="GB33" s="260">
        <f>IF(AND(LD33=1,PJ33=1),0,MIN((ABS(($C$14-$C$15)*FF33/$C$12/$C$21)+$C$15)/$C$21,DN33))</f>
        <v>17.737214396745092</v>
      </c>
      <c r="GC33" s="260">
        <f>IF(AND(LE33=1,PK33=1),0,MIN((ABS(($C$14-$C$15)*FG33/$C$12/$C$21)+$C$15)/$C$21,DO33))</f>
        <v>21.021323742342279</v>
      </c>
      <c r="GD33" s="260">
        <f>IF(AND(LF33=1,PL33=1),0,MIN((ABS(($C$14-$C$15)*FH33/$C$12/$C$21)+$C$15)/$C$21,DP33))</f>
        <v>18.625557484125562</v>
      </c>
      <c r="GE33" s="260">
        <f>IF(AND(LG33=1,PM33=1),0,MIN((ABS(($C$14-$C$15)*FI33/$C$12/$C$21)+$C$15)/$C$21,DQ33))</f>
        <v>12.23212604393624</v>
      </c>
      <c r="GF33" s="260">
        <f>IF(AND(LH33=1,PN33=1),0,MIN((ABS(($C$14-$C$15)*FJ33/$C$12/$C$21)+$C$15)/$C$21,DR33))</f>
        <v>9.5632633399799403</v>
      </c>
      <c r="GG33" s="260">
        <f>IF(AND(LI33=1,PO33=1),0,MIN((ABS(($C$14-$C$15)*FK33/$C$12/$C$21)+$C$15)/$C$21,DS33))</f>
        <v>8.2447239136309243</v>
      </c>
      <c r="GH33" s="260">
        <f>IF(AND(LJ33=1,PP33=1),0,MIN((ABS(($C$14-$C$15)*FL33/$C$12/$C$21)+$C$15)/$C$21,DT33))</f>
        <v>7.5354583788608558</v>
      </c>
      <c r="GI33" s="260">
        <f>IF(AND(LK33=1,PQ33=1),0,MIN((ABS(($C$14-$C$15)*FM33/$C$12/$C$21)+$C$15)/$C$21,DU33))</f>
        <v>7.1224170794355182</v>
      </c>
      <c r="GJ33" s="260">
        <f>IF(AND(LL33=1,PR33=1),0,MIN((ABS(($C$14-$C$15)*FN33/$C$12/$C$21)+$C$15)/$C$21,DV33))</f>
        <v>6.8907262694067182</v>
      </c>
      <c r="GK33" s="260">
        <f>IF(AND(LM33=1,PS33=1),0,MIN((ABS(($C$14-$C$15)*FO33/$C$12/$C$21)+$C$15)/$C$21,DW33))</f>
        <v>6.839186187250923</v>
      </c>
      <c r="GL33" s="61">
        <f t="shared" si="119"/>
        <v>1.0000000000000002</v>
      </c>
      <c r="GM33" s="57">
        <f>IF(AND(KS32=1,OY32=1),0,EU33*$C$19/S$6/$C$24/$C$23*3.39*$C$21)</f>
        <v>1.4013521511126426</v>
      </c>
      <c r="GN33" s="57">
        <f>IF(AND(KT32=1,OZ32=1),0,EV33*$C$19/T$6/$C$24/$C$23*3.39*$C$21)</f>
        <v>7.5732125359998603</v>
      </c>
      <c r="GO33" s="57">
        <f>IF(AND(KU32=1,PA32=1),0,EW33*$C$19/U$6/$C$24/$C$23*3.39*$C$21)</f>
        <v>9.0552605918162552</v>
      </c>
      <c r="GP33" s="57">
        <f>IF(AND(KV32=1,PB32=1),0,EX33*$C$19/V$6/$C$24/$C$23*3.39*$C$21)</f>
        <v>8.9886433074111345</v>
      </c>
      <c r="GQ33" s="57">
        <f>IF(AND(KW32=1,PC32=1),0,EY33*$C$19/W$6/$C$24/$C$23*3.39*$C$21)</f>
        <v>7.4290485724774777</v>
      </c>
      <c r="GR33" s="57">
        <f>IF(AND(KX32=1,PD32=1),0,EZ33*$C$19/X$6/$C$24/$C$23*3.39*$C$21)</f>
        <v>4.9507406645741243</v>
      </c>
      <c r="GS33" s="57">
        <f>IF(AND(KY32=1,PE32=1),0,FA33*$C$19/Y$6/$C$24/$C$23*3.39*$C$21)</f>
        <v>2.6678038663755075</v>
      </c>
      <c r="GT33" s="57">
        <f>IF(AND(KZ32=1,PF32=1),0,FB33*$C$19/Z$6/$C$24/$C$23*3.39*$C$21)</f>
        <v>1.1516514950486578</v>
      </c>
      <c r="GU33" s="57">
        <f>IF(AND(LA32=1,PG32=1),0,FC33*$C$19/AA$6/$C$24/$C$23*3.39*$C$21)</f>
        <v>0.41428504733411636</v>
      </c>
      <c r="GV33" s="57">
        <f>IF(AND(LB32=1,PH32=1),0,FD33*$C$19/AB$6/$C$24/$C$23*3.39*$C$21)</f>
        <v>0.12125206998148612</v>
      </c>
      <c r="GW33" s="57">
        <f>IF(AND(LC32=1,PI32=1),0,FE33*$C$19/AC$6/$C$24/$C$23*3.39*$C$21)</f>
        <v>2.8545324689677572E-2</v>
      </c>
      <c r="GX33" s="57">
        <f>IF(AND(LD32=1,PJ32=1),0,FF33*$C$19/AD$6/$C$24/$C$23*3.39*$C$21)</f>
        <v>5.5086982103672861</v>
      </c>
      <c r="GY33" s="57">
        <f>IF(AND(LE32=1,PK32=1),0,FG33*$C$19/AE$6/$C$24/$C$23*3.39*$C$21)</f>
        <v>6.7465801029915626</v>
      </c>
      <c r="GZ33" s="57">
        <f>IF(AND(LF32=1,PL32=1),0,FH33*$C$19/AF$6/$C$24/$C$23*3.39*$C$21)</f>
        <v>5.8435420619523395</v>
      </c>
      <c r="HA33" s="57">
        <f>IF(AND(LG32=1,PM32=1),0,FI33*$C$19/AG$6/$C$24/$C$23*3.39*$C$21)</f>
        <v>3.4336609713134565</v>
      </c>
      <c r="HB33" s="57">
        <f>IF(AND(LH32=1,PN32=1),0,FJ33*$C$19/AH$6/$C$24/$C$23*3.39*$C$21)</f>
        <v>2.4276844743503179</v>
      </c>
      <c r="HC33" s="57">
        <f>IF(AND(LI32=1,PO32=1),0,FK33*$C$19/AI$6/$C$24/$C$23*3.39*$C$21)</f>
        <v>1.9306863817694981</v>
      </c>
      <c r="HD33" s="57">
        <f>IF(AND(LJ32=1,PP32=1),0,FL33*$C$19/AJ$6/$C$24/$C$23*3.39*$C$21)</f>
        <v>1.6633423715186191</v>
      </c>
      <c r="HE33" s="57">
        <f>IF(AND(LK32=1,PQ32=1),0,FM33*$C$19/AK$6/$C$24/$C$23*3.39*$C$21)</f>
        <v>1.5076543929346873</v>
      </c>
      <c r="HF33" s="57">
        <f>IF(AND(LL32=1,PR32=1),0,FN33*$C$19/AL$6/$C$24/$C$23*3.39*$C$21)</f>
        <v>1.4203229955174226</v>
      </c>
      <c r="HG33" s="57">
        <f>IF(AND(LM32=1,PS32=1),0,FO33*$C$19/AM$6/$C$24/$C$23*3.39*$C$21)</f>
        <v>1.4008959522216318</v>
      </c>
      <c r="HH33" s="61">
        <f t="shared" si="120"/>
        <v>1.0000000000000002</v>
      </c>
      <c r="HI33" s="57">
        <f t="shared" si="121"/>
        <v>1.4013521511126426</v>
      </c>
      <c r="HJ33" s="57">
        <f t="shared" si="122"/>
        <v>7.5732125359998603</v>
      </c>
      <c r="HK33" s="57">
        <f t="shared" si="123"/>
        <v>9.0552605918162552</v>
      </c>
      <c r="HL33" s="57">
        <f t="shared" si="124"/>
        <v>8.9886433074111345</v>
      </c>
      <c r="HM33" s="57">
        <f t="shared" si="125"/>
        <v>7.4290485724774777</v>
      </c>
      <c r="HN33" s="57">
        <f t="shared" si="126"/>
        <v>4.9507406645741243</v>
      </c>
      <c r="HO33" s="57">
        <f t="shared" si="127"/>
        <v>2.6678038663755075</v>
      </c>
      <c r="HP33" s="57">
        <f t="shared" si="128"/>
        <v>1.1516514950486578</v>
      </c>
      <c r="HQ33" s="57">
        <f t="shared" si="129"/>
        <v>0.41428504733411636</v>
      </c>
      <c r="HR33" s="57">
        <f t="shared" si="130"/>
        <v>0.12125206998148612</v>
      </c>
      <c r="HS33" s="57">
        <f t="shared" si="131"/>
        <v>2.8545324689677572E-2</v>
      </c>
      <c r="HT33" s="57">
        <f t="shared" si="132"/>
        <v>5.5086982103672861</v>
      </c>
      <c r="HU33" s="57">
        <f t="shared" si="133"/>
        <v>6.7465801029915626</v>
      </c>
      <c r="HV33" s="57">
        <f t="shared" si="134"/>
        <v>5.8435420619523395</v>
      </c>
      <c r="HW33" s="57">
        <f t="shared" si="135"/>
        <v>3.4336609713134565</v>
      </c>
      <c r="HX33" s="57">
        <f t="shared" si="136"/>
        <v>2.4276844743503179</v>
      </c>
      <c r="HY33" s="57">
        <f t="shared" si="137"/>
        <v>1.9306863817694981</v>
      </c>
      <c r="HZ33" s="57">
        <f t="shared" si="138"/>
        <v>1.6633423715186191</v>
      </c>
      <c r="IA33" s="57">
        <f t="shared" si="139"/>
        <v>1.5076543929346873</v>
      </c>
      <c r="IB33" s="57">
        <f t="shared" si="140"/>
        <v>1.4203229955174226</v>
      </c>
      <c r="IC33" s="57">
        <f t="shared" si="141"/>
        <v>1.4008959522216318</v>
      </c>
      <c r="ID33" s="61">
        <f t="shared" si="142"/>
        <v>1.0000000000000002</v>
      </c>
      <c r="IE33" s="57">
        <f t="shared" si="143"/>
        <v>11.707938039323812</v>
      </c>
      <c r="IF33" s="57">
        <f t="shared" si="144"/>
        <v>7.5162524688667345</v>
      </c>
      <c r="IG33" s="57">
        <f t="shared" si="145"/>
        <v>8.0515718093230007</v>
      </c>
      <c r="IH33" s="57">
        <f t="shared" si="146"/>
        <v>8.8550429744163459</v>
      </c>
      <c r="II33" s="57">
        <f t="shared" si="147"/>
        <v>9.8482346786633244</v>
      </c>
      <c r="IJ33" s="57">
        <f t="shared" si="148"/>
        <v>10.75648666157724</v>
      </c>
      <c r="IK33" s="57">
        <f t="shared" si="149"/>
        <v>11.400126242635753</v>
      </c>
      <c r="IL33" s="57">
        <f t="shared" si="150"/>
        <v>11.764944499807587</v>
      </c>
      <c r="IM33" s="57">
        <f t="shared" si="151"/>
        <v>11.925168850541329</v>
      </c>
      <c r="IN33" s="57">
        <f t="shared" si="152"/>
        <v>11.984426608311219</v>
      </c>
      <c r="IO33" s="57">
        <f t="shared" si="153"/>
        <v>12.002303576086756</v>
      </c>
      <c r="IP33" s="57">
        <f t="shared" si="154"/>
        <v>10.990934155244215</v>
      </c>
      <c r="IQ33" s="57">
        <f t="shared" si="155"/>
        <v>10.762460843251588</v>
      </c>
      <c r="IR33" s="57">
        <f t="shared" si="156"/>
        <v>10.793595429809182</v>
      </c>
      <c r="IS33" s="57">
        <f t="shared" si="157"/>
        <v>11.281939271798342</v>
      </c>
      <c r="IT33" s="57">
        <f t="shared" si="158"/>
        <v>11.491593390381043</v>
      </c>
      <c r="IU33" s="57">
        <f t="shared" si="159"/>
        <v>11.596038248716864</v>
      </c>
      <c r="IV33" s="57">
        <f t="shared" si="160"/>
        <v>11.652467476476341</v>
      </c>
      <c r="IW33" s="57">
        <f t="shared" si="161"/>
        <v>11.685410260918836</v>
      </c>
      <c r="IX33" s="57">
        <f t="shared" si="162"/>
        <v>11.703915620807885</v>
      </c>
      <c r="IY33" s="57">
        <f t="shared" si="163"/>
        <v>11.708034779062062</v>
      </c>
      <c r="IZ33" s="61">
        <f t="shared" si="164"/>
        <v>1.0000000000000002</v>
      </c>
      <c r="JA33" s="260" t="e">
        <f t="shared" si="240"/>
        <v>#N/A</v>
      </c>
      <c r="JB33" s="260" t="e">
        <f t="shared" si="241"/>
        <v>#N/A</v>
      </c>
      <c r="JC33" s="260" t="e">
        <f t="shared" si="242"/>
        <v>#N/A</v>
      </c>
      <c r="JD33" s="260" t="e">
        <f t="shared" si="243"/>
        <v>#N/A</v>
      </c>
      <c r="JE33" s="260" t="e">
        <f t="shared" si="244"/>
        <v>#N/A</v>
      </c>
      <c r="JF33" s="260" t="e">
        <f t="shared" si="245"/>
        <v>#N/A</v>
      </c>
      <c r="JG33" s="260" t="e">
        <f t="shared" si="246"/>
        <v>#N/A</v>
      </c>
      <c r="JH33" s="260" t="e">
        <f t="shared" si="247"/>
        <v>#N/A</v>
      </c>
      <c r="JI33" s="260" t="e">
        <f t="shared" si="248"/>
        <v>#N/A</v>
      </c>
      <c r="JJ33" s="260" t="e">
        <f t="shared" si="249"/>
        <v>#N/A</v>
      </c>
      <c r="JK33" s="260" t="e">
        <f t="shared" si="250"/>
        <v>#N/A</v>
      </c>
      <c r="JL33" s="260" t="e">
        <f t="shared" si="251"/>
        <v>#N/A</v>
      </c>
      <c r="JM33" s="260" t="e">
        <f t="shared" si="252"/>
        <v>#N/A</v>
      </c>
      <c r="JN33" s="260" t="e">
        <f t="shared" si="253"/>
        <v>#N/A</v>
      </c>
      <c r="JO33" s="260" t="e">
        <f t="shared" si="254"/>
        <v>#N/A</v>
      </c>
      <c r="JP33" s="260" t="e">
        <f t="shared" si="255"/>
        <v>#N/A</v>
      </c>
      <c r="JQ33" s="260" t="e">
        <f t="shared" si="256"/>
        <v>#N/A</v>
      </c>
      <c r="JR33" s="260" t="e">
        <f t="shared" si="257"/>
        <v>#N/A</v>
      </c>
      <c r="JS33" s="260" t="e">
        <f t="shared" si="258"/>
        <v>#N/A</v>
      </c>
      <c r="JT33" s="260" t="e">
        <f t="shared" si="259"/>
        <v>#N/A</v>
      </c>
      <c r="JU33" s="260" t="e">
        <f t="shared" si="260"/>
        <v>#N/A</v>
      </c>
      <c r="JV33" s="61">
        <f t="shared" si="166"/>
        <v>1.0000000000000002</v>
      </c>
      <c r="JW33" s="46">
        <f>IF(AND(KS33=0,HI33&lt;=$C$40),1,0)</f>
        <v>0</v>
      </c>
      <c r="JX33" s="46">
        <f>IF(AND(KT33=0,HJ33&lt;=$C$40),1,0)</f>
        <v>0</v>
      </c>
      <c r="JY33" s="46">
        <f>IF(AND(KU33=0,HK33&lt;=$C$40),1,0)</f>
        <v>0</v>
      </c>
      <c r="JZ33" s="46">
        <f>IF(AND(KV33=0,HL33&lt;=$C$40),1,0)</f>
        <v>0</v>
      </c>
      <c r="KA33" s="46">
        <f>IF(AND(KW33=0,HM33&lt;=$C$40),1,0)</f>
        <v>0</v>
      </c>
      <c r="KB33" s="46">
        <f>IF(AND(KX33=0,HN33&lt;=$C$40),1,0)</f>
        <v>0</v>
      </c>
      <c r="KC33" s="46">
        <f>IF(AND(KY33=0,HO33&lt;=$C$40),1,0)</f>
        <v>0</v>
      </c>
      <c r="KD33" s="46">
        <f>IF(AND(KZ33=0,HP33&lt;=$C$40),1,0)</f>
        <v>0</v>
      </c>
      <c r="KE33" s="46">
        <f>IF(AND(LA33=0,HQ33&lt;=$C$40),1,0)</f>
        <v>0</v>
      </c>
      <c r="KF33" s="46">
        <f>IF(AND(LB33=0,HR33&lt;=$C$40),1,0)</f>
        <v>1</v>
      </c>
      <c r="KG33" s="46">
        <f>IF(AND(LC33=0,HS33&lt;=$C$40),1,0)</f>
        <v>1</v>
      </c>
      <c r="KH33" s="46">
        <f>IF(AND(LD33=0,HT33&lt;=$C$40),1,0)</f>
        <v>0</v>
      </c>
      <c r="KI33" s="46">
        <f>IF(AND(LE33=0,HU33&lt;=$C$40),1,0)</f>
        <v>0</v>
      </c>
      <c r="KJ33" s="46">
        <f>IF(AND(LF33=0,HV33&lt;=$C$40),1,0)</f>
        <v>0</v>
      </c>
      <c r="KK33" s="46">
        <f>IF(AND(LG33=0,HW33&lt;=$C$40),1,0)</f>
        <v>0</v>
      </c>
      <c r="KL33" s="46">
        <f>IF(AND(LH33=0,HX33&lt;=$C$40),1,0)</f>
        <v>0</v>
      </c>
      <c r="KM33" s="46">
        <f>IF(AND(LI33=0,HY33&lt;=$C$40),1,0)</f>
        <v>0</v>
      </c>
      <c r="KN33" s="46">
        <f>IF(AND(LJ33=0,HZ33&lt;=$C$40),1,0)</f>
        <v>0</v>
      </c>
      <c r="KO33" s="46">
        <f>IF(AND(LK33=0,IA33&lt;=$C$40),1,0)</f>
        <v>0</v>
      </c>
      <c r="KP33" s="46">
        <f>IF(AND(LL33=0,IB33&lt;=$C$40),1,0)</f>
        <v>0</v>
      </c>
      <c r="KQ33" s="46">
        <f>IF(AND(LM33=0,IC33&lt;=$C$40),1,0)</f>
        <v>0</v>
      </c>
      <c r="KR33" s="61">
        <f t="shared" si="167"/>
        <v>1.0000000000000002</v>
      </c>
      <c r="KS33" s="1">
        <f>IF(OR(KS32=1,AND(OY33=1,LO33&lt;=$C$41)),1,0)</f>
        <v>0</v>
      </c>
      <c r="KT33" s="1">
        <f>IF(OR(KT32=1,AND(OZ33=1,LP33&lt;=$C$41)),1,0)</f>
        <v>0</v>
      </c>
      <c r="KU33" s="1">
        <f>IF(OR(KU32=1,AND(PA33=1,LQ33&lt;=$C$41)),1,0)</f>
        <v>0</v>
      </c>
      <c r="KV33" s="1">
        <f>IF(OR(KV32=1,AND(PB33=1,LR33&lt;=$C$41)),1,0)</f>
        <v>0</v>
      </c>
      <c r="KW33" s="1">
        <f>IF(OR(KW32=1,AND(PC33=1,LS33&lt;=$C$41)),1,0)</f>
        <v>0</v>
      </c>
      <c r="KX33" s="1">
        <f>IF(OR(KX32=1,AND(PD33=1,LT33&lt;=$C$41)),1,0)</f>
        <v>0</v>
      </c>
      <c r="KY33" s="1">
        <f>IF(OR(KY32=1,AND(PE33=1,LU33&lt;=$C$41)),1,0)</f>
        <v>0</v>
      </c>
      <c r="KZ33" s="1">
        <f>IF(OR(KZ32=1,AND(PF33=1,LV33&lt;=$C$41)),1,0)</f>
        <v>0</v>
      </c>
      <c r="LA33" s="1">
        <f>IF(OR(LA32=1,AND(PG33=1,LW33&lt;=$C$41)),1,0)</f>
        <v>0</v>
      </c>
      <c r="LB33" s="1">
        <f>IF(OR(LB32=1,AND(PH33=1,LX33&lt;=$C$41)),1,0)</f>
        <v>0</v>
      </c>
      <c r="LC33" s="1">
        <f>IF(OR(LC32=1,AND(PI33=1,LY33&lt;=$C$41)),1,0)</f>
        <v>0</v>
      </c>
      <c r="LD33" s="1">
        <f>IF(OR(LD32=1,AND(PJ33=1,LZ33&lt;=$C$41)),1,0)</f>
        <v>0</v>
      </c>
      <c r="LE33" s="1">
        <f>IF(OR(LE32=1,AND(PK33=1,MA33&lt;=$C$41)),1,0)</f>
        <v>0</v>
      </c>
      <c r="LF33" s="1">
        <f>IF(OR(LF32=1,AND(PL33=1,MB33&lt;=$C$41)),1,0)</f>
        <v>0</v>
      </c>
      <c r="LG33" s="1">
        <f>IF(OR(LG32=1,AND(PM33=1,MC33&lt;=$C$41)),1,0)</f>
        <v>0</v>
      </c>
      <c r="LH33" s="1">
        <f>IF(OR(LH32=1,AND(PN33=1,MD33&lt;=$C$41)),1,0)</f>
        <v>0</v>
      </c>
      <c r="LI33" s="1">
        <f>IF(OR(LI32=1,AND(PO33=1,ME33&lt;=$C$41)),1,0)</f>
        <v>0</v>
      </c>
      <c r="LJ33" s="1">
        <f>IF(OR(LJ32=1,AND(PP33=1,MF33&lt;=$C$41)),1,0)</f>
        <v>0</v>
      </c>
      <c r="LK33" s="1">
        <f>IF(OR(LK32=1,AND(PQ33=1,MG33&lt;=$C$41)),1,0)</f>
        <v>0</v>
      </c>
      <c r="LL33" s="1">
        <f>IF(OR(LL32=1,AND(PR33=1,MH33&lt;=$C$41)),1,0)</f>
        <v>0</v>
      </c>
      <c r="LM33" s="1">
        <f>IF(OR(LM32=1,AND(PS33=1,MI33&lt;=$C$41)),1,0)</f>
        <v>0</v>
      </c>
      <c r="LN33" s="61">
        <f t="shared" si="168"/>
        <v>1.0000000000000002</v>
      </c>
      <c r="LO33" s="57">
        <f t="shared" si="169"/>
        <v>11.454431456654889</v>
      </c>
      <c r="LP33" s="57">
        <f t="shared" si="170"/>
        <v>7.9402028406932432</v>
      </c>
      <c r="LQ33" s="57">
        <f t="shared" si="171"/>
        <v>10.554662092948595</v>
      </c>
      <c r="LR33" s="57">
        <f t="shared" si="172"/>
        <v>12.283690879603009</v>
      </c>
      <c r="LS33" s="57">
        <f t="shared" si="173"/>
        <v>13.0892171688023</v>
      </c>
      <c r="LT33" s="57">
        <f t="shared" si="174"/>
        <v>12.999271836916598</v>
      </c>
      <c r="LU33" s="57">
        <f t="shared" si="175"/>
        <v>12.250339660428022</v>
      </c>
      <c r="LV33" s="57">
        <f t="shared" si="176"/>
        <v>11.225613672113621</v>
      </c>
      <c r="LW33" s="57">
        <f t="shared" si="177"/>
        <v>10.176918636641817</v>
      </c>
      <c r="LX33" s="57">
        <f t="shared" si="178"/>
        <v>9.2353011811162506</v>
      </c>
      <c r="LY33" s="57">
        <f t="shared" si="179"/>
        <v>8.4275793371893784</v>
      </c>
      <c r="LZ33" s="57">
        <f t="shared" si="180"/>
        <v>7.121726405920902</v>
      </c>
      <c r="MA33" s="57">
        <f t="shared" si="181"/>
        <v>8.7220783993414788</v>
      </c>
      <c r="MB33" s="57">
        <f t="shared" si="182"/>
        <v>10.245264133135331</v>
      </c>
      <c r="MC33" s="57">
        <f t="shared" si="183"/>
        <v>10.920885434049465</v>
      </c>
      <c r="MD33" s="57">
        <f t="shared" si="184"/>
        <v>11.189090073487119</v>
      </c>
      <c r="ME33" s="57">
        <f t="shared" si="185"/>
        <v>11.318609011659829</v>
      </c>
      <c r="MF33" s="57">
        <f t="shared" si="186"/>
        <v>11.387478566671255</v>
      </c>
      <c r="MG33" s="57">
        <f t="shared" si="187"/>
        <v>11.427329244823298</v>
      </c>
      <c r="MH33" s="57">
        <f t="shared" si="188"/>
        <v>11.44960113349188</v>
      </c>
      <c r="MI33" s="57">
        <f t="shared" si="189"/>
        <v>11.454547579154985</v>
      </c>
      <c r="MJ33" s="61">
        <f t="shared" si="190"/>
        <v>1.0000000000000002</v>
      </c>
      <c r="MK33" s="57" t="e">
        <f>IF(AND(ABS(CG33)&gt;0,EU33*$C$19&gt;=DY32,NG33&lt;&gt;0),3,NA())</f>
        <v>#N/A</v>
      </c>
      <c r="ML33" s="57" t="e">
        <f t="shared" si="261"/>
        <v>#N/A</v>
      </c>
      <c r="MM33" s="57" t="e">
        <f t="shared" si="262"/>
        <v>#N/A</v>
      </c>
      <c r="MN33" s="57" t="e">
        <f t="shared" si="263"/>
        <v>#N/A</v>
      </c>
      <c r="MO33" s="57" t="e">
        <f t="shared" si="264"/>
        <v>#N/A</v>
      </c>
      <c r="MP33" s="57" t="e">
        <f t="shared" si="265"/>
        <v>#N/A</v>
      </c>
      <c r="MQ33" s="57" t="e">
        <f t="shared" si="266"/>
        <v>#N/A</v>
      </c>
      <c r="MR33" s="57" t="e">
        <f t="shared" si="267"/>
        <v>#N/A</v>
      </c>
      <c r="MS33" s="57" t="e">
        <f t="shared" si="268"/>
        <v>#N/A</v>
      </c>
      <c r="MT33" s="57" t="e">
        <f t="shared" si="269"/>
        <v>#N/A</v>
      </c>
      <c r="MU33" s="57" t="e">
        <f t="shared" si="270"/>
        <v>#N/A</v>
      </c>
      <c r="MV33" s="57" t="e">
        <f t="shared" si="271"/>
        <v>#N/A</v>
      </c>
      <c r="MW33" s="57" t="e">
        <f t="shared" si="272"/>
        <v>#N/A</v>
      </c>
      <c r="MX33" s="57" t="e">
        <f t="shared" si="273"/>
        <v>#N/A</v>
      </c>
      <c r="MY33" s="57" t="e">
        <f t="shared" si="274"/>
        <v>#N/A</v>
      </c>
      <c r="MZ33" s="57" t="e">
        <f t="shared" si="275"/>
        <v>#N/A</v>
      </c>
      <c r="NA33" s="57" t="e">
        <f t="shared" si="276"/>
        <v>#N/A</v>
      </c>
      <c r="NB33" s="57" t="e">
        <f t="shared" si="277"/>
        <v>#N/A</v>
      </c>
      <c r="NC33" s="57" t="e">
        <f t="shared" si="278"/>
        <v>#N/A</v>
      </c>
      <c r="ND33" s="57" t="e">
        <f t="shared" si="279"/>
        <v>#N/A</v>
      </c>
      <c r="NE33" s="57" t="e">
        <f t="shared" si="280"/>
        <v>#N/A</v>
      </c>
      <c r="NF33" s="61">
        <f t="shared" si="211"/>
        <v>1.0000000000000002</v>
      </c>
      <c r="NG33" s="260">
        <f>IF(OY32=0,MIN('Drive Train'!$F$35-FQ32*$C$19*'Drive Train'!$F$39,NG32+$C$39)-$C$7,IF(LO32-1&lt;=0,0,IF($C$37=Motors!$C$29,MAX(MAX(NG$8:NG32)*-1,NG32-$C$39),MAX(0,MAX(NG$8:NG32)*-1,NG32-$C$39))))</f>
        <v>11.707938039323812</v>
      </c>
      <c r="NH33" s="260">
        <f>IF(OZ32=0,MIN('Drive Train'!$F$35-FR32*$C$19*'Drive Train'!$F$39,NH32+$C$39)-$C$7,IF(LP32-1&lt;=0,0,IF($C$37=Motors!$C$29,MAX(MAX(NH$8:NH32)*-1,NH32-$C$39),MAX(0,MAX(NH$8:NH32)*-1,NH32-$C$39))))</f>
        <v>7.5162524688667345</v>
      </c>
      <c r="NI33" s="260">
        <f>IF(PA32=0,MIN('Drive Train'!$F$35-FS32*$C$19*'Drive Train'!$F$39,NI32+$C$39)-$C$7,IF(LQ32-1&lt;=0,0,IF($C$37=Motors!$C$29,MAX(MAX(NI$8:NI32)*-1,NI32-$C$39),MAX(0,MAX(NI$8:NI32)*-1,NI32-$C$39))))</f>
        <v>8.0515718093230007</v>
      </c>
      <c r="NJ33" s="260">
        <f>IF(PB32=0,MIN('Drive Train'!$F$35-FT32*$C$19*'Drive Train'!$F$39,NJ32+$C$39)-$C$7,IF(LR32-1&lt;=0,0,IF($C$37=Motors!$C$29,MAX(MAX(NJ$8:NJ32)*-1,NJ32-$C$39),MAX(0,MAX(NJ$8:NJ32)*-1,NJ32-$C$39))))</f>
        <v>8.8550429744163459</v>
      </c>
      <c r="NK33" s="260">
        <f>IF(PC32=0,MIN('Drive Train'!$F$35-FU32*$C$19*'Drive Train'!$F$39,NK32+$C$39)-$C$7,IF(LS32-1&lt;=0,0,IF($C$37=Motors!$C$29,MAX(MAX(NK$8:NK32)*-1,NK32-$C$39),MAX(0,MAX(NK$8:NK32)*-1,NK32-$C$39))))</f>
        <v>9.8482346786633244</v>
      </c>
      <c r="NL33" s="260">
        <f>IF(PD32=0,MIN('Drive Train'!$F$35-FV32*$C$19*'Drive Train'!$F$39,NL32+$C$39)-$C$7,IF(LT32-1&lt;=0,0,IF($C$37=Motors!$C$29,MAX(MAX(NL$8:NL32)*-1,NL32-$C$39),MAX(0,MAX(NL$8:NL32)*-1,NL32-$C$39))))</f>
        <v>10.75648666157724</v>
      </c>
      <c r="NM33" s="260">
        <f>IF(PE32=0,MIN('Drive Train'!$F$35-FW32*$C$19*'Drive Train'!$F$39,NM32+$C$39)-$C$7,IF(LU32-1&lt;=0,0,IF($C$37=Motors!$C$29,MAX(MAX(NM$8:NM32)*-1,NM32-$C$39),MAX(0,MAX(NM$8:NM32)*-1,NM32-$C$39))))</f>
        <v>11.400126242635753</v>
      </c>
      <c r="NN33" s="260">
        <f>IF(PF32=0,MIN('Drive Train'!$F$35-FX32*$C$19*'Drive Train'!$F$39,NN32+$C$39)-$C$7,IF(LV32-1&lt;=0,0,IF($C$37=Motors!$C$29,MAX(MAX(NN$8:NN32)*-1,NN32-$C$39),MAX(0,MAX(NN$8:NN32)*-1,NN32-$C$39))))</f>
        <v>11.764944499807587</v>
      </c>
      <c r="NO33" s="260">
        <f>IF(PG32=0,MIN('Drive Train'!$F$35-FY32*$C$19*'Drive Train'!$F$39,NO32+$C$39)-$C$7,IF(LW32-1&lt;=0,0,IF($C$37=Motors!$C$29,MAX(MAX(NO$8:NO32)*-1,NO32-$C$39),MAX(0,MAX(NO$8:NO32)*-1,NO32-$C$39))))</f>
        <v>11.925168850541329</v>
      </c>
      <c r="NP33" s="260">
        <f>IF(PH32=0,MIN('Drive Train'!$F$35-FZ32*$C$19*'Drive Train'!$F$39,NP32+$C$39)-$C$7,IF(LX32-1&lt;=0,0,IF($C$37=Motors!$C$29,MAX(MAX(NP$8:NP32)*-1,NP32-$C$39),MAX(0,MAX(NP$8:NP32)*-1,NP32-$C$39))))</f>
        <v>11.984426608311219</v>
      </c>
      <c r="NQ33" s="260">
        <f>IF(PI32=0,MIN('Drive Train'!$F$35-GA32*$C$19*'Drive Train'!$F$39,NQ32+$C$39)-$C$7,IF(LY32-1&lt;=0,0,IF($C$37=Motors!$C$29,MAX(MAX(NQ$8:NQ32)*-1,NQ32-$C$39),MAX(0,MAX(NQ$8:NQ32)*-1,NQ32-$C$39))))</f>
        <v>12.002303576086756</v>
      </c>
      <c r="NR33" s="260">
        <f>IF(PJ32=0,MIN('Drive Train'!$F$35-GB32*$C$19*'Drive Train'!$F$39,NR32+$C$39)-$C$7,IF(LZ32-1&lt;=0,0,IF($C$37=Motors!$C$29,MAX(MAX(NR$8:NR32)*-1,NR32-$C$39),MAX(0,MAX(NR$8:NR32)*-1,NR32-$C$39))))</f>
        <v>10.990934155244215</v>
      </c>
      <c r="NS33" s="260">
        <f>IF(PK32=0,MIN('Drive Train'!$F$35-GC32*$C$19*'Drive Train'!$F$39,NS32+$C$39)-$C$7,IF(MA32-1&lt;=0,0,IF($C$37=Motors!$C$29,MAX(MAX(NS$8:NS32)*-1,NS32-$C$39),MAX(0,MAX(NS$8:NS32)*-1,NS32-$C$39))))</f>
        <v>10.762460843251588</v>
      </c>
      <c r="NT33" s="260">
        <f>IF(PL32=0,MIN('Drive Train'!$F$35-GD32*$C$19*'Drive Train'!$F$39,NT32+$C$39)-$C$7,IF(MB32-1&lt;=0,0,IF($C$37=Motors!$C$29,MAX(MAX(NT$8:NT32)*-1,NT32-$C$39),MAX(0,MAX(NT$8:NT32)*-1,NT32-$C$39))))</f>
        <v>10.793595429809182</v>
      </c>
      <c r="NU33" s="260">
        <f>IF(PM32=0,MIN('Drive Train'!$F$35-GE32*$C$19*'Drive Train'!$F$39,NU32+$C$39)-$C$7,IF(MC32-1&lt;=0,0,IF($C$37=Motors!$C$29,MAX(MAX(NU$8:NU32)*-1,NU32-$C$39),MAX(0,MAX(NU$8:NU32)*-1,NU32-$C$39))))</f>
        <v>11.281939271798342</v>
      </c>
      <c r="NV33" s="260">
        <f>IF(PN32=0,MIN('Drive Train'!$F$35-GF32*$C$19*'Drive Train'!$F$39,NV32+$C$39)-$C$7,IF(MD32-1&lt;=0,0,IF($C$37=Motors!$C$29,MAX(MAX(NV$8:NV32)*-1,NV32-$C$39),MAX(0,MAX(NV$8:NV32)*-1,NV32-$C$39))))</f>
        <v>11.491593390381043</v>
      </c>
      <c r="NW33" s="260">
        <f>IF(PO32=0,MIN('Drive Train'!$F$35-GG32*$C$19*'Drive Train'!$F$39,NW32+$C$39)-$C$7,IF(ME32-1&lt;=0,0,IF($C$37=Motors!$C$29,MAX(MAX(NW$8:NW32)*-1,NW32-$C$39),MAX(0,MAX(NW$8:NW32)*-1,NW32-$C$39))))</f>
        <v>11.596038248716864</v>
      </c>
      <c r="NX33" s="260">
        <f>IF(PP32=0,MIN('Drive Train'!$F$35-GH32*$C$19*'Drive Train'!$F$39,NX32+$C$39)-$C$7,IF(MF32-1&lt;=0,0,IF($C$37=Motors!$C$29,MAX(MAX(NX$8:NX32)*-1,NX32-$C$39),MAX(0,MAX(NX$8:NX32)*-1,NX32-$C$39))))</f>
        <v>11.652467476476341</v>
      </c>
      <c r="NY33" s="260">
        <f>IF(PQ32=0,MIN('Drive Train'!$F$35-GI32*$C$19*'Drive Train'!$F$39,NY32+$C$39)-$C$7,IF(MG32-1&lt;=0,0,IF($C$37=Motors!$C$29,MAX(MAX(NY$8:NY32)*-1,NY32-$C$39),MAX(0,MAX(NY$8:NY32)*-1,NY32-$C$39))))</f>
        <v>11.685410260918836</v>
      </c>
      <c r="NZ33" s="260">
        <f>IF(PR32=0,MIN('Drive Train'!$F$35-GJ32*$C$19*'Drive Train'!$F$39,NZ32+$C$39)-$C$7,IF(MH32-1&lt;=0,0,IF($C$37=Motors!$C$29,MAX(MAX(NZ$8:NZ32)*-1,NZ32-$C$39),MAX(0,MAX(NZ$8:NZ32)*-1,NZ32-$C$39))))</f>
        <v>11.703915620807885</v>
      </c>
      <c r="OA33" s="260">
        <f>IF(PS32=0,MIN('Drive Train'!$F$35-GK32*$C$19*'Drive Train'!$F$39,OA32+$C$39)-$C$7,IF(MI32-1&lt;=0,0,IF($C$37=Motors!$C$29,MAX(MAX(OA$8:OA32)*-1,OA32-$C$39),MAX(0,MAX(OA$8:OA32)*-1,OA32-$C$39))))</f>
        <v>11.708034779062062</v>
      </c>
      <c r="OB33" s="61">
        <f t="shared" si="212"/>
        <v>1.0000000000000002</v>
      </c>
      <c r="OC33" s="260">
        <f>'Drive Train'!$F$35-(FQ33*$C$13)*$C$19*'Drive Train'!$F$39</f>
        <v>12.051139779208427</v>
      </c>
      <c r="OD33" s="260">
        <f>'Drive Train'!$F$35-(FR33*$C$13)*$C$19*'Drive Train'!$F$39</f>
        <v>8.8880856851242172</v>
      </c>
      <c r="OE33" s="260">
        <f>'Drive Train'!$F$35-(FS33*$C$13)*$C$19*'Drive Train'!$F$39</f>
        <v>9.3055700563837611</v>
      </c>
      <c r="OF33" s="260">
        <f>'Drive Train'!$F$35-(FT33*$C$13)*$C$19*'Drive Train'!$F$39</f>
        <v>9.9412216757462293</v>
      </c>
      <c r="OG33" s="260">
        <f>'Drive Train'!$F$35-(FU33*$C$13)*$C$19*'Drive Train'!$F$39</f>
        <v>10.702213935181033</v>
      </c>
      <c r="OH33" s="260">
        <f>'Drive Train'!$F$35-(FV33*$C$13)*$C$19*'Drive Train'!$F$39</f>
        <v>11.379509356507857</v>
      </c>
      <c r="OI33" s="260">
        <f>'Drive Train'!$F$35-(FW33*$C$13)*$C$19*'Drive Train'!$F$39</f>
        <v>11.840665486183891</v>
      </c>
      <c r="OJ33" s="260">
        <f>'Drive Train'!$F$35-(FX33*$C$13)*$C$19*'Drive Train'!$F$39</f>
        <v>12.08897244925614</v>
      </c>
      <c r="OK33" s="260">
        <f>'Drive Train'!$F$35-(FY33*$C$13)*$C$19*'Drive Train'!$F$39</f>
        <v>12.192051733612701</v>
      </c>
      <c r="OL33" s="260">
        <f>'Drive Train'!$F$35-(FZ33*$C$13)*$C$19*'Drive Train'!$F$39</f>
        <v>12.227885731240692</v>
      </c>
      <c r="OM33" s="260">
        <f>'Drive Train'!$F$35-(GA33*$C$13)*$C$19*'Drive Train'!$F$39</f>
        <v>12.237988660507048</v>
      </c>
      <c r="ON33" s="260">
        <f>'Drive Train'!$F$35-(GB33*$C$13)*$C$19*'Drive Train'!$F$39</f>
        <v>11.495402065766001</v>
      </c>
      <c r="OO33" s="260">
        <f>'Drive Train'!$F$35-(GC33*$C$13)*$C$19*'Drive Train'!$F$39</f>
        <v>11.327912489140544</v>
      </c>
      <c r="OP33" s="260">
        <f>'Drive Train'!$F$35-(GD33*$C$13)*$C$19*'Drive Train'!$F$39</f>
        <v>11.450096568309597</v>
      </c>
      <c r="OQ33" s="260">
        <f>'Drive Train'!$F$35-(GE33*$C$13)*$C$19*'Drive Train'!$F$39</f>
        <v>11.776161571759252</v>
      </c>
      <c r="OR33" s="260">
        <f>'Drive Train'!$F$35-(GF33*$C$13)*$C$19*'Drive Train'!$F$39</f>
        <v>11.912273569661023</v>
      </c>
      <c r="OS33" s="260">
        <f>'Drive Train'!$F$35-(GG33*$C$13)*$C$19*'Drive Train'!$F$39</f>
        <v>11.979519080404824</v>
      </c>
      <c r="OT33" s="260">
        <f>'Drive Train'!$F$35-(GH33*$C$13)*$C$19*'Drive Train'!$F$39</f>
        <v>12.015691622678096</v>
      </c>
      <c r="OU33" s="260">
        <f>'Drive Train'!$F$35-(GI33*$C$13)*$C$19*'Drive Train'!$F$39</f>
        <v>12.036756728948788</v>
      </c>
      <c r="OV33" s="260">
        <f>'Drive Train'!$F$35-(GJ33*$C$13)*$C$19*'Drive Train'!$F$39</f>
        <v>12.048572960260257</v>
      </c>
      <c r="OW33" s="260">
        <f>'Drive Train'!$F$35-(GK33*$C$13)*$C$19*'Drive Train'!$F$39</f>
        <v>12.051201504450203</v>
      </c>
      <c r="OX33" s="61">
        <f t="shared" si="213"/>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7">
        <f t="shared" si="214"/>
        <v>1.0000000000000002</v>
      </c>
      <c r="PU33" s="57">
        <f t="shared" si="215"/>
        <v>8.1886757580515521</v>
      </c>
      <c r="PV33" s="57">
        <f t="shared" si="216"/>
        <v>4.2536019309372621</v>
      </c>
      <c r="PW33" s="57">
        <f t="shared" si="217"/>
        <v>5.8100683481164488</v>
      </c>
      <c r="PX33" s="57">
        <f t="shared" si="218"/>
        <v>7.0292916596489396</v>
      </c>
      <c r="PY33" s="57">
        <f t="shared" si="219"/>
        <v>7.8713530514832923</v>
      </c>
      <c r="PZ33" s="57">
        <f t="shared" si="220"/>
        <v>8.311302734440952</v>
      </c>
      <c r="QA33" s="57">
        <f t="shared" si="221"/>
        <v>8.3330839804951822</v>
      </c>
      <c r="QB33" s="57">
        <f t="shared" si="222"/>
        <v>8.1225289285035576</v>
      </c>
      <c r="QC33" s="57">
        <f t="shared" si="223"/>
        <v>7.7351290446293293</v>
      </c>
      <c r="QD33" s="57">
        <f t="shared" si="224"/>
        <v>7.308356216656275</v>
      </c>
      <c r="QE33" s="57">
        <f t="shared" si="225"/>
        <v>6.883637035635048</v>
      </c>
      <c r="QF33" s="57">
        <f t="shared" si="226"/>
        <v>4.0175973594942356</v>
      </c>
      <c r="QG33" s="57">
        <f t="shared" si="227"/>
        <v>4.9204079389181201</v>
      </c>
      <c r="QH33" s="57">
        <f t="shared" si="228"/>
        <v>5.8160916083695762</v>
      </c>
      <c r="QI33" s="57">
        <f t="shared" si="229"/>
        <v>6.5719336556210752</v>
      </c>
      <c r="QJ33" s="57">
        <f t="shared" si="230"/>
        <v>7.128711285837503</v>
      </c>
      <c r="QK33" s="57">
        <f t="shared" si="231"/>
        <v>7.5313768617226637</v>
      </c>
      <c r="QL33" s="57">
        <f t="shared" si="232"/>
        <v>7.816927094660481</v>
      </c>
      <c r="QM33" s="57">
        <f t="shared" si="233"/>
        <v>8.0188698514233536</v>
      </c>
      <c r="QN33" s="57">
        <f t="shared" si="234"/>
        <v>8.1504977834670509</v>
      </c>
      <c r="QO33" s="57">
        <f t="shared" si="235"/>
        <v>8.1863655786685481</v>
      </c>
      <c r="QP33" s="61">
        <f t="shared" si="236"/>
        <v>1.0000000000000002</v>
      </c>
      <c r="QQ33" s="57">
        <f>MIN(FQ33,$C$16)*$C$17*1000/60/60/$C$21</f>
        <v>8.6317988923007863E-2</v>
      </c>
      <c r="QR33" s="57">
        <f>MIN(FR33,$C$16)*$C$17*1000/60/60/$C$21</f>
        <v>0.86894797074359653</v>
      </c>
      <c r="QS33" s="57">
        <f>MIN(FS33,$C$16)*$C$17*1000/60/60/$C$21</f>
        <v>0.76565040574136578</v>
      </c>
      <c r="QT33" s="57">
        <f>MIN(FT33,$C$16)*$C$17*1000/60/60/$C$21</f>
        <v>0.60837202841727833</v>
      </c>
      <c r="QU33" s="57">
        <f>MIN(FU33,$C$16)*$C$17*1000/60/60/$C$21</f>
        <v>0.42008079454904912</v>
      </c>
      <c r="QV33" s="57">
        <f>MIN(FV33,$C$16)*$C$17*1000/60/60/$C$21</f>
        <v>0.25249855045415298</v>
      </c>
      <c r="QW33" s="57">
        <f>MIN(FW33,$C$16)*$C$17*1000/60/60/$C$21</f>
        <v>0.13839534429659223</v>
      </c>
      <c r="QX33" s="57">
        <f>MIN(FX33,$C$16)*$C$17*1000/60/60/$C$21</f>
        <v>7.6957105109151491E-2</v>
      </c>
      <c r="QY33" s="57">
        <f>MIN(FY33,$C$16)*$C$17*1000/60/60/$C$21</f>
        <v>5.1452344190602788E-2</v>
      </c>
      <c r="QZ33" s="57">
        <f>MIN(FZ33,$C$16)*$C$17*1000/60/60/$C$21</f>
        <v>4.258598905472144E-2</v>
      </c>
      <c r="RA33" s="57">
        <f>MIN(GA33,$C$16)*$C$17*1000/60/60/$C$21</f>
        <v>4.008623561615355E-2</v>
      </c>
      <c r="RB33" s="57">
        <f>MIN(GB33,$C$16)*$C$17*1000/60/60/$C$21</f>
        <v>0.22382338201189464</v>
      </c>
      <c r="RC33" s="57">
        <f>MIN(GC33,$C$16)*$C$17*1000/60/60/$C$21</f>
        <v>0.26526509006066928</v>
      </c>
      <c r="RD33" s="57">
        <f>MIN(GD33,$C$16)*$C$17*1000/60/60/$C$21</f>
        <v>0.23503325689737117</v>
      </c>
      <c r="RE33" s="57">
        <f>MIN(GE33,$C$16)*$C$17*1000/60/60/$C$21</f>
        <v>0.15435545622383637</v>
      </c>
      <c r="RF33" s="57">
        <f>MIN(GF33,$C$16)*$C$17*1000/60/60/$C$21</f>
        <v>0.12067745791117415</v>
      </c>
      <c r="RG33" s="57">
        <f>MIN(GG33,$C$16)*$C$17*1000/60/60/$C$21</f>
        <v>0.10403899670073645</v>
      </c>
      <c r="RH33" s="57">
        <f>MIN(GH33,$C$16)*$C$17*1000/60/60/$C$21</f>
        <v>9.508887594412857E-2</v>
      </c>
      <c r="RI33" s="57">
        <f>MIN(GI33,$C$16)*$C$17*1000/60/60/$C$21</f>
        <v>8.9876766619626583E-2</v>
      </c>
      <c r="RJ33" s="57">
        <f>MIN(GJ33,$C$16)*$C$17*1000/60/60/$C$21</f>
        <v>8.695309328954394E-2</v>
      </c>
      <c r="RK33" s="57">
        <f>MIN(GK33,$C$16)*$C$17*1000/60/60/$C$21</f>
        <v>8.6302716334107341E-2</v>
      </c>
      <c r="RL33" s="61">
        <f t="shared" si="237"/>
        <v>1.0000000000000002</v>
      </c>
      <c r="RM33" s="2">
        <f>IF(AND(LO33&gt;=LO$6*'Drive Train'!$AA$52,LO33&lt;=LO$6*'Drive Train'!$AA$53,KS33=0,JW33=0,EU33&gt;0),$C$17,0)</f>
        <v>0.04</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0.04</v>
      </c>
      <c r="RR33" s="2">
        <f>IF(AND(LT33&gt;=LT$6*'Drive Train'!$AA$52,LT33&lt;=LT$6*'Drive Train'!$AA$53,KX33=0,KB33=0,EZ33&gt;0),$C$17,0)</f>
        <v>0.04</v>
      </c>
      <c r="RS33" s="2">
        <f>IF(AND(LU33&gt;=LU$6*'Drive Train'!$AA$52,LU33&lt;=LU$6*'Drive Train'!$AA$53,KY33=0,KC33=0,FA33&gt;0),$C$17,0)</f>
        <v>0.04</v>
      </c>
      <c r="RT33" s="2">
        <f>IF(AND(LV33&gt;=LV$6*'Drive Train'!$AA$52,LV33&lt;=LV$6*'Drive Train'!$AA$53,KZ33=0,KD33=0,FB33&gt;0),$C$17,0)</f>
        <v>0.04</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61">
        <f t="shared" si="238"/>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48">
        <f t="shared" si="239"/>
        <v>1.0000000000000002</v>
      </c>
    </row>
    <row r="34" spans="1:524" x14ac:dyDescent="0.2">
      <c r="B34" s="3" t="s">
        <v>149</v>
      </c>
      <c r="C34" s="137">
        <f>C23/0.4536*'Drive Train'!F16*4.448</f>
        <v>636.06400000000008</v>
      </c>
      <c r="D34" s="5"/>
      <c r="E34" s="6"/>
      <c r="P34" s="5"/>
      <c r="R34" s="63">
        <f t="shared" si="114"/>
        <v>1.0400000000000003</v>
      </c>
      <c r="S34" s="2">
        <f>NG34/'Drive Train'!$F$35</f>
        <v>0.9479720192697233</v>
      </c>
      <c r="T34" s="2">
        <f>NH34/'Drive Train'!$F$35</f>
        <v>0.60785867581980835</v>
      </c>
      <c r="U34" s="2">
        <f>NI34/'Drive Train'!$F$35</f>
        <v>0.65274946842836146</v>
      </c>
      <c r="V34" s="2">
        <f>NJ34/'Drive Train'!$F$35</f>
        <v>0.72109910491894924</v>
      </c>
      <c r="W34" s="2">
        <f>NK34/'Drive Train'!$F$35</f>
        <v>0.80292622958935833</v>
      </c>
      <c r="X34" s="2">
        <f>NL34/'Drive Train'!$F$35</f>
        <v>0.87575369424815674</v>
      </c>
      <c r="Y34" s="2">
        <f>NM34/'Drive Train'!$F$35</f>
        <v>0.92534037485848286</v>
      </c>
      <c r="Z34" s="2">
        <f>NN34/'Drive Train'!$F$35</f>
        <v>0.95204004830711175</v>
      </c>
      <c r="AA34" s="2">
        <f>NO34/'Drive Train'!$F$35</f>
        <v>0.96312384232394621</v>
      </c>
      <c r="AB34" s="2">
        <f>NP34/'Drive Train'!$F$35</f>
        <v>0.96697696034846137</v>
      </c>
      <c r="AC34" s="2">
        <f>NQ34/'Drive Train'!$F$35</f>
        <v>0.96806329682871484</v>
      </c>
      <c r="AD34" s="2">
        <f>NR34/'Drive Train'!$F$35</f>
        <v>0.88821527588881732</v>
      </c>
      <c r="AE34" s="2">
        <f>NS34/'Drive Train'!$F$35</f>
        <v>0.87020564399360678</v>
      </c>
      <c r="AF34" s="2">
        <f>NT34/'Drive Train'!$F$35</f>
        <v>0.88334371702253722</v>
      </c>
      <c r="AG34" s="2">
        <f>NU34/'Drive Train'!$F$35</f>
        <v>0.91840447008163995</v>
      </c>
      <c r="AH34" s="2">
        <f>NV34/'Drive Train'!$F$35</f>
        <v>0.93304016878075513</v>
      </c>
      <c r="AI34" s="2">
        <f>NW34/'Drive Train'!$F$35</f>
        <v>0.94027086886073374</v>
      </c>
      <c r="AJ34" s="2">
        <f>NX34/'Drive Train'!$F$35</f>
        <v>0.94416038953527914</v>
      </c>
      <c r="AK34" s="2">
        <f>NY34/'Drive Train'!$F$35</f>
        <v>0.94642545472567619</v>
      </c>
      <c r="AL34" s="2">
        <f>NZ34/'Drive Train'!$F$35</f>
        <v>0.94769601723228569</v>
      </c>
      <c r="AM34" s="2">
        <f>OA34/'Drive Train'!$F$35</f>
        <v>0.9479786563924949</v>
      </c>
      <c r="AN34" s="61">
        <f t="shared" si="115"/>
        <v>1.0400000000000003</v>
      </c>
      <c r="AO34" s="46">
        <f>LO34*12*60/(PI() * 'Drive Train'!$F$15)/S$6*ABS(S34)</f>
        <v>4465.6405129860404</v>
      </c>
      <c r="AP34" s="46">
        <f>LP34*12*60/(PI() * 'Drive Train'!$F$15)/T$6*ABS(T34)</f>
        <v>574.17921535576806</v>
      </c>
      <c r="AQ34" s="46">
        <f>LQ34*12*60/(PI() * 'Drive Train'!$F$15)/U$6*ABS(U34)</f>
        <v>1179.500791253342</v>
      </c>
      <c r="AR34" s="46">
        <f>LR34*12*60/(PI() * 'Drive Train'!$F$15)/V$6*ABS(V34)</f>
        <v>1973.3869964704033</v>
      </c>
      <c r="AS34" s="46">
        <f>LS34*12*60/(PI() * 'Drive Train'!$F$15)/W$6*ABS(W34)</f>
        <v>2873.8770166188087</v>
      </c>
      <c r="AT34" s="46">
        <f>LT34*12*60/(PI() * 'Drive Train'!$F$15)/X$6*ABS(X34)</f>
        <v>3678.8937284914632</v>
      </c>
      <c r="AU34" s="46">
        <f>LU34*12*60/(PI() * 'Drive Train'!$F$15)/Y$6*ABS(Y34)</f>
        <v>4222.0609272665115</v>
      </c>
      <c r="AV34" s="46">
        <f>LV34*12*60/(PI() * 'Drive Train'!$F$15)/Z$6*ABS(Z34)</f>
        <v>4508.8721052238679</v>
      </c>
      <c r="AW34" s="46">
        <f>LW34*12*60/(PI() * 'Drive Train'!$F$15)/AA$6*ABS(AA34)</f>
        <v>4625.0547652803507</v>
      </c>
      <c r="AX34" s="46">
        <f>LX34*12*60/(PI() * 'Drive Train'!$F$15)/AB$6*ABS(AB34)</f>
        <v>4664.3290721651292</v>
      </c>
      <c r="AY34" s="46">
        <f>LY34*12*60/(PI() * 'Drive Train'!$F$15)/AC$6*ABS(AC34)</f>
        <v>4675.0695178956075</v>
      </c>
      <c r="AZ34" s="46">
        <f>LZ34*12*60/(PI() * 'Drive Train'!$F$15)/AD$6*ABS(AD34)</f>
        <v>2668.8957615698228</v>
      </c>
      <c r="BA34" s="46">
        <f>MA34*12*60/(PI() * 'Drive Train'!$F$15)/AE$6*ABS(AE34)</f>
        <v>3202.3586564179082</v>
      </c>
      <c r="BB34" s="46">
        <f>MB34*12*60/(PI() * 'Drive Train'!$F$15)/AF$6*ABS(AF34)</f>
        <v>3788.3003357543234</v>
      </c>
      <c r="BC34" s="46">
        <f>MC34*12*60/(PI() * 'Drive Train'!$F$15)/AG$6*ABS(AG34)</f>
        <v>4156.3707296683524</v>
      </c>
      <c r="BD34" s="46">
        <f>MD34*12*60/(PI() * 'Drive Train'!$F$15)/AH$6*ABS(AH34)</f>
        <v>4309.6557626200001</v>
      </c>
      <c r="BE34" s="46">
        <f>ME34*12*60/(PI() * 'Drive Train'!$F$15)/AI$6*ABS(AI34)</f>
        <v>4385.2442347858296</v>
      </c>
      <c r="BF34" s="46">
        <f>MF34*12*60/(PI() * 'Drive Train'!$F$15)/AJ$6*ABS(AJ34)</f>
        <v>4425.8635138951713</v>
      </c>
      <c r="BG34" s="46">
        <f>MG34*12*60/(PI() * 'Drive Train'!$F$15)/AK$6*ABS(AK34)</f>
        <v>4449.5045292967397</v>
      </c>
      <c r="BH34" s="46">
        <f>MH34*12*60/(PI() * 'Drive Train'!$F$15)/AL$6*ABS(AL34)</f>
        <v>4462.7612151893109</v>
      </c>
      <c r="BI34" s="46">
        <f>MI34*12*60/(PI() * 'Drive Train'!$F$15)/AM$6*ABS(AM34)</f>
        <v>4465.7097506322025</v>
      </c>
      <c r="BJ34" s="61">
        <f t="shared" si="65"/>
        <v>1.0400000000000003</v>
      </c>
      <c r="BK34" s="2">
        <f>IF(OR(KS33=1,AND($C$37=Motors!$C$31,OY33=1)),0,IF(NG34=0,-(CG33+$C$15)/($C$14-$C$15)*$C$12,($C$11*S34-AO34)/($C$11*S34)*$C$12*S34))</f>
        <v>0.33663442006396677</v>
      </c>
      <c r="BL34" s="2">
        <f>IF(OR(KT33=1,AND($C$37=Motors!$C$31,OZ33=1)),0,IF(NH34=0,-(CH33+$C$15)/($C$14-$C$15)*$C$12,($C$11*T34-AP34)/($C$11*T34)*$C$12*T34))</f>
        <v>1.2359458061862036</v>
      </c>
      <c r="BM34" s="2">
        <f>IF(OR(KU33=1,AND($C$37=Motors!$C$31,PA33=1)),0,IF(NI34=0,-(CI33+$C$15)/($C$14-$C$15)*$C$12,($C$11*U34-AQ34)/($C$11*U34)*$C$12*U34))</f>
        <v>1.0763883665530742</v>
      </c>
      <c r="BN34" s="2">
        <f>IF(OR(KV33=1,AND($C$37=Motors!$C$31,PB33=1)),0,IF(NJ34=0,-(CJ33+$C$15)/($C$14-$C$15)*$C$12,($C$11*V34-AR34)/($C$11*V34)*$C$12*V34))</f>
        <v>0.89037995930017444</v>
      </c>
      <c r="BO34" s="2">
        <f>IF(OR(KW33=1,AND($C$37=Motors!$C$31,PC33=1)),0,IF(NK34=0,-(CK33+$C$15)/($C$14-$C$15)*$C$12,($C$11*W34-AS34)/($C$11*W34)*$C$12*W34))</f>
        <v>0.6899457564221485</v>
      </c>
      <c r="BP34" s="2">
        <f>IF(OR(KX33=1,AND($C$37=Motors!$C$31,PD33=1)),0,IF(NL34=0,-(CL33+$C$15)/($C$14-$C$15)*$C$12,($C$11*X34-AT34)/($C$11*X34)*$C$12*X34))</f>
        <v>0.50996707321881984</v>
      </c>
      <c r="BQ34" s="2">
        <f>IF(OR(KY33=1,AND($C$37=Motors!$C$31,PE33=1)),0,IF(NM34=0,-(CM33+$C$15)/($C$14-$C$15)*$C$12,($C$11*Y34-AU34)/($C$11*Y34)*$C$12*Y34))</f>
        <v>0.38962982244582695</v>
      </c>
      <c r="BR34" s="2">
        <f>IF(OR(KZ33=1,AND($C$37=Motors!$C$31,PF33=1)),0,IF(NN34=0,-(CN33+$C$15)/($C$14-$C$15)*$C$12,($C$11*Z34-AV34)/($C$11*Z34)*$C$12*Z34))</f>
        <v>0.32735437013105922</v>
      </c>
      <c r="BS34" s="2">
        <f>IF(OR(LA33=1,AND($C$37=Motors!$C$31,PG33=1)),0,IF(NO34=0,-(CO33+$C$15)/($C$14-$C$15)*$C$12,($C$11*AA34-AW34)/($C$11*AA34)*$C$12*AA34))</f>
        <v>0.30278573407539427</v>
      </c>
      <c r="BT34" s="2">
        <f>IF(OR(LB33=1,AND($C$37=Motors!$C$31,PH33=1)),0,IF(NP34=0,-(CP33+$C$15)/($C$14-$C$15)*$C$12,($C$11*AB34-AX34)/($C$11*AB34)*$C$12*AB34))</f>
        <v>0.29474159580710158</v>
      </c>
      <c r="BU34" s="2">
        <f>IF(OR(LC33=1,AND($C$37=Motors!$C$31,PI33=1)),0,IF(NQ34=0,-(CQ33+$C$15)/($C$14-$C$15)*$C$12,($C$11*AC34-AY34)/($C$11*AC34)*$C$12*AC34))</f>
        <v>0.29262178629679447</v>
      </c>
      <c r="BV34" s="2">
        <f>IF(OR(LD33=1,AND($C$37=Motors!$C$31,PJ33=1)),0,IF(NR34=0,-(CR33+$C$15)/($C$14-$C$15)*$C$12,($C$11*AD34-AZ34)/($C$11*AD34)*$C$12*AD34))</f>
        <v>0.99059913392163856</v>
      </c>
      <c r="BW34" s="2">
        <f>IF(OR(LE33=1,AND($C$37=Motors!$C$31,PK33=1)),0,IF(NS34=0,-(CS33+$C$15)/($C$14-$C$15)*$C$12,($C$11*AE34-BA34)/($C$11*AE34)*$C$12*AE34))</f>
        <v>0.70869231940531163</v>
      </c>
      <c r="BX34" s="2">
        <f>IF(OR(LF33=1,AND($C$37=Motors!$C$31,PL33=1)),0,IF(NT34=0,-(CT33+$C$15)/($C$14-$C$15)*$C$12,($C$11*AF34-BB34)/($C$11*AF34)*$C$12*AF34))</f>
        <v>0.4798434506165799</v>
      </c>
      <c r="BY34" s="2">
        <f>IF(OR(LG33=1,AND($C$37=Motors!$C$31,PM33=1)),0,IF(NU34=0,-(CU33+$C$15)/($C$14-$C$15)*$C$12,($C$11*AG34-BC34)/($C$11*AG34)*$C$12*AG34))</f>
        <v>0.40187899979324665</v>
      </c>
      <c r="BZ34" s="2">
        <f>IF(OR(LH33=1,AND($C$37=Motors!$C$31,PN33=1)),0,IF(NV34=0,-(CV33+$C$15)/($C$14-$C$15)*$C$12,($C$11*AH34-BD34)/($C$11*AH34)*$C$12*AH34))</f>
        <v>0.36949479350359721</v>
      </c>
      <c r="CA34" s="2">
        <f>IF(OR(LI33=1,AND($C$37=Motors!$C$31,PO33=1)),0,IF(NW34=0,-(CW33+$C$15)/($C$14-$C$15)*$C$12,($C$11*AI34-BE34)/($C$11*AI34)*$C$12*AI34))</f>
        <v>0.35355848591568928</v>
      </c>
      <c r="CB34" s="2">
        <f>IF(OR(LJ33=1,AND($C$37=Motors!$C$31,PP33=1)),0,IF(NX34=0,-(CX33+$C$15)/($C$14-$C$15)*$C$12,($C$11*AJ34-BF34)/($C$11*AJ34)*$C$12*AJ34))</f>
        <v>0.34500437484344437</v>
      </c>
      <c r="CC34" s="2">
        <f>IF(OR(LK33=1,AND($C$37=Motors!$C$31,PQ33=1)),0,IF(NY34=0,-(CY33+$C$15)/($C$14-$C$15)*$C$12,($C$11*AK34-BG34)/($C$11*AK34)*$C$12*AK34))</f>
        <v>0.34002896498217533</v>
      </c>
      <c r="CD34" s="2">
        <f>IF(OR(LL33=1,AND($C$37=Motors!$C$31,PR33=1)),0,IF(NZ34=0,-(CZ33+$C$15)/($C$14-$C$15)*$C$12,($C$11*AL34-BH34)/($C$11*AL34)*$C$12*AL34))</f>
        <v>0.33724005834505705</v>
      </c>
      <c r="CE34" s="2">
        <f>IF(OR(LM33=1,AND($C$37=Motors!$C$31,PS33=1)),0,IF(OA34=0,-(DA33+$C$15)/($C$14-$C$15)*$C$12,($C$11*AM34-BI34)/($C$11*AM34)*$C$12*AM34))</f>
        <v>0.33661985689893381</v>
      </c>
      <c r="CF34" s="61">
        <f t="shared" si="67"/>
        <v>1.0400000000000003</v>
      </c>
      <c r="CG34" s="57">
        <f>IF(AND(KS33=1,OY33=1),0,ABS(BK34/$C$12*($C$14-$C$15)+$C$15) *'Drive Train'!$AA$49 + CG33*(1-'Drive Train'!$AA$49))</f>
        <v>20.670743192616985</v>
      </c>
      <c r="CH34" s="57">
        <f>IF(AND(KT33=1,OZ33=1),0,ABS(BL34/$C$12*($C$14-$C$15)+$C$15) *'Drive Train'!$AA$49 + CH33*(1-'Drive Train'!$AA$49))</f>
        <v>68.546946860452252</v>
      </c>
      <c r="CI34" s="57">
        <f>IF(AND(KU33=1,PA33=1),0,ABS(BM34/$C$12*($C$14-$C$15)+$C$15) *'Drive Train'!$AA$49 + CI33*(1-'Drive Train'!$AA$49))</f>
        <v>60.052664908198928</v>
      </c>
      <c r="CJ34" s="57">
        <f>IF(AND(KV33=1,PB33=1),0,ABS(BN34/$C$12*($C$14-$C$15)+$C$15) *'Drive Train'!$AA$49 + CJ33*(1-'Drive Train'!$AA$49))</f>
        <v>50.150225634113013</v>
      </c>
      <c r="CK34" s="57">
        <f>IF(AND(KW33=1,PC33=1),0,ABS(BO34/$C$12*($C$14-$C$15)+$C$15) *'Drive Train'!$AA$49 + CK33*(1-'Drive Train'!$AA$49))</f>
        <v>39.479807281726821</v>
      </c>
      <c r="CL34" s="57">
        <f>IF(AND(KX33=1,PD33=1),0,ABS(BP34/$C$12*($C$14-$C$15)+$C$15) *'Drive Train'!$AA$49 + CL33*(1-'Drive Train'!$AA$49))</f>
        <v>29.898369499574518</v>
      </c>
      <c r="CM34" s="57">
        <f>IF(AND(KY33=1,PE33=1),0,ABS(BQ34/$C$12*($C$14-$C$15)+$C$15) *'Drive Train'!$AA$49 + CM33*(1-'Drive Train'!$AA$49))</f>
        <v>23.49203370116166</v>
      </c>
      <c r="CN34" s="57">
        <f>IF(AND(KZ33=1,PF33=1),0,ABS(BR34/$C$12*($C$14-$C$15)+$C$15) *'Drive Train'!$AA$49 + CN33*(1-'Drive Train'!$AA$49))</f>
        <v>20.176705679591244</v>
      </c>
      <c r="CO34" s="57">
        <f>IF(AND(LA33=1,PG33=1),0,ABS(BS34/$C$12*($C$14-$C$15)+$C$15) *'Drive Train'!$AA$49 + CO33*(1-'Drive Train'!$AA$49))</f>
        <v>18.868757129407918</v>
      </c>
      <c r="CP34" s="57">
        <f>IF(AND(LB33=1,PH33=1),0,ABS(BT34/$C$12*($C$14-$C$15)+$C$15) *'Drive Train'!$AA$49 + CP33*(1-'Drive Train'!$AA$49))</f>
        <v>18.440515245664368</v>
      </c>
      <c r="CQ34" s="57">
        <f>IF(AND(LC33=1,PI33=1),0,ABS(BU34/$C$12*($C$14-$C$15)+$C$15) *'Drive Train'!$AA$49 + CQ33*(1-'Drive Train'!$AA$49))</f>
        <v>18.32766397588329</v>
      </c>
      <c r="CR34" s="57">
        <f>IF(AND(LD33=1,PJ33=1),0,ABS(BV34/$C$12*($C$14-$C$15)+$C$15) *'Drive Train'!$AA$49 + CR33*(1-'Drive Train'!$AA$49))</f>
        <v>55.485545179313782</v>
      </c>
      <c r="CS34" s="57">
        <f>IF(AND(LE33=1,PK33=1),0,ABS(BW34/$C$12*($C$14-$C$15)+$C$15) *'Drive Train'!$AA$49 + CS33*(1-'Drive Train'!$AA$49))</f>
        <v>40.477808954232977</v>
      </c>
      <c r="CT34" s="57">
        <f>IF(AND(LF33=1,PL33=1),0,ABS(BX34/$C$12*($C$14-$C$15)+$C$15) *'Drive Train'!$AA$49 + CT33*(1-'Drive Train'!$AA$49))</f>
        <v>28.294692827430374</v>
      </c>
      <c r="CU34" s="57">
        <f>IF(AND(LG33=1,PM33=1),0,ABS(BY34/$C$12*($C$14-$C$15)+$C$15) *'Drive Train'!$AA$49 + CU33*(1-'Drive Train'!$AA$49))</f>
        <v>24.144137208910184</v>
      </c>
      <c r="CV34" s="57">
        <f>IF(AND(LH33=1,PN33=1),0,ABS(BZ34/$C$12*($C$14-$C$15)+$C$15) *'Drive Train'!$AA$49 + CV33*(1-'Drive Train'!$AA$49))</f>
        <v>22.420114940461211</v>
      </c>
      <c r="CW34" s="57">
        <f>IF(AND(LI33=1,PO33=1),0,ABS(CA34/$C$12*($C$14-$C$15)+$C$15) *'Drive Train'!$AA$49 + CW33*(1-'Drive Train'!$AA$49))</f>
        <v>21.571721470117403</v>
      </c>
      <c r="CX34" s="57">
        <f>IF(AND(LJ33=1,PP33=1),0,ABS(CB34/$C$12*($C$14-$C$15)+$C$15) *'Drive Train'!$AA$49 + CX33*(1-'Drive Train'!$AA$49))</f>
        <v>21.116330411790003</v>
      </c>
      <c r="CY34" s="57">
        <f>IF(AND(LK33=1,PQ33=1),0,ABS(CC34/$C$12*($C$14-$C$15)+$C$15) *'Drive Train'!$AA$49 + CY33*(1-'Drive Train'!$AA$49))</f>
        <v>20.851456932453566</v>
      </c>
      <c r="CZ34" s="57">
        <f>IF(AND(LL33=1,PR33=1),0,ABS(CD34/$C$12*($C$14-$C$15)+$C$15) *'Drive Train'!$AA$49 + CZ33*(1-'Drive Train'!$AA$49))</f>
        <v>20.702985263763825</v>
      </c>
      <c r="DA34" s="57">
        <f>IF(AND(LM33=1,PS33=1),0,ABS(CE34/$C$12*($C$14-$C$15)+$C$15) *'Drive Train'!$AA$49 + DA33*(1-'Drive Train'!$AA$49))</f>
        <v>20.669967900470212</v>
      </c>
      <c r="DB34" s="61">
        <f t="shared" si="116"/>
        <v>1.0400000000000003</v>
      </c>
      <c r="DC34" s="57">
        <f t="shared" si="68"/>
        <v>20.670743192616985</v>
      </c>
      <c r="DD34" s="57">
        <f t="shared" si="69"/>
        <v>68.546946860452252</v>
      </c>
      <c r="DE34" s="57">
        <f t="shared" si="70"/>
        <v>60.052664908198928</v>
      </c>
      <c r="DF34" s="57">
        <f t="shared" si="71"/>
        <v>50.150225634113013</v>
      </c>
      <c r="DG34" s="57">
        <f t="shared" si="72"/>
        <v>39.479807281726821</v>
      </c>
      <c r="DH34" s="57">
        <f t="shared" si="73"/>
        <v>29.898369499574518</v>
      </c>
      <c r="DI34" s="57">
        <f t="shared" si="74"/>
        <v>23.49203370116166</v>
      </c>
      <c r="DJ34" s="57">
        <f t="shared" si="75"/>
        <v>20.176705679591244</v>
      </c>
      <c r="DK34" s="57">
        <f t="shared" si="76"/>
        <v>18.868757129407918</v>
      </c>
      <c r="DL34" s="57">
        <f t="shared" si="77"/>
        <v>18.440515245664368</v>
      </c>
      <c r="DM34" s="57">
        <f t="shared" si="78"/>
        <v>18.32766397588329</v>
      </c>
      <c r="DN34" s="57">
        <f t="shared" si="79"/>
        <v>25</v>
      </c>
      <c r="DO34" s="57">
        <f t="shared" si="80"/>
        <v>30</v>
      </c>
      <c r="DP34" s="57">
        <f t="shared" si="81"/>
        <v>28.294692827430374</v>
      </c>
      <c r="DQ34" s="57">
        <f t="shared" si="82"/>
        <v>24.144137208910184</v>
      </c>
      <c r="DR34" s="57">
        <f t="shared" si="83"/>
        <v>22.420114940461211</v>
      </c>
      <c r="DS34" s="57">
        <f t="shared" si="84"/>
        <v>21.571721470117403</v>
      </c>
      <c r="DT34" s="57">
        <f t="shared" si="85"/>
        <v>21.116330411790003</v>
      </c>
      <c r="DU34" s="57">
        <f t="shared" si="86"/>
        <v>20.851456932453566</v>
      </c>
      <c r="DV34" s="57">
        <f t="shared" si="87"/>
        <v>20.702985263763825</v>
      </c>
      <c r="DW34" s="57">
        <f t="shared" si="88"/>
        <v>20.669967900470212</v>
      </c>
      <c r="DX34" s="61">
        <f t="shared" si="117"/>
        <v>1.0400000000000003</v>
      </c>
      <c r="DY34" s="2">
        <f>IF(OY34=0,($C$23/0.4536*IF(ISNA(MK33),'Drive Train'!$F$16,'Drive Train'!$F$17)*4.448*$C$24*S$6)*SIGN(BK34),BK34)</f>
        <v>4.5236871680000004</v>
      </c>
      <c r="DZ34" s="2">
        <f>IF(OZ34=0,($C$23/0.4536*IF(ISNA(ML33),'Drive Train'!$F$16,'Drive Train'!$F$17)*4.448*$C$24*$C$21*T$6)*SIGN(BL34),BL34)</f>
        <v>14.225645600594998</v>
      </c>
      <c r="EA34" s="2">
        <f>IF(PA34=0,($C$23/0.4536*IF(ISNA(MM33),'Drive Train'!$F$16,'Drive Train'!$F$17)*4.448*$C$24*$C$21*U$6)*SIGN(BM34),BM34)</f>
        <v>9.8485238773349995</v>
      </c>
      <c r="EB34" s="2">
        <f>IF(PB34=0,($C$23/0.4536*IF(ISNA(MN33),'Drive Train'!$F$16,'Drive Train'!$F$17)*4.448*$C$24*$C$21*V$6)*SIGN(BN34),BN34)</f>
        <v>7.5312241414914709</v>
      </c>
      <c r="EC34" s="2">
        <f>IF(PC34=0,($C$23/0.4536*IF(ISNA(MO33),'Drive Train'!$F$16,'Drive Train'!$F$17)*4.448*$C$24*$C$21*W$6)*SIGN(BO34),BO34)</f>
        <v>6.0967052573978577</v>
      </c>
      <c r="ED34" s="2">
        <f>IF(PD34=0,($C$23/0.4536*IF(ISNA(MP33),'Drive Train'!$F$16,'Drive Train'!$F$17)*4.448*$C$24*$C$21*X$6)*SIGN(BP34),BP34)</f>
        <v>5.1212324162142009</v>
      </c>
      <c r="EE34" s="2">
        <f>IF(PE34=0,($C$23/0.4536*IF(ISNA(MQ33),'Drive Train'!$F$16,'Drive Train'!$F$17)*4.448*$C$24*$C$21*Y$6)*SIGN(BQ34),BQ34)</f>
        <v>4.4148555312191382</v>
      </c>
      <c r="EF34" s="2">
        <f>IF(PF34=0,($C$23/0.4536*IF(ISNA(MR33),'Drive Train'!$F$16,'Drive Train'!$F$17)*4.448*$C$24*$C$21*Z$6)*SIGN(BR34),BR34)</f>
        <v>3.8797215274349997</v>
      </c>
      <c r="EG34" s="2">
        <f>IF(PG34=0,($C$23/0.4536*IF(ISNA(MS33),'Drive Train'!$F$16,'Drive Train'!$F$17)*4.448*$C$24*$C$21*AA$6)*SIGN(BS34),BS34)</f>
        <v>3.4602921731177019</v>
      </c>
      <c r="EH34" s="2">
        <f>IF(PH34=0,($C$23/0.4536*IF(ISNA(MT33),'Drive Train'!$F$16,'Drive Train'!$F$17)*4.448*$C$24*$C$21*AB$6)*SIGN(BT34),BT34)</f>
        <v>3.1227026928135362</v>
      </c>
      <c r="EI34" s="2">
        <f>IF(PI34=0,($C$23/0.4536*IF(ISNA(MU33),'Drive Train'!$F$16,'Drive Train'!$F$17)*4.448*$C$24*$C$21*AC$6)*SIGN(BU34),BU34)</f>
        <v>2.8451291201189992</v>
      </c>
      <c r="EJ34" s="2">
        <f>IF(PJ34=0,($C$23/0.4536*IF(ISNA(MV33),'Drive Train'!$F$16,'Drive Train'!$F$17)*4.448*$C$24*$C$21*AD$6)*SIGN(BV34),BV34)</f>
        <v>3.9831807681666</v>
      </c>
      <c r="EK34" s="2">
        <f>IF(PK34=0,($C$23/0.4536*IF(ISNA(MW33),'Drive Train'!$F$16,'Drive Train'!$F$17)*4.448*$C$24*$C$21*AE$6)*SIGN(BW34),BW34)</f>
        <v>3.9831807681666</v>
      </c>
      <c r="EL34" s="2">
        <f>IF(PL34=0,($C$23/0.4536*IF(ISNA(MX33),'Drive Train'!$F$16,'Drive Train'!$F$17)*4.448*$C$24*$C$21*AF$6)*SIGN(BX34),BX34)</f>
        <v>3.9831807681666</v>
      </c>
      <c r="EM34" s="2">
        <f>IF(PM34=0,($C$23/0.4536*IF(ISNA(MY33),'Drive Train'!$F$16,'Drive Train'!$F$17)*4.448*$C$24*$C$21*AG$6)*SIGN(BY34),BY34)</f>
        <v>3.9831807681666</v>
      </c>
      <c r="EN34" s="2">
        <f>IF(PN34=0,($C$23/0.4536*IF(ISNA(MZ33),'Drive Train'!$F$16,'Drive Train'!$F$17)*4.448*$C$24*$C$21*AH$6)*SIGN(BZ34),BZ34)</f>
        <v>3.9831807681666</v>
      </c>
      <c r="EO34" s="2">
        <f>IF(PO34=0,($C$23/0.4536*IF(ISNA(NA33),'Drive Train'!$F$16,'Drive Train'!$F$17)*4.448*$C$24*$C$21*AI$6)*SIGN(CA34),CA34)</f>
        <v>3.9831807681666</v>
      </c>
      <c r="EP34" s="2">
        <f>IF(PP34=0,($C$23/0.4536*IF(ISNA(NB33),'Drive Train'!$F$16,'Drive Train'!$F$17)*4.448*$C$24*$C$21*AJ$6)*SIGN(CB34),CB34)</f>
        <v>3.9831807681666</v>
      </c>
      <c r="EQ34" s="2">
        <f>IF(PQ34=0,($C$23/0.4536*IF(ISNA(NC33),'Drive Train'!$F$16,'Drive Train'!$F$17)*4.448*$C$24*$C$21*AK$6)*SIGN(CC34),CC34)</f>
        <v>3.9831807681666</v>
      </c>
      <c r="ER34" s="2">
        <f>IF(PR34=0,($C$23/0.4536*IF(ISNA(ND33),'Drive Train'!$F$16,'Drive Train'!$F$17)*4.448*$C$24*$C$21*AL$6)*SIGN(CD34),CD34)</f>
        <v>3.9831807681666</v>
      </c>
      <c r="ES34" s="2">
        <f>IF(PS34=0,($C$23/0.4536*IF(ISNA(NE33),'Drive Train'!$F$16,'Drive Train'!$F$17)*4.448*$C$24*$C$21*AM$6)*SIGN(CE34),CE34)</f>
        <v>3.9831807681666</v>
      </c>
      <c r="ET34" s="61">
        <f t="shared" si="89"/>
        <v>1.0400000000000003</v>
      </c>
      <c r="EU34" s="259">
        <f>MAX(MIN(IF(AND(OY33=1,NG34&lt;0),-1,1)*(DC34-$C$15)/($C$14-$C$15)*$C$12*$C$21-$C$33*LO34/AO$6 -  OY33*$C$33/$C$21,DY33/$C$19),MAX(EU$8:EU33)*-1)</f>
        <v>4.5607313980405073E-2</v>
      </c>
      <c r="EV34" s="259">
        <f>MAX(MIN(IF(AND(OZ33=1,NH34&lt;0),-1,1)*(DD34-$C$15)/($C$14-$C$15)*$C$12*$C$21-$C$33*LP34/AP$6 -  OZ33*$C$33/$C$21,DZ33/$C$19),MAX(EV$8:EV33)*-1)</f>
        <v>1.0379793039754408</v>
      </c>
      <c r="EW34" s="259">
        <f>MAX(MIN(IF(AND(PA33=1,NI34&lt;0),-1,1)*(DE34-$C$15)/($C$14-$C$15)*$C$12*$C$21-$C$33*LQ34/AQ$6 -  PA33*$C$33/$C$21,EA33/$C$19),MAX(EW$8:EW33)*-1)</f>
        <v>0.85157224040187773</v>
      </c>
      <c r="EX34" s="259">
        <f>MAX(MIN(IF(AND(PB33=1,NJ34&lt;0),-1,1)*(DF34-$C$15)/($C$14-$C$15)*$C$12*$C$21-$C$33*LR34/AR$6 -  PB33*$C$33/$C$21,EB33/$C$19),MAX(EX$8:EX33)*-1)</f>
        <v>0.63829235545024687</v>
      </c>
      <c r="EY34" s="259">
        <f>MAX(MIN(IF(AND(PC33=1,NK34&lt;0),-1,1)*(DG34-$C$15)/($C$14-$C$15)*$C$12*$C$21-$C$33*LS34/AS$6 -  PC33*$C$33/$C$21,EC33/$C$19),MAX(EY$8:EY33)*-1)</f>
        <v>0.41694486318815138</v>
      </c>
      <c r="EZ34" s="259">
        <f>MAX(MIN(IF(AND(PD33=1,NL34&lt;0),-1,1)*(DH34-$C$15)/($C$14-$C$15)*$C$12*$C$21-$C$33*LT34/AT$6 -  PD33*$C$33/$C$21,ED33/$C$19),MAX(EZ$8:EZ33)*-1)</f>
        <v>0.22537716849967626</v>
      </c>
      <c r="FA34" s="259">
        <f>MAX(MIN(IF(AND(PE33=1,NM34&lt;0),-1,1)*(DI34-$C$15)/($C$14-$C$15)*$C$12*$C$21-$C$33*LU34/AU$6 -  PE33*$C$33/$C$21,EE33/$C$19),MAX(FA$8:FA33)*-1)</f>
        <v>0.10015134391115321</v>
      </c>
      <c r="FB34" s="259">
        <f>MAX(MIN(IF(AND(PF33=1,NN34&lt;0),-1,1)*(DJ34-$C$15)/($C$14-$C$15)*$C$12*$C$21-$C$33*LV34/AV$6 -  PF33*$C$33/$C$21,EF33/$C$19),MAX(FB$8:FB33)*-1)</f>
        <v>3.6090105508384096E-2</v>
      </c>
      <c r="FC34" s="259">
        <f>MAX(MIN(IF(AND(PG33=1,NO34&lt;0),-1,1)*(DK34-$C$15)/($C$14-$C$15)*$C$12*$C$21-$C$33*LW34/AW$6 -  PG33*$C$33/$C$21,EG33/$C$19),MAX(FC$8:FC33)*-1)</f>
        <v>1.0936272885577303E-2</v>
      </c>
      <c r="FD34" s="259">
        <f>MAX(MIN(IF(AND(PH33=1,NP34&lt;0),-1,1)*(DL34-$C$15)/($C$14-$C$15)*$C$12*$C$21-$C$33*LX34/AX$6 -  PH33*$C$33/$C$21,EH33/$C$19),MAX(FD$8:FD33)*-1)</f>
        <v>2.7096329081628401E-3</v>
      </c>
      <c r="FE34" s="259">
        <f>MAX(MIN(IF(AND(PI33=1,NQ34&lt;0),-1,1)*(DM34-$C$15)/($C$14-$C$15)*$C$12*$C$21-$C$33*LY34/AY$6 -  PI33*$C$33/$C$21,EI33/$C$19),MAX(FE$8:FE33)*-1)</f>
        <v>5.4059851556920169E-4</v>
      </c>
      <c r="FF34" s="259">
        <f>MAX(MIN(IF(AND(PJ33=1,NR34&lt;0),-1,1)*(DN34-$C$15)/($C$14-$C$15)*$C$12*$C$21-$C$33*LZ34/AZ$6 -  PJ33*$C$33/$C$21,EJ33/$C$19),MAX(FF$8:FF33)*-1)</f>
        <v>0.20803850010210495</v>
      </c>
      <c r="FG34" s="259">
        <f>MAX(MIN(IF(AND(PK33=1,NS34&lt;0),-1,1)*(DO34-$C$15)/($C$14-$C$15)*$C$12*$C$21-$C$33*MA34/BA$6 -  PK33*$C$33/$C$21,EK33/$C$19),MAX(FG$8:FG33)*-1)</f>
        <v>0.25478767430091059</v>
      </c>
      <c r="FH34" s="259">
        <f>MAX(MIN(IF(AND(PL33=1,NT34&lt;0),-1,1)*(DP34-$C$15)/($C$14-$C$15)*$C$12*$C$21-$C$33*MB34/BB$6 -  PL33*$C$33/$C$21,EL33/$C$19),MAX(FH$8:FH33)*-1)</f>
        <v>0.19418038174217148</v>
      </c>
      <c r="FI34" s="259">
        <f>MAX(MIN(IF(AND(PM33=1,NU34&lt;0),-1,1)*(DQ34-$C$15)/($C$14-$C$15)*$C$12*$C$21-$C$33*MC34/BC$6 -  PM33*$C$33/$C$21,EM33/$C$19),MAX(FI$8:FI33)*-1)</f>
        <v>0.11291050389509616</v>
      </c>
      <c r="FJ34" s="259">
        <f>MAX(MIN(IF(AND(PN33=1,NV34&lt;0),-1,1)*(DR34-$C$15)/($C$14-$C$15)*$C$12*$C$21-$C$33*MD34/BD$6 -  PN33*$C$33/$C$21,EN33/$C$19),MAX(FJ$8:FJ33)*-1)</f>
        <v>7.9428480569498749E-2</v>
      </c>
      <c r="FK34" s="259">
        <f>MAX(MIN(IF(AND(PO33=1,NW34&lt;0),-1,1)*(DS34-$C$15)/($C$14-$C$15)*$C$12*$C$21-$C$33*ME34/BE$6 -  PO33*$C$33/$C$21,EO33/$C$19),MAX(FK$8:FK33)*-1)</f>
        <v>6.3007348685568315E-2</v>
      </c>
      <c r="FL34" s="259">
        <f>MAX(MIN(IF(AND(PP33=1,NX34&lt;0),-1,1)*(DT34-$C$15)/($C$14-$C$15)*$C$12*$C$21-$C$33*MF34/BF$6 -  PP33*$C$33/$C$21,EP33/$C$19),MAX(FL$8:FL33)*-1)</f>
        <v>5.4207706771333936E-2</v>
      </c>
      <c r="FM34" s="259">
        <f>MAX(MIN(IF(AND(PQ33=1,NY34&lt;0),-1,1)*(DU34-$C$15)/($C$14-$C$15)*$C$12*$C$21-$C$33*MG34/BG$6 -  PQ33*$C$33/$C$21,EQ33/$C$19),MAX(FM$8:FM33)*-1)</f>
        <v>4.9094153434717958E-2</v>
      </c>
      <c r="FN34" s="259">
        <f>MAX(MIN(IF(AND(PR33=1,NZ34&lt;0),-1,1)*(DV34-$C$15)/($C$14-$C$15)*$C$12*$C$21-$C$33*MH34/BH$6 -  PR33*$C$33/$C$21,ER33/$C$19),MAX(FN$8:FN33)*-1)</f>
        <v>4.6229303112202413E-2</v>
      </c>
      <c r="FO34" s="259">
        <f>MAX(MIN(IF(AND(PS33=1,OA34&lt;0),-1,1)*(DW34-$C$15)/($C$14-$C$15)*$C$12*$C$21-$C$33*MI34/BI$6 -  PS33*$C$33/$C$21,ES33/$C$19),MAX(FO$8:FO33)*-1)</f>
        <v>4.5592358262015187E-2</v>
      </c>
      <c r="FP34" s="61">
        <f t="shared" si="118"/>
        <v>1.0400000000000003</v>
      </c>
      <c r="FQ34" s="260">
        <f>IF(AND(KS34=1,OY34=1),0,MIN((ABS(($C$14-$C$15)*EU34/$C$12/$C$21)+$C$15)/$C$21,DC34))</f>
        <v>6.254220454012291</v>
      </c>
      <c r="FR34" s="260">
        <f>IF(AND(KT34=1,OZ34=1),0,MIN((ABS(($C$14-$C$15)*EV34/$C$12/$C$21)+$C$15)/$C$21,DD34))</f>
        <v>68.546946860452252</v>
      </c>
      <c r="FS34" s="260">
        <f>IF(AND(KU34=1,PA34=1),0,MIN((ABS(($C$14-$C$15)*EW34/$C$12/$C$21)+$C$15)/$C$21,DE34))</f>
        <v>60.052664908198928</v>
      </c>
      <c r="FT34" s="260">
        <f>IF(AND(KV34=1,PB34=1),0,MIN((ABS(($C$14-$C$15)*EX34/$C$12/$C$21)+$C$15)/$C$21,DF34))</f>
        <v>46.95087179167686</v>
      </c>
      <c r="FU34" s="260">
        <f>IF(AND(KW34=1,PC34=1),0,MIN((ABS(($C$14-$C$15)*EY34/$C$12/$C$21)+$C$15)/$C$21,DG34))</f>
        <v>31.752071270717071</v>
      </c>
      <c r="FV34" s="260">
        <f>IF(AND(KX34=1,PD34=1),0,MIN((ABS(($C$14-$C$15)*EZ34/$C$12/$C$21)+$C$15)/$C$21,DH34))</f>
        <v>18.598097181945082</v>
      </c>
      <c r="FW34" s="260">
        <f>IF(AND(KY34=1,PE34=1),0,MIN((ABS(($C$14-$C$15)*FA34/$C$12/$C$21)+$C$15)/$C$21,DI34))</f>
        <v>9.9994801000763438</v>
      </c>
      <c r="FX34" s="260">
        <f>IF(AND(KZ34=1,PF34=1),0,MIN((ABS(($C$14-$C$15)*FB34/$C$12/$C$21)+$C$15)/$C$21,DJ34))</f>
        <v>5.6007224107123186</v>
      </c>
      <c r="FY34" s="260">
        <f>IF(AND(LA34=1,PG34=1),0,MIN((ABS(($C$14-$C$15)*FC34/$C$12/$C$21)+$C$15)/$C$21,DK34))</f>
        <v>3.873537338658446</v>
      </c>
      <c r="FZ34" s="260">
        <f>IF(AND(LB34=1,PH34=1),0,MIN((ABS(($C$14-$C$15)*FD34/$C$12/$C$21)+$C$15)/$C$21,DL34))</f>
        <v>3.3086560350725769</v>
      </c>
      <c r="GA34" s="260">
        <f>IF(AND(LC34=1,PI34=1),0,MIN((ABS(($C$14-$C$15)*FE34/$C$12/$C$21)+$C$15)/$C$21,DM34))</f>
        <v>3.1597195338309172</v>
      </c>
      <c r="GB34" s="260">
        <f>IF(AND(LD34=1,PJ34=1),0,MIN((ABS(($C$14-$C$15)*FF34/$C$12/$C$21)+$C$15)/$C$21,DN34))</f>
        <v>17.407539477493135</v>
      </c>
      <c r="GC34" s="260">
        <f>IF(AND(LE34=1,PK34=1),0,MIN((ABS(($C$14-$C$15)*FG34/$C$12/$C$21)+$C$15)/$C$21,DO34))</f>
        <v>20.617566236350257</v>
      </c>
      <c r="GD34" s="260">
        <f>IF(AND(LF34=1,PL34=1),0,MIN((ABS(($C$14-$C$15)*FH34/$C$12/$C$21)+$C$15)/$C$21,DP34))</f>
        <v>16.455973347712554</v>
      </c>
      <c r="GE34" s="260">
        <f>IF(AND(LG34=1,PM34=1),0,MIN((ABS(($C$14-$C$15)*FI34/$C$12/$C$21)+$C$15)/$C$21,DQ34))</f>
        <v>10.875586377265776</v>
      </c>
      <c r="GF34" s="260">
        <f>IF(AND(LH34=1,PN34=1),0,MIN((ABS(($C$14-$C$15)*FJ34/$C$12/$C$21)+$C$15)/$C$21,DR34))</f>
        <v>8.5765470325538402</v>
      </c>
      <c r="GG34" s="260">
        <f>IF(AND(LI34=1,PO34=1),0,MIN((ABS(($C$14-$C$15)*FK34/$C$12/$C$21)+$C$15)/$C$21,DS34))</f>
        <v>7.448991869034284</v>
      </c>
      <c r="GH34" s="260">
        <f>IF(AND(LJ34=1,PP34=1),0,MIN((ABS(($C$14-$C$15)*FL34/$C$12/$C$21)+$C$15)/$C$21,DT34))</f>
        <v>6.844765452265305</v>
      </c>
      <c r="GI34" s="260">
        <f>IF(AND(LK34=1,PQ34=1),0,MIN((ABS(($C$14-$C$15)*FM34/$C$12/$C$21)+$C$15)/$C$21,DU34))</f>
        <v>6.4936438907682943</v>
      </c>
      <c r="GJ34" s="260">
        <f>IF(AND(LL34=1,PR34=1),0,MIN((ABS(($C$14-$C$15)*FN34/$C$12/$C$21)+$C$15)/$C$21,DV34))</f>
        <v>6.2969292673978918</v>
      </c>
      <c r="GK34" s="260">
        <f>IF(AND(LM34=1,PS34=1),0,MIN((ABS(($C$14-$C$15)*FO34/$C$12/$C$21)+$C$15)/$C$21,DW34))</f>
        <v>6.2531935213005951</v>
      </c>
      <c r="GL34" s="61">
        <f t="shared" si="119"/>
        <v>1.0400000000000003</v>
      </c>
      <c r="GM34" s="57">
        <f>IF(AND(KS33=1,OY33=1),0,EU34*$C$19/S$6/$C$24/$C$23*3.39*$C$21)</f>
        <v>1.1804043629410956</v>
      </c>
      <c r="GN34" s="57">
        <f>IF(AND(KT33=1,OZ33=1),0,EV34*$C$19/T$6/$C$24/$C$23*3.39*$C$21)</f>
        <v>7.5221681303758556</v>
      </c>
      <c r="GO34" s="57">
        <f>IF(AND(KU33=1,PA33=1),0,EW34*$C$19/U$6/$C$24/$C$23*3.39*$C$21)</f>
        <v>8.9140831461980792</v>
      </c>
      <c r="GP34" s="57">
        <f>IF(AND(KV33=1,PB33=1),0,EX34*$C$19/V$6/$C$24/$C$23*3.39*$C$21)</f>
        <v>8.7373633586701356</v>
      </c>
      <c r="GQ34" s="57">
        <f>IF(AND(KW33=1,PC33=1),0,EY34*$C$19/W$6/$C$24/$C$23*3.39*$C$21)</f>
        <v>7.0503350275226317</v>
      </c>
      <c r="GR34" s="57">
        <f>IF(AND(KX33=1,PD33=1),0,EZ34*$C$19/X$6/$C$24/$C$23*3.39*$C$21)</f>
        <v>4.5369266668996824</v>
      </c>
      <c r="GS34" s="57">
        <f>IF(AND(KY33=1,PE33=1),0,FA34*$C$19/Y$6/$C$24/$C$23*3.39*$C$21)</f>
        <v>2.3386574376264986</v>
      </c>
      <c r="GT34" s="57">
        <f>IF(AND(KZ33=1,PF33=1),0,FB34*$C$19/Z$6/$C$24/$C$23*3.39*$C$21)</f>
        <v>0.95898965898149058</v>
      </c>
      <c r="GU34" s="57">
        <f>IF(AND(LA33=1,PG33=1),0,FC34*$C$19/AA$6/$C$24/$C$23*3.39*$C$21)</f>
        <v>0.32582386789052931</v>
      </c>
      <c r="GV34" s="57">
        <f>IF(AND(LB33=1,PH33=1),0,FD34*$C$19/AB$6/$C$24/$C$23*3.39*$C$21)</f>
        <v>8.9455314590376367E-2</v>
      </c>
      <c r="GW34" s="57">
        <f>IF(AND(LC33=1,PI33=1),0,FE34*$C$19/AC$6/$C$24/$C$23*3.39*$C$21)</f>
        <v>1.9588410431540554E-2</v>
      </c>
      <c r="GX34" s="57">
        <f>IF(AND(LD33=1,PJ33=1),0,FF34*$C$19/AD$6/$C$24/$C$23*3.39*$C$21)</f>
        <v>5.3844335863706823</v>
      </c>
      <c r="GY34" s="57">
        <f>IF(AND(LE33=1,PK33=1),0,FG34*$C$19/AE$6/$C$24/$C$23*3.39*$C$21)</f>
        <v>6.5943914718947569</v>
      </c>
      <c r="GZ34" s="57">
        <f>IF(AND(LF33=1,PL33=1),0,FH34*$C$19/AF$6/$C$24/$C$23*3.39*$C$21)</f>
        <v>5.025759024188666</v>
      </c>
      <c r="HA34" s="57">
        <f>IF(AND(LG33=1,PM33=1),0,FI34*$C$19/AG$6/$C$24/$C$23*3.39*$C$21)</f>
        <v>2.9223394185615077</v>
      </c>
      <c r="HB34" s="57">
        <f>IF(AND(LH33=1,PN33=1),0,FJ34*$C$19/AH$6/$C$24/$C$23*3.39*$C$21)</f>
        <v>2.0557607283406525</v>
      </c>
      <c r="HC34" s="57">
        <f>IF(AND(LI33=1,PO33=1),0,FK34*$C$19/AI$6/$C$24/$C$23*3.39*$C$21)</f>
        <v>1.6307504826473709</v>
      </c>
      <c r="HD34" s="57">
        <f>IF(AND(LJ33=1,PP33=1),0,FL34*$C$19/AJ$6/$C$24/$C$23*3.39*$C$21)</f>
        <v>1.4029989489274859</v>
      </c>
      <c r="HE34" s="57">
        <f>IF(AND(LK33=1,PQ33=1),0,FM34*$C$19/AK$6/$C$24/$C$23*3.39*$C$21)</f>
        <v>1.2706504253712236</v>
      </c>
      <c r="HF34" s="57">
        <f>IF(AND(LL33=1,PR33=1),0,FN34*$C$19/AL$6/$C$24/$C$23*3.39*$C$21)</f>
        <v>1.1965026292233629</v>
      </c>
      <c r="HG34" s="57">
        <f>IF(AND(LM33=1,PS33=1),0,FO34*$C$19/AM$6/$C$24/$C$23*3.39*$C$21)</f>
        <v>1.180017280394513</v>
      </c>
      <c r="HH34" s="61">
        <f t="shared" si="120"/>
        <v>1.0400000000000003</v>
      </c>
      <c r="HI34" s="57">
        <f t="shared" si="121"/>
        <v>1.1804043629410956</v>
      </c>
      <c r="HJ34" s="57">
        <f t="shared" si="122"/>
        <v>7.5221681303758556</v>
      </c>
      <c r="HK34" s="57">
        <f t="shared" si="123"/>
        <v>8.9140831461980792</v>
      </c>
      <c r="HL34" s="57">
        <f t="shared" si="124"/>
        <v>8.7373633586701356</v>
      </c>
      <c r="HM34" s="57">
        <f t="shared" si="125"/>
        <v>7.0503350275226317</v>
      </c>
      <c r="HN34" s="57">
        <f t="shared" si="126"/>
        <v>4.5369266668996824</v>
      </c>
      <c r="HO34" s="57">
        <f t="shared" si="127"/>
        <v>2.3386574376264986</v>
      </c>
      <c r="HP34" s="57">
        <f t="shared" si="128"/>
        <v>0.95898965898149058</v>
      </c>
      <c r="HQ34" s="57">
        <f t="shared" si="129"/>
        <v>0.32582386789052931</v>
      </c>
      <c r="HR34" s="57">
        <f t="shared" si="130"/>
        <v>8.9455314590376367E-2</v>
      </c>
      <c r="HS34" s="57">
        <f t="shared" si="131"/>
        <v>1.9588410431540554E-2</v>
      </c>
      <c r="HT34" s="57">
        <f t="shared" si="132"/>
        <v>5.3844335863706823</v>
      </c>
      <c r="HU34" s="57">
        <f t="shared" si="133"/>
        <v>6.5943914718947569</v>
      </c>
      <c r="HV34" s="57">
        <f t="shared" si="134"/>
        <v>5.025759024188666</v>
      </c>
      <c r="HW34" s="57">
        <f t="shared" si="135"/>
        <v>2.9223394185615077</v>
      </c>
      <c r="HX34" s="57">
        <f t="shared" si="136"/>
        <v>2.0557607283406525</v>
      </c>
      <c r="HY34" s="57">
        <f t="shared" si="137"/>
        <v>1.6307504826473709</v>
      </c>
      <c r="HZ34" s="57">
        <f t="shared" si="138"/>
        <v>1.4029989489274859</v>
      </c>
      <c r="IA34" s="57">
        <f t="shared" si="139"/>
        <v>1.2706504253712236</v>
      </c>
      <c r="IB34" s="57">
        <f t="shared" si="140"/>
        <v>1.1965026292233629</v>
      </c>
      <c r="IC34" s="57">
        <f t="shared" si="141"/>
        <v>1.180017280394513</v>
      </c>
      <c r="ID34" s="61">
        <f t="shared" si="142"/>
        <v>1.0400000000000003</v>
      </c>
      <c r="IE34" s="57">
        <f t="shared" si="143"/>
        <v>11.754853038944569</v>
      </c>
      <c r="IF34" s="57">
        <f t="shared" si="144"/>
        <v>7.5374475801656242</v>
      </c>
      <c r="IG34" s="57">
        <f t="shared" si="145"/>
        <v>8.0940934085116822</v>
      </c>
      <c r="IH34" s="57">
        <f t="shared" si="146"/>
        <v>8.9416289009949708</v>
      </c>
      <c r="II34" s="57">
        <f t="shared" si="147"/>
        <v>9.9562852469080436</v>
      </c>
      <c r="IJ34" s="57">
        <f t="shared" si="148"/>
        <v>10.859345808677144</v>
      </c>
      <c r="IK34" s="57">
        <f t="shared" si="149"/>
        <v>11.474220648245188</v>
      </c>
      <c r="IL34" s="57">
        <f t="shared" si="150"/>
        <v>11.805296599008186</v>
      </c>
      <c r="IM34" s="57">
        <f t="shared" si="151"/>
        <v>11.942735644816933</v>
      </c>
      <c r="IN34" s="57">
        <f t="shared" si="152"/>
        <v>11.990514308320922</v>
      </c>
      <c r="IO34" s="57">
        <f t="shared" si="153"/>
        <v>12.003984880676065</v>
      </c>
      <c r="IP34" s="57">
        <f t="shared" si="154"/>
        <v>11.013869421021335</v>
      </c>
      <c r="IQ34" s="57">
        <f t="shared" si="155"/>
        <v>10.790549985520725</v>
      </c>
      <c r="IR34" s="57">
        <f t="shared" si="156"/>
        <v>10.953462091079462</v>
      </c>
      <c r="IS34" s="57">
        <f t="shared" si="157"/>
        <v>11.388215429012336</v>
      </c>
      <c r="IT34" s="57">
        <f t="shared" si="158"/>
        <v>11.569698092881364</v>
      </c>
      <c r="IU34" s="57">
        <f t="shared" si="159"/>
        <v>11.659358773873098</v>
      </c>
      <c r="IV34" s="57">
        <f t="shared" si="160"/>
        <v>11.707588830237462</v>
      </c>
      <c r="IW34" s="57">
        <f t="shared" si="161"/>
        <v>11.735675638598385</v>
      </c>
      <c r="IX34" s="57">
        <f t="shared" si="162"/>
        <v>11.751430613680343</v>
      </c>
      <c r="IY34" s="57">
        <f t="shared" si="163"/>
        <v>11.754935339266938</v>
      </c>
      <c r="IZ34" s="61">
        <f t="shared" si="164"/>
        <v>1.0400000000000003</v>
      </c>
      <c r="JA34" s="260" t="e">
        <f t="shared" si="240"/>
        <v>#N/A</v>
      </c>
      <c r="JB34" s="260" t="e">
        <f t="shared" si="241"/>
        <v>#N/A</v>
      </c>
      <c r="JC34" s="260" t="e">
        <f t="shared" si="242"/>
        <v>#N/A</v>
      </c>
      <c r="JD34" s="260" t="e">
        <f t="shared" si="243"/>
        <v>#N/A</v>
      </c>
      <c r="JE34" s="260" t="e">
        <f t="shared" si="244"/>
        <v>#N/A</v>
      </c>
      <c r="JF34" s="260" t="e">
        <f t="shared" si="245"/>
        <v>#N/A</v>
      </c>
      <c r="JG34" s="260" t="e">
        <f t="shared" si="246"/>
        <v>#N/A</v>
      </c>
      <c r="JH34" s="260" t="e">
        <f t="shared" si="247"/>
        <v>#N/A</v>
      </c>
      <c r="JI34" s="260" t="e">
        <f t="shared" si="248"/>
        <v>#N/A</v>
      </c>
      <c r="JJ34" s="260" t="e">
        <f t="shared" si="249"/>
        <v>#N/A</v>
      </c>
      <c r="JK34" s="260" t="e">
        <f t="shared" si="250"/>
        <v>#N/A</v>
      </c>
      <c r="JL34" s="260" t="e">
        <f t="shared" si="251"/>
        <v>#N/A</v>
      </c>
      <c r="JM34" s="260" t="e">
        <f t="shared" si="252"/>
        <v>#N/A</v>
      </c>
      <c r="JN34" s="260" t="e">
        <f t="shared" si="253"/>
        <v>#N/A</v>
      </c>
      <c r="JO34" s="260" t="e">
        <f t="shared" si="254"/>
        <v>#N/A</v>
      </c>
      <c r="JP34" s="260" t="e">
        <f t="shared" si="255"/>
        <v>#N/A</v>
      </c>
      <c r="JQ34" s="260" t="e">
        <f t="shared" si="256"/>
        <v>#N/A</v>
      </c>
      <c r="JR34" s="260" t="e">
        <f t="shared" si="257"/>
        <v>#N/A</v>
      </c>
      <c r="JS34" s="260" t="e">
        <f t="shared" si="258"/>
        <v>#N/A</v>
      </c>
      <c r="JT34" s="260" t="e">
        <f t="shared" si="259"/>
        <v>#N/A</v>
      </c>
      <c r="JU34" s="260" t="e">
        <f t="shared" si="260"/>
        <v>#N/A</v>
      </c>
      <c r="JV34" s="61">
        <f t="shared" si="166"/>
        <v>1.0400000000000003</v>
      </c>
      <c r="JW34" s="46">
        <f>IF(AND(KS34=0,HI34&lt;=$C$40),1,0)</f>
        <v>0</v>
      </c>
      <c r="JX34" s="46">
        <f>IF(AND(KT34=0,HJ34&lt;=$C$40),1,0)</f>
        <v>0</v>
      </c>
      <c r="JY34" s="46">
        <f>IF(AND(KU34=0,HK34&lt;=$C$40),1,0)</f>
        <v>0</v>
      </c>
      <c r="JZ34" s="46">
        <f>IF(AND(KV34=0,HL34&lt;=$C$40),1,0)</f>
        <v>0</v>
      </c>
      <c r="KA34" s="46">
        <f>IF(AND(KW34=0,HM34&lt;=$C$40),1,0)</f>
        <v>0</v>
      </c>
      <c r="KB34" s="46">
        <f>IF(AND(KX34=0,HN34&lt;=$C$40),1,0)</f>
        <v>0</v>
      </c>
      <c r="KC34" s="46">
        <f>IF(AND(KY34=0,HO34&lt;=$C$40),1,0)</f>
        <v>0</v>
      </c>
      <c r="KD34" s="46">
        <f>IF(AND(KZ34=0,HP34&lt;=$C$40),1,0)</f>
        <v>0</v>
      </c>
      <c r="KE34" s="46">
        <f>IF(AND(LA34=0,HQ34&lt;=$C$40),1,0)</f>
        <v>0</v>
      </c>
      <c r="KF34" s="46">
        <f>IF(AND(LB34=0,HR34&lt;=$C$40),1,0)</f>
        <v>1</v>
      </c>
      <c r="KG34" s="46">
        <f>IF(AND(LC34=0,HS34&lt;=$C$40),1,0)</f>
        <v>1</v>
      </c>
      <c r="KH34" s="46">
        <f>IF(AND(LD34=0,HT34&lt;=$C$40),1,0)</f>
        <v>0</v>
      </c>
      <c r="KI34" s="46">
        <f>IF(AND(LE34=0,HU34&lt;=$C$40),1,0)</f>
        <v>0</v>
      </c>
      <c r="KJ34" s="46">
        <f>IF(AND(LF34=0,HV34&lt;=$C$40),1,0)</f>
        <v>0</v>
      </c>
      <c r="KK34" s="46">
        <f>IF(AND(LG34=0,HW34&lt;=$C$40),1,0)</f>
        <v>0</v>
      </c>
      <c r="KL34" s="46">
        <f>IF(AND(LH34=0,HX34&lt;=$C$40),1,0)</f>
        <v>0</v>
      </c>
      <c r="KM34" s="46">
        <f>IF(AND(LI34=0,HY34&lt;=$C$40),1,0)</f>
        <v>0</v>
      </c>
      <c r="KN34" s="46">
        <f>IF(AND(LJ34=0,HZ34&lt;=$C$40),1,0)</f>
        <v>0</v>
      </c>
      <c r="KO34" s="46">
        <f>IF(AND(LK34=0,IA34&lt;=$C$40),1,0)</f>
        <v>0</v>
      </c>
      <c r="KP34" s="46">
        <f>IF(AND(LL34=0,IB34&lt;=$C$40),1,0)</f>
        <v>0</v>
      </c>
      <c r="KQ34" s="46">
        <f>IF(AND(LM34=0,IC34&lt;=$C$40),1,0)</f>
        <v>0</v>
      </c>
      <c r="KR34" s="61">
        <f t="shared" si="167"/>
        <v>1.0400000000000003</v>
      </c>
      <c r="KS34" s="1">
        <f>IF(OR(KS33=1,AND(OY34=1,LO34&lt;=$C$41)),1,0)</f>
        <v>0</v>
      </c>
      <c r="KT34" s="1">
        <f>IF(OR(KT33=1,AND(OZ34=1,LP34&lt;=$C$41)),1,0)</f>
        <v>0</v>
      </c>
      <c r="KU34" s="1">
        <f>IF(OR(KU33=1,AND(PA34=1,LQ34&lt;=$C$41)),1,0)</f>
        <v>0</v>
      </c>
      <c r="KV34" s="1">
        <f>IF(OR(KV33=1,AND(PB34=1,LR34&lt;=$C$41)),1,0)</f>
        <v>0</v>
      </c>
      <c r="KW34" s="1">
        <f>IF(OR(KW33=1,AND(PC34=1,LS34&lt;=$C$41)),1,0)</f>
        <v>0</v>
      </c>
      <c r="KX34" s="1">
        <f>IF(OR(KX33=1,AND(PD34=1,LT34&lt;=$C$41)),1,0)</f>
        <v>0</v>
      </c>
      <c r="KY34" s="1">
        <f>IF(OR(KY33=1,AND(PE34=1,LU34&lt;=$C$41)),1,0)</f>
        <v>0</v>
      </c>
      <c r="KZ34" s="1">
        <f>IF(OR(KZ33=1,AND(PF34=1,LV34&lt;=$C$41)),1,0)</f>
        <v>0</v>
      </c>
      <c r="LA34" s="1">
        <f>IF(OR(LA33=1,AND(PG34=1,LW34&lt;=$C$41)),1,0)</f>
        <v>0</v>
      </c>
      <c r="LB34" s="1">
        <f>IF(OR(LB33=1,AND(PH34=1,LX34&lt;=$C$41)),1,0)</f>
        <v>0</v>
      </c>
      <c r="LC34" s="1">
        <f>IF(OR(LC33=1,AND(PI34=1,LY34&lt;=$C$41)),1,0)</f>
        <v>0</v>
      </c>
      <c r="LD34" s="1">
        <f>IF(OR(LD33=1,AND(PJ34=1,LZ34&lt;=$C$41)),1,0)</f>
        <v>0</v>
      </c>
      <c r="LE34" s="1">
        <f>IF(OR(LE33=1,AND(PK34=1,MA34&lt;=$C$41)),1,0)</f>
        <v>0</v>
      </c>
      <c r="LF34" s="1">
        <f>IF(OR(LF33=1,AND(PL34=1,MB34&lt;=$C$41)),1,0)</f>
        <v>0</v>
      </c>
      <c r="LG34" s="1">
        <f>IF(OR(LG33=1,AND(PM34=1,MC34&lt;=$C$41)),1,0)</f>
        <v>0</v>
      </c>
      <c r="LH34" s="1">
        <f>IF(OR(LH33=1,AND(PN34=1,MD34&lt;=$C$41)),1,0)</f>
        <v>0</v>
      </c>
      <c r="LI34" s="1">
        <f>IF(OR(LI33=1,AND(PO34=1,ME34&lt;=$C$41)),1,0)</f>
        <v>0</v>
      </c>
      <c r="LJ34" s="1">
        <f>IF(OR(LJ33=1,AND(PP34=1,MF34&lt;=$C$41)),1,0)</f>
        <v>0</v>
      </c>
      <c r="LK34" s="1">
        <f>IF(OR(LK33=1,AND(PQ34=1,MG34&lt;=$C$41)),1,0)</f>
        <v>0</v>
      </c>
      <c r="LL34" s="1">
        <f>IF(OR(LL33=1,AND(PR34=1,MH34&lt;=$C$41)),1,0)</f>
        <v>0</v>
      </c>
      <c r="LM34" s="1">
        <f>IF(OR(LM33=1,AND(PS34=1,MI34&lt;=$C$41)),1,0)</f>
        <v>0</v>
      </c>
      <c r="LN34" s="61">
        <f t="shared" si="168"/>
        <v>1.0400000000000003</v>
      </c>
      <c r="LO34" s="57">
        <f t="shared" si="169"/>
        <v>11.510485542699396</v>
      </c>
      <c r="LP34" s="57">
        <f t="shared" si="170"/>
        <v>8.2431313421332373</v>
      </c>
      <c r="LQ34" s="57">
        <f t="shared" si="171"/>
        <v>10.916872516621245</v>
      </c>
      <c r="LR34" s="57">
        <f t="shared" si="172"/>
        <v>12.643236611899454</v>
      </c>
      <c r="LS34" s="57">
        <f t="shared" si="173"/>
        <v>13.386379111701398</v>
      </c>
      <c r="LT34" s="57">
        <f t="shared" si="174"/>
        <v>13.197301463499564</v>
      </c>
      <c r="LU34" s="57">
        <f t="shared" si="175"/>
        <v>12.357051815083043</v>
      </c>
      <c r="LV34" s="57">
        <f t="shared" si="176"/>
        <v>11.271679731915567</v>
      </c>
      <c r="LW34" s="57">
        <f t="shared" si="177"/>
        <v>10.193490038535181</v>
      </c>
      <c r="LX34" s="57">
        <f t="shared" si="178"/>
        <v>9.2401512639155108</v>
      </c>
      <c r="LY34" s="57">
        <f t="shared" si="179"/>
        <v>8.4287211501769654</v>
      </c>
      <c r="LZ34" s="57">
        <f t="shared" si="180"/>
        <v>7.3420743343355932</v>
      </c>
      <c r="MA34" s="57">
        <f t="shared" si="181"/>
        <v>8.9919416034611412</v>
      </c>
      <c r="MB34" s="57">
        <f t="shared" si="182"/>
        <v>10.479005815613425</v>
      </c>
      <c r="MC34" s="57">
        <f t="shared" si="183"/>
        <v>11.058231872902002</v>
      </c>
      <c r="MD34" s="57">
        <f t="shared" si="184"/>
        <v>11.286197452461131</v>
      </c>
      <c r="ME34" s="57">
        <f t="shared" si="185"/>
        <v>11.395836466930609</v>
      </c>
      <c r="MF34" s="57">
        <f t="shared" si="186"/>
        <v>11.454012261532</v>
      </c>
      <c r="MG34" s="57">
        <f t="shared" si="187"/>
        <v>11.487635420540686</v>
      </c>
      <c r="MH34" s="57">
        <f t="shared" si="188"/>
        <v>11.506414053312577</v>
      </c>
      <c r="MI34" s="57">
        <f t="shared" si="189"/>
        <v>11.510583417243851</v>
      </c>
      <c r="MJ34" s="61">
        <f t="shared" si="190"/>
        <v>1.0400000000000003</v>
      </c>
      <c r="MK34" s="57" t="e">
        <f>IF(AND(ABS(CG34)&gt;0,EU34*$C$19&gt;=DY33,NG34&lt;&gt;0),3,NA())</f>
        <v>#N/A</v>
      </c>
      <c r="ML34" s="57" t="e">
        <f t="shared" si="261"/>
        <v>#N/A</v>
      </c>
      <c r="MM34" s="57" t="e">
        <f t="shared" si="262"/>
        <v>#N/A</v>
      </c>
      <c r="MN34" s="57" t="e">
        <f t="shared" si="263"/>
        <v>#N/A</v>
      </c>
      <c r="MO34" s="57" t="e">
        <f t="shared" si="264"/>
        <v>#N/A</v>
      </c>
      <c r="MP34" s="57" t="e">
        <f t="shared" si="265"/>
        <v>#N/A</v>
      </c>
      <c r="MQ34" s="57" t="e">
        <f t="shared" si="266"/>
        <v>#N/A</v>
      </c>
      <c r="MR34" s="57" t="e">
        <f t="shared" si="267"/>
        <v>#N/A</v>
      </c>
      <c r="MS34" s="57" t="e">
        <f t="shared" si="268"/>
        <v>#N/A</v>
      </c>
      <c r="MT34" s="57" t="e">
        <f t="shared" si="269"/>
        <v>#N/A</v>
      </c>
      <c r="MU34" s="57" t="e">
        <f t="shared" si="270"/>
        <v>#N/A</v>
      </c>
      <c r="MV34" s="57" t="e">
        <f t="shared" si="271"/>
        <v>#N/A</v>
      </c>
      <c r="MW34" s="57" t="e">
        <f t="shared" si="272"/>
        <v>#N/A</v>
      </c>
      <c r="MX34" s="57" t="e">
        <f t="shared" si="273"/>
        <v>#N/A</v>
      </c>
      <c r="MY34" s="57" t="e">
        <f t="shared" si="274"/>
        <v>#N/A</v>
      </c>
      <c r="MZ34" s="57" t="e">
        <f t="shared" si="275"/>
        <v>#N/A</v>
      </c>
      <c r="NA34" s="57" t="e">
        <f t="shared" si="276"/>
        <v>#N/A</v>
      </c>
      <c r="NB34" s="57" t="e">
        <f t="shared" si="277"/>
        <v>#N/A</v>
      </c>
      <c r="NC34" s="57" t="e">
        <f t="shared" si="278"/>
        <v>#N/A</v>
      </c>
      <c r="ND34" s="57" t="e">
        <f t="shared" si="279"/>
        <v>#N/A</v>
      </c>
      <c r="NE34" s="57" t="e">
        <f t="shared" si="280"/>
        <v>#N/A</v>
      </c>
      <c r="NF34" s="61">
        <f t="shared" si="211"/>
        <v>1.0400000000000003</v>
      </c>
      <c r="NG34" s="260">
        <f>IF(OY33=0,MIN('Drive Train'!$F$35-FQ33*$C$19*'Drive Train'!$F$39,NG33+$C$39)-$C$7,IF(LO33-1&lt;=0,0,IF($C$37=Motors!$C$29,MAX(MAX(NG$8:NG33)*-1,NG33-$C$39),MAX(0,MAX(NG$8:NG33)*-1,NG33-$C$39))))</f>
        <v>11.754853038944569</v>
      </c>
      <c r="NH34" s="260">
        <f>IF(OZ33=0,MIN('Drive Train'!$F$35-FR33*$C$19*'Drive Train'!$F$39,NH33+$C$39)-$C$7,IF(LP33-1&lt;=0,0,IF($C$37=Motors!$C$29,MAX(MAX(NH$8:NH33)*-1,NH33-$C$39),MAX(0,MAX(NH$8:NH33)*-1,NH33-$C$39))))</f>
        <v>7.5374475801656242</v>
      </c>
      <c r="NI34" s="260">
        <f>IF(PA33=0,MIN('Drive Train'!$F$35-FS33*$C$19*'Drive Train'!$F$39,NI33+$C$39)-$C$7,IF(LQ33-1&lt;=0,0,IF($C$37=Motors!$C$29,MAX(MAX(NI$8:NI33)*-1,NI33-$C$39),MAX(0,MAX(NI$8:NI33)*-1,NI33-$C$39))))</f>
        <v>8.0940934085116822</v>
      </c>
      <c r="NJ34" s="260">
        <f>IF(PB33=0,MIN('Drive Train'!$F$35-FT33*$C$19*'Drive Train'!$F$39,NJ33+$C$39)-$C$7,IF(LR33-1&lt;=0,0,IF($C$37=Motors!$C$29,MAX(MAX(NJ$8:NJ33)*-1,NJ33-$C$39),MAX(0,MAX(NJ$8:NJ33)*-1,NJ33-$C$39))))</f>
        <v>8.9416289009949708</v>
      </c>
      <c r="NK34" s="260">
        <f>IF(PC33=0,MIN('Drive Train'!$F$35-FU33*$C$19*'Drive Train'!$F$39,NK33+$C$39)-$C$7,IF(LS33-1&lt;=0,0,IF($C$37=Motors!$C$29,MAX(MAX(NK$8:NK33)*-1,NK33-$C$39),MAX(0,MAX(NK$8:NK33)*-1,NK33-$C$39))))</f>
        <v>9.9562852469080436</v>
      </c>
      <c r="NL34" s="260">
        <f>IF(PD33=0,MIN('Drive Train'!$F$35-FV33*$C$19*'Drive Train'!$F$39,NL33+$C$39)-$C$7,IF(LT33-1&lt;=0,0,IF($C$37=Motors!$C$29,MAX(MAX(NL$8:NL33)*-1,NL33-$C$39),MAX(0,MAX(NL$8:NL33)*-1,NL33-$C$39))))</f>
        <v>10.859345808677144</v>
      </c>
      <c r="NM34" s="260">
        <f>IF(PE33=0,MIN('Drive Train'!$F$35-FW33*$C$19*'Drive Train'!$F$39,NM33+$C$39)-$C$7,IF(LU33-1&lt;=0,0,IF($C$37=Motors!$C$29,MAX(MAX(NM$8:NM33)*-1,NM33-$C$39),MAX(0,MAX(NM$8:NM33)*-1,NM33-$C$39))))</f>
        <v>11.474220648245188</v>
      </c>
      <c r="NN34" s="260">
        <f>IF(PF33=0,MIN('Drive Train'!$F$35-FX33*$C$19*'Drive Train'!$F$39,NN33+$C$39)-$C$7,IF(LV33-1&lt;=0,0,IF($C$37=Motors!$C$29,MAX(MAX(NN$8:NN33)*-1,NN33-$C$39),MAX(0,MAX(NN$8:NN33)*-1,NN33-$C$39))))</f>
        <v>11.805296599008186</v>
      </c>
      <c r="NO34" s="260">
        <f>IF(PG33=0,MIN('Drive Train'!$F$35-FY33*$C$19*'Drive Train'!$F$39,NO33+$C$39)-$C$7,IF(LW33-1&lt;=0,0,IF($C$37=Motors!$C$29,MAX(MAX(NO$8:NO33)*-1,NO33-$C$39),MAX(0,MAX(NO$8:NO33)*-1,NO33-$C$39))))</f>
        <v>11.942735644816933</v>
      </c>
      <c r="NP34" s="260">
        <f>IF(PH33=0,MIN('Drive Train'!$F$35-FZ33*$C$19*'Drive Train'!$F$39,NP33+$C$39)-$C$7,IF(LX33-1&lt;=0,0,IF($C$37=Motors!$C$29,MAX(MAX(NP$8:NP33)*-1,NP33-$C$39),MAX(0,MAX(NP$8:NP33)*-1,NP33-$C$39))))</f>
        <v>11.990514308320922</v>
      </c>
      <c r="NQ34" s="260">
        <f>IF(PI33=0,MIN('Drive Train'!$F$35-GA33*$C$19*'Drive Train'!$F$39,NQ33+$C$39)-$C$7,IF(LY33-1&lt;=0,0,IF($C$37=Motors!$C$29,MAX(MAX(NQ$8:NQ33)*-1,NQ33-$C$39),MAX(0,MAX(NQ$8:NQ33)*-1,NQ33-$C$39))))</f>
        <v>12.003984880676065</v>
      </c>
      <c r="NR34" s="260">
        <f>IF(PJ33=0,MIN('Drive Train'!$F$35-GB33*$C$19*'Drive Train'!$F$39,NR33+$C$39)-$C$7,IF(LZ33-1&lt;=0,0,IF($C$37=Motors!$C$29,MAX(MAX(NR$8:NR33)*-1,NR33-$C$39),MAX(0,MAX(NR$8:NR33)*-1,NR33-$C$39))))</f>
        <v>11.013869421021335</v>
      </c>
      <c r="NS34" s="260">
        <f>IF(PK33=0,MIN('Drive Train'!$F$35-GC33*$C$19*'Drive Train'!$F$39,NS33+$C$39)-$C$7,IF(MA33-1&lt;=0,0,IF($C$37=Motors!$C$29,MAX(MAX(NS$8:NS33)*-1,NS33-$C$39),MAX(0,MAX(NS$8:NS33)*-1,NS33-$C$39))))</f>
        <v>10.790549985520725</v>
      </c>
      <c r="NT34" s="260">
        <f>IF(PL33=0,MIN('Drive Train'!$F$35-GD33*$C$19*'Drive Train'!$F$39,NT33+$C$39)-$C$7,IF(MB33-1&lt;=0,0,IF($C$37=Motors!$C$29,MAX(MAX(NT$8:NT33)*-1,NT33-$C$39),MAX(0,MAX(NT$8:NT33)*-1,NT33-$C$39))))</f>
        <v>10.953462091079462</v>
      </c>
      <c r="NU34" s="260">
        <f>IF(PM33=0,MIN('Drive Train'!$F$35-GE33*$C$19*'Drive Train'!$F$39,NU33+$C$39)-$C$7,IF(MC33-1&lt;=0,0,IF($C$37=Motors!$C$29,MAX(MAX(NU$8:NU33)*-1,NU33-$C$39),MAX(0,MAX(NU$8:NU33)*-1,NU33-$C$39))))</f>
        <v>11.388215429012336</v>
      </c>
      <c r="NV34" s="260">
        <f>IF(PN33=0,MIN('Drive Train'!$F$35-GF33*$C$19*'Drive Train'!$F$39,NV33+$C$39)-$C$7,IF(MD33-1&lt;=0,0,IF($C$37=Motors!$C$29,MAX(MAX(NV$8:NV33)*-1,NV33-$C$39),MAX(0,MAX(NV$8:NV33)*-1,NV33-$C$39))))</f>
        <v>11.569698092881364</v>
      </c>
      <c r="NW34" s="260">
        <f>IF(PO33=0,MIN('Drive Train'!$F$35-GG33*$C$19*'Drive Train'!$F$39,NW33+$C$39)-$C$7,IF(ME33-1&lt;=0,0,IF($C$37=Motors!$C$29,MAX(MAX(NW$8:NW33)*-1,NW33-$C$39),MAX(0,MAX(NW$8:NW33)*-1,NW33-$C$39))))</f>
        <v>11.659358773873098</v>
      </c>
      <c r="NX34" s="260">
        <f>IF(PP33=0,MIN('Drive Train'!$F$35-GH33*$C$19*'Drive Train'!$F$39,NX33+$C$39)-$C$7,IF(MF33-1&lt;=0,0,IF($C$37=Motors!$C$29,MAX(MAX(NX$8:NX33)*-1,NX33-$C$39),MAX(0,MAX(NX$8:NX33)*-1,NX33-$C$39))))</f>
        <v>11.707588830237462</v>
      </c>
      <c r="NY34" s="260">
        <f>IF(PQ33=0,MIN('Drive Train'!$F$35-GI33*$C$19*'Drive Train'!$F$39,NY33+$C$39)-$C$7,IF(MG33-1&lt;=0,0,IF($C$37=Motors!$C$29,MAX(MAX(NY$8:NY33)*-1,NY33-$C$39),MAX(0,MAX(NY$8:NY33)*-1,NY33-$C$39))))</f>
        <v>11.735675638598385</v>
      </c>
      <c r="NZ34" s="260">
        <f>IF(PR33=0,MIN('Drive Train'!$F$35-GJ33*$C$19*'Drive Train'!$F$39,NZ33+$C$39)-$C$7,IF(MH33-1&lt;=0,0,IF($C$37=Motors!$C$29,MAX(MAX(NZ$8:NZ33)*-1,NZ33-$C$39),MAX(0,MAX(NZ$8:NZ33)*-1,NZ33-$C$39))))</f>
        <v>11.751430613680343</v>
      </c>
      <c r="OA34" s="260">
        <f>IF(PS33=0,MIN('Drive Train'!$F$35-GK33*$C$19*'Drive Train'!$F$39,OA33+$C$39)-$C$7,IF(MI33-1&lt;=0,0,IF($C$37=Motors!$C$29,MAX(MAX(OA$8:OA33)*-1,OA33-$C$39),MAX(0,MAX(OA$8:OA33)*-1,OA33-$C$39))))</f>
        <v>11.754935339266938</v>
      </c>
      <c r="OB34" s="61">
        <f t="shared" si="212"/>
        <v>1.0400000000000003</v>
      </c>
      <c r="OC34" s="260">
        <f>'Drive Train'!$F$35-(FQ34*$C$13)*$C$19*'Drive Train'!$F$39</f>
        <v>12.081034756845373</v>
      </c>
      <c r="OD34" s="260">
        <f>'Drive Train'!$F$35-(FR34*$C$13)*$C$19*'Drive Train'!$F$39</f>
        <v>8.9041057101169354</v>
      </c>
      <c r="OE34" s="260">
        <f>'Drive Train'!$F$35-(FS34*$C$13)*$C$19*'Drive Train'!$F$39</f>
        <v>9.3373140896818541</v>
      </c>
      <c r="OF34" s="260">
        <f>'Drive Train'!$F$35-(FT34*$C$13)*$C$19*'Drive Train'!$F$39</f>
        <v>10.00550553862448</v>
      </c>
      <c r="OG34" s="260">
        <f>'Drive Train'!$F$35-(FU34*$C$13)*$C$19*'Drive Train'!$F$39</f>
        <v>10.78064436519343</v>
      </c>
      <c r="OH34" s="260">
        <f>'Drive Train'!$F$35-(FV34*$C$13)*$C$19*'Drive Train'!$F$39</f>
        <v>11.451497043720801</v>
      </c>
      <c r="OI34" s="260">
        <f>'Drive Train'!$F$35-(FW34*$C$13)*$C$19*'Drive Train'!$F$39</f>
        <v>11.890026514896107</v>
      </c>
      <c r="OJ34" s="260">
        <f>'Drive Train'!$F$35-(FX34*$C$13)*$C$19*'Drive Train'!$F$39</f>
        <v>12.114363157053672</v>
      </c>
      <c r="OK34" s="260">
        <f>'Drive Train'!$F$35-(FY34*$C$13)*$C$19*'Drive Train'!$F$39</f>
        <v>12.202449595728419</v>
      </c>
      <c r="OL34" s="260">
        <f>'Drive Train'!$F$35-(FZ34*$C$13)*$C$19*'Drive Train'!$F$39</f>
        <v>12.231258542211298</v>
      </c>
      <c r="OM34" s="260">
        <f>'Drive Train'!$F$35-(GA34*$C$13)*$C$19*'Drive Train'!$F$39</f>
        <v>12.238854303774623</v>
      </c>
      <c r="ON34" s="260">
        <f>'Drive Train'!$F$35-(GB34*$C$13)*$C$19*'Drive Train'!$F$39</f>
        <v>11.51221548664785</v>
      </c>
      <c r="OO34" s="260">
        <f>'Drive Train'!$F$35-(GC34*$C$13)*$C$19*'Drive Train'!$F$39</f>
        <v>11.348504121946137</v>
      </c>
      <c r="OP34" s="260">
        <f>'Drive Train'!$F$35-(GD34*$C$13)*$C$19*'Drive Train'!$F$39</f>
        <v>11.56074535926666</v>
      </c>
      <c r="OQ34" s="260">
        <f>'Drive Train'!$F$35-(GE34*$C$13)*$C$19*'Drive Train'!$F$39</f>
        <v>11.845345094759447</v>
      </c>
      <c r="OR34" s="260">
        <f>'Drive Train'!$F$35-(GF34*$C$13)*$C$19*'Drive Train'!$F$39</f>
        <v>11.962596101339754</v>
      </c>
      <c r="OS34" s="260">
        <f>'Drive Train'!$F$35-(GG34*$C$13)*$C$19*'Drive Train'!$F$39</f>
        <v>12.020101414679251</v>
      </c>
      <c r="OT34" s="260">
        <f>'Drive Train'!$F$35-(GH34*$C$13)*$C$19*'Drive Train'!$F$39</f>
        <v>12.050916961934469</v>
      </c>
      <c r="OU34" s="260">
        <f>'Drive Train'!$F$35-(GI34*$C$13)*$C$19*'Drive Train'!$F$39</f>
        <v>12.068824161570816</v>
      </c>
      <c r="OV34" s="260">
        <f>'Drive Train'!$F$35-(GJ34*$C$13)*$C$19*'Drive Train'!$F$39</f>
        <v>12.078856607362708</v>
      </c>
      <c r="OW34" s="260">
        <f>'Drive Train'!$F$35-(GK34*$C$13)*$C$19*'Drive Train'!$F$39</f>
        <v>12.081087130413669</v>
      </c>
      <c r="OX34" s="61">
        <f t="shared" si="213"/>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7">
        <f t="shared" si="214"/>
        <v>1.0400000000000003</v>
      </c>
      <c r="PU34" s="57">
        <f t="shared" si="215"/>
        <v>8.6500395032498805</v>
      </c>
      <c r="PV34" s="57">
        <f t="shared" si="216"/>
        <v>4.5893449191268925</v>
      </c>
      <c r="PW34" s="57">
        <f t="shared" si="217"/>
        <v>6.2538745152982571</v>
      </c>
      <c r="PX34" s="57">
        <f t="shared" si="218"/>
        <v>7.5420110148118535</v>
      </c>
      <c r="PY34" s="57">
        <f t="shared" si="219"/>
        <v>8.4124484839733675</v>
      </c>
      <c r="PZ34" s="57">
        <f t="shared" si="220"/>
        <v>8.8428243343144555</v>
      </c>
      <c r="QA34" s="57">
        <f t="shared" si="221"/>
        <v>8.8292369790486056</v>
      </c>
      <c r="QB34" s="57">
        <f t="shared" si="222"/>
        <v>8.5741633095073659</v>
      </c>
      <c r="QC34" s="57">
        <f t="shared" si="223"/>
        <v>8.1431293052650489</v>
      </c>
      <c r="QD34" s="57">
        <f t="shared" si="224"/>
        <v>7.6780338314645675</v>
      </c>
      <c r="QE34" s="57">
        <f t="shared" si="225"/>
        <v>7.2208015523704718</v>
      </c>
      <c r="QF34" s="57">
        <f t="shared" si="226"/>
        <v>4.3155878797367562</v>
      </c>
      <c r="QG34" s="57">
        <f t="shared" si="227"/>
        <v>5.2853611162340819</v>
      </c>
      <c r="QH34" s="57">
        <f t="shared" si="228"/>
        <v>6.2392724482134643</v>
      </c>
      <c r="QI34" s="57">
        <f t="shared" si="229"/>
        <v>7.0166008020720048</v>
      </c>
      <c r="QJ34" s="57">
        <f t="shared" si="230"/>
        <v>7.5818037925186212</v>
      </c>
      <c r="QK34" s="57">
        <f t="shared" si="231"/>
        <v>7.988514920786006</v>
      </c>
      <c r="QL34" s="57">
        <f t="shared" si="232"/>
        <v>8.2762099842809036</v>
      </c>
      <c r="QM34" s="57">
        <f t="shared" si="233"/>
        <v>8.4793917885852785</v>
      </c>
      <c r="QN34" s="57">
        <f t="shared" si="234"/>
        <v>8.6117115477029333</v>
      </c>
      <c r="QO34" s="57">
        <f t="shared" si="235"/>
        <v>8.6477329291826184</v>
      </c>
      <c r="QP34" s="61">
        <f t="shared" si="236"/>
        <v>1.0400000000000003</v>
      </c>
      <c r="QQ34" s="57">
        <f>MIN(FQ34,$C$16)*$C$17*1000/60/60/$C$21</f>
        <v>7.8921117067958485E-2</v>
      </c>
      <c r="QR34" s="57">
        <f>MIN(FR34,$C$16)*$C$17*1000/60/60/$C$21</f>
        <v>0.86498415871386725</v>
      </c>
      <c r="QS34" s="57">
        <f>MIN(FS34,$C$16)*$C$17*1000/60/60/$C$21</f>
        <v>0.75779602467040508</v>
      </c>
      <c r="QT34" s="57">
        <f>MIN(FT34,$C$16)*$C$17*1000/60/60/$C$21</f>
        <v>0.59246636353160409</v>
      </c>
      <c r="QU34" s="57">
        <f>MIN(FU34,$C$16)*$C$17*1000/60/60/$C$21</f>
        <v>0.40067486465060548</v>
      </c>
      <c r="QV34" s="57">
        <f>MIN(FV34,$C$16)*$C$17*1000/60/60/$C$21</f>
        <v>0.23468673925555747</v>
      </c>
      <c r="QW34" s="57">
        <f>MIN(FW34,$C$16)*$C$17*1000/60/60/$C$21</f>
        <v>0.12618201507280857</v>
      </c>
      <c r="QX34" s="57">
        <f>MIN(FX34,$C$16)*$C$17*1000/60/60/$C$21</f>
        <v>7.0674718342778928E-2</v>
      </c>
      <c r="QY34" s="57">
        <f>MIN(FY34,$C$16)*$C$17*1000/60/60/$C$21</f>
        <v>4.887961593602802E-2</v>
      </c>
      <c r="QZ34" s="57">
        <f>MIN(FZ34,$C$16)*$C$17*1000/60/60/$C$21</f>
        <v>4.1751459226873143E-2</v>
      </c>
      <c r="RA34" s="57">
        <f>MIN(GA34,$C$16)*$C$17*1000/60/60/$C$21</f>
        <v>3.9872050731983195E-2</v>
      </c>
      <c r="RB34" s="57">
        <f>MIN(GB34,$C$16)*$C$17*1000/60/60/$C$21</f>
        <v>0.2196632611642258</v>
      </c>
      <c r="RC34" s="57">
        <f>MIN(GC34,$C$16)*$C$17*1000/60/60/$C$21</f>
        <v>0.26017013160313351</v>
      </c>
      <c r="RD34" s="57">
        <f>MIN(GD34,$C$16)*$C$17*1000/60/60/$C$21</f>
        <v>0.20765558371209203</v>
      </c>
      <c r="RE34" s="57">
        <f>MIN(GE34,$C$16)*$C$17*1000/60/60/$C$21</f>
        <v>0.13723747539347614</v>
      </c>
      <c r="RF34" s="57">
        <f>MIN(GF34,$C$16)*$C$17*1000/60/60/$C$21</f>
        <v>0.10822622537406697</v>
      </c>
      <c r="RG34" s="57">
        <f>MIN(GG34,$C$16)*$C$17*1000/60/60/$C$21</f>
        <v>9.3997767372779331E-2</v>
      </c>
      <c r="RH34" s="57">
        <f>MIN(GH34,$C$16)*$C$17*1000/60/60/$C$21</f>
        <v>8.6373120284622198E-2</v>
      </c>
      <c r="RI34" s="57">
        <f>MIN(GI34,$C$16)*$C$17*1000/60/60/$C$21</f>
        <v>8.1942367313288647E-2</v>
      </c>
      <c r="RJ34" s="57">
        <f>MIN(GJ34,$C$16)*$C$17*1000/60/60/$C$21</f>
        <v>7.946005350069589E-2</v>
      </c>
      <c r="RK34" s="57">
        <f>MIN(GK34,$C$16)*$C$17*1000/60/60/$C$21</f>
        <v>7.8908158350344287E-2</v>
      </c>
      <c r="RL34" s="61">
        <f t="shared" si="237"/>
        <v>1.0400000000000003</v>
      </c>
      <c r="RM34" s="2">
        <f>IF(AND(LO34&gt;=LO$6*'Drive Train'!$AA$52,LO34&lt;=LO$6*'Drive Train'!$AA$53,KS34=0,JW34=0,EU34&gt;0),$C$17,0)</f>
        <v>0.04</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0.04</v>
      </c>
      <c r="RQ34" s="2">
        <f>IF(AND(LS34&gt;=LS$6*'Drive Train'!$AA$52,LS34&lt;=LS$6*'Drive Train'!$AA$53,KW34=0,KA34=0,EY34&gt;0),$C$17,0)</f>
        <v>0.04</v>
      </c>
      <c r="RR34" s="2">
        <f>IF(AND(LT34&gt;=LT$6*'Drive Train'!$AA$52,LT34&lt;=LT$6*'Drive Train'!$AA$53,KX34=0,KB34=0,EZ34&gt;0),$C$17,0)</f>
        <v>0.04</v>
      </c>
      <c r="RS34" s="2">
        <f>IF(AND(LU34&gt;=LU$6*'Drive Train'!$AA$52,LU34&lt;=LU$6*'Drive Train'!$AA$53,KY34=0,KC34=0,FA34&gt;0),$C$17,0)</f>
        <v>0.04</v>
      </c>
      <c r="RT34" s="2">
        <f>IF(AND(LV34&gt;=LV$6*'Drive Train'!$AA$52,LV34&lt;=LV$6*'Drive Train'!$AA$53,KZ34=0,KD34=0,FB34&gt;0),$C$17,0)</f>
        <v>0.04</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61">
        <f t="shared" si="238"/>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48">
        <f t="shared" si="239"/>
        <v>1.0400000000000003</v>
      </c>
    </row>
    <row r="35" spans="1:524" x14ac:dyDescent="0.2">
      <c r="B35" s="3" t="s">
        <v>150</v>
      </c>
      <c r="C35" s="137">
        <f>C34*C24</f>
        <v>48.468076799999999</v>
      </c>
      <c r="D35" s="5"/>
      <c r="E35" s="6"/>
      <c r="P35" s="5"/>
      <c r="R35" s="63">
        <f t="shared" si="114"/>
        <v>1.0800000000000003</v>
      </c>
      <c r="S35" s="2">
        <f>NG35/'Drive Train'!$F$35</f>
        <v>0.95118653299412614</v>
      </c>
      <c r="T35" s="2">
        <f>NH35/'Drive Train'!$F$35</f>
        <v>0.60958125915235861</v>
      </c>
      <c r="U35" s="2">
        <f>NI35/'Drive Train'!$F$35</f>
        <v>0.65616280534213489</v>
      </c>
      <c r="V35" s="2">
        <f>NJ35/'Drive Train'!$F$35</f>
        <v>0.72801134823919134</v>
      </c>
      <c r="W35" s="2">
        <f>NK35/'Drive Train'!$F$35</f>
        <v>0.81135960916058381</v>
      </c>
      <c r="X35" s="2">
        <f>NL35/'Drive Train'!$F$35</f>
        <v>0.88349430577643029</v>
      </c>
      <c r="Y35" s="2">
        <f>NM35/'Drive Train'!$F$35</f>
        <v>0.93064801235442007</v>
      </c>
      <c r="Z35" s="2">
        <f>NN35/'Drive Train'!$F$35</f>
        <v>0.9547702319412551</v>
      </c>
      <c r="AA35" s="2">
        <f>NO35/'Drive Train'!$F$35</f>
        <v>0.9642418920138085</v>
      </c>
      <c r="AB35" s="2">
        <f>NP35/'Drive Train'!$F$35</f>
        <v>0.96733962819476327</v>
      </c>
      <c r="AC35" s="2">
        <f>NQ35/'Drive Train'!$F$35</f>
        <v>0.96815637674995947</v>
      </c>
      <c r="AD35" s="2">
        <f>NR35/'Drive Train'!$F$35</f>
        <v>0.89002317060729574</v>
      </c>
      <c r="AE35" s="2">
        <f>NS35/'Drive Train'!$F$35</f>
        <v>0.87241979805872438</v>
      </c>
      <c r="AF35" s="2">
        <f>NT35/'Drive Train'!$F$35</f>
        <v>0.89524143648028609</v>
      </c>
      <c r="AG35" s="2">
        <f>NU35/'Drive Train'!$F$35</f>
        <v>0.92584355857628453</v>
      </c>
      <c r="AH35" s="2">
        <f>NV35/'Drive Train'!$F$35</f>
        <v>0.93845119369244667</v>
      </c>
      <c r="AI35" s="2">
        <f>NW35/'Drive Train'!$F$35</f>
        <v>0.94463456071819907</v>
      </c>
      <c r="AJ35" s="2">
        <f>NX35/'Drive Train'!$F$35</f>
        <v>0.94794806042306123</v>
      </c>
      <c r="AK35" s="2">
        <f>NY35/'Drive Train'!$F$35</f>
        <v>0.94987356576030291</v>
      </c>
      <c r="AL35" s="2">
        <f>NZ35/'Drive Train'!$F$35</f>
        <v>0.95095232337233415</v>
      </c>
      <c r="AM35" s="2">
        <f>OA35/'Drive Train'!$F$35</f>
        <v>0.95119216456060973</v>
      </c>
      <c r="AN35" s="61">
        <f t="shared" si="115"/>
        <v>1.0800000000000003</v>
      </c>
      <c r="AO35" s="46">
        <f>LO35*12*60/(PI() * 'Drive Train'!$F$15)/S$6*ABS(S35)</f>
        <v>4499.1634563335219</v>
      </c>
      <c r="AP35" s="46">
        <f>LP35*12*60/(PI() * 'Drive Train'!$F$15)/T$6*ABS(T35)</f>
        <v>596.82415633191749</v>
      </c>
      <c r="AQ35" s="46">
        <f>LQ35*12*60/(PI() * 'Drive Train'!$F$15)/U$6*ABS(U35)</f>
        <v>1224.3945202408818</v>
      </c>
      <c r="AR35" s="46">
        <f>LR35*12*60/(PI() * 'Drive Train'!$F$15)/V$6*ABS(V35)</f>
        <v>2047.3761554128387</v>
      </c>
      <c r="AS35" s="46">
        <f>LS35*12*60/(PI() * 'Drive Train'!$F$15)/W$6*ABS(W35)</f>
        <v>2965.242657818671</v>
      </c>
      <c r="AT35" s="46">
        <f>LT35*12*60/(PI() * 'Drive Train'!$F$15)/X$6*ABS(X35)</f>
        <v>3762.4466164152918</v>
      </c>
      <c r="AU35" s="46">
        <f>LU35*12*60/(PI() * 'Drive Train'!$F$15)/Y$6*ABS(Y35)</f>
        <v>4278.4236436642313</v>
      </c>
      <c r="AV35" s="46">
        <f>LV35*12*60/(PI() * 'Drive Train'!$F$15)/Z$6*ABS(Z35)</f>
        <v>4537.1908045118662</v>
      </c>
      <c r="AW35" s="46">
        <f>LW35*12*60/(PI() * 'Drive Train'!$F$15)/AA$6*ABS(AA35)</f>
        <v>4636.3440547775936</v>
      </c>
      <c r="AX35" s="46">
        <f>LX35*12*60/(PI() * 'Drive Train'!$F$15)/AB$6*ABS(AB35)</f>
        <v>4667.8853646184416</v>
      </c>
      <c r="AY35" s="46">
        <f>LY35*12*60/(PI() * 'Drive Train'!$F$15)/AC$6*ABS(AC35)</f>
        <v>4675.9536665328205</v>
      </c>
      <c r="AZ35" s="46">
        <f>LZ35*12*60/(PI() * 'Drive Train'!$F$15)/AD$6*ABS(AD35)</f>
        <v>2752.7786340487783</v>
      </c>
      <c r="BA35" s="46">
        <f>MA35*12*60/(PI() * 'Drive Train'!$F$15)/AE$6*ABS(AE35)</f>
        <v>3304.6859110515966</v>
      </c>
      <c r="BB35" s="46">
        <f>MB35*12*60/(PI() * 'Drive Train'!$F$15)/AF$6*ABS(AF35)</f>
        <v>3912.9788087910702</v>
      </c>
      <c r="BC35" s="46">
        <f>MC35*12*60/(PI() * 'Drive Train'!$F$15)/AG$6*ABS(AG35)</f>
        <v>4234.3291395807764</v>
      </c>
      <c r="BD35" s="46">
        <f>MD35*12*60/(PI() * 'Drive Train'!$F$15)/AH$6*ABS(AH35)</f>
        <v>4366.2309003539858</v>
      </c>
      <c r="BE35" s="46">
        <f>ME35*12*60/(PI() * 'Drive Train'!$F$15)/AI$6*ABS(AI35)</f>
        <v>4430.8133891875741</v>
      </c>
      <c r="BF35" s="46">
        <f>MF35*12*60/(PI() * 'Drive Train'!$F$15)/AJ$6*ABS(AJ35)</f>
        <v>4465.3905765140344</v>
      </c>
      <c r="BG35" s="46">
        <f>MG35*12*60/(PI() * 'Drive Train'!$F$15)/AK$6*ABS(AK35)</f>
        <v>4485.473564271575</v>
      </c>
      <c r="BH35" s="46">
        <f>MH35*12*60/(PI() * 'Drive Train'!$F$15)/AL$6*ABS(AL35)</f>
        <v>4496.7216862351706</v>
      </c>
      <c r="BI35" s="46">
        <f>MI35*12*60/(PI() * 'Drive Train'!$F$15)/AM$6*ABS(AM35)</f>
        <v>4499.2221672655869</v>
      </c>
      <c r="BJ35" s="61">
        <f t="shared" si="65"/>
        <v>1.0800000000000003</v>
      </c>
      <c r="BK35" s="2">
        <f>IF(OR(KS34=1,AND($C$37=Motors!$C$31,OY34=1)),0,IF(NG35=0,-(CG34+$C$15)/($C$14-$C$15)*$C$12,($C$11*S35-AO35)/($C$11*S35)*$C$12*S35))</f>
        <v>0.32958580296743312</v>
      </c>
      <c r="BL35" s="2">
        <f>IF(OR(KT34=1,AND($C$37=Motors!$C$31,OZ34=1)),0,IF(NH35=0,-(CH34+$C$15)/($C$14-$C$15)*$C$12,($C$11*T35-AP35)/($C$11*T35)*$C$12*T35))</f>
        <v>1.2300828911986676</v>
      </c>
      <c r="BM35" s="2">
        <f>IF(OR(KU34=1,AND($C$37=Motors!$C$31,PA34=1)),0,IF(NI35=0,-(CI34+$C$15)/($C$14-$C$15)*$C$12,($C$11*U35-AQ35)/($C$11*U35)*$C$12*U35))</f>
        <v>1.0647609439250736</v>
      </c>
      <c r="BN35" s="2">
        <f>IF(OR(KV34=1,AND($C$37=Motors!$C$31,PB34=1)),0,IF(NJ35=0,-(CJ34+$C$15)/($C$14-$C$15)*$C$12,($C$11*V35-AR35)/($C$11*V35)*$C$12*V35))</f>
        <v>0.87437474484931477</v>
      </c>
      <c r="BO35" s="2">
        <f>IF(OR(KW34=1,AND($C$37=Motors!$C$31,PC34=1)),0,IF(NK35=0,-(CK34+$C$15)/($C$14-$C$15)*$C$12,($C$11*W35-AS35)/($C$11*W35)*$C$12*W35))</f>
        <v>0.66993083261570618</v>
      </c>
      <c r="BP35" s="2">
        <f>IF(OR(KX34=1,AND($C$37=Motors!$C$31,PD34=1)),0,IF(NL35=0,-(CL34+$C$15)/($C$14-$C$15)*$C$12,($C$11*X35-AT35)/($C$11*X35)*$C$12*X35))</f>
        <v>0.49173328577060055</v>
      </c>
      <c r="BQ35" s="2">
        <f>IF(OR(KY34=1,AND($C$37=Motors!$C$31,PE34=1)),0,IF(NM35=0,-(CM34+$C$15)/($C$14-$C$15)*$C$12,($C$11*Y35-AU35)/($C$11*Y35)*$C$12*Y35))</f>
        <v>0.37754084852423109</v>
      </c>
      <c r="BR35" s="2">
        <f>IF(OR(KZ34=1,AND($C$37=Motors!$C$31,PF34=1)),0,IF(NN35=0,-(CN34+$C$15)/($C$14-$C$15)*$C$12,($C$11*Z35-AV35)/($C$11*Z35)*$C$12*Z35))</f>
        <v>0.32143609823308028</v>
      </c>
      <c r="BS35" s="2">
        <f>IF(OR(LA34=1,AND($C$37=Motors!$C$31,PG34=1)),0,IF(NO35=0,-(CO34+$C$15)/($C$14-$C$15)*$C$12,($C$11*AA35-AW35)/($C$11*AA35)*$C$12*AA35))</f>
        <v>0.30049919309492096</v>
      </c>
      <c r="BT35" s="2">
        <f>IF(OR(LB34=1,AND($C$37=Motors!$C$31,PH34=1)),0,IF(NP35=0,-(CP34+$C$15)/($C$14-$C$15)*$C$12,($C$11*AB35-AX35)/($C$11*AB35)*$C$12*AB35))</f>
        <v>0.29404698653884137</v>
      </c>
      <c r="BU35" s="2">
        <f>IF(OR(LC34=1,AND($C$37=Motors!$C$31,PI34=1)),0,IF(NQ35=0,-(CQ34+$C$15)/($C$14-$C$15)*$C$12,($C$11*AC35-AY35)/($C$11*AC35)*$C$12*AC35))</f>
        <v>0.29245625014224463</v>
      </c>
      <c r="BV35" s="2">
        <f>IF(OR(LD34=1,AND($C$37=Motors!$C$31,PJ34=1)),0,IF(NR35=0,-(CR34+$C$15)/($C$14-$C$15)*$C$12,($C$11*AD35-AZ35)/($C$11*AD35)*$C$12*AD35))</f>
        <v>0.95765833261282585</v>
      </c>
      <c r="BW35" s="2">
        <f>IF(OR(LE34=1,AND($C$37=Motors!$C$31,PK34=1)),0,IF(NS35=0,-(CS34+$C$15)/($C$14-$C$15)*$C$12,($C$11*AE35-BA35)/($C$11*AE35)*$C$12*AE35))</f>
        <v>0.66852984661487125</v>
      </c>
      <c r="BX35" s="2">
        <f>IF(OR(LF34=1,AND($C$37=Motors!$C$31,PL34=1)),0,IF(NT35=0,-(CT34+$C$15)/($C$14-$C$15)*$C$12,($C$11*AF35-BB35)/($C$11*AF35)*$C$12*AF35))</f>
        <v>0.45348665334966209</v>
      </c>
      <c r="BY35" s="2">
        <f>IF(OR(LG34=1,AND($C$37=Motors!$C$31,PM34=1)),0,IF(NU35=0,-(CU34+$C$15)/($C$14-$C$15)*$C$12,($C$11*AG35-BC35)/($C$11*AG35)*$C$12*AG35))</f>
        <v>0.38539808549073534</v>
      </c>
      <c r="BZ35" s="2">
        <f>IF(OR(LH34=1,AND($C$37=Motors!$C$31,PN34=1)),0,IF(NV35=0,-(CV34+$C$15)/($C$14-$C$15)*$C$12,($C$11*AH35-BD35)/($C$11*AH35)*$C$12*AH35))</f>
        <v>0.35756489757736476</v>
      </c>
      <c r="CA35" s="2">
        <f>IF(OR(LI34=1,AND($C$37=Motors!$C$31,PO34=1)),0,IF(NW35=0,-(CW34+$C$15)/($C$14-$C$15)*$C$12,($C$11*AI35-BE35)/($C$11*AI35)*$C$12*AI35))</f>
        <v>0.3439624430254144</v>
      </c>
      <c r="CB35" s="2">
        <f>IF(OR(LJ34=1,AND($C$37=Motors!$C$31,PP34=1)),0,IF(NX35=0,-(CX34+$C$15)/($C$14-$C$15)*$C$12,($C$11*AJ35-BF35)/($C$11*AJ35)*$C$12*AJ35))</f>
        <v>0.33668699085922293</v>
      </c>
      <c r="CC35" s="2">
        <f>IF(OR(LK34=1,AND($C$37=Motors!$C$31,PQ34=1)),0,IF(NY35=0,-(CY34+$C$15)/($C$14-$C$15)*$C$12,($C$11*AK35-BG35)/($C$11*AK35)*$C$12*AK35))</f>
        <v>0.3324636747084676</v>
      </c>
      <c r="CD35" s="2">
        <f>IF(OR(LL34=1,AND($C$37=Motors!$C$31,PR34=1)),0,IF(NZ35=0,-(CZ34+$C$15)/($C$14-$C$15)*$C$12,($C$11*AL35-BH35)/($C$11*AL35)*$C$12*AL35))</f>
        <v>0.33009904777227933</v>
      </c>
      <c r="CE35" s="2">
        <f>IF(OR(LM34=1,AND($C$37=Motors!$C$31,PS34=1)),0,IF(OA35=0,-(DA34+$C$15)/($C$14-$C$15)*$C$12,($C$11*AM35-BI35)/($C$11*AM35)*$C$12*AM35))</f>
        <v>0.32957346262377424</v>
      </c>
      <c r="CF35" s="61">
        <f t="shared" si="67"/>
        <v>1.0800000000000003</v>
      </c>
      <c r="CG35" s="57">
        <f>IF(AND(KS34=1,OY34=1),0,ABS(BK35/$C$12*($C$14-$C$15)+$C$15) *'Drive Train'!$AA$49 + CG34*(1-'Drive Train'!$AA$49))</f>
        <v>20.295499386191565</v>
      </c>
      <c r="CH35" s="57">
        <f>IF(AND(KT34=1,OZ34=1),0,ABS(BL35/$C$12*($C$14-$C$15)+$C$15) *'Drive Train'!$AA$49 + CH34*(1-'Drive Train'!$AA$49))</f>
        <v>68.23482570157222</v>
      </c>
      <c r="CI35" s="57">
        <f>IF(AND(KU34=1,PA34=1),0,ABS(BM35/$C$12*($C$14-$C$15)+$C$15) *'Drive Train'!$AA$49 + CI34*(1-'Drive Train'!$AA$49))</f>
        <v>59.43366145460039</v>
      </c>
      <c r="CJ35" s="57">
        <f>IF(AND(KV34=1,PB34=1),0,ABS(BN35/$C$12*($C$14-$C$15)+$C$15) *'Drive Train'!$AA$49 + CJ34*(1-'Drive Train'!$AA$49))</f>
        <v>49.298163802558953</v>
      </c>
      <c r="CK35" s="57">
        <f>IF(AND(KW34=1,PC34=1),0,ABS(BO35/$C$12*($C$14-$C$15)+$C$15) *'Drive Train'!$AA$49 + CK34*(1-'Drive Train'!$AA$49))</f>
        <v>38.414282499831984</v>
      </c>
      <c r="CL35" s="57">
        <f>IF(AND(KX34=1,PD34=1),0,ABS(BP35/$C$12*($C$14-$C$15)+$C$15) *'Drive Train'!$AA$49 + CL34*(1-'Drive Train'!$AA$49))</f>
        <v>28.927666209281348</v>
      </c>
      <c r="CM35" s="57">
        <f>IF(AND(KY34=1,PE34=1),0,ABS(BQ35/$C$12*($C$14-$C$15)+$C$15) *'Drive Train'!$AA$49 + CM34*(1-'Drive Train'!$AA$49))</f>
        <v>22.84845886541861</v>
      </c>
      <c r="CN35" s="57">
        <f>IF(AND(KZ34=1,PF34=1),0,ABS(BR35/$C$12*($C$14-$C$15)+$C$15) *'Drive Train'!$AA$49 + CN34*(1-'Drive Train'!$AA$49))</f>
        <v>19.861637511744483</v>
      </c>
      <c r="CO35" s="57">
        <f>IF(AND(LA34=1,PG34=1),0,ABS(BS35/$C$12*($C$14-$C$15)+$C$15) *'Drive Train'!$AA$49 + CO34*(1-'Drive Train'!$AA$49))</f>
        <v>18.747029657293922</v>
      </c>
      <c r="CP35" s="57">
        <f>IF(AND(LB34=1,PH34=1),0,ABS(BT35/$C$12*($C$14-$C$15)+$C$15) *'Drive Train'!$AA$49 + CP34*(1-'Drive Train'!$AA$49))</f>
        <v>18.403536669266948</v>
      </c>
      <c r="CQ35" s="57">
        <f>IF(AND(LC34=1,PI34=1),0,ABS(BU35/$C$12*($C$14-$C$15)+$C$15) *'Drive Train'!$AA$49 + CQ34*(1-'Drive Train'!$AA$49))</f>
        <v>18.318851407987545</v>
      </c>
      <c r="CR35" s="57">
        <f>IF(AND(LD34=1,PJ34=1),0,ABS(BV35/$C$12*($C$14-$C$15)+$C$15) *'Drive Train'!$AA$49 + CR34*(1-'Drive Train'!$AA$49))</f>
        <v>53.731891732043792</v>
      </c>
      <c r="CS35" s="57">
        <f>IF(AND(LE34=1,PK34=1),0,ABS(BW35/$C$12*($C$14-$C$15)+$C$15) *'Drive Train'!$AA$49 + CS34*(1-'Drive Train'!$AA$49))</f>
        <v>38.339698888252265</v>
      </c>
      <c r="CT35" s="57">
        <f>IF(AND(LF34=1,PL34=1),0,ABS(BX35/$C$12*($C$14-$C$15)+$C$15) *'Drive Train'!$AA$49 + CT34*(1-'Drive Train'!$AA$49))</f>
        <v>26.89154880695504</v>
      </c>
      <c r="CU35" s="57">
        <f>IF(AND(LG34=1,PM34=1),0,ABS(BY35/$C$12*($C$14-$C$15)+$C$15) *'Drive Train'!$AA$49 + CU34*(1-'Drive Train'!$AA$49))</f>
        <v>23.266750775295165</v>
      </c>
      <c r="CV35" s="57">
        <f>IF(AND(LH34=1,PN34=1),0,ABS(BZ35/$C$12*($C$14-$C$15)+$C$15) *'Drive Train'!$AA$49 + CV34*(1-'Drive Train'!$AA$49))</f>
        <v>21.785008862728588</v>
      </c>
      <c r="CW35" s="57">
        <f>IF(AND(LI34=1,PO34=1),0,ABS(CA35/$C$12*($C$14-$C$15)+$C$15) *'Drive Train'!$AA$49 + CW34*(1-'Drive Train'!$AA$49))</f>
        <v>21.060861593427664</v>
      </c>
      <c r="CX35" s="57">
        <f>IF(AND(LJ34=1,PP34=1),0,ABS(CB35/$C$12*($C$14-$C$15)+$C$15) *'Drive Train'!$AA$49 + CX34*(1-'Drive Train'!$AA$49))</f>
        <v>20.673541878522119</v>
      </c>
      <c r="CY35" s="57">
        <f>IF(AND(LK34=1,PQ34=1),0,ABS(CC35/$C$12*($C$14-$C$15)+$C$15) *'Drive Train'!$AA$49 + CY34*(1-'Drive Train'!$AA$49))</f>
        <v>20.448707246927967</v>
      </c>
      <c r="CZ35" s="57">
        <f>IF(AND(LL34=1,PR34=1),0,ABS(CD35/$C$12*($C$14-$C$15)+$C$15) *'Drive Train'!$AA$49 + CZ34*(1-'Drive Train'!$AA$49))</f>
        <v>20.322822750698521</v>
      </c>
      <c r="DA35" s="57">
        <f>IF(AND(LM34=1,PS34=1),0,ABS(CE35/$C$12*($C$14-$C$15)+$C$15) *'Drive Train'!$AA$49 + DA34*(1-'Drive Train'!$AA$49))</f>
        <v>20.294842429307153</v>
      </c>
      <c r="DB35" s="61">
        <f t="shared" si="116"/>
        <v>1.0800000000000003</v>
      </c>
      <c r="DC35" s="57">
        <f t="shared" si="68"/>
        <v>20.295499386191565</v>
      </c>
      <c r="DD35" s="57">
        <f t="shared" si="69"/>
        <v>68.23482570157222</v>
      </c>
      <c r="DE35" s="57">
        <f t="shared" si="70"/>
        <v>59.43366145460039</v>
      </c>
      <c r="DF35" s="57">
        <f t="shared" si="71"/>
        <v>49.298163802558953</v>
      </c>
      <c r="DG35" s="57">
        <f t="shared" si="72"/>
        <v>38.414282499831984</v>
      </c>
      <c r="DH35" s="57">
        <f t="shared" si="73"/>
        <v>28.927666209281348</v>
      </c>
      <c r="DI35" s="57">
        <f t="shared" si="74"/>
        <v>22.84845886541861</v>
      </c>
      <c r="DJ35" s="57">
        <f t="shared" si="75"/>
        <v>19.861637511744483</v>
      </c>
      <c r="DK35" s="57">
        <f t="shared" si="76"/>
        <v>18.747029657293922</v>
      </c>
      <c r="DL35" s="57">
        <f t="shared" si="77"/>
        <v>18.403536669266948</v>
      </c>
      <c r="DM35" s="57">
        <f t="shared" si="78"/>
        <v>18.318851407987545</v>
      </c>
      <c r="DN35" s="57">
        <f t="shared" si="79"/>
        <v>25</v>
      </c>
      <c r="DO35" s="57">
        <f t="shared" si="80"/>
        <v>30</v>
      </c>
      <c r="DP35" s="57">
        <f t="shared" si="81"/>
        <v>26.89154880695504</v>
      </c>
      <c r="DQ35" s="57">
        <f t="shared" si="82"/>
        <v>23.266750775295165</v>
      </c>
      <c r="DR35" s="57">
        <f t="shared" si="83"/>
        <v>21.785008862728588</v>
      </c>
      <c r="DS35" s="57">
        <f t="shared" si="84"/>
        <v>21.060861593427664</v>
      </c>
      <c r="DT35" s="57">
        <f t="shared" si="85"/>
        <v>20.673541878522119</v>
      </c>
      <c r="DU35" s="57">
        <f t="shared" si="86"/>
        <v>20.448707246927967</v>
      </c>
      <c r="DV35" s="57">
        <f t="shared" si="87"/>
        <v>20.322822750698521</v>
      </c>
      <c r="DW35" s="57">
        <f t="shared" si="88"/>
        <v>20.294842429307153</v>
      </c>
      <c r="DX35" s="61">
        <f t="shared" si="117"/>
        <v>1.0800000000000003</v>
      </c>
      <c r="DY35" s="2">
        <f>IF(OY35=0,($C$23/0.4536*IF(ISNA(MK34),'Drive Train'!$F$16,'Drive Train'!$F$17)*4.448*$C$24*S$6)*SIGN(BK35),BK35)</f>
        <v>4.5236871680000004</v>
      </c>
      <c r="DZ35" s="2">
        <f>IF(OZ35=0,($C$23/0.4536*IF(ISNA(ML34),'Drive Train'!$F$16,'Drive Train'!$F$17)*4.448*$C$24*$C$21*T$6)*SIGN(BL35),BL35)</f>
        <v>14.225645600594998</v>
      </c>
      <c r="EA35" s="2">
        <f>IF(PA35=0,($C$23/0.4536*IF(ISNA(MM34),'Drive Train'!$F$16,'Drive Train'!$F$17)*4.448*$C$24*$C$21*U$6)*SIGN(BM35),BM35)</f>
        <v>9.8485238773349995</v>
      </c>
      <c r="EB35" s="2">
        <f>IF(PB35=0,($C$23/0.4536*IF(ISNA(MN34),'Drive Train'!$F$16,'Drive Train'!$F$17)*4.448*$C$24*$C$21*V$6)*SIGN(BN35),BN35)</f>
        <v>7.5312241414914709</v>
      </c>
      <c r="EC35" s="2">
        <f>IF(PC35=0,($C$23/0.4536*IF(ISNA(MO34),'Drive Train'!$F$16,'Drive Train'!$F$17)*4.448*$C$24*$C$21*W$6)*SIGN(BO35),BO35)</f>
        <v>6.0967052573978577</v>
      </c>
      <c r="ED35" s="2">
        <f>IF(PD35=0,($C$23/0.4536*IF(ISNA(MP34),'Drive Train'!$F$16,'Drive Train'!$F$17)*4.448*$C$24*$C$21*X$6)*SIGN(BP35),BP35)</f>
        <v>5.1212324162142009</v>
      </c>
      <c r="EE35" s="2">
        <f>IF(PE35=0,($C$23/0.4536*IF(ISNA(MQ34),'Drive Train'!$F$16,'Drive Train'!$F$17)*4.448*$C$24*$C$21*Y$6)*SIGN(BQ35),BQ35)</f>
        <v>4.4148555312191382</v>
      </c>
      <c r="EF35" s="2">
        <f>IF(PF35=0,($C$23/0.4536*IF(ISNA(MR34),'Drive Train'!$F$16,'Drive Train'!$F$17)*4.448*$C$24*$C$21*Z$6)*SIGN(BR35),BR35)</f>
        <v>3.8797215274349997</v>
      </c>
      <c r="EG35" s="2">
        <f>IF(PG35=0,($C$23/0.4536*IF(ISNA(MS34),'Drive Train'!$F$16,'Drive Train'!$F$17)*4.448*$C$24*$C$21*AA$6)*SIGN(BS35),BS35)</f>
        <v>3.4602921731177019</v>
      </c>
      <c r="EH35" s="2">
        <f>IF(PH35=0,($C$23/0.4536*IF(ISNA(MT34),'Drive Train'!$F$16,'Drive Train'!$F$17)*4.448*$C$24*$C$21*AB$6)*SIGN(BT35),BT35)</f>
        <v>3.1227026928135362</v>
      </c>
      <c r="EI35" s="2">
        <f>IF(PI35=0,($C$23/0.4536*IF(ISNA(MU34),'Drive Train'!$F$16,'Drive Train'!$F$17)*4.448*$C$24*$C$21*AC$6)*SIGN(BU35),BU35)</f>
        <v>2.8451291201189992</v>
      </c>
      <c r="EJ35" s="2">
        <f>IF(PJ35=0,($C$23/0.4536*IF(ISNA(MV34),'Drive Train'!$F$16,'Drive Train'!$F$17)*4.448*$C$24*$C$21*AD$6)*SIGN(BV35),BV35)</f>
        <v>3.9831807681666</v>
      </c>
      <c r="EK35" s="2">
        <f>IF(PK35=0,($C$23/0.4536*IF(ISNA(MW34),'Drive Train'!$F$16,'Drive Train'!$F$17)*4.448*$C$24*$C$21*AE$6)*SIGN(BW35),BW35)</f>
        <v>3.9831807681666</v>
      </c>
      <c r="EL35" s="2">
        <f>IF(PL35=0,($C$23/0.4536*IF(ISNA(MX34),'Drive Train'!$F$16,'Drive Train'!$F$17)*4.448*$C$24*$C$21*AF$6)*SIGN(BX35),BX35)</f>
        <v>3.9831807681666</v>
      </c>
      <c r="EM35" s="2">
        <f>IF(PM35=0,($C$23/0.4536*IF(ISNA(MY34),'Drive Train'!$F$16,'Drive Train'!$F$17)*4.448*$C$24*$C$21*AG$6)*SIGN(BY35),BY35)</f>
        <v>3.9831807681666</v>
      </c>
      <c r="EN35" s="2">
        <f>IF(PN35=0,($C$23/0.4536*IF(ISNA(MZ34),'Drive Train'!$F$16,'Drive Train'!$F$17)*4.448*$C$24*$C$21*AH$6)*SIGN(BZ35),BZ35)</f>
        <v>3.9831807681666</v>
      </c>
      <c r="EO35" s="2">
        <f>IF(PO35=0,($C$23/0.4536*IF(ISNA(NA34),'Drive Train'!$F$16,'Drive Train'!$F$17)*4.448*$C$24*$C$21*AI$6)*SIGN(CA35),CA35)</f>
        <v>3.9831807681666</v>
      </c>
      <c r="EP35" s="2">
        <f>IF(PP35=0,($C$23/0.4536*IF(ISNA(NB34),'Drive Train'!$F$16,'Drive Train'!$F$17)*4.448*$C$24*$C$21*AJ$6)*SIGN(CB35),CB35)</f>
        <v>3.9831807681666</v>
      </c>
      <c r="EQ35" s="2">
        <f>IF(PQ35=0,($C$23/0.4536*IF(ISNA(NC34),'Drive Train'!$F$16,'Drive Train'!$F$17)*4.448*$C$24*$C$21*AK$6)*SIGN(CC35),CC35)</f>
        <v>3.9831807681666</v>
      </c>
      <c r="ER35" s="2">
        <f>IF(PR35=0,($C$23/0.4536*IF(ISNA(ND34),'Drive Train'!$F$16,'Drive Train'!$F$17)*4.448*$C$24*$C$21*AL$6)*SIGN(CD35),CD35)</f>
        <v>3.9831807681666</v>
      </c>
      <c r="ES35" s="2">
        <f>IF(PS35=0,($C$23/0.4536*IF(ISNA(NE34),'Drive Train'!$F$16,'Drive Train'!$F$17)*4.448*$C$24*$C$21*AM$6)*SIGN(CE35),CE35)</f>
        <v>3.9831807681666</v>
      </c>
      <c r="ET35" s="61">
        <f t="shared" si="89"/>
        <v>1.0800000000000003</v>
      </c>
      <c r="EU35" s="259">
        <f>MAX(MIN(IF(AND(OY34=1,NG35&lt;0),-1,1)*(DC35-$C$15)/($C$14-$C$15)*$C$12*$C$21-$C$33*LO35/AO$6 -  OY34*$C$33/$C$21,DY34/$C$19),MAX(EU$8:EU34)*-1)</f>
        <v>3.8372086083386714E-2</v>
      </c>
      <c r="EV35" s="259">
        <f>MAX(MIN(IF(AND(OZ34=1,NH35&lt;0),-1,1)*(DD35-$C$15)/($C$14-$C$15)*$C$12*$C$21-$C$33*LP35/AP$6 -  OZ34*$C$33/$C$21,DZ34/$C$19),MAX(EV$8:EV34)*-1)</f>
        <v>1.0309812044680133</v>
      </c>
      <c r="EW35" s="259">
        <f>MAX(MIN(IF(AND(PA34=1,NI35&lt;0),-1,1)*(DE35-$C$15)/($C$14-$C$15)*$C$12*$C$21-$C$33*LQ35/AQ$6 -  PA34*$C$33/$C$21,EA34/$C$19),MAX(EW$8:EW34)*-1)</f>
        <v>0.83819187544012763</v>
      </c>
      <c r="EX35" s="259">
        <f>MAX(MIN(IF(AND(PB34=1,NJ35&lt;0),-1,1)*(DF35-$C$15)/($C$14-$C$15)*$C$12*$C$21-$C$33*LR35/AR$6 -  PB34*$C$33/$C$21,EB34/$C$19),MAX(EX$8:EX34)*-1)</f>
        <v>0.62017189479864987</v>
      </c>
      <c r="EY35" s="259">
        <f>MAX(MIN(IF(AND(PC34=1,NK35&lt;0),-1,1)*(DG35-$C$15)/($C$14-$C$15)*$C$12*$C$21-$C$33*LS35/AS$6 -  PC34*$C$33/$C$21,EC34/$C$19),MAX(EY$8:EY34)*-1)</f>
        <v>0.39530675271473303</v>
      </c>
      <c r="EZ35" s="259">
        <f>MAX(MIN(IF(AND(PD34=1,NL35&lt;0),-1,1)*(DH35-$C$15)/($C$14-$C$15)*$C$12*$C$21-$C$33*LT35/AT$6 -  PD34*$C$33/$C$21,ED34/$C$19),MAX(EZ$8:EZ34)*-1)</f>
        <v>0.20624649275130597</v>
      </c>
      <c r="FA35" s="259">
        <f>MAX(MIN(IF(AND(PE34=1,NM35&lt;0),-1,1)*(DI35-$C$15)/($C$14-$C$15)*$C$12*$C$21-$C$33*LU35/AU$6 -  PE34*$C$33/$C$21,EE34/$C$19),MAX(FA$8:FA34)*-1)</f>
        <v>8.7667801407771556E-2</v>
      </c>
      <c r="FB35" s="259">
        <f>MAX(MIN(IF(AND(PF34=1,NN35&lt;0),-1,1)*(DJ35-$C$15)/($C$14-$C$15)*$C$12*$C$21-$C$33*LV35/AV$6 -  PF34*$C$33/$C$21,EF34/$C$19),MAX(FB$8:FB34)*-1)</f>
        <v>3.0020854785847151E-2</v>
      </c>
      <c r="FC35" s="259">
        <f>MAX(MIN(IF(AND(PG34=1,NO35&lt;0),-1,1)*(DK35-$C$15)/($C$14-$C$15)*$C$12*$C$21-$C$33*LW35/AW$6 -  PG34*$C$33/$C$21,EG34/$C$19),MAX(FC$8:FC34)*-1)</f>
        <v>8.5960454932530461E-3</v>
      </c>
      <c r="FD35" s="259">
        <f>MAX(MIN(IF(AND(PH34=1,NP35&lt;0),-1,1)*(DL35-$C$15)/($C$14-$C$15)*$C$12*$C$21-$C$33*LX35/AX$6 -  PH34*$C$33/$C$21,EH34/$C$19),MAX(FD$8:FD34)*-1)</f>
        <v>1.9985673742987653E-3</v>
      </c>
      <c r="FE35" s="259">
        <f>MAX(MIN(IF(AND(PI34=1,NQ35&lt;0),-1,1)*(DM35-$C$15)/($C$14-$C$15)*$C$12*$C$21-$C$33*LY35/AY$6 -  PI34*$C$33/$C$21,EI34/$C$19),MAX(FE$8:FE34)*-1)</f>
        <v>3.709394794132459E-4</v>
      </c>
      <c r="FF35" s="259">
        <f>MAX(MIN(IF(AND(PJ34=1,NR35&lt;0),-1,1)*(DN35-$C$15)/($C$14-$C$15)*$C$12*$C$21-$C$33*LZ35/AZ$6 -  PJ34*$C$33/$C$21,EJ34/$C$19),MAX(FF$8:FF34)*-1)</f>
        <v>0.20334558990721482</v>
      </c>
      <c r="FG35" s="259">
        <f>MAX(MIN(IF(AND(PK34=1,NS35&lt;0),-1,1)*(DO35-$C$15)/($C$14-$C$15)*$C$12*$C$21-$C$33*MA35/BA$6 -  PK34*$C$33/$C$21,EK34/$C$19),MAX(FG$8:FG34)*-1)</f>
        <v>0.24904020124341292</v>
      </c>
      <c r="FH35" s="259">
        <f>MAX(MIN(IF(AND(PL34=1,NT35&lt;0),-1,1)*(DP35-$C$15)/($C$14-$C$15)*$C$12*$C$21-$C$33*MB35/BB$6 -  PL34*$C$33/$C$21,EL34/$C$19),MAX(FH$8:FH34)*-1)</f>
        <v>0.16659248908668181</v>
      </c>
      <c r="FI35" s="259">
        <f>MAX(MIN(IF(AND(PM34=1,NU35&lt;0),-1,1)*(DQ35-$C$15)/($C$14-$C$15)*$C$12*$C$21-$C$33*MC35/BC$6 -  PM34*$C$33/$C$21,EM34/$C$19),MAX(FI$8:FI34)*-1)</f>
        <v>9.5851765412734519E-2</v>
      </c>
      <c r="FJ35" s="259">
        <f>MAX(MIN(IF(AND(PN34=1,NV35&lt;0),-1,1)*(DR35-$C$15)/($C$14-$C$15)*$C$12*$C$21-$C$33*MD35/BD$6 -  PN34*$C$33/$C$21,EN34/$C$19),MAX(FJ$8:FJ34)*-1)</f>
        <v>6.7132272327322801E-2</v>
      </c>
      <c r="FK35" s="259">
        <f>MAX(MIN(IF(AND(PO34=1,NW35&lt;0),-1,1)*(DS35-$C$15)/($C$14-$C$15)*$C$12*$C$21-$C$33*ME35/BE$6 -  PO34*$C$33/$C$21,EO34/$C$19),MAX(FK$8:FK34)*-1)</f>
        <v>5.3136562464914688E-2</v>
      </c>
      <c r="FL35" s="259">
        <f>MAX(MIN(IF(AND(PP34=1,NX35&lt;0),-1,1)*(DT35-$C$15)/($C$14-$C$15)*$C$12*$C$21-$C$33*MF35/BF$6 -  PP34*$C$33/$C$21,EP34/$C$19),MAX(FL$8:FL34)*-1)</f>
        <v>4.5661302074916421E-2</v>
      </c>
      <c r="FM35" s="259">
        <f>MAX(MIN(IF(AND(PQ34=1,NY35&lt;0),-1,1)*(DU35-$C$15)/($C$14-$C$15)*$C$12*$C$21-$C$33*MG35/BG$6 -  PQ34*$C$33/$C$21,EQ34/$C$19),MAX(FM$8:FM34)*-1)</f>
        <v>4.13253305777177E-2</v>
      </c>
      <c r="FN35" s="259">
        <f>MAX(MIN(IF(AND(PR34=1,NZ35&lt;0),-1,1)*(DV35-$C$15)/($C$14-$C$15)*$C$12*$C$21-$C$33*MH35/BH$6 -  PR34*$C$33/$C$21,ER34/$C$19),MAX(FN$8:FN34)*-1)</f>
        <v>3.8898690479328979E-2</v>
      </c>
      <c r="FO35" s="259">
        <f>MAX(MIN(IF(AND(PS34=1,OA35&lt;0),-1,1)*(DW35-$C$15)/($C$14-$C$15)*$C$12*$C$21-$C$33*MI35/BI$6 -  PS34*$C$33/$C$21,ES34/$C$19),MAX(FO$8:FO34)*-1)</f>
        <v>3.8359424965177802E-2</v>
      </c>
      <c r="FP35" s="61">
        <f t="shared" si="118"/>
        <v>1.0800000000000003</v>
      </c>
      <c r="FQ35" s="260">
        <f>IF(AND(KS35=1,OY35=1),0,MIN((ABS(($C$14-$C$15)*EU35/$C$12/$C$21)+$C$15)/$C$21,DC35))</f>
        <v>5.7574143487944607</v>
      </c>
      <c r="FR35" s="260">
        <f>IF(AND(KT35=1,OZ35=1),0,MIN((ABS(($C$14-$C$15)*EV35/$C$12/$C$21)+$C$15)/$C$21,DD35))</f>
        <v>68.23482570157222</v>
      </c>
      <c r="FS35" s="260">
        <f>IF(AND(KU35=1,PA35=1),0,MIN((ABS(($C$14-$C$15)*EW35/$C$12/$C$21)+$C$15)/$C$21,DE35))</f>
        <v>59.43366145460039</v>
      </c>
      <c r="FT35" s="260">
        <f>IF(AND(KV35=1,PB35=1),0,MIN((ABS(($C$14-$C$15)*EX35/$C$12/$C$21)+$C$15)/$C$21,DF35))</f>
        <v>45.70663241052582</v>
      </c>
      <c r="FU35" s="260">
        <f>IF(AND(KW35=1,PC35=1),0,MIN((ABS(($C$14-$C$15)*EY35/$C$12/$C$21)+$C$15)/$C$21,DG35))</f>
        <v>30.26629286240982</v>
      </c>
      <c r="FV35" s="260">
        <f>IF(AND(KX35=1,PD35=1),0,MIN((ABS(($C$14-$C$15)*EZ35/$C$12/$C$21)+$C$15)/$C$21,DH35))</f>
        <v>17.284491495433155</v>
      </c>
      <c r="FW35" s="260">
        <f>IF(AND(KY35=1,PE35=1),0,MIN((ABS(($C$14-$C$15)*FA35/$C$12/$C$21)+$C$15)/$C$21,DI35))</f>
        <v>9.1422990660162959</v>
      </c>
      <c r="FX35" s="260">
        <f>IF(AND(KZ35=1,PF35=1),0,MIN((ABS(($C$14-$C$15)*FB35/$C$12/$C$21)+$C$15)/$C$21,DJ35))</f>
        <v>5.1839779963039394</v>
      </c>
      <c r="FY35" s="260">
        <f>IF(AND(LA35=1,PG35=1),0,MIN((ABS(($C$14-$C$15)*FC35/$C$12/$C$21)+$C$15)/$C$21,DK35))</f>
        <v>3.7128458894528422</v>
      </c>
      <c r="FZ35" s="260">
        <f>IF(AND(LB35=1,PH35=1),0,MIN((ABS(($C$14-$C$15)*FD35/$C$12/$C$21)+$C$15)/$C$21,DL35))</f>
        <v>3.2598308006139325</v>
      </c>
      <c r="GA35" s="260">
        <f>IF(AND(LC35=1,PI35=1),0,MIN((ABS(($C$14-$C$15)*FE35/$C$12/$C$21)+$C$15)/$C$21,DM35))</f>
        <v>3.1480699153023304</v>
      </c>
      <c r="GB35" s="260">
        <f>IF(AND(LD35=1,PJ35=1),0,MIN((ABS(($C$14-$C$15)*FF35/$C$12/$C$21)+$C$15)/$C$21,DN35))</f>
        <v>17.085301329746436</v>
      </c>
      <c r="GC35" s="260">
        <f>IF(AND(LE35=1,PK35=1),0,MIN((ABS(($C$14-$C$15)*FG35/$C$12/$C$21)+$C$15)/$C$21,DO35))</f>
        <v>20.222916648917565</v>
      </c>
      <c r="GD35" s="260">
        <f>IF(AND(LF35=1,PL35=1),0,MIN((ABS(($C$14-$C$15)*FH35/$C$12/$C$21)+$C$15)/$C$21,DP35))</f>
        <v>14.561653818815671</v>
      </c>
      <c r="GE35" s="260">
        <f>IF(AND(LG35=1,PM35=1),0,MIN((ABS(($C$14-$C$15)*FI35/$C$12/$C$21)+$C$15)/$C$21,DQ35))</f>
        <v>9.704250028780594</v>
      </c>
      <c r="GF35" s="260">
        <f>IF(AND(LH35=1,PN35=1),0,MIN((ABS(($C$14-$C$15)*FJ35/$C$12/$C$21)+$C$15)/$C$21,DR35))</f>
        <v>7.7322292843512921</v>
      </c>
      <c r="GG35" s="260">
        <f>IF(AND(LI35=1,PO35=1),0,MIN((ABS(($C$14-$C$15)*FK35/$C$12/$C$21)+$C$15)/$C$21,DS35))</f>
        <v>6.7712154496153962</v>
      </c>
      <c r="GH35" s="260">
        <f>IF(AND(LJ35=1,PP35=1),0,MIN((ABS(($C$14-$C$15)*FL35/$C$12/$C$21)+$C$15)/$C$21,DT35))</f>
        <v>6.2579275404156602</v>
      </c>
      <c r="GI35" s="260">
        <f>IF(AND(LK35=1,PQ35=1),0,MIN((ABS(($C$14-$C$15)*FM35/$C$12/$C$21)+$C$15)/$C$21,DU35))</f>
        <v>5.9601985479748638</v>
      </c>
      <c r="GJ35" s="260">
        <f>IF(AND(LL35=1,PR35=1),0,MIN((ABS(($C$14-$C$15)*FN35/$C$12/$C$21)+$C$15)/$C$21,DV35))</f>
        <v>5.7935735800809391</v>
      </c>
      <c r="GK35" s="260">
        <f>IF(AND(LM35=1,PS35=1),0,MIN((ABS(($C$14-$C$15)*FO35/$C$12/$C$21)+$C$15)/$C$21,DW35))</f>
        <v>5.7565449745446653</v>
      </c>
      <c r="GL35" s="61">
        <f t="shared" si="119"/>
        <v>1.0800000000000003</v>
      </c>
      <c r="GM35" s="57">
        <f>IF(AND(KS34=1,OY34=1),0,EU35*$C$19/S$6/$C$24/$C$23*3.39*$C$21)</f>
        <v>0.99314285089101151</v>
      </c>
      <c r="GN35" s="57">
        <f>IF(AND(KT34=1,OZ34=1),0,EV35*$C$19/T$6/$C$24/$C$23*3.39*$C$21)</f>
        <v>7.4714533609326148</v>
      </c>
      <c r="GO35" s="57">
        <f>IF(AND(KU34=1,PA34=1),0,EW35*$C$19/U$6/$C$24/$C$23*3.39*$C$21)</f>
        <v>8.7740202365156001</v>
      </c>
      <c r="GP35" s="57">
        <f>IF(AND(KV34=1,PB34=1),0,EX35*$C$19/V$6/$C$24/$C$23*3.39*$C$21)</f>
        <v>8.4893186381160159</v>
      </c>
      <c r="GQ35" s="57">
        <f>IF(AND(KW34=1,PC34=1),0,EY35*$C$19/W$6/$C$24/$C$23*3.39*$C$21)</f>
        <v>6.6844450941783666</v>
      </c>
      <c r="GR35" s="57">
        <f>IF(AND(KX34=1,PD34=1),0,EZ35*$C$19/X$6/$C$24/$C$23*3.39*$C$21)</f>
        <v>4.1518190114242923</v>
      </c>
      <c r="GS35" s="57">
        <f>IF(AND(KY34=1,PE34=1),0,FA35*$C$19/Y$6/$C$24/$C$23*3.39*$C$21)</f>
        <v>2.0471513191528472</v>
      </c>
      <c r="GT35" s="57">
        <f>IF(AND(KZ34=1,PF34=1),0,FB35*$C$19/Z$6/$C$24/$C$23*3.39*$C$21)</f>
        <v>0.79771696114117119</v>
      </c>
      <c r="GU35" s="57">
        <f>IF(AND(LA34=1,PG34=1),0,FC35*$C$19/AA$6/$C$24/$C$23*3.39*$C$21)</f>
        <v>0.25610158236526226</v>
      </c>
      <c r="GV35" s="57">
        <f>IF(AND(LB34=1,PH34=1),0,FD35*$C$19/AB$6/$C$24/$C$23*3.39*$C$21)</f>
        <v>6.5980329903497864E-2</v>
      </c>
      <c r="GW35" s="57">
        <f>IF(AND(LC34=1,PI34=1),0,FE35*$C$19/AC$6/$C$24/$C$23*3.39*$C$21)</f>
        <v>1.3440870736313587E-2</v>
      </c>
      <c r="GX35" s="57">
        <f>IF(AND(LD34=1,PJ34=1),0,FF35*$C$19/AD$6/$C$24/$C$23*3.39*$C$21)</f>
        <v>5.2629721104477847</v>
      </c>
      <c r="GY35" s="57">
        <f>IF(AND(LE34=1,PK34=1),0,FG35*$C$19/AE$6/$C$24/$C$23*3.39*$C$21)</f>
        <v>6.4456358956318924</v>
      </c>
      <c r="GZ35" s="57">
        <f>IF(AND(LF34=1,PL34=1),0,FH35*$C$19/AF$6/$C$24/$C$23*3.39*$C$21)</f>
        <v>4.3117316892554589</v>
      </c>
      <c r="HA35" s="57">
        <f>IF(AND(LG34=1,PM34=1),0,FI35*$C$19/AG$6/$C$24/$C$23*3.39*$C$21)</f>
        <v>2.4808266967313588</v>
      </c>
      <c r="HB35" s="57">
        <f>IF(AND(LH34=1,PN34=1),0,FJ35*$C$19/AH$6/$C$24/$C$23*3.39*$C$21)</f>
        <v>1.7375113821298058</v>
      </c>
      <c r="HC35" s="57">
        <f>IF(AND(LI34=1,PO34=1),0,FK35*$C$19/AI$6/$C$24/$C$23*3.39*$C$21)</f>
        <v>1.3752756891630538</v>
      </c>
      <c r="HD35" s="57">
        <f>IF(AND(LJ34=1,PP34=1),0,FL35*$C$19/AJ$6/$C$24/$C$23*3.39*$C$21)</f>
        <v>1.1818016779054334</v>
      </c>
      <c r="HE35" s="57">
        <f>IF(AND(LK34=1,PQ34=1),0,FM35*$C$19/AK$6/$C$24/$C$23*3.39*$C$21)</f>
        <v>1.069578456974672</v>
      </c>
      <c r="HF35" s="57">
        <f>IF(AND(LL34=1,PR34=1),0,FN35*$C$19/AL$6/$C$24/$C$23*3.39*$C$21)</f>
        <v>1.0067723780931896</v>
      </c>
      <c r="HG35" s="57">
        <f>IF(AND(LM34=1,PS34=1),0,FO35*$C$19/AM$6/$C$24/$C$23*3.39*$C$21)</f>
        <v>0.99281515697814648</v>
      </c>
      <c r="HH35" s="61">
        <f t="shared" si="120"/>
        <v>1.0800000000000003</v>
      </c>
      <c r="HI35" s="57">
        <f t="shared" si="121"/>
        <v>0.99314285089101151</v>
      </c>
      <c r="HJ35" s="57">
        <f t="shared" si="122"/>
        <v>7.4714533609326148</v>
      </c>
      <c r="HK35" s="57">
        <f t="shared" si="123"/>
        <v>8.7740202365156001</v>
      </c>
      <c r="HL35" s="57">
        <f t="shared" si="124"/>
        <v>8.4893186381160159</v>
      </c>
      <c r="HM35" s="57">
        <f t="shared" si="125"/>
        <v>6.6844450941783666</v>
      </c>
      <c r="HN35" s="57">
        <f t="shared" si="126"/>
        <v>4.1518190114242923</v>
      </c>
      <c r="HO35" s="57">
        <f t="shared" si="127"/>
        <v>2.0471513191528472</v>
      </c>
      <c r="HP35" s="57">
        <f t="shared" si="128"/>
        <v>0.79771696114117119</v>
      </c>
      <c r="HQ35" s="57">
        <f t="shared" si="129"/>
        <v>0.25610158236526226</v>
      </c>
      <c r="HR35" s="57">
        <f t="shared" si="130"/>
        <v>6.5980329903497864E-2</v>
      </c>
      <c r="HS35" s="57">
        <f t="shared" si="131"/>
        <v>1.3440870736313587E-2</v>
      </c>
      <c r="HT35" s="57">
        <f t="shared" si="132"/>
        <v>5.2629721104477847</v>
      </c>
      <c r="HU35" s="57">
        <f t="shared" si="133"/>
        <v>6.4456358956318924</v>
      </c>
      <c r="HV35" s="57">
        <f t="shared" si="134"/>
        <v>4.3117316892554589</v>
      </c>
      <c r="HW35" s="57">
        <f t="shared" si="135"/>
        <v>2.4808266967313588</v>
      </c>
      <c r="HX35" s="57">
        <f t="shared" si="136"/>
        <v>1.7375113821298058</v>
      </c>
      <c r="HY35" s="57">
        <f t="shared" si="137"/>
        <v>1.3752756891630538</v>
      </c>
      <c r="HZ35" s="57">
        <f t="shared" si="138"/>
        <v>1.1818016779054334</v>
      </c>
      <c r="IA35" s="57">
        <f t="shared" si="139"/>
        <v>1.069578456974672</v>
      </c>
      <c r="IB35" s="57">
        <f t="shared" si="140"/>
        <v>1.0067723780931896</v>
      </c>
      <c r="IC35" s="57">
        <f t="shared" si="141"/>
        <v>0.99281515697814648</v>
      </c>
      <c r="ID35" s="61">
        <f t="shared" si="142"/>
        <v>1.0800000000000003</v>
      </c>
      <c r="IE35" s="57">
        <f t="shared" si="143"/>
        <v>11.794713009127165</v>
      </c>
      <c r="IF35" s="57">
        <f t="shared" si="144"/>
        <v>7.5588076134892468</v>
      </c>
      <c r="IG35" s="57">
        <f t="shared" si="145"/>
        <v>8.1364187862424728</v>
      </c>
      <c r="IH35" s="57">
        <f t="shared" si="146"/>
        <v>9.0273407181659735</v>
      </c>
      <c r="II35" s="57">
        <f t="shared" si="147"/>
        <v>10.06085915359124</v>
      </c>
      <c r="IJ35" s="57">
        <f t="shared" si="148"/>
        <v>10.955329391627735</v>
      </c>
      <c r="IK35" s="57">
        <f t="shared" si="149"/>
        <v>11.54003535319481</v>
      </c>
      <c r="IL35" s="57">
        <f t="shared" si="150"/>
        <v>11.839150876071564</v>
      </c>
      <c r="IM35" s="57">
        <f t="shared" si="151"/>
        <v>11.956599460971226</v>
      </c>
      <c r="IN35" s="57">
        <f t="shared" si="152"/>
        <v>11.995011389615065</v>
      </c>
      <c r="IO35" s="57">
        <f t="shared" si="153"/>
        <v>12.005139071699498</v>
      </c>
      <c r="IP35" s="57">
        <f t="shared" si="154"/>
        <v>11.036287315530467</v>
      </c>
      <c r="IQ35" s="57">
        <f t="shared" si="155"/>
        <v>10.818005495928183</v>
      </c>
      <c r="IR35" s="57">
        <f t="shared" si="156"/>
        <v>11.100993812355547</v>
      </c>
      <c r="IS35" s="57">
        <f t="shared" si="157"/>
        <v>11.480460126345928</v>
      </c>
      <c r="IT35" s="57">
        <f t="shared" si="158"/>
        <v>11.636794801786339</v>
      </c>
      <c r="IU35" s="57">
        <f t="shared" si="159"/>
        <v>11.713468552905669</v>
      </c>
      <c r="IV35" s="57">
        <f t="shared" si="160"/>
        <v>11.75455594924596</v>
      </c>
      <c r="IW35" s="57">
        <f t="shared" si="161"/>
        <v>11.778432215427756</v>
      </c>
      <c r="IX35" s="57">
        <f t="shared" si="162"/>
        <v>11.791808809816944</v>
      </c>
      <c r="IY35" s="57">
        <f t="shared" si="163"/>
        <v>11.79478284055156</v>
      </c>
      <c r="IZ35" s="61">
        <f t="shared" si="164"/>
        <v>1.0800000000000003</v>
      </c>
      <c r="JA35" s="260" t="e">
        <f t="shared" si="240"/>
        <v>#N/A</v>
      </c>
      <c r="JB35" s="260" t="e">
        <f t="shared" si="241"/>
        <v>#N/A</v>
      </c>
      <c r="JC35" s="260" t="e">
        <f t="shared" si="242"/>
        <v>#N/A</v>
      </c>
      <c r="JD35" s="260" t="e">
        <f t="shared" si="243"/>
        <v>#N/A</v>
      </c>
      <c r="JE35" s="260" t="e">
        <f t="shared" si="244"/>
        <v>#N/A</v>
      </c>
      <c r="JF35" s="260" t="e">
        <f t="shared" si="245"/>
        <v>#N/A</v>
      </c>
      <c r="JG35" s="260" t="e">
        <f t="shared" si="246"/>
        <v>#N/A</v>
      </c>
      <c r="JH35" s="260" t="e">
        <f t="shared" si="247"/>
        <v>#N/A</v>
      </c>
      <c r="JI35" s="260" t="e">
        <f t="shared" si="248"/>
        <v>#N/A</v>
      </c>
      <c r="JJ35" s="260" t="e">
        <f t="shared" si="249"/>
        <v>#N/A</v>
      </c>
      <c r="JK35" s="260" t="e">
        <f t="shared" si="250"/>
        <v>#N/A</v>
      </c>
      <c r="JL35" s="260" t="e">
        <f t="shared" si="251"/>
        <v>#N/A</v>
      </c>
      <c r="JM35" s="260" t="e">
        <f t="shared" si="252"/>
        <v>#N/A</v>
      </c>
      <c r="JN35" s="260" t="e">
        <f t="shared" si="253"/>
        <v>#N/A</v>
      </c>
      <c r="JO35" s="260" t="e">
        <f t="shared" si="254"/>
        <v>#N/A</v>
      </c>
      <c r="JP35" s="260" t="e">
        <f t="shared" si="255"/>
        <v>#N/A</v>
      </c>
      <c r="JQ35" s="260" t="e">
        <f t="shared" si="256"/>
        <v>#N/A</v>
      </c>
      <c r="JR35" s="260" t="e">
        <f t="shared" si="257"/>
        <v>#N/A</v>
      </c>
      <c r="JS35" s="260" t="e">
        <f t="shared" si="258"/>
        <v>#N/A</v>
      </c>
      <c r="JT35" s="260" t="e">
        <f t="shared" si="259"/>
        <v>#N/A</v>
      </c>
      <c r="JU35" s="260" t="e">
        <f t="shared" si="260"/>
        <v>#N/A</v>
      </c>
      <c r="JV35" s="61">
        <f t="shared" si="166"/>
        <v>1.0800000000000003</v>
      </c>
      <c r="JW35" s="46">
        <f>IF(AND(KS35=0,HI35&lt;=$C$40),1,0)</f>
        <v>0</v>
      </c>
      <c r="JX35" s="46">
        <f>IF(AND(KT35=0,HJ35&lt;=$C$40),1,0)</f>
        <v>0</v>
      </c>
      <c r="JY35" s="46">
        <f>IF(AND(KU35=0,HK35&lt;=$C$40),1,0)</f>
        <v>0</v>
      </c>
      <c r="JZ35" s="46">
        <f>IF(AND(KV35=0,HL35&lt;=$C$40),1,0)</f>
        <v>0</v>
      </c>
      <c r="KA35" s="46">
        <f>IF(AND(KW35=0,HM35&lt;=$C$40),1,0)</f>
        <v>0</v>
      </c>
      <c r="KB35" s="46">
        <f>IF(AND(KX35=0,HN35&lt;=$C$40),1,0)</f>
        <v>0</v>
      </c>
      <c r="KC35" s="46">
        <f>IF(AND(KY35=0,HO35&lt;=$C$40),1,0)</f>
        <v>0</v>
      </c>
      <c r="KD35" s="46">
        <f>IF(AND(KZ35=0,HP35&lt;=$C$40),1,0)</f>
        <v>0</v>
      </c>
      <c r="KE35" s="46">
        <f>IF(AND(LA35=0,HQ35&lt;=$C$40),1,0)</f>
        <v>0</v>
      </c>
      <c r="KF35" s="46">
        <f>IF(AND(LB35=0,HR35&lt;=$C$40),1,0)</f>
        <v>1</v>
      </c>
      <c r="KG35" s="46">
        <f>IF(AND(LC35=0,HS35&lt;=$C$40),1,0)</f>
        <v>1</v>
      </c>
      <c r="KH35" s="46">
        <f>IF(AND(LD35=0,HT35&lt;=$C$40),1,0)</f>
        <v>0</v>
      </c>
      <c r="KI35" s="46">
        <f>IF(AND(LE35=0,HU35&lt;=$C$40),1,0)</f>
        <v>0</v>
      </c>
      <c r="KJ35" s="46">
        <f>IF(AND(LF35=0,HV35&lt;=$C$40),1,0)</f>
        <v>0</v>
      </c>
      <c r="KK35" s="46">
        <f>IF(AND(LG35=0,HW35&lt;=$C$40),1,0)</f>
        <v>0</v>
      </c>
      <c r="KL35" s="46">
        <f>IF(AND(LH35=0,HX35&lt;=$C$40),1,0)</f>
        <v>0</v>
      </c>
      <c r="KM35" s="46">
        <f>IF(AND(LI35=0,HY35&lt;=$C$40),1,0)</f>
        <v>0</v>
      </c>
      <c r="KN35" s="46">
        <f>IF(AND(LJ35=0,HZ35&lt;=$C$40),1,0)</f>
        <v>0</v>
      </c>
      <c r="KO35" s="46">
        <f>IF(AND(LK35=0,IA35&lt;=$C$40),1,0)</f>
        <v>0</v>
      </c>
      <c r="KP35" s="46">
        <f>IF(AND(LL35=0,IB35&lt;=$C$40),1,0)</f>
        <v>0</v>
      </c>
      <c r="KQ35" s="46">
        <f>IF(AND(LM35=0,IC35&lt;=$C$40),1,0)</f>
        <v>0</v>
      </c>
      <c r="KR35" s="61">
        <f t="shared" si="167"/>
        <v>1.0800000000000003</v>
      </c>
      <c r="KS35" s="1">
        <f>IF(OR(KS34=1,AND(OY35=1,LO35&lt;=$C$41)),1,0)</f>
        <v>0</v>
      </c>
      <c r="KT35" s="1">
        <f>IF(OR(KT34=1,AND(OZ35=1,LP35&lt;=$C$41)),1,0)</f>
        <v>0</v>
      </c>
      <c r="KU35" s="1">
        <f>IF(OR(KU34=1,AND(PA35=1,LQ35&lt;=$C$41)),1,0)</f>
        <v>0</v>
      </c>
      <c r="KV35" s="1">
        <f>IF(OR(KV34=1,AND(PB35=1,LR35&lt;=$C$41)),1,0)</f>
        <v>0</v>
      </c>
      <c r="KW35" s="1">
        <f>IF(OR(KW34=1,AND(PC35=1,LS35&lt;=$C$41)),1,0)</f>
        <v>0</v>
      </c>
      <c r="KX35" s="1">
        <f>IF(OR(KX34=1,AND(PD35=1,LT35&lt;=$C$41)),1,0)</f>
        <v>0</v>
      </c>
      <c r="KY35" s="1">
        <f>IF(OR(KY34=1,AND(PE35=1,LU35&lt;=$C$41)),1,0)</f>
        <v>0</v>
      </c>
      <c r="KZ35" s="1">
        <f>IF(OR(KZ34=1,AND(PF35=1,LV35&lt;=$C$41)),1,0)</f>
        <v>0</v>
      </c>
      <c r="LA35" s="1">
        <f>IF(OR(LA34=1,AND(PG35=1,LW35&lt;=$C$41)),1,0)</f>
        <v>0</v>
      </c>
      <c r="LB35" s="1">
        <f>IF(OR(LB34=1,AND(PH35=1,LX35&lt;=$C$41)),1,0)</f>
        <v>0</v>
      </c>
      <c r="LC35" s="1">
        <f>IF(OR(LC34=1,AND(PI35=1,LY35&lt;=$C$41)),1,0)</f>
        <v>0</v>
      </c>
      <c r="LD35" s="1">
        <f>IF(OR(LD34=1,AND(PJ35=1,LZ35&lt;=$C$41)),1,0)</f>
        <v>0</v>
      </c>
      <c r="LE35" s="1">
        <f>IF(OR(LE34=1,AND(PK35=1,MA35&lt;=$C$41)),1,0)</f>
        <v>0</v>
      </c>
      <c r="LF35" s="1">
        <f>IF(OR(LF34=1,AND(PL35=1,MB35&lt;=$C$41)),1,0)</f>
        <v>0</v>
      </c>
      <c r="LG35" s="1">
        <f>IF(OR(LG34=1,AND(PM35=1,MC35&lt;=$C$41)),1,0)</f>
        <v>0</v>
      </c>
      <c r="LH35" s="1">
        <f>IF(OR(LH34=1,AND(PN35=1,MD35&lt;=$C$41)),1,0)</f>
        <v>0</v>
      </c>
      <c r="LI35" s="1">
        <f>IF(OR(LI34=1,AND(PO35=1,ME35&lt;=$C$41)),1,0)</f>
        <v>0</v>
      </c>
      <c r="LJ35" s="1">
        <f>IF(OR(LJ34=1,AND(PP35=1,MF35&lt;=$C$41)),1,0)</f>
        <v>0</v>
      </c>
      <c r="LK35" s="1">
        <f>IF(OR(LK34=1,AND(PQ35=1,MG35&lt;=$C$41)),1,0)</f>
        <v>0</v>
      </c>
      <c r="LL35" s="1">
        <f>IF(OR(LL34=1,AND(PR35=1,MH35&lt;=$C$41)),1,0)</f>
        <v>0</v>
      </c>
      <c r="LM35" s="1">
        <f>IF(OR(LM34=1,AND(PS35=1,MI35&lt;=$C$41)),1,0)</f>
        <v>0</v>
      </c>
      <c r="LN35" s="61">
        <f t="shared" si="168"/>
        <v>1.0800000000000003</v>
      </c>
      <c r="LO35" s="57">
        <f t="shared" si="169"/>
        <v>11.557701717217039</v>
      </c>
      <c r="LP35" s="57">
        <f t="shared" si="170"/>
        <v>8.5440180673482722</v>
      </c>
      <c r="LQ35" s="57">
        <f t="shared" si="171"/>
        <v>11.273435842469167</v>
      </c>
      <c r="LR35" s="57">
        <f t="shared" si="172"/>
        <v>12.992731146246259</v>
      </c>
      <c r="LS35" s="57">
        <f t="shared" si="173"/>
        <v>13.668392512802303</v>
      </c>
      <c r="LT35" s="57">
        <f t="shared" si="174"/>
        <v>13.37877853017555</v>
      </c>
      <c r="LU35" s="57">
        <f t="shared" si="175"/>
        <v>12.450598112588104</v>
      </c>
      <c r="LV35" s="57">
        <f t="shared" si="176"/>
        <v>11.310039318274827</v>
      </c>
      <c r="LW35" s="57">
        <f t="shared" si="177"/>
        <v>10.206522993250802</v>
      </c>
      <c r="LX35" s="57">
        <f t="shared" si="178"/>
        <v>9.2437294764991265</v>
      </c>
      <c r="LY35" s="57">
        <f t="shared" si="179"/>
        <v>8.4295046865942265</v>
      </c>
      <c r="LZ35" s="57">
        <f t="shared" si="180"/>
        <v>7.5574516777904206</v>
      </c>
      <c r="MA35" s="57">
        <f t="shared" si="181"/>
        <v>9.2557172623369315</v>
      </c>
      <c r="MB35" s="57">
        <f t="shared" si="182"/>
        <v>10.680036176580971</v>
      </c>
      <c r="MC35" s="57">
        <f t="shared" si="183"/>
        <v>11.175125449644463</v>
      </c>
      <c r="MD35" s="57">
        <f t="shared" si="184"/>
        <v>11.368427881594757</v>
      </c>
      <c r="ME35" s="57">
        <f t="shared" si="185"/>
        <v>11.461066486236504</v>
      </c>
      <c r="MF35" s="57">
        <f t="shared" si="186"/>
        <v>11.510132219489099</v>
      </c>
      <c r="MG35" s="57">
        <f t="shared" si="187"/>
        <v>11.538461437555535</v>
      </c>
      <c r="MH35" s="57">
        <f t="shared" si="188"/>
        <v>11.554274158481512</v>
      </c>
      <c r="MI35" s="57">
        <f t="shared" si="189"/>
        <v>11.55778410845963</v>
      </c>
      <c r="MJ35" s="61">
        <f t="shared" si="190"/>
        <v>1.0800000000000003</v>
      </c>
      <c r="MK35" s="57" t="e">
        <f>IF(AND(ABS(CG35)&gt;0,EU35*$C$19&gt;=DY34,NG35&lt;&gt;0),3,NA())</f>
        <v>#N/A</v>
      </c>
      <c r="ML35" s="57" t="e">
        <f t="shared" si="261"/>
        <v>#N/A</v>
      </c>
      <c r="MM35" s="57" t="e">
        <f t="shared" si="262"/>
        <v>#N/A</v>
      </c>
      <c r="MN35" s="57" t="e">
        <f t="shared" si="263"/>
        <v>#N/A</v>
      </c>
      <c r="MO35" s="57" t="e">
        <f t="shared" si="264"/>
        <v>#N/A</v>
      </c>
      <c r="MP35" s="57" t="e">
        <f t="shared" si="265"/>
        <v>#N/A</v>
      </c>
      <c r="MQ35" s="57" t="e">
        <f t="shared" si="266"/>
        <v>#N/A</v>
      </c>
      <c r="MR35" s="57" t="e">
        <f t="shared" si="267"/>
        <v>#N/A</v>
      </c>
      <c r="MS35" s="57" t="e">
        <f t="shared" si="268"/>
        <v>#N/A</v>
      </c>
      <c r="MT35" s="57" t="e">
        <f t="shared" si="269"/>
        <v>#N/A</v>
      </c>
      <c r="MU35" s="57" t="e">
        <f t="shared" si="270"/>
        <v>#N/A</v>
      </c>
      <c r="MV35" s="57" t="e">
        <f t="shared" si="271"/>
        <v>#N/A</v>
      </c>
      <c r="MW35" s="57" t="e">
        <f t="shared" si="272"/>
        <v>#N/A</v>
      </c>
      <c r="MX35" s="57" t="e">
        <f t="shared" si="273"/>
        <v>#N/A</v>
      </c>
      <c r="MY35" s="57" t="e">
        <f t="shared" si="274"/>
        <v>#N/A</v>
      </c>
      <c r="MZ35" s="57" t="e">
        <f t="shared" si="275"/>
        <v>#N/A</v>
      </c>
      <c r="NA35" s="57" t="e">
        <f t="shared" si="276"/>
        <v>#N/A</v>
      </c>
      <c r="NB35" s="57" t="e">
        <f t="shared" si="277"/>
        <v>#N/A</v>
      </c>
      <c r="NC35" s="57" t="e">
        <f t="shared" si="278"/>
        <v>#N/A</v>
      </c>
      <c r="ND35" s="57" t="e">
        <f t="shared" si="279"/>
        <v>#N/A</v>
      </c>
      <c r="NE35" s="57" t="e">
        <f t="shared" si="280"/>
        <v>#N/A</v>
      </c>
      <c r="NF35" s="61">
        <f t="shared" si="211"/>
        <v>1.0800000000000003</v>
      </c>
      <c r="NG35" s="260">
        <f>IF(OY34=0,MIN('Drive Train'!$F$35-FQ34*$C$19*'Drive Train'!$F$39,NG34+$C$39)-$C$7,IF(LO34-1&lt;=0,0,IF($C$37=Motors!$C$29,MAX(MAX(NG$8:NG34)*-1,NG34-$C$39),MAX(0,MAX(NG$8:NG34)*-1,NG34-$C$39))))</f>
        <v>11.794713009127165</v>
      </c>
      <c r="NH35" s="260">
        <f>IF(OZ34=0,MIN('Drive Train'!$F$35-FR34*$C$19*'Drive Train'!$F$39,NH34+$C$39)-$C$7,IF(LP34-1&lt;=0,0,IF($C$37=Motors!$C$29,MAX(MAX(NH$8:NH34)*-1,NH34-$C$39),MAX(0,MAX(NH$8:NH34)*-1,NH34-$C$39))))</f>
        <v>7.5588076134892468</v>
      </c>
      <c r="NI35" s="260">
        <f>IF(PA34=0,MIN('Drive Train'!$F$35-FS34*$C$19*'Drive Train'!$F$39,NI34+$C$39)-$C$7,IF(LQ34-1&lt;=0,0,IF($C$37=Motors!$C$29,MAX(MAX(NI$8:NI34)*-1,NI34-$C$39),MAX(0,MAX(NI$8:NI34)*-1,NI34-$C$39))))</f>
        <v>8.1364187862424728</v>
      </c>
      <c r="NJ35" s="260">
        <f>IF(PB34=0,MIN('Drive Train'!$F$35-FT34*$C$19*'Drive Train'!$F$39,NJ34+$C$39)-$C$7,IF(LR34-1&lt;=0,0,IF($C$37=Motors!$C$29,MAX(MAX(NJ$8:NJ34)*-1,NJ34-$C$39),MAX(0,MAX(NJ$8:NJ34)*-1,NJ34-$C$39))))</f>
        <v>9.0273407181659735</v>
      </c>
      <c r="NK35" s="260">
        <f>IF(PC34=0,MIN('Drive Train'!$F$35-FU34*$C$19*'Drive Train'!$F$39,NK34+$C$39)-$C$7,IF(LS34-1&lt;=0,0,IF($C$37=Motors!$C$29,MAX(MAX(NK$8:NK34)*-1,NK34-$C$39),MAX(0,MAX(NK$8:NK34)*-1,NK34-$C$39))))</f>
        <v>10.06085915359124</v>
      </c>
      <c r="NL35" s="260">
        <f>IF(PD34=0,MIN('Drive Train'!$F$35-FV34*$C$19*'Drive Train'!$F$39,NL34+$C$39)-$C$7,IF(LT34-1&lt;=0,0,IF($C$37=Motors!$C$29,MAX(MAX(NL$8:NL34)*-1,NL34-$C$39),MAX(0,MAX(NL$8:NL34)*-1,NL34-$C$39))))</f>
        <v>10.955329391627735</v>
      </c>
      <c r="NM35" s="260">
        <f>IF(PE34=0,MIN('Drive Train'!$F$35-FW34*$C$19*'Drive Train'!$F$39,NM34+$C$39)-$C$7,IF(LU34-1&lt;=0,0,IF($C$37=Motors!$C$29,MAX(MAX(NM$8:NM34)*-1,NM34-$C$39),MAX(0,MAX(NM$8:NM34)*-1,NM34-$C$39))))</f>
        <v>11.54003535319481</v>
      </c>
      <c r="NN35" s="260">
        <f>IF(PF34=0,MIN('Drive Train'!$F$35-FX34*$C$19*'Drive Train'!$F$39,NN34+$C$39)-$C$7,IF(LV34-1&lt;=0,0,IF($C$37=Motors!$C$29,MAX(MAX(NN$8:NN34)*-1,NN34-$C$39),MAX(0,MAX(NN$8:NN34)*-1,NN34-$C$39))))</f>
        <v>11.839150876071564</v>
      </c>
      <c r="NO35" s="260">
        <f>IF(PG34=0,MIN('Drive Train'!$F$35-FY34*$C$19*'Drive Train'!$F$39,NO34+$C$39)-$C$7,IF(LW34-1&lt;=0,0,IF($C$37=Motors!$C$29,MAX(MAX(NO$8:NO34)*-1,NO34-$C$39),MAX(0,MAX(NO$8:NO34)*-1,NO34-$C$39))))</f>
        <v>11.956599460971226</v>
      </c>
      <c r="NP35" s="260">
        <f>IF(PH34=0,MIN('Drive Train'!$F$35-FZ34*$C$19*'Drive Train'!$F$39,NP34+$C$39)-$C$7,IF(LX34-1&lt;=0,0,IF($C$37=Motors!$C$29,MAX(MAX(NP$8:NP34)*-1,NP34-$C$39),MAX(0,MAX(NP$8:NP34)*-1,NP34-$C$39))))</f>
        <v>11.995011389615065</v>
      </c>
      <c r="NQ35" s="260">
        <f>IF(PI34=0,MIN('Drive Train'!$F$35-GA34*$C$19*'Drive Train'!$F$39,NQ34+$C$39)-$C$7,IF(LY34-1&lt;=0,0,IF($C$37=Motors!$C$29,MAX(MAX(NQ$8:NQ34)*-1,NQ34-$C$39),MAX(0,MAX(NQ$8:NQ34)*-1,NQ34-$C$39))))</f>
        <v>12.005139071699498</v>
      </c>
      <c r="NR35" s="260">
        <f>IF(PJ34=0,MIN('Drive Train'!$F$35-GB34*$C$19*'Drive Train'!$F$39,NR34+$C$39)-$C$7,IF(LZ34-1&lt;=0,0,IF($C$37=Motors!$C$29,MAX(MAX(NR$8:NR34)*-1,NR34-$C$39),MAX(0,MAX(NR$8:NR34)*-1,NR34-$C$39))))</f>
        <v>11.036287315530467</v>
      </c>
      <c r="NS35" s="260">
        <f>IF(PK34=0,MIN('Drive Train'!$F$35-GC34*$C$19*'Drive Train'!$F$39,NS34+$C$39)-$C$7,IF(MA34-1&lt;=0,0,IF($C$37=Motors!$C$29,MAX(MAX(NS$8:NS34)*-1,NS34-$C$39),MAX(0,MAX(NS$8:NS34)*-1,NS34-$C$39))))</f>
        <v>10.818005495928183</v>
      </c>
      <c r="NT35" s="260">
        <f>IF(PL34=0,MIN('Drive Train'!$F$35-GD34*$C$19*'Drive Train'!$F$39,NT34+$C$39)-$C$7,IF(MB34-1&lt;=0,0,IF($C$37=Motors!$C$29,MAX(MAX(NT$8:NT34)*-1,NT34-$C$39),MAX(0,MAX(NT$8:NT34)*-1,NT34-$C$39))))</f>
        <v>11.100993812355547</v>
      </c>
      <c r="NU35" s="260">
        <f>IF(PM34=0,MIN('Drive Train'!$F$35-GE34*$C$19*'Drive Train'!$F$39,NU34+$C$39)-$C$7,IF(MC34-1&lt;=0,0,IF($C$37=Motors!$C$29,MAX(MAX(NU$8:NU34)*-1,NU34-$C$39),MAX(0,MAX(NU$8:NU34)*-1,NU34-$C$39))))</f>
        <v>11.480460126345928</v>
      </c>
      <c r="NV35" s="260">
        <f>IF(PN34=0,MIN('Drive Train'!$F$35-GF34*$C$19*'Drive Train'!$F$39,NV34+$C$39)-$C$7,IF(MD34-1&lt;=0,0,IF($C$37=Motors!$C$29,MAX(MAX(NV$8:NV34)*-1,NV34-$C$39),MAX(0,MAX(NV$8:NV34)*-1,NV34-$C$39))))</f>
        <v>11.636794801786339</v>
      </c>
      <c r="NW35" s="260">
        <f>IF(PO34=0,MIN('Drive Train'!$F$35-GG34*$C$19*'Drive Train'!$F$39,NW34+$C$39)-$C$7,IF(ME34-1&lt;=0,0,IF($C$37=Motors!$C$29,MAX(MAX(NW$8:NW34)*-1,NW34-$C$39),MAX(0,MAX(NW$8:NW34)*-1,NW34-$C$39))))</f>
        <v>11.713468552905669</v>
      </c>
      <c r="NX35" s="260">
        <f>IF(PP34=0,MIN('Drive Train'!$F$35-GH34*$C$19*'Drive Train'!$F$39,NX34+$C$39)-$C$7,IF(MF34-1&lt;=0,0,IF($C$37=Motors!$C$29,MAX(MAX(NX$8:NX34)*-1,NX34-$C$39),MAX(0,MAX(NX$8:NX34)*-1,NX34-$C$39))))</f>
        <v>11.75455594924596</v>
      </c>
      <c r="NY35" s="260">
        <f>IF(PQ34=0,MIN('Drive Train'!$F$35-GI34*$C$19*'Drive Train'!$F$39,NY34+$C$39)-$C$7,IF(MG34-1&lt;=0,0,IF($C$37=Motors!$C$29,MAX(MAX(NY$8:NY34)*-1,NY34-$C$39),MAX(0,MAX(NY$8:NY34)*-1,NY34-$C$39))))</f>
        <v>11.778432215427756</v>
      </c>
      <c r="NZ35" s="260">
        <f>IF(PR34=0,MIN('Drive Train'!$F$35-GJ34*$C$19*'Drive Train'!$F$39,NZ34+$C$39)-$C$7,IF(MH34-1&lt;=0,0,IF($C$37=Motors!$C$29,MAX(MAX(NZ$8:NZ34)*-1,NZ34-$C$39),MAX(0,MAX(NZ$8:NZ34)*-1,NZ34-$C$39))))</f>
        <v>11.791808809816944</v>
      </c>
      <c r="OA35" s="260">
        <f>IF(PS34=0,MIN('Drive Train'!$F$35-GK34*$C$19*'Drive Train'!$F$39,OA34+$C$39)-$C$7,IF(MI34-1&lt;=0,0,IF($C$37=Motors!$C$29,MAX(MAX(OA$8:OA34)*-1,OA34-$C$39),MAX(0,MAX(OA$8:OA34)*-1,OA34-$C$39))))</f>
        <v>11.79478284055156</v>
      </c>
      <c r="OB35" s="61">
        <f t="shared" si="212"/>
        <v>1.0800000000000003</v>
      </c>
      <c r="OC35" s="260">
        <f>'Drive Train'!$F$35-(FQ35*$C$13)*$C$19*'Drive Train'!$F$39</f>
        <v>12.106371868211482</v>
      </c>
      <c r="OD35" s="260">
        <f>'Drive Train'!$F$35-(FR35*$C$13)*$C$19*'Drive Train'!$F$39</f>
        <v>8.9200238892198165</v>
      </c>
      <c r="OE35" s="260">
        <f>'Drive Train'!$F$35-(FS35*$C$13)*$C$19*'Drive Train'!$F$39</f>
        <v>9.3688832658153807</v>
      </c>
      <c r="OF35" s="260">
        <f>'Drive Train'!$F$35-(FT35*$C$13)*$C$19*'Drive Train'!$F$39</f>
        <v>10.068961747063184</v>
      </c>
      <c r="OG35" s="260">
        <f>'Drive Train'!$F$35-(FU35*$C$13)*$C$19*'Drive Train'!$F$39</f>
        <v>10.8564190640171</v>
      </c>
      <c r="OH35" s="260">
        <f>'Drive Train'!$F$35-(FV35*$C$13)*$C$19*'Drive Train'!$F$39</f>
        <v>11.51849093373291</v>
      </c>
      <c r="OI35" s="260">
        <f>'Drive Train'!$F$35-(FW35*$C$13)*$C$19*'Drive Train'!$F$39</f>
        <v>11.933742747633168</v>
      </c>
      <c r="OJ35" s="260">
        <f>'Drive Train'!$F$35-(FX35*$C$13)*$C$19*'Drive Train'!$F$39</f>
        <v>12.135617122188499</v>
      </c>
      <c r="OK35" s="260">
        <f>'Drive Train'!$F$35-(FY35*$C$13)*$C$19*'Drive Train'!$F$39</f>
        <v>12.210644859637906</v>
      </c>
      <c r="OL35" s="260">
        <f>'Drive Train'!$F$35-(FZ35*$C$13)*$C$19*'Drive Train'!$F$39</f>
        <v>12.233748629168689</v>
      </c>
      <c r="OM35" s="260">
        <f>'Drive Train'!$F$35-(GA35*$C$13)*$C$19*'Drive Train'!$F$39</f>
        <v>12.239448434319581</v>
      </c>
      <c r="ON35" s="260">
        <f>'Drive Train'!$F$35-(GB35*$C$13)*$C$19*'Drive Train'!$F$39</f>
        <v>11.528649632182931</v>
      </c>
      <c r="OO35" s="260">
        <f>'Drive Train'!$F$35-(GC35*$C$13)*$C$19*'Drive Train'!$F$39</f>
        <v>11.368631250905205</v>
      </c>
      <c r="OP35" s="260">
        <f>'Drive Train'!$F$35-(GD35*$C$13)*$C$19*'Drive Train'!$F$39</f>
        <v>11.657355655240401</v>
      </c>
      <c r="OQ35" s="260">
        <f>'Drive Train'!$F$35-(GE35*$C$13)*$C$19*'Drive Train'!$F$39</f>
        <v>11.90508324853219</v>
      </c>
      <c r="OR35" s="260">
        <f>'Drive Train'!$F$35-(GF35*$C$13)*$C$19*'Drive Train'!$F$39</f>
        <v>12.005656306498084</v>
      </c>
      <c r="OS35" s="260">
        <f>'Drive Train'!$F$35-(GG35*$C$13)*$C$19*'Drive Train'!$F$39</f>
        <v>12.054668012069616</v>
      </c>
      <c r="OT35" s="260">
        <f>'Drive Train'!$F$35-(GH35*$C$13)*$C$19*'Drive Train'!$F$39</f>
        <v>12.080845695438802</v>
      </c>
      <c r="OU35" s="260">
        <f>'Drive Train'!$F$35-(GI35*$C$13)*$C$19*'Drive Train'!$F$39</f>
        <v>12.096029874053283</v>
      </c>
      <c r="OV35" s="260">
        <f>'Drive Train'!$F$35-(GJ35*$C$13)*$C$19*'Drive Train'!$F$39</f>
        <v>12.104527747415872</v>
      </c>
      <c r="OW35" s="260">
        <f>'Drive Train'!$F$35-(GK35*$C$13)*$C$19*'Drive Train'!$F$39</f>
        <v>12.106416206298222</v>
      </c>
      <c r="OX35" s="61">
        <f t="shared" si="213"/>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7">
        <f t="shared" si="214"/>
        <v>1.0800000000000003</v>
      </c>
      <c r="PU35" s="57">
        <f t="shared" si="215"/>
        <v>9.1131420862192751</v>
      </c>
      <c r="PV35" s="57">
        <f t="shared" si="216"/>
        <v>4.9370828045095694</v>
      </c>
      <c r="PW35" s="57">
        <f t="shared" si="217"/>
        <v>6.7118311651862363</v>
      </c>
      <c r="PX35" s="57">
        <f t="shared" si="218"/>
        <v>8.0685117155721962</v>
      </c>
      <c r="PY35" s="57">
        <f t="shared" si="219"/>
        <v>8.9645317405608029</v>
      </c>
      <c r="PZ35" s="57">
        <f t="shared" si="220"/>
        <v>9.3812969307306169</v>
      </c>
      <c r="QA35" s="57">
        <f t="shared" si="221"/>
        <v>9.3288986246074526</v>
      </c>
      <c r="QB35" s="57">
        <f t="shared" si="222"/>
        <v>9.0272030558072718</v>
      </c>
      <c r="QC35" s="57">
        <f t="shared" si="223"/>
        <v>8.5515951062609741</v>
      </c>
      <c r="QD35" s="57">
        <f t="shared" si="224"/>
        <v>8.0478357947884547</v>
      </c>
      <c r="QE35" s="57">
        <f t="shared" si="225"/>
        <v>7.5579924925308299</v>
      </c>
      <c r="QF35" s="57">
        <f t="shared" si="226"/>
        <v>4.6220963245367317</v>
      </c>
      <c r="QG35" s="57">
        <f t="shared" si="227"/>
        <v>5.6607463154440651</v>
      </c>
      <c r="QH35" s="57">
        <f t="shared" si="228"/>
        <v>6.6699232806281072</v>
      </c>
      <c r="QI35" s="57">
        <f t="shared" si="229"/>
        <v>7.4655904814151679</v>
      </c>
      <c r="QJ35" s="57">
        <f t="shared" si="230"/>
        <v>8.037930916888115</v>
      </c>
      <c r="QK35" s="57">
        <f t="shared" si="231"/>
        <v>8.4480578007867955</v>
      </c>
      <c r="QL35" s="57">
        <f t="shared" si="232"/>
        <v>8.7375607144027914</v>
      </c>
      <c r="QM35" s="57">
        <f t="shared" si="233"/>
        <v>8.9417859088530793</v>
      </c>
      <c r="QN35" s="57">
        <f t="shared" si="234"/>
        <v>9.0746879319446681</v>
      </c>
      <c r="QO35" s="57">
        <f t="shared" si="235"/>
        <v>9.110838545646585</v>
      </c>
      <c r="QP35" s="61">
        <f t="shared" si="236"/>
        <v>1.0800000000000003</v>
      </c>
      <c r="QQ35" s="57">
        <f>MIN(FQ35,$C$16)*$C$17*1000/60/60/$C$21</f>
        <v>7.2651991590486839E-2</v>
      </c>
      <c r="QR35" s="57">
        <f>MIN(FR35,$C$16)*$C$17*1000/60/60/$C$21</f>
        <v>0.86104554626800189</v>
      </c>
      <c r="QS35" s="57">
        <f>MIN(FS35,$C$16)*$C$17*1000/60/60/$C$21</f>
        <v>0.74998490825931341</v>
      </c>
      <c r="QT35" s="57">
        <f>MIN(FT35,$C$16)*$C$17*1000/60/60/$C$21</f>
        <v>0.57676548400833927</v>
      </c>
      <c r="QU35" s="57">
        <f>MIN(FU35,$C$16)*$C$17*1000/60/60/$C$21</f>
        <v>0.38192603854809171</v>
      </c>
      <c r="QV35" s="57">
        <f>MIN(FV35,$C$16)*$C$17*1000/60/60/$C$21</f>
        <v>0.21811053620536996</v>
      </c>
      <c r="QW35" s="57">
        <f>MIN(FW35,$C$16)*$C$17*1000/60/60/$C$21</f>
        <v>0.11536536969950913</v>
      </c>
      <c r="QX35" s="57">
        <f>MIN(FX35,$C$16)*$C$17*1000/60/60/$C$21</f>
        <v>6.5415879937771704E-2</v>
      </c>
      <c r="QY35" s="57">
        <f>MIN(FY35,$C$16)*$C$17*1000/60/60/$C$21</f>
        <v>4.6851873427137175E-2</v>
      </c>
      <c r="QZ35" s="57">
        <f>MIN(FZ35,$C$16)*$C$17*1000/60/60/$C$21</f>
        <v>4.1135340547828324E-2</v>
      </c>
      <c r="RA35" s="57">
        <f>MIN(GA35,$C$16)*$C$17*1000/60/60/$C$21</f>
        <v>3.9725045855124104E-2</v>
      </c>
      <c r="RB35" s="57">
        <f>MIN(GB35,$C$16)*$C$17*1000/60/60/$C$21</f>
        <v>0.21559698387689985</v>
      </c>
      <c r="RC35" s="57">
        <f>MIN(GC35,$C$16)*$C$17*1000/60/60/$C$21</f>
        <v>0.25519010467258041</v>
      </c>
      <c r="RD35" s="57">
        <f>MIN(GD35,$C$16)*$C$17*1000/60/60/$C$21</f>
        <v>0.18375143540080557</v>
      </c>
      <c r="RE35" s="57">
        <f>MIN(GE35,$C$16)*$C$17*1000/60/60/$C$21</f>
        <v>0.12245654885522968</v>
      </c>
      <c r="RF35" s="57">
        <f>MIN(GF35,$C$16)*$C$17*1000/60/60/$C$21</f>
        <v>9.7571899972777335E-2</v>
      </c>
      <c r="RG35" s="57">
        <f>MIN(GG35,$C$16)*$C$17*1000/60/60/$C$21</f>
        <v>8.5445003277528478E-2</v>
      </c>
      <c r="RH35" s="57">
        <f>MIN(GH35,$C$16)*$C$17*1000/60/60/$C$21</f>
        <v>7.8967896263251111E-2</v>
      </c>
      <c r="RI35" s="57">
        <f>MIN(GI35,$C$16)*$C$17*1000/60/60/$C$21</f>
        <v>7.5210896515685258E-2</v>
      </c>
      <c r="RJ35" s="57">
        <f>MIN(GJ35,$C$16)*$C$17*1000/60/60/$C$21</f>
        <v>7.3108279779627458E-2</v>
      </c>
      <c r="RK35" s="57">
        <f>MIN(GK35,$C$16)*$C$17*1000/60/60/$C$21</f>
        <v>7.264102108066095E-2</v>
      </c>
      <c r="RL35" s="61">
        <f t="shared" si="237"/>
        <v>1.0800000000000003</v>
      </c>
      <c r="RM35" s="2">
        <f>IF(AND(LO35&gt;=LO$6*'Drive Train'!$AA$52,LO35&lt;=LO$6*'Drive Train'!$AA$53,KS35=0,JW35=0,EU35&gt;0),$C$17,0)</f>
        <v>0.04</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0.04</v>
      </c>
      <c r="RQ35" s="2">
        <f>IF(AND(LS35&gt;=LS$6*'Drive Train'!$AA$52,LS35&lt;=LS$6*'Drive Train'!$AA$53,KW35=0,KA35=0,EY35&gt;0),$C$17,0)</f>
        <v>0.04</v>
      </c>
      <c r="RR35" s="2">
        <f>IF(AND(LT35&gt;=LT$6*'Drive Train'!$AA$52,LT35&lt;=LT$6*'Drive Train'!$AA$53,KX35=0,KB35=0,EZ35&gt;0),$C$17,0)</f>
        <v>0.04</v>
      </c>
      <c r="RS35" s="2">
        <f>IF(AND(LU35&gt;=LU$6*'Drive Train'!$AA$52,LU35&lt;=LU$6*'Drive Train'!$AA$53,KY35=0,KC35=0,FA35&gt;0),$C$17,0)</f>
        <v>0.04</v>
      </c>
      <c r="RT35" s="2">
        <f>IF(AND(LV35&gt;=LV$6*'Drive Train'!$AA$52,LV35&lt;=LV$6*'Drive Train'!$AA$53,KZ35=0,KD35=0,FB35&gt;0),$C$17,0)</f>
        <v>0.04</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61">
        <f t="shared" si="238"/>
        <v>1.0800000000000003</v>
      </c>
      <c r="SI35" s="2">
        <f>IF(AND(EU35&lt;0,KS35=0,LO35&gt;=LO$6*'Drive Train'!$AA$52,LO35&lt;=LO$6*'Drive Train'!$AA$53,OY35=1,JW35=0),$C$17,0)</f>
        <v>0</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48">
        <f t="shared" si="239"/>
        <v>1.0800000000000003</v>
      </c>
    </row>
    <row r="36" spans="1:524" x14ac:dyDescent="0.2">
      <c r="A36" s="29"/>
      <c r="D36" s="5"/>
      <c r="E36" s="6"/>
      <c r="P36" s="5"/>
      <c r="R36" s="63">
        <f t="shared" si="114"/>
        <v>1.1200000000000003</v>
      </c>
      <c r="S36" s="2">
        <f>NG36/'Drive Train'!$F$35</f>
        <v>0.95391095357112721</v>
      </c>
      <c r="T36" s="2">
        <f>NH36/'Drive Train'!$F$35</f>
        <v>0.61129289131395881</v>
      </c>
      <c r="U36" s="2">
        <f>NI36/'Drive Train'!$F$35</f>
        <v>0.65955734041025604</v>
      </c>
      <c r="V36" s="2">
        <f>NJ36/'Drive Train'!$F$35</f>
        <v>0.73483459645840676</v>
      </c>
      <c r="W36" s="2">
        <f>NK36/'Drive Train'!$F$35</f>
        <v>0.81950742623839778</v>
      </c>
      <c r="X36" s="2">
        <f>NL36/'Drive Train'!$F$35</f>
        <v>0.89069794986375361</v>
      </c>
      <c r="Y36" s="2">
        <f>NM36/'Drive Train'!$F$35</f>
        <v>0.93534868254120107</v>
      </c>
      <c r="Z36" s="2">
        <f>NN36/'Drive Train'!$F$35</f>
        <v>0.95705560453639771</v>
      </c>
      <c r="AA36" s="2">
        <f>NO36/'Drive Train'!$F$35</f>
        <v>0.96512310318687156</v>
      </c>
      <c r="AB36" s="2">
        <f>NP36/'Drive Train'!$F$35</f>
        <v>0.96760737948050424</v>
      </c>
      <c r="AC36" s="2">
        <f>NQ36/'Drive Train'!$F$35</f>
        <v>0.9682202617547937</v>
      </c>
      <c r="AD36" s="2">
        <f>NR36/'Drive Train'!$F$35</f>
        <v>0.89179028303042274</v>
      </c>
      <c r="AE36" s="2">
        <f>NS36/'Drive Train'!$F$35</f>
        <v>0.87458400547367787</v>
      </c>
      <c r="AF36" s="2">
        <f>NT36/'Drive Train'!$F$35</f>
        <v>0.90562964034843019</v>
      </c>
      <c r="AG36" s="2">
        <f>NU36/'Drive Train'!$F$35</f>
        <v>0.93226701597120309</v>
      </c>
      <c r="AH36" s="2">
        <f>NV36/'Drive Train'!$F$35</f>
        <v>0.94308132327936389</v>
      </c>
      <c r="AI36" s="2">
        <f>NW36/'Drive Train'!$F$35</f>
        <v>0.9483513991472704</v>
      </c>
      <c r="AJ36" s="2">
        <f>NX36/'Drive Train'!$F$35</f>
        <v>0.95116620381062378</v>
      </c>
      <c r="AK36" s="2">
        <f>NY36/'Drive Train'!$F$35</f>
        <v>0.952798911188525</v>
      </c>
      <c r="AL36" s="2">
        <f>NZ36/'Drive Train'!$F$35</f>
        <v>0.95371266101245933</v>
      </c>
      <c r="AM36" s="2">
        <f>OA36/'Drive Train'!$F$35</f>
        <v>0.9539157211073358</v>
      </c>
      <c r="AN36" s="61">
        <f t="shared" si="115"/>
        <v>1.1200000000000003</v>
      </c>
      <c r="AO36" s="46">
        <f>LO36*12*60/(PI() * 'Drive Train'!$F$15)/S$6*ABS(S36)</f>
        <v>4527.5587675247962</v>
      </c>
      <c r="AP36" s="46">
        <f>LP36*12*60/(PI() * 'Drive Train'!$F$15)/T$6*ABS(T36)</f>
        <v>619.43468314005725</v>
      </c>
      <c r="AQ36" s="46">
        <f>LQ36*12*60/(PI() * 'Drive Train'!$F$15)/U$6*ABS(U36)</f>
        <v>1269.0433268129652</v>
      </c>
      <c r="AR36" s="46">
        <f>LR36*12*60/(PI() * 'Drive Train'!$F$15)/V$6*ABS(V36)</f>
        <v>2120.5759869928979</v>
      </c>
      <c r="AS36" s="46">
        <f>LS36*12*60/(PI() * 'Drive Train'!$F$15)/W$6*ABS(W36)</f>
        <v>3053.608013583319</v>
      </c>
      <c r="AT36" s="46">
        <f>LT36*12*60/(PI() * 'Drive Train'!$F$15)/X$6*ABS(X36)</f>
        <v>3840.2086476711893</v>
      </c>
      <c r="AU36" s="46">
        <f>LU36*12*60/(PI() * 'Drive Train'!$F$15)/Y$6*ABS(Y36)</f>
        <v>4328.3146037345041</v>
      </c>
      <c r="AV36" s="46">
        <f>LV36*12*60/(PI() * 'Drive Train'!$F$15)/Z$6*ABS(Z36)</f>
        <v>4560.8824706054793</v>
      </c>
      <c r="AW36" s="46">
        <f>LW36*12*60/(PI() * 'Drive Train'!$F$15)/AA$6*ABS(AA36)</f>
        <v>4645.2388135130468</v>
      </c>
      <c r="AX36" s="46">
        <f>LX36*12*60/(PI() * 'Drive Train'!$F$15)/AB$6*ABS(AB36)</f>
        <v>4670.5105101421386</v>
      </c>
      <c r="AY36" s="46">
        <f>LY36*12*60/(PI() * 'Drive Train'!$F$15)/AC$6*ABS(AC36)</f>
        <v>4676.5604677319325</v>
      </c>
      <c r="AZ36" s="46">
        <f>LZ36*12*60/(PI() * 'Drive Train'!$F$15)/AD$6*ABS(AD36)</f>
        <v>2835.0772940848719</v>
      </c>
      <c r="BA36" s="46">
        <f>MA36*12*60/(PI() * 'Drive Train'!$F$15)/AE$6*ABS(AE36)</f>
        <v>3405.166867797142</v>
      </c>
      <c r="BB36" s="46">
        <f>MB36*12*60/(PI() * 'Drive Train'!$F$15)/AF$6*ABS(AF36)</f>
        <v>4022.3072077478841</v>
      </c>
      <c r="BC36" s="46">
        <f>MC36*12*60/(PI() * 'Drive Train'!$F$15)/AG$6*ABS(AG36)</f>
        <v>4301.5676432650953</v>
      </c>
      <c r="BD36" s="46">
        <f>MD36*12*60/(PI() * 'Drive Train'!$F$15)/AH$6*ABS(AH36)</f>
        <v>4414.5974909864835</v>
      </c>
      <c r="BE36" s="46">
        <f>ME36*12*60/(PI() * 'Drive Train'!$F$15)/AI$6*ABS(AI36)</f>
        <v>4469.5980144164478</v>
      </c>
      <c r="BF36" s="46">
        <f>MF36*12*60/(PI() * 'Drive Train'!$F$15)/AJ$6*ABS(AJ36)</f>
        <v>4498.9515173686978</v>
      </c>
      <c r="BG36" s="46">
        <f>MG36*12*60/(PI() * 'Drive Train'!$F$15)/AK$6*ABS(AK36)</f>
        <v>4515.9703532214335</v>
      </c>
      <c r="BH36" s="46">
        <f>MH36*12*60/(PI() * 'Drive Train'!$F$15)/AL$6*ABS(AL36)</f>
        <v>4525.49258201456</v>
      </c>
      <c r="BI36" s="46">
        <f>MI36*12*60/(PI() * 'Drive Train'!$F$15)/AM$6*ABS(AM36)</f>
        <v>4527.6084436866568</v>
      </c>
      <c r="BJ36" s="61">
        <f t="shared" si="65"/>
        <v>1.1200000000000003</v>
      </c>
      <c r="BK36" s="2">
        <f>IF(OR(KS35=1,AND($C$37=Motors!$C$31,OY35=1)),0,IF(NG36=0,-(CG35+$C$15)/($C$14-$C$15)*$C$12,($C$11*S36-AO36)/($C$11*S36)*$C$12*S36))</f>
        <v>0.32361924966467115</v>
      </c>
      <c r="BL36" s="2">
        <f>IF(OR(KT35=1,AND($C$37=Motors!$C$31,OZ35=1)),0,IF(NH36=0,-(CH35+$C$15)/($C$14-$C$15)*$C$12,($C$11*T36-AP36)/($C$11*T36)*$C$12*T36))</f>
        <v>1.2242084347773896</v>
      </c>
      <c r="BM36" s="2">
        <f>IF(OR(KU35=1,AND($C$37=Motors!$C$31,PA35=1)),0,IF(NI36=0,-(CI35+$C$15)/($C$14-$C$15)*$C$12,($C$11*U36-AQ36)/($C$11*U36)*$C$12*U36))</f>
        <v>1.0531965140846404</v>
      </c>
      <c r="BN36" s="2">
        <f>IF(OR(KV35=1,AND($C$37=Motors!$C$31,PB35=1)),0,IF(NJ36=0,-(CJ35+$C$15)/($C$14-$C$15)*$C$12,($C$11*V36-AR36)/($C$11*V36)*$C$12*V36))</f>
        <v>0.85850283965762442</v>
      </c>
      <c r="BO36" s="2">
        <f>IF(OR(KW35=1,AND($C$37=Motors!$C$31,PC35=1)),0,IF(NK36=0,-(CK35+$C$15)/($C$14-$C$15)*$C$12,($C$11*W36-AS36)/($C$11*W36)*$C$12*W36))</f>
        <v>0.65055199534690233</v>
      </c>
      <c r="BP36" s="2">
        <f>IF(OR(KX35=1,AND($C$37=Motors!$C$31,PD35=1)),0,IF(NL36=0,-(CL35+$C$15)/($C$14-$C$15)*$C$12,($C$11*X36-AT36)/($C$11*X36)*$C$12*X36))</f>
        <v>0.47476205288280815</v>
      </c>
      <c r="BQ36" s="2">
        <f>IF(OR(KY35=1,AND($C$37=Motors!$C$31,PE35=1)),0,IF(NM36=0,-(CM35+$C$15)/($C$14-$C$15)*$C$12,($C$11*Y36-AU36)/($C$11*Y36)*$C$12*Y36))</f>
        <v>0.36684604146998667</v>
      </c>
      <c r="BR36" s="2">
        <f>IF(OR(KZ35=1,AND($C$37=Motors!$C$31,PF35=1)),0,IF(NN36=0,-(CN35+$C$15)/($C$14-$C$15)*$C$12,($C$11*Z36-AV36)/($C$11*Z36)*$C$12*Z36))</f>
        <v>0.31648795682057373</v>
      </c>
      <c r="BS36" s="2">
        <f>IF(OR(LA35=1,AND($C$37=Motors!$C$31,PG35=1)),0,IF(NO36=0,-(CO35+$C$15)/($C$14-$C$15)*$C$12,($C$11*AA36-AW36)/($C$11*AA36)*$C$12*AA36))</f>
        <v>0.29869839556307998</v>
      </c>
      <c r="BT36" s="2">
        <f>IF(OR(LB35=1,AND($C$37=Motors!$C$31,PH35=1)),0,IF(NP36=0,-(CP35+$C$15)/($C$14-$C$15)*$C$12,($C$11*AB36-AX36)/($C$11*AB36)*$C$12*AB36))</f>
        <v>0.29353434813359824</v>
      </c>
      <c r="BU36" s="2">
        <f>IF(OR(LC35=1,AND($C$37=Motors!$C$31,PI35=1)),0,IF(NQ36=0,-(CQ35+$C$15)/($C$14-$C$15)*$C$12,($C$11*AC36-AY36)/($C$11*AC36)*$C$12*AC36))</f>
        <v>0.29234264867042864</v>
      </c>
      <c r="BV36" s="2">
        <f>IF(OR(LD35=1,AND($C$37=Motors!$C$31,PJ35=1)),0,IF(NR36=0,-(CR35+$C$15)/($C$14-$C$15)*$C$12,($C$11*AD36-AZ36)/($C$11*AD36)*$C$12*AD36))</f>
        <v>0.92532335966613832</v>
      </c>
      <c r="BW36" s="2">
        <f>IF(OR(LE35=1,AND($C$37=Motors!$C$31,PK35=1)),0,IF(NS36=0,-(CS35+$C$15)/($C$14-$C$15)*$C$12,($C$11*AE36-BA36)/($C$11*AE36)*$C$12*AE36))</f>
        <v>0.62906749488698011</v>
      </c>
      <c r="BX36" s="2">
        <f>IF(OR(LF35=1,AND($C$37=Motors!$C$31,PL35=1)),0,IF(NT36=0,-(CT35+$C$15)/($C$14-$C$15)*$C$12,($C$11*AF36-BB36)/($C$11*AF36)*$C$12*AF36))</f>
        <v>0.43026512930490962</v>
      </c>
      <c r="BY36" s="2">
        <f>IF(OR(LG35=1,AND($C$37=Motors!$C$31,PM35=1)),0,IF(NU36=0,-(CU35+$C$15)/($C$14-$C$15)*$C$12,($C$11*AG36-BC36)/($C$11*AG36)*$C$12*AG36))</f>
        <v>0.37120135238555768</v>
      </c>
      <c r="BZ36" s="2">
        <f>IF(OR(LH35=1,AND($C$37=Motors!$C$31,PN35=1)),0,IF(NV36=0,-(CV35+$C$15)/($C$14-$C$15)*$C$12,($C$11*AH36-BD36)/($C$11*AH36)*$C$12*AH36))</f>
        <v>0.34737622086505021</v>
      </c>
      <c r="CA36" s="2">
        <f>IF(OR(LI35=1,AND($C$37=Motors!$C$31,PO35=1)),0,IF(NW36=0,-(CW35+$C$15)/($C$14-$C$15)*$C$12,($C$11*AI36-BE36)/($C$11*AI36)*$C$12*AI36))</f>
        <v>0.33580204886310799</v>
      </c>
      <c r="CB36" s="2">
        <f>IF(OR(LJ35=1,AND($C$37=Motors!$C$31,PP35=1)),0,IF(NX36=0,-(CX35+$C$15)/($C$14-$C$15)*$C$12,($C$11*AJ36-BF36)/($C$11*AJ36)*$C$12*AJ36))</f>
        <v>0.32963035015952907</v>
      </c>
      <c r="CC36" s="2">
        <f>IF(OR(LK35=1,AND($C$37=Motors!$C$31,PQ35=1)),0,IF(NY36=0,-(CY35+$C$15)/($C$14-$C$15)*$C$12,($C$11*AK36-BG36)/($C$11*AK36)*$C$12*AK36))</f>
        <v>0.32605382190347765</v>
      </c>
      <c r="CD36" s="2">
        <f>IF(OR(LL35=1,AND($C$37=Motors!$C$31,PR35=1)),0,IF(NZ36=0,-(CZ35+$C$15)/($C$14-$C$15)*$C$12,($C$11*AL36-BH36)/($C$11*AL36)*$C$12*AL36))</f>
        <v>0.32405328328057903</v>
      </c>
      <c r="CE36" s="2">
        <f>IF(OR(LM35=1,AND($C$37=Motors!$C$31,PS35=1)),0,IF(OA36=0,-(DA35+$C$15)/($C$14-$C$15)*$C$12,($C$11*AM36-BI36)/($C$11*AM36)*$C$12*AM36))</f>
        <v>0.32360881467189095</v>
      </c>
      <c r="CF36" s="61">
        <f t="shared" si="67"/>
        <v>1.1200000000000003</v>
      </c>
      <c r="CG36" s="57">
        <f>IF(AND(KS35=1,OY35=1),0,ABS(BK36/$C$12*($C$14-$C$15)+$C$15) *'Drive Train'!$AA$49 + CG35*(1-'Drive Train'!$AA$49))</f>
        <v>19.977860884637888</v>
      </c>
      <c r="CH36" s="57">
        <f>IF(AND(KT35=1,OZ35=1),0,ABS(BL36/$C$12*($C$14-$C$15)+$C$15) *'Drive Train'!$AA$49 + CH35*(1-'Drive Train'!$AA$49))</f>
        <v>67.922090116987164</v>
      </c>
      <c r="CI36" s="57">
        <f>IF(AND(KU35=1,PA35=1),0,ABS(BM36/$C$12*($C$14-$C$15)+$C$15) *'Drive Train'!$AA$49 + CI35*(1-'Drive Train'!$AA$49))</f>
        <v>58.818011517452014</v>
      </c>
      <c r="CJ36" s="57">
        <f>IF(AND(KV35=1,PB35=1),0,ABS(BN36/$C$12*($C$14-$C$15)+$C$15) *'Drive Train'!$AA$49 + CJ35*(1-'Drive Train'!$AA$49))</f>
        <v>48.453198891316674</v>
      </c>
      <c r="CK36" s="57">
        <f>IF(AND(KW35=1,PC35=1),0,ABS(BO36/$C$12*($C$14-$C$15)+$C$15) *'Drive Train'!$AA$49 + CK35*(1-'Drive Train'!$AA$49))</f>
        <v>37.382620748135913</v>
      </c>
      <c r="CL36" s="57">
        <f>IF(AND(KX35=1,PD35=1),0,ABS(BP36/$C$12*($C$14-$C$15)+$C$15) *'Drive Train'!$AA$49 + CL35*(1-'Drive Train'!$AA$49))</f>
        <v>28.0241769231802</v>
      </c>
      <c r="CM36" s="57">
        <f>IF(AND(KY35=1,PE35=1),0,ABS(BQ36/$C$12*($C$14-$C$15)+$C$15) *'Drive Train'!$AA$49 + CM35*(1-'Drive Train'!$AA$49))</f>
        <v>22.279104614356552</v>
      </c>
      <c r="CN36" s="57">
        <f>IF(AND(KZ35=1,PF35=1),0,ABS(BR36/$C$12*($C$14-$C$15)+$C$15) *'Drive Train'!$AA$49 + CN35*(1-'Drive Train'!$AA$49))</f>
        <v>19.5982157095766</v>
      </c>
      <c r="CO36" s="57">
        <f>IF(AND(LA35=1,PG35=1),0,ABS(BS36/$C$12*($C$14-$C$15)+$C$15) *'Drive Train'!$AA$49 + CO35*(1-'Drive Train'!$AA$49))</f>
        <v>18.65116147333741</v>
      </c>
      <c r="CP36" s="57">
        <f>IF(AND(LB35=1,PH35=1),0,ABS(BT36/$C$12*($C$14-$C$15)+$C$15) *'Drive Train'!$AA$49 + CP35*(1-'Drive Train'!$AA$49))</f>
        <v>18.376245587361264</v>
      </c>
      <c r="CQ36" s="57">
        <f>IF(AND(LC35=1,PI35=1),0,ABS(BU36/$C$12*($C$14-$C$15)+$C$15) *'Drive Train'!$AA$49 + CQ35*(1-'Drive Train'!$AA$49))</f>
        <v>18.312803661583398</v>
      </c>
      <c r="CR36" s="57">
        <f>IF(AND(LD35=1,PJ35=1),0,ABS(BV36/$C$12*($C$14-$C$15)+$C$15) *'Drive Train'!$AA$49 + CR35*(1-'Drive Train'!$AA$49))</f>
        <v>52.010490475172418</v>
      </c>
      <c r="CS36" s="57">
        <f>IF(AND(LE35=1,PK35=1),0,ABS(BW36/$C$12*($C$14-$C$15)+$C$15) *'Drive Train'!$AA$49 + CS35*(1-'Drive Train'!$AA$49))</f>
        <v>36.2388608273857</v>
      </c>
      <c r="CT36" s="57">
        <f>IF(AND(LF35=1,PL35=1),0,ABS(BX36/$C$12*($C$14-$C$15)+$C$15) *'Drive Train'!$AA$49 + CT35*(1-'Drive Train'!$AA$49))</f>
        <v>25.655315804904525</v>
      </c>
      <c r="CU36" s="57">
        <f>IF(AND(LG35=1,PM35=1),0,ABS(BY36/$C$12*($C$14-$C$15)+$C$15) *'Drive Train'!$AA$49 + CU35*(1-'Drive Train'!$AA$49))</f>
        <v>22.510966187164751</v>
      </c>
      <c r="CV36" s="57">
        <f>IF(AND(LH35=1,PN35=1),0,ABS(BZ36/$C$12*($C$14-$C$15)+$C$15) *'Drive Train'!$AA$49 + CV35*(1-'Drive Train'!$AA$49))</f>
        <v>21.242599226965119</v>
      </c>
      <c r="CW36" s="57">
        <f>IF(AND(LI35=1,PO35=1),0,ABS(CA36/$C$12*($C$14-$C$15)+$C$15) *'Drive Train'!$AA$49 + CW35*(1-'Drive Train'!$AA$49))</f>
        <v>20.626430651094086</v>
      </c>
      <c r="CX36" s="57">
        <f>IF(AND(LJ35=1,PP35=1),0,ABS(CB36/$C$12*($C$14-$C$15)+$C$15) *'Drive Train'!$AA$49 + CX35*(1-'Drive Train'!$AA$49))</f>
        <v>20.29787092343053</v>
      </c>
      <c r="CY36" s="57">
        <f>IF(AND(LK35=1,PQ35=1),0,ABS(CC36/$C$12*($C$14-$C$15)+$C$15) *'Drive Train'!$AA$49 + CY35*(1-'Drive Train'!$AA$49))</f>
        <v>20.107469024985971</v>
      </c>
      <c r="CZ36" s="57">
        <f>IF(AND(LL35=1,PR35=1),0,ABS(CD36/$C$12*($C$14-$C$15)+$C$15) *'Drive Train'!$AA$49 + CZ35*(1-'Drive Train'!$AA$49))</f>
        <v>20.00096732153456</v>
      </c>
      <c r="DA36" s="57">
        <f>IF(AND(LM35=1,PS35=1),0,ABS(CE36/$C$12*($C$14-$C$15)+$C$15) *'Drive Train'!$AA$49 + DA35*(1-'Drive Train'!$AA$49))</f>
        <v>19.977305361993199</v>
      </c>
      <c r="DB36" s="61">
        <f t="shared" si="116"/>
        <v>1.1200000000000003</v>
      </c>
      <c r="DC36" s="57">
        <f t="shared" si="68"/>
        <v>19.977860884637888</v>
      </c>
      <c r="DD36" s="57">
        <f t="shared" si="69"/>
        <v>67.922090116987164</v>
      </c>
      <c r="DE36" s="57">
        <f t="shared" si="70"/>
        <v>58.818011517452014</v>
      </c>
      <c r="DF36" s="57">
        <f t="shared" si="71"/>
        <v>48.453198891316674</v>
      </c>
      <c r="DG36" s="57">
        <f t="shared" si="72"/>
        <v>37.382620748135913</v>
      </c>
      <c r="DH36" s="57">
        <f t="shared" si="73"/>
        <v>28.0241769231802</v>
      </c>
      <c r="DI36" s="57">
        <f t="shared" si="74"/>
        <v>22.279104614356552</v>
      </c>
      <c r="DJ36" s="57">
        <f t="shared" si="75"/>
        <v>19.5982157095766</v>
      </c>
      <c r="DK36" s="57">
        <f t="shared" si="76"/>
        <v>18.65116147333741</v>
      </c>
      <c r="DL36" s="57">
        <f t="shared" si="77"/>
        <v>18.376245587361264</v>
      </c>
      <c r="DM36" s="57">
        <f t="shared" si="78"/>
        <v>18.312803661583398</v>
      </c>
      <c r="DN36" s="57">
        <f t="shared" si="79"/>
        <v>25</v>
      </c>
      <c r="DO36" s="57">
        <f t="shared" si="80"/>
        <v>30</v>
      </c>
      <c r="DP36" s="57">
        <f t="shared" si="81"/>
        <v>25.655315804904525</v>
      </c>
      <c r="DQ36" s="57">
        <f t="shared" si="82"/>
        <v>22.510966187164751</v>
      </c>
      <c r="DR36" s="57">
        <f t="shared" si="83"/>
        <v>21.242599226965119</v>
      </c>
      <c r="DS36" s="57">
        <f t="shared" si="84"/>
        <v>20.626430651094086</v>
      </c>
      <c r="DT36" s="57">
        <f t="shared" si="85"/>
        <v>20.29787092343053</v>
      </c>
      <c r="DU36" s="57">
        <f t="shared" si="86"/>
        <v>20.107469024985971</v>
      </c>
      <c r="DV36" s="57">
        <f t="shared" si="87"/>
        <v>20.00096732153456</v>
      </c>
      <c r="DW36" s="57">
        <f t="shared" si="88"/>
        <v>19.977305361993199</v>
      </c>
      <c r="DX36" s="61">
        <f t="shared" si="117"/>
        <v>1.1200000000000003</v>
      </c>
      <c r="DY36" s="2">
        <f>IF(OY36=0,($C$23/0.4536*IF(ISNA(MK35),'Drive Train'!$F$16,'Drive Train'!$F$17)*4.448*$C$24*S$6)*SIGN(BK36),BK36)</f>
        <v>4.5236871680000004</v>
      </c>
      <c r="DZ36" s="2">
        <f>IF(OZ36=0,($C$23/0.4536*IF(ISNA(ML35),'Drive Train'!$F$16,'Drive Train'!$F$17)*4.448*$C$24*$C$21*T$6)*SIGN(BL36),BL36)</f>
        <v>14.225645600594998</v>
      </c>
      <c r="EA36" s="2">
        <f>IF(PA36=0,($C$23/0.4536*IF(ISNA(MM35),'Drive Train'!$F$16,'Drive Train'!$F$17)*4.448*$C$24*$C$21*U$6)*SIGN(BM36),BM36)</f>
        <v>9.8485238773349995</v>
      </c>
      <c r="EB36" s="2">
        <f>IF(PB36=0,($C$23/0.4536*IF(ISNA(MN35),'Drive Train'!$F$16,'Drive Train'!$F$17)*4.448*$C$24*$C$21*V$6)*SIGN(BN36),BN36)</f>
        <v>7.5312241414914709</v>
      </c>
      <c r="EC36" s="2">
        <f>IF(PC36=0,($C$23/0.4536*IF(ISNA(MO35),'Drive Train'!$F$16,'Drive Train'!$F$17)*4.448*$C$24*$C$21*W$6)*SIGN(BO36),BO36)</f>
        <v>6.0967052573978577</v>
      </c>
      <c r="ED36" s="2">
        <f>IF(PD36=0,($C$23/0.4536*IF(ISNA(MP35),'Drive Train'!$F$16,'Drive Train'!$F$17)*4.448*$C$24*$C$21*X$6)*SIGN(BP36),BP36)</f>
        <v>5.1212324162142009</v>
      </c>
      <c r="EE36" s="2">
        <f>IF(PE36=0,($C$23/0.4536*IF(ISNA(MQ35),'Drive Train'!$F$16,'Drive Train'!$F$17)*4.448*$C$24*$C$21*Y$6)*SIGN(BQ36),BQ36)</f>
        <v>4.4148555312191382</v>
      </c>
      <c r="EF36" s="2">
        <f>IF(PF36=0,($C$23/0.4536*IF(ISNA(MR35),'Drive Train'!$F$16,'Drive Train'!$F$17)*4.448*$C$24*$C$21*Z$6)*SIGN(BR36),BR36)</f>
        <v>3.8797215274349997</v>
      </c>
      <c r="EG36" s="2">
        <f>IF(PG36=0,($C$23/0.4536*IF(ISNA(MS35),'Drive Train'!$F$16,'Drive Train'!$F$17)*4.448*$C$24*$C$21*AA$6)*SIGN(BS36),BS36)</f>
        <v>3.4602921731177019</v>
      </c>
      <c r="EH36" s="2">
        <f>IF(PH36=0,($C$23/0.4536*IF(ISNA(MT35),'Drive Train'!$F$16,'Drive Train'!$F$17)*4.448*$C$24*$C$21*AB$6)*SIGN(BT36),BT36)</f>
        <v>3.1227026928135362</v>
      </c>
      <c r="EI36" s="2">
        <f>IF(PI36=0,($C$23/0.4536*IF(ISNA(MU35),'Drive Train'!$F$16,'Drive Train'!$F$17)*4.448*$C$24*$C$21*AC$6)*SIGN(BU36),BU36)</f>
        <v>2.8451291201189992</v>
      </c>
      <c r="EJ36" s="2">
        <f>IF(PJ36=0,($C$23/0.4536*IF(ISNA(MV35),'Drive Train'!$F$16,'Drive Train'!$F$17)*4.448*$C$24*$C$21*AD$6)*SIGN(BV36),BV36)</f>
        <v>3.9831807681666</v>
      </c>
      <c r="EK36" s="2">
        <f>IF(PK36=0,($C$23/0.4536*IF(ISNA(MW35),'Drive Train'!$F$16,'Drive Train'!$F$17)*4.448*$C$24*$C$21*AE$6)*SIGN(BW36),BW36)</f>
        <v>3.9831807681666</v>
      </c>
      <c r="EL36" s="2">
        <f>IF(PL36=0,($C$23/0.4536*IF(ISNA(MX35),'Drive Train'!$F$16,'Drive Train'!$F$17)*4.448*$C$24*$C$21*AF$6)*SIGN(BX36),BX36)</f>
        <v>3.9831807681666</v>
      </c>
      <c r="EM36" s="2">
        <f>IF(PM36=0,($C$23/0.4536*IF(ISNA(MY35),'Drive Train'!$F$16,'Drive Train'!$F$17)*4.448*$C$24*$C$21*AG$6)*SIGN(BY36),BY36)</f>
        <v>3.9831807681666</v>
      </c>
      <c r="EN36" s="2">
        <f>IF(PN36=0,($C$23/0.4536*IF(ISNA(MZ35),'Drive Train'!$F$16,'Drive Train'!$F$17)*4.448*$C$24*$C$21*AH$6)*SIGN(BZ36),BZ36)</f>
        <v>3.9831807681666</v>
      </c>
      <c r="EO36" s="2">
        <f>IF(PO36=0,($C$23/0.4536*IF(ISNA(NA35),'Drive Train'!$F$16,'Drive Train'!$F$17)*4.448*$C$24*$C$21*AI$6)*SIGN(CA36),CA36)</f>
        <v>3.9831807681666</v>
      </c>
      <c r="EP36" s="2">
        <f>IF(PP36=0,($C$23/0.4536*IF(ISNA(NB35),'Drive Train'!$F$16,'Drive Train'!$F$17)*4.448*$C$24*$C$21*AJ$6)*SIGN(CB36),CB36)</f>
        <v>3.9831807681666</v>
      </c>
      <c r="EQ36" s="2">
        <f>IF(PQ36=0,($C$23/0.4536*IF(ISNA(NC35),'Drive Train'!$F$16,'Drive Train'!$F$17)*4.448*$C$24*$C$21*AK$6)*SIGN(CC36),CC36)</f>
        <v>3.9831807681666</v>
      </c>
      <c r="ER36" s="2">
        <f>IF(PR36=0,($C$23/0.4536*IF(ISNA(ND35),'Drive Train'!$F$16,'Drive Train'!$F$17)*4.448*$C$24*$C$21*AL$6)*SIGN(CD36),CD36)</f>
        <v>3.9831807681666</v>
      </c>
      <c r="ES36" s="2">
        <f>IF(PS36=0,($C$23/0.4536*IF(ISNA(NE35),'Drive Train'!$F$16,'Drive Train'!$F$17)*4.448*$C$24*$C$21*AM$6)*SIGN(CE36),CE36)</f>
        <v>3.9831807681666</v>
      </c>
      <c r="ET36" s="61">
        <f t="shared" si="89"/>
        <v>1.1200000000000003</v>
      </c>
      <c r="EU36" s="259">
        <f>MAX(MIN(IF(AND(OY35=1,NG36&lt;0),-1,1)*(DC36-$C$15)/($C$14-$C$15)*$C$12*$C$21-$C$33*LO36/AO$6 -  OY35*$C$33/$C$21,DY35/$C$19),MAX(EU$8:EU35)*-1)</f>
        <v>3.225284460507144E-2</v>
      </c>
      <c r="EV36" s="259">
        <f>MAX(MIN(IF(AND(OZ35=1,NH36&lt;0),-1,1)*(DD36-$C$15)/($C$14-$C$15)*$C$12*$C$21-$C$33*LP36/AP$6 -  OZ35*$C$33/$C$21,DZ35/$C$19),MAX(EV$8:EV35)*-1)</f>
        <v>1.0239853189493278</v>
      </c>
      <c r="EW36" s="259">
        <f>MAX(MIN(IF(AND(PA35=1,NI36&lt;0),-1,1)*(DE36-$C$15)/($C$14-$C$15)*$C$12*$C$21-$C$33*LQ36/AQ$6 -  PA35*$C$33/$C$21,EA35/$C$19),MAX(EW$8:EW35)*-1)</f>
        <v>0.82491634906112987</v>
      </c>
      <c r="EX36" s="259">
        <f>MAX(MIN(IF(AND(PB35=1,NJ36&lt;0),-1,1)*(DF36-$C$15)/($C$14-$C$15)*$C$12*$C$21-$C$33*LR36/AR$6 -  PB35*$C$33/$C$21,EB35/$C$19),MAX(EX$8:EX35)*-1)</f>
        <v>0.60228315473197491</v>
      </c>
      <c r="EY36" s="259">
        <f>MAX(MIN(IF(AND(PC35=1,NK36&lt;0),-1,1)*(DG36-$C$15)/($C$14-$C$15)*$C$12*$C$21-$C$33*LS36/AS$6 -  PC35*$C$33/$C$21,EC35/$C$19),MAX(EY$8:EY35)*-1)</f>
        <v>0.3744370739910986</v>
      </c>
      <c r="EZ36" s="259">
        <f>MAX(MIN(IF(AND(PD35=1,NL36&lt;0),-1,1)*(DH36-$C$15)/($C$14-$C$15)*$C$12*$C$21-$C$33*LT36/AT$6 -  PD35*$C$33/$C$21,ED35/$C$19),MAX(EZ$8:EZ35)*-1)</f>
        <v>0.18848857674735528</v>
      </c>
      <c r="FA36" s="259">
        <f>MAX(MIN(IF(AND(PE35=1,NM36&lt;0),-1,1)*(DI36-$C$15)/($C$14-$C$15)*$C$12*$C$21-$C$33*LU36/AU$6 -  PE35*$C$33/$C$21,EE35/$C$19),MAX(FA$8:FA35)*-1)</f>
        <v>7.664107145995902E-2</v>
      </c>
      <c r="FB36" s="259">
        <f>MAX(MIN(IF(AND(PF35=1,NN36&lt;0),-1,1)*(DJ36-$C$15)/($C$14-$C$15)*$C$12*$C$21-$C$33*LV36/AV$6 -  PF35*$C$33/$C$21,EF35/$C$19),MAX(FB$8:FB35)*-1)</f>
        <v>2.4950128577749531E-2</v>
      </c>
      <c r="FC36" s="259">
        <f>MAX(MIN(IF(AND(PG35=1,NO36&lt;0),-1,1)*(DK36-$C$15)/($C$14-$C$15)*$C$12*$C$21-$C$33*LW36/AW$6 -  PG35*$C$33/$C$21,EG35/$C$19),MAX(FC$8:FC35)*-1)</f>
        <v>6.7534737180341975E-3</v>
      </c>
      <c r="FD36" s="259">
        <f>MAX(MIN(IF(AND(PH35=1,NP36&lt;0),-1,1)*(DL36-$C$15)/($C$14-$C$15)*$C$12*$C$21-$C$33*LX36/AX$6 -  PH35*$C$33/$C$21,EH35/$C$19),MAX(FD$8:FD35)*-1)</f>
        <v>1.4738281520543794E-3</v>
      </c>
      <c r="FE36" s="259">
        <f>MAX(MIN(IF(AND(PI35=1,NQ36&lt;0),-1,1)*(DM36-$C$15)/($C$14-$C$15)*$C$12*$C$21-$C$33*LY36/AY$6 -  PI35*$C$33/$C$21,EI35/$C$19),MAX(FE$8:FE35)*-1)</f>
        <v>2.5451099816226064E-4</v>
      </c>
      <c r="FF36" s="259">
        <f>MAX(MIN(IF(AND(PJ35=1,NR36&lt;0),-1,1)*(DN36-$C$15)/($C$14-$C$15)*$C$12*$C$21-$C$33*LZ36/AZ$6 -  PJ35*$C$33/$C$21,EJ35/$C$19),MAX(FF$8:FF35)*-1)</f>
        <v>0.1987585418776763</v>
      </c>
      <c r="FG36" s="259">
        <f>MAX(MIN(IF(AND(PK35=1,NS36&lt;0),-1,1)*(DO36-$C$15)/($C$14-$C$15)*$C$12*$C$21-$C$33*MA36/BA$6 -  PK35*$C$33/$C$21,EK35/$C$19),MAX(FG$8:FG35)*-1)</f>
        <v>0.24342237906732969</v>
      </c>
      <c r="FH36" s="259">
        <f>MAX(MIN(IF(AND(PL35=1,NT36&lt;0),-1,1)*(DP36-$C$15)/($C$14-$C$15)*$C$12*$C$21-$C$33*MB36/BB$6 -  PL35*$C$33/$C$21,EL35/$C$19),MAX(FH$8:FH35)*-1)</f>
        <v>0.14238758066798587</v>
      </c>
      <c r="FI36" s="259">
        <f>MAX(MIN(IF(AND(PM35=1,NU36&lt;0),-1,1)*(DQ36-$C$15)/($C$14-$C$15)*$C$12*$C$21-$C$33*MC36/BC$6 -  PM35*$C$33/$C$21,EM35/$C$19),MAX(FI$8:FI35)*-1)</f>
        <v>8.1189095144389128E-2</v>
      </c>
      <c r="FJ36" s="259">
        <f>MAX(MIN(IF(AND(PN35=1,NV36&lt;0),-1,1)*(DR36-$C$15)/($C$14-$C$15)*$C$12*$C$21-$C$33*MD36/BD$6 -  PN35*$C$33/$C$21,EN35/$C$19),MAX(FJ$8:FJ35)*-1)</f>
        <v>5.6646612717921402E-2</v>
      </c>
      <c r="FK36" s="259">
        <f>MAX(MIN(IF(AND(PO35=1,NW36&lt;0),-1,1)*(DS36-$C$15)/($C$14-$C$15)*$C$12*$C$21-$C$33*ME36/BE$6 -  PO35*$C$33/$C$21,EO35/$C$19),MAX(FK$8:FK35)*-1)</f>
        <v>4.4752552640803356E-2</v>
      </c>
      <c r="FL36" s="259">
        <f>MAX(MIN(IF(AND(PP35=1,NX36&lt;0),-1,1)*(DT36-$C$15)/($C$14-$C$15)*$C$12*$C$21-$C$33*MF36/BF$6 -  PP35*$C$33/$C$21,EP35/$C$19),MAX(FL$8:FL35)*-1)</f>
        <v>3.8417791406026802E-2</v>
      </c>
      <c r="FM36" s="259">
        <f>MAX(MIN(IF(AND(PQ35=1,NY36&lt;0),-1,1)*(DU36-$C$15)/($C$14-$C$15)*$C$12*$C$21-$C$33*MG36/BG$6 -  PQ35*$C$33/$C$21,EQ35/$C$19),MAX(FM$8:FM35)*-1)</f>
        <v>3.4749137641932382E-2</v>
      </c>
      <c r="FN36" s="259">
        <f>MAX(MIN(IF(AND(PR35=1,NZ36&lt;0),-1,1)*(DV36-$C$15)/($C$14-$C$15)*$C$12*$C$21-$C$33*MH36/BH$6 -  PR35*$C$33/$C$21,ER35/$C$19),MAX(FN$8:FN35)*-1)</f>
        <v>3.2697823164054673E-2</v>
      </c>
      <c r="FO36" s="259">
        <f>MAX(MIN(IF(AND(PS35=1,OA36&lt;0),-1,1)*(DW36-$C$15)/($C$14-$C$15)*$C$12*$C$21-$C$33*MI36/BI$6 -  PS35*$C$33/$C$21,ES35/$C$19),MAX(FO$8:FO35)*-1)</f>
        <v>3.2242146787718862E-2</v>
      </c>
      <c r="FP36" s="61">
        <f t="shared" si="118"/>
        <v>1.1200000000000003</v>
      </c>
      <c r="FQ36" s="260">
        <f>IF(AND(KS36=1,OY36=1),0,MIN((ABS(($C$14-$C$15)*EU36/$C$12/$C$21)+$C$15)/$C$21,DC36))</f>
        <v>5.3372373247947014</v>
      </c>
      <c r="FR36" s="260">
        <f>IF(AND(KT36=1,OZ36=1),0,MIN((ABS(($C$14-$C$15)*EV36/$C$12/$C$21)+$C$15)/$C$21,DD36))</f>
        <v>67.922090116987164</v>
      </c>
      <c r="FS36" s="260">
        <f>IF(AND(KU36=1,PA36=1),0,MIN((ABS(($C$14-$C$15)*EW36/$C$12/$C$21)+$C$15)/$C$21,DE36))</f>
        <v>58.818011517452014</v>
      </c>
      <c r="FT36" s="260">
        <f>IF(AND(KV36=1,PB36=1),0,MIN((ABS(($C$14-$C$15)*EX36/$C$12/$C$21)+$C$15)/$C$21,DF36))</f>
        <v>44.47830409713</v>
      </c>
      <c r="FU36" s="260">
        <f>IF(AND(KW36=1,PC36=1),0,MIN((ABS(($C$14-$C$15)*EY36/$C$12/$C$21)+$C$15)/$C$21,DG36))</f>
        <v>28.833278733289028</v>
      </c>
      <c r="FV36" s="260">
        <f>IF(AND(KX36=1,PD36=1),0,MIN((ABS(($C$14-$C$15)*EZ36/$C$12/$C$21)+$C$15)/$C$21,DH36))</f>
        <v>16.065146201507616</v>
      </c>
      <c r="FW36" s="260">
        <f>IF(AND(KY36=1,PE36=1),0,MIN((ABS(($C$14-$C$15)*FA36/$C$12/$C$21)+$C$15)/$C$21,DI36))</f>
        <v>8.3851499013135378</v>
      </c>
      <c r="FX36" s="260">
        <f>IF(AND(KZ36=1,PF36=1),0,MIN((ABS(($C$14-$C$15)*FB36/$C$12/$C$21)+$C$15)/$C$21,DJ36))</f>
        <v>4.8357971547427345</v>
      </c>
      <c r="FY36" s="260">
        <f>IF(AND(LA36=1,PG36=1),0,MIN((ABS(($C$14-$C$15)*FC36/$C$12/$C$21)+$C$15)/$C$21,DK36))</f>
        <v>3.5863259069090976</v>
      </c>
      <c r="FZ36" s="260">
        <f>IF(AND(LB36=1,PH36=1),0,MIN((ABS(($C$14-$C$15)*FD36/$C$12/$C$21)+$C$15)/$C$21,DL36))</f>
        <v>3.2237996412684615</v>
      </c>
      <c r="GA36" s="260">
        <f>IF(AND(LC36=1,PI36=1),0,MIN((ABS(($C$14-$C$15)*FE36/$C$12/$C$21)+$C$15)/$C$21,DM36))</f>
        <v>3.1400753668057222</v>
      </c>
      <c r="GB36" s="260">
        <f>IF(AND(LD36=1,PJ36=1),0,MIN((ABS(($C$14-$C$15)*FF36/$C$12/$C$21)+$C$15)/$C$21,DN36))</f>
        <v>16.770332195610209</v>
      </c>
      <c r="GC36" s="260">
        <f>IF(AND(LE36=1,PK36=1),0,MIN((ABS(($C$14-$C$15)*FG36/$C$12/$C$21)+$C$15)/$C$21,DO36))</f>
        <v>19.837169524593197</v>
      </c>
      <c r="GD36" s="260">
        <f>IF(AND(LF36=1,PL36=1),0,MIN((ABS(($C$14-$C$15)*FH36/$C$12/$C$21)+$C$15)/$C$21,DP36))</f>
        <v>12.899626519910246</v>
      </c>
      <c r="GE36" s="260">
        <f>IF(AND(LG36=1,PM36=1),0,MIN((ABS(($C$14-$C$15)*FI36/$C$12/$C$21)+$C$15)/$C$21,DQ36))</f>
        <v>8.6974394332066947</v>
      </c>
      <c r="GF36" s="260">
        <f>IF(AND(LH36=1,PN36=1),0,MIN((ABS(($C$14-$C$15)*FJ36/$C$12/$C$21)+$C$15)/$C$21,DR36))</f>
        <v>7.0122326532384847</v>
      </c>
      <c r="GG36" s="260">
        <f>IF(AND(LI36=1,PO36=1),0,MIN((ABS(($C$14-$C$15)*FK36/$C$12/$C$21)+$C$15)/$C$21,DS36))</f>
        <v>6.1955283633051961</v>
      </c>
      <c r="GH36" s="260">
        <f>IF(AND(LJ36=1,PP36=1),0,MIN((ABS(($C$14-$C$15)*FL36/$C$12/$C$21)+$C$15)/$C$21,DT36))</f>
        <v>5.7605526996041023</v>
      </c>
      <c r="GI36" s="260">
        <f>IF(AND(LK36=1,PQ36=1),0,MIN((ABS(($C$14-$C$15)*FM36/$C$12/$C$21)+$C$15)/$C$21,DU36))</f>
        <v>5.5086450038308179</v>
      </c>
      <c r="GJ36" s="260">
        <f>IF(AND(LL36=1,PR36=1),0,MIN((ABS(($C$14-$C$15)*FN36/$C$12/$C$21)+$C$15)/$C$21,DV36))</f>
        <v>5.367791727218572</v>
      </c>
      <c r="GK36" s="260">
        <f>IF(AND(LM36=1,PS36=1),0,MIN((ABS(($C$14-$C$15)*FO36/$C$12/$C$21)+$C$15)/$C$21,DW36))</f>
        <v>5.3365027603761499</v>
      </c>
      <c r="GL36" s="61">
        <f t="shared" si="119"/>
        <v>1.1200000000000003</v>
      </c>
      <c r="GM36" s="57">
        <f>IF(AND(KS35=1,OY35=1),0,EU36*$C$19/S$6/$C$24/$C$23*3.39*$C$21)</f>
        <v>0.83476519808740912</v>
      </c>
      <c r="GN36" s="57">
        <f>IF(AND(KT35=1,OZ35=1),0,EV36*$C$19/T$6/$C$24/$C$23*3.39*$C$21)</f>
        <v>7.4207546361209893</v>
      </c>
      <c r="GO36" s="57">
        <f>IF(AND(KU35=1,PA35=1),0,EW36*$C$19/U$6/$C$24/$C$23*3.39*$C$21)</f>
        <v>8.6350547555646422</v>
      </c>
      <c r="GP36" s="57">
        <f>IF(AND(KV35=1,PB35=1),0,EX36*$C$19/V$6/$C$24/$C$23*3.39*$C$21)</f>
        <v>8.2444458605295026</v>
      </c>
      <c r="GQ36" s="57">
        <f>IF(AND(KW35=1,PC35=1),0,EY36*$C$19/W$6/$C$24/$C$23*3.39*$C$21)</f>
        <v>6.3315489683134318</v>
      </c>
      <c r="GR36" s="57">
        <f>IF(AND(KX35=1,PD35=1),0,EZ36*$C$19/X$6/$C$24/$C$23*3.39*$C$21)</f>
        <v>3.7943455228574838</v>
      </c>
      <c r="GS36" s="57">
        <f>IF(AND(KY35=1,PE35=1),0,FA36*$C$19/Y$6/$C$24/$C$23*3.39*$C$21)</f>
        <v>1.7896635711299389</v>
      </c>
      <c r="GT36" s="57">
        <f>IF(AND(KZ35=1,PF35=1),0,FB36*$C$19/Z$6/$C$24/$C$23*3.39*$C$21)</f>
        <v>0.66297715008790692</v>
      </c>
      <c r="GU36" s="57">
        <f>IF(AND(LA35=1,PG35=1),0,FC36*$C$19/AA$6/$C$24/$C$23*3.39*$C$21)</f>
        <v>0.20120592742422036</v>
      </c>
      <c r="GV36" s="57">
        <f>IF(AND(LB35=1,PH35=1),0,FD36*$C$19/AB$6/$C$24/$C$23*3.39*$C$21)</f>
        <v>4.8656687257156064E-2</v>
      </c>
      <c r="GW36" s="57">
        <f>IF(AND(LC35=1,PI35=1),0,FE36*$C$19/AC$6/$C$24/$C$23*3.39*$C$21)</f>
        <v>9.2221227912440296E-3</v>
      </c>
      <c r="GX36" s="57">
        <f>IF(AND(LD35=1,PJ35=1),0,FF36*$C$19/AD$6/$C$24/$C$23*3.39*$C$21)</f>
        <v>5.1442505494846911</v>
      </c>
      <c r="GY36" s="57">
        <f>IF(AND(LE35=1,PK35=1),0,FG36*$C$19/AE$6/$C$24/$C$23*3.39*$C$21)</f>
        <v>6.3002359317198513</v>
      </c>
      <c r="GZ36" s="57">
        <f>IF(AND(LF35=1,PL35=1),0,FH36*$C$19/AF$6/$C$24/$C$23*3.39*$C$21)</f>
        <v>3.6852624454343048</v>
      </c>
      <c r="HA36" s="57">
        <f>IF(AND(LG35=1,PM35=1),0,FI36*$C$19/AG$6/$C$24/$C$23*3.39*$C$21)</f>
        <v>2.1013287950448483</v>
      </c>
      <c r="HB36" s="57">
        <f>IF(AND(LH35=1,PN35=1),0,FJ36*$C$19/AH$6/$C$24/$C$23*3.39*$C$21)</f>
        <v>1.4661224913792894</v>
      </c>
      <c r="HC36" s="57">
        <f>IF(AND(LI35=1,PO35=1),0,FK36*$C$19/AI$6/$C$24/$C$23*3.39*$C$21)</f>
        <v>1.158281507493552</v>
      </c>
      <c r="HD36" s="57">
        <f>IF(AND(LJ35=1,PP35=1),0,FL36*$C$19/AJ$6/$C$24/$C$23*3.39*$C$21)</f>
        <v>0.99432579190519121</v>
      </c>
      <c r="HE36" s="57">
        <f>IF(AND(LK35=1,PQ35=1),0,FM36*$C$19/AK$6/$C$24/$C$23*3.39*$C$21)</f>
        <v>0.89937402800350863</v>
      </c>
      <c r="HF36" s="57">
        <f>IF(AND(LL35=1,PR35=1),0,FN36*$C$19/AL$6/$C$24/$C$23*3.39*$C$21)</f>
        <v>0.8462820927825172</v>
      </c>
      <c r="HG36" s="57">
        <f>IF(AND(LM35=1,PS35=1),0,FO36*$C$19/AM$6/$C$24/$C$23*3.39*$C$21)</f>
        <v>0.83448831814919688</v>
      </c>
      <c r="HH36" s="61">
        <f t="shared" si="120"/>
        <v>1.1200000000000003</v>
      </c>
      <c r="HI36" s="57">
        <f t="shared" si="121"/>
        <v>0.83476519808740912</v>
      </c>
      <c r="HJ36" s="57">
        <f t="shared" si="122"/>
        <v>7.4207546361209893</v>
      </c>
      <c r="HK36" s="57">
        <f t="shared" si="123"/>
        <v>8.6350547555646422</v>
      </c>
      <c r="HL36" s="57">
        <f t="shared" si="124"/>
        <v>8.2444458605295026</v>
      </c>
      <c r="HM36" s="57">
        <f t="shared" si="125"/>
        <v>6.3315489683134318</v>
      </c>
      <c r="HN36" s="57">
        <f t="shared" si="126"/>
        <v>3.7943455228574838</v>
      </c>
      <c r="HO36" s="57">
        <f t="shared" si="127"/>
        <v>1.7896635711299389</v>
      </c>
      <c r="HP36" s="57">
        <f t="shared" si="128"/>
        <v>0.66297715008790692</v>
      </c>
      <c r="HQ36" s="57">
        <f t="shared" si="129"/>
        <v>0.20120592742422036</v>
      </c>
      <c r="HR36" s="57">
        <f t="shared" si="130"/>
        <v>4.8656687257156064E-2</v>
      </c>
      <c r="HS36" s="57">
        <f t="shared" si="131"/>
        <v>9.2221227912440296E-3</v>
      </c>
      <c r="HT36" s="57">
        <f t="shared" si="132"/>
        <v>5.1442505494846911</v>
      </c>
      <c r="HU36" s="57">
        <f t="shared" si="133"/>
        <v>6.3002359317198513</v>
      </c>
      <c r="HV36" s="57">
        <f t="shared" si="134"/>
        <v>3.6852624454343048</v>
      </c>
      <c r="HW36" s="57">
        <f t="shared" si="135"/>
        <v>2.1013287950448483</v>
      </c>
      <c r="HX36" s="57">
        <f t="shared" si="136"/>
        <v>1.4661224913792894</v>
      </c>
      <c r="HY36" s="57">
        <f t="shared" si="137"/>
        <v>1.158281507493552</v>
      </c>
      <c r="HZ36" s="57">
        <f t="shared" si="138"/>
        <v>0.99432579190519121</v>
      </c>
      <c r="IA36" s="57">
        <f t="shared" si="139"/>
        <v>0.89937402800350863</v>
      </c>
      <c r="IB36" s="57">
        <f t="shared" si="140"/>
        <v>0.8462820927825172</v>
      </c>
      <c r="IC36" s="57">
        <f t="shared" si="141"/>
        <v>0.83448831814919688</v>
      </c>
      <c r="ID36" s="61">
        <f t="shared" si="142"/>
        <v>1.1200000000000003</v>
      </c>
      <c r="IE36" s="57">
        <f t="shared" si="143"/>
        <v>11.828495824281978</v>
      </c>
      <c r="IF36" s="57">
        <f t="shared" si="144"/>
        <v>7.5800318522930894</v>
      </c>
      <c r="IG36" s="57">
        <f t="shared" si="145"/>
        <v>8.178511021087175</v>
      </c>
      <c r="IH36" s="57">
        <f t="shared" si="146"/>
        <v>9.1119489960842444</v>
      </c>
      <c r="II36" s="57">
        <f t="shared" si="147"/>
        <v>10.161892085356133</v>
      </c>
      <c r="IJ36" s="57">
        <f t="shared" si="148"/>
        <v>11.044654578310546</v>
      </c>
      <c r="IK36" s="57">
        <f t="shared" si="149"/>
        <v>11.598323663510893</v>
      </c>
      <c r="IL36" s="57">
        <f t="shared" si="150"/>
        <v>11.867489496251332</v>
      </c>
      <c r="IM36" s="57">
        <f t="shared" si="151"/>
        <v>11.967526479517208</v>
      </c>
      <c r="IN36" s="57">
        <f t="shared" si="152"/>
        <v>11.998331505558253</v>
      </c>
      <c r="IO36" s="57">
        <f t="shared" si="153"/>
        <v>12.005931245759442</v>
      </c>
      <c r="IP36" s="57">
        <f t="shared" si="154"/>
        <v>11.058199509577243</v>
      </c>
      <c r="IQ36" s="57">
        <f t="shared" si="155"/>
        <v>10.844841667873606</v>
      </c>
      <c r="IR36" s="57">
        <f t="shared" si="156"/>
        <v>11.229807540320534</v>
      </c>
      <c r="IS36" s="57">
        <f t="shared" si="157"/>
        <v>11.560110998042919</v>
      </c>
      <c r="IT36" s="57">
        <f t="shared" si="158"/>
        <v>11.694208408664112</v>
      </c>
      <c r="IU36" s="57">
        <f t="shared" si="159"/>
        <v>11.759557349426153</v>
      </c>
      <c r="IV36" s="57">
        <f t="shared" si="160"/>
        <v>11.794460927251736</v>
      </c>
      <c r="IW36" s="57">
        <f t="shared" si="161"/>
        <v>11.81470649873771</v>
      </c>
      <c r="IX36" s="57">
        <f t="shared" si="162"/>
        <v>11.826036996554496</v>
      </c>
      <c r="IY36" s="57">
        <f t="shared" si="163"/>
        <v>11.828554941730964</v>
      </c>
      <c r="IZ36" s="61">
        <f t="shared" si="164"/>
        <v>1.1200000000000003</v>
      </c>
      <c r="JA36" s="260" t="e">
        <f t="shared" si="240"/>
        <v>#N/A</v>
      </c>
      <c r="JB36" s="260" t="e">
        <f t="shared" si="241"/>
        <v>#N/A</v>
      </c>
      <c r="JC36" s="260" t="e">
        <f t="shared" si="242"/>
        <v>#N/A</v>
      </c>
      <c r="JD36" s="260" t="e">
        <f t="shared" si="243"/>
        <v>#N/A</v>
      </c>
      <c r="JE36" s="260" t="e">
        <f t="shared" si="244"/>
        <v>#N/A</v>
      </c>
      <c r="JF36" s="260" t="e">
        <f t="shared" si="245"/>
        <v>#N/A</v>
      </c>
      <c r="JG36" s="260" t="e">
        <f t="shared" si="246"/>
        <v>#N/A</v>
      </c>
      <c r="JH36" s="260" t="e">
        <f t="shared" si="247"/>
        <v>#N/A</v>
      </c>
      <c r="JI36" s="260" t="e">
        <f t="shared" si="248"/>
        <v>#N/A</v>
      </c>
      <c r="JJ36" s="260" t="e">
        <f t="shared" si="249"/>
        <v>#N/A</v>
      </c>
      <c r="JK36" s="260" t="e">
        <f t="shared" si="250"/>
        <v>#N/A</v>
      </c>
      <c r="JL36" s="260" t="e">
        <f t="shared" si="251"/>
        <v>#N/A</v>
      </c>
      <c r="JM36" s="260" t="e">
        <f t="shared" si="252"/>
        <v>#N/A</v>
      </c>
      <c r="JN36" s="260" t="e">
        <f t="shared" si="253"/>
        <v>#N/A</v>
      </c>
      <c r="JO36" s="260" t="e">
        <f t="shared" si="254"/>
        <v>#N/A</v>
      </c>
      <c r="JP36" s="260" t="e">
        <f t="shared" si="255"/>
        <v>#N/A</v>
      </c>
      <c r="JQ36" s="260" t="e">
        <f t="shared" si="256"/>
        <v>#N/A</v>
      </c>
      <c r="JR36" s="260" t="e">
        <f t="shared" si="257"/>
        <v>#N/A</v>
      </c>
      <c r="JS36" s="260" t="e">
        <f t="shared" si="258"/>
        <v>#N/A</v>
      </c>
      <c r="JT36" s="260" t="e">
        <f t="shared" si="259"/>
        <v>#N/A</v>
      </c>
      <c r="JU36" s="260" t="e">
        <f t="shared" si="260"/>
        <v>#N/A</v>
      </c>
      <c r="JV36" s="61">
        <f t="shared" si="166"/>
        <v>1.1200000000000003</v>
      </c>
      <c r="JW36" s="46">
        <f>IF(AND(KS36=0,HI36&lt;=$C$40),1,0)</f>
        <v>0</v>
      </c>
      <c r="JX36" s="46">
        <f>IF(AND(KT36=0,HJ36&lt;=$C$40),1,0)</f>
        <v>0</v>
      </c>
      <c r="JY36" s="46">
        <f>IF(AND(KU36=0,HK36&lt;=$C$40),1,0)</f>
        <v>0</v>
      </c>
      <c r="JZ36" s="46">
        <f>IF(AND(KV36=0,HL36&lt;=$C$40),1,0)</f>
        <v>0</v>
      </c>
      <c r="KA36" s="46">
        <f>IF(AND(KW36=0,HM36&lt;=$C$40),1,0)</f>
        <v>0</v>
      </c>
      <c r="KB36" s="46">
        <f>IF(AND(KX36=0,HN36&lt;=$C$40),1,0)</f>
        <v>0</v>
      </c>
      <c r="KC36" s="46">
        <f>IF(AND(KY36=0,HO36&lt;=$C$40),1,0)</f>
        <v>0</v>
      </c>
      <c r="KD36" s="46">
        <f>IF(AND(KZ36=0,HP36&lt;=$C$40),1,0)</f>
        <v>0</v>
      </c>
      <c r="KE36" s="46">
        <f>IF(AND(LA36=0,HQ36&lt;=$C$40),1,0)</f>
        <v>0</v>
      </c>
      <c r="KF36" s="46">
        <f>IF(AND(LB36=0,HR36&lt;=$C$40),1,0)</f>
        <v>1</v>
      </c>
      <c r="KG36" s="46">
        <f>IF(AND(LC36=0,HS36&lt;=$C$40),1,0)</f>
        <v>1</v>
      </c>
      <c r="KH36" s="46">
        <f>IF(AND(LD36=0,HT36&lt;=$C$40),1,0)</f>
        <v>0</v>
      </c>
      <c r="KI36" s="46">
        <f>IF(AND(LE36=0,HU36&lt;=$C$40),1,0)</f>
        <v>0</v>
      </c>
      <c r="KJ36" s="46">
        <f>IF(AND(LF36=0,HV36&lt;=$C$40),1,0)</f>
        <v>0</v>
      </c>
      <c r="KK36" s="46">
        <f>IF(AND(LG36=0,HW36&lt;=$C$40),1,0)</f>
        <v>0</v>
      </c>
      <c r="KL36" s="46">
        <f>IF(AND(LH36=0,HX36&lt;=$C$40),1,0)</f>
        <v>0</v>
      </c>
      <c r="KM36" s="46">
        <f>IF(AND(LI36=0,HY36&lt;=$C$40),1,0)</f>
        <v>0</v>
      </c>
      <c r="KN36" s="46">
        <f>IF(AND(LJ36=0,HZ36&lt;=$C$40),1,0)</f>
        <v>0</v>
      </c>
      <c r="KO36" s="46">
        <f>IF(AND(LK36=0,IA36&lt;=$C$40),1,0)</f>
        <v>0</v>
      </c>
      <c r="KP36" s="46">
        <f>IF(AND(LL36=0,IB36&lt;=$C$40),1,0)</f>
        <v>0</v>
      </c>
      <c r="KQ36" s="46">
        <f>IF(AND(LM36=0,IC36&lt;=$C$40),1,0)</f>
        <v>0</v>
      </c>
      <c r="KR36" s="61">
        <f t="shared" si="167"/>
        <v>1.1200000000000003</v>
      </c>
      <c r="KS36" s="1">
        <f>IF(OR(KS35=1,AND(OY36=1,LO36&lt;=$C$41)),1,0)</f>
        <v>0</v>
      </c>
      <c r="KT36" s="1">
        <f>IF(OR(KT35=1,AND(OZ36=1,LP36&lt;=$C$41)),1,0)</f>
        <v>0</v>
      </c>
      <c r="KU36" s="1">
        <f>IF(OR(KU35=1,AND(PA36=1,LQ36&lt;=$C$41)),1,0)</f>
        <v>0</v>
      </c>
      <c r="KV36" s="1">
        <f>IF(OR(KV35=1,AND(PB36=1,LR36&lt;=$C$41)),1,0)</f>
        <v>0</v>
      </c>
      <c r="KW36" s="1">
        <f>IF(OR(KW35=1,AND(PC36=1,LS36&lt;=$C$41)),1,0)</f>
        <v>0</v>
      </c>
      <c r="KX36" s="1">
        <f>IF(OR(KX35=1,AND(PD36=1,LT36&lt;=$C$41)),1,0)</f>
        <v>0</v>
      </c>
      <c r="KY36" s="1">
        <f>IF(OR(KY35=1,AND(PE36=1,LU36&lt;=$C$41)),1,0)</f>
        <v>0</v>
      </c>
      <c r="KZ36" s="1">
        <f>IF(OR(KZ35=1,AND(PF36=1,LV36&lt;=$C$41)),1,0)</f>
        <v>0</v>
      </c>
      <c r="LA36" s="1">
        <f>IF(OR(LA35=1,AND(PG36=1,LW36&lt;=$C$41)),1,0)</f>
        <v>0</v>
      </c>
      <c r="LB36" s="1">
        <f>IF(OR(LB35=1,AND(PH36=1,LX36&lt;=$C$41)),1,0)</f>
        <v>0</v>
      </c>
      <c r="LC36" s="1">
        <f>IF(OR(LC35=1,AND(PI36=1,LY36&lt;=$C$41)),1,0)</f>
        <v>0</v>
      </c>
      <c r="LD36" s="1">
        <f>IF(OR(LD35=1,AND(PJ36=1,LZ36&lt;=$C$41)),1,0)</f>
        <v>0</v>
      </c>
      <c r="LE36" s="1">
        <f>IF(OR(LE35=1,AND(PK36=1,MA36&lt;=$C$41)),1,0)</f>
        <v>0</v>
      </c>
      <c r="LF36" s="1">
        <f>IF(OR(LF35=1,AND(PL36=1,MB36&lt;=$C$41)),1,0)</f>
        <v>0</v>
      </c>
      <c r="LG36" s="1">
        <f>IF(OR(LG35=1,AND(PM36=1,MC36&lt;=$C$41)),1,0)</f>
        <v>0</v>
      </c>
      <c r="LH36" s="1">
        <f>IF(OR(LH35=1,AND(PN36=1,MD36&lt;=$C$41)),1,0)</f>
        <v>0</v>
      </c>
      <c r="LI36" s="1">
        <f>IF(OR(LI35=1,AND(PO36=1,ME36&lt;=$C$41)),1,0)</f>
        <v>0</v>
      </c>
      <c r="LJ36" s="1">
        <f>IF(OR(LJ35=1,AND(PP36=1,MF36&lt;=$C$41)),1,0)</f>
        <v>0</v>
      </c>
      <c r="LK36" s="1">
        <f>IF(OR(LK35=1,AND(PQ36=1,MG36&lt;=$C$41)),1,0)</f>
        <v>0</v>
      </c>
      <c r="LL36" s="1">
        <f>IF(OR(LL35=1,AND(PR36=1,MH36&lt;=$C$41)),1,0)</f>
        <v>0</v>
      </c>
      <c r="LM36" s="1">
        <f>IF(OR(LM35=1,AND(PS36=1,MI36&lt;=$C$41)),1,0)</f>
        <v>0</v>
      </c>
      <c r="LN36" s="61">
        <f t="shared" si="168"/>
        <v>1.1200000000000003</v>
      </c>
      <c r="LO36" s="57">
        <f t="shared" si="169"/>
        <v>11.597427431252679</v>
      </c>
      <c r="LP36" s="57">
        <f t="shared" si="170"/>
        <v>8.8428762017855771</v>
      </c>
      <c r="LQ36" s="57">
        <f t="shared" si="171"/>
        <v>11.624396651929791</v>
      </c>
      <c r="LR36" s="57">
        <f t="shared" si="172"/>
        <v>13.332303891770898</v>
      </c>
      <c r="LS36" s="57">
        <f t="shared" si="173"/>
        <v>13.935770316569437</v>
      </c>
      <c r="LT36" s="57">
        <f t="shared" si="174"/>
        <v>13.544851290632522</v>
      </c>
      <c r="LU36" s="57">
        <f t="shared" si="175"/>
        <v>12.532484165354218</v>
      </c>
      <c r="LV36" s="57">
        <f t="shared" si="176"/>
        <v>11.341947996720474</v>
      </c>
      <c r="LW36" s="57">
        <f t="shared" si="177"/>
        <v>10.216767056545413</v>
      </c>
      <c r="LX36" s="57">
        <f t="shared" si="178"/>
        <v>9.2463686896952666</v>
      </c>
      <c r="LY36" s="57">
        <f t="shared" si="179"/>
        <v>8.430042321423679</v>
      </c>
      <c r="LZ36" s="57">
        <f t="shared" si="180"/>
        <v>7.7679705622083324</v>
      </c>
      <c r="MA36" s="57">
        <f t="shared" si="181"/>
        <v>9.5135426981622064</v>
      </c>
      <c r="MB36" s="57">
        <f t="shared" si="182"/>
        <v>10.852505444151189</v>
      </c>
      <c r="MC36" s="57">
        <f t="shared" si="183"/>
        <v>11.274358517513718</v>
      </c>
      <c r="MD36" s="57">
        <f t="shared" si="184"/>
        <v>11.437928336879949</v>
      </c>
      <c r="ME36" s="57">
        <f t="shared" si="185"/>
        <v>11.516077513803026</v>
      </c>
      <c r="MF36" s="57">
        <f t="shared" si="186"/>
        <v>11.557404286605317</v>
      </c>
      <c r="MG36" s="57">
        <f t="shared" si="187"/>
        <v>11.581244575834521</v>
      </c>
      <c r="MH36" s="57">
        <f t="shared" si="188"/>
        <v>11.594545053605239</v>
      </c>
      <c r="MI36" s="57">
        <f t="shared" si="189"/>
        <v>11.597496714738757</v>
      </c>
      <c r="MJ36" s="61">
        <f t="shared" si="190"/>
        <v>1.1200000000000003</v>
      </c>
      <c r="MK36" s="57" t="e">
        <f>IF(AND(ABS(CG36)&gt;0,EU36*$C$19&gt;=DY35,NG36&lt;&gt;0),3,NA())</f>
        <v>#N/A</v>
      </c>
      <c r="ML36" s="57" t="e">
        <f t="shared" si="261"/>
        <v>#N/A</v>
      </c>
      <c r="MM36" s="57" t="e">
        <f t="shared" si="262"/>
        <v>#N/A</v>
      </c>
      <c r="MN36" s="57" t="e">
        <f t="shared" si="263"/>
        <v>#N/A</v>
      </c>
      <c r="MO36" s="57" t="e">
        <f t="shared" si="264"/>
        <v>#N/A</v>
      </c>
      <c r="MP36" s="57" t="e">
        <f t="shared" si="265"/>
        <v>#N/A</v>
      </c>
      <c r="MQ36" s="57" t="e">
        <f t="shared" si="266"/>
        <v>#N/A</v>
      </c>
      <c r="MR36" s="57" t="e">
        <f t="shared" si="267"/>
        <v>#N/A</v>
      </c>
      <c r="MS36" s="57" t="e">
        <f t="shared" si="268"/>
        <v>#N/A</v>
      </c>
      <c r="MT36" s="57" t="e">
        <f t="shared" si="269"/>
        <v>#N/A</v>
      </c>
      <c r="MU36" s="57" t="e">
        <f t="shared" si="270"/>
        <v>#N/A</v>
      </c>
      <c r="MV36" s="57" t="e">
        <f t="shared" si="271"/>
        <v>#N/A</v>
      </c>
      <c r="MW36" s="57" t="e">
        <f t="shared" si="272"/>
        <v>#N/A</v>
      </c>
      <c r="MX36" s="57" t="e">
        <f t="shared" si="273"/>
        <v>#N/A</v>
      </c>
      <c r="MY36" s="57" t="e">
        <f t="shared" si="274"/>
        <v>#N/A</v>
      </c>
      <c r="MZ36" s="57" t="e">
        <f t="shared" si="275"/>
        <v>#N/A</v>
      </c>
      <c r="NA36" s="57" t="e">
        <f t="shared" si="276"/>
        <v>#N/A</v>
      </c>
      <c r="NB36" s="57" t="e">
        <f t="shared" si="277"/>
        <v>#N/A</v>
      </c>
      <c r="NC36" s="57" t="e">
        <f t="shared" si="278"/>
        <v>#N/A</v>
      </c>
      <c r="ND36" s="57" t="e">
        <f t="shared" si="279"/>
        <v>#N/A</v>
      </c>
      <c r="NE36" s="57" t="e">
        <f t="shared" si="280"/>
        <v>#N/A</v>
      </c>
      <c r="NF36" s="61">
        <f t="shared" si="211"/>
        <v>1.1200000000000003</v>
      </c>
      <c r="NG36" s="260">
        <f>IF(OY35=0,MIN('Drive Train'!$F$35-FQ35*$C$19*'Drive Train'!$F$39,NG35+$C$39)-$C$7,IF(LO35-1&lt;=0,0,IF($C$37=Motors!$C$29,MAX(MAX(NG$8:NG35)*-1,NG35-$C$39),MAX(0,MAX(NG$8:NG35)*-1,NG35-$C$39))))</f>
        <v>11.828495824281978</v>
      </c>
      <c r="NH36" s="260">
        <f>IF(OZ35=0,MIN('Drive Train'!$F$35-FR35*$C$19*'Drive Train'!$F$39,NH35+$C$39)-$C$7,IF(LP35-1&lt;=0,0,IF($C$37=Motors!$C$29,MAX(MAX(NH$8:NH35)*-1,NH35-$C$39),MAX(0,MAX(NH$8:NH35)*-1,NH35-$C$39))))</f>
        <v>7.5800318522930894</v>
      </c>
      <c r="NI36" s="260">
        <f>IF(PA35=0,MIN('Drive Train'!$F$35-FS35*$C$19*'Drive Train'!$F$39,NI35+$C$39)-$C$7,IF(LQ35-1&lt;=0,0,IF($C$37=Motors!$C$29,MAX(MAX(NI$8:NI35)*-1,NI35-$C$39),MAX(0,MAX(NI$8:NI35)*-1,NI35-$C$39))))</f>
        <v>8.178511021087175</v>
      </c>
      <c r="NJ36" s="260">
        <f>IF(PB35=0,MIN('Drive Train'!$F$35-FT35*$C$19*'Drive Train'!$F$39,NJ35+$C$39)-$C$7,IF(LR35-1&lt;=0,0,IF($C$37=Motors!$C$29,MAX(MAX(NJ$8:NJ35)*-1,NJ35-$C$39),MAX(0,MAX(NJ$8:NJ35)*-1,NJ35-$C$39))))</f>
        <v>9.1119489960842444</v>
      </c>
      <c r="NK36" s="260">
        <f>IF(PC35=0,MIN('Drive Train'!$F$35-FU35*$C$19*'Drive Train'!$F$39,NK35+$C$39)-$C$7,IF(LS35-1&lt;=0,0,IF($C$37=Motors!$C$29,MAX(MAX(NK$8:NK35)*-1,NK35-$C$39),MAX(0,MAX(NK$8:NK35)*-1,NK35-$C$39))))</f>
        <v>10.161892085356133</v>
      </c>
      <c r="NL36" s="260">
        <f>IF(PD35=0,MIN('Drive Train'!$F$35-FV35*$C$19*'Drive Train'!$F$39,NL35+$C$39)-$C$7,IF(LT35-1&lt;=0,0,IF($C$37=Motors!$C$29,MAX(MAX(NL$8:NL35)*-1,NL35-$C$39),MAX(0,MAX(NL$8:NL35)*-1,NL35-$C$39))))</f>
        <v>11.044654578310546</v>
      </c>
      <c r="NM36" s="260">
        <f>IF(PE35=0,MIN('Drive Train'!$F$35-FW35*$C$19*'Drive Train'!$F$39,NM35+$C$39)-$C$7,IF(LU35-1&lt;=0,0,IF($C$37=Motors!$C$29,MAX(MAX(NM$8:NM35)*-1,NM35-$C$39),MAX(0,MAX(NM$8:NM35)*-1,NM35-$C$39))))</f>
        <v>11.598323663510893</v>
      </c>
      <c r="NN36" s="260">
        <f>IF(PF35=0,MIN('Drive Train'!$F$35-FX35*$C$19*'Drive Train'!$F$39,NN35+$C$39)-$C$7,IF(LV35-1&lt;=0,0,IF($C$37=Motors!$C$29,MAX(MAX(NN$8:NN35)*-1,NN35-$C$39),MAX(0,MAX(NN$8:NN35)*-1,NN35-$C$39))))</f>
        <v>11.867489496251332</v>
      </c>
      <c r="NO36" s="260">
        <f>IF(PG35=0,MIN('Drive Train'!$F$35-FY35*$C$19*'Drive Train'!$F$39,NO35+$C$39)-$C$7,IF(LW35-1&lt;=0,0,IF($C$37=Motors!$C$29,MAX(MAX(NO$8:NO35)*-1,NO35-$C$39),MAX(0,MAX(NO$8:NO35)*-1,NO35-$C$39))))</f>
        <v>11.967526479517208</v>
      </c>
      <c r="NP36" s="260">
        <f>IF(PH35=0,MIN('Drive Train'!$F$35-FZ35*$C$19*'Drive Train'!$F$39,NP35+$C$39)-$C$7,IF(LX35-1&lt;=0,0,IF($C$37=Motors!$C$29,MAX(MAX(NP$8:NP35)*-1,NP35-$C$39),MAX(0,MAX(NP$8:NP35)*-1,NP35-$C$39))))</f>
        <v>11.998331505558253</v>
      </c>
      <c r="NQ36" s="260">
        <f>IF(PI35=0,MIN('Drive Train'!$F$35-GA35*$C$19*'Drive Train'!$F$39,NQ35+$C$39)-$C$7,IF(LY35-1&lt;=0,0,IF($C$37=Motors!$C$29,MAX(MAX(NQ$8:NQ35)*-1,NQ35-$C$39),MAX(0,MAX(NQ$8:NQ35)*-1,NQ35-$C$39))))</f>
        <v>12.005931245759442</v>
      </c>
      <c r="NR36" s="260">
        <f>IF(PJ35=0,MIN('Drive Train'!$F$35-GB35*$C$19*'Drive Train'!$F$39,NR35+$C$39)-$C$7,IF(LZ35-1&lt;=0,0,IF($C$37=Motors!$C$29,MAX(MAX(NR$8:NR35)*-1,NR35-$C$39),MAX(0,MAX(NR$8:NR35)*-1,NR35-$C$39))))</f>
        <v>11.058199509577243</v>
      </c>
      <c r="NS36" s="260">
        <f>IF(PK35=0,MIN('Drive Train'!$F$35-GC35*$C$19*'Drive Train'!$F$39,NS35+$C$39)-$C$7,IF(MA35-1&lt;=0,0,IF($C$37=Motors!$C$29,MAX(MAX(NS$8:NS35)*-1,NS35-$C$39),MAX(0,MAX(NS$8:NS35)*-1,NS35-$C$39))))</f>
        <v>10.844841667873606</v>
      </c>
      <c r="NT36" s="260">
        <f>IF(PL35=0,MIN('Drive Train'!$F$35-GD35*$C$19*'Drive Train'!$F$39,NT35+$C$39)-$C$7,IF(MB35-1&lt;=0,0,IF($C$37=Motors!$C$29,MAX(MAX(NT$8:NT35)*-1,NT35-$C$39),MAX(0,MAX(NT$8:NT35)*-1,NT35-$C$39))))</f>
        <v>11.229807540320534</v>
      </c>
      <c r="NU36" s="260">
        <f>IF(PM35=0,MIN('Drive Train'!$F$35-GE35*$C$19*'Drive Train'!$F$39,NU35+$C$39)-$C$7,IF(MC35-1&lt;=0,0,IF($C$37=Motors!$C$29,MAX(MAX(NU$8:NU35)*-1,NU35-$C$39),MAX(0,MAX(NU$8:NU35)*-1,NU35-$C$39))))</f>
        <v>11.560110998042919</v>
      </c>
      <c r="NV36" s="260">
        <f>IF(PN35=0,MIN('Drive Train'!$F$35-GF35*$C$19*'Drive Train'!$F$39,NV35+$C$39)-$C$7,IF(MD35-1&lt;=0,0,IF($C$37=Motors!$C$29,MAX(MAX(NV$8:NV35)*-1,NV35-$C$39),MAX(0,MAX(NV$8:NV35)*-1,NV35-$C$39))))</f>
        <v>11.694208408664112</v>
      </c>
      <c r="NW36" s="260">
        <f>IF(PO35=0,MIN('Drive Train'!$F$35-GG35*$C$19*'Drive Train'!$F$39,NW35+$C$39)-$C$7,IF(ME35-1&lt;=0,0,IF($C$37=Motors!$C$29,MAX(MAX(NW$8:NW35)*-1,NW35-$C$39),MAX(0,MAX(NW$8:NW35)*-1,NW35-$C$39))))</f>
        <v>11.759557349426153</v>
      </c>
      <c r="NX36" s="260">
        <f>IF(PP35=0,MIN('Drive Train'!$F$35-GH35*$C$19*'Drive Train'!$F$39,NX35+$C$39)-$C$7,IF(MF35-1&lt;=0,0,IF($C$37=Motors!$C$29,MAX(MAX(NX$8:NX35)*-1,NX35-$C$39),MAX(0,MAX(NX$8:NX35)*-1,NX35-$C$39))))</f>
        <v>11.794460927251736</v>
      </c>
      <c r="NY36" s="260">
        <f>IF(PQ35=0,MIN('Drive Train'!$F$35-GI35*$C$19*'Drive Train'!$F$39,NY35+$C$39)-$C$7,IF(MG35-1&lt;=0,0,IF($C$37=Motors!$C$29,MAX(MAX(NY$8:NY35)*-1,NY35-$C$39),MAX(0,MAX(NY$8:NY35)*-1,NY35-$C$39))))</f>
        <v>11.81470649873771</v>
      </c>
      <c r="NZ36" s="260">
        <f>IF(PR35=0,MIN('Drive Train'!$F$35-GJ35*$C$19*'Drive Train'!$F$39,NZ35+$C$39)-$C$7,IF(MH35-1&lt;=0,0,IF($C$37=Motors!$C$29,MAX(MAX(NZ$8:NZ35)*-1,NZ35-$C$39),MAX(0,MAX(NZ$8:NZ35)*-1,NZ35-$C$39))))</f>
        <v>11.826036996554496</v>
      </c>
      <c r="OA36" s="260">
        <f>IF(PS35=0,MIN('Drive Train'!$F$35-GK35*$C$19*'Drive Train'!$F$39,OA35+$C$39)-$C$7,IF(MI35-1&lt;=0,0,IF($C$37=Motors!$C$29,MAX(MAX(OA$8:OA35)*-1,OA35-$C$39),MAX(0,MAX(OA$8:OA35)*-1,OA35-$C$39))))</f>
        <v>11.828554941730964</v>
      </c>
      <c r="OB36" s="61">
        <f t="shared" si="212"/>
        <v>1.1200000000000003</v>
      </c>
      <c r="OC36" s="260">
        <f>'Drive Train'!$F$35-(FQ36*$C$13)*$C$19*'Drive Train'!$F$39</f>
        <v>12.12780089643547</v>
      </c>
      <c r="OD36" s="260">
        <f>'Drive Train'!$F$35-(FR36*$C$13)*$C$19*'Drive Train'!$F$39</f>
        <v>8.9359734040336551</v>
      </c>
      <c r="OE36" s="260">
        <f>'Drive Train'!$F$35-(FS36*$C$13)*$C$19*'Drive Train'!$F$39</f>
        <v>9.4002814126099477</v>
      </c>
      <c r="OF36" s="260">
        <f>'Drive Train'!$F$35-(FT36*$C$13)*$C$19*'Drive Train'!$F$39</f>
        <v>10.131606491046369</v>
      </c>
      <c r="OG36" s="260">
        <f>'Drive Train'!$F$35-(FU36*$C$13)*$C$19*'Drive Train'!$F$39</f>
        <v>10.92950278460226</v>
      </c>
      <c r="OH36" s="260">
        <f>'Drive Train'!$F$35-(FV36*$C$13)*$C$19*'Drive Train'!$F$39</f>
        <v>11.580677543723112</v>
      </c>
      <c r="OI36" s="260">
        <f>'Drive Train'!$F$35-(FW36*$C$13)*$C$19*'Drive Train'!$F$39</f>
        <v>11.97235735503301</v>
      </c>
      <c r="OJ36" s="260">
        <f>'Drive Train'!$F$35-(FX36*$C$13)*$C$19*'Drive Train'!$F$39</f>
        <v>12.153374345108121</v>
      </c>
      <c r="OK36" s="260">
        <f>'Drive Train'!$F$35-(FY36*$C$13)*$C$19*'Drive Train'!$F$39</f>
        <v>12.217097378747637</v>
      </c>
      <c r="OL36" s="260">
        <f>'Drive Train'!$F$35-(FZ36*$C$13)*$C$19*'Drive Train'!$F$39</f>
        <v>12.235586218295309</v>
      </c>
      <c r="OM36" s="260">
        <f>'Drive Train'!$F$35-(GA36*$C$13)*$C$19*'Drive Train'!$F$39</f>
        <v>12.239856156292909</v>
      </c>
      <c r="ON36" s="260">
        <f>'Drive Train'!$F$35-(GB36*$C$13)*$C$19*'Drive Train'!$F$39</f>
        <v>11.544713058023881</v>
      </c>
      <c r="OO36" s="260">
        <f>'Drive Train'!$F$35-(GC36*$C$13)*$C$19*'Drive Train'!$F$39</f>
        <v>11.388304354245747</v>
      </c>
      <c r="OP36" s="260">
        <f>'Drive Train'!$F$35-(GD36*$C$13)*$C$19*'Drive Train'!$F$39</f>
        <v>11.742119047484577</v>
      </c>
      <c r="OQ36" s="260">
        <f>'Drive Train'!$F$35-(GE36*$C$13)*$C$19*'Drive Train'!$F$39</f>
        <v>11.956430588906459</v>
      </c>
      <c r="OR36" s="260">
        <f>'Drive Train'!$F$35-(GF36*$C$13)*$C$19*'Drive Train'!$F$39</f>
        <v>12.042376134684838</v>
      </c>
      <c r="OS36" s="260">
        <f>'Drive Train'!$F$35-(GG36*$C$13)*$C$19*'Drive Train'!$F$39</f>
        <v>12.084028053471435</v>
      </c>
      <c r="OT36" s="260">
        <f>'Drive Train'!$F$35-(GH36*$C$13)*$C$19*'Drive Train'!$F$39</f>
        <v>12.106211812320192</v>
      </c>
      <c r="OU36" s="260">
        <f>'Drive Train'!$F$35-(GI36*$C$13)*$C$19*'Drive Train'!$F$39</f>
        <v>12.119059104804629</v>
      </c>
      <c r="OV36" s="260">
        <f>'Drive Train'!$F$35-(GJ36*$C$13)*$C$19*'Drive Train'!$F$39</f>
        <v>12.126242621911853</v>
      </c>
      <c r="OW36" s="260">
        <f>'Drive Train'!$F$35-(GK36*$C$13)*$C$19*'Drive Train'!$F$39</f>
        <v>12.127838359220817</v>
      </c>
      <c r="OX36" s="61">
        <f t="shared" si="213"/>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7">
        <f t="shared" si="214"/>
        <v>1.1200000000000003</v>
      </c>
      <c r="PU36" s="57">
        <f t="shared" si="215"/>
        <v>9.5777069956278531</v>
      </c>
      <c r="PV36" s="57">
        <f t="shared" si="216"/>
        <v>5.2967344562898884</v>
      </c>
      <c r="PW36" s="57">
        <f t="shared" si="217"/>
        <v>7.1837150750678802</v>
      </c>
      <c r="PX36" s="57">
        <f t="shared" si="218"/>
        <v>8.608399427931456</v>
      </c>
      <c r="PY36" s="57">
        <f t="shared" si="219"/>
        <v>9.5270277923982309</v>
      </c>
      <c r="PZ36" s="57">
        <f t="shared" si="220"/>
        <v>9.9261264587742044</v>
      </c>
      <c r="QA36" s="57">
        <f t="shared" si="221"/>
        <v>9.8316297220785245</v>
      </c>
      <c r="QB36" s="57">
        <f t="shared" si="222"/>
        <v>9.4814113573961603</v>
      </c>
      <c r="QC36" s="57">
        <f t="shared" si="223"/>
        <v>8.9604267532647288</v>
      </c>
      <c r="QD36" s="57">
        <f t="shared" si="224"/>
        <v>8.4177294677260708</v>
      </c>
      <c r="QE36" s="57">
        <f t="shared" si="225"/>
        <v>7.89520156308601</v>
      </c>
      <c r="QF36" s="57">
        <f t="shared" si="226"/>
        <v>4.9369305474646525</v>
      </c>
      <c r="QG36" s="57">
        <f t="shared" si="227"/>
        <v>6.0463282121159292</v>
      </c>
      <c r="QH36" s="57">
        <f t="shared" si="228"/>
        <v>7.1069717083505024</v>
      </c>
      <c r="QI36" s="57">
        <f t="shared" si="229"/>
        <v>7.9182458851517525</v>
      </c>
      <c r="QJ36" s="57">
        <f t="shared" si="230"/>
        <v>8.4966209483564175</v>
      </c>
      <c r="QK36" s="57">
        <f t="shared" si="231"/>
        <v>8.9096275265449112</v>
      </c>
      <c r="QL36" s="57">
        <f t="shared" si="232"/>
        <v>9.2006523465005277</v>
      </c>
      <c r="QM36" s="57">
        <f t="shared" si="233"/>
        <v>9.405755191108863</v>
      </c>
      <c r="QN36" s="57">
        <f t="shared" si="234"/>
        <v>9.5391467597631046</v>
      </c>
      <c r="QO36" s="57">
        <f t="shared" si="235"/>
        <v>9.5754060048906542</v>
      </c>
      <c r="QP36" s="61">
        <f t="shared" si="236"/>
        <v>1.1200000000000003</v>
      </c>
      <c r="QQ36" s="57">
        <f>MIN(FQ36,$C$16)*$C$17*1000/60/60/$C$21</f>
        <v>6.7349837573981441E-2</v>
      </c>
      <c r="QR36" s="57">
        <f>MIN(FR36,$C$16)*$C$17*1000/60/60/$C$21</f>
        <v>0.85709918047168288</v>
      </c>
      <c r="QS36" s="57">
        <f>MIN(FS36,$C$16)*$C$17*1000/60/60/$C$21</f>
        <v>0.74221610939463678</v>
      </c>
      <c r="QT36" s="57">
        <f>MIN(FT36,$C$16)*$C$17*1000/60/60/$C$21</f>
        <v>0.56126538398273029</v>
      </c>
      <c r="QU36" s="57">
        <f>MIN(FU36,$C$16)*$C$17*1000/60/60/$C$21</f>
        <v>0.36384303736897172</v>
      </c>
      <c r="QV36" s="57">
        <f>MIN(FV36,$C$16)*$C$17*1000/60/60/$C$21</f>
        <v>0.20272379162292953</v>
      </c>
      <c r="QW36" s="57">
        <f>MIN(FW36,$C$16)*$C$17*1000/60/60/$C$21</f>
        <v>0.10581101223724881</v>
      </c>
      <c r="QX36" s="57">
        <f>MIN(FX36,$C$16)*$C$17*1000/60/60/$C$21</f>
        <v>6.1022235492436627E-2</v>
      </c>
      <c r="QY36" s="57">
        <f>MIN(FY36,$C$16)*$C$17*1000/60/60/$C$21</f>
        <v>4.5255335788722921E-2</v>
      </c>
      <c r="QZ36" s="57">
        <f>MIN(FZ36,$C$16)*$C$17*1000/60/60/$C$21</f>
        <v>4.0680668480268897E-2</v>
      </c>
      <c r="RA36" s="57">
        <f>MIN(GA36,$C$16)*$C$17*1000/60/60/$C$21</f>
        <v>3.9624163786376197E-2</v>
      </c>
      <c r="RB36" s="57">
        <f>MIN(GB36,$C$16)*$C$17*1000/60/60/$C$21</f>
        <v>0.2116224332369378</v>
      </c>
      <c r="RC36" s="57">
        <f>MIN(GC36,$C$16)*$C$17*1000/60/60/$C$21</f>
        <v>0.25032241665593863</v>
      </c>
      <c r="RD36" s="57">
        <f>MIN(GD36,$C$16)*$C$17*1000/60/60/$C$21</f>
        <v>0.16277854965244526</v>
      </c>
      <c r="RE36" s="57">
        <f>MIN(GE36,$C$16)*$C$17*1000/60/60/$C$21</f>
        <v>0.10975174935818391</v>
      </c>
      <c r="RF36" s="57">
        <f>MIN(GF36,$C$16)*$C$17*1000/60/60/$C$21</f>
        <v>8.8486365039940756E-2</v>
      </c>
      <c r="RG36" s="57">
        <f>MIN(GG36,$C$16)*$C$17*1000/60/60/$C$21</f>
        <v>7.8180489935333788E-2</v>
      </c>
      <c r="RH36" s="57">
        <f>MIN(GH36,$C$16)*$C$17*1000/60/60/$C$21</f>
        <v>7.2691593992331993E-2</v>
      </c>
      <c r="RI36" s="57">
        <f>MIN(GI36,$C$16)*$C$17*1000/60/60/$C$21</f>
        <v>6.9512806660700782E-2</v>
      </c>
      <c r="RJ36" s="57">
        <f>MIN(GJ36,$C$16)*$C$17*1000/60/60/$C$21</f>
        <v>6.7735399226047738E-2</v>
      </c>
      <c r="RK36" s="57">
        <f>MIN(GK36,$C$16)*$C$17*1000/60/60/$C$21</f>
        <v>6.7340568210213919E-2</v>
      </c>
      <c r="RL36" s="61">
        <f t="shared" si="237"/>
        <v>1.1200000000000003</v>
      </c>
      <c r="RM36" s="2">
        <f>IF(AND(LO36&gt;=LO$6*'Drive Train'!$AA$52,LO36&lt;=LO$6*'Drive Train'!$AA$53,KS36=0,JW36=0,EU36&gt;0),$C$17,0)</f>
        <v>0.04</v>
      </c>
      <c r="RN36" s="2">
        <f>IF(AND(LP36&gt;=LP$6*'Drive Train'!$AA$52,LP36&lt;=LP$6*'Drive Train'!$AA$53,KT36=0,JX36=0,EV36&gt;0),$C$17,0)</f>
        <v>0.04</v>
      </c>
      <c r="RO36" s="2">
        <f>IF(AND(LQ36&gt;=LQ$6*'Drive Train'!$AA$52,LQ36&lt;=LQ$6*'Drive Train'!$AA$53,KU36=0,JY36=0,EW36&gt;0),$C$17,0)</f>
        <v>0.04</v>
      </c>
      <c r="RP36" s="2">
        <f>IF(AND(LR36&gt;=LR$6*'Drive Train'!$AA$52,LR36&lt;=LR$6*'Drive Train'!$AA$53,KV36=0,JZ36=0,EX36&gt;0),$C$17,0)</f>
        <v>0.04</v>
      </c>
      <c r="RQ36" s="2">
        <f>IF(AND(LS36&gt;=LS$6*'Drive Train'!$AA$52,LS36&lt;=LS$6*'Drive Train'!$AA$53,KW36=0,KA36=0,EY36&gt;0),$C$17,0)</f>
        <v>0.04</v>
      </c>
      <c r="RR36" s="2">
        <f>IF(AND(LT36&gt;=LT$6*'Drive Train'!$AA$52,LT36&lt;=LT$6*'Drive Train'!$AA$53,KX36=0,KB36=0,EZ36&gt;0),$C$17,0)</f>
        <v>0.04</v>
      </c>
      <c r="RS36" s="2">
        <f>IF(AND(LU36&gt;=LU$6*'Drive Train'!$AA$52,LU36&lt;=LU$6*'Drive Train'!$AA$53,KY36=0,KC36=0,FA36&gt;0),$C$17,0)</f>
        <v>0.04</v>
      </c>
      <c r="RT36" s="2">
        <f>IF(AND(LV36&gt;=LV$6*'Drive Train'!$AA$52,LV36&lt;=LV$6*'Drive Train'!$AA$53,KZ36=0,KD36=0,FB36&gt;0),$C$17,0)</f>
        <v>0.04</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61">
        <f t="shared" si="238"/>
        <v>1.1200000000000003</v>
      </c>
      <c r="SI36" s="2">
        <f>IF(AND(EU36&lt;0,KS36=0,LO36&gt;=LO$6*'Drive Train'!$AA$52,LO36&lt;=LO$6*'Drive Train'!$AA$53,OY36=1,JW36=0),$C$17,0)</f>
        <v>0</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v>
      </c>
      <c r="SM36" s="2">
        <f>IF(AND(EY36&lt;0,KW36=0,LS36&gt;=LS$6*'Drive Train'!$AA$52,LS36&lt;=LS$6*'Drive Train'!$AA$53,PC36=1,KA36=0),$C$17,0)</f>
        <v>0</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48">
        <f t="shared" si="239"/>
        <v>1.1200000000000003</v>
      </c>
    </row>
    <row r="37" spans="1:524" x14ac:dyDescent="0.2">
      <c r="A37" s="20"/>
      <c r="B37" s="3" t="s">
        <v>171</v>
      </c>
      <c r="C37" s="33" t="str">
        <f>'Drive Train'!F32</f>
        <v>Brake</v>
      </c>
      <c r="D37" s="5"/>
      <c r="E37" s="5"/>
      <c r="F37" s="10"/>
      <c r="G37" s="10"/>
      <c r="H37" s="10"/>
      <c r="I37" s="10"/>
      <c r="J37" s="10"/>
      <c r="K37" s="10"/>
      <c r="L37" s="10"/>
      <c r="M37" s="10"/>
      <c r="N37" s="10"/>
      <c r="O37" s="10"/>
      <c r="R37" s="63">
        <f t="shared" si="114"/>
        <v>1.1600000000000004</v>
      </c>
      <c r="S37" s="2">
        <f>NG37/'Drive Train'!$F$35</f>
        <v>0.95621515015435166</v>
      </c>
      <c r="T37" s="2">
        <f>NH37/'Drive Train'!$F$35</f>
        <v>0.61300789290684465</v>
      </c>
      <c r="U37" s="2">
        <f>NI37/'Drive Train'!$F$35</f>
        <v>0.66293348522687601</v>
      </c>
      <c r="V37" s="2">
        <f>NJ37/'Drive Train'!$F$35</f>
        <v>0.74157059043509366</v>
      </c>
      <c r="W37" s="2">
        <f>NK37/'Drive Train'!$F$35</f>
        <v>0.82736589081744727</v>
      </c>
      <c r="X37" s="2">
        <f>NL37/'Drive Train'!$F$35</f>
        <v>0.89738468212076472</v>
      </c>
      <c r="Y37" s="2">
        <f>NM37/'Drive Train'!$F$35</f>
        <v>0.93950079086376448</v>
      </c>
      <c r="Z37" s="2">
        <f>NN37/'Drive Train'!$F$35</f>
        <v>0.95896498334495917</v>
      </c>
      <c r="AA37" s="2">
        <f>NO37/'Drive Train'!$F$35</f>
        <v>0.96581692244598238</v>
      </c>
      <c r="AB37" s="2">
        <f>NP37/'Drive Train'!$F$35</f>
        <v>0.96780496970917296</v>
      </c>
      <c r="AC37" s="2">
        <f>NQ37/'Drive Train'!$F$35</f>
        <v>0.96826410282719444</v>
      </c>
      <c r="AD37" s="2">
        <f>NR37/'Drive Train'!$F$35</f>
        <v>0.89351753312084736</v>
      </c>
      <c r="AE37" s="2">
        <f>NS37/'Drive Train'!$F$35</f>
        <v>0.87669939292965027</v>
      </c>
      <c r="AF37" s="2">
        <f>NT37/'Drive Train'!$F$35</f>
        <v>0.91474398360049225</v>
      </c>
      <c r="AG37" s="2">
        <f>NU37/'Drive Train'!$F$35</f>
        <v>0.93778823536628586</v>
      </c>
      <c r="AH37" s="2">
        <f>NV37/'Drive Train'!$F$35</f>
        <v>0.94702969190159536</v>
      </c>
      <c r="AI37" s="2">
        <f>NW37/'Drive Train'!$F$35</f>
        <v>0.95150839284639088</v>
      </c>
      <c r="AJ37" s="2">
        <f>NX37/'Drive Train'!$F$35</f>
        <v>0.95389374326023557</v>
      </c>
      <c r="AK37" s="2">
        <f>NY37/'Drive Train'!$F$35</f>
        <v>0.95527517255963745</v>
      </c>
      <c r="AL37" s="2">
        <f>NZ37/'Drive Train'!$F$35</f>
        <v>0.95604759375396264</v>
      </c>
      <c r="AM37" s="2">
        <f>OA37/'Drive Train'!$F$35</f>
        <v>0.95621917841084048</v>
      </c>
      <c r="AN37" s="61">
        <f t="shared" si="115"/>
        <v>1.1600000000000004</v>
      </c>
      <c r="AO37" s="46">
        <f>LO37*12*60/(PI() * 'Drive Train'!$F$15)/S$6*ABS(S37)</f>
        <v>4551.5621622848312</v>
      </c>
      <c r="AP37" s="46">
        <f>LP37*12*60/(PI() * 'Drive Train'!$F$15)/T$6*ABS(T37)</f>
        <v>642.02352052729486</v>
      </c>
      <c r="AQ37" s="46">
        <f>LQ37*12*60/(PI() * 'Drive Train'!$F$15)/U$6*ABS(U37)</f>
        <v>1313.4401229609527</v>
      </c>
      <c r="AR37" s="46">
        <f>LR37*12*60/(PI() * 'Drive Train'!$F$15)/V$6*ABS(V37)</f>
        <v>2192.9484207533419</v>
      </c>
      <c r="AS37" s="46">
        <f>LS37*12*60/(PI() * 'Drive Train'!$F$15)/W$6*ABS(W37)</f>
        <v>3138.9167862032746</v>
      </c>
      <c r="AT37" s="46">
        <f>LT37*12*60/(PI() * 'Drive Train'!$F$15)/X$6*ABS(X37)</f>
        <v>3912.3918748052993</v>
      </c>
      <c r="AU37" s="46">
        <f>LU37*12*60/(PI() * 'Drive Train'!$F$15)/Y$6*ABS(Y37)</f>
        <v>4372.3618612722657</v>
      </c>
      <c r="AV37" s="46">
        <f>LV37*12*60/(PI() * 'Drive Train'!$F$15)/Z$6*ABS(Z37)</f>
        <v>4580.6669496517834</v>
      </c>
      <c r="AW37" s="46">
        <f>LW37*12*60/(PI() * 'Drive Train'!$F$15)/AA$6*ABS(AA37)</f>
        <v>4652.2401463271135</v>
      </c>
      <c r="AX37" s="46">
        <f>LX37*12*60/(PI() * 'Drive Train'!$F$15)/AB$6*ABS(AB37)</f>
        <v>4672.447547745136</v>
      </c>
      <c r="AY37" s="46">
        <f>LY37*12*60/(PI() * 'Drive Train'!$F$15)/AC$6*ABS(AC37)</f>
        <v>4676.9768706043114</v>
      </c>
      <c r="AZ37" s="46">
        <f>LZ37*12*60/(PI() * 'Drive Train'!$F$15)/AD$6*ABS(AD37)</f>
        <v>2915.8137388640748</v>
      </c>
      <c r="BA37" s="46">
        <f>MA37*12*60/(PI() * 'Drive Train'!$F$15)/AE$6*ABS(AE37)</f>
        <v>3503.8225673188358</v>
      </c>
      <c r="BB37" s="46">
        <f>MB37*12*60/(PI() * 'Drive Train'!$F$15)/AF$6*ABS(AF37)</f>
        <v>4117.9732856091887</v>
      </c>
      <c r="BC37" s="46">
        <f>MC37*12*60/(PI() * 'Drive Train'!$F$15)/AG$6*ABS(AG37)</f>
        <v>4359.3022527164931</v>
      </c>
      <c r="BD37" s="46">
        <f>MD37*12*60/(PI() * 'Drive Train'!$F$15)/AH$6*ABS(AH37)</f>
        <v>4455.8093705893234</v>
      </c>
      <c r="BE37" s="46">
        <f>ME37*12*60/(PI() * 'Drive Train'!$F$15)/AI$6*ABS(AI37)</f>
        <v>4502.5188462734486</v>
      </c>
      <c r="BF37" s="46">
        <f>MF37*12*60/(PI() * 'Drive Train'!$F$15)/AJ$6*ABS(AJ37)</f>
        <v>4527.3794413401783</v>
      </c>
      <c r="BG37" s="46">
        <f>MG37*12*60/(PI() * 'Drive Train'!$F$15)/AK$6*ABS(AK37)</f>
        <v>4541.7715331798736</v>
      </c>
      <c r="BH37" s="46">
        <f>MH37*12*60/(PI() * 'Drive Train'!$F$15)/AL$6*ABS(AL37)</f>
        <v>4549.8170637044568</v>
      </c>
      <c r="BI37" s="46">
        <f>MI37*12*60/(PI() * 'Drive Train'!$F$15)/AM$6*ABS(AM37)</f>
        <v>4551.6041158097978</v>
      </c>
      <c r="BJ37" s="61">
        <f t="shared" si="65"/>
        <v>1.1600000000000004</v>
      </c>
      <c r="BK37" s="2">
        <f>IF(OR(KS36=1,AND($C$37=Motors!$C$31,OY36=1)),0,IF(NG37=0,-(CG36+$C$15)/($C$14-$C$15)*$C$12,($C$11*S37-AO37)/($C$11*S37)*$C$12*S37))</f>
        <v>0.31857840134021947</v>
      </c>
      <c r="BL37" s="2">
        <f>IF(OR(KT36=1,AND($C$37=Motors!$C$31,OZ36=1)),0,IF(NH37=0,-(CH36+$C$15)/($C$14-$C$15)*$C$12,($C$11*T37-AP37)/($C$11*T37)*$C$12*T37))</f>
        <v>1.2183519122344766</v>
      </c>
      <c r="BM37" s="2">
        <f>IF(OR(KU36=1,AND($C$37=Motors!$C$31,PA36=1)),0,IF(NI37=0,-(CI36+$C$15)/($C$14-$C$15)*$C$12,($C$11*U37-AQ37)/($C$11*U37)*$C$12*U37))</f>
        <v>1.0416992455335465</v>
      </c>
      <c r="BN37" s="2">
        <f>IF(OR(KV36=1,AND($C$37=Motors!$C$31,PB36=1)),0,IF(NJ37=0,-(CJ36+$C$15)/($C$14-$C$15)*$C$12,($C$11*V37-AR37)/($C$11*V37)*$C$12*V37))</f>
        <v>0.84278548007911713</v>
      </c>
      <c r="BO37" s="2">
        <f>IF(OR(KW36=1,AND($C$37=Motors!$C$31,PC36=1)),0,IF(NK37=0,-(CK36+$C$15)/($C$14-$C$15)*$C$12,($C$11*W37-AS37)/($C$11*W37)*$C$12*W37))</f>
        <v>0.63182502917047467</v>
      </c>
      <c r="BP37" s="2">
        <f>IF(OR(KX36=1,AND($C$37=Motors!$C$31,PD36=1)),0,IF(NL37=0,-(CL36+$C$15)/($C$14-$C$15)*$C$12,($C$11*X37-AT37)/($C$11*X37)*$C$12*X37))</f>
        <v>0.45900810535422643</v>
      </c>
      <c r="BQ37" s="2">
        <f>IF(OR(KY36=1,AND($C$37=Motors!$C$31,PE36=1)),0,IF(NM37=0,-(CM36+$C$15)/($C$14-$C$15)*$C$12,($C$11*Y37-AU37)/($C$11*Y37)*$C$12*Y37))</f>
        <v>0.35740888193708964</v>
      </c>
      <c r="BR37" s="2">
        <f>IF(OR(KZ36=1,AND($C$37=Motors!$C$31,PF36=1)),0,IF(NN37=0,-(CN36+$C$15)/($C$14-$C$15)*$C$12,($C$11*Z37-AV37)/($C$11*Z37)*$C$12*Z37))</f>
        <v>0.31235807690868839</v>
      </c>
      <c r="BS37" s="2">
        <f>IF(OR(LA36=1,AND($C$37=Motors!$C$31,PG36=1)),0,IF(NO37=0,-(CO36+$C$15)/($C$14-$C$15)*$C$12,($C$11*AA37-AW37)/($C$11*AA37)*$C$12*AA37))</f>
        <v>0.29728140318796253</v>
      </c>
      <c r="BT37" s="2">
        <f>IF(OR(LB36=1,AND($C$37=Motors!$C$31,PH36=1)),0,IF(NP37=0,-(CP36+$C$15)/($C$14-$C$15)*$C$12,($C$11*AB37-AX37)/($C$11*AB37)*$C$12*AB37))</f>
        <v>0.29315613840633187</v>
      </c>
      <c r="BU37" s="2">
        <f>IF(OR(LC36=1,AND($C$37=Motors!$C$31,PI36=1)),0,IF(NQ37=0,-(CQ36+$C$15)/($C$14-$C$15)*$C$12,($C$11*AC37-AY37)/($C$11*AC37)*$C$12*AC37))</f>
        <v>0.29226469606959699</v>
      </c>
      <c r="BV37" s="2">
        <f>IF(OR(LD36=1,AND($C$37=Motors!$C$31,PJ36=1)),0,IF(NR37=0,-(CR36+$C$15)/($C$14-$C$15)*$C$12,($C$11*AD37-AZ37)/($C$11*AD37)*$C$12*AD37))</f>
        <v>0.89358667102404121</v>
      </c>
      <c r="BW37" s="2">
        <f>IF(OR(LE36=1,AND($C$37=Motors!$C$31,PK36=1)),0,IF(NS37=0,-(CS36+$C$15)/($C$14-$C$15)*$C$12,($C$11*AE37-BA37)/($C$11*AE37)*$C$12*AE37))</f>
        <v>0.59029865373416635</v>
      </c>
      <c r="BX37" s="2">
        <f>IF(OR(LF36=1,AND($C$37=Motors!$C$31,PL36=1)),0,IF(NT37=0,-(CT36+$C$15)/($C$14-$C$15)*$C$12,($C$11*AF37-BB37)/($C$11*AF37)*$C$12*AF37))</f>
        <v>0.41000516635289214</v>
      </c>
      <c r="BY37" s="2">
        <f>IF(OR(LG36=1,AND($C$37=Motors!$C$31,PM36=1)),0,IF(NU37=0,-(CU36+$C$15)/($C$14-$C$15)*$C$12,($C$11*AG37-BC37)/($C$11*AG37)*$C$12*AG37))</f>
        <v>0.35902524025972193</v>
      </c>
      <c r="BZ37" s="2">
        <f>IF(OR(LH36=1,AND($C$37=Motors!$C$31,PN36=1)),0,IF(NV37=0,-(CV36+$C$15)/($C$14-$C$15)*$C$12,($C$11*AH37-BD37)/($C$11*AH37)*$C$12*AH37))</f>
        <v>0.33870247420879512</v>
      </c>
      <c r="CA37" s="2">
        <f>IF(OR(LI36=1,AND($C$37=Motors!$C$31,PO36=1)),0,IF(NW37=0,-(CW36+$C$15)/($C$14-$C$15)*$C$12,($C$11*AI37-BE37)/($C$11*AI37)*$C$12*AI37))</f>
        <v>0.32888056435899987</v>
      </c>
      <c r="CB37" s="2">
        <f>IF(OR(LJ36=1,AND($C$37=Motors!$C$31,PP36=1)),0,IF(NX37=0,-(CX36+$C$15)/($C$14-$C$15)*$C$12,($C$11*AJ37-BF37)/($C$11*AJ37)*$C$12*AJ37))</f>
        <v>0.32365691908209643</v>
      </c>
      <c r="CC37" s="2">
        <f>IF(OR(LK36=1,AND($C$37=Motors!$C$31,PQ36=1)),0,IF(NY37=0,-(CY36+$C$15)/($C$14-$C$15)*$C$12,($C$11*AK37-BG37)/($C$11*AK37)*$C$12*AK37))</f>
        <v>0.32063416977924025</v>
      </c>
      <c r="CD37" s="2">
        <f>IF(OR(LL36=1,AND($C$37=Motors!$C$31,PR36=1)),0,IF(NZ37=0,-(CZ36+$C$15)/($C$14-$C$15)*$C$12,($C$11*AL37-BH37)/($C$11*AL37)*$C$12*AL37))</f>
        <v>0.31894479270751319</v>
      </c>
      <c r="CE37" s="2">
        <f>IF(OR(LM36=1,AND($C$37=Motors!$C$31,PS36=1)),0,IF(OA37=0,-(DA36+$C$15)/($C$14-$C$15)*$C$12,($C$11*AM37-BI37)/($C$11*AM37)*$C$12*AM37))</f>
        <v>0.31856959318029482</v>
      </c>
      <c r="CF37" s="61">
        <f t="shared" si="67"/>
        <v>1.1600000000000004</v>
      </c>
      <c r="CG37" s="57">
        <f>IF(AND(KS36=1,OY36=1),0,ABS(BK37/$C$12*($C$14-$C$15)+$C$15) *'Drive Train'!$AA$49 + CG36*(1-'Drive Train'!$AA$49))</f>
        <v>19.709503689605874</v>
      </c>
      <c r="CH37" s="57">
        <f>IF(AND(KT36=1,OZ36=1),0,ABS(BL37/$C$12*($C$14-$C$15)+$C$15) *'Drive Train'!$AA$49 + CH36*(1-'Drive Train'!$AA$49))</f>
        <v>67.610309269578138</v>
      </c>
      <c r="CI37" s="57">
        <f>IF(AND(KU36=1,PA36=1),0,ABS(BM37/$C$12*($C$14-$C$15)+$C$15) *'Drive Train'!$AA$49 + CI36*(1-'Drive Train'!$AA$49))</f>
        <v>58.205937013258918</v>
      </c>
      <c r="CJ37" s="57">
        <f>IF(AND(KV36=1,PB36=1),0,ABS(BN37/$C$12*($C$14-$C$15)+$C$15) *'Drive Train'!$AA$49 + CJ36*(1-'Drive Train'!$AA$49))</f>
        <v>47.616461449855066</v>
      </c>
      <c r="CK37" s="57">
        <f>IF(AND(KW36=1,PC36=1),0,ABS(BO37/$C$12*($C$14-$C$15)+$C$15) *'Drive Train'!$AA$49 + CK36*(1-'Drive Train'!$AA$49))</f>
        <v>36.385662341316142</v>
      </c>
      <c r="CL37" s="57">
        <f>IF(AND(KX36=1,PD36=1),0,ABS(BP37/$C$12*($C$14-$C$15)+$C$15) *'Drive Train'!$AA$49 + CL36*(1-'Drive Train'!$AA$49))</f>
        <v>27.18549166678309</v>
      </c>
      <c r="CM37" s="57">
        <f>IF(AND(KY36=1,PE36=1),0,ABS(BQ37/$C$12*($C$14-$C$15)+$C$15) *'Drive Train'!$AA$49 + CM36*(1-'Drive Train'!$AA$49))</f>
        <v>21.776703133829294</v>
      </c>
      <c r="CN37" s="57">
        <f>IF(AND(KZ36=1,PF36=1),0,ABS(BR37/$C$12*($C$14-$C$15)+$C$15) *'Drive Train'!$AA$49 + CN36*(1-'Drive Train'!$AA$49))</f>
        <v>19.378355297670009</v>
      </c>
      <c r="CO37" s="57">
        <f>IF(AND(LA36=1,PG36=1),0,ABS(BS37/$C$12*($C$14-$C$15)+$C$15) *'Drive Train'!$AA$49 + CO36*(1-'Drive Train'!$AA$49))</f>
        <v>18.575725738180743</v>
      </c>
      <c r="CP37" s="57">
        <f>IF(AND(LB36=1,PH36=1),0,ABS(BT37/$C$12*($C$14-$C$15)+$C$15) *'Drive Train'!$AA$49 + CP36*(1-'Drive Train'!$AA$49))</f>
        <v>18.356111019722977</v>
      </c>
      <c r="CQ37" s="57">
        <f>IF(AND(LC36=1,PI36=1),0,ABS(BU37/$C$12*($C$14-$C$15)+$C$15) *'Drive Train'!$AA$49 + CQ36*(1-'Drive Train'!$AA$49))</f>
        <v>18.308653736817135</v>
      </c>
      <c r="CR37" s="57">
        <f>IF(AND(LD36=1,PJ36=1),0,ABS(BV37/$C$12*($C$14-$C$15)+$C$15) *'Drive Train'!$AA$49 + CR36*(1-'Drive Train'!$AA$49))</f>
        <v>50.320939789371153</v>
      </c>
      <c r="CS37" s="57">
        <f>IF(AND(LE36=1,PK36=1),0,ABS(BW37/$C$12*($C$14-$C$15)+$C$15) *'Drive Train'!$AA$49 + CS36*(1-'Drive Train'!$AA$49))</f>
        <v>34.174942852320967</v>
      </c>
      <c r="CT37" s="57">
        <f>IF(AND(LF36=1,PL36=1),0,ABS(BX37/$C$12*($C$14-$C$15)+$C$15) *'Drive Train'!$AA$49 + CT36*(1-'Drive Train'!$AA$49))</f>
        <v>24.576745992977617</v>
      </c>
      <c r="CU37" s="57">
        <f>IF(AND(LG36=1,PM36=1),0,ABS(BY37/$C$12*($C$14-$C$15)+$C$15) *'Drive Train'!$AA$49 + CU36*(1-'Drive Train'!$AA$49))</f>
        <v>21.862752417146194</v>
      </c>
      <c r="CV37" s="57">
        <f>IF(AND(LH36=1,PN36=1),0,ABS(BZ37/$C$12*($C$14-$C$15)+$C$15) *'Drive Train'!$AA$49 + CV36*(1-'Drive Train'!$AA$49))</f>
        <v>20.78083918713212</v>
      </c>
      <c r="CW37" s="57">
        <f>IF(AND(LI36=1,PO36=1),0,ABS(CA37/$C$12*($C$14-$C$15)+$C$15) *'Drive Train'!$AA$49 + CW36*(1-'Drive Train'!$AA$49))</f>
        <v>20.257954940771654</v>
      </c>
      <c r="CX37" s="57">
        <f>IF(AND(LJ36=1,PP36=1),0,ABS(CB37/$C$12*($C$14-$C$15)+$C$15) *'Drive Train'!$AA$49 + CX36*(1-'Drive Train'!$AA$49))</f>
        <v>19.979866273125712</v>
      </c>
      <c r="CY37" s="57">
        <f>IF(AND(LK36=1,PQ36=1),0,ABS(CC37/$C$12*($C$14-$C$15)+$C$15) *'Drive Train'!$AA$49 + CY36*(1-'Drive Train'!$AA$49))</f>
        <v>19.818945635965363</v>
      </c>
      <c r="CZ37" s="57">
        <f>IF(AND(LL36=1,PR36=1),0,ABS(CD37/$C$12*($C$14-$C$15)+$C$15) *'Drive Train'!$AA$49 + CZ36*(1-'Drive Train'!$AA$49))</f>
        <v>19.729009088951845</v>
      </c>
      <c r="DA37" s="57">
        <f>IF(AND(LM36=1,PS36=1),0,ABS(CE37/$C$12*($C$14-$C$15)+$C$15) *'Drive Train'!$AA$49 + DA36*(1-'Drive Train'!$AA$49))</f>
        <v>19.709034773872126</v>
      </c>
      <c r="DB37" s="61">
        <f t="shared" si="116"/>
        <v>1.1600000000000004</v>
      </c>
      <c r="DC37" s="57">
        <f t="shared" si="68"/>
        <v>19.709503689605874</v>
      </c>
      <c r="DD37" s="57">
        <f t="shared" si="69"/>
        <v>67.610309269578138</v>
      </c>
      <c r="DE37" s="57">
        <f t="shared" si="70"/>
        <v>58.205937013258918</v>
      </c>
      <c r="DF37" s="57">
        <f t="shared" si="71"/>
        <v>47.616461449855066</v>
      </c>
      <c r="DG37" s="57">
        <f t="shared" si="72"/>
        <v>36.385662341316142</v>
      </c>
      <c r="DH37" s="57">
        <f t="shared" si="73"/>
        <v>27.18549166678309</v>
      </c>
      <c r="DI37" s="57">
        <f t="shared" si="74"/>
        <v>21.776703133829294</v>
      </c>
      <c r="DJ37" s="57">
        <f t="shared" si="75"/>
        <v>19.378355297670009</v>
      </c>
      <c r="DK37" s="57">
        <f t="shared" si="76"/>
        <v>18.575725738180743</v>
      </c>
      <c r="DL37" s="57">
        <f t="shared" si="77"/>
        <v>18.356111019722977</v>
      </c>
      <c r="DM37" s="57">
        <f t="shared" si="78"/>
        <v>18.308653736817135</v>
      </c>
      <c r="DN37" s="57">
        <f t="shared" si="79"/>
        <v>25</v>
      </c>
      <c r="DO37" s="57">
        <f t="shared" si="80"/>
        <v>30</v>
      </c>
      <c r="DP37" s="57">
        <f t="shared" si="81"/>
        <v>24.576745992977617</v>
      </c>
      <c r="DQ37" s="57">
        <f t="shared" si="82"/>
        <v>21.862752417146194</v>
      </c>
      <c r="DR37" s="57">
        <f t="shared" si="83"/>
        <v>20.78083918713212</v>
      </c>
      <c r="DS37" s="57">
        <f t="shared" si="84"/>
        <v>20.257954940771654</v>
      </c>
      <c r="DT37" s="57">
        <f t="shared" si="85"/>
        <v>19.979866273125712</v>
      </c>
      <c r="DU37" s="57">
        <f t="shared" si="86"/>
        <v>19.818945635965363</v>
      </c>
      <c r="DV37" s="57">
        <f t="shared" si="87"/>
        <v>19.729009088951845</v>
      </c>
      <c r="DW37" s="57">
        <f t="shared" si="88"/>
        <v>19.709034773872126</v>
      </c>
      <c r="DX37" s="61">
        <f t="shared" si="117"/>
        <v>1.1600000000000004</v>
      </c>
      <c r="DY37" s="2">
        <f>IF(OY37=0,($C$23/0.4536*IF(ISNA(MK36),'Drive Train'!$F$16,'Drive Train'!$F$17)*4.448*$C$24*S$6)*SIGN(BK37),BK37)</f>
        <v>4.5236871680000004</v>
      </c>
      <c r="DZ37" s="2">
        <f>IF(OZ37=0,($C$23/0.4536*IF(ISNA(ML36),'Drive Train'!$F$16,'Drive Train'!$F$17)*4.448*$C$24*$C$21*T$6)*SIGN(BL37),BL37)</f>
        <v>14.225645600594998</v>
      </c>
      <c r="EA37" s="2">
        <f>IF(PA37=0,($C$23/0.4536*IF(ISNA(MM36),'Drive Train'!$F$16,'Drive Train'!$F$17)*4.448*$C$24*$C$21*U$6)*SIGN(BM37),BM37)</f>
        <v>9.8485238773349995</v>
      </c>
      <c r="EB37" s="2">
        <f>IF(PB37=0,($C$23/0.4536*IF(ISNA(MN36),'Drive Train'!$F$16,'Drive Train'!$F$17)*4.448*$C$24*$C$21*V$6)*SIGN(BN37),BN37)</f>
        <v>7.5312241414914709</v>
      </c>
      <c r="EC37" s="2">
        <f>IF(PC37=0,($C$23/0.4536*IF(ISNA(MO36),'Drive Train'!$F$16,'Drive Train'!$F$17)*4.448*$C$24*$C$21*W$6)*SIGN(BO37),BO37)</f>
        <v>6.0967052573978577</v>
      </c>
      <c r="ED37" s="2">
        <f>IF(PD37=0,($C$23/0.4536*IF(ISNA(MP36),'Drive Train'!$F$16,'Drive Train'!$F$17)*4.448*$C$24*$C$21*X$6)*SIGN(BP37),BP37)</f>
        <v>5.1212324162142009</v>
      </c>
      <c r="EE37" s="2">
        <f>IF(PE37=0,($C$23/0.4536*IF(ISNA(MQ36),'Drive Train'!$F$16,'Drive Train'!$F$17)*4.448*$C$24*$C$21*Y$6)*SIGN(BQ37),BQ37)</f>
        <v>4.4148555312191382</v>
      </c>
      <c r="EF37" s="2">
        <f>IF(PF37=0,($C$23/0.4536*IF(ISNA(MR36),'Drive Train'!$F$16,'Drive Train'!$F$17)*4.448*$C$24*$C$21*Z$6)*SIGN(BR37),BR37)</f>
        <v>3.8797215274349997</v>
      </c>
      <c r="EG37" s="2">
        <f>IF(PG37=0,($C$23/0.4536*IF(ISNA(MS36),'Drive Train'!$F$16,'Drive Train'!$F$17)*4.448*$C$24*$C$21*AA$6)*SIGN(BS37),BS37)</f>
        <v>3.4602921731177019</v>
      </c>
      <c r="EH37" s="2">
        <f>IF(PH37=0,($C$23/0.4536*IF(ISNA(MT36),'Drive Train'!$F$16,'Drive Train'!$F$17)*4.448*$C$24*$C$21*AB$6)*SIGN(BT37),BT37)</f>
        <v>3.1227026928135362</v>
      </c>
      <c r="EI37" s="2">
        <f>IF(PI37=0,($C$23/0.4536*IF(ISNA(MU36),'Drive Train'!$F$16,'Drive Train'!$F$17)*4.448*$C$24*$C$21*AC$6)*SIGN(BU37),BU37)</f>
        <v>2.8451291201189992</v>
      </c>
      <c r="EJ37" s="2">
        <f>IF(PJ37=0,($C$23/0.4536*IF(ISNA(MV36),'Drive Train'!$F$16,'Drive Train'!$F$17)*4.448*$C$24*$C$21*AD$6)*SIGN(BV37),BV37)</f>
        <v>3.9831807681666</v>
      </c>
      <c r="EK37" s="2">
        <f>IF(PK37=0,($C$23/0.4536*IF(ISNA(MW36),'Drive Train'!$F$16,'Drive Train'!$F$17)*4.448*$C$24*$C$21*AE$6)*SIGN(BW37),BW37)</f>
        <v>3.9831807681666</v>
      </c>
      <c r="EL37" s="2">
        <f>IF(PL37=0,($C$23/0.4536*IF(ISNA(MX36),'Drive Train'!$F$16,'Drive Train'!$F$17)*4.448*$C$24*$C$21*AF$6)*SIGN(BX37),BX37)</f>
        <v>3.9831807681666</v>
      </c>
      <c r="EM37" s="2">
        <f>IF(PM37=0,($C$23/0.4536*IF(ISNA(MY36),'Drive Train'!$F$16,'Drive Train'!$F$17)*4.448*$C$24*$C$21*AG$6)*SIGN(BY37),BY37)</f>
        <v>3.9831807681666</v>
      </c>
      <c r="EN37" s="2">
        <f>IF(PN37=0,($C$23/0.4536*IF(ISNA(MZ36),'Drive Train'!$F$16,'Drive Train'!$F$17)*4.448*$C$24*$C$21*AH$6)*SIGN(BZ37),BZ37)</f>
        <v>3.9831807681666</v>
      </c>
      <c r="EO37" s="2">
        <f>IF(PO37=0,($C$23/0.4536*IF(ISNA(NA36),'Drive Train'!$F$16,'Drive Train'!$F$17)*4.448*$C$24*$C$21*AI$6)*SIGN(CA37),CA37)</f>
        <v>3.9831807681666</v>
      </c>
      <c r="EP37" s="2">
        <f>IF(PP37=0,($C$23/0.4536*IF(ISNA(NB36),'Drive Train'!$F$16,'Drive Train'!$F$17)*4.448*$C$24*$C$21*AJ$6)*SIGN(CB37),CB37)</f>
        <v>3.9831807681666</v>
      </c>
      <c r="EQ37" s="2">
        <f>IF(PQ37=0,($C$23/0.4536*IF(ISNA(NC36),'Drive Train'!$F$16,'Drive Train'!$F$17)*4.448*$C$24*$C$21*AK$6)*SIGN(CC37),CC37)</f>
        <v>3.9831807681666</v>
      </c>
      <c r="ER37" s="2">
        <f>IF(PR37=0,($C$23/0.4536*IF(ISNA(ND36),'Drive Train'!$F$16,'Drive Train'!$F$17)*4.448*$C$24*$C$21*AL$6)*SIGN(CD37),CD37)</f>
        <v>3.9831807681666</v>
      </c>
      <c r="ES37" s="2">
        <f>IF(PS37=0,($C$23/0.4536*IF(ISNA(NE36),'Drive Train'!$F$16,'Drive Train'!$F$17)*4.448*$C$24*$C$21*AM$6)*SIGN(CE37),CE37)</f>
        <v>3.9831807681666</v>
      </c>
      <c r="ET37" s="61">
        <f t="shared" si="89"/>
        <v>1.1600000000000004</v>
      </c>
      <c r="EU37" s="259">
        <f>MAX(MIN(IF(AND(OY36=1,NG37&lt;0),-1,1)*(DC37-$C$15)/($C$14-$C$15)*$C$12*$C$21-$C$33*LO37/AO$6 -  OY36*$C$33/$C$21,DY36/$C$19),MAX(EU$8:EU36)*-1)</f>
        <v>2.7086738741123551E-2</v>
      </c>
      <c r="EV37" s="259">
        <f>MAX(MIN(IF(AND(OZ36=1,NH37&lt;0),-1,1)*(DD37-$C$15)/($C$14-$C$15)*$C$12*$C$21-$C$33*LP37/AP$6 -  OZ36*$C$33/$C$21,DZ36/$C$19),MAX(EV$8:EV36)*-1)</f>
        <v>1.017017596999749</v>
      </c>
      <c r="EW37" s="259">
        <f>MAX(MIN(IF(AND(PA36=1,NI37&lt;0),-1,1)*(DE37-$C$15)/($C$14-$C$15)*$C$12*$C$21-$C$33*LQ37/AQ$6 -  PA36*$C$33/$C$21,EA36/$C$19),MAX(EW$8:EW36)*-1)</f>
        <v>0.81174894485369986</v>
      </c>
      <c r="EX37" s="259">
        <f>MAX(MIN(IF(AND(PB36=1,NJ37&lt;0),-1,1)*(DF37-$C$15)/($C$14-$C$15)*$C$12*$C$21-$C$33*LR37/AR$6 -  PB36*$C$33/$C$21,EB36/$C$19),MAX(EX$8:EX36)*-1)</f>
        <v>0.58464337205799233</v>
      </c>
      <c r="EY37" s="259">
        <f>MAX(MIN(IF(AND(PC36=1,NK37&lt;0),-1,1)*(DG37-$C$15)/($C$14-$C$15)*$C$12*$C$21-$C$33*LS37/AS$6 -  PC36*$C$33/$C$21,EC36/$C$19),MAX(EY$8:EY36)*-1)</f>
        <v>0.35434232656923115</v>
      </c>
      <c r="EZ37" s="259">
        <f>MAX(MIN(IF(AND(PD36=1,NL37&lt;0),-1,1)*(DH37-$C$15)/($C$14-$C$15)*$C$12*$C$21-$C$33*LT37/AT$6 -  PD36*$C$33/$C$21,ED36/$C$19),MAX(EZ$8:EZ36)*-1)</f>
        <v>0.17204482735179835</v>
      </c>
      <c r="FA37" s="259">
        <f>MAX(MIN(IF(AND(PE36=1,NM37&lt;0),-1,1)*(DI37-$C$15)/($C$14-$C$15)*$C$12*$C$21-$C$33*LU37/AU$6 -  PE36*$C$33/$C$21,EE36/$C$19),MAX(FA$8:FA36)*-1)</f>
        <v>6.6924196207572423E-2</v>
      </c>
      <c r="FB37" s="259">
        <f>MAX(MIN(IF(AND(PF36=1,NN37&lt;0),-1,1)*(DJ37-$C$15)/($C$14-$C$15)*$C$12*$C$21-$C$33*LV37/AV$6 -  PF36*$C$33/$C$21,EF36/$C$19),MAX(FB$8:FB36)*-1)</f>
        <v>2.0720461812339941E-2</v>
      </c>
      <c r="FC37" s="259">
        <f>MAX(MIN(IF(AND(PG36=1,NO37&lt;0),-1,1)*(DK37-$C$15)/($C$14-$C$15)*$C$12*$C$21-$C$33*LW37/AW$6 -  PG36*$C$33/$C$21,EG36/$C$19),MAX(FC$8:FC36)*-1)</f>
        <v>5.3039240516724595E-3</v>
      </c>
      <c r="FD37" s="259">
        <f>MAX(MIN(IF(AND(PH36=1,NP37&lt;0),-1,1)*(DL37-$C$15)/($C$14-$C$15)*$C$12*$C$21-$C$33*LX37/AX$6 -  PH36*$C$33/$C$21,EH36/$C$19),MAX(FD$8:FD36)*-1)</f>
        <v>1.0867149002454224E-3</v>
      </c>
      <c r="FE37" s="259">
        <f>MAX(MIN(IF(AND(PI36=1,NQ37&lt;0),-1,1)*(DM37-$C$15)/($C$14-$C$15)*$C$12*$C$21-$C$33*LY37/AY$6 -  PI36*$C$33/$C$21,EI36/$C$19),MAX(FE$8:FE36)*-1)</f>
        <v>1.7461963983961271E-4</v>
      </c>
      <c r="FF37" s="259">
        <f>MAX(MIN(IF(AND(PJ36=1,NR37&lt;0),-1,1)*(DN37-$C$15)/($C$14-$C$15)*$C$12*$C$21-$C$33*LZ37/AZ$6 -  PJ36*$C$33/$C$21,EJ36/$C$19),MAX(FF$8:FF36)*-1)</f>
        <v>0.19427496798610602</v>
      </c>
      <c r="FG37" s="259">
        <f>MAX(MIN(IF(AND(PK36=1,NS37&lt;0),-1,1)*(DO37-$C$15)/($C$14-$C$15)*$C$12*$C$21-$C$33*MA37/BA$6 -  PK36*$C$33/$C$21,EK36/$C$19),MAX(FG$8:FG36)*-1)</f>
        <v>0.23793128312196954</v>
      </c>
      <c r="FH37" s="259">
        <f>MAX(MIN(IF(AND(PL36=1,NT37&lt;0),-1,1)*(DP37-$C$15)/($C$14-$C$15)*$C$12*$C$21-$C$33*MB37/BB$6 -  PL36*$C$33/$C$21,EL36/$C$19),MAX(FH$8:FH36)*-1)</f>
        <v>0.12133638711021388</v>
      </c>
      <c r="FI37" s="259">
        <f>MAX(MIN(IF(AND(PM36=1,NU37&lt;0),-1,1)*(DQ37-$C$15)/($C$14-$C$15)*$C$12*$C$21-$C$33*MC37/BC$6 -  PM36*$C$33/$C$21,EM36/$C$19),MAX(FI$8:FI36)*-1)</f>
        <v>6.8636373744039636E-2</v>
      </c>
      <c r="FJ37" s="259">
        <f>MAX(MIN(IF(AND(PN36=1,NV37&lt;0),-1,1)*(DR37-$C$15)/($C$14-$C$15)*$C$12*$C$21-$C$33*MD37/BD$6 -  PN36*$C$33/$C$21,EN36/$C$19),MAX(FJ$8:FJ36)*-1)</f>
        <v>4.7731408263178066E-2</v>
      </c>
      <c r="FK37" s="259">
        <f>MAX(MIN(IF(AND(PO36=1,NW37&lt;0),-1,1)*(DS37-$C$15)/($C$14-$C$15)*$C$12*$C$21-$C$33*ME37/BE$6 -  PO36*$C$33/$C$21,EO36/$C$19),MAX(FK$8:FK36)*-1)</f>
        <v>3.7648548691899597E-2</v>
      </c>
      <c r="FL37" s="259">
        <f>MAX(MIN(IF(AND(PP36=1,NX37&lt;0),-1,1)*(DT37-$C$15)/($C$14-$C$15)*$C$12*$C$21-$C$33*MF37/BF$6 -  PP36*$C$33/$C$21,EP36/$C$19),MAX(FL$8:FL36)*-1)</f>
        <v>3.2291462918504488E-2</v>
      </c>
      <c r="FM37" s="259">
        <f>MAX(MIN(IF(AND(PQ36=1,NY37&lt;0),-1,1)*(DU37-$C$15)/($C$14-$C$15)*$C$12*$C$21-$C$33*MG37/BG$6 -  PQ36*$C$33/$C$21,EQ36/$C$19),MAX(FM$8:FM36)*-1)</f>
        <v>2.9193177706664686E-2</v>
      </c>
      <c r="FN37" s="259">
        <f>MAX(MIN(IF(AND(PR36=1,NZ37&lt;0),-1,1)*(DV37-$C$15)/($C$14-$C$15)*$C$12*$C$21-$C$33*MH37/BH$6 -  PR36*$C$33/$C$21,ER36/$C$19),MAX(FN$8:FN36)*-1)</f>
        <v>2.7462119411790387E-2</v>
      </c>
      <c r="FO37" s="259">
        <f>MAX(MIN(IF(AND(PS36=1,OA37&lt;0),-1,1)*(DW37-$C$15)/($C$14-$C$15)*$C$12*$C$21-$C$33*MI37/BI$6 -  PS36*$C$33/$C$21,ES36/$C$19),MAX(FO$8:FO36)*-1)</f>
        <v>2.7077714697008148E-2</v>
      </c>
      <c r="FP37" s="61">
        <f t="shared" si="118"/>
        <v>1.1600000000000004</v>
      </c>
      <c r="FQ37" s="260">
        <f>IF(AND(KS37=1,OY37=1),0,MIN((ABS(($C$14-$C$15)*EU37/$C$12/$C$21)+$C$15)/$C$21,DC37))</f>
        <v>4.9825072499523291</v>
      </c>
      <c r="FR37" s="260">
        <f>IF(AND(KT37=1,OZ37=1),0,MIN((ABS(($C$14-$C$15)*EV37/$C$12/$C$21)+$C$15)/$C$21,DD37))</f>
        <v>67.610309269578138</v>
      </c>
      <c r="FS37" s="260">
        <f>IF(AND(KU37=1,PA37=1),0,MIN((ABS(($C$14-$C$15)*EW37/$C$12/$C$21)+$C$15)/$C$21,DE37))</f>
        <v>58.205937013258918</v>
      </c>
      <c r="FT37" s="260">
        <f>IF(AND(KV37=1,PB37=1),0,MIN((ABS(($C$14-$C$15)*EX37/$C$12/$C$21)+$C$15)/$C$21,DF37))</f>
        <v>43.267070414945401</v>
      </c>
      <c r="FU37" s="260">
        <f>IF(AND(KW37=1,PC37=1),0,MIN((ABS(($C$14-$C$15)*EY37/$C$12/$C$21)+$C$15)/$C$21,DG37))</f>
        <v>27.453475174356477</v>
      </c>
      <c r="FV37" s="260">
        <f>IF(AND(KX37=1,PD37=1),0,MIN((ABS(($C$14-$C$15)*EZ37/$C$12/$C$21)+$C$15)/$C$21,DH37))</f>
        <v>14.936038009110352</v>
      </c>
      <c r="FW37" s="260">
        <f>IF(AND(KY37=1,PE37=1),0,MIN((ABS(($C$14-$C$15)*FA37/$C$12/$C$21)+$C$15)/$C$21,DI37))</f>
        <v>7.7179417611228081</v>
      </c>
      <c r="FX37" s="260">
        <f>IF(AND(KZ37=1,PF37=1),0,MIN((ABS(($C$14-$C$15)*FB37/$C$12/$C$21)+$C$15)/$C$21,DJ37))</f>
        <v>4.5453675646867824</v>
      </c>
      <c r="FY37" s="260">
        <f>IF(AND(LA37=1,PG37=1),0,MIN((ABS(($C$14-$C$15)*FC37/$C$12/$C$21)+$C$15)/$C$21,DK37))</f>
        <v>3.4867927430177774</v>
      </c>
      <c r="FZ37" s="260">
        <f>IF(AND(LB37=1,PH37=1),0,MIN((ABS(($C$14-$C$15)*FD37/$C$12/$C$21)+$C$15)/$C$21,DL37))</f>
        <v>3.1972185536169349</v>
      </c>
      <c r="GA37" s="260">
        <f>IF(AND(LC37=1,PI37=1),0,MIN((ABS(($C$14-$C$15)*FE37/$C$12/$C$21)+$C$15)/$C$21,DM37))</f>
        <v>3.134589635722504</v>
      </c>
      <c r="GB37" s="260">
        <f>IF(AND(LD37=1,PJ37=1),0,MIN((ABS(($C$14-$C$15)*FF37/$C$12/$C$21)+$C$15)/$C$21,DN37))</f>
        <v>16.462468101454267</v>
      </c>
      <c r="GC37" s="260">
        <f>IF(AND(LE37=1,PK37=1),0,MIN((ABS(($C$14-$C$15)*FG37/$C$12/$C$21)+$C$15)/$C$21,DO37))</f>
        <v>19.460124042568228</v>
      </c>
      <c r="GD37" s="260">
        <f>IF(AND(LF37=1,PL37=1),0,MIN((ABS(($C$14-$C$15)*FH37/$C$12/$C$21)+$C$15)/$C$21,DP37))</f>
        <v>11.454148695233396</v>
      </c>
      <c r="GE37" s="260">
        <f>IF(AND(LG37=1,PM37=1),0,MIN((ABS(($C$14-$C$15)*FI37/$C$12/$C$21)+$C$15)/$C$21,DQ37))</f>
        <v>7.8355082380107399</v>
      </c>
      <c r="GF37" s="260">
        <f>IF(AND(LH37=1,PN37=1),0,MIN((ABS(($C$14-$C$15)*FJ37/$C$12/$C$21)+$C$15)/$C$21,DR37))</f>
        <v>6.4000711476960088</v>
      </c>
      <c r="GG37" s="260">
        <f>IF(AND(LI37=1,PO37=1),0,MIN((ABS(($C$14-$C$15)*FK37/$C$12/$C$21)+$C$15)/$C$21,DS37))</f>
        <v>5.7077327356427432</v>
      </c>
      <c r="GH37" s="260">
        <f>IF(AND(LJ37=1,PP37=1),0,MIN((ABS(($C$14-$C$15)*FL37/$C$12/$C$21)+$C$15)/$C$21,DT37))</f>
        <v>5.3398890469187092</v>
      </c>
      <c r="GI37" s="260">
        <f>IF(AND(LK37=1,PQ37=1),0,MIN((ABS(($C$14-$C$15)*FM37/$C$12/$C$21)+$C$15)/$C$21,DU37))</f>
        <v>5.1271456432752025</v>
      </c>
      <c r="GJ37" s="260">
        <f>IF(AND(LL37=1,PR37=1),0,MIN((ABS(($C$14-$C$15)*FN37/$C$12/$C$21)+$C$15)/$C$21,DV37))</f>
        <v>5.0082827212467311</v>
      </c>
      <c r="GK37" s="260">
        <f>IF(AND(LM37=1,PS37=1),0,MIN((ABS(($C$14-$C$15)*FO37/$C$12/$C$21)+$C$15)/$C$21,DW37))</f>
        <v>4.9818876149837985</v>
      </c>
      <c r="GL37" s="61">
        <f t="shared" si="119"/>
        <v>1.1600000000000004</v>
      </c>
      <c r="GM37" s="57">
        <f>IF(AND(KS36=1,OY36=1),0,EU37*$C$19/S$6/$C$24/$C$23*3.39*$C$21)</f>
        <v>0.70105651478631248</v>
      </c>
      <c r="GN37" s="57">
        <f>IF(AND(KT36=1,OZ36=1),0,EV37*$C$19/T$6/$C$24/$C$23*3.39*$C$21)</f>
        <v>7.3702600108527356</v>
      </c>
      <c r="GO37" s="57">
        <f>IF(AND(KU36=1,PA36=1),0,EW37*$C$19/U$6/$C$24/$C$23*3.39*$C$21)</f>
        <v>8.4972210752778849</v>
      </c>
      <c r="GP37" s="57">
        <f>IF(AND(KV36=1,PB36=1),0,EX37*$C$19/V$6/$C$24/$C$23*3.39*$C$21)</f>
        <v>8.0029809746123881</v>
      </c>
      <c r="GQ37" s="57">
        <f>IF(AND(KW36=1,PC36=1),0,EY37*$C$19/W$6/$C$24/$C$23*3.39*$C$21)</f>
        <v>5.9917565541934881</v>
      </c>
      <c r="GR37" s="57">
        <f>IF(AND(KX36=1,PD36=1),0,EZ37*$C$19/X$6/$C$24/$C$23*3.39*$C$21)</f>
        <v>3.4633266994640008</v>
      </c>
      <c r="GS37" s="57">
        <f>IF(AND(KY36=1,PE36=1),0,FA37*$C$19/Y$6/$C$24/$C$23*3.39*$C$21)</f>
        <v>1.562762546220656</v>
      </c>
      <c r="GT37" s="57">
        <f>IF(AND(KZ36=1,PF36=1),0,FB37*$C$19/Z$6/$C$24/$C$23*3.39*$C$21)</f>
        <v>0.55058604920782817</v>
      </c>
      <c r="GU37" s="57">
        <f>IF(AND(LA36=1,PG36=1),0,FC37*$C$19/AA$6/$C$24/$C$23*3.39*$C$21)</f>
        <v>0.15801956183743335</v>
      </c>
      <c r="GV37" s="57">
        <f>IF(AND(LB36=1,PH36=1),0,FD37*$C$19/AB$6/$C$24/$C$23*3.39*$C$21)</f>
        <v>3.5876602686160469E-2</v>
      </c>
      <c r="GW37" s="57">
        <f>IF(AND(LC36=1,PI36=1),0,FE37*$C$19/AC$6/$C$24/$C$23*3.39*$C$21)</f>
        <v>6.3272855475465413E-3</v>
      </c>
      <c r="GX37" s="57">
        <f>IF(AND(LD36=1,PJ36=1),0,FF37*$C$19/AD$6/$C$24/$C$23*3.39*$C$21)</f>
        <v>5.0282070967733077</v>
      </c>
      <c r="GY37" s="57">
        <f>IF(AND(LE36=1,PK36=1),0,FG37*$C$19/AE$6/$C$24/$C$23*3.39*$C$21)</f>
        <v>6.158115884614773</v>
      </c>
      <c r="GZ37" s="57">
        <f>IF(AND(LF36=1,PL36=1),0,FH37*$C$19/AF$6/$C$24/$C$23*3.39*$C$21)</f>
        <v>3.1404173635382793</v>
      </c>
      <c r="HA37" s="57">
        <f>IF(AND(LG36=1,PM36=1),0,FI37*$C$19/AG$6/$C$24/$C$23*3.39*$C$21)</f>
        <v>1.776440398545051</v>
      </c>
      <c r="HB37" s="57">
        <f>IF(AND(LH36=1,PN36=1),0,FJ37*$C$19/AH$6/$C$24/$C$23*3.39*$C$21)</f>
        <v>1.2353799784697961</v>
      </c>
      <c r="HC37" s="57">
        <f>IF(AND(LI36=1,PO36=1),0,FK37*$C$19/AI$6/$C$24/$C$23*3.39*$C$21)</f>
        <v>0.97441632176392101</v>
      </c>
      <c r="HD37" s="57">
        <f>IF(AND(LJ36=1,PP36=1),0,FL37*$C$19/AJ$6/$C$24/$C$23*3.39*$C$21)</f>
        <v>0.83576471377222639</v>
      </c>
      <c r="HE37" s="57">
        <f>IF(AND(LK36=1,PQ36=1),0,FM37*$C$19/AK$6/$C$24/$C$23*3.39*$C$21)</f>
        <v>0.7555751769961101</v>
      </c>
      <c r="HF37" s="57">
        <f>IF(AND(LL36=1,PR36=1),0,FN37*$C$19/AL$6/$C$24/$C$23*3.39*$C$21)</f>
        <v>0.71077208324994234</v>
      </c>
      <c r="HG37" s="57">
        <f>IF(AND(LM36=1,PS36=1),0,FO37*$C$19/AM$6/$C$24/$C$23*3.39*$C$21)</f>
        <v>0.70082295529517968</v>
      </c>
      <c r="HH37" s="61">
        <f t="shared" si="120"/>
        <v>1.1600000000000004</v>
      </c>
      <c r="HI37" s="57">
        <f t="shared" si="121"/>
        <v>0.70105651478631248</v>
      </c>
      <c r="HJ37" s="57">
        <f t="shared" si="122"/>
        <v>7.3702600108527356</v>
      </c>
      <c r="HK37" s="57">
        <f t="shared" si="123"/>
        <v>8.4972210752778849</v>
      </c>
      <c r="HL37" s="57">
        <f t="shared" si="124"/>
        <v>8.0029809746123881</v>
      </c>
      <c r="HM37" s="57">
        <f t="shared" si="125"/>
        <v>5.9917565541934881</v>
      </c>
      <c r="HN37" s="57">
        <f t="shared" si="126"/>
        <v>3.4633266994640008</v>
      </c>
      <c r="HO37" s="57">
        <f t="shared" si="127"/>
        <v>1.562762546220656</v>
      </c>
      <c r="HP37" s="57">
        <f t="shared" si="128"/>
        <v>0.55058604920782817</v>
      </c>
      <c r="HQ37" s="57">
        <f t="shared" si="129"/>
        <v>0.15801956183743335</v>
      </c>
      <c r="HR37" s="57">
        <f t="shared" si="130"/>
        <v>3.5876602686160469E-2</v>
      </c>
      <c r="HS37" s="57">
        <f t="shared" si="131"/>
        <v>6.3272855475465413E-3</v>
      </c>
      <c r="HT37" s="57">
        <f t="shared" si="132"/>
        <v>5.0282070967733077</v>
      </c>
      <c r="HU37" s="57">
        <f t="shared" si="133"/>
        <v>6.158115884614773</v>
      </c>
      <c r="HV37" s="57">
        <f t="shared" si="134"/>
        <v>3.1404173635382793</v>
      </c>
      <c r="HW37" s="57">
        <f t="shared" si="135"/>
        <v>1.776440398545051</v>
      </c>
      <c r="HX37" s="57">
        <f t="shared" si="136"/>
        <v>1.2353799784697961</v>
      </c>
      <c r="HY37" s="57">
        <f t="shared" si="137"/>
        <v>0.97441632176392101</v>
      </c>
      <c r="HZ37" s="57">
        <f t="shared" si="138"/>
        <v>0.83576471377222639</v>
      </c>
      <c r="IA37" s="57">
        <f t="shared" si="139"/>
        <v>0.7555751769961101</v>
      </c>
      <c r="IB37" s="57">
        <f t="shared" si="140"/>
        <v>0.71077208324994234</v>
      </c>
      <c r="IC37" s="57">
        <f t="shared" si="141"/>
        <v>0.70082295529517968</v>
      </c>
      <c r="ID37" s="61">
        <f t="shared" si="142"/>
        <v>1.1600000000000004</v>
      </c>
      <c r="IE37" s="57">
        <f t="shared" si="143"/>
        <v>11.857067861913961</v>
      </c>
      <c r="IF37" s="57">
        <f t="shared" si="144"/>
        <v>7.6012978720448734</v>
      </c>
      <c r="IG37" s="57">
        <f t="shared" si="145"/>
        <v>8.2203752168132631</v>
      </c>
      <c r="IH37" s="57">
        <f t="shared" si="146"/>
        <v>9.1954753213951612</v>
      </c>
      <c r="II37" s="57">
        <f t="shared" si="147"/>
        <v>10.259337046136347</v>
      </c>
      <c r="IJ37" s="57">
        <f t="shared" si="148"/>
        <v>11.127570058297483</v>
      </c>
      <c r="IK37" s="57">
        <f t="shared" si="149"/>
        <v>11.64980980671068</v>
      </c>
      <c r="IL37" s="57">
        <f t="shared" si="150"/>
        <v>11.891165793477494</v>
      </c>
      <c r="IM37" s="57">
        <f t="shared" si="151"/>
        <v>11.976129838330182</v>
      </c>
      <c r="IN37" s="57">
        <f t="shared" si="152"/>
        <v>12.000781624393746</v>
      </c>
      <c r="IO37" s="57">
        <f t="shared" si="153"/>
        <v>12.006474875057211</v>
      </c>
      <c r="IP37" s="57">
        <f t="shared" si="154"/>
        <v>11.079617410698507</v>
      </c>
      <c r="IQ37" s="57">
        <f t="shared" si="155"/>
        <v>10.871072472327663</v>
      </c>
      <c r="IR37" s="57">
        <f t="shared" si="156"/>
        <v>11.342825396646104</v>
      </c>
      <c r="IS37" s="57">
        <f t="shared" si="157"/>
        <v>11.628574118541945</v>
      </c>
      <c r="IT37" s="57">
        <f t="shared" si="158"/>
        <v>11.743168179579783</v>
      </c>
      <c r="IU37" s="57">
        <f t="shared" si="159"/>
        <v>11.798704071295248</v>
      </c>
      <c r="IV37" s="57">
        <f t="shared" si="160"/>
        <v>11.828282416426921</v>
      </c>
      <c r="IW37" s="57">
        <f t="shared" si="161"/>
        <v>11.845412139739505</v>
      </c>
      <c r="IX37" s="57">
        <f t="shared" si="162"/>
        <v>11.854990162549138</v>
      </c>
      <c r="IY37" s="57">
        <f t="shared" si="163"/>
        <v>11.857117812294423</v>
      </c>
      <c r="IZ37" s="61">
        <f t="shared" si="164"/>
        <v>1.1600000000000004</v>
      </c>
      <c r="JA37" s="260" t="e">
        <f t="shared" si="240"/>
        <v>#N/A</v>
      </c>
      <c r="JB37" s="260" t="e">
        <f t="shared" si="241"/>
        <v>#N/A</v>
      </c>
      <c r="JC37" s="260" t="e">
        <f t="shared" si="242"/>
        <v>#N/A</v>
      </c>
      <c r="JD37" s="260" t="e">
        <f t="shared" si="243"/>
        <v>#N/A</v>
      </c>
      <c r="JE37" s="260" t="e">
        <f t="shared" si="244"/>
        <v>#N/A</v>
      </c>
      <c r="JF37" s="260" t="e">
        <f t="shared" si="245"/>
        <v>#N/A</v>
      </c>
      <c r="JG37" s="260" t="e">
        <f t="shared" si="246"/>
        <v>#N/A</v>
      </c>
      <c r="JH37" s="260" t="e">
        <f t="shared" si="247"/>
        <v>#N/A</v>
      </c>
      <c r="JI37" s="260" t="e">
        <f t="shared" si="248"/>
        <v>#N/A</v>
      </c>
      <c r="JJ37" s="260" t="e">
        <f t="shared" si="249"/>
        <v>#N/A</v>
      </c>
      <c r="JK37" s="260" t="e">
        <f t="shared" si="250"/>
        <v>#N/A</v>
      </c>
      <c r="JL37" s="260" t="e">
        <f t="shared" si="251"/>
        <v>#N/A</v>
      </c>
      <c r="JM37" s="260" t="e">
        <f t="shared" si="252"/>
        <v>#N/A</v>
      </c>
      <c r="JN37" s="260" t="e">
        <f t="shared" si="253"/>
        <v>#N/A</v>
      </c>
      <c r="JO37" s="260" t="e">
        <f t="shared" si="254"/>
        <v>#N/A</v>
      </c>
      <c r="JP37" s="260" t="e">
        <f t="shared" si="255"/>
        <v>#N/A</v>
      </c>
      <c r="JQ37" s="260" t="e">
        <f t="shared" si="256"/>
        <v>#N/A</v>
      </c>
      <c r="JR37" s="260" t="e">
        <f t="shared" si="257"/>
        <v>#N/A</v>
      </c>
      <c r="JS37" s="260" t="e">
        <f t="shared" si="258"/>
        <v>#N/A</v>
      </c>
      <c r="JT37" s="260" t="e">
        <f t="shared" si="259"/>
        <v>#N/A</v>
      </c>
      <c r="JU37" s="260" t="e">
        <f t="shared" si="260"/>
        <v>#N/A</v>
      </c>
      <c r="JV37" s="61">
        <f t="shared" si="166"/>
        <v>1.1600000000000004</v>
      </c>
      <c r="JW37" s="46">
        <f>IF(AND(KS37=0,HI37&lt;=$C$40),1,0)</f>
        <v>0</v>
      </c>
      <c r="JX37" s="46">
        <f>IF(AND(KT37=0,HJ37&lt;=$C$40),1,0)</f>
        <v>0</v>
      </c>
      <c r="JY37" s="46">
        <f>IF(AND(KU37=0,HK37&lt;=$C$40),1,0)</f>
        <v>0</v>
      </c>
      <c r="JZ37" s="46">
        <f>IF(AND(KV37=0,HL37&lt;=$C$40),1,0)</f>
        <v>0</v>
      </c>
      <c r="KA37" s="46">
        <f>IF(AND(KW37=0,HM37&lt;=$C$40),1,0)</f>
        <v>0</v>
      </c>
      <c r="KB37" s="46">
        <f>IF(AND(KX37=0,HN37&lt;=$C$40),1,0)</f>
        <v>0</v>
      </c>
      <c r="KC37" s="46">
        <f>IF(AND(KY37=0,HO37&lt;=$C$40),1,0)</f>
        <v>0</v>
      </c>
      <c r="KD37" s="46">
        <f>IF(AND(KZ37=0,HP37&lt;=$C$40),1,0)</f>
        <v>0</v>
      </c>
      <c r="KE37" s="46">
        <f>IF(AND(LA37=0,HQ37&lt;=$C$40),1,0)</f>
        <v>0</v>
      </c>
      <c r="KF37" s="46">
        <f>IF(AND(LB37=0,HR37&lt;=$C$40),1,0)</f>
        <v>1</v>
      </c>
      <c r="KG37" s="46">
        <f>IF(AND(LC37=0,HS37&lt;=$C$40),1,0)</f>
        <v>1</v>
      </c>
      <c r="KH37" s="46">
        <f>IF(AND(LD37=0,HT37&lt;=$C$40),1,0)</f>
        <v>0</v>
      </c>
      <c r="KI37" s="46">
        <f>IF(AND(LE37=0,HU37&lt;=$C$40),1,0)</f>
        <v>0</v>
      </c>
      <c r="KJ37" s="46">
        <f>IF(AND(LF37=0,HV37&lt;=$C$40),1,0)</f>
        <v>0</v>
      </c>
      <c r="KK37" s="46">
        <f>IF(AND(LG37=0,HW37&lt;=$C$40),1,0)</f>
        <v>0</v>
      </c>
      <c r="KL37" s="46">
        <f>IF(AND(LH37=0,HX37&lt;=$C$40),1,0)</f>
        <v>0</v>
      </c>
      <c r="KM37" s="46">
        <f>IF(AND(LI37=0,HY37&lt;=$C$40),1,0)</f>
        <v>0</v>
      </c>
      <c r="KN37" s="46">
        <f>IF(AND(LJ37=0,HZ37&lt;=$C$40),1,0)</f>
        <v>0</v>
      </c>
      <c r="KO37" s="46">
        <f>IF(AND(LK37=0,IA37&lt;=$C$40),1,0)</f>
        <v>0</v>
      </c>
      <c r="KP37" s="46">
        <f>IF(AND(LL37=0,IB37&lt;=$C$40),1,0)</f>
        <v>0</v>
      </c>
      <c r="KQ37" s="46">
        <f>IF(AND(LM37=0,IC37&lt;=$C$40),1,0)</f>
        <v>0</v>
      </c>
      <c r="KR37" s="61">
        <f t="shared" si="167"/>
        <v>1.1600000000000004</v>
      </c>
      <c r="KS37" s="1">
        <f>IF(OR(KS36=1,AND(OY37=1,LO37&lt;=$C$41)),1,0)</f>
        <v>0</v>
      </c>
      <c r="KT37" s="1">
        <f>IF(OR(KT36=1,AND(OZ37=1,LP37&lt;=$C$41)),1,0)</f>
        <v>0</v>
      </c>
      <c r="KU37" s="1">
        <f>IF(OR(KU36=1,AND(PA37=1,LQ37&lt;=$C$41)),1,0)</f>
        <v>0</v>
      </c>
      <c r="KV37" s="1">
        <f>IF(OR(KV36=1,AND(PB37=1,LR37&lt;=$C$41)),1,0)</f>
        <v>0</v>
      </c>
      <c r="KW37" s="1">
        <f>IF(OR(KW36=1,AND(PC37=1,LS37&lt;=$C$41)),1,0)</f>
        <v>0</v>
      </c>
      <c r="KX37" s="1">
        <f>IF(OR(KX36=1,AND(PD37=1,LT37&lt;=$C$41)),1,0)</f>
        <v>0</v>
      </c>
      <c r="KY37" s="1">
        <f>IF(OR(KY36=1,AND(PE37=1,LU37&lt;=$C$41)),1,0)</f>
        <v>0</v>
      </c>
      <c r="KZ37" s="1">
        <f>IF(OR(KZ36=1,AND(PF37=1,LV37&lt;=$C$41)),1,0)</f>
        <v>0</v>
      </c>
      <c r="LA37" s="1">
        <f>IF(OR(LA36=1,AND(PG37=1,LW37&lt;=$C$41)),1,0)</f>
        <v>0</v>
      </c>
      <c r="LB37" s="1">
        <f>IF(OR(LB36=1,AND(PH37=1,LX37&lt;=$C$41)),1,0)</f>
        <v>0</v>
      </c>
      <c r="LC37" s="1">
        <f>IF(OR(LC36=1,AND(PI37=1,LY37&lt;=$C$41)),1,0)</f>
        <v>0</v>
      </c>
      <c r="LD37" s="1">
        <f>IF(OR(LD36=1,AND(PJ37=1,LZ37&lt;=$C$41)),1,0)</f>
        <v>0</v>
      </c>
      <c r="LE37" s="1">
        <f>IF(OR(LE36=1,AND(PK37=1,MA37&lt;=$C$41)),1,0)</f>
        <v>0</v>
      </c>
      <c r="LF37" s="1">
        <f>IF(OR(LF36=1,AND(PL37=1,MB37&lt;=$C$41)),1,0)</f>
        <v>0</v>
      </c>
      <c r="LG37" s="1">
        <f>IF(OR(LG36=1,AND(PM37=1,MC37&lt;=$C$41)),1,0)</f>
        <v>0</v>
      </c>
      <c r="LH37" s="1">
        <f>IF(OR(LH36=1,AND(PN37=1,MD37&lt;=$C$41)),1,0)</f>
        <v>0</v>
      </c>
      <c r="LI37" s="1">
        <f>IF(OR(LI36=1,AND(PO37=1,ME37&lt;=$C$41)),1,0)</f>
        <v>0</v>
      </c>
      <c r="LJ37" s="1">
        <f>IF(OR(LJ36=1,AND(PP37=1,MF37&lt;=$C$41)),1,0)</f>
        <v>0</v>
      </c>
      <c r="LK37" s="1">
        <f>IF(OR(LK36=1,AND(PQ37=1,MG37&lt;=$C$41)),1,0)</f>
        <v>0</v>
      </c>
      <c r="LL37" s="1">
        <f>IF(OR(LL36=1,AND(PR37=1,MH37&lt;=$C$41)),1,0)</f>
        <v>0</v>
      </c>
      <c r="LM37" s="1">
        <f>IF(OR(LM36=1,AND(PS37=1,MI37&lt;=$C$41)),1,0)</f>
        <v>0</v>
      </c>
      <c r="LN37" s="61">
        <f t="shared" si="168"/>
        <v>1.1600000000000004</v>
      </c>
      <c r="LO37" s="57">
        <f t="shared" si="169"/>
        <v>11.630818039176177</v>
      </c>
      <c r="LP37" s="57">
        <f t="shared" si="170"/>
        <v>9.139706387230417</v>
      </c>
      <c r="LQ37" s="57">
        <f t="shared" si="171"/>
        <v>11.969798842152377</v>
      </c>
      <c r="LR37" s="57">
        <f t="shared" si="172"/>
        <v>13.662081726192078</v>
      </c>
      <c r="LS37" s="57">
        <f t="shared" si="173"/>
        <v>14.189032275301974</v>
      </c>
      <c r="LT37" s="57">
        <f t="shared" si="174"/>
        <v>13.696625111546821</v>
      </c>
      <c r="LU37" s="57">
        <f t="shared" si="175"/>
        <v>12.604070708199416</v>
      </c>
      <c r="LV37" s="57">
        <f t="shared" si="176"/>
        <v>11.36846708272399</v>
      </c>
      <c r="LW37" s="57">
        <f t="shared" si="177"/>
        <v>10.224815293642381</v>
      </c>
      <c r="LX37" s="57">
        <f t="shared" si="178"/>
        <v>9.2483149571855527</v>
      </c>
      <c r="LY37" s="57">
        <f t="shared" si="179"/>
        <v>8.4304112063353287</v>
      </c>
      <c r="LZ37" s="57">
        <f t="shared" si="180"/>
        <v>7.9737405841877198</v>
      </c>
      <c r="MA37" s="57">
        <f t="shared" si="181"/>
        <v>9.7655521354310011</v>
      </c>
      <c r="MB37" s="57">
        <f t="shared" si="182"/>
        <v>10.999915941968561</v>
      </c>
      <c r="MC37" s="57">
        <f t="shared" si="183"/>
        <v>11.358411669315512</v>
      </c>
      <c r="MD37" s="57">
        <f t="shared" si="184"/>
        <v>11.49657323653512</v>
      </c>
      <c r="ME37" s="57">
        <f t="shared" si="185"/>
        <v>11.562408774102767</v>
      </c>
      <c r="MF37" s="57">
        <f t="shared" si="186"/>
        <v>11.597177318281524</v>
      </c>
      <c r="MG37" s="57">
        <f t="shared" si="187"/>
        <v>11.617219536954662</v>
      </c>
      <c r="MH37" s="57">
        <f t="shared" si="188"/>
        <v>11.62839633731654</v>
      </c>
      <c r="MI37" s="57">
        <f t="shared" si="189"/>
        <v>11.630876247464725</v>
      </c>
      <c r="MJ37" s="61">
        <f t="shared" si="190"/>
        <v>1.1600000000000004</v>
      </c>
      <c r="MK37" s="57" t="e">
        <f>IF(AND(ABS(CG37)&gt;0,EU37*$C$19&gt;=DY36,NG37&lt;&gt;0),3,NA())</f>
        <v>#N/A</v>
      </c>
      <c r="ML37" s="57" t="e">
        <f t="shared" si="261"/>
        <v>#N/A</v>
      </c>
      <c r="MM37" s="57" t="e">
        <f t="shared" si="262"/>
        <v>#N/A</v>
      </c>
      <c r="MN37" s="57" t="e">
        <f t="shared" si="263"/>
        <v>#N/A</v>
      </c>
      <c r="MO37" s="57" t="e">
        <f t="shared" si="264"/>
        <v>#N/A</v>
      </c>
      <c r="MP37" s="57" t="e">
        <f t="shared" si="265"/>
        <v>#N/A</v>
      </c>
      <c r="MQ37" s="57" t="e">
        <f t="shared" si="266"/>
        <v>#N/A</v>
      </c>
      <c r="MR37" s="57" t="e">
        <f t="shared" si="267"/>
        <v>#N/A</v>
      </c>
      <c r="MS37" s="57" t="e">
        <f t="shared" si="268"/>
        <v>#N/A</v>
      </c>
      <c r="MT37" s="57" t="e">
        <f t="shared" si="269"/>
        <v>#N/A</v>
      </c>
      <c r="MU37" s="57" t="e">
        <f t="shared" si="270"/>
        <v>#N/A</v>
      </c>
      <c r="MV37" s="57" t="e">
        <f t="shared" si="271"/>
        <v>#N/A</v>
      </c>
      <c r="MW37" s="57" t="e">
        <f t="shared" si="272"/>
        <v>#N/A</v>
      </c>
      <c r="MX37" s="57" t="e">
        <f t="shared" si="273"/>
        <v>#N/A</v>
      </c>
      <c r="MY37" s="57" t="e">
        <f t="shared" si="274"/>
        <v>#N/A</v>
      </c>
      <c r="MZ37" s="57" t="e">
        <f t="shared" si="275"/>
        <v>#N/A</v>
      </c>
      <c r="NA37" s="57" t="e">
        <f t="shared" si="276"/>
        <v>#N/A</v>
      </c>
      <c r="NB37" s="57" t="e">
        <f t="shared" si="277"/>
        <v>#N/A</v>
      </c>
      <c r="NC37" s="57" t="e">
        <f t="shared" si="278"/>
        <v>#N/A</v>
      </c>
      <c r="ND37" s="57" t="e">
        <f t="shared" si="279"/>
        <v>#N/A</v>
      </c>
      <c r="NE37" s="57" t="e">
        <f t="shared" si="280"/>
        <v>#N/A</v>
      </c>
      <c r="NF37" s="61">
        <f t="shared" si="211"/>
        <v>1.1600000000000004</v>
      </c>
      <c r="NG37" s="260">
        <f>IF(OY36=0,MIN('Drive Train'!$F$35-FQ36*$C$19*'Drive Train'!$F$39,NG36+$C$39)-$C$7,IF(LO36-1&lt;=0,0,IF($C$37=Motors!$C$29,MAX(MAX(NG$8:NG36)*-1,NG36-$C$39),MAX(0,MAX(NG$8:NG36)*-1,NG36-$C$39))))</f>
        <v>11.857067861913961</v>
      </c>
      <c r="NH37" s="260">
        <f>IF(OZ36=0,MIN('Drive Train'!$F$35-FR36*$C$19*'Drive Train'!$F$39,NH36+$C$39)-$C$7,IF(LP36-1&lt;=0,0,IF($C$37=Motors!$C$29,MAX(MAX(NH$8:NH36)*-1,NH36-$C$39),MAX(0,MAX(NH$8:NH36)*-1,NH36-$C$39))))</f>
        <v>7.6012978720448734</v>
      </c>
      <c r="NI37" s="260">
        <f>IF(PA36=0,MIN('Drive Train'!$F$35-FS36*$C$19*'Drive Train'!$F$39,NI36+$C$39)-$C$7,IF(LQ36-1&lt;=0,0,IF($C$37=Motors!$C$29,MAX(MAX(NI$8:NI36)*-1,NI36-$C$39),MAX(0,MAX(NI$8:NI36)*-1,NI36-$C$39))))</f>
        <v>8.2203752168132631</v>
      </c>
      <c r="NJ37" s="260">
        <f>IF(PB36=0,MIN('Drive Train'!$F$35-FT36*$C$19*'Drive Train'!$F$39,NJ36+$C$39)-$C$7,IF(LR36-1&lt;=0,0,IF($C$37=Motors!$C$29,MAX(MAX(NJ$8:NJ36)*-1,NJ36-$C$39),MAX(0,MAX(NJ$8:NJ36)*-1,NJ36-$C$39))))</f>
        <v>9.1954753213951612</v>
      </c>
      <c r="NK37" s="260">
        <f>IF(PC36=0,MIN('Drive Train'!$F$35-FU36*$C$19*'Drive Train'!$F$39,NK36+$C$39)-$C$7,IF(LS36-1&lt;=0,0,IF($C$37=Motors!$C$29,MAX(MAX(NK$8:NK36)*-1,NK36-$C$39),MAX(0,MAX(NK$8:NK36)*-1,NK36-$C$39))))</f>
        <v>10.259337046136347</v>
      </c>
      <c r="NL37" s="260">
        <f>IF(PD36=0,MIN('Drive Train'!$F$35-FV36*$C$19*'Drive Train'!$F$39,NL36+$C$39)-$C$7,IF(LT36-1&lt;=0,0,IF($C$37=Motors!$C$29,MAX(MAX(NL$8:NL36)*-1,NL36-$C$39),MAX(0,MAX(NL$8:NL36)*-1,NL36-$C$39))))</f>
        <v>11.127570058297483</v>
      </c>
      <c r="NM37" s="260">
        <f>IF(PE36=0,MIN('Drive Train'!$F$35-FW36*$C$19*'Drive Train'!$F$39,NM36+$C$39)-$C$7,IF(LU36-1&lt;=0,0,IF($C$37=Motors!$C$29,MAX(MAX(NM$8:NM36)*-1,NM36-$C$39),MAX(0,MAX(NM$8:NM36)*-1,NM36-$C$39))))</f>
        <v>11.64980980671068</v>
      </c>
      <c r="NN37" s="260">
        <f>IF(PF36=0,MIN('Drive Train'!$F$35-FX36*$C$19*'Drive Train'!$F$39,NN36+$C$39)-$C$7,IF(LV36-1&lt;=0,0,IF($C$37=Motors!$C$29,MAX(MAX(NN$8:NN36)*-1,NN36-$C$39),MAX(0,MAX(NN$8:NN36)*-1,NN36-$C$39))))</f>
        <v>11.891165793477494</v>
      </c>
      <c r="NO37" s="260">
        <f>IF(PG36=0,MIN('Drive Train'!$F$35-FY36*$C$19*'Drive Train'!$F$39,NO36+$C$39)-$C$7,IF(LW36-1&lt;=0,0,IF($C$37=Motors!$C$29,MAX(MAX(NO$8:NO36)*-1,NO36-$C$39),MAX(0,MAX(NO$8:NO36)*-1,NO36-$C$39))))</f>
        <v>11.976129838330182</v>
      </c>
      <c r="NP37" s="260">
        <f>IF(PH36=0,MIN('Drive Train'!$F$35-FZ36*$C$19*'Drive Train'!$F$39,NP36+$C$39)-$C$7,IF(LX36-1&lt;=0,0,IF($C$37=Motors!$C$29,MAX(MAX(NP$8:NP36)*-1,NP36-$C$39),MAX(0,MAX(NP$8:NP36)*-1,NP36-$C$39))))</f>
        <v>12.000781624393746</v>
      </c>
      <c r="NQ37" s="260">
        <f>IF(PI36=0,MIN('Drive Train'!$F$35-GA36*$C$19*'Drive Train'!$F$39,NQ36+$C$39)-$C$7,IF(LY36-1&lt;=0,0,IF($C$37=Motors!$C$29,MAX(MAX(NQ$8:NQ36)*-1,NQ36-$C$39),MAX(0,MAX(NQ$8:NQ36)*-1,NQ36-$C$39))))</f>
        <v>12.006474875057211</v>
      </c>
      <c r="NR37" s="260">
        <f>IF(PJ36=0,MIN('Drive Train'!$F$35-GB36*$C$19*'Drive Train'!$F$39,NR36+$C$39)-$C$7,IF(LZ36-1&lt;=0,0,IF($C$37=Motors!$C$29,MAX(MAX(NR$8:NR36)*-1,NR36-$C$39),MAX(0,MAX(NR$8:NR36)*-1,NR36-$C$39))))</f>
        <v>11.079617410698507</v>
      </c>
      <c r="NS37" s="260">
        <f>IF(PK36=0,MIN('Drive Train'!$F$35-GC36*$C$19*'Drive Train'!$F$39,NS36+$C$39)-$C$7,IF(MA36-1&lt;=0,0,IF($C$37=Motors!$C$29,MAX(MAX(NS$8:NS36)*-1,NS36-$C$39),MAX(0,MAX(NS$8:NS36)*-1,NS36-$C$39))))</f>
        <v>10.871072472327663</v>
      </c>
      <c r="NT37" s="260">
        <f>IF(PL36=0,MIN('Drive Train'!$F$35-GD36*$C$19*'Drive Train'!$F$39,NT36+$C$39)-$C$7,IF(MB36-1&lt;=0,0,IF($C$37=Motors!$C$29,MAX(MAX(NT$8:NT36)*-1,NT36-$C$39),MAX(0,MAX(NT$8:NT36)*-1,NT36-$C$39))))</f>
        <v>11.342825396646104</v>
      </c>
      <c r="NU37" s="260">
        <f>IF(PM36=0,MIN('Drive Train'!$F$35-GE36*$C$19*'Drive Train'!$F$39,NU36+$C$39)-$C$7,IF(MC36-1&lt;=0,0,IF($C$37=Motors!$C$29,MAX(MAX(NU$8:NU36)*-1,NU36-$C$39),MAX(0,MAX(NU$8:NU36)*-1,NU36-$C$39))))</f>
        <v>11.628574118541945</v>
      </c>
      <c r="NV37" s="260">
        <f>IF(PN36=0,MIN('Drive Train'!$F$35-GF36*$C$19*'Drive Train'!$F$39,NV36+$C$39)-$C$7,IF(MD36-1&lt;=0,0,IF($C$37=Motors!$C$29,MAX(MAX(NV$8:NV36)*-1,NV36-$C$39),MAX(0,MAX(NV$8:NV36)*-1,NV36-$C$39))))</f>
        <v>11.743168179579783</v>
      </c>
      <c r="NW37" s="260">
        <f>IF(PO36=0,MIN('Drive Train'!$F$35-GG36*$C$19*'Drive Train'!$F$39,NW36+$C$39)-$C$7,IF(ME36-1&lt;=0,0,IF($C$37=Motors!$C$29,MAX(MAX(NW$8:NW36)*-1,NW36-$C$39),MAX(0,MAX(NW$8:NW36)*-1,NW36-$C$39))))</f>
        <v>11.798704071295248</v>
      </c>
      <c r="NX37" s="260">
        <f>IF(PP36=0,MIN('Drive Train'!$F$35-GH36*$C$19*'Drive Train'!$F$39,NX36+$C$39)-$C$7,IF(MF36-1&lt;=0,0,IF($C$37=Motors!$C$29,MAX(MAX(NX$8:NX36)*-1,NX36-$C$39),MAX(0,MAX(NX$8:NX36)*-1,NX36-$C$39))))</f>
        <v>11.828282416426921</v>
      </c>
      <c r="NY37" s="260">
        <f>IF(PQ36=0,MIN('Drive Train'!$F$35-GI36*$C$19*'Drive Train'!$F$39,NY36+$C$39)-$C$7,IF(MG36-1&lt;=0,0,IF($C$37=Motors!$C$29,MAX(MAX(NY$8:NY36)*-1,NY36-$C$39),MAX(0,MAX(NY$8:NY36)*-1,NY36-$C$39))))</f>
        <v>11.845412139739505</v>
      </c>
      <c r="NZ37" s="260">
        <f>IF(PR36=0,MIN('Drive Train'!$F$35-GJ36*$C$19*'Drive Train'!$F$39,NZ36+$C$39)-$C$7,IF(MH36-1&lt;=0,0,IF($C$37=Motors!$C$29,MAX(MAX(NZ$8:NZ36)*-1,NZ36-$C$39),MAX(0,MAX(NZ$8:NZ36)*-1,NZ36-$C$39))))</f>
        <v>11.854990162549138</v>
      </c>
      <c r="OA37" s="260">
        <f>IF(PS36=0,MIN('Drive Train'!$F$35-GK36*$C$19*'Drive Train'!$F$39,OA36+$C$39)-$C$7,IF(MI36-1&lt;=0,0,IF($C$37=Motors!$C$29,MAX(MAX(OA$8:OA36)*-1,OA36-$C$39),MAX(0,MAX(OA$8:OA36)*-1,OA36-$C$39))))</f>
        <v>11.857117812294423</v>
      </c>
      <c r="OB37" s="61">
        <f t="shared" si="212"/>
        <v>1.1600000000000004</v>
      </c>
      <c r="OC37" s="260">
        <f>'Drive Train'!$F$35-(FQ37*$C$13)*$C$19*'Drive Train'!$F$39</f>
        <v>12.145892130252431</v>
      </c>
      <c r="OD37" s="260">
        <f>'Drive Train'!$F$35-(FR37*$C$13)*$C$19*'Drive Train'!$F$39</f>
        <v>8.9518742272515155</v>
      </c>
      <c r="OE37" s="260">
        <f>'Drive Train'!$F$35-(FS37*$C$13)*$C$19*'Drive Train'!$F$39</f>
        <v>9.4314972123237943</v>
      </c>
      <c r="OF37" s="260">
        <f>'Drive Train'!$F$35-(FT37*$C$13)*$C$19*'Drive Train'!$F$39</f>
        <v>10.193379408837785</v>
      </c>
      <c r="OG37" s="260">
        <f>'Drive Train'!$F$35-(FU37*$C$13)*$C$19*'Drive Train'!$F$39</f>
        <v>10.999872766107821</v>
      </c>
      <c r="OH37" s="260">
        <f>'Drive Train'!$F$35-(FV37*$C$13)*$C$19*'Drive Train'!$F$39</f>
        <v>11.638262061535372</v>
      </c>
      <c r="OI37" s="260">
        <f>'Drive Train'!$F$35-(FW37*$C$13)*$C$19*'Drive Train'!$F$39</f>
        <v>12.006384970182737</v>
      </c>
      <c r="OJ37" s="260">
        <f>'Drive Train'!$F$35-(FX37*$C$13)*$C$19*'Drive Train'!$F$39</f>
        <v>12.168186254200974</v>
      </c>
      <c r="OK37" s="260">
        <f>'Drive Train'!$F$35-(FY37*$C$13)*$C$19*'Drive Train'!$F$39</f>
        <v>12.222173570106094</v>
      </c>
      <c r="OL37" s="260">
        <f>'Drive Train'!$F$35-(FZ37*$C$13)*$C$19*'Drive Train'!$F$39</f>
        <v>12.236941853765536</v>
      </c>
      <c r="OM37" s="260">
        <f>'Drive Train'!$F$35-(GA37*$C$13)*$C$19*'Drive Train'!$F$39</f>
        <v>12.240135928578153</v>
      </c>
      <c r="ON37" s="260">
        <f>'Drive Train'!$F$35-(GB37*$C$13)*$C$19*'Drive Train'!$F$39</f>
        <v>11.560414126825833</v>
      </c>
      <c r="OO37" s="260">
        <f>'Drive Train'!$F$35-(GC37*$C$13)*$C$19*'Drive Train'!$F$39</f>
        <v>11.40753367382902</v>
      </c>
      <c r="OP37" s="260">
        <f>'Drive Train'!$F$35-(GD37*$C$13)*$C$19*'Drive Train'!$F$39</f>
        <v>11.815838416543098</v>
      </c>
      <c r="OQ37" s="260">
        <f>'Drive Train'!$F$35-(GE37*$C$13)*$C$19*'Drive Train'!$F$39</f>
        <v>12.000389079861453</v>
      </c>
      <c r="OR37" s="260">
        <f>'Drive Train'!$F$35-(GF37*$C$13)*$C$19*'Drive Train'!$F$39</f>
        <v>12.073596371467504</v>
      </c>
      <c r="OS37" s="260">
        <f>'Drive Train'!$F$35-(GG37*$C$13)*$C$19*'Drive Train'!$F$39</f>
        <v>12.108905630482221</v>
      </c>
      <c r="OT37" s="260">
        <f>'Drive Train'!$F$35-(GH37*$C$13)*$C$19*'Drive Train'!$F$39</f>
        <v>12.127665658607146</v>
      </c>
      <c r="OU37" s="260">
        <f>'Drive Train'!$F$35-(GI37*$C$13)*$C$19*'Drive Train'!$F$39</f>
        <v>12.138515572192965</v>
      </c>
      <c r="OV37" s="260">
        <f>'Drive Train'!$F$35-(GJ37*$C$13)*$C$19*'Drive Train'!$F$39</f>
        <v>12.144577581216417</v>
      </c>
      <c r="OW37" s="260">
        <f>'Drive Train'!$F$35-(GK37*$C$13)*$C$19*'Drive Train'!$F$39</f>
        <v>12.145923731635827</v>
      </c>
      <c r="OX37" s="61">
        <f t="shared" si="213"/>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7">
        <f t="shared" si="214"/>
        <v>1.1600000000000004</v>
      </c>
      <c r="PU37" s="57">
        <f t="shared" si="215"/>
        <v>10.043500562406729</v>
      </c>
      <c r="PV37" s="57">
        <f t="shared" si="216"/>
        <v>5.6682189197877868</v>
      </c>
      <c r="PW37" s="57">
        <f t="shared" si="217"/>
        <v>7.669304805614197</v>
      </c>
      <c r="PX37" s="57">
        <f t="shared" si="218"/>
        <v>9.1612850817588303</v>
      </c>
      <c r="PY37" s="57">
        <f t="shared" si="219"/>
        <v>10.099382488653665</v>
      </c>
      <c r="PZ37" s="57">
        <f t="shared" si="220"/>
        <v>10.476762124595648</v>
      </c>
      <c r="QA37" s="57">
        <f t="shared" si="221"/>
        <v>10.337042760443477</v>
      </c>
      <c r="QB37" s="57">
        <f t="shared" si="222"/>
        <v>9.9365905095444873</v>
      </c>
      <c r="QC37" s="57">
        <f t="shared" si="223"/>
        <v>9.3695457806598945</v>
      </c>
      <c r="QD37" s="57">
        <f t="shared" si="224"/>
        <v>8.7876907672956417</v>
      </c>
      <c r="QE37" s="57">
        <f t="shared" si="225"/>
        <v>8.2324230731678618</v>
      </c>
      <c r="QF37" s="57">
        <f t="shared" si="226"/>
        <v>5.2599027365095798</v>
      </c>
      <c r="QG37" s="57">
        <f t="shared" si="227"/>
        <v>6.4418767902408609</v>
      </c>
      <c r="QH37" s="57">
        <f t="shared" si="228"/>
        <v>7.5494806799200758</v>
      </c>
      <c r="QI37" s="57">
        <f t="shared" si="229"/>
        <v>8.3740035042432091</v>
      </c>
      <c r="QJ37" s="57">
        <f t="shared" si="230"/>
        <v>8.9574721818005987</v>
      </c>
      <c r="QK37" s="57">
        <f t="shared" si="231"/>
        <v>9.3729034105664333</v>
      </c>
      <c r="QL37" s="57">
        <f t="shared" si="232"/>
        <v>9.6652080510028053</v>
      </c>
      <c r="QM37" s="57">
        <f t="shared" si="233"/>
        <v>9.8710484327286458</v>
      </c>
      <c r="QN37" s="57">
        <f t="shared" si="234"/>
        <v>10.004851230922366</v>
      </c>
      <c r="QO37" s="57">
        <f t="shared" si="235"/>
        <v>10.041201713153479</v>
      </c>
      <c r="QP37" s="61">
        <f t="shared" si="236"/>
        <v>1.1600000000000004</v>
      </c>
      <c r="QQ37" s="57">
        <f>MIN(FQ37,$C$16)*$C$17*1000/60/60/$C$21</f>
        <v>6.2873549286733679E-2</v>
      </c>
      <c r="QR37" s="57">
        <f>MIN(FR37,$C$16)*$C$17*1000/60/60/$C$21</f>
        <v>0.85316486236779676</v>
      </c>
      <c r="QS37" s="57">
        <f>MIN(FS37,$C$16)*$C$17*1000/60/60/$C$21</f>
        <v>0.73449242840914386</v>
      </c>
      <c r="QT37" s="57">
        <f>MIN(FT37,$C$16)*$C$17*1000/60/60/$C$21</f>
        <v>0.54598099867344374</v>
      </c>
      <c r="QU37" s="57">
        <f>MIN(FU37,$C$16)*$C$17*1000/60/60/$C$21</f>
        <v>0.34643149279582813</v>
      </c>
      <c r="QV37" s="57">
        <f>MIN(FV37,$C$16)*$C$17*1000/60/60/$C$21</f>
        <v>0.18847573617144506</v>
      </c>
      <c r="QW37" s="57">
        <f>MIN(FW37,$C$16)*$C$17*1000/60/60/$C$21</f>
        <v>9.7391607752249171E-2</v>
      </c>
      <c r="QX37" s="57">
        <f>MIN(FX37,$C$16)*$C$17*1000/60/60/$C$21</f>
        <v>5.7357345863849843E-2</v>
      </c>
      <c r="QY37" s="57">
        <f>MIN(FY37,$C$16)*$C$17*1000/60/60/$C$21</f>
        <v>4.3999340970924034E-2</v>
      </c>
      <c r="QZ37" s="57">
        <f>MIN(FZ37,$C$16)*$C$17*1000/60/60/$C$21</f>
        <v>4.0345245521362171E-2</v>
      </c>
      <c r="RA37" s="57">
        <f>MIN(GA37,$C$16)*$C$17*1000/60/60/$C$21</f>
        <v>3.9554940127215887E-2</v>
      </c>
      <c r="RB37" s="57">
        <f>MIN(GB37,$C$16)*$C$17*1000/60/60/$C$21</f>
        <v>0.20773754008445625</v>
      </c>
      <c r="RC37" s="57">
        <f>MIN(GC37,$C$16)*$C$17*1000/60/60/$C$21</f>
        <v>0.24556453342402479</v>
      </c>
      <c r="RD37" s="57">
        <f>MIN(GD37,$C$16)*$C$17*1000/60/60/$C$21</f>
        <v>0.14453827087441237</v>
      </c>
      <c r="RE37" s="57">
        <f>MIN(GE37,$C$16)*$C$17*1000/60/60/$C$21</f>
        <v>9.8875162378115847E-2</v>
      </c>
      <c r="RF37" s="57">
        <f>MIN(GF37,$C$16)*$C$17*1000/60/60/$C$21</f>
        <v>8.0761586196812299E-2</v>
      </c>
      <c r="RG37" s="57">
        <f>MIN(GG37,$C$16)*$C$17*1000/60/60/$C$21</f>
        <v>7.2025066390695336E-2</v>
      </c>
      <c r="RH37" s="57">
        <f>MIN(GH37,$C$16)*$C$17*1000/60/60/$C$21</f>
        <v>6.7383299277757214E-2</v>
      </c>
      <c r="RI37" s="57">
        <f>MIN(GI37,$C$16)*$C$17*1000/60/60/$C$21</f>
        <v>6.4698720570012136E-2</v>
      </c>
      <c r="RJ37" s="57">
        <f>MIN(GJ37,$C$16)*$C$17*1000/60/60/$C$21</f>
        <v>6.3198806287580567E-2</v>
      </c>
      <c r="RK37" s="57">
        <f>MIN(GK37,$C$16)*$C$17*1000/60/60/$C$21</f>
        <v>6.2865730201325618E-2</v>
      </c>
      <c r="RL37" s="61">
        <f t="shared" si="237"/>
        <v>1.1600000000000004</v>
      </c>
      <c r="RM37" s="2">
        <f>IF(AND(LO37&gt;=LO$6*'Drive Train'!$AA$52,LO37&lt;=LO$6*'Drive Train'!$AA$53,KS37=0,JW37=0,EU37&gt;0),$C$17,0)</f>
        <v>0.04</v>
      </c>
      <c r="RN37" s="2">
        <f>IF(AND(LP37&gt;=LP$6*'Drive Train'!$AA$52,LP37&lt;=LP$6*'Drive Train'!$AA$53,KT37=0,JX37=0,EV37&gt;0),$C$17,0)</f>
        <v>0.04</v>
      </c>
      <c r="RO37" s="2">
        <f>IF(AND(LQ37&gt;=LQ$6*'Drive Train'!$AA$52,LQ37&lt;=LQ$6*'Drive Train'!$AA$53,KU37=0,JY37=0,EW37&gt;0),$C$17,0)</f>
        <v>0.04</v>
      </c>
      <c r="RP37" s="2">
        <f>IF(AND(LR37&gt;=LR$6*'Drive Train'!$AA$52,LR37&lt;=LR$6*'Drive Train'!$AA$53,KV37=0,JZ37=0,EX37&gt;0),$C$17,0)</f>
        <v>0.04</v>
      </c>
      <c r="RQ37" s="2">
        <f>IF(AND(LS37&gt;=LS$6*'Drive Train'!$AA$52,LS37&lt;=LS$6*'Drive Train'!$AA$53,KW37=0,KA37=0,EY37&gt;0),$C$17,0)</f>
        <v>0.04</v>
      </c>
      <c r="RR37" s="2">
        <f>IF(AND(LT37&gt;=LT$6*'Drive Train'!$AA$52,LT37&lt;=LT$6*'Drive Train'!$AA$53,KX37=0,KB37=0,EZ37&gt;0),$C$17,0)</f>
        <v>0.04</v>
      </c>
      <c r="RS37" s="2">
        <f>IF(AND(LU37&gt;=LU$6*'Drive Train'!$AA$52,LU37&lt;=LU$6*'Drive Train'!$AA$53,KY37=0,KC37=0,FA37&gt;0),$C$17,0)</f>
        <v>0.04</v>
      </c>
      <c r="RT37" s="2">
        <f>IF(AND(LV37&gt;=LV$6*'Drive Train'!$AA$52,LV37&lt;=LV$6*'Drive Train'!$AA$53,KZ37=0,KD37=0,FB37&gt;0),$C$17,0)</f>
        <v>0.04</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0.04</v>
      </c>
      <c r="SH37" s="61">
        <f t="shared" si="238"/>
        <v>1.1600000000000004</v>
      </c>
      <c r="SI37" s="2">
        <f>IF(AND(EU37&lt;0,KS37=0,LO37&gt;=LO$6*'Drive Train'!$AA$52,LO37&lt;=LO$6*'Drive Train'!$AA$53,OY37=1,JW37=0),$C$17,0)</f>
        <v>0</v>
      </c>
      <c r="SJ37" s="2">
        <f>IF(AND(EV37&lt;0,KT37=0,LP37&gt;=LP$6*'Drive Train'!$AA$52,LP37&lt;=LP$6*'Drive Train'!$AA$53,OZ37=1,JX37=0),$C$17,0)</f>
        <v>0</v>
      </c>
      <c r="SK37" s="2">
        <f>IF(AND(EW37&lt;0,KU37=0,LQ37&gt;=LQ$6*'Drive Train'!$AA$52,LQ37&lt;=LQ$6*'Drive Train'!$AA$53,PA37=1,JY37=0),$C$17,0)</f>
        <v>0</v>
      </c>
      <c r="SL37" s="2">
        <f>IF(AND(EX37&lt;0,KV37=0,LR37&gt;=LR$6*'Drive Train'!$AA$52,LR37&lt;=LR$6*'Drive Train'!$AA$53,PB37=1,JZ37=0),$C$17,0)</f>
        <v>0</v>
      </c>
      <c r="SM37" s="2">
        <f>IF(AND(EY37&lt;0,KW37=0,LS37&gt;=LS$6*'Drive Train'!$AA$52,LS37&lt;=LS$6*'Drive Train'!$AA$53,PC37=1,KA37=0),$C$17,0)</f>
        <v>0</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48">
        <f t="shared" si="239"/>
        <v>1.1600000000000004</v>
      </c>
    </row>
    <row r="38" spans="1:524" x14ac:dyDescent="0.2">
      <c r="A38" s="20"/>
      <c r="B38" s="3" t="s">
        <v>128</v>
      </c>
      <c r="C38" s="80">
        <f>'Drive Train'!$F$36</f>
        <v>1200</v>
      </c>
      <c r="E38" s="6"/>
      <c r="P38" s="137"/>
      <c r="R38" s="63">
        <f t="shared" si="114"/>
        <v>1.2000000000000004</v>
      </c>
      <c r="S38" s="2">
        <f>NG38/'Drive Train'!$F$35</f>
        <v>0.9581604441131647</v>
      </c>
      <c r="T38" s="2">
        <f>NH38/'Drive Train'!$F$35</f>
        <v>0.61471765884424889</v>
      </c>
      <c r="U38" s="2">
        <f>NI38/'Drive Train'!$F$35</f>
        <v>0.66629002283051564</v>
      </c>
      <c r="V38" s="2">
        <f>NJ38/'Drive Train'!$F$35</f>
        <v>0.74821283965997676</v>
      </c>
      <c r="W38" s="2">
        <f>NK38/'Drive Train'!$F$35</f>
        <v>0.83493255549546441</v>
      </c>
      <c r="X38" s="2">
        <f>NL38/'Drive Train'!$F$35</f>
        <v>0.9035765657564917</v>
      </c>
      <c r="Y38" s="2">
        <f>NM38/'Drive Train'!$F$35</f>
        <v>0.94315967421319746</v>
      </c>
      <c r="Z38" s="2">
        <f>NN38/'Drive Train'!$F$35</f>
        <v>0.96055766174204027</v>
      </c>
      <c r="AA38" s="2">
        <f>NO38/'Drive Train'!$F$35</f>
        <v>0.96636274947377343</v>
      </c>
      <c r="AB38" s="2">
        <f>NP38/'Drive Train'!$F$35</f>
        <v>0.96795073696403611</v>
      </c>
      <c r="AC38" s="2">
        <f>NQ38/'Drive Train'!$F$35</f>
        <v>0.9682941858686186</v>
      </c>
      <c r="AD38" s="2">
        <f>NR38/'Drive Train'!$F$35</f>
        <v>0.89520582008879923</v>
      </c>
      <c r="AE38" s="2">
        <f>NS38/'Drive Train'!$F$35</f>
        <v>0.87876706170204522</v>
      </c>
      <c r="AF38" s="2">
        <f>NT38/'Drive Train'!$F$35</f>
        <v>0.92267079747775238</v>
      </c>
      <c r="AG38" s="2">
        <f>NU38/'Drive Train'!$F$35</f>
        <v>0.94251495482381209</v>
      </c>
      <c r="AH38" s="2">
        <f>NV38/'Drive Train'!$F$35</f>
        <v>0.95038670660940905</v>
      </c>
      <c r="AI38" s="2">
        <f>NW38/'Drive Train'!$F$35</f>
        <v>0.95418340112712041</v>
      </c>
      <c r="AJ38" s="2">
        <f>NX38/'Drive Train'!$F$35</f>
        <v>0.9562006084523812</v>
      </c>
      <c r="AK38" s="2">
        <f>NY38/'Drive Train'!$F$35</f>
        <v>0.95736726582720055</v>
      </c>
      <c r="AL38" s="2">
        <f>NZ38/'Drive Train'!$F$35</f>
        <v>0.95801909475445346</v>
      </c>
      <c r="AM38" s="2">
        <f>OA38/'Drive Train'!$F$35</f>
        <v>0.95816384211137917</v>
      </c>
      <c r="AN38" s="61">
        <f t="shared" si="115"/>
        <v>1.2000000000000004</v>
      </c>
      <c r="AO38" s="46">
        <f>LO38*12*60/(PI() * 'Drive Train'!$F$15)/S$6*ABS(S38)</f>
        <v>4571.8179985294628</v>
      </c>
      <c r="AP38" s="46">
        <f>LP38*12*60/(PI() * 'Drive Train'!$F$15)/T$6*ABS(T38)</f>
        <v>664.58108868718421</v>
      </c>
      <c r="AQ38" s="46">
        <f>LQ38*12*60/(PI() * 'Drive Train'!$F$15)/U$6*ABS(U38)</f>
        <v>1357.5749489018947</v>
      </c>
      <c r="AR38" s="46">
        <f>LR38*12*60/(PI() * 'Drive Train'!$F$15)/V$6*ABS(V38)</f>
        <v>2264.4343620710938</v>
      </c>
      <c r="AS38" s="46">
        <f>LS38*12*60/(PI() * 'Drive Train'!$F$15)/W$6*ABS(W38)</f>
        <v>3221.1287842793163</v>
      </c>
      <c r="AT38" s="46">
        <f>LT38*12*60/(PI() * 'Drive Train'!$F$15)/X$6*ABS(X38)</f>
        <v>3979.2315850588589</v>
      </c>
      <c r="AU38" s="46">
        <f>LU38*12*60/(PI() * 'Drive Train'!$F$15)/Y$6*ABS(Y38)</f>
        <v>4411.1594063040657</v>
      </c>
      <c r="AV38" s="46">
        <f>LV38*12*60/(PI() * 'Drive Train'!$F$15)/Z$6*ABS(Z38)</f>
        <v>4597.1632478285492</v>
      </c>
      <c r="AW38" s="46">
        <f>LW38*12*60/(PI() * 'Drive Train'!$F$15)/AA$6*ABS(AA38)</f>
        <v>4657.746888552856</v>
      </c>
      <c r="AX38" s="46">
        <f>LX38*12*60/(PI() * 'Drive Train'!$F$15)/AB$6*ABS(AB38)</f>
        <v>4673.876429194398</v>
      </c>
      <c r="AY38" s="46">
        <f>LY38*12*60/(PI() * 'Drive Train'!$F$15)/AC$6*ABS(AC38)</f>
        <v>4677.262592831963</v>
      </c>
      <c r="AZ38" s="46">
        <f>LZ38*12*60/(PI() * 'Drive Train'!$F$15)/AD$6*ABS(AD38)</f>
        <v>2995.0100822305294</v>
      </c>
      <c r="BA38" s="46">
        <f>MA38*12*60/(PI() * 'Drive Train'!$F$15)/AE$6*ABS(AE38)</f>
        <v>3600.674494904154</v>
      </c>
      <c r="BB38" s="46">
        <f>MB38*12*60/(PI() * 'Drive Train'!$F$15)/AF$6*ABS(AF38)</f>
        <v>4201.0919218348145</v>
      </c>
      <c r="BC38" s="46">
        <f>MC38*12*60/(PI() * 'Drive Train'!$F$15)/AG$6*ABS(AG38)</f>
        <v>4408.683394242551</v>
      </c>
      <c r="BD38" s="46">
        <f>MD38*12*60/(PI() * 'Drive Train'!$F$15)/AH$6*ABS(AH38)</f>
        <v>4490.8243413473801</v>
      </c>
      <c r="BE38" s="46">
        <f>ME38*12*60/(PI() * 'Drive Train'!$F$15)/AI$6*ABS(AI38)</f>
        <v>4530.3975051644966</v>
      </c>
      <c r="BF38" s="46">
        <f>MF38*12*60/(PI() * 'Drive Train'!$F$15)/AJ$6*ABS(AJ38)</f>
        <v>4551.4107129383074</v>
      </c>
      <c r="BG38" s="46">
        <f>MG38*12*60/(PI() * 'Drive Train'!$F$15)/AK$6*ABS(AK38)</f>
        <v>4563.5598185107019</v>
      </c>
      <c r="BH38" s="46">
        <f>MH38*12*60/(PI() * 'Drive Train'!$F$15)/AL$6*ABS(AL38)</f>
        <v>4570.3464378557728</v>
      </c>
      <c r="BI38" s="46">
        <f>MI38*12*60/(PI() * 'Drive Train'!$F$15)/AM$6*ABS(AM38)</f>
        <v>4571.8533738987335</v>
      </c>
      <c r="BJ38" s="61">
        <f t="shared" si="65"/>
        <v>1.2000000000000004</v>
      </c>
      <c r="BK38" s="2">
        <f>IF(OR(KS37=1,AND($C$37=Motors!$C$31,OY37=1)),0,IF(NG38=0,-(CG37+$C$15)/($C$14-$C$15)*$C$12,($C$11*S38-AO38)/($C$11*S38)*$C$12*S38))</f>
        <v>0.31432662984242199</v>
      </c>
      <c r="BL38" s="2">
        <f>IF(OR(KT37=1,AND($C$37=Motors!$C$31,OZ37=1)),0,IF(NH38=0,-(CH37+$C$15)/($C$14-$C$15)*$C$12,($C$11*T38-AP38)/($C$11*T38)*$C$12*T38))</f>
        <v>1.2124964738138722</v>
      </c>
      <c r="BM38" s="2">
        <f>IF(OR(KU37=1,AND($C$37=Motors!$C$31,PA37=1)),0,IF(NI38=0,-(CI37+$C$15)/($C$14-$C$15)*$C$12,($C$11*U38-AQ38)/($C$11*U38)*$C$12*U38))</f>
        <v>1.0302705896449407</v>
      </c>
      <c r="BN38" s="2">
        <f>IF(OR(KV37=1,AND($C$37=Motors!$C$31,PB37=1)),0,IF(NJ38=0,-(CJ37+$C$15)/($C$14-$C$15)*$C$12,($C$11*V38-AR38)/($C$11*V38)*$C$12*V38))</f>
        <v>0.82723306942478891</v>
      </c>
      <c r="BO38" s="2">
        <f>IF(OR(KW37=1,AND($C$37=Motors!$C$31,PC37=1)),0,IF(NK38=0,-(CK37+$C$15)/($C$14-$C$15)*$C$12,($C$11*W38-AS38)/($C$11*W38)*$C$12*W38))</f>
        <v>0.6137618367597345</v>
      </c>
      <c r="BP38" s="2">
        <f>IF(OR(KX37=1,AND($C$37=Motors!$C$31,PD37=1)),0,IF(NL38=0,-(CL37+$C$15)/($C$14-$C$15)*$C$12,($C$11*X38-AT38)/($C$11*X38)*$C$12*X38))</f>
        <v>0.44442074775694684</v>
      </c>
      <c r="BQ38" s="2">
        <f>IF(OR(KY37=1,AND($C$37=Motors!$C$31,PE37=1)),0,IF(NM38=0,-(CM37+$C$15)/($C$14-$C$15)*$C$12,($C$11*Y38-AU38)/($C$11*Y38)*$C$12*Y38))</f>
        <v>0.34910049839732366</v>
      </c>
      <c r="BR38" s="2">
        <f>IF(OR(KZ37=1,AND($C$37=Motors!$C$31,PF37=1)),0,IF(NN38=0,-(CN37+$C$15)/($C$14-$C$15)*$C$12,($C$11*Z38-AV38)/($C$11*Z38)*$C$12*Z38))</f>
        <v>0.30891614985893356</v>
      </c>
      <c r="BS38" s="2">
        <f>IF(OR(LA37=1,AND($C$37=Motors!$C$31,PG37=1)),0,IF(NO38=0,-(CO37+$C$15)/($C$14-$C$15)*$C$12,($C$11*AA38-AW38)/($C$11*AA38)*$C$12*AA38))</f>
        <v>0.29616719137446496</v>
      </c>
      <c r="BT38" s="2">
        <f>IF(OR(LB37=1,AND($C$37=Motors!$C$31,PH37=1)),0,IF(NP38=0,-(CP37+$C$15)/($C$14-$C$15)*$C$12,($C$11*AB38-AX38)/($C$11*AB38)*$C$12*AB38))</f>
        <v>0.29287717694403098</v>
      </c>
      <c r="BU38" s="2">
        <f>IF(OR(LC37=1,AND($C$37=Motors!$C$31,PI37=1)),0,IF(NQ38=0,-(CQ37+$C$15)/($C$14-$C$15)*$C$12,($C$11*AC38-AY38)/($C$11*AC38)*$C$12*AC38))</f>
        <v>0.29221120925232291</v>
      </c>
      <c r="BV38" s="2">
        <f>IF(OR(LD37=1,AND($C$37=Motors!$C$31,PJ37=1)),0,IF(NR38=0,-(CR37+$C$15)/($C$14-$C$15)*$C$12,($C$11*AD38-AZ38)/($C$11*AD38)*$C$12*AD38))</f>
        <v>0.86244061971657371</v>
      </c>
      <c r="BW38" s="2">
        <f>IF(OR(LE37=1,AND($C$37=Motors!$C$31,PK37=1)),0,IF(NS38=0,-(CS37+$C$15)/($C$14-$C$15)*$C$12,($C$11*AE38-BA38)/($C$11*AE38)*$C$12*AE38))</f>
        <v>0.55221645217254434</v>
      </c>
      <c r="BX38" s="2">
        <f>IF(OR(LF37=1,AND($C$37=Motors!$C$31,PL37=1)),0,IF(NT38=0,-(CT37+$C$15)/($C$14-$C$15)*$C$12,($C$11*AF38-BB38)/($C$11*AF38)*$C$12*AF38))</f>
        <v>0.39242185356627513</v>
      </c>
      <c r="BY38" s="2">
        <f>IF(OR(LG37=1,AND($C$37=Motors!$C$31,PM37=1)),0,IF(NU38=0,-(CU37+$C$15)/($C$14-$C$15)*$C$12,($C$11*AG38-BC38)/($C$11*AG38)*$C$12*AG38))</f>
        <v>0.3486215349864058</v>
      </c>
      <c r="BZ38" s="2">
        <f>IF(OR(LH37=1,AND($C$37=Motors!$C$31,PN37=1)),0,IF(NV38=0,-(CV37+$C$15)/($C$14-$C$15)*$C$12,($C$11*AH38-BD38)/($C$11*AH38)*$C$12*AH38))</f>
        <v>0.33133874215822284</v>
      </c>
      <c r="CA38" s="2">
        <f>IF(OR(LI37=1,AND($C$37=Motors!$C$31,PO37=1)),0,IF(NW38=0,-(CW37+$C$15)/($C$14-$C$15)*$C$12,($C$11*AI38-BE38)/($C$11*AI38)*$C$12*AI38))</f>
        <v>0.32302296139790215</v>
      </c>
      <c r="CB38" s="2">
        <f>IF(OR(LJ37=1,AND($C$37=Motors!$C$31,PP37=1)),0,IF(NX38=0,-(CX37+$C$15)/($C$14-$C$15)*$C$12,($C$11*AJ38-BF38)/($C$11*AJ38)*$C$12*AJ38))</f>
        <v>0.31861019826081838</v>
      </c>
      <c r="CC38" s="2">
        <f>IF(OR(LK37=1,AND($C$37=Motors!$C$31,PQ37=1)),0,IF(NY38=0,-(CY37+$C$15)/($C$14-$C$15)*$C$12,($C$11*AK38-BG38)/($C$11*AK38)*$C$12*AK38))</f>
        <v>0.31605982054885873</v>
      </c>
      <c r="CD38" s="2">
        <f>IF(OR(LL37=1,AND($C$37=Motors!$C$31,PR37=1)),0,IF(NZ38=0,-(CZ37+$C$15)/($C$14-$C$15)*$C$12,($C$11*AL38-BH38)/($C$11*AL38)*$C$12*AL38))</f>
        <v>0.31463545123903058</v>
      </c>
      <c r="CE38" s="2">
        <f>IF(OR(LM37=1,AND($C$37=Motors!$C$31,PS37=1)),0,IF(OA38=0,-(DA37+$C$15)/($C$14-$C$15)*$C$12,($C$11*AM38-BI38)/($C$11*AM38)*$C$12*AM38))</f>
        <v>0.31431920609998831</v>
      </c>
      <c r="CF38" s="61">
        <f t="shared" si="67"/>
        <v>1.2000000000000004</v>
      </c>
      <c r="CG38" s="57">
        <f>IF(AND(KS37=1,OY37=1),0,ABS(BK38/$C$12*($C$14-$C$15)+$C$15) *'Drive Train'!$AA$49 + CG37*(1-'Drive Train'!$AA$49))</f>
        <v>19.483154194515659</v>
      </c>
      <c r="CH38" s="57">
        <f>IF(AND(KT37=1,OZ37=1),0,ABS(BL38/$C$12*($C$14-$C$15)+$C$15) *'Drive Train'!$AA$49 + CH37*(1-'Drive Train'!$AA$49))</f>
        <v>67.298586137062145</v>
      </c>
      <c r="CI38" s="57">
        <f>IF(AND(KU37=1,PA37=1),0,ABS(BM38/$C$12*($C$14-$C$15)+$C$15) *'Drive Train'!$AA$49 + CI37*(1-'Drive Train'!$AA$49))</f>
        <v>57.597515208068828</v>
      </c>
      <c r="CJ38" s="57">
        <f>IF(AND(KV37=1,PB37=1),0,ABS(BN38/$C$12*($C$14-$C$15)+$C$15) *'Drive Train'!$AA$49 + CJ37*(1-'Drive Train'!$AA$49))</f>
        <v>46.788505314191042</v>
      </c>
      <c r="CK38" s="57">
        <f>IF(AND(KW37=1,PC37=1),0,ABS(BO38/$C$12*($C$14-$C$15)+$C$15) *'Drive Train'!$AA$49 + CK37*(1-'Drive Train'!$AA$49))</f>
        <v>35.424040936213245</v>
      </c>
      <c r="CL38" s="57">
        <f>IF(AND(KX37=1,PD37=1),0,ABS(BP38/$C$12*($C$14-$C$15)+$C$15) *'Drive Train'!$AA$49 + CL37*(1-'Drive Train'!$AA$49))</f>
        <v>26.408911592205925</v>
      </c>
      <c r="CM38" s="57">
        <f>IF(AND(KY37=1,PE37=1),0,ABS(BQ38/$C$12*($C$14-$C$15)+$C$15) *'Drive Train'!$AA$49 + CM37*(1-'Drive Train'!$AA$49))</f>
        <v>21.334393752853373</v>
      </c>
      <c r="CN38" s="57">
        <f>IF(AND(KZ37=1,PF37=1),0,ABS(BR38/$C$12*($C$14-$C$15)+$C$15) *'Drive Train'!$AA$49 + CN37*(1-'Drive Train'!$AA$49))</f>
        <v>19.195119098299241</v>
      </c>
      <c r="CO38" s="57">
        <f>IF(AND(LA37=1,PG37=1),0,ABS(BS38/$C$12*($C$14-$C$15)+$C$15) *'Drive Train'!$AA$49 + CO37*(1-'Drive Train'!$AA$49))</f>
        <v>18.51640898478998</v>
      </c>
      <c r="CP38" s="57">
        <f>IF(AND(LB37=1,PH37=1),0,ABS(BT38/$C$12*($C$14-$C$15)+$C$15) *'Drive Train'!$AA$49 + CP37*(1-'Drive Train'!$AA$49))</f>
        <v>18.34126008378389</v>
      </c>
      <c r="CQ38" s="57">
        <f>IF(AND(LC37=1,PI37=1),0,ABS(BU38/$C$12*($C$14-$C$15)+$C$15) *'Drive Train'!$AA$49 + CQ37*(1-'Drive Train'!$AA$49))</f>
        <v>18.30580628509254</v>
      </c>
      <c r="CR38" s="57">
        <f>IF(AND(LD37=1,PJ37=1),0,ABS(BV38/$C$12*($C$14-$C$15)+$C$15) *'Drive Train'!$AA$49 + CR37*(1-'Drive Train'!$AA$49))</f>
        <v>48.662832576612615</v>
      </c>
      <c r="CS38" s="57">
        <f>IF(AND(LE37=1,PK37=1),0,ABS(BW38/$C$12*($C$14-$C$15)+$C$15) *'Drive Train'!$AA$49 + CS37*(1-'Drive Train'!$AA$49))</f>
        <v>32.14757917582466</v>
      </c>
      <c r="CT38" s="57">
        <f>IF(AND(LF37=1,PL37=1),0,ABS(BX38/$C$12*($C$14-$C$15)+$C$15) *'Drive Train'!$AA$49 + CT37*(1-'Drive Train'!$AA$49))</f>
        <v>23.640671706453571</v>
      </c>
      <c r="CU38" s="57">
        <f>IF(AND(LG37=1,PM37=1),0,ABS(BY38/$C$12*($C$14-$C$15)+$C$15) *'Drive Train'!$AA$49 + CU37*(1-'Drive Train'!$AA$49))</f>
        <v>21.30889541027214</v>
      </c>
      <c r="CV38" s="57">
        <f>IF(AND(LH37=1,PN37=1),0,ABS(BZ38/$C$12*($C$14-$C$15)+$C$15) *'Drive Train'!$AA$49 + CV37*(1-'Drive Train'!$AA$49))</f>
        <v>20.388819758879666</v>
      </c>
      <c r="CW38" s="57">
        <f>IF(AND(LI37=1,PO37=1),0,ABS(CA38/$C$12*($C$14-$C$15)+$C$15) *'Drive Train'!$AA$49 + CW37*(1-'Drive Train'!$AA$49))</f>
        <v>19.946116575664252</v>
      </c>
      <c r="CX38" s="57">
        <f>IF(AND(LJ37=1,PP37=1),0,ABS(CB38/$C$12*($C$14-$C$15)+$C$15) *'Drive Train'!$AA$49 + CX37*(1-'Drive Train'!$AA$49))</f>
        <v>19.711196446831117</v>
      </c>
      <c r="CY38" s="57">
        <f>IF(AND(LK37=1,PQ37=1),0,ABS(CC38/$C$12*($C$14-$C$15)+$C$15) *'Drive Train'!$AA$49 + CY37*(1-'Drive Train'!$AA$49))</f>
        <v>19.575423226729697</v>
      </c>
      <c r="CZ38" s="57">
        <f>IF(AND(LL37=1,PR37=1),0,ABS(CD38/$C$12*($C$14-$C$15)+$C$15) *'Drive Train'!$AA$49 + CZ37*(1-'Drive Train'!$AA$49))</f>
        <v>19.49959476928117</v>
      </c>
      <c r="DA38" s="57">
        <f>IF(AND(LM37=1,PS37=1),0,ABS(CE38/$C$12*($C$14-$C$15)+$C$15) *'Drive Train'!$AA$49 + DA37*(1-'Drive Train'!$AA$49))</f>
        <v>19.482758980343778</v>
      </c>
      <c r="DB38" s="61">
        <f t="shared" si="116"/>
        <v>1.2000000000000004</v>
      </c>
      <c r="DC38" s="57">
        <f t="shared" si="68"/>
        <v>19.483154194515659</v>
      </c>
      <c r="DD38" s="57">
        <f t="shared" si="69"/>
        <v>67.298586137062145</v>
      </c>
      <c r="DE38" s="57">
        <f t="shared" si="70"/>
        <v>57.597515208068828</v>
      </c>
      <c r="DF38" s="57">
        <f t="shared" si="71"/>
        <v>46.788505314191042</v>
      </c>
      <c r="DG38" s="57">
        <f t="shared" si="72"/>
        <v>35.424040936213245</v>
      </c>
      <c r="DH38" s="57">
        <f t="shared" si="73"/>
        <v>26.408911592205925</v>
      </c>
      <c r="DI38" s="57">
        <f t="shared" si="74"/>
        <v>21.334393752853373</v>
      </c>
      <c r="DJ38" s="57">
        <f t="shared" si="75"/>
        <v>19.195119098299241</v>
      </c>
      <c r="DK38" s="57">
        <f t="shared" si="76"/>
        <v>18.51640898478998</v>
      </c>
      <c r="DL38" s="57">
        <f t="shared" si="77"/>
        <v>18.34126008378389</v>
      </c>
      <c r="DM38" s="57">
        <f t="shared" si="78"/>
        <v>18.30580628509254</v>
      </c>
      <c r="DN38" s="57">
        <f t="shared" si="79"/>
        <v>25</v>
      </c>
      <c r="DO38" s="57">
        <f t="shared" si="80"/>
        <v>30</v>
      </c>
      <c r="DP38" s="57">
        <f t="shared" si="81"/>
        <v>23.640671706453571</v>
      </c>
      <c r="DQ38" s="57">
        <f t="shared" si="82"/>
        <v>21.30889541027214</v>
      </c>
      <c r="DR38" s="57">
        <f t="shared" si="83"/>
        <v>20.388819758879666</v>
      </c>
      <c r="DS38" s="57">
        <f t="shared" si="84"/>
        <v>19.946116575664252</v>
      </c>
      <c r="DT38" s="57">
        <f t="shared" si="85"/>
        <v>19.711196446831117</v>
      </c>
      <c r="DU38" s="57">
        <f t="shared" si="86"/>
        <v>19.575423226729697</v>
      </c>
      <c r="DV38" s="57">
        <f t="shared" si="87"/>
        <v>19.49959476928117</v>
      </c>
      <c r="DW38" s="57">
        <f t="shared" si="88"/>
        <v>19.482758980343778</v>
      </c>
      <c r="DX38" s="61">
        <f t="shared" si="117"/>
        <v>1.2000000000000004</v>
      </c>
      <c r="DY38" s="2">
        <f>IF(OY38=0,($C$23/0.4536*IF(ISNA(MK37),'Drive Train'!$F$16,'Drive Train'!$F$17)*4.448*$C$24*S$6)*SIGN(BK38),BK38)</f>
        <v>4.5236871680000004</v>
      </c>
      <c r="DZ38" s="2">
        <f>IF(OZ38=0,($C$23/0.4536*IF(ISNA(ML37),'Drive Train'!$F$16,'Drive Train'!$F$17)*4.448*$C$24*$C$21*T$6)*SIGN(BL38),BL38)</f>
        <v>14.225645600594998</v>
      </c>
      <c r="EA38" s="2">
        <f>IF(PA38=0,($C$23/0.4536*IF(ISNA(MM37),'Drive Train'!$F$16,'Drive Train'!$F$17)*4.448*$C$24*$C$21*U$6)*SIGN(BM38),BM38)</f>
        <v>9.8485238773349995</v>
      </c>
      <c r="EB38" s="2">
        <f>IF(PB38=0,($C$23/0.4536*IF(ISNA(MN37),'Drive Train'!$F$16,'Drive Train'!$F$17)*4.448*$C$24*$C$21*V$6)*SIGN(BN38),BN38)</f>
        <v>7.5312241414914709</v>
      </c>
      <c r="EC38" s="2">
        <f>IF(PC38=0,($C$23/0.4536*IF(ISNA(MO37),'Drive Train'!$F$16,'Drive Train'!$F$17)*4.448*$C$24*$C$21*W$6)*SIGN(BO38),BO38)</f>
        <v>6.0967052573978577</v>
      </c>
      <c r="ED38" s="2">
        <f>IF(PD38=0,($C$23/0.4536*IF(ISNA(MP37),'Drive Train'!$F$16,'Drive Train'!$F$17)*4.448*$C$24*$C$21*X$6)*SIGN(BP38),BP38)</f>
        <v>5.1212324162142009</v>
      </c>
      <c r="EE38" s="2">
        <f>IF(PE38=0,($C$23/0.4536*IF(ISNA(MQ37),'Drive Train'!$F$16,'Drive Train'!$F$17)*4.448*$C$24*$C$21*Y$6)*SIGN(BQ38),BQ38)</f>
        <v>4.4148555312191382</v>
      </c>
      <c r="EF38" s="2">
        <f>IF(PF38=0,($C$23/0.4536*IF(ISNA(MR37),'Drive Train'!$F$16,'Drive Train'!$F$17)*4.448*$C$24*$C$21*Z$6)*SIGN(BR38),BR38)</f>
        <v>3.8797215274349997</v>
      </c>
      <c r="EG38" s="2">
        <f>IF(PG38=0,($C$23/0.4536*IF(ISNA(MS37),'Drive Train'!$F$16,'Drive Train'!$F$17)*4.448*$C$24*$C$21*AA$6)*SIGN(BS38),BS38)</f>
        <v>3.4602921731177019</v>
      </c>
      <c r="EH38" s="2">
        <f>IF(PH38=0,($C$23/0.4536*IF(ISNA(MT37),'Drive Train'!$F$16,'Drive Train'!$F$17)*4.448*$C$24*$C$21*AB$6)*SIGN(BT38),BT38)</f>
        <v>3.1227026928135362</v>
      </c>
      <c r="EI38" s="2">
        <f>IF(PI38=0,($C$23/0.4536*IF(ISNA(MU37),'Drive Train'!$F$16,'Drive Train'!$F$17)*4.448*$C$24*$C$21*AC$6)*SIGN(BU38),BU38)</f>
        <v>2.8451291201189992</v>
      </c>
      <c r="EJ38" s="2">
        <f>IF(PJ38=0,($C$23/0.4536*IF(ISNA(MV37),'Drive Train'!$F$16,'Drive Train'!$F$17)*4.448*$C$24*$C$21*AD$6)*SIGN(BV38),BV38)</f>
        <v>3.9831807681666</v>
      </c>
      <c r="EK38" s="2">
        <f>IF(PK38=0,($C$23/0.4536*IF(ISNA(MW37),'Drive Train'!$F$16,'Drive Train'!$F$17)*4.448*$C$24*$C$21*AE$6)*SIGN(BW38),BW38)</f>
        <v>3.9831807681666</v>
      </c>
      <c r="EL38" s="2">
        <f>IF(PL38=0,($C$23/0.4536*IF(ISNA(MX37),'Drive Train'!$F$16,'Drive Train'!$F$17)*4.448*$C$24*$C$21*AF$6)*SIGN(BX38),BX38)</f>
        <v>3.9831807681666</v>
      </c>
      <c r="EM38" s="2">
        <f>IF(PM38=0,($C$23/0.4536*IF(ISNA(MY37),'Drive Train'!$F$16,'Drive Train'!$F$17)*4.448*$C$24*$C$21*AG$6)*SIGN(BY38),BY38)</f>
        <v>3.9831807681666</v>
      </c>
      <c r="EN38" s="2">
        <f>IF(PN38=0,($C$23/0.4536*IF(ISNA(MZ37),'Drive Train'!$F$16,'Drive Train'!$F$17)*4.448*$C$24*$C$21*AH$6)*SIGN(BZ38),BZ38)</f>
        <v>3.9831807681666</v>
      </c>
      <c r="EO38" s="2">
        <f>IF(PO38=0,($C$23/0.4536*IF(ISNA(NA37),'Drive Train'!$F$16,'Drive Train'!$F$17)*4.448*$C$24*$C$21*AI$6)*SIGN(CA38),CA38)</f>
        <v>3.9831807681666</v>
      </c>
      <c r="EP38" s="2">
        <f>IF(PP38=0,($C$23/0.4536*IF(ISNA(NB37),'Drive Train'!$F$16,'Drive Train'!$F$17)*4.448*$C$24*$C$21*AJ$6)*SIGN(CB38),CB38)</f>
        <v>3.9831807681666</v>
      </c>
      <c r="EQ38" s="2">
        <f>IF(PQ38=0,($C$23/0.4536*IF(ISNA(NC37),'Drive Train'!$F$16,'Drive Train'!$F$17)*4.448*$C$24*$C$21*AK$6)*SIGN(CC38),CC38)</f>
        <v>3.9831807681666</v>
      </c>
      <c r="ER38" s="2">
        <f>IF(PR38=0,($C$23/0.4536*IF(ISNA(ND37),'Drive Train'!$F$16,'Drive Train'!$F$17)*4.448*$C$24*$C$21*AL$6)*SIGN(CD38),CD38)</f>
        <v>3.9831807681666</v>
      </c>
      <c r="ES38" s="2">
        <f>IF(PS38=0,($C$23/0.4536*IF(ISNA(NE37),'Drive Train'!$F$16,'Drive Train'!$F$17)*4.448*$C$24*$C$21*AM$6)*SIGN(CE38),CE38)</f>
        <v>3.9831807681666</v>
      </c>
      <c r="ET38" s="61">
        <f t="shared" si="89"/>
        <v>1.2000000000000004</v>
      </c>
      <c r="EU38" s="259">
        <f>MAX(MIN(IF(AND(OY37=1,NG38&lt;0),-1,1)*(DC38-$C$15)/($C$14-$C$15)*$C$12*$C$21-$C$33*LO38/AO$6 -  OY37*$C$33/$C$21,DY37/$C$19),MAX(EU$8:EU37)*-1)</f>
        <v>2.2731964431389751E-2</v>
      </c>
      <c r="EV38" s="259">
        <f>MAX(MIN(IF(AND(OZ37=1,NH38&lt;0),-1,1)*(DD38-$C$15)/($C$14-$C$15)*$C$12*$C$21-$C$33*LP38/AP$6 -  OZ37*$C$33/$C$21,DZ37/$C$19),MAX(EV$8:EV37)*-1)</f>
        <v>1.0100631523242636</v>
      </c>
      <c r="EW38" s="259">
        <f>MAX(MIN(IF(AND(PA37=1,NI38&lt;0),-1,1)*(DE38-$C$15)/($C$14-$C$15)*$C$12*$C$21-$C$33*LQ38/AQ$6 -  PA37*$C$33/$C$21,EA37/$C$19),MAX(EW$8:EW37)*-1)</f>
        <v>0.7986905418141611</v>
      </c>
      <c r="EX38" s="259">
        <f>MAX(MIN(IF(AND(PB37=1,NJ38&lt;0),-1,1)*(DF38-$C$15)/($C$14-$C$15)*$C$12*$C$21-$C$33*LR38/AR$6 -  PB37*$C$33/$C$21,EB37/$C$19),MAX(EX$8:EX37)*-1)</f>
        <v>0.56726013614859361</v>
      </c>
      <c r="EY38" s="259">
        <f>MAX(MIN(IF(AND(PC37=1,NK38&lt;0),-1,1)*(DG38-$C$15)/($C$14-$C$15)*$C$12*$C$21-$C$33*LS38/AS$6 -  PC37*$C$33/$C$21,EC37/$C$19),MAX(EY$8:EY37)*-1)</f>
        <v>0.33502552935852137</v>
      </c>
      <c r="EZ38" s="259">
        <f>MAX(MIN(IF(AND(PD37=1,NL38&lt;0),-1,1)*(DH38-$C$15)/($C$14-$C$15)*$C$12*$C$21-$C$33*LT38/AT$6 -  PD37*$C$33/$C$21,ED37/$C$19),MAX(EZ$8:EZ37)*-1)</f>
        <v>0.15685267311669274</v>
      </c>
      <c r="FA38" s="259">
        <f>MAX(MIN(IF(AND(PE37=1,NM38&lt;0),-1,1)*(DI38-$C$15)/($C$14-$C$15)*$C$12*$C$21-$C$33*LU38/AU$6 -  PE37*$C$33/$C$21,EE37/$C$19),MAX(FA$8:FA37)*-1)</f>
        <v>5.8379650294439533E-2</v>
      </c>
      <c r="FB38" s="259">
        <f>MAX(MIN(IF(AND(PF37=1,NN38&lt;0),-1,1)*(DJ38-$C$15)/($C$14-$C$15)*$C$12*$C$21-$C$33*LV38/AV$6 -  PF37*$C$33/$C$21,EF37/$C$19),MAX(FB$8:FB37)*-1)</f>
        <v>1.7197117706980458E-2</v>
      </c>
      <c r="FC38" s="259">
        <f>MAX(MIN(IF(AND(PG37=1,NO38&lt;0),-1,1)*(DK38-$C$15)/($C$14-$C$15)*$C$12*$C$21-$C$33*LW38/AW$6 -  PG37*$C$33/$C$21,EG37/$C$19),MAX(FC$8:FC37)*-1)</f>
        <v>4.1643053858094192E-3</v>
      </c>
      <c r="FD38" s="259">
        <f>MAX(MIN(IF(AND(PH37=1,NP38&lt;0),-1,1)*(DL38-$C$15)/($C$14-$C$15)*$C$12*$C$21-$C$33*LX38/AX$6 -  PH37*$C$33/$C$21,EH37/$C$19),MAX(FD$8:FD37)*-1)</f>
        <v>8.0119945178891427E-4</v>
      </c>
      <c r="FE38" s="259">
        <f>MAX(MIN(IF(AND(PI37=1,NQ38&lt;0),-1,1)*(DM38-$C$15)/($C$14-$C$15)*$C$12*$C$21-$C$33*LY38/AY$6 -  PI37*$C$33/$C$21,EI37/$C$19),MAX(FE$8:FE37)*-1)</f>
        <v>1.1980307950509861E-4</v>
      </c>
      <c r="FF38" s="259">
        <f>MAX(MIN(IF(AND(PJ37=1,NR38&lt;0),-1,1)*(DN38-$C$15)/($C$14-$C$15)*$C$12*$C$21-$C$33*LZ38/AZ$6 -  PJ37*$C$33/$C$21,EJ37/$C$19),MAX(FF$8:FF37)*-1)</f>
        <v>0.18989253407398651</v>
      </c>
      <c r="FG38" s="259">
        <f>MAX(MIN(IF(AND(PK37=1,NS38&lt;0),-1,1)*(DO38-$C$15)/($C$14-$C$15)*$C$12*$C$21-$C$33*MA38/BA$6 -  PK37*$C$33/$C$21,EK37/$C$19),MAX(FG$8:FG37)*-1)</f>
        <v>0.23256405473059796</v>
      </c>
      <c r="FH38" s="259">
        <f>MAX(MIN(IF(AND(PL37=1,NT38&lt;0),-1,1)*(DP38-$C$15)/($C$14-$C$15)*$C$12*$C$21-$C$33*MB38/BB$6 -  PL37*$C$33/$C$21,EL37/$C$19),MAX(FH$8:FH37)*-1)</f>
        <v>0.10311689850560188</v>
      </c>
      <c r="FI38" s="259">
        <f>MAX(MIN(IF(AND(PM37=1,NU38&lt;0),-1,1)*(DQ38-$C$15)/($C$14-$C$15)*$C$12*$C$21-$C$33*MC38/BC$6 -  PM37*$C$33/$C$21,EM37/$C$19),MAX(FI$8:FI37)*-1)</f>
        <v>5.7927448600263526E-2</v>
      </c>
      <c r="FJ38" s="259">
        <f>MAX(MIN(IF(AND(PN37=1,NV38&lt;0),-1,1)*(DR38-$C$15)/($C$14-$C$15)*$C$12*$C$21-$C$33*MD38/BD$6 -  PN37*$C$33/$C$21,EN37/$C$19),MAX(FJ$8:FJ37)*-1)</f>
        <v>4.0170801388030586E-2</v>
      </c>
      <c r="FK38" s="259">
        <f>MAX(MIN(IF(AND(PO37=1,NW38&lt;0),-1,1)*(DS38-$C$15)/($C$14-$C$15)*$C$12*$C$21-$C$33*ME38/BE$6 -  PO37*$C$33/$C$21,EO37/$C$19),MAX(FK$8:FK37)*-1)</f>
        <v>3.1641561255839501E-2</v>
      </c>
      <c r="FL38" s="259">
        <f>MAX(MIN(IF(AND(PP37=1,NX38&lt;0),-1,1)*(DT38-$C$15)/($C$14-$C$15)*$C$12*$C$21-$C$33*MF38/BF$6 -  PP37*$C$33/$C$21,EP37/$C$19),MAX(FL$8:FL37)*-1)</f>
        <v>2.7119315076978789E-2</v>
      </c>
      <c r="FM38" s="259">
        <f>MAX(MIN(IF(AND(PQ37=1,NY38&lt;0),-1,1)*(DU38-$C$15)/($C$14-$C$15)*$C$12*$C$21-$C$33*MG38/BG$6 -  PQ37*$C$33/$C$21,EQ37/$C$19),MAX(FM$8:FM37)*-1)</f>
        <v>2.4506851586610756E-2</v>
      </c>
      <c r="FN38" s="259">
        <f>MAX(MIN(IF(AND(PR37=1,NZ38&lt;0),-1,1)*(DV38-$C$15)/($C$14-$C$15)*$C$12*$C$21-$C$33*MH38/BH$6 -  PR37*$C$33/$C$21,ER37/$C$19),MAX(FN$8:FN37)*-1)</f>
        <v>2.3048186001412507E-2</v>
      </c>
      <c r="FO38" s="259">
        <f>MAX(MIN(IF(AND(PS37=1,OA38&lt;0),-1,1)*(DW38-$C$15)/($C$14-$C$15)*$C$12*$C$21-$C$33*MI38/BI$6 -  PS37*$C$33/$C$21,ES37/$C$19),MAX(FO$8:FO37)*-1)</f>
        <v>2.2724362953008614E-2</v>
      </c>
      <c r="FP38" s="61">
        <f t="shared" si="118"/>
        <v>1.2000000000000004</v>
      </c>
      <c r="FQ38" s="260">
        <f>IF(AND(KS38=1,OY38=1),0,MIN((ABS(($C$14-$C$15)*EU38/$C$12/$C$21)+$C$15)/$C$21,DC38))</f>
        <v>4.683487164515479</v>
      </c>
      <c r="FR38" s="260">
        <f>IF(AND(KT38=1,OZ38=1),0,MIN((ABS(($C$14-$C$15)*EV38/$C$12/$C$21)+$C$15)/$C$21,DD38))</f>
        <v>67.298586137062145</v>
      </c>
      <c r="FS38" s="260">
        <f>IF(AND(KU38=1,PA38=1),0,MIN((ABS(($C$14-$C$15)*EW38/$C$12/$C$21)+$C$15)/$C$21,DE38))</f>
        <v>57.597515208068828</v>
      </c>
      <c r="FT38" s="260">
        <f>IF(AND(KV38=1,PB38=1),0,MIN((ABS(($C$14-$C$15)*EX38/$C$12/$C$21)+$C$15)/$C$21,DF38))</f>
        <v>42.073452487334571</v>
      </c>
      <c r="FU38" s="260">
        <f>IF(AND(KW38=1,PC38=1),0,MIN((ABS(($C$14-$C$15)*EY38/$C$12/$C$21)+$C$15)/$C$21,DG38))</f>
        <v>26.127089478684034</v>
      </c>
      <c r="FV38" s="260">
        <f>IF(AND(KX38=1,PD38=1),0,MIN((ABS(($C$14-$C$15)*EZ38/$C$12/$C$21)+$C$15)/$C$21,DH38))</f>
        <v>13.892870456845447</v>
      </c>
      <c r="FW38" s="260">
        <f>IF(AND(KY38=1,PE38=1),0,MIN((ABS(($C$14-$C$15)*FA38/$C$12/$C$21)+$C$15)/$C$21,DI38))</f>
        <v>7.1312314824171672</v>
      </c>
      <c r="FX38" s="260">
        <f>IF(AND(KZ38=1,PF38=1),0,MIN((ABS(($C$14-$C$15)*FB38/$C$12/$C$21)+$C$15)/$C$21,DJ38))</f>
        <v>4.3034375401954739</v>
      </c>
      <c r="FY38" s="260">
        <f>IF(AND(LA38=1,PG38=1),0,MIN((ABS(($C$14-$C$15)*FC38/$C$12/$C$21)+$C$15)/$C$21,DK38))</f>
        <v>3.4085409562213624</v>
      </c>
      <c r="FZ38" s="260">
        <f>IF(AND(LB38=1,PH38=1),0,MIN((ABS(($C$14-$C$15)*FD38/$C$12/$C$21)+$C$15)/$C$21,DL38))</f>
        <v>3.1776136676415176</v>
      </c>
      <c r="GA38" s="260">
        <f>IF(AND(LC38=1,PI38=1),0,MIN((ABS(($C$14-$C$15)*FE38/$C$12/$C$21)+$C$15)/$C$21,DM38))</f>
        <v>3.1308256628070903</v>
      </c>
      <c r="GB38" s="260">
        <f>IF(AND(LD38=1,PJ38=1),0,MIN((ABS(($C$14-$C$15)*FF38/$C$12/$C$21)+$C$15)/$C$21,DN38))</f>
        <v>16.161548772548006</v>
      </c>
      <c r="GC38" s="260">
        <f>IF(AND(LE38=1,PK38=1),0,MIN((ABS(($C$14-$C$15)*FG38/$C$12/$C$21)+$C$15)/$C$21,DO38))</f>
        <v>19.091583912128005</v>
      </c>
      <c r="GD38" s="260">
        <f>IF(AND(LF38=1,PL38=1),0,MIN((ABS(($C$14-$C$15)*FH38/$C$12/$C$21)+$C$15)/$C$21,DP38))</f>
        <v>10.203109570889007</v>
      </c>
      <c r="GE38" s="260">
        <f>IF(AND(LG38=1,PM38=1),0,MIN((ABS(($C$14-$C$15)*FI38/$C$12/$C$21)+$C$15)/$C$21,DQ38))</f>
        <v>7.1001811042322487</v>
      </c>
      <c r="GF38" s="260">
        <f>IF(AND(LH38=1,PN38=1),0,MIN((ABS(($C$14-$C$15)*FJ38/$C$12/$C$21)+$C$15)/$C$21,DR38))</f>
        <v>5.8809229317465039</v>
      </c>
      <c r="GG38" s="260">
        <f>IF(AND(LI38=1,PO38=1),0,MIN((ABS(($C$14-$C$15)*FK38/$C$12/$C$21)+$C$15)/$C$21,DS38))</f>
        <v>5.2952636227580898</v>
      </c>
      <c r="GH38" s="260">
        <f>IF(AND(LJ38=1,PP38=1),0,MIN((ABS(($C$14-$C$15)*FL38/$C$12/$C$21)+$C$15)/$C$21,DT38))</f>
        <v>4.9847441003693262</v>
      </c>
      <c r="GI38" s="260">
        <f>IF(AND(LK38=1,PQ38=1),0,MIN((ABS(($C$14-$C$15)*FM38/$C$12/$C$21)+$C$15)/$C$21,DU38))</f>
        <v>4.8053595902824515</v>
      </c>
      <c r="GJ38" s="260">
        <f>IF(AND(LL38=1,PR38=1),0,MIN((ABS(($C$14-$C$15)*FN38/$C$12/$C$21)+$C$15)/$C$21,DV38))</f>
        <v>4.7052004828552674</v>
      </c>
      <c r="GK38" s="260">
        <f>IF(AND(LM38=1,PS38=1),0,MIN((ABS(($C$14-$C$15)*FO38/$C$12/$C$21)+$C$15)/$C$21,DW38))</f>
        <v>4.6829652098621937</v>
      </c>
      <c r="GL38" s="61">
        <f t="shared" si="119"/>
        <v>1.2000000000000004</v>
      </c>
      <c r="GM38" s="57">
        <f>IF(AND(KS37=1,OY37=1),0,EU38*$C$19/S$6/$C$24/$C$23*3.39*$C$21)</f>
        <v>0.58834664116731095</v>
      </c>
      <c r="GN38" s="57">
        <f>IF(AND(KT37=1,OZ37=1),0,EV38*$C$19/T$6/$C$24/$C$23*3.39*$C$21)</f>
        <v>7.3198616051214822</v>
      </c>
      <c r="GO38" s="57">
        <f>IF(AND(KU37=1,PA37=1),0,EW38*$C$19/U$6/$C$24/$C$23*3.39*$C$21)</f>
        <v>8.3605283968081388</v>
      </c>
      <c r="GP38" s="57">
        <f>IF(AND(KV37=1,PB37=1),0,EX38*$C$19/V$6/$C$24/$C$23*3.39*$C$21)</f>
        <v>7.765027868652405</v>
      </c>
      <c r="GQ38" s="57">
        <f>IF(AND(KW37=1,PC37=1),0,EY38*$C$19/W$6/$C$24/$C$23*3.39*$C$21)</f>
        <v>5.6651189001093281</v>
      </c>
      <c r="GR38" s="57">
        <f>IF(AND(KX37=1,PD37=1),0,EZ38*$C$19/X$6/$C$24/$C$23*3.39*$C$21)</f>
        <v>3.1575029546022728</v>
      </c>
      <c r="GS38" s="57">
        <f>IF(AND(KY37=1,PE37=1),0,FA38*$C$19/Y$6/$C$24/$C$23*3.39*$C$21)</f>
        <v>1.3632368576925362</v>
      </c>
      <c r="GT38" s="57">
        <f>IF(AND(KZ37=1,PF37=1),0,FB38*$C$19/Z$6/$C$24/$C$23*3.39*$C$21)</f>
        <v>0.45696342011110264</v>
      </c>
      <c r="GU38" s="57">
        <f>IF(AND(LA37=1,PG37=1),0,FC38*$C$19/AA$6/$C$24/$C$23*3.39*$C$21)</f>
        <v>0.12406695608987299</v>
      </c>
      <c r="GV38" s="57">
        <f>IF(AND(LB37=1,PH37=1),0,FD38*$C$19/AB$6/$C$24/$C$23*3.39*$C$21)</f>
        <v>2.6450649013562685E-2</v>
      </c>
      <c r="GW38" s="57">
        <f>IF(AND(LC37=1,PI37=1),0,FE38*$C$19/AC$6/$C$24/$C$23*3.39*$C$21)</f>
        <v>4.3410254092862924E-3</v>
      </c>
      <c r="GX38" s="57">
        <f>IF(AND(LD37=1,PJ37=1),0,FF38*$C$19/AD$6/$C$24/$C$23*3.39*$C$21)</f>
        <v>4.9147813398346409</v>
      </c>
      <c r="GY38" s="57">
        <f>IF(AND(LE37=1,PK37=1),0,FG38*$C$19/AE$6/$C$24/$C$23*3.39*$C$21)</f>
        <v>6.019201766304751</v>
      </c>
      <c r="GZ38" s="57">
        <f>IF(AND(LF37=1,PL37=1),0,FH38*$C$19/AF$6/$C$24/$C$23*3.39*$C$21)</f>
        <v>2.6688622123474048</v>
      </c>
      <c r="HA38" s="57">
        <f>IF(AND(LG37=1,PM37=1),0,FI38*$C$19/AG$6/$C$24/$C$23*3.39*$C$21)</f>
        <v>1.4992729694885185</v>
      </c>
      <c r="HB38" s="57">
        <f>IF(AND(LH37=1,PN37=1),0,FJ38*$C$19/AH$6/$C$24/$C$23*3.39*$C$21)</f>
        <v>1.0396970372261851</v>
      </c>
      <c r="HC38" s="57">
        <f>IF(AND(LI37=1,PO37=1),0,FK38*$C$19/AI$6/$C$24/$C$23*3.39*$C$21)</f>
        <v>0.81894401789827032</v>
      </c>
      <c r="HD38" s="57">
        <f>IF(AND(LJ37=1,PP37=1),0,FL38*$C$19/AJ$6/$C$24/$C$23*3.39*$C$21)</f>
        <v>0.7018996525555895</v>
      </c>
      <c r="HE38" s="57">
        <f>IF(AND(LK37=1,PQ37=1),0,FM38*$C$19/AK$6/$C$24/$C$23*3.39*$C$21)</f>
        <v>0.63428410950081393</v>
      </c>
      <c r="HF38" s="57">
        <f>IF(AND(LL37=1,PR37=1),0,FN38*$C$19/AL$6/$C$24/$C$23*3.39*$C$21)</f>
        <v>0.59653105915498983</v>
      </c>
      <c r="HG38" s="57">
        <f>IF(AND(LM37=1,PS37=1),0,FO38*$C$19/AM$6/$C$24/$C$23*3.39*$C$21)</f>
        <v>0.58814990039345716</v>
      </c>
      <c r="HH38" s="61">
        <f t="shared" si="120"/>
        <v>1.2000000000000004</v>
      </c>
      <c r="HI38" s="57">
        <f t="shared" si="121"/>
        <v>0.58834664116731095</v>
      </c>
      <c r="HJ38" s="57">
        <f t="shared" si="122"/>
        <v>7.3198616051214822</v>
      </c>
      <c r="HK38" s="57">
        <f t="shared" si="123"/>
        <v>8.3605283968081388</v>
      </c>
      <c r="HL38" s="57">
        <f t="shared" si="124"/>
        <v>7.765027868652405</v>
      </c>
      <c r="HM38" s="57">
        <f t="shared" si="125"/>
        <v>5.6651189001093281</v>
      </c>
      <c r="HN38" s="57">
        <f t="shared" si="126"/>
        <v>3.1575029546022728</v>
      </c>
      <c r="HO38" s="57">
        <f t="shared" si="127"/>
        <v>1.3632368576925362</v>
      </c>
      <c r="HP38" s="57">
        <f t="shared" si="128"/>
        <v>0.45696342011110264</v>
      </c>
      <c r="HQ38" s="57">
        <f t="shared" si="129"/>
        <v>0.12406695608987299</v>
      </c>
      <c r="HR38" s="57">
        <f t="shared" si="130"/>
        <v>2.6450649013562685E-2</v>
      </c>
      <c r="HS38" s="57">
        <f t="shared" si="131"/>
        <v>4.3410254092862924E-3</v>
      </c>
      <c r="HT38" s="57">
        <f t="shared" si="132"/>
        <v>4.9147813398346409</v>
      </c>
      <c r="HU38" s="57">
        <f t="shared" si="133"/>
        <v>6.019201766304751</v>
      </c>
      <c r="HV38" s="57">
        <f t="shared" si="134"/>
        <v>2.6688622123474048</v>
      </c>
      <c r="HW38" s="57">
        <f t="shared" si="135"/>
        <v>1.4992729694885185</v>
      </c>
      <c r="HX38" s="57">
        <f t="shared" si="136"/>
        <v>1.0396970372261851</v>
      </c>
      <c r="HY38" s="57">
        <f t="shared" si="137"/>
        <v>0.81894401789827032</v>
      </c>
      <c r="HZ38" s="57">
        <f t="shared" si="138"/>
        <v>0.7018996525555895</v>
      </c>
      <c r="IA38" s="57">
        <f t="shared" si="139"/>
        <v>0.63428410950081393</v>
      </c>
      <c r="IB38" s="57">
        <f t="shared" si="140"/>
        <v>0.59653105915498983</v>
      </c>
      <c r="IC38" s="57">
        <f t="shared" si="141"/>
        <v>0.58814990039345716</v>
      </c>
      <c r="ID38" s="61">
        <f t="shared" si="142"/>
        <v>1.2000000000000004</v>
      </c>
      <c r="IE38" s="57">
        <f t="shared" si="143"/>
        <v>11.881189507003242</v>
      </c>
      <c r="IF38" s="57">
        <f t="shared" si="144"/>
        <v>7.6224989696686869</v>
      </c>
      <c r="IG38" s="57">
        <f t="shared" si="145"/>
        <v>8.2619962830983944</v>
      </c>
      <c r="IH38" s="57">
        <f t="shared" si="146"/>
        <v>9.2778392117837125</v>
      </c>
      <c r="II38" s="57">
        <f t="shared" si="147"/>
        <v>10.353163688143759</v>
      </c>
      <c r="IJ38" s="57">
        <f t="shared" si="148"/>
        <v>11.204349415380497</v>
      </c>
      <c r="IK38" s="57">
        <f t="shared" si="149"/>
        <v>11.695179960243649</v>
      </c>
      <c r="IL38" s="57">
        <f t="shared" si="150"/>
        <v>11.9109150056013</v>
      </c>
      <c r="IM38" s="57">
        <f t="shared" si="151"/>
        <v>11.982898093474791</v>
      </c>
      <c r="IN38" s="57">
        <f t="shared" si="152"/>
        <v>12.002589138354049</v>
      </c>
      <c r="IO38" s="57">
        <f t="shared" si="153"/>
        <v>12.00684790477087</v>
      </c>
      <c r="IP38" s="57">
        <f t="shared" si="154"/>
        <v>11.10055216910111</v>
      </c>
      <c r="IQ38" s="57">
        <f t="shared" si="155"/>
        <v>10.896711565105361</v>
      </c>
      <c r="IR38" s="57">
        <f t="shared" si="156"/>
        <v>11.441117888724129</v>
      </c>
      <c r="IS38" s="57">
        <f t="shared" si="157"/>
        <v>11.68718543981527</v>
      </c>
      <c r="IT38" s="57">
        <f t="shared" si="158"/>
        <v>11.784795161956673</v>
      </c>
      <c r="IU38" s="57">
        <f t="shared" si="159"/>
        <v>11.831874173976294</v>
      </c>
      <c r="IV38" s="57">
        <f t="shared" si="160"/>
        <v>11.856887544809528</v>
      </c>
      <c r="IW38" s="57">
        <f t="shared" si="161"/>
        <v>11.871354096257287</v>
      </c>
      <c r="IX38" s="57">
        <f t="shared" si="162"/>
        <v>11.879436774955224</v>
      </c>
      <c r="IY38" s="57">
        <f t="shared" si="163"/>
        <v>11.881231642181103</v>
      </c>
      <c r="IZ38" s="61">
        <f t="shared" si="164"/>
        <v>1.2000000000000004</v>
      </c>
      <c r="JA38" s="260" t="e">
        <f t="shared" si="240"/>
        <v>#N/A</v>
      </c>
      <c r="JB38" s="260" t="e">
        <f t="shared" si="241"/>
        <v>#N/A</v>
      </c>
      <c r="JC38" s="260" t="e">
        <f t="shared" si="242"/>
        <v>#N/A</v>
      </c>
      <c r="JD38" s="260" t="e">
        <f t="shared" si="243"/>
        <v>#N/A</v>
      </c>
      <c r="JE38" s="260" t="e">
        <f t="shared" si="244"/>
        <v>#N/A</v>
      </c>
      <c r="JF38" s="260" t="e">
        <f t="shared" si="245"/>
        <v>#N/A</v>
      </c>
      <c r="JG38" s="260" t="e">
        <f t="shared" si="246"/>
        <v>#N/A</v>
      </c>
      <c r="JH38" s="260" t="e">
        <f t="shared" si="247"/>
        <v>#N/A</v>
      </c>
      <c r="JI38" s="260" t="e">
        <f t="shared" si="248"/>
        <v>#N/A</v>
      </c>
      <c r="JJ38" s="260" t="e">
        <f t="shared" si="249"/>
        <v>#N/A</v>
      </c>
      <c r="JK38" s="260" t="e">
        <f t="shared" si="250"/>
        <v>#N/A</v>
      </c>
      <c r="JL38" s="260" t="e">
        <f t="shared" si="251"/>
        <v>#N/A</v>
      </c>
      <c r="JM38" s="260" t="e">
        <f t="shared" si="252"/>
        <v>#N/A</v>
      </c>
      <c r="JN38" s="260" t="e">
        <f t="shared" si="253"/>
        <v>#N/A</v>
      </c>
      <c r="JO38" s="260" t="e">
        <f t="shared" si="254"/>
        <v>#N/A</v>
      </c>
      <c r="JP38" s="260" t="e">
        <f t="shared" si="255"/>
        <v>#N/A</v>
      </c>
      <c r="JQ38" s="260" t="e">
        <f t="shared" si="256"/>
        <v>#N/A</v>
      </c>
      <c r="JR38" s="260" t="e">
        <f t="shared" si="257"/>
        <v>#N/A</v>
      </c>
      <c r="JS38" s="260" t="e">
        <f t="shared" si="258"/>
        <v>#N/A</v>
      </c>
      <c r="JT38" s="260" t="e">
        <f t="shared" si="259"/>
        <v>#N/A</v>
      </c>
      <c r="JU38" s="260" t="e">
        <f t="shared" si="260"/>
        <v>#N/A</v>
      </c>
      <c r="JV38" s="61">
        <f t="shared" si="166"/>
        <v>1.2000000000000004</v>
      </c>
      <c r="JW38" s="46">
        <f>IF(AND(KS38=0,HI38&lt;=$C$40),1,0)</f>
        <v>0</v>
      </c>
      <c r="JX38" s="46">
        <f>IF(AND(KT38=0,HJ38&lt;=$C$40),1,0)</f>
        <v>0</v>
      </c>
      <c r="JY38" s="46">
        <f>IF(AND(KU38=0,HK38&lt;=$C$40),1,0)</f>
        <v>0</v>
      </c>
      <c r="JZ38" s="46">
        <f>IF(AND(KV38=0,HL38&lt;=$C$40),1,0)</f>
        <v>0</v>
      </c>
      <c r="KA38" s="46">
        <f>IF(AND(KW38=0,HM38&lt;=$C$40),1,0)</f>
        <v>0</v>
      </c>
      <c r="KB38" s="46">
        <f>IF(AND(KX38=0,HN38&lt;=$C$40),1,0)</f>
        <v>0</v>
      </c>
      <c r="KC38" s="46">
        <f>IF(AND(KY38=0,HO38&lt;=$C$40),1,0)</f>
        <v>0</v>
      </c>
      <c r="KD38" s="46">
        <f>IF(AND(KZ38=0,HP38&lt;=$C$40),1,0)</f>
        <v>0</v>
      </c>
      <c r="KE38" s="46">
        <f>IF(AND(LA38=0,HQ38&lt;=$C$40),1,0)</f>
        <v>1</v>
      </c>
      <c r="KF38" s="46">
        <f>IF(AND(LB38=0,HR38&lt;=$C$40),1,0)</f>
        <v>1</v>
      </c>
      <c r="KG38" s="46">
        <f>IF(AND(LC38=0,HS38&lt;=$C$40),1,0)</f>
        <v>1</v>
      </c>
      <c r="KH38" s="46">
        <f>IF(AND(LD38=0,HT38&lt;=$C$40),1,0)</f>
        <v>0</v>
      </c>
      <c r="KI38" s="46">
        <f>IF(AND(LE38=0,HU38&lt;=$C$40),1,0)</f>
        <v>0</v>
      </c>
      <c r="KJ38" s="46">
        <f>IF(AND(LF38=0,HV38&lt;=$C$40),1,0)</f>
        <v>0</v>
      </c>
      <c r="KK38" s="46">
        <f>IF(AND(LG38=0,HW38&lt;=$C$40),1,0)</f>
        <v>0</v>
      </c>
      <c r="KL38" s="46">
        <f>IF(AND(LH38=0,HX38&lt;=$C$40),1,0)</f>
        <v>0</v>
      </c>
      <c r="KM38" s="46">
        <f>IF(AND(LI38=0,HY38&lt;=$C$40),1,0)</f>
        <v>0</v>
      </c>
      <c r="KN38" s="46">
        <f>IF(AND(LJ38=0,HZ38&lt;=$C$40),1,0)</f>
        <v>0</v>
      </c>
      <c r="KO38" s="46">
        <f>IF(AND(LK38=0,IA38&lt;=$C$40),1,0)</f>
        <v>0</v>
      </c>
      <c r="KP38" s="46">
        <f>IF(AND(LL38=0,IB38&lt;=$C$40),1,0)</f>
        <v>0</v>
      </c>
      <c r="KQ38" s="46">
        <f>IF(AND(LM38=0,IC38&lt;=$C$40),1,0)</f>
        <v>0</v>
      </c>
      <c r="KR38" s="61">
        <f t="shared" si="167"/>
        <v>1.2000000000000004</v>
      </c>
      <c r="KS38" s="1">
        <f>IF(OR(KS37=1,AND(OY38=1,LO38&lt;=$C$41)),1,0)</f>
        <v>0</v>
      </c>
      <c r="KT38" s="1">
        <f>IF(OR(KT37=1,AND(OZ38=1,LP38&lt;=$C$41)),1,0)</f>
        <v>0</v>
      </c>
      <c r="KU38" s="1">
        <f>IF(OR(KU37=1,AND(PA38=1,LQ38&lt;=$C$41)),1,0)</f>
        <v>0</v>
      </c>
      <c r="KV38" s="1">
        <f>IF(OR(KV37=1,AND(PB38=1,LR38&lt;=$C$41)),1,0)</f>
        <v>0</v>
      </c>
      <c r="KW38" s="1">
        <f>IF(OR(KW37=1,AND(PC38=1,LS38&lt;=$C$41)),1,0)</f>
        <v>0</v>
      </c>
      <c r="KX38" s="1">
        <f>IF(OR(KX37=1,AND(PD38=1,LT38&lt;=$C$41)),1,0)</f>
        <v>0</v>
      </c>
      <c r="KY38" s="1">
        <f>IF(OR(KY37=1,AND(PE38=1,LU38&lt;=$C$41)),1,0)</f>
        <v>0</v>
      </c>
      <c r="KZ38" s="1">
        <f>IF(OR(KZ37=1,AND(PF38=1,LV38&lt;=$C$41)),1,0)</f>
        <v>0</v>
      </c>
      <c r="LA38" s="1">
        <f>IF(OR(LA37=1,AND(PG38=1,LW38&lt;=$C$41)),1,0)</f>
        <v>0</v>
      </c>
      <c r="LB38" s="1">
        <f>IF(OR(LB37=1,AND(PH38=1,LX38&lt;=$C$41)),1,0)</f>
        <v>0</v>
      </c>
      <c r="LC38" s="1">
        <f>IF(OR(LC37=1,AND(PI38=1,LY38&lt;=$C$41)),1,0)</f>
        <v>0</v>
      </c>
      <c r="LD38" s="1">
        <f>IF(OR(LD37=1,AND(PJ38=1,LZ38&lt;=$C$41)),1,0)</f>
        <v>0</v>
      </c>
      <c r="LE38" s="1">
        <f>IF(OR(LE37=1,AND(PK38=1,MA38&lt;=$C$41)),1,0)</f>
        <v>0</v>
      </c>
      <c r="LF38" s="1">
        <f>IF(OR(LF37=1,AND(PL38=1,MB38&lt;=$C$41)),1,0)</f>
        <v>0</v>
      </c>
      <c r="LG38" s="1">
        <f>IF(OR(LG37=1,AND(PM38=1,MC38&lt;=$C$41)),1,0)</f>
        <v>0</v>
      </c>
      <c r="LH38" s="1">
        <f>IF(OR(LH37=1,AND(PN38=1,MD38&lt;=$C$41)),1,0)</f>
        <v>0</v>
      </c>
      <c r="LI38" s="1">
        <f>IF(OR(LI37=1,AND(PO38=1,ME38&lt;=$C$41)),1,0)</f>
        <v>0</v>
      </c>
      <c r="LJ38" s="1">
        <f>IF(OR(LJ37=1,AND(PP38=1,MF38&lt;=$C$41)),1,0)</f>
        <v>0</v>
      </c>
      <c r="LK38" s="1">
        <f>IF(OR(LK37=1,AND(PQ38=1,MG38&lt;=$C$41)),1,0)</f>
        <v>0</v>
      </c>
      <c r="LL38" s="1">
        <f>IF(OR(LL37=1,AND(PR38=1,MH38&lt;=$C$41)),1,0)</f>
        <v>0</v>
      </c>
      <c r="LM38" s="1">
        <f>IF(OR(LM37=1,AND(PS38=1,MI38&lt;=$C$41)),1,0)</f>
        <v>0</v>
      </c>
      <c r="LN38" s="61">
        <f t="shared" si="168"/>
        <v>1.2000000000000004</v>
      </c>
      <c r="LO38" s="57">
        <f t="shared" si="169"/>
        <v>11.658860299767628</v>
      </c>
      <c r="LP38" s="57">
        <f t="shared" si="170"/>
        <v>9.4345167876645259</v>
      </c>
      <c r="LQ38" s="57">
        <f t="shared" si="171"/>
        <v>12.309687685163492</v>
      </c>
      <c r="LR38" s="57">
        <f t="shared" si="172"/>
        <v>13.982200965176574</v>
      </c>
      <c r="LS38" s="57">
        <f t="shared" si="173"/>
        <v>14.428702537469714</v>
      </c>
      <c r="LT38" s="57">
        <f t="shared" si="174"/>
        <v>13.835158179525381</v>
      </c>
      <c r="LU38" s="57">
        <f t="shared" si="175"/>
        <v>12.666581210048243</v>
      </c>
      <c r="LV38" s="57">
        <f t="shared" si="176"/>
        <v>11.390490524692304</v>
      </c>
      <c r="LW38" s="57">
        <f t="shared" si="177"/>
        <v>10.231136076115879</v>
      </c>
      <c r="LX38" s="57">
        <f t="shared" si="178"/>
        <v>9.2497500212929999</v>
      </c>
      <c r="LY38" s="57">
        <f t="shared" si="179"/>
        <v>8.4306642977572306</v>
      </c>
      <c r="LZ38" s="57">
        <f t="shared" si="180"/>
        <v>8.1748688680586525</v>
      </c>
      <c r="MA38" s="57">
        <f t="shared" si="181"/>
        <v>10.011876770815592</v>
      </c>
      <c r="MB38" s="57">
        <f t="shared" si="182"/>
        <v>11.125532636510092</v>
      </c>
      <c r="MC38" s="57">
        <f t="shared" si="183"/>
        <v>11.429469285257314</v>
      </c>
      <c r="MD38" s="57">
        <f t="shared" si="184"/>
        <v>11.545988435673912</v>
      </c>
      <c r="ME38" s="57">
        <f t="shared" si="185"/>
        <v>11.601385426973325</v>
      </c>
      <c r="MF38" s="57">
        <f t="shared" si="186"/>
        <v>11.630607906832413</v>
      </c>
      <c r="MG38" s="57">
        <f t="shared" si="187"/>
        <v>11.647442544034506</v>
      </c>
      <c r="MH38" s="57">
        <f t="shared" si="188"/>
        <v>11.656827220646537</v>
      </c>
      <c r="MI38" s="57">
        <f t="shared" si="189"/>
        <v>11.658909165676532</v>
      </c>
      <c r="MJ38" s="61">
        <f t="shared" si="190"/>
        <v>1.2000000000000004</v>
      </c>
      <c r="MK38" s="57" t="e">
        <f>IF(AND(ABS(CG38)&gt;0,EU38*$C$19&gt;=DY37,NG38&lt;&gt;0),3,NA())</f>
        <v>#N/A</v>
      </c>
      <c r="ML38" s="57" t="e">
        <f t="shared" si="261"/>
        <v>#N/A</v>
      </c>
      <c r="MM38" s="57" t="e">
        <f t="shared" si="262"/>
        <v>#N/A</v>
      </c>
      <c r="MN38" s="57" t="e">
        <f t="shared" si="263"/>
        <v>#N/A</v>
      </c>
      <c r="MO38" s="57" t="e">
        <f t="shared" si="264"/>
        <v>#N/A</v>
      </c>
      <c r="MP38" s="57" t="e">
        <f t="shared" si="265"/>
        <v>#N/A</v>
      </c>
      <c r="MQ38" s="57" t="e">
        <f t="shared" si="266"/>
        <v>#N/A</v>
      </c>
      <c r="MR38" s="57" t="e">
        <f t="shared" si="267"/>
        <v>#N/A</v>
      </c>
      <c r="MS38" s="57" t="e">
        <f t="shared" si="268"/>
        <v>#N/A</v>
      </c>
      <c r="MT38" s="57" t="e">
        <f t="shared" si="269"/>
        <v>#N/A</v>
      </c>
      <c r="MU38" s="57" t="e">
        <f t="shared" si="270"/>
        <v>#N/A</v>
      </c>
      <c r="MV38" s="57" t="e">
        <f t="shared" si="271"/>
        <v>#N/A</v>
      </c>
      <c r="MW38" s="57" t="e">
        <f t="shared" si="272"/>
        <v>#N/A</v>
      </c>
      <c r="MX38" s="57" t="e">
        <f t="shared" si="273"/>
        <v>#N/A</v>
      </c>
      <c r="MY38" s="57" t="e">
        <f t="shared" si="274"/>
        <v>#N/A</v>
      </c>
      <c r="MZ38" s="57" t="e">
        <f t="shared" si="275"/>
        <v>#N/A</v>
      </c>
      <c r="NA38" s="57" t="e">
        <f t="shared" si="276"/>
        <v>#N/A</v>
      </c>
      <c r="NB38" s="57" t="e">
        <f t="shared" si="277"/>
        <v>#N/A</v>
      </c>
      <c r="NC38" s="57" t="e">
        <f t="shared" si="278"/>
        <v>#N/A</v>
      </c>
      <c r="ND38" s="57" t="e">
        <f t="shared" si="279"/>
        <v>#N/A</v>
      </c>
      <c r="NE38" s="57" t="e">
        <f t="shared" si="280"/>
        <v>#N/A</v>
      </c>
      <c r="NF38" s="61">
        <f t="shared" si="211"/>
        <v>1.2000000000000004</v>
      </c>
      <c r="NG38" s="260">
        <f>IF(OY37=0,MIN('Drive Train'!$F$35-FQ37*$C$19*'Drive Train'!$F$39,NG37+$C$39)-$C$7,IF(LO37-1&lt;=0,0,IF($C$37=Motors!$C$29,MAX(MAX(NG$8:NG37)*-1,NG37-$C$39),MAX(0,MAX(NG$8:NG37)*-1,NG37-$C$39))))</f>
        <v>11.881189507003242</v>
      </c>
      <c r="NH38" s="260">
        <f>IF(OZ37=0,MIN('Drive Train'!$F$35-FR37*$C$19*'Drive Train'!$F$39,NH37+$C$39)-$C$7,IF(LP37-1&lt;=0,0,IF($C$37=Motors!$C$29,MAX(MAX(NH$8:NH37)*-1,NH37-$C$39),MAX(0,MAX(NH$8:NH37)*-1,NH37-$C$39))))</f>
        <v>7.6224989696686869</v>
      </c>
      <c r="NI38" s="260">
        <f>IF(PA37=0,MIN('Drive Train'!$F$35-FS37*$C$19*'Drive Train'!$F$39,NI37+$C$39)-$C$7,IF(LQ37-1&lt;=0,0,IF($C$37=Motors!$C$29,MAX(MAX(NI$8:NI37)*-1,NI37-$C$39),MAX(0,MAX(NI$8:NI37)*-1,NI37-$C$39))))</f>
        <v>8.2619962830983944</v>
      </c>
      <c r="NJ38" s="260">
        <f>IF(PB37=0,MIN('Drive Train'!$F$35-FT37*$C$19*'Drive Train'!$F$39,NJ37+$C$39)-$C$7,IF(LR37-1&lt;=0,0,IF($C$37=Motors!$C$29,MAX(MAX(NJ$8:NJ37)*-1,NJ37-$C$39),MAX(0,MAX(NJ$8:NJ37)*-1,NJ37-$C$39))))</f>
        <v>9.2778392117837125</v>
      </c>
      <c r="NK38" s="260">
        <f>IF(PC37=0,MIN('Drive Train'!$F$35-FU37*$C$19*'Drive Train'!$F$39,NK37+$C$39)-$C$7,IF(LS37-1&lt;=0,0,IF($C$37=Motors!$C$29,MAX(MAX(NK$8:NK37)*-1,NK37-$C$39),MAX(0,MAX(NK$8:NK37)*-1,NK37-$C$39))))</f>
        <v>10.353163688143759</v>
      </c>
      <c r="NL38" s="260">
        <f>IF(PD37=0,MIN('Drive Train'!$F$35-FV37*$C$19*'Drive Train'!$F$39,NL37+$C$39)-$C$7,IF(LT37-1&lt;=0,0,IF($C$37=Motors!$C$29,MAX(MAX(NL$8:NL37)*-1,NL37-$C$39),MAX(0,MAX(NL$8:NL37)*-1,NL37-$C$39))))</f>
        <v>11.204349415380497</v>
      </c>
      <c r="NM38" s="260">
        <f>IF(PE37=0,MIN('Drive Train'!$F$35-FW37*$C$19*'Drive Train'!$F$39,NM37+$C$39)-$C$7,IF(LU37-1&lt;=0,0,IF($C$37=Motors!$C$29,MAX(MAX(NM$8:NM37)*-1,NM37-$C$39),MAX(0,MAX(NM$8:NM37)*-1,NM37-$C$39))))</f>
        <v>11.695179960243649</v>
      </c>
      <c r="NN38" s="260">
        <f>IF(PF37=0,MIN('Drive Train'!$F$35-FX37*$C$19*'Drive Train'!$F$39,NN37+$C$39)-$C$7,IF(LV37-1&lt;=0,0,IF($C$37=Motors!$C$29,MAX(MAX(NN$8:NN37)*-1,NN37-$C$39),MAX(0,MAX(NN$8:NN37)*-1,NN37-$C$39))))</f>
        <v>11.9109150056013</v>
      </c>
      <c r="NO38" s="260">
        <f>IF(PG37=0,MIN('Drive Train'!$F$35-FY37*$C$19*'Drive Train'!$F$39,NO37+$C$39)-$C$7,IF(LW37-1&lt;=0,0,IF($C$37=Motors!$C$29,MAX(MAX(NO$8:NO37)*-1,NO37-$C$39),MAX(0,MAX(NO$8:NO37)*-1,NO37-$C$39))))</f>
        <v>11.982898093474791</v>
      </c>
      <c r="NP38" s="260">
        <f>IF(PH37=0,MIN('Drive Train'!$F$35-FZ37*$C$19*'Drive Train'!$F$39,NP37+$C$39)-$C$7,IF(LX37-1&lt;=0,0,IF($C$37=Motors!$C$29,MAX(MAX(NP$8:NP37)*-1,NP37-$C$39),MAX(0,MAX(NP$8:NP37)*-1,NP37-$C$39))))</f>
        <v>12.002589138354049</v>
      </c>
      <c r="NQ38" s="260">
        <f>IF(PI37=0,MIN('Drive Train'!$F$35-GA37*$C$19*'Drive Train'!$F$39,NQ37+$C$39)-$C$7,IF(LY37-1&lt;=0,0,IF($C$37=Motors!$C$29,MAX(MAX(NQ$8:NQ37)*-1,NQ37-$C$39),MAX(0,MAX(NQ$8:NQ37)*-1,NQ37-$C$39))))</f>
        <v>12.00684790477087</v>
      </c>
      <c r="NR38" s="260">
        <f>IF(PJ37=0,MIN('Drive Train'!$F$35-GB37*$C$19*'Drive Train'!$F$39,NR37+$C$39)-$C$7,IF(LZ37-1&lt;=0,0,IF($C$37=Motors!$C$29,MAX(MAX(NR$8:NR37)*-1,NR37-$C$39),MAX(0,MAX(NR$8:NR37)*-1,NR37-$C$39))))</f>
        <v>11.10055216910111</v>
      </c>
      <c r="NS38" s="260">
        <f>IF(PK37=0,MIN('Drive Train'!$F$35-GC37*$C$19*'Drive Train'!$F$39,NS37+$C$39)-$C$7,IF(MA37-1&lt;=0,0,IF($C$37=Motors!$C$29,MAX(MAX(NS$8:NS37)*-1,NS37-$C$39),MAX(0,MAX(NS$8:NS37)*-1,NS37-$C$39))))</f>
        <v>10.896711565105361</v>
      </c>
      <c r="NT38" s="260">
        <f>IF(PL37=0,MIN('Drive Train'!$F$35-GD37*$C$19*'Drive Train'!$F$39,NT37+$C$39)-$C$7,IF(MB37-1&lt;=0,0,IF($C$37=Motors!$C$29,MAX(MAX(NT$8:NT37)*-1,NT37-$C$39),MAX(0,MAX(NT$8:NT37)*-1,NT37-$C$39))))</f>
        <v>11.441117888724129</v>
      </c>
      <c r="NU38" s="260">
        <f>IF(PM37=0,MIN('Drive Train'!$F$35-GE37*$C$19*'Drive Train'!$F$39,NU37+$C$39)-$C$7,IF(MC37-1&lt;=0,0,IF($C$37=Motors!$C$29,MAX(MAX(NU$8:NU37)*-1,NU37-$C$39),MAX(0,MAX(NU$8:NU37)*-1,NU37-$C$39))))</f>
        <v>11.68718543981527</v>
      </c>
      <c r="NV38" s="260">
        <f>IF(PN37=0,MIN('Drive Train'!$F$35-GF37*$C$19*'Drive Train'!$F$39,NV37+$C$39)-$C$7,IF(MD37-1&lt;=0,0,IF($C$37=Motors!$C$29,MAX(MAX(NV$8:NV37)*-1,NV37-$C$39),MAX(0,MAX(NV$8:NV37)*-1,NV37-$C$39))))</f>
        <v>11.784795161956673</v>
      </c>
      <c r="NW38" s="260">
        <f>IF(PO37=0,MIN('Drive Train'!$F$35-GG37*$C$19*'Drive Train'!$F$39,NW37+$C$39)-$C$7,IF(ME37-1&lt;=0,0,IF($C$37=Motors!$C$29,MAX(MAX(NW$8:NW37)*-1,NW37-$C$39),MAX(0,MAX(NW$8:NW37)*-1,NW37-$C$39))))</f>
        <v>11.831874173976294</v>
      </c>
      <c r="NX38" s="260">
        <f>IF(PP37=0,MIN('Drive Train'!$F$35-GH37*$C$19*'Drive Train'!$F$39,NX37+$C$39)-$C$7,IF(MF37-1&lt;=0,0,IF($C$37=Motors!$C$29,MAX(MAX(NX$8:NX37)*-1,NX37-$C$39),MAX(0,MAX(NX$8:NX37)*-1,NX37-$C$39))))</f>
        <v>11.856887544809528</v>
      </c>
      <c r="NY38" s="260">
        <f>IF(PQ37=0,MIN('Drive Train'!$F$35-GI37*$C$19*'Drive Train'!$F$39,NY37+$C$39)-$C$7,IF(MG37-1&lt;=0,0,IF($C$37=Motors!$C$29,MAX(MAX(NY$8:NY37)*-1,NY37-$C$39),MAX(0,MAX(NY$8:NY37)*-1,NY37-$C$39))))</f>
        <v>11.871354096257287</v>
      </c>
      <c r="NZ38" s="260">
        <f>IF(PR37=0,MIN('Drive Train'!$F$35-GJ37*$C$19*'Drive Train'!$F$39,NZ37+$C$39)-$C$7,IF(MH37-1&lt;=0,0,IF($C$37=Motors!$C$29,MAX(MAX(NZ$8:NZ37)*-1,NZ37-$C$39),MAX(0,MAX(NZ$8:NZ37)*-1,NZ37-$C$39))))</f>
        <v>11.879436774955224</v>
      </c>
      <c r="OA38" s="260">
        <f>IF(PS37=0,MIN('Drive Train'!$F$35-GK37*$C$19*'Drive Train'!$F$39,OA37+$C$39)-$C$7,IF(MI37-1&lt;=0,0,IF($C$37=Motors!$C$29,MAX(MAX(OA$8:OA37)*-1,OA37-$C$39),MAX(0,MAX(OA$8:OA37)*-1,OA37-$C$39))))</f>
        <v>11.881231642181103</v>
      </c>
      <c r="OB38" s="61">
        <f t="shared" si="212"/>
        <v>1.2000000000000004</v>
      </c>
      <c r="OC38" s="260">
        <f>'Drive Train'!$F$35-(FQ38*$C$13)*$C$19*'Drive Train'!$F$39</f>
        <v>12.161142154609712</v>
      </c>
      <c r="OD38" s="260">
        <f>'Drive Train'!$F$35-(FR38*$C$13)*$C$19*'Drive Train'!$F$39</f>
        <v>8.9677721070098304</v>
      </c>
      <c r="OE38" s="260">
        <f>'Drive Train'!$F$35-(FS38*$C$13)*$C$19*'Drive Train'!$F$39</f>
        <v>9.4625267243884892</v>
      </c>
      <c r="OF38" s="260">
        <f>'Drive Train'!$F$35-(FT38*$C$13)*$C$19*'Drive Train'!$F$39</f>
        <v>10.254253923145937</v>
      </c>
      <c r="OG38" s="260">
        <f>'Drive Train'!$F$35-(FU38*$C$13)*$C$19*'Drive Train'!$F$39</f>
        <v>11.067518436587115</v>
      </c>
      <c r="OH38" s="260">
        <f>'Drive Train'!$F$35-(FV38*$C$13)*$C$19*'Drive Train'!$F$39</f>
        <v>11.691463606700882</v>
      </c>
      <c r="OI38" s="260">
        <f>'Drive Train'!$F$35-(FW38*$C$13)*$C$19*'Drive Train'!$F$39</f>
        <v>12.036307194396725</v>
      </c>
      <c r="OJ38" s="260">
        <f>'Drive Train'!$F$35-(FX38*$C$13)*$C$19*'Drive Train'!$F$39</f>
        <v>12.180524685450031</v>
      </c>
      <c r="OK38" s="260">
        <f>'Drive Train'!$F$35-(FY38*$C$13)*$C$19*'Drive Train'!$F$39</f>
        <v>12.226164411232711</v>
      </c>
      <c r="OL38" s="260">
        <f>'Drive Train'!$F$35-(FZ38*$C$13)*$C$19*'Drive Train'!$F$39</f>
        <v>12.237941702950282</v>
      </c>
      <c r="OM38" s="260">
        <f>'Drive Train'!$F$35-(GA38*$C$13)*$C$19*'Drive Train'!$F$39</f>
        <v>12.24032789119684</v>
      </c>
      <c r="ON38" s="260">
        <f>'Drive Train'!$F$35-(GB38*$C$13)*$C$19*'Drive Train'!$F$39</f>
        <v>11.575761012600053</v>
      </c>
      <c r="OO38" s="260">
        <f>'Drive Train'!$F$35-(GC38*$C$13)*$C$19*'Drive Train'!$F$39</f>
        <v>11.426329220481472</v>
      </c>
      <c r="OP38" s="260">
        <f>'Drive Train'!$F$35-(GD38*$C$13)*$C$19*'Drive Train'!$F$39</f>
        <v>11.879641411884661</v>
      </c>
      <c r="OQ38" s="260">
        <f>'Drive Train'!$F$35-(GE38*$C$13)*$C$19*'Drive Train'!$F$39</f>
        <v>12.037890763684155</v>
      </c>
      <c r="OR38" s="260">
        <f>'Drive Train'!$F$35-(GF38*$C$13)*$C$19*'Drive Train'!$F$39</f>
        <v>12.100072930480929</v>
      </c>
      <c r="OS38" s="260">
        <f>'Drive Train'!$F$35-(GG38*$C$13)*$C$19*'Drive Train'!$F$39</f>
        <v>12.129941555239338</v>
      </c>
      <c r="OT38" s="260">
        <f>'Drive Train'!$F$35-(GH38*$C$13)*$C$19*'Drive Train'!$F$39</f>
        <v>12.145778050881164</v>
      </c>
      <c r="OU38" s="260">
        <f>'Drive Train'!$F$35-(GI38*$C$13)*$C$19*'Drive Train'!$F$39</f>
        <v>12.154926660895596</v>
      </c>
      <c r="OV38" s="260">
        <f>'Drive Train'!$F$35-(GJ38*$C$13)*$C$19*'Drive Train'!$F$39</f>
        <v>12.160034775374381</v>
      </c>
      <c r="OW38" s="260">
        <f>'Drive Train'!$F$35-(GK38*$C$13)*$C$19*'Drive Train'!$F$39</f>
        <v>12.161168774297028</v>
      </c>
      <c r="OX38" s="61">
        <f t="shared" si="213"/>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7">
        <f t="shared" si="214"/>
        <v>1.2000000000000004</v>
      </c>
      <c r="PU38" s="57">
        <f t="shared" si="215"/>
        <v>10.510325651710369</v>
      </c>
      <c r="PV38" s="57">
        <f t="shared" si="216"/>
        <v>6.0514554805784648</v>
      </c>
      <c r="PW38" s="57">
        <f t="shared" si="217"/>
        <v>8.1683807357381824</v>
      </c>
      <c r="PX38" s="57">
        <f t="shared" si="218"/>
        <v>9.7267851426608143</v>
      </c>
      <c r="PY38" s="57">
        <f t="shared" si="219"/>
        <v>10.681062685272542</v>
      </c>
      <c r="PZ38" s="57">
        <f t="shared" si="220"/>
        <v>11.032694454140346</v>
      </c>
      <c r="QA38" s="57">
        <f t="shared" si="221"/>
        <v>10.844796598331561</v>
      </c>
      <c r="QB38" s="57">
        <f t="shared" si="222"/>
        <v>10.392575701268267</v>
      </c>
      <c r="QC38" s="57">
        <f t="shared" si="223"/>
        <v>9.7788904772694032</v>
      </c>
      <c r="QD38" s="57">
        <f t="shared" si="224"/>
        <v>9.1577019286665724</v>
      </c>
      <c r="QE38" s="57">
        <f t="shared" si="225"/>
        <v>8.5696531178984792</v>
      </c>
      <c r="QF38" s="57">
        <f t="shared" si="226"/>
        <v>5.5908293163037932</v>
      </c>
      <c r="QG38" s="57">
        <f t="shared" si="227"/>
        <v>6.8471672224865285</v>
      </c>
      <c r="QH38" s="57">
        <f t="shared" si="228"/>
        <v>7.9966370751503568</v>
      </c>
      <c r="QI38" s="57">
        <f t="shared" si="229"/>
        <v>8.8323816940290936</v>
      </c>
      <c r="QJ38" s="57">
        <f t="shared" si="230"/>
        <v>9.4201434768573353</v>
      </c>
      <c r="QK38" s="57">
        <f t="shared" si="231"/>
        <v>9.8376139828596845</v>
      </c>
      <c r="QL38" s="57">
        <f t="shared" si="232"/>
        <v>10.130993886998146</v>
      </c>
      <c r="QM38" s="57">
        <f t="shared" si="233"/>
        <v>10.337453561777625</v>
      </c>
      <c r="QN38" s="57">
        <f t="shared" si="234"/>
        <v>10.471601544595552</v>
      </c>
      <c r="QO38" s="57">
        <f t="shared" si="235"/>
        <v>10.508028599700854</v>
      </c>
      <c r="QP38" s="61">
        <f t="shared" si="236"/>
        <v>1.2000000000000004</v>
      </c>
      <c r="QQ38" s="57">
        <f>MIN(FQ38,$C$16)*$C$17*1000/60/60/$C$21</f>
        <v>5.910025742055186E-2</v>
      </c>
      <c r="QR38" s="57">
        <f>MIN(FR38,$C$16)*$C$17*1000/60/60/$C$21</f>
        <v>0.84923127255992514</v>
      </c>
      <c r="QS38" s="57">
        <f>MIN(FS38,$C$16)*$C$17*1000/60/60/$C$21</f>
        <v>0.7268148403120851</v>
      </c>
      <c r="QT38" s="57">
        <f>MIN(FT38,$C$16)*$C$17*1000/60/60/$C$21</f>
        <v>0.53091890406196351</v>
      </c>
      <c r="QU38" s="57">
        <f>MIN(FU38,$C$16)*$C$17*1000/60/60/$C$21</f>
        <v>0.3296940206304082</v>
      </c>
      <c r="QV38" s="57">
        <f>MIN(FV38,$C$16)*$C$17*1000/60/60/$C$21</f>
        <v>0.17531215341654258</v>
      </c>
      <c r="QW38" s="57">
        <f>MIN(FW38,$C$16)*$C$17*1000/60/60/$C$21</f>
        <v>8.9987994315342448E-2</v>
      </c>
      <c r="QX38" s="57">
        <f>MIN(FX38,$C$16)*$C$17*1000/60/60/$C$21</f>
        <v>5.4304465344922247E-2</v>
      </c>
      <c r="QY38" s="57">
        <f>MIN(FY38,$C$16)*$C$17*1000/60/60/$C$21</f>
        <v>4.3011892819400238E-2</v>
      </c>
      <c r="QZ38" s="57">
        <f>MIN(FZ38,$C$16)*$C$17*1000/60/60/$C$21</f>
        <v>4.0097854257727182E-2</v>
      </c>
      <c r="RA38" s="57">
        <f>MIN(GA38,$C$16)*$C$17*1000/60/60/$C$21</f>
        <v>3.9507443089130595E-2</v>
      </c>
      <c r="RB38" s="57">
        <f>MIN(GB38,$C$16)*$C$17*1000/60/60/$C$21</f>
        <v>0.20394028193545918</v>
      </c>
      <c r="RC38" s="57">
        <f>MIN(GC38,$C$16)*$C$17*1000/60/60/$C$21</f>
        <v>0.24091397801227016</v>
      </c>
      <c r="RD38" s="57">
        <f>MIN(GD38,$C$16)*$C$17*1000/60/60/$C$21</f>
        <v>0.12875158636033535</v>
      </c>
      <c r="RE38" s="57">
        <f>MIN(GE38,$C$16)*$C$17*1000/60/60/$C$21</f>
        <v>8.9596174015793464E-2</v>
      </c>
      <c r="RF38" s="57">
        <f>MIN(GF38,$C$16)*$C$17*1000/60/60/$C$21</f>
        <v>7.4210528806392381E-2</v>
      </c>
      <c r="RG38" s="57">
        <f>MIN(GG38,$C$16)*$C$17*1000/60/60/$C$21</f>
        <v>6.6820177406648848E-2</v>
      </c>
      <c r="RH38" s="57">
        <f>MIN(GH38,$C$16)*$C$17*1000/60/60/$C$21</f>
        <v>6.2901775783532357E-2</v>
      </c>
      <c r="RI38" s="57">
        <f>MIN(GI38,$C$16)*$C$17*1000/60/60/$C$21</f>
        <v>6.0638148201990621E-2</v>
      </c>
      <c r="RJ38" s="57">
        <f>MIN(GJ38,$C$16)*$C$17*1000/60/60/$C$21</f>
        <v>5.937425469187109E-2</v>
      </c>
      <c r="RK38" s="57">
        <f>MIN(GK38,$C$16)*$C$17*1000/60/60/$C$21</f>
        <v>5.9093670949128436E-2</v>
      </c>
      <c r="RL38" s="61">
        <f t="shared" si="237"/>
        <v>1.2000000000000004</v>
      </c>
      <c r="RM38" s="2">
        <f>IF(AND(LO38&gt;=LO$6*'Drive Train'!$AA$52,LO38&lt;=LO$6*'Drive Train'!$AA$53,KS38=0,JW38=0,EU38&gt;0),$C$17,0)</f>
        <v>0.04</v>
      </c>
      <c r="RN38" s="2">
        <f>IF(AND(LP38&gt;=LP$6*'Drive Train'!$AA$52,LP38&lt;=LP$6*'Drive Train'!$AA$53,KT38=0,JX38=0,EV38&gt;0),$C$17,0)</f>
        <v>0.04</v>
      </c>
      <c r="RO38" s="2">
        <f>IF(AND(LQ38&gt;=LQ$6*'Drive Train'!$AA$52,LQ38&lt;=LQ$6*'Drive Train'!$AA$53,KU38=0,JY38=0,EW38&gt;0),$C$17,0)</f>
        <v>0.04</v>
      </c>
      <c r="RP38" s="2">
        <f>IF(AND(LR38&gt;=LR$6*'Drive Train'!$AA$52,LR38&lt;=LR$6*'Drive Train'!$AA$53,KV38=0,JZ38=0,EX38&gt;0),$C$17,0)</f>
        <v>0.04</v>
      </c>
      <c r="RQ38" s="2">
        <f>IF(AND(LS38&gt;=LS$6*'Drive Train'!$AA$52,LS38&lt;=LS$6*'Drive Train'!$AA$53,KW38=0,KA38=0,EY38&gt;0),$C$17,0)</f>
        <v>0.04</v>
      </c>
      <c r="RR38" s="2">
        <f>IF(AND(LT38&gt;=LT$6*'Drive Train'!$AA$52,LT38&lt;=LT$6*'Drive Train'!$AA$53,KX38=0,KB38=0,EZ38&gt;0),$C$17,0)</f>
        <v>0.04</v>
      </c>
      <c r="RS38" s="2">
        <f>IF(AND(LU38&gt;=LU$6*'Drive Train'!$AA$52,LU38&lt;=LU$6*'Drive Train'!$AA$53,KY38=0,KC38=0,FA38&gt;0),$C$17,0)</f>
        <v>0.04</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0.04</v>
      </c>
      <c r="SG38" s="2">
        <f>IF(AND(MI38&gt;=MI$6*'Drive Train'!$AA$52,MI38&lt;=MI$6*'Drive Train'!$AA$53,LM38=0,KQ38=0,FO38&gt;0),$C$17,0)</f>
        <v>0.04</v>
      </c>
      <c r="SH38" s="61">
        <f t="shared" si="238"/>
        <v>1.2000000000000004</v>
      </c>
      <c r="SI38" s="2">
        <f>IF(AND(EU38&lt;0,KS38=0,LO38&gt;=LO$6*'Drive Train'!$AA$52,LO38&lt;=LO$6*'Drive Train'!$AA$53,OY38=1,JW38=0),$C$17,0)</f>
        <v>0</v>
      </c>
      <c r="SJ38" s="2">
        <f>IF(AND(EV38&lt;0,KT38=0,LP38&gt;=LP$6*'Drive Train'!$AA$52,LP38&lt;=LP$6*'Drive Train'!$AA$53,OZ38=1,JX38=0),$C$17,0)</f>
        <v>0</v>
      </c>
      <c r="SK38" s="2">
        <f>IF(AND(EW38&lt;0,KU38=0,LQ38&gt;=LQ$6*'Drive Train'!$AA$52,LQ38&lt;=LQ$6*'Drive Train'!$AA$53,PA38=1,JY38=0),$C$17,0)</f>
        <v>0</v>
      </c>
      <c r="SL38" s="2">
        <f>IF(AND(EX38&lt;0,KV38=0,LR38&gt;=LR$6*'Drive Train'!$AA$52,LR38&lt;=LR$6*'Drive Train'!$AA$53,PB38=1,JZ38=0),$C$17,0)</f>
        <v>0</v>
      </c>
      <c r="SM38" s="2">
        <f>IF(AND(EY38&lt;0,KW38=0,LS38&gt;=LS$6*'Drive Train'!$AA$52,LS38&lt;=LS$6*'Drive Train'!$AA$53,PC38=1,KA38=0),$C$17,0)</f>
        <v>0</v>
      </c>
      <c r="SN38" s="2">
        <f>IF(AND(EZ38&lt;0,KX38=0,LT38&gt;=LT$6*'Drive Train'!$AA$52,LT38&lt;=LT$6*'Drive Train'!$AA$53,PD38=1,KB38=0),$C$17,0)</f>
        <v>0</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v>
      </c>
      <c r="TD38" s="148">
        <f t="shared" si="239"/>
        <v>1.2000000000000004</v>
      </c>
    </row>
    <row r="39" spans="1:524" x14ac:dyDescent="0.2">
      <c r="A39" s="20"/>
      <c r="B39" s="3" t="s">
        <v>129</v>
      </c>
      <c r="C39" s="80">
        <f>$C$38*$C$17</f>
        <v>48</v>
      </c>
      <c r="E39" s="6"/>
      <c r="P39" s="137"/>
      <c r="R39" s="63">
        <f t="shared" si="114"/>
        <v>1.2400000000000004</v>
      </c>
      <c r="S39" s="2">
        <f>NG39/'Drive Train'!$F$35</f>
        <v>0.9598002316784634</v>
      </c>
      <c r="T39" s="2">
        <f>NH39/'Drive Train'!$F$35</f>
        <v>0.61642710828062697</v>
      </c>
      <c r="U39" s="2">
        <f>NI39/'Drive Train'!$F$35</f>
        <v>0.6696265295041387</v>
      </c>
      <c r="V39" s="2">
        <f>NJ39/'Drive Train'!$F$35</f>
        <v>0.75475848635977816</v>
      </c>
      <c r="W39" s="2">
        <f>NK39/'Drive Train'!$F$35</f>
        <v>0.84220628350399074</v>
      </c>
      <c r="X39" s="2">
        <f>NL39/'Drive Train'!$F$35</f>
        <v>0.90929716201084754</v>
      </c>
      <c r="Y39" s="2">
        <f>NM39/'Drive Train'!$F$35</f>
        <v>0.94637711767706711</v>
      </c>
      <c r="Z39" s="2">
        <f>NN39/'Drive Train'!$F$35</f>
        <v>0.96188437477957323</v>
      </c>
      <c r="AA39" s="2">
        <f>NO39/'Drive Train'!$F$35</f>
        <v>0.96679187217556029</v>
      </c>
      <c r="AB39" s="2">
        <f>NP39/'Drive Train'!$F$35</f>
        <v>0.96805824762906267</v>
      </c>
      <c r="AC39" s="2">
        <f>NQ39/'Drive Train'!$F$35</f>
        <v>0.96831482701041272</v>
      </c>
      <c r="AD39" s="2">
        <f>NR39/'Drive Train'!$F$35</f>
        <v>0.89685602286022059</v>
      </c>
      <c r="AE39" s="2">
        <f>NS39/'Drive Train'!$F$35</f>
        <v>0.88078808822381416</v>
      </c>
      <c r="AF39" s="2">
        <f>NT39/'Drive Train'!$F$35</f>
        <v>0.92953133461125381</v>
      </c>
      <c r="AG39" s="2">
        <f>NU39/'Drive Train'!$F$35</f>
        <v>0.9465473939445328</v>
      </c>
      <c r="AH39" s="2">
        <f>NV39/'Drive Train'!$F$35</f>
        <v>0.95323364843880953</v>
      </c>
      <c r="AI39" s="2">
        <f>NW39/'Drive Train'!$F$35</f>
        <v>0.95644532852035891</v>
      </c>
      <c r="AJ39" s="2">
        <f>NX39/'Drive Train'!$F$35</f>
        <v>0.95814817751410375</v>
      </c>
      <c r="AK39" s="2">
        <f>NY39/'Drive Train'!$F$35</f>
        <v>0.95913189902103169</v>
      </c>
      <c r="AL39" s="2">
        <f>NZ39/'Drive Train'!$F$35</f>
        <v>0.95968115864240666</v>
      </c>
      <c r="AM39" s="2">
        <f>OA39/'Drive Train'!$F$35</f>
        <v>0.95980309401043318</v>
      </c>
      <c r="AN39" s="61">
        <f t="shared" si="115"/>
        <v>1.2400000000000004</v>
      </c>
      <c r="AO39" s="46">
        <f>LO39*12*60/(PI() * 'Drive Train'!$F$15)/S$6*ABS(S39)</f>
        <v>4588.8863555242588</v>
      </c>
      <c r="AP39" s="46">
        <f>LP39*12*60/(PI() * 'Drive Train'!$F$15)/T$6*ABS(T39)</f>
        <v>687.11142490550924</v>
      </c>
      <c r="AQ39" s="46">
        <f>LQ39*12*60/(PI() * 'Drive Train'!$F$15)/U$6*ABS(U39)</f>
        <v>1401.4394779637078</v>
      </c>
      <c r="AR39" s="46">
        <f>LR39*12*60/(PI() * 'Drive Train'!$F$15)/V$6*ABS(V39)</f>
        <v>2334.9867726873695</v>
      </c>
      <c r="AS39" s="46">
        <f>LS39*12*60/(PI() * 'Drive Train'!$F$15)/W$6*ABS(W39)</f>
        <v>3300.2194524230622</v>
      </c>
      <c r="AT39" s="46">
        <f>LT39*12*60/(PI() * 'Drive Train'!$F$15)/X$6*ABS(X39)</f>
        <v>4040.9804221860963</v>
      </c>
      <c r="AU39" s="46">
        <f>LU39*12*60/(PI() * 'Drive Train'!$F$15)/Y$6*ABS(Y39)</f>
        <v>4445.2621625696829</v>
      </c>
      <c r="AV39" s="46">
        <f>LV39*12*60/(PI() * 'Drive Train'!$F$15)/Z$6*ABS(Z39)</f>
        <v>4610.900150215627</v>
      </c>
      <c r="AW39" s="46">
        <f>LW39*12*60/(PI() * 'Drive Train'!$F$15)/AA$6*ABS(AA39)</f>
        <v>4662.0754792782473</v>
      </c>
      <c r="AX39" s="46">
        <f>LX39*12*60/(PI() * 'Drive Train'!$F$15)/AB$6*ABS(AB39)</f>
        <v>4674.9302358204859</v>
      </c>
      <c r="AY39" s="46">
        <f>LY39*12*60/(PI() * 'Drive Train'!$F$15)/AC$6*ABS(AC39)</f>
        <v>4677.4586347578788</v>
      </c>
      <c r="AZ39" s="46">
        <f>LZ39*12*60/(PI() * 'Drive Train'!$F$15)/AD$6*ABS(AD39)</f>
        <v>3072.6885247168166</v>
      </c>
      <c r="BA39" s="46">
        <f>MA39*12*60/(PI() * 'Drive Train'!$F$15)/AE$6*ABS(AE39)</f>
        <v>3695.7445294288054</v>
      </c>
      <c r="BB39" s="46">
        <f>MB39*12*60/(PI() * 'Drive Train'!$F$15)/AF$6*ABS(AF39)</f>
        <v>4272.9403267571961</v>
      </c>
      <c r="BC39" s="46">
        <f>MC39*12*60/(PI() * 'Drive Train'!$F$15)/AG$6*ABS(AG39)</f>
        <v>4450.7769484041819</v>
      </c>
      <c r="BD39" s="46">
        <f>MD39*12*60/(PI() * 'Drive Train'!$F$15)/AH$6*ABS(AH39)</f>
        <v>4520.5009872373348</v>
      </c>
      <c r="BE39" s="46">
        <f>ME39*12*60/(PI() * 'Drive Train'!$F$15)/AI$6*ABS(AI39)</f>
        <v>4553.9593708208886</v>
      </c>
      <c r="BF39" s="46">
        <f>MF39*12*60/(PI() * 'Drive Train'!$F$15)/AJ$6*ABS(AJ39)</f>
        <v>4571.6902950562471</v>
      </c>
      <c r="BG39" s="46">
        <f>MG39*12*60/(PI() * 'Drive Train'!$F$15)/AK$6*ABS(AK39)</f>
        <v>4581.9304614234634</v>
      </c>
      <c r="BH39" s="46">
        <f>MH39*12*60/(PI() * 'Drive Train'!$F$15)/AL$6*ABS(AL39)</f>
        <v>4587.6471343305329</v>
      </c>
      <c r="BI39" s="46">
        <f>MI39*12*60/(PI() * 'Drive Train'!$F$15)/AM$6*ABS(AM39)</f>
        <v>4588.9161441094375</v>
      </c>
      <c r="BJ39" s="61">
        <f t="shared" si="65"/>
        <v>1.2400000000000004</v>
      </c>
      <c r="BK39" s="2">
        <f>IF(OR(KS38=1,AND($C$37=Motors!$C$31,OY38=1)),0,IF(NG39=0,-(CG38+$C$15)/($C$14-$C$15)*$C$12,($C$11*S39-AO39)/($C$11*S39)*$C$12*S39))</f>
        <v>0.31074541133949019</v>
      </c>
      <c r="BL39" s="2">
        <f>IF(OR(KT38=1,AND($C$37=Motors!$C$31,OZ38=1)),0,IF(NH39=0,-(CH38+$C$15)/($C$14-$C$15)*$C$12,($C$11*T39-AP39)/($C$11*T39)*$C$12*T39))</f>
        <v>1.2066523930320507</v>
      </c>
      <c r="BM39" s="2">
        <f>IF(OR(KU38=1,AND($C$37=Motors!$C$31,PA38=1)),0,IF(NI39=0,-(CI38+$C$15)/($C$14-$C$15)*$C$12,($C$11*U39-AQ39)/($C$11*U39)*$C$12*U39))</f>
        <v>1.0189132168548249</v>
      </c>
      <c r="BN39" s="2">
        <f>IF(OR(KV38=1,AND($C$37=Motors!$C$31,PB38=1)),0,IF(NJ39=0,-(CJ38+$C$15)/($C$14-$C$15)*$C$12,($C$11*V39-AR39)/($C$11*V39)*$C$12*V39))</f>
        <v>0.81185955416193756</v>
      </c>
      <c r="BO39" s="2">
        <f>IF(OR(KW38=1,AND($C$37=Motors!$C$31,PC38=1)),0,IF(NK39=0,-(CK38+$C$15)/($C$14-$C$15)*$C$12,($C$11*W39-AS39)/($C$11*W39)*$C$12*W39))</f>
        <v>0.59637057001071048</v>
      </c>
      <c r="BP39" s="2">
        <f>IF(OR(KX38=1,AND($C$37=Motors!$C$31,PD38=1)),0,IF(NL39=0,-(CL38+$C$15)/($C$14-$C$15)*$C$12,($C$11*X39-AT39)/($C$11*X39)*$C$12*X39))</f>
        <v>0.43094522714708683</v>
      </c>
      <c r="BQ39" s="2">
        <f>IF(OR(KY38=1,AND($C$37=Motors!$C$31,PE38=1)),0,IF(NM39=0,-(CM38+$C$15)/($C$14-$C$15)*$C$12,($C$11*Y39-AU39)/($C$11*Y39)*$C$12*Y39))</f>
        <v>0.34180071024925612</v>
      </c>
      <c r="BR39" s="2">
        <f>IF(OR(KZ38=1,AND($C$37=Motors!$C$31,PF38=1)),0,IF(NN39=0,-(CN38+$C$15)/($C$14-$C$15)*$C$12,($C$11*Z39-AV39)/($C$11*Z39)*$C$12*Z39))</f>
        <v>0.30605106532048854</v>
      </c>
      <c r="BS39" s="2">
        <f>IF(OR(LA38=1,AND($C$37=Motors!$C$31,PG38=1)),0,IF(NO39=0,-(CO38+$C$15)/($C$14-$C$15)*$C$12,($C$11*AA39-AW39)/($C$11*AA39)*$C$12*AA39))</f>
        <v>0.295291543012908</v>
      </c>
      <c r="BT39" s="2">
        <f>IF(OR(LB38=1,AND($C$37=Motors!$C$31,PH38=1)),0,IF(NP39=0,-(CP38+$C$15)/($C$14-$C$15)*$C$12,($C$11*AB39-AX39)/($C$11*AB39)*$C$12*AB39))</f>
        <v>0.29267145789499249</v>
      </c>
      <c r="BU39" s="2">
        <f>IF(OR(LC38=1,AND($C$37=Motors!$C$31,PI38=1)),0,IF(NQ39=0,-(CQ38+$C$15)/($C$14-$C$15)*$C$12,($C$11*AC39-AY39)/($C$11*AC39)*$C$12*AC39))</f>
        <v>0.29217451128854843</v>
      </c>
      <c r="BV39" s="2">
        <f>IF(OR(LD38=1,AND($C$37=Motors!$C$31,PJ38=1)),0,IF(NR39=0,-(CR38+$C$15)/($C$14-$C$15)*$C$12,($C$11*AD39-AZ39)/($C$11*AD39)*$C$12*AD39))</f>
        <v>0.83187747036456572</v>
      </c>
      <c r="BW39" s="2">
        <f>IF(OR(LE38=1,AND($C$37=Motors!$C$31,PK38=1)),0,IF(NS39=0,-(CS38+$C$15)/($C$14-$C$15)*$C$12,($C$11*AE39-BA39)/($C$11*AE39)*$C$12*AE39))</f>
        <v>0.51481378286973223</v>
      </c>
      <c r="BX39" s="2">
        <f>IF(OR(LF38=1,AND($C$37=Motors!$C$31,PL38=1)),0,IF(NT39=0,-(CT38+$C$15)/($C$14-$C$15)*$C$12,($C$11*AF39-BB39)/($C$11*AF39)*$C$12*AF39))</f>
        <v>0.37724364984429037</v>
      </c>
      <c r="BY39" s="2">
        <f>IF(OR(LG38=1,AND($C$37=Motors!$C$31,PM38=1)),0,IF(NU39=0,-(CU38+$C$15)/($C$14-$C$15)*$C$12,($C$11*AG39-BC39)/($C$11*AG39)*$C$12*AG39))</f>
        <v>0.3397612438349823</v>
      </c>
      <c r="BZ39" s="2">
        <f>IF(OR(LH38=1,AND($C$37=Motors!$C$31,PN38=1)),0,IF(NV39=0,-(CV38+$C$15)/($C$14-$C$15)*$C$12,($C$11*AH39-BD39)/($C$11*AH39)*$C$12*AH39))</f>
        <v>0.3251019233911433</v>
      </c>
      <c r="CA39" s="2">
        <f>IF(OR(LI38=1,AND($C$37=Motors!$C$31,PO38=1)),0,IF(NW39=0,-(CW38+$C$15)/($C$14-$C$15)*$C$12,($C$11*AI39-BE39)/($C$11*AI39)*$C$12*AI39))</f>
        <v>0.31807511946031441</v>
      </c>
      <c r="CB39" s="2">
        <f>IF(OR(LJ38=1,AND($C$37=Motors!$C$31,PP38=1)),0,IF(NX39=0,-(CX38+$C$15)/($C$14-$C$15)*$C$12,($C$11*AJ39-BF39)/($C$11*AJ39)*$C$12*AJ39))</f>
        <v>0.31435342926350657</v>
      </c>
      <c r="CC39" s="2">
        <f>IF(OR(LK38=1,AND($C$37=Motors!$C$31,PQ38=1)),0,IF(NY39=0,-(CY38+$C$15)/($C$14-$C$15)*$C$12,($C$11*AK39-BG39)/($C$11*AK39)*$C$12*AK39))</f>
        <v>0.31220470528874106</v>
      </c>
      <c r="CD39" s="2">
        <f>IF(OR(LL38=1,AND($C$37=Motors!$C$31,PR38=1)),0,IF(NZ39=0,-(CZ38+$C$15)/($C$14-$C$15)*$C$12,($C$11*AL39-BH39)/($C$11*AL39)*$C$12*AL39))</f>
        <v>0.31100537383289761</v>
      </c>
      <c r="CE39" s="2">
        <f>IF(OR(LM38=1,AND($C$37=Motors!$C$31,PS38=1)),0,IF(OA39=0,-(DA38+$C$15)/($C$14-$C$15)*$C$12,($C$11*AM39-BI39)/($C$11*AM39)*$C$12*AM39))</f>
        <v>0.31073916241147154</v>
      </c>
      <c r="CF39" s="61">
        <f t="shared" si="67"/>
        <v>1.2400000000000004</v>
      </c>
      <c r="CG39" s="57">
        <f>IF(AND(KS38=1,OY38=1),0,ABS(BK39/$C$12*($C$14-$C$15)+$C$15) *'Drive Train'!$AA$49 + CG38*(1-'Drive Train'!$AA$49))</f>
        <v>19.292502603674933</v>
      </c>
      <c r="CH39" s="57">
        <f>IF(AND(KT38=1,OZ38=1),0,ABS(BL39/$C$12*($C$14-$C$15)+$C$15) *'Drive Train'!$AA$49 + CH38*(1-'Drive Train'!$AA$49))</f>
        <v>66.987467645648167</v>
      </c>
      <c r="CI39" s="57">
        <f>IF(AND(KU38=1,PA38=1),0,ABS(BM39/$C$12*($C$14-$C$15)+$C$15) *'Drive Train'!$AA$49 + CI38*(1-'Drive Train'!$AA$49))</f>
        <v>56.992888266586732</v>
      </c>
      <c r="CJ39" s="57">
        <f>IF(AND(KV38=1,PB38=1),0,ABS(BN39/$C$12*($C$14-$C$15)+$C$15) *'Drive Train'!$AA$49 + CJ38*(1-'Drive Train'!$AA$49))</f>
        <v>45.970072945633433</v>
      </c>
      <c r="CK39" s="57">
        <f>IF(AND(KW38=1,PC38=1),0,ABS(BO39/$C$12*($C$14-$C$15)+$C$15) *'Drive Train'!$AA$49 + CK38*(1-'Drive Train'!$AA$49))</f>
        <v>34.498190511358565</v>
      </c>
      <c r="CL39" s="57">
        <f>IF(AND(KX38=1,PD38=1),0,ABS(BP39/$C$12*($C$14-$C$15)+$C$15) *'Drive Train'!$AA$49 + CL38*(1-'Drive Train'!$AA$49))</f>
        <v>25.691521843556529</v>
      </c>
      <c r="CM39" s="57">
        <f>IF(AND(KY38=1,PE38=1),0,ABS(BQ39/$C$12*($C$14-$C$15)+$C$15) *'Drive Train'!$AA$49 + CM38*(1-'Drive Train'!$AA$49))</f>
        <v>20.945778475095253</v>
      </c>
      <c r="CN39" s="57">
        <f>IF(AND(KZ38=1,PF38=1),0,ABS(BR39/$C$12*($C$14-$C$15)+$C$15) *'Drive Train'!$AA$49 + CN38*(1-'Drive Train'!$AA$49))</f>
        <v>19.042591983659204</v>
      </c>
      <c r="CO39" s="57">
        <f>IF(AND(LA38=1,PG38=1),0,ABS(BS39/$C$12*($C$14-$C$15)+$C$15) *'Drive Train'!$AA$49 + CO38*(1-'Drive Train'!$AA$49))</f>
        <v>18.469792518073067</v>
      </c>
      <c r="CP39" s="57">
        <f>IF(AND(LB38=1,PH38=1),0,ABS(BT39/$C$12*($C$14-$C$15)+$C$15) *'Drive Train'!$AA$49 + CP38*(1-'Drive Train'!$AA$49))</f>
        <v>18.330308318642132</v>
      </c>
      <c r="CQ39" s="57">
        <f>IF(AND(LC38=1,PI38=1),0,ABS(BU39/$C$12*($C$14-$C$15)+$C$15) *'Drive Train'!$AA$49 + CQ38*(1-'Drive Train'!$AA$49))</f>
        <v>18.303852613411102</v>
      </c>
      <c r="CR39" s="57">
        <f>IF(AND(LD38=1,PJ38=1),0,ABS(BV39/$C$12*($C$14-$C$15)+$C$15) *'Drive Train'!$AA$49 + CR38*(1-'Drive Train'!$AA$49))</f>
        <v>47.03575703227127</v>
      </c>
      <c r="CS39" s="57">
        <f>IF(AND(LE38=1,PK38=1),0,ABS(BW39/$C$12*($C$14-$C$15)+$C$15) *'Drive Train'!$AA$49 + CS38*(1-'Drive Train'!$AA$49))</f>
        <v>30.156391428293212</v>
      </c>
      <c r="CT39" s="57">
        <f>IF(AND(LF38=1,PL38=1),0,ABS(BX39/$C$12*($C$14-$C$15)+$C$15) *'Drive Train'!$AA$49 + CT38*(1-'Drive Train'!$AA$49))</f>
        <v>22.832637043577783</v>
      </c>
      <c r="CU39" s="57">
        <f>IF(AND(LG38=1,PM38=1),0,ABS(BY39/$C$12*($C$14-$C$15)+$C$15) *'Drive Train'!$AA$49 + CU38*(1-'Drive Train'!$AA$49))</f>
        <v>20.837204391712959</v>
      </c>
      <c r="CV39" s="57">
        <f>IF(AND(LH38=1,PN38=1),0,ABS(BZ39/$C$12*($C$14-$C$15)+$C$15) *'Drive Train'!$AA$49 + CV38*(1-'Drive Train'!$AA$49))</f>
        <v>20.05679326600983</v>
      </c>
      <c r="CW39" s="57">
        <f>IF(AND(LI38=1,PO38=1),0,ABS(CA39/$C$12*($C$14-$C$15)+$C$15) *'Drive Train'!$AA$49 + CW38*(1-'Drive Train'!$AA$49))</f>
        <v>19.682710716497237</v>
      </c>
      <c r="CX39" s="57">
        <f>IF(AND(LJ38=1,PP38=1),0,ABS(CB39/$C$12*($C$14-$C$15)+$C$15) *'Drive Train'!$AA$49 + CX38*(1-'Drive Train'!$AA$49))</f>
        <v>19.484580902285433</v>
      </c>
      <c r="CY39" s="57">
        <f>IF(AND(LK38=1,PQ38=1),0,ABS(CC39/$C$12*($C$14-$C$15)+$C$15) *'Drive Train'!$AA$49 + CY38*(1-'Drive Train'!$AA$49))</f>
        <v>19.370190327197296</v>
      </c>
      <c r="CZ39" s="57">
        <f>IF(AND(LL38=1,PR38=1),0,ABS(CD39/$C$12*($C$14-$C$15)+$C$15) *'Drive Train'!$AA$49 + CZ38*(1-'Drive Train'!$AA$49))</f>
        <v>19.306342100730607</v>
      </c>
      <c r="DA39" s="57">
        <f>IF(AND(LM38=1,PS38=1),0,ABS(CE39/$C$12*($C$14-$C$15)+$C$15) *'Drive Train'!$AA$49 + DA38*(1-'Drive Train'!$AA$49))</f>
        <v>19.292169932527717</v>
      </c>
      <c r="DB39" s="61">
        <f t="shared" si="116"/>
        <v>1.2400000000000004</v>
      </c>
      <c r="DC39" s="57">
        <f t="shared" si="68"/>
        <v>19.292502603674933</v>
      </c>
      <c r="DD39" s="57">
        <f t="shared" si="69"/>
        <v>66.987467645648167</v>
      </c>
      <c r="DE39" s="57">
        <f t="shared" si="70"/>
        <v>56.992888266586732</v>
      </c>
      <c r="DF39" s="57">
        <f t="shared" si="71"/>
        <v>45.970072945633433</v>
      </c>
      <c r="DG39" s="57">
        <f t="shared" si="72"/>
        <v>34.498190511358565</v>
      </c>
      <c r="DH39" s="57">
        <f t="shared" si="73"/>
        <v>25.691521843556529</v>
      </c>
      <c r="DI39" s="57">
        <f t="shared" si="74"/>
        <v>20.945778475095253</v>
      </c>
      <c r="DJ39" s="57">
        <f t="shared" si="75"/>
        <v>19.042591983659204</v>
      </c>
      <c r="DK39" s="57">
        <f t="shared" si="76"/>
        <v>18.469792518073067</v>
      </c>
      <c r="DL39" s="57">
        <f t="shared" si="77"/>
        <v>18.330308318642132</v>
      </c>
      <c r="DM39" s="57">
        <f t="shared" si="78"/>
        <v>18.303852613411102</v>
      </c>
      <c r="DN39" s="57">
        <f t="shared" si="79"/>
        <v>25</v>
      </c>
      <c r="DO39" s="57">
        <f t="shared" si="80"/>
        <v>30</v>
      </c>
      <c r="DP39" s="57">
        <f t="shared" si="81"/>
        <v>22.832637043577783</v>
      </c>
      <c r="DQ39" s="57">
        <f t="shared" si="82"/>
        <v>20.837204391712959</v>
      </c>
      <c r="DR39" s="57">
        <f t="shared" si="83"/>
        <v>20.05679326600983</v>
      </c>
      <c r="DS39" s="57">
        <f t="shared" si="84"/>
        <v>19.682710716497237</v>
      </c>
      <c r="DT39" s="57">
        <f t="shared" si="85"/>
        <v>19.484580902285433</v>
      </c>
      <c r="DU39" s="57">
        <f t="shared" si="86"/>
        <v>19.370190327197296</v>
      </c>
      <c r="DV39" s="57">
        <f t="shared" si="87"/>
        <v>19.306342100730607</v>
      </c>
      <c r="DW39" s="57">
        <f t="shared" si="88"/>
        <v>19.292169932527717</v>
      </c>
      <c r="DX39" s="61">
        <f t="shared" si="117"/>
        <v>1.2400000000000004</v>
      </c>
      <c r="DY39" s="2">
        <f>IF(OY39=0,($C$23/0.4536*IF(ISNA(MK38),'Drive Train'!$F$16,'Drive Train'!$F$17)*4.448*$C$24*S$6)*SIGN(BK39),BK39)</f>
        <v>4.5236871680000004</v>
      </c>
      <c r="DZ39" s="2">
        <f>IF(OZ39=0,($C$23/0.4536*IF(ISNA(ML38),'Drive Train'!$F$16,'Drive Train'!$F$17)*4.448*$C$24*$C$21*T$6)*SIGN(BL39),BL39)</f>
        <v>14.225645600594998</v>
      </c>
      <c r="EA39" s="2">
        <f>IF(PA39=0,($C$23/0.4536*IF(ISNA(MM38),'Drive Train'!$F$16,'Drive Train'!$F$17)*4.448*$C$24*$C$21*U$6)*SIGN(BM39),BM39)</f>
        <v>9.8485238773349995</v>
      </c>
      <c r="EB39" s="2">
        <f>IF(PB39=0,($C$23/0.4536*IF(ISNA(MN38),'Drive Train'!$F$16,'Drive Train'!$F$17)*4.448*$C$24*$C$21*V$6)*SIGN(BN39),BN39)</f>
        <v>7.5312241414914709</v>
      </c>
      <c r="EC39" s="2">
        <f>IF(PC39=0,($C$23/0.4536*IF(ISNA(MO38),'Drive Train'!$F$16,'Drive Train'!$F$17)*4.448*$C$24*$C$21*W$6)*SIGN(BO39),BO39)</f>
        <v>6.0967052573978577</v>
      </c>
      <c r="ED39" s="2">
        <f>IF(PD39=0,($C$23/0.4536*IF(ISNA(MP38),'Drive Train'!$F$16,'Drive Train'!$F$17)*4.448*$C$24*$C$21*X$6)*SIGN(BP39),BP39)</f>
        <v>5.1212324162142009</v>
      </c>
      <c r="EE39" s="2">
        <f>IF(PE39=0,($C$23/0.4536*IF(ISNA(MQ38),'Drive Train'!$F$16,'Drive Train'!$F$17)*4.448*$C$24*$C$21*Y$6)*SIGN(BQ39),BQ39)</f>
        <v>4.4148555312191382</v>
      </c>
      <c r="EF39" s="2">
        <f>IF(PF39=0,($C$23/0.4536*IF(ISNA(MR38),'Drive Train'!$F$16,'Drive Train'!$F$17)*4.448*$C$24*$C$21*Z$6)*SIGN(BR39),BR39)</f>
        <v>3.8797215274349997</v>
      </c>
      <c r="EG39" s="2">
        <f>IF(PG39=0,($C$23/0.4536*IF(ISNA(MS38),'Drive Train'!$F$16,'Drive Train'!$F$17)*4.448*$C$24*$C$21*AA$6)*SIGN(BS39),BS39)</f>
        <v>3.4602921731177019</v>
      </c>
      <c r="EH39" s="2">
        <f>IF(PH39=0,($C$23/0.4536*IF(ISNA(MT38),'Drive Train'!$F$16,'Drive Train'!$F$17)*4.448*$C$24*$C$21*AB$6)*SIGN(BT39),BT39)</f>
        <v>3.1227026928135362</v>
      </c>
      <c r="EI39" s="2">
        <f>IF(PI39=0,($C$23/0.4536*IF(ISNA(MU38),'Drive Train'!$F$16,'Drive Train'!$F$17)*4.448*$C$24*$C$21*AC$6)*SIGN(BU39),BU39)</f>
        <v>2.8451291201189992</v>
      </c>
      <c r="EJ39" s="2">
        <f>IF(PJ39=0,($C$23/0.4536*IF(ISNA(MV38),'Drive Train'!$F$16,'Drive Train'!$F$17)*4.448*$C$24*$C$21*AD$6)*SIGN(BV39),BV39)</f>
        <v>3.9831807681666</v>
      </c>
      <c r="EK39" s="2">
        <f>IF(PK39=0,($C$23/0.4536*IF(ISNA(MW38),'Drive Train'!$F$16,'Drive Train'!$F$17)*4.448*$C$24*$C$21*AE$6)*SIGN(BW39),BW39)</f>
        <v>3.9831807681666</v>
      </c>
      <c r="EL39" s="2">
        <f>IF(PL39=0,($C$23/0.4536*IF(ISNA(MX38),'Drive Train'!$F$16,'Drive Train'!$F$17)*4.448*$C$24*$C$21*AF$6)*SIGN(BX39),BX39)</f>
        <v>3.9831807681666</v>
      </c>
      <c r="EM39" s="2">
        <f>IF(PM39=0,($C$23/0.4536*IF(ISNA(MY38),'Drive Train'!$F$16,'Drive Train'!$F$17)*4.448*$C$24*$C$21*AG$6)*SIGN(BY39),BY39)</f>
        <v>3.9831807681666</v>
      </c>
      <c r="EN39" s="2">
        <f>IF(PN39=0,($C$23/0.4536*IF(ISNA(MZ38),'Drive Train'!$F$16,'Drive Train'!$F$17)*4.448*$C$24*$C$21*AH$6)*SIGN(BZ39),BZ39)</f>
        <v>3.9831807681666</v>
      </c>
      <c r="EO39" s="2">
        <f>IF(PO39=0,($C$23/0.4536*IF(ISNA(NA38),'Drive Train'!$F$16,'Drive Train'!$F$17)*4.448*$C$24*$C$21*AI$6)*SIGN(CA39),CA39)</f>
        <v>3.9831807681666</v>
      </c>
      <c r="EP39" s="2">
        <f>IF(PP39=0,($C$23/0.4536*IF(ISNA(NB38),'Drive Train'!$F$16,'Drive Train'!$F$17)*4.448*$C$24*$C$21*AJ$6)*SIGN(CB39),CB39)</f>
        <v>3.9831807681666</v>
      </c>
      <c r="EQ39" s="2">
        <f>IF(PQ39=0,($C$23/0.4536*IF(ISNA(NC38),'Drive Train'!$F$16,'Drive Train'!$F$17)*4.448*$C$24*$C$21*AK$6)*SIGN(CC39),CC39)</f>
        <v>3.9831807681666</v>
      </c>
      <c r="ER39" s="2">
        <f>IF(PR39=0,($C$23/0.4536*IF(ISNA(ND38),'Drive Train'!$F$16,'Drive Train'!$F$17)*4.448*$C$24*$C$21*AL$6)*SIGN(CD39),CD39)</f>
        <v>3.9831807681666</v>
      </c>
      <c r="ES39" s="2">
        <f>IF(PS39=0,($C$23/0.4536*IF(ISNA(NE38),'Drive Train'!$F$16,'Drive Train'!$F$17)*4.448*$C$24*$C$21*AM$6)*SIGN(CE39),CE39)</f>
        <v>3.9831807681666</v>
      </c>
      <c r="ET39" s="61">
        <f t="shared" si="89"/>
        <v>1.2400000000000004</v>
      </c>
      <c r="EU39" s="259">
        <f>MAX(MIN(IF(AND(OY38=1,NG39&lt;0),-1,1)*(DC39-$C$15)/($C$14-$C$15)*$C$12*$C$21-$C$33*LO39/AO$6 -  OY38*$C$33/$C$21,DY38/$C$19),MAX(EU$8:EU38)*-1)</f>
        <v>1.9065857567179323E-2</v>
      </c>
      <c r="EV39" s="259">
        <f>MAX(MIN(IF(AND(OZ38=1,NH39&lt;0),-1,1)*(DD39-$C$15)/($C$14-$C$15)*$C$12*$C$21-$C$33*LP39/AP$6 -  OZ38*$C$33/$C$21,DZ38/$C$19),MAX(EV$8:EV38)*-1)</f>
        <v>1.0031310074413018</v>
      </c>
      <c r="EW39" s="259">
        <f>MAX(MIN(IF(AND(PA38=1,NI39&lt;0),-1,1)*(DE39-$C$15)/($C$14-$C$15)*$C$12*$C$21-$C$33*LQ39/AQ$6 -  PA38*$C$33/$C$21,EA38/$C$19),MAX(EW$8:EW38)*-1)</f>
        <v>0.78574308910025881</v>
      </c>
      <c r="EX39" s="259">
        <f>MAX(MIN(IF(AND(PB38=1,NJ39&lt;0),-1,1)*(DF39-$C$15)/($C$14-$C$15)*$C$12*$C$21-$C$33*LR39/AR$6 -  PB38*$C$33/$C$21,EB38/$C$19),MAX(EX$8:EX38)*-1)</f>
        <v>0.55014410829420246</v>
      </c>
      <c r="EY39" s="259">
        <f>MAX(MIN(IF(AND(PC38=1,NK39&lt;0),-1,1)*(DG39-$C$15)/($C$14-$C$15)*$C$12*$C$21-$C$33*LS39/AS$6 -  PC38*$C$33/$C$21,EC38/$C$19),MAX(EY$8:EY38)*-1)</f>
        <v>0.31648636957921972</v>
      </c>
      <c r="EZ39" s="259">
        <f>MAX(MIN(IF(AND(PD38=1,NL39&lt;0),-1,1)*(DH39-$C$15)/($C$14-$C$15)*$C$12*$C$21-$C$33*LT39/AT$6 -  PD38*$C$33/$C$21,ED38/$C$19),MAX(EZ$8:EZ38)*-1)</f>
        <v>0.14284682374299526</v>
      </c>
      <c r="FA39" s="259">
        <f>MAX(MIN(IF(AND(PE38=1,NM39&lt;0),-1,1)*(DI39-$C$15)/($C$14-$C$15)*$C$12*$C$21-$C$33*LU39/AU$6 -  PE38*$C$33/$C$21,EE38/$C$19),MAX(FA$8:FA38)*-1)</f>
        <v>5.0880086141076919E-2</v>
      </c>
      <c r="FB39" s="259">
        <f>MAX(MIN(IF(AND(PF38=1,NN39&lt;0),-1,1)*(DJ39-$C$15)/($C$14-$C$15)*$C$12*$C$21-$C$33*LV39/AV$6 -  PF38*$C$33/$C$21,EF38/$C$19),MAX(FB$8:FB38)*-1)</f>
        <v>1.4265467525695519E-2</v>
      </c>
      <c r="FC39" s="259">
        <f>MAX(MIN(IF(AND(PG38=1,NO39&lt;0),-1,1)*(DK39-$C$15)/($C$14-$C$15)*$C$12*$C$21-$C$33*LW39/AW$6 -  PG38*$C$33/$C$21,EG38/$C$19),MAX(FC$8:FC38)*-1)</f>
        <v>3.2688095126189864E-3</v>
      </c>
      <c r="FD39" s="259">
        <f>MAX(MIN(IF(AND(PH38=1,NP39&lt;0),-1,1)*(DL39-$C$15)/($C$14-$C$15)*$C$12*$C$21-$C$33*LX39/AX$6 -  PH38*$C$33/$C$21,EH38/$C$19),MAX(FD$8:FD38)*-1)</f>
        <v>5.9065432014798747E-4</v>
      </c>
      <c r="FE39" s="259">
        <f>MAX(MIN(IF(AND(PI38=1,NQ39&lt;0),-1,1)*(DM39-$C$15)/($C$14-$C$15)*$C$12*$C$21-$C$33*LY39/AY$6 -  PI38*$C$33/$C$21,EI38/$C$19),MAX(FE$8:FE38)*-1)</f>
        <v>8.2193010464803873E-5</v>
      </c>
      <c r="FF39" s="259">
        <f>MAX(MIN(IF(AND(PJ38=1,NR39&lt;0),-1,1)*(DN39-$C$15)/($C$14-$C$15)*$C$12*$C$21-$C$33*LZ39/AZ$6 -  PJ38*$C$33/$C$21,EJ38/$C$19),MAX(FF$8:FF38)*-1)</f>
        <v>0.18560895863649801</v>
      </c>
      <c r="FG39" s="259">
        <f>MAX(MIN(IF(AND(PK38=1,NS39&lt;0),-1,1)*(DO39-$C$15)/($C$14-$C$15)*$C$12*$C$21-$C$33*MA39/BA$6 -  PK38*$C$33/$C$21,EK38/$C$19),MAX(FG$8:FG38)*-1)</f>
        <v>0.22731789970220398</v>
      </c>
      <c r="FH39" s="259">
        <f>MAX(MIN(IF(AND(PL38=1,NT39&lt;0),-1,1)*(DP39-$C$15)/($C$14-$C$15)*$C$12*$C$21-$C$33*MB39/BB$6 -  PL38*$C$33/$C$21,EL38/$C$19),MAX(FH$8:FH38)*-1)</f>
        <v>8.7426141163023691E-2</v>
      </c>
      <c r="FI39" s="259">
        <f>MAX(MIN(IF(AND(PM38=1,NU39&lt;0),-1,1)*(DQ39-$C$15)/($C$14-$C$15)*$C$12*$C$21-$C$33*MC39/BC$6 -  PM38*$C$33/$C$21,EM38/$C$19),MAX(FI$8:FI38)*-1)</f>
        <v>4.8819095698430848E-2</v>
      </c>
      <c r="FJ39" s="259">
        <f>MAX(MIN(IF(AND(PN38=1,NV39&lt;0),-1,1)*(DR39-$C$15)/($C$14-$C$15)*$C$12*$C$21-$C$33*MD39/BD$6 -  PN38*$C$33/$C$21,EN38/$C$19),MAX(FJ$8:FJ38)*-1)</f>
        <v>3.3773011507223227E-2</v>
      </c>
      <c r="FK39" s="259">
        <f>MAX(MIN(IF(AND(PO38=1,NW39&lt;0),-1,1)*(DS39-$C$15)/($C$14-$C$15)*$C$12*$C$21-$C$33*ME39/BE$6 -  PO38*$C$33/$C$21,EO38/$C$19),MAX(FK$8:FK38)*-1)</f>
        <v>2.6571138305707065E-2</v>
      </c>
      <c r="FL39" s="259">
        <f>MAX(MIN(IF(AND(PP38=1,NX39&lt;0),-1,1)*(DT39-$C$15)/($C$14-$C$15)*$C$12*$C$21-$C$33*MF39/BF$6 -  PP38*$C$33/$C$21,EP38/$C$19),MAX(FL$8:FL38)*-1)</f>
        <v>2.2759405533438637E-2</v>
      </c>
      <c r="FM39" s="259">
        <f>MAX(MIN(IF(AND(PQ38=1,NY39&lt;0),-1,1)*(DU39-$C$15)/($C$14-$C$15)*$C$12*$C$21-$C$33*MG39/BG$6 -  PQ38*$C$33/$C$21,EQ38/$C$19),MAX(FM$8:FM38)*-1)</f>
        <v>2.0559536419803348E-2</v>
      </c>
      <c r="FN39" s="259">
        <f>MAX(MIN(IF(AND(PR38=1,NZ39&lt;0),-1,1)*(DV39-$C$15)/($C$14-$C$15)*$C$12*$C$21-$C$33*MH39/BH$6 -  PR38*$C$33/$C$21,ER38/$C$19),MAX(FN$8:FN38)*-1)</f>
        <v>1.9331924779047216E-2</v>
      </c>
      <c r="FO39" s="259">
        <f>MAX(MIN(IF(AND(PS38=1,OA39&lt;0),-1,1)*(DW39-$C$15)/($C$14-$C$15)*$C$12*$C$21-$C$33*MI39/BI$6 -  PS38*$C$33/$C$21,ES38/$C$19),MAX(FO$8:FO38)*-1)</f>
        <v>1.9059462005499683E-2</v>
      </c>
      <c r="FP39" s="61">
        <f t="shared" si="118"/>
        <v>1.2400000000000004</v>
      </c>
      <c r="FQ39" s="260">
        <f>IF(AND(KS39=1,OY39=1),0,MIN((ABS(($C$14-$C$15)*EU39/$C$12/$C$21)+$C$15)/$C$21,DC39))</f>
        <v>4.431754351334666</v>
      </c>
      <c r="FR39" s="260">
        <f>IF(AND(KT39=1,OZ39=1),0,MIN((ABS(($C$14-$C$15)*EV39/$C$12/$C$21)+$C$15)/$C$21,DD39))</f>
        <v>66.987467645648167</v>
      </c>
      <c r="FS39" s="260">
        <f>IF(AND(KU39=1,PA39=1),0,MIN((ABS(($C$14-$C$15)*EW39/$C$12/$C$21)+$C$15)/$C$21,DE39))</f>
        <v>56.992888266586732</v>
      </c>
      <c r="FT39" s="260">
        <f>IF(AND(KV39=1,PB39=1),0,MIN((ABS(($C$14-$C$15)*EX39/$C$12/$C$21)+$C$15)/$C$21,DF39))</f>
        <v>40.898182370598626</v>
      </c>
      <c r="FU39" s="260">
        <f>IF(AND(KW39=1,PC39=1),0,MIN((ABS(($C$14-$C$15)*EY39/$C$12/$C$21)+$C$15)/$C$21,DG39))</f>
        <v>24.854100169285566</v>
      </c>
      <c r="FV39" s="260">
        <f>IF(AND(KX39=1,PD39=1),0,MIN((ABS(($C$14-$C$15)*EZ39/$C$12/$C$21)+$C$15)/$C$21,DH39))</f>
        <v>12.931160393713682</v>
      </c>
      <c r="FW39" s="260">
        <f>IF(AND(KY39=1,PE39=1),0,MIN((ABS(($C$14-$C$15)*FA39/$C$12/$C$21)+$C$15)/$C$21,DI39))</f>
        <v>6.6162747580548622</v>
      </c>
      <c r="FX39" s="260">
        <f>IF(AND(KZ39=1,PF39=1),0,MIN((ABS(($C$14-$C$15)*FB39/$C$12/$C$21)+$C$15)/$C$21,DJ39))</f>
        <v>4.1021361120779822</v>
      </c>
      <c r="FY39" s="260">
        <f>IF(AND(LA39=1,PG39=1),0,MIN((ABS(($C$14-$C$15)*FC39/$C$12/$C$21)+$C$15)/$C$21,DK39))</f>
        <v>3.3470518333726242</v>
      </c>
      <c r="FZ39" s="260">
        <f>IF(AND(LB39=1,PH39=1),0,MIN((ABS(($C$14-$C$15)*FD39/$C$12/$C$21)+$C$15)/$C$21,DL39))</f>
        <v>3.1631566099908239</v>
      </c>
      <c r="GA39" s="260">
        <f>IF(AND(LC39=1,PI39=1),0,MIN((ABS(($C$14-$C$15)*FE39/$C$12/$C$21)+$C$15)/$C$21,DM39))</f>
        <v>3.1282431716702757</v>
      </c>
      <c r="GB39" s="260">
        <f>IF(AND(LD39=1,PJ39=1),0,MIN((ABS(($C$14-$C$15)*FF39/$C$12/$C$21)+$C$15)/$C$21,DN39))</f>
        <v>15.86741754962102</v>
      </c>
      <c r="GC39" s="260">
        <f>IF(AND(LE39=1,PK39=1),0,MIN((ABS(($C$14-$C$15)*FG39/$C$12/$C$21)+$C$15)/$C$21,DO39))</f>
        <v>18.731357270462798</v>
      </c>
      <c r="GD39" s="260">
        <f>IF(AND(LF39=1,PL39=1),0,MIN((ABS(($C$14-$C$15)*FH39/$C$12/$C$21)+$C$15)/$C$21,DP39))</f>
        <v>9.1257054926433483</v>
      </c>
      <c r="GE39" s="260">
        <f>IF(AND(LG39=1,PM39=1),0,MIN((ABS(($C$14-$C$15)*FI39/$C$12/$C$21)+$C$15)/$C$21,DQ39))</f>
        <v>6.4747570824161826</v>
      </c>
      <c r="GF39" s="260">
        <f>IF(AND(LH39=1,PN39=1),0,MIN((ABS(($C$14-$C$15)*FJ39/$C$12/$C$21)+$C$15)/$C$21,DR39))</f>
        <v>5.4416194131944762</v>
      </c>
      <c r="GG39" s="260">
        <f>IF(AND(LI39=1,PO39=1),0,MIN((ABS(($C$14-$C$15)*FK39/$C$12/$C$21)+$C$15)/$C$21,DS39))</f>
        <v>4.9471036043707652</v>
      </c>
      <c r="GH39" s="260">
        <f>IF(AND(LJ39=1,PP39=1),0,MIN((ABS(($C$14-$C$15)*FL39/$C$12/$C$21)+$C$15)/$C$21,DT39))</f>
        <v>4.6853714046839769</v>
      </c>
      <c r="GI39" s="260">
        <f>IF(AND(LK39=1,PQ39=1),0,MIN((ABS(($C$14-$C$15)*FM39/$C$12/$C$21)+$C$15)/$C$21,DU39))</f>
        <v>4.5343176408095118</v>
      </c>
      <c r="GJ39" s="260">
        <f>IF(AND(LL39=1,PR39=1),0,MIN((ABS(($C$14-$C$15)*FN39/$C$12/$C$21)+$C$15)/$C$21,DV39))</f>
        <v>4.4500238263443919</v>
      </c>
      <c r="GK39" s="260">
        <f>IF(AND(LM39=1,PS39=1),0,MIN((ABS(($C$14-$C$15)*FO39/$C$12/$C$21)+$C$15)/$C$21,DW39))</f>
        <v>4.4313152008152947</v>
      </c>
      <c r="GL39" s="61">
        <f t="shared" si="119"/>
        <v>1.2400000000000004</v>
      </c>
      <c r="GM39" s="57">
        <f>IF(AND(KS38=1,OY38=1),0,EU39*$C$19/S$6/$C$24/$C$23*3.39*$C$21)</f>
        <v>0.49346079589737091</v>
      </c>
      <c r="GN39" s="57">
        <f>IF(AND(KT38=1,OZ38=1),0,EV39*$C$19/T$6/$C$24/$C$23*3.39*$C$21)</f>
        <v>7.2696248045282053</v>
      </c>
      <c r="GO39" s="57">
        <f>IF(AND(KU38=1,PA38=1),0,EW39*$C$19/U$6/$C$24/$C$23*3.39*$C$21)</f>
        <v>8.2249971235379764</v>
      </c>
      <c r="GP39" s="57">
        <f>IF(AND(KV38=1,PB38=1),0,EX39*$C$19/V$6/$C$24/$C$23*3.39*$C$21)</f>
        <v>7.5307324813679326</v>
      </c>
      <c r="GQ39" s="57">
        <f>IF(AND(KW38=1,PC38=1),0,EY39*$C$19/W$6/$C$24/$C$23*3.39*$C$21)</f>
        <v>5.3516307171073816</v>
      </c>
      <c r="GR39" s="57">
        <f>IF(AND(KX38=1,PD38=1),0,EZ39*$C$19/X$6/$C$24/$C$23*3.39*$C$21)</f>
        <v>2.8755599701415395</v>
      </c>
      <c r="GS39" s="57">
        <f>IF(AND(KY38=1,PE38=1),0,FA39*$C$19/Y$6/$C$24/$C$23*3.39*$C$21)</f>
        <v>1.1881127824551858</v>
      </c>
      <c r="GT39" s="57">
        <f>IF(AND(KZ38=1,PF38=1),0,FB39*$C$19/Z$6/$C$24/$C$23*3.39*$C$21)</f>
        <v>0.37906333730446334</v>
      </c>
      <c r="GU39" s="57">
        <f>IF(AND(LA38=1,PG38=1),0,FC39*$C$19/AA$6/$C$24/$C$23*3.39*$C$21)</f>
        <v>9.7387489315803752E-2</v>
      </c>
      <c r="GV39" s="57">
        <f>IF(AND(LB38=1,PH38=1),0,FD39*$C$19/AB$6/$C$24/$C$23*3.39*$C$21)</f>
        <v>1.9499751373638016E-2</v>
      </c>
      <c r="GW39" s="57">
        <f>IF(AND(LC38=1,PI38=1),0,FE39*$C$19/AC$6/$C$24/$C$23*3.39*$C$21)</f>
        <v>2.9782368564095453E-3</v>
      </c>
      <c r="GX39" s="57">
        <f>IF(AND(LD38=1,PJ38=1),0,FF39*$C$19/AD$6/$C$24/$C$23*3.39*$C$21)</f>
        <v>4.8039142289679235</v>
      </c>
      <c r="GY39" s="57">
        <f>IF(AND(LE38=1,PK38=1),0,FG39*$C$19/AE$6/$C$24/$C$23*3.39*$C$21)</f>
        <v>5.8834212577915288</v>
      </c>
      <c r="GZ39" s="57">
        <f>IF(AND(LF38=1,PL38=1),0,FH39*$C$19/AF$6/$C$24/$C$23*3.39*$C$21)</f>
        <v>2.2627554542737558</v>
      </c>
      <c r="HA39" s="57">
        <f>IF(AND(LG38=1,PM38=1),0,FI39*$C$19/AG$6/$C$24/$C$23*3.39*$C$21)</f>
        <v>1.2635314059939038</v>
      </c>
      <c r="HB39" s="57">
        <f>IF(AND(LH38=1,PN38=1),0,FJ39*$C$19/AH$6/$C$24/$C$23*3.39*$C$21)</f>
        <v>0.87411001993921977</v>
      </c>
      <c r="HC39" s="57">
        <f>IF(AND(LI38=1,PO38=1),0,FK39*$C$19/AI$6/$C$24/$C$23*3.39*$C$21)</f>
        <v>0.68771179109218217</v>
      </c>
      <c r="HD39" s="57">
        <f>IF(AND(LJ38=1,PP38=1),0,FL39*$C$19/AJ$6/$C$24/$C$23*3.39*$C$21)</f>
        <v>0.58905686928108081</v>
      </c>
      <c r="HE39" s="57">
        <f>IF(AND(LK38=1,PQ38=1),0,FM39*$C$19/AK$6/$C$24/$C$23*3.39*$C$21)</f>
        <v>0.53212005645430205</v>
      </c>
      <c r="HF39" s="57">
        <f>IF(AND(LL38=1,PR38=1),0,FN39*$C$19/AL$6/$C$24/$C$23*3.39*$C$21)</f>
        <v>0.50034712333729359</v>
      </c>
      <c r="HG39" s="57">
        <f>IF(AND(LM38=1,PS38=1),0,FO39*$C$19/AM$6/$C$24/$C$23*3.39*$C$21)</f>
        <v>0.49329526655018452</v>
      </c>
      <c r="HH39" s="61">
        <f t="shared" si="120"/>
        <v>1.2400000000000004</v>
      </c>
      <c r="HI39" s="57">
        <f t="shared" si="121"/>
        <v>0.49346079589737091</v>
      </c>
      <c r="HJ39" s="57">
        <f t="shared" si="122"/>
        <v>7.2696248045282053</v>
      </c>
      <c r="HK39" s="57">
        <f t="shared" si="123"/>
        <v>8.2249971235379764</v>
      </c>
      <c r="HL39" s="57">
        <f t="shared" si="124"/>
        <v>7.5307324813679326</v>
      </c>
      <c r="HM39" s="57">
        <f t="shared" si="125"/>
        <v>5.3516307171073816</v>
      </c>
      <c r="HN39" s="57">
        <f t="shared" si="126"/>
        <v>2.8755599701415395</v>
      </c>
      <c r="HO39" s="57">
        <f t="shared" si="127"/>
        <v>1.1881127824551858</v>
      </c>
      <c r="HP39" s="57">
        <f t="shared" si="128"/>
        <v>0.37906333730446334</v>
      </c>
      <c r="HQ39" s="57">
        <f t="shared" si="129"/>
        <v>9.7387489315803752E-2</v>
      </c>
      <c r="HR39" s="57">
        <f t="shared" si="130"/>
        <v>1.9499751373638016E-2</v>
      </c>
      <c r="HS39" s="57">
        <f t="shared" si="131"/>
        <v>2.9782368564095453E-3</v>
      </c>
      <c r="HT39" s="57">
        <f t="shared" si="132"/>
        <v>4.8039142289679235</v>
      </c>
      <c r="HU39" s="57">
        <f t="shared" si="133"/>
        <v>5.8834212577915288</v>
      </c>
      <c r="HV39" s="57">
        <f t="shared" si="134"/>
        <v>2.2627554542737558</v>
      </c>
      <c r="HW39" s="57">
        <f t="shared" si="135"/>
        <v>1.2635314059939038</v>
      </c>
      <c r="HX39" s="57">
        <f t="shared" si="136"/>
        <v>0.87411001993921977</v>
      </c>
      <c r="HY39" s="57">
        <f t="shared" si="137"/>
        <v>0.68771179109218217</v>
      </c>
      <c r="HZ39" s="57">
        <f t="shared" si="138"/>
        <v>0.58905686928108081</v>
      </c>
      <c r="IA39" s="57">
        <f t="shared" si="139"/>
        <v>0.53212005645430205</v>
      </c>
      <c r="IB39" s="57">
        <f t="shared" si="140"/>
        <v>0.50034712333729359</v>
      </c>
      <c r="IC39" s="57">
        <f t="shared" si="141"/>
        <v>0.49329526655018452</v>
      </c>
      <c r="ID39" s="61">
        <f t="shared" si="142"/>
        <v>1.2400000000000004</v>
      </c>
      <c r="IE39" s="57">
        <f t="shared" si="143"/>
        <v>11.901522872812947</v>
      </c>
      <c r="IF39" s="57">
        <f t="shared" si="144"/>
        <v>7.643696142679774</v>
      </c>
      <c r="IG39" s="57">
        <f t="shared" si="145"/>
        <v>8.3033689658513197</v>
      </c>
      <c r="IH39" s="57">
        <f t="shared" si="146"/>
        <v>9.3590052308612499</v>
      </c>
      <c r="II39" s="57">
        <f t="shared" si="147"/>
        <v>10.443357915449486</v>
      </c>
      <c r="IJ39" s="57">
        <f t="shared" si="148"/>
        <v>11.27528480893451</v>
      </c>
      <c r="IK39" s="57">
        <f t="shared" si="149"/>
        <v>11.735076259195633</v>
      </c>
      <c r="IL39" s="57">
        <f t="shared" si="150"/>
        <v>11.927366247266708</v>
      </c>
      <c r="IM39" s="57">
        <f t="shared" si="151"/>
        <v>11.988219214976947</v>
      </c>
      <c r="IN39" s="57">
        <f t="shared" si="152"/>
        <v>12.003922270600377</v>
      </c>
      <c r="IO39" s="57">
        <f t="shared" si="153"/>
        <v>12.007103854929118</v>
      </c>
      <c r="IP39" s="57">
        <f t="shared" si="154"/>
        <v>11.121014683466736</v>
      </c>
      <c r="IQ39" s="57">
        <f t="shared" si="155"/>
        <v>10.921772293975296</v>
      </c>
      <c r="IR39" s="57">
        <f t="shared" si="156"/>
        <v>11.526188549179547</v>
      </c>
      <c r="IS39" s="57">
        <f t="shared" si="157"/>
        <v>11.737187684912207</v>
      </c>
      <c r="IT39" s="57">
        <f t="shared" si="158"/>
        <v>11.820097240641239</v>
      </c>
      <c r="IU39" s="57">
        <f t="shared" si="159"/>
        <v>11.85992207365245</v>
      </c>
      <c r="IV39" s="57">
        <f t="shared" si="160"/>
        <v>11.881037401174886</v>
      </c>
      <c r="IW39" s="57">
        <f t="shared" si="161"/>
        <v>11.893235547860794</v>
      </c>
      <c r="IX39" s="57">
        <f t="shared" si="162"/>
        <v>11.900046367165842</v>
      </c>
      <c r="IY39" s="57">
        <f t="shared" si="163"/>
        <v>11.901558365729372</v>
      </c>
      <c r="IZ39" s="61">
        <f t="shared" si="164"/>
        <v>1.2400000000000004</v>
      </c>
      <c r="JA39" s="260" t="e">
        <f t="shared" si="240"/>
        <v>#N/A</v>
      </c>
      <c r="JB39" s="260" t="e">
        <f t="shared" si="241"/>
        <v>#N/A</v>
      </c>
      <c r="JC39" s="260" t="e">
        <f t="shared" si="242"/>
        <v>#N/A</v>
      </c>
      <c r="JD39" s="260" t="e">
        <f t="shared" si="243"/>
        <v>#N/A</v>
      </c>
      <c r="JE39" s="260" t="e">
        <f t="shared" si="244"/>
        <v>#N/A</v>
      </c>
      <c r="JF39" s="260" t="e">
        <f t="shared" si="245"/>
        <v>#N/A</v>
      </c>
      <c r="JG39" s="260" t="e">
        <f t="shared" si="246"/>
        <v>#N/A</v>
      </c>
      <c r="JH39" s="260" t="e">
        <f t="shared" si="247"/>
        <v>#N/A</v>
      </c>
      <c r="JI39" s="260" t="e">
        <f t="shared" si="248"/>
        <v>#N/A</v>
      </c>
      <c r="JJ39" s="260" t="e">
        <f t="shared" si="249"/>
        <v>#N/A</v>
      </c>
      <c r="JK39" s="260" t="e">
        <f t="shared" si="250"/>
        <v>#N/A</v>
      </c>
      <c r="JL39" s="260" t="e">
        <f t="shared" si="251"/>
        <v>#N/A</v>
      </c>
      <c r="JM39" s="260" t="e">
        <f t="shared" si="252"/>
        <v>#N/A</v>
      </c>
      <c r="JN39" s="260" t="e">
        <f t="shared" si="253"/>
        <v>#N/A</v>
      </c>
      <c r="JO39" s="260" t="e">
        <f t="shared" si="254"/>
        <v>#N/A</v>
      </c>
      <c r="JP39" s="260" t="e">
        <f t="shared" si="255"/>
        <v>#N/A</v>
      </c>
      <c r="JQ39" s="260" t="e">
        <f t="shared" si="256"/>
        <v>#N/A</v>
      </c>
      <c r="JR39" s="260" t="e">
        <f t="shared" si="257"/>
        <v>#N/A</v>
      </c>
      <c r="JS39" s="260" t="e">
        <f t="shared" si="258"/>
        <v>#N/A</v>
      </c>
      <c r="JT39" s="260" t="e">
        <f t="shared" si="259"/>
        <v>#N/A</v>
      </c>
      <c r="JU39" s="260" t="e">
        <f t="shared" si="260"/>
        <v>#N/A</v>
      </c>
      <c r="JV39" s="61">
        <f t="shared" si="166"/>
        <v>1.2400000000000004</v>
      </c>
      <c r="JW39" s="46">
        <f>IF(AND(KS39=0,HI39&lt;=$C$40),1,0)</f>
        <v>0</v>
      </c>
      <c r="JX39" s="46">
        <f>IF(AND(KT39=0,HJ39&lt;=$C$40),1,0)</f>
        <v>0</v>
      </c>
      <c r="JY39" s="46">
        <f>IF(AND(KU39=0,HK39&lt;=$C$40),1,0)</f>
        <v>0</v>
      </c>
      <c r="JZ39" s="46">
        <f>IF(AND(KV39=0,HL39&lt;=$C$40),1,0)</f>
        <v>0</v>
      </c>
      <c r="KA39" s="46">
        <f>IF(AND(KW39=0,HM39&lt;=$C$40),1,0)</f>
        <v>0</v>
      </c>
      <c r="KB39" s="46">
        <f>IF(AND(KX39=0,HN39&lt;=$C$40),1,0)</f>
        <v>0</v>
      </c>
      <c r="KC39" s="46">
        <f>IF(AND(KY39=0,HO39&lt;=$C$40),1,0)</f>
        <v>0</v>
      </c>
      <c r="KD39" s="46">
        <f>IF(AND(KZ39=0,HP39&lt;=$C$40),1,0)</f>
        <v>0</v>
      </c>
      <c r="KE39" s="46">
        <f>IF(AND(LA39=0,HQ39&lt;=$C$40),1,0)</f>
        <v>1</v>
      </c>
      <c r="KF39" s="46">
        <f>IF(AND(LB39=0,HR39&lt;=$C$40),1,0)</f>
        <v>1</v>
      </c>
      <c r="KG39" s="46">
        <f>IF(AND(LC39=0,HS39&lt;=$C$40),1,0)</f>
        <v>1</v>
      </c>
      <c r="KH39" s="46">
        <f>IF(AND(LD39=0,HT39&lt;=$C$40),1,0)</f>
        <v>0</v>
      </c>
      <c r="KI39" s="46">
        <f>IF(AND(LE39=0,HU39&lt;=$C$40),1,0)</f>
        <v>0</v>
      </c>
      <c r="KJ39" s="46">
        <f>IF(AND(LF39=0,HV39&lt;=$C$40),1,0)</f>
        <v>0</v>
      </c>
      <c r="KK39" s="46">
        <f>IF(AND(LG39=0,HW39&lt;=$C$40),1,0)</f>
        <v>0</v>
      </c>
      <c r="KL39" s="46">
        <f>IF(AND(LH39=0,HX39&lt;=$C$40),1,0)</f>
        <v>0</v>
      </c>
      <c r="KM39" s="46">
        <f>IF(AND(LI39=0,HY39&lt;=$C$40),1,0)</f>
        <v>0</v>
      </c>
      <c r="KN39" s="46">
        <f>IF(AND(LJ39=0,HZ39&lt;=$C$40),1,0)</f>
        <v>0</v>
      </c>
      <c r="KO39" s="46">
        <f>IF(AND(LK39=0,IA39&lt;=$C$40),1,0)</f>
        <v>0</v>
      </c>
      <c r="KP39" s="46">
        <f>IF(AND(LL39=0,IB39&lt;=$C$40),1,0)</f>
        <v>0</v>
      </c>
      <c r="KQ39" s="46">
        <f>IF(AND(LM39=0,IC39&lt;=$C$40),1,0)</f>
        <v>0</v>
      </c>
      <c r="KR39" s="61">
        <f t="shared" si="167"/>
        <v>1.2400000000000004</v>
      </c>
      <c r="KS39" s="1">
        <f>IF(OR(KS38=1,AND(OY39=1,LO39&lt;=$C$41)),1,0)</f>
        <v>0</v>
      </c>
      <c r="KT39" s="1">
        <f>IF(OR(KT38=1,AND(OZ39=1,LP39&lt;=$C$41)),1,0)</f>
        <v>0</v>
      </c>
      <c r="KU39" s="1">
        <f>IF(OR(KU38=1,AND(PA39=1,LQ39&lt;=$C$41)),1,0)</f>
        <v>0</v>
      </c>
      <c r="KV39" s="1">
        <f>IF(OR(KV38=1,AND(PB39=1,LR39&lt;=$C$41)),1,0)</f>
        <v>0</v>
      </c>
      <c r="KW39" s="1">
        <f>IF(OR(KW38=1,AND(PC39=1,LS39&lt;=$C$41)),1,0)</f>
        <v>0</v>
      </c>
      <c r="KX39" s="1">
        <f>IF(OR(KX38=1,AND(PD39=1,LT39&lt;=$C$41)),1,0)</f>
        <v>0</v>
      </c>
      <c r="KY39" s="1">
        <f>IF(OR(KY38=1,AND(PE39=1,LU39&lt;=$C$41)),1,0)</f>
        <v>0</v>
      </c>
      <c r="KZ39" s="1">
        <f>IF(OR(KZ38=1,AND(PF39=1,LV39&lt;=$C$41)),1,0)</f>
        <v>0</v>
      </c>
      <c r="LA39" s="1">
        <f>IF(OR(LA38=1,AND(PG39=1,LW39&lt;=$C$41)),1,0)</f>
        <v>0</v>
      </c>
      <c r="LB39" s="1">
        <f>IF(OR(LB38=1,AND(PH39=1,LX39&lt;=$C$41)),1,0)</f>
        <v>0</v>
      </c>
      <c r="LC39" s="1">
        <f>IF(OR(LC38=1,AND(PI39=1,LY39&lt;=$C$41)),1,0)</f>
        <v>0</v>
      </c>
      <c r="LD39" s="1">
        <f>IF(OR(LD38=1,AND(PJ39=1,LZ39&lt;=$C$41)),1,0)</f>
        <v>0</v>
      </c>
      <c r="LE39" s="1">
        <f>IF(OR(LE38=1,AND(PK39=1,MA39&lt;=$C$41)),1,0)</f>
        <v>0</v>
      </c>
      <c r="LF39" s="1">
        <f>IF(OR(LF38=1,AND(PL39=1,MB39&lt;=$C$41)),1,0)</f>
        <v>0</v>
      </c>
      <c r="LG39" s="1">
        <f>IF(OR(LG38=1,AND(PM39=1,MC39&lt;=$C$41)),1,0)</f>
        <v>0</v>
      </c>
      <c r="LH39" s="1">
        <f>IF(OR(LH38=1,AND(PN39=1,MD39&lt;=$C$41)),1,0)</f>
        <v>0</v>
      </c>
      <c r="LI39" s="1">
        <f>IF(OR(LI38=1,AND(PO39=1,ME39&lt;=$C$41)),1,0)</f>
        <v>0</v>
      </c>
      <c r="LJ39" s="1">
        <f>IF(OR(LJ38=1,AND(PP39=1,MF39&lt;=$C$41)),1,0)</f>
        <v>0</v>
      </c>
      <c r="LK39" s="1">
        <f>IF(OR(LK38=1,AND(PQ39=1,MG39&lt;=$C$41)),1,0)</f>
        <v>0</v>
      </c>
      <c r="LL39" s="1">
        <f>IF(OR(LL38=1,AND(PR39=1,MH39&lt;=$C$41)),1,0)</f>
        <v>0</v>
      </c>
      <c r="LM39" s="1">
        <f>IF(OR(LM38=1,AND(PS39=1,MI39&lt;=$C$41)),1,0)</f>
        <v>0</v>
      </c>
      <c r="LN39" s="61">
        <f t="shared" si="168"/>
        <v>1.2400000000000004</v>
      </c>
      <c r="LO39" s="57">
        <f t="shared" si="169"/>
        <v>11.682394165414321</v>
      </c>
      <c r="LP39" s="57">
        <f t="shared" si="170"/>
        <v>9.7273112518693861</v>
      </c>
      <c r="LQ39" s="57">
        <f t="shared" si="171"/>
        <v>12.644108821035818</v>
      </c>
      <c r="LR39" s="57">
        <f t="shared" si="172"/>
        <v>14.292802079922669</v>
      </c>
      <c r="LS39" s="57">
        <f t="shared" si="173"/>
        <v>14.655307293474088</v>
      </c>
      <c r="LT39" s="57">
        <f t="shared" si="174"/>
        <v>13.961458297709472</v>
      </c>
      <c r="LU39" s="57">
        <f t="shared" si="175"/>
        <v>12.721110684355944</v>
      </c>
      <c r="LV39" s="57">
        <f t="shared" si="176"/>
        <v>11.408769061496749</v>
      </c>
      <c r="LW39" s="57">
        <f t="shared" si="177"/>
        <v>10.236098754359475</v>
      </c>
      <c r="LX39" s="57">
        <f t="shared" si="178"/>
        <v>9.2508080472535426</v>
      </c>
      <c r="LY39" s="57">
        <f t="shared" si="179"/>
        <v>8.4308379387736014</v>
      </c>
      <c r="LZ39" s="57">
        <f t="shared" si="180"/>
        <v>8.3714601216520386</v>
      </c>
      <c r="MA39" s="57">
        <f t="shared" si="181"/>
        <v>10.252644841467783</v>
      </c>
      <c r="MB39" s="57">
        <f t="shared" si="182"/>
        <v>11.232287125003989</v>
      </c>
      <c r="MC39" s="57">
        <f t="shared" si="183"/>
        <v>11.489440204036855</v>
      </c>
      <c r="MD39" s="57">
        <f t="shared" si="184"/>
        <v>11.587576317162959</v>
      </c>
      <c r="ME39" s="57">
        <f t="shared" si="185"/>
        <v>11.634143187689256</v>
      </c>
      <c r="MF39" s="57">
        <f t="shared" si="186"/>
        <v>11.658683892934636</v>
      </c>
      <c r="MG39" s="57">
        <f t="shared" si="187"/>
        <v>11.672813908414538</v>
      </c>
      <c r="MH39" s="57">
        <f t="shared" si="188"/>
        <v>11.680688463012737</v>
      </c>
      <c r="MI39" s="57">
        <f t="shared" si="189"/>
        <v>11.68243516169227</v>
      </c>
      <c r="MJ39" s="61">
        <f t="shared" si="190"/>
        <v>1.2400000000000004</v>
      </c>
      <c r="MK39" s="57" t="e">
        <f>IF(AND(ABS(CG39)&gt;0,EU39*$C$19&gt;=DY38,NG39&lt;&gt;0),3,NA())</f>
        <v>#N/A</v>
      </c>
      <c r="ML39" s="57" t="e">
        <f t="shared" si="261"/>
        <v>#N/A</v>
      </c>
      <c r="MM39" s="57" t="e">
        <f t="shared" si="262"/>
        <v>#N/A</v>
      </c>
      <c r="MN39" s="57" t="e">
        <f t="shared" si="263"/>
        <v>#N/A</v>
      </c>
      <c r="MO39" s="57" t="e">
        <f t="shared" si="264"/>
        <v>#N/A</v>
      </c>
      <c r="MP39" s="57" t="e">
        <f t="shared" si="265"/>
        <v>#N/A</v>
      </c>
      <c r="MQ39" s="57" t="e">
        <f t="shared" si="266"/>
        <v>#N/A</v>
      </c>
      <c r="MR39" s="57" t="e">
        <f t="shared" si="267"/>
        <v>#N/A</v>
      </c>
      <c r="MS39" s="57" t="e">
        <f t="shared" si="268"/>
        <v>#N/A</v>
      </c>
      <c r="MT39" s="57" t="e">
        <f t="shared" si="269"/>
        <v>#N/A</v>
      </c>
      <c r="MU39" s="57" t="e">
        <f t="shared" si="270"/>
        <v>#N/A</v>
      </c>
      <c r="MV39" s="57" t="e">
        <f t="shared" si="271"/>
        <v>#N/A</v>
      </c>
      <c r="MW39" s="57" t="e">
        <f t="shared" si="272"/>
        <v>#N/A</v>
      </c>
      <c r="MX39" s="57" t="e">
        <f t="shared" si="273"/>
        <v>#N/A</v>
      </c>
      <c r="MY39" s="57" t="e">
        <f t="shared" si="274"/>
        <v>#N/A</v>
      </c>
      <c r="MZ39" s="57" t="e">
        <f t="shared" si="275"/>
        <v>#N/A</v>
      </c>
      <c r="NA39" s="57" t="e">
        <f t="shared" si="276"/>
        <v>#N/A</v>
      </c>
      <c r="NB39" s="57" t="e">
        <f t="shared" si="277"/>
        <v>#N/A</v>
      </c>
      <c r="NC39" s="57" t="e">
        <f t="shared" si="278"/>
        <v>#N/A</v>
      </c>
      <c r="ND39" s="57" t="e">
        <f t="shared" si="279"/>
        <v>#N/A</v>
      </c>
      <c r="NE39" s="57" t="e">
        <f t="shared" si="280"/>
        <v>#N/A</v>
      </c>
      <c r="NF39" s="61">
        <f t="shared" si="211"/>
        <v>1.2400000000000004</v>
      </c>
      <c r="NG39" s="260">
        <f>IF(OY38=0,MIN('Drive Train'!$F$35-FQ38*$C$19*'Drive Train'!$F$39,NG38+$C$39)-$C$7,IF(LO38-1&lt;=0,0,IF($C$37=Motors!$C$29,MAX(MAX(NG$8:NG38)*-1,NG38-$C$39),MAX(0,MAX(NG$8:NG38)*-1,NG38-$C$39))))</f>
        <v>11.901522872812947</v>
      </c>
      <c r="NH39" s="260">
        <f>IF(OZ38=0,MIN('Drive Train'!$F$35-FR38*$C$19*'Drive Train'!$F$39,NH38+$C$39)-$C$7,IF(LP38-1&lt;=0,0,IF($C$37=Motors!$C$29,MAX(MAX(NH$8:NH38)*-1,NH38-$C$39),MAX(0,MAX(NH$8:NH38)*-1,NH38-$C$39))))</f>
        <v>7.643696142679774</v>
      </c>
      <c r="NI39" s="260">
        <f>IF(PA38=0,MIN('Drive Train'!$F$35-FS38*$C$19*'Drive Train'!$F$39,NI38+$C$39)-$C$7,IF(LQ38-1&lt;=0,0,IF($C$37=Motors!$C$29,MAX(MAX(NI$8:NI38)*-1,NI38-$C$39),MAX(0,MAX(NI$8:NI38)*-1,NI38-$C$39))))</f>
        <v>8.3033689658513197</v>
      </c>
      <c r="NJ39" s="260">
        <f>IF(PB38=0,MIN('Drive Train'!$F$35-FT38*$C$19*'Drive Train'!$F$39,NJ38+$C$39)-$C$7,IF(LR38-1&lt;=0,0,IF($C$37=Motors!$C$29,MAX(MAX(NJ$8:NJ38)*-1,NJ38-$C$39),MAX(0,MAX(NJ$8:NJ38)*-1,NJ38-$C$39))))</f>
        <v>9.3590052308612499</v>
      </c>
      <c r="NK39" s="260">
        <f>IF(PC38=0,MIN('Drive Train'!$F$35-FU38*$C$19*'Drive Train'!$F$39,NK38+$C$39)-$C$7,IF(LS38-1&lt;=0,0,IF($C$37=Motors!$C$29,MAX(MAX(NK$8:NK38)*-1,NK38-$C$39),MAX(0,MAX(NK$8:NK38)*-1,NK38-$C$39))))</f>
        <v>10.443357915449486</v>
      </c>
      <c r="NL39" s="260">
        <f>IF(PD38=0,MIN('Drive Train'!$F$35-FV38*$C$19*'Drive Train'!$F$39,NL38+$C$39)-$C$7,IF(LT38-1&lt;=0,0,IF($C$37=Motors!$C$29,MAX(MAX(NL$8:NL38)*-1,NL38-$C$39),MAX(0,MAX(NL$8:NL38)*-1,NL38-$C$39))))</f>
        <v>11.27528480893451</v>
      </c>
      <c r="NM39" s="260">
        <f>IF(PE38=0,MIN('Drive Train'!$F$35-FW38*$C$19*'Drive Train'!$F$39,NM38+$C$39)-$C$7,IF(LU38-1&lt;=0,0,IF($C$37=Motors!$C$29,MAX(MAX(NM$8:NM38)*-1,NM38-$C$39),MAX(0,MAX(NM$8:NM38)*-1,NM38-$C$39))))</f>
        <v>11.735076259195633</v>
      </c>
      <c r="NN39" s="260">
        <f>IF(PF38=0,MIN('Drive Train'!$F$35-FX38*$C$19*'Drive Train'!$F$39,NN38+$C$39)-$C$7,IF(LV38-1&lt;=0,0,IF($C$37=Motors!$C$29,MAX(MAX(NN$8:NN38)*-1,NN38-$C$39),MAX(0,MAX(NN$8:NN38)*-1,NN38-$C$39))))</f>
        <v>11.927366247266708</v>
      </c>
      <c r="NO39" s="260">
        <f>IF(PG38=0,MIN('Drive Train'!$F$35-FY38*$C$19*'Drive Train'!$F$39,NO38+$C$39)-$C$7,IF(LW38-1&lt;=0,0,IF($C$37=Motors!$C$29,MAX(MAX(NO$8:NO38)*-1,NO38-$C$39),MAX(0,MAX(NO$8:NO38)*-1,NO38-$C$39))))</f>
        <v>11.988219214976947</v>
      </c>
      <c r="NP39" s="260">
        <f>IF(PH38=0,MIN('Drive Train'!$F$35-FZ38*$C$19*'Drive Train'!$F$39,NP38+$C$39)-$C$7,IF(LX38-1&lt;=0,0,IF($C$37=Motors!$C$29,MAX(MAX(NP$8:NP38)*-1,NP38-$C$39),MAX(0,MAX(NP$8:NP38)*-1,NP38-$C$39))))</f>
        <v>12.003922270600377</v>
      </c>
      <c r="NQ39" s="260">
        <f>IF(PI38=0,MIN('Drive Train'!$F$35-GA38*$C$19*'Drive Train'!$F$39,NQ38+$C$39)-$C$7,IF(LY38-1&lt;=0,0,IF($C$37=Motors!$C$29,MAX(MAX(NQ$8:NQ38)*-1,NQ38-$C$39),MAX(0,MAX(NQ$8:NQ38)*-1,NQ38-$C$39))))</f>
        <v>12.007103854929118</v>
      </c>
      <c r="NR39" s="260">
        <f>IF(PJ38=0,MIN('Drive Train'!$F$35-GB38*$C$19*'Drive Train'!$F$39,NR38+$C$39)-$C$7,IF(LZ38-1&lt;=0,0,IF($C$37=Motors!$C$29,MAX(MAX(NR$8:NR38)*-1,NR38-$C$39),MAX(0,MAX(NR$8:NR38)*-1,NR38-$C$39))))</f>
        <v>11.121014683466736</v>
      </c>
      <c r="NS39" s="260">
        <f>IF(PK38=0,MIN('Drive Train'!$F$35-GC38*$C$19*'Drive Train'!$F$39,NS38+$C$39)-$C$7,IF(MA38-1&lt;=0,0,IF($C$37=Motors!$C$29,MAX(MAX(NS$8:NS38)*-1,NS38-$C$39),MAX(0,MAX(NS$8:NS38)*-1,NS38-$C$39))))</f>
        <v>10.921772293975296</v>
      </c>
      <c r="NT39" s="260">
        <f>IF(PL38=0,MIN('Drive Train'!$F$35-GD38*$C$19*'Drive Train'!$F$39,NT38+$C$39)-$C$7,IF(MB38-1&lt;=0,0,IF($C$37=Motors!$C$29,MAX(MAX(NT$8:NT38)*-1,NT38-$C$39),MAX(0,MAX(NT$8:NT38)*-1,NT38-$C$39))))</f>
        <v>11.526188549179547</v>
      </c>
      <c r="NU39" s="260">
        <f>IF(PM38=0,MIN('Drive Train'!$F$35-GE38*$C$19*'Drive Train'!$F$39,NU38+$C$39)-$C$7,IF(MC38-1&lt;=0,0,IF($C$37=Motors!$C$29,MAX(MAX(NU$8:NU38)*-1,NU38-$C$39),MAX(0,MAX(NU$8:NU38)*-1,NU38-$C$39))))</f>
        <v>11.737187684912207</v>
      </c>
      <c r="NV39" s="260">
        <f>IF(PN38=0,MIN('Drive Train'!$F$35-GF38*$C$19*'Drive Train'!$F$39,NV38+$C$39)-$C$7,IF(MD38-1&lt;=0,0,IF($C$37=Motors!$C$29,MAX(MAX(NV$8:NV38)*-1,NV38-$C$39),MAX(0,MAX(NV$8:NV38)*-1,NV38-$C$39))))</f>
        <v>11.820097240641239</v>
      </c>
      <c r="NW39" s="260">
        <f>IF(PO38=0,MIN('Drive Train'!$F$35-GG38*$C$19*'Drive Train'!$F$39,NW38+$C$39)-$C$7,IF(ME38-1&lt;=0,0,IF($C$37=Motors!$C$29,MAX(MAX(NW$8:NW38)*-1,NW38-$C$39),MAX(0,MAX(NW$8:NW38)*-1,NW38-$C$39))))</f>
        <v>11.85992207365245</v>
      </c>
      <c r="NX39" s="260">
        <f>IF(PP38=0,MIN('Drive Train'!$F$35-GH38*$C$19*'Drive Train'!$F$39,NX38+$C$39)-$C$7,IF(MF38-1&lt;=0,0,IF($C$37=Motors!$C$29,MAX(MAX(NX$8:NX38)*-1,NX38-$C$39),MAX(0,MAX(NX$8:NX38)*-1,NX38-$C$39))))</f>
        <v>11.881037401174886</v>
      </c>
      <c r="NY39" s="260">
        <f>IF(PQ38=0,MIN('Drive Train'!$F$35-GI38*$C$19*'Drive Train'!$F$39,NY38+$C$39)-$C$7,IF(MG38-1&lt;=0,0,IF($C$37=Motors!$C$29,MAX(MAX(NY$8:NY38)*-1,NY38-$C$39),MAX(0,MAX(NY$8:NY38)*-1,NY38-$C$39))))</f>
        <v>11.893235547860794</v>
      </c>
      <c r="NZ39" s="260">
        <f>IF(PR38=0,MIN('Drive Train'!$F$35-GJ38*$C$19*'Drive Train'!$F$39,NZ38+$C$39)-$C$7,IF(MH38-1&lt;=0,0,IF($C$37=Motors!$C$29,MAX(MAX(NZ$8:NZ38)*-1,NZ38-$C$39),MAX(0,MAX(NZ$8:NZ38)*-1,NZ38-$C$39))))</f>
        <v>11.900046367165842</v>
      </c>
      <c r="OA39" s="260">
        <f>IF(PS38=0,MIN('Drive Train'!$F$35-GK38*$C$19*'Drive Train'!$F$39,OA38+$C$39)-$C$7,IF(MI38-1&lt;=0,0,IF($C$37=Motors!$C$29,MAX(MAX(OA$8:OA38)*-1,OA38-$C$39),MAX(0,MAX(OA$8:OA38)*-1,OA38-$C$39))))</f>
        <v>11.901558365729372</v>
      </c>
      <c r="OB39" s="61">
        <f t="shared" si="212"/>
        <v>1.2400000000000004</v>
      </c>
      <c r="OC39" s="260">
        <f>'Drive Train'!$F$35-(FQ39*$C$13)*$C$19*'Drive Train'!$F$39</f>
        <v>12.173980528081932</v>
      </c>
      <c r="OD39" s="260">
        <f>'Drive Train'!$F$35-(FR39*$C$13)*$C$19*'Drive Train'!$F$39</f>
        <v>8.9836391500719444</v>
      </c>
      <c r="OE39" s="260">
        <f>'Drive Train'!$F$35-(FS39*$C$13)*$C$19*'Drive Train'!$F$39</f>
        <v>9.4933626984040771</v>
      </c>
      <c r="OF39" s="260">
        <f>'Drive Train'!$F$35-(FT39*$C$13)*$C$19*'Drive Train'!$F$39</f>
        <v>10.31419269909947</v>
      </c>
      <c r="OG39" s="260">
        <f>'Drive Train'!$F$35-(FU39*$C$13)*$C$19*'Drive Train'!$F$39</f>
        <v>11.132440891366436</v>
      </c>
      <c r="OH39" s="260">
        <f>'Drive Train'!$F$35-(FV39*$C$13)*$C$19*'Drive Train'!$F$39</f>
        <v>11.740510819920603</v>
      </c>
      <c r="OI39" s="260">
        <f>'Drive Train'!$F$35-(FW39*$C$13)*$C$19*'Drive Train'!$F$39</f>
        <v>12.062569987339202</v>
      </c>
      <c r="OJ39" s="260">
        <f>'Drive Train'!$F$35-(FX39*$C$13)*$C$19*'Drive Train'!$F$39</f>
        <v>12.190791058284024</v>
      </c>
      <c r="OK39" s="260">
        <f>'Drive Train'!$F$35-(FY39*$C$13)*$C$19*'Drive Train'!$F$39</f>
        <v>12.229300356497996</v>
      </c>
      <c r="OL39" s="260">
        <f>'Drive Train'!$F$35-(FZ39*$C$13)*$C$19*'Drive Train'!$F$39</f>
        <v>12.238679012890469</v>
      </c>
      <c r="OM39" s="260">
        <f>'Drive Train'!$F$35-(GA39*$C$13)*$C$19*'Drive Train'!$F$39</f>
        <v>12.240459598244817</v>
      </c>
      <c r="ON39" s="260">
        <f>'Drive Train'!$F$35-(GB39*$C$13)*$C$19*'Drive Train'!$F$39</f>
        <v>11.590761704969328</v>
      </c>
      <c r="OO39" s="260">
        <f>'Drive Train'!$F$35-(GC39*$C$13)*$C$19*'Drive Train'!$F$39</f>
        <v>11.444700779206398</v>
      </c>
      <c r="OP39" s="260">
        <f>'Drive Train'!$F$35-(GD39*$C$13)*$C$19*'Drive Train'!$F$39</f>
        <v>11.93458901987519</v>
      </c>
      <c r="OQ39" s="260">
        <f>'Drive Train'!$F$35-(GE39*$C$13)*$C$19*'Drive Train'!$F$39</f>
        <v>12.069787388796776</v>
      </c>
      <c r="OR39" s="260">
        <f>'Drive Train'!$F$35-(GF39*$C$13)*$C$19*'Drive Train'!$F$39</f>
        <v>12.122477409927082</v>
      </c>
      <c r="OS39" s="260">
        <f>'Drive Train'!$F$35-(GG39*$C$13)*$C$19*'Drive Train'!$F$39</f>
        <v>12.147697716177092</v>
      </c>
      <c r="OT39" s="260">
        <f>'Drive Train'!$F$35-(GH39*$C$13)*$C$19*'Drive Train'!$F$39</f>
        <v>12.161046058361118</v>
      </c>
      <c r="OU39" s="260">
        <f>'Drive Train'!$F$35-(GI39*$C$13)*$C$19*'Drive Train'!$F$39</f>
        <v>12.168749800318714</v>
      </c>
      <c r="OV39" s="260">
        <f>'Drive Train'!$F$35-(GJ39*$C$13)*$C$19*'Drive Train'!$F$39</f>
        <v>12.173048784856435</v>
      </c>
      <c r="OW39" s="260">
        <f>'Drive Train'!$F$35-(GK39*$C$13)*$C$19*'Drive Train'!$F$39</f>
        <v>12.174002924758421</v>
      </c>
      <c r="OX39" s="61">
        <f t="shared" si="213"/>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7">
        <f t="shared" si="214"/>
        <v>1.2400000000000004</v>
      </c>
      <c r="PU39" s="57">
        <f t="shared" si="215"/>
        <v>10.978016186963661</v>
      </c>
      <c r="PV39" s="57">
        <f t="shared" si="216"/>
        <v>6.4463636304968626</v>
      </c>
      <c r="PW39" s="57">
        <f t="shared" si="217"/>
        <v>8.6807250862784464</v>
      </c>
      <c r="PX39" s="57">
        <f t="shared" si="218"/>
        <v>10.304521811842816</v>
      </c>
      <c r="PY39" s="57">
        <f t="shared" si="219"/>
        <v>11.271556281585191</v>
      </c>
      <c r="PZ39" s="57">
        <f t="shared" si="220"/>
        <v>11.593453234024839</v>
      </c>
      <c r="QA39" s="57">
        <f t="shared" si="221"/>
        <v>11.354591515931762</v>
      </c>
      <c r="QB39" s="57">
        <f t="shared" si="222"/>
        <v>10.84922971439798</v>
      </c>
      <c r="QC39" s="57">
        <f t="shared" si="223"/>
        <v>10.188412337435235</v>
      </c>
      <c r="QD39" s="57">
        <f t="shared" si="224"/>
        <v>9.5277498503578126</v>
      </c>
      <c r="QE39" s="57">
        <f t="shared" si="225"/>
        <v>8.9068890180389086</v>
      </c>
      <c r="QF39" s="57">
        <f t="shared" si="226"/>
        <v>5.9295308525530492</v>
      </c>
      <c r="QG39" s="57">
        <f t="shared" si="227"/>
        <v>7.2619797531514729</v>
      </c>
      <c r="QH39" s="57">
        <f t="shared" si="228"/>
        <v>8.4477387645139359</v>
      </c>
      <c r="QI39" s="57">
        <f t="shared" si="229"/>
        <v>9.292970127315364</v>
      </c>
      <c r="QJ39" s="57">
        <f t="shared" si="230"/>
        <v>9.8843458175598045</v>
      </c>
      <c r="QK39" s="57">
        <f t="shared" si="231"/>
        <v>10.303529879800129</v>
      </c>
      <c r="QL39" s="57">
        <f t="shared" si="232"/>
        <v>10.597812488210955</v>
      </c>
      <c r="QM39" s="57">
        <f t="shared" si="233"/>
        <v>10.804791814159369</v>
      </c>
      <c r="QN39" s="57">
        <f t="shared" si="234"/>
        <v>10.939229360814732</v>
      </c>
      <c r="QO39" s="57">
        <f t="shared" si="235"/>
        <v>10.975720642381784</v>
      </c>
      <c r="QP39" s="61">
        <f t="shared" si="236"/>
        <v>1.2400000000000004</v>
      </c>
      <c r="QQ39" s="57">
        <f>MIN(FQ39,$C$16)*$C$17*1000/60/60/$C$21</f>
        <v>5.5923676907445048E-2</v>
      </c>
      <c r="QR39" s="57">
        <f>MIN(FR39,$C$16)*$C$17*1000/60/60/$C$21</f>
        <v>0.8453053126319956</v>
      </c>
      <c r="QS39" s="57">
        <f>MIN(FS39,$C$16)*$C$17*1000/60/60/$C$21</f>
        <v>0.71918513905962334</v>
      </c>
      <c r="QT39" s="57">
        <f>MIN(FT39,$C$16)*$C$17*1000/60/60/$C$21</f>
        <v>0.51608833786248032</v>
      </c>
      <c r="QU39" s="57">
        <f>MIN(FU39,$C$16)*$C$17*1000/60/60/$C$21</f>
        <v>0.31363034985768329</v>
      </c>
      <c r="QV39" s="57">
        <f>MIN(FV39,$C$16)*$C$17*1000/60/60/$C$21</f>
        <v>0.163176471114336</v>
      </c>
      <c r="QW39" s="57">
        <f>MIN(FW39,$C$16)*$C$17*1000/60/60/$C$21</f>
        <v>8.3489828760231977E-2</v>
      </c>
      <c r="QX39" s="57">
        <f>MIN(FX39,$C$16)*$C$17*1000/60/60/$C$21</f>
        <v>5.1764271296563143E-2</v>
      </c>
      <c r="QY39" s="57">
        <f>MIN(FY39,$C$16)*$C$17*1000/60/60/$C$21</f>
        <v>4.2235970336584959E-2</v>
      </c>
      <c r="QZ39" s="57">
        <f>MIN(FZ39,$C$16)*$C$17*1000/60/60/$C$21</f>
        <v>3.99154227064734E-2</v>
      </c>
      <c r="RA39" s="57">
        <f>MIN(GA39,$C$16)*$C$17*1000/60/60/$C$21</f>
        <v>3.9474855001321071E-2</v>
      </c>
      <c r="RB39" s="57">
        <f>MIN(GB39,$C$16)*$C$17*1000/60/60/$C$21</f>
        <v>0.20022868192892754</v>
      </c>
      <c r="RC39" s="57">
        <f>MIN(GC39,$C$16)*$C$17*1000/60/60/$C$21</f>
        <v>0.23636832933120724</v>
      </c>
      <c r="RD39" s="57">
        <f>MIN(GD39,$C$16)*$C$17*1000/60/60/$C$21</f>
        <v>0.11515597776067811</v>
      </c>
      <c r="RE39" s="57">
        <f>MIN(GE39,$C$16)*$C$17*1000/60/60/$C$21</f>
        <v>8.1704037368900306E-2</v>
      </c>
      <c r="RF39" s="57">
        <f>MIN(GF39,$C$16)*$C$17*1000/60/60/$C$21</f>
        <v>6.8667020279479407E-2</v>
      </c>
      <c r="RG39" s="57">
        <f>MIN(GG39,$C$16)*$C$17*1000/60/60/$C$21</f>
        <v>6.2426795725978937E-2</v>
      </c>
      <c r="RH39" s="57">
        <f>MIN(GH39,$C$16)*$C$17*1000/60/60/$C$21</f>
        <v>5.9124034378849957E-2</v>
      </c>
      <c r="RI39" s="57">
        <f>MIN(GI39,$C$16)*$C$17*1000/60/60/$C$21</f>
        <v>5.721790844837616E-2</v>
      </c>
      <c r="RJ39" s="57">
        <f>MIN(GJ39,$C$16)*$C$17*1000/60/60/$C$21</f>
        <v>5.6154216810317785E-2</v>
      </c>
      <c r="RK39" s="57">
        <f>MIN(GK39,$C$16)*$C$17*1000/60/60/$C$21</f>
        <v>5.5918135329592999E-2</v>
      </c>
      <c r="RL39" s="61">
        <f t="shared" si="237"/>
        <v>1.2400000000000004</v>
      </c>
      <c r="RM39" s="2">
        <f>IF(AND(LO39&gt;=LO$6*'Drive Train'!$AA$52,LO39&lt;=LO$6*'Drive Train'!$AA$53,KS39=0,JW39=0,EU39&gt;0),$C$17,0)</f>
        <v>0</v>
      </c>
      <c r="RN39" s="2">
        <f>IF(AND(LP39&gt;=LP$6*'Drive Train'!$AA$52,LP39&lt;=LP$6*'Drive Train'!$AA$53,KT39=0,JX39=0,EV39&gt;0),$C$17,0)</f>
        <v>0.04</v>
      </c>
      <c r="RO39" s="2">
        <f>IF(AND(LQ39&gt;=LQ$6*'Drive Train'!$AA$52,LQ39&lt;=LQ$6*'Drive Train'!$AA$53,KU39=0,JY39=0,EW39&gt;0),$C$17,0)</f>
        <v>0.04</v>
      </c>
      <c r="RP39" s="2">
        <f>IF(AND(LR39&gt;=LR$6*'Drive Train'!$AA$52,LR39&lt;=LR$6*'Drive Train'!$AA$53,KV39=0,JZ39=0,EX39&gt;0),$C$17,0)</f>
        <v>0.04</v>
      </c>
      <c r="RQ39" s="2">
        <f>IF(AND(LS39&gt;=LS$6*'Drive Train'!$AA$52,LS39&lt;=LS$6*'Drive Train'!$AA$53,KW39=0,KA39=0,EY39&gt;0),$C$17,0)</f>
        <v>0.04</v>
      </c>
      <c r="RR39" s="2">
        <f>IF(AND(LT39&gt;=LT$6*'Drive Train'!$AA$52,LT39&lt;=LT$6*'Drive Train'!$AA$53,KX39=0,KB39=0,EZ39&gt;0),$C$17,0)</f>
        <v>0.04</v>
      </c>
      <c r="RS39" s="2">
        <f>IF(AND(LU39&gt;=LU$6*'Drive Train'!$AA$52,LU39&lt;=LU$6*'Drive Train'!$AA$53,KY39=0,KC39=0,FA39&gt;0),$C$17,0)</f>
        <v>0.04</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0.04</v>
      </c>
      <c r="SF39" s="2">
        <f>IF(AND(MH39&gt;=MH$6*'Drive Train'!$AA$52,MH39&lt;=MH$6*'Drive Train'!$AA$53,LL39=0,KP39=0,FN39&gt;0),$C$17,0)</f>
        <v>0</v>
      </c>
      <c r="SG39" s="2">
        <f>IF(AND(MI39&gt;=MI$6*'Drive Train'!$AA$52,MI39&lt;=MI$6*'Drive Train'!$AA$53,LM39=0,KQ39=0,FO39&gt;0),$C$17,0)</f>
        <v>0</v>
      </c>
      <c r="SH39" s="61">
        <f t="shared" si="238"/>
        <v>1.2400000000000004</v>
      </c>
      <c r="SI39" s="2">
        <f>IF(AND(EU39&lt;0,KS39=0,LO39&gt;=LO$6*'Drive Train'!$AA$52,LO39&lt;=LO$6*'Drive Train'!$AA$53,OY39=1,JW39=0),$C$17,0)</f>
        <v>0</v>
      </c>
      <c r="SJ39" s="2">
        <f>IF(AND(EV39&lt;0,KT39=0,LP39&gt;=LP$6*'Drive Train'!$AA$52,LP39&lt;=LP$6*'Drive Train'!$AA$53,OZ39=1,JX39=0),$C$17,0)</f>
        <v>0</v>
      </c>
      <c r="SK39" s="2">
        <f>IF(AND(EW39&lt;0,KU39=0,LQ39&gt;=LQ$6*'Drive Train'!$AA$52,LQ39&lt;=LQ$6*'Drive Train'!$AA$53,PA39=1,JY39=0),$C$17,0)</f>
        <v>0</v>
      </c>
      <c r="SL39" s="2">
        <f>IF(AND(EX39&lt;0,KV39=0,LR39&gt;=LR$6*'Drive Train'!$AA$52,LR39&lt;=LR$6*'Drive Train'!$AA$53,PB39=1,JZ39=0),$C$17,0)</f>
        <v>0</v>
      </c>
      <c r="SM39" s="2">
        <f>IF(AND(EY39&lt;0,KW39=0,LS39&gt;=LS$6*'Drive Train'!$AA$52,LS39&lt;=LS$6*'Drive Train'!$AA$53,PC39=1,KA39=0),$C$17,0)</f>
        <v>0</v>
      </c>
      <c r="SN39" s="2">
        <f>IF(AND(EZ39&lt;0,KX39=0,LT39&gt;=LT$6*'Drive Train'!$AA$52,LT39&lt;=LT$6*'Drive Train'!$AA$53,PD39=1,KB39=0),$C$17,0)</f>
        <v>0</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v>
      </c>
      <c r="TC39" s="2">
        <f>IF(AND(FO39&lt;0,LM39=0,MI39&gt;=MI$6*'Drive Train'!$AA$52,MI39&lt;=MI$6*'Drive Train'!$AA$53,PS39=1,KQ39=0),$C$17,0)</f>
        <v>0</v>
      </c>
      <c r="TD39" s="148">
        <f t="shared" si="239"/>
        <v>1.2400000000000004</v>
      </c>
    </row>
    <row r="40" spans="1:524" x14ac:dyDescent="0.2">
      <c r="B40" s="3" t="s">
        <v>218</v>
      </c>
      <c r="C40" s="2">
        <f>'Drive Train'!AA51</f>
        <v>0.15</v>
      </c>
      <c r="E40" s="6"/>
      <c r="K40" s="57"/>
      <c r="R40" s="63">
        <f t="shared" si="114"/>
        <v>1.2800000000000005</v>
      </c>
      <c r="S40" s="2">
        <f>NG40/'Drive Train'!$F$35</f>
        <v>0.96118070194429384</v>
      </c>
      <c r="T40" s="2">
        <f>NH40/'Drive Train'!$F$35</f>
        <v>0.61813324194321972</v>
      </c>
      <c r="U40" s="2">
        <f>NI40/'Drive Train'!$F$35</f>
        <v>0.67294222563484696</v>
      </c>
      <c r="V40" s="2">
        <f>NJ40/'Drive Train'!$F$35</f>
        <v>0.76120351603220104</v>
      </c>
      <c r="W40" s="2">
        <f>NK40/'Drive Train'!$F$35</f>
        <v>0.84918719262004694</v>
      </c>
      <c r="X40" s="2">
        <f>NL40/'Drive Train'!$F$35</f>
        <v>0.91457105590544108</v>
      </c>
      <c r="Y40" s="2">
        <f>NM40/'Drive Train'!$F$35</f>
        <v>0.94920107390744113</v>
      </c>
      <c r="Z40" s="2">
        <f>NN40/'Drive Train'!$F$35</f>
        <v>0.96298828583699181</v>
      </c>
      <c r="AA40" s="2">
        <f>NO40/'Drive Train'!$F$35</f>
        <v>0.96712907059118236</v>
      </c>
      <c r="AB40" s="2">
        <f>NP40/'Drive Train'!$F$35</f>
        <v>0.96813752826779231</v>
      </c>
      <c r="AC40" s="2">
        <f>NQ40/'Drive Train'!$F$35</f>
        <v>0.96832898905858233</v>
      </c>
      <c r="AD40" s="2">
        <f>NR40/'Drive Train'!$F$35</f>
        <v>0.89846900053433632</v>
      </c>
      <c r="AE40" s="2">
        <f>NS40/'Drive Train'!$F$35</f>
        <v>0.88276352464584917</v>
      </c>
      <c r="AF40" s="2">
        <f>NT40/'Drive Train'!$F$35</f>
        <v>0.93543967955647189</v>
      </c>
      <c r="AG40" s="2">
        <f>NU40/'Drive Train'!$F$35</f>
        <v>0.94997713858029842</v>
      </c>
      <c r="AH40" s="2">
        <f>NV40/'Drive Train'!$F$35</f>
        <v>0.95564273225022389</v>
      </c>
      <c r="AI40" s="2">
        <f>NW40/'Drive Train'!$F$35</f>
        <v>0.95835459313732163</v>
      </c>
      <c r="AJ40" s="2">
        <f>NX40/'Drive Train'!$F$35</f>
        <v>0.95978989874850718</v>
      </c>
      <c r="AK40" s="2">
        <f>NY40/'Drive Train'!$F$35</f>
        <v>0.96061825809878654</v>
      </c>
      <c r="AL40" s="2">
        <f>NZ40/'Drive Train'!$F$35</f>
        <v>0.96108051450069198</v>
      </c>
      <c r="AM40" s="2">
        <f>OA40/'Drive Train'!$F$35</f>
        <v>0.96118311018907743</v>
      </c>
      <c r="AN40" s="61">
        <f t="shared" si="115"/>
        <v>1.2800000000000005</v>
      </c>
      <c r="AO40" s="46">
        <f>LO40*12*60/(PI() * 'Drive Train'!$F$15)/S$6*ABS(S40)</f>
        <v>4603.2509794018224</v>
      </c>
      <c r="AP40" s="46">
        <f>LP40*12*60/(PI() * 'Drive Train'!$F$15)/T$6*ABS(T40)</f>
        <v>709.61032737612732</v>
      </c>
      <c r="AQ40" s="46">
        <f>LQ40*12*60/(PI() * 'Drive Train'!$F$15)/U$6*ABS(U40)</f>
        <v>1445.0248254605262</v>
      </c>
      <c r="AR40" s="46">
        <f>LR40*12*60/(PI() * 'Drive Train'!$F$15)/V$6*ABS(V40)</f>
        <v>2404.5571378038853</v>
      </c>
      <c r="AS40" s="46">
        <f>LS40*12*60/(PI() * 'Drive Train'!$F$15)/W$6*ABS(W40)</f>
        <v>3376.179207286923</v>
      </c>
      <c r="AT40" s="46">
        <f>LT40*12*60/(PI() * 'Drive Train'!$F$15)/X$6*ABS(X40)</f>
        <v>4097.9029535652171</v>
      </c>
      <c r="AU40" s="46">
        <f>LU40*12*60/(PI() * 'Drive Train'!$F$15)/Y$6*ABS(Y40)</f>
        <v>4475.1831789490116</v>
      </c>
      <c r="AV40" s="46">
        <f>LV40*12*60/(PI() * 'Drive Train'!$F$15)/Z$6*ABS(Z40)</f>
        <v>4622.3269031779218</v>
      </c>
      <c r="AW40" s="46">
        <f>LW40*12*60/(PI() * 'Drive Train'!$F$15)/AA$6*ABS(AA40)</f>
        <v>4665.4763625179821</v>
      </c>
      <c r="AX40" s="46">
        <f>LX40*12*60/(PI() * 'Drive Train'!$F$15)/AB$6*ABS(AB40)</f>
        <v>4675.70729967222</v>
      </c>
      <c r="AY40" s="46">
        <f>LY40*12*60/(PI() * 'Drive Train'!$F$15)/AC$6*ABS(AC40)</f>
        <v>4677.5931391536005</v>
      </c>
      <c r="AZ40" s="46">
        <f>LZ40*12*60/(PI() * 'Drive Train'!$F$15)/AD$6*ABS(AD40)</f>
        <v>3148.8713254697436</v>
      </c>
      <c r="BA40" s="46">
        <f>MA40*12*60/(PI() * 'Drive Train'!$F$15)/AE$6*ABS(AE40)</f>
        <v>3789.0548953021266</v>
      </c>
      <c r="BB40" s="46">
        <f>MB40*12*60/(PI() * 'Drive Train'!$F$15)/AF$6*ABS(AF40)</f>
        <v>4334.7506356831873</v>
      </c>
      <c r="BC40" s="46">
        <f>MC40*12*60/(PI() * 'Drive Train'!$F$15)/AG$6*ABS(AG40)</f>
        <v>4486.5536133804535</v>
      </c>
      <c r="BD40" s="46">
        <f>MD40*12*60/(PI() * 'Drive Train'!$F$15)/AH$6*ABS(AH40)</f>
        <v>4545.6001884170419</v>
      </c>
      <c r="BE40" s="46">
        <f>ME40*12*60/(PI() * 'Drive Train'!$F$15)/AI$6*ABS(AI40)</f>
        <v>4573.8391761565717</v>
      </c>
      <c r="BF40" s="46">
        <f>MF40*12*60/(PI() * 'Drive Train'!$F$15)/AJ$6*ABS(AJ40)</f>
        <v>4588.7788195041176</v>
      </c>
      <c r="BG40" s="46">
        <f>MG40*12*60/(PI() * 'Drive Train'!$F$15)/AK$6*ABS(AK40)</f>
        <v>4597.3989151107435</v>
      </c>
      <c r="BH40" s="46">
        <f>MH40*12*60/(PI() * 'Drive Train'!$F$15)/AL$6*ABS(AL40)</f>
        <v>4602.2086089544291</v>
      </c>
      <c r="BI40" s="46">
        <f>MI40*12*60/(PI() * 'Drive Train'!$F$15)/AM$6*ABS(AM40)</f>
        <v>4603.2760349973078</v>
      </c>
      <c r="BJ40" s="61">
        <f t="shared" ref="BJ40:BJ71" si="281">AN40</f>
        <v>1.2800000000000005</v>
      </c>
      <c r="BK40" s="2">
        <f>IF(OR(KS39=1,AND($C$37=Motors!$C$31,OY39=1)),0,IF(NG40=0,-(CG39+$C$15)/($C$14-$C$15)*$C$12,($C$11*S40-AO40)/($C$11*S40)*$C$12*S40))</f>
        <v>0.30773254795210708</v>
      </c>
      <c r="BL40" s="2">
        <f>IF(OR(KT39=1,AND($C$37=Motors!$C$31,OZ39=1)),0,IF(NH40=0,-(CH39+$C$15)/($C$14-$C$15)*$C$12,($C$11*T40-AP40)/($C$11*T40)*$C$12*T40))</f>
        <v>1.2008141814234874</v>
      </c>
      <c r="BM40" s="2">
        <f>IF(OR(KU39=1,AND($C$37=Motors!$C$31,PA39=1)),0,IF(NI40=0,-(CI39+$C$15)/($C$14-$C$15)*$C$12,($C$11*U40-AQ40)/($C$11*U40)*$C$12*U40))</f>
        <v>1.0076291728131133</v>
      </c>
      <c r="BN40" s="2">
        <f>IF(OR(KV39=1,AND($C$37=Motors!$C$31,PB39=1)),0,IF(NJ40=0,-(CJ39+$C$15)/($C$14-$C$15)*$C$12,($C$11*V40-AR40)/($C$11*V40)*$C$12*V40))</f>
        <v>0.79667669986995326</v>
      </c>
      <c r="BO40" s="2">
        <f>IF(OR(KW39=1,AND($C$37=Motors!$C$31,PC39=1)),0,IF(NK40=0,-(CK39+$C$15)/($C$14-$C$15)*$C$12,($C$11*W40-AS40)/($C$11*W40)*$C$12*W40))</f>
        <v>0.57965578825218511</v>
      </c>
      <c r="BP40" s="2">
        <f>IF(OR(KX39=1,AND($C$37=Motors!$C$31,PD39=1)),0,IF(NL40=0,-(CL39+$C$15)/($C$14-$C$15)*$C$12,($C$11*X40-AT40)/($C$11*X40)*$C$12*X40))</f>
        <v>0.41852399003319252</v>
      </c>
      <c r="BQ40" s="2">
        <f>IF(OR(KY39=1,AND($C$37=Motors!$C$31,PE39=1)),0,IF(NM40=0,-(CM39+$C$15)/($C$14-$C$15)*$C$12,($C$11*Y40-AU40)/($C$11*Y40)*$C$12*Y40))</f>
        <v>0.33539859057929788</v>
      </c>
      <c r="BR40" s="2">
        <f>IF(OR(KZ39=1,AND($C$37=Motors!$C$31,PF39=1)),0,IF(NN40=0,-(CN39+$C$15)/($C$14-$C$15)*$C$12,($C$11*Z40-AV40)/($C$11*Z40)*$C$12*Z40))</f>
        <v>0.30366857264585756</v>
      </c>
      <c r="BS40" s="2">
        <f>IF(OR(LA39=1,AND($C$37=Motors!$C$31,PG39=1)),0,IF(NO40=0,-(CO39+$C$15)/($C$14-$C$15)*$C$12,($C$11*AA40-AW40)/($C$11*AA40)*$C$12*AA40))</f>
        <v>0.29460367650865799</v>
      </c>
      <c r="BT40" s="2">
        <f>IF(OR(LB39=1,AND($C$37=Motors!$C$31,PH39=1)),0,IF(NP40=0,-(CP39+$C$15)/($C$14-$C$15)*$C$12,($C$11*AB40-AX40)/($C$11*AB40)*$C$12*AB40))</f>
        <v>0.29251977211137342</v>
      </c>
      <c r="BU40" s="2">
        <f>IF(OR(LC39=1,AND($C$37=Motors!$C$31,PI39=1)),0,IF(NQ40=0,-(CQ39+$C$15)/($C$14-$C$15)*$C$12,($C$11*AC40-AY40)/($C$11*AC40)*$C$12*AC40))</f>
        <v>0.2921493331966733</v>
      </c>
      <c r="BV40" s="2">
        <f>IF(OR(LD39=1,AND($C$37=Motors!$C$31,PJ39=1)),0,IF(NR40=0,-(CR39+$C$15)/($C$14-$C$15)*$C$12,($C$11*AD40-AZ40)/($C$11*AD40)*$C$12*AD40))</f>
        <v>0.80188941281229897</v>
      </c>
      <c r="BW40" s="2">
        <f>IF(OR(LE39=1,AND($C$37=Motors!$C$31,PK39=1)),0,IF(NS40=0,-(CS39+$C$15)/($C$14-$C$15)*$C$12,($C$11*AE40-BA40)/($C$11*AE40)*$C$12*AE40))</f>
        <v>0.47808332493300559</v>
      </c>
      <c r="BX40" s="2">
        <f>IF(OR(LF39=1,AND($C$37=Motors!$C$31,PL39=1)),0,IF(NT40=0,-(CT39+$C$15)/($C$14-$C$15)*$C$12,($C$11*AF40-BB40)/($C$11*AF40)*$C$12*AF40))</f>
        <v>0.36420150747644825</v>
      </c>
      <c r="BY40" s="2">
        <f>IF(OR(LG39=1,AND($C$37=Motors!$C$31,PM39=1)),0,IF(NU40=0,-(CU39+$C$15)/($C$14-$C$15)*$C$12,($C$11*AG40-BC40)/($C$11*AG40)*$C$12*AG40))</f>
        <v>0.33223659797237159</v>
      </c>
      <c r="BZ40" s="2">
        <f>IF(OR(LH39=1,AND($C$37=Motors!$C$31,PN39=1)),0,IF(NV40=0,-(CV39+$C$15)/($C$14-$C$15)*$C$12,($C$11*AH40-BD40)/($C$11*AH40)*$C$12*AH40))</f>
        <v>0.31983020276581164</v>
      </c>
      <c r="CA40" s="2">
        <f>IF(OR(LI39=1,AND($C$37=Motors!$C$31,PO39=1)),0,IF(NW40=0,-(CW39+$C$15)/($C$14-$C$15)*$C$12,($C$11*AI40-BE40)/($C$11*AI40)*$C$12*AI40))</f>
        <v>0.31390248247677127</v>
      </c>
      <c r="CB40" s="2">
        <f>IF(OR(LJ39=1,AND($C$37=Motors!$C$31,PP39=1)),0,IF(NX40=0,-(CX39+$C$15)/($C$14-$C$15)*$C$12,($C$11*AJ40-BF40)/($C$11*AJ40)*$C$12*AJ40))</f>
        <v>0.31076796984256594</v>
      </c>
      <c r="CC40" s="2">
        <f>IF(OR(LK39=1,AND($C$37=Motors!$C$31,PQ39=1)),0,IF(NY40=0,-(CY39+$C$15)/($C$14-$C$15)*$C$12,($C$11*AK40-BG40)/($C$11*AK40)*$C$12*AK40))</f>
        <v>0.30895985249595775</v>
      </c>
      <c r="CD40" s="2">
        <f>IF(OR(LL39=1,AND($C$37=Motors!$C$31,PR39=1)),0,IF(NZ40=0,-(CZ39+$C$15)/($C$14-$C$15)*$C$12,($C$11*AL40-BH40)/($C$11*AL40)*$C$12*AL40))</f>
        <v>0.30795114363626896</v>
      </c>
      <c r="CE40" s="2">
        <f>IF(OR(LM39=1,AND($C$37=Motors!$C$31,PS39=1)),0,IF(OA40=0,-(DA39+$C$15)/($C$14-$C$15)*$C$12,($C$11*AM40-BI40)/($C$11*AM40)*$C$12*AM40))</f>
        <v>0.30772729360279005</v>
      </c>
      <c r="CF40" s="61">
        <f t="shared" ref="CF40:CF71" si="282">BJ40</f>
        <v>1.2800000000000005</v>
      </c>
      <c r="CG40" s="57">
        <f>IF(AND(KS39=1,OY39=1),0,ABS(BK40/$C$12*($C$14-$C$15)+$C$15) *'Drive Train'!$AA$49 + CG39*(1-'Drive Train'!$AA$49))</f>
        <v>19.132108258197238</v>
      </c>
      <c r="CH40" s="57">
        <f>IF(AND(KT39=1,OZ39=1),0,ABS(BL40/$C$12*($C$14-$C$15)+$C$15) *'Drive Train'!$AA$49 + CH39*(1-'Drive Train'!$AA$49))</f>
        <v>66.676661608561588</v>
      </c>
      <c r="CI40" s="57">
        <f>IF(AND(KU39=1,PA39=1),0,ABS(BM40/$C$12*($C$14-$C$15)+$C$15) *'Drive Train'!$AA$49 + CI39*(1-'Drive Train'!$AA$49))</f>
        <v>56.392165092083985</v>
      </c>
      <c r="CJ40" s="57">
        <f>IF(AND(KV39=1,PB39=1),0,ABS(BN40/$C$12*($C$14-$C$15)+$C$15) *'Drive Train'!$AA$49 + CJ39*(1-'Drive Train'!$AA$49))</f>
        <v>45.16179070262033</v>
      </c>
      <c r="CK40" s="57">
        <f>IF(AND(KW39=1,PC39=1),0,ABS(BO40/$C$12*($C$14-$C$15)+$C$15) *'Drive Train'!$AA$49 + CK39*(1-'Drive Train'!$AA$49))</f>
        <v>33.60835378952504</v>
      </c>
      <c r="CL40" s="57">
        <f>IF(AND(KX39=1,PD39=1),0,ABS(BP40/$C$12*($C$14-$C$15)+$C$15) *'Drive Train'!$AA$49 + CL39*(1-'Drive Train'!$AA$49))</f>
        <v>25.030258473551289</v>
      </c>
      <c r="CM40" s="57">
        <f>IF(AND(KY39=1,PE39=1),0,ABS(BQ40/$C$12*($C$14-$C$15)+$C$15) *'Drive Train'!$AA$49 + CM39*(1-'Drive Train'!$AA$49))</f>
        <v>20.604951938308677</v>
      </c>
      <c r="CN40" s="57">
        <f>IF(AND(KZ39=1,PF39=1),0,ABS(BR40/$C$12*($C$14-$C$15)+$C$15) *'Drive Train'!$AA$49 + CN39*(1-'Drive Train'!$AA$49))</f>
        <v>18.915756377785694</v>
      </c>
      <c r="CO40" s="57">
        <f>IF(AND(LA39=1,PG39=1),0,ABS(BS40/$C$12*($C$14-$C$15)+$C$15) *'Drive Train'!$AA$49 + CO39*(1-'Drive Train'!$AA$49))</f>
        <v>18.433172902929797</v>
      </c>
      <c r="CP40" s="57">
        <f>IF(AND(LB39=1,PH39=1),0,ABS(BT40/$C$12*($C$14-$C$15)+$C$15) *'Drive Train'!$AA$49 + CP39*(1-'Drive Train'!$AA$49))</f>
        <v>18.322233096219588</v>
      </c>
      <c r="CQ40" s="57">
        <f>IF(AND(LC39=1,PI39=1),0,ABS(BU40/$C$12*($C$14-$C$15)+$C$15) *'Drive Train'!$AA$49 + CQ39*(1-'Drive Train'!$AA$49))</f>
        <v>18.302512219557336</v>
      </c>
      <c r="CR40" s="57">
        <f>IF(AND(LD39=1,PJ39=1),0,ABS(BV40/$C$12*($C$14-$C$15)+$C$15) *'Drive Train'!$AA$49 + CR39*(1-'Drive Train'!$AA$49))</f>
        <v>45.439297370878819</v>
      </c>
      <c r="CS40" s="57">
        <f>IF(AND(LE39=1,PK39=1),0,ABS(BW40/$C$12*($C$14-$C$15)+$C$15) *'Drive Train'!$AA$49 + CS39*(1-'Drive Train'!$AA$49))</f>
        <v>28.200989870914778</v>
      </c>
      <c r="CT40" s="57">
        <f>IF(AND(LF39=1,PL39=1),0,ABS(BX40/$C$12*($C$14-$C$15)+$C$15) *'Drive Train'!$AA$49 + CT39*(1-'Drive Train'!$AA$49))</f>
        <v>22.138318842003446</v>
      </c>
      <c r="CU40" s="57">
        <f>IF(AND(LG39=1,PM39=1),0,ABS(BY40/$C$12*($C$14-$C$15)+$C$15) *'Drive Train'!$AA$49 + CU39*(1-'Drive Train'!$AA$49))</f>
        <v>20.436618472968995</v>
      </c>
      <c r="CV40" s="57">
        <f>IF(AND(LH39=1,PN39=1),0,ABS(BZ40/$C$12*($C$14-$C$15)+$C$15) *'Drive Train'!$AA$49 + CV39*(1-'Drive Train'!$AA$49))</f>
        <v>19.776145234379101</v>
      </c>
      <c r="CW40" s="57">
        <f>IF(AND(LI39=1,PO39=1),0,ABS(CA40/$C$12*($C$14-$C$15)+$C$15) *'Drive Train'!$AA$49 + CW39*(1-'Drive Train'!$AA$49))</f>
        <v>19.46057406712438</v>
      </c>
      <c r="CX40" s="57">
        <f>IF(AND(LJ39=1,PP39=1),0,ABS(CB40/$C$12*($C$14-$C$15)+$C$15) *'Drive Train'!$AA$49 + CX39*(1-'Drive Train'!$AA$49))</f>
        <v>19.29370353975154</v>
      </c>
      <c r="CY40" s="57">
        <f>IF(AND(LK39=1,PQ39=1),0,ABS(CC40/$C$12*($C$14-$C$15)+$C$15) *'Drive Train'!$AA$49 + CY39*(1-'Drive Train'!$AA$49))</f>
        <v>19.197445674369867</v>
      </c>
      <c r="CZ40" s="57">
        <f>IF(AND(LL39=1,PR39=1),0,ABS(CD40/$C$12*($C$14-$C$15)+$C$15) *'Drive Train'!$AA$49 + CZ39*(1-'Drive Train'!$AA$49))</f>
        <v>19.143745530511744</v>
      </c>
      <c r="DA40" s="57">
        <f>IF(AND(LM39=1,PS39=1),0,ABS(CE40/$C$12*($C$14-$C$15)+$C$15) *'Drive Train'!$AA$49 + DA39*(1-'Drive Train'!$AA$49))</f>
        <v>19.131828534953513</v>
      </c>
      <c r="DB40" s="61">
        <f t="shared" si="116"/>
        <v>1.2800000000000005</v>
      </c>
      <c r="DC40" s="57">
        <f t="shared" ref="DC40:DC71" si="283">MIN(ABS(CG40),S$5) * SIGN(CG40)</f>
        <v>19.132108258197238</v>
      </c>
      <c r="DD40" s="57">
        <f t="shared" ref="DD40:DD71" si="284">MIN(ABS(CH40),T$5) * SIGN(CH40)</f>
        <v>66.676661608561588</v>
      </c>
      <c r="DE40" s="57">
        <f t="shared" ref="DE40:DE71" si="285">MIN(ABS(CI40),U$5) * SIGN(CI40)</f>
        <v>56.392165092083985</v>
      </c>
      <c r="DF40" s="57">
        <f t="shared" ref="DF40:DF71" si="286">MIN(ABS(CJ40),V$5) * SIGN(CJ40)</f>
        <v>45.16179070262033</v>
      </c>
      <c r="DG40" s="57">
        <f t="shared" ref="DG40:DG71" si="287">MIN(ABS(CK40),W$5) * SIGN(CK40)</f>
        <v>33.60835378952504</v>
      </c>
      <c r="DH40" s="57">
        <f t="shared" ref="DH40:DH71" si="288">MIN(ABS(CL40),X$5) * SIGN(CL40)</f>
        <v>25.030258473551289</v>
      </c>
      <c r="DI40" s="57">
        <f t="shared" ref="DI40:DI71" si="289">MIN(ABS(CM40),Y$5) * SIGN(CM40)</f>
        <v>20.604951938308677</v>
      </c>
      <c r="DJ40" s="57">
        <f t="shared" ref="DJ40:DJ71" si="290">MIN(ABS(CN40),Z$5) * SIGN(CN40)</f>
        <v>18.915756377785694</v>
      </c>
      <c r="DK40" s="57">
        <f t="shared" ref="DK40:DK71" si="291">MIN(ABS(CO40),AA$5) * SIGN(CO40)</f>
        <v>18.433172902929797</v>
      </c>
      <c r="DL40" s="57">
        <f t="shared" ref="DL40:DL71" si="292">MIN(ABS(CP40),AB$5) * SIGN(CP40)</f>
        <v>18.322233096219588</v>
      </c>
      <c r="DM40" s="57">
        <f t="shared" ref="DM40:DM71" si="293">MIN(ABS(CQ40),AC$5) * SIGN(CQ40)</f>
        <v>18.302512219557336</v>
      </c>
      <c r="DN40" s="57">
        <f t="shared" ref="DN40:DN71" si="294">MIN(ABS(CR40),AD$5) * SIGN(CR40)</f>
        <v>25</v>
      </c>
      <c r="DO40" s="57">
        <f t="shared" ref="DO40:DO71" si="295">MIN(ABS(CS40),AE$5) * SIGN(CS40)</f>
        <v>28.200989870914778</v>
      </c>
      <c r="DP40" s="57">
        <f t="shared" ref="DP40:DP71" si="296">MIN(ABS(CT40),AF$5) * SIGN(CT40)</f>
        <v>22.138318842003446</v>
      </c>
      <c r="DQ40" s="57">
        <f t="shared" ref="DQ40:DQ71" si="297">MIN(ABS(CU40),AG$5) * SIGN(CU40)</f>
        <v>20.436618472968995</v>
      </c>
      <c r="DR40" s="57">
        <f t="shared" ref="DR40:DR71" si="298">MIN(ABS(CV40),AH$5) * SIGN(CV40)</f>
        <v>19.776145234379101</v>
      </c>
      <c r="DS40" s="57">
        <f t="shared" ref="DS40:DS71" si="299">MIN(ABS(CW40),AI$5) * SIGN(CW40)</f>
        <v>19.46057406712438</v>
      </c>
      <c r="DT40" s="57">
        <f t="shared" ref="DT40:DT71" si="300">MIN(ABS(CX40),AJ$5) * SIGN(CX40)</f>
        <v>19.29370353975154</v>
      </c>
      <c r="DU40" s="57">
        <f t="shared" ref="DU40:DU71" si="301">MIN(ABS(CY40),AK$5) * SIGN(CY40)</f>
        <v>19.197445674369867</v>
      </c>
      <c r="DV40" s="57">
        <f t="shared" ref="DV40:DV71" si="302">MIN(ABS(CZ40),AL$5) * SIGN(CZ40)</f>
        <v>19.143745530511744</v>
      </c>
      <c r="DW40" s="57">
        <f t="shared" ref="DW40:DW71" si="303">MIN(ABS(DA40),AM$5) * SIGN(DA40)</f>
        <v>19.131828534953513</v>
      </c>
      <c r="DX40" s="61">
        <f t="shared" si="117"/>
        <v>1.2800000000000005</v>
      </c>
      <c r="DY40" s="2">
        <f>IF(OY40=0,($C$23/0.4536*IF(ISNA(MK39),'Drive Train'!$F$16,'Drive Train'!$F$17)*4.448*$C$24*S$6)*SIGN(BK40),BK40)</f>
        <v>4.5236871680000004</v>
      </c>
      <c r="DZ40" s="2">
        <f>IF(OZ40=0,($C$23/0.4536*IF(ISNA(ML39),'Drive Train'!$F$16,'Drive Train'!$F$17)*4.448*$C$24*$C$21*T$6)*SIGN(BL40),BL40)</f>
        <v>14.225645600594998</v>
      </c>
      <c r="EA40" s="2">
        <f>IF(PA40=0,($C$23/0.4536*IF(ISNA(MM39),'Drive Train'!$F$16,'Drive Train'!$F$17)*4.448*$C$24*$C$21*U$6)*SIGN(BM40),BM40)</f>
        <v>9.8485238773349995</v>
      </c>
      <c r="EB40" s="2">
        <f>IF(PB40=0,($C$23/0.4536*IF(ISNA(MN39),'Drive Train'!$F$16,'Drive Train'!$F$17)*4.448*$C$24*$C$21*V$6)*SIGN(BN40),BN40)</f>
        <v>7.5312241414914709</v>
      </c>
      <c r="EC40" s="2">
        <f>IF(PC40=0,($C$23/0.4536*IF(ISNA(MO39),'Drive Train'!$F$16,'Drive Train'!$F$17)*4.448*$C$24*$C$21*W$6)*SIGN(BO40),BO40)</f>
        <v>6.0967052573978577</v>
      </c>
      <c r="ED40" s="2">
        <f>IF(PD40=0,($C$23/0.4536*IF(ISNA(MP39),'Drive Train'!$F$16,'Drive Train'!$F$17)*4.448*$C$24*$C$21*X$6)*SIGN(BP40),BP40)</f>
        <v>5.1212324162142009</v>
      </c>
      <c r="EE40" s="2">
        <f>IF(PE40=0,($C$23/0.4536*IF(ISNA(MQ39),'Drive Train'!$F$16,'Drive Train'!$F$17)*4.448*$C$24*$C$21*Y$6)*SIGN(BQ40),BQ40)</f>
        <v>4.4148555312191382</v>
      </c>
      <c r="EF40" s="2">
        <f>IF(PF40=0,($C$23/0.4536*IF(ISNA(MR39),'Drive Train'!$F$16,'Drive Train'!$F$17)*4.448*$C$24*$C$21*Z$6)*SIGN(BR40),BR40)</f>
        <v>3.8797215274349997</v>
      </c>
      <c r="EG40" s="2">
        <f>IF(PG40=0,($C$23/0.4536*IF(ISNA(MS39),'Drive Train'!$F$16,'Drive Train'!$F$17)*4.448*$C$24*$C$21*AA$6)*SIGN(BS40),BS40)</f>
        <v>3.4602921731177019</v>
      </c>
      <c r="EH40" s="2">
        <f>IF(PH40=0,($C$23/0.4536*IF(ISNA(MT39),'Drive Train'!$F$16,'Drive Train'!$F$17)*4.448*$C$24*$C$21*AB$6)*SIGN(BT40),BT40)</f>
        <v>3.1227026928135362</v>
      </c>
      <c r="EI40" s="2">
        <f>IF(PI40=0,($C$23/0.4536*IF(ISNA(MU39),'Drive Train'!$F$16,'Drive Train'!$F$17)*4.448*$C$24*$C$21*AC$6)*SIGN(BU40),BU40)</f>
        <v>2.8451291201189992</v>
      </c>
      <c r="EJ40" s="2">
        <f>IF(PJ40=0,($C$23/0.4536*IF(ISNA(MV39),'Drive Train'!$F$16,'Drive Train'!$F$17)*4.448*$C$24*$C$21*AD$6)*SIGN(BV40),BV40)</f>
        <v>3.9831807681666</v>
      </c>
      <c r="EK40" s="2">
        <f>IF(PK40=0,($C$23/0.4536*IF(ISNA(MW39),'Drive Train'!$F$16,'Drive Train'!$F$17)*4.448*$C$24*$C$21*AE$6)*SIGN(BW40),BW40)</f>
        <v>3.9831807681666</v>
      </c>
      <c r="EL40" s="2">
        <f>IF(PL40=0,($C$23/0.4536*IF(ISNA(MX39),'Drive Train'!$F$16,'Drive Train'!$F$17)*4.448*$C$24*$C$21*AF$6)*SIGN(BX40),BX40)</f>
        <v>3.9831807681666</v>
      </c>
      <c r="EM40" s="2">
        <f>IF(PM40=0,($C$23/0.4536*IF(ISNA(MY39),'Drive Train'!$F$16,'Drive Train'!$F$17)*4.448*$C$24*$C$21*AG$6)*SIGN(BY40),BY40)</f>
        <v>3.9831807681666</v>
      </c>
      <c r="EN40" s="2">
        <f>IF(PN40=0,($C$23/0.4536*IF(ISNA(MZ39),'Drive Train'!$F$16,'Drive Train'!$F$17)*4.448*$C$24*$C$21*AH$6)*SIGN(BZ40),BZ40)</f>
        <v>3.9831807681666</v>
      </c>
      <c r="EO40" s="2">
        <f>IF(PO40=0,($C$23/0.4536*IF(ISNA(NA39),'Drive Train'!$F$16,'Drive Train'!$F$17)*4.448*$C$24*$C$21*AI$6)*SIGN(CA40),CA40)</f>
        <v>3.9831807681666</v>
      </c>
      <c r="EP40" s="2">
        <f>IF(PP40=0,($C$23/0.4536*IF(ISNA(NB39),'Drive Train'!$F$16,'Drive Train'!$F$17)*4.448*$C$24*$C$21*AJ$6)*SIGN(CB40),CB40)</f>
        <v>3.9831807681666</v>
      </c>
      <c r="EQ40" s="2">
        <f>IF(PQ40=0,($C$23/0.4536*IF(ISNA(NC39),'Drive Train'!$F$16,'Drive Train'!$F$17)*4.448*$C$24*$C$21*AK$6)*SIGN(CC40),CC40)</f>
        <v>3.9831807681666</v>
      </c>
      <c r="ER40" s="2">
        <f>IF(PR40=0,($C$23/0.4536*IF(ISNA(ND39),'Drive Train'!$F$16,'Drive Train'!$F$17)*4.448*$C$24*$C$21*AL$6)*SIGN(CD40),CD40)</f>
        <v>3.9831807681666</v>
      </c>
      <c r="ES40" s="2">
        <f>IF(PS40=0,($C$23/0.4536*IF(ISNA(NE39),'Drive Train'!$F$16,'Drive Train'!$F$17)*4.448*$C$24*$C$21*AM$6)*SIGN(CE40),CE40)</f>
        <v>3.9831807681666</v>
      </c>
      <c r="ET40" s="61">
        <f t="shared" ref="ET40:ET71" si="304">BJ40</f>
        <v>1.2800000000000005</v>
      </c>
      <c r="EU40" s="259">
        <f>MAX(MIN(IF(AND(OY39=1,NG40&lt;0),-1,1)*(DC40-$C$15)/($C$14-$C$15)*$C$12*$C$21-$C$33*LO40/AO$6 -  OY39*$C$33/$C$21,DY39/$C$19),MAX(EU$8:EU39)*-1)</f>
        <v>1.5982896352621179E-2</v>
      </c>
      <c r="EV40" s="259">
        <f>MAX(MIN(IF(AND(OZ39=1,NH40&lt;0),-1,1)*(DD40-$C$15)/($C$14-$C$15)*$C$12*$C$21-$C$33*LP40/AP$6 -  OZ39*$C$33/$C$21,DZ39/$C$19),MAX(EV$8:EV39)*-1)</f>
        <v>0.9962162902288767</v>
      </c>
      <c r="EW40" s="259">
        <f>MAX(MIN(IF(AND(PA39=1,NI40&lt;0),-1,1)*(DE40-$C$15)/($C$14-$C$15)*$C$12*$C$21-$C$33*LQ40/AQ$6 -  PA39*$C$33/$C$21,EA39/$C$19),MAX(EW$8:EW39)*-1)</f>
        <v>0.77290797854311211</v>
      </c>
      <c r="EX40" s="259">
        <f>MAX(MIN(IF(AND(PB39=1,NJ40&lt;0),-1,1)*(DF40-$C$15)/($C$14-$C$15)*$C$12*$C$21-$C$33*LR40/AR$6 -  PB39*$C$33/$C$21,EB39/$C$19),MAX(EX$8:EX39)*-1)</f>
        <v>0.53330396220521792</v>
      </c>
      <c r="EY40" s="259">
        <f>MAX(MIN(IF(AND(PC39=1,NK40&lt;0),-1,1)*(DG40-$C$15)/($C$14-$C$15)*$C$12*$C$21-$C$33*LS40/AS$6 -  PC39*$C$33/$C$21,EC39/$C$19),MAX(EY$8:EY39)*-1)</f>
        <v>0.29872137414884181</v>
      </c>
      <c r="EZ40" s="259">
        <f>MAX(MIN(IF(AND(PD39=1,NL40&lt;0),-1,1)*(DH40-$C$15)/($C$14-$C$15)*$C$12*$C$21-$C$33*LT40/AT$6 -  PD39*$C$33/$C$21,ED39/$C$19),MAX(EZ$8:EZ39)*-1)</f>
        <v>0.12996041396366528</v>
      </c>
      <c r="FA40" s="259">
        <f>MAX(MIN(IF(AND(PE39=1,NM40&lt;0),-1,1)*(DI40-$C$15)/($C$14-$C$15)*$C$12*$C$21-$C$33*LU40/AU$6 -  PE39*$C$33/$C$21,EE39/$C$19),MAX(FA$8:FA39)*-1)</f>
        <v>4.4308642578297697E-2</v>
      </c>
      <c r="FB40" s="259">
        <f>MAX(MIN(IF(AND(PF39=1,NN40&lt;0),-1,1)*(DJ40-$C$15)/($C$14-$C$15)*$C$12*$C$21-$C$33*LV40/AV$6 -  PF39*$C$33/$C$21,EF39/$C$19),MAX(FB$8:FB39)*-1)</f>
        <v>1.1828453307827447E-2</v>
      </c>
      <c r="FC40" s="259">
        <f>MAX(MIN(IF(AND(PG39=1,NO40&lt;0),-1,1)*(DK40-$C$15)/($C$14-$C$15)*$C$12*$C$21-$C$33*LW40/AW$6 -  PG39*$C$33/$C$21,EG39/$C$19),MAX(FC$8:FC39)*-1)</f>
        <v>2.5654254552179845E-3</v>
      </c>
      <c r="FD40" s="259">
        <f>MAX(MIN(IF(AND(PH39=1,NP40&lt;0),-1,1)*(DL40-$C$15)/($C$14-$C$15)*$C$12*$C$21-$C$33*LX40/AX$6 -  PH39*$C$33/$C$21,EH39/$C$19),MAX(FD$8:FD39)*-1)</f>
        <v>4.3541392705698234E-4</v>
      </c>
      <c r="FE40" s="259">
        <f>MAX(MIN(IF(AND(PI39=1,NQ40&lt;0),-1,1)*(DM40-$C$15)/($C$14-$C$15)*$C$12*$C$21-$C$33*LY40/AY$6 -  PI39*$C$33/$C$21,EI39/$C$19),MAX(FE$8:FE39)*-1)</f>
        <v>5.6389249288690824E-5</v>
      </c>
      <c r="FF40" s="259">
        <f>MAX(MIN(IF(AND(PJ39=1,NR40&lt;0),-1,1)*(DN40-$C$15)/($C$14-$C$15)*$C$12*$C$21-$C$33*LZ40/AZ$6 -  PJ39*$C$33/$C$21,EJ39/$C$19),MAX(FF$8:FF39)*-1)</f>
        <v>0.18142201163476201</v>
      </c>
      <c r="FG40" s="259">
        <f>MAX(MIN(IF(AND(PK39=1,NS40&lt;0),-1,1)*(DO40-$C$15)/($C$14-$C$15)*$C$12*$C$21-$C$33*MA40/BA$6 -  PK39*$C$33/$C$21,EK39/$C$19),MAX(FG$8:FG39)*-1)</f>
        <v>0.1924349846153928</v>
      </c>
      <c r="FH40" s="259">
        <f>MAX(MIN(IF(AND(PL39=1,NT40&lt;0),-1,1)*(DP40-$C$15)/($C$14-$C$15)*$C$12*$C$21-$C$33*MB40/BB$6 -  PL39*$C$33/$C$21,EL39/$C$19),MAX(FH$8:FH39)*-1)</f>
        <v>7.3970171310462768E-2</v>
      </c>
      <c r="FI40" s="259">
        <f>MAX(MIN(IF(AND(PM39=1,NU40&lt;0),-1,1)*(DQ40-$C$15)/($C$14-$C$15)*$C$12*$C$21-$C$33*MC40/BC$6 -  PM39*$C$33/$C$21,EM39/$C$19),MAX(FI$8:FI39)*-1)</f>
        <v>4.1092265635167879E-2</v>
      </c>
      <c r="FJ40" s="259">
        <f>MAX(MIN(IF(AND(PN39=1,NV40&lt;0),-1,1)*(DR40-$C$15)/($C$14-$C$15)*$C$12*$C$21-$C$33*MD40/BD$6 -  PN39*$C$33/$C$21,EN39/$C$19),MAX(FJ$8:FJ39)*-1)</f>
        <v>2.8369327032502389E-2</v>
      </c>
      <c r="FK40" s="259">
        <f>MAX(MIN(IF(AND(PO39=1,NW40&lt;0),-1,1)*(DS40-$C$15)/($C$14-$C$15)*$C$12*$C$21-$C$33*ME40/BE$6 -  PO39*$C$33/$C$21,EO39/$C$19),MAX(FK$8:FK39)*-1)</f>
        <v>2.2297674093452624E-2</v>
      </c>
      <c r="FL40" s="259">
        <f>MAX(MIN(IF(AND(PP39=1,NX40&lt;0),-1,1)*(DT40-$C$15)/($C$14-$C$15)*$C$12*$C$21-$C$33*MF40/BF$6 -  PP39*$C$33/$C$21,EP39/$C$19),MAX(FL$8:FL39)*-1)</f>
        <v>1.9088945457903905E-2</v>
      </c>
      <c r="FM40" s="259">
        <f>MAX(MIN(IF(AND(PQ39=1,NY40&lt;0),-1,1)*(DU40-$C$15)/($C$14-$C$15)*$C$12*$C$21-$C$33*MG40/BG$6 -  PQ39*$C$33/$C$21,EQ39/$C$19),MAX(FM$8:FM39)*-1)</f>
        <v>1.7238610480197814E-2</v>
      </c>
      <c r="FN40" s="259">
        <f>MAX(MIN(IF(AND(PR39=1,NZ40&lt;0),-1,1)*(DV40-$C$15)/($C$14-$C$15)*$C$12*$C$21-$C$33*MH40/BH$6 -  PR39*$C$33/$C$21,ER39/$C$19),MAX(FN$8:FN39)*-1)</f>
        <v>1.6206537494616702E-2</v>
      </c>
      <c r="FO40" s="259">
        <f>MAX(MIN(IF(AND(PS39=1,OA40&lt;0),-1,1)*(DW40-$C$15)/($C$14-$C$15)*$C$12*$C$21-$C$33*MI40/BI$6 -  PS39*$C$33/$C$21,ES39/$C$19),MAX(FO$8:FO39)*-1)</f>
        <v>1.5977520804200729E-2</v>
      </c>
      <c r="FP40" s="61">
        <f t="shared" si="118"/>
        <v>1.2800000000000005</v>
      </c>
      <c r="FQ40" s="260">
        <f>IF(AND(KS40=1,OY40=1),0,MIN((ABS(($C$14-$C$15)*EU40/$C$12/$C$21)+$C$15)/$C$21,DC40))</f>
        <v>4.2200631682313041</v>
      </c>
      <c r="FR40" s="260">
        <f>IF(AND(KT40=1,OZ40=1),0,MIN((ABS(($C$14-$C$15)*EV40/$C$12/$C$21)+$C$15)/$C$21,DD40))</f>
        <v>66.676661608561588</v>
      </c>
      <c r="FS40" s="260">
        <f>IF(AND(KU40=1,PA40=1),0,MIN((ABS(($C$14-$C$15)*EW40/$C$12/$C$21)+$C$15)/$C$21,DE40))</f>
        <v>56.194238325825438</v>
      </c>
      <c r="FT40" s="260">
        <f>IF(AND(KV40=1,PB40=1),0,MIN((ABS(($C$14-$C$15)*EX40/$C$12/$C$21)+$C$15)/$C$21,DF40))</f>
        <v>39.741855644081078</v>
      </c>
      <c r="FU40" s="260">
        <f>IF(AND(KW40=1,PC40=1),0,MIN((ABS(($C$14-$C$15)*EY40/$C$12/$C$21)+$C$15)/$C$21,DG40))</f>
        <v>23.634268767345116</v>
      </c>
      <c r="FV40" s="260">
        <f>IF(AND(KX40=1,PD40=1),0,MIN((ABS(($C$14-$C$15)*EZ40/$C$12/$C$21)+$C$15)/$C$21,DH40))</f>
        <v>12.046316523716419</v>
      </c>
      <c r="FW40" s="260">
        <f>IF(AND(KY40=1,PE40=1),0,MIN((ABS(($C$14-$C$15)*FA40/$C$12/$C$21)+$C$15)/$C$21,DI40))</f>
        <v>6.1650473290711085</v>
      </c>
      <c r="FX40" s="260">
        <f>IF(AND(KZ40=1,PF40=1),0,MIN((ABS(($C$14-$C$15)*FB40/$C$12/$C$21)+$C$15)/$C$21,DJ40))</f>
        <v>3.934798806443359</v>
      </c>
      <c r="FY40" s="260">
        <f>IF(AND(LA40=1,PG40=1),0,MIN((ABS(($C$14-$C$15)*FC40/$C$12/$C$21)+$C$15)/$C$21,DK40))</f>
        <v>3.2987540466265126</v>
      </c>
      <c r="FZ40" s="260">
        <f>IF(AND(LB40=1,PH40=1),0,MIN((ABS(($C$14-$C$15)*FD40/$C$12/$C$21)+$C$15)/$C$21,DL40))</f>
        <v>3.1524970459574901</v>
      </c>
      <c r="GA40" s="260">
        <f>IF(AND(LC40=1,PI40=1),0,MIN((ABS(($C$14-$C$15)*FE40/$C$12/$C$21)+$C$15)/$C$21,DM40))</f>
        <v>3.1264713593276179</v>
      </c>
      <c r="GB40" s="260">
        <f>IF(AND(LD40=1,PJ40=1),0,MIN((ABS(($C$14-$C$15)*FF40/$C$12/$C$21)+$C$15)/$C$21,DN40))</f>
        <v>15.579921307305954</v>
      </c>
      <c r="GC40" s="260">
        <f>IF(AND(LE40=1,PK40=1),0,MIN((ABS(($C$14-$C$15)*FG40/$C$12/$C$21)+$C$15)/$C$21,DO40))</f>
        <v>16.336125851413144</v>
      </c>
      <c r="GD40" s="260">
        <f>IF(AND(LF40=1,PL40=1),0,MIN((ABS(($C$14-$C$15)*FH40/$C$12/$C$21)+$C$15)/$C$21,DP40))</f>
        <v>8.201752844637026</v>
      </c>
      <c r="GE40" s="260">
        <f>IF(AND(LG40=1,PM40=1),0,MIN((ABS(($C$14-$C$15)*FI40/$C$12/$C$21)+$C$15)/$C$21,DQ40))</f>
        <v>5.9441951700551847</v>
      </c>
      <c r="GF40" s="260">
        <f>IF(AND(LH40=1,PN40=1),0,MIN((ABS(($C$14-$C$15)*FJ40/$C$12/$C$21)+$C$15)/$C$21,DR40))</f>
        <v>5.0705760299143954</v>
      </c>
      <c r="GG40" s="260">
        <f>IF(AND(LI40=1,PO40=1),0,MIN((ABS(($C$14-$C$15)*FK40/$C$12/$C$21)+$C$15)/$C$21,DS40))</f>
        <v>4.6536666675808638</v>
      </c>
      <c r="GH40" s="260">
        <f>IF(AND(LJ40=1,PP40=1),0,MIN((ABS(($C$14-$C$15)*FL40/$C$12/$C$21)+$C$15)/$C$21,DT40))</f>
        <v>4.4333396787399426</v>
      </c>
      <c r="GI40" s="260">
        <f>IF(AND(LK40=1,PQ40=1),0,MIN((ABS(($C$14-$C$15)*FM40/$C$12/$C$21)+$C$15)/$C$21,DU40))</f>
        <v>4.3062866367754582</v>
      </c>
      <c r="GJ40" s="260">
        <f>IF(AND(LL40=1,PR40=1),0,MIN((ABS(($C$14-$C$15)*FN40/$C$12/$C$21)+$C$15)/$C$21,DV40))</f>
        <v>4.2354194619517891</v>
      </c>
      <c r="GK40" s="260">
        <f>IF(AND(LM40=1,PS40=1),0,MIN((ABS(($C$14-$C$15)*FO40/$C$12/$C$21)+$C$15)/$C$21,DW40))</f>
        <v>4.2196940568070076</v>
      </c>
      <c r="GL40" s="61">
        <f t="shared" si="119"/>
        <v>1.2800000000000005</v>
      </c>
      <c r="GM40" s="57">
        <f>IF(AND(KS39=1,OY39=1),0,EU40*$C$19/S$6/$C$24/$C$23*3.39*$C$21)</f>
        <v>0.41366787342870392</v>
      </c>
      <c r="GN40" s="57">
        <f>IF(AND(KT39=1,OZ39=1),0,EV40*$C$19/T$6/$C$24/$C$23*3.39*$C$21)</f>
        <v>7.2195143011235077</v>
      </c>
      <c r="GO40" s="57">
        <f>IF(AND(KU39=1,PA39=1),0,EW40*$C$19/U$6/$C$24/$C$23*3.39*$C$21)</f>
        <v>8.0906418248694134</v>
      </c>
      <c r="GP40" s="57">
        <f>IF(AND(KV39=1,PB39=1),0,EX40*$C$19/V$6/$C$24/$C$23*3.39*$C$21)</f>
        <v>7.3002135441816094</v>
      </c>
      <c r="GQ40" s="57">
        <f>IF(AND(KW39=1,PC39=1),0,EY40*$C$19/W$6/$C$24/$C$23*3.39*$C$21)</f>
        <v>5.0512332770505344</v>
      </c>
      <c r="GR40" s="57">
        <f>IF(AND(KX39=1,PD39=1),0,EZ40*$C$19/X$6/$C$24/$C$23*3.39*$C$21)</f>
        <v>2.6161517232563947</v>
      </c>
      <c r="GS40" s="57">
        <f>IF(AND(KY39=1,PE39=1),0,FA40*$C$19/Y$6/$C$24/$C$23*3.39*$C$21)</f>
        <v>1.0346614680357802</v>
      </c>
      <c r="GT40" s="57">
        <f>IF(AND(KZ39=1,PF39=1),0,FB40*$C$19/Z$6/$C$24/$C$23*3.39*$C$21)</f>
        <v>0.31430676757973869</v>
      </c>
      <c r="GU40" s="57">
        <f>IF(AND(LA39=1,PG39=1),0,FC40*$C$19/AA$6/$C$24/$C$23*3.39*$C$21)</f>
        <v>7.6431600907316002E-2</v>
      </c>
      <c r="GV40" s="57">
        <f>IF(AND(LB39=1,PH39=1),0,FD40*$C$19/AB$6/$C$24/$C$23*3.39*$C$21)</f>
        <v>1.4374674039636652E-2</v>
      </c>
      <c r="GW40" s="57">
        <f>IF(AND(LC39=1,PI39=1),0,FE40*$C$19/AC$6/$C$24/$C$23*3.39*$C$21)</f>
        <v>2.0432460082327698E-3</v>
      </c>
      <c r="GX40" s="57">
        <f>IF(AND(LD39=1,PJ39=1),0,FF40*$C$19/AD$6/$C$24/$C$23*3.39*$C$21)</f>
        <v>4.695548046509213</v>
      </c>
      <c r="GY40" s="57">
        <f>IF(AND(LE39=1,PK39=1),0,FG40*$C$19/AE$6/$C$24/$C$23*3.39*$C$21)</f>
        <v>4.9805848140959696</v>
      </c>
      <c r="GZ40" s="57">
        <f>IF(AND(LF39=1,PL39=1),0,FH40*$C$19/AF$6/$C$24/$C$23*3.39*$C$21)</f>
        <v>1.9144892632766048</v>
      </c>
      <c r="HA40" s="57">
        <f>IF(AND(LG39=1,PM39=1),0,FI40*$C$19/AG$6/$C$24/$C$23*3.39*$C$21)</f>
        <v>1.0635462912752707</v>
      </c>
      <c r="HB40" s="57">
        <f>IF(AND(LH39=1,PN39=1),0,FJ40*$C$19/AH$6/$C$24/$C$23*3.39*$C$21)</f>
        <v>0.73425234858725086</v>
      </c>
      <c r="HC40" s="57">
        <f>IF(AND(LI39=1,PO39=1),0,FK40*$C$19/AI$6/$C$24/$C$23*3.39*$C$21)</f>
        <v>0.5771063780396819</v>
      </c>
      <c r="HD40" s="57">
        <f>IF(AND(LJ39=1,PP39=1),0,FL40*$C$19/AJ$6/$C$24/$C$23*3.39*$C$21)</f>
        <v>0.4940583545905689</v>
      </c>
      <c r="HE40" s="57">
        <f>IF(AND(LK39=1,PQ39=1),0,FM40*$C$19/AK$6/$C$24/$C$23*3.39*$C$21)</f>
        <v>0.44616815256014047</v>
      </c>
      <c r="HF40" s="57">
        <f>IF(AND(LL39=1,PR39=1),0,FN40*$C$19/AL$6/$C$24/$C$23*3.39*$C$21)</f>
        <v>0.41945613317708702</v>
      </c>
      <c r="HG40" s="57">
        <f>IF(AND(LM39=1,PS39=1),0,FO40*$C$19/AM$6/$C$24/$C$23*3.39*$C$21)</f>
        <v>0.41352874397215605</v>
      </c>
      <c r="HH40" s="61">
        <f t="shared" si="120"/>
        <v>1.2800000000000005</v>
      </c>
      <c r="HI40" s="57">
        <f t="shared" si="121"/>
        <v>0.41366787342870392</v>
      </c>
      <c r="HJ40" s="57">
        <f t="shared" si="122"/>
        <v>7.2195143011235077</v>
      </c>
      <c r="HK40" s="57">
        <f t="shared" si="123"/>
        <v>8.0906418248694134</v>
      </c>
      <c r="HL40" s="57">
        <f t="shared" si="124"/>
        <v>7.3002135441816094</v>
      </c>
      <c r="HM40" s="57">
        <f t="shared" si="125"/>
        <v>5.0512332770505344</v>
      </c>
      <c r="HN40" s="57">
        <f t="shared" si="126"/>
        <v>2.6161517232563947</v>
      </c>
      <c r="HO40" s="57">
        <f t="shared" si="127"/>
        <v>1.0346614680357802</v>
      </c>
      <c r="HP40" s="57">
        <f t="shared" si="128"/>
        <v>0.31430676757973869</v>
      </c>
      <c r="HQ40" s="57">
        <f t="shared" si="129"/>
        <v>7.6431600907316002E-2</v>
      </c>
      <c r="HR40" s="57">
        <f t="shared" si="130"/>
        <v>1.4374674039636652E-2</v>
      </c>
      <c r="HS40" s="57">
        <f t="shared" si="131"/>
        <v>2.0432460082327698E-3</v>
      </c>
      <c r="HT40" s="57">
        <f t="shared" si="132"/>
        <v>4.695548046509213</v>
      </c>
      <c r="HU40" s="57">
        <f t="shared" si="133"/>
        <v>4.9805848140959696</v>
      </c>
      <c r="HV40" s="57">
        <f t="shared" si="134"/>
        <v>1.9144892632766048</v>
      </c>
      <c r="HW40" s="57">
        <f t="shared" si="135"/>
        <v>1.0635462912752707</v>
      </c>
      <c r="HX40" s="57">
        <f t="shared" si="136"/>
        <v>0.73425234858725086</v>
      </c>
      <c r="HY40" s="57">
        <f t="shared" si="137"/>
        <v>0.5771063780396819</v>
      </c>
      <c r="HZ40" s="57">
        <f t="shared" si="138"/>
        <v>0.4940583545905689</v>
      </c>
      <c r="IA40" s="57">
        <f t="shared" si="139"/>
        <v>0.44616815256014047</v>
      </c>
      <c r="IB40" s="57">
        <f t="shared" si="140"/>
        <v>0.41945613317708702</v>
      </c>
      <c r="IC40" s="57">
        <f t="shared" si="141"/>
        <v>0.41352874397215605</v>
      </c>
      <c r="ID40" s="61">
        <f t="shared" si="142"/>
        <v>1.2800000000000005</v>
      </c>
      <c r="IE40" s="57">
        <f t="shared" si="143"/>
        <v>11.918640704109244</v>
      </c>
      <c r="IF40" s="57">
        <f t="shared" si="144"/>
        <v>7.6648522000959254</v>
      </c>
      <c r="IG40" s="57">
        <f t="shared" si="145"/>
        <v>8.3444835978721024</v>
      </c>
      <c r="IH40" s="57">
        <f t="shared" si="146"/>
        <v>9.4389235987992937</v>
      </c>
      <c r="II40" s="57">
        <f t="shared" si="147"/>
        <v>10.529921188488583</v>
      </c>
      <c r="IJ40" s="57">
        <f t="shared" si="148"/>
        <v>11.34068109322747</v>
      </c>
      <c r="IK40" s="57">
        <f t="shared" si="149"/>
        <v>11.77009331645227</v>
      </c>
      <c r="IL40" s="57">
        <f t="shared" si="150"/>
        <v>11.941054744378699</v>
      </c>
      <c r="IM40" s="57">
        <f t="shared" si="151"/>
        <v>11.992400475330662</v>
      </c>
      <c r="IN40" s="57">
        <f t="shared" si="152"/>
        <v>12.004905350520625</v>
      </c>
      <c r="IO40" s="57">
        <f t="shared" si="153"/>
        <v>12.007279464326421</v>
      </c>
      <c r="IP40" s="57">
        <f t="shared" si="154"/>
        <v>11.141015606625771</v>
      </c>
      <c r="IQ40" s="57">
        <f t="shared" si="155"/>
        <v>10.94626770560853</v>
      </c>
      <c r="IR40" s="57">
        <f t="shared" si="156"/>
        <v>11.599452026500252</v>
      </c>
      <c r="IS40" s="57">
        <f t="shared" si="157"/>
        <v>11.7797165183957</v>
      </c>
      <c r="IT40" s="57">
        <f t="shared" si="158"/>
        <v>11.849969879902776</v>
      </c>
      <c r="IU40" s="57">
        <f t="shared" si="159"/>
        <v>11.883596954902789</v>
      </c>
      <c r="IV40" s="57">
        <f t="shared" si="160"/>
        <v>11.90139474448149</v>
      </c>
      <c r="IW40" s="57">
        <f t="shared" si="161"/>
        <v>11.911666400424954</v>
      </c>
      <c r="IX40" s="57">
        <f t="shared" si="162"/>
        <v>11.917398379808581</v>
      </c>
      <c r="IY40" s="57">
        <f t="shared" si="163"/>
        <v>11.918670566344561</v>
      </c>
      <c r="IZ40" s="61">
        <f t="shared" si="164"/>
        <v>1.2800000000000005</v>
      </c>
      <c r="JA40" s="260" t="e">
        <f t="shared" si="240"/>
        <v>#N/A</v>
      </c>
      <c r="JB40" s="260" t="e">
        <f t="shared" si="241"/>
        <v>#N/A</v>
      </c>
      <c r="JC40" s="260" t="e">
        <f t="shared" si="242"/>
        <v>#N/A</v>
      </c>
      <c r="JD40" s="260" t="e">
        <f t="shared" si="243"/>
        <v>#N/A</v>
      </c>
      <c r="JE40" s="260" t="e">
        <f t="shared" si="244"/>
        <v>#N/A</v>
      </c>
      <c r="JF40" s="260" t="e">
        <f t="shared" si="245"/>
        <v>#N/A</v>
      </c>
      <c r="JG40" s="260" t="e">
        <f t="shared" si="246"/>
        <v>#N/A</v>
      </c>
      <c r="JH40" s="260" t="e">
        <f t="shared" si="247"/>
        <v>#N/A</v>
      </c>
      <c r="JI40" s="260" t="e">
        <f t="shared" si="248"/>
        <v>#N/A</v>
      </c>
      <c r="JJ40" s="260" t="e">
        <f t="shared" si="249"/>
        <v>#N/A</v>
      </c>
      <c r="JK40" s="260" t="e">
        <f t="shared" si="250"/>
        <v>#N/A</v>
      </c>
      <c r="JL40" s="260" t="e">
        <f t="shared" si="251"/>
        <v>#N/A</v>
      </c>
      <c r="JM40" s="260" t="e">
        <f t="shared" si="252"/>
        <v>#N/A</v>
      </c>
      <c r="JN40" s="260" t="e">
        <f t="shared" si="253"/>
        <v>#N/A</v>
      </c>
      <c r="JO40" s="260" t="e">
        <f t="shared" si="254"/>
        <v>#N/A</v>
      </c>
      <c r="JP40" s="260" t="e">
        <f t="shared" si="255"/>
        <v>#N/A</v>
      </c>
      <c r="JQ40" s="260" t="e">
        <f t="shared" si="256"/>
        <v>#N/A</v>
      </c>
      <c r="JR40" s="260" t="e">
        <f t="shared" si="257"/>
        <v>#N/A</v>
      </c>
      <c r="JS40" s="260" t="e">
        <f t="shared" si="258"/>
        <v>#N/A</v>
      </c>
      <c r="JT40" s="260" t="e">
        <f t="shared" si="259"/>
        <v>#N/A</v>
      </c>
      <c r="JU40" s="260" t="e">
        <f t="shared" si="260"/>
        <v>#N/A</v>
      </c>
      <c r="JV40" s="61">
        <f t="shared" si="166"/>
        <v>1.2800000000000005</v>
      </c>
      <c r="JW40" s="46">
        <f>IF(AND(KS40=0,HI40&lt;=$C$40),1,0)</f>
        <v>0</v>
      </c>
      <c r="JX40" s="46">
        <f>IF(AND(KT40=0,HJ40&lt;=$C$40),1,0)</f>
        <v>0</v>
      </c>
      <c r="JY40" s="46">
        <f>IF(AND(KU40=0,HK40&lt;=$C$40),1,0)</f>
        <v>0</v>
      </c>
      <c r="JZ40" s="46">
        <f>IF(AND(KV40=0,HL40&lt;=$C$40),1,0)</f>
        <v>0</v>
      </c>
      <c r="KA40" s="46">
        <f>IF(AND(KW40=0,HM40&lt;=$C$40),1,0)</f>
        <v>0</v>
      </c>
      <c r="KB40" s="46">
        <f>IF(AND(KX40=0,HN40&lt;=$C$40),1,0)</f>
        <v>0</v>
      </c>
      <c r="KC40" s="46">
        <f>IF(AND(KY40=0,HO40&lt;=$C$40),1,0)</f>
        <v>0</v>
      </c>
      <c r="KD40" s="46">
        <f>IF(AND(KZ40=0,HP40&lt;=$C$40),1,0)</f>
        <v>0</v>
      </c>
      <c r="KE40" s="46">
        <f>IF(AND(LA40=0,HQ40&lt;=$C$40),1,0)</f>
        <v>1</v>
      </c>
      <c r="KF40" s="46">
        <f>IF(AND(LB40=0,HR40&lt;=$C$40),1,0)</f>
        <v>1</v>
      </c>
      <c r="KG40" s="46">
        <f>IF(AND(LC40=0,HS40&lt;=$C$40),1,0)</f>
        <v>1</v>
      </c>
      <c r="KH40" s="46">
        <f>IF(AND(LD40=0,HT40&lt;=$C$40),1,0)</f>
        <v>0</v>
      </c>
      <c r="KI40" s="46">
        <f>IF(AND(LE40=0,HU40&lt;=$C$40),1,0)</f>
        <v>0</v>
      </c>
      <c r="KJ40" s="46">
        <f>IF(AND(LF40=0,HV40&lt;=$C$40),1,0)</f>
        <v>0</v>
      </c>
      <c r="KK40" s="46">
        <f>IF(AND(LG40=0,HW40&lt;=$C$40),1,0)</f>
        <v>0</v>
      </c>
      <c r="KL40" s="46">
        <f>IF(AND(LH40=0,HX40&lt;=$C$40),1,0)</f>
        <v>0</v>
      </c>
      <c r="KM40" s="46">
        <f>IF(AND(LI40=0,HY40&lt;=$C$40),1,0)</f>
        <v>0</v>
      </c>
      <c r="KN40" s="46">
        <f>IF(AND(LJ40=0,HZ40&lt;=$C$40),1,0)</f>
        <v>0</v>
      </c>
      <c r="KO40" s="46">
        <f>IF(AND(LK40=0,IA40&lt;=$C$40),1,0)</f>
        <v>0</v>
      </c>
      <c r="KP40" s="46">
        <f>IF(AND(LL40=0,IB40&lt;=$C$40),1,0)</f>
        <v>0</v>
      </c>
      <c r="KQ40" s="46">
        <f>IF(AND(LM40=0,IC40&lt;=$C$40),1,0)</f>
        <v>0</v>
      </c>
      <c r="KR40" s="61">
        <f t="shared" si="167"/>
        <v>1.2800000000000005</v>
      </c>
      <c r="KS40" s="1">
        <f>IF(OR(KS39=1,AND(OY40=1,LO40&lt;=$C$41)),1,0)</f>
        <v>0</v>
      </c>
      <c r="KT40" s="1">
        <f>IF(OR(KT39=1,AND(OZ40=1,LP40&lt;=$C$41)),1,0)</f>
        <v>0</v>
      </c>
      <c r="KU40" s="1">
        <f>IF(OR(KU39=1,AND(PA40=1,LQ40&lt;=$C$41)),1,0)</f>
        <v>0</v>
      </c>
      <c r="KV40" s="1">
        <f>IF(OR(KV39=1,AND(PB40=1,LR40&lt;=$C$41)),1,0)</f>
        <v>0</v>
      </c>
      <c r="KW40" s="1">
        <f>IF(OR(KW39=1,AND(PC40=1,LS40&lt;=$C$41)),1,0)</f>
        <v>0</v>
      </c>
      <c r="KX40" s="1">
        <f>IF(OR(KX39=1,AND(PD40=1,LT40&lt;=$C$41)),1,0)</f>
        <v>0</v>
      </c>
      <c r="KY40" s="1">
        <f>IF(OR(KY39=1,AND(PE40=1,LU40&lt;=$C$41)),1,0)</f>
        <v>0</v>
      </c>
      <c r="KZ40" s="1">
        <f>IF(OR(KZ39=1,AND(PF40=1,LV40&lt;=$C$41)),1,0)</f>
        <v>0</v>
      </c>
      <c r="LA40" s="1">
        <f>IF(OR(LA39=1,AND(PG40=1,LW40&lt;=$C$41)),1,0)</f>
        <v>0</v>
      </c>
      <c r="LB40" s="1">
        <f>IF(OR(LB39=1,AND(PH40=1,LX40&lt;=$C$41)),1,0)</f>
        <v>0</v>
      </c>
      <c r="LC40" s="1">
        <f>IF(OR(LC39=1,AND(PI40=1,LY40&lt;=$C$41)),1,0)</f>
        <v>0</v>
      </c>
      <c r="LD40" s="1">
        <f>IF(OR(LD39=1,AND(PJ40=1,LZ40&lt;=$C$41)),1,0)</f>
        <v>0</v>
      </c>
      <c r="LE40" s="1">
        <f>IF(OR(LE39=1,AND(PK40=1,MA40&lt;=$C$41)),1,0)</f>
        <v>0</v>
      </c>
      <c r="LF40" s="1">
        <f>IF(OR(LF39=1,AND(PL40=1,MB40&lt;=$C$41)),1,0)</f>
        <v>0</v>
      </c>
      <c r="LG40" s="1">
        <f>IF(OR(LG39=1,AND(PM40=1,MC40&lt;=$C$41)),1,0)</f>
        <v>0</v>
      </c>
      <c r="LH40" s="1">
        <f>IF(OR(LH39=1,AND(PN40=1,MD40&lt;=$C$41)),1,0)</f>
        <v>0</v>
      </c>
      <c r="LI40" s="1">
        <f>IF(OR(LI39=1,AND(PO40=1,ME40&lt;=$C$41)),1,0)</f>
        <v>0</v>
      </c>
      <c r="LJ40" s="1">
        <f>IF(OR(LJ39=1,AND(PP40=1,MF40&lt;=$C$41)),1,0)</f>
        <v>0</v>
      </c>
      <c r="LK40" s="1">
        <f>IF(OR(LK39=1,AND(PQ40=1,MG40&lt;=$C$41)),1,0)</f>
        <v>0</v>
      </c>
      <c r="LL40" s="1">
        <f>IF(OR(LL39=1,AND(PR40=1,MH40&lt;=$C$41)),1,0)</f>
        <v>0</v>
      </c>
      <c r="LM40" s="1">
        <f>IF(OR(LM39=1,AND(PS40=1,MI40&lt;=$C$41)),1,0)</f>
        <v>0</v>
      </c>
      <c r="LN40" s="61">
        <f t="shared" si="168"/>
        <v>1.2800000000000005</v>
      </c>
      <c r="LO40" s="57">
        <f t="shared" si="169"/>
        <v>11.702132597250216</v>
      </c>
      <c r="LP40" s="57">
        <f t="shared" si="170"/>
        <v>10.018096244050515</v>
      </c>
      <c r="LQ40" s="57">
        <f t="shared" si="171"/>
        <v>12.973108705977337</v>
      </c>
      <c r="LR40" s="57">
        <f t="shared" si="172"/>
        <v>14.594031379177387</v>
      </c>
      <c r="LS40" s="57">
        <f t="shared" si="173"/>
        <v>14.869372522158384</v>
      </c>
      <c r="LT40" s="57">
        <f t="shared" si="174"/>
        <v>14.076480696515134</v>
      </c>
      <c r="LU40" s="57">
        <f t="shared" si="175"/>
        <v>12.76863519565415</v>
      </c>
      <c r="LV40" s="57">
        <f t="shared" si="176"/>
        <v>11.423931594988927</v>
      </c>
      <c r="LW40" s="57">
        <f t="shared" si="177"/>
        <v>10.239994253932107</v>
      </c>
      <c r="LX40" s="57">
        <f t="shared" si="178"/>
        <v>9.2515880373084887</v>
      </c>
      <c r="LY40" s="57">
        <f t="shared" si="179"/>
        <v>8.4309570682478583</v>
      </c>
      <c r="LZ40" s="57">
        <f t="shared" si="180"/>
        <v>8.5636166908107558</v>
      </c>
      <c r="MA40" s="57">
        <f t="shared" si="181"/>
        <v>10.487981691779444</v>
      </c>
      <c r="MB40" s="57">
        <f t="shared" si="182"/>
        <v>11.322797343174939</v>
      </c>
      <c r="MC40" s="57">
        <f t="shared" si="183"/>
        <v>11.539981460276611</v>
      </c>
      <c r="MD40" s="57">
        <f t="shared" si="184"/>
        <v>11.622540717960527</v>
      </c>
      <c r="ME40" s="57">
        <f t="shared" si="185"/>
        <v>11.661651659332943</v>
      </c>
      <c r="MF40" s="57">
        <f t="shared" si="186"/>
        <v>11.68224616770588</v>
      </c>
      <c r="MG40" s="57">
        <f t="shared" si="187"/>
        <v>11.69409871067271</v>
      </c>
      <c r="MH40" s="57">
        <f t="shared" si="188"/>
        <v>11.70070234794623</v>
      </c>
      <c r="MI40" s="57">
        <f t="shared" si="189"/>
        <v>11.702166972354277</v>
      </c>
      <c r="MJ40" s="61">
        <f t="shared" si="190"/>
        <v>1.2800000000000005</v>
      </c>
      <c r="MK40" s="57" t="e">
        <f>IF(AND(ABS(CG40)&gt;0,EU40*$C$19&gt;=DY39,NG40&lt;&gt;0),3,NA())</f>
        <v>#N/A</v>
      </c>
      <c r="ML40" s="57" t="e">
        <f t="shared" si="261"/>
        <v>#N/A</v>
      </c>
      <c r="MM40" s="57" t="e">
        <f t="shared" si="262"/>
        <v>#N/A</v>
      </c>
      <c r="MN40" s="57" t="e">
        <f t="shared" si="263"/>
        <v>#N/A</v>
      </c>
      <c r="MO40" s="57" t="e">
        <f t="shared" si="264"/>
        <v>#N/A</v>
      </c>
      <c r="MP40" s="57" t="e">
        <f t="shared" si="265"/>
        <v>#N/A</v>
      </c>
      <c r="MQ40" s="57" t="e">
        <f t="shared" si="266"/>
        <v>#N/A</v>
      </c>
      <c r="MR40" s="57" t="e">
        <f t="shared" si="267"/>
        <v>#N/A</v>
      </c>
      <c r="MS40" s="57" t="e">
        <f t="shared" si="268"/>
        <v>#N/A</v>
      </c>
      <c r="MT40" s="57" t="e">
        <f t="shared" si="269"/>
        <v>#N/A</v>
      </c>
      <c r="MU40" s="57" t="e">
        <f t="shared" si="270"/>
        <v>#N/A</v>
      </c>
      <c r="MV40" s="57" t="e">
        <f t="shared" si="271"/>
        <v>#N/A</v>
      </c>
      <c r="MW40" s="57" t="e">
        <f t="shared" si="272"/>
        <v>#N/A</v>
      </c>
      <c r="MX40" s="57" t="e">
        <f t="shared" si="273"/>
        <v>#N/A</v>
      </c>
      <c r="MY40" s="57" t="e">
        <f t="shared" si="274"/>
        <v>#N/A</v>
      </c>
      <c r="MZ40" s="57" t="e">
        <f t="shared" si="275"/>
        <v>#N/A</v>
      </c>
      <c r="NA40" s="57" t="e">
        <f t="shared" si="276"/>
        <v>#N/A</v>
      </c>
      <c r="NB40" s="57" t="e">
        <f t="shared" si="277"/>
        <v>#N/A</v>
      </c>
      <c r="NC40" s="57" t="e">
        <f t="shared" si="278"/>
        <v>#N/A</v>
      </c>
      <c r="ND40" s="57" t="e">
        <f t="shared" si="279"/>
        <v>#N/A</v>
      </c>
      <c r="NE40" s="57" t="e">
        <f t="shared" si="280"/>
        <v>#N/A</v>
      </c>
      <c r="NF40" s="61">
        <f t="shared" si="211"/>
        <v>1.2800000000000005</v>
      </c>
      <c r="NG40" s="260">
        <f>IF(OY39=0,MIN('Drive Train'!$F$35-FQ39*$C$19*'Drive Train'!$F$39,NG39+$C$39)-$C$7,IF(LO39-1&lt;=0,0,IF($C$37=Motors!$C$29,MAX(MAX(NG$8:NG39)*-1,NG39-$C$39),MAX(0,MAX(NG$8:NG39)*-1,NG39-$C$39))))</f>
        <v>11.918640704109244</v>
      </c>
      <c r="NH40" s="260">
        <f>IF(OZ39=0,MIN('Drive Train'!$F$35-FR39*$C$19*'Drive Train'!$F$39,NH39+$C$39)-$C$7,IF(LP39-1&lt;=0,0,IF($C$37=Motors!$C$29,MAX(MAX(NH$8:NH39)*-1,NH39-$C$39),MAX(0,MAX(NH$8:NH39)*-1,NH39-$C$39))))</f>
        <v>7.6648522000959254</v>
      </c>
      <c r="NI40" s="260">
        <f>IF(PA39=0,MIN('Drive Train'!$F$35-FS39*$C$19*'Drive Train'!$F$39,NI39+$C$39)-$C$7,IF(LQ39-1&lt;=0,0,IF($C$37=Motors!$C$29,MAX(MAX(NI$8:NI39)*-1,NI39-$C$39),MAX(0,MAX(NI$8:NI39)*-1,NI39-$C$39))))</f>
        <v>8.3444835978721024</v>
      </c>
      <c r="NJ40" s="260">
        <f>IF(PB39=0,MIN('Drive Train'!$F$35-FT39*$C$19*'Drive Train'!$F$39,NJ39+$C$39)-$C$7,IF(LR39-1&lt;=0,0,IF($C$37=Motors!$C$29,MAX(MAX(NJ$8:NJ39)*-1,NJ39-$C$39),MAX(0,MAX(NJ$8:NJ39)*-1,NJ39-$C$39))))</f>
        <v>9.4389235987992937</v>
      </c>
      <c r="NK40" s="260">
        <f>IF(PC39=0,MIN('Drive Train'!$F$35-FU39*$C$19*'Drive Train'!$F$39,NK39+$C$39)-$C$7,IF(LS39-1&lt;=0,0,IF($C$37=Motors!$C$29,MAX(MAX(NK$8:NK39)*-1,NK39-$C$39),MAX(0,MAX(NK$8:NK39)*-1,NK39-$C$39))))</f>
        <v>10.529921188488583</v>
      </c>
      <c r="NL40" s="260">
        <f>IF(PD39=0,MIN('Drive Train'!$F$35-FV39*$C$19*'Drive Train'!$F$39,NL39+$C$39)-$C$7,IF(LT39-1&lt;=0,0,IF($C$37=Motors!$C$29,MAX(MAX(NL$8:NL39)*-1,NL39-$C$39),MAX(0,MAX(NL$8:NL39)*-1,NL39-$C$39))))</f>
        <v>11.34068109322747</v>
      </c>
      <c r="NM40" s="260">
        <f>IF(PE39=0,MIN('Drive Train'!$F$35-FW39*$C$19*'Drive Train'!$F$39,NM39+$C$39)-$C$7,IF(LU39-1&lt;=0,0,IF($C$37=Motors!$C$29,MAX(MAX(NM$8:NM39)*-1,NM39-$C$39),MAX(0,MAX(NM$8:NM39)*-1,NM39-$C$39))))</f>
        <v>11.77009331645227</v>
      </c>
      <c r="NN40" s="260">
        <f>IF(PF39=0,MIN('Drive Train'!$F$35-FX39*$C$19*'Drive Train'!$F$39,NN39+$C$39)-$C$7,IF(LV39-1&lt;=0,0,IF($C$37=Motors!$C$29,MAX(MAX(NN$8:NN39)*-1,NN39-$C$39),MAX(0,MAX(NN$8:NN39)*-1,NN39-$C$39))))</f>
        <v>11.941054744378699</v>
      </c>
      <c r="NO40" s="260">
        <f>IF(PG39=0,MIN('Drive Train'!$F$35-FY39*$C$19*'Drive Train'!$F$39,NO39+$C$39)-$C$7,IF(LW39-1&lt;=0,0,IF($C$37=Motors!$C$29,MAX(MAX(NO$8:NO39)*-1,NO39-$C$39),MAX(0,MAX(NO$8:NO39)*-1,NO39-$C$39))))</f>
        <v>11.992400475330662</v>
      </c>
      <c r="NP40" s="260">
        <f>IF(PH39=0,MIN('Drive Train'!$F$35-FZ39*$C$19*'Drive Train'!$F$39,NP39+$C$39)-$C$7,IF(LX39-1&lt;=0,0,IF($C$37=Motors!$C$29,MAX(MAX(NP$8:NP39)*-1,NP39-$C$39),MAX(0,MAX(NP$8:NP39)*-1,NP39-$C$39))))</f>
        <v>12.004905350520625</v>
      </c>
      <c r="NQ40" s="260">
        <f>IF(PI39=0,MIN('Drive Train'!$F$35-GA39*$C$19*'Drive Train'!$F$39,NQ39+$C$39)-$C$7,IF(LY39-1&lt;=0,0,IF($C$37=Motors!$C$29,MAX(MAX(NQ$8:NQ39)*-1,NQ39-$C$39),MAX(0,MAX(NQ$8:NQ39)*-1,NQ39-$C$39))))</f>
        <v>12.007279464326421</v>
      </c>
      <c r="NR40" s="260">
        <f>IF(PJ39=0,MIN('Drive Train'!$F$35-GB39*$C$19*'Drive Train'!$F$39,NR39+$C$39)-$C$7,IF(LZ39-1&lt;=0,0,IF($C$37=Motors!$C$29,MAX(MAX(NR$8:NR39)*-1,NR39-$C$39),MAX(0,MAX(NR$8:NR39)*-1,NR39-$C$39))))</f>
        <v>11.141015606625771</v>
      </c>
      <c r="NS40" s="260">
        <f>IF(PK39=0,MIN('Drive Train'!$F$35-GC39*$C$19*'Drive Train'!$F$39,NS39+$C$39)-$C$7,IF(MA39-1&lt;=0,0,IF($C$37=Motors!$C$29,MAX(MAX(NS$8:NS39)*-1,NS39-$C$39),MAX(0,MAX(NS$8:NS39)*-1,NS39-$C$39))))</f>
        <v>10.94626770560853</v>
      </c>
      <c r="NT40" s="260">
        <f>IF(PL39=0,MIN('Drive Train'!$F$35-GD39*$C$19*'Drive Train'!$F$39,NT39+$C$39)-$C$7,IF(MB39-1&lt;=0,0,IF($C$37=Motors!$C$29,MAX(MAX(NT$8:NT39)*-1,NT39-$C$39),MAX(0,MAX(NT$8:NT39)*-1,NT39-$C$39))))</f>
        <v>11.599452026500252</v>
      </c>
      <c r="NU40" s="260">
        <f>IF(PM39=0,MIN('Drive Train'!$F$35-GE39*$C$19*'Drive Train'!$F$39,NU39+$C$39)-$C$7,IF(MC39-1&lt;=0,0,IF($C$37=Motors!$C$29,MAX(MAX(NU$8:NU39)*-1,NU39-$C$39),MAX(0,MAX(NU$8:NU39)*-1,NU39-$C$39))))</f>
        <v>11.7797165183957</v>
      </c>
      <c r="NV40" s="260">
        <f>IF(PN39=0,MIN('Drive Train'!$F$35-GF39*$C$19*'Drive Train'!$F$39,NV39+$C$39)-$C$7,IF(MD39-1&lt;=0,0,IF($C$37=Motors!$C$29,MAX(MAX(NV$8:NV39)*-1,NV39-$C$39),MAX(0,MAX(NV$8:NV39)*-1,NV39-$C$39))))</f>
        <v>11.849969879902776</v>
      </c>
      <c r="NW40" s="260">
        <f>IF(PO39=0,MIN('Drive Train'!$F$35-GG39*$C$19*'Drive Train'!$F$39,NW39+$C$39)-$C$7,IF(ME39-1&lt;=0,0,IF($C$37=Motors!$C$29,MAX(MAX(NW$8:NW39)*-1,NW39-$C$39),MAX(0,MAX(NW$8:NW39)*-1,NW39-$C$39))))</f>
        <v>11.883596954902789</v>
      </c>
      <c r="NX40" s="260">
        <f>IF(PP39=0,MIN('Drive Train'!$F$35-GH39*$C$19*'Drive Train'!$F$39,NX39+$C$39)-$C$7,IF(MF39-1&lt;=0,0,IF($C$37=Motors!$C$29,MAX(MAX(NX$8:NX39)*-1,NX39-$C$39),MAX(0,MAX(NX$8:NX39)*-1,NX39-$C$39))))</f>
        <v>11.90139474448149</v>
      </c>
      <c r="NY40" s="260">
        <f>IF(PQ39=0,MIN('Drive Train'!$F$35-GI39*$C$19*'Drive Train'!$F$39,NY39+$C$39)-$C$7,IF(MG39-1&lt;=0,0,IF($C$37=Motors!$C$29,MAX(MAX(NY$8:NY39)*-1,NY39-$C$39),MAX(0,MAX(NY$8:NY39)*-1,NY39-$C$39))))</f>
        <v>11.911666400424954</v>
      </c>
      <c r="NZ40" s="260">
        <f>IF(PR39=0,MIN('Drive Train'!$F$35-GJ39*$C$19*'Drive Train'!$F$39,NZ39+$C$39)-$C$7,IF(MH39-1&lt;=0,0,IF($C$37=Motors!$C$29,MAX(MAX(NZ$8:NZ39)*-1,NZ39-$C$39),MAX(0,MAX(NZ$8:NZ39)*-1,NZ39-$C$39))))</f>
        <v>11.917398379808581</v>
      </c>
      <c r="OA40" s="260">
        <f>IF(PS39=0,MIN('Drive Train'!$F$35-GK39*$C$19*'Drive Train'!$F$39,OA39+$C$39)-$C$7,IF(MI39-1&lt;=0,0,IF($C$37=Motors!$C$29,MAX(MAX(OA$8:OA39)*-1,OA39-$C$39),MAX(0,MAX(OA$8:OA39)*-1,OA39-$C$39))))</f>
        <v>11.918670566344561</v>
      </c>
      <c r="OB40" s="61">
        <f t="shared" si="212"/>
        <v>1.2800000000000005</v>
      </c>
      <c r="OC40" s="260">
        <f>'Drive Train'!$F$35-(FQ40*$C$13)*$C$19*'Drive Train'!$F$39</f>
        <v>12.184776778420204</v>
      </c>
      <c r="OD40" s="260">
        <f>'Drive Train'!$F$35-(FR40*$C$13)*$C$19*'Drive Train'!$F$39</f>
        <v>8.9994902579633589</v>
      </c>
      <c r="OE40" s="260">
        <f>'Drive Train'!$F$35-(FS40*$C$13)*$C$19*'Drive Train'!$F$39</f>
        <v>9.5340938453829018</v>
      </c>
      <c r="OF40" s="260">
        <f>'Drive Train'!$F$35-(FT40*$C$13)*$C$19*'Drive Train'!$F$39</f>
        <v>10.373165362151866</v>
      </c>
      <c r="OG40" s="260">
        <f>'Drive Train'!$F$35-(FU40*$C$13)*$C$19*'Drive Train'!$F$39</f>
        <v>11.194652292865399</v>
      </c>
      <c r="OH40" s="260">
        <f>'Drive Train'!$F$35-(FV40*$C$13)*$C$19*'Drive Train'!$F$39</f>
        <v>11.785637857290464</v>
      </c>
      <c r="OI40" s="260">
        <f>'Drive Train'!$F$35-(FW40*$C$13)*$C$19*'Drive Train'!$F$39</f>
        <v>12.085582586217374</v>
      </c>
      <c r="OJ40" s="260">
        <f>'Drive Train'!$F$35-(FX40*$C$13)*$C$19*'Drive Train'!$F$39</f>
        <v>12.199325260871388</v>
      </c>
      <c r="OK40" s="260">
        <f>'Drive Train'!$F$35-(FY40*$C$13)*$C$19*'Drive Train'!$F$39</f>
        <v>12.231763543622048</v>
      </c>
      <c r="OL40" s="260">
        <f>'Drive Train'!$F$35-(FZ40*$C$13)*$C$19*'Drive Train'!$F$39</f>
        <v>12.239222650656169</v>
      </c>
      <c r="OM40" s="260">
        <f>'Drive Train'!$F$35-(GA40*$C$13)*$C$19*'Drive Train'!$F$39</f>
        <v>12.240549960674292</v>
      </c>
      <c r="ON40" s="260">
        <f>'Drive Train'!$F$35-(GB40*$C$13)*$C$19*'Drive Train'!$F$39</f>
        <v>11.605424013327397</v>
      </c>
      <c r="OO40" s="260">
        <f>'Drive Train'!$F$35-(GC40*$C$13)*$C$19*'Drive Train'!$F$39</f>
        <v>11.56685758157793</v>
      </c>
      <c r="OP40" s="260">
        <f>'Drive Train'!$F$35-(GD40*$C$13)*$C$19*'Drive Train'!$F$39</f>
        <v>11.981710604923512</v>
      </c>
      <c r="OQ40" s="260">
        <f>'Drive Train'!$F$35-(GE40*$C$13)*$C$19*'Drive Train'!$F$39</f>
        <v>12.096846046327187</v>
      </c>
      <c r="OR40" s="260">
        <f>'Drive Train'!$F$35-(GF40*$C$13)*$C$19*'Drive Train'!$F$39</f>
        <v>12.141400622474366</v>
      </c>
      <c r="OS40" s="260">
        <f>'Drive Train'!$F$35-(GG40*$C$13)*$C$19*'Drive Train'!$F$39</f>
        <v>12.162662999953376</v>
      </c>
      <c r="OT40" s="260">
        <f>'Drive Train'!$F$35-(GH40*$C$13)*$C$19*'Drive Train'!$F$39</f>
        <v>12.173899676384263</v>
      </c>
      <c r="OU40" s="260">
        <f>'Drive Train'!$F$35-(GI40*$C$13)*$C$19*'Drive Train'!$F$39</f>
        <v>12.180379381524451</v>
      </c>
      <c r="OV40" s="260">
        <f>'Drive Train'!$F$35-(GJ40*$C$13)*$C$19*'Drive Train'!$F$39</f>
        <v>12.18399360744046</v>
      </c>
      <c r="OW40" s="260">
        <f>'Drive Train'!$F$35-(GK40*$C$13)*$C$19*'Drive Train'!$F$39</f>
        <v>12.184795603102843</v>
      </c>
      <c r="OX40" s="61">
        <f t="shared" si="213"/>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7">
        <f t="shared" si="214"/>
        <v>1.2800000000000005</v>
      </c>
      <c r="PU40" s="57">
        <f t="shared" si="215"/>
        <v>11.446432425152413</v>
      </c>
      <c r="PV40" s="57">
        <f t="shared" si="216"/>
        <v>6.8528630916997821</v>
      </c>
      <c r="PW40" s="57">
        <f t="shared" si="217"/>
        <v>9.2061219479774348</v>
      </c>
      <c r="PX40" s="57">
        <f t="shared" si="218"/>
        <v>10.894123237845257</v>
      </c>
      <c r="PY40" s="57">
        <f t="shared" si="219"/>
        <v>11.870372169093168</v>
      </c>
      <c r="PZ40" s="57">
        <f t="shared" si="220"/>
        <v>12.158605383264049</v>
      </c>
      <c r="QA40" s="57">
        <f t="shared" si="221"/>
        <v>11.866164652932357</v>
      </c>
      <c r="QB40" s="57">
        <f t="shared" si="222"/>
        <v>11.306438423611601</v>
      </c>
      <c r="QC40" s="57">
        <f t="shared" si="223"/>
        <v>10.598073252873245</v>
      </c>
      <c r="QD40" s="57">
        <f t="shared" si="224"/>
        <v>9.8978248715893837</v>
      </c>
      <c r="QE40" s="57">
        <f t="shared" si="225"/>
        <v>9.2441289353656302</v>
      </c>
      <c r="QF40" s="57">
        <f t="shared" si="226"/>
        <v>6.2758319586226872</v>
      </c>
      <c r="QG40" s="57">
        <f t="shared" si="227"/>
        <v>7.6854834886739276</v>
      </c>
      <c r="QH40" s="57">
        <f t="shared" si="228"/>
        <v>8.9021822496515561</v>
      </c>
      <c r="QI40" s="57">
        <f t="shared" si="229"/>
        <v>9.7554202227594491</v>
      </c>
      <c r="QJ40" s="57">
        <f t="shared" si="230"/>
        <v>10.349834848157094</v>
      </c>
      <c r="QK40" s="57">
        <f t="shared" si="231"/>
        <v>10.770457631275878</v>
      </c>
      <c r="QL40" s="57">
        <f t="shared" si="232"/>
        <v>11.065497581602862</v>
      </c>
      <c r="QM40" s="57">
        <f t="shared" si="233"/>
        <v>11.272912697108325</v>
      </c>
      <c r="QN40" s="57">
        <f t="shared" si="234"/>
        <v>11.407593019639123</v>
      </c>
      <c r="QO40" s="57">
        <f t="shared" si="235"/>
        <v>11.444138144271133</v>
      </c>
      <c r="QP40" s="61">
        <f t="shared" si="236"/>
        <v>1.2800000000000005</v>
      </c>
      <c r="QQ40" s="57">
        <f>MIN(FQ40,$C$16)*$C$17*1000/60/60/$C$21</f>
        <v>5.325237602081944E-2</v>
      </c>
      <c r="QR40" s="57">
        <f>MIN(FR40,$C$16)*$C$17*1000/60/60/$C$21</f>
        <v>0.84138329552071811</v>
      </c>
      <c r="QS40" s="57">
        <f>MIN(FS40,$C$16)*$C$17*1000/60/60/$C$21</f>
        <v>0.70910708921558485</v>
      </c>
      <c r="QT40" s="57">
        <f>MIN(FT40,$C$16)*$C$17*1000/60/60/$C$21</f>
        <v>0.50149681560589676</v>
      </c>
      <c r="QU40" s="57">
        <f>MIN(FU40,$C$16)*$C$17*1000/60/60/$C$21</f>
        <v>0.29823747114744303</v>
      </c>
      <c r="QV40" s="57">
        <f>MIN(FV40,$C$16)*$C$17*1000/60/60/$C$21</f>
        <v>0.15201075235459519</v>
      </c>
      <c r="QW40" s="57">
        <f>MIN(FW40,$C$16)*$C$17*1000/60/60/$C$21</f>
        <v>7.7795854106003912E-2</v>
      </c>
      <c r="QX40" s="57">
        <f>MIN(FX40,$C$16)*$C$17*1000/60/60/$C$21</f>
        <v>4.9652665672019723E-2</v>
      </c>
      <c r="QY40" s="57">
        <f>MIN(FY40,$C$16)*$C$17*1000/60/60/$C$21</f>
        <v>4.1626507445095759E-2</v>
      </c>
      <c r="QZ40" s="57">
        <f>MIN(FZ40,$C$16)*$C$17*1000/60/60/$C$21</f>
        <v>3.9780911186268121E-2</v>
      </c>
      <c r="RA40" s="57">
        <f>MIN(GA40,$C$16)*$C$17*1000/60/60/$C$21</f>
        <v>3.9452496753743196E-2</v>
      </c>
      <c r="RB40" s="57">
        <f>MIN(GB40,$C$16)*$C$17*1000/60/60/$C$21</f>
        <v>0.19660080779766156</v>
      </c>
      <c r="RC40" s="57">
        <f>MIN(GC40,$C$16)*$C$17*1000/60/60/$C$21</f>
        <v>0.20614324522717667</v>
      </c>
      <c r="RD40" s="57">
        <f>MIN(GD40,$C$16)*$C$17*1000/60/60/$C$21</f>
        <v>0.10349675090183322</v>
      </c>
      <c r="RE40" s="57">
        <f>MIN(GE40,$C$16)*$C$17*1000/60/60/$C$21</f>
        <v>7.500895216921255E-2</v>
      </c>
      <c r="RF40" s="57">
        <f>MIN(GF40,$C$16)*$C$17*1000/60/60/$C$21</f>
        <v>6.398487667669793E-2</v>
      </c>
      <c r="RG40" s="57">
        <f>MIN(GG40,$C$16)*$C$17*1000/60/60/$C$21</f>
        <v>5.8723956817318138E-2</v>
      </c>
      <c r="RH40" s="57">
        <f>MIN(GH40,$C$16)*$C$17*1000/60/60/$C$21</f>
        <v>5.5943681928160717E-2</v>
      </c>
      <c r="RI40" s="57">
        <f>MIN(GI40,$C$16)*$C$17*1000/60/60/$C$21</f>
        <v>5.4340417688844275E-2</v>
      </c>
      <c r="RJ40" s="57">
        <f>MIN(GJ40,$C$16)*$C$17*1000/60/60/$C$21</f>
        <v>5.3446154903952166E-2</v>
      </c>
      <c r="RK40" s="57">
        <f>MIN(GK40,$C$16)*$C$17*1000/60/60/$C$21</f>
        <v>5.3247718256331886E-2</v>
      </c>
      <c r="RL40" s="61">
        <f t="shared" si="237"/>
        <v>1.2800000000000005</v>
      </c>
      <c r="RM40" s="2">
        <f>IF(AND(LO40&gt;=LO$6*'Drive Train'!$AA$52,LO40&lt;=LO$6*'Drive Train'!$AA$53,KS40=0,JW40=0,EU40&gt;0),$C$17,0)</f>
        <v>0</v>
      </c>
      <c r="RN40" s="2">
        <f>IF(AND(LP40&gt;=LP$6*'Drive Train'!$AA$52,LP40&lt;=LP$6*'Drive Train'!$AA$53,KT40=0,JX40=0,EV40&gt;0),$C$17,0)</f>
        <v>0.04</v>
      </c>
      <c r="RO40" s="2">
        <f>IF(AND(LQ40&gt;=LQ$6*'Drive Train'!$AA$52,LQ40&lt;=LQ$6*'Drive Train'!$AA$53,KU40=0,JY40=0,EW40&gt;0),$C$17,0)</f>
        <v>0.04</v>
      </c>
      <c r="RP40" s="2">
        <f>IF(AND(LR40&gt;=LR$6*'Drive Train'!$AA$52,LR40&lt;=LR$6*'Drive Train'!$AA$53,KV40=0,JZ40=0,EX40&gt;0),$C$17,0)</f>
        <v>0.04</v>
      </c>
      <c r="RQ40" s="2">
        <f>IF(AND(LS40&gt;=LS$6*'Drive Train'!$AA$52,LS40&lt;=LS$6*'Drive Train'!$AA$53,KW40=0,KA40=0,EY40&gt;0),$C$17,0)</f>
        <v>0.04</v>
      </c>
      <c r="RR40" s="2">
        <f>IF(AND(LT40&gt;=LT$6*'Drive Train'!$AA$52,LT40&lt;=LT$6*'Drive Train'!$AA$53,KX40=0,KB40=0,EZ40&gt;0),$C$17,0)</f>
        <v>0.04</v>
      </c>
      <c r="RS40" s="2">
        <f>IF(AND(LU40&gt;=LU$6*'Drive Train'!$AA$52,LU40&lt;=LU$6*'Drive Train'!$AA$53,KY40=0,KC40=0,FA40&gt;0),$C$17,0)</f>
        <v>0.04</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61">
        <f t="shared" si="238"/>
        <v>1.2800000000000005</v>
      </c>
      <c r="SI40" s="2">
        <f>IF(AND(EU40&lt;0,KS40=0,LO40&gt;=LO$6*'Drive Train'!$AA$52,LO40&lt;=LO$6*'Drive Train'!$AA$53,OY40=1,JW40=0),$C$17,0)</f>
        <v>0</v>
      </c>
      <c r="SJ40" s="2">
        <f>IF(AND(EV40&lt;0,KT40=0,LP40&gt;=LP$6*'Drive Train'!$AA$52,LP40&lt;=LP$6*'Drive Train'!$AA$53,OZ40=1,JX40=0),$C$17,0)</f>
        <v>0</v>
      </c>
      <c r="SK40" s="2">
        <f>IF(AND(EW40&lt;0,KU40=0,LQ40&gt;=LQ$6*'Drive Train'!$AA$52,LQ40&lt;=LQ$6*'Drive Train'!$AA$53,PA40=1,JY40=0),$C$17,0)</f>
        <v>0</v>
      </c>
      <c r="SL40" s="2">
        <f>IF(AND(EX40&lt;0,KV40=0,LR40&gt;=LR$6*'Drive Train'!$AA$52,LR40&lt;=LR$6*'Drive Train'!$AA$53,PB40=1,JZ40=0),$C$17,0)</f>
        <v>0</v>
      </c>
      <c r="SM40" s="2">
        <f>IF(AND(EY40&lt;0,KW40=0,LS40&gt;=LS$6*'Drive Train'!$AA$52,LS40&lt;=LS$6*'Drive Train'!$AA$53,PC40=1,KA40=0),$C$17,0)</f>
        <v>0</v>
      </c>
      <c r="SN40" s="2">
        <f>IF(AND(EZ40&lt;0,KX40=0,LT40&gt;=LT$6*'Drive Train'!$AA$52,LT40&lt;=LT$6*'Drive Train'!$AA$53,PD40=1,KB40=0),$C$17,0)</f>
        <v>0</v>
      </c>
      <c r="SO40" s="2">
        <f>IF(AND(FA40&lt;0,KY40=0,LU40&gt;=LU$6*'Drive Train'!$AA$52,LU40&lt;=LU$6*'Drive Train'!$AA$53,PE40=1,KC40=0),$C$17,0)</f>
        <v>0</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v>
      </c>
      <c r="TB40" s="2">
        <f>IF(AND(FN40&lt;0,LL40=0,MH40&gt;=MH$6*'Drive Train'!$AA$52,MH40&lt;=MH$6*'Drive Train'!$AA$53,PR40=1,KP40=0),$C$17,0)</f>
        <v>0</v>
      </c>
      <c r="TC40" s="2">
        <f>IF(AND(FO40&lt;0,LM40=0,MI40&gt;=MI$6*'Drive Train'!$AA$52,MI40&lt;=MI$6*'Drive Train'!$AA$53,PS40=1,KQ40=0),$C$17,0)</f>
        <v>0</v>
      </c>
      <c r="TD40" s="148">
        <f t="shared" si="239"/>
        <v>1.2800000000000005</v>
      </c>
    </row>
    <row r="41" spans="1:524" x14ac:dyDescent="0.2">
      <c r="B41" s="3" t="s">
        <v>217</v>
      </c>
      <c r="C41" s="181">
        <f>VLOOKUP('Drive Train'!F32,Motors!C29:D31,2,FALSE)</f>
        <v>0.2</v>
      </c>
      <c r="E41" s="6"/>
      <c r="K41" s="57"/>
      <c r="R41" s="63">
        <f t="shared" si="114"/>
        <v>1.3200000000000005</v>
      </c>
      <c r="S41" s="2">
        <f>NG41/'Drive Train'!$F$35</f>
        <v>0.96234158907744127</v>
      </c>
      <c r="T41" s="2">
        <f>NH41/'Drive Train'!$F$35</f>
        <v>0.61983766214659775</v>
      </c>
      <c r="U41" s="2">
        <f>NI41/'Drive Train'!$F$35</f>
        <v>0.67732191885837656</v>
      </c>
      <c r="V41" s="2">
        <f>NJ41/'Drive Train'!$F$35</f>
        <v>0.76754466259697474</v>
      </c>
      <c r="W41" s="2">
        <f>NK41/'Drive Train'!$F$35</f>
        <v>0.85587659063068811</v>
      </c>
      <c r="X41" s="2">
        <f>NL41/'Drive Train'!$F$35</f>
        <v>0.91942342551510348</v>
      </c>
      <c r="Y41" s="2">
        <f>NM41/'Drive Train'!$F$35</f>
        <v>0.95167554690509393</v>
      </c>
      <c r="Z41" s="2">
        <f>NN41/'Drive Train'!$F$35</f>
        <v>0.96390594202918156</v>
      </c>
      <c r="AA41" s="2">
        <f>NO41/'Drive Train'!$F$35</f>
        <v>0.96739392942172553</v>
      </c>
      <c r="AB41" s="2">
        <f>NP41/'Drive Train'!$F$35</f>
        <v>0.96819598394152351</v>
      </c>
      <c r="AC41" s="2">
        <f>NQ41/'Drive Train'!$F$35</f>
        <v>0.96833870544884859</v>
      </c>
      <c r="AD41" s="2">
        <f>NR41/'Drive Train'!$F$35</f>
        <v>0.90004559283090291</v>
      </c>
      <c r="AE41" s="2">
        <f>NS41/'Drive Train'!$F$35</f>
        <v>0.89589866468579893</v>
      </c>
      <c r="AF41" s="2">
        <f>NT41/'Drive Train'!$F$35</f>
        <v>0.94050651665844209</v>
      </c>
      <c r="AG41" s="2">
        <f>NU41/'Drive Train'!$F$35</f>
        <v>0.95288667164808449</v>
      </c>
      <c r="AH41" s="2">
        <f>NV41/'Drive Train'!$F$35</f>
        <v>0.95767748628756622</v>
      </c>
      <c r="AI41" s="2">
        <f>NW41/'Drive Train'!$F$35</f>
        <v>0.95996376343584688</v>
      </c>
      <c r="AJ41" s="2">
        <f>NX41/'Drive Train'!$F$35</f>
        <v>0.96117200821336168</v>
      </c>
      <c r="AK41" s="2">
        <f>NY41/'Drive Train'!$F$35</f>
        <v>0.96186875070155398</v>
      </c>
      <c r="AL41" s="2">
        <f>NZ41/'Drive Train'!$F$35</f>
        <v>0.96225737714413528</v>
      </c>
      <c r="AM41" s="2">
        <f>OA41/'Drive Train'!$F$35</f>
        <v>0.96234361323686479</v>
      </c>
      <c r="AN41" s="61">
        <f t="shared" si="115"/>
        <v>1.3200000000000005</v>
      </c>
      <c r="AO41" s="46">
        <f>LO41*12*60/(PI() * 'Drive Train'!$F$15)/S$6*ABS(S41)</f>
        <v>4615.3274756828205</v>
      </c>
      <c r="AP41" s="46">
        <f>LP41*12*60/(PI() * 'Drive Train'!$F$15)/T$6*ABS(T41)</f>
        <v>732.07853732143064</v>
      </c>
      <c r="AQ41" s="46">
        <f>LQ41*12*60/(PI() * 'Drive Train'!$F$15)/U$6*ABS(U41)</f>
        <v>1490.71147387257</v>
      </c>
      <c r="AR41" s="46">
        <f>LR41*12*60/(PI() * 'Drive Train'!$F$15)/V$6*ABS(V41)</f>
        <v>2473.1011270096196</v>
      </c>
      <c r="AS41" s="46">
        <f>LS41*12*60/(PI() * 'Drive Train'!$F$15)/W$6*ABS(W41)</f>
        <v>3449.0126512912748</v>
      </c>
      <c r="AT41" s="46">
        <f>LT41*12*60/(PI() * 'Drive Train'!$F$15)/X$6*ABS(X41)</f>
        <v>4150.2707658330892</v>
      </c>
      <c r="AU41" s="46">
        <f>LU41*12*60/(PI() * 'Drive Train'!$F$15)/Y$6*ABS(Y41)</f>
        <v>4501.3925805568533</v>
      </c>
      <c r="AV41" s="46">
        <f>LV41*12*60/(PI() * 'Drive Train'!$F$15)/Z$6*ABS(Z41)</f>
        <v>4631.8234497558924</v>
      </c>
      <c r="AW41" s="46">
        <f>LW41*12*60/(PI() * 'Drive Train'!$F$15)/AA$6*ABS(AA41)</f>
        <v>4668.1473653029198</v>
      </c>
      <c r="AX41" s="46">
        <f>LX41*12*60/(PI() * 'Drive Train'!$F$15)/AB$6*ABS(AB41)</f>
        <v>4676.2802297493336</v>
      </c>
      <c r="AY41" s="46">
        <f>LY41*12*60/(PI() * 'Drive Train'!$F$15)/AC$6*ABS(AC41)</f>
        <v>4677.6854201010428</v>
      </c>
      <c r="AZ41" s="46">
        <f>LZ41*12*60/(PI() * 'Drive Train'!$F$15)/AD$6*ABS(AD41)</f>
        <v>3223.5807759745053</v>
      </c>
      <c r="BA41" s="46">
        <f>MA41*12*60/(PI() * 'Drive Train'!$F$15)/AE$6*ABS(AE41)</f>
        <v>3918.4799549777099</v>
      </c>
      <c r="BB41" s="46">
        <f>MB41*12*60/(PI() * 'Drive Train'!$F$15)/AF$6*ABS(AF41)</f>
        <v>4387.7059958480413</v>
      </c>
      <c r="BC41" s="46">
        <f>MC41*12*60/(PI() * 'Drive Train'!$F$15)/AG$6*ABS(AG41)</f>
        <v>4516.8849845452369</v>
      </c>
      <c r="BD41" s="46">
        <f>MD41*12*60/(PI() * 'Drive Train'!$F$15)/AH$6*ABS(AH41)</f>
        <v>4566.7898412865543</v>
      </c>
      <c r="BE41" s="46">
        <f>ME41*12*60/(PI() * 'Drive Train'!$F$15)/AI$6*ABS(AI41)</f>
        <v>4590.5882188854166</v>
      </c>
      <c r="BF41" s="46">
        <f>MF41*12*60/(PI() * 'Drive Train'!$F$15)/AJ$6*ABS(AJ41)</f>
        <v>4603.1605289368999</v>
      </c>
      <c r="BG41" s="46">
        <f>MG41*12*60/(PI() * 'Drive Train'!$F$15)/AK$6*ABS(AK41)</f>
        <v>4610.4089826698882</v>
      </c>
      <c r="BH41" s="46">
        <f>MH41*12*60/(PI() * 'Drive Train'!$F$15)/AL$6*ABS(AL41)</f>
        <v>4614.4515342210207</v>
      </c>
      <c r="BI41" s="46">
        <f>MI41*12*60/(PI() * 'Drive Train'!$F$15)/AM$6*ABS(AM41)</f>
        <v>4615.3485300496586</v>
      </c>
      <c r="BJ41" s="61">
        <f t="shared" si="281"/>
        <v>1.3200000000000005</v>
      </c>
      <c r="BK41" s="2">
        <f>IF(OR(KS40=1,AND($C$37=Motors!$C$31,OY40=1)),0,IF(NG41=0,-(CG40+$C$15)/($C$14-$C$15)*$C$12,($C$11*S41-AO41)/($C$11*S41)*$C$12*S41))</f>
        <v>0.30520036327528277</v>
      </c>
      <c r="BL41" s="2">
        <f>IF(OR(KT40=1,AND($C$37=Motors!$C$31,OZ40=1)),0,IF(NH41=0,-(CH40+$C$15)/($C$14-$C$15)*$C$12,($C$11*T41-AP41)/($C$11*T41)*$C$12*T41))</f>
        <v>1.1949854410776295</v>
      </c>
      <c r="BM41" s="2">
        <f>IF(OR(KU40=1,AND($C$37=Motors!$C$31,PA40=1)),0,IF(NI41=0,-(CI40+$C$15)/($C$14-$C$15)*$C$12,($C$11*U41-AQ41)/($C$11*U41)*$C$12*U41))</f>
        <v>0.99802004558031499</v>
      </c>
      <c r="BN41" s="2">
        <f>IF(OR(KV40=1,AND($C$37=Motors!$C$31,PB40=1)),0,IF(NJ41=0,-(CJ40+$C$15)/($C$14-$C$15)*$C$12,($C$11*V41-AR41)/($C$11*V41)*$C$12*V41))</f>
        <v>0.78169624435514595</v>
      </c>
      <c r="BO41" s="2">
        <f>IF(OR(KW40=1,AND($C$37=Motors!$C$31,PC40=1)),0,IF(NK41=0,-(CK40+$C$15)/($C$14-$C$15)*$C$12,($C$11*W41-AS41)/($C$11*W41)*$C$12*W41))</f>
        <v>0.56361865022235336</v>
      </c>
      <c r="BP41" s="2">
        <f>IF(OR(KX40=1,AND($C$37=Motors!$C$31,PD40=1)),0,IF(NL41=0,-(CL40+$C$15)/($C$14-$C$15)*$C$12,($C$11*X41-AT41)/($C$11*X41)*$C$12*X41))</f>
        <v>0.40709781064545575</v>
      </c>
      <c r="BQ41" s="2">
        <f>IF(OR(KY40=1,AND($C$37=Motors!$C$31,PE40=1)),0,IF(NM41=0,-(CM40+$C$15)/($C$14-$C$15)*$C$12,($C$11*Y41-AU41)/($C$11*Y41)*$C$12*Y41))</f>
        <v>0.32979264833272781</v>
      </c>
      <c r="BR41" s="2">
        <f>IF(OR(KZ40=1,AND($C$37=Motors!$C$31,PF40=1)),0,IF(NN41=0,-(CN40+$C$15)/($C$14-$C$15)*$C$12,($C$11*Z41-AV41)/($C$11*Z41)*$C$12*Z41))</f>
        <v>0.30168906480833074</v>
      </c>
      <c r="BS41" s="2">
        <f>IF(OR(LA40=1,AND($C$37=Motors!$C$31,PG40=1)),0,IF(NO41=0,-(CO40+$C$15)/($C$14-$C$15)*$C$12,($C$11*AA41-AW41)/($C$11*AA41)*$C$12*AA41))</f>
        <v>0.29406350576667289</v>
      </c>
      <c r="BT41" s="2">
        <f>IF(OR(LB40=1,AND($C$37=Motors!$C$31,PH40=1)),0,IF(NP41=0,-(CP40+$C$15)/($C$14-$C$15)*$C$12,($C$11*AB41-AX41)/($C$11*AB41)*$C$12*AB41))</f>
        <v>0.29240793883508193</v>
      </c>
      <c r="BU41" s="2">
        <f>IF(OR(LC40=1,AND($C$37=Motors!$C$31,PI40=1)),0,IF(NQ41=0,-(CQ40+$C$15)/($C$14-$C$15)*$C$12,($C$11*AC41-AY41)/($C$11*AC41)*$C$12*AC41))</f>
        <v>0.29213205916134272</v>
      </c>
      <c r="BV41" s="2">
        <f>IF(OR(LD40=1,AND($C$37=Motors!$C$31,PJ40=1)),0,IF(NR41=0,-(CR40+$C$15)/($C$14-$C$15)*$C$12,($C$11*AD41-AZ41)/($C$11*AD41)*$C$12*AD41))</f>
        <v>0.77246857493349419</v>
      </c>
      <c r="BW41" s="2">
        <f>IF(OR(LE40=1,AND($C$37=Motors!$C$31,PK40=1)),0,IF(NS41=0,-(CS40+$C$15)/($C$14-$C$15)*$C$12,($C$11*AE41-BA41)/($C$11*AE41)*$C$12*AE41))</f>
        <v>0.45264833401140575</v>
      </c>
      <c r="BX41" s="2">
        <f>IF(OR(LF40=1,AND($C$37=Motors!$C$31,PL40=1)),0,IF(NT41=0,-(CT40+$C$15)/($C$14-$C$15)*$C$12,($C$11*AF41-BB41)/($C$11*AF41)*$C$12*AF41))</f>
        <v>0.35303986280424815</v>
      </c>
      <c r="BY41" s="2">
        <f>IF(OR(LG40=1,AND($C$37=Motors!$C$31,PM40=1)),0,IF(NU41=0,-(CU40+$C$15)/($C$14-$C$15)*$C$12,($C$11*AG41-BC41)/($C$11*AG41)*$C$12*AG41))</f>
        <v>0.32586164791184541</v>
      </c>
      <c r="BZ41" s="2">
        <f>IF(OR(LH40=1,AND($C$37=Motors!$C$31,PN40=1)),0,IF(NV41=0,-(CV40+$C$15)/($C$14-$C$15)*$C$12,($C$11*AH41-BD41)/($C$11*AH41)*$C$12*AH41))</f>
        <v>0.31538187959748953</v>
      </c>
      <c r="CA41" s="2">
        <f>IF(OR(LI40=1,AND($C$37=Motors!$C$31,PO40=1)),0,IF(NW41=0,-(CW40+$C$15)/($C$14-$C$15)*$C$12,($C$11*AI41-BE41)/($C$11*AI41)*$C$12*AI41))</f>
        <v>0.31038840811556584</v>
      </c>
      <c r="CB41" s="2">
        <f>IF(OR(LJ40=1,AND($C$37=Motors!$C$31,PP40=1)),0,IF(NX41=0,-(CX40+$C$15)/($C$14-$C$15)*$C$12,($C$11*AJ41-BF41)/($C$11*AJ41)*$C$12*AJ41))</f>
        <v>0.3077515161288657</v>
      </c>
      <c r="CC41" s="2">
        <f>IF(OR(LK40=1,AND($C$37=Motors!$C$31,PQ40=1)),0,IF(NY41=0,-(CY40+$C$15)/($C$14-$C$15)*$C$12,($C$11*AK41-BG41)/($C$11*AK41)*$C$12*AK41))</f>
        <v>0.30623158229003855</v>
      </c>
      <c r="CD41" s="2">
        <f>IF(OR(LL40=1,AND($C$37=Motors!$C$31,PR40=1)),0,IF(NZ41=0,-(CZ40+$C$15)/($C$14-$C$15)*$C$12,($C$11*AL41-BH41)/($C$11*AL41)*$C$12*AL41))</f>
        <v>0.30538400602974314</v>
      </c>
      <c r="CE41" s="2">
        <f>IF(OR(LM40=1,AND($C$37=Motors!$C$31,PS40=1)),0,IF(OA41=0,-(DA40+$C$15)/($C$14-$C$15)*$C$12,($C$11*AM41-BI41)/($C$11*AM41)*$C$12*AM41))</f>
        <v>0.30519594923363613</v>
      </c>
      <c r="CF41" s="61">
        <f t="shared" si="282"/>
        <v>1.3200000000000005</v>
      </c>
      <c r="CG41" s="57">
        <f>IF(AND(KS40=1,OY40=1),0,ABS(BK41/$C$12*($C$14-$C$15)+$C$15) *'Drive Train'!$AA$49 + CG40*(1-'Drive Train'!$AA$49))</f>
        <v>18.997303571875012</v>
      </c>
      <c r="CH41" s="57">
        <f>IF(AND(KT40=1,OZ40=1),0,ABS(BL41/$C$12*($C$14-$C$15)+$C$15) *'Drive Train'!$AA$49 + CH40*(1-'Drive Train'!$AA$49))</f>
        <v>66.366359788489561</v>
      </c>
      <c r="CI41" s="57">
        <f>IF(AND(KU40=1,PA40=1),0,ABS(BM41/$C$12*($C$14-$C$15)+$C$15) *'Drive Train'!$AA$49 + CI40*(1-'Drive Train'!$AA$49))</f>
        <v>55.880608650603484</v>
      </c>
      <c r="CJ41" s="57">
        <f>IF(AND(KV40=1,PB40=1),0,ABS(BN41/$C$12*($C$14-$C$15)+$C$15) *'Drive Train'!$AA$49 + CJ40*(1-'Drive Train'!$AA$49))</f>
        <v>44.364283465047805</v>
      </c>
      <c r="CK41" s="57">
        <f>IF(AND(KW40=1,PC40=1),0,ABS(BO41/$C$12*($C$14-$C$15)+$C$15) *'Drive Train'!$AA$49 + CK40*(1-'Drive Train'!$AA$49))</f>
        <v>32.754592457895406</v>
      </c>
      <c r="CL41" s="57">
        <f>IF(AND(KX40=1,PD40=1),0,ABS(BP41/$C$12*($C$14-$C$15)+$C$15) *'Drive Train'!$AA$49 + CL40*(1-'Drive Train'!$AA$49))</f>
        <v>24.421968508635672</v>
      </c>
      <c r="CM41" s="57">
        <f>IF(AND(KY40=1,PE40=1),0,ABS(BQ41/$C$12*($C$14-$C$15)+$C$15) *'Drive Train'!$AA$49 + CM40*(1-'Drive Train'!$AA$49))</f>
        <v>20.306511112485055</v>
      </c>
      <c r="CN41" s="57">
        <f>IF(AND(KZ40=1,PF40=1),0,ABS(BR41/$C$12*($C$14-$C$15)+$C$15) *'Drive Train'!$AA$49 + CN40*(1-'Drive Train'!$AA$49))</f>
        <v>18.81037428004516</v>
      </c>
      <c r="CO41" s="57">
        <f>IF(AND(LA40=1,PG40=1),0,ABS(BS41/$C$12*($C$14-$C$15)+$C$15) *'Drive Train'!$AA$49 + CO40*(1-'Drive Train'!$AA$49))</f>
        <v>18.404416095379307</v>
      </c>
      <c r="CP41" s="57">
        <f>IF(AND(LB40=1,PH40=1),0,ABS(BT41/$C$12*($C$14-$C$15)+$C$15) *'Drive Train'!$AA$49 + CP40*(1-'Drive Train'!$AA$49))</f>
        <v>18.316279482382161</v>
      </c>
      <c r="CQ41" s="57">
        <f>IF(AND(LC40=1,PI40=1),0,ABS(BU41/$C$12*($C$14-$C$15)+$C$15) *'Drive Train'!$AA$49 + CQ40*(1-'Drive Train'!$AA$49))</f>
        <v>18.301592610124594</v>
      </c>
      <c r="CR41" s="57">
        <f>IF(AND(LD40=1,PJ40=1),0,ABS(BV41/$C$12*($C$14-$C$15)+$C$15) *'Drive Train'!$AA$49 + CR40*(1-'Drive Train'!$AA$49))</f>
        <v>43.873034507870244</v>
      </c>
      <c r="CS41" s="57">
        <f>IF(AND(LE40=1,PK40=1),0,ABS(BW41/$C$12*($C$14-$C$15)+$C$15) *'Drive Train'!$AA$49 + CS40*(1-'Drive Train'!$AA$49))</f>
        <v>26.846919607329195</v>
      </c>
      <c r="CT41" s="57">
        <f>IF(AND(LF40=1,PL40=1),0,ABS(BX41/$C$12*($C$14-$C$15)+$C$15) *'Drive Train'!$AA$49 + CT40*(1-'Drive Train'!$AA$49))</f>
        <v>21.544111783313294</v>
      </c>
      <c r="CU41" s="57">
        <f>IF(AND(LG40=1,PM40=1),0,ABS(BY41/$C$12*($C$14-$C$15)+$C$15) *'Drive Train'!$AA$49 + CU40*(1-'Drive Train'!$AA$49))</f>
        <v>20.09723835148953</v>
      </c>
      <c r="CV41" s="57">
        <f>IF(AND(LH40=1,PN40=1),0,ABS(BZ41/$C$12*($C$14-$C$15)+$C$15) *'Drive Train'!$AA$49 + CV40*(1-'Drive Train'!$AA$49))</f>
        <v>19.539332013426517</v>
      </c>
      <c r="CW41" s="57">
        <f>IF(AND(LI40=1,PO40=1),0,ABS(CA41/$C$12*($C$14-$C$15)+$C$15) *'Drive Train'!$AA$49 + CW40*(1-'Drive Train'!$AA$49))</f>
        <v>19.273496996359793</v>
      </c>
      <c r="CX41" s="57">
        <f>IF(AND(LJ40=1,PP40=1),0,ABS(CB41/$C$12*($C$14-$C$15)+$C$15) *'Drive Train'!$AA$49 + CX40*(1-'Drive Train'!$AA$49))</f>
        <v>19.133118057814716</v>
      </c>
      <c r="CY41" s="57">
        <f>IF(AND(LK40=1,PQ40=1),0,ABS(CC41/$C$12*($C$14-$C$15)+$C$15) *'Drive Train'!$AA$49 + CY40*(1-'Drive Train'!$AA$49))</f>
        <v>19.052202077930268</v>
      </c>
      <c r="CZ41" s="57">
        <f>IF(AND(LL40=1,PR40=1),0,ABS(CD41/$C$12*($C$14-$C$15)+$C$15) *'Drive Train'!$AA$49 + CZ40*(1-'Drive Train'!$AA$49))</f>
        <v>19.007080072039852</v>
      </c>
      <c r="DA41" s="57">
        <f>IF(AND(LM40=1,PS40=1),0,ABS(CE41/$C$12*($C$14-$C$15)+$C$15) *'Drive Train'!$AA$49 + DA40*(1-'Drive Train'!$AA$49))</f>
        <v>18.997068583682786</v>
      </c>
      <c r="DB41" s="61">
        <f t="shared" si="116"/>
        <v>1.3200000000000005</v>
      </c>
      <c r="DC41" s="57">
        <f t="shared" si="283"/>
        <v>18.997303571875012</v>
      </c>
      <c r="DD41" s="57">
        <f t="shared" si="284"/>
        <v>66.366359788489561</v>
      </c>
      <c r="DE41" s="57">
        <f t="shared" si="285"/>
        <v>55.880608650603484</v>
      </c>
      <c r="DF41" s="57">
        <f t="shared" si="286"/>
        <v>44.364283465047805</v>
      </c>
      <c r="DG41" s="57">
        <f t="shared" si="287"/>
        <v>32.754592457895406</v>
      </c>
      <c r="DH41" s="57">
        <f t="shared" si="288"/>
        <v>24.421968508635672</v>
      </c>
      <c r="DI41" s="57">
        <f t="shared" si="289"/>
        <v>20.306511112485055</v>
      </c>
      <c r="DJ41" s="57">
        <f t="shared" si="290"/>
        <v>18.81037428004516</v>
      </c>
      <c r="DK41" s="57">
        <f t="shared" si="291"/>
        <v>18.404416095379307</v>
      </c>
      <c r="DL41" s="57">
        <f t="shared" si="292"/>
        <v>18.316279482382161</v>
      </c>
      <c r="DM41" s="57">
        <f t="shared" si="293"/>
        <v>18.301592610124594</v>
      </c>
      <c r="DN41" s="57">
        <f t="shared" si="294"/>
        <v>25</v>
      </c>
      <c r="DO41" s="57">
        <f t="shared" si="295"/>
        <v>26.846919607329195</v>
      </c>
      <c r="DP41" s="57">
        <f t="shared" si="296"/>
        <v>21.544111783313294</v>
      </c>
      <c r="DQ41" s="57">
        <f t="shared" si="297"/>
        <v>20.09723835148953</v>
      </c>
      <c r="DR41" s="57">
        <f t="shared" si="298"/>
        <v>19.539332013426517</v>
      </c>
      <c r="DS41" s="57">
        <f t="shared" si="299"/>
        <v>19.273496996359793</v>
      </c>
      <c r="DT41" s="57">
        <f t="shared" si="300"/>
        <v>19.133118057814716</v>
      </c>
      <c r="DU41" s="57">
        <f t="shared" si="301"/>
        <v>19.052202077930268</v>
      </c>
      <c r="DV41" s="57">
        <f t="shared" si="302"/>
        <v>19.007080072039852</v>
      </c>
      <c r="DW41" s="57">
        <f t="shared" si="303"/>
        <v>18.997068583682786</v>
      </c>
      <c r="DX41" s="61">
        <f t="shared" si="117"/>
        <v>1.3200000000000005</v>
      </c>
      <c r="DY41" s="2">
        <f>IF(OY41=0,($C$23/0.4536*IF(ISNA(MK40),'Drive Train'!$F$16,'Drive Train'!$F$17)*4.448*$C$24*S$6)*SIGN(BK41),BK41)</f>
        <v>4.5236871680000004</v>
      </c>
      <c r="DZ41" s="2">
        <f>IF(OZ41=0,($C$23/0.4536*IF(ISNA(ML40),'Drive Train'!$F$16,'Drive Train'!$F$17)*4.448*$C$24*$C$21*T$6)*SIGN(BL41),BL41)</f>
        <v>14.225645600594998</v>
      </c>
      <c r="EA41" s="2">
        <f>IF(PA41=0,($C$23/0.4536*IF(ISNA(MM40),'Drive Train'!$F$16,'Drive Train'!$F$17)*4.448*$C$24*$C$21*U$6)*SIGN(BM41),BM41)</f>
        <v>9.8485238773349995</v>
      </c>
      <c r="EB41" s="2">
        <f>IF(PB41=0,($C$23/0.4536*IF(ISNA(MN40),'Drive Train'!$F$16,'Drive Train'!$F$17)*4.448*$C$24*$C$21*V$6)*SIGN(BN41),BN41)</f>
        <v>7.5312241414914709</v>
      </c>
      <c r="EC41" s="2">
        <f>IF(PC41=0,($C$23/0.4536*IF(ISNA(MO40),'Drive Train'!$F$16,'Drive Train'!$F$17)*4.448*$C$24*$C$21*W$6)*SIGN(BO41),BO41)</f>
        <v>6.0967052573978577</v>
      </c>
      <c r="ED41" s="2">
        <f>IF(PD41=0,($C$23/0.4536*IF(ISNA(MP40),'Drive Train'!$F$16,'Drive Train'!$F$17)*4.448*$C$24*$C$21*X$6)*SIGN(BP41),BP41)</f>
        <v>5.1212324162142009</v>
      </c>
      <c r="EE41" s="2">
        <f>IF(PE41=0,($C$23/0.4536*IF(ISNA(MQ40),'Drive Train'!$F$16,'Drive Train'!$F$17)*4.448*$C$24*$C$21*Y$6)*SIGN(BQ41),BQ41)</f>
        <v>4.4148555312191382</v>
      </c>
      <c r="EF41" s="2">
        <f>IF(PF41=0,($C$23/0.4536*IF(ISNA(MR40),'Drive Train'!$F$16,'Drive Train'!$F$17)*4.448*$C$24*$C$21*Z$6)*SIGN(BR41),BR41)</f>
        <v>3.8797215274349997</v>
      </c>
      <c r="EG41" s="2">
        <f>IF(PG41=0,($C$23/0.4536*IF(ISNA(MS40),'Drive Train'!$F$16,'Drive Train'!$F$17)*4.448*$C$24*$C$21*AA$6)*SIGN(BS41),BS41)</f>
        <v>3.4602921731177019</v>
      </c>
      <c r="EH41" s="2">
        <f>IF(PH41=0,($C$23/0.4536*IF(ISNA(MT40),'Drive Train'!$F$16,'Drive Train'!$F$17)*4.448*$C$24*$C$21*AB$6)*SIGN(BT41),BT41)</f>
        <v>3.1227026928135362</v>
      </c>
      <c r="EI41" s="2">
        <f>IF(PI41=0,($C$23/0.4536*IF(ISNA(MU40),'Drive Train'!$F$16,'Drive Train'!$F$17)*4.448*$C$24*$C$21*AC$6)*SIGN(BU41),BU41)</f>
        <v>2.8451291201189992</v>
      </c>
      <c r="EJ41" s="2">
        <f>IF(PJ41=0,($C$23/0.4536*IF(ISNA(MV40),'Drive Train'!$F$16,'Drive Train'!$F$17)*4.448*$C$24*$C$21*AD$6)*SIGN(BV41),BV41)</f>
        <v>3.9831807681666</v>
      </c>
      <c r="EK41" s="2">
        <f>IF(PK41=0,($C$23/0.4536*IF(ISNA(MW40),'Drive Train'!$F$16,'Drive Train'!$F$17)*4.448*$C$24*$C$21*AE$6)*SIGN(BW41),BW41)</f>
        <v>3.9831807681666</v>
      </c>
      <c r="EL41" s="2">
        <f>IF(PL41=0,($C$23/0.4536*IF(ISNA(MX40),'Drive Train'!$F$16,'Drive Train'!$F$17)*4.448*$C$24*$C$21*AF$6)*SIGN(BX41),BX41)</f>
        <v>3.9831807681666</v>
      </c>
      <c r="EM41" s="2">
        <f>IF(PM41=0,($C$23/0.4536*IF(ISNA(MY40),'Drive Train'!$F$16,'Drive Train'!$F$17)*4.448*$C$24*$C$21*AG$6)*SIGN(BY41),BY41)</f>
        <v>3.9831807681666</v>
      </c>
      <c r="EN41" s="2">
        <f>IF(PN41=0,($C$23/0.4536*IF(ISNA(MZ40),'Drive Train'!$F$16,'Drive Train'!$F$17)*4.448*$C$24*$C$21*AH$6)*SIGN(BZ41),BZ41)</f>
        <v>3.9831807681666</v>
      </c>
      <c r="EO41" s="2">
        <f>IF(PO41=0,($C$23/0.4536*IF(ISNA(NA40),'Drive Train'!$F$16,'Drive Train'!$F$17)*4.448*$C$24*$C$21*AI$6)*SIGN(CA41),CA41)</f>
        <v>3.9831807681666</v>
      </c>
      <c r="EP41" s="2">
        <f>IF(PP41=0,($C$23/0.4536*IF(ISNA(NB40),'Drive Train'!$F$16,'Drive Train'!$F$17)*4.448*$C$24*$C$21*AJ$6)*SIGN(CB41),CB41)</f>
        <v>3.9831807681666</v>
      </c>
      <c r="EQ41" s="2">
        <f>IF(PQ41=0,($C$23/0.4536*IF(ISNA(NC40),'Drive Train'!$F$16,'Drive Train'!$F$17)*4.448*$C$24*$C$21*AK$6)*SIGN(CC41),CC41)</f>
        <v>3.9831807681666</v>
      </c>
      <c r="ER41" s="2">
        <f>IF(PR41=0,($C$23/0.4536*IF(ISNA(ND40),'Drive Train'!$F$16,'Drive Train'!$F$17)*4.448*$C$24*$C$21*AL$6)*SIGN(CD41),CD41)</f>
        <v>3.9831807681666</v>
      </c>
      <c r="ES41" s="2">
        <f>IF(PS41=0,($C$23/0.4536*IF(ISNA(NE40),'Drive Train'!$F$16,'Drive Train'!$F$17)*4.448*$C$24*$C$21*AM$6)*SIGN(CE41),CE41)</f>
        <v>3.9831807681666</v>
      </c>
      <c r="ET41" s="61">
        <f t="shared" si="304"/>
        <v>1.3200000000000005</v>
      </c>
      <c r="EU41" s="259">
        <f>MAX(MIN(IF(AND(OY40=1,NG41&lt;0),-1,1)*(DC41-$C$15)/($C$14-$C$15)*$C$12*$C$21-$C$33*LO41/AO$6 -  OY40*$C$33/$C$21,DY40/$C$19),MAX(EU$8:EU40)*-1)</f>
        <v>1.3392725737597366E-2</v>
      </c>
      <c r="EV41" s="259">
        <f>MAX(MIN(IF(AND(OZ40=1,NH41&lt;0),-1,1)*(DD41-$C$15)/($C$14-$C$15)*$C$12*$C$21-$C$33*LP41/AP$6 -  OZ40*$C$33/$C$21,DZ40/$C$19),MAX(EV$8:EV40)*-1)</f>
        <v>0.98932214156433107</v>
      </c>
      <c r="EW41" s="259">
        <f>MAX(MIN(IF(AND(PA40=1,NI41&lt;0),-1,1)*(DE41-$C$15)/($C$14-$C$15)*$C$12*$C$21-$C$33*LQ41/AQ$6 -  PA40*$C$33/$C$21,EA40/$C$19),MAX(EW$8:EW40)*-1)</f>
        <v>0.7615950201731243</v>
      </c>
      <c r="EX41" s="259">
        <f>MAX(MIN(IF(AND(PB40=1,NJ41&lt;0),-1,1)*(DF41-$C$15)/($C$14-$C$15)*$C$12*$C$21-$C$33*LR41/AR$6 -  PB40*$C$33/$C$21,EB40/$C$19),MAX(EX$8:EX40)*-1)</f>
        <v>0.51674829240651865</v>
      </c>
      <c r="EY41" s="259">
        <f>MAX(MIN(IF(AND(PC40=1,NK41&lt;0),-1,1)*(DG41-$C$15)/($C$14-$C$15)*$C$12*$C$21-$C$33*LS41/AS$6 -  PC40*$C$33/$C$21,EC40/$C$19),MAX(EY$8:EY40)*-1)</f>
        <v>0.28172410915040802</v>
      </c>
      <c r="EZ41" s="259">
        <f>MAX(MIN(IF(AND(PD40=1,NL41&lt;0),-1,1)*(DH41-$C$15)/($C$14-$C$15)*$C$12*$C$21-$C$33*LT41/AT$6 -  PD40*$C$33/$C$21,ED40/$C$19),MAX(EZ$8:EZ40)*-1)</f>
        <v>0.11812601849544341</v>
      </c>
      <c r="FA41" s="259">
        <f>MAX(MIN(IF(AND(PE40=1,NM41&lt;0),-1,1)*(DI41-$C$15)/($C$14-$C$15)*$C$12*$C$21-$C$33*LU41/AU$6 -  PE40*$C$33/$C$21,EE40/$C$19),MAX(FA$8:FA40)*-1)</f>
        <v>3.8558912697844061E-2</v>
      </c>
      <c r="FB41" s="259">
        <f>MAX(MIN(IF(AND(PF40=1,NN41&lt;0),-1,1)*(DJ41-$C$15)/($C$14-$C$15)*$C$12*$C$21-$C$33*LV41/AV$6 -  PF40*$C$33/$C$21,EF40/$C$19),MAX(FB$8:FB40)*-1)</f>
        <v>9.8042187902984135E-3</v>
      </c>
      <c r="FC41" s="259">
        <f>MAX(MIN(IF(AND(PG40=1,NO41&lt;0),-1,1)*(DK41-$C$15)/($C$14-$C$15)*$C$12*$C$21-$C$33*LW41/AW$6 -  PG40*$C$33/$C$21,EG40/$C$19),MAX(FC$8:FC40)*-1)</f>
        <v>2.0131144331240747E-3</v>
      </c>
      <c r="FD41" s="259">
        <f>MAX(MIN(IF(AND(PH40=1,NP41&lt;0),-1,1)*(DL41-$C$15)/($C$14-$C$15)*$C$12*$C$21-$C$33*LX41/AX$6 -  PH40*$C$33/$C$21,EH40/$C$19),MAX(FD$8:FD40)*-1)</f>
        <v>3.2096205253384635E-4</v>
      </c>
      <c r="FE41" s="259">
        <f>MAX(MIN(IF(AND(PI40=1,NQ41&lt;0),-1,1)*(DM41-$C$15)/($C$14-$C$15)*$C$12*$C$21-$C$33*LY41/AY$6 -  PI40*$C$33/$C$21,EI40/$C$19),MAX(FE$8:FE40)*-1)</f>
        <v>3.8686013396571628E-5</v>
      </c>
      <c r="FF41" s="259">
        <f>MAX(MIN(IF(AND(PJ40=1,NR41&lt;0),-1,1)*(DN41-$C$15)/($C$14-$C$15)*$C$12*$C$21-$C$33*LZ41/AZ$6 -  PJ40*$C$33/$C$21,EJ40/$C$19),MAX(FF$8:FF40)*-1)</f>
        <v>0.17732951333487817</v>
      </c>
      <c r="FG41" s="259">
        <f>MAX(MIN(IF(AND(PK40=1,NS41&lt;0),-1,1)*(DO41-$C$15)/($C$14-$C$15)*$C$12*$C$21-$C$33*MA41/BA$6 -  PK40*$C$33/$C$21,EK40/$C$19),MAX(FG$8:FG40)*-1)</f>
        <v>0.16569813005171519</v>
      </c>
      <c r="FH41" s="259">
        <f>MAX(MIN(IF(AND(PL40=1,NT41&lt;0),-1,1)*(DP41-$C$15)/($C$14-$C$15)*$C$12*$C$21-$C$33*MB41/BB$6 -  PL40*$C$33/$C$21,EL40/$C$19),MAX(FH$8:FH40)*-1)</f>
        <v>6.2473548857015754E-2</v>
      </c>
      <c r="FI41" s="259">
        <f>MAX(MIN(IF(AND(PM40=1,NU41&lt;0),-1,1)*(DQ41-$C$15)/($C$14-$C$15)*$C$12*$C$21-$C$33*MC41/BC$6 -  PM40*$C$33/$C$21,EM40/$C$19),MAX(FI$8:FI40)*-1)</f>
        <v>3.4552062592508093E-2</v>
      </c>
      <c r="FJ41" s="259">
        <f>MAX(MIN(IF(AND(PN40=1,NV41&lt;0),-1,1)*(DR41-$C$15)/($C$14-$C$15)*$C$12*$C$21-$C$33*MD41/BD$6 -  PN40*$C$33/$C$21,EN40/$C$19),MAX(FJ$8:FJ40)*-1)</f>
        <v>2.3812553262942571E-2</v>
      </c>
      <c r="FK41" s="259">
        <f>MAX(MIN(IF(AND(PO40=1,NW41&lt;0),-1,1)*(DS41-$C$15)/($C$14-$C$15)*$C$12*$C$21-$C$33*ME41/BE$6 -  PO40*$C$33/$C$21,EO40/$C$19),MAX(FK$8:FK40)*-1)</f>
        <v>1.8700485422526725E-2</v>
      </c>
      <c r="FL41" s="259">
        <f>MAX(MIN(IF(AND(PP40=1,NX41&lt;0),-1,1)*(DT41-$C$15)/($C$14-$C$15)*$C$12*$C$21-$C$33*MF41/BF$6 -  PP40*$C$33/$C$21,EP40/$C$19),MAX(FL$8:FL40)*-1)</f>
        <v>1.6002302087954556E-2</v>
      </c>
      <c r="FM41" s="259">
        <f>MAX(MIN(IF(AND(PQ40=1,NY41&lt;0),-1,1)*(DU41-$C$15)/($C$14-$C$15)*$C$12*$C$21-$C$33*MG41/BG$6 -  PQ40*$C$33/$C$21,EQ40/$C$19),MAX(FM$8:FM40)*-1)</f>
        <v>1.4447457075032089E-2</v>
      </c>
      <c r="FN41" s="259">
        <f>MAX(MIN(IF(AND(PR40=1,NZ41&lt;0),-1,1)*(DV41-$C$15)/($C$14-$C$15)*$C$12*$C$21-$C$33*MH41/BH$6 -  PR40*$C$33/$C$21,ER40/$C$19),MAX(FN$8:FN40)*-1)</f>
        <v>1.3580545378625186E-2</v>
      </c>
      <c r="FO41" s="259">
        <f>MAX(MIN(IF(AND(PS40=1,OA41&lt;0),-1,1)*(DW41-$C$15)/($C$14-$C$15)*$C$12*$C$21-$C$33*MI41/BI$6 -  PS40*$C$33/$C$21,ES40/$C$19),MAX(FO$8:FO40)*-1)</f>
        <v>1.3388211354912249E-2</v>
      </c>
      <c r="FP41" s="61">
        <f t="shared" si="118"/>
        <v>1.3200000000000005</v>
      </c>
      <c r="FQ41" s="260">
        <f>IF(AND(KS41=1,OY41=1),0,MIN((ABS(($C$14-$C$15)*EU41/$C$12/$C$21)+$C$15)/$C$21,DC41))</f>
        <v>4.042209395908535</v>
      </c>
      <c r="FR41" s="260">
        <f>IF(AND(KT41=1,OZ41=1),0,MIN((ABS(($C$14-$C$15)*EV41/$C$12/$C$21)+$C$15)/$C$21,DD41))</f>
        <v>66.366359788489561</v>
      </c>
      <c r="FS41" s="260">
        <f>IF(AND(KU41=1,PA41=1),0,MIN((ABS(($C$14-$C$15)*EW41/$C$12/$C$21)+$C$15)/$C$21,DE41))</f>
        <v>55.417435318887499</v>
      </c>
      <c r="FT41" s="260">
        <f>IF(AND(KV41=1,PB41=1),0,MIN((ABS(($C$14-$C$15)*EX41/$C$12/$C$21)+$C$15)/$C$21,DF41))</f>
        <v>38.605062449860661</v>
      </c>
      <c r="FU41" s="260">
        <f>IF(AND(KW41=1,PC41=1),0,MIN((ABS(($C$14-$C$15)*EY41/$C$12/$C$21)+$C$15)/$C$21,DG41))</f>
        <v>22.467153488680964</v>
      </c>
      <c r="FV41" s="260">
        <f>IF(AND(KX41=1,PD41=1),0,MIN((ABS(($C$14-$C$15)*EZ41/$C$12/$C$21)+$C$15)/$C$21,DH41))</f>
        <v>11.233709097404699</v>
      </c>
      <c r="FW41" s="260">
        <f>IF(AND(KY41=1,PE41=1),0,MIN((ABS(($C$14-$C$15)*FA41/$C$12/$C$21)+$C$15)/$C$21,DI41))</f>
        <v>5.7702427771453966</v>
      </c>
      <c r="FX41" s="260">
        <f>IF(AND(KZ41=1,PF41=1),0,MIN((ABS(($C$14-$C$15)*FB41/$C$12/$C$21)+$C$15)/$C$21,DJ41))</f>
        <v>3.7958049722456111</v>
      </c>
      <c r="FY41" s="260">
        <f>IF(AND(LA41=1,PG41=1),0,MIN((ABS(($C$14-$C$15)*FC41/$C$12/$C$21)+$C$15)/$C$21,DK41))</f>
        <v>3.2608296727628465</v>
      </c>
      <c r="FZ41" s="260">
        <f>IF(AND(LB41=1,PH41=1),0,MIN((ABS(($C$14-$C$15)*FD41/$C$12/$C$21)+$C$15)/$C$21,DL41))</f>
        <v>3.1446382209382877</v>
      </c>
      <c r="GA41" s="260">
        <f>IF(AND(LC41=1,PI41=1),0,MIN((ABS(($C$14-$C$15)*FE41/$C$12/$C$21)+$C$15)/$C$21,DM41))</f>
        <v>3.1252557686373872</v>
      </c>
      <c r="GB41" s="260">
        <f>IF(AND(LD41=1,PJ41=1),0,MIN((ABS(($C$14-$C$15)*FF41/$C$12/$C$21)+$C$15)/$C$21,DN41))</f>
        <v>15.298910374421068</v>
      </c>
      <c r="GC41" s="260">
        <f>IF(AND(LE41=1,PK41=1),0,MIN((ABS(($C$14-$C$15)*FG41/$C$12/$C$21)+$C$15)/$C$21,DO41))</f>
        <v>14.500242756834989</v>
      </c>
      <c r="GD41" s="260">
        <f>IF(AND(LF41=1,PL41=1),0,MIN((ABS(($C$14-$C$15)*FH41/$C$12/$C$21)+$C$15)/$C$21,DP41))</f>
        <v>7.4123385641814492</v>
      </c>
      <c r="GE41" s="260">
        <f>IF(AND(LG41=1,PM41=1),0,MIN((ABS(($C$14-$C$15)*FI41/$C$12/$C$21)+$C$15)/$C$21,DQ41))</f>
        <v>5.4951128678520131</v>
      </c>
      <c r="GF41" s="260">
        <f>IF(AND(LH41=1,PN41=1),0,MIN((ABS(($C$14-$C$15)*FJ41/$C$12/$C$21)+$C$15)/$C$21,DR41))</f>
        <v>4.757685674415475</v>
      </c>
      <c r="GG41" s="260">
        <f>IF(AND(LI41=1,PO41=1),0,MIN((ABS(($C$14-$C$15)*FK41/$C$12/$C$21)+$C$15)/$C$21,DS41))</f>
        <v>4.4066661143470309</v>
      </c>
      <c r="GH41" s="260">
        <f>IF(AND(LJ41=1,PP41=1),0,MIN((ABS(($C$14-$C$15)*FL41/$C$12/$C$21)+$C$15)/$C$21,DT41))</f>
        <v>4.2213956608531094</v>
      </c>
      <c r="GI41" s="260">
        <f>IF(AND(LK41=1,PQ41=1),0,MIN((ABS(($C$14-$C$15)*FM41/$C$12/$C$21)+$C$15)/$C$21,DU41))</f>
        <v>4.1146324038994893</v>
      </c>
      <c r="GJ41" s="260">
        <f>IF(AND(LL41=1,PR41=1),0,MIN((ABS(($C$14-$C$15)*FN41/$C$12/$C$21)+$C$15)/$C$21,DV41))</f>
        <v>4.0551060103166163</v>
      </c>
      <c r="GK41" s="260">
        <f>IF(AND(LM41=1,PS41=1),0,MIN((ABS(($C$14-$C$15)*FO41/$C$12/$C$21)+$C$15)/$C$21,DW41))</f>
        <v>4.0418994163320541</v>
      </c>
      <c r="GL41" s="61">
        <f t="shared" si="119"/>
        <v>1.3200000000000005</v>
      </c>
      <c r="GM41" s="57">
        <f>IF(AND(KS40=1,OY40=1),0,EU41*$C$19/S$6/$C$24/$C$23*3.39*$C$21)</f>
        <v>0.34662931255117568</v>
      </c>
      <c r="GN41" s="57">
        <f>IF(AND(KT40=1,OZ40=1),0,EV41*$C$19/T$6/$C$24/$C$23*3.39*$C$21)</f>
        <v>7.1695528566400775</v>
      </c>
      <c r="GO41" s="57">
        <f>IF(AND(KU40=1,PA40=1),0,EW41*$C$19/U$6/$C$24/$C$23*3.39*$C$21)</f>
        <v>7.972220102371792</v>
      </c>
      <c r="GP41" s="57">
        <f>IF(AND(KV40=1,PB40=1),0,EX41*$C$19/V$6/$C$24/$C$23*3.39*$C$21)</f>
        <v>7.0735887045728694</v>
      </c>
      <c r="GQ41" s="57">
        <f>IF(AND(KW40=1,PC40=1),0,EY41*$C$19/W$6/$C$24/$C$23*3.39*$C$21)</f>
        <v>4.7638177855291417</v>
      </c>
      <c r="GR41" s="57">
        <f>IF(AND(KX40=1,PD40=1),0,EZ41*$C$19/X$6/$C$24/$C$23*3.39*$C$21)</f>
        <v>2.3779209177855658</v>
      </c>
      <c r="GS41" s="57">
        <f>IF(AND(KY40=1,PE40=1),0,FA41*$C$19/Y$6/$C$24/$C$23*3.39*$C$21)</f>
        <v>0.90039818185167175</v>
      </c>
      <c r="GT41" s="57">
        <f>IF(AND(KZ40=1,PF40=1),0,FB41*$C$19/Z$6/$C$24/$C$23*3.39*$C$21)</f>
        <v>0.2605186186586233</v>
      </c>
      <c r="GU41" s="57">
        <f>IF(AND(LA40=1,PG40=1),0,FC41*$C$19/AA$6/$C$24/$C$23*3.39*$C$21)</f>
        <v>5.9976624392004782E-2</v>
      </c>
      <c r="GV41" s="57">
        <f>IF(AND(LB40=1,PH40=1),0,FD41*$C$19/AB$6/$C$24/$C$23*3.39*$C$21)</f>
        <v>1.0596181237131127E-2</v>
      </c>
      <c r="GW41" s="57">
        <f>IF(AND(LC40=1,PI40=1),0,FE41*$C$19/AC$6/$C$24/$C$23*3.39*$C$21)</f>
        <v>1.4017750447838883E-3</v>
      </c>
      <c r="GX41" s="57">
        <f>IF(AND(LD40=1,PJ40=1),0,FF41*$C$19/AD$6/$C$24/$C$23*3.39*$C$21)</f>
        <v>4.5896263767834444</v>
      </c>
      <c r="GY41" s="57">
        <f>IF(AND(LE40=1,PK40=1),0,FG41*$C$19/AE$6/$C$24/$C$23*3.39*$C$21)</f>
        <v>4.2885839698487871</v>
      </c>
      <c r="GZ41" s="57">
        <f>IF(AND(LF40=1,PL40=1),0,FH41*$C$19/AF$6/$C$24/$C$23*3.39*$C$21)</f>
        <v>1.6169347239111433</v>
      </c>
      <c r="HA41" s="57">
        <f>IF(AND(LG40=1,PM40=1),0,FI41*$C$19/AG$6/$C$24/$C$23*3.39*$C$21)</f>
        <v>0.89427334945297587</v>
      </c>
      <c r="HB41" s="57">
        <f>IF(AND(LH40=1,PN40=1),0,FJ41*$C$19/AH$6/$C$24/$C$23*3.39*$C$21)</f>
        <v>0.61631434327444223</v>
      </c>
      <c r="HC41" s="57">
        <f>IF(AND(LI40=1,PO40=1),0,FK41*$C$19/AI$6/$C$24/$C$23*3.39*$C$21)</f>
        <v>0.48400426719606721</v>
      </c>
      <c r="HD41" s="57">
        <f>IF(AND(LJ40=1,PP40=1),0,FL41*$C$19/AJ$6/$C$24/$C$23*3.39*$C$21)</f>
        <v>0.41417013091011234</v>
      </c>
      <c r="HE41" s="57">
        <f>IF(AND(LK40=1,PQ40=1),0,FM41*$C$19/AK$6/$C$24/$C$23*3.39*$C$21)</f>
        <v>0.37392777334133653</v>
      </c>
      <c r="HF41" s="57">
        <f>IF(AND(LL40=1,PR40=1),0,FN41*$C$19/AL$6/$C$24/$C$23*3.39*$C$21)</f>
        <v>0.35149044346124253</v>
      </c>
      <c r="HG41" s="57">
        <f>IF(AND(LM40=1,PS40=1),0,FO41*$C$19/AM$6/$C$24/$C$23*3.39*$C$21)</f>
        <v>0.34651247170806476</v>
      </c>
      <c r="HH41" s="61">
        <f t="shared" si="120"/>
        <v>1.3200000000000005</v>
      </c>
      <c r="HI41" s="57">
        <f t="shared" si="121"/>
        <v>0.34662931255117568</v>
      </c>
      <c r="HJ41" s="57">
        <f t="shared" si="122"/>
        <v>7.1695528566400775</v>
      </c>
      <c r="HK41" s="57">
        <f t="shared" si="123"/>
        <v>7.972220102371792</v>
      </c>
      <c r="HL41" s="57">
        <f t="shared" si="124"/>
        <v>7.0735887045728694</v>
      </c>
      <c r="HM41" s="57">
        <f t="shared" si="125"/>
        <v>4.7638177855291417</v>
      </c>
      <c r="HN41" s="57">
        <f t="shared" si="126"/>
        <v>2.3779209177855658</v>
      </c>
      <c r="HO41" s="57">
        <f t="shared" si="127"/>
        <v>0.90039818185167175</v>
      </c>
      <c r="HP41" s="57">
        <f t="shared" si="128"/>
        <v>0.2605186186586233</v>
      </c>
      <c r="HQ41" s="57">
        <f t="shared" si="129"/>
        <v>5.9976624392004782E-2</v>
      </c>
      <c r="HR41" s="57">
        <f t="shared" si="130"/>
        <v>1.0596181237131127E-2</v>
      </c>
      <c r="HS41" s="57">
        <f t="shared" si="131"/>
        <v>1.4017750447838883E-3</v>
      </c>
      <c r="HT41" s="57">
        <f t="shared" si="132"/>
        <v>4.5896263767834444</v>
      </c>
      <c r="HU41" s="57">
        <f t="shared" si="133"/>
        <v>4.2885839698487871</v>
      </c>
      <c r="HV41" s="57">
        <f t="shared" si="134"/>
        <v>1.6169347239111433</v>
      </c>
      <c r="HW41" s="57">
        <f t="shared" si="135"/>
        <v>0.89427334945297587</v>
      </c>
      <c r="HX41" s="57">
        <f t="shared" si="136"/>
        <v>0.61631434327444223</v>
      </c>
      <c r="HY41" s="57">
        <f t="shared" si="137"/>
        <v>0.48400426719606721</v>
      </c>
      <c r="HZ41" s="57">
        <f t="shared" si="138"/>
        <v>0.41417013091011234</v>
      </c>
      <c r="IA41" s="57">
        <f t="shared" si="139"/>
        <v>0.37392777334133653</v>
      </c>
      <c r="IB41" s="57">
        <f t="shared" si="140"/>
        <v>0.35149044346124253</v>
      </c>
      <c r="IC41" s="57">
        <f t="shared" si="141"/>
        <v>0.34651247170806476</v>
      </c>
      <c r="ID41" s="61">
        <f t="shared" si="142"/>
        <v>1.3200000000000005</v>
      </c>
      <c r="IE41" s="57">
        <f t="shared" si="143"/>
        <v>11.933035704560272</v>
      </c>
      <c r="IF41" s="57">
        <f t="shared" si="144"/>
        <v>7.6859870106178123</v>
      </c>
      <c r="IG41" s="57">
        <f t="shared" si="145"/>
        <v>8.3987917938438699</v>
      </c>
      <c r="IH41" s="57">
        <f t="shared" si="146"/>
        <v>9.5175538162024864</v>
      </c>
      <c r="II41" s="57">
        <f t="shared" si="147"/>
        <v>10.612869723820532</v>
      </c>
      <c r="IJ41" s="57">
        <f t="shared" si="148"/>
        <v>11.400850476387284</v>
      </c>
      <c r="IK41" s="57">
        <f t="shared" si="149"/>
        <v>11.800776781623165</v>
      </c>
      <c r="IL41" s="57">
        <f t="shared" si="150"/>
        <v>11.952433681161851</v>
      </c>
      <c r="IM41" s="57">
        <f t="shared" si="151"/>
        <v>11.995684724829397</v>
      </c>
      <c r="IN41" s="57">
        <f t="shared" si="152"/>
        <v>12.005630200874892</v>
      </c>
      <c r="IO41" s="57">
        <f t="shared" si="153"/>
        <v>12.007399947565723</v>
      </c>
      <c r="IP41" s="57">
        <f t="shared" si="154"/>
        <v>11.160565351103196</v>
      </c>
      <c r="IQ41" s="57">
        <f t="shared" si="155"/>
        <v>11.109143442103907</v>
      </c>
      <c r="IR41" s="57">
        <f t="shared" si="156"/>
        <v>11.662280806564683</v>
      </c>
      <c r="IS41" s="57">
        <f t="shared" si="157"/>
        <v>11.815794728436249</v>
      </c>
      <c r="IT41" s="57">
        <f t="shared" si="158"/>
        <v>11.875200829965822</v>
      </c>
      <c r="IU41" s="57">
        <f t="shared" si="159"/>
        <v>11.903550666604502</v>
      </c>
      <c r="IV41" s="57">
        <f t="shared" si="160"/>
        <v>11.918532901845685</v>
      </c>
      <c r="IW41" s="57">
        <f t="shared" si="161"/>
        <v>11.92717250869927</v>
      </c>
      <c r="IX41" s="57">
        <f t="shared" si="162"/>
        <v>11.931991476587278</v>
      </c>
      <c r="IY41" s="57">
        <f t="shared" si="163"/>
        <v>11.933060804137124</v>
      </c>
      <c r="IZ41" s="61">
        <f t="shared" si="164"/>
        <v>1.3200000000000005</v>
      </c>
      <c r="JA41" s="260" t="e">
        <f t="shared" si="240"/>
        <v>#N/A</v>
      </c>
      <c r="JB41" s="260" t="e">
        <f t="shared" si="241"/>
        <v>#N/A</v>
      </c>
      <c r="JC41" s="260" t="e">
        <f t="shared" si="242"/>
        <v>#N/A</v>
      </c>
      <c r="JD41" s="260" t="e">
        <f t="shared" si="243"/>
        <v>#N/A</v>
      </c>
      <c r="JE41" s="260" t="e">
        <f t="shared" si="244"/>
        <v>#N/A</v>
      </c>
      <c r="JF41" s="260" t="e">
        <f t="shared" si="245"/>
        <v>#N/A</v>
      </c>
      <c r="JG41" s="260" t="e">
        <f t="shared" si="246"/>
        <v>#N/A</v>
      </c>
      <c r="JH41" s="260" t="e">
        <f t="shared" si="247"/>
        <v>#N/A</v>
      </c>
      <c r="JI41" s="260" t="e">
        <f t="shared" si="248"/>
        <v>#N/A</v>
      </c>
      <c r="JJ41" s="260" t="e">
        <f t="shared" si="249"/>
        <v>#N/A</v>
      </c>
      <c r="JK41" s="260" t="e">
        <f t="shared" si="250"/>
        <v>#N/A</v>
      </c>
      <c r="JL41" s="260" t="e">
        <f t="shared" si="251"/>
        <v>#N/A</v>
      </c>
      <c r="JM41" s="260" t="e">
        <f t="shared" si="252"/>
        <v>#N/A</v>
      </c>
      <c r="JN41" s="260" t="e">
        <f t="shared" si="253"/>
        <v>#N/A</v>
      </c>
      <c r="JO41" s="260" t="e">
        <f t="shared" si="254"/>
        <v>#N/A</v>
      </c>
      <c r="JP41" s="260" t="e">
        <f t="shared" si="255"/>
        <v>#N/A</v>
      </c>
      <c r="JQ41" s="260" t="e">
        <f t="shared" si="256"/>
        <v>#N/A</v>
      </c>
      <c r="JR41" s="260" t="e">
        <f t="shared" si="257"/>
        <v>#N/A</v>
      </c>
      <c r="JS41" s="260" t="e">
        <f t="shared" si="258"/>
        <v>#N/A</v>
      </c>
      <c r="JT41" s="260" t="e">
        <f t="shared" si="259"/>
        <v>#N/A</v>
      </c>
      <c r="JU41" s="260" t="e">
        <f t="shared" si="260"/>
        <v>#N/A</v>
      </c>
      <c r="JV41" s="61">
        <f t="shared" si="166"/>
        <v>1.3200000000000005</v>
      </c>
      <c r="JW41" s="46">
        <f>IF(AND(KS41=0,HI41&lt;=$C$40),1,0)</f>
        <v>0</v>
      </c>
      <c r="JX41" s="46">
        <f>IF(AND(KT41=0,HJ41&lt;=$C$40),1,0)</f>
        <v>0</v>
      </c>
      <c r="JY41" s="46">
        <f>IF(AND(KU41=0,HK41&lt;=$C$40),1,0)</f>
        <v>0</v>
      </c>
      <c r="JZ41" s="46">
        <f>IF(AND(KV41=0,HL41&lt;=$C$40),1,0)</f>
        <v>0</v>
      </c>
      <c r="KA41" s="46">
        <f>IF(AND(KW41=0,HM41&lt;=$C$40),1,0)</f>
        <v>0</v>
      </c>
      <c r="KB41" s="46">
        <f>IF(AND(KX41=0,HN41&lt;=$C$40),1,0)</f>
        <v>0</v>
      </c>
      <c r="KC41" s="46">
        <f>IF(AND(KY41=0,HO41&lt;=$C$40),1,0)</f>
        <v>0</v>
      </c>
      <c r="KD41" s="46">
        <f>IF(AND(KZ41=0,HP41&lt;=$C$40),1,0)</f>
        <v>0</v>
      </c>
      <c r="KE41" s="46">
        <f>IF(AND(LA41=0,HQ41&lt;=$C$40),1,0)</f>
        <v>1</v>
      </c>
      <c r="KF41" s="46">
        <f>IF(AND(LB41=0,HR41&lt;=$C$40),1,0)</f>
        <v>1</v>
      </c>
      <c r="KG41" s="46">
        <f>IF(AND(LC41=0,HS41&lt;=$C$40),1,0)</f>
        <v>1</v>
      </c>
      <c r="KH41" s="46">
        <f>IF(AND(LD41=0,HT41&lt;=$C$40),1,0)</f>
        <v>0</v>
      </c>
      <c r="KI41" s="46">
        <f>IF(AND(LE41=0,HU41&lt;=$C$40),1,0)</f>
        <v>0</v>
      </c>
      <c r="KJ41" s="46">
        <f>IF(AND(LF41=0,HV41&lt;=$C$40),1,0)</f>
        <v>0</v>
      </c>
      <c r="KK41" s="46">
        <f>IF(AND(LG41=0,HW41&lt;=$C$40),1,0)</f>
        <v>0</v>
      </c>
      <c r="KL41" s="46">
        <f>IF(AND(LH41=0,HX41&lt;=$C$40),1,0)</f>
        <v>0</v>
      </c>
      <c r="KM41" s="46">
        <f>IF(AND(LI41=0,HY41&lt;=$C$40),1,0)</f>
        <v>0</v>
      </c>
      <c r="KN41" s="46">
        <f>IF(AND(LJ41=0,HZ41&lt;=$C$40),1,0)</f>
        <v>0</v>
      </c>
      <c r="KO41" s="46">
        <f>IF(AND(LK41=0,IA41&lt;=$C$40),1,0)</f>
        <v>0</v>
      </c>
      <c r="KP41" s="46">
        <f>IF(AND(LL41=0,IB41&lt;=$C$40),1,0)</f>
        <v>0</v>
      </c>
      <c r="KQ41" s="46">
        <f>IF(AND(LM41=0,IC41&lt;=$C$40),1,0)</f>
        <v>0</v>
      </c>
      <c r="KR41" s="61">
        <f t="shared" si="167"/>
        <v>1.3200000000000005</v>
      </c>
      <c r="KS41" s="1">
        <f>IF(OR(KS40=1,AND(OY41=1,LO41&lt;=$C$41)),1,0)</f>
        <v>0</v>
      </c>
      <c r="KT41" s="1">
        <f>IF(OR(KT40=1,AND(OZ41=1,LP41&lt;=$C$41)),1,0)</f>
        <v>0</v>
      </c>
      <c r="KU41" s="1">
        <f>IF(OR(KU40=1,AND(PA41=1,LQ41&lt;=$C$41)),1,0)</f>
        <v>0</v>
      </c>
      <c r="KV41" s="1">
        <f>IF(OR(KV40=1,AND(PB41=1,LR41&lt;=$C$41)),1,0)</f>
        <v>0</v>
      </c>
      <c r="KW41" s="1">
        <f>IF(OR(KW40=1,AND(PC41=1,LS41&lt;=$C$41)),1,0)</f>
        <v>0</v>
      </c>
      <c r="KX41" s="1">
        <f>IF(OR(KX40=1,AND(PD41=1,LT41&lt;=$C$41)),1,0)</f>
        <v>0</v>
      </c>
      <c r="KY41" s="1">
        <f>IF(OR(KY40=1,AND(PE41=1,LU41&lt;=$C$41)),1,0)</f>
        <v>0</v>
      </c>
      <c r="KZ41" s="1">
        <f>IF(OR(KZ40=1,AND(PF41=1,LV41&lt;=$C$41)),1,0)</f>
        <v>0</v>
      </c>
      <c r="LA41" s="1">
        <f>IF(OR(LA40=1,AND(PG41=1,LW41&lt;=$C$41)),1,0)</f>
        <v>0</v>
      </c>
      <c r="LB41" s="1">
        <f>IF(OR(LB40=1,AND(PH41=1,LX41&lt;=$C$41)),1,0)</f>
        <v>0</v>
      </c>
      <c r="LC41" s="1">
        <f>IF(OR(LC40=1,AND(PI41=1,LY41&lt;=$C$41)),1,0)</f>
        <v>0</v>
      </c>
      <c r="LD41" s="1">
        <f>IF(OR(LD40=1,AND(PJ41=1,LZ41&lt;=$C$41)),1,0)</f>
        <v>0</v>
      </c>
      <c r="LE41" s="1">
        <f>IF(OR(LE40=1,AND(PK41=1,MA41&lt;=$C$41)),1,0)</f>
        <v>0</v>
      </c>
      <c r="LF41" s="1">
        <f>IF(OR(LF40=1,AND(PL41=1,MB41&lt;=$C$41)),1,0)</f>
        <v>0</v>
      </c>
      <c r="LG41" s="1">
        <f>IF(OR(LG40=1,AND(PM41=1,MC41&lt;=$C$41)),1,0)</f>
        <v>0</v>
      </c>
      <c r="LH41" s="1">
        <f>IF(OR(LH40=1,AND(PN41=1,MD41&lt;=$C$41)),1,0)</f>
        <v>0</v>
      </c>
      <c r="LI41" s="1">
        <f>IF(OR(LI40=1,AND(PO41=1,ME41&lt;=$C$41)),1,0)</f>
        <v>0</v>
      </c>
      <c r="LJ41" s="1">
        <f>IF(OR(LJ40=1,AND(PP41=1,MF41&lt;=$C$41)),1,0)</f>
        <v>0</v>
      </c>
      <c r="LK41" s="1">
        <f>IF(OR(LK40=1,AND(PQ41=1,MG41&lt;=$C$41)),1,0)</f>
        <v>0</v>
      </c>
      <c r="LL41" s="1">
        <f>IF(OR(LL40=1,AND(PR41=1,MH41&lt;=$C$41)),1,0)</f>
        <v>0</v>
      </c>
      <c r="LM41" s="1">
        <f>IF(OR(LM40=1,AND(PS41=1,MI41&lt;=$C$41)),1,0)</f>
        <v>0</v>
      </c>
      <c r="LN41" s="61">
        <f t="shared" si="168"/>
        <v>1.3200000000000005</v>
      </c>
      <c r="LO41" s="57">
        <f t="shared" si="169"/>
        <v>11.718679312187364</v>
      </c>
      <c r="LP41" s="57">
        <f t="shared" si="170"/>
        <v>10.306876816095455</v>
      </c>
      <c r="LQ41" s="57">
        <f t="shared" si="171"/>
        <v>13.296734378972113</v>
      </c>
      <c r="LR41" s="57">
        <f t="shared" si="172"/>
        <v>14.886039920944652</v>
      </c>
      <c r="LS41" s="57">
        <f t="shared" si="173"/>
        <v>15.071421853240405</v>
      </c>
      <c r="LT41" s="57">
        <f t="shared" si="174"/>
        <v>14.18112676544539</v>
      </c>
      <c r="LU41" s="57">
        <f t="shared" si="175"/>
        <v>12.810021654375582</v>
      </c>
      <c r="LV41" s="57">
        <f t="shared" si="176"/>
        <v>11.436503865692117</v>
      </c>
      <c r="LW41" s="57">
        <f t="shared" si="177"/>
        <v>10.2430515179684</v>
      </c>
      <c r="LX41" s="57">
        <f t="shared" si="178"/>
        <v>9.2521630242700734</v>
      </c>
      <c r="LY41" s="57">
        <f t="shared" si="179"/>
        <v>8.4310387980881885</v>
      </c>
      <c r="LZ41" s="57">
        <f t="shared" si="180"/>
        <v>8.7514386126711248</v>
      </c>
      <c r="MA41" s="57">
        <f t="shared" si="181"/>
        <v>10.687205084343283</v>
      </c>
      <c r="MB41" s="57">
        <f t="shared" si="182"/>
        <v>11.399376913706003</v>
      </c>
      <c r="MC41" s="57">
        <f t="shared" si="183"/>
        <v>11.582523311927622</v>
      </c>
      <c r="MD41" s="57">
        <f t="shared" si="184"/>
        <v>11.651910811904017</v>
      </c>
      <c r="ME41" s="57">
        <f t="shared" si="185"/>
        <v>11.68473591445453</v>
      </c>
      <c r="MF41" s="57">
        <f t="shared" si="186"/>
        <v>11.702008501889503</v>
      </c>
      <c r="MG41" s="57">
        <f t="shared" si="187"/>
        <v>11.711945436775116</v>
      </c>
      <c r="MH41" s="57">
        <f t="shared" si="188"/>
        <v>11.717480593273313</v>
      </c>
      <c r="MI41" s="57">
        <f t="shared" si="189"/>
        <v>11.718708122113163</v>
      </c>
      <c r="MJ41" s="61">
        <f t="shared" si="190"/>
        <v>1.3200000000000005</v>
      </c>
      <c r="MK41" s="57" t="e">
        <f>IF(AND(ABS(CG41)&gt;0,EU41*$C$19&gt;=DY40,NG41&lt;&gt;0),3,NA())</f>
        <v>#N/A</v>
      </c>
      <c r="ML41" s="57" t="e">
        <f t="shared" si="261"/>
        <v>#N/A</v>
      </c>
      <c r="MM41" s="57" t="e">
        <f t="shared" si="262"/>
        <v>#N/A</v>
      </c>
      <c r="MN41" s="57" t="e">
        <f t="shared" si="263"/>
        <v>#N/A</v>
      </c>
      <c r="MO41" s="57" t="e">
        <f t="shared" si="264"/>
        <v>#N/A</v>
      </c>
      <c r="MP41" s="57" t="e">
        <f t="shared" si="265"/>
        <v>#N/A</v>
      </c>
      <c r="MQ41" s="57" t="e">
        <f t="shared" si="266"/>
        <v>#N/A</v>
      </c>
      <c r="MR41" s="57" t="e">
        <f t="shared" si="267"/>
        <v>#N/A</v>
      </c>
      <c r="MS41" s="57" t="e">
        <f t="shared" si="268"/>
        <v>#N/A</v>
      </c>
      <c r="MT41" s="57" t="e">
        <f t="shared" si="269"/>
        <v>#N/A</v>
      </c>
      <c r="MU41" s="57" t="e">
        <f t="shared" si="270"/>
        <v>#N/A</v>
      </c>
      <c r="MV41" s="57" t="e">
        <f t="shared" si="271"/>
        <v>#N/A</v>
      </c>
      <c r="MW41" s="57" t="e">
        <f t="shared" si="272"/>
        <v>#N/A</v>
      </c>
      <c r="MX41" s="57" t="e">
        <f t="shared" si="273"/>
        <v>#N/A</v>
      </c>
      <c r="MY41" s="57" t="e">
        <f t="shared" si="274"/>
        <v>#N/A</v>
      </c>
      <c r="MZ41" s="57" t="e">
        <f t="shared" si="275"/>
        <v>#N/A</v>
      </c>
      <c r="NA41" s="57" t="e">
        <f t="shared" si="276"/>
        <v>#N/A</v>
      </c>
      <c r="NB41" s="57" t="e">
        <f t="shared" si="277"/>
        <v>#N/A</v>
      </c>
      <c r="NC41" s="57" t="e">
        <f t="shared" si="278"/>
        <v>#N/A</v>
      </c>
      <c r="ND41" s="57" t="e">
        <f t="shared" si="279"/>
        <v>#N/A</v>
      </c>
      <c r="NE41" s="57" t="e">
        <f t="shared" si="280"/>
        <v>#N/A</v>
      </c>
      <c r="NF41" s="61">
        <f t="shared" si="211"/>
        <v>1.3200000000000005</v>
      </c>
      <c r="NG41" s="260">
        <f>IF(OY40=0,MIN('Drive Train'!$F$35-FQ40*$C$19*'Drive Train'!$F$39,NG40+$C$39)-$C$7,IF(LO40-1&lt;=0,0,IF($C$37=Motors!$C$29,MAX(MAX(NG$8:NG40)*-1,NG40-$C$39),MAX(0,MAX(NG$8:NG40)*-1,NG40-$C$39))))</f>
        <v>11.933035704560272</v>
      </c>
      <c r="NH41" s="260">
        <f>IF(OZ40=0,MIN('Drive Train'!$F$35-FR40*$C$19*'Drive Train'!$F$39,NH40+$C$39)-$C$7,IF(LP40-1&lt;=0,0,IF($C$37=Motors!$C$29,MAX(MAX(NH$8:NH40)*-1,NH40-$C$39),MAX(0,MAX(NH$8:NH40)*-1,NH40-$C$39))))</f>
        <v>7.6859870106178123</v>
      </c>
      <c r="NI41" s="260">
        <f>IF(PA40=0,MIN('Drive Train'!$F$35-FS40*$C$19*'Drive Train'!$F$39,NI40+$C$39)-$C$7,IF(LQ40-1&lt;=0,0,IF($C$37=Motors!$C$29,MAX(MAX(NI$8:NI40)*-1,NI40-$C$39),MAX(0,MAX(NI$8:NI40)*-1,NI40-$C$39))))</f>
        <v>8.3987917938438699</v>
      </c>
      <c r="NJ41" s="260">
        <f>IF(PB40=0,MIN('Drive Train'!$F$35-FT40*$C$19*'Drive Train'!$F$39,NJ40+$C$39)-$C$7,IF(LR40-1&lt;=0,0,IF($C$37=Motors!$C$29,MAX(MAX(NJ$8:NJ40)*-1,NJ40-$C$39),MAX(0,MAX(NJ$8:NJ40)*-1,NJ40-$C$39))))</f>
        <v>9.5175538162024864</v>
      </c>
      <c r="NK41" s="260">
        <f>IF(PC40=0,MIN('Drive Train'!$F$35-FU40*$C$19*'Drive Train'!$F$39,NK40+$C$39)-$C$7,IF(LS40-1&lt;=0,0,IF($C$37=Motors!$C$29,MAX(MAX(NK$8:NK40)*-1,NK40-$C$39),MAX(0,MAX(NK$8:NK40)*-1,NK40-$C$39))))</f>
        <v>10.612869723820532</v>
      </c>
      <c r="NL41" s="260">
        <f>IF(PD40=0,MIN('Drive Train'!$F$35-FV40*$C$19*'Drive Train'!$F$39,NL40+$C$39)-$C$7,IF(LT40-1&lt;=0,0,IF($C$37=Motors!$C$29,MAX(MAX(NL$8:NL40)*-1,NL40-$C$39),MAX(0,MAX(NL$8:NL40)*-1,NL40-$C$39))))</f>
        <v>11.400850476387284</v>
      </c>
      <c r="NM41" s="260">
        <f>IF(PE40=0,MIN('Drive Train'!$F$35-FW40*$C$19*'Drive Train'!$F$39,NM40+$C$39)-$C$7,IF(LU40-1&lt;=0,0,IF($C$37=Motors!$C$29,MAX(MAX(NM$8:NM40)*-1,NM40-$C$39),MAX(0,MAX(NM$8:NM40)*-1,NM40-$C$39))))</f>
        <v>11.800776781623165</v>
      </c>
      <c r="NN41" s="260">
        <f>IF(PF40=0,MIN('Drive Train'!$F$35-FX40*$C$19*'Drive Train'!$F$39,NN40+$C$39)-$C$7,IF(LV40-1&lt;=0,0,IF($C$37=Motors!$C$29,MAX(MAX(NN$8:NN40)*-1,NN40-$C$39),MAX(0,MAX(NN$8:NN40)*-1,NN40-$C$39))))</f>
        <v>11.952433681161851</v>
      </c>
      <c r="NO41" s="260">
        <f>IF(PG40=0,MIN('Drive Train'!$F$35-FY40*$C$19*'Drive Train'!$F$39,NO40+$C$39)-$C$7,IF(LW40-1&lt;=0,0,IF($C$37=Motors!$C$29,MAX(MAX(NO$8:NO40)*-1,NO40-$C$39),MAX(0,MAX(NO$8:NO40)*-1,NO40-$C$39))))</f>
        <v>11.995684724829397</v>
      </c>
      <c r="NP41" s="260">
        <f>IF(PH40=0,MIN('Drive Train'!$F$35-FZ40*$C$19*'Drive Train'!$F$39,NP40+$C$39)-$C$7,IF(LX40-1&lt;=0,0,IF($C$37=Motors!$C$29,MAX(MAX(NP$8:NP40)*-1,NP40-$C$39),MAX(0,MAX(NP$8:NP40)*-1,NP40-$C$39))))</f>
        <v>12.005630200874892</v>
      </c>
      <c r="NQ41" s="260">
        <f>IF(PI40=0,MIN('Drive Train'!$F$35-GA40*$C$19*'Drive Train'!$F$39,NQ40+$C$39)-$C$7,IF(LY40-1&lt;=0,0,IF($C$37=Motors!$C$29,MAX(MAX(NQ$8:NQ40)*-1,NQ40-$C$39),MAX(0,MAX(NQ$8:NQ40)*-1,NQ40-$C$39))))</f>
        <v>12.007399947565723</v>
      </c>
      <c r="NR41" s="260">
        <f>IF(PJ40=0,MIN('Drive Train'!$F$35-GB40*$C$19*'Drive Train'!$F$39,NR40+$C$39)-$C$7,IF(LZ40-1&lt;=0,0,IF($C$37=Motors!$C$29,MAX(MAX(NR$8:NR40)*-1,NR40-$C$39),MAX(0,MAX(NR$8:NR40)*-1,NR40-$C$39))))</f>
        <v>11.160565351103196</v>
      </c>
      <c r="NS41" s="260">
        <f>IF(PK40=0,MIN('Drive Train'!$F$35-GC40*$C$19*'Drive Train'!$F$39,NS40+$C$39)-$C$7,IF(MA40-1&lt;=0,0,IF($C$37=Motors!$C$29,MAX(MAX(NS$8:NS40)*-1,NS40-$C$39),MAX(0,MAX(NS$8:NS40)*-1,NS40-$C$39))))</f>
        <v>11.109143442103907</v>
      </c>
      <c r="NT41" s="260">
        <f>IF(PL40=0,MIN('Drive Train'!$F$35-GD40*$C$19*'Drive Train'!$F$39,NT40+$C$39)-$C$7,IF(MB40-1&lt;=0,0,IF($C$37=Motors!$C$29,MAX(MAX(NT$8:NT40)*-1,NT40-$C$39),MAX(0,MAX(NT$8:NT40)*-1,NT40-$C$39))))</f>
        <v>11.662280806564683</v>
      </c>
      <c r="NU41" s="260">
        <f>IF(PM40=0,MIN('Drive Train'!$F$35-GE40*$C$19*'Drive Train'!$F$39,NU40+$C$39)-$C$7,IF(MC40-1&lt;=0,0,IF($C$37=Motors!$C$29,MAX(MAX(NU$8:NU40)*-1,NU40-$C$39),MAX(0,MAX(NU$8:NU40)*-1,NU40-$C$39))))</f>
        <v>11.815794728436249</v>
      </c>
      <c r="NV41" s="260">
        <f>IF(PN40=0,MIN('Drive Train'!$F$35-GF40*$C$19*'Drive Train'!$F$39,NV40+$C$39)-$C$7,IF(MD40-1&lt;=0,0,IF($C$37=Motors!$C$29,MAX(MAX(NV$8:NV40)*-1,NV40-$C$39),MAX(0,MAX(NV$8:NV40)*-1,NV40-$C$39))))</f>
        <v>11.875200829965822</v>
      </c>
      <c r="NW41" s="260">
        <f>IF(PO40=0,MIN('Drive Train'!$F$35-GG40*$C$19*'Drive Train'!$F$39,NW40+$C$39)-$C$7,IF(ME40-1&lt;=0,0,IF($C$37=Motors!$C$29,MAX(MAX(NW$8:NW40)*-1,NW40-$C$39),MAX(0,MAX(NW$8:NW40)*-1,NW40-$C$39))))</f>
        <v>11.903550666604502</v>
      </c>
      <c r="NX41" s="260">
        <f>IF(PP40=0,MIN('Drive Train'!$F$35-GH40*$C$19*'Drive Train'!$F$39,NX40+$C$39)-$C$7,IF(MF40-1&lt;=0,0,IF($C$37=Motors!$C$29,MAX(MAX(NX$8:NX40)*-1,NX40-$C$39),MAX(0,MAX(NX$8:NX40)*-1,NX40-$C$39))))</f>
        <v>11.918532901845685</v>
      </c>
      <c r="NY41" s="260">
        <f>IF(PQ40=0,MIN('Drive Train'!$F$35-GI40*$C$19*'Drive Train'!$F$39,NY40+$C$39)-$C$7,IF(MG40-1&lt;=0,0,IF($C$37=Motors!$C$29,MAX(MAX(NY$8:NY40)*-1,NY40-$C$39),MAX(0,MAX(NY$8:NY40)*-1,NY40-$C$39))))</f>
        <v>11.92717250869927</v>
      </c>
      <c r="NZ41" s="260">
        <f>IF(PR40=0,MIN('Drive Train'!$F$35-GJ40*$C$19*'Drive Train'!$F$39,NZ40+$C$39)-$C$7,IF(MH40-1&lt;=0,0,IF($C$37=Motors!$C$29,MAX(MAX(NZ$8:NZ40)*-1,NZ40-$C$39),MAX(0,MAX(NZ$8:NZ40)*-1,NZ40-$C$39))))</f>
        <v>11.931991476587278</v>
      </c>
      <c r="OA41" s="260">
        <f>IF(PS40=0,MIN('Drive Train'!$F$35-GK40*$C$19*'Drive Train'!$F$39,OA40+$C$39)-$C$7,IF(MI40-1&lt;=0,0,IF($C$37=Motors!$C$29,MAX(MAX(OA$8:OA40)*-1,OA40-$C$39),MAX(0,MAX(OA$8:OA40)*-1,OA40-$C$39))))</f>
        <v>11.933060804137124</v>
      </c>
      <c r="OB41" s="61">
        <f t="shared" si="212"/>
        <v>1.3200000000000005</v>
      </c>
      <c r="OC41" s="260">
        <f>'Drive Train'!$F$35-(FQ41*$C$13)*$C$19*'Drive Train'!$F$39</f>
        <v>12.193847320808665</v>
      </c>
      <c r="OD41" s="260">
        <f>'Drive Train'!$F$35-(FR41*$C$13)*$C$19*'Drive Train'!$F$39</f>
        <v>9.0153156507870325</v>
      </c>
      <c r="OE41" s="260">
        <f>'Drive Train'!$F$35-(FS41*$C$13)*$C$19*'Drive Train'!$F$39</f>
        <v>9.5737107987367374</v>
      </c>
      <c r="OF41" s="260">
        <f>'Drive Train'!$F$35-(FT41*$C$13)*$C$19*'Drive Train'!$F$39</f>
        <v>10.431141815057106</v>
      </c>
      <c r="OG41" s="260">
        <f>'Drive Train'!$F$35-(FU41*$C$13)*$C$19*'Drive Train'!$F$39</f>
        <v>11.254175172077272</v>
      </c>
      <c r="OH41" s="260">
        <f>'Drive Train'!$F$35-(FV41*$C$13)*$C$19*'Drive Train'!$F$39</f>
        <v>11.82708083603236</v>
      </c>
      <c r="OI41" s="260">
        <f>'Drive Train'!$F$35-(FW41*$C$13)*$C$19*'Drive Train'!$F$39</f>
        <v>12.105717618365585</v>
      </c>
      <c r="OJ41" s="260">
        <f>'Drive Train'!$F$35-(FX41*$C$13)*$C$19*'Drive Train'!$F$39</f>
        <v>12.206413946415474</v>
      </c>
      <c r="OK41" s="260">
        <f>'Drive Train'!$F$35-(FY41*$C$13)*$C$19*'Drive Train'!$F$39</f>
        <v>12.233697686689094</v>
      </c>
      <c r="OL41" s="260">
        <f>'Drive Train'!$F$35-(FZ41*$C$13)*$C$19*'Drive Train'!$F$39</f>
        <v>12.239623450732148</v>
      </c>
      <c r="OM41" s="260">
        <f>'Drive Train'!$F$35-(GA41*$C$13)*$C$19*'Drive Train'!$F$39</f>
        <v>12.240611955799494</v>
      </c>
      <c r="ON41" s="260">
        <f>'Drive Train'!$F$35-(GB41*$C$13)*$C$19*'Drive Train'!$F$39</f>
        <v>11.619755570904525</v>
      </c>
      <c r="OO41" s="260">
        <f>'Drive Train'!$F$35-(GC41*$C$13)*$C$19*'Drive Train'!$F$39</f>
        <v>11.660487619401415</v>
      </c>
      <c r="OP41" s="260">
        <f>'Drive Train'!$F$35-(GD41*$C$13)*$C$19*'Drive Train'!$F$39</f>
        <v>12.021970733226746</v>
      </c>
      <c r="OQ41" s="260">
        <f>'Drive Train'!$F$35-(GE41*$C$13)*$C$19*'Drive Train'!$F$39</f>
        <v>12.119749243739548</v>
      </c>
      <c r="OR41" s="260">
        <f>'Drive Train'!$F$35-(GF41*$C$13)*$C$19*'Drive Train'!$F$39</f>
        <v>12.157358030604811</v>
      </c>
      <c r="OS41" s="260">
        <f>'Drive Train'!$F$35-(GG41*$C$13)*$C$19*'Drive Train'!$F$39</f>
        <v>12.175260028168301</v>
      </c>
      <c r="OT41" s="260">
        <f>'Drive Train'!$F$35-(GH41*$C$13)*$C$19*'Drive Train'!$F$39</f>
        <v>12.184708821296491</v>
      </c>
      <c r="OU41" s="260">
        <f>'Drive Train'!$F$35-(GI41*$C$13)*$C$19*'Drive Train'!$F$39</f>
        <v>12.190153747401126</v>
      </c>
      <c r="OV41" s="260">
        <f>'Drive Train'!$F$35-(GJ41*$C$13)*$C$19*'Drive Train'!$F$39</f>
        <v>12.193189593473853</v>
      </c>
      <c r="OW41" s="260">
        <f>'Drive Train'!$F$35-(GK41*$C$13)*$C$19*'Drive Train'!$F$39</f>
        <v>12.193863129767065</v>
      </c>
      <c r="OX41" s="61">
        <f t="shared" si="213"/>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7">
        <f t="shared" si="214"/>
        <v>1.3200000000000005</v>
      </c>
      <c r="PU41" s="57">
        <f t="shared" si="215"/>
        <v>11.915456901089948</v>
      </c>
      <c r="PV41" s="57">
        <f t="shared" si="216"/>
        <v>7.270873806628912</v>
      </c>
      <c r="PW41" s="57">
        <f t="shared" si="217"/>
        <v>9.7443690992182166</v>
      </c>
      <c r="PX41" s="57">
        <f t="shared" si="218"/>
        <v>11.495223705646701</v>
      </c>
      <c r="PY41" s="57">
        <f t="shared" si="219"/>
        <v>12.477040097451207</v>
      </c>
      <c r="PZ41" s="57">
        <f t="shared" si="220"/>
        <v>12.727752790616094</v>
      </c>
      <c r="QA41" s="57">
        <f t="shared" si="221"/>
        <v>12.37928583765286</v>
      </c>
      <c r="QB41" s="57">
        <f t="shared" si="222"/>
        <v>11.764106993134211</v>
      </c>
      <c r="QC41" s="57">
        <f t="shared" si="223"/>
        <v>11.007843294891494</v>
      </c>
      <c r="QD41" s="57">
        <f t="shared" si="224"/>
        <v>10.267919869505176</v>
      </c>
      <c r="QE41" s="57">
        <f t="shared" si="225"/>
        <v>9.581371608709194</v>
      </c>
      <c r="QF41" s="57">
        <f t="shared" si="226"/>
        <v>6.6295612042309582</v>
      </c>
      <c r="QG41" s="57">
        <f t="shared" si="227"/>
        <v>8.1164025592235376</v>
      </c>
      <c r="QH41" s="57">
        <f t="shared" si="228"/>
        <v>9.3594508739789255</v>
      </c>
      <c r="QI41" s="57">
        <f t="shared" si="229"/>
        <v>10.219436573916116</v>
      </c>
      <c r="QJ41" s="57">
        <f t="shared" si="230"/>
        <v>10.816404332107874</v>
      </c>
      <c r="QK41" s="57">
        <f t="shared" si="231"/>
        <v>11.238234271267816</v>
      </c>
      <c r="QL41" s="57">
        <f t="shared" si="232"/>
        <v>11.53390925778317</v>
      </c>
      <c r="QM41" s="57">
        <f t="shared" si="233"/>
        <v>11.741689656798002</v>
      </c>
      <c r="QN41" s="57">
        <f t="shared" si="234"/>
        <v>11.876573435724826</v>
      </c>
      <c r="QO41" s="57">
        <f t="shared" si="235"/>
        <v>11.913163679133024</v>
      </c>
      <c r="QP41" s="61">
        <f t="shared" si="236"/>
        <v>1.3200000000000005</v>
      </c>
      <c r="QQ41" s="57">
        <f>MIN(FQ41,$C$16)*$C$17*1000/60/60/$C$21</f>
        <v>5.1008064601087102E-2</v>
      </c>
      <c r="QR41" s="57">
        <f>MIN(FR41,$C$16)*$C$17*1000/60/60/$C$21</f>
        <v>0.83746764105212723</v>
      </c>
      <c r="QS41" s="57">
        <f>MIN(FS41,$C$16)*$C$17*1000/60/60/$C$21</f>
        <v>0.6993047227176209</v>
      </c>
      <c r="QT41" s="57">
        <f>MIN(FT41,$C$16)*$C$17*1000/60/60/$C$21</f>
        <v>0.48715178421104532</v>
      </c>
      <c r="QU41" s="57">
        <f>MIN(FU41,$C$16)*$C$17*1000/60/60/$C$21</f>
        <v>0.28350980968802569</v>
      </c>
      <c r="QV41" s="57">
        <f>MIN(FV41,$C$16)*$C$17*1000/60/60/$C$21</f>
        <v>0.14175657498847805</v>
      </c>
      <c r="QW41" s="57">
        <f>MIN(FW41,$C$16)*$C$17*1000/60/60/$C$21</f>
        <v>7.2813871700586313E-2</v>
      </c>
      <c r="QX41" s="57">
        <f>MIN(FX41,$C$16)*$C$17*1000/60/60/$C$21</f>
        <v>4.7898722276339199E-2</v>
      </c>
      <c r="QY41" s="57">
        <f>MIN(FY41,$C$16)*$C$17*1000/60/60/$C$21</f>
        <v>4.1147945173197698E-2</v>
      </c>
      <c r="QZ41" s="57">
        <f>MIN(FZ41,$C$16)*$C$17*1000/60/60/$C$21</f>
        <v>3.9681741792749359E-2</v>
      </c>
      <c r="RA41" s="57">
        <f>MIN(GA41,$C$16)*$C$17*1000/60/60/$C$21</f>
        <v>3.9437157387969997E-2</v>
      </c>
      <c r="RB41" s="57">
        <f>MIN(GB41,$C$16)*$C$17*1000/60/60/$C$21</f>
        <v>0.19305477086233788</v>
      </c>
      <c r="RC41" s="57">
        <f>MIN(GC41,$C$16)*$C$17*1000/60/60/$C$21</f>
        <v>0.18297649795696541</v>
      </c>
      <c r="RD41" s="57">
        <f>MIN(GD41,$C$16)*$C$17*1000/60/60/$C$21</f>
        <v>9.3535244539679901E-2</v>
      </c>
      <c r="RE41" s="57">
        <f>MIN(GE41,$C$16)*$C$17*1000/60/60/$C$21</f>
        <v>6.9342046564280183E-2</v>
      </c>
      <c r="RF41" s="57">
        <f>MIN(GF41,$C$16)*$C$17*1000/60/60/$C$21</f>
        <v>6.0036557848262076E-2</v>
      </c>
      <c r="RG41" s="57">
        <f>MIN(GG41,$C$16)*$C$17*1000/60/60/$C$21</f>
        <v>5.5607092018426688E-2</v>
      </c>
      <c r="RH41" s="57">
        <f>MIN(GH41,$C$16)*$C$17*1000/60/60/$C$21</f>
        <v>5.3269190555415867E-2</v>
      </c>
      <c r="RI41" s="57">
        <f>MIN(GI41,$C$16)*$C$17*1000/60/60/$C$21</f>
        <v>5.1921960223106793E-2</v>
      </c>
      <c r="RJ41" s="57">
        <f>MIN(GJ41,$C$16)*$C$17*1000/60/60/$C$21</f>
        <v>5.1170805141329434E-2</v>
      </c>
      <c r="RK41" s="57">
        <f>MIN(GK41,$C$16)*$C$17*1000/60/60/$C$21</f>
        <v>5.1004153012964501E-2</v>
      </c>
      <c r="RL41" s="61">
        <f t="shared" si="237"/>
        <v>1.3200000000000005</v>
      </c>
      <c r="RM41" s="2">
        <f>IF(AND(LO41&gt;=LO$6*'Drive Train'!$AA$52,LO41&lt;=LO$6*'Drive Train'!$AA$53,KS41=0,JW41=0,EU41&gt;0),$C$17,0)</f>
        <v>0</v>
      </c>
      <c r="RN41" s="2">
        <f>IF(AND(LP41&gt;=LP$6*'Drive Train'!$AA$52,LP41&lt;=LP$6*'Drive Train'!$AA$53,KT41=0,JX41=0,EV41&gt;0),$C$17,0)</f>
        <v>0.04</v>
      </c>
      <c r="RO41" s="2">
        <f>IF(AND(LQ41&gt;=LQ$6*'Drive Train'!$AA$52,LQ41&lt;=LQ$6*'Drive Train'!$AA$53,KU41=0,JY41=0,EW41&gt;0),$C$17,0)</f>
        <v>0.04</v>
      </c>
      <c r="RP41" s="2">
        <f>IF(AND(LR41&gt;=LR$6*'Drive Train'!$AA$52,LR41&lt;=LR$6*'Drive Train'!$AA$53,KV41=0,JZ41=0,EX41&gt;0),$C$17,0)</f>
        <v>0.04</v>
      </c>
      <c r="RQ41" s="2">
        <f>IF(AND(LS41&gt;=LS$6*'Drive Train'!$AA$52,LS41&lt;=LS$6*'Drive Train'!$AA$53,KW41=0,KA41=0,EY41&gt;0),$C$17,0)</f>
        <v>0.04</v>
      </c>
      <c r="RR41" s="2">
        <f>IF(AND(LT41&gt;=LT$6*'Drive Train'!$AA$52,LT41&lt;=LT$6*'Drive Train'!$AA$53,KX41=0,KB41=0,EZ41&gt;0),$C$17,0)</f>
        <v>0.04</v>
      </c>
      <c r="RS41" s="2">
        <f>IF(AND(LU41&gt;=LU$6*'Drive Train'!$AA$52,LU41&lt;=LU$6*'Drive Train'!$AA$53,KY41=0,KC41=0,FA41&gt;0),$C$17,0)</f>
        <v>0.04</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61">
        <f t="shared" si="238"/>
        <v>1.3200000000000005</v>
      </c>
      <c r="SI41" s="2">
        <f>IF(AND(EU41&lt;0,KS41=0,LO41&gt;=LO$6*'Drive Train'!$AA$52,LO41&lt;=LO$6*'Drive Train'!$AA$53,OY41=1,JW41=0),$C$17,0)</f>
        <v>0</v>
      </c>
      <c r="SJ41" s="2">
        <f>IF(AND(EV41&lt;0,KT41=0,LP41&gt;=LP$6*'Drive Train'!$AA$52,LP41&lt;=LP$6*'Drive Train'!$AA$53,OZ41=1,JX41=0),$C$17,0)</f>
        <v>0</v>
      </c>
      <c r="SK41" s="2">
        <f>IF(AND(EW41&lt;0,KU41=0,LQ41&gt;=LQ$6*'Drive Train'!$AA$52,LQ41&lt;=LQ$6*'Drive Train'!$AA$53,PA41=1,JY41=0),$C$17,0)</f>
        <v>0</v>
      </c>
      <c r="SL41" s="2">
        <f>IF(AND(EX41&lt;0,KV41=0,LR41&gt;=LR$6*'Drive Train'!$AA$52,LR41&lt;=LR$6*'Drive Train'!$AA$53,PB41=1,JZ41=0),$C$17,0)</f>
        <v>0</v>
      </c>
      <c r="SM41" s="2">
        <f>IF(AND(EY41&lt;0,KW41=0,LS41&gt;=LS$6*'Drive Train'!$AA$52,LS41&lt;=LS$6*'Drive Train'!$AA$53,PC41=1,KA41=0),$C$17,0)</f>
        <v>0</v>
      </c>
      <c r="SN41" s="2">
        <f>IF(AND(EZ41&lt;0,KX41=0,LT41&gt;=LT$6*'Drive Train'!$AA$52,LT41&lt;=LT$6*'Drive Train'!$AA$53,PD41=1,KB41=0),$C$17,0)</f>
        <v>0</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v>
      </c>
      <c r="TB41" s="2">
        <f>IF(AND(FN41&lt;0,LL41=0,MH41&gt;=MH$6*'Drive Train'!$AA$52,MH41&lt;=MH$6*'Drive Train'!$AA$53,PR41=1,KP41=0),$C$17,0)</f>
        <v>0</v>
      </c>
      <c r="TC41" s="2">
        <f>IF(AND(FO41&lt;0,LM41=0,MI41&gt;=MI$6*'Drive Train'!$AA$52,MI41&lt;=MI$6*'Drive Train'!$AA$53,PS41=1,KQ41=0),$C$17,0)</f>
        <v>0</v>
      </c>
      <c r="TD41" s="148">
        <f t="shared" si="239"/>
        <v>1.3200000000000005</v>
      </c>
    </row>
    <row r="42" spans="1:524" x14ac:dyDescent="0.2">
      <c r="E42" s="6"/>
      <c r="F42" s="137" t="s">
        <v>30</v>
      </c>
      <c r="G42" s="137">
        <f>'Drive Train'!AA47</f>
        <v>3</v>
      </c>
      <c r="H42" s="137" t="s">
        <v>31</v>
      </c>
      <c r="I42" s="137">
        <f>(G42-K42)/9</f>
        <v>-1.3333333333333333</v>
      </c>
      <c r="J42" s="137" t="s">
        <v>34</v>
      </c>
      <c r="K42" s="57">
        <f>'Drive Train'!AA48</f>
        <v>15</v>
      </c>
      <c r="R42" s="63">
        <f t="shared" si="114"/>
        <v>1.3600000000000005</v>
      </c>
      <c r="S42" s="2">
        <f>NG42/'Drive Train'!$F$35</f>
        <v>0.96331691621598547</v>
      </c>
      <c r="T42" s="2">
        <f>NH42/'Drive Train'!$F$35</f>
        <v>0.62153931728892819</v>
      </c>
      <c r="U42" s="2">
        <f>NI42/'Drive Train'!$F$35</f>
        <v>0.68158180631577825</v>
      </c>
      <c r="V42" s="2">
        <f>NJ42/'Drive Train'!$F$35</f>
        <v>0.77377868979108677</v>
      </c>
      <c r="W42" s="2">
        <f>NK42/'Drive Train'!$F$35</f>
        <v>0.86227690022336256</v>
      </c>
      <c r="X42" s="2">
        <f>NL42/'Drive Train'!$F$35</f>
        <v>0.9238796597884259</v>
      </c>
      <c r="Y42" s="2">
        <f>NM42/'Drive Train'!$F$35</f>
        <v>0.95384060412533178</v>
      </c>
      <c r="Z42" s="2">
        <f>NN42/'Drive Train'!$F$35</f>
        <v>0.96466816628123386</v>
      </c>
      <c r="AA42" s="2">
        <f>NO42/'Drive Train'!$F$35</f>
        <v>0.96760190179452632</v>
      </c>
      <c r="AB42" s="2">
        <f>NP42/'Drive Train'!$F$35</f>
        <v>0.96823908072388687</v>
      </c>
      <c r="AC42" s="2">
        <f>NQ42/'Drive Train'!$F$35</f>
        <v>0.96834537159134337</v>
      </c>
      <c r="AD42" s="2">
        <f>NR42/'Drive Train'!$F$35</f>
        <v>0.90158662052736838</v>
      </c>
      <c r="AE42" s="2">
        <f>NS42/'Drive Train'!$F$35</f>
        <v>0.90596641068832429</v>
      </c>
      <c r="AF42" s="2">
        <f>NT42/'Drive Train'!$F$35</f>
        <v>0.94483556271255342</v>
      </c>
      <c r="AG42" s="2">
        <f>NU42/'Drive Train'!$F$35</f>
        <v>0.95534938104726319</v>
      </c>
      <c r="AH42" s="2">
        <f>NV42/'Drive Train'!$F$35</f>
        <v>0.95939333662417314</v>
      </c>
      <c r="AI42" s="2">
        <f>NW42/'Drive Train'!$F$35</f>
        <v>0.96131828259874208</v>
      </c>
      <c r="AJ42" s="2">
        <f>NX42/'Drive Train'!$F$35</f>
        <v>0.96233428185983771</v>
      </c>
      <c r="AK42" s="2">
        <f>NY42/'Drive Train'!$F$35</f>
        <v>0.96291975778506733</v>
      </c>
      <c r="AL42" s="2">
        <f>NZ42/'Drive Train'!$F$35</f>
        <v>0.96324619284665081</v>
      </c>
      <c r="AM42" s="2">
        <f>OA42/'Drive Train'!$F$35</f>
        <v>0.9633186161039855</v>
      </c>
      <c r="AN42" s="61">
        <f t="shared" si="115"/>
        <v>1.3600000000000005</v>
      </c>
      <c r="AO42" s="46">
        <f>LO42*12*60/(PI() * 'Drive Train'!$F$15)/S$6*ABS(S42)</f>
        <v>4625.4713255979277</v>
      </c>
      <c r="AP42" s="46">
        <f>LP42*12*60/(PI() * 'Drive Train'!$F$15)/T$6*ABS(T42)</f>
        <v>754.51385824704687</v>
      </c>
      <c r="AQ42" s="46">
        <f>LQ42*12*60/(PI() * 'Drive Train'!$F$15)/U$6*ABS(U42)</f>
        <v>1536.0628428276141</v>
      </c>
      <c r="AR42" s="46">
        <f>LR42*12*60/(PI() * 'Drive Train'!$F$15)/V$6*ABS(V42)</f>
        <v>2540.5765371072857</v>
      </c>
      <c r="AS42" s="46">
        <f>LS42*12*60/(PI() * 'Drive Train'!$F$15)/W$6*ABS(W42)</f>
        <v>3518.7376718773426</v>
      </c>
      <c r="AT42" s="46">
        <f>LT42*12*60/(PI() * 'Drive Train'!$F$15)/X$6*ABS(X42)</f>
        <v>4198.3581375981666</v>
      </c>
      <c r="AU42" s="46">
        <f>LU42*12*60/(PI() * 'Drive Train'!$F$15)/Y$6*ABS(Y42)</f>
        <v>4524.3178777030926</v>
      </c>
      <c r="AV42" s="46">
        <f>LV42*12*60/(PI() * 'Drive Train'!$F$15)/Z$6*ABS(Z42)</f>
        <v>4639.7099141351719</v>
      </c>
      <c r="AW42" s="46">
        <f>LW42*12*60/(PI() * 'Drive Train'!$F$15)/AA$6*ABS(AA42)</f>
        <v>4670.2445134179361</v>
      </c>
      <c r="AX42" s="46">
        <f>LX42*12*60/(PI() * 'Drive Train'!$F$15)/AB$6*ABS(AB42)</f>
        <v>4676.7026152675553</v>
      </c>
      <c r="AY42" s="46">
        <f>LY42*12*60/(PI() * 'Drive Train'!$F$15)/AC$6*ABS(AC42)</f>
        <v>4677.7487311358791</v>
      </c>
      <c r="AZ42" s="46">
        <f>LZ42*12*60/(PI() * 'Drive Train'!$F$15)/AD$6*ABS(AD42)</f>
        <v>3296.8391754846753</v>
      </c>
      <c r="BA42" s="46">
        <f>MA42*12*60/(PI() * 'Drive Train'!$F$15)/AE$6*ABS(AE42)</f>
        <v>4026.1176837531634</v>
      </c>
      <c r="BB42" s="46">
        <f>MB42*12*60/(PI() * 'Drive Train'!$F$15)/AF$6*ABS(AF42)</f>
        <v>4432.9115166118709</v>
      </c>
      <c r="BC42" s="46">
        <f>MC42*12*60/(PI() * 'Drive Train'!$F$15)/AG$6*ABS(AG42)</f>
        <v>4542.5445428002295</v>
      </c>
      <c r="BD42" s="46">
        <f>MD42*12*60/(PI() * 'Drive Train'!$F$15)/AH$6*ABS(AH42)</f>
        <v>4584.651575482465</v>
      </c>
      <c r="BE42" s="46">
        <f>ME42*12*60/(PI() * 'Drive Train'!$F$15)/AI$6*ABS(AI42)</f>
        <v>4604.6823605194804</v>
      </c>
      <c r="BF42" s="46">
        <f>MF42*12*60/(PI() * 'Drive Train'!$F$15)/AJ$6*ABS(AJ42)</f>
        <v>4615.2514693215662</v>
      </c>
      <c r="BG42" s="46">
        <f>MG42*12*60/(PI() * 'Drive Train'!$F$15)/AK$6*ABS(AK42)</f>
        <v>4621.3409499774289</v>
      </c>
      <c r="BH42" s="46">
        <f>MH42*12*60/(PI() * 'Drive Train'!$F$15)/AL$6*ABS(AL42)</f>
        <v>4624.7358410094221</v>
      </c>
      <c r="BI42" s="46">
        <f>MI42*12*60/(PI() * 'Drive Train'!$F$15)/AM$6*ABS(AM42)</f>
        <v>4625.4890033721558</v>
      </c>
      <c r="BJ42" s="61">
        <f t="shared" si="281"/>
        <v>1.3600000000000005</v>
      </c>
      <c r="BK42" s="2">
        <f>IF(OR(KS41=1,AND($C$37=Motors!$C$31,OY41=1)),0,IF(NG42=0,-(CG41+$C$15)/($C$14-$C$15)*$C$12,($C$11*S42-AO42)/($C$11*S42)*$C$12*S42))</f>
        <v>0.30307395601666703</v>
      </c>
      <c r="BL42" s="2">
        <f>IF(OR(KT41=1,AND($C$37=Motors!$C$31,OZ41=1)),0,IF(NH42=0,-(CH41+$C$15)/($C$14-$C$15)*$C$12,($C$11*T42-AP42)/($C$11*T42)*$C$12*T42))</f>
        <v>1.1891645699155444</v>
      </c>
      <c r="BM42" s="2">
        <f>IF(OR(KU41=1,AND($C$37=Motors!$C$31,PA41=1)),0,IF(NI42=0,-(CI41+$C$15)/($C$14-$C$15)*$C$12,($C$11*U42-AQ42)/($C$11*U42)*$C$12*U42))</f>
        <v>0.98826629155426937</v>
      </c>
      <c r="BN42" s="2">
        <f>IF(OR(KV41=1,AND($C$37=Motors!$C$31,PB41=1)),0,IF(NJ42=0,-(CJ41+$C$15)/($C$14-$C$15)*$C$12,($C$11*V42-AR42)/($C$11*V42)*$C$12*V42))</f>
        <v>0.76692905072712358</v>
      </c>
      <c r="BO42" s="2">
        <f>IF(OR(KW41=1,AND($C$37=Motors!$C$31,PC41=1)),0,IF(NK42=0,-(CK41+$C$15)/($C$14-$C$15)*$C$12,($C$11*W42-AS42)/($C$11*W42)*$C$12*W42))</f>
        <v>0.5482571311035217</v>
      </c>
      <c r="BP42" s="2">
        <f>IF(OR(KX41=1,AND($C$37=Motors!$C$31,PD41=1)),0,IF(NL42=0,-(CL41+$C$15)/($C$14-$C$15)*$C$12,($C$11*X42-AT42)/($C$11*X42)*$C$12*X42))</f>
        <v>0.39660678121049303</v>
      </c>
      <c r="BQ42" s="2">
        <f>IF(OR(KY41=1,AND($C$37=Motors!$C$31,PE41=1)),0,IF(NM42=0,-(CM41+$C$15)/($C$14-$C$15)*$C$12,($C$11*Y42-AU42)/($C$11*Y42)*$C$12*Y42))</f>
        <v>0.32489072035279964</v>
      </c>
      <c r="BR42" s="2">
        <f>IF(OR(KZ41=1,AND($C$37=Motors!$C$31,PF41=1)),0,IF(NN42=0,-(CN41+$C$15)/($C$14-$C$15)*$C$12,($C$11*Z42-AV42)/($C$11*Z42)*$C$12*Z42))</f>
        <v>0.30004554149403145</v>
      </c>
      <c r="BS42" s="2">
        <f>IF(OR(LA41=1,AND($C$37=Motors!$C$31,PG41=1)),0,IF(NO42=0,-(CO41+$C$15)/($C$14-$C$15)*$C$12,($C$11*AA42-AW42)/($C$11*AA42)*$C$12*AA42))</f>
        <v>0.2936394314377318</v>
      </c>
      <c r="BT42" s="2">
        <f>IF(OR(LB41=1,AND($C$37=Motors!$C$31,PH41=1)),0,IF(NP42=0,-(CP41+$C$15)/($C$14-$C$15)*$C$12,($C$11*AB42-AX42)/($C$11*AB42)*$C$12*AB42))</f>
        <v>0.29232549377883132</v>
      </c>
      <c r="BU42" s="2">
        <f>IF(OR(LC41=1,AND($C$37=Motors!$C$31,PI41=1)),0,IF(NQ42=0,-(CQ41+$C$15)/($C$14-$C$15)*$C$12,($C$11*AC42-AY42)/($C$11*AC42)*$C$12*AC42))</f>
        <v>0.29212020807859901</v>
      </c>
      <c r="BV42" s="2">
        <f>IF(OR(LD41=1,AND($C$37=Motors!$C$31,PJ41=1)),0,IF(NR42=0,-(CR41+$C$15)/($C$14-$C$15)*$C$12,($C$11*AD42-AZ42)/($C$11*AD42)*$C$12*AD42))</f>
        <v>0.74360703465243161</v>
      </c>
      <c r="BW42" s="2">
        <f>IF(OR(LE41=1,AND($C$37=Motors!$C$31,PK41=1)),0,IF(NS42=0,-(CS41+$C$15)/($C$14-$C$15)*$C$12,($C$11*AE42-BA42)/($C$11*AE42)*$C$12*AE42))</f>
        <v>0.42939370013719397</v>
      </c>
      <c r="BX42" s="2">
        <f>IF(OR(LF41=1,AND($C$37=Motors!$C$31,PL41=1)),0,IF(NT42=0,-(CT41+$C$15)/($C$14-$C$15)*$C$12,($C$11*AF42-BB42)/($C$11*AF42)*$C$12*AF42))</f>
        <v>0.34352082573550347</v>
      </c>
      <c r="BY42" s="2">
        <f>IF(OR(LG41=1,AND($C$37=Motors!$C$31,PM41=1)),0,IF(NU42=0,-(CU41+$C$15)/($C$14-$C$15)*$C$12,($C$11*AG42-BC42)/($C$11*AG42)*$C$12*AG42))</f>
        <v>0.32047184254817751</v>
      </c>
      <c r="BZ42" s="2">
        <f>IF(OR(LH41=1,AND($C$37=Motors!$C$31,PN41=1)),0,IF(NV42=0,-(CV41+$C$15)/($C$14-$C$15)*$C$12,($C$11*AH42-BD42)/($C$11*AH42)*$C$12*AH42))</f>
        <v>0.31163380894340648</v>
      </c>
      <c r="CA42" s="2">
        <f>IF(OR(LI41=1,AND($C$37=Motors!$C$31,PO41=1)),0,IF(NW42=0,-(CW41+$C$15)/($C$14-$C$15)*$C$12,($C$11*AI42-BE42)/($C$11*AI42)*$C$12*AI42))</f>
        <v>0.30743238123422051</v>
      </c>
      <c r="CB42" s="2">
        <f>IF(OR(LJ41=1,AND($C$37=Motors!$C$31,PP41=1)),0,IF(NX42=0,-(CX41+$C$15)/($C$14-$C$15)*$C$12,($C$11*AJ42-BF42)/($C$11*AJ42)*$C$12*AJ42))</f>
        <v>0.30521629800371869</v>
      </c>
      <c r="CC42" s="2">
        <f>IF(OR(LK41=1,AND($C$37=Motors!$C$31,PQ41=1)),0,IF(NY42=0,-(CY41+$C$15)/($C$14-$C$15)*$C$12,($C$11*AK42-BG42)/($C$11*AK42)*$C$12*AK42))</f>
        <v>0.30393972709354794</v>
      </c>
      <c r="CD42" s="2">
        <f>IF(OR(LL41=1,AND($C$37=Motors!$C$31,PR41=1)),0,IF(NZ42=0,-(CZ41+$C$15)/($C$14-$C$15)*$C$12,($C$11*AL42-BH42)/($C$11*AL42)*$C$12*AL42))</f>
        <v>0.30322811543714501</v>
      </c>
      <c r="CE42" s="2">
        <f>IF(OR(LM41=1,AND($C$37=Motors!$C$31,PS41=1)),0,IF(OA42=0,-(DA41+$C$15)/($C$14-$C$15)*$C$12,($C$11*AM42-BI42)/($C$11*AM42)*$C$12*AM42))</f>
        <v>0.30307025074297456</v>
      </c>
      <c r="CF42" s="61">
        <f t="shared" si="282"/>
        <v>1.3600000000000005</v>
      </c>
      <c r="CG42" s="57">
        <f>IF(AND(KS41=1,OY41=1),0,ABS(BK42/$C$12*($C$14-$C$15)+$C$15) *'Drive Train'!$AA$49 + CG41*(1-'Drive Train'!$AA$49))</f>
        <v>18.884101060970281</v>
      </c>
      <c r="CH42" s="57">
        <f>IF(AND(KT41=1,OZ41=1),0,ABS(BL42/$C$12*($C$14-$C$15)+$C$15) *'Drive Train'!$AA$49 + CH41*(1-'Drive Train'!$AA$49))</f>
        <v>66.056476896333749</v>
      </c>
      <c r="CI42" s="57">
        <f>IF(AND(KU41=1,PA41=1),0,ABS(BM42/$C$12*($C$14-$C$15)+$C$15) *'Drive Train'!$AA$49 + CI41*(1-'Drive Train'!$AA$49))</f>
        <v>55.361352782743879</v>
      </c>
      <c r="CJ42" s="57">
        <f>IF(AND(KV41=1,PB41=1),0,ABS(BN42/$C$12*($C$14-$C$15)+$C$15) *'Drive Train'!$AA$49 + CJ41*(1-'Drive Train'!$AA$49))</f>
        <v>43.578129547008274</v>
      </c>
      <c r="CK42" s="57">
        <f>IF(AND(KW41=1,PC41=1),0,ABS(BO42/$C$12*($C$14-$C$15)+$C$15) *'Drive Train'!$AA$49 + CK41*(1-'Drive Train'!$AA$49))</f>
        <v>31.936798722233124</v>
      </c>
      <c r="CL42" s="57">
        <f>IF(AND(KX41=1,PD41=1),0,ABS(BP42/$C$12*($C$14-$C$15)+$C$15) *'Drive Train'!$AA$49 + CL41*(1-'Drive Train'!$AA$49))</f>
        <v>23.863462667761933</v>
      </c>
      <c r="CM42" s="57">
        <f>IF(AND(KY41=1,PE41=1),0,ABS(BQ42/$C$12*($C$14-$C$15)+$C$15) *'Drive Train'!$AA$49 + CM41*(1-'Drive Train'!$AA$49))</f>
        <v>20.04554955239178</v>
      </c>
      <c r="CN42" s="57">
        <f>IF(AND(KZ41=1,PF41=1),0,ABS(BR42/$C$12*($C$14-$C$15)+$C$15) *'Drive Train'!$AA$49 + CN41*(1-'Drive Train'!$AA$49))</f>
        <v>18.722878827254867</v>
      </c>
      <c r="CO42" s="57">
        <f>IF(AND(LA41=1,PG41=1),0,ABS(BS42/$C$12*($C$14-$C$15)+$C$15) *'Drive Train'!$AA$49 + CO41*(1-'Drive Train'!$AA$49))</f>
        <v>18.381839856207879</v>
      </c>
      <c r="CP42" s="57">
        <f>IF(AND(LB41=1,PH41=1),0,ABS(BT42/$C$12*($C$14-$C$15)+$C$15) *'Drive Train'!$AA$49 + CP41*(1-'Drive Train'!$AA$49))</f>
        <v>18.311890394947742</v>
      </c>
      <c r="CQ42" s="57">
        <f>IF(AND(LC41=1,PI41=1),0,ABS(BU42/$C$12*($C$14-$C$15)+$C$15) *'Drive Train'!$AA$49 + CQ41*(1-'Drive Train'!$AA$49))</f>
        <v>18.300961699785997</v>
      </c>
      <c r="CR42" s="57">
        <f>IF(AND(LD41=1,PJ41=1),0,ABS(BV42/$C$12*($C$14-$C$15)+$C$15) *'Drive Train'!$AA$49 + CR41*(1-'Drive Train'!$AA$49))</f>
        <v>42.336546699546453</v>
      </c>
      <c r="CS42" s="57">
        <f>IF(AND(LE41=1,PK41=1),0,ABS(BW42/$C$12*($C$14-$C$15)+$C$15) *'Drive Train'!$AA$49 + CS41*(1-'Drive Train'!$AA$49))</f>
        <v>25.608923953361817</v>
      </c>
      <c r="CT42" s="57">
        <f>IF(AND(LF41=1,PL41=1),0,ABS(BX42/$C$12*($C$14-$C$15)+$C$15) *'Drive Train'!$AA$49 + CT41*(1-'Drive Train'!$AA$49))</f>
        <v>21.037351428159791</v>
      </c>
      <c r="CU42" s="57">
        <f>IF(AND(LG41=1,PM41=1),0,ABS(BY42/$C$12*($C$14-$C$15)+$C$15) *'Drive Train'!$AA$49 + CU41*(1-'Drive Train'!$AA$49))</f>
        <v>19.810303899971441</v>
      </c>
      <c r="CV42" s="57">
        <f>IF(AND(LH41=1,PN41=1),0,ABS(BZ42/$C$12*($C$14-$C$15)+$C$15) *'Drive Train'!$AA$49 + CV41*(1-'Drive Train'!$AA$49))</f>
        <v>19.339797795617862</v>
      </c>
      <c r="CW42" s="57">
        <f>IF(AND(LI41=1,PO41=1),0,ABS(CA42/$C$12*($C$14-$C$15)+$C$15) *'Drive Train'!$AA$49 + CW41*(1-'Drive Train'!$AA$49))</f>
        <v>19.116128428361197</v>
      </c>
      <c r="CX42" s="57">
        <f>IF(AND(LJ41=1,PP41=1),0,ABS(CB42/$C$12*($C$14-$C$15)+$C$15) *'Drive Train'!$AA$49 + CX41*(1-'Drive Train'!$AA$49))</f>
        <v>18.998151881276808</v>
      </c>
      <c r="CY42" s="57">
        <f>IF(AND(LK41=1,PQ41=1),0,ABS(CC42/$C$12*($C$14-$C$15)+$C$15) *'Drive Train'!$AA$49 + CY41*(1-'Drive Train'!$AA$49))</f>
        <v>18.93019169547809</v>
      </c>
      <c r="CZ42" s="57">
        <f>IF(AND(LL41=1,PR41=1),0,ABS(CD42/$C$12*($C$14-$C$15)+$C$15) *'Drive Train'!$AA$49 + CZ41*(1-'Drive Train'!$AA$49))</f>
        <v>18.892307971197386</v>
      </c>
      <c r="DA42" s="57">
        <f>IF(AND(LM41=1,PS41=1),0,ABS(CE42/$C$12*($C$14-$C$15)+$C$15) *'Drive Train'!$AA$49 + DA41*(1-'Drive Train'!$AA$49))</f>
        <v>18.88390380511354</v>
      </c>
      <c r="DB42" s="61">
        <f t="shared" si="116"/>
        <v>1.3600000000000005</v>
      </c>
      <c r="DC42" s="57">
        <f t="shared" si="283"/>
        <v>18.884101060970281</v>
      </c>
      <c r="DD42" s="57">
        <f t="shared" si="284"/>
        <v>66.056476896333749</v>
      </c>
      <c r="DE42" s="57">
        <f t="shared" si="285"/>
        <v>55.361352782743879</v>
      </c>
      <c r="DF42" s="57">
        <f t="shared" si="286"/>
        <v>43.578129547008274</v>
      </c>
      <c r="DG42" s="57">
        <f t="shared" si="287"/>
        <v>31.936798722233124</v>
      </c>
      <c r="DH42" s="57">
        <f t="shared" si="288"/>
        <v>23.863462667761933</v>
      </c>
      <c r="DI42" s="57">
        <f t="shared" si="289"/>
        <v>20.04554955239178</v>
      </c>
      <c r="DJ42" s="57">
        <f t="shared" si="290"/>
        <v>18.722878827254867</v>
      </c>
      <c r="DK42" s="57">
        <f t="shared" si="291"/>
        <v>18.381839856207879</v>
      </c>
      <c r="DL42" s="57">
        <f t="shared" si="292"/>
        <v>18.311890394947742</v>
      </c>
      <c r="DM42" s="57">
        <f t="shared" si="293"/>
        <v>18.300961699785997</v>
      </c>
      <c r="DN42" s="57">
        <f t="shared" si="294"/>
        <v>25</v>
      </c>
      <c r="DO42" s="57">
        <f t="shared" si="295"/>
        <v>25.608923953361817</v>
      </c>
      <c r="DP42" s="57">
        <f t="shared" si="296"/>
        <v>21.037351428159791</v>
      </c>
      <c r="DQ42" s="57">
        <f t="shared" si="297"/>
        <v>19.810303899971441</v>
      </c>
      <c r="DR42" s="57">
        <f t="shared" si="298"/>
        <v>19.339797795617862</v>
      </c>
      <c r="DS42" s="57">
        <f t="shared" si="299"/>
        <v>19.116128428361197</v>
      </c>
      <c r="DT42" s="57">
        <f t="shared" si="300"/>
        <v>18.998151881276808</v>
      </c>
      <c r="DU42" s="57">
        <f t="shared" si="301"/>
        <v>18.93019169547809</v>
      </c>
      <c r="DV42" s="57">
        <f t="shared" si="302"/>
        <v>18.892307971197386</v>
      </c>
      <c r="DW42" s="57">
        <f t="shared" si="303"/>
        <v>18.88390380511354</v>
      </c>
      <c r="DX42" s="61">
        <f t="shared" si="117"/>
        <v>1.3600000000000005</v>
      </c>
      <c r="DY42" s="2">
        <f>IF(OY42=0,($C$23/0.4536*IF(ISNA(MK41),'Drive Train'!$F$16,'Drive Train'!$F$17)*4.448*$C$24*S$6)*SIGN(BK42),BK42)</f>
        <v>4.5236871680000004</v>
      </c>
      <c r="DZ42" s="2">
        <f>IF(OZ42=0,($C$23/0.4536*IF(ISNA(ML41),'Drive Train'!$F$16,'Drive Train'!$F$17)*4.448*$C$24*$C$21*T$6)*SIGN(BL42),BL42)</f>
        <v>14.225645600594998</v>
      </c>
      <c r="EA42" s="2">
        <f>IF(PA42=0,($C$23/0.4536*IF(ISNA(MM41),'Drive Train'!$F$16,'Drive Train'!$F$17)*4.448*$C$24*$C$21*U$6)*SIGN(BM42),BM42)</f>
        <v>9.8485238773349995</v>
      </c>
      <c r="EB42" s="2">
        <f>IF(PB42=0,($C$23/0.4536*IF(ISNA(MN41),'Drive Train'!$F$16,'Drive Train'!$F$17)*4.448*$C$24*$C$21*V$6)*SIGN(BN42),BN42)</f>
        <v>7.5312241414914709</v>
      </c>
      <c r="EC42" s="2">
        <f>IF(PC42=0,($C$23/0.4536*IF(ISNA(MO41),'Drive Train'!$F$16,'Drive Train'!$F$17)*4.448*$C$24*$C$21*W$6)*SIGN(BO42),BO42)</f>
        <v>6.0967052573978577</v>
      </c>
      <c r="ED42" s="2">
        <f>IF(PD42=0,($C$23/0.4536*IF(ISNA(MP41),'Drive Train'!$F$16,'Drive Train'!$F$17)*4.448*$C$24*$C$21*X$6)*SIGN(BP42),BP42)</f>
        <v>5.1212324162142009</v>
      </c>
      <c r="EE42" s="2">
        <f>IF(PE42=0,($C$23/0.4536*IF(ISNA(MQ41),'Drive Train'!$F$16,'Drive Train'!$F$17)*4.448*$C$24*$C$21*Y$6)*SIGN(BQ42),BQ42)</f>
        <v>4.4148555312191382</v>
      </c>
      <c r="EF42" s="2">
        <f>IF(PF42=0,($C$23/0.4536*IF(ISNA(MR41),'Drive Train'!$F$16,'Drive Train'!$F$17)*4.448*$C$24*$C$21*Z$6)*SIGN(BR42),BR42)</f>
        <v>3.8797215274349997</v>
      </c>
      <c r="EG42" s="2">
        <f>IF(PG42=0,($C$23/0.4536*IF(ISNA(MS41),'Drive Train'!$F$16,'Drive Train'!$F$17)*4.448*$C$24*$C$21*AA$6)*SIGN(BS42),BS42)</f>
        <v>3.4602921731177019</v>
      </c>
      <c r="EH42" s="2">
        <f>IF(PH42=0,($C$23/0.4536*IF(ISNA(MT41),'Drive Train'!$F$16,'Drive Train'!$F$17)*4.448*$C$24*$C$21*AB$6)*SIGN(BT42),BT42)</f>
        <v>3.1227026928135362</v>
      </c>
      <c r="EI42" s="2">
        <f>IF(PI42=0,($C$23/0.4536*IF(ISNA(MU41),'Drive Train'!$F$16,'Drive Train'!$F$17)*4.448*$C$24*$C$21*AC$6)*SIGN(BU42),BU42)</f>
        <v>2.8451291201189992</v>
      </c>
      <c r="EJ42" s="2">
        <f>IF(PJ42=0,($C$23/0.4536*IF(ISNA(MV41),'Drive Train'!$F$16,'Drive Train'!$F$17)*4.448*$C$24*$C$21*AD$6)*SIGN(BV42),BV42)</f>
        <v>3.9831807681666</v>
      </c>
      <c r="EK42" s="2">
        <f>IF(PK42=0,($C$23/0.4536*IF(ISNA(MW41),'Drive Train'!$F$16,'Drive Train'!$F$17)*4.448*$C$24*$C$21*AE$6)*SIGN(BW42),BW42)</f>
        <v>3.9831807681666</v>
      </c>
      <c r="EL42" s="2">
        <f>IF(PL42=0,($C$23/0.4536*IF(ISNA(MX41),'Drive Train'!$F$16,'Drive Train'!$F$17)*4.448*$C$24*$C$21*AF$6)*SIGN(BX42),BX42)</f>
        <v>3.9831807681666</v>
      </c>
      <c r="EM42" s="2">
        <f>IF(PM42=0,($C$23/0.4536*IF(ISNA(MY41),'Drive Train'!$F$16,'Drive Train'!$F$17)*4.448*$C$24*$C$21*AG$6)*SIGN(BY42),BY42)</f>
        <v>3.9831807681666</v>
      </c>
      <c r="EN42" s="2">
        <f>IF(PN42=0,($C$23/0.4536*IF(ISNA(MZ41),'Drive Train'!$F$16,'Drive Train'!$F$17)*4.448*$C$24*$C$21*AH$6)*SIGN(BZ42),BZ42)</f>
        <v>3.9831807681666</v>
      </c>
      <c r="EO42" s="2">
        <f>IF(PO42=0,($C$23/0.4536*IF(ISNA(NA41),'Drive Train'!$F$16,'Drive Train'!$F$17)*4.448*$C$24*$C$21*AI$6)*SIGN(CA42),CA42)</f>
        <v>3.9831807681666</v>
      </c>
      <c r="EP42" s="2">
        <f>IF(PP42=0,($C$23/0.4536*IF(ISNA(NB41),'Drive Train'!$F$16,'Drive Train'!$F$17)*4.448*$C$24*$C$21*AJ$6)*SIGN(CB42),CB42)</f>
        <v>3.9831807681666</v>
      </c>
      <c r="EQ42" s="2">
        <f>IF(PQ42=0,($C$23/0.4536*IF(ISNA(NC41),'Drive Train'!$F$16,'Drive Train'!$F$17)*4.448*$C$24*$C$21*AK$6)*SIGN(CC42),CC42)</f>
        <v>3.9831807681666</v>
      </c>
      <c r="ER42" s="2">
        <f>IF(PR42=0,($C$23/0.4536*IF(ISNA(ND41),'Drive Train'!$F$16,'Drive Train'!$F$17)*4.448*$C$24*$C$21*AL$6)*SIGN(CD42),CD42)</f>
        <v>3.9831807681666</v>
      </c>
      <c r="ES42" s="2">
        <f>IF(PS42=0,($C$23/0.4536*IF(ISNA(NE41),'Drive Train'!$F$16,'Drive Train'!$F$17)*4.448*$C$24*$C$21*AM$6)*SIGN(CE42),CE42)</f>
        <v>3.9831807681666</v>
      </c>
      <c r="ET42" s="61">
        <f t="shared" si="304"/>
        <v>1.3600000000000005</v>
      </c>
      <c r="EU42" s="259">
        <f>MAX(MIN(IF(AND(OY41=1,NG42&lt;0),-1,1)*(DC42-$C$15)/($C$14-$C$15)*$C$12*$C$21-$C$33*LO42/AO$6 -  OY41*$C$33/$C$21,DY41/$C$19),MAX(EU$8:EU41)*-1)</f>
        <v>1.1218277587800252E-2</v>
      </c>
      <c r="EV42" s="259">
        <f>MAX(MIN(IF(AND(OZ41=1,NH42&lt;0),-1,1)*(DD42-$C$15)/($C$14-$C$15)*$C$12*$C$21-$C$33*LP42/AP$6 -  OZ41*$C$33/$C$21,DZ41/$C$19),MAX(EV$8:EV41)*-1)</f>
        <v>0.98244711441460597</v>
      </c>
      <c r="EW42" s="259">
        <f>MAX(MIN(IF(AND(PA41=1,NI42&lt;0),-1,1)*(DE42-$C$15)/($C$14-$C$15)*$C$12*$C$21-$C$33*LQ42/AQ$6 -  PA41*$C$33/$C$21,EA41/$C$19),MAX(EW$8:EW41)*-1)</f>
        <v>0.75019645938560486</v>
      </c>
      <c r="EX42" s="259">
        <f>MAX(MIN(IF(AND(PB41=1,NJ42&lt;0),-1,1)*(DF42-$C$15)/($C$14-$C$15)*$C$12*$C$21-$C$33*LR42/AR$6 -  PB41*$C$33/$C$21,EB41/$C$19),MAX(EX$8:EX41)*-1)</f>
        <v>0.50048486900697697</v>
      </c>
      <c r="EY42" s="259">
        <f>MAX(MIN(IF(AND(PC41=1,NK42&lt;0),-1,1)*(DG42-$C$15)/($C$14-$C$15)*$C$12*$C$21-$C$33*LS42/AS$6 -  PC41*$C$33/$C$21,EC41/$C$19),MAX(EY$8:EY41)*-1)</f>
        <v>0.26548539944407779</v>
      </c>
      <c r="EZ42" s="259">
        <f>MAX(MIN(IF(AND(PD41=1,NL42&lt;0),-1,1)*(DH42-$C$15)/($C$14-$C$15)*$C$12*$C$21-$C$33*LT42/AT$6 -  PD41*$C$33/$C$21,ED41/$C$19),MAX(EZ$8:EZ41)*-1)</f>
        <v>0.10727653163409687</v>
      </c>
      <c r="FA42" s="259">
        <f>MAX(MIN(IF(AND(PE41=1,NM42&lt;0),-1,1)*(DI42-$C$15)/($C$14-$C$15)*$C$12*$C$21-$C$33*LU42/AU$6 -  PE41*$C$33/$C$21,EE41/$C$19),MAX(FA$8:FA41)*-1)</f>
        <v>3.3534656827441389E-2</v>
      </c>
      <c r="FB42" s="259">
        <f>MAX(MIN(IF(AND(PF41=1,NN42&lt;0),-1,1)*(DJ42-$C$15)/($C$14-$C$15)*$C$12*$C$21-$C$33*LV42/AV$6 -  PF41*$C$33/$C$21,EF41/$C$19),MAX(FB$8:FB41)*-1)</f>
        <v>8.1239544256482277E-3</v>
      </c>
      <c r="FC42" s="259">
        <f>MAX(MIN(IF(AND(PG41=1,NO42&lt;0),-1,1)*(DK42-$C$15)/($C$14-$C$15)*$C$12*$C$21-$C$33*LW42/AW$6 -  PG41*$C$33/$C$21,EG41/$C$19),MAX(FC$8:FC41)*-1)</f>
        <v>1.5795370540064857E-3</v>
      </c>
      <c r="FD42" s="259">
        <f>MAX(MIN(IF(AND(PH41=1,NP42&lt;0),-1,1)*(DL42-$C$15)/($C$14-$C$15)*$C$12*$C$21-$C$33*LX42/AX$6 -  PH41*$C$33/$C$21,EH41/$C$19),MAX(FD$8:FD41)*-1)</f>
        <v>2.365876736890038E-4</v>
      </c>
      <c r="FE42" s="259">
        <f>MAX(MIN(IF(AND(PI41=1,NQ42&lt;0),-1,1)*(DM42-$C$15)/($C$14-$C$15)*$C$12*$C$21-$C$33*LY42/AY$6 -  PI41*$C$33/$C$21,EI41/$C$19),MAX(FE$8:FE41)*-1)</f>
        <v>2.6540497716331934E-5</v>
      </c>
      <c r="FF42" s="259">
        <f>MAX(MIN(IF(AND(PJ41=1,NR42&lt;0),-1,1)*(DN42-$C$15)/($C$14-$C$15)*$C$12*$C$21-$C$33*LZ42/AZ$6 -  PJ41*$C$33/$C$21,EJ41/$C$19),MAX(FF$8:FF41)*-1)</f>
        <v>0.17332933317314989</v>
      </c>
      <c r="FG42" s="259">
        <f>MAX(MIN(IF(AND(PK41=1,NS42&lt;0),-1,1)*(DO42-$C$15)/($C$14-$C$15)*$C$12*$C$21-$C$33*MA42/BA$6 -  PK41*$C$33/$C$21,EK41/$C$19),MAX(FG$8:FG41)*-1)</f>
        <v>0.14148424274025628</v>
      </c>
      <c r="FH42" s="259">
        <f>MAX(MIN(IF(AND(PL41=1,NT42&lt;0),-1,1)*(DP42-$C$15)/($C$14-$C$15)*$C$12*$C$21-$C$33*MB42/BB$6 -  PL41*$C$33/$C$21,EL41/$C$19),MAX(FH$8:FH41)*-1)</f>
        <v>5.2682608924934538E-2</v>
      </c>
      <c r="FI42" s="259">
        <f>MAX(MIN(IF(AND(PM41=1,NU42&lt;0),-1,1)*(DQ42-$C$15)/($C$14-$C$15)*$C$12*$C$21-$C$33*MC42/BC$6 -  PM41*$C$33/$C$21,EM41/$C$19),MAX(FI$8:FI41)*-1)</f>
        <v>2.9026828817444505E-2</v>
      </c>
      <c r="FJ42" s="259">
        <f>MAX(MIN(IF(AND(PN41=1,NV42&lt;0),-1,1)*(DR42-$C$15)/($C$14-$C$15)*$C$12*$C$21-$C$33*MD42/BD$6 -  PN41*$C$33/$C$21,EN41/$C$19),MAX(FJ$8:FJ41)*-1)</f>
        <v>1.9975154535143591E-2</v>
      </c>
      <c r="FK42" s="259">
        <f>MAX(MIN(IF(AND(PO41=1,NW42&lt;0),-1,1)*(DS42-$C$15)/($C$14-$C$15)*$C$12*$C$21-$C$33*ME42/BE$6 -  PO41*$C$33/$C$21,EO41/$C$19),MAX(FK$8:FK41)*-1)</f>
        <v>1.5675811709699727E-2</v>
      </c>
      <c r="FL42" s="259">
        <f>MAX(MIN(IF(AND(PP41=1,NX42&lt;0),-1,1)*(DT42-$C$15)/($C$14-$C$15)*$C$12*$C$21-$C$33*MF42/BF$6 -  PP41*$C$33/$C$21,EP41/$C$19),MAX(FL$8:FL41)*-1)</f>
        <v>1.3409022719416686E-2</v>
      </c>
      <c r="FM42" s="259">
        <f>MAX(MIN(IF(AND(PQ41=1,NY42&lt;0),-1,1)*(DU42-$C$15)/($C$14-$C$15)*$C$12*$C$21-$C$33*MG42/BG$6 -  PQ41*$C$33/$C$21,EQ41/$C$19),MAX(FM$8:FM41)*-1)</f>
        <v>1.2103536785055879E-2</v>
      </c>
      <c r="FN42" s="259">
        <f>MAX(MIN(IF(AND(PR41=1,NZ42&lt;0),-1,1)*(DV42-$C$15)/($C$14-$C$15)*$C$12*$C$21-$C$33*MH42/BH$6 -  PR41*$C$33/$C$21,ER41/$C$19),MAX(FN$8:FN41)*-1)</f>
        <v>1.137589985420745E-2</v>
      </c>
      <c r="FO42" s="259">
        <f>MAX(MIN(IF(AND(PS41=1,OA42&lt;0),-1,1)*(DW42-$C$15)/($C$14-$C$15)*$C$12*$C$21-$C$33*MI42/BI$6 -  PS41*$C$33/$C$21,ES41/$C$19),MAX(FO$8:FO41)*-1)</f>
        <v>1.1214489121887883E-2</v>
      </c>
      <c r="FP42" s="61">
        <f t="shared" si="118"/>
        <v>1.3600000000000005</v>
      </c>
      <c r="FQ42" s="260">
        <f>IF(AND(KS42=1,OY42=1),0,MIN((ABS(($C$14-$C$15)*EU42/$C$12/$C$21)+$C$15)/$C$21,DC42))</f>
        <v>3.8929011596408141</v>
      </c>
      <c r="FR42" s="260">
        <f>IF(AND(KT42=1,OZ42=1),0,MIN((ABS(($C$14-$C$15)*EV42/$C$12/$C$21)+$C$15)/$C$21,DD42))</f>
        <v>66.056476896333749</v>
      </c>
      <c r="FS42" s="260">
        <f>IF(AND(KU42=1,PA42=1),0,MIN((ABS(($C$14-$C$15)*EW42/$C$12/$C$21)+$C$15)/$C$21,DE42))</f>
        <v>54.634754431631706</v>
      </c>
      <c r="FT42" s="260">
        <f>IF(AND(KV42=1,PB42=1),0,MIN((ABS(($C$14-$C$15)*EX42/$C$12/$C$21)+$C$15)/$C$21,DF42))</f>
        <v>37.488336321584235</v>
      </c>
      <c r="FU42" s="260">
        <f>IF(AND(KW42=1,PC42=1),0,MIN((ABS(($C$14-$C$15)*EY42/$C$12/$C$21)+$C$15)/$C$21,DG42))</f>
        <v>21.352124323353703</v>
      </c>
      <c r="FV42" s="260">
        <f>IF(AND(KX42=1,PD42=1),0,MIN((ABS(($C$14-$C$15)*EZ42/$C$12/$C$21)+$C$15)/$C$21,DH42))</f>
        <v>10.488730309187282</v>
      </c>
      <c r="FW42" s="260">
        <f>IF(AND(KY42=1,PE42=1),0,MIN((ABS(($C$14-$C$15)*FA42/$C$12/$C$21)+$C$15)/$C$21,DI42))</f>
        <v>5.4252528160660489</v>
      </c>
      <c r="FX42" s="260">
        <f>IF(AND(KZ42=1,PF42=1),0,MIN((ABS(($C$14-$C$15)*FB42/$C$12/$C$21)+$C$15)/$C$21,DJ42))</f>
        <v>3.6804298096909966</v>
      </c>
      <c r="FY42" s="260">
        <f>IF(AND(LA42=1,PG42=1),0,MIN((ABS(($C$14-$C$15)*FC42/$C$12/$C$21)+$C$15)/$C$21,DK42))</f>
        <v>3.2310581310649367</v>
      </c>
      <c r="FZ42" s="260">
        <f>IF(AND(LB42=1,PH42=1),0,MIN((ABS(($C$14-$C$15)*FD42/$C$12/$C$21)+$C$15)/$C$21,DL42))</f>
        <v>3.1388446637579599</v>
      </c>
      <c r="GA42" s="260">
        <f>IF(AND(LC42=1,PI42=1),0,MIN((ABS(($C$14-$C$15)*FE42/$C$12/$C$21)+$C$15)/$C$21,DM42))</f>
        <v>3.1244217981769058</v>
      </c>
      <c r="GB42" s="260">
        <f>IF(AND(LD42=1,PJ42=1),0,MIN((ABS(($C$14-$C$15)*FF42/$C$12/$C$21)+$C$15)/$C$21,DN42))</f>
        <v>15.02423845605111</v>
      </c>
      <c r="GC42" s="260">
        <f>IF(AND(LE42=1,PK42=1),0,MIN((ABS(($C$14-$C$15)*FG42/$C$12/$C$21)+$C$15)/$C$21,DO42))</f>
        <v>12.837598923273543</v>
      </c>
      <c r="GD42" s="260">
        <f>IF(AND(LF42=1,PL42=1),0,MIN((ABS(($C$14-$C$15)*FH42/$C$12/$C$21)+$C$15)/$C$21,DP42))</f>
        <v>6.7400447811364774</v>
      </c>
      <c r="GE42" s="260">
        <f>IF(AND(LG42=1,PM42=1),0,MIN((ABS(($C$14-$C$15)*FI42/$C$12/$C$21)+$C$15)/$C$21,DQ42))</f>
        <v>5.1157233156115707</v>
      </c>
      <c r="GF42" s="260">
        <f>IF(AND(LH42=1,PN42=1),0,MIN((ABS(($C$14-$C$15)*FJ42/$C$12/$C$21)+$C$15)/$C$21,DR42))</f>
        <v>4.4941911247950941</v>
      </c>
      <c r="GG42" s="260">
        <f>IF(AND(LI42=1,PO42=1),0,MIN((ABS(($C$14-$C$15)*FK42/$C$12/$C$21)+$C$15)/$C$21,DS42))</f>
        <v>4.198977235957507</v>
      </c>
      <c r="GH42" s="260">
        <f>IF(AND(LJ42=1,PP42=1),0,MIN((ABS(($C$14-$C$15)*FL42/$C$12/$C$21)+$C$15)/$C$21,DT42))</f>
        <v>4.04332842632191</v>
      </c>
      <c r="GI42" s="260">
        <f>IF(AND(LK42=1,PQ42=1),0,MIN((ABS(($C$14-$C$15)*FM42/$C$12/$C$21)+$C$15)/$C$21,DU42))</f>
        <v>3.9536873822942944</v>
      </c>
      <c r="GJ42" s="260">
        <f>IF(AND(LL42=1,PR42=1),0,MIN((ABS(($C$14-$C$15)*FN42/$C$12/$C$21)+$C$15)/$C$21,DV42))</f>
        <v>3.9037242747360055</v>
      </c>
      <c r="GK42" s="260">
        <f>IF(AND(LM42=1,PS42=1),0,MIN((ABS(($C$14-$C$15)*FO42/$C$12/$C$21)+$C$15)/$C$21,DW42))</f>
        <v>3.8926410250574306</v>
      </c>
      <c r="GL42" s="61">
        <f t="shared" si="119"/>
        <v>1.3600000000000005</v>
      </c>
      <c r="GM42" s="57">
        <f>IF(AND(KS41=1,OY41=1),0,EU42*$C$19/S$6/$C$24/$C$23*3.39*$C$21)</f>
        <v>0.29035044280426431</v>
      </c>
      <c r="GN42" s="57">
        <f>IF(AND(KT41=1,OZ41=1),0,EV42*$C$19/T$6/$C$24/$C$23*3.39*$C$21)</f>
        <v>7.1197299845239739</v>
      </c>
      <c r="GO42" s="57">
        <f>IF(AND(KU41=1,PA41=1),0,EW42*$C$19/U$6/$C$24/$C$23*3.39*$C$21)</f>
        <v>7.8529023113656065</v>
      </c>
      <c r="GP42" s="57">
        <f>IF(AND(KV41=1,PB41=1),0,EX42*$C$19/V$6/$C$24/$C$23*3.39*$C$21)</f>
        <v>6.850964324875485</v>
      </c>
      <c r="GQ42" s="57">
        <f>IF(AND(KW41=1,PC41=1),0,EY42*$C$19/W$6/$C$24/$C$23*3.39*$C$21)</f>
        <v>4.4892290953870413</v>
      </c>
      <c r="GR42" s="57">
        <f>IF(AND(KX41=1,PD41=1),0,EZ42*$C$19/X$6/$C$24/$C$23*3.39*$C$21)</f>
        <v>2.1595166908130738</v>
      </c>
      <c r="GS42" s="57">
        <f>IF(AND(KY41=1,PE41=1),0,FA42*$C$19/Y$6/$C$24/$C$23*3.39*$C$21)</f>
        <v>0.78307560882379956</v>
      </c>
      <c r="GT42" s="57">
        <f>IF(AND(KZ41=1,PF41=1),0,FB42*$C$19/Z$6/$C$24/$C$23*3.39*$C$21)</f>
        <v>0.21587047681042898</v>
      </c>
      <c r="GU42" s="57">
        <f>IF(AND(LA41=1,PG41=1),0,FC42*$C$19/AA$6/$C$24/$C$23*3.39*$C$21)</f>
        <v>4.7059073762828627E-2</v>
      </c>
      <c r="GV42" s="57">
        <f>IF(AND(LB41=1,PH41=1),0,FD42*$C$19/AB$6/$C$24/$C$23*3.39*$C$21)</f>
        <v>7.8106612575814119E-3</v>
      </c>
      <c r="GW42" s="57">
        <f>IF(AND(LC41=1,PI41=1),0,FE42*$C$19/AC$6/$C$24/$C$23*3.39*$C$21)</f>
        <v>9.6168625579276935E-4</v>
      </c>
      <c r="GX42" s="57">
        <f>IF(AND(LD41=1,PJ41=1),0,FF42*$C$19/AD$6/$C$24/$C$23*3.39*$C$21)</f>
        <v>4.4860940767343056</v>
      </c>
      <c r="GY42" s="57">
        <f>IF(AND(LE41=1,PK41=1),0,FG42*$C$19/AE$6/$C$24/$C$23*3.39*$C$21)</f>
        <v>3.6618823351397074</v>
      </c>
      <c r="GZ42" s="57">
        <f>IF(AND(LF41=1,PL41=1),0,FH42*$C$19/AF$6/$C$24/$C$23*3.39*$C$21)</f>
        <v>1.3635265048239946</v>
      </c>
      <c r="HA42" s="57">
        <f>IF(AND(LG41=1,PM41=1),0,FI42*$C$19/AG$6/$C$24/$C$23*3.39*$C$21)</f>
        <v>0.75126975013649988</v>
      </c>
      <c r="HB42" s="57">
        <f>IF(AND(LH41=1,PN41=1),0,FJ42*$C$19/AH$6/$C$24/$C$23*3.39*$C$21)</f>
        <v>0.51699513753071691</v>
      </c>
      <c r="HC42" s="57">
        <f>IF(AND(LI41=1,PO41=1),0,FK42*$C$19/AI$6/$C$24/$C$23*3.39*$C$21)</f>
        <v>0.40571993655935812</v>
      </c>
      <c r="HD42" s="57">
        <f>IF(AND(LJ41=1,PP41=1),0,FL42*$C$19/AJ$6/$C$24/$C$23*3.39*$C$21)</f>
        <v>0.34705110955615959</v>
      </c>
      <c r="HE42" s="57">
        <f>IF(AND(LK41=1,PQ41=1),0,FM42*$C$19/AK$6/$C$24/$C$23*3.39*$C$21)</f>
        <v>0.3132626410368381</v>
      </c>
      <c r="HF42" s="57">
        <f>IF(AND(LL41=1,PR41=1),0,FN42*$C$19/AL$6/$C$24/$C$23*3.39*$C$21)</f>
        <v>0.29443000800390884</v>
      </c>
      <c r="HG42" s="57">
        <f>IF(AND(LM41=1,PS41=1),0,FO42*$C$19/AM$6/$C$24/$C$23*3.39*$C$21)</f>
        <v>0.29025239007321041</v>
      </c>
      <c r="HH42" s="61">
        <f t="shared" si="120"/>
        <v>1.3600000000000005</v>
      </c>
      <c r="HI42" s="57">
        <f t="shared" si="121"/>
        <v>0.29035044280426431</v>
      </c>
      <c r="HJ42" s="57">
        <f t="shared" si="122"/>
        <v>7.1197299845239739</v>
      </c>
      <c r="HK42" s="57">
        <f t="shared" si="123"/>
        <v>7.8529023113656065</v>
      </c>
      <c r="HL42" s="57">
        <f t="shared" si="124"/>
        <v>6.850964324875485</v>
      </c>
      <c r="HM42" s="57">
        <f t="shared" si="125"/>
        <v>4.4892290953870413</v>
      </c>
      <c r="HN42" s="57">
        <f t="shared" si="126"/>
        <v>2.1595166908130738</v>
      </c>
      <c r="HO42" s="57">
        <f t="shared" si="127"/>
        <v>0.78307560882379956</v>
      </c>
      <c r="HP42" s="57">
        <f t="shared" si="128"/>
        <v>0.21587047681042898</v>
      </c>
      <c r="HQ42" s="57">
        <f t="shared" si="129"/>
        <v>4.7059073762828627E-2</v>
      </c>
      <c r="HR42" s="57">
        <f t="shared" si="130"/>
        <v>7.8106612575814119E-3</v>
      </c>
      <c r="HS42" s="57">
        <f t="shared" si="131"/>
        <v>9.6168625579276935E-4</v>
      </c>
      <c r="HT42" s="57">
        <f t="shared" si="132"/>
        <v>4.4860940767343056</v>
      </c>
      <c r="HU42" s="57">
        <f t="shared" si="133"/>
        <v>3.6618823351397074</v>
      </c>
      <c r="HV42" s="57">
        <f t="shared" si="134"/>
        <v>1.3635265048239946</v>
      </c>
      <c r="HW42" s="57">
        <f t="shared" si="135"/>
        <v>0.75126975013649988</v>
      </c>
      <c r="HX42" s="57">
        <f t="shared" si="136"/>
        <v>0.51699513753071691</v>
      </c>
      <c r="HY42" s="57">
        <f t="shared" si="137"/>
        <v>0.40571993655935812</v>
      </c>
      <c r="HZ42" s="57">
        <f t="shared" si="138"/>
        <v>0.34705110955615959</v>
      </c>
      <c r="IA42" s="57">
        <f t="shared" si="139"/>
        <v>0.3132626410368381</v>
      </c>
      <c r="IB42" s="57">
        <f t="shared" si="140"/>
        <v>0.29443000800390884</v>
      </c>
      <c r="IC42" s="57">
        <f t="shared" si="141"/>
        <v>0.29025239007321041</v>
      </c>
      <c r="ID42" s="61">
        <f t="shared" si="142"/>
        <v>1.3600000000000005</v>
      </c>
      <c r="IE42" s="57">
        <f t="shared" si="143"/>
        <v>11.945129761078221</v>
      </c>
      <c r="IF42" s="57">
        <f t="shared" si="144"/>
        <v>7.7070875343827101</v>
      </c>
      <c r="IG42" s="57">
        <f t="shared" si="145"/>
        <v>8.45161439831565</v>
      </c>
      <c r="IH42" s="57">
        <f t="shared" si="146"/>
        <v>9.5948557534094761</v>
      </c>
      <c r="II42" s="57">
        <f t="shared" si="147"/>
        <v>10.692233562769696</v>
      </c>
      <c r="IJ42" s="57">
        <f t="shared" si="148"/>
        <v>11.456107781376481</v>
      </c>
      <c r="IK42" s="57">
        <f t="shared" si="149"/>
        <v>11.827623491154114</v>
      </c>
      <c r="IL42" s="57">
        <f t="shared" si="150"/>
        <v>11.9618852618873</v>
      </c>
      <c r="IM42" s="57">
        <f t="shared" si="151"/>
        <v>11.998263582252127</v>
      </c>
      <c r="IN42" s="57">
        <f t="shared" si="152"/>
        <v>12.006164600976197</v>
      </c>
      <c r="IO42" s="57">
        <f t="shared" si="153"/>
        <v>12.007482607732658</v>
      </c>
      <c r="IP42" s="57">
        <f t="shared" si="154"/>
        <v>11.179674094539369</v>
      </c>
      <c r="IQ42" s="57">
        <f t="shared" si="155"/>
        <v>11.233983492535222</v>
      </c>
      <c r="IR42" s="57">
        <f t="shared" si="156"/>
        <v>11.715960977635662</v>
      </c>
      <c r="IS42" s="57">
        <f t="shared" si="157"/>
        <v>11.846332324986063</v>
      </c>
      <c r="IT42" s="57">
        <f t="shared" si="158"/>
        <v>11.896477374139748</v>
      </c>
      <c r="IU42" s="57">
        <f t="shared" si="159"/>
        <v>11.920346704224402</v>
      </c>
      <c r="IV42" s="57">
        <f t="shared" si="160"/>
        <v>11.932945095061989</v>
      </c>
      <c r="IW42" s="57">
        <f t="shared" si="161"/>
        <v>11.940204996534835</v>
      </c>
      <c r="IX42" s="57">
        <f t="shared" si="162"/>
        <v>11.944252791298471</v>
      </c>
      <c r="IY42" s="57">
        <f t="shared" si="163"/>
        <v>11.94515083968942</v>
      </c>
      <c r="IZ42" s="61">
        <f t="shared" si="164"/>
        <v>1.3600000000000005</v>
      </c>
      <c r="JA42" s="260" t="e">
        <f t="shared" si="240"/>
        <v>#N/A</v>
      </c>
      <c r="JB42" s="260" t="e">
        <f t="shared" si="241"/>
        <v>#N/A</v>
      </c>
      <c r="JC42" s="260" t="e">
        <f t="shared" si="242"/>
        <v>#N/A</v>
      </c>
      <c r="JD42" s="260" t="e">
        <f t="shared" si="243"/>
        <v>#N/A</v>
      </c>
      <c r="JE42" s="260" t="e">
        <f t="shared" si="244"/>
        <v>#N/A</v>
      </c>
      <c r="JF42" s="260" t="e">
        <f t="shared" si="245"/>
        <v>#N/A</v>
      </c>
      <c r="JG42" s="260" t="e">
        <f t="shared" si="246"/>
        <v>#N/A</v>
      </c>
      <c r="JH42" s="260" t="e">
        <f t="shared" si="247"/>
        <v>#N/A</v>
      </c>
      <c r="JI42" s="260" t="e">
        <f t="shared" si="248"/>
        <v>#N/A</v>
      </c>
      <c r="JJ42" s="260" t="e">
        <f t="shared" si="249"/>
        <v>#N/A</v>
      </c>
      <c r="JK42" s="260" t="e">
        <f t="shared" si="250"/>
        <v>#N/A</v>
      </c>
      <c r="JL42" s="260" t="e">
        <f t="shared" si="251"/>
        <v>#N/A</v>
      </c>
      <c r="JM42" s="260" t="e">
        <f t="shared" si="252"/>
        <v>#N/A</v>
      </c>
      <c r="JN42" s="260" t="e">
        <f t="shared" si="253"/>
        <v>#N/A</v>
      </c>
      <c r="JO42" s="260" t="e">
        <f t="shared" si="254"/>
        <v>#N/A</v>
      </c>
      <c r="JP42" s="260" t="e">
        <f t="shared" si="255"/>
        <v>#N/A</v>
      </c>
      <c r="JQ42" s="260" t="e">
        <f t="shared" si="256"/>
        <v>#N/A</v>
      </c>
      <c r="JR42" s="260" t="e">
        <f t="shared" si="257"/>
        <v>#N/A</v>
      </c>
      <c r="JS42" s="260" t="e">
        <f t="shared" si="258"/>
        <v>#N/A</v>
      </c>
      <c r="JT42" s="260" t="e">
        <f t="shared" si="259"/>
        <v>#N/A</v>
      </c>
      <c r="JU42" s="260" t="e">
        <f t="shared" si="260"/>
        <v>#N/A</v>
      </c>
      <c r="JV42" s="61">
        <f t="shared" si="166"/>
        <v>1.3600000000000005</v>
      </c>
      <c r="JW42" s="46">
        <f>IF(AND(KS42=0,HI42&lt;=$C$40),1,0)</f>
        <v>0</v>
      </c>
      <c r="JX42" s="46">
        <f>IF(AND(KT42=0,HJ42&lt;=$C$40),1,0)</f>
        <v>0</v>
      </c>
      <c r="JY42" s="46">
        <f>IF(AND(KU42=0,HK42&lt;=$C$40),1,0)</f>
        <v>0</v>
      </c>
      <c r="JZ42" s="46">
        <f>IF(AND(KV42=0,HL42&lt;=$C$40),1,0)</f>
        <v>0</v>
      </c>
      <c r="KA42" s="46">
        <f>IF(AND(KW42=0,HM42&lt;=$C$40),1,0)</f>
        <v>0</v>
      </c>
      <c r="KB42" s="46">
        <f>IF(AND(KX42=0,HN42&lt;=$C$40),1,0)</f>
        <v>0</v>
      </c>
      <c r="KC42" s="46">
        <f>IF(AND(KY42=0,HO42&lt;=$C$40),1,0)</f>
        <v>0</v>
      </c>
      <c r="KD42" s="46">
        <f>IF(AND(KZ42=0,HP42&lt;=$C$40),1,0)</f>
        <v>0</v>
      </c>
      <c r="KE42" s="46">
        <f>IF(AND(LA42=0,HQ42&lt;=$C$40),1,0)</f>
        <v>1</v>
      </c>
      <c r="KF42" s="46">
        <f>IF(AND(LB42=0,HR42&lt;=$C$40),1,0)</f>
        <v>1</v>
      </c>
      <c r="KG42" s="46">
        <f>IF(AND(LC42=0,HS42&lt;=$C$40),1,0)</f>
        <v>1</v>
      </c>
      <c r="KH42" s="46">
        <f>IF(AND(LD42=0,HT42&lt;=$C$40),1,0)</f>
        <v>0</v>
      </c>
      <c r="KI42" s="46">
        <f>IF(AND(LE42=0,HU42&lt;=$C$40),1,0)</f>
        <v>0</v>
      </c>
      <c r="KJ42" s="46">
        <f>IF(AND(LF42=0,HV42&lt;=$C$40),1,0)</f>
        <v>0</v>
      </c>
      <c r="KK42" s="46">
        <f>IF(AND(LG42=0,HW42&lt;=$C$40),1,0)</f>
        <v>0</v>
      </c>
      <c r="KL42" s="46">
        <f>IF(AND(LH42=0,HX42&lt;=$C$40),1,0)</f>
        <v>0</v>
      </c>
      <c r="KM42" s="46">
        <f>IF(AND(LI42=0,HY42&lt;=$C$40),1,0)</f>
        <v>0</v>
      </c>
      <c r="KN42" s="46">
        <f>IF(AND(LJ42=0,HZ42&lt;=$C$40),1,0)</f>
        <v>0</v>
      </c>
      <c r="KO42" s="46">
        <f>IF(AND(LK42=0,IA42&lt;=$C$40),1,0)</f>
        <v>0</v>
      </c>
      <c r="KP42" s="46">
        <f>IF(AND(LL42=0,IB42&lt;=$C$40),1,0)</f>
        <v>0</v>
      </c>
      <c r="KQ42" s="46">
        <f>IF(AND(LM42=0,IC42&lt;=$C$40),1,0)</f>
        <v>0</v>
      </c>
      <c r="KR42" s="61">
        <f t="shared" si="167"/>
        <v>1.3600000000000005</v>
      </c>
      <c r="KS42" s="1">
        <f>IF(OR(KS41=1,AND(OY42=1,LO42&lt;=$C$41)),1,0)</f>
        <v>0</v>
      </c>
      <c r="KT42" s="1">
        <f>IF(OR(KT41=1,AND(OZ42=1,LP42&lt;=$C$41)),1,0)</f>
        <v>0</v>
      </c>
      <c r="KU42" s="1">
        <f>IF(OR(KU41=1,AND(PA42=1,LQ42&lt;=$C$41)),1,0)</f>
        <v>0</v>
      </c>
      <c r="KV42" s="1">
        <f>IF(OR(KV41=1,AND(PB42=1,LR42&lt;=$C$41)),1,0)</f>
        <v>0</v>
      </c>
      <c r="KW42" s="1">
        <f>IF(OR(KW41=1,AND(PC42=1,LS42&lt;=$C$41)),1,0)</f>
        <v>0</v>
      </c>
      <c r="KX42" s="1">
        <f>IF(OR(KX41=1,AND(PD42=1,LT42&lt;=$C$41)),1,0)</f>
        <v>0</v>
      </c>
      <c r="KY42" s="1">
        <f>IF(OR(KY41=1,AND(PE42=1,LU42&lt;=$C$41)),1,0)</f>
        <v>0</v>
      </c>
      <c r="KZ42" s="1">
        <f>IF(OR(KZ41=1,AND(PF42=1,LV42&lt;=$C$41)),1,0)</f>
        <v>0</v>
      </c>
      <c r="LA42" s="1">
        <f>IF(OR(LA41=1,AND(PG42=1,LW42&lt;=$C$41)),1,0)</f>
        <v>0</v>
      </c>
      <c r="LB42" s="1">
        <f>IF(OR(LB41=1,AND(PH42=1,LX42&lt;=$C$41)),1,0)</f>
        <v>0</v>
      </c>
      <c r="LC42" s="1">
        <f>IF(OR(LC41=1,AND(PI42=1,LY42&lt;=$C$41)),1,0)</f>
        <v>0</v>
      </c>
      <c r="LD42" s="1">
        <f>IF(OR(LD41=1,AND(PJ42=1,LZ42&lt;=$C$41)),1,0)</f>
        <v>0</v>
      </c>
      <c r="LE42" s="1">
        <f>IF(OR(LE41=1,AND(PK42=1,MA42&lt;=$C$41)),1,0)</f>
        <v>0</v>
      </c>
      <c r="LF42" s="1">
        <f>IF(OR(LF41=1,AND(PL42=1,MB42&lt;=$C$41)),1,0)</f>
        <v>0</v>
      </c>
      <c r="LG42" s="1">
        <f>IF(OR(LG41=1,AND(PM42=1,MC42&lt;=$C$41)),1,0)</f>
        <v>0</v>
      </c>
      <c r="LH42" s="1">
        <f>IF(OR(LH41=1,AND(PN42=1,MD42&lt;=$C$41)),1,0)</f>
        <v>0</v>
      </c>
      <c r="LI42" s="1">
        <f>IF(OR(LI41=1,AND(PO42=1,ME42&lt;=$C$41)),1,0)</f>
        <v>0</v>
      </c>
      <c r="LJ42" s="1">
        <f>IF(OR(LJ41=1,AND(PP42=1,MF42&lt;=$C$41)),1,0)</f>
        <v>0</v>
      </c>
      <c r="LK42" s="1">
        <f>IF(OR(LK41=1,AND(PQ42=1,MG42&lt;=$C$41)),1,0)</f>
        <v>0</v>
      </c>
      <c r="LL42" s="1">
        <f>IF(OR(LL41=1,AND(PR42=1,MH42&lt;=$C$41)),1,0)</f>
        <v>0</v>
      </c>
      <c r="LM42" s="1">
        <f>IF(OR(LM41=1,AND(PS42=1,MI42&lt;=$C$41)),1,0)</f>
        <v>0</v>
      </c>
      <c r="LN42" s="61">
        <f t="shared" si="168"/>
        <v>1.3600000000000005</v>
      </c>
      <c r="LO42" s="57">
        <f t="shared" si="169"/>
        <v>11.732544484689411</v>
      </c>
      <c r="LP42" s="57">
        <f t="shared" si="170"/>
        <v>10.593658930361059</v>
      </c>
      <c r="LQ42" s="57">
        <f t="shared" si="171"/>
        <v>13.615623183066985</v>
      </c>
      <c r="LR42" s="57">
        <f t="shared" si="172"/>
        <v>15.168983469127568</v>
      </c>
      <c r="LS42" s="57">
        <f t="shared" si="173"/>
        <v>15.261974564661571</v>
      </c>
      <c r="LT42" s="57">
        <f t="shared" si="174"/>
        <v>14.276243602156812</v>
      </c>
      <c r="LU42" s="57">
        <f t="shared" si="175"/>
        <v>12.846037581649648</v>
      </c>
      <c r="LV42" s="57">
        <f t="shared" si="176"/>
        <v>11.446924610438462</v>
      </c>
      <c r="LW42" s="57">
        <f t="shared" si="177"/>
        <v>10.245450582944081</v>
      </c>
      <c r="LX42" s="57">
        <f t="shared" si="178"/>
        <v>9.2525868715195578</v>
      </c>
      <c r="LY42" s="57">
        <f t="shared" si="179"/>
        <v>8.4310948690899803</v>
      </c>
      <c r="LZ42" s="57">
        <f t="shared" si="180"/>
        <v>8.9350236677424633</v>
      </c>
      <c r="MA42" s="57">
        <f t="shared" si="181"/>
        <v>10.858748443137234</v>
      </c>
      <c r="MB42" s="57">
        <f t="shared" si="182"/>
        <v>11.464054302662449</v>
      </c>
      <c r="MC42" s="57">
        <f t="shared" si="183"/>
        <v>11.618294245905741</v>
      </c>
      <c r="MD42" s="57">
        <f t="shared" si="184"/>
        <v>11.676563385634994</v>
      </c>
      <c r="ME42" s="57">
        <f t="shared" si="185"/>
        <v>11.704096085142373</v>
      </c>
      <c r="MF42" s="57">
        <f t="shared" si="186"/>
        <v>11.718575307125908</v>
      </c>
      <c r="MG42" s="57">
        <f t="shared" si="187"/>
        <v>11.72690254770877</v>
      </c>
      <c r="MH42" s="57">
        <f t="shared" si="188"/>
        <v>11.731540211011763</v>
      </c>
      <c r="MI42" s="57">
        <f t="shared" si="189"/>
        <v>11.732568620981485</v>
      </c>
      <c r="MJ42" s="61">
        <f t="shared" si="190"/>
        <v>1.3600000000000005</v>
      </c>
      <c r="MK42" s="57" t="e">
        <f>IF(AND(ABS(CG42)&gt;0,EU42*$C$19&gt;=DY41,NG42&lt;&gt;0),3,NA())</f>
        <v>#N/A</v>
      </c>
      <c r="ML42" s="57" t="e">
        <f t="shared" si="261"/>
        <v>#N/A</v>
      </c>
      <c r="MM42" s="57" t="e">
        <f t="shared" si="262"/>
        <v>#N/A</v>
      </c>
      <c r="MN42" s="57" t="e">
        <f t="shared" si="263"/>
        <v>#N/A</v>
      </c>
      <c r="MO42" s="57" t="e">
        <f t="shared" si="264"/>
        <v>#N/A</v>
      </c>
      <c r="MP42" s="57" t="e">
        <f t="shared" si="265"/>
        <v>#N/A</v>
      </c>
      <c r="MQ42" s="57" t="e">
        <f t="shared" si="266"/>
        <v>#N/A</v>
      </c>
      <c r="MR42" s="57" t="e">
        <f t="shared" si="267"/>
        <v>#N/A</v>
      </c>
      <c r="MS42" s="57" t="e">
        <f t="shared" si="268"/>
        <v>#N/A</v>
      </c>
      <c r="MT42" s="57" t="e">
        <f t="shared" si="269"/>
        <v>#N/A</v>
      </c>
      <c r="MU42" s="57" t="e">
        <f t="shared" si="270"/>
        <v>#N/A</v>
      </c>
      <c r="MV42" s="57" t="e">
        <f t="shared" si="271"/>
        <v>#N/A</v>
      </c>
      <c r="MW42" s="57" t="e">
        <f t="shared" si="272"/>
        <v>#N/A</v>
      </c>
      <c r="MX42" s="57" t="e">
        <f t="shared" si="273"/>
        <v>#N/A</v>
      </c>
      <c r="MY42" s="57" t="e">
        <f t="shared" si="274"/>
        <v>#N/A</v>
      </c>
      <c r="MZ42" s="57" t="e">
        <f t="shared" si="275"/>
        <v>#N/A</v>
      </c>
      <c r="NA42" s="57" t="e">
        <f t="shared" si="276"/>
        <v>#N/A</v>
      </c>
      <c r="NB42" s="57" t="e">
        <f t="shared" si="277"/>
        <v>#N/A</v>
      </c>
      <c r="NC42" s="57" t="e">
        <f t="shared" si="278"/>
        <v>#N/A</v>
      </c>
      <c r="ND42" s="57" t="e">
        <f t="shared" si="279"/>
        <v>#N/A</v>
      </c>
      <c r="NE42" s="57" t="e">
        <f t="shared" si="280"/>
        <v>#N/A</v>
      </c>
      <c r="NF42" s="61">
        <f t="shared" si="211"/>
        <v>1.3600000000000005</v>
      </c>
      <c r="NG42" s="260">
        <f>IF(OY41=0,MIN('Drive Train'!$F$35-FQ41*$C$19*'Drive Train'!$F$39,NG41+$C$39)-$C$7,IF(LO41-1&lt;=0,0,IF($C$37=Motors!$C$29,MAX(MAX(NG$8:NG41)*-1,NG41-$C$39),MAX(0,MAX(NG$8:NG41)*-1,NG41-$C$39))))</f>
        <v>11.945129761078221</v>
      </c>
      <c r="NH42" s="260">
        <f>IF(OZ41=0,MIN('Drive Train'!$F$35-FR41*$C$19*'Drive Train'!$F$39,NH41+$C$39)-$C$7,IF(LP41-1&lt;=0,0,IF($C$37=Motors!$C$29,MAX(MAX(NH$8:NH41)*-1,NH41-$C$39),MAX(0,MAX(NH$8:NH41)*-1,NH41-$C$39))))</f>
        <v>7.7070875343827101</v>
      </c>
      <c r="NI42" s="260">
        <f>IF(PA41=0,MIN('Drive Train'!$F$35-FS41*$C$19*'Drive Train'!$F$39,NI41+$C$39)-$C$7,IF(LQ41-1&lt;=0,0,IF($C$37=Motors!$C$29,MAX(MAX(NI$8:NI41)*-1,NI41-$C$39),MAX(0,MAX(NI$8:NI41)*-1,NI41-$C$39))))</f>
        <v>8.45161439831565</v>
      </c>
      <c r="NJ42" s="260">
        <f>IF(PB41=0,MIN('Drive Train'!$F$35-FT41*$C$19*'Drive Train'!$F$39,NJ41+$C$39)-$C$7,IF(LR41-1&lt;=0,0,IF($C$37=Motors!$C$29,MAX(MAX(NJ$8:NJ41)*-1,NJ41-$C$39),MAX(0,MAX(NJ$8:NJ41)*-1,NJ41-$C$39))))</f>
        <v>9.5948557534094761</v>
      </c>
      <c r="NK42" s="260">
        <f>IF(PC41=0,MIN('Drive Train'!$F$35-FU41*$C$19*'Drive Train'!$F$39,NK41+$C$39)-$C$7,IF(LS41-1&lt;=0,0,IF($C$37=Motors!$C$29,MAX(MAX(NK$8:NK41)*-1,NK41-$C$39),MAX(0,MAX(NK$8:NK41)*-1,NK41-$C$39))))</f>
        <v>10.692233562769696</v>
      </c>
      <c r="NL42" s="260">
        <f>IF(PD41=0,MIN('Drive Train'!$F$35-FV41*$C$19*'Drive Train'!$F$39,NL41+$C$39)-$C$7,IF(LT41-1&lt;=0,0,IF($C$37=Motors!$C$29,MAX(MAX(NL$8:NL41)*-1,NL41-$C$39),MAX(0,MAX(NL$8:NL41)*-1,NL41-$C$39))))</f>
        <v>11.456107781376481</v>
      </c>
      <c r="NM42" s="260">
        <f>IF(PE41=0,MIN('Drive Train'!$F$35-FW41*$C$19*'Drive Train'!$F$39,NM41+$C$39)-$C$7,IF(LU41-1&lt;=0,0,IF($C$37=Motors!$C$29,MAX(MAX(NM$8:NM41)*-1,NM41-$C$39),MAX(0,MAX(NM$8:NM41)*-1,NM41-$C$39))))</f>
        <v>11.827623491154114</v>
      </c>
      <c r="NN42" s="260">
        <f>IF(PF41=0,MIN('Drive Train'!$F$35-FX41*$C$19*'Drive Train'!$F$39,NN41+$C$39)-$C$7,IF(LV41-1&lt;=0,0,IF($C$37=Motors!$C$29,MAX(MAX(NN$8:NN41)*-1,NN41-$C$39),MAX(0,MAX(NN$8:NN41)*-1,NN41-$C$39))))</f>
        <v>11.9618852618873</v>
      </c>
      <c r="NO42" s="260">
        <f>IF(PG41=0,MIN('Drive Train'!$F$35-FY41*$C$19*'Drive Train'!$F$39,NO41+$C$39)-$C$7,IF(LW41-1&lt;=0,0,IF($C$37=Motors!$C$29,MAX(MAX(NO$8:NO41)*-1,NO41-$C$39),MAX(0,MAX(NO$8:NO41)*-1,NO41-$C$39))))</f>
        <v>11.998263582252127</v>
      </c>
      <c r="NP42" s="260">
        <f>IF(PH41=0,MIN('Drive Train'!$F$35-FZ41*$C$19*'Drive Train'!$F$39,NP41+$C$39)-$C$7,IF(LX41-1&lt;=0,0,IF($C$37=Motors!$C$29,MAX(MAX(NP$8:NP41)*-1,NP41-$C$39),MAX(0,MAX(NP$8:NP41)*-1,NP41-$C$39))))</f>
        <v>12.006164600976197</v>
      </c>
      <c r="NQ42" s="260">
        <f>IF(PI41=0,MIN('Drive Train'!$F$35-GA41*$C$19*'Drive Train'!$F$39,NQ41+$C$39)-$C$7,IF(LY41-1&lt;=0,0,IF($C$37=Motors!$C$29,MAX(MAX(NQ$8:NQ41)*-1,NQ41-$C$39),MAX(0,MAX(NQ$8:NQ41)*-1,NQ41-$C$39))))</f>
        <v>12.007482607732658</v>
      </c>
      <c r="NR42" s="260">
        <f>IF(PJ41=0,MIN('Drive Train'!$F$35-GB41*$C$19*'Drive Train'!$F$39,NR41+$C$39)-$C$7,IF(LZ41-1&lt;=0,0,IF($C$37=Motors!$C$29,MAX(MAX(NR$8:NR41)*-1,NR41-$C$39),MAX(0,MAX(NR$8:NR41)*-1,NR41-$C$39))))</f>
        <v>11.179674094539369</v>
      </c>
      <c r="NS42" s="260">
        <f>IF(PK41=0,MIN('Drive Train'!$F$35-GC41*$C$19*'Drive Train'!$F$39,NS41+$C$39)-$C$7,IF(MA41-1&lt;=0,0,IF($C$37=Motors!$C$29,MAX(MAX(NS$8:NS41)*-1,NS41-$C$39),MAX(0,MAX(NS$8:NS41)*-1,NS41-$C$39))))</f>
        <v>11.233983492535222</v>
      </c>
      <c r="NT42" s="260">
        <f>IF(PL41=0,MIN('Drive Train'!$F$35-GD41*$C$19*'Drive Train'!$F$39,NT41+$C$39)-$C$7,IF(MB41-1&lt;=0,0,IF($C$37=Motors!$C$29,MAX(MAX(NT$8:NT41)*-1,NT41-$C$39),MAX(0,MAX(NT$8:NT41)*-1,NT41-$C$39))))</f>
        <v>11.715960977635662</v>
      </c>
      <c r="NU42" s="260">
        <f>IF(PM41=0,MIN('Drive Train'!$F$35-GE41*$C$19*'Drive Train'!$F$39,NU41+$C$39)-$C$7,IF(MC41-1&lt;=0,0,IF($C$37=Motors!$C$29,MAX(MAX(NU$8:NU41)*-1,NU41-$C$39),MAX(0,MAX(NU$8:NU41)*-1,NU41-$C$39))))</f>
        <v>11.846332324986063</v>
      </c>
      <c r="NV42" s="260">
        <f>IF(PN41=0,MIN('Drive Train'!$F$35-GF41*$C$19*'Drive Train'!$F$39,NV41+$C$39)-$C$7,IF(MD41-1&lt;=0,0,IF($C$37=Motors!$C$29,MAX(MAX(NV$8:NV41)*-1,NV41-$C$39),MAX(0,MAX(NV$8:NV41)*-1,NV41-$C$39))))</f>
        <v>11.896477374139748</v>
      </c>
      <c r="NW42" s="260">
        <f>IF(PO41=0,MIN('Drive Train'!$F$35-GG41*$C$19*'Drive Train'!$F$39,NW41+$C$39)-$C$7,IF(ME41-1&lt;=0,0,IF($C$37=Motors!$C$29,MAX(MAX(NW$8:NW41)*-1,NW41-$C$39),MAX(0,MAX(NW$8:NW41)*-1,NW41-$C$39))))</f>
        <v>11.920346704224402</v>
      </c>
      <c r="NX42" s="260">
        <f>IF(PP41=0,MIN('Drive Train'!$F$35-GH41*$C$19*'Drive Train'!$F$39,NX41+$C$39)-$C$7,IF(MF41-1&lt;=0,0,IF($C$37=Motors!$C$29,MAX(MAX(NX$8:NX41)*-1,NX41-$C$39),MAX(0,MAX(NX$8:NX41)*-1,NX41-$C$39))))</f>
        <v>11.932945095061989</v>
      </c>
      <c r="NY42" s="260">
        <f>IF(PQ41=0,MIN('Drive Train'!$F$35-GI41*$C$19*'Drive Train'!$F$39,NY41+$C$39)-$C$7,IF(MG41-1&lt;=0,0,IF($C$37=Motors!$C$29,MAX(MAX(NY$8:NY41)*-1,NY41-$C$39),MAX(0,MAX(NY$8:NY41)*-1,NY41-$C$39))))</f>
        <v>11.940204996534835</v>
      </c>
      <c r="NZ42" s="260">
        <f>IF(PR41=0,MIN('Drive Train'!$F$35-GJ41*$C$19*'Drive Train'!$F$39,NZ41+$C$39)-$C$7,IF(MH41-1&lt;=0,0,IF($C$37=Motors!$C$29,MAX(MAX(NZ$8:NZ41)*-1,NZ41-$C$39),MAX(0,MAX(NZ$8:NZ41)*-1,NZ41-$C$39))))</f>
        <v>11.944252791298471</v>
      </c>
      <c r="OA42" s="260">
        <f>IF(PS41=0,MIN('Drive Train'!$F$35-GK41*$C$19*'Drive Train'!$F$39,OA41+$C$39)-$C$7,IF(MI41-1&lt;=0,0,IF($C$37=Motors!$C$29,MAX(MAX(OA$8:OA41)*-1,OA41-$C$39),MAX(0,MAX(OA$8:OA41)*-1,OA41-$C$39))))</f>
        <v>11.94515083968942</v>
      </c>
      <c r="OB42" s="61">
        <f t="shared" si="212"/>
        <v>1.3600000000000005</v>
      </c>
      <c r="OC42" s="260">
        <f>'Drive Train'!$F$35-(FQ42*$C$13)*$C$19*'Drive Train'!$F$39</f>
        <v>12.201462040858319</v>
      </c>
      <c r="OD42" s="260">
        <f>'Drive Train'!$F$35-(FR42*$C$13)*$C$19*'Drive Train'!$F$39</f>
        <v>9.0311196782869789</v>
      </c>
      <c r="OE42" s="260">
        <f>'Drive Train'!$F$35-(FS42*$C$13)*$C$19*'Drive Train'!$F$39</f>
        <v>9.6136275239867821</v>
      </c>
      <c r="OF42" s="260">
        <f>'Drive Train'!$F$35-(FT42*$C$13)*$C$19*'Drive Train'!$F$39</f>
        <v>10.488094847599204</v>
      </c>
      <c r="OG42" s="260">
        <f>'Drive Train'!$F$35-(FU42*$C$13)*$C$19*'Drive Train'!$F$39</f>
        <v>11.311041659508962</v>
      </c>
      <c r="OH42" s="260">
        <f>'Drive Train'!$F$35-(FV42*$C$13)*$C$19*'Drive Train'!$F$39</f>
        <v>11.865074754231449</v>
      </c>
      <c r="OI42" s="260">
        <f>'Drive Train'!$F$35-(FW42*$C$13)*$C$19*'Drive Train'!$F$39</f>
        <v>12.123312106380633</v>
      </c>
      <c r="OJ42" s="260">
        <f>'Drive Train'!$F$35-(FX42*$C$13)*$C$19*'Drive Train'!$F$39</f>
        <v>12.212298079705759</v>
      </c>
      <c r="OK42" s="260">
        <f>'Drive Train'!$F$35-(FY42*$C$13)*$C$19*'Drive Train'!$F$39</f>
        <v>12.235216035315689</v>
      </c>
      <c r="OL42" s="260">
        <f>'Drive Train'!$F$35-(FZ42*$C$13)*$C$19*'Drive Train'!$F$39</f>
        <v>12.239918922148345</v>
      </c>
      <c r="OM42" s="260">
        <f>'Drive Train'!$F$35-(GA42*$C$13)*$C$19*'Drive Train'!$F$39</f>
        <v>12.240654488292979</v>
      </c>
      <c r="ON42" s="260">
        <f>'Drive Train'!$F$35-(GB42*$C$13)*$C$19*'Drive Train'!$F$39</f>
        <v>11.633763838741393</v>
      </c>
      <c r="OO42" s="260">
        <f>'Drive Train'!$F$35-(GC42*$C$13)*$C$19*'Drive Train'!$F$39</f>
        <v>11.745282454913049</v>
      </c>
      <c r="OP42" s="260">
        <f>'Drive Train'!$F$35-(GD42*$C$13)*$C$19*'Drive Train'!$F$39</f>
        <v>12.05625771616204</v>
      </c>
      <c r="OQ42" s="260">
        <f>'Drive Train'!$F$35-(GE42*$C$13)*$C$19*'Drive Train'!$F$39</f>
        <v>12.139098110903809</v>
      </c>
      <c r="OR42" s="260">
        <f>'Drive Train'!$F$35-(GF42*$C$13)*$C$19*'Drive Train'!$F$39</f>
        <v>12.170796252635451</v>
      </c>
      <c r="OS42" s="260">
        <f>'Drive Train'!$F$35-(GG42*$C$13)*$C$19*'Drive Train'!$F$39</f>
        <v>12.185852160966167</v>
      </c>
      <c r="OT42" s="260">
        <f>'Drive Train'!$F$35-(GH42*$C$13)*$C$19*'Drive Train'!$F$39</f>
        <v>12.193790250257583</v>
      </c>
      <c r="OU42" s="260">
        <f>'Drive Train'!$F$35-(GI42*$C$13)*$C$19*'Drive Train'!$F$39</f>
        <v>12.198361943502992</v>
      </c>
      <c r="OV42" s="260">
        <f>'Drive Train'!$F$35-(GJ42*$C$13)*$C$19*'Drive Train'!$F$39</f>
        <v>12.200910061988465</v>
      </c>
      <c r="OW42" s="260">
        <f>'Drive Train'!$F$35-(GK42*$C$13)*$C$19*'Drive Train'!$F$39</f>
        <v>12.201475307722072</v>
      </c>
      <c r="OX42" s="61">
        <f t="shared" si="213"/>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7">
        <f t="shared" si="214"/>
        <v>1.3600000000000005</v>
      </c>
      <c r="PU42" s="57">
        <f t="shared" si="215"/>
        <v>12.384990960831768</v>
      </c>
      <c r="PV42" s="57">
        <f t="shared" si="216"/>
        <v>7.7003159478309735</v>
      </c>
      <c r="PW42" s="57">
        <f t="shared" si="217"/>
        <v>10.295276348389988</v>
      </c>
      <c r="PX42" s="57">
        <f t="shared" si="218"/>
        <v>12.107463815871705</v>
      </c>
      <c r="PY42" s="57">
        <f t="shared" si="219"/>
        <v>13.09111046331398</v>
      </c>
      <c r="PZ42" s="57">
        <f t="shared" si="220"/>
        <v>13.300530148055017</v>
      </c>
      <c r="QA42" s="57">
        <f t="shared" si="221"/>
        <v>12.893753801405905</v>
      </c>
      <c r="QB42" s="57">
        <f t="shared" si="222"/>
        <v>12.222156673933197</v>
      </c>
      <c r="QC42" s="57">
        <f t="shared" si="223"/>
        <v>11.417698965468267</v>
      </c>
      <c r="QD42" s="57">
        <f t="shared" si="224"/>
        <v>10.638029592894965</v>
      </c>
      <c r="QE42" s="57">
        <f t="shared" si="225"/>
        <v>9.9186161728217979</v>
      </c>
      <c r="QF42" s="57">
        <f t="shared" si="226"/>
        <v>6.990551026202044</v>
      </c>
      <c r="QG42" s="57">
        <f t="shared" si="227"/>
        <v>8.5536820028171388</v>
      </c>
      <c r="QH42" s="57">
        <f t="shared" si="228"/>
        <v>9.8191038672892841</v>
      </c>
      <c r="QI42" s="57">
        <f t="shared" si="229"/>
        <v>10.684769359552455</v>
      </c>
      <c r="QJ42" s="57">
        <f t="shared" si="230"/>
        <v>11.2838804636433</v>
      </c>
      <c r="QK42" s="57">
        <f t="shared" si="231"/>
        <v>11.706722690622758</v>
      </c>
      <c r="QL42" s="57">
        <f t="shared" si="232"/>
        <v>12.002929910955853</v>
      </c>
      <c r="QM42" s="57">
        <f t="shared" si="233"/>
        <v>12.211016368819182</v>
      </c>
      <c r="QN42" s="57">
        <f t="shared" si="234"/>
        <v>12.346070588171699</v>
      </c>
      <c r="QO42" s="57">
        <f t="shared" si="235"/>
        <v>12.382698625884343</v>
      </c>
      <c r="QP42" s="61">
        <f t="shared" si="236"/>
        <v>1.3600000000000005</v>
      </c>
      <c r="QQ42" s="57">
        <f>MIN(FQ42,$C$16)*$C$17*1000/60/60/$C$21</f>
        <v>4.9123965234852643E-2</v>
      </c>
      <c r="QR42" s="57">
        <f>MIN(FR42,$C$16)*$C$17*1000/60/60/$C$21</f>
        <v>0.83355727297523985</v>
      </c>
      <c r="QS42" s="57">
        <f>MIN(FS42,$C$16)*$C$17*1000/60/60/$C$21</f>
        <v>0.68942818408516171</v>
      </c>
      <c r="QT42" s="57">
        <f>MIN(FT42,$C$16)*$C$17*1000/60/60/$C$21</f>
        <v>0.47305997626302021</v>
      </c>
      <c r="QU42" s="57">
        <f>MIN(FU42,$C$16)*$C$17*1000/60/60/$C$21</f>
        <v>0.26943941547374339</v>
      </c>
      <c r="QV42" s="57">
        <f>MIN(FV42,$C$16)*$C$17*1000/60/60/$C$21</f>
        <v>0.13235579377355719</v>
      </c>
      <c r="QW42" s="57">
        <f>MIN(FW42,$C$16)*$C$17*1000/60/60/$C$21</f>
        <v>6.8460492521547872E-2</v>
      </c>
      <c r="QX42" s="57">
        <f>MIN(FX42,$C$16)*$C$17*1000/60/60/$C$21</f>
        <v>4.644281953391733E-2</v>
      </c>
      <c r="QY42" s="57">
        <f>MIN(FY42,$C$16)*$C$17*1000/60/60/$C$21</f>
        <v>4.0772262329122871E-2</v>
      </c>
      <c r="QZ42" s="57">
        <f>MIN(FZ42,$C$16)*$C$17*1000/60/60/$C$21</f>
        <v>3.9608633719915874E-2</v>
      </c>
      <c r="RA42" s="57">
        <f>MIN(GA42,$C$16)*$C$17*1000/60/60/$C$21</f>
        <v>3.9426633633518601E-2</v>
      </c>
      <c r="RB42" s="57">
        <f>MIN(GB42,$C$16)*$C$17*1000/60/60/$C$21</f>
        <v>0.18958872504825899</v>
      </c>
      <c r="RC42" s="57">
        <f>MIN(GC42,$C$16)*$C$17*1000/60/60/$C$21</f>
        <v>0.16199583224559902</v>
      </c>
      <c r="RD42" s="57">
        <f>MIN(GD42,$C$16)*$C$17*1000/60/60/$C$21</f>
        <v>8.5051665051893488E-2</v>
      </c>
      <c r="RE42" s="57">
        <f>MIN(GE42,$C$16)*$C$17*1000/60/60/$C$21</f>
        <v>6.455458384420297E-2</v>
      </c>
      <c r="RF42" s="57">
        <f>MIN(GF42,$C$16)*$C$17*1000/60/60/$C$21</f>
        <v>5.67115576583474E-2</v>
      </c>
      <c r="RG42" s="57">
        <f>MIN(GG42,$C$16)*$C$17*1000/60/60/$C$21</f>
        <v>5.2986295644903071E-2</v>
      </c>
      <c r="RH42" s="57">
        <f>MIN(GH42,$C$16)*$C$17*1000/60/60/$C$21</f>
        <v>5.1022185486480569E-2</v>
      </c>
      <c r="RI42" s="57">
        <f>MIN(GI42,$C$16)*$C$17*1000/60/60/$C$21</f>
        <v>4.9891017920223948E-2</v>
      </c>
      <c r="RJ42" s="57">
        <f>MIN(GJ42,$C$16)*$C$17*1000/60/60/$C$21</f>
        <v>4.9260540582611548E-2</v>
      </c>
      <c r="RK42" s="57">
        <f>MIN(GK42,$C$16)*$C$17*1000/60/60/$C$21</f>
        <v>4.9120682633598083E-2</v>
      </c>
      <c r="RL42" s="61">
        <f t="shared" si="237"/>
        <v>1.3600000000000005</v>
      </c>
      <c r="RM42" s="2">
        <f>IF(AND(LO42&gt;=LO$6*'Drive Train'!$AA$52,LO42&lt;=LO$6*'Drive Train'!$AA$53,KS42=0,JW42=0,EU42&gt;0),$C$17,0)</f>
        <v>0</v>
      </c>
      <c r="RN42" s="2">
        <f>IF(AND(LP42&gt;=LP$6*'Drive Train'!$AA$52,LP42&lt;=LP$6*'Drive Train'!$AA$53,KT42=0,JX42=0,EV42&gt;0),$C$17,0)</f>
        <v>0.04</v>
      </c>
      <c r="RO42" s="2">
        <f>IF(AND(LQ42&gt;=LQ$6*'Drive Train'!$AA$52,LQ42&lt;=LQ$6*'Drive Train'!$AA$53,KU42=0,JY42=0,EW42&gt;0),$C$17,0)</f>
        <v>0.04</v>
      </c>
      <c r="RP42" s="2">
        <f>IF(AND(LR42&gt;=LR$6*'Drive Train'!$AA$52,LR42&lt;=LR$6*'Drive Train'!$AA$53,KV42=0,JZ42=0,EX42&gt;0),$C$17,0)</f>
        <v>0.04</v>
      </c>
      <c r="RQ42" s="2">
        <f>IF(AND(LS42&gt;=LS$6*'Drive Train'!$AA$52,LS42&lt;=LS$6*'Drive Train'!$AA$53,KW42=0,KA42=0,EY42&gt;0),$C$17,0)</f>
        <v>0.04</v>
      </c>
      <c r="RR42" s="2">
        <f>IF(AND(LT42&gt;=LT$6*'Drive Train'!$AA$52,LT42&lt;=LT$6*'Drive Train'!$AA$53,KX42=0,KB42=0,EZ42&gt;0),$C$17,0)</f>
        <v>0.04</v>
      </c>
      <c r="RS42" s="2">
        <f>IF(AND(LU42&gt;=LU$6*'Drive Train'!$AA$52,LU42&lt;=LU$6*'Drive Train'!$AA$53,KY42=0,KC42=0,FA42&gt;0),$C$17,0)</f>
        <v>0.04</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v>
      </c>
      <c r="SC42" s="2">
        <f>IF(AND(ME42&gt;=ME$6*'Drive Train'!$AA$52,ME42&lt;=ME$6*'Drive Train'!$AA$53,LI42=0,KM42=0,FK42&gt;0),$C$17,0)</f>
        <v>0</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61">
        <f t="shared" si="238"/>
        <v>1.3600000000000005</v>
      </c>
      <c r="SI42" s="2">
        <f>IF(AND(EU42&lt;0,KS42=0,LO42&gt;=LO$6*'Drive Train'!$AA$52,LO42&lt;=LO$6*'Drive Train'!$AA$53,OY42=1,JW42=0),$C$17,0)</f>
        <v>0</v>
      </c>
      <c r="SJ42" s="2">
        <f>IF(AND(EV42&lt;0,KT42=0,LP42&gt;=LP$6*'Drive Train'!$AA$52,LP42&lt;=LP$6*'Drive Train'!$AA$53,OZ42=1,JX42=0),$C$17,0)</f>
        <v>0</v>
      </c>
      <c r="SK42" s="2">
        <f>IF(AND(EW42&lt;0,KU42=0,LQ42&gt;=LQ$6*'Drive Train'!$AA$52,LQ42&lt;=LQ$6*'Drive Train'!$AA$53,PA42=1,JY42=0),$C$17,0)</f>
        <v>0</v>
      </c>
      <c r="SL42" s="2">
        <f>IF(AND(EX42&lt;0,KV42=0,LR42&gt;=LR$6*'Drive Train'!$AA$52,LR42&lt;=LR$6*'Drive Train'!$AA$53,PB42=1,JZ42=0),$C$17,0)</f>
        <v>0</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v>
      </c>
      <c r="TA42" s="2">
        <f>IF(AND(FM42&lt;0,LK42=0,MG42&gt;=MG$6*'Drive Train'!$AA$52,MG42&lt;=MG$6*'Drive Train'!$AA$53,PQ42=1,KO42=0),$C$17,0)</f>
        <v>0</v>
      </c>
      <c r="TB42" s="2">
        <f>IF(AND(FN42&lt;0,LL42=0,MH42&gt;=MH$6*'Drive Train'!$AA$52,MH42&lt;=MH$6*'Drive Train'!$AA$53,PR42=1,KP42=0),$C$17,0)</f>
        <v>0</v>
      </c>
      <c r="TC42" s="2">
        <f>IF(AND(FO42&lt;0,LM42=0,MI42&gt;=MI$6*'Drive Train'!$AA$52,MI42&lt;=MI$6*'Drive Train'!$AA$53,PS42=1,KQ42=0),$C$17,0)</f>
        <v>0</v>
      </c>
      <c r="TD42" s="148">
        <f t="shared" si="239"/>
        <v>1.3600000000000005</v>
      </c>
    </row>
    <row r="43" spans="1:524" x14ac:dyDescent="0.2">
      <c r="E43" s="6"/>
      <c r="G43" s="137">
        <f>1/G42</f>
        <v>0.33333333333333331</v>
      </c>
      <c r="I43" s="139">
        <f>(G43-K43)/9</f>
        <v>2.9629629629629631E-2</v>
      </c>
      <c r="K43" s="57">
        <f>1/K42</f>
        <v>6.6666666666666666E-2</v>
      </c>
      <c r="R43" s="63">
        <f t="shared" si="114"/>
        <v>1.4000000000000006</v>
      </c>
      <c r="S43" s="2">
        <f>NG43/'Drive Train'!$F$35</f>
        <v>0.96413570331809872</v>
      </c>
      <c r="T43" s="2">
        <f>NH43/'Drive Train'!$F$35</f>
        <v>0.62323867508462139</v>
      </c>
      <c r="U43" s="2">
        <f>NI43/'Drive Train'!$F$35</f>
        <v>0.68587392731040675</v>
      </c>
      <c r="V43" s="2">
        <f>NJ43/'Drive Train'!$F$35</f>
        <v>0.77990267178486072</v>
      </c>
      <c r="W43" s="2">
        <f>NK43/'Drive Train'!$F$35</f>
        <v>0.86839157629128616</v>
      </c>
      <c r="X43" s="2">
        <f>NL43/'Drive Train'!$F$35</f>
        <v>0.92796502733671482</v>
      </c>
      <c r="Y43" s="2">
        <f>NM43/'Drive Train'!$F$35</f>
        <v>0.95573248455705717</v>
      </c>
      <c r="Z43" s="2">
        <f>NN43/'Drive Train'!$F$35</f>
        <v>0.96530086878556554</v>
      </c>
      <c r="AA43" s="2">
        <f>NO43/'Drive Train'!$F$35</f>
        <v>0.96776516508770838</v>
      </c>
      <c r="AB43" s="2">
        <f>NP43/'Drive Train'!$F$35</f>
        <v>0.96827085184390793</v>
      </c>
      <c r="AC43" s="2">
        <f>NQ43/'Drive Train'!$F$35</f>
        <v>0.96834994497773963</v>
      </c>
      <c r="AD43" s="2">
        <f>NR43/'Drive Train'!$F$35</f>
        <v>0.90309288588617131</v>
      </c>
      <c r="AE43" s="2">
        <f>NS43/'Drive Train'!$F$35</f>
        <v>0.91508413493688712</v>
      </c>
      <c r="AF43" s="2">
        <f>NT43/'Drive Train'!$F$35</f>
        <v>0.94852233507118711</v>
      </c>
      <c r="AG43" s="2">
        <f>NU43/'Drive Train'!$F$35</f>
        <v>0.95742990439825915</v>
      </c>
      <c r="AH43" s="2">
        <f>NV43/'Drive Train'!$F$35</f>
        <v>0.96083830673499471</v>
      </c>
      <c r="AI43" s="2">
        <f>NW43/'Drive Train'!$F$35</f>
        <v>0.96245722160926528</v>
      </c>
      <c r="AJ43" s="2">
        <f>NX43/'Drive Train'!$F$35</f>
        <v>0.96331077959758959</v>
      </c>
      <c r="AK43" s="2">
        <f>NY43/'Drive Train'!$F$35</f>
        <v>0.96380235951645066</v>
      </c>
      <c r="AL43" s="2">
        <f>NZ43/'Drive Train'!$F$35</f>
        <v>0.96407635075144771</v>
      </c>
      <c r="AM43" s="2">
        <f>OA43/'Drive Train'!$F$35</f>
        <v>0.96413712986258826</v>
      </c>
      <c r="AN43" s="61">
        <f t="shared" si="115"/>
        <v>1.4000000000000006</v>
      </c>
      <c r="AO43" s="46">
        <f>LO43*12*60/(PI() * 'Drive Train'!$F$15)/S$6*ABS(S43)</f>
        <v>4633.9854560204067</v>
      </c>
      <c r="AP43" s="46">
        <f>LP43*12*60/(PI() * 'Drive Train'!$F$15)/T$6*ABS(T43)</f>
        <v>776.91582738443901</v>
      </c>
      <c r="AQ43" s="46">
        <f>LQ43*12*60/(PI() * 'Drive Train'!$F$15)/U$6*ABS(U43)</f>
        <v>1581.3964250410909</v>
      </c>
      <c r="AR43" s="46">
        <f>LR43*12*60/(PI() * 'Drive Train'!$F$15)/V$6*ABS(V43)</f>
        <v>2606.9442240955914</v>
      </c>
      <c r="AS43" s="46">
        <f>LS43*12*60/(PI() * 'Drive Train'!$F$15)/W$6*ABS(W43)</f>
        <v>3585.3844533514998</v>
      </c>
      <c r="AT43" s="46">
        <f>LT43*12*60/(PI() * 'Drive Train'!$F$15)/X$6*ABS(X43)</f>
        <v>4242.438308452417</v>
      </c>
      <c r="AU43" s="46">
        <f>LU43*12*60/(PI() * 'Drive Train'!$F$15)/Y$6*ABS(Y43)</f>
        <v>4544.3452783863313</v>
      </c>
      <c r="AV43" s="46">
        <f>LV43*12*60/(PI() * 'Drive Train'!$F$15)/Z$6*ABS(Z43)</f>
        <v>4646.2551799535586</v>
      </c>
      <c r="AW43" s="46">
        <f>LW43*12*60/(PI() * 'Drive Train'!$F$15)/AA$6*ABS(AA43)</f>
        <v>4671.8907163745826</v>
      </c>
      <c r="AX43" s="46">
        <f>LX43*12*60/(PI() * 'Drive Train'!$F$15)/AB$6*ABS(AB43)</f>
        <v>4677.0139938592029</v>
      </c>
      <c r="AY43" s="46">
        <f>LY43*12*60/(PI() * 'Drive Train'!$F$15)/AC$6*ABS(AC43)</f>
        <v>4677.7921662687086</v>
      </c>
      <c r="AZ43" s="46">
        <f>LZ43*12*60/(PI() * 'Drive Train'!$F$15)/AD$6*ABS(AD43)</f>
        <v>3368.6688080699009</v>
      </c>
      <c r="BA43" s="46">
        <f>MA43*12*60/(PI() * 'Drive Train'!$F$15)/AE$6*ABS(AE43)</f>
        <v>4121.4923574832346</v>
      </c>
      <c r="BB43" s="46">
        <f>MB43*12*60/(PI() * 'Drive Train'!$F$15)/AF$6*ABS(AF43)</f>
        <v>4471.3810375530611</v>
      </c>
      <c r="BC43" s="46">
        <f>MC43*12*60/(PI() * 'Drive Train'!$F$15)/AG$6*ABS(AG43)</f>
        <v>4564.2120294113301</v>
      </c>
      <c r="BD43" s="46">
        <f>MD43*12*60/(PI() * 'Drive Train'!$F$15)/AH$6*ABS(AH43)</f>
        <v>4599.68853948583</v>
      </c>
      <c r="BE43" s="46">
        <f>ME43*12*60/(PI() * 'Drive Train'!$F$15)/AI$6*ABS(AI43)</f>
        <v>4616.5302171004896</v>
      </c>
      <c r="BF43" s="46">
        <f>MF43*12*60/(PI() * 'Drive Train'!$F$15)/AJ$6*ABS(AJ43)</f>
        <v>4625.4075085433096</v>
      </c>
      <c r="BG43" s="46">
        <f>MG43*12*60/(PI() * 'Drive Train'!$F$15)/AK$6*ABS(AK43)</f>
        <v>4630.5193718261316</v>
      </c>
      <c r="BH43" s="46">
        <f>MH43*12*60/(PI() * 'Drive Train'!$F$15)/AL$6*ABS(AL43)</f>
        <v>4633.3683305625027</v>
      </c>
      <c r="BI43" s="46">
        <f>MI43*12*60/(PI() * 'Drive Train'!$F$15)/AM$6*ABS(AM43)</f>
        <v>4634.000288591712</v>
      </c>
      <c r="BJ43" s="61">
        <f t="shared" si="281"/>
        <v>1.4000000000000006</v>
      </c>
      <c r="BK43" s="2">
        <f>IF(OR(KS42=1,AND($C$37=Motors!$C$31,OY42=1)),0,IF(NG43=0,-(CG42+$C$15)/($C$14-$C$15)*$C$12,($C$11*S43-AO43)/($C$11*S43)*$C$12*S43))</f>
        <v>0.30128956407058011</v>
      </c>
      <c r="BL43" s="2">
        <f>IF(OR(KT42=1,AND($C$37=Motors!$C$31,OZ42=1)),0,IF(NH43=0,-(CH42+$C$15)/($C$14-$C$15)*$C$12,($C$11*T43-AP43)/($C$11*T43)*$C$12*T43))</f>
        <v>1.1833529220010353</v>
      </c>
      <c r="BM43" s="2">
        <f>IF(OR(KU42=1,AND($C$37=Motors!$C$31,PA42=1)),0,IF(NI43=0,-(CI42+$C$15)/($C$14-$C$15)*$C$12,($C$11*U43-AQ43)/($C$11*U43)*$C$12*U43))</f>
        <v>0.97859957020374577</v>
      </c>
      <c r="BN43" s="2">
        <f>IF(OR(KV42=1,AND($C$37=Motors!$C$31,PB42=1)),0,IF(NJ43=0,-(CJ42+$C$15)/($C$14-$C$15)*$C$12,($C$11*V43-AR43)/($C$11*V43)*$C$12*V43))</f>
        <v>0.75238538079637063</v>
      </c>
      <c r="BO43" s="2">
        <f>IF(OR(KW42=1,AND($C$37=Motors!$C$31,PC42=1)),0,IF(NK43=0,-(CK42+$C$15)/($C$14-$C$15)*$C$12,($C$11*W43-AS43)/($C$11*W43)*$C$12*W43))</f>
        <v>0.53356625989060791</v>
      </c>
      <c r="BP43" s="2">
        <f>IF(OR(KX42=1,AND($C$37=Motors!$C$31,PD42=1)),0,IF(NL43=0,-(CL42+$C$15)/($C$14-$C$15)*$C$12,($C$11*X43-AT43)/($C$11*X43)*$C$12*X43))</f>
        <v>0.38699116160469715</v>
      </c>
      <c r="BQ43" s="2">
        <f>IF(OR(KY42=1,AND($C$37=Motors!$C$31,PE42=1)),0,IF(NM43=0,-(CM42+$C$15)/($C$14-$C$15)*$C$12,($C$11*Y43-AU43)/($C$11*Y43)*$C$12*Y43))</f>
        <v>0.3206096517872653</v>
      </c>
      <c r="BR43" s="2">
        <f>IF(OR(KZ42=1,AND($C$37=Motors!$C$31,PF42=1)),0,IF(NN43=0,-(CN42+$C$15)/($C$14-$C$15)*$C$12,($C$11*Z43-AV43)/($C$11*Z43)*$C$12*Z43))</f>
        <v>0.29868177812414998</v>
      </c>
      <c r="BS43" s="2">
        <f>IF(OR(LA42=1,AND($C$37=Motors!$C$31,PG42=1)),0,IF(NO43=0,-(CO42+$C$15)/($C$14-$C$15)*$C$12,($C$11*AA43-AW43)/($C$11*AA43)*$C$12*AA43))</f>
        <v>0.29330657129686516</v>
      </c>
      <c r="BT43" s="2">
        <f>IF(OR(LB42=1,AND($C$37=Motors!$C$31,PH42=1)),0,IF(NP43=0,-(CP42+$C$15)/($C$14-$C$15)*$C$12,($C$11*AB43-AX43)/($C$11*AB43)*$C$12*AB43))</f>
        <v>0.29226471749353211</v>
      </c>
      <c r="BU43" s="2">
        <f>IF(OR(LC42=1,AND($C$37=Motors!$C$31,PI42=1)),0,IF(NQ43=0,-(CQ42+$C$15)/($C$14-$C$15)*$C$12,($C$11*AC43-AY43)/($C$11*AC43)*$C$12*AC43))</f>
        <v>0.29211207757180313</v>
      </c>
      <c r="BV43" s="2">
        <f>IF(OR(LD42=1,AND($C$37=Motors!$C$31,PJ42=1)),0,IF(NR43=0,-(CR42+$C$15)/($C$14-$C$15)*$C$12,($C$11*AD43-AZ43)/($C$11*AD43)*$C$12*AD43))</f>
        <v>0.71529683122003118</v>
      </c>
      <c r="BW43" s="2">
        <f>IF(OR(LE42=1,AND($C$37=Motors!$C$31,PK42=1)),0,IF(NS43=0,-(CS42+$C$15)/($C$14-$C$15)*$C$12,($C$11*AE43-BA43)/($C$11*AE43)*$C$12*AE43))</f>
        <v>0.40927188270885234</v>
      </c>
      <c r="BX43" s="2">
        <f>IF(OR(LF42=1,AND($C$37=Motors!$C$31,PL42=1)),0,IF(NT43=0,-(CT42+$C$15)/($C$14-$C$15)*$C$12,($C$11*AF43-BB43)/($C$11*AF43)*$C$12*AF43))</f>
        <v>0.33542705251064214</v>
      </c>
      <c r="BY43" s="2">
        <f>IF(OR(LG42=1,AND($C$37=Motors!$C$31,PM42=1)),0,IF(NU43=0,-(CU42+$C$15)/($C$14-$C$15)*$C$12,($C$11*AG43-BC43)/($C$11*AG43)*$C$12*AG43))</f>
        <v>0.31592292580857823</v>
      </c>
      <c r="BZ43" s="2">
        <f>IF(OR(LH42=1,AND($C$37=Motors!$C$31,PN42=1)),0,IF(NV43=0,-(CV42+$C$15)/($C$14-$C$15)*$C$12,($C$11*AH43-BD43)/($C$11*AH43)*$C$12*AH43))</f>
        <v>0.30847964926083304</v>
      </c>
      <c r="CA43" s="2">
        <f>IF(OR(LI42=1,AND($C$37=Motors!$C$31,PO42=1)),0,IF(NW43=0,-(CW42+$C$15)/($C$14-$C$15)*$C$12,($C$11*AI43-BE43)/($C$11*AI43)*$C$12*AI43))</f>
        <v>0.30494821232380775</v>
      </c>
      <c r="CB43" s="2">
        <f>IF(OR(LJ42=1,AND($C$37=Motors!$C$31,PP42=1)),0,IF(NX43=0,-(CX42+$C$15)/($C$14-$C$15)*$C$12,($C$11*AJ43-BF43)/($C$11*AJ43)*$C$12*AJ43))</f>
        <v>0.30308733212801781</v>
      </c>
      <c r="CC43" s="2">
        <f>IF(OR(LK42=1,AND($C$37=Motors!$C$31,PQ42=1)),0,IF(NY43=0,-(CY42+$C$15)/($C$14-$C$15)*$C$12,($C$11*AK43-BG43)/($C$11*AK43)*$C$12*AK43))</f>
        <v>0.30201594365967244</v>
      </c>
      <c r="CD43" s="2">
        <f>IF(OR(LL42=1,AND($C$37=Motors!$C$31,PR42=1)),0,IF(NZ43=0,-(CZ42+$C$15)/($C$14-$C$15)*$C$12,($C$11*AL43-BH43)/($C$11*AL43)*$C$12*AL43))</f>
        <v>0.30141888940462797</v>
      </c>
      <c r="CE43" s="2">
        <f>IF(OR(LM42=1,AND($C$37=Motors!$C$31,PS42=1)),0,IF(OA43=0,-(DA42+$C$15)/($C$14-$C$15)*$C$12,($C$11*AM43-BI43)/($C$11*AM43)*$C$12*AM43))</f>
        <v>0.30128645576720869</v>
      </c>
      <c r="CF43" s="61">
        <f t="shared" si="282"/>
        <v>1.4000000000000006</v>
      </c>
      <c r="CG43" s="57">
        <f>IF(AND(KS42=1,OY42=1),0,ABS(BK43/$C$12*($C$14-$C$15)+$C$15) *'Drive Train'!$AA$49 + CG42*(1-'Drive Train'!$AA$49))</f>
        <v>18.789106253218019</v>
      </c>
      <c r="CH43" s="57">
        <f>IF(AND(KT42=1,OZ42=1),0,ABS(BL43/$C$12*($C$14-$C$15)+$C$15) *'Drive Train'!$AA$49 + CH42*(1-'Drive Train'!$AA$49))</f>
        <v>65.74708501773145</v>
      </c>
      <c r="CI43" s="57">
        <f>IF(AND(KU42=1,PA42=1),0,ABS(BM43/$C$12*($C$14-$C$15)+$C$15) *'Drive Train'!$AA$49 + CI42*(1-'Drive Train'!$AA$49))</f>
        <v>54.846730231178661</v>
      </c>
      <c r="CJ43" s="57">
        <f>IF(AND(KV42=1,PB42=1),0,ABS(BN43/$C$12*($C$14-$C$15)+$C$15) *'Drive Train'!$AA$49 + CJ42*(1-'Drive Train'!$AA$49))</f>
        <v>42.803875251524623</v>
      </c>
      <c r="CK43" s="57">
        <f>IF(AND(KW42=1,PC42=1),0,ABS(BO43/$C$12*($C$14-$C$15)+$C$15) *'Drive Train'!$AA$49 + CK42*(1-'Drive Train'!$AA$49))</f>
        <v>31.154707943553941</v>
      </c>
      <c r="CL43" s="57">
        <f>IF(AND(KX42=1,PD42=1),0,ABS(BP43/$C$12*($C$14-$C$15)+$C$15) *'Drive Train'!$AA$49 + CL42*(1-'Drive Train'!$AA$49))</f>
        <v>23.351560594972053</v>
      </c>
      <c r="CM43" s="57">
        <f>IF(AND(KY42=1,PE42=1),0,ABS(BQ43/$C$12*($C$14-$C$15)+$C$15) *'Drive Train'!$AA$49 + CM42*(1-'Drive Train'!$AA$49))</f>
        <v>19.817640383529518</v>
      </c>
      <c r="CN43" s="57">
        <f>IF(AND(KZ42=1,PF42=1),0,ABS(BR43/$C$12*($C$14-$C$15)+$C$15) *'Drive Train'!$AA$49 + CN42*(1-'Drive Train'!$AA$49))</f>
        <v>18.650276818808482</v>
      </c>
      <c r="CO43" s="57">
        <f>IF(AND(LA42=1,PG42=1),0,ABS(BS43/$C$12*($C$14-$C$15)+$C$15) *'Drive Train'!$AA$49 + CO42*(1-'Drive Train'!$AA$49))</f>
        <v>18.364119542484563</v>
      </c>
      <c r="CP43" s="57">
        <f>IF(AND(LB42=1,PH42=1),0,ABS(BT43/$C$12*($C$14-$C$15)+$C$15) *'Drive Train'!$AA$49 + CP42*(1-'Drive Train'!$AA$49))</f>
        <v>18.308654877352765</v>
      </c>
      <c r="CQ43" s="57">
        <f>IF(AND(LC42=1,PI42=1),0,ABS(BU43/$C$12*($C$14-$C$15)+$C$15) *'Drive Train'!$AA$49 + CQ42*(1-'Drive Train'!$AA$49))</f>
        <v>18.300528859942879</v>
      </c>
      <c r="CR43" s="57">
        <f>IF(AND(LD42=1,PJ42=1),0,ABS(BV43/$C$12*($C$14-$C$15)+$C$15) *'Drive Train'!$AA$49 + CR42*(1-'Drive Train'!$AA$49))</f>
        <v>40.829410143373437</v>
      </c>
      <c r="CS43" s="57">
        <f>IF(AND(LE42=1,PK42=1),0,ABS(BW43/$C$12*($C$14-$C$15)+$C$15) *'Drive Train'!$AA$49 + CS42*(1-'Drive Train'!$AA$49))</f>
        <v>24.537708527612345</v>
      </c>
      <c r="CT43" s="57">
        <f>IF(AND(LF42=1,PL42=1),0,ABS(BX43/$C$12*($C$14-$C$15)+$C$15) *'Drive Train'!$AA$49 + CT42*(1-'Drive Train'!$AA$49))</f>
        <v>20.606467152330037</v>
      </c>
      <c r="CU43" s="57">
        <f>IF(AND(LG42=1,PM42=1),0,ABS(BY43/$C$12*($C$14-$C$15)+$C$15) *'Drive Train'!$AA$49 + CU42*(1-'Drive Train'!$AA$49))</f>
        <v>19.568135427900657</v>
      </c>
      <c r="CV43" s="57">
        <f>IF(AND(LH42=1,PN42=1),0,ABS(BZ43/$C$12*($C$14-$C$15)+$C$15) *'Drive Train'!$AA$49 + CV42*(1-'Drive Train'!$AA$49))</f>
        <v>19.171881327869244</v>
      </c>
      <c r="CW43" s="57">
        <f>IF(AND(LI42=1,PO42=1),0,ABS(CA43/$C$12*($C$14-$C$15)+$C$15) *'Drive Train'!$AA$49 + CW42*(1-'Drive Train'!$AA$49))</f>
        <v>18.983879934084868</v>
      </c>
      <c r="CX43" s="57">
        <f>IF(AND(LJ42=1,PP42=1),0,ABS(CB43/$C$12*($C$14-$C$15)+$C$15) *'Drive Train'!$AA$49 + CX42*(1-'Drive Train'!$AA$49))</f>
        <v>18.884813158516469</v>
      </c>
      <c r="CY43" s="57">
        <f>IF(AND(LK42=1,PQ42=1),0,ABS(CC43/$C$12*($C$14-$C$15)+$C$15) *'Drive Train'!$AA$49 + CY42*(1-'Drive Train'!$AA$49))</f>
        <v>18.827776170761815</v>
      </c>
      <c r="CZ43" s="57">
        <f>IF(AND(LL42=1,PR42=1),0,ABS(CD43/$C$12*($C$14-$C$15)+$C$15) *'Drive Train'!$AA$49 + CZ42*(1-'Drive Train'!$AA$49))</f>
        <v>18.795991083242228</v>
      </c>
      <c r="DA43" s="57">
        <f>IF(AND(LM42=1,PS42=1),0,ABS(CE43/$C$12*($C$14-$C$15)+$C$15) *'Drive Train'!$AA$49 + DA42*(1-'Drive Train'!$AA$49))</f>
        <v>18.788940777980446</v>
      </c>
      <c r="DB43" s="61">
        <f t="shared" si="116"/>
        <v>1.4000000000000006</v>
      </c>
      <c r="DC43" s="57">
        <f t="shared" si="283"/>
        <v>18.789106253218019</v>
      </c>
      <c r="DD43" s="57">
        <f t="shared" si="284"/>
        <v>65.74708501773145</v>
      </c>
      <c r="DE43" s="57">
        <f t="shared" si="285"/>
        <v>54.846730231178661</v>
      </c>
      <c r="DF43" s="57">
        <f t="shared" si="286"/>
        <v>42.803875251524623</v>
      </c>
      <c r="DG43" s="57">
        <f t="shared" si="287"/>
        <v>31.154707943553941</v>
      </c>
      <c r="DH43" s="57">
        <f t="shared" si="288"/>
        <v>23.351560594972053</v>
      </c>
      <c r="DI43" s="57">
        <f t="shared" si="289"/>
        <v>19.817640383529518</v>
      </c>
      <c r="DJ43" s="57">
        <f t="shared" si="290"/>
        <v>18.650276818808482</v>
      </c>
      <c r="DK43" s="57">
        <f t="shared" si="291"/>
        <v>18.364119542484563</v>
      </c>
      <c r="DL43" s="57">
        <f t="shared" si="292"/>
        <v>18.308654877352765</v>
      </c>
      <c r="DM43" s="57">
        <f t="shared" si="293"/>
        <v>18.300528859942879</v>
      </c>
      <c r="DN43" s="57">
        <f t="shared" si="294"/>
        <v>25</v>
      </c>
      <c r="DO43" s="57">
        <f t="shared" si="295"/>
        <v>24.537708527612345</v>
      </c>
      <c r="DP43" s="57">
        <f t="shared" si="296"/>
        <v>20.606467152330037</v>
      </c>
      <c r="DQ43" s="57">
        <f t="shared" si="297"/>
        <v>19.568135427900657</v>
      </c>
      <c r="DR43" s="57">
        <f t="shared" si="298"/>
        <v>19.171881327869244</v>
      </c>
      <c r="DS43" s="57">
        <f t="shared" si="299"/>
        <v>18.983879934084868</v>
      </c>
      <c r="DT43" s="57">
        <f t="shared" si="300"/>
        <v>18.884813158516469</v>
      </c>
      <c r="DU43" s="57">
        <f t="shared" si="301"/>
        <v>18.827776170761815</v>
      </c>
      <c r="DV43" s="57">
        <f t="shared" si="302"/>
        <v>18.795991083242228</v>
      </c>
      <c r="DW43" s="57">
        <f t="shared" si="303"/>
        <v>18.788940777980446</v>
      </c>
      <c r="DX43" s="61">
        <f t="shared" si="117"/>
        <v>1.4000000000000006</v>
      </c>
      <c r="DY43" s="2">
        <f>IF(OY43=0,($C$23/0.4536*IF(ISNA(MK42),'Drive Train'!$F$16,'Drive Train'!$F$17)*4.448*$C$24*S$6)*SIGN(BK43),BK43)</f>
        <v>4.5236871680000004</v>
      </c>
      <c r="DZ43" s="2">
        <f>IF(OZ43=0,($C$23/0.4536*IF(ISNA(ML42),'Drive Train'!$F$16,'Drive Train'!$F$17)*4.448*$C$24*$C$21*T$6)*SIGN(BL43),BL43)</f>
        <v>14.225645600594998</v>
      </c>
      <c r="EA43" s="2">
        <f>IF(PA43=0,($C$23/0.4536*IF(ISNA(MM42),'Drive Train'!$F$16,'Drive Train'!$F$17)*4.448*$C$24*$C$21*U$6)*SIGN(BM43),BM43)</f>
        <v>9.8485238773349995</v>
      </c>
      <c r="EB43" s="2">
        <f>IF(PB43=0,($C$23/0.4536*IF(ISNA(MN42),'Drive Train'!$F$16,'Drive Train'!$F$17)*4.448*$C$24*$C$21*V$6)*SIGN(BN43),BN43)</f>
        <v>7.5312241414914709</v>
      </c>
      <c r="EC43" s="2">
        <f>IF(PC43=0,($C$23/0.4536*IF(ISNA(MO42),'Drive Train'!$F$16,'Drive Train'!$F$17)*4.448*$C$24*$C$21*W$6)*SIGN(BO43),BO43)</f>
        <v>6.0967052573978577</v>
      </c>
      <c r="ED43" s="2">
        <f>IF(PD43=0,($C$23/0.4536*IF(ISNA(MP42),'Drive Train'!$F$16,'Drive Train'!$F$17)*4.448*$C$24*$C$21*X$6)*SIGN(BP43),BP43)</f>
        <v>5.1212324162142009</v>
      </c>
      <c r="EE43" s="2">
        <f>IF(PE43=0,($C$23/0.4536*IF(ISNA(MQ42),'Drive Train'!$F$16,'Drive Train'!$F$17)*4.448*$C$24*$C$21*Y$6)*SIGN(BQ43),BQ43)</f>
        <v>4.4148555312191382</v>
      </c>
      <c r="EF43" s="2">
        <f>IF(PF43=0,($C$23/0.4536*IF(ISNA(MR42),'Drive Train'!$F$16,'Drive Train'!$F$17)*4.448*$C$24*$C$21*Z$6)*SIGN(BR43),BR43)</f>
        <v>3.8797215274349997</v>
      </c>
      <c r="EG43" s="2">
        <f>IF(PG43=0,($C$23/0.4536*IF(ISNA(MS42),'Drive Train'!$F$16,'Drive Train'!$F$17)*4.448*$C$24*$C$21*AA$6)*SIGN(BS43),BS43)</f>
        <v>3.4602921731177019</v>
      </c>
      <c r="EH43" s="2">
        <f>IF(PH43=0,($C$23/0.4536*IF(ISNA(MT42),'Drive Train'!$F$16,'Drive Train'!$F$17)*4.448*$C$24*$C$21*AB$6)*SIGN(BT43),BT43)</f>
        <v>3.1227026928135362</v>
      </c>
      <c r="EI43" s="2">
        <f>IF(PI43=0,($C$23/0.4536*IF(ISNA(MU42),'Drive Train'!$F$16,'Drive Train'!$F$17)*4.448*$C$24*$C$21*AC$6)*SIGN(BU43),BU43)</f>
        <v>2.8451291201189992</v>
      </c>
      <c r="EJ43" s="2">
        <f>IF(PJ43=0,($C$23/0.4536*IF(ISNA(MV42),'Drive Train'!$F$16,'Drive Train'!$F$17)*4.448*$C$24*$C$21*AD$6)*SIGN(BV43),BV43)</f>
        <v>3.9831807681666</v>
      </c>
      <c r="EK43" s="2">
        <f>IF(PK43=0,($C$23/0.4536*IF(ISNA(MW42),'Drive Train'!$F$16,'Drive Train'!$F$17)*4.448*$C$24*$C$21*AE$6)*SIGN(BW43),BW43)</f>
        <v>3.9831807681666</v>
      </c>
      <c r="EL43" s="2">
        <f>IF(PL43=0,($C$23/0.4536*IF(ISNA(MX42),'Drive Train'!$F$16,'Drive Train'!$F$17)*4.448*$C$24*$C$21*AF$6)*SIGN(BX43),BX43)</f>
        <v>3.9831807681666</v>
      </c>
      <c r="EM43" s="2">
        <f>IF(PM43=0,($C$23/0.4536*IF(ISNA(MY42),'Drive Train'!$F$16,'Drive Train'!$F$17)*4.448*$C$24*$C$21*AG$6)*SIGN(BY43),BY43)</f>
        <v>3.9831807681666</v>
      </c>
      <c r="EN43" s="2">
        <f>IF(PN43=0,($C$23/0.4536*IF(ISNA(MZ42),'Drive Train'!$F$16,'Drive Train'!$F$17)*4.448*$C$24*$C$21*AH$6)*SIGN(BZ43),BZ43)</f>
        <v>3.9831807681666</v>
      </c>
      <c r="EO43" s="2">
        <f>IF(PO43=0,($C$23/0.4536*IF(ISNA(NA42),'Drive Train'!$F$16,'Drive Train'!$F$17)*4.448*$C$24*$C$21*AI$6)*SIGN(CA43),CA43)</f>
        <v>3.9831807681666</v>
      </c>
      <c r="EP43" s="2">
        <f>IF(PP43=0,($C$23/0.4536*IF(ISNA(NB42),'Drive Train'!$F$16,'Drive Train'!$F$17)*4.448*$C$24*$C$21*AJ$6)*SIGN(CB43),CB43)</f>
        <v>3.9831807681666</v>
      </c>
      <c r="EQ43" s="2">
        <f>IF(PQ43=0,($C$23/0.4536*IF(ISNA(NC42),'Drive Train'!$F$16,'Drive Train'!$F$17)*4.448*$C$24*$C$21*AK$6)*SIGN(CC43),CC43)</f>
        <v>3.9831807681666</v>
      </c>
      <c r="ER43" s="2">
        <f>IF(PR43=0,($C$23/0.4536*IF(ISNA(ND42),'Drive Train'!$F$16,'Drive Train'!$F$17)*4.448*$C$24*$C$21*AL$6)*SIGN(CD43),CD43)</f>
        <v>3.9831807681666</v>
      </c>
      <c r="ES43" s="2">
        <f>IF(PS43=0,($C$23/0.4536*IF(ISNA(NE42),'Drive Train'!$F$16,'Drive Train'!$F$17)*4.448*$C$24*$C$21*AM$6)*SIGN(CE43),CE43)</f>
        <v>3.9831807681666</v>
      </c>
      <c r="ET43" s="61">
        <f t="shared" si="304"/>
        <v>1.4000000000000006</v>
      </c>
      <c r="EU43" s="259">
        <f>MAX(MIN(IF(AND(OY42=1,NG43&lt;0),-1,1)*(DC43-$C$15)/($C$14-$C$15)*$C$12*$C$21-$C$33*LO43/AO$6 -  OY42*$C$33/$C$21,DY42/$C$19),MAX(EU$8:EU42)*-1)</f>
        <v>9.3940305002540025E-3</v>
      </c>
      <c r="EV43" s="259">
        <f>MAX(MIN(IF(AND(OZ42=1,NH43&lt;0),-1,1)*(DD43-$C$15)/($C$14-$C$15)*$C$12*$C$21-$C$33*LP43/AP$6 -  OZ42*$C$33/$C$21,DZ42/$C$19),MAX(EV$8:EV42)*-1)</f>
        <v>0.97559236723795439</v>
      </c>
      <c r="EW43" s="259">
        <f>MAX(MIN(IF(AND(PA42=1,NI43&lt;0),-1,1)*(DE43-$C$15)/($C$14-$C$15)*$C$12*$C$21-$C$33*LQ43/AQ$6 -  PA42*$C$33/$C$21,EA42/$C$19),MAX(EW$8:EW42)*-1)</f>
        <v>0.73891659200905169</v>
      </c>
      <c r="EX43" s="259">
        <f>MAX(MIN(IF(AND(PB42=1,NJ43&lt;0),-1,1)*(DF43-$C$15)/($C$14-$C$15)*$C$12*$C$21-$C$33*LR43/AR$6 -  PB42*$C$33/$C$21,EB42/$C$19),MAX(EX$8:EX42)*-1)</f>
        <v>0.48452088363255452</v>
      </c>
      <c r="EY43" s="259">
        <f>MAX(MIN(IF(AND(PC42=1,NK43&lt;0),-1,1)*(DG43-$C$15)/($C$14-$C$15)*$C$12*$C$21-$C$33*LS43/AS$6 -  PC42*$C$33/$C$21,EC42/$C$19),MAX(EY$8:EY42)*-1)</f>
        <v>0.249993564068451</v>
      </c>
      <c r="EZ43" s="259">
        <f>MAX(MIN(IF(AND(PD42=1,NL43&lt;0),-1,1)*(DH43-$C$15)/($C$14-$C$15)*$C$12*$C$21-$C$33*LT43/AT$6 -  PD42*$C$33/$C$21,ED42/$C$19),MAX(EZ$8:EZ42)*-1)</f>
        <v>9.7345911027117094E-2</v>
      </c>
      <c r="FA43" s="259">
        <f>MAX(MIN(IF(AND(PE42=1,NM43&lt;0),-1,1)*(DI43-$C$15)/($C$14-$C$15)*$C$12*$C$21-$C$33*LU43/AU$6 -  PE42*$C$33/$C$21,EE42/$C$19),MAX(FA$8:FA42)*-1)</f>
        <v>2.9149334430310758E-2</v>
      </c>
      <c r="FB43" s="259">
        <f>MAX(MIN(IF(AND(PF42=1,NN43&lt;0),-1,1)*(DJ43-$C$15)/($C$14-$C$15)*$C$12*$C$21-$C$33*LV43/AV$6 -  PF42*$C$33/$C$21,EF42/$C$19),MAX(FB$8:FB42)*-1)</f>
        <v>6.7299749640313267E-3</v>
      </c>
      <c r="FC43" s="259">
        <f>MAX(MIN(IF(AND(PG42=1,NO43&lt;0),-1,1)*(DK43-$C$15)/($C$14-$C$15)*$C$12*$C$21-$C$33*LW43/AW$6 -  PG42*$C$33/$C$21,EG42/$C$19),MAX(FC$8:FC42)*-1)</f>
        <v>1.2392351038946203E-3</v>
      </c>
      <c r="FD43" s="259">
        <f>MAX(MIN(IF(AND(PH42=1,NP43&lt;0),-1,1)*(DL43-$C$15)/($C$14-$C$15)*$C$12*$C$21-$C$33*LX43/AX$6 -  PH42*$C$33/$C$21,EH42/$C$19),MAX(FD$8:FD42)*-1)</f>
        <v>1.7438976549960516E-4</v>
      </c>
      <c r="FE43" s="259">
        <f>MAX(MIN(IF(AND(PI42=1,NQ43&lt;0),-1,1)*(DM43-$C$15)/($C$14-$C$15)*$C$12*$C$21-$C$33*LY43/AY$6 -  PI42*$C$33/$C$21,EI42/$C$19),MAX(FE$8:FE42)*-1)</f>
        <v>1.8208005592046383E-5</v>
      </c>
      <c r="FF43" s="259">
        <f>MAX(MIN(IF(AND(PJ42=1,NR43&lt;0),-1,1)*(DN43-$C$15)/($C$14-$C$15)*$C$12*$C$21-$C$33*LZ43/AZ$6 -  PJ42*$C$33/$C$21,EJ42/$C$19),MAX(FF$8:FF42)*-1)</f>
        <v>0.16941938864690809</v>
      </c>
      <c r="FG43" s="259">
        <f>MAX(MIN(IF(AND(PK42=1,NS43&lt;0),-1,1)*(DO43-$C$15)/($C$14-$C$15)*$C$12*$C$21-$C$33*MA43/BA$6 -  PK42*$C$33/$C$21,EK42/$C$19),MAX(FG$8:FG42)*-1)</f>
        <v>0.12057506598271589</v>
      </c>
      <c r="FH43" s="259">
        <f>MAX(MIN(IF(AND(PL42=1,NT43&lt;0),-1,1)*(DP43-$C$15)/($C$14-$C$15)*$C$12*$C$21-$C$33*MB43/BB$6 -  PL42*$C$33/$C$21,EL42/$C$19),MAX(FH$8:FH42)*-1)</f>
        <v>4.4367500164558982E-2</v>
      </c>
      <c r="FI43" s="259">
        <f>MAX(MIN(IF(AND(PM42=1,NU43&lt;0),-1,1)*(DQ43-$C$15)/($C$14-$C$15)*$C$12*$C$21-$C$33*MC43/BC$6 -  PM42*$C$33/$C$21,EM42/$C$19),MAX(FI$8:FI42)*-1)</f>
        <v>2.4366648903195509E-2</v>
      </c>
      <c r="FJ43" s="259">
        <f>MAX(MIN(IF(AND(PN42=1,NV43&lt;0),-1,1)*(DR43-$C$15)/($C$14-$C$15)*$C$12*$C$21-$C$33*MD43/BD$6 -  PN42*$C$33/$C$21,EN42/$C$19),MAX(FJ$8:FJ42)*-1)</f>
        <v>1.6747267790951814E-2</v>
      </c>
      <c r="FK43" s="259">
        <f>MAX(MIN(IF(AND(PO42=1,NW43&lt;0),-1,1)*(DS43-$C$15)/($C$14-$C$15)*$C$12*$C$21-$C$33*ME43/BE$6 -  PO42*$C$33/$C$21,EO42/$C$19),MAX(FK$8:FK42)*-1)</f>
        <v>1.3134846947232159E-2</v>
      </c>
      <c r="FL43" s="259">
        <f>MAX(MIN(IF(AND(PP42=1,NX43&lt;0),-1,1)*(DT43-$C$15)/($C$14-$C$15)*$C$12*$C$21-$C$33*MF43/BF$6 -  PP42*$C$33/$C$21,EP42/$C$19),MAX(FL$8:FL42)*-1)</f>
        <v>1.1231954039729097E-2</v>
      </c>
      <c r="FM43" s="259">
        <f>MAX(MIN(IF(AND(PQ42=1,NY43&lt;0),-1,1)*(DU43-$C$15)/($C$14-$C$15)*$C$12*$C$21-$C$33*MG43/BG$6 -  PQ42*$C$33/$C$21,EQ42/$C$19),MAX(FM$8:FM42)*-1)</f>
        <v>1.0136583623500117E-2</v>
      </c>
      <c r="FN43" s="259">
        <f>MAX(MIN(IF(AND(PR42=1,NZ43&lt;0),-1,1)*(DV43-$C$15)/($C$14-$C$15)*$C$12*$C$21-$C$33*MH43/BH$6 -  PR42*$C$33/$C$21,ER42/$C$19),MAX(FN$8:FN42)*-1)</f>
        <v>9.5262303199281639E-3</v>
      </c>
      <c r="FO43" s="259">
        <f>MAX(MIN(IF(AND(PS42=1,OA43&lt;0),-1,1)*(DW43-$C$15)/($C$14-$C$15)*$C$12*$C$21-$C$33*MI43/BI$6 -  PS42*$C$33/$C$21,ES42/$C$19),MAX(FO$8:FO42)*-1)</f>
        <v>9.3908531363115499E-3</v>
      </c>
      <c r="FP43" s="61">
        <f t="shared" si="118"/>
        <v>1.4000000000000006</v>
      </c>
      <c r="FQ43" s="260">
        <f>IF(AND(KS43=1,OY43=1),0,MIN((ABS(($C$14-$C$15)*EU43/$C$12/$C$21)+$C$15)/$C$21,DC43))</f>
        <v>3.767639439703518</v>
      </c>
      <c r="FR43" s="260">
        <f>IF(AND(KT43=1,OZ43=1),0,MIN((ABS(($C$14-$C$15)*EV43/$C$12/$C$21)+$C$15)/$C$21,DD43))</f>
        <v>65.74708501773145</v>
      </c>
      <c r="FS43" s="260">
        <f>IF(AND(KU43=1,PA43=1),0,MIN((ABS(($C$14-$C$15)*EW43/$C$12/$C$21)+$C$15)/$C$21,DE43))</f>
        <v>53.860223614015247</v>
      </c>
      <c r="FT43" s="260">
        <f>IF(AND(KV43=1,PB43=1),0,MIN((ABS(($C$14-$C$15)*EX43/$C$12/$C$21)+$C$15)/$C$21,DF43))</f>
        <v>36.392171071435087</v>
      </c>
      <c r="FU43" s="260">
        <f>IF(AND(KW43=1,PC43=1),0,MIN((ABS(($C$14-$C$15)*EY43/$C$12/$C$21)+$C$15)/$C$21,DG43))</f>
        <v>20.288379199469954</v>
      </c>
      <c r="FV43" s="260">
        <f>IF(AND(KX43=1,PD43=1),0,MIN((ABS(($C$14-$C$15)*EZ43/$C$12/$C$21)+$C$15)/$C$21,DH43))</f>
        <v>9.8068453683987968</v>
      </c>
      <c r="FW43" s="260">
        <f>IF(AND(KY43=1,PE43=1),0,MIN((ABS(($C$14-$C$15)*FA43/$C$12/$C$21)+$C$15)/$C$21,DI43))</f>
        <v>5.1241351496631964</v>
      </c>
      <c r="FX43" s="260">
        <f>IF(AND(KZ43=1,PF43=1),0,MIN((ABS(($C$14-$C$15)*FB43/$C$12/$C$21)+$C$15)/$C$21,DJ43))</f>
        <v>3.5847123676232862</v>
      </c>
      <c r="FY43" s="260">
        <f>IF(AND(LA43=1,PG43=1),0,MIN((ABS(($C$14-$C$15)*FC43/$C$12/$C$21)+$C$15)/$C$21,DK43))</f>
        <v>3.2076913361499093</v>
      </c>
      <c r="FZ43" s="260">
        <f>IF(AND(LB43=1,PH43=1),0,MIN((ABS(($C$14-$C$15)*FD43/$C$12/$C$21)+$C$15)/$C$21,DL43))</f>
        <v>3.1345738514269477</v>
      </c>
      <c r="GA43" s="260">
        <f>IF(AND(LC43=1,PI43=1),0,MIN((ABS(($C$14-$C$15)*FE43/$C$12/$C$21)+$C$15)/$C$21,DM43))</f>
        <v>3.1238496485476275</v>
      </c>
      <c r="GB43" s="260">
        <f>IF(AND(LD43=1,PJ43=1),0,MIN((ABS(($C$14-$C$15)*FF43/$C$12/$C$21)+$C$15)/$C$21,DN43))</f>
        <v>14.755762557385852</v>
      </c>
      <c r="GC43" s="260">
        <f>IF(AND(LE43=1,PK43=1),0,MIN((ABS(($C$14-$C$15)*FG43/$C$12/$C$21)+$C$15)/$C$21,DO43))</f>
        <v>11.401872666121971</v>
      </c>
      <c r="GD43" s="260">
        <f>IF(AND(LF43=1,PL43=1),0,MIN((ABS(($C$14-$C$15)*FH43/$C$12/$C$21)+$C$15)/$C$21,DP43))</f>
        <v>6.1690887785747295</v>
      </c>
      <c r="GE43" s="260">
        <f>IF(AND(LG43=1,PM43=1),0,MIN((ABS(($C$14-$C$15)*FI43/$C$12/$C$21)+$C$15)/$C$21,DQ43))</f>
        <v>4.7957325888831841</v>
      </c>
      <c r="GF43" s="260">
        <f>IF(AND(LH43=1,PN43=1),0,MIN((ABS(($C$14-$C$15)*FJ43/$C$12/$C$21)+$C$15)/$C$21,DR43))</f>
        <v>4.2725486465910505</v>
      </c>
      <c r="GG43" s="260">
        <f>IF(AND(LI43=1,PO43=1),0,MIN((ABS(($C$14-$C$15)*FK43/$C$12/$C$21)+$C$15)/$C$21,DS43))</f>
        <v>4.0245021779351493</v>
      </c>
      <c r="GH43" s="260">
        <f>IF(AND(LJ43=1,PP43=1),0,MIN((ABS(($C$14-$C$15)*FL43/$C$12/$C$21)+$C$15)/$C$21,DT43))</f>
        <v>3.893840251665651</v>
      </c>
      <c r="GI43" s="260">
        <f>IF(AND(LK43=1,PQ43=1),0,MIN((ABS(($C$14-$C$15)*FM43/$C$12/$C$21)+$C$15)/$C$21,DU43))</f>
        <v>3.818626765925718</v>
      </c>
      <c r="GJ43" s="260">
        <f>IF(AND(LL43=1,PR43=1),0,MIN((ABS(($C$14-$C$15)*FN43/$C$12/$C$21)+$C$15)/$C$21,DV43))</f>
        <v>3.7767169253691577</v>
      </c>
      <c r="GK43" s="260">
        <f>IF(AND(LM43=1,PS43=1),0,MIN((ABS(($C$14-$C$15)*FO43/$C$12/$C$21)+$C$15)/$C$21,DW43))</f>
        <v>3.7674212663677817</v>
      </c>
      <c r="GL43" s="61">
        <f t="shared" si="119"/>
        <v>1.4000000000000006</v>
      </c>
      <c r="GM43" s="57">
        <f>IF(AND(KS42=1,OY42=1),0,EU43*$C$19/S$6/$C$24/$C$23*3.39*$C$21)</f>
        <v>0.24313544518025706</v>
      </c>
      <c r="GN43" s="57">
        <f>IF(AND(KT42=1,OZ42=1),0,EV43*$C$19/T$6/$C$24/$C$23*3.39*$C$21)</f>
        <v>7.0700540800463916</v>
      </c>
      <c r="GO43" s="57">
        <f>IF(AND(KU42=1,PA42=1),0,EW43*$C$19/U$6/$C$24/$C$23*3.39*$C$21)</f>
        <v>7.7348269785844073</v>
      </c>
      <c r="GP43" s="57">
        <f>IF(AND(KV42=1,PB42=1),0,EX43*$C$19/V$6/$C$24/$C$23*3.39*$C$21)</f>
        <v>6.6324388487706765</v>
      </c>
      <c r="GQ43" s="57">
        <f>IF(AND(KW42=1,PC42=1),0,EY43*$C$19/W$6/$C$24/$C$23*3.39*$C$21)</f>
        <v>4.2272696872431696</v>
      </c>
      <c r="GR43" s="57">
        <f>IF(AND(KX42=1,PD42=1),0,EZ43*$C$19/X$6/$C$24/$C$23*3.39*$C$21)</f>
        <v>1.9596095850907176</v>
      </c>
      <c r="GS43" s="57">
        <f>IF(AND(KY42=1,PE42=1),0,FA43*$C$19/Y$6/$C$24/$C$23*3.39*$C$21)</f>
        <v>0.68067292065280738</v>
      </c>
      <c r="GT43" s="57">
        <f>IF(AND(KZ42=1,PF42=1),0,FB43*$C$19/Z$6/$C$24/$C$23*3.39*$C$21)</f>
        <v>0.17882952418110959</v>
      </c>
      <c r="GU43" s="57">
        <f>IF(AND(LA42=1,PG42=1),0,FC43*$C$19/AA$6/$C$24/$C$23*3.39*$C$21)</f>
        <v>3.692047363861594E-2</v>
      </c>
      <c r="GV43" s="57">
        <f>IF(AND(LB42=1,PH42=1),0,FD43*$C$19/AB$6/$C$24/$C$23*3.39*$C$21)</f>
        <v>5.7572711370287325E-3</v>
      </c>
      <c r="GW43" s="57">
        <f>IF(AND(LC42=1,PI42=1),0,FE43*$C$19/AC$6/$C$24/$C$23*3.39*$C$21)</f>
        <v>6.5976112846194716E-4</v>
      </c>
      <c r="GX43" s="57">
        <f>IF(AND(LD42=1,PJ42=1),0,FF43*$C$19/AD$6/$C$24/$C$23*3.39*$C$21)</f>
        <v>4.3848972472166459</v>
      </c>
      <c r="GY43" s="57">
        <f>IF(AND(LE42=1,PK42=1),0,FG43*$C$19/AE$6/$C$24/$C$23*3.39*$C$21)</f>
        <v>3.1207129191834997</v>
      </c>
      <c r="GZ43" s="57">
        <f>IF(AND(LF42=1,PL42=1),0,FH43*$C$19/AF$6/$C$24/$C$23*3.39*$C$21)</f>
        <v>1.1483156142353916</v>
      </c>
      <c r="HA43" s="57">
        <f>IF(AND(LG42=1,PM42=1),0,FI43*$C$19/AG$6/$C$24/$C$23*3.39*$C$21)</f>
        <v>0.63065539636786094</v>
      </c>
      <c r="HB43" s="57">
        <f>IF(AND(LH42=1,PN42=1),0,FJ43*$C$19/AH$6/$C$24/$C$23*3.39*$C$21)</f>
        <v>0.43345126565172976</v>
      </c>
      <c r="HC43" s="57">
        <f>IF(AND(LI42=1,PO42=1),0,FK43*$C$19/AI$6/$C$24/$C$23*3.39*$C$21)</f>
        <v>0.33995491709373121</v>
      </c>
      <c r="HD43" s="57">
        <f>IF(AND(LJ42=1,PP42=1),0,FL43*$C$19/AJ$6/$C$24/$C$23*3.39*$C$21)</f>
        <v>0.29070441549235776</v>
      </c>
      <c r="HE43" s="57">
        <f>IF(AND(LK42=1,PQ42=1),0,FM43*$C$19/AK$6/$C$24/$C$23*3.39*$C$21)</f>
        <v>0.26235413775162492</v>
      </c>
      <c r="HF43" s="57">
        <f>IF(AND(LL42=1,PR42=1),0,FN43*$C$19/AL$6/$C$24/$C$23*3.39*$C$21)</f>
        <v>0.24655702891988379</v>
      </c>
      <c r="HG43" s="57">
        <f>IF(AND(LM42=1,PS42=1),0,FO43*$C$19/AM$6/$C$24/$C$23*3.39*$C$21)</f>
        <v>0.24305320893494928</v>
      </c>
      <c r="HH43" s="61">
        <f t="shared" si="120"/>
        <v>1.4000000000000006</v>
      </c>
      <c r="HI43" s="57">
        <f t="shared" si="121"/>
        <v>0.24313544518025706</v>
      </c>
      <c r="HJ43" s="57">
        <f t="shared" si="122"/>
        <v>7.0700540800463916</v>
      </c>
      <c r="HK43" s="57">
        <f t="shared" si="123"/>
        <v>7.7348269785844073</v>
      </c>
      <c r="HL43" s="57">
        <f t="shared" si="124"/>
        <v>6.6324388487706765</v>
      </c>
      <c r="HM43" s="57">
        <f t="shared" si="125"/>
        <v>4.2272696872431696</v>
      </c>
      <c r="HN43" s="57">
        <f t="shared" si="126"/>
        <v>1.9596095850907176</v>
      </c>
      <c r="HO43" s="57">
        <f t="shared" si="127"/>
        <v>0.68067292065280738</v>
      </c>
      <c r="HP43" s="57">
        <f t="shared" si="128"/>
        <v>0.17882952418110959</v>
      </c>
      <c r="HQ43" s="57">
        <f t="shared" si="129"/>
        <v>3.692047363861594E-2</v>
      </c>
      <c r="HR43" s="57">
        <f t="shared" si="130"/>
        <v>5.7572711370287325E-3</v>
      </c>
      <c r="HS43" s="57">
        <f t="shared" si="131"/>
        <v>6.5976112846194716E-4</v>
      </c>
      <c r="HT43" s="57">
        <f t="shared" si="132"/>
        <v>4.3848972472166459</v>
      </c>
      <c r="HU43" s="57">
        <f t="shared" si="133"/>
        <v>3.1207129191834997</v>
      </c>
      <c r="HV43" s="57">
        <f t="shared" si="134"/>
        <v>1.1483156142353916</v>
      </c>
      <c r="HW43" s="57">
        <f t="shared" si="135"/>
        <v>0.63065539636786094</v>
      </c>
      <c r="HX43" s="57">
        <f t="shared" si="136"/>
        <v>0.43345126565172976</v>
      </c>
      <c r="HY43" s="57">
        <f t="shared" si="137"/>
        <v>0.33995491709373121</v>
      </c>
      <c r="HZ43" s="57">
        <f t="shared" si="138"/>
        <v>0.29070441549235776</v>
      </c>
      <c r="IA43" s="57">
        <f t="shared" si="139"/>
        <v>0.26235413775162492</v>
      </c>
      <c r="IB43" s="57">
        <f t="shared" si="140"/>
        <v>0.24655702891988379</v>
      </c>
      <c r="IC43" s="57">
        <f t="shared" si="141"/>
        <v>0.24305320893494928</v>
      </c>
      <c r="ID43" s="61">
        <f t="shared" si="142"/>
        <v>1.4000000000000006</v>
      </c>
      <c r="IE43" s="57">
        <f t="shared" si="143"/>
        <v>11.955282721144425</v>
      </c>
      <c r="IF43" s="57">
        <f t="shared" si="144"/>
        <v>7.7281595710493054</v>
      </c>
      <c r="IG43" s="57">
        <f t="shared" si="145"/>
        <v>8.5048366986490436</v>
      </c>
      <c r="IH43" s="57">
        <f t="shared" si="146"/>
        <v>9.6707931301322727</v>
      </c>
      <c r="II43" s="57">
        <f t="shared" si="147"/>
        <v>10.768055546011949</v>
      </c>
      <c r="IJ43" s="57">
        <f t="shared" si="148"/>
        <v>11.506766338975265</v>
      </c>
      <c r="IK43" s="57">
        <f t="shared" si="149"/>
        <v>11.85108280850751</v>
      </c>
      <c r="IL43" s="57">
        <f t="shared" si="150"/>
        <v>11.969730772941013</v>
      </c>
      <c r="IM43" s="57">
        <f t="shared" si="151"/>
        <v>12.000288047087585</v>
      </c>
      <c r="IN43" s="57">
        <f t="shared" si="152"/>
        <v>12.006558562864459</v>
      </c>
      <c r="IO43" s="57">
        <f t="shared" si="153"/>
        <v>12.007539317723971</v>
      </c>
      <c r="IP43" s="57">
        <f t="shared" si="154"/>
        <v>11.198351784988525</v>
      </c>
      <c r="IQ43" s="57">
        <f t="shared" si="155"/>
        <v>11.3470432732174</v>
      </c>
      <c r="IR43" s="57">
        <f t="shared" si="156"/>
        <v>11.76167695488272</v>
      </c>
      <c r="IS43" s="57">
        <f t="shared" si="157"/>
        <v>11.872130814538414</v>
      </c>
      <c r="IT43" s="57">
        <f t="shared" si="158"/>
        <v>11.914395003513935</v>
      </c>
      <c r="IU43" s="57">
        <f t="shared" si="159"/>
        <v>11.93446954795489</v>
      </c>
      <c r="IV43" s="57">
        <f t="shared" si="160"/>
        <v>11.945053667010111</v>
      </c>
      <c r="IW43" s="57">
        <f t="shared" si="161"/>
        <v>11.951149258003989</v>
      </c>
      <c r="IX43" s="57">
        <f t="shared" si="162"/>
        <v>11.954546749317952</v>
      </c>
      <c r="IY43" s="57">
        <f t="shared" si="163"/>
        <v>11.955300410296095</v>
      </c>
      <c r="IZ43" s="61">
        <f t="shared" si="164"/>
        <v>1.4000000000000006</v>
      </c>
      <c r="JA43" s="260" t="e">
        <f t="shared" si="240"/>
        <v>#N/A</v>
      </c>
      <c r="JB43" s="260" t="e">
        <f t="shared" si="241"/>
        <v>#N/A</v>
      </c>
      <c r="JC43" s="260" t="e">
        <f t="shared" si="242"/>
        <v>#N/A</v>
      </c>
      <c r="JD43" s="260" t="e">
        <f t="shared" si="243"/>
        <v>#N/A</v>
      </c>
      <c r="JE43" s="260" t="e">
        <f t="shared" si="244"/>
        <v>#N/A</v>
      </c>
      <c r="JF43" s="260" t="e">
        <f t="shared" si="245"/>
        <v>#N/A</v>
      </c>
      <c r="JG43" s="260" t="e">
        <f t="shared" si="246"/>
        <v>#N/A</v>
      </c>
      <c r="JH43" s="260" t="e">
        <f t="shared" si="247"/>
        <v>#N/A</v>
      </c>
      <c r="JI43" s="260" t="e">
        <f t="shared" si="248"/>
        <v>#N/A</v>
      </c>
      <c r="JJ43" s="260" t="e">
        <f t="shared" si="249"/>
        <v>#N/A</v>
      </c>
      <c r="JK43" s="260" t="e">
        <f t="shared" si="250"/>
        <v>#N/A</v>
      </c>
      <c r="JL43" s="260" t="e">
        <f t="shared" si="251"/>
        <v>#N/A</v>
      </c>
      <c r="JM43" s="260" t="e">
        <f t="shared" si="252"/>
        <v>#N/A</v>
      </c>
      <c r="JN43" s="260" t="e">
        <f t="shared" si="253"/>
        <v>#N/A</v>
      </c>
      <c r="JO43" s="260" t="e">
        <f t="shared" si="254"/>
        <v>#N/A</v>
      </c>
      <c r="JP43" s="260" t="e">
        <f t="shared" si="255"/>
        <v>#N/A</v>
      </c>
      <c r="JQ43" s="260" t="e">
        <f t="shared" si="256"/>
        <v>#N/A</v>
      </c>
      <c r="JR43" s="260" t="e">
        <f t="shared" si="257"/>
        <v>#N/A</v>
      </c>
      <c r="JS43" s="260" t="e">
        <f t="shared" si="258"/>
        <v>#N/A</v>
      </c>
      <c r="JT43" s="260" t="e">
        <f t="shared" si="259"/>
        <v>#N/A</v>
      </c>
      <c r="JU43" s="260" t="e">
        <f t="shared" si="260"/>
        <v>#N/A</v>
      </c>
      <c r="JV43" s="61">
        <f t="shared" si="166"/>
        <v>1.4000000000000006</v>
      </c>
      <c r="JW43" s="46">
        <f>IF(AND(KS43=0,HI43&lt;=$C$40),1,0)</f>
        <v>0</v>
      </c>
      <c r="JX43" s="46">
        <f>IF(AND(KT43=0,HJ43&lt;=$C$40),1,0)</f>
        <v>0</v>
      </c>
      <c r="JY43" s="46">
        <f>IF(AND(KU43=0,HK43&lt;=$C$40),1,0)</f>
        <v>0</v>
      </c>
      <c r="JZ43" s="46">
        <f>IF(AND(KV43=0,HL43&lt;=$C$40),1,0)</f>
        <v>0</v>
      </c>
      <c r="KA43" s="46">
        <f>IF(AND(KW43=0,HM43&lt;=$C$40),1,0)</f>
        <v>0</v>
      </c>
      <c r="KB43" s="46">
        <f>IF(AND(KX43=0,HN43&lt;=$C$40),1,0)</f>
        <v>0</v>
      </c>
      <c r="KC43" s="46">
        <f>IF(AND(KY43=0,HO43&lt;=$C$40),1,0)</f>
        <v>0</v>
      </c>
      <c r="KD43" s="46">
        <f>IF(AND(KZ43=0,HP43&lt;=$C$40),1,0)</f>
        <v>0</v>
      </c>
      <c r="KE43" s="46">
        <f>IF(AND(LA43=0,HQ43&lt;=$C$40),1,0)</f>
        <v>1</v>
      </c>
      <c r="KF43" s="46">
        <f>IF(AND(LB43=0,HR43&lt;=$C$40),1,0)</f>
        <v>1</v>
      </c>
      <c r="KG43" s="46">
        <f>IF(AND(LC43=0,HS43&lt;=$C$40),1,0)</f>
        <v>1</v>
      </c>
      <c r="KH43" s="46">
        <f>IF(AND(LD43=0,HT43&lt;=$C$40),1,0)</f>
        <v>0</v>
      </c>
      <c r="KI43" s="46">
        <f>IF(AND(LE43=0,HU43&lt;=$C$40),1,0)</f>
        <v>0</v>
      </c>
      <c r="KJ43" s="46">
        <f>IF(AND(LF43=0,HV43&lt;=$C$40),1,0)</f>
        <v>0</v>
      </c>
      <c r="KK43" s="46">
        <f>IF(AND(LG43=0,HW43&lt;=$C$40),1,0)</f>
        <v>0</v>
      </c>
      <c r="KL43" s="46">
        <f>IF(AND(LH43=0,HX43&lt;=$C$40),1,0)</f>
        <v>0</v>
      </c>
      <c r="KM43" s="46">
        <f>IF(AND(LI43=0,HY43&lt;=$C$40),1,0)</f>
        <v>0</v>
      </c>
      <c r="KN43" s="46">
        <f>IF(AND(LJ43=0,HZ43&lt;=$C$40),1,0)</f>
        <v>0</v>
      </c>
      <c r="KO43" s="46">
        <f>IF(AND(LK43=0,IA43&lt;=$C$40),1,0)</f>
        <v>0</v>
      </c>
      <c r="KP43" s="46">
        <f>IF(AND(LL43=0,IB43&lt;=$C$40),1,0)</f>
        <v>0</v>
      </c>
      <c r="KQ43" s="46">
        <f>IF(AND(LM43=0,IC43&lt;=$C$40),1,0)</f>
        <v>0</v>
      </c>
      <c r="KR43" s="61">
        <f t="shared" si="167"/>
        <v>1.4000000000000006</v>
      </c>
      <c r="KS43" s="1">
        <f>IF(OR(KS42=1,AND(OY43=1,LO43&lt;=$C$41)),1,0)</f>
        <v>0</v>
      </c>
      <c r="KT43" s="1">
        <f>IF(OR(KT42=1,AND(OZ43=1,LP43&lt;=$C$41)),1,0)</f>
        <v>0</v>
      </c>
      <c r="KU43" s="1">
        <f>IF(OR(KU42=1,AND(PA43=1,LQ43&lt;=$C$41)),1,0)</f>
        <v>0</v>
      </c>
      <c r="KV43" s="1">
        <f>IF(OR(KV42=1,AND(PB43=1,LR43&lt;=$C$41)),1,0)</f>
        <v>0</v>
      </c>
      <c r="KW43" s="1">
        <f>IF(OR(KW42=1,AND(PC43=1,LS43&lt;=$C$41)),1,0)</f>
        <v>0</v>
      </c>
      <c r="KX43" s="1">
        <f>IF(OR(KX42=1,AND(PD43=1,LT43&lt;=$C$41)),1,0)</f>
        <v>0</v>
      </c>
      <c r="KY43" s="1">
        <f>IF(OR(KY42=1,AND(PE43=1,LU43&lt;=$C$41)),1,0)</f>
        <v>0</v>
      </c>
      <c r="KZ43" s="1">
        <f>IF(OR(KZ42=1,AND(PF43=1,LV43&lt;=$C$41)),1,0)</f>
        <v>0</v>
      </c>
      <c r="LA43" s="1">
        <f>IF(OR(LA42=1,AND(PG43=1,LW43&lt;=$C$41)),1,0)</f>
        <v>0</v>
      </c>
      <c r="LB43" s="1">
        <f>IF(OR(LB42=1,AND(PH43=1,LX43&lt;=$C$41)),1,0)</f>
        <v>0</v>
      </c>
      <c r="LC43" s="1">
        <f>IF(OR(LC42=1,AND(PI43=1,LY43&lt;=$C$41)),1,0)</f>
        <v>0</v>
      </c>
      <c r="LD43" s="1">
        <f>IF(OR(LD42=1,AND(PJ43=1,LZ43&lt;=$C$41)),1,0)</f>
        <v>0</v>
      </c>
      <c r="LE43" s="1">
        <f>IF(OR(LE42=1,AND(PK43=1,MA43&lt;=$C$41)),1,0)</f>
        <v>0</v>
      </c>
      <c r="LF43" s="1">
        <f>IF(OR(LF42=1,AND(PL43=1,MB43&lt;=$C$41)),1,0)</f>
        <v>0</v>
      </c>
      <c r="LG43" s="1">
        <f>IF(OR(LG42=1,AND(PM43=1,MC43&lt;=$C$41)),1,0)</f>
        <v>0</v>
      </c>
      <c r="LH43" s="1">
        <f>IF(OR(LH42=1,AND(PN43=1,MD43&lt;=$C$41)),1,0)</f>
        <v>0</v>
      </c>
      <c r="LI43" s="1">
        <f>IF(OR(LI42=1,AND(PO43=1,ME43&lt;=$C$41)),1,0)</f>
        <v>0</v>
      </c>
      <c r="LJ43" s="1">
        <f>IF(OR(LJ42=1,AND(PP43=1,MF43&lt;=$C$41)),1,0)</f>
        <v>0</v>
      </c>
      <c r="LK43" s="1">
        <f>IF(OR(LK42=1,AND(PQ43=1,MG43&lt;=$C$41)),1,0)</f>
        <v>0</v>
      </c>
      <c r="LL43" s="1">
        <f>IF(OR(LL42=1,AND(PR43=1,MH43&lt;=$C$41)),1,0)</f>
        <v>0</v>
      </c>
      <c r="LM43" s="1">
        <f>IF(OR(LM42=1,AND(PS43=1,MI43&lt;=$C$41)),1,0)</f>
        <v>0</v>
      </c>
      <c r="LN43" s="61">
        <f t="shared" si="168"/>
        <v>1.4000000000000006</v>
      </c>
      <c r="LO43" s="57">
        <f t="shared" si="169"/>
        <v>11.744158502401582</v>
      </c>
      <c r="LP43" s="57">
        <f t="shared" si="170"/>
        <v>10.878448129742019</v>
      </c>
      <c r="LQ43" s="57">
        <f t="shared" si="171"/>
        <v>13.929739275521609</v>
      </c>
      <c r="LR43" s="57">
        <f t="shared" si="172"/>
        <v>15.443022042122587</v>
      </c>
      <c r="LS43" s="57">
        <f t="shared" si="173"/>
        <v>15.441543728477052</v>
      </c>
      <c r="LT43" s="57">
        <f t="shared" si="174"/>
        <v>14.362624269789336</v>
      </c>
      <c r="LU43" s="57">
        <f t="shared" si="175"/>
        <v>12.8773606060026</v>
      </c>
      <c r="LV43" s="57">
        <f t="shared" si="176"/>
        <v>11.455559429510879</v>
      </c>
      <c r="LW43" s="57">
        <f t="shared" si="177"/>
        <v>10.247332945894593</v>
      </c>
      <c r="LX43" s="57">
        <f t="shared" si="178"/>
        <v>9.2528992979698614</v>
      </c>
      <c r="LY43" s="57">
        <f t="shared" si="179"/>
        <v>8.4311333365402117</v>
      </c>
      <c r="LZ43" s="57">
        <f t="shared" si="180"/>
        <v>9.1144674308118354</v>
      </c>
      <c r="MA43" s="57">
        <f t="shared" si="181"/>
        <v>11.005223736542822</v>
      </c>
      <c r="MB43" s="57">
        <f t="shared" si="182"/>
        <v>11.518595362855409</v>
      </c>
      <c r="MC43" s="57">
        <f t="shared" si="183"/>
        <v>11.6483450359112</v>
      </c>
      <c r="MD43" s="57">
        <f t="shared" si="184"/>
        <v>11.697243191136222</v>
      </c>
      <c r="ME43" s="57">
        <f t="shared" si="185"/>
        <v>11.720324882604748</v>
      </c>
      <c r="MF43" s="57">
        <f t="shared" si="186"/>
        <v>11.732457351508154</v>
      </c>
      <c r="MG43" s="57">
        <f t="shared" si="187"/>
        <v>11.739433053350243</v>
      </c>
      <c r="MH43" s="57">
        <f t="shared" si="188"/>
        <v>11.743317411331919</v>
      </c>
      <c r="MI43" s="57">
        <f t="shared" si="189"/>
        <v>11.744178716584415</v>
      </c>
      <c r="MJ43" s="61">
        <f t="shared" si="190"/>
        <v>1.4000000000000006</v>
      </c>
      <c r="MK43" s="57" t="e">
        <f>IF(AND(ABS(CG43)&gt;0,EU43*$C$19&gt;=DY42,NG43&lt;&gt;0),3,NA())</f>
        <v>#N/A</v>
      </c>
      <c r="ML43" s="57" t="e">
        <f t="shared" si="261"/>
        <v>#N/A</v>
      </c>
      <c r="MM43" s="57" t="e">
        <f t="shared" si="262"/>
        <v>#N/A</v>
      </c>
      <c r="MN43" s="57" t="e">
        <f t="shared" si="263"/>
        <v>#N/A</v>
      </c>
      <c r="MO43" s="57" t="e">
        <f t="shared" si="264"/>
        <v>#N/A</v>
      </c>
      <c r="MP43" s="57" t="e">
        <f t="shared" si="265"/>
        <v>#N/A</v>
      </c>
      <c r="MQ43" s="57" t="e">
        <f t="shared" si="266"/>
        <v>#N/A</v>
      </c>
      <c r="MR43" s="57" t="e">
        <f t="shared" si="267"/>
        <v>#N/A</v>
      </c>
      <c r="MS43" s="57" t="e">
        <f t="shared" si="268"/>
        <v>#N/A</v>
      </c>
      <c r="MT43" s="57" t="e">
        <f t="shared" si="269"/>
        <v>#N/A</v>
      </c>
      <c r="MU43" s="57" t="e">
        <f t="shared" si="270"/>
        <v>#N/A</v>
      </c>
      <c r="MV43" s="57" t="e">
        <f t="shared" si="271"/>
        <v>#N/A</v>
      </c>
      <c r="MW43" s="57" t="e">
        <f t="shared" si="272"/>
        <v>#N/A</v>
      </c>
      <c r="MX43" s="57" t="e">
        <f t="shared" si="273"/>
        <v>#N/A</v>
      </c>
      <c r="MY43" s="57" t="e">
        <f t="shared" si="274"/>
        <v>#N/A</v>
      </c>
      <c r="MZ43" s="57" t="e">
        <f t="shared" si="275"/>
        <v>#N/A</v>
      </c>
      <c r="NA43" s="57" t="e">
        <f t="shared" si="276"/>
        <v>#N/A</v>
      </c>
      <c r="NB43" s="57" t="e">
        <f t="shared" si="277"/>
        <v>#N/A</v>
      </c>
      <c r="NC43" s="57" t="e">
        <f t="shared" si="278"/>
        <v>#N/A</v>
      </c>
      <c r="ND43" s="57" t="e">
        <f t="shared" si="279"/>
        <v>#N/A</v>
      </c>
      <c r="NE43" s="57" t="e">
        <f t="shared" si="280"/>
        <v>#N/A</v>
      </c>
      <c r="NF43" s="61">
        <f t="shared" si="211"/>
        <v>1.4000000000000006</v>
      </c>
      <c r="NG43" s="260">
        <f>IF(OY42=0,MIN('Drive Train'!$F$35-FQ42*$C$19*'Drive Train'!$F$39,NG42+$C$39)-$C$7,IF(LO42-1&lt;=0,0,IF($C$37=Motors!$C$29,MAX(MAX(NG$8:NG42)*-1,NG42-$C$39),MAX(0,MAX(NG$8:NG42)*-1,NG42-$C$39))))</f>
        <v>11.955282721144425</v>
      </c>
      <c r="NH43" s="260">
        <f>IF(OZ42=0,MIN('Drive Train'!$F$35-FR42*$C$19*'Drive Train'!$F$39,NH42+$C$39)-$C$7,IF(LP42-1&lt;=0,0,IF($C$37=Motors!$C$29,MAX(MAX(NH$8:NH42)*-1,NH42-$C$39),MAX(0,MAX(NH$8:NH42)*-1,NH42-$C$39))))</f>
        <v>7.7281595710493054</v>
      </c>
      <c r="NI43" s="260">
        <f>IF(PA42=0,MIN('Drive Train'!$F$35-FS42*$C$19*'Drive Train'!$F$39,NI42+$C$39)-$C$7,IF(LQ42-1&lt;=0,0,IF($C$37=Motors!$C$29,MAX(MAX(NI$8:NI42)*-1,NI42-$C$39),MAX(0,MAX(NI$8:NI42)*-1,NI42-$C$39))))</f>
        <v>8.5048366986490436</v>
      </c>
      <c r="NJ43" s="260">
        <f>IF(PB42=0,MIN('Drive Train'!$F$35-FT42*$C$19*'Drive Train'!$F$39,NJ42+$C$39)-$C$7,IF(LR42-1&lt;=0,0,IF($C$37=Motors!$C$29,MAX(MAX(NJ$8:NJ42)*-1,NJ42-$C$39),MAX(0,MAX(NJ$8:NJ42)*-1,NJ42-$C$39))))</f>
        <v>9.6707931301322727</v>
      </c>
      <c r="NK43" s="260">
        <f>IF(PC42=0,MIN('Drive Train'!$F$35-FU42*$C$19*'Drive Train'!$F$39,NK42+$C$39)-$C$7,IF(LS42-1&lt;=0,0,IF($C$37=Motors!$C$29,MAX(MAX(NK$8:NK42)*-1,NK42-$C$39),MAX(0,MAX(NK$8:NK42)*-1,NK42-$C$39))))</f>
        <v>10.768055546011949</v>
      </c>
      <c r="NL43" s="260">
        <f>IF(PD42=0,MIN('Drive Train'!$F$35-FV42*$C$19*'Drive Train'!$F$39,NL42+$C$39)-$C$7,IF(LT42-1&lt;=0,0,IF($C$37=Motors!$C$29,MAX(MAX(NL$8:NL42)*-1,NL42-$C$39),MAX(0,MAX(NL$8:NL42)*-1,NL42-$C$39))))</f>
        <v>11.506766338975265</v>
      </c>
      <c r="NM43" s="260">
        <f>IF(PE42=0,MIN('Drive Train'!$F$35-FW42*$C$19*'Drive Train'!$F$39,NM42+$C$39)-$C$7,IF(LU42-1&lt;=0,0,IF($C$37=Motors!$C$29,MAX(MAX(NM$8:NM42)*-1,NM42-$C$39),MAX(0,MAX(NM$8:NM42)*-1,NM42-$C$39))))</f>
        <v>11.85108280850751</v>
      </c>
      <c r="NN43" s="260">
        <f>IF(PF42=0,MIN('Drive Train'!$F$35-FX42*$C$19*'Drive Train'!$F$39,NN42+$C$39)-$C$7,IF(LV42-1&lt;=0,0,IF($C$37=Motors!$C$29,MAX(MAX(NN$8:NN42)*-1,NN42-$C$39),MAX(0,MAX(NN$8:NN42)*-1,NN42-$C$39))))</f>
        <v>11.969730772941013</v>
      </c>
      <c r="NO43" s="260">
        <f>IF(PG42=0,MIN('Drive Train'!$F$35-FY42*$C$19*'Drive Train'!$F$39,NO42+$C$39)-$C$7,IF(LW42-1&lt;=0,0,IF($C$37=Motors!$C$29,MAX(MAX(NO$8:NO42)*-1,NO42-$C$39),MAX(0,MAX(NO$8:NO42)*-1,NO42-$C$39))))</f>
        <v>12.000288047087585</v>
      </c>
      <c r="NP43" s="260">
        <f>IF(PH42=0,MIN('Drive Train'!$F$35-FZ42*$C$19*'Drive Train'!$F$39,NP42+$C$39)-$C$7,IF(LX42-1&lt;=0,0,IF($C$37=Motors!$C$29,MAX(MAX(NP$8:NP42)*-1,NP42-$C$39),MAX(0,MAX(NP$8:NP42)*-1,NP42-$C$39))))</f>
        <v>12.006558562864459</v>
      </c>
      <c r="NQ43" s="260">
        <f>IF(PI42=0,MIN('Drive Train'!$F$35-GA42*$C$19*'Drive Train'!$F$39,NQ42+$C$39)-$C$7,IF(LY42-1&lt;=0,0,IF($C$37=Motors!$C$29,MAX(MAX(NQ$8:NQ42)*-1,NQ42-$C$39),MAX(0,MAX(NQ$8:NQ42)*-1,NQ42-$C$39))))</f>
        <v>12.007539317723971</v>
      </c>
      <c r="NR43" s="260">
        <f>IF(PJ42=0,MIN('Drive Train'!$F$35-GB42*$C$19*'Drive Train'!$F$39,NR42+$C$39)-$C$7,IF(LZ42-1&lt;=0,0,IF($C$37=Motors!$C$29,MAX(MAX(NR$8:NR42)*-1,NR42-$C$39),MAX(0,MAX(NR$8:NR42)*-1,NR42-$C$39))))</f>
        <v>11.198351784988525</v>
      </c>
      <c r="NS43" s="260">
        <f>IF(PK42=0,MIN('Drive Train'!$F$35-GC42*$C$19*'Drive Train'!$F$39,NS42+$C$39)-$C$7,IF(MA42-1&lt;=0,0,IF($C$37=Motors!$C$29,MAX(MAX(NS$8:NS42)*-1,NS42-$C$39),MAX(0,MAX(NS$8:NS42)*-1,NS42-$C$39))))</f>
        <v>11.3470432732174</v>
      </c>
      <c r="NT43" s="260">
        <f>IF(PL42=0,MIN('Drive Train'!$F$35-GD42*$C$19*'Drive Train'!$F$39,NT42+$C$39)-$C$7,IF(MB42-1&lt;=0,0,IF($C$37=Motors!$C$29,MAX(MAX(NT$8:NT42)*-1,NT42-$C$39),MAX(0,MAX(NT$8:NT42)*-1,NT42-$C$39))))</f>
        <v>11.76167695488272</v>
      </c>
      <c r="NU43" s="260">
        <f>IF(PM42=0,MIN('Drive Train'!$F$35-GE42*$C$19*'Drive Train'!$F$39,NU42+$C$39)-$C$7,IF(MC42-1&lt;=0,0,IF($C$37=Motors!$C$29,MAX(MAX(NU$8:NU42)*-1,NU42-$C$39),MAX(0,MAX(NU$8:NU42)*-1,NU42-$C$39))))</f>
        <v>11.872130814538414</v>
      </c>
      <c r="NV43" s="260">
        <f>IF(PN42=0,MIN('Drive Train'!$F$35-GF42*$C$19*'Drive Train'!$F$39,NV42+$C$39)-$C$7,IF(MD42-1&lt;=0,0,IF($C$37=Motors!$C$29,MAX(MAX(NV$8:NV42)*-1,NV42-$C$39),MAX(0,MAX(NV$8:NV42)*-1,NV42-$C$39))))</f>
        <v>11.914395003513935</v>
      </c>
      <c r="NW43" s="260">
        <f>IF(PO42=0,MIN('Drive Train'!$F$35-GG42*$C$19*'Drive Train'!$F$39,NW42+$C$39)-$C$7,IF(ME42-1&lt;=0,0,IF($C$37=Motors!$C$29,MAX(MAX(NW$8:NW42)*-1,NW42-$C$39),MAX(0,MAX(NW$8:NW42)*-1,NW42-$C$39))))</f>
        <v>11.93446954795489</v>
      </c>
      <c r="NX43" s="260">
        <f>IF(PP42=0,MIN('Drive Train'!$F$35-GH42*$C$19*'Drive Train'!$F$39,NX42+$C$39)-$C$7,IF(MF42-1&lt;=0,0,IF($C$37=Motors!$C$29,MAX(MAX(NX$8:NX42)*-1,NX42-$C$39),MAX(0,MAX(NX$8:NX42)*-1,NX42-$C$39))))</f>
        <v>11.945053667010111</v>
      </c>
      <c r="NY43" s="260">
        <f>IF(PQ42=0,MIN('Drive Train'!$F$35-GI42*$C$19*'Drive Train'!$F$39,NY42+$C$39)-$C$7,IF(MG42-1&lt;=0,0,IF($C$37=Motors!$C$29,MAX(MAX(NY$8:NY42)*-1,NY42-$C$39),MAX(0,MAX(NY$8:NY42)*-1,NY42-$C$39))))</f>
        <v>11.951149258003989</v>
      </c>
      <c r="NZ43" s="260">
        <f>IF(PR42=0,MIN('Drive Train'!$F$35-GJ42*$C$19*'Drive Train'!$F$39,NZ42+$C$39)-$C$7,IF(MH42-1&lt;=0,0,IF($C$37=Motors!$C$29,MAX(MAX(NZ$8:NZ42)*-1,NZ42-$C$39),MAX(0,MAX(NZ$8:NZ42)*-1,NZ42-$C$39))))</f>
        <v>11.954546749317952</v>
      </c>
      <c r="OA43" s="260">
        <f>IF(PS42=0,MIN('Drive Train'!$F$35-GK42*$C$19*'Drive Train'!$F$39,OA42+$C$39)-$C$7,IF(MI42-1&lt;=0,0,IF($C$37=Motors!$C$29,MAX(MAX(OA$8:OA42)*-1,OA42-$C$39),MAX(0,MAX(OA$8:OA42)*-1,OA42-$C$39))))</f>
        <v>11.955300410296095</v>
      </c>
      <c r="OB43" s="61">
        <f t="shared" si="212"/>
        <v>1.4000000000000006</v>
      </c>
      <c r="OC43" s="260">
        <f>'Drive Train'!$F$35-(FQ43*$C$13)*$C$19*'Drive Train'!$F$39</f>
        <v>12.207850388575121</v>
      </c>
      <c r="OD43" s="260">
        <f>'Drive Train'!$F$35-(FR43*$C$13)*$C$19*'Drive Train'!$F$39</f>
        <v>9.0468986640956963</v>
      </c>
      <c r="OE43" s="260">
        <f>'Drive Train'!$F$35-(FS43*$C$13)*$C$19*'Drive Train'!$F$39</f>
        <v>9.6531285956852226</v>
      </c>
      <c r="OF43" s="260">
        <f>'Drive Train'!$F$35-(FT43*$C$13)*$C$19*'Drive Train'!$F$39</f>
        <v>10.543999275356811</v>
      </c>
      <c r="OG43" s="260">
        <f>'Drive Train'!$F$35-(FU43*$C$13)*$C$19*'Drive Train'!$F$39</f>
        <v>11.365292660827032</v>
      </c>
      <c r="OH43" s="260">
        <f>'Drive Train'!$F$35-(FV43*$C$13)*$C$19*'Drive Train'!$F$39</f>
        <v>11.899850886211661</v>
      </c>
      <c r="OI43" s="260">
        <f>'Drive Train'!$F$35-(FW43*$C$13)*$C$19*'Drive Train'!$F$39</f>
        <v>12.138669107367177</v>
      </c>
      <c r="OJ43" s="260">
        <f>'Drive Train'!$F$35-(FX43*$C$13)*$C$19*'Drive Train'!$F$39</f>
        <v>12.217179669251212</v>
      </c>
      <c r="OK43" s="260">
        <f>'Drive Train'!$F$35-(FY43*$C$13)*$C$19*'Drive Train'!$F$39</f>
        <v>12.236407741856356</v>
      </c>
      <c r="OL43" s="260">
        <f>'Drive Train'!$F$35-(FZ43*$C$13)*$C$19*'Drive Train'!$F$39</f>
        <v>12.240136733577225</v>
      </c>
      <c r="OM43" s="260">
        <f>'Drive Train'!$F$35-(GA43*$C$13)*$C$19*'Drive Train'!$F$39</f>
        <v>12.24068366792407</v>
      </c>
      <c r="ON43" s="260">
        <f>'Drive Train'!$F$35-(GB43*$C$13)*$C$19*'Drive Train'!$F$39</f>
        <v>11.647456109573321</v>
      </c>
      <c r="OO43" s="260">
        <f>'Drive Train'!$F$35-(GC43*$C$13)*$C$19*'Drive Train'!$F$39</f>
        <v>11.818504494027779</v>
      </c>
      <c r="OP43" s="260">
        <f>'Drive Train'!$F$35-(GD43*$C$13)*$C$19*'Drive Train'!$F$39</f>
        <v>12.085376472292689</v>
      </c>
      <c r="OQ43" s="260">
        <f>'Drive Train'!$F$35-(GE43*$C$13)*$C$19*'Drive Train'!$F$39</f>
        <v>12.155417637966957</v>
      </c>
      <c r="OR43" s="260">
        <f>'Drive Train'!$F$35-(GF43*$C$13)*$C$19*'Drive Train'!$F$39</f>
        <v>12.182100019023856</v>
      </c>
      <c r="OS43" s="260">
        <f>'Drive Train'!$F$35-(GG43*$C$13)*$C$19*'Drive Train'!$F$39</f>
        <v>12.194750388925307</v>
      </c>
      <c r="OT43" s="260">
        <f>'Drive Train'!$F$35-(GH43*$C$13)*$C$19*'Drive Train'!$F$39</f>
        <v>12.201414147165051</v>
      </c>
      <c r="OU43" s="260">
        <f>'Drive Train'!$F$35-(GI43*$C$13)*$C$19*'Drive Train'!$F$39</f>
        <v>12.205250034937789</v>
      </c>
      <c r="OV43" s="260">
        <f>'Drive Train'!$F$35-(GJ43*$C$13)*$C$19*'Drive Train'!$F$39</f>
        <v>12.207387436806174</v>
      </c>
      <c r="OW43" s="260">
        <f>'Drive Train'!$F$35-(GK43*$C$13)*$C$19*'Drive Train'!$F$39</f>
        <v>12.207861515415244</v>
      </c>
      <c r="OX43" s="61">
        <f t="shared" si="213"/>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7">
        <f t="shared" si="214"/>
        <v>1.4000000000000006</v>
      </c>
      <c r="PU43" s="57">
        <f t="shared" si="215"/>
        <v>12.854951809283975</v>
      </c>
      <c r="PV43" s="57">
        <f t="shared" si="216"/>
        <v>8.1411099162846909</v>
      </c>
      <c r="PW43" s="57">
        <f t="shared" si="217"/>
        <v>10.85865378099372</v>
      </c>
      <c r="PX43" s="57">
        <f t="shared" si="218"/>
        <v>12.730490648635625</v>
      </c>
      <c r="PY43" s="57">
        <f t="shared" si="219"/>
        <v>13.712154028202855</v>
      </c>
      <c r="PZ43" s="57">
        <f t="shared" si="220"/>
        <v>13.876602806514665</v>
      </c>
      <c r="QA43" s="57">
        <f t="shared" si="221"/>
        <v>13.409392763982531</v>
      </c>
      <c r="QB43" s="57">
        <f t="shared" si="222"/>
        <v>12.680522114732977</v>
      </c>
      <c r="QC43" s="57">
        <f t="shared" si="223"/>
        <v>11.82762181968296</v>
      </c>
      <c r="QD43" s="57">
        <f t="shared" si="224"/>
        <v>11.008150170630669</v>
      </c>
      <c r="QE43" s="57">
        <f t="shared" si="225"/>
        <v>10.255862034092308</v>
      </c>
      <c r="QF43" s="57">
        <f t="shared" si="226"/>
        <v>7.3586376412322911</v>
      </c>
      <c r="QG43" s="57">
        <f t="shared" si="227"/>
        <v>8.9963875226141994</v>
      </c>
      <c r="QH43" s="57">
        <f t="shared" si="228"/>
        <v>10.280766334294889</v>
      </c>
      <c r="QI43" s="57">
        <f t="shared" si="229"/>
        <v>11.151207685305996</v>
      </c>
      <c r="QJ43" s="57">
        <f t="shared" si="230"/>
        <v>11.75211695230127</v>
      </c>
      <c r="QK43" s="57">
        <f t="shared" si="231"/>
        <v>12.175807649860623</v>
      </c>
      <c r="QL43" s="57">
        <f t="shared" si="232"/>
        <v>12.472460768548574</v>
      </c>
      <c r="QM43" s="57">
        <f t="shared" si="233"/>
        <v>12.680803574263393</v>
      </c>
      <c r="QN43" s="57">
        <f t="shared" si="234"/>
        <v>12.816000530248111</v>
      </c>
      <c r="QO43" s="57">
        <f t="shared" si="235"/>
        <v>12.852660217114867</v>
      </c>
      <c r="QP43" s="61">
        <f t="shared" si="236"/>
        <v>1.4000000000000006</v>
      </c>
      <c r="QQ43" s="57">
        <f>MIN(FQ43,$C$16)*$C$17*1000/60/60/$C$21</f>
        <v>4.754330543304422E-2</v>
      </c>
      <c r="QR43" s="57">
        <f>MIN(FR43,$C$16)*$C$17*1000/60/60/$C$21</f>
        <v>0.82965310092844502</v>
      </c>
      <c r="QS43" s="57">
        <f>MIN(FS43,$C$16)*$C$17*1000/60/60/$C$21</f>
        <v>0.67965449002059863</v>
      </c>
      <c r="QT43" s="57">
        <f>MIN(FT43,$C$16)*$C$17*1000/60/60/$C$21</f>
        <v>0.45922762310742438</v>
      </c>
      <c r="QU43" s="57">
        <f>MIN(FU43,$C$16)*$C$17*1000/60/60/$C$21</f>
        <v>0.25601616727361937</v>
      </c>
      <c r="QV43" s="57">
        <f>MIN(FV43,$C$16)*$C$17*1000/60/60/$C$21</f>
        <v>0.12375118483235466</v>
      </c>
      <c r="QW43" s="57">
        <f>MIN(FW43,$C$16)*$C$17*1000/60/60/$C$21</f>
        <v>6.4660731579932157E-2</v>
      </c>
      <c r="QX43" s="57">
        <f>MIN(FX43,$C$16)*$C$17*1000/60/60/$C$21</f>
        <v>4.5234974766305239E-2</v>
      </c>
      <c r="QY43" s="57">
        <f>MIN(FY43,$C$16)*$C$17*1000/60/60/$C$21</f>
        <v>4.0477400072419283E-2</v>
      </c>
      <c r="QZ43" s="57">
        <f>MIN(FZ43,$C$16)*$C$17*1000/60/60/$C$21</f>
        <v>3.9554740947438542E-2</v>
      </c>
      <c r="RA43" s="57">
        <f>MIN(GA43,$C$16)*$C$17*1000/60/60/$C$21</f>
        <v>3.9419413758842822E-2</v>
      </c>
      <c r="RB43" s="57">
        <f>MIN(GB43,$C$16)*$C$17*1000/60/60/$C$21</f>
        <v>0.18620086592428242</v>
      </c>
      <c r="RC43" s="57">
        <f>MIN(GC43,$C$16)*$C$17*1000/60/60/$C$21</f>
        <v>0.1438786071091698</v>
      </c>
      <c r="RD43" s="57">
        <f>MIN(GD43,$C$16)*$C$17*1000/60/60/$C$21</f>
        <v>7.7846852581632472E-2</v>
      </c>
      <c r="RE43" s="57">
        <f>MIN(GE43,$C$16)*$C$17*1000/60/60/$C$21</f>
        <v>6.051666644258806E-2</v>
      </c>
      <c r="RF43" s="57">
        <f>MIN(GF43,$C$16)*$C$17*1000/60/60/$C$21</f>
        <v>5.391468279629294E-2</v>
      </c>
      <c r="RG43" s="57">
        <f>MIN(GG43,$C$16)*$C$17*1000/60/60/$C$21</f>
        <v>5.0784619739668933E-2</v>
      </c>
      <c r="RH43" s="57">
        <f>MIN(GH43,$C$16)*$C$17*1000/60/60/$C$21</f>
        <v>4.9135815503351284E-2</v>
      </c>
      <c r="RI43" s="57">
        <f>MIN(GI43,$C$16)*$C$17*1000/60/60/$C$21</f>
        <v>4.8186707240088451E-2</v>
      </c>
      <c r="RJ43" s="57">
        <f>MIN(GJ43,$C$16)*$C$17*1000/60/60/$C$21</f>
        <v>4.7657852931676306E-2</v>
      </c>
      <c r="RK43" s="57">
        <f>MIN(GK43,$C$16)*$C$17*1000/60/60/$C$21</f>
        <v>4.7540552334796836E-2</v>
      </c>
      <c r="RL43" s="61">
        <f t="shared" si="237"/>
        <v>1.4000000000000006</v>
      </c>
      <c r="RM43" s="2">
        <f>IF(AND(LO43&gt;=LO$6*'Drive Train'!$AA$52,LO43&lt;=LO$6*'Drive Train'!$AA$53,KS43=0,JW43=0,EU43&gt;0),$C$17,0)</f>
        <v>0</v>
      </c>
      <c r="RN43" s="2">
        <f>IF(AND(LP43&gt;=LP$6*'Drive Train'!$AA$52,LP43&lt;=LP$6*'Drive Train'!$AA$53,KT43=0,JX43=0,EV43&gt;0),$C$17,0)</f>
        <v>0.04</v>
      </c>
      <c r="RO43" s="2">
        <f>IF(AND(LQ43&gt;=LQ$6*'Drive Train'!$AA$52,LQ43&lt;=LQ$6*'Drive Train'!$AA$53,KU43=0,JY43=0,EW43&gt;0),$C$17,0)</f>
        <v>0.04</v>
      </c>
      <c r="RP43" s="2">
        <f>IF(AND(LR43&gt;=LR$6*'Drive Train'!$AA$52,LR43&lt;=LR$6*'Drive Train'!$AA$53,KV43=0,JZ43=0,EX43&gt;0),$C$17,0)</f>
        <v>0.04</v>
      </c>
      <c r="RQ43" s="2">
        <f>IF(AND(LS43&gt;=LS$6*'Drive Train'!$AA$52,LS43&lt;=LS$6*'Drive Train'!$AA$53,KW43=0,KA43=0,EY43&gt;0),$C$17,0)</f>
        <v>0.04</v>
      </c>
      <c r="RR43" s="2">
        <f>IF(AND(LT43&gt;=LT$6*'Drive Train'!$AA$52,LT43&lt;=LT$6*'Drive Train'!$AA$53,KX43=0,KB43=0,EZ43&gt;0),$C$17,0)</f>
        <v>0.04</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61">
        <f t="shared" si="238"/>
        <v>1.4000000000000006</v>
      </c>
      <c r="SI43" s="2">
        <f>IF(AND(EU43&lt;0,KS43=0,LO43&gt;=LO$6*'Drive Train'!$AA$52,LO43&lt;=LO$6*'Drive Train'!$AA$53,OY43=1,JW43=0),$C$17,0)</f>
        <v>0</v>
      </c>
      <c r="SJ43" s="2">
        <f>IF(AND(EV43&lt;0,KT43=0,LP43&gt;=LP$6*'Drive Train'!$AA$52,LP43&lt;=LP$6*'Drive Train'!$AA$53,OZ43=1,JX43=0),$C$17,0)</f>
        <v>0</v>
      </c>
      <c r="SK43" s="2">
        <f>IF(AND(EW43&lt;0,KU43=0,LQ43&gt;=LQ$6*'Drive Train'!$AA$52,LQ43&lt;=LQ$6*'Drive Train'!$AA$53,PA43=1,JY43=0),$C$17,0)</f>
        <v>0</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v>
      </c>
      <c r="TA43" s="2">
        <f>IF(AND(FM43&lt;0,LK43=0,MG43&gt;=MG$6*'Drive Train'!$AA$52,MG43&lt;=MG$6*'Drive Train'!$AA$53,PQ43=1,KO43=0),$C$17,0)</f>
        <v>0</v>
      </c>
      <c r="TB43" s="2">
        <f>IF(AND(FN43&lt;0,LL43=0,MH43&gt;=MH$6*'Drive Train'!$AA$52,MH43&lt;=MH$6*'Drive Train'!$AA$53,PR43=1,KP43=0),$C$17,0)</f>
        <v>0</v>
      </c>
      <c r="TC43" s="2">
        <f>IF(AND(FO43&lt;0,LM43=0,MI43&gt;=MI$6*'Drive Train'!$AA$52,MI43&lt;=MI$6*'Drive Train'!$AA$53,PS43=1,KQ43=0),$C$17,0)</f>
        <v>0</v>
      </c>
      <c r="TD43" s="148">
        <f t="shared" si="239"/>
        <v>1.4000000000000006</v>
      </c>
    </row>
    <row r="44" spans="1:524" x14ac:dyDescent="0.2">
      <c r="B44" s="20"/>
      <c r="C44" s="137" t="s">
        <v>29</v>
      </c>
      <c r="E44" s="16">
        <v>0</v>
      </c>
      <c r="F44" s="69">
        <v>1</v>
      </c>
      <c r="G44" s="69">
        <v>2</v>
      </c>
      <c r="H44" s="69">
        <v>3</v>
      </c>
      <c r="I44" s="69">
        <v>4</v>
      </c>
      <c r="J44" s="69">
        <v>5</v>
      </c>
      <c r="K44" s="69">
        <v>6</v>
      </c>
      <c r="L44" s="69">
        <v>7</v>
      </c>
      <c r="M44" s="69">
        <v>8</v>
      </c>
      <c r="N44" s="69">
        <v>9</v>
      </c>
      <c r="O44" s="69">
        <v>10</v>
      </c>
      <c r="R44" s="63">
        <f t="shared" si="114"/>
        <v>1.4400000000000006</v>
      </c>
      <c r="S44" s="2">
        <f>NG44/'Drive Train'!$F$35</f>
        <v>0.96482262242743233</v>
      </c>
      <c r="T44" s="2">
        <f>NH44/'Drive Train'!$F$35</f>
        <v>0.62493534022534369</v>
      </c>
      <c r="U44" s="2">
        <f>NI44/'Drive Train'!$F$35</f>
        <v>0.69012135437475508</v>
      </c>
      <c r="V44" s="2">
        <f>NJ44/'Drive Train'!$F$35</f>
        <v>0.78591390057600108</v>
      </c>
      <c r="W44" s="2">
        <f>NK44/'Drive Train'!$F$35</f>
        <v>0.87422501729322932</v>
      </c>
      <c r="X44" s="2">
        <f>NL44/'Drive Train'!$F$35</f>
        <v>0.93170439636684532</v>
      </c>
      <c r="Y44" s="2">
        <f>NM44/'Drive Train'!$F$35</f>
        <v>0.95738377498571803</v>
      </c>
      <c r="Z44" s="2">
        <f>NN44/'Drive Train'!$F$35</f>
        <v>0.96582577088722721</v>
      </c>
      <c r="AA44" s="2">
        <f>NO44/'Drive Train'!$F$35</f>
        <v>0.9678933055759521</v>
      </c>
      <c r="AB44" s="2">
        <f>NP44/'Drive Train'!$F$35</f>
        <v>0.96829427242765875</v>
      </c>
      <c r="AC44" s="2">
        <f>NQ44/'Drive Train'!$F$35</f>
        <v>0.96835308257248076</v>
      </c>
      <c r="AD44" s="2">
        <f>NR44/'Drive Train'!$F$35</f>
        <v>0.90456517307240014</v>
      </c>
      <c r="AE44" s="2">
        <f>NS44/'Drive Train'!$F$35</f>
        <v>0.92295747247610538</v>
      </c>
      <c r="AF44" s="2">
        <f>NT44/'Drive Train'!$F$35</f>
        <v>0.95165338411749334</v>
      </c>
      <c r="AG44" s="2">
        <f>NU44/'Drive Train'!$F$35</f>
        <v>0.95918469225451164</v>
      </c>
      <c r="AH44" s="2">
        <f>NV44/'Drive Train'!$F$35</f>
        <v>0.96205376548643617</v>
      </c>
      <c r="AI44" s="2">
        <f>NW44/'Drive Train'!$F$35</f>
        <v>0.96341402031454926</v>
      </c>
      <c r="AJ44" s="2">
        <f>NX44/'Drive Train'!$F$35</f>
        <v>0.96413055345860776</v>
      </c>
      <c r="AK44" s="2">
        <f>NY44/'Drive Train'!$F$35</f>
        <v>0.96454301450943958</v>
      </c>
      <c r="AL44" s="2">
        <f>NZ44/'Drive Train'!$F$35</f>
        <v>0.96477284266733043</v>
      </c>
      <c r="AM44" s="2">
        <f>OA44/'Drive Train'!$F$35</f>
        <v>0.96482381886185409</v>
      </c>
      <c r="AN44" s="61">
        <f t="shared" si="115"/>
        <v>1.4400000000000006</v>
      </c>
      <c r="AO44" s="46">
        <f>LO44*12*60/(PI() * 'Drive Train'!$F$15)/S$6*ABS(S44)</f>
        <v>4641.1272071465537</v>
      </c>
      <c r="AP44" s="46">
        <f>LP44*12*60/(PI() * 'Drive Train'!$F$15)/T$6*ABS(T44)</f>
        <v>799.28297095701896</v>
      </c>
      <c r="AQ44" s="46">
        <f>LQ44*12*60/(PI() * 'Drive Train'!$F$15)/U$6*ABS(U44)</f>
        <v>1626.5314451690424</v>
      </c>
      <c r="AR44" s="46">
        <f>LR44*12*60/(PI() * 'Drive Train'!$F$15)/V$6*ABS(V44)</f>
        <v>2672.1678775170681</v>
      </c>
      <c r="AS44" s="46">
        <f>LS44*12*60/(PI() * 'Drive Train'!$F$15)/W$6*ABS(W44)</f>
        <v>3648.994423204902</v>
      </c>
      <c r="AT44" s="46">
        <f>LT44*12*60/(PI() * 'Drive Train'!$F$15)/X$6*ABS(X44)</f>
        <v>4282.7803390669515</v>
      </c>
      <c r="AU44" s="46">
        <f>LU44*12*60/(PI() * 'Drive Train'!$F$15)/Y$6*ABS(Y44)</f>
        <v>4561.821703912392</v>
      </c>
      <c r="AV44" s="46">
        <f>LV44*12*60/(PI() * 'Drive Train'!$F$15)/Z$6*ABS(Z44)</f>
        <v>4651.6845093480842</v>
      </c>
      <c r="AW44" s="46">
        <f>LW44*12*60/(PI() * 'Drive Train'!$F$15)/AA$6*ABS(AA44)</f>
        <v>4673.1827050395486</v>
      </c>
      <c r="AX44" s="46">
        <f>LX44*12*60/(PI() * 'Drive Train'!$F$15)/AB$6*ABS(AB44)</f>
        <v>4677.2435284167623</v>
      </c>
      <c r="AY44" s="46">
        <f>LY44*12*60/(PI() * 'Drive Train'!$F$15)/AC$6*ABS(AC44)</f>
        <v>4677.8219650865885</v>
      </c>
      <c r="AZ44" s="46">
        <f>LZ44*12*60/(PI() * 'Drive Train'!$F$15)/AD$6*ABS(AD44)</f>
        <v>3439.0919211973633</v>
      </c>
      <c r="BA44" s="46">
        <f>MA44*12*60/(PI() * 'Drive Train'!$F$15)/AE$6*ABS(AE44)</f>
        <v>4204.1043809208459</v>
      </c>
      <c r="BB44" s="46">
        <f>MB44*12*60/(PI() * 'Drive Train'!$F$15)/AF$6*ABS(AF44)</f>
        <v>4504.0303109320284</v>
      </c>
      <c r="BC44" s="46">
        <f>MC44*12*60/(PI() * 'Drive Train'!$F$15)/AG$6*ABS(AG44)</f>
        <v>4582.4799597642996</v>
      </c>
      <c r="BD44" s="46">
        <f>MD44*12*60/(PI() * 'Drive Train'!$F$15)/AH$6*ABS(AH44)</f>
        <v>4612.3335762154356</v>
      </c>
      <c r="BE44" s="46">
        <f>ME44*12*60/(PI() * 'Drive Train'!$F$15)/AI$6*ABS(AI44)</f>
        <v>4626.4811373235107</v>
      </c>
      <c r="BF44" s="46">
        <f>MF44*12*60/(PI() * 'Drive Train'!$F$15)/AJ$6*ABS(AJ44)</f>
        <v>4633.9319100478806</v>
      </c>
      <c r="BG44" s="46">
        <f>MG44*12*60/(PI() * 'Drive Train'!$F$15)/AK$6*ABS(AK44)</f>
        <v>4638.2203108242193</v>
      </c>
      <c r="BH44" s="46">
        <f>MH44*12*60/(PI() * 'Drive Train'!$F$15)/AL$6*ABS(AL44)</f>
        <v>4640.6096931262236</v>
      </c>
      <c r="BI44" s="46">
        <f>MI44*12*60/(PI() * 'Drive Train'!$F$15)/AM$6*ABS(AM44)</f>
        <v>4641.1396452977842</v>
      </c>
      <c r="BJ44" s="61">
        <f t="shared" si="281"/>
        <v>1.4400000000000006</v>
      </c>
      <c r="BK44" s="2">
        <f>IF(OR(KS43=1,AND($C$37=Motors!$C$31,OY43=1)),0,IF(NG44=0,-(CG43+$C$15)/($C$14-$C$15)*$C$12,($C$11*S44-AO44)/($C$11*S44)*$C$12*S44))</f>
        <v>0.29979306790265625</v>
      </c>
      <c r="BL44" s="2">
        <f>IF(OR(KT43=1,AND($C$37=Motors!$C$31,OZ43=1)),0,IF(NH44=0,-(CH43+$C$15)/($C$14-$C$15)*$C$12,($C$11*T44-AP44)/($C$11*T44)*$C$12*T44))</f>
        <v>1.1775501838810136</v>
      </c>
      <c r="BM44" s="2">
        <f>IF(OR(KU43=1,AND($C$37=Motors!$C$31,PA43=1)),0,IF(NI44=0,-(CI43+$C$15)/($C$14-$C$15)*$C$12,($C$11*U44-AQ44)/($C$11*U44)*$C$12*U44))</f>
        <v>0.9689116398324269</v>
      </c>
      <c r="BN44" s="2">
        <f>IF(OR(KV43=1,AND($C$37=Motors!$C$31,PB43=1)),0,IF(NJ44=0,-(CJ43+$C$15)/($C$14-$C$15)*$C$12,($C$11*V44-AR44)/($C$11*V44)*$C$12*V44))</f>
        <v>0.7380747683515142</v>
      </c>
      <c r="BO44" s="2">
        <f>IF(OR(KW43=1,AND($C$37=Motors!$C$31,PC43=1)),0,IF(NK44=0,-(CK43+$C$15)/($C$14-$C$15)*$C$12,($C$11*W44-AS44)/($C$11*W44)*$C$12*W44))</f>
        <v>0.51953837136547631</v>
      </c>
      <c r="BP44" s="2">
        <f>IF(OR(KX43=1,AND($C$37=Motors!$C$31,PD43=1)),0,IF(NL44=0,-(CL43+$C$15)/($C$14-$C$15)*$C$12,($C$11*X44-AT44)/($C$11*X44)*$C$12*X44))</f>
        <v>0.37819209114072333</v>
      </c>
      <c r="BQ44" s="2">
        <f>IF(OR(KY43=1,AND($C$37=Motors!$C$31,PE43=1)),0,IF(NM44=0,-(CM43+$C$15)/($C$14-$C$15)*$C$12,($C$11*Y44-AU44)/($C$11*Y44)*$C$12*Y44))</f>
        <v>0.31687483052241455</v>
      </c>
      <c r="BR44" s="2">
        <f>IF(OR(KZ43=1,AND($C$37=Motors!$C$31,PF43=1)),0,IF(NN44=0,-(CN43+$C$15)/($C$14-$C$15)*$C$12,($C$11*Z44-AV44)/($C$11*Z44)*$C$12*Z44))</f>
        <v>0.29755070740039136</v>
      </c>
      <c r="BS44" s="2">
        <f>IF(OR(LA43=1,AND($C$37=Motors!$C$31,PG43=1)),0,IF(NO44=0,-(CO43+$C$15)/($C$14-$C$15)*$C$12,($C$11*AA44-AW44)/($C$11*AA44)*$C$12*AA44))</f>
        <v>0.29304534912383196</v>
      </c>
      <c r="BT44" s="2">
        <f>IF(OR(LB43=1,AND($C$37=Motors!$C$31,PH43=1)),0,IF(NP44=0,-(CP43+$C$15)/($C$14-$C$15)*$C$12,($C$11*AB44-AX44)/($C$11*AB44)*$C$12*AB44))</f>
        <v>0.29221991667349378</v>
      </c>
      <c r="BU44" s="2">
        <f>IF(OR(LC43=1,AND($C$37=Motors!$C$31,PI43=1)),0,IF(NQ44=0,-(CQ43+$C$15)/($C$14-$C$15)*$C$12,($C$11*AC44-AY44)/($C$11*AC44)*$C$12*AC44))</f>
        <v>0.29210649962945961</v>
      </c>
      <c r="BV44" s="2">
        <f>IF(OR(LD43=1,AND($C$37=Motors!$C$31,PJ43=1)),0,IF(NR44=0,-(CR43+$C$15)/($C$14-$C$15)*$C$12,($C$11*AD44-AZ44)/($C$11*AD44)*$C$12*AD44))</f>
        <v>0.68752997578283725</v>
      </c>
      <c r="BW44" s="2">
        <f>IF(OR(LE43=1,AND($C$37=Motors!$C$31,PK43=1)),0,IF(NS44=0,-(CS43+$C$15)/($C$14-$C$15)*$C$12,($C$11*AE44-BA44)/($C$11*AE44)*$C$12*AE44))</f>
        <v>0.39178307281371161</v>
      </c>
      <c r="BX44" s="2">
        <f>IF(OR(LF43=1,AND($C$37=Motors!$C$31,PL43=1)),0,IF(NT44=0,-(CT43+$C$15)/($C$14-$C$15)*$C$12,($C$11*AF44-BB44)/($C$11*AF44)*$C$12*AF44))</f>
        <v>0.32856289990602422</v>
      </c>
      <c r="BY44" s="2">
        <f>IF(OR(LG43=1,AND($C$37=Motors!$C$31,PM43=1)),0,IF(NU44=0,-(CU43+$C$15)/($C$14-$C$15)*$C$12,($C$11*AG44-BC44)/($C$11*AG44)*$C$12*AG44))</f>
        <v>0.31208941638753301</v>
      </c>
      <c r="BZ44" s="2">
        <f>IF(OR(LH43=1,AND($C$37=Motors!$C$31,PN43=1)),0,IF(NV44=0,-(CV43+$C$15)/($C$14-$C$15)*$C$12,($C$11*AH44-BD44)/($C$11*AH44)*$C$12*AH44))</f>
        <v>0.30582805511581185</v>
      </c>
      <c r="CA44" s="2">
        <f>IF(OR(LI43=1,AND($C$37=Motors!$C$31,PO43=1)),0,IF(NW44=0,-(CW43+$C$15)/($C$14-$C$15)*$C$12,($C$11*AI44-BE44)/($C$11*AI44)*$C$12*AI44))</f>
        <v>0.30286230121025454</v>
      </c>
      <c r="CB44" s="2">
        <f>IF(OR(LJ43=1,AND($C$37=Motors!$C$31,PP43=1)),0,IF(NX44=0,-(CX43+$C$15)/($C$14-$C$15)*$C$12,($C$11*AJ44-BF44)/($C$11*AJ44)*$C$12*AJ44))</f>
        <v>0.30130078513642522</v>
      </c>
      <c r="CC44" s="2">
        <f>IF(OR(LK43=1,AND($C$37=Motors!$C$31,PQ43=1)),0,IF(NY44=0,-(CY43+$C$15)/($C$14-$C$15)*$C$12,($C$11*AK44-BG44)/($C$11*AK44)*$C$12*AK44))</f>
        <v>0.30040215442976903</v>
      </c>
      <c r="CD44" s="2">
        <f>IF(OR(LL43=1,AND($C$37=Motors!$C$31,PR43=1)),0,IF(NZ44=0,-(CZ43+$C$15)/($C$14-$C$15)*$C$12,($C$11*AL44-BH44)/($C$11*AL44)*$C$12*AL44))</f>
        <v>0.2999015003980382</v>
      </c>
      <c r="CE44" s="2">
        <f>IF(OR(LM43=1,AND($C$37=Motors!$C$31,PS43=1)),0,IF(OA44=0,-(DA43+$C$15)/($C$14-$C$15)*$C$12,($C$11*AM44-BI44)/($C$11*AM44)*$C$12*AM44))</f>
        <v>0.29979046180625973</v>
      </c>
      <c r="CF44" s="61">
        <f t="shared" si="282"/>
        <v>1.4400000000000006</v>
      </c>
      <c r="CG44" s="57">
        <f>IF(AND(KS43=1,OY43=1),0,ABS(BK44/$C$12*($C$14-$C$15)+$C$15) *'Drive Train'!$AA$49 + CG43*(1-'Drive Train'!$AA$49))</f>
        <v>18.709438013240995</v>
      </c>
      <c r="CH44" s="57">
        <f>IF(AND(KT43=1,OZ43=1),0,ABS(BL44/$C$12*($C$14-$C$15)+$C$15) *'Drive Train'!$AA$49 + CH43*(1-'Drive Train'!$AA$49))</f>
        <v>65.4381674655328</v>
      </c>
      <c r="CI44" s="57">
        <f>IF(AND(KU43=1,PA43=1),0,ABS(BM44/$C$12*($C$14-$C$15)+$C$15) *'Drive Train'!$AA$49 + CI43*(1-'Drive Train'!$AA$49))</f>
        <v>54.330978585269861</v>
      </c>
      <c r="CJ44" s="57">
        <f>IF(AND(KV43=1,PB43=1),0,ABS(BN44/$C$12*($C$14-$C$15)+$C$15) *'Drive Train'!$AA$49 + CJ43*(1-'Drive Train'!$AA$49))</f>
        <v>42.04202812427355</v>
      </c>
      <c r="CK44" s="57">
        <f>IF(AND(KW43=1,PC43=1),0,ABS(BO44/$C$12*($C$14-$C$15)+$C$15) *'Drive Train'!$AA$49 + CK43*(1-'Drive Train'!$AA$49))</f>
        <v>30.407912052361251</v>
      </c>
      <c r="CL44" s="57">
        <f>IF(AND(KX43=1,PD43=1),0,ABS(BP44/$C$12*($C$14-$C$15)+$C$15) *'Drive Train'!$AA$49 + CL43*(1-'Drive Train'!$AA$49))</f>
        <v>22.883128752429378</v>
      </c>
      <c r="CM44" s="57">
        <f>IF(AND(KY43=1,PE43=1),0,ABS(BQ44/$C$12*($C$14-$C$15)+$C$15) *'Drive Train'!$AA$49 + CM43*(1-'Drive Train'!$AA$49))</f>
        <v>19.618811517023147</v>
      </c>
      <c r="CN44" s="57">
        <f>IF(AND(KZ43=1,PF43=1),0,ABS(BR44/$C$12*($C$14-$C$15)+$C$15) *'Drive Train'!$AA$49 + CN43*(1-'Drive Train'!$AA$49))</f>
        <v>18.590062555796766</v>
      </c>
      <c r="CO44" s="57">
        <f>IF(AND(LA43=1,PG43=1),0,ABS(BS44/$C$12*($C$14-$C$15)+$C$15) *'Drive Train'!$AA$49 + CO43*(1-'Drive Train'!$AA$49))</f>
        <v>18.350212984476197</v>
      </c>
      <c r="CP44" s="57">
        <f>IF(AND(LB43=1,PH43=1),0,ABS(BT44/$C$12*($C$14-$C$15)+$C$15) *'Drive Train'!$AA$49 + CP43*(1-'Drive Train'!$AA$49))</f>
        <v>18.306269837846163</v>
      </c>
      <c r="CQ44" s="57">
        <f>IF(AND(LC43=1,PI43=1),0,ABS(BU44/$C$12*($C$14-$C$15)+$C$15) *'Drive Train'!$AA$49 + CQ43*(1-'Drive Train'!$AA$49))</f>
        <v>18.3002319097343</v>
      </c>
      <c r="CR44" s="57">
        <f>IF(AND(LD43=1,PJ43=1),0,ABS(BV44/$C$12*($C$14-$C$15)+$C$15) *'Drive Train'!$AA$49 + CR43*(1-'Drive Train'!$AA$49))</f>
        <v>39.351199540638177</v>
      </c>
      <c r="CS44" s="57">
        <f>IF(AND(LE43=1,PK43=1),0,ABS(BW44/$C$12*($C$14-$C$15)+$C$15) *'Drive Train'!$AA$49 + CS43*(1-'Drive Train'!$AA$49))</f>
        <v>23.606665245642823</v>
      </c>
      <c r="CT44" s="57">
        <f>IF(AND(LF43=1,PL43=1),0,ABS(BX44/$C$12*($C$14-$C$15)+$C$15) *'Drive Train'!$AA$49 + CT43*(1-'Drive Train'!$AA$49))</f>
        <v>20.241043592507431</v>
      </c>
      <c r="CU44" s="57">
        <f>IF(AND(LG43=1,PM43=1),0,ABS(BY44/$C$12*($C$14-$C$15)+$C$15) *'Drive Train'!$AA$49 + CU43*(1-'Drive Train'!$AA$49))</f>
        <v>19.364052747933812</v>
      </c>
      <c r="CV44" s="57">
        <f>IF(AND(LH43=1,PN43=1),0,ABS(BZ44/$C$12*($C$14-$C$15)+$C$15) *'Drive Train'!$AA$49 + CV43*(1-'Drive Train'!$AA$49))</f>
        <v>19.030719697659194</v>
      </c>
      <c r="CW44" s="57">
        <f>IF(AND(LI43=1,PO43=1),0,ABS(CA44/$C$12*($C$14-$C$15)+$C$15) *'Drive Train'!$AA$49 + CW43*(1-'Drive Train'!$AA$49))</f>
        <v>18.872833296794877</v>
      </c>
      <c r="CX44" s="57">
        <f>IF(AND(LJ43=1,PP43=1),0,ABS(CB44/$C$12*($C$14-$C$15)+$C$15) *'Drive Train'!$AA$49 + CX43*(1-'Drive Train'!$AA$49))</f>
        <v>18.789703623652844</v>
      </c>
      <c r="CY44" s="57">
        <f>IF(AND(LK43=1,PQ43=1),0,ABS(CC44/$C$12*($C$14-$C$15)+$C$15) *'Drive Train'!$AA$49 + CY43*(1-'Drive Train'!$AA$49))</f>
        <v>18.741863656987288</v>
      </c>
      <c r="CZ44" s="57">
        <f>IF(AND(LL43=1,PR43=1),0,ABS(CD44/$C$12*($C$14-$C$15)+$C$15) *'Drive Train'!$AA$49 + CZ43*(1-'Drive Train'!$AA$49))</f>
        <v>18.715210581356139</v>
      </c>
      <c r="DA44" s="57">
        <f>IF(AND(LM43=1,PS43=1),0,ABS(CE44/$C$12*($C$14-$C$15)+$C$15) *'Drive Train'!$AA$49 + DA43*(1-'Drive Train'!$AA$49))</f>
        <v>18.709299273752332</v>
      </c>
      <c r="DB44" s="61">
        <f t="shared" si="116"/>
        <v>1.4400000000000006</v>
      </c>
      <c r="DC44" s="57">
        <f t="shared" si="283"/>
        <v>18.709438013240995</v>
      </c>
      <c r="DD44" s="57">
        <f t="shared" si="284"/>
        <v>65.4381674655328</v>
      </c>
      <c r="DE44" s="57">
        <f t="shared" si="285"/>
        <v>54.330978585269861</v>
      </c>
      <c r="DF44" s="57">
        <f t="shared" si="286"/>
        <v>42.04202812427355</v>
      </c>
      <c r="DG44" s="57">
        <f t="shared" si="287"/>
        <v>30.407912052361251</v>
      </c>
      <c r="DH44" s="57">
        <f t="shared" si="288"/>
        <v>22.883128752429378</v>
      </c>
      <c r="DI44" s="57">
        <f t="shared" si="289"/>
        <v>19.618811517023147</v>
      </c>
      <c r="DJ44" s="57">
        <f t="shared" si="290"/>
        <v>18.590062555796766</v>
      </c>
      <c r="DK44" s="57">
        <f t="shared" si="291"/>
        <v>18.350212984476197</v>
      </c>
      <c r="DL44" s="57">
        <f t="shared" si="292"/>
        <v>18.306269837846163</v>
      </c>
      <c r="DM44" s="57">
        <f t="shared" si="293"/>
        <v>18.3002319097343</v>
      </c>
      <c r="DN44" s="57">
        <f t="shared" si="294"/>
        <v>25</v>
      </c>
      <c r="DO44" s="57">
        <f t="shared" si="295"/>
        <v>23.606665245642823</v>
      </c>
      <c r="DP44" s="57">
        <f t="shared" si="296"/>
        <v>20.241043592507431</v>
      </c>
      <c r="DQ44" s="57">
        <f t="shared" si="297"/>
        <v>19.364052747933812</v>
      </c>
      <c r="DR44" s="57">
        <f t="shared" si="298"/>
        <v>19.030719697659194</v>
      </c>
      <c r="DS44" s="57">
        <f t="shared" si="299"/>
        <v>18.872833296794877</v>
      </c>
      <c r="DT44" s="57">
        <f t="shared" si="300"/>
        <v>18.789703623652844</v>
      </c>
      <c r="DU44" s="57">
        <f t="shared" si="301"/>
        <v>18.741863656987288</v>
      </c>
      <c r="DV44" s="57">
        <f t="shared" si="302"/>
        <v>18.715210581356139</v>
      </c>
      <c r="DW44" s="57">
        <f t="shared" si="303"/>
        <v>18.709299273752332</v>
      </c>
      <c r="DX44" s="61">
        <f t="shared" si="117"/>
        <v>1.4400000000000006</v>
      </c>
      <c r="DY44" s="2">
        <f>IF(OY44=0,($C$23/0.4536*IF(ISNA(MK43),'Drive Train'!$F$16,'Drive Train'!$F$17)*4.448*$C$24*S$6)*SIGN(BK44),BK44)</f>
        <v>4.5236871680000004</v>
      </c>
      <c r="DZ44" s="2">
        <f>IF(OZ44=0,($C$23/0.4536*IF(ISNA(ML43),'Drive Train'!$F$16,'Drive Train'!$F$17)*4.448*$C$24*$C$21*T$6)*SIGN(BL44),BL44)</f>
        <v>14.225645600594998</v>
      </c>
      <c r="EA44" s="2">
        <f>IF(PA44=0,($C$23/0.4536*IF(ISNA(MM43),'Drive Train'!$F$16,'Drive Train'!$F$17)*4.448*$C$24*$C$21*U$6)*SIGN(BM44),BM44)</f>
        <v>9.8485238773349995</v>
      </c>
      <c r="EB44" s="2">
        <f>IF(PB44=0,($C$23/0.4536*IF(ISNA(MN43),'Drive Train'!$F$16,'Drive Train'!$F$17)*4.448*$C$24*$C$21*V$6)*SIGN(BN44),BN44)</f>
        <v>7.5312241414914709</v>
      </c>
      <c r="EC44" s="2">
        <f>IF(PC44=0,($C$23/0.4536*IF(ISNA(MO43),'Drive Train'!$F$16,'Drive Train'!$F$17)*4.448*$C$24*$C$21*W$6)*SIGN(BO44),BO44)</f>
        <v>6.0967052573978577</v>
      </c>
      <c r="ED44" s="2">
        <f>IF(PD44=0,($C$23/0.4536*IF(ISNA(MP43),'Drive Train'!$F$16,'Drive Train'!$F$17)*4.448*$C$24*$C$21*X$6)*SIGN(BP44),BP44)</f>
        <v>5.1212324162142009</v>
      </c>
      <c r="EE44" s="2">
        <f>IF(PE44=0,($C$23/0.4536*IF(ISNA(MQ43),'Drive Train'!$F$16,'Drive Train'!$F$17)*4.448*$C$24*$C$21*Y$6)*SIGN(BQ44),BQ44)</f>
        <v>4.4148555312191382</v>
      </c>
      <c r="EF44" s="2">
        <f>IF(PF44=0,($C$23/0.4536*IF(ISNA(MR43),'Drive Train'!$F$16,'Drive Train'!$F$17)*4.448*$C$24*$C$21*Z$6)*SIGN(BR44),BR44)</f>
        <v>3.8797215274349997</v>
      </c>
      <c r="EG44" s="2">
        <f>IF(PG44=0,($C$23/0.4536*IF(ISNA(MS43),'Drive Train'!$F$16,'Drive Train'!$F$17)*4.448*$C$24*$C$21*AA$6)*SIGN(BS44),BS44)</f>
        <v>3.4602921731177019</v>
      </c>
      <c r="EH44" s="2">
        <f>IF(PH44=0,($C$23/0.4536*IF(ISNA(MT43),'Drive Train'!$F$16,'Drive Train'!$F$17)*4.448*$C$24*$C$21*AB$6)*SIGN(BT44),BT44)</f>
        <v>3.1227026928135362</v>
      </c>
      <c r="EI44" s="2">
        <f>IF(PI44=0,($C$23/0.4536*IF(ISNA(MU43),'Drive Train'!$F$16,'Drive Train'!$F$17)*4.448*$C$24*$C$21*AC$6)*SIGN(BU44),BU44)</f>
        <v>2.8451291201189992</v>
      </c>
      <c r="EJ44" s="2">
        <f>IF(PJ44=0,($C$23/0.4536*IF(ISNA(MV43),'Drive Train'!$F$16,'Drive Train'!$F$17)*4.448*$C$24*$C$21*AD$6)*SIGN(BV44),BV44)</f>
        <v>3.9831807681666</v>
      </c>
      <c r="EK44" s="2">
        <f>IF(PK44=0,($C$23/0.4536*IF(ISNA(MW43),'Drive Train'!$F$16,'Drive Train'!$F$17)*4.448*$C$24*$C$21*AE$6)*SIGN(BW44),BW44)</f>
        <v>3.9831807681666</v>
      </c>
      <c r="EL44" s="2">
        <f>IF(PL44=0,($C$23/0.4536*IF(ISNA(MX43),'Drive Train'!$F$16,'Drive Train'!$F$17)*4.448*$C$24*$C$21*AF$6)*SIGN(BX44),BX44)</f>
        <v>3.9831807681666</v>
      </c>
      <c r="EM44" s="2">
        <f>IF(PM44=0,($C$23/0.4536*IF(ISNA(MY43),'Drive Train'!$F$16,'Drive Train'!$F$17)*4.448*$C$24*$C$21*AG$6)*SIGN(BY44),BY44)</f>
        <v>3.9831807681666</v>
      </c>
      <c r="EN44" s="2">
        <f>IF(PN44=0,($C$23/0.4536*IF(ISNA(MZ43),'Drive Train'!$F$16,'Drive Train'!$F$17)*4.448*$C$24*$C$21*AH$6)*SIGN(BZ44),BZ44)</f>
        <v>3.9831807681666</v>
      </c>
      <c r="EO44" s="2">
        <f>IF(PO44=0,($C$23/0.4536*IF(ISNA(NA43),'Drive Train'!$F$16,'Drive Train'!$F$17)*4.448*$C$24*$C$21*AI$6)*SIGN(CA44),CA44)</f>
        <v>3.9831807681666</v>
      </c>
      <c r="EP44" s="2">
        <f>IF(PP44=0,($C$23/0.4536*IF(ISNA(NB43),'Drive Train'!$F$16,'Drive Train'!$F$17)*4.448*$C$24*$C$21*AJ$6)*SIGN(CB44),CB44)</f>
        <v>3.9831807681666</v>
      </c>
      <c r="EQ44" s="2">
        <f>IF(PQ44=0,($C$23/0.4536*IF(ISNA(NC43),'Drive Train'!$F$16,'Drive Train'!$F$17)*4.448*$C$24*$C$21*AK$6)*SIGN(CC44),CC44)</f>
        <v>3.9831807681666</v>
      </c>
      <c r="ER44" s="2">
        <f>IF(PR44=0,($C$23/0.4536*IF(ISNA(ND43),'Drive Train'!$F$16,'Drive Train'!$F$17)*4.448*$C$24*$C$21*AL$6)*SIGN(CD44),CD44)</f>
        <v>3.9831807681666</v>
      </c>
      <c r="ES44" s="2">
        <f>IF(PS44=0,($C$23/0.4536*IF(ISNA(NE43),'Drive Train'!$F$16,'Drive Train'!$F$17)*4.448*$C$24*$C$21*AM$6)*SIGN(CE44),CE44)</f>
        <v>3.9831807681666</v>
      </c>
      <c r="ET44" s="61">
        <f t="shared" si="304"/>
        <v>1.4400000000000006</v>
      </c>
      <c r="EU44" s="259">
        <f>MAX(MIN(IF(AND(OY43=1,NG44&lt;0),-1,1)*(DC44-$C$15)/($C$14-$C$15)*$C$12*$C$21-$C$33*LO44/AO$6 -  OY43*$C$33/$C$21,DY43/$C$19),MAX(EU$8:EU43)*-1)</f>
        <v>7.8644315390112296E-3</v>
      </c>
      <c r="EV44" s="259">
        <f>MAX(MIN(IF(AND(OZ43=1,NH44&lt;0),-1,1)*(DD44-$C$15)/($C$14-$C$15)*$C$12*$C$21-$C$33*LP44/AP$6 -  OZ43*$C$33/$C$21,DZ43/$C$19),MAX(EV$8:EV43)*-1)</f>
        <v>0.96875758816787005</v>
      </c>
      <c r="EW44" s="259">
        <f>MAX(MIN(IF(AND(PA43=1,NI44&lt;0),-1,1)*(DE44-$C$15)/($C$14-$C$15)*$C$12*$C$21-$C$33*LQ44/AQ$6 -  PA43*$C$33/$C$21,EA43/$C$19),MAX(EW$8:EW43)*-1)</f>
        <v>0.72765967148550437</v>
      </c>
      <c r="EX44" s="259">
        <f>MAX(MIN(IF(AND(PB43=1,NJ44&lt;0),-1,1)*(DF44-$C$15)/($C$14-$C$15)*$C$12*$C$21-$C$33*LR44/AR$6 -  PB43*$C$33/$C$21,EB43/$C$19),MAX(EX$8:EX43)*-1)</f>
        <v>0.46886284149506685</v>
      </c>
      <c r="EY44" s="259">
        <f>MAX(MIN(IF(AND(PC43=1,NK44&lt;0),-1,1)*(DG44-$C$15)/($C$14-$C$15)*$C$12*$C$21-$C$33*LS44/AS$6 -  PC43*$C$33/$C$21,EC43/$C$19),MAX(EY$8:EY43)*-1)</f>
        <v>0.2352346622359362</v>
      </c>
      <c r="EZ44" s="259">
        <f>MAX(MIN(IF(AND(PD43=1,NL44&lt;0),-1,1)*(DH44-$C$15)/($C$14-$C$15)*$C$12*$C$21-$C$33*LT44/AT$6 -  PD43*$C$33/$C$21,ED43/$C$19),MAX(EZ$8:EZ43)*-1)</f>
        <v>8.8269789902760021E-2</v>
      </c>
      <c r="FA44" s="259">
        <f>MAX(MIN(IF(AND(PE43=1,NM44&lt;0),-1,1)*(DI44-$C$15)/($C$14-$C$15)*$C$12*$C$21-$C$33*LU44/AU$6 -  PE43*$C$33/$C$21,EE43/$C$19),MAX(FA$8:FA43)*-1)</f>
        <v>2.532551606888539E-2</v>
      </c>
      <c r="FB44" s="259">
        <f>MAX(MIN(IF(AND(PF43=1,NN44&lt;0),-1,1)*(DJ44-$C$15)/($C$14-$C$15)*$C$12*$C$21-$C$33*LV44/AV$6 -  PF43*$C$33/$C$21,EF43/$C$19),MAX(FB$8:FB43)*-1)</f>
        <v>5.5740298747660177E-3</v>
      </c>
      <c r="FC44" s="259">
        <f>MAX(MIN(IF(AND(PG43=1,NO44&lt;0),-1,1)*(DK44-$C$15)/($C$14-$C$15)*$C$12*$C$21-$C$33*LW44/AW$6 -  PG43*$C$33/$C$21,EG43/$C$19),MAX(FC$8:FC43)*-1)</f>
        <v>9.7218335150045521E-4</v>
      </c>
      <c r="FD44" s="259">
        <f>MAX(MIN(IF(AND(PH43=1,NP44&lt;0),-1,1)*(DL44-$C$15)/($C$14-$C$15)*$C$12*$C$21-$C$33*LX44/AX$6 -  PH43*$C$33/$C$21,EH43/$C$19),MAX(FD$8:FD43)*-1)</f>
        <v>1.2854134391271366E-4</v>
      </c>
      <c r="FE44" s="259">
        <f>MAX(MIN(IF(AND(PI43=1,NQ44&lt;0),-1,1)*(DM44-$C$15)/($C$14-$C$15)*$C$12*$C$21-$C$33*LY44/AY$6 -  PI43*$C$33/$C$21,EI43/$C$19),MAX(FE$8:FE43)*-1)</f>
        <v>1.249149673654415E-5</v>
      </c>
      <c r="FF44" s="259">
        <f>MAX(MIN(IF(AND(PJ43=1,NR44&lt;0),-1,1)*(DN44-$C$15)/($C$14-$C$15)*$C$12*$C$21-$C$33*LZ44/AZ$6 -  PJ43*$C$33/$C$21,EJ43/$C$19),MAX(FF$8:FF43)*-1)</f>
        <v>0.16559764423035583</v>
      </c>
      <c r="FG44" s="259">
        <f>MAX(MIN(IF(AND(PK43=1,NS44&lt;0),-1,1)*(DO44-$C$15)/($C$14-$C$15)*$C$12*$C$21-$C$33*MA44/BA$6 -  PK43*$C$33/$C$21,EK43/$C$19),MAX(FG$8:FG43)*-1)</f>
        <v>0.10245596252490868</v>
      </c>
      <c r="FH44" s="259">
        <f>MAX(MIN(IF(AND(PL43=1,NT44&lt;0),-1,1)*(DP44-$C$15)/($C$14-$C$15)*$C$12*$C$21-$C$33*MB44/BB$6 -  PL43*$C$33/$C$21,EL43/$C$19),MAX(FH$8:FH43)*-1)</f>
        <v>3.7322663866260264E-2</v>
      </c>
      <c r="FI44" s="259">
        <f>MAX(MIN(IF(AND(PM43=1,NU44&lt;0),-1,1)*(DQ44-$C$15)/($C$14-$C$15)*$C$12*$C$21-$C$33*MC44/BC$6 -  PM43*$C$33/$C$21,EM43/$C$19),MAX(FI$8:FI43)*-1)</f>
        <v>2.0441520709272687E-2</v>
      </c>
      <c r="FJ44" s="259">
        <f>MAX(MIN(IF(AND(PN43=1,NV44&lt;0),-1,1)*(DR44-$C$15)/($C$14-$C$15)*$C$12*$C$21-$C$33*MD44/BD$6 -  PN43*$C$33/$C$21,EN43/$C$19),MAX(FJ$8:FJ43)*-1)</f>
        <v>1.4034712571112273E-2</v>
      </c>
      <c r="FK44" s="259">
        <f>MAX(MIN(IF(AND(PO43=1,NW44&lt;0),-1,1)*(DS44-$C$15)/($C$14-$C$15)*$C$12*$C$21-$C$33*ME44/BE$6 -  PO43*$C$33/$C$21,EO43/$C$19),MAX(FK$8:FK43)*-1)</f>
        <v>1.1001873519674965E-2</v>
      </c>
      <c r="FL44" s="259">
        <f>MAX(MIN(IF(AND(PP43=1,NX44&lt;0),-1,1)*(DT44-$C$15)/($C$14-$C$15)*$C$12*$C$21-$C$33*MF44/BF$6 -  PP43*$C$33/$C$21,EP43/$C$19),MAX(FL$8:FL43)*-1)</f>
        <v>9.4055008873216162E-3</v>
      </c>
      <c r="FM44" s="259">
        <f>MAX(MIN(IF(AND(PQ43=1,NY44&lt;0),-1,1)*(DU44-$C$15)/($C$14-$C$15)*$C$12*$C$21-$C$33*MG44/BG$6 -  PQ43*$C$33/$C$21,EQ43/$C$19),MAX(FM$8:FM43)*-1)</f>
        <v>8.4869557630521952E-3</v>
      </c>
      <c r="FN44" s="259">
        <f>MAX(MIN(IF(AND(PR43=1,NZ44&lt;0),-1,1)*(DV44-$C$15)/($C$14-$C$15)*$C$12*$C$21-$C$33*MH44/BH$6 -  PR43*$C$33/$C$21,ER43/$C$19),MAX(FN$8:FN43)*-1)</f>
        <v>7.975252722099313E-3</v>
      </c>
      <c r="FO44" s="259">
        <f>MAX(MIN(IF(AND(PS43=1,OA44&lt;0),-1,1)*(DW44-$C$15)/($C$14-$C$15)*$C$12*$C$21-$C$33*MI44/BI$6 -  PS43*$C$33/$C$21,ES43/$C$19),MAX(FO$8:FO43)*-1)</f>
        <v>7.8617680511848809E-3</v>
      </c>
      <c r="FP44" s="61">
        <f t="shared" si="118"/>
        <v>1.4400000000000006</v>
      </c>
      <c r="FQ44" s="260">
        <f>IF(AND(KS44=1,OY44=1),0,MIN((ABS(($C$14-$C$15)*EU44/$C$12/$C$21)+$C$15)/$C$21,DC44))</f>
        <v>3.6626097000330624</v>
      </c>
      <c r="FR44" s="260">
        <f>IF(AND(KT44=1,OZ44=1),0,MIN((ABS(($C$14-$C$15)*EV44/$C$12/$C$21)+$C$15)/$C$21,DD44))</f>
        <v>65.4381674655328</v>
      </c>
      <c r="FS44" s="260">
        <f>IF(AND(KU44=1,PA44=1),0,MIN((ABS(($C$14-$C$15)*EW44/$C$12/$C$21)+$C$15)/$C$21,DE44))</f>
        <v>53.087268439465063</v>
      </c>
      <c r="FT44" s="260">
        <f>IF(AND(KV44=1,PB44=1),0,MIN((ABS(($C$14-$C$15)*EX44/$C$12/$C$21)+$C$15)/$C$21,DF44))</f>
        <v>35.317013379046763</v>
      </c>
      <c r="FU44" s="260">
        <f>IF(AND(KW44=1,PC44=1),0,MIN((ABS(($C$14-$C$15)*EY44/$C$12/$C$21)+$C$15)/$C$21,DG44))</f>
        <v>19.274960874426505</v>
      </c>
      <c r="FV44" s="260">
        <f>IF(AND(KX44=1,PD44=1),0,MIN((ABS(($C$14-$C$15)*EZ44/$C$12/$C$21)+$C$15)/$C$21,DH44))</f>
        <v>9.1836345379375643</v>
      </c>
      <c r="FW44" s="260">
        <f>IF(AND(KY44=1,PE44=1),0,MIN((ABS(($C$14-$C$15)*FA44/$C$12/$C$21)+$C$15)/$C$21,DI44))</f>
        <v>4.8615730943638704</v>
      </c>
      <c r="FX44" s="260">
        <f>IF(AND(KZ44=1,PF44=1),0,MIN((ABS(($C$14-$C$15)*FB44/$C$12/$C$21)+$C$15)/$C$21,DJ44))</f>
        <v>3.5053395288105329</v>
      </c>
      <c r="FY44" s="260">
        <f>IF(AND(LA44=1,PG44=1),0,MIN((ABS(($C$14-$C$15)*FC44/$C$12/$C$21)+$C$15)/$C$21,DK44))</f>
        <v>3.1893542577763014</v>
      </c>
      <c r="FZ44" s="260">
        <f>IF(AND(LB44=1,PH44=1),0,MIN((ABS(($C$14-$C$15)*FD44/$C$12/$C$21)+$C$15)/$C$21,DL44))</f>
        <v>3.1314256747443094</v>
      </c>
      <c r="GA44" s="260">
        <f>IF(AND(LC44=1,PI44=1),0,MIN((ABS(($C$14-$C$15)*FE44/$C$12/$C$21)+$C$15)/$C$21,DM44))</f>
        <v>3.1234571251136227</v>
      </c>
      <c r="GB44" s="260">
        <f>IF(AND(LD44=1,PJ44=1),0,MIN((ABS(($C$14-$C$15)*FF44/$C$12/$C$21)+$C$15)/$C$21,DN44))</f>
        <v>14.493342909276667</v>
      </c>
      <c r="GC44" s="260">
        <f>IF(AND(LE44=1,PK44=1),0,MIN((ABS(($C$14-$C$15)*FG44/$C$12/$C$21)+$C$15)/$C$21,DO44))</f>
        <v>10.157726476529005</v>
      </c>
      <c r="GD44" s="260">
        <f>IF(AND(LF44=1,PL44=1),0,MIN((ABS(($C$14-$C$15)*FH44/$C$12/$C$21)+$C$15)/$C$21,DP44))</f>
        <v>5.6853558909489932</v>
      </c>
      <c r="GE44" s="260">
        <f>IF(AND(LG44=1,PM44=1),0,MIN((ABS(($C$14-$C$15)*FI44/$C$12/$C$21)+$C$15)/$C$21,DQ44))</f>
        <v>4.5262141053939358</v>
      </c>
      <c r="GF44" s="260">
        <f>IF(AND(LH44=1,PN44=1),0,MIN((ABS(($C$14-$C$15)*FJ44/$C$12/$C$21)+$C$15)/$C$21,DR44))</f>
        <v>4.0862913492207591</v>
      </c>
      <c r="GG44" s="260">
        <f>IF(AND(LI44=1,PO44=1),0,MIN((ABS(($C$14-$C$15)*FK44/$C$12/$C$21)+$C$15)/$C$21,DS44))</f>
        <v>3.8780417987790887</v>
      </c>
      <c r="GH44" s="260">
        <f>IF(AND(LJ44=1,PP44=1),0,MIN((ABS(($C$14-$C$15)*FL44/$C$12/$C$21)+$C$15)/$C$21,DT44))</f>
        <v>3.768427052534173</v>
      </c>
      <c r="GI44" s="260">
        <f>IF(AND(LK44=1,PQ44=1),0,MIN((ABS(($C$14-$C$15)*FM44/$C$12/$C$21)+$C$15)/$C$21,DU44))</f>
        <v>3.705355255467051</v>
      </c>
      <c r="GJ44" s="260">
        <f>IF(AND(LL44=1,PR44=1),0,MIN((ABS(($C$14-$C$15)*FN44/$C$12/$C$21)+$C$15)/$C$21,DV44))</f>
        <v>3.6702192240355211</v>
      </c>
      <c r="GK44" s="260">
        <f>IF(AND(LM44=1,PS44=1),0,MIN((ABS(($C$14-$C$15)*FO44/$C$12/$C$21)+$C$15)/$C$21,DW44))</f>
        <v>3.6624268119427166</v>
      </c>
      <c r="GL44" s="61">
        <f t="shared" si="119"/>
        <v>1.4400000000000006</v>
      </c>
      <c r="GM44" s="57">
        <f>IF(AND(KS43=1,OY43=1),0,EU44*$C$19/S$6/$C$24/$C$23*3.39*$C$21)</f>
        <v>0.20354650363073107</v>
      </c>
      <c r="GN44" s="57">
        <f>IF(AND(KT43=1,OZ43=1),0,EV44*$C$19/T$6/$C$24/$C$23*3.39*$C$21)</f>
        <v>7.0205228831311537</v>
      </c>
      <c r="GO44" s="57">
        <f>IF(AND(KU43=1,PA43=1),0,EW44*$C$19/U$6/$C$24/$C$23*3.39*$C$21)</f>
        <v>7.6169918487430568</v>
      </c>
      <c r="GP44" s="57">
        <f>IF(AND(KV43=1,PB43=1),0,EX44*$C$19/V$6/$C$24/$C$23*3.39*$C$21)</f>
        <v>6.4181013238537554</v>
      </c>
      <c r="GQ44" s="57">
        <f>IF(AND(KW43=1,PC43=1),0,EY44*$C$19/W$6/$C$24/$C$23*3.39*$C$21)</f>
        <v>3.9777038291537012</v>
      </c>
      <c r="GR44" s="57">
        <f>IF(AND(KX43=1,PD43=1),0,EZ44*$C$19/X$6/$C$24/$C$23*3.39*$C$21)</f>
        <v>1.7769038734375591</v>
      </c>
      <c r="GS44" s="57">
        <f>IF(AND(KY43=1,PE43=1),0,FA44*$C$19/Y$6/$C$24/$C$23*3.39*$C$21)</f>
        <v>0.59138204444635933</v>
      </c>
      <c r="GT44" s="57">
        <f>IF(AND(KZ43=1,PF43=1),0,FB44*$C$19/Z$6/$C$24/$C$23*3.39*$C$21)</f>
        <v>0.14811364315664594</v>
      </c>
      <c r="GU44" s="57">
        <f>IF(AND(LA43=1,PG43=1),0,FC44*$C$19/AA$6/$C$24/$C$23*3.39*$C$21)</f>
        <v>2.8964213237802287E-2</v>
      </c>
      <c r="GV44" s="57">
        <f>IF(AND(LB43=1,PH43=1),0,FD44*$C$19/AB$6/$C$24/$C$23*3.39*$C$21)</f>
        <v>4.243639912602703E-3</v>
      </c>
      <c r="GW44" s="57">
        <f>IF(AND(LC43=1,PI43=1),0,FE44*$C$19/AC$6/$C$24/$C$23*3.39*$C$21)</f>
        <v>4.5262529942769288E-4</v>
      </c>
      <c r="GX44" s="57">
        <f>IF(AND(LD43=1,PJ43=1),0,FF44*$C$19/AD$6/$C$24/$C$23*3.39*$C$21)</f>
        <v>4.2859832049364472</v>
      </c>
      <c r="GY44" s="57">
        <f>IF(AND(LE43=1,PK43=1),0,FG44*$C$19/AE$6/$C$24/$C$23*3.39*$C$21)</f>
        <v>2.6517559272552771</v>
      </c>
      <c r="GZ44" s="57">
        <f>IF(AND(LF43=1,PL43=1),0,FH44*$C$19/AF$6/$C$24/$C$23*3.39*$C$21)</f>
        <v>0.96598180027102543</v>
      </c>
      <c r="HA44" s="57">
        <f>IF(AND(LG43=1,PM43=1),0,FI44*$C$19/AG$6/$C$24/$C$23*3.39*$C$21)</f>
        <v>0.52906558454074371</v>
      </c>
      <c r="HB44" s="57">
        <f>IF(AND(LH43=1,PN43=1),0,FJ44*$C$19/AH$6/$C$24/$C$23*3.39*$C$21)</f>
        <v>0.3632451575351035</v>
      </c>
      <c r="HC44" s="57">
        <f>IF(AND(LI43=1,PO43=1),0,FK44*$C$19/AI$6/$C$24/$C$23*3.39*$C$21)</f>
        <v>0.28474949234524277</v>
      </c>
      <c r="HD44" s="57">
        <f>IF(AND(LJ43=1,PP43=1),0,FL44*$C$19/AJ$6/$C$24/$C$23*3.39*$C$21)</f>
        <v>0.24343232069774645</v>
      </c>
      <c r="HE44" s="57">
        <f>IF(AND(LK43=1,PQ43=1),0,FM44*$C$19/AK$6/$C$24/$C$23*3.39*$C$21)</f>
        <v>0.21965861912190404</v>
      </c>
      <c r="HF44" s="57">
        <f>IF(AND(LL43=1,PR43=1),0,FN44*$C$19/AL$6/$C$24/$C$23*3.39*$C$21)</f>
        <v>0.20641476743770884</v>
      </c>
      <c r="HG44" s="57">
        <f>IF(AND(LM43=1,PS43=1),0,FO44*$C$19/AM$6/$C$24/$C$23*3.39*$C$21)</f>
        <v>0.20347756748044135</v>
      </c>
      <c r="HH44" s="61">
        <f t="shared" si="120"/>
        <v>1.4400000000000006</v>
      </c>
      <c r="HI44" s="57">
        <f t="shared" si="121"/>
        <v>0.20354650363073107</v>
      </c>
      <c r="HJ44" s="57">
        <f t="shared" si="122"/>
        <v>7.0205228831311537</v>
      </c>
      <c r="HK44" s="57">
        <f t="shared" si="123"/>
        <v>7.6169918487430568</v>
      </c>
      <c r="HL44" s="57">
        <f t="shared" si="124"/>
        <v>6.4181013238537554</v>
      </c>
      <c r="HM44" s="57">
        <f t="shared" si="125"/>
        <v>3.9777038291537012</v>
      </c>
      <c r="HN44" s="57">
        <f t="shared" si="126"/>
        <v>1.7769038734375591</v>
      </c>
      <c r="HO44" s="57">
        <f t="shared" si="127"/>
        <v>0.59138204444635933</v>
      </c>
      <c r="HP44" s="57">
        <f t="shared" si="128"/>
        <v>0.14811364315664594</v>
      </c>
      <c r="HQ44" s="57">
        <f t="shared" si="129"/>
        <v>2.8964213237802287E-2</v>
      </c>
      <c r="HR44" s="57">
        <f t="shared" si="130"/>
        <v>4.243639912602703E-3</v>
      </c>
      <c r="HS44" s="57">
        <f t="shared" si="131"/>
        <v>4.5262529942769288E-4</v>
      </c>
      <c r="HT44" s="57">
        <f t="shared" si="132"/>
        <v>4.2859832049364472</v>
      </c>
      <c r="HU44" s="57">
        <f t="shared" si="133"/>
        <v>2.6517559272552771</v>
      </c>
      <c r="HV44" s="57">
        <f t="shared" si="134"/>
        <v>0.96598180027102543</v>
      </c>
      <c r="HW44" s="57">
        <f t="shared" si="135"/>
        <v>0.52906558454074371</v>
      </c>
      <c r="HX44" s="57">
        <f t="shared" si="136"/>
        <v>0.3632451575351035</v>
      </c>
      <c r="HY44" s="57">
        <f t="shared" si="137"/>
        <v>0.28474949234524277</v>
      </c>
      <c r="HZ44" s="57">
        <f t="shared" si="138"/>
        <v>0.24343232069774645</v>
      </c>
      <c r="IA44" s="57">
        <f t="shared" si="139"/>
        <v>0.21965861912190404</v>
      </c>
      <c r="IB44" s="57">
        <f t="shared" si="140"/>
        <v>0.20641476743770884</v>
      </c>
      <c r="IC44" s="57">
        <f t="shared" si="141"/>
        <v>0.20347756748044135</v>
      </c>
      <c r="ID44" s="61">
        <f t="shared" si="142"/>
        <v>1.4400000000000006</v>
      </c>
      <c r="IE44" s="57">
        <f t="shared" si="143"/>
        <v>11.963800518100161</v>
      </c>
      <c r="IF44" s="57">
        <f t="shared" si="144"/>
        <v>7.7491982187942616</v>
      </c>
      <c r="IG44" s="57">
        <f t="shared" si="145"/>
        <v>8.5575047942469631</v>
      </c>
      <c r="IH44" s="57">
        <f t="shared" si="146"/>
        <v>9.7453323671424137</v>
      </c>
      <c r="II44" s="57">
        <f t="shared" si="147"/>
        <v>10.840390214436043</v>
      </c>
      <c r="IJ44" s="57">
        <f t="shared" si="148"/>
        <v>11.553134514948882</v>
      </c>
      <c r="IK44" s="57">
        <f t="shared" si="149"/>
        <v>11.871558809822904</v>
      </c>
      <c r="IL44" s="57">
        <f t="shared" si="150"/>
        <v>11.976239559001618</v>
      </c>
      <c r="IM44" s="57">
        <f t="shared" si="151"/>
        <v>12.001876989141806</v>
      </c>
      <c r="IN44" s="57">
        <f t="shared" si="152"/>
        <v>12.006848978102969</v>
      </c>
      <c r="IO44" s="57">
        <f t="shared" si="153"/>
        <v>12.007578223898761</v>
      </c>
      <c r="IP44" s="57">
        <f t="shared" si="154"/>
        <v>11.216608146097762</v>
      </c>
      <c r="IQ44" s="57">
        <f t="shared" si="155"/>
        <v>11.444672658703707</v>
      </c>
      <c r="IR44" s="57">
        <f t="shared" si="156"/>
        <v>11.800501963056918</v>
      </c>
      <c r="IS44" s="57">
        <f t="shared" si="157"/>
        <v>11.893890183955945</v>
      </c>
      <c r="IT44" s="57">
        <f t="shared" si="158"/>
        <v>11.929466692031809</v>
      </c>
      <c r="IU44" s="57">
        <f t="shared" si="159"/>
        <v>11.946333851900411</v>
      </c>
      <c r="IV44" s="57">
        <f t="shared" si="160"/>
        <v>11.955218862886737</v>
      </c>
      <c r="IW44" s="57">
        <f t="shared" si="161"/>
        <v>11.960333379917051</v>
      </c>
      <c r="IX44" s="57">
        <f t="shared" si="162"/>
        <v>11.963183249074898</v>
      </c>
      <c r="IY44" s="57">
        <f t="shared" si="163"/>
        <v>11.963815353886991</v>
      </c>
      <c r="IZ44" s="61">
        <f t="shared" si="164"/>
        <v>1.4400000000000006</v>
      </c>
      <c r="JA44" s="260" t="e">
        <f t="shared" si="240"/>
        <v>#N/A</v>
      </c>
      <c r="JB44" s="260" t="e">
        <f t="shared" si="241"/>
        <v>#N/A</v>
      </c>
      <c r="JC44" s="260" t="e">
        <f t="shared" si="242"/>
        <v>#N/A</v>
      </c>
      <c r="JD44" s="260" t="e">
        <f t="shared" si="243"/>
        <v>#N/A</v>
      </c>
      <c r="JE44" s="260" t="e">
        <f t="shared" si="244"/>
        <v>#N/A</v>
      </c>
      <c r="JF44" s="260" t="e">
        <f t="shared" si="245"/>
        <v>#N/A</v>
      </c>
      <c r="JG44" s="260" t="e">
        <f t="shared" si="246"/>
        <v>#N/A</v>
      </c>
      <c r="JH44" s="260" t="e">
        <f t="shared" si="247"/>
        <v>#N/A</v>
      </c>
      <c r="JI44" s="260" t="e">
        <f t="shared" si="248"/>
        <v>#N/A</v>
      </c>
      <c r="JJ44" s="260" t="e">
        <f t="shared" si="249"/>
        <v>#N/A</v>
      </c>
      <c r="JK44" s="260" t="e">
        <f t="shared" si="250"/>
        <v>#N/A</v>
      </c>
      <c r="JL44" s="260" t="e">
        <f t="shared" si="251"/>
        <v>#N/A</v>
      </c>
      <c r="JM44" s="260" t="e">
        <f t="shared" si="252"/>
        <v>#N/A</v>
      </c>
      <c r="JN44" s="260" t="e">
        <f t="shared" si="253"/>
        <v>#N/A</v>
      </c>
      <c r="JO44" s="260" t="e">
        <f t="shared" si="254"/>
        <v>#N/A</v>
      </c>
      <c r="JP44" s="260" t="e">
        <f t="shared" si="255"/>
        <v>#N/A</v>
      </c>
      <c r="JQ44" s="260" t="e">
        <f t="shared" si="256"/>
        <v>#N/A</v>
      </c>
      <c r="JR44" s="260" t="e">
        <f t="shared" si="257"/>
        <v>#N/A</v>
      </c>
      <c r="JS44" s="260" t="e">
        <f t="shared" si="258"/>
        <v>#N/A</v>
      </c>
      <c r="JT44" s="260" t="e">
        <f t="shared" si="259"/>
        <v>#N/A</v>
      </c>
      <c r="JU44" s="260" t="e">
        <f t="shared" si="260"/>
        <v>#N/A</v>
      </c>
      <c r="JV44" s="61">
        <f t="shared" si="166"/>
        <v>1.4400000000000006</v>
      </c>
      <c r="JW44" s="46">
        <f>IF(AND(KS44=0,HI44&lt;=$C$40),1,0)</f>
        <v>0</v>
      </c>
      <c r="JX44" s="46">
        <f>IF(AND(KT44=0,HJ44&lt;=$C$40),1,0)</f>
        <v>0</v>
      </c>
      <c r="JY44" s="46">
        <f>IF(AND(KU44=0,HK44&lt;=$C$40),1,0)</f>
        <v>0</v>
      </c>
      <c r="JZ44" s="46">
        <f>IF(AND(KV44=0,HL44&lt;=$C$40),1,0)</f>
        <v>0</v>
      </c>
      <c r="KA44" s="46">
        <f>IF(AND(KW44=0,HM44&lt;=$C$40),1,0)</f>
        <v>0</v>
      </c>
      <c r="KB44" s="46">
        <f>IF(AND(KX44=0,HN44&lt;=$C$40),1,0)</f>
        <v>0</v>
      </c>
      <c r="KC44" s="46">
        <f>IF(AND(KY44=0,HO44&lt;=$C$40),1,0)</f>
        <v>0</v>
      </c>
      <c r="KD44" s="46">
        <f>IF(AND(KZ44=0,HP44&lt;=$C$40),1,0)</f>
        <v>1</v>
      </c>
      <c r="KE44" s="46">
        <f>IF(AND(LA44=0,HQ44&lt;=$C$40),1,0)</f>
        <v>1</v>
      </c>
      <c r="KF44" s="46">
        <f>IF(AND(LB44=0,HR44&lt;=$C$40),1,0)</f>
        <v>1</v>
      </c>
      <c r="KG44" s="46">
        <f>IF(AND(LC44=0,HS44&lt;=$C$40),1,0)</f>
        <v>1</v>
      </c>
      <c r="KH44" s="46">
        <f>IF(AND(LD44=0,HT44&lt;=$C$40),1,0)</f>
        <v>0</v>
      </c>
      <c r="KI44" s="46">
        <f>IF(AND(LE44=0,HU44&lt;=$C$40),1,0)</f>
        <v>0</v>
      </c>
      <c r="KJ44" s="46">
        <f>IF(AND(LF44=0,HV44&lt;=$C$40),1,0)</f>
        <v>0</v>
      </c>
      <c r="KK44" s="46">
        <f>IF(AND(LG44=0,HW44&lt;=$C$40),1,0)</f>
        <v>0</v>
      </c>
      <c r="KL44" s="46">
        <f>IF(AND(LH44=0,HX44&lt;=$C$40),1,0)</f>
        <v>0</v>
      </c>
      <c r="KM44" s="46">
        <f>IF(AND(LI44=0,HY44&lt;=$C$40),1,0)</f>
        <v>0</v>
      </c>
      <c r="KN44" s="46">
        <f>IF(AND(LJ44=0,HZ44&lt;=$C$40),1,0)</f>
        <v>0</v>
      </c>
      <c r="KO44" s="46">
        <f>IF(AND(LK44=0,IA44&lt;=$C$40),1,0)</f>
        <v>0</v>
      </c>
      <c r="KP44" s="46">
        <f>IF(AND(LL44=0,IB44&lt;=$C$40),1,0)</f>
        <v>0</v>
      </c>
      <c r="KQ44" s="46">
        <f>IF(AND(LM44=0,IC44&lt;=$C$40),1,0)</f>
        <v>0</v>
      </c>
      <c r="KR44" s="61">
        <f t="shared" si="167"/>
        <v>1.4400000000000006</v>
      </c>
      <c r="KS44" s="1">
        <f>IF(OR(KS43=1,AND(OY44=1,LO44&lt;=$C$41)),1,0)</f>
        <v>0</v>
      </c>
      <c r="KT44" s="1">
        <f>IF(OR(KT43=1,AND(OZ44=1,LP44&lt;=$C$41)),1,0)</f>
        <v>0</v>
      </c>
      <c r="KU44" s="1">
        <f>IF(OR(KU43=1,AND(PA44=1,LQ44&lt;=$C$41)),1,0)</f>
        <v>0</v>
      </c>
      <c r="KV44" s="1">
        <f>IF(OR(KV43=1,AND(PB44=1,LR44&lt;=$C$41)),1,0)</f>
        <v>0</v>
      </c>
      <c r="KW44" s="1">
        <f>IF(OR(KW43=1,AND(PC44=1,LS44&lt;=$C$41)),1,0)</f>
        <v>0</v>
      </c>
      <c r="KX44" s="1">
        <f>IF(OR(KX43=1,AND(PD44=1,LT44&lt;=$C$41)),1,0)</f>
        <v>0</v>
      </c>
      <c r="KY44" s="1">
        <f>IF(OR(KY43=1,AND(PE44=1,LU44&lt;=$C$41)),1,0)</f>
        <v>0</v>
      </c>
      <c r="KZ44" s="1">
        <f>IF(OR(KZ43=1,AND(PF44=1,LV44&lt;=$C$41)),1,0)</f>
        <v>0</v>
      </c>
      <c r="LA44" s="1">
        <f>IF(OR(LA43=1,AND(PG44=1,LW44&lt;=$C$41)),1,0)</f>
        <v>0</v>
      </c>
      <c r="LB44" s="1">
        <f>IF(OR(LB43=1,AND(PH44=1,LX44&lt;=$C$41)),1,0)</f>
        <v>0</v>
      </c>
      <c r="LC44" s="1">
        <f>IF(OR(LC43=1,AND(PI44=1,LY44&lt;=$C$41)),1,0)</f>
        <v>0</v>
      </c>
      <c r="LD44" s="1">
        <f>IF(OR(LD43=1,AND(PJ44=1,LZ44&lt;=$C$41)),1,0)</f>
        <v>0</v>
      </c>
      <c r="LE44" s="1">
        <f>IF(OR(LE43=1,AND(PK44=1,MA44&lt;=$C$41)),1,0)</f>
        <v>0</v>
      </c>
      <c r="LF44" s="1">
        <f>IF(OR(LF43=1,AND(PL44=1,MB44&lt;=$C$41)),1,0)</f>
        <v>0</v>
      </c>
      <c r="LG44" s="1">
        <f>IF(OR(LG43=1,AND(PM44=1,MC44&lt;=$C$41)),1,0)</f>
        <v>0</v>
      </c>
      <c r="LH44" s="1">
        <f>IF(OR(LH43=1,AND(PN44=1,MD44&lt;=$C$41)),1,0)</f>
        <v>0</v>
      </c>
      <c r="LI44" s="1">
        <f>IF(OR(LI43=1,AND(PO44=1,ME44&lt;=$C$41)),1,0)</f>
        <v>0</v>
      </c>
      <c r="LJ44" s="1">
        <f>IF(OR(LJ43=1,AND(PP44=1,MF44&lt;=$C$41)),1,0)</f>
        <v>0</v>
      </c>
      <c r="LK44" s="1">
        <f>IF(OR(LK43=1,AND(PQ44=1,MG44&lt;=$C$41)),1,0)</f>
        <v>0</v>
      </c>
      <c r="LL44" s="1">
        <f>IF(OR(LL43=1,AND(PR44=1,MH44&lt;=$C$41)),1,0)</f>
        <v>0</v>
      </c>
      <c r="LM44" s="1">
        <f>IF(OR(LM43=1,AND(PS44=1,MI44&lt;=$C$41)),1,0)</f>
        <v>0</v>
      </c>
      <c r="LN44" s="61">
        <f t="shared" si="168"/>
        <v>1.4400000000000006</v>
      </c>
      <c r="LO44" s="57">
        <f t="shared" si="169"/>
        <v>11.753883920208793</v>
      </c>
      <c r="LP44" s="57">
        <f t="shared" si="170"/>
        <v>11.161250292943874</v>
      </c>
      <c r="LQ44" s="57">
        <f t="shared" si="171"/>
        <v>14.239132354664985</v>
      </c>
      <c r="LR44" s="57">
        <f t="shared" si="172"/>
        <v>15.708319596073414</v>
      </c>
      <c r="LS44" s="57">
        <f t="shared" si="173"/>
        <v>15.61063451596678</v>
      </c>
      <c r="LT44" s="57">
        <f t="shared" si="174"/>
        <v>14.441008653192965</v>
      </c>
      <c r="LU44" s="57">
        <f t="shared" si="175"/>
        <v>12.904587522828713</v>
      </c>
      <c r="LV44" s="57">
        <f t="shared" si="176"/>
        <v>11.462712610478123</v>
      </c>
      <c r="LW44" s="57">
        <f t="shared" si="177"/>
        <v>10.248809764840138</v>
      </c>
      <c r="LX44" s="57">
        <f t="shared" si="178"/>
        <v>9.2531295888153426</v>
      </c>
      <c r="LY44" s="57">
        <f t="shared" si="179"/>
        <v>8.4311597269853493</v>
      </c>
      <c r="LZ44" s="57">
        <f t="shared" si="180"/>
        <v>9.2898633207005012</v>
      </c>
      <c r="MA44" s="57">
        <f t="shared" si="181"/>
        <v>11.130052253310163</v>
      </c>
      <c r="MB44" s="57">
        <f t="shared" si="182"/>
        <v>11.564527987424825</v>
      </c>
      <c r="MC44" s="57">
        <f t="shared" si="183"/>
        <v>11.673571251765914</v>
      </c>
      <c r="MD44" s="57">
        <f t="shared" si="184"/>
        <v>11.714581241762291</v>
      </c>
      <c r="ME44" s="57">
        <f t="shared" si="185"/>
        <v>11.733923079288497</v>
      </c>
      <c r="MF44" s="57">
        <f t="shared" si="186"/>
        <v>11.744085528127849</v>
      </c>
      <c r="MG44" s="57">
        <f t="shared" si="187"/>
        <v>11.749927218860309</v>
      </c>
      <c r="MH44" s="57">
        <f t="shared" si="188"/>
        <v>11.753179692488715</v>
      </c>
      <c r="MI44" s="57">
        <f t="shared" si="189"/>
        <v>11.753900844941812</v>
      </c>
      <c r="MJ44" s="61">
        <f t="shared" si="190"/>
        <v>1.4400000000000006</v>
      </c>
      <c r="MK44" s="57" t="e">
        <f>IF(AND(ABS(CG44)&gt;0,EU44*$C$19&gt;=DY43,NG44&lt;&gt;0),3,NA())</f>
        <v>#N/A</v>
      </c>
      <c r="ML44" s="57" t="e">
        <f t="shared" si="261"/>
        <v>#N/A</v>
      </c>
      <c r="MM44" s="57" t="e">
        <f t="shared" si="262"/>
        <v>#N/A</v>
      </c>
      <c r="MN44" s="57" t="e">
        <f t="shared" si="263"/>
        <v>#N/A</v>
      </c>
      <c r="MO44" s="57" t="e">
        <f t="shared" si="264"/>
        <v>#N/A</v>
      </c>
      <c r="MP44" s="57" t="e">
        <f t="shared" si="265"/>
        <v>#N/A</v>
      </c>
      <c r="MQ44" s="57" t="e">
        <f t="shared" si="266"/>
        <v>#N/A</v>
      </c>
      <c r="MR44" s="57" t="e">
        <f t="shared" si="267"/>
        <v>#N/A</v>
      </c>
      <c r="MS44" s="57" t="e">
        <f t="shared" si="268"/>
        <v>#N/A</v>
      </c>
      <c r="MT44" s="57" t="e">
        <f t="shared" si="269"/>
        <v>#N/A</v>
      </c>
      <c r="MU44" s="57" t="e">
        <f t="shared" si="270"/>
        <v>#N/A</v>
      </c>
      <c r="MV44" s="57" t="e">
        <f t="shared" si="271"/>
        <v>#N/A</v>
      </c>
      <c r="MW44" s="57" t="e">
        <f t="shared" si="272"/>
        <v>#N/A</v>
      </c>
      <c r="MX44" s="57" t="e">
        <f t="shared" si="273"/>
        <v>#N/A</v>
      </c>
      <c r="MY44" s="57" t="e">
        <f t="shared" si="274"/>
        <v>#N/A</v>
      </c>
      <c r="MZ44" s="57" t="e">
        <f t="shared" si="275"/>
        <v>#N/A</v>
      </c>
      <c r="NA44" s="57" t="e">
        <f t="shared" si="276"/>
        <v>#N/A</v>
      </c>
      <c r="NB44" s="57" t="e">
        <f t="shared" si="277"/>
        <v>#N/A</v>
      </c>
      <c r="NC44" s="57" t="e">
        <f t="shared" si="278"/>
        <v>#N/A</v>
      </c>
      <c r="ND44" s="57" t="e">
        <f t="shared" si="279"/>
        <v>#N/A</v>
      </c>
      <c r="NE44" s="57" t="e">
        <f t="shared" si="280"/>
        <v>#N/A</v>
      </c>
      <c r="NF44" s="61">
        <f t="shared" si="211"/>
        <v>1.4400000000000006</v>
      </c>
      <c r="NG44" s="260">
        <f>IF(OY43=0,MIN('Drive Train'!$F$35-FQ43*$C$19*'Drive Train'!$F$39,NG43+$C$39)-$C$7,IF(LO43-1&lt;=0,0,IF($C$37=Motors!$C$29,MAX(MAX(NG$8:NG43)*-1,NG43-$C$39),MAX(0,MAX(NG$8:NG43)*-1,NG43-$C$39))))</f>
        <v>11.963800518100161</v>
      </c>
      <c r="NH44" s="260">
        <f>IF(OZ43=0,MIN('Drive Train'!$F$35-FR43*$C$19*'Drive Train'!$F$39,NH43+$C$39)-$C$7,IF(LP43-1&lt;=0,0,IF($C$37=Motors!$C$29,MAX(MAX(NH$8:NH43)*-1,NH43-$C$39),MAX(0,MAX(NH$8:NH43)*-1,NH43-$C$39))))</f>
        <v>7.7491982187942616</v>
      </c>
      <c r="NI44" s="260">
        <f>IF(PA43=0,MIN('Drive Train'!$F$35-FS43*$C$19*'Drive Train'!$F$39,NI43+$C$39)-$C$7,IF(LQ43-1&lt;=0,0,IF($C$37=Motors!$C$29,MAX(MAX(NI$8:NI43)*-1,NI43-$C$39),MAX(0,MAX(NI$8:NI43)*-1,NI43-$C$39))))</f>
        <v>8.5575047942469631</v>
      </c>
      <c r="NJ44" s="260">
        <f>IF(PB43=0,MIN('Drive Train'!$F$35-FT43*$C$19*'Drive Train'!$F$39,NJ43+$C$39)-$C$7,IF(LR43-1&lt;=0,0,IF($C$37=Motors!$C$29,MAX(MAX(NJ$8:NJ43)*-1,NJ43-$C$39),MAX(0,MAX(NJ$8:NJ43)*-1,NJ43-$C$39))))</f>
        <v>9.7453323671424137</v>
      </c>
      <c r="NK44" s="260">
        <f>IF(PC43=0,MIN('Drive Train'!$F$35-FU43*$C$19*'Drive Train'!$F$39,NK43+$C$39)-$C$7,IF(LS43-1&lt;=0,0,IF($C$37=Motors!$C$29,MAX(MAX(NK$8:NK43)*-1,NK43-$C$39),MAX(0,MAX(NK$8:NK43)*-1,NK43-$C$39))))</f>
        <v>10.840390214436043</v>
      </c>
      <c r="NL44" s="260">
        <f>IF(PD43=0,MIN('Drive Train'!$F$35-FV43*$C$19*'Drive Train'!$F$39,NL43+$C$39)-$C$7,IF(LT43-1&lt;=0,0,IF($C$37=Motors!$C$29,MAX(MAX(NL$8:NL43)*-1,NL43-$C$39),MAX(0,MAX(NL$8:NL43)*-1,NL43-$C$39))))</f>
        <v>11.553134514948882</v>
      </c>
      <c r="NM44" s="260">
        <f>IF(PE43=0,MIN('Drive Train'!$F$35-FW43*$C$19*'Drive Train'!$F$39,NM43+$C$39)-$C$7,IF(LU43-1&lt;=0,0,IF($C$37=Motors!$C$29,MAX(MAX(NM$8:NM43)*-1,NM43-$C$39),MAX(0,MAX(NM$8:NM43)*-1,NM43-$C$39))))</f>
        <v>11.871558809822904</v>
      </c>
      <c r="NN44" s="260">
        <f>IF(PF43=0,MIN('Drive Train'!$F$35-FX43*$C$19*'Drive Train'!$F$39,NN43+$C$39)-$C$7,IF(LV43-1&lt;=0,0,IF($C$37=Motors!$C$29,MAX(MAX(NN$8:NN43)*-1,NN43-$C$39),MAX(0,MAX(NN$8:NN43)*-1,NN43-$C$39))))</f>
        <v>11.976239559001618</v>
      </c>
      <c r="NO44" s="260">
        <f>IF(PG43=0,MIN('Drive Train'!$F$35-FY43*$C$19*'Drive Train'!$F$39,NO43+$C$39)-$C$7,IF(LW43-1&lt;=0,0,IF($C$37=Motors!$C$29,MAX(MAX(NO$8:NO43)*-1,NO43-$C$39),MAX(0,MAX(NO$8:NO43)*-1,NO43-$C$39))))</f>
        <v>12.001876989141806</v>
      </c>
      <c r="NP44" s="260">
        <f>IF(PH43=0,MIN('Drive Train'!$F$35-FZ43*$C$19*'Drive Train'!$F$39,NP43+$C$39)-$C$7,IF(LX43-1&lt;=0,0,IF($C$37=Motors!$C$29,MAX(MAX(NP$8:NP43)*-1,NP43-$C$39),MAX(0,MAX(NP$8:NP43)*-1,NP43-$C$39))))</f>
        <v>12.006848978102969</v>
      </c>
      <c r="NQ44" s="260">
        <f>IF(PI43=0,MIN('Drive Train'!$F$35-GA43*$C$19*'Drive Train'!$F$39,NQ43+$C$39)-$C$7,IF(LY43-1&lt;=0,0,IF($C$37=Motors!$C$29,MAX(MAX(NQ$8:NQ43)*-1,NQ43-$C$39),MAX(0,MAX(NQ$8:NQ43)*-1,NQ43-$C$39))))</f>
        <v>12.007578223898761</v>
      </c>
      <c r="NR44" s="260">
        <f>IF(PJ43=0,MIN('Drive Train'!$F$35-GB43*$C$19*'Drive Train'!$F$39,NR43+$C$39)-$C$7,IF(LZ43-1&lt;=0,0,IF($C$37=Motors!$C$29,MAX(MAX(NR$8:NR43)*-1,NR43-$C$39),MAX(0,MAX(NR$8:NR43)*-1,NR43-$C$39))))</f>
        <v>11.216608146097762</v>
      </c>
      <c r="NS44" s="260">
        <f>IF(PK43=0,MIN('Drive Train'!$F$35-GC43*$C$19*'Drive Train'!$F$39,NS43+$C$39)-$C$7,IF(MA43-1&lt;=0,0,IF($C$37=Motors!$C$29,MAX(MAX(NS$8:NS43)*-1,NS43-$C$39),MAX(0,MAX(NS$8:NS43)*-1,NS43-$C$39))))</f>
        <v>11.444672658703707</v>
      </c>
      <c r="NT44" s="260">
        <f>IF(PL43=0,MIN('Drive Train'!$F$35-GD43*$C$19*'Drive Train'!$F$39,NT43+$C$39)-$C$7,IF(MB43-1&lt;=0,0,IF($C$37=Motors!$C$29,MAX(MAX(NT$8:NT43)*-1,NT43-$C$39),MAX(0,MAX(NT$8:NT43)*-1,NT43-$C$39))))</f>
        <v>11.800501963056918</v>
      </c>
      <c r="NU44" s="260">
        <f>IF(PM43=0,MIN('Drive Train'!$F$35-GE43*$C$19*'Drive Train'!$F$39,NU43+$C$39)-$C$7,IF(MC43-1&lt;=0,0,IF($C$37=Motors!$C$29,MAX(MAX(NU$8:NU43)*-1,NU43-$C$39),MAX(0,MAX(NU$8:NU43)*-1,NU43-$C$39))))</f>
        <v>11.893890183955945</v>
      </c>
      <c r="NV44" s="260">
        <f>IF(PN43=0,MIN('Drive Train'!$F$35-GF43*$C$19*'Drive Train'!$F$39,NV43+$C$39)-$C$7,IF(MD43-1&lt;=0,0,IF($C$37=Motors!$C$29,MAX(MAX(NV$8:NV43)*-1,NV43-$C$39),MAX(0,MAX(NV$8:NV43)*-1,NV43-$C$39))))</f>
        <v>11.929466692031809</v>
      </c>
      <c r="NW44" s="260">
        <f>IF(PO43=0,MIN('Drive Train'!$F$35-GG43*$C$19*'Drive Train'!$F$39,NW43+$C$39)-$C$7,IF(ME43-1&lt;=0,0,IF($C$37=Motors!$C$29,MAX(MAX(NW$8:NW43)*-1,NW43-$C$39),MAX(0,MAX(NW$8:NW43)*-1,NW43-$C$39))))</f>
        <v>11.946333851900411</v>
      </c>
      <c r="NX44" s="260">
        <f>IF(PP43=0,MIN('Drive Train'!$F$35-GH43*$C$19*'Drive Train'!$F$39,NX43+$C$39)-$C$7,IF(MF43-1&lt;=0,0,IF($C$37=Motors!$C$29,MAX(MAX(NX$8:NX43)*-1,NX43-$C$39),MAX(0,MAX(NX$8:NX43)*-1,NX43-$C$39))))</f>
        <v>11.955218862886737</v>
      </c>
      <c r="NY44" s="260">
        <f>IF(PQ43=0,MIN('Drive Train'!$F$35-GI43*$C$19*'Drive Train'!$F$39,NY43+$C$39)-$C$7,IF(MG43-1&lt;=0,0,IF($C$37=Motors!$C$29,MAX(MAX(NY$8:NY43)*-1,NY43-$C$39),MAX(0,MAX(NY$8:NY43)*-1,NY43-$C$39))))</f>
        <v>11.960333379917051</v>
      </c>
      <c r="NZ44" s="260">
        <f>IF(PR43=0,MIN('Drive Train'!$F$35-GJ43*$C$19*'Drive Train'!$F$39,NZ43+$C$39)-$C$7,IF(MH43-1&lt;=0,0,IF($C$37=Motors!$C$29,MAX(MAX(NZ$8:NZ43)*-1,NZ43-$C$39),MAX(0,MAX(NZ$8:NZ43)*-1,NZ43-$C$39))))</f>
        <v>11.963183249074898</v>
      </c>
      <c r="OA44" s="260">
        <f>IF(PS43=0,MIN('Drive Train'!$F$35-GK43*$C$19*'Drive Train'!$F$39,OA43+$C$39)-$C$7,IF(MI43-1&lt;=0,0,IF($C$37=Motors!$C$29,MAX(MAX(OA$8:OA43)*-1,OA43-$C$39),MAX(0,MAX(OA$8:OA43)*-1,OA43-$C$39))))</f>
        <v>11.963815353886991</v>
      </c>
      <c r="OB44" s="61">
        <f t="shared" si="212"/>
        <v>1.4400000000000006</v>
      </c>
      <c r="OC44" s="260">
        <f>'Drive Train'!$F$35-(FQ44*$C$13)*$C$19*'Drive Train'!$F$39</f>
        <v>12.213206905298314</v>
      </c>
      <c r="OD44" s="260">
        <f>'Drive Train'!$F$35-(FR44*$C$13)*$C$19*'Drive Train'!$F$39</f>
        <v>9.0626534592578274</v>
      </c>
      <c r="OE44" s="260">
        <f>'Drive Train'!$F$35-(FS44*$C$13)*$C$19*'Drive Train'!$F$39</f>
        <v>9.6925493095872817</v>
      </c>
      <c r="OF44" s="260">
        <f>'Drive Train'!$F$35-(FT44*$C$13)*$C$19*'Drive Train'!$F$39</f>
        <v>10.598832317668615</v>
      </c>
      <c r="OG44" s="260">
        <f>'Drive Train'!$F$35-(FU44*$C$13)*$C$19*'Drive Train'!$F$39</f>
        <v>11.416976995404248</v>
      </c>
      <c r="OH44" s="260">
        <f>'Drive Train'!$F$35-(FV44*$C$13)*$C$19*'Drive Train'!$F$39</f>
        <v>11.931634638565184</v>
      </c>
      <c r="OI44" s="260">
        <f>'Drive Train'!$F$35-(FW44*$C$13)*$C$19*'Drive Train'!$F$39</f>
        <v>12.152059772187442</v>
      </c>
      <c r="OJ44" s="260">
        <f>'Drive Train'!$F$35-(FX44*$C$13)*$C$19*'Drive Train'!$F$39</f>
        <v>12.221227684030664</v>
      </c>
      <c r="OK44" s="260">
        <f>'Drive Train'!$F$35-(FY44*$C$13)*$C$19*'Drive Train'!$F$39</f>
        <v>12.237342932853409</v>
      </c>
      <c r="OL44" s="260">
        <f>'Drive Train'!$F$35-(FZ44*$C$13)*$C$19*'Drive Train'!$F$39</f>
        <v>12.240297290588041</v>
      </c>
      <c r="OM44" s="260">
        <f>'Drive Train'!$F$35-(GA44*$C$13)*$C$19*'Drive Train'!$F$39</f>
        <v>12.240703686619206</v>
      </c>
      <c r="ON44" s="260">
        <f>'Drive Train'!$F$35-(GB44*$C$13)*$C$19*'Drive Train'!$F$39</f>
        <v>11.660839511626889</v>
      </c>
      <c r="OO44" s="260">
        <f>'Drive Train'!$F$35-(GC44*$C$13)*$C$19*'Drive Train'!$F$39</f>
        <v>11.881955949697021</v>
      </c>
      <c r="OP44" s="260">
        <f>'Drive Train'!$F$35-(GD44*$C$13)*$C$19*'Drive Train'!$F$39</f>
        <v>12.110046849561602</v>
      </c>
      <c r="OQ44" s="260">
        <f>'Drive Train'!$F$35-(GE44*$C$13)*$C$19*'Drive Train'!$F$39</f>
        <v>12.16916308062491</v>
      </c>
      <c r="OR44" s="260">
        <f>'Drive Train'!$F$35-(GF44*$C$13)*$C$19*'Drive Train'!$F$39</f>
        <v>12.191599141189741</v>
      </c>
      <c r="OS44" s="260">
        <f>'Drive Train'!$F$35-(GG44*$C$13)*$C$19*'Drive Train'!$F$39</f>
        <v>12.202219868262267</v>
      </c>
      <c r="OT44" s="260">
        <f>'Drive Train'!$F$35-(GH44*$C$13)*$C$19*'Drive Train'!$F$39</f>
        <v>12.207810220320757</v>
      </c>
      <c r="OU44" s="260">
        <f>'Drive Train'!$F$35-(GI44*$C$13)*$C$19*'Drive Train'!$F$39</f>
        <v>12.211026881971181</v>
      </c>
      <c r="OV44" s="260">
        <f>'Drive Train'!$F$35-(GJ44*$C$13)*$C$19*'Drive Train'!$F$39</f>
        <v>12.212818819574188</v>
      </c>
      <c r="OW44" s="260">
        <f>'Drive Train'!$F$35-(GK44*$C$13)*$C$19*'Drive Train'!$F$39</f>
        <v>12.213216232590922</v>
      </c>
      <c r="OX44" s="61">
        <f t="shared" si="213"/>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7">
        <f t="shared" si="214"/>
        <v>1.4400000000000006</v>
      </c>
      <c r="PU44" s="57">
        <f t="shared" si="215"/>
        <v>13.32527000329523</v>
      </c>
      <c r="PV44" s="57">
        <f t="shared" si="216"/>
        <v>8.593176346308951</v>
      </c>
      <c r="PW44" s="57">
        <f t="shared" si="217"/>
        <v>11.434312668659313</v>
      </c>
      <c r="PX44" s="57">
        <f t="shared" si="218"/>
        <v>13.363957913537643</v>
      </c>
      <c r="PY44" s="57">
        <f t="shared" si="219"/>
        <v>14.33976157190485</v>
      </c>
      <c r="PZ44" s="57">
        <f t="shared" si="220"/>
        <v>14.455664675741135</v>
      </c>
      <c r="QA44" s="57">
        <f t="shared" si="221"/>
        <v>13.926049370531237</v>
      </c>
      <c r="QB44" s="57">
        <f t="shared" si="222"/>
        <v>13.139149110066628</v>
      </c>
      <c r="QC44" s="57">
        <f t="shared" si="223"/>
        <v>12.237597381647156</v>
      </c>
      <c r="QD44" s="57">
        <f t="shared" si="224"/>
        <v>11.378278749095212</v>
      </c>
      <c r="QE44" s="57">
        <f t="shared" si="225"/>
        <v>10.593108785271962</v>
      </c>
      <c r="QF44" s="57">
        <f t="shared" si="226"/>
        <v>7.7336609606242606</v>
      </c>
      <c r="QG44" s="57">
        <f t="shared" si="227"/>
        <v>9.4437110174884094</v>
      </c>
      <c r="QH44" s="57">
        <f t="shared" si="228"/>
        <v>10.7441202392321</v>
      </c>
      <c r="QI44" s="57">
        <f t="shared" si="229"/>
        <v>11.618573787844266</v>
      </c>
      <c r="QJ44" s="57">
        <f t="shared" si="230"/>
        <v>12.220990798097789</v>
      </c>
      <c r="QK44" s="57">
        <f t="shared" si="231"/>
        <v>12.64539237262604</v>
      </c>
      <c r="QL44" s="57">
        <f t="shared" si="232"/>
        <v>12.942418935530245</v>
      </c>
      <c r="QM44" s="57">
        <f t="shared" si="233"/>
        <v>13.150976389913104</v>
      </c>
      <c r="QN44" s="57">
        <f t="shared" si="234"/>
        <v>13.28629284976161</v>
      </c>
      <c r="QO44" s="57">
        <f t="shared" si="235"/>
        <v>13.322979032966524</v>
      </c>
      <c r="QP44" s="61">
        <f t="shared" si="236"/>
        <v>1.4400000000000006</v>
      </c>
      <c r="QQ44" s="57">
        <f>MIN(FQ44,$C$16)*$C$17*1000/60/60/$C$21</f>
        <v>4.6217950108411968E-2</v>
      </c>
      <c r="QR44" s="57">
        <f>MIN(FR44,$C$16)*$C$17*1000/60/60/$C$21</f>
        <v>0.82575491433897552</v>
      </c>
      <c r="QS44" s="57">
        <f>MIN(FS44,$C$16)*$C$17*1000/60/60/$C$21</f>
        <v>0.66990067877145643</v>
      </c>
      <c r="QT44" s="57">
        <f>MIN(FT44,$C$16)*$C$17*1000/60/60/$C$21</f>
        <v>0.44566036133092923</v>
      </c>
      <c r="QU44" s="57">
        <f>MIN(FU44,$C$16)*$C$17*1000/60/60/$C$21</f>
        <v>0.24322798577959184</v>
      </c>
      <c r="QV44" s="57">
        <f>MIN(FV44,$C$16)*$C$17*1000/60/60/$C$21</f>
        <v>0.11588697613192467</v>
      </c>
      <c r="QW44" s="57">
        <f>MIN(FW44,$C$16)*$C$17*1000/60/60/$C$21</f>
        <v>6.1347498403031858E-2</v>
      </c>
      <c r="QX44" s="57">
        <f>MIN(FX44,$C$16)*$C$17*1000/60/60/$C$21</f>
        <v>4.4233380219068134E-2</v>
      </c>
      <c r="QY44" s="57">
        <f>MIN(FY44,$C$16)*$C$17*1000/60/60/$C$21</f>
        <v>4.0246007092327021E-2</v>
      </c>
      <c r="QZ44" s="57">
        <f>MIN(FZ44,$C$16)*$C$17*1000/60/60/$C$21</f>
        <v>3.951501455430162E-2</v>
      </c>
      <c r="RA44" s="57">
        <f>MIN(GA44,$C$16)*$C$17*1000/60/60/$C$21</f>
        <v>3.9414460561539542E-2</v>
      </c>
      <c r="RB44" s="57">
        <f>MIN(GB44,$C$16)*$C$17*1000/60/60/$C$21</f>
        <v>0.18288942976343028</v>
      </c>
      <c r="RC44" s="57">
        <f>MIN(GC44,$C$16)*$C$17*1000/60/60/$C$21</f>
        <v>0.12817890355690228</v>
      </c>
      <c r="RD44" s="57">
        <f>MIN(GD44,$C$16)*$C$17*1000/60/60/$C$21</f>
        <v>7.1742696174827092E-2</v>
      </c>
      <c r="RE44" s="57">
        <f>MIN(GE44,$C$16)*$C$17*1000/60/60/$C$21</f>
        <v>5.7115651089221717E-2</v>
      </c>
      <c r="RF44" s="57">
        <f>MIN(GF44,$C$16)*$C$17*1000/60/60/$C$21</f>
        <v>5.1564328490970687E-2</v>
      </c>
      <c r="RG44" s="57">
        <f>MIN(GG44,$C$16)*$C$17*1000/60/60/$C$21</f>
        <v>4.8936457076682281E-2</v>
      </c>
      <c r="RH44" s="57">
        <f>MIN(GH44,$C$16)*$C$17*1000/60/60/$C$21</f>
        <v>4.7553244207167937E-2</v>
      </c>
      <c r="RI44" s="57">
        <f>MIN(GI44,$C$16)*$C$17*1000/60/60/$C$21</f>
        <v>4.6757350183824486E-2</v>
      </c>
      <c r="RJ44" s="57">
        <f>MIN(GJ44,$C$16)*$C$17*1000/60/60/$C$21</f>
        <v>4.6313973607910473E-2</v>
      </c>
      <c r="RK44" s="57">
        <f>MIN(GK44,$C$16)*$C$17*1000/60/60/$C$21</f>
        <v>4.6215642269650171E-2</v>
      </c>
      <c r="RL44" s="61">
        <f t="shared" si="237"/>
        <v>1.4400000000000006</v>
      </c>
      <c r="RM44" s="2">
        <f>IF(AND(LO44&gt;=LO$6*'Drive Train'!$AA$52,LO44&lt;=LO$6*'Drive Train'!$AA$53,KS44=0,JW44=0,EU44&gt;0),$C$17,0)</f>
        <v>0</v>
      </c>
      <c r="RN44" s="2">
        <f>IF(AND(LP44&gt;=LP$6*'Drive Train'!$AA$52,LP44&lt;=LP$6*'Drive Train'!$AA$53,KT44=0,JX44=0,EV44&gt;0),$C$17,0)</f>
        <v>0.04</v>
      </c>
      <c r="RO44" s="2">
        <f>IF(AND(LQ44&gt;=LQ$6*'Drive Train'!$AA$52,LQ44&lt;=LQ$6*'Drive Train'!$AA$53,KU44=0,JY44=0,EW44&gt;0),$C$17,0)</f>
        <v>0.04</v>
      </c>
      <c r="RP44" s="2">
        <f>IF(AND(LR44&gt;=LR$6*'Drive Train'!$AA$52,LR44&lt;=LR$6*'Drive Train'!$AA$53,KV44=0,JZ44=0,EX44&gt;0),$C$17,0)</f>
        <v>0.04</v>
      </c>
      <c r="RQ44" s="2">
        <f>IF(AND(LS44&gt;=LS$6*'Drive Train'!$AA$52,LS44&lt;=LS$6*'Drive Train'!$AA$53,KW44=0,KA44=0,EY44&gt;0),$C$17,0)</f>
        <v>0.04</v>
      </c>
      <c r="RR44" s="2">
        <f>IF(AND(LT44&gt;=LT$6*'Drive Train'!$AA$52,LT44&lt;=LT$6*'Drive Train'!$AA$53,KX44=0,KB44=0,EZ44&gt;0),$C$17,0)</f>
        <v>0.04</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v>
      </c>
      <c r="SB44" s="2">
        <f>IF(AND(MD44&gt;=MD$6*'Drive Train'!$AA$52,MD44&lt;=MD$6*'Drive Train'!$AA$53,LH44=0,KL44=0,FJ44&gt;0),$C$17,0)</f>
        <v>0</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61">
        <f t="shared" si="238"/>
        <v>1.4400000000000006</v>
      </c>
      <c r="SI44" s="2">
        <f>IF(AND(EU44&lt;0,KS44=0,LO44&gt;=LO$6*'Drive Train'!$AA$52,LO44&lt;=LO$6*'Drive Train'!$AA$53,OY44=1,JW44=0),$C$17,0)</f>
        <v>0</v>
      </c>
      <c r="SJ44" s="2">
        <f>IF(AND(EV44&lt;0,KT44=0,LP44&gt;=LP$6*'Drive Train'!$AA$52,LP44&lt;=LP$6*'Drive Train'!$AA$53,OZ44=1,JX44=0),$C$17,0)</f>
        <v>0</v>
      </c>
      <c r="SK44" s="2">
        <f>IF(AND(EW44&lt;0,KU44=0,LQ44&gt;=LQ$6*'Drive Train'!$AA$52,LQ44&lt;=LQ$6*'Drive Train'!$AA$53,PA44=1,JY44=0),$C$17,0)</f>
        <v>0</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v>
      </c>
      <c r="SZ44" s="2">
        <f>IF(AND(FL44&lt;0,LJ44=0,MF44&gt;=MF$6*'Drive Train'!$AA$52,MF44&lt;=MF$6*'Drive Train'!$AA$53,PP44=1,KN44=0),$C$17,0)</f>
        <v>0</v>
      </c>
      <c r="TA44" s="2">
        <f>IF(AND(FM44&lt;0,LK44=0,MG44&gt;=MG$6*'Drive Train'!$AA$52,MG44&lt;=MG$6*'Drive Train'!$AA$53,PQ44=1,KO44=0),$C$17,0)</f>
        <v>0</v>
      </c>
      <c r="TB44" s="2">
        <f>IF(AND(FN44&lt;0,LL44=0,MH44&gt;=MH$6*'Drive Train'!$AA$52,MH44&lt;=MH$6*'Drive Train'!$AA$53,PR44=1,KP44=0),$C$17,0)</f>
        <v>0</v>
      </c>
      <c r="TC44" s="2">
        <f>IF(AND(FO44&lt;0,LM44=0,MI44&gt;=MI$6*'Drive Train'!$AA$52,MI44&lt;=MI$6*'Drive Train'!$AA$53,PS44=1,KQ44=0),$C$17,0)</f>
        <v>0</v>
      </c>
      <c r="TD44" s="148">
        <f t="shared" si="239"/>
        <v>1.4400000000000006</v>
      </c>
    </row>
    <row r="45" spans="1:524" x14ac:dyDescent="0.2">
      <c r="B45" s="20"/>
      <c r="C45" s="137" t="s">
        <v>36</v>
      </c>
      <c r="E45" s="17">
        <f>1/'Drive Train'!F10</f>
        <v>10.714285714285714</v>
      </c>
      <c r="F45" s="18">
        <f>G42</f>
        <v>3</v>
      </c>
      <c r="G45" s="18">
        <f t="shared" ref="G45:O45" si="305">F45-$I$42</f>
        <v>4.333333333333333</v>
      </c>
      <c r="H45" s="18">
        <f t="shared" si="305"/>
        <v>5.6666666666666661</v>
      </c>
      <c r="I45" s="18">
        <f t="shared" si="305"/>
        <v>6.9999999999999991</v>
      </c>
      <c r="J45" s="18">
        <f t="shared" si="305"/>
        <v>8.3333333333333321</v>
      </c>
      <c r="K45" s="18">
        <f t="shared" si="305"/>
        <v>9.6666666666666661</v>
      </c>
      <c r="L45" s="18">
        <f t="shared" si="305"/>
        <v>11</v>
      </c>
      <c r="M45" s="18">
        <f t="shared" si="305"/>
        <v>12.333333333333334</v>
      </c>
      <c r="N45" s="18">
        <f t="shared" si="305"/>
        <v>13.666666666666668</v>
      </c>
      <c r="O45" s="18">
        <f t="shared" si="305"/>
        <v>15.000000000000002</v>
      </c>
      <c r="R45" s="63">
        <f t="shared" si="114"/>
        <v>1.4800000000000006</v>
      </c>
      <c r="S45" s="2">
        <f>NG45/'Drive Train'!$F$35</f>
        <v>0.96539859196756062</v>
      </c>
      <c r="T45" s="2">
        <f>NH45/'Drive Train'!$F$35</f>
        <v>0.62662940422127178</v>
      </c>
      <c r="U45" s="2">
        <f>NI45/'Drive Train'!$F$35</f>
        <v>0.69436014081583675</v>
      </c>
      <c r="V45" s="2">
        <f>NJ45/'Drive Train'!$F$35</f>
        <v>0.791809926631034</v>
      </c>
      <c r="W45" s="2">
        <f>NK45/'Drive Train'!$F$35</f>
        <v>0.87978247262411269</v>
      </c>
      <c r="X45" s="2">
        <f>NL45/'Drive Train'!$F$35</f>
        <v>0.93512200414679403</v>
      </c>
      <c r="Y45" s="2">
        <f>NM45/'Drive Train'!$F$35</f>
        <v>0.95882363141800464</v>
      </c>
      <c r="Z45" s="2">
        <f>NN45/'Drive Train'!$F$35</f>
        <v>0.96626104129361967</v>
      </c>
      <c r="AA45" s="2">
        <f>NO45/'Drive Train'!$F$35</f>
        <v>0.96799386374767837</v>
      </c>
      <c r="AB45" s="2">
        <f>NP45/'Drive Train'!$F$35</f>
        <v>0.96831153662237002</v>
      </c>
      <c r="AC45" s="2">
        <f>NQ45/'Drive Train'!$F$35</f>
        <v>0.96835523512034472</v>
      </c>
      <c r="AD45" s="2">
        <f>NR45/'Drive Train'!$F$35</f>
        <v>0.90600424856203121</v>
      </c>
      <c r="AE45" s="2">
        <f>NS45/'Drive Train'!$F$35</f>
        <v>0.92978020964484098</v>
      </c>
      <c r="AF45" s="2">
        <f>NT45/'Drive Train'!$F$35</f>
        <v>0.95430611285608613</v>
      </c>
      <c r="AG45" s="2">
        <f>NU45/'Drive Train'!$F$35</f>
        <v>0.96066269684138816</v>
      </c>
      <c r="AH45" s="2">
        <f>NV45/'Drive Train'!$F$35</f>
        <v>0.96307517647201524</v>
      </c>
      <c r="AI45" s="2">
        <f>NW45/'Drive Train'!$F$35</f>
        <v>0.9642171901357276</v>
      </c>
      <c r="AJ45" s="2">
        <f>NX45/'Drive Train'!$F$35</f>
        <v>0.96481830326029649</v>
      </c>
      <c r="AK45" s="2">
        <f>NY45/'Drive Train'!$F$35</f>
        <v>0.96516418085711619</v>
      </c>
      <c r="AL45" s="2">
        <f>NZ45/'Drive Train'!$F$35</f>
        <v>0.96535686231980533</v>
      </c>
      <c r="AM45" s="2">
        <f>OA45/'Drive Train'!$F$35</f>
        <v>0.96539959490224958</v>
      </c>
      <c r="AN45" s="61">
        <f t="shared" si="115"/>
        <v>1.4800000000000006</v>
      </c>
      <c r="AO45" s="46">
        <f>LO45*12*60/(PI() * 'Drive Train'!$F$15)/S$6*ABS(S45)</f>
        <v>4647.1146240601438</v>
      </c>
      <c r="AP45" s="46">
        <f>LP45*12*60/(PI() * 'Drive Train'!$F$15)/T$6*ABS(T45)</f>
        <v>821.61440382692263</v>
      </c>
      <c r="AQ45" s="46">
        <f>LQ45*12*60/(PI() * 'Drive Train'!$F$15)/U$6*ABS(U45)</f>
        <v>1671.5389709920742</v>
      </c>
      <c r="AR45" s="46">
        <f>LR45*12*60/(PI() * 'Drive Train'!$F$15)/V$6*ABS(V45)</f>
        <v>2736.2141993959785</v>
      </c>
      <c r="AS45" s="46">
        <f>LS45*12*60/(PI() * 'Drive Train'!$F$15)/W$6*ABS(W45)</f>
        <v>3709.6191554572342</v>
      </c>
      <c r="AT45" s="46">
        <f>LT45*12*60/(PI() * 'Drive Train'!$F$15)/X$6*ABS(X45)</f>
        <v>4319.6465380769741</v>
      </c>
      <c r="AU45" s="46">
        <f>LU45*12*60/(PI() * 'Drive Train'!$F$15)/Y$6*ABS(Y45)</f>
        <v>4577.0572615576102</v>
      </c>
      <c r="AV45" s="46">
        <f>LV45*12*60/(PI() * 'Drive Train'!$F$15)/Z$6*ABS(Z45)</f>
        <v>4656.1862162191164</v>
      </c>
      <c r="AW45" s="46">
        <f>LW45*12*60/(PI() * 'Drive Train'!$F$15)/AA$6*ABS(AA45)</f>
        <v>4674.1965511280287</v>
      </c>
      <c r="AX45" s="46">
        <f>LX45*12*60/(PI() * 'Drive Train'!$F$15)/AB$6*ABS(AB45)</f>
        <v>4677.4127253041679</v>
      </c>
      <c r="AY45" s="46">
        <f>LY45*12*60/(PI() * 'Drive Train'!$F$15)/AC$6*ABS(AC45)</f>
        <v>4677.842408540424</v>
      </c>
      <c r="AZ45" s="46">
        <f>LZ45*12*60/(PI() * 'Drive Train'!$F$15)/AD$6*ABS(AD45)</f>
        <v>3508.1307057670942</v>
      </c>
      <c r="BA45" s="46">
        <f>MA45*12*60/(PI() * 'Drive Train'!$F$15)/AE$6*ABS(AE45)</f>
        <v>4275.543798963512</v>
      </c>
      <c r="BB45" s="46">
        <f>MB45*12*60/(PI() * 'Drive Train'!$F$15)/AF$6*ABS(AF45)</f>
        <v>4531.6760357960038</v>
      </c>
      <c r="BC45" s="46">
        <f>MC45*12*60/(PI() * 'Drive Train'!$F$15)/AG$6*ABS(AG45)</f>
        <v>4597.8613124568519</v>
      </c>
      <c r="BD45" s="46">
        <f>MD45*12*60/(PI() * 'Drive Train'!$F$15)/AH$6*ABS(AH45)</f>
        <v>4622.9573178021219</v>
      </c>
      <c r="BE45" s="46">
        <f>ME45*12*60/(PI() * 'Drive Train'!$F$15)/AI$6*ABS(AI45)</f>
        <v>4634.8327122050587</v>
      </c>
      <c r="BF45" s="46">
        <f>MF45*12*60/(PI() * 'Drive Train'!$F$15)/AJ$6*ABS(AJ45)</f>
        <v>4641.0823049897726</v>
      </c>
      <c r="BG45" s="46">
        <f>MG45*12*60/(PI() * 'Drive Train'!$F$15)/AK$6*ABS(AK45)</f>
        <v>4644.6779235827526</v>
      </c>
      <c r="BH45" s="46">
        <f>MH45*12*60/(PI() * 'Drive Train'!$F$15)/AL$6*ABS(AL45)</f>
        <v>4646.6808539490457</v>
      </c>
      <c r="BI45" s="46">
        <f>MI45*12*60/(PI() * 'Drive Train'!$F$15)/AM$6*ABS(AM45)</f>
        <v>4647.1250492878426</v>
      </c>
      <c r="BJ45" s="61">
        <f t="shared" si="281"/>
        <v>1.4800000000000006</v>
      </c>
      <c r="BK45" s="2">
        <f>IF(OR(KS44=1,AND($C$37=Motors!$C$31,OY44=1)),0,IF(NG45=0,-(CG44+$C$15)/($C$14-$C$15)*$C$12,($C$11*S45-AO45)/($C$11*S45)*$C$12*S45))</f>
        <v>0.29853864557387177</v>
      </c>
      <c r="BL45" s="2">
        <f>IF(OR(KT44=1,AND($C$37=Motors!$C$31,OZ44=1)),0,IF(NH45=0,-(CH44+$C$15)/($C$14-$C$15)*$C$12,($C$11*T45-AP45)/($C$11*T45)*$C$12*T45))</f>
        <v>1.1717569745503695</v>
      </c>
      <c r="BM45" s="2">
        <f>IF(OR(KU44=1,AND($C$37=Motors!$C$31,PA44=1)),0,IF(NI45=0,-(CI44+$C$15)/($C$14-$C$15)*$C$12,($C$11*U45-AQ45)/($C$11*U45)*$C$12*U45))</f>
        <v>0.95925931448741186</v>
      </c>
      <c r="BN45" s="2">
        <f>IF(OR(KV44=1,AND($C$37=Motors!$C$31,PB44=1)),0,IF(NJ45=0,-(CJ44+$C$15)/($C$14-$C$15)*$C$12,($C$11*V45-AR45)/($C$11*V45)*$C$12*V45))</f>
        <v>0.72400603916721096</v>
      </c>
      <c r="BO45" s="2">
        <f>IF(OR(KW44=1,AND($C$37=Motors!$C$31,PC44=1)),0,IF(NK45=0,-(CK44+$C$15)/($C$14-$C$15)*$C$12,($C$11*W45-AS45)/($C$11*W45)*$C$12*W45))</f>
        <v>0.50616336743086932</v>
      </c>
      <c r="BP45" s="2">
        <f>IF(OR(KX44=1,AND($C$37=Motors!$C$31,PD44=1)),0,IF(NL45=0,-(CL44+$C$15)/($C$14-$C$15)*$C$12,($C$11*X45-AT45)/($C$11*X45)*$C$12*X45))</f>
        <v>0.37015216935832435</v>
      </c>
      <c r="BQ45" s="2">
        <f>IF(OR(KY44=1,AND($C$37=Motors!$C$31,PE44=1)),0,IF(NM45=0,-(CM44+$C$15)/($C$14-$C$15)*$C$12,($C$11*Y45-AU45)/($C$11*Y45)*$C$12*Y45))</f>
        <v>0.313619628795898</v>
      </c>
      <c r="BR45" s="2">
        <f>IF(OR(KZ44=1,AND($C$37=Motors!$C$31,PF44=1)),0,IF(NN45=0,-(CN44+$C$15)/($C$14-$C$15)*$C$12,($C$11*Z45-AV45)/($C$11*Z45)*$C$12*Z45))</f>
        <v>0.29661300711367394</v>
      </c>
      <c r="BS45" s="2">
        <f>IF(OR(LA44=1,AND($C$37=Motors!$C$31,PG44=1)),0,IF(NO45=0,-(CO44+$C$15)/($C$14-$C$15)*$C$12,($C$11*AA45-AW45)/($C$11*AA45)*$C$12*AA45))</f>
        <v>0.29284037355822329</v>
      </c>
      <c r="BT45" s="2">
        <f>IF(OR(LB44=1,AND($C$37=Motors!$C$31,PH44=1)),0,IF(NP45=0,-(CP44+$C$15)/($C$14-$C$15)*$C$12,($C$11*AB45-AX45)/($C$11*AB45)*$C$12*AB45))</f>
        <v>0.29218689305110979</v>
      </c>
      <c r="BU45" s="2">
        <f>IF(OR(LC44=1,AND($C$37=Motors!$C$31,PI44=1)),0,IF(NQ45=0,-(CQ44+$C$15)/($C$14-$C$15)*$C$12,($C$11*AC45-AY45)/($C$11*AC45)*$C$12*AC45))</f>
        <v>0.29210267289576503</v>
      </c>
      <c r="BV45" s="2">
        <f>IF(OR(LD44=1,AND($C$37=Motors!$C$31,PJ44=1)),0,IF(NR45=0,-(CR44+$C$15)/($C$14-$C$15)*$C$12,($C$11*AD45-AZ45)/($C$11*AD45)*$C$12*AD45))</f>
        <v>0.66029846128105307</v>
      </c>
      <c r="BW45" s="2">
        <f>IF(OR(LE44=1,AND($C$37=Motors!$C$31,PK44=1)),0,IF(NS45=0,-(CS44+$C$15)/($C$14-$C$15)*$C$12,($C$11*AE45-BA45)/($C$11*AE45)*$C$12*AE45))</f>
        <v>0.37669434315624406</v>
      </c>
      <c r="BX45" s="2">
        <f>IF(OR(LF44=1,AND($C$37=Motors!$C$31,PL44=1)),0,IF(NT45=0,-(CT44+$C$15)/($C$14-$C$15)*$C$12,($C$11*AF45-BB45)/($C$11*AF45)*$C$12*AF45))</f>
        <v>0.32275441287356471</v>
      </c>
      <c r="BY45" s="2">
        <f>IF(OR(LG44=1,AND($C$37=Motors!$C$31,PM44=1)),0,IF(NU45=0,-(CU44+$C$15)/($C$14-$C$15)*$C$12,($C$11*AG45-BC45)/($C$11*AG45)*$C$12*AG45))</f>
        <v>0.30886287182490429</v>
      </c>
      <c r="BZ45" s="2">
        <f>IF(OR(LH44=1,AND($C$37=Motors!$C$31,PN44=1)),0,IF(NV45=0,-(CV44+$C$15)/($C$14-$C$15)*$C$12,($C$11*AH45-BD45)/($C$11*AH45)*$C$12*AH45))</f>
        <v>0.30360090920720306</v>
      </c>
      <c r="CA45" s="2">
        <f>IF(OR(LI44=1,AND($C$37=Motors!$C$31,PO44=1)),0,IF(NW45=0,-(CW44+$C$15)/($C$14-$C$15)*$C$12,($C$11*AI45-BE45)/($C$11*AI45)*$C$12*AI45))</f>
        <v>0.3011120153706156</v>
      </c>
      <c r="CB45" s="2">
        <f>IF(OR(LJ44=1,AND($C$37=Motors!$C$31,PP44=1)),0,IF(NX45=0,-(CX44+$C$15)/($C$14-$C$15)*$C$12,($C$11*AJ45-BF45)/($C$11*AJ45)*$C$12*AJ45))</f>
        <v>0.29980247600722487</v>
      </c>
      <c r="CC45" s="2">
        <f>IF(OR(LK44=1,AND($C$37=Motors!$C$31,PQ44=1)),0,IF(NY45=0,-(CY44+$C$15)/($C$14-$C$15)*$C$12,($C$11*AK45-BG45)/($C$11*AK45)*$C$12*AK45))</f>
        <v>0.29904913689583945</v>
      </c>
      <c r="CD45" s="2">
        <f>IF(OR(LL44=1,AND($C$37=Motors!$C$31,PR44=1)),0,IF(NZ45=0,-(CZ44+$C$15)/($C$14-$C$15)*$C$12,($C$11*AL45-BH45)/($C$11*AL45)*$C$12*AL45))</f>
        <v>0.29862951873560301</v>
      </c>
      <c r="CE45" s="2">
        <f>IF(OR(LM44=1,AND($C$37=Motors!$C$31,PS44=1)),0,IF(OA45=0,-(DA44+$C$15)/($C$14-$C$15)*$C$12,($C$11*AM45-BI45)/($C$11*AM45)*$C$12*AM45))</f>
        <v>0.29853646154034558</v>
      </c>
      <c r="CF45" s="61">
        <f t="shared" si="282"/>
        <v>1.4800000000000006</v>
      </c>
      <c r="CG45" s="57">
        <f>IF(AND(KS44=1,OY44=1),0,ABS(BK45/$C$12*($C$14-$C$15)+$C$15) *'Drive Train'!$AA$49 + CG44*(1-'Drive Train'!$AA$49))</f>
        <v>18.642656940716908</v>
      </c>
      <c r="CH45" s="57">
        <f>IF(AND(KT44=1,OZ44=1),0,ABS(BL45/$C$12*($C$14-$C$15)+$C$15) *'Drive Train'!$AA$49 + CH44*(1-'Drive Train'!$AA$49))</f>
        <v>65.129757192868212</v>
      </c>
      <c r="CI45" s="57">
        <f>IF(AND(KU44=1,PA44=1),0,ABS(BM45/$C$12*($C$14-$C$15)+$C$15) *'Drive Train'!$AA$49 + CI44*(1-'Drive Train'!$AA$49))</f>
        <v>53.817122426860969</v>
      </c>
      <c r="CJ45" s="57">
        <f>IF(AND(KV44=1,PB44=1),0,ABS(BN45/$C$12*($C$14-$C$15)+$C$15) *'Drive Train'!$AA$49 + CJ44*(1-'Drive Train'!$AA$49))</f>
        <v>41.293058018735749</v>
      </c>
      <c r="CK45" s="57">
        <f>IF(AND(KW44=1,PC44=1),0,ABS(BO45/$C$12*($C$14-$C$15)+$C$15) *'Drive Train'!$AA$49 + CK44*(1-'Drive Train'!$AA$49))</f>
        <v>29.695873461153745</v>
      </c>
      <c r="CL45" s="57">
        <f>IF(AND(KX44=1,PD44=1),0,ABS(BP45/$C$12*($C$14-$C$15)+$C$15) *'Drive Train'!$AA$49 + CL44*(1-'Drive Train'!$AA$49))</f>
        <v>22.455111339698345</v>
      </c>
      <c r="CM45" s="57">
        <f>IF(AND(KY44=1,PE44=1),0,ABS(BQ45/$C$12*($C$14-$C$15)+$C$15) *'Drive Train'!$AA$49 + CM44*(1-'Drive Train'!$AA$49))</f>
        <v>19.445515923034737</v>
      </c>
      <c r="CN45" s="57">
        <f>IF(AND(KZ44=1,PF44=1),0,ABS(BR45/$C$12*($C$14-$C$15)+$C$15) *'Drive Train'!$AA$49 + CN44*(1-'Drive Train'!$AA$49))</f>
        <v>18.54014266086488</v>
      </c>
      <c r="CO45" s="57">
        <f>IF(AND(LA44=1,PG44=1),0,ABS(BS45/$C$12*($C$14-$C$15)+$C$15) *'Drive Train'!$AA$49 + CO44*(1-'Drive Train'!$AA$49))</f>
        <v>18.339300799800849</v>
      </c>
      <c r="CP45" s="57">
        <f>IF(AND(LB44=1,PH44=1),0,ABS(BT45/$C$12*($C$14-$C$15)+$C$15) *'Drive Train'!$AA$49 + CP44*(1-'Drive Train'!$AA$49))</f>
        <v>18.30451177529352</v>
      </c>
      <c r="CQ45" s="57">
        <f>IF(AND(LC44=1,PI44=1),0,ABS(BU45/$C$12*($C$14-$C$15)+$C$15) *'Drive Train'!$AA$49 + CQ44*(1-'Drive Train'!$AA$49))</f>
        <v>18.300028187770394</v>
      </c>
      <c r="CR45" s="57">
        <f>IF(AND(LD44=1,PJ44=1),0,ABS(BV45/$C$12*($C$14-$C$15)+$C$15) *'Drive Train'!$AA$49 + CR44*(1-'Drive Train'!$AA$49))</f>
        <v>37.901488623385518</v>
      </c>
      <c r="CS45" s="57">
        <f>IF(AND(LE44=1,PK44=1),0,ABS(BW45/$C$12*($C$14-$C$15)+$C$15) *'Drive Train'!$AA$49 + CS44*(1-'Drive Train'!$AA$49))</f>
        <v>22.80339387010212</v>
      </c>
      <c r="CT45" s="57">
        <f>IF(AND(LF44=1,PL44=1),0,ABS(BX45/$C$12*($C$14-$C$15)+$C$15) *'Drive Train'!$AA$49 + CT44*(1-'Drive Train'!$AA$49))</f>
        <v>19.931819988248279</v>
      </c>
      <c r="CU45" s="57">
        <f>IF(AND(LG44=1,PM44=1),0,ABS(BY45/$C$12*($C$14-$C$15)+$C$15) *'Drive Train'!$AA$49 + CU44*(1-'Drive Train'!$AA$49))</f>
        <v>19.192282761466899</v>
      </c>
      <c r="CV45" s="57">
        <f>IF(AND(LH44=1,PN44=1),0,ABS(BZ45/$C$12*($C$14-$C$15)+$C$15) *'Drive Train'!$AA$49 + CV44*(1-'Drive Train'!$AA$49))</f>
        <v>18.912154212151101</v>
      </c>
      <c r="CW45" s="57">
        <f>IF(AND(LI44=1,PO44=1),0,ABS(CA45/$C$12*($C$14-$C$15)+$C$15) *'Drive Train'!$AA$49 + CW44*(1-'Drive Train'!$AA$49))</f>
        <v>18.779654179273852</v>
      </c>
      <c r="CX45" s="57">
        <f>IF(AND(LJ44=1,PP44=1),0,ABS(CB45/$C$12*($C$14-$C$15)+$C$15) *'Drive Train'!$AA$49 + CX44*(1-'Drive Train'!$AA$49))</f>
        <v>18.709938867936494</v>
      </c>
      <c r="CY45" s="57">
        <f>IF(AND(LK44=1,PQ44=1),0,ABS(CC45/$C$12*($C$14-$C$15)+$C$15) *'Drive Train'!$AA$49 + CY44*(1-'Drive Train'!$AA$49))</f>
        <v>18.669833719392614</v>
      </c>
      <c r="CZ45" s="57">
        <f>IF(AND(LL44=1,PR44=1),0,ABS(CD45/$C$12*($C$14-$C$15)+$C$15) *'Drive Train'!$AA$49 + CZ44*(1-'Drive Train'!$AA$49))</f>
        <v>18.647494711111147</v>
      </c>
      <c r="DA45" s="57">
        <f>IF(AND(LM44=1,PS44=1),0,ABS(CE45/$C$12*($C$14-$C$15)+$C$15) *'Drive Train'!$AA$49 + DA44*(1-'Drive Train'!$AA$49))</f>
        <v>18.642540670384371</v>
      </c>
      <c r="DB45" s="61">
        <f t="shared" si="116"/>
        <v>1.4800000000000006</v>
      </c>
      <c r="DC45" s="57">
        <f t="shared" si="283"/>
        <v>18.642656940716908</v>
      </c>
      <c r="DD45" s="57">
        <f t="shared" si="284"/>
        <v>65.129757192868212</v>
      </c>
      <c r="DE45" s="57">
        <f t="shared" si="285"/>
        <v>53.817122426860969</v>
      </c>
      <c r="DF45" s="57">
        <f t="shared" si="286"/>
        <v>41.293058018735749</v>
      </c>
      <c r="DG45" s="57">
        <f t="shared" si="287"/>
        <v>29.695873461153745</v>
      </c>
      <c r="DH45" s="57">
        <f t="shared" si="288"/>
        <v>22.455111339698345</v>
      </c>
      <c r="DI45" s="57">
        <f t="shared" si="289"/>
        <v>19.445515923034737</v>
      </c>
      <c r="DJ45" s="57">
        <f t="shared" si="290"/>
        <v>18.54014266086488</v>
      </c>
      <c r="DK45" s="57">
        <f t="shared" si="291"/>
        <v>18.339300799800849</v>
      </c>
      <c r="DL45" s="57">
        <f t="shared" si="292"/>
        <v>18.30451177529352</v>
      </c>
      <c r="DM45" s="57">
        <f t="shared" si="293"/>
        <v>18.300028187770394</v>
      </c>
      <c r="DN45" s="57">
        <f t="shared" si="294"/>
        <v>25</v>
      </c>
      <c r="DO45" s="57">
        <f t="shared" si="295"/>
        <v>22.80339387010212</v>
      </c>
      <c r="DP45" s="57">
        <f t="shared" si="296"/>
        <v>19.931819988248279</v>
      </c>
      <c r="DQ45" s="57">
        <f t="shared" si="297"/>
        <v>19.192282761466899</v>
      </c>
      <c r="DR45" s="57">
        <f t="shared" si="298"/>
        <v>18.912154212151101</v>
      </c>
      <c r="DS45" s="57">
        <f t="shared" si="299"/>
        <v>18.779654179273852</v>
      </c>
      <c r="DT45" s="57">
        <f t="shared" si="300"/>
        <v>18.709938867936494</v>
      </c>
      <c r="DU45" s="57">
        <f t="shared" si="301"/>
        <v>18.669833719392614</v>
      </c>
      <c r="DV45" s="57">
        <f t="shared" si="302"/>
        <v>18.647494711111147</v>
      </c>
      <c r="DW45" s="57">
        <f t="shared" si="303"/>
        <v>18.642540670384371</v>
      </c>
      <c r="DX45" s="61">
        <f t="shared" si="117"/>
        <v>1.4800000000000006</v>
      </c>
      <c r="DY45" s="2">
        <f>IF(OY45=0,($C$23/0.4536*IF(ISNA(MK44),'Drive Train'!$F$16,'Drive Train'!$F$17)*4.448*$C$24*S$6)*SIGN(BK45),BK45)</f>
        <v>4.5236871680000004</v>
      </c>
      <c r="DZ45" s="2">
        <f>IF(OZ45=0,($C$23/0.4536*IF(ISNA(ML44),'Drive Train'!$F$16,'Drive Train'!$F$17)*4.448*$C$24*$C$21*T$6)*SIGN(BL45),BL45)</f>
        <v>14.225645600594998</v>
      </c>
      <c r="EA45" s="2">
        <f>IF(PA45=0,($C$23/0.4536*IF(ISNA(MM44),'Drive Train'!$F$16,'Drive Train'!$F$17)*4.448*$C$24*$C$21*U$6)*SIGN(BM45),BM45)</f>
        <v>9.8485238773349995</v>
      </c>
      <c r="EB45" s="2">
        <f>IF(PB45=0,($C$23/0.4536*IF(ISNA(MN44),'Drive Train'!$F$16,'Drive Train'!$F$17)*4.448*$C$24*$C$21*V$6)*SIGN(BN45),BN45)</f>
        <v>7.5312241414914709</v>
      </c>
      <c r="EC45" s="2">
        <f>IF(PC45=0,($C$23/0.4536*IF(ISNA(MO44),'Drive Train'!$F$16,'Drive Train'!$F$17)*4.448*$C$24*$C$21*W$6)*SIGN(BO45),BO45)</f>
        <v>6.0967052573978577</v>
      </c>
      <c r="ED45" s="2">
        <f>IF(PD45=0,($C$23/0.4536*IF(ISNA(MP44),'Drive Train'!$F$16,'Drive Train'!$F$17)*4.448*$C$24*$C$21*X$6)*SIGN(BP45),BP45)</f>
        <v>5.1212324162142009</v>
      </c>
      <c r="EE45" s="2">
        <f>IF(PE45=0,($C$23/0.4536*IF(ISNA(MQ44),'Drive Train'!$F$16,'Drive Train'!$F$17)*4.448*$C$24*$C$21*Y$6)*SIGN(BQ45),BQ45)</f>
        <v>4.4148555312191382</v>
      </c>
      <c r="EF45" s="2">
        <f>IF(PF45=0,($C$23/0.4536*IF(ISNA(MR44),'Drive Train'!$F$16,'Drive Train'!$F$17)*4.448*$C$24*$C$21*Z$6)*SIGN(BR45),BR45)</f>
        <v>3.8797215274349997</v>
      </c>
      <c r="EG45" s="2">
        <f>IF(PG45=0,($C$23/0.4536*IF(ISNA(MS44),'Drive Train'!$F$16,'Drive Train'!$F$17)*4.448*$C$24*$C$21*AA$6)*SIGN(BS45),BS45)</f>
        <v>3.4602921731177019</v>
      </c>
      <c r="EH45" s="2">
        <f>IF(PH45=0,($C$23/0.4536*IF(ISNA(MT44),'Drive Train'!$F$16,'Drive Train'!$F$17)*4.448*$C$24*$C$21*AB$6)*SIGN(BT45),BT45)</f>
        <v>3.1227026928135362</v>
      </c>
      <c r="EI45" s="2">
        <f>IF(PI45=0,($C$23/0.4536*IF(ISNA(MU44),'Drive Train'!$F$16,'Drive Train'!$F$17)*4.448*$C$24*$C$21*AC$6)*SIGN(BU45),BU45)</f>
        <v>2.8451291201189992</v>
      </c>
      <c r="EJ45" s="2">
        <f>IF(PJ45=0,($C$23/0.4536*IF(ISNA(MV44),'Drive Train'!$F$16,'Drive Train'!$F$17)*4.448*$C$24*$C$21*AD$6)*SIGN(BV45),BV45)</f>
        <v>3.9831807681666</v>
      </c>
      <c r="EK45" s="2">
        <f>IF(PK45=0,($C$23/0.4536*IF(ISNA(MW44),'Drive Train'!$F$16,'Drive Train'!$F$17)*4.448*$C$24*$C$21*AE$6)*SIGN(BW45),BW45)</f>
        <v>3.9831807681666</v>
      </c>
      <c r="EL45" s="2">
        <f>IF(PL45=0,($C$23/0.4536*IF(ISNA(MX44),'Drive Train'!$F$16,'Drive Train'!$F$17)*4.448*$C$24*$C$21*AF$6)*SIGN(BX45),BX45)</f>
        <v>3.9831807681666</v>
      </c>
      <c r="EM45" s="2">
        <f>IF(PM45=0,($C$23/0.4536*IF(ISNA(MY44),'Drive Train'!$F$16,'Drive Train'!$F$17)*4.448*$C$24*$C$21*AG$6)*SIGN(BY45),BY45)</f>
        <v>3.9831807681666</v>
      </c>
      <c r="EN45" s="2">
        <f>IF(PN45=0,($C$23/0.4536*IF(ISNA(MZ44),'Drive Train'!$F$16,'Drive Train'!$F$17)*4.448*$C$24*$C$21*AH$6)*SIGN(BZ45),BZ45)</f>
        <v>3.9831807681666</v>
      </c>
      <c r="EO45" s="2">
        <f>IF(PO45=0,($C$23/0.4536*IF(ISNA(NA44),'Drive Train'!$F$16,'Drive Train'!$F$17)*4.448*$C$24*$C$21*AI$6)*SIGN(CA45),CA45)</f>
        <v>3.9831807681666</v>
      </c>
      <c r="EP45" s="2">
        <f>IF(PP45=0,($C$23/0.4536*IF(ISNA(NB44),'Drive Train'!$F$16,'Drive Train'!$F$17)*4.448*$C$24*$C$21*AJ$6)*SIGN(CB45),CB45)</f>
        <v>3.9831807681666</v>
      </c>
      <c r="EQ45" s="2">
        <f>IF(PQ45=0,($C$23/0.4536*IF(ISNA(NC44),'Drive Train'!$F$16,'Drive Train'!$F$17)*4.448*$C$24*$C$21*AK$6)*SIGN(CC45),CC45)</f>
        <v>3.9831807681666</v>
      </c>
      <c r="ER45" s="2">
        <f>IF(PR45=0,($C$23/0.4536*IF(ISNA(ND44),'Drive Train'!$F$16,'Drive Train'!$F$17)*4.448*$C$24*$C$21*AL$6)*SIGN(CD45),CD45)</f>
        <v>3.9831807681666</v>
      </c>
      <c r="ES45" s="2">
        <f>IF(PS45=0,($C$23/0.4536*IF(ISNA(NE44),'Drive Train'!$F$16,'Drive Train'!$F$17)*4.448*$C$24*$C$21*AM$6)*SIGN(CE45),CE45)</f>
        <v>3.9831807681666</v>
      </c>
      <c r="ET45" s="61">
        <f t="shared" si="304"/>
        <v>1.4800000000000006</v>
      </c>
      <c r="EU45" s="259">
        <f>MAX(MIN(IF(AND(OY44=1,NG45&lt;0),-1,1)*(DC45-$C$15)/($C$14-$C$15)*$C$12*$C$21-$C$33*LO45/AO$6 -  OY44*$C$33/$C$21,DY44/$C$19),MAX(EU$8:EU44)*-1)</f>
        <v>6.5824870941325053E-3</v>
      </c>
      <c r="EV45" s="259">
        <f>MAX(MIN(IF(AND(OZ44=1,NH45&lt;0),-1,1)*(DD45-$C$15)/($C$14-$C$15)*$C$12*$C$21-$C$33*LP45/AP$6 -  OZ44*$C$33/$C$21,DZ44/$C$19),MAX(EV$8:EV44)*-1)</f>
        <v>0.96194328692513731</v>
      </c>
      <c r="EW45" s="259">
        <f>MAX(MIN(IF(AND(PA44=1,NI45&lt;0),-1,1)*(DE45-$C$15)/($C$14-$C$15)*$C$12*$C$21-$C$33*LQ45/AQ$6 -  PA44*$C$33/$C$21,EA44/$C$19),MAX(EW$8:EW44)*-1)</f>
        <v>0.71647563884361853</v>
      </c>
      <c r="EX45" s="259">
        <f>MAX(MIN(IF(AND(PB44=1,NJ45&lt;0),-1,1)*(DF45-$C$15)/($C$14-$C$15)*$C$12*$C$21-$C$33*LR45/AR$6 -  PB44*$C$33/$C$21,EB44/$C$19),MAX(EX$8:EX44)*-1)</f>
        <v>0.45351658334070966</v>
      </c>
      <c r="EY45" s="259">
        <f>MAX(MIN(IF(AND(PC44=1,NK45&lt;0),-1,1)*(DG45-$C$15)/($C$14-$C$15)*$C$12*$C$21-$C$33*LS45/AS$6 -  PC44*$C$33/$C$21,EC44/$C$19),MAX(EY$8:EY44)*-1)</f>
        <v>0.22119274520077917</v>
      </c>
      <c r="EZ45" s="259">
        <f>MAX(MIN(IF(AND(PD44=1,NL45&lt;0),-1,1)*(DH45-$C$15)/($C$14-$C$15)*$C$12*$C$21-$C$33*LT45/AT$6 -  PD44*$C$33/$C$21,ED44/$C$19),MAX(EZ$8:EZ44)*-1)</f>
        <v>7.9985965600707393E-2</v>
      </c>
      <c r="FA45" s="259">
        <f>MAX(MIN(IF(AND(PE44=1,NM45&lt;0),-1,1)*(DI45-$C$15)/($C$14-$C$15)*$C$12*$C$21-$C$33*LU45/AU$6 -  PE44*$C$33/$C$21,EE44/$C$19),MAX(FA$8:FA44)*-1)</f>
        <v>2.199422443558513E-2</v>
      </c>
      <c r="FB45" s="259">
        <f>MAX(MIN(IF(AND(PF44=1,NN45&lt;0),-1,1)*(DJ45-$C$15)/($C$14-$C$15)*$C$12*$C$21-$C$33*LV45/AV$6 -  PF44*$C$33/$C$21,EF44/$C$19),MAX(FB$8:FB44)*-1)</f>
        <v>4.6158355592030853E-3</v>
      </c>
      <c r="FC45" s="259">
        <f>MAX(MIN(IF(AND(PG44=1,NO45&lt;0),-1,1)*(DK45-$C$15)/($C$14-$C$15)*$C$12*$C$21-$C$33*LW45/AW$6 -  PG44*$C$33/$C$21,EG44/$C$19),MAX(FC$8:FC44)*-1)</f>
        <v>7.6263996723274774E-4</v>
      </c>
      <c r="FD45" s="259">
        <f>MAX(MIN(IF(AND(PH44=1,NP45&lt;0),-1,1)*(DL45-$C$15)/($C$14-$C$15)*$C$12*$C$21-$C$33*LX45/AX$6 -  PH44*$C$33/$C$21,EH44/$C$19),MAX(FD$8:FD44)*-1)</f>
        <v>9.4745696125608792E-5</v>
      </c>
      <c r="FE45" s="259">
        <f>MAX(MIN(IF(AND(PI44=1,NQ45&lt;0),-1,1)*(DM45-$C$15)/($C$14-$C$15)*$C$12*$C$21-$C$33*LY45/AY$6 -  PI44*$C$33/$C$21,EI44/$C$19),MAX(FE$8:FE44)*-1)</f>
        <v>8.569702520000444E-6</v>
      </c>
      <c r="FF45" s="259">
        <f>MAX(MIN(IF(AND(PJ44=1,NR45&lt;0),-1,1)*(DN45-$C$15)/($C$14-$C$15)*$C$12*$C$21-$C$33*LZ45/AZ$6 -  PJ44*$C$33/$C$21,EJ44/$C$19),MAX(FF$8:FF44)*-1)</f>
        <v>0.161862110314869</v>
      </c>
      <c r="FG45" s="259">
        <f>MAX(MIN(IF(AND(PK44=1,NS45&lt;0),-1,1)*(DO45-$C$15)/($C$14-$C$15)*$C$12*$C$21-$C$33*MA45/BA$6 -  PK44*$C$33/$C$21,EK44/$C$19),MAX(FG$8:FG44)*-1)</f>
        <v>8.6858897887107878E-2</v>
      </c>
      <c r="FH45" s="259">
        <f>MAX(MIN(IF(AND(PL44=1,NT45&lt;0),-1,1)*(DP45-$C$15)/($C$14-$C$15)*$C$12*$C$21-$C$33*MB45/BB$6 -  PL44*$C$33/$C$21,EL44/$C$19),MAX(FH$8:FH44)*-1)</f>
        <v>3.1366275086154027E-2</v>
      </c>
      <c r="FI45" s="259">
        <f>MAX(MIN(IF(AND(PM44=1,NU45&lt;0),-1,1)*(DQ45-$C$15)/($C$14-$C$15)*$C$12*$C$21-$C$33*MC45/BC$6 -  PM44*$C$33/$C$21,EM44/$C$19),MAX(FI$8:FI44)*-1)</f>
        <v>1.7139377652441001E-2</v>
      </c>
      <c r="FJ45" s="259">
        <f>MAX(MIN(IF(AND(PN44=1,NV45&lt;0),-1,1)*(DR45-$C$15)/($C$14-$C$15)*$C$12*$C$21-$C$33*MD45/BD$6 -  PN44*$C$33/$C$21,EN44/$C$19),MAX(FJ$8:FJ44)*-1)</f>
        <v>1.1757080517048435E-2</v>
      </c>
      <c r="FK45" s="259">
        <f>MAX(MIN(IF(AND(PO44=1,NW45&lt;0),-1,1)*(DS45-$C$15)/($C$14-$C$15)*$C$12*$C$21-$C$33*ME45/BE$6 -  PO44*$C$33/$C$21,EO44/$C$19),MAX(FK$8:FK44)*-1)</f>
        <v>9.2125390381915806E-3</v>
      </c>
      <c r="FL45" s="259">
        <f>MAX(MIN(IF(AND(PP44=1,NX45&lt;0),-1,1)*(DT45-$C$15)/($C$14-$C$15)*$C$12*$C$21-$C$33*MF45/BF$6 -  PP44*$C$33/$C$21,EP44/$C$19),MAX(FL$8:FL44)*-1)</f>
        <v>7.8740468361684912E-3</v>
      </c>
      <c r="FM45" s="259">
        <f>MAX(MIN(IF(AND(PQ44=1,NY45&lt;0),-1,1)*(DU45-$C$15)/($C$14-$C$15)*$C$12*$C$21-$C$33*MG45/BG$6 -  PQ44*$C$33/$C$21,EQ44/$C$19),MAX(FM$8:FM44)*-1)</f>
        <v>7.1041537877204464E-3</v>
      </c>
      <c r="FN45" s="259">
        <f>MAX(MIN(IF(AND(PR44=1,NZ45&lt;0),-1,1)*(DV45-$C$15)/($C$14-$C$15)*$C$12*$C$21-$C$33*MH45/BH$6 -  PR44*$C$33/$C$21,ER44/$C$19),MAX(FN$8:FN44)*-1)</f>
        <v>6.6753471034842748E-3</v>
      </c>
      <c r="FO45" s="259">
        <f>MAX(MIN(IF(AND(PS44=1,OA45&lt;0),-1,1)*(DW45-$C$15)/($C$14-$C$15)*$C$12*$C$21-$C$33*MI45/BI$6 -  PS44*$C$33/$C$21,ES44/$C$19),MAX(FO$8:FO44)*-1)</f>
        <v>6.580255322260975E-3</v>
      </c>
      <c r="FP45" s="61">
        <f t="shared" si="118"/>
        <v>1.4800000000000006</v>
      </c>
      <c r="FQ45" s="260">
        <f>IF(AND(KS45=1,OY45=1),0,MIN((ABS(($C$14-$C$15)*EU45/$C$12/$C$21)+$C$15)/$C$21,DC45))</f>
        <v>3.574585129718105</v>
      </c>
      <c r="FR45" s="260">
        <f>IF(AND(KT45=1,OZ45=1),0,MIN((ABS(($C$14-$C$15)*EV45/$C$12/$C$21)+$C$15)/$C$21,DD45))</f>
        <v>65.129757192868212</v>
      </c>
      <c r="FS45" s="260">
        <f>IF(AND(KU45=1,PA45=1),0,MIN((ABS(($C$14-$C$15)*EW45/$C$12/$C$21)+$C$15)/$C$21,DE45))</f>
        <v>52.319318103065271</v>
      </c>
      <c r="FT45" s="260">
        <f>IF(AND(KV45=1,PB45=1),0,MIN((ABS(($C$14-$C$15)*EX45/$C$12/$C$21)+$C$15)/$C$21,DF45))</f>
        <v>34.26326429859617</v>
      </c>
      <c r="FU45" s="260">
        <f>IF(AND(KW45=1,PC45=1),0,MIN((ABS(($C$14-$C$15)*EY45/$C$12/$C$21)+$C$15)/$C$21,DG45))</f>
        <v>18.310774229400007</v>
      </c>
      <c r="FV45" s="260">
        <f>IF(AND(KX45=1,PD45=1),0,MIN((ABS(($C$14-$C$15)*EZ45/$C$12/$C$21)+$C$15)/$C$21,DH45))</f>
        <v>8.6148266791681731</v>
      </c>
      <c r="FW45" s="260">
        <f>IF(AND(KY45=1,PE45=1),0,MIN((ABS(($C$14-$C$15)*FA45/$C$12/$C$21)+$C$15)/$C$21,DI45))</f>
        <v>4.6328303311446657</v>
      </c>
      <c r="FX45" s="260">
        <f>IF(AND(KZ45=1,PF45=1),0,MIN((ABS(($C$14-$C$15)*FB45/$C$12/$C$21)+$C$15)/$C$21,DJ45))</f>
        <v>3.4395452245077118</v>
      </c>
      <c r="FY45" s="260">
        <f>IF(AND(LA45=1,PG45=1),0,MIN((ABS(($C$14-$C$15)*FC45/$C$12/$C$21)+$C$15)/$C$21,DK45))</f>
        <v>3.1749659849956879</v>
      </c>
      <c r="FZ45" s="260">
        <f>IF(AND(LB45=1,PH45=1),0,MIN((ABS(($C$14-$C$15)*FD45/$C$12/$C$21)+$C$15)/$C$21,DL45))</f>
        <v>3.1291051004114196</v>
      </c>
      <c r="GA45" s="260">
        <f>IF(AND(LC45=1,PI45=1),0,MIN((ABS(($C$14-$C$15)*FE45/$C$12/$C$21)+$C$15)/$C$21,DM45))</f>
        <v>3.1231878355573128</v>
      </c>
      <c r="GB45" s="260">
        <f>IF(AND(LD45=1,PJ45=1),0,MIN((ABS(($C$14-$C$15)*FF45/$C$12/$C$21)+$C$15)/$C$21,DN45))</f>
        <v>14.236842895472414</v>
      </c>
      <c r="GC45" s="260">
        <f>IF(AND(LE45=1,PK45=1),0,MIN((ABS(($C$14-$C$15)*FG45/$C$12/$C$21)+$C$15)/$C$21,DO45))</f>
        <v>9.0867557972598956</v>
      </c>
      <c r="GD45" s="260">
        <f>IF(AND(LF45=1,PL45=1),0,MIN((ABS(($C$14-$C$15)*FH45/$C$12/$C$21)+$C$15)/$C$21,DP45))</f>
        <v>5.2763611290525176</v>
      </c>
      <c r="GE45" s="260">
        <f>IF(AND(LG45=1,PM45=1),0,MIN((ABS(($C$14-$C$15)*FI45/$C$12/$C$21)+$C$15)/$C$21,DQ45))</f>
        <v>4.2994728258811357</v>
      </c>
      <c r="GF45" s="260">
        <f>IF(AND(LH45=1,PN45=1),0,MIN((ABS(($C$14-$C$15)*FJ45/$C$12/$C$21)+$C$15)/$C$21,DR45))</f>
        <v>3.929898001837044</v>
      </c>
      <c r="GG45" s="260">
        <f>IF(AND(LI45=1,PO45=1),0,MIN((ABS(($C$14-$C$15)*FK45/$C$12/$C$21)+$C$15)/$C$21,DS45))</f>
        <v>3.7551773489883553</v>
      </c>
      <c r="GH45" s="260">
        <f>IF(AND(LJ45=1,PP45=1),0,MIN((ABS(($C$14-$C$15)*FL45/$C$12/$C$21)+$C$15)/$C$21,DT45))</f>
        <v>3.6632699333248397</v>
      </c>
      <c r="GI45" s="260">
        <f>IF(AND(LK45=1,PQ45=1),0,MIN((ABS(($C$14-$C$15)*FM45/$C$12/$C$21)+$C$15)/$C$21,DU45))</f>
        <v>3.6104053142308956</v>
      </c>
      <c r="GJ45" s="260">
        <f>IF(AND(LL45=1,PR45=1),0,MIN((ABS(($C$14-$C$15)*FN45/$C$12/$C$21)+$C$15)/$C$21,DV45))</f>
        <v>3.580961351757435</v>
      </c>
      <c r="GK45" s="260">
        <f>IF(AND(LM45=1,PS45=1),0,MIN((ABS(($C$14-$C$15)*FO45/$C$12/$C$21)+$C$15)/$C$21,DW45))</f>
        <v>3.5744318853549681</v>
      </c>
      <c r="GL45" s="61">
        <f t="shared" si="119"/>
        <v>1.4800000000000006</v>
      </c>
      <c r="GM45" s="57">
        <f>IF(AND(KS44=1,OY44=1),0,EU45*$C$19/S$6/$C$24/$C$23*3.39*$C$21)</f>
        <v>0.17036733380649866</v>
      </c>
      <c r="GN45" s="57">
        <f>IF(AND(KT44=1,OZ44=1),0,EV45*$C$19/T$6/$C$24/$C$23*3.39*$C$21)</f>
        <v>6.9711400876914507</v>
      </c>
      <c r="GO45" s="57">
        <f>IF(AND(KU44=1,PA44=1),0,EW45*$C$19/U$6/$C$24/$C$23*3.39*$C$21)</f>
        <v>7.4999196942626396</v>
      </c>
      <c r="GP45" s="57">
        <f>IF(AND(KV44=1,PB44=1),0,EX45*$C$19/V$6/$C$24/$C$23*3.39*$C$21)</f>
        <v>6.2080317020799036</v>
      </c>
      <c r="GQ45" s="57">
        <f>IF(AND(KW44=1,PC44=1),0,EY45*$C$19/W$6/$C$24/$C$23*3.39*$C$21)</f>
        <v>3.7402618355780199</v>
      </c>
      <c r="GR45" s="57">
        <f>IF(AND(KX44=1,PD44=1),0,EZ45*$C$19/X$6/$C$24/$C$23*3.39*$C$21)</f>
        <v>1.61014739304479</v>
      </c>
      <c r="GS45" s="57">
        <f>IF(AND(KY44=1,PE44=1),0,FA45*$C$19/Y$6/$C$24/$C$23*3.39*$C$21)</f>
        <v>0.51359227497474891</v>
      </c>
      <c r="GT45" s="57">
        <f>IF(AND(KZ44=1,PF44=1),0,FB45*$C$19/Z$6/$C$24/$C$23*3.39*$C$21)</f>
        <v>0.12265241418611189</v>
      </c>
      <c r="GU45" s="57">
        <f>IF(AND(LA44=1,PG44=1),0,FC45*$C$19/AA$6/$C$24/$C$23*3.39*$C$21)</f>
        <v>2.2721296965749892E-2</v>
      </c>
      <c r="GV45" s="57">
        <f>IF(AND(LB44=1,PH44=1),0,FD45*$C$19/AB$6/$C$24/$C$23*3.39*$C$21)</f>
        <v>3.1279167105875694E-3</v>
      </c>
      <c r="GW45" s="57">
        <f>IF(AND(LC44=1,PI44=1),0,FE45*$C$19/AC$6/$C$24/$C$23*3.39*$C$21)</f>
        <v>3.1052036844982333E-4</v>
      </c>
      <c r="GX45" s="57">
        <f>IF(AND(LD44=1,PJ44=1),0,FF45*$C$19/AD$6/$C$24/$C$23*3.39*$C$21)</f>
        <v>4.1893004550238002</v>
      </c>
      <c r="GY45" s="57">
        <f>IF(AND(LE44=1,PK44=1),0,FG45*$C$19/AE$6/$C$24/$C$23*3.39*$C$21)</f>
        <v>2.2480741152668648</v>
      </c>
      <c r="GZ45" s="57">
        <f>IF(AND(LF44=1,PL44=1),0,FH45*$C$19/AF$6/$C$24/$C$23*3.39*$C$21)</f>
        <v>0.81181908622845755</v>
      </c>
      <c r="HA45" s="57">
        <f>IF(AND(LG44=1,PM44=1),0,FI45*$C$19/AG$6/$C$24/$C$23*3.39*$C$21)</f>
        <v>0.44359981751454997</v>
      </c>
      <c r="HB45" s="57">
        <f>IF(AND(LH44=1,PN44=1),0,FJ45*$C$19/AH$6/$C$24/$C$23*3.39*$C$21)</f>
        <v>0.30429569133881418</v>
      </c>
      <c r="HC45" s="57">
        <f>IF(AND(LI44=1,PO44=1),0,FK45*$C$19/AI$6/$C$24/$C$23*3.39*$C$21)</f>
        <v>0.23843809962407975</v>
      </c>
      <c r="HD45" s="57">
        <f>IF(AND(LJ44=1,PP44=1),0,FL45*$C$19/AJ$6/$C$24/$C$23*3.39*$C$21)</f>
        <v>0.2037953658794546</v>
      </c>
      <c r="HE45" s="57">
        <f>IF(AND(LK44=1,PQ44=1),0,FM45*$C$19/AK$6/$C$24/$C$23*3.39*$C$21)</f>
        <v>0.18386906384429103</v>
      </c>
      <c r="HF45" s="57">
        <f>IF(AND(LL44=1,PR44=1),0,FN45*$C$19/AL$6/$C$24/$C$23*3.39*$C$21)</f>
        <v>0.17277072814427252</v>
      </c>
      <c r="HG45" s="57">
        <f>IF(AND(LM44=1,PS44=1),0,FO45*$C$19/AM$6/$C$24/$C$23*3.39*$C$21)</f>
        <v>0.17030957128938629</v>
      </c>
      <c r="HH45" s="61">
        <f t="shared" si="120"/>
        <v>1.4800000000000006</v>
      </c>
      <c r="HI45" s="57">
        <f t="shared" si="121"/>
        <v>0.17036733380649866</v>
      </c>
      <c r="HJ45" s="57">
        <f t="shared" si="122"/>
        <v>6.9711400876914507</v>
      </c>
      <c r="HK45" s="57">
        <f t="shared" si="123"/>
        <v>7.4999196942626396</v>
      </c>
      <c r="HL45" s="57">
        <f t="shared" si="124"/>
        <v>6.2080317020799036</v>
      </c>
      <c r="HM45" s="57">
        <f t="shared" si="125"/>
        <v>3.7402618355780199</v>
      </c>
      <c r="HN45" s="57">
        <f t="shared" si="126"/>
        <v>1.61014739304479</v>
      </c>
      <c r="HO45" s="57">
        <f t="shared" si="127"/>
        <v>0.51359227497474891</v>
      </c>
      <c r="HP45" s="57">
        <f t="shared" si="128"/>
        <v>0.12265241418611189</v>
      </c>
      <c r="HQ45" s="57">
        <f t="shared" si="129"/>
        <v>2.2721296965749892E-2</v>
      </c>
      <c r="HR45" s="57">
        <f t="shared" si="130"/>
        <v>3.1279167105875694E-3</v>
      </c>
      <c r="HS45" s="57">
        <f t="shared" si="131"/>
        <v>3.1052036844982333E-4</v>
      </c>
      <c r="HT45" s="57">
        <f t="shared" si="132"/>
        <v>4.1893004550238002</v>
      </c>
      <c r="HU45" s="57">
        <f t="shared" si="133"/>
        <v>2.2480741152668648</v>
      </c>
      <c r="HV45" s="57">
        <f t="shared" si="134"/>
        <v>0.81181908622845755</v>
      </c>
      <c r="HW45" s="57">
        <f t="shared" si="135"/>
        <v>0.44359981751454997</v>
      </c>
      <c r="HX45" s="57">
        <f t="shared" si="136"/>
        <v>0.30429569133881418</v>
      </c>
      <c r="HY45" s="57">
        <f t="shared" si="137"/>
        <v>0.23843809962407975</v>
      </c>
      <c r="HZ45" s="57">
        <f t="shared" si="138"/>
        <v>0.2037953658794546</v>
      </c>
      <c r="IA45" s="57">
        <f t="shared" si="139"/>
        <v>0.18386906384429103</v>
      </c>
      <c r="IB45" s="57">
        <f t="shared" si="140"/>
        <v>0.17277072814427252</v>
      </c>
      <c r="IC45" s="57">
        <f t="shared" si="141"/>
        <v>0.17030957128938629</v>
      </c>
      <c r="ID45" s="61">
        <f t="shared" si="142"/>
        <v>1.4800000000000006</v>
      </c>
      <c r="IE45" s="57">
        <f t="shared" si="143"/>
        <v>11.970942540397752</v>
      </c>
      <c r="IF45" s="57">
        <f t="shared" si="144"/>
        <v>7.77020461234377</v>
      </c>
      <c r="IG45" s="57">
        <f t="shared" si="145"/>
        <v>8.6100657461163763</v>
      </c>
      <c r="IH45" s="57">
        <f t="shared" si="146"/>
        <v>9.8184430902248216</v>
      </c>
      <c r="II45" s="57">
        <f t="shared" si="147"/>
        <v>10.909302660538998</v>
      </c>
      <c r="IJ45" s="57">
        <f t="shared" si="148"/>
        <v>11.595512851420246</v>
      </c>
      <c r="IK45" s="57">
        <f t="shared" si="149"/>
        <v>11.889413029583258</v>
      </c>
      <c r="IL45" s="57">
        <f t="shared" si="150"/>
        <v>11.981636912040884</v>
      </c>
      <c r="IM45" s="57">
        <f t="shared" si="151"/>
        <v>12.003123910471212</v>
      </c>
      <c r="IN45" s="57">
        <f t="shared" si="152"/>
        <v>12.007063054117388</v>
      </c>
      <c r="IO45" s="57">
        <f t="shared" si="153"/>
        <v>12.007604915492275</v>
      </c>
      <c r="IP45" s="57">
        <f t="shared" si="154"/>
        <v>11.234452682169188</v>
      </c>
      <c r="IQ45" s="57">
        <f t="shared" si="155"/>
        <v>11.529274599596029</v>
      </c>
      <c r="IR45" s="57">
        <f t="shared" si="156"/>
        <v>11.833395799415468</v>
      </c>
      <c r="IS45" s="57">
        <f t="shared" si="157"/>
        <v>11.912217440833214</v>
      </c>
      <c r="IT45" s="57">
        <f t="shared" si="158"/>
        <v>11.942132188252989</v>
      </c>
      <c r="IU45" s="57">
        <f t="shared" si="159"/>
        <v>11.956293157683023</v>
      </c>
      <c r="IV45" s="57">
        <f t="shared" si="160"/>
        <v>11.963746960427677</v>
      </c>
      <c r="IW45" s="57">
        <f t="shared" si="161"/>
        <v>11.968035842628241</v>
      </c>
      <c r="IX45" s="57">
        <f t="shared" si="162"/>
        <v>11.970425092765586</v>
      </c>
      <c r="IY45" s="57">
        <f t="shared" si="163"/>
        <v>11.970954976787896</v>
      </c>
      <c r="IZ45" s="61">
        <f t="shared" si="164"/>
        <v>1.4800000000000006</v>
      </c>
      <c r="JA45" s="260" t="e">
        <f t="shared" si="240"/>
        <v>#N/A</v>
      </c>
      <c r="JB45" s="260" t="e">
        <f t="shared" si="241"/>
        <v>#N/A</v>
      </c>
      <c r="JC45" s="260" t="e">
        <f t="shared" si="242"/>
        <v>#N/A</v>
      </c>
      <c r="JD45" s="260" t="e">
        <f t="shared" si="243"/>
        <v>#N/A</v>
      </c>
      <c r="JE45" s="260" t="e">
        <f t="shared" si="244"/>
        <v>#N/A</v>
      </c>
      <c r="JF45" s="260" t="e">
        <f t="shared" si="245"/>
        <v>#N/A</v>
      </c>
      <c r="JG45" s="260" t="e">
        <f t="shared" si="246"/>
        <v>#N/A</v>
      </c>
      <c r="JH45" s="260" t="e">
        <f t="shared" si="247"/>
        <v>#N/A</v>
      </c>
      <c r="JI45" s="260" t="e">
        <f t="shared" si="248"/>
        <v>#N/A</v>
      </c>
      <c r="JJ45" s="260" t="e">
        <f t="shared" si="249"/>
        <v>#N/A</v>
      </c>
      <c r="JK45" s="260" t="e">
        <f t="shared" si="250"/>
        <v>#N/A</v>
      </c>
      <c r="JL45" s="260" t="e">
        <f t="shared" si="251"/>
        <v>#N/A</v>
      </c>
      <c r="JM45" s="260" t="e">
        <f t="shared" si="252"/>
        <v>#N/A</v>
      </c>
      <c r="JN45" s="260" t="e">
        <f t="shared" si="253"/>
        <v>#N/A</v>
      </c>
      <c r="JO45" s="260" t="e">
        <f t="shared" si="254"/>
        <v>#N/A</v>
      </c>
      <c r="JP45" s="260" t="e">
        <f t="shared" si="255"/>
        <v>#N/A</v>
      </c>
      <c r="JQ45" s="260" t="e">
        <f t="shared" si="256"/>
        <v>#N/A</v>
      </c>
      <c r="JR45" s="260" t="e">
        <f t="shared" si="257"/>
        <v>#N/A</v>
      </c>
      <c r="JS45" s="260" t="e">
        <f t="shared" si="258"/>
        <v>#N/A</v>
      </c>
      <c r="JT45" s="260" t="e">
        <f t="shared" si="259"/>
        <v>#N/A</v>
      </c>
      <c r="JU45" s="260" t="e">
        <f t="shared" si="260"/>
        <v>#N/A</v>
      </c>
      <c r="JV45" s="61">
        <f t="shared" si="166"/>
        <v>1.4800000000000006</v>
      </c>
      <c r="JW45" s="46">
        <f>IF(AND(KS45=0,HI45&lt;=$C$40),1,0)</f>
        <v>0</v>
      </c>
      <c r="JX45" s="46">
        <f>IF(AND(KT45=0,HJ45&lt;=$C$40),1,0)</f>
        <v>0</v>
      </c>
      <c r="JY45" s="46">
        <f>IF(AND(KU45=0,HK45&lt;=$C$40),1,0)</f>
        <v>0</v>
      </c>
      <c r="JZ45" s="46">
        <f>IF(AND(KV45=0,HL45&lt;=$C$40),1,0)</f>
        <v>0</v>
      </c>
      <c r="KA45" s="46">
        <f>IF(AND(KW45=0,HM45&lt;=$C$40),1,0)</f>
        <v>0</v>
      </c>
      <c r="KB45" s="46">
        <f>IF(AND(KX45=0,HN45&lt;=$C$40),1,0)</f>
        <v>0</v>
      </c>
      <c r="KC45" s="46">
        <f>IF(AND(KY45=0,HO45&lt;=$C$40),1,0)</f>
        <v>0</v>
      </c>
      <c r="KD45" s="46">
        <f>IF(AND(KZ45=0,HP45&lt;=$C$40),1,0)</f>
        <v>1</v>
      </c>
      <c r="KE45" s="46">
        <f>IF(AND(LA45=0,HQ45&lt;=$C$40),1,0)</f>
        <v>1</v>
      </c>
      <c r="KF45" s="46">
        <f>IF(AND(LB45=0,HR45&lt;=$C$40),1,0)</f>
        <v>1</v>
      </c>
      <c r="KG45" s="46">
        <f>IF(AND(LC45=0,HS45&lt;=$C$40),1,0)</f>
        <v>1</v>
      </c>
      <c r="KH45" s="46">
        <f>IF(AND(LD45=0,HT45&lt;=$C$40),1,0)</f>
        <v>0</v>
      </c>
      <c r="KI45" s="46">
        <f>IF(AND(LE45=0,HU45&lt;=$C$40),1,0)</f>
        <v>0</v>
      </c>
      <c r="KJ45" s="46">
        <f>IF(AND(LF45=0,HV45&lt;=$C$40),1,0)</f>
        <v>0</v>
      </c>
      <c r="KK45" s="46">
        <f>IF(AND(LG45=0,HW45&lt;=$C$40),1,0)</f>
        <v>0</v>
      </c>
      <c r="KL45" s="46">
        <f>IF(AND(LH45=0,HX45&lt;=$C$40),1,0)</f>
        <v>0</v>
      </c>
      <c r="KM45" s="46">
        <f>IF(AND(LI45=0,HY45&lt;=$C$40),1,0)</f>
        <v>0</v>
      </c>
      <c r="KN45" s="46">
        <f>IF(AND(LJ45=0,HZ45&lt;=$C$40),1,0)</f>
        <v>0</v>
      </c>
      <c r="KO45" s="46">
        <f>IF(AND(LK45=0,IA45&lt;=$C$40),1,0)</f>
        <v>0</v>
      </c>
      <c r="KP45" s="46">
        <f>IF(AND(LL45=0,IB45&lt;=$C$40),1,0)</f>
        <v>0</v>
      </c>
      <c r="KQ45" s="46">
        <f>IF(AND(LM45=0,IC45&lt;=$C$40),1,0)</f>
        <v>0</v>
      </c>
      <c r="KR45" s="61">
        <f t="shared" si="167"/>
        <v>1.4800000000000006</v>
      </c>
      <c r="KS45" s="1">
        <f>IF(OR(KS44=1,AND(OY45=1,LO45&lt;=$C$41)),1,0)</f>
        <v>0</v>
      </c>
      <c r="KT45" s="1">
        <f>IF(OR(KT44=1,AND(OZ45=1,LP45&lt;=$C$41)),1,0)</f>
        <v>0</v>
      </c>
      <c r="KU45" s="1">
        <f>IF(OR(KU44=1,AND(PA45=1,LQ45&lt;=$C$41)),1,0)</f>
        <v>0</v>
      </c>
      <c r="KV45" s="1">
        <f>IF(OR(KV44=1,AND(PB45=1,LR45&lt;=$C$41)),1,0)</f>
        <v>0</v>
      </c>
      <c r="KW45" s="1">
        <f>IF(OR(KW44=1,AND(PC45=1,LS45&lt;=$C$41)),1,0)</f>
        <v>0</v>
      </c>
      <c r="KX45" s="1">
        <f>IF(OR(KX44=1,AND(PD45=1,LT45&lt;=$C$41)),1,0)</f>
        <v>0</v>
      </c>
      <c r="KY45" s="1">
        <f>IF(OR(KY44=1,AND(PE45=1,LU45&lt;=$C$41)),1,0)</f>
        <v>0</v>
      </c>
      <c r="KZ45" s="1">
        <f>IF(OR(KZ44=1,AND(PF45=1,LV45&lt;=$C$41)),1,0)</f>
        <v>0</v>
      </c>
      <c r="LA45" s="1">
        <f>IF(OR(LA44=1,AND(PG45=1,LW45&lt;=$C$41)),1,0)</f>
        <v>0</v>
      </c>
      <c r="LB45" s="1">
        <f>IF(OR(LB44=1,AND(PH45=1,LX45&lt;=$C$41)),1,0)</f>
        <v>0</v>
      </c>
      <c r="LC45" s="1">
        <f>IF(OR(LC44=1,AND(PI45=1,LY45&lt;=$C$41)),1,0)</f>
        <v>0</v>
      </c>
      <c r="LD45" s="1">
        <f>IF(OR(LD44=1,AND(PJ45=1,LZ45&lt;=$C$41)),1,0)</f>
        <v>0</v>
      </c>
      <c r="LE45" s="1">
        <f>IF(OR(LE44=1,AND(PK45=1,MA45&lt;=$C$41)),1,0)</f>
        <v>0</v>
      </c>
      <c r="LF45" s="1">
        <f>IF(OR(LF44=1,AND(PL45=1,MB45&lt;=$C$41)),1,0)</f>
        <v>0</v>
      </c>
      <c r="LG45" s="1">
        <f>IF(OR(LG44=1,AND(PM45=1,MC45&lt;=$C$41)),1,0)</f>
        <v>0</v>
      </c>
      <c r="LH45" s="1">
        <f>IF(OR(LH44=1,AND(PN45=1,MD45&lt;=$C$41)),1,0)</f>
        <v>0</v>
      </c>
      <c r="LI45" s="1">
        <f>IF(OR(LI44=1,AND(PO45=1,ME45&lt;=$C$41)),1,0)</f>
        <v>0</v>
      </c>
      <c r="LJ45" s="1">
        <f>IF(OR(LJ44=1,AND(PP45=1,MF45&lt;=$C$41)),1,0)</f>
        <v>0</v>
      </c>
      <c r="LK45" s="1">
        <f>IF(OR(LK44=1,AND(PQ45=1,MG45&lt;=$C$41)),1,0)</f>
        <v>0</v>
      </c>
      <c r="LL45" s="1">
        <f>IF(OR(LL44=1,AND(PR45=1,MH45&lt;=$C$41)),1,0)</f>
        <v>0</v>
      </c>
      <c r="LM45" s="1">
        <f>IF(OR(LM44=1,AND(PS45=1,MI45&lt;=$C$41)),1,0)</f>
        <v>0</v>
      </c>
      <c r="LN45" s="61">
        <f t="shared" si="168"/>
        <v>1.4800000000000006</v>
      </c>
      <c r="LO45" s="57">
        <f t="shared" si="169"/>
        <v>11.762025780354023</v>
      </c>
      <c r="LP45" s="57">
        <f t="shared" si="170"/>
        <v>11.442071208269121</v>
      </c>
      <c r="LQ45" s="57">
        <f t="shared" si="171"/>
        <v>14.543812028614708</v>
      </c>
      <c r="LR45" s="57">
        <f t="shared" si="172"/>
        <v>15.965043649027564</v>
      </c>
      <c r="LS45" s="57">
        <f t="shared" si="173"/>
        <v>15.769742669132928</v>
      </c>
      <c r="LT45" s="57">
        <f t="shared" si="174"/>
        <v>14.512084808130467</v>
      </c>
      <c r="LU45" s="57">
        <f t="shared" si="175"/>
        <v>12.928242804606567</v>
      </c>
      <c r="LV45" s="57">
        <f t="shared" si="176"/>
        <v>11.468637156204389</v>
      </c>
      <c r="LW45" s="57">
        <f t="shared" si="177"/>
        <v>10.249968333369649</v>
      </c>
      <c r="LX45" s="57">
        <f t="shared" si="178"/>
        <v>9.2532993344118459</v>
      </c>
      <c r="LY45" s="57">
        <f t="shared" si="179"/>
        <v>8.4311778319973261</v>
      </c>
      <c r="LZ45" s="57">
        <f t="shared" si="180"/>
        <v>9.4613026488979592</v>
      </c>
      <c r="MA45" s="57">
        <f t="shared" si="181"/>
        <v>11.236122490400374</v>
      </c>
      <c r="MB45" s="57">
        <f t="shared" si="182"/>
        <v>11.603167259435665</v>
      </c>
      <c r="MC45" s="57">
        <f t="shared" si="183"/>
        <v>11.694733875147543</v>
      </c>
      <c r="MD45" s="57">
        <f t="shared" si="184"/>
        <v>11.729111048063695</v>
      </c>
      <c r="ME45" s="57">
        <f t="shared" si="185"/>
        <v>11.745313058982306</v>
      </c>
      <c r="MF45" s="57">
        <f t="shared" si="186"/>
        <v>11.75382282095576</v>
      </c>
      <c r="MG45" s="57">
        <f t="shared" si="187"/>
        <v>11.758713563625186</v>
      </c>
      <c r="MH45" s="57">
        <f t="shared" si="188"/>
        <v>11.761436283186223</v>
      </c>
      <c r="MI45" s="57">
        <f t="shared" si="189"/>
        <v>11.76203994764103</v>
      </c>
      <c r="MJ45" s="61">
        <f t="shared" si="190"/>
        <v>1.4800000000000006</v>
      </c>
      <c r="MK45" s="57" t="e">
        <f>IF(AND(ABS(CG45)&gt;0,EU45*$C$19&gt;=DY44,NG45&lt;&gt;0),3,NA())</f>
        <v>#N/A</v>
      </c>
      <c r="ML45" s="57" t="e">
        <f t="shared" si="261"/>
        <v>#N/A</v>
      </c>
      <c r="MM45" s="57" t="e">
        <f t="shared" si="262"/>
        <v>#N/A</v>
      </c>
      <c r="MN45" s="57" t="e">
        <f t="shared" si="263"/>
        <v>#N/A</v>
      </c>
      <c r="MO45" s="57" t="e">
        <f t="shared" si="264"/>
        <v>#N/A</v>
      </c>
      <c r="MP45" s="57" t="e">
        <f t="shared" si="265"/>
        <v>#N/A</v>
      </c>
      <c r="MQ45" s="57" t="e">
        <f t="shared" si="266"/>
        <v>#N/A</v>
      </c>
      <c r="MR45" s="57" t="e">
        <f t="shared" si="267"/>
        <v>#N/A</v>
      </c>
      <c r="MS45" s="57" t="e">
        <f t="shared" si="268"/>
        <v>#N/A</v>
      </c>
      <c r="MT45" s="57" t="e">
        <f t="shared" si="269"/>
        <v>#N/A</v>
      </c>
      <c r="MU45" s="57" t="e">
        <f t="shared" si="270"/>
        <v>#N/A</v>
      </c>
      <c r="MV45" s="57" t="e">
        <f t="shared" si="271"/>
        <v>#N/A</v>
      </c>
      <c r="MW45" s="57" t="e">
        <f t="shared" si="272"/>
        <v>#N/A</v>
      </c>
      <c r="MX45" s="57" t="e">
        <f t="shared" si="273"/>
        <v>#N/A</v>
      </c>
      <c r="MY45" s="57" t="e">
        <f t="shared" si="274"/>
        <v>#N/A</v>
      </c>
      <c r="MZ45" s="57" t="e">
        <f t="shared" si="275"/>
        <v>#N/A</v>
      </c>
      <c r="NA45" s="57" t="e">
        <f t="shared" si="276"/>
        <v>#N/A</v>
      </c>
      <c r="NB45" s="57" t="e">
        <f t="shared" si="277"/>
        <v>#N/A</v>
      </c>
      <c r="NC45" s="57" t="e">
        <f t="shared" si="278"/>
        <v>#N/A</v>
      </c>
      <c r="ND45" s="57" t="e">
        <f t="shared" si="279"/>
        <v>#N/A</v>
      </c>
      <c r="NE45" s="57" t="e">
        <f t="shared" si="280"/>
        <v>#N/A</v>
      </c>
      <c r="NF45" s="61">
        <f t="shared" si="211"/>
        <v>1.4800000000000006</v>
      </c>
      <c r="NG45" s="260">
        <f>IF(OY44=0,MIN('Drive Train'!$F$35-FQ44*$C$19*'Drive Train'!$F$39,NG44+$C$39)-$C$7,IF(LO44-1&lt;=0,0,IF($C$37=Motors!$C$29,MAX(MAX(NG$8:NG44)*-1,NG44-$C$39),MAX(0,MAX(NG$8:NG44)*-1,NG44-$C$39))))</f>
        <v>11.970942540397752</v>
      </c>
      <c r="NH45" s="260">
        <f>IF(OZ44=0,MIN('Drive Train'!$F$35-FR44*$C$19*'Drive Train'!$F$39,NH44+$C$39)-$C$7,IF(LP44-1&lt;=0,0,IF($C$37=Motors!$C$29,MAX(MAX(NH$8:NH44)*-1,NH44-$C$39),MAX(0,MAX(NH$8:NH44)*-1,NH44-$C$39))))</f>
        <v>7.77020461234377</v>
      </c>
      <c r="NI45" s="260">
        <f>IF(PA44=0,MIN('Drive Train'!$F$35-FS44*$C$19*'Drive Train'!$F$39,NI44+$C$39)-$C$7,IF(LQ44-1&lt;=0,0,IF($C$37=Motors!$C$29,MAX(MAX(NI$8:NI44)*-1,NI44-$C$39),MAX(0,MAX(NI$8:NI44)*-1,NI44-$C$39))))</f>
        <v>8.6100657461163763</v>
      </c>
      <c r="NJ45" s="260">
        <f>IF(PB44=0,MIN('Drive Train'!$F$35-FT44*$C$19*'Drive Train'!$F$39,NJ44+$C$39)-$C$7,IF(LR44-1&lt;=0,0,IF($C$37=Motors!$C$29,MAX(MAX(NJ$8:NJ44)*-1,NJ44-$C$39),MAX(0,MAX(NJ$8:NJ44)*-1,NJ44-$C$39))))</f>
        <v>9.8184430902248216</v>
      </c>
      <c r="NK45" s="260">
        <f>IF(PC44=0,MIN('Drive Train'!$F$35-FU44*$C$19*'Drive Train'!$F$39,NK44+$C$39)-$C$7,IF(LS44-1&lt;=0,0,IF($C$37=Motors!$C$29,MAX(MAX(NK$8:NK44)*-1,NK44-$C$39),MAX(0,MAX(NK$8:NK44)*-1,NK44-$C$39))))</f>
        <v>10.909302660538998</v>
      </c>
      <c r="NL45" s="260">
        <f>IF(PD44=0,MIN('Drive Train'!$F$35-FV44*$C$19*'Drive Train'!$F$39,NL44+$C$39)-$C$7,IF(LT44-1&lt;=0,0,IF($C$37=Motors!$C$29,MAX(MAX(NL$8:NL44)*-1,NL44-$C$39),MAX(0,MAX(NL$8:NL44)*-1,NL44-$C$39))))</f>
        <v>11.595512851420246</v>
      </c>
      <c r="NM45" s="260">
        <f>IF(PE44=0,MIN('Drive Train'!$F$35-FW44*$C$19*'Drive Train'!$F$39,NM44+$C$39)-$C$7,IF(LU44-1&lt;=0,0,IF($C$37=Motors!$C$29,MAX(MAX(NM$8:NM44)*-1,NM44-$C$39),MAX(0,MAX(NM$8:NM44)*-1,NM44-$C$39))))</f>
        <v>11.889413029583258</v>
      </c>
      <c r="NN45" s="260">
        <f>IF(PF44=0,MIN('Drive Train'!$F$35-FX44*$C$19*'Drive Train'!$F$39,NN44+$C$39)-$C$7,IF(LV44-1&lt;=0,0,IF($C$37=Motors!$C$29,MAX(MAX(NN$8:NN44)*-1,NN44-$C$39),MAX(0,MAX(NN$8:NN44)*-1,NN44-$C$39))))</f>
        <v>11.981636912040884</v>
      </c>
      <c r="NO45" s="260">
        <f>IF(PG44=0,MIN('Drive Train'!$F$35-FY44*$C$19*'Drive Train'!$F$39,NO44+$C$39)-$C$7,IF(LW44-1&lt;=0,0,IF($C$37=Motors!$C$29,MAX(MAX(NO$8:NO44)*-1,NO44-$C$39),MAX(0,MAX(NO$8:NO44)*-1,NO44-$C$39))))</f>
        <v>12.003123910471212</v>
      </c>
      <c r="NP45" s="260">
        <f>IF(PH44=0,MIN('Drive Train'!$F$35-FZ44*$C$19*'Drive Train'!$F$39,NP44+$C$39)-$C$7,IF(LX44-1&lt;=0,0,IF($C$37=Motors!$C$29,MAX(MAX(NP$8:NP44)*-1,NP44-$C$39),MAX(0,MAX(NP$8:NP44)*-1,NP44-$C$39))))</f>
        <v>12.007063054117388</v>
      </c>
      <c r="NQ45" s="260">
        <f>IF(PI44=0,MIN('Drive Train'!$F$35-GA44*$C$19*'Drive Train'!$F$39,NQ44+$C$39)-$C$7,IF(LY44-1&lt;=0,0,IF($C$37=Motors!$C$29,MAX(MAX(NQ$8:NQ44)*-1,NQ44-$C$39),MAX(0,MAX(NQ$8:NQ44)*-1,NQ44-$C$39))))</f>
        <v>12.007604915492275</v>
      </c>
      <c r="NR45" s="260">
        <f>IF(PJ44=0,MIN('Drive Train'!$F$35-GB44*$C$19*'Drive Train'!$F$39,NR44+$C$39)-$C$7,IF(LZ44-1&lt;=0,0,IF($C$37=Motors!$C$29,MAX(MAX(NR$8:NR44)*-1,NR44-$C$39),MAX(0,MAX(NR$8:NR44)*-1,NR44-$C$39))))</f>
        <v>11.234452682169188</v>
      </c>
      <c r="NS45" s="260">
        <f>IF(PK44=0,MIN('Drive Train'!$F$35-GC44*$C$19*'Drive Train'!$F$39,NS44+$C$39)-$C$7,IF(MA44-1&lt;=0,0,IF($C$37=Motors!$C$29,MAX(MAX(NS$8:NS44)*-1,NS44-$C$39),MAX(0,MAX(NS$8:NS44)*-1,NS44-$C$39))))</f>
        <v>11.529274599596029</v>
      </c>
      <c r="NT45" s="260">
        <f>IF(PL44=0,MIN('Drive Train'!$F$35-GD44*$C$19*'Drive Train'!$F$39,NT44+$C$39)-$C$7,IF(MB44-1&lt;=0,0,IF($C$37=Motors!$C$29,MAX(MAX(NT$8:NT44)*-1,NT44-$C$39),MAX(0,MAX(NT$8:NT44)*-1,NT44-$C$39))))</f>
        <v>11.833395799415468</v>
      </c>
      <c r="NU45" s="260">
        <f>IF(PM44=0,MIN('Drive Train'!$F$35-GE44*$C$19*'Drive Train'!$F$39,NU44+$C$39)-$C$7,IF(MC44-1&lt;=0,0,IF($C$37=Motors!$C$29,MAX(MAX(NU$8:NU44)*-1,NU44-$C$39),MAX(0,MAX(NU$8:NU44)*-1,NU44-$C$39))))</f>
        <v>11.912217440833214</v>
      </c>
      <c r="NV45" s="260">
        <f>IF(PN44=0,MIN('Drive Train'!$F$35-GF44*$C$19*'Drive Train'!$F$39,NV44+$C$39)-$C$7,IF(MD44-1&lt;=0,0,IF($C$37=Motors!$C$29,MAX(MAX(NV$8:NV44)*-1,NV44-$C$39),MAX(0,MAX(NV$8:NV44)*-1,NV44-$C$39))))</f>
        <v>11.942132188252989</v>
      </c>
      <c r="NW45" s="260">
        <f>IF(PO44=0,MIN('Drive Train'!$F$35-GG44*$C$19*'Drive Train'!$F$39,NW44+$C$39)-$C$7,IF(ME44-1&lt;=0,0,IF($C$37=Motors!$C$29,MAX(MAX(NW$8:NW44)*-1,NW44-$C$39),MAX(0,MAX(NW$8:NW44)*-1,NW44-$C$39))))</f>
        <v>11.956293157683023</v>
      </c>
      <c r="NX45" s="260">
        <f>IF(PP44=0,MIN('Drive Train'!$F$35-GH44*$C$19*'Drive Train'!$F$39,NX44+$C$39)-$C$7,IF(MF44-1&lt;=0,0,IF($C$37=Motors!$C$29,MAX(MAX(NX$8:NX44)*-1,NX44-$C$39),MAX(0,MAX(NX$8:NX44)*-1,NX44-$C$39))))</f>
        <v>11.963746960427677</v>
      </c>
      <c r="NY45" s="260">
        <f>IF(PQ44=0,MIN('Drive Train'!$F$35-GI44*$C$19*'Drive Train'!$F$39,NY44+$C$39)-$C$7,IF(MG44-1&lt;=0,0,IF($C$37=Motors!$C$29,MAX(MAX(NY$8:NY44)*-1,NY44-$C$39),MAX(0,MAX(NY$8:NY44)*-1,NY44-$C$39))))</f>
        <v>11.968035842628241</v>
      </c>
      <c r="NZ45" s="260">
        <f>IF(PR44=0,MIN('Drive Train'!$F$35-GJ44*$C$19*'Drive Train'!$F$39,NZ44+$C$39)-$C$7,IF(MH44-1&lt;=0,0,IF($C$37=Motors!$C$29,MAX(MAX(NZ$8:NZ44)*-1,NZ44-$C$39),MAX(0,MAX(NZ$8:NZ44)*-1,NZ44-$C$39))))</f>
        <v>11.970425092765586</v>
      </c>
      <c r="OA45" s="260">
        <f>IF(PS44=0,MIN('Drive Train'!$F$35-GK44*$C$19*'Drive Train'!$F$39,OA44+$C$39)-$C$7,IF(MI44-1&lt;=0,0,IF($C$37=Motors!$C$29,MAX(MAX(OA$8:OA44)*-1,OA44-$C$39),MAX(0,MAX(OA$8:OA44)*-1,OA44-$C$39))))</f>
        <v>11.970954976787896</v>
      </c>
      <c r="OB45" s="61">
        <f t="shared" si="212"/>
        <v>1.4800000000000006</v>
      </c>
      <c r="OC45" s="260">
        <f>'Drive Train'!$F$35-(FQ45*$C$13)*$C$19*'Drive Train'!$F$39</f>
        <v>12.217696158384378</v>
      </c>
      <c r="OD45" s="260">
        <f>'Drive Train'!$F$35-(FR45*$C$13)*$C$19*'Drive Train'!$F$39</f>
        <v>9.0783823831637207</v>
      </c>
      <c r="OE45" s="260">
        <f>'Drive Train'!$F$35-(FS45*$C$13)*$C$19*'Drive Train'!$F$39</f>
        <v>9.7317147767436705</v>
      </c>
      <c r="OF45" s="260">
        <f>'Drive Train'!$F$35-(FT45*$C$13)*$C$19*'Drive Train'!$F$39</f>
        <v>10.652573520771595</v>
      </c>
      <c r="OG45" s="260">
        <f>'Drive Train'!$F$35-(FU45*$C$13)*$C$19*'Drive Train'!$F$39</f>
        <v>11.466150514300599</v>
      </c>
      <c r="OH45" s="260">
        <f>'Drive Train'!$F$35-(FV45*$C$13)*$C$19*'Drive Train'!$F$39</f>
        <v>11.960643839362424</v>
      </c>
      <c r="OI45" s="260">
        <f>'Drive Train'!$F$35-(FW45*$C$13)*$C$19*'Drive Train'!$F$39</f>
        <v>12.163725653111623</v>
      </c>
      <c r="OJ45" s="260">
        <f>'Drive Train'!$F$35-(FX45*$C$13)*$C$19*'Drive Train'!$F$39</f>
        <v>12.224583193550107</v>
      </c>
      <c r="OK45" s="260">
        <f>'Drive Train'!$F$35-(FY45*$C$13)*$C$19*'Drive Train'!$F$39</f>
        <v>12.238076734765221</v>
      </c>
      <c r="OL45" s="260">
        <f>'Drive Train'!$F$35-(FZ45*$C$13)*$C$19*'Drive Train'!$F$39</f>
        <v>12.240415639879018</v>
      </c>
      <c r="OM45" s="260">
        <f>'Drive Train'!$F$35-(GA45*$C$13)*$C$19*'Drive Train'!$F$39</f>
        <v>12.240717420386577</v>
      </c>
      <c r="ON45" s="260">
        <f>'Drive Train'!$F$35-(GB45*$C$13)*$C$19*'Drive Train'!$F$39</f>
        <v>11.673921012330908</v>
      </c>
      <c r="OO45" s="260">
        <f>'Drive Train'!$F$35-(GC45*$C$13)*$C$19*'Drive Train'!$F$39</f>
        <v>11.936575454339746</v>
      </c>
      <c r="OP45" s="260">
        <f>'Drive Train'!$F$35-(GD45*$C$13)*$C$19*'Drive Train'!$F$39</f>
        <v>12.130905582418322</v>
      </c>
      <c r="OQ45" s="260">
        <f>'Drive Train'!$F$35-(GE45*$C$13)*$C$19*'Drive Train'!$F$39</f>
        <v>12.180726885880063</v>
      </c>
      <c r="OR45" s="260">
        <f>'Drive Train'!$F$35-(GF45*$C$13)*$C$19*'Drive Train'!$F$39</f>
        <v>12.199575201906312</v>
      </c>
      <c r="OS45" s="260">
        <f>'Drive Train'!$F$35-(GG45*$C$13)*$C$19*'Drive Train'!$F$39</f>
        <v>12.208485955201594</v>
      </c>
      <c r="OT45" s="260">
        <f>'Drive Train'!$F$35-(GH45*$C$13)*$C$19*'Drive Train'!$F$39</f>
        <v>12.213173233400434</v>
      </c>
      <c r="OU45" s="260">
        <f>'Drive Train'!$F$35-(GI45*$C$13)*$C$19*'Drive Train'!$F$39</f>
        <v>12.215869328974225</v>
      </c>
      <c r="OV45" s="260">
        <f>'Drive Train'!$F$35-(GJ45*$C$13)*$C$19*'Drive Train'!$F$39</f>
        <v>12.217370971060371</v>
      </c>
      <c r="OW45" s="260">
        <f>'Drive Train'!$F$35-(GK45*$C$13)*$C$19*'Drive Train'!$F$39</f>
        <v>12.217703973846897</v>
      </c>
      <c r="OX45" s="61">
        <f t="shared" si="213"/>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7">
        <f t="shared" si="214"/>
        <v>1.4800000000000006</v>
      </c>
      <c r="PU45" s="57">
        <f t="shared" si="215"/>
        <v>13.795887328376438</v>
      </c>
      <c r="PV45" s="57">
        <f t="shared" si="216"/>
        <v>9.0564361067098673</v>
      </c>
      <c r="PW45" s="57">
        <f t="shared" si="217"/>
        <v>12.022065085559312</v>
      </c>
      <c r="PX45" s="57">
        <f t="shared" si="218"/>
        <v>14.007526084860409</v>
      </c>
      <c r="PY45" s="57">
        <f t="shared" si="219"/>
        <v>14.973543488138629</v>
      </c>
      <c r="PZ45" s="57">
        <f t="shared" si="220"/>
        <v>15.037436185980789</v>
      </c>
      <c r="QA45" s="57">
        <f t="shared" si="221"/>
        <v>14.44358995653548</v>
      </c>
      <c r="QB45" s="57">
        <f t="shared" si="222"/>
        <v>13.597992718246152</v>
      </c>
      <c r="QC45" s="57">
        <f t="shared" si="223"/>
        <v>12.647614292019515</v>
      </c>
      <c r="QD45" s="57">
        <f t="shared" si="224"/>
        <v>11.748413224805054</v>
      </c>
      <c r="QE45" s="57">
        <f t="shared" si="225"/>
        <v>10.930356146968151</v>
      </c>
      <c r="QF45" s="57">
        <f t="shared" si="226"/>
        <v>8.115464506944198</v>
      </c>
      <c r="QG45" s="57">
        <f t="shared" si="227"/>
        <v>9.8949543763966386</v>
      </c>
      <c r="QH45" s="57">
        <f t="shared" si="228"/>
        <v>11.208896384878509</v>
      </c>
      <c r="QI45" s="57">
        <f t="shared" si="229"/>
        <v>12.086718022704179</v>
      </c>
      <c r="QJ45" s="57">
        <f t="shared" si="230"/>
        <v>12.690398676573407</v>
      </c>
      <c r="QK45" s="57">
        <f t="shared" si="231"/>
        <v>13.115395645465032</v>
      </c>
      <c r="QL45" s="57">
        <f t="shared" si="232"/>
        <v>13.412734884661178</v>
      </c>
      <c r="QM45" s="57">
        <f t="shared" si="233"/>
        <v>13.621472027709187</v>
      </c>
      <c r="QN45" s="57">
        <f t="shared" si="234"/>
        <v>13.756888517671575</v>
      </c>
      <c r="QO45" s="57">
        <f t="shared" si="235"/>
        <v>13.793596878529197</v>
      </c>
      <c r="QP45" s="61">
        <f t="shared" si="236"/>
        <v>1.4800000000000006</v>
      </c>
      <c r="QQ45" s="57">
        <f>MIN(FQ45,$C$16)*$C$17*1000/60/60/$C$21</f>
        <v>4.5107180593687429E-2</v>
      </c>
      <c r="QR45" s="57">
        <f>MIN(FR45,$C$16)*$C$17*1000/60/60/$C$21</f>
        <v>0.82186312903768999</v>
      </c>
      <c r="QS45" s="57">
        <f>MIN(FS45,$C$16)*$C$17*1000/60/60/$C$21</f>
        <v>0.66021002286205299</v>
      </c>
      <c r="QT45" s="57">
        <f>MIN(FT45,$C$16)*$C$17*1000/60/60/$C$21</f>
        <v>0.43236325177906765</v>
      </c>
      <c r="QU45" s="57">
        <f>MIN(FU45,$C$16)*$C$17*1000/60/60/$C$21</f>
        <v>0.23106105184321593</v>
      </c>
      <c r="QV45" s="57">
        <f>MIN(FV45,$C$16)*$C$17*1000/60/60/$C$21</f>
        <v>0.1087092707822012</v>
      </c>
      <c r="QW45" s="57">
        <f>MIN(FW45,$C$16)*$C$17*1000/60/60/$C$21</f>
        <v>5.8461026055724397E-2</v>
      </c>
      <c r="QX45" s="57">
        <f>MIN(FX45,$C$16)*$C$17*1000/60/60/$C$21</f>
        <v>4.3403131264706969E-2</v>
      </c>
      <c r="QY45" s="57">
        <f>MIN(FY45,$C$16)*$C$17*1000/60/60/$C$21</f>
        <v>4.0064443527551161E-2</v>
      </c>
      <c r="QZ45" s="57">
        <f>MIN(FZ45,$C$16)*$C$17*1000/60/60/$C$21</f>
        <v>3.94857315573338E-2</v>
      </c>
      <c r="RA45" s="57">
        <f>MIN(GA45,$C$16)*$C$17*1000/60/60/$C$21</f>
        <v>3.9411062434985628E-2</v>
      </c>
      <c r="RB45" s="57">
        <f>MIN(GB45,$C$16)*$C$17*1000/60/60/$C$21</f>
        <v>0.17965269262468878</v>
      </c>
      <c r="RC45" s="57">
        <f>MIN(GC45,$C$16)*$C$17*1000/60/60/$C$21</f>
        <v>0.11466447710256703</v>
      </c>
      <c r="RD45" s="57">
        <f>MIN(GD45,$C$16)*$C$17*1000/60/60/$C$21</f>
        <v>6.6581649531019402E-2</v>
      </c>
      <c r="RE45" s="57">
        <f>MIN(GE45,$C$16)*$C$17*1000/60/60/$C$21</f>
        <v>5.4254435179717217E-2</v>
      </c>
      <c r="RF45" s="57">
        <f>MIN(GF45,$C$16)*$C$17*1000/60/60/$C$21</f>
        <v>4.9590823116755459E-2</v>
      </c>
      <c r="RG45" s="57">
        <f>MIN(GG45,$C$16)*$C$17*1000/60/60/$C$21</f>
        <v>4.738604808538998E-2</v>
      </c>
      <c r="RH45" s="57">
        <f>MIN(GH45,$C$16)*$C$17*1000/60/60/$C$21</f>
        <v>4.6226281498278315E-2</v>
      </c>
      <c r="RI45" s="57">
        <f>MIN(GI45,$C$16)*$C$17*1000/60/60/$C$21</f>
        <v>4.5559190399884174E-2</v>
      </c>
      <c r="RJ45" s="57">
        <f>MIN(GJ45,$C$16)*$C$17*1000/60/60/$C$21</f>
        <v>4.5187641231382795E-2</v>
      </c>
      <c r="RK45" s="57">
        <f>MIN(GK45,$C$16)*$C$17*1000/60/60/$C$21</f>
        <v>4.5105246824896882E-2</v>
      </c>
      <c r="RL45" s="61">
        <f t="shared" si="237"/>
        <v>1.4800000000000006</v>
      </c>
      <c r="RM45" s="2">
        <f>IF(AND(LO45&gt;=LO$6*'Drive Train'!$AA$52,LO45&lt;=LO$6*'Drive Train'!$AA$53,KS45=0,JW45=0,EU45&gt;0),$C$17,0)</f>
        <v>0</v>
      </c>
      <c r="RN45" s="2">
        <f>IF(AND(LP45&gt;=LP$6*'Drive Train'!$AA$52,LP45&lt;=LP$6*'Drive Train'!$AA$53,KT45=0,JX45=0,EV45&gt;0),$C$17,0)</f>
        <v>0.04</v>
      </c>
      <c r="RO45" s="2">
        <f>IF(AND(LQ45&gt;=LQ$6*'Drive Train'!$AA$52,LQ45&lt;=LQ$6*'Drive Train'!$AA$53,KU45=0,JY45=0,EW45&gt;0),$C$17,0)</f>
        <v>0.04</v>
      </c>
      <c r="RP45" s="2">
        <f>IF(AND(LR45&gt;=LR$6*'Drive Train'!$AA$52,LR45&lt;=LR$6*'Drive Train'!$AA$53,KV45=0,JZ45=0,EX45&gt;0),$C$17,0)</f>
        <v>0.04</v>
      </c>
      <c r="RQ45" s="2">
        <f>IF(AND(LS45&gt;=LS$6*'Drive Train'!$AA$52,LS45&lt;=LS$6*'Drive Train'!$AA$53,KW45=0,KA45=0,EY45&gt;0),$C$17,0)</f>
        <v>0.04</v>
      </c>
      <c r="RR45" s="2">
        <f>IF(AND(LT45&gt;=LT$6*'Drive Train'!$AA$52,LT45&lt;=LT$6*'Drive Train'!$AA$53,KX45=0,KB45=0,EZ45&gt;0),$C$17,0)</f>
        <v>0.04</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61">
        <f t="shared" si="238"/>
        <v>1.4800000000000006</v>
      </c>
      <c r="SI45" s="2">
        <f>IF(AND(EU45&lt;0,KS45=0,LO45&gt;=LO$6*'Drive Train'!$AA$52,LO45&lt;=LO$6*'Drive Train'!$AA$53,OY45=1,JW45=0),$C$17,0)</f>
        <v>0</v>
      </c>
      <c r="SJ45" s="2">
        <f>IF(AND(EV45&lt;0,KT45=0,LP45&gt;=LP$6*'Drive Train'!$AA$52,LP45&lt;=LP$6*'Drive Train'!$AA$53,OZ45=1,JX45=0),$C$17,0)</f>
        <v>0</v>
      </c>
      <c r="SK45" s="2">
        <f>IF(AND(EW45&lt;0,KU45=0,LQ45&gt;=LQ$6*'Drive Train'!$AA$52,LQ45&lt;=LQ$6*'Drive Train'!$AA$53,PA45=1,JY45=0),$C$17,0)</f>
        <v>0</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v>
      </c>
      <c r="SZ45" s="2">
        <f>IF(AND(FL45&lt;0,LJ45=0,MF45&gt;=MF$6*'Drive Train'!$AA$52,MF45&lt;=MF$6*'Drive Train'!$AA$53,PP45=1,KN45=0),$C$17,0)</f>
        <v>0</v>
      </c>
      <c r="TA45" s="2">
        <f>IF(AND(FM45&lt;0,LK45=0,MG45&gt;=MG$6*'Drive Train'!$AA$52,MG45&lt;=MG$6*'Drive Train'!$AA$53,PQ45=1,KO45=0),$C$17,0)</f>
        <v>0</v>
      </c>
      <c r="TB45" s="2">
        <f>IF(AND(FN45&lt;0,LL45=0,MH45&gt;=MH$6*'Drive Train'!$AA$52,MH45&lt;=MH$6*'Drive Train'!$AA$53,PR45=1,KP45=0),$C$17,0)</f>
        <v>0</v>
      </c>
      <c r="TC45" s="2">
        <f>IF(AND(FO45&lt;0,LM45=0,MI45&gt;=MI$6*'Drive Train'!$AA$52,MI45&lt;=MI$6*'Drive Train'!$AA$53,PS45=1,KQ45=0),$C$17,0)</f>
        <v>0</v>
      </c>
      <c r="TD45" s="148">
        <f t="shared" si="239"/>
        <v>1.4800000000000006</v>
      </c>
    </row>
    <row r="46" spans="1:524" x14ac:dyDescent="0.2">
      <c r="B46" s="20"/>
      <c r="C46" s="137" t="s">
        <v>13</v>
      </c>
      <c r="E46" s="66">
        <f t="shared" ref="E46" si="306">1/E45</f>
        <v>9.3333333333333338E-2</v>
      </c>
      <c r="F46" s="66">
        <f>1/F45</f>
        <v>0.33333333333333331</v>
      </c>
      <c r="G46" s="66">
        <f t="shared" ref="G46:O46" si="307">1/G45</f>
        <v>0.23076923076923078</v>
      </c>
      <c r="H46" s="66">
        <f t="shared" si="307"/>
        <v>0.17647058823529413</v>
      </c>
      <c r="I46" s="66">
        <f t="shared" si="307"/>
        <v>0.14285714285714288</v>
      </c>
      <c r="J46" s="66">
        <f t="shared" si="307"/>
        <v>0.12000000000000002</v>
      </c>
      <c r="K46" s="66">
        <f t="shared" si="307"/>
        <v>0.10344827586206898</v>
      </c>
      <c r="L46" s="66">
        <f t="shared" si="307"/>
        <v>9.0909090909090912E-2</v>
      </c>
      <c r="M46" s="66">
        <f t="shared" si="307"/>
        <v>8.1081081081081072E-2</v>
      </c>
      <c r="N46" s="66">
        <f t="shared" si="307"/>
        <v>7.3170731707317069E-2</v>
      </c>
      <c r="O46" s="66">
        <f t="shared" si="307"/>
        <v>6.6666666666666652E-2</v>
      </c>
      <c r="P46" s="137"/>
      <c r="R46" s="63">
        <f t="shared" si="114"/>
        <v>1.5200000000000007</v>
      </c>
      <c r="S46" s="2">
        <f>NG46/'Drive Train'!$F$35</f>
        <v>0.9658813073531588</v>
      </c>
      <c r="T46" s="2">
        <f>NH46/'Drive Train'!$F$35</f>
        <v>0.62832068636169047</v>
      </c>
      <c r="U46" s="2">
        <f>NI46/'Drive Train'!$F$35</f>
        <v>0.69857148137028724</v>
      </c>
      <c r="V46" s="2">
        <f>NJ46/'Drive Train'!$F$35</f>
        <v>0.79758855062060174</v>
      </c>
      <c r="W46" s="2">
        <f>NK46/'Drive Train'!$F$35</f>
        <v>0.88506994777425807</v>
      </c>
      <c r="X46" s="2">
        <f>NL46/'Drive Train'!$F$35</f>
        <v>0.93824127304972293</v>
      </c>
      <c r="Y46" s="2">
        <f>NM46/'Drive Train'!$F$35</f>
        <v>0.96007802721630342</v>
      </c>
      <c r="Z46" s="2">
        <f>NN46/'Drive Train'!$F$35</f>
        <v>0.96662184876882862</v>
      </c>
      <c r="AA46" s="2">
        <f>NO46/'Drive Train'!$F$35</f>
        <v>0.96807276717905588</v>
      </c>
      <c r="AB46" s="2">
        <f>NP46/'Drive Train'!$F$35</f>
        <v>0.96832426235258251</v>
      </c>
      <c r="AC46" s="2">
        <f>NQ46/'Drive Train'!$F$35</f>
        <v>0.96835671186952443</v>
      </c>
      <c r="AD46" s="2">
        <f>NR46/'Drive Train'!$F$35</f>
        <v>0.90741086154095774</v>
      </c>
      <c r="AE46" s="2">
        <f>NS46/'Drive Train'!$F$35</f>
        <v>0.93565327466018766</v>
      </c>
      <c r="AF46" s="2">
        <f>NT46/'Drive Train'!$F$35</f>
        <v>0.95654898735680882</v>
      </c>
      <c r="AG46" s="2">
        <f>NU46/'Drive Train'!$F$35</f>
        <v>0.961906116761297</v>
      </c>
      <c r="AH46" s="2">
        <f>NV46/'Drive Train'!$F$35</f>
        <v>0.96393281740928072</v>
      </c>
      <c r="AI46" s="2">
        <f>NW46/'Drive Train'!$F$35</f>
        <v>0.96489096292490251</v>
      </c>
      <c r="AJ46" s="2">
        <f>NX46/'Drive Train'!$F$35</f>
        <v>0.96539497133337993</v>
      </c>
      <c r="AK46" s="2">
        <f>NY46/'Drive Train'!$F$35</f>
        <v>0.96568487408324999</v>
      </c>
      <c r="AL46" s="2">
        <f>NZ46/'Drive Train'!$F$35</f>
        <v>0.96584634097423339</v>
      </c>
      <c r="AM46" s="2">
        <f>OA46/'Drive Train'!$F$35</f>
        <v>0.96588214772547276</v>
      </c>
      <c r="AN46" s="61">
        <f t="shared" si="115"/>
        <v>1.5200000000000007</v>
      </c>
      <c r="AO46" s="46">
        <f>LO46*12*60/(PI() * 'Drive Train'!$F$15)/S$6*ABS(S46)</f>
        <v>4652.1320546518873</v>
      </c>
      <c r="AP46" s="46">
        <f>LP46*12*60/(PI() * 'Drive Train'!$F$15)/T$6*ABS(T46)</f>
        <v>843.90890573210788</v>
      </c>
      <c r="AQ46" s="46">
        <f>LQ46*12*60/(PI() * 'Drive Train'!$F$15)/U$6*ABS(U46)</f>
        <v>1716.3650994469856</v>
      </c>
      <c r="AR46" s="46">
        <f>LR46*12*60/(PI() * 'Drive Train'!$F$15)/V$6*ABS(V46)</f>
        <v>2799.0529144185675</v>
      </c>
      <c r="AS46" s="46">
        <f>LS46*12*60/(PI() * 'Drive Train'!$F$15)/W$6*ABS(W46)</f>
        <v>3767.319251985462</v>
      </c>
      <c r="AT46" s="46">
        <f>LT46*12*60/(PI() * 'Drive Train'!$F$15)/X$6*ABS(X46)</f>
        <v>4353.2904175060312</v>
      </c>
      <c r="AU46" s="46">
        <f>LU46*12*60/(PI() * 'Drive Train'!$F$15)/Y$6*ABS(Y46)</f>
        <v>4590.3279790380011</v>
      </c>
      <c r="AV46" s="46">
        <f>LV46*12*60/(PI() * 'Drive Train'!$F$15)/Z$6*ABS(Z46)</f>
        <v>4659.9174476967237</v>
      </c>
      <c r="AW46" s="46">
        <f>LW46*12*60/(PI() * 'Drive Train'!$F$15)/AA$6*ABS(AA46)</f>
        <v>4674.9920447092209</v>
      </c>
      <c r="AX46" s="46">
        <f>LX46*12*60/(PI() * 'Drive Train'!$F$15)/AB$6*ABS(AB46)</f>
        <v>4677.5374422797813</v>
      </c>
      <c r="AY46" s="46">
        <f>LY46*12*60/(PI() * 'Drive Train'!$F$15)/AC$6*ABS(AC46)</f>
        <v>4677.8564336959853</v>
      </c>
      <c r="AZ46" s="46">
        <f>LZ46*12*60/(PI() * 'Drive Train'!$F$15)/AD$6*ABS(AD46)</f>
        <v>3575.8072775250412</v>
      </c>
      <c r="BA46" s="46">
        <f>MA46*12*60/(PI() * 'Drive Train'!$F$15)/AE$6*ABS(AE46)</f>
        <v>4336.9841890954294</v>
      </c>
      <c r="BB46" s="46">
        <f>MB46*12*60/(PI() * 'Drive Train'!$F$15)/AF$6*ABS(AF46)</f>
        <v>4555.0388961284061</v>
      </c>
      <c r="BC46" s="46">
        <f>MC46*12*60/(PI() * 'Drive Train'!$F$15)/AG$6*ABS(AG46)</f>
        <v>4610.7976845878366</v>
      </c>
      <c r="BD46" s="46">
        <f>MD46*12*60/(PI() * 'Drive Train'!$F$15)/AH$6*ABS(AH46)</f>
        <v>4631.875892862945</v>
      </c>
      <c r="BE46" s="46">
        <f>ME46*12*60/(PI() * 'Drive Train'!$F$15)/AI$6*ABS(AI46)</f>
        <v>4641.8376708976439</v>
      </c>
      <c r="BF46" s="46">
        <f>MF46*12*60/(PI() * 'Drive Train'!$F$15)/AJ$6*ABS(AJ46)</f>
        <v>4647.076988554014</v>
      </c>
      <c r="BG46" s="46">
        <f>MG46*12*60/(PI() * 'Drive Train'!$F$15)/AK$6*ABS(AK46)</f>
        <v>4650.0903552551981</v>
      </c>
      <c r="BH46" s="46">
        <f>MH46*12*60/(PI() * 'Drive Train'!$F$15)/AL$6*ABS(AL46)</f>
        <v>4651.7686254626651</v>
      </c>
      <c r="BI46" s="46">
        <f>MI46*12*60/(PI() * 'Drive Train'!$F$15)/AM$6*ABS(AM46)</f>
        <v>4652.1407891749086</v>
      </c>
      <c r="BJ46" s="61">
        <f t="shared" si="281"/>
        <v>1.5200000000000007</v>
      </c>
      <c r="BK46" s="2">
        <f>IF(OR(KS45=1,AND($C$37=Motors!$C$31,OY45=1)),0,IF(NG46=0,-(CG45+$C$15)/($C$14-$C$15)*$C$12,($C$11*S46-AO46)/($C$11*S46)*$C$12*S46))</f>
        <v>0.29748758055821489</v>
      </c>
      <c r="BL46" s="2">
        <f>IF(OR(KT45=1,AND($C$37=Motors!$C$31,OZ45=1)),0,IF(NH46=0,-(CH45+$C$15)/($C$14-$C$15)*$C$12,($C$11*T46-AP46)/($C$11*T46)*$C$12*T46))</f>
        <v>1.1659733942533463</v>
      </c>
      <c r="BM46" s="2">
        <f>IF(OR(KU45=1,AND($C$37=Motors!$C$31,PA45=1)),0,IF(NI46=0,-(CI45+$C$15)/($C$14-$C$15)*$C$12,($C$11*U46-AQ46)/($C$11*U46)*$C$12*U46))</f>
        <v>0.94962046148741919</v>
      </c>
      <c r="BN46" s="2">
        <f>IF(OR(KV45=1,AND($C$37=Motors!$C$31,PB45=1)),0,IF(NJ46=0,-(CJ45+$C$15)/($C$14-$C$15)*$C$12,($C$11*V46-AR46)/($C$11*V46)*$C$12*V46))</f>
        <v>0.71018728618478311</v>
      </c>
      <c r="BO46" s="2">
        <f>IF(OR(KW45=1,AND($C$37=Motors!$C$31,PC45=1)),0,IF(NK46=0,-(CK45+$C$15)/($C$14-$C$15)*$C$12,($C$11*W46-AS46)/($C$11*W46)*$C$12*W46))</f>
        <v>0.49342898282703873</v>
      </c>
      <c r="BP46" s="2">
        <f>IF(OR(KX45=1,AND($C$37=Motors!$C$31,PD45=1)),0,IF(NL46=0,-(CL45+$C$15)/($C$14-$C$15)*$C$12,($C$11*X46-AT46)/($C$11*X46)*$C$12*X46))</f>
        <v>0.36281591561353582</v>
      </c>
      <c r="BQ46" s="2">
        <f>IF(OR(KY45=1,AND($C$37=Motors!$C$31,PE45=1)),0,IF(NM46=0,-(CM45+$C$15)/($C$14-$C$15)*$C$12,($C$11*Y46-AU46)/($C$11*Y46)*$C$12*Y46))</f>
        <v>0.31078479370105894</v>
      </c>
      <c r="BR46" s="2">
        <f>IF(OR(KZ45=1,AND($C$37=Motors!$C$31,PF45=1)),0,IF(NN46=0,-(CN45+$C$15)/($C$14-$C$15)*$C$12,($C$11*Z46-AV46)/($C$11*Z46)*$C$12*Z46))</f>
        <v>0.29583588037051356</v>
      </c>
      <c r="BS46" s="2">
        <f>IF(OR(LA45=1,AND($C$37=Motors!$C$31,PG45=1)),0,IF(NO46=0,-(CO45+$C$15)/($C$14-$C$15)*$C$12,($C$11*AA46-AW46)/($C$11*AA46)*$C$12*AA46))</f>
        <v>0.29267954986136202</v>
      </c>
      <c r="BT46" s="2">
        <f>IF(OR(LB45=1,AND($C$37=Motors!$C$31,PH45=1)),0,IF(NP46=0,-(CP45+$C$15)/($C$14-$C$15)*$C$12,($C$11*AB46-AX46)/($C$11*AB46)*$C$12*AB46))</f>
        <v>0.29216255118751888</v>
      </c>
      <c r="BU46" s="2">
        <f>IF(OR(LC45=1,AND($C$37=Motors!$C$31,PI45=1)),0,IF(NQ46=0,-(CQ45+$C$15)/($C$14-$C$15)*$C$12,($C$11*AC46-AY46)/($C$11*AC46)*$C$12*AC46))</f>
        <v>0.29210004758353536</v>
      </c>
      <c r="BV46" s="2">
        <f>IF(OR(LD45=1,AND($C$37=Motors!$C$31,PJ45=1)),0,IF(NR46=0,-(CR45+$C$15)/($C$14-$C$15)*$C$12,($C$11*AD46-AZ46)/($C$11*AD46)*$C$12*AD46))</f>
        <v>0.63359427171005966</v>
      </c>
      <c r="BW46" s="2">
        <f>IF(OR(LE45=1,AND($C$37=Motors!$C$31,PK45=1)),0,IF(NS46=0,-(CS45+$C$15)/($C$14-$C$15)*$C$12,($C$11*AE46-BA46)/($C$11*AE46)*$C$12*AE46))</f>
        <v>0.36373045097520407</v>
      </c>
      <c r="BX46" s="2">
        <f>IF(OR(LF45=1,AND($C$37=Motors!$C$31,PL45=1)),0,IF(NT46=0,-(CT45+$C$15)/($C$14-$C$15)*$C$12,($C$11*AF46-BB46)/($C$11*AF46)*$C$12*AF46))</f>
        <v>0.31784848722712145</v>
      </c>
      <c r="BY46" s="2">
        <f>IF(OR(LG45=1,AND($C$37=Motors!$C$31,PM45=1)),0,IF(NU46=0,-(CU45+$C$15)/($C$14-$C$15)*$C$12,($C$11*AG46-BC46)/($C$11*AG46)*$C$12*AG46))</f>
        <v>0.30615008220071466</v>
      </c>
      <c r="BZ46" s="2">
        <f>IF(OR(LH45=1,AND($C$37=Motors!$C$31,PN45=1)),0,IF(NV46=0,-(CV45+$C$15)/($C$14-$C$15)*$C$12,($C$11*AH46-BD46)/($C$11*AH46)*$C$12*AH46))</f>
        <v>0.30173165358333037</v>
      </c>
      <c r="CA46" s="2">
        <f>IF(OR(LI45=1,AND($C$37=Motors!$C$31,PO45=1)),0,IF(NW46=0,-(CW45+$C$15)/($C$14-$C$15)*$C$12,($C$11*AI46-BE46)/($C$11*AI46)*$C$12*AI46))</f>
        <v>0.29964420961330235</v>
      </c>
      <c r="CB46" s="2">
        <f>IF(OR(LJ45=1,AND($C$37=Motors!$C$31,PP45=1)),0,IF(NX46=0,-(CX45+$C$15)/($C$14-$C$15)*$C$12,($C$11*AJ46-BF46)/($C$11*AJ46)*$C$12*AJ46))</f>
        <v>0.29854653003029785</v>
      </c>
      <c r="CC46" s="2">
        <f>IF(OR(LK45=1,AND($C$37=Motors!$C$31,PQ45=1)),0,IF(NY46=0,-(CY45+$C$15)/($C$14-$C$15)*$C$12,($C$11*AK46-BG46)/($C$11*AK46)*$C$12*AK46))</f>
        <v>0.2979152663438267</v>
      </c>
      <c r="CD46" s="2">
        <f>IF(OR(LL45=1,AND($C$37=Motors!$C$31,PR45=1)),0,IF(NZ46=0,-(CZ45+$C$15)/($C$14-$C$15)*$C$12,($C$11*AL46-BH46)/($C$11*AL46)*$C$12*AL46))</f>
        <v>0.29756370852740571</v>
      </c>
      <c r="CE46" s="2">
        <f>IF(OR(LM45=1,AND($C$37=Motors!$C$31,PS45=1)),0,IF(OA46=0,-(DA45+$C$15)/($C$14-$C$15)*$C$12,($C$11*AM46-BI46)/($C$11*AM46)*$C$12*AM46))</f>
        <v>0.29748575093471175</v>
      </c>
      <c r="CF46" s="61">
        <f t="shared" si="282"/>
        <v>1.5200000000000007</v>
      </c>
      <c r="CG46" s="57">
        <f>IF(AND(KS45=1,OY45=1),0,ABS(BK46/$C$12*($C$14-$C$15)+$C$15) *'Drive Train'!$AA$49 + CG45*(1-'Drive Train'!$AA$49))</f>
        <v>18.586701902746459</v>
      </c>
      <c r="CH46" s="57">
        <f>IF(AND(KT45=1,OZ45=1),0,ABS(BL46/$C$12*($C$14-$C$15)+$C$15) *'Drive Train'!$AA$49 + CH45*(1-'Drive Train'!$AA$49))</f>
        <v>64.821859536391841</v>
      </c>
      <c r="CI46" s="57">
        <f>IF(AND(KU45=1,PA45=1),0,ABS(BM46/$C$12*($C$14-$C$15)+$C$15) *'Drive Train'!$AA$49 + CI45*(1-'Drive Train'!$AA$49))</f>
        <v>53.303983489143512</v>
      </c>
      <c r="CJ46" s="57">
        <f>IF(AND(KV45=1,PB45=1),0,ABS(BN46/$C$12*($C$14-$C$15)+$C$15) *'Drive Train'!$AA$49 + CJ45*(1-'Drive Train'!$AA$49))</f>
        <v>40.557395774899447</v>
      </c>
      <c r="CK46" s="57">
        <f>IF(AND(KW45=1,PC45=1),0,ABS(BO46/$C$12*($C$14-$C$15)+$C$15) *'Drive Train'!$AA$49 + CK45*(1-'Drive Train'!$AA$49))</f>
        <v>29.017939210252727</v>
      </c>
      <c r="CL46" s="57">
        <f>IF(AND(KX45=1,PD45=1),0,ABS(BP46/$C$12*($C$14-$C$15)+$C$15) *'Drive Train'!$AA$49 + CL45*(1-'Drive Train'!$AA$49))</f>
        <v>22.064554760670809</v>
      </c>
      <c r="CM46" s="57">
        <f>IF(AND(KY45=1,PE45=1),0,ABS(BQ46/$C$12*($C$14-$C$15)+$C$15) *'Drive Train'!$AA$49 + CM45*(1-'Drive Train'!$AA$49))</f>
        <v>19.294599183338534</v>
      </c>
      <c r="CN46" s="57">
        <f>IF(AND(KZ45=1,PF45=1),0,ABS(BR46/$C$12*($C$14-$C$15)+$C$15) *'Drive Train'!$AA$49 + CN45*(1-'Drive Train'!$AA$49))</f>
        <v>18.498771141716549</v>
      </c>
      <c r="CO46" s="57">
        <f>IF(AND(LA45=1,PG45=1),0,ABS(BS46/$C$12*($C$14-$C$15)+$C$15) *'Drive Train'!$AA$49 + CO45*(1-'Drive Train'!$AA$49))</f>
        <v>18.330739106727279</v>
      </c>
      <c r="CP46" s="57">
        <f>IF(AND(LB45=1,PH45=1),0,ABS(BT46/$C$12*($C$14-$C$15)+$C$15) *'Drive Train'!$AA$49 + CP45*(1-'Drive Train'!$AA$49))</f>
        <v>18.30321589931895</v>
      </c>
      <c r="CQ46" s="57">
        <f>IF(AND(LC45=1,PI45=1),0,ABS(BU46/$C$12*($C$14-$C$15)+$C$15) *'Drive Train'!$AA$49 + CQ45*(1-'Drive Train'!$AA$49))</f>
        <v>18.299888425297752</v>
      </c>
      <c r="CR46" s="57">
        <f>IF(AND(LD45=1,PJ45=1),0,ABS(BV46/$C$12*($C$14-$C$15)+$C$15) *'Drive Train'!$AA$49 + CR45*(1-'Drive Train'!$AA$49))</f>
        <v>36.479850647469142</v>
      </c>
      <c r="CS46" s="57">
        <f>IF(AND(LE45=1,PK45=1),0,ABS(BW46/$C$12*($C$14-$C$15)+$C$15) *'Drive Train'!$AA$49 + CS45*(1-'Drive Train'!$AA$49))</f>
        <v>22.113241435733894</v>
      </c>
      <c r="CT46" s="57">
        <f>IF(AND(LF45=1,PL45=1),0,ABS(BX46/$C$12*($C$14-$C$15)+$C$15) *'Drive Train'!$AA$49 + CT45*(1-'Drive Train'!$AA$49))</f>
        <v>19.670645606323518</v>
      </c>
      <c r="CU46" s="57">
        <f>IF(AND(LG45=1,PM45=1),0,ABS(BY46/$C$12*($C$14-$C$15)+$C$15) *'Drive Train'!$AA$49 + CU45*(1-'Drive Train'!$AA$49))</f>
        <v>19.047863297241367</v>
      </c>
      <c r="CV46" s="57">
        <f>IF(AND(LH45=1,PN45=1),0,ABS(BZ46/$C$12*($C$14-$C$15)+$C$15) *'Drive Train'!$AA$49 + CV45*(1-'Drive Train'!$AA$49))</f>
        <v>18.812641557983937</v>
      </c>
      <c r="CW46" s="57">
        <f>IF(AND(LI45=1,PO45=1),0,ABS(CA46/$C$12*($C$14-$C$15)+$C$15) *'Drive Train'!$AA$49 + CW45*(1-'Drive Train'!$AA$49))</f>
        <v>18.701513316757961</v>
      </c>
      <c r="CX46" s="57">
        <f>IF(AND(LJ45=1,PP45=1),0,ABS(CB46/$C$12*($C$14-$C$15)+$C$15) *'Drive Train'!$AA$49 + CX45*(1-'Drive Train'!$AA$49))</f>
        <v>18.643076681695938</v>
      </c>
      <c r="CY46" s="57">
        <f>IF(AND(LK45=1,PQ45=1),0,ABS(CC46/$C$12*($C$14-$C$15)+$C$15) *'Drive Train'!$AA$49 + CY45*(1-'Drive Train'!$AA$49))</f>
        <v>18.609470403283385</v>
      </c>
      <c r="CZ46" s="57">
        <f>IF(AND(LL45=1,PR45=1),0,ABS(CD46/$C$12*($C$14-$C$15)+$C$15) *'Drive Train'!$AA$49 + CZ45*(1-'Drive Train'!$AA$49))</f>
        <v>18.59075469048388</v>
      </c>
      <c r="DA46" s="57">
        <f>IF(AND(LM45=1,PS45=1),0,ABS(CE46/$C$12*($C$14-$C$15)+$C$15) *'Drive Train'!$AA$49 + DA45*(1-'Drive Train'!$AA$49))</f>
        <v>18.586604499968264</v>
      </c>
      <c r="DB46" s="61">
        <f t="shared" si="116"/>
        <v>1.5200000000000007</v>
      </c>
      <c r="DC46" s="57">
        <f t="shared" si="283"/>
        <v>18.586701902746459</v>
      </c>
      <c r="DD46" s="57">
        <f t="shared" si="284"/>
        <v>64.821859536391841</v>
      </c>
      <c r="DE46" s="57">
        <f t="shared" si="285"/>
        <v>53.303983489143512</v>
      </c>
      <c r="DF46" s="57">
        <f t="shared" si="286"/>
        <v>40.557395774899447</v>
      </c>
      <c r="DG46" s="57">
        <f t="shared" si="287"/>
        <v>29.017939210252727</v>
      </c>
      <c r="DH46" s="57">
        <f t="shared" si="288"/>
        <v>22.064554760670809</v>
      </c>
      <c r="DI46" s="57">
        <f t="shared" si="289"/>
        <v>19.294599183338534</v>
      </c>
      <c r="DJ46" s="57">
        <f t="shared" si="290"/>
        <v>18.498771141716549</v>
      </c>
      <c r="DK46" s="57">
        <f t="shared" si="291"/>
        <v>18.330739106727279</v>
      </c>
      <c r="DL46" s="57">
        <f t="shared" si="292"/>
        <v>18.30321589931895</v>
      </c>
      <c r="DM46" s="57">
        <f t="shared" si="293"/>
        <v>18.299888425297752</v>
      </c>
      <c r="DN46" s="57">
        <f t="shared" si="294"/>
        <v>25</v>
      </c>
      <c r="DO46" s="57">
        <f t="shared" si="295"/>
        <v>22.113241435733894</v>
      </c>
      <c r="DP46" s="57">
        <f t="shared" si="296"/>
        <v>19.670645606323518</v>
      </c>
      <c r="DQ46" s="57">
        <f t="shared" si="297"/>
        <v>19.047863297241367</v>
      </c>
      <c r="DR46" s="57">
        <f t="shared" si="298"/>
        <v>18.812641557983937</v>
      </c>
      <c r="DS46" s="57">
        <f t="shared" si="299"/>
        <v>18.701513316757961</v>
      </c>
      <c r="DT46" s="57">
        <f t="shared" si="300"/>
        <v>18.643076681695938</v>
      </c>
      <c r="DU46" s="57">
        <f t="shared" si="301"/>
        <v>18.609470403283385</v>
      </c>
      <c r="DV46" s="57">
        <f t="shared" si="302"/>
        <v>18.59075469048388</v>
      </c>
      <c r="DW46" s="57">
        <f t="shared" si="303"/>
        <v>18.586604499968264</v>
      </c>
      <c r="DX46" s="61">
        <f t="shared" si="117"/>
        <v>1.5200000000000007</v>
      </c>
      <c r="DY46" s="2">
        <f>IF(OY46=0,($C$23/0.4536*IF(ISNA(MK45),'Drive Train'!$F$16,'Drive Train'!$F$17)*4.448*$C$24*S$6)*SIGN(BK46),BK46)</f>
        <v>4.5236871680000004</v>
      </c>
      <c r="DZ46" s="2">
        <f>IF(OZ46=0,($C$23/0.4536*IF(ISNA(ML45),'Drive Train'!$F$16,'Drive Train'!$F$17)*4.448*$C$24*$C$21*T$6)*SIGN(BL46),BL46)</f>
        <v>14.225645600594998</v>
      </c>
      <c r="EA46" s="2">
        <f>IF(PA46=0,($C$23/0.4536*IF(ISNA(MM45),'Drive Train'!$F$16,'Drive Train'!$F$17)*4.448*$C$24*$C$21*U$6)*SIGN(BM46),BM46)</f>
        <v>9.8485238773349995</v>
      </c>
      <c r="EB46" s="2">
        <f>IF(PB46=0,($C$23/0.4536*IF(ISNA(MN45),'Drive Train'!$F$16,'Drive Train'!$F$17)*4.448*$C$24*$C$21*V$6)*SIGN(BN46),BN46)</f>
        <v>7.5312241414914709</v>
      </c>
      <c r="EC46" s="2">
        <f>IF(PC46=0,($C$23/0.4536*IF(ISNA(MO45),'Drive Train'!$F$16,'Drive Train'!$F$17)*4.448*$C$24*$C$21*W$6)*SIGN(BO46),BO46)</f>
        <v>6.0967052573978577</v>
      </c>
      <c r="ED46" s="2">
        <f>IF(PD46=0,($C$23/0.4536*IF(ISNA(MP45),'Drive Train'!$F$16,'Drive Train'!$F$17)*4.448*$C$24*$C$21*X$6)*SIGN(BP46),BP46)</f>
        <v>5.1212324162142009</v>
      </c>
      <c r="EE46" s="2">
        <f>IF(PE46=0,($C$23/0.4536*IF(ISNA(MQ45),'Drive Train'!$F$16,'Drive Train'!$F$17)*4.448*$C$24*$C$21*Y$6)*SIGN(BQ46),BQ46)</f>
        <v>4.4148555312191382</v>
      </c>
      <c r="EF46" s="2">
        <f>IF(PF46=0,($C$23/0.4536*IF(ISNA(MR45),'Drive Train'!$F$16,'Drive Train'!$F$17)*4.448*$C$24*$C$21*Z$6)*SIGN(BR46),BR46)</f>
        <v>3.8797215274349997</v>
      </c>
      <c r="EG46" s="2">
        <f>IF(PG46=0,($C$23/0.4536*IF(ISNA(MS45),'Drive Train'!$F$16,'Drive Train'!$F$17)*4.448*$C$24*$C$21*AA$6)*SIGN(BS46),BS46)</f>
        <v>3.4602921731177019</v>
      </c>
      <c r="EH46" s="2">
        <f>IF(PH46=0,($C$23/0.4536*IF(ISNA(MT45),'Drive Train'!$F$16,'Drive Train'!$F$17)*4.448*$C$24*$C$21*AB$6)*SIGN(BT46),BT46)</f>
        <v>3.1227026928135362</v>
      </c>
      <c r="EI46" s="2">
        <f>IF(PI46=0,($C$23/0.4536*IF(ISNA(MU45),'Drive Train'!$F$16,'Drive Train'!$F$17)*4.448*$C$24*$C$21*AC$6)*SIGN(BU46),BU46)</f>
        <v>2.8451291201189992</v>
      </c>
      <c r="EJ46" s="2">
        <f>IF(PJ46=0,($C$23/0.4536*IF(ISNA(MV45),'Drive Train'!$F$16,'Drive Train'!$F$17)*4.448*$C$24*$C$21*AD$6)*SIGN(BV46),BV46)</f>
        <v>3.9831807681666</v>
      </c>
      <c r="EK46" s="2">
        <f>IF(PK46=0,($C$23/0.4536*IF(ISNA(MW45),'Drive Train'!$F$16,'Drive Train'!$F$17)*4.448*$C$24*$C$21*AE$6)*SIGN(BW46),BW46)</f>
        <v>3.9831807681666</v>
      </c>
      <c r="EL46" s="2">
        <f>IF(PL46=0,($C$23/0.4536*IF(ISNA(MX45),'Drive Train'!$F$16,'Drive Train'!$F$17)*4.448*$C$24*$C$21*AF$6)*SIGN(BX46),BX46)</f>
        <v>3.9831807681666</v>
      </c>
      <c r="EM46" s="2">
        <f>IF(PM46=0,($C$23/0.4536*IF(ISNA(MY45),'Drive Train'!$F$16,'Drive Train'!$F$17)*4.448*$C$24*$C$21*AG$6)*SIGN(BY46),BY46)</f>
        <v>3.9831807681666</v>
      </c>
      <c r="EN46" s="2">
        <f>IF(PN46=0,($C$23/0.4536*IF(ISNA(MZ45),'Drive Train'!$F$16,'Drive Train'!$F$17)*4.448*$C$24*$C$21*AH$6)*SIGN(BZ46),BZ46)</f>
        <v>3.9831807681666</v>
      </c>
      <c r="EO46" s="2">
        <f>IF(PO46=0,($C$23/0.4536*IF(ISNA(NA45),'Drive Train'!$F$16,'Drive Train'!$F$17)*4.448*$C$24*$C$21*AI$6)*SIGN(CA46),CA46)</f>
        <v>3.9831807681666</v>
      </c>
      <c r="EP46" s="2">
        <f>IF(PP46=0,($C$23/0.4536*IF(ISNA(NB45),'Drive Train'!$F$16,'Drive Train'!$F$17)*4.448*$C$24*$C$21*AJ$6)*SIGN(CB46),CB46)</f>
        <v>3.9831807681666</v>
      </c>
      <c r="EQ46" s="2">
        <f>IF(PQ46=0,($C$23/0.4536*IF(ISNA(NC45),'Drive Train'!$F$16,'Drive Train'!$F$17)*4.448*$C$24*$C$21*AK$6)*SIGN(CC46),CC46)</f>
        <v>3.9831807681666</v>
      </c>
      <c r="ER46" s="2">
        <f>IF(PR46=0,($C$23/0.4536*IF(ISNA(ND45),'Drive Train'!$F$16,'Drive Train'!$F$17)*4.448*$C$24*$C$21*AL$6)*SIGN(CD46),CD46)</f>
        <v>3.9831807681666</v>
      </c>
      <c r="ES46" s="2">
        <f>IF(PS46=0,($C$23/0.4536*IF(ISNA(NE45),'Drive Train'!$F$16,'Drive Train'!$F$17)*4.448*$C$24*$C$21*AM$6)*SIGN(CE46),CE46)</f>
        <v>3.9831807681666</v>
      </c>
      <c r="ET46" s="61">
        <f t="shared" si="304"/>
        <v>1.5200000000000007</v>
      </c>
      <c r="EU46" s="259">
        <f>MAX(MIN(IF(AND(OY45=1,NG46&lt;0),-1,1)*(DC46-$C$15)/($C$14-$C$15)*$C$12*$C$21-$C$33*LO46/AO$6 -  OY45*$C$33/$C$21,DY45/$C$19),MAX(EU$8:EU45)*-1)</f>
        <v>5.5085200652263411E-3</v>
      </c>
      <c r="EV46" s="259">
        <f>MAX(MIN(IF(AND(OZ45=1,NH46&lt;0),-1,1)*(DD46-$C$15)/($C$14-$C$15)*$C$12*$C$21-$C$33*LP46/AP$6 -  OZ45*$C$33/$C$21,DZ45/$C$19),MAX(EV$8:EV45)*-1)</f>
        <v>0.95514951556062577</v>
      </c>
      <c r="EW46" s="259">
        <f>MAX(MIN(IF(AND(PA45=1,NI46&lt;0),-1,1)*(DE46-$C$15)/($C$14-$C$15)*$C$12*$C$21-$C$33*LQ46/AQ$6 -  PA45*$C$33/$C$21,EA45/$C$19),MAX(EW$8:EW45)*-1)</f>
        <v>0.70534473694437549</v>
      </c>
      <c r="EX46" s="259">
        <f>MAX(MIN(IF(AND(PB45=1,NJ46&lt;0),-1,1)*(DF46-$C$15)/($C$14-$C$15)*$C$12*$C$21-$C$33*LR46/AR$6 -  PB45*$C$33/$C$21,EB45/$C$19),MAX(EX$8:EX45)*-1)</f>
        <v>0.43848726778896097</v>
      </c>
      <c r="EY46" s="259">
        <f>MAX(MIN(IF(AND(PC45=1,NK46&lt;0),-1,1)*(DG46-$C$15)/($C$14-$C$15)*$C$12*$C$21-$C$33*LS46/AS$6 -  PC45*$C$33/$C$21,EC45/$C$19),MAX(EY$8:EY45)*-1)</f>
        <v>0.20785010956096514</v>
      </c>
      <c r="EZ46" s="259">
        <f>MAX(MIN(IF(AND(PD45=1,NL46&lt;0),-1,1)*(DH46-$C$15)/($C$14-$C$15)*$C$12*$C$21-$C$33*LT46/AT$6 -  PD45*$C$33/$C$21,ED45/$C$19),MAX(EZ$8:EZ45)*-1)</f>
        <v>7.2434774716132994E-2</v>
      </c>
      <c r="FA46" s="259">
        <f>MAX(MIN(IF(AND(PE45=1,NM46&lt;0),-1,1)*(DI46-$C$15)/($C$14-$C$15)*$C$12*$C$21-$C$33*LU46/AU$6 -  PE45*$C$33/$C$21,EE45/$C$19),MAX(FA$8:FA45)*-1)</f>
        <v>1.909424248187358E-2</v>
      </c>
      <c r="FB46" s="259">
        <f>MAX(MIN(IF(AND(PF45=1,NN46&lt;0),-1,1)*(DJ46-$C$15)/($C$14-$C$15)*$C$12*$C$21-$C$33*LV46/AV$6 -  PF45*$C$33/$C$21,EF45/$C$19),MAX(FB$8:FB45)*-1)</f>
        <v>3.8218118901298115E-3</v>
      </c>
      <c r="FC46" s="259">
        <f>MAX(MIN(IF(AND(PG45=1,NO46&lt;0),-1,1)*(DK46-$C$15)/($C$14-$C$15)*$C$12*$C$21-$C$33*LW46/AW$6 -  PG45*$C$33/$C$21,EG45/$C$19),MAX(FC$8:FC45)*-1)</f>
        <v>5.9823638200667828E-4</v>
      </c>
      <c r="FD46" s="259">
        <f>MAX(MIN(IF(AND(PH45=1,NP46&lt;0),-1,1)*(DL46-$C$15)/($C$14-$C$15)*$C$12*$C$21-$C$33*LX46/AX$6 -  PH45*$C$33/$C$21,EH45/$C$19),MAX(FD$8:FD45)*-1)</f>
        <v>6.9834868836216035E-5</v>
      </c>
      <c r="FE46" s="259">
        <f>MAX(MIN(IF(AND(PI45=1,NQ46&lt;0),-1,1)*(DM46-$C$15)/($C$14-$C$15)*$C$12*$C$21-$C$33*LY46/AY$6 -  PI45*$C$33/$C$21,EI45/$C$19),MAX(FE$8:FE45)*-1)</f>
        <v>5.8791757450160631E-6</v>
      </c>
      <c r="FF46" s="259">
        <f>MAX(MIN(IF(AND(PJ45=1,NR46&lt;0),-1,1)*(DN46-$C$15)/($C$14-$C$15)*$C$12*$C$21-$C$33*LZ46/AZ$6 -  PJ45*$C$33/$C$21,EJ45/$C$19),MAX(FF$8:FF45)*-1)</f>
        <v>0.15821084217320167</v>
      </c>
      <c r="FG46" s="259">
        <f>MAX(MIN(IF(AND(PK45=1,NS46&lt;0),-1,1)*(DO46-$C$15)/($C$14-$C$15)*$C$12*$C$21-$C$33*MA46/BA$6 -  PK45*$C$33/$C$21,EK45/$C$19),MAX(FG$8:FG45)*-1)</f>
        <v>7.3484624420858846E-2</v>
      </c>
      <c r="FH46" s="259">
        <f>MAX(MIN(IF(AND(PL45=1,NT46&lt;0),-1,1)*(DP46-$C$15)/($C$14-$C$15)*$C$12*$C$21-$C$33*MB46/BB$6 -  PL45*$C$33/$C$21,EL45/$C$19),MAX(FH$8:FH45)*-1)</f>
        <v>2.6338969993983441E-2</v>
      </c>
      <c r="FI46" s="259">
        <f>MAX(MIN(IF(AND(PM45=1,NU46&lt;0),-1,1)*(DQ46-$C$15)/($C$14-$C$15)*$C$12*$C$21-$C$33*MC46/BC$6 -  PM45*$C$33/$C$21,EM45/$C$19),MAX(FI$8:FI45)*-1)</f>
        <v>1.4364093636962616E-2</v>
      </c>
      <c r="FJ46" s="259">
        <f>MAX(MIN(IF(AND(PN45=1,NV46&lt;0),-1,1)*(DR46-$C$15)/($C$14-$C$15)*$C$12*$C$21-$C$33*MD46/BD$6 -  PN45*$C$33/$C$21,EN45/$C$19),MAX(FJ$8:FJ45)*-1)</f>
        <v>9.8459553101695185E-3</v>
      </c>
      <c r="FK46" s="259">
        <f>MAX(MIN(IF(AND(PO45=1,NW46&lt;0),-1,1)*(DS46-$C$15)/($C$14-$C$15)*$C$12*$C$21-$C$33*ME46/BE$6 -  PO45*$C$33/$C$21,EO45/$C$19),MAX(FK$8:FK45)*-1)</f>
        <v>7.7122965191486204E-3</v>
      </c>
      <c r="FL46" s="259">
        <f>MAX(MIN(IF(AND(PP45=1,NX46&lt;0),-1,1)*(DT46-$C$15)/($C$14-$C$15)*$C$12*$C$21-$C$33*MF46/BF$6 -  PP45*$C$33/$C$21,EP45/$C$19),MAX(FL$8:FL45)*-1)</f>
        <v>6.5905438932598592E-3</v>
      </c>
      <c r="FM46" s="259">
        <f>MAX(MIN(IF(AND(PQ45=1,NY46&lt;0),-1,1)*(DU46-$C$15)/($C$14-$C$15)*$C$12*$C$21-$C$33*MG46/BG$6 -  PQ45*$C$33/$C$21,EQ45/$C$19),MAX(FM$8:FM45)*-1)</f>
        <v>5.9455074241449024E-3</v>
      </c>
      <c r="FN46" s="259">
        <f>MAX(MIN(IF(AND(PR45=1,NZ46&lt;0),-1,1)*(DV46-$C$15)/($C$14-$C$15)*$C$12*$C$21-$C$33*MH46/BH$6 -  PR45*$C$33/$C$21,ER45/$C$19),MAX(FN$8:FN45)*-1)</f>
        <v>5.5863019644916134E-3</v>
      </c>
      <c r="FO46" s="259">
        <f>MAX(MIN(IF(AND(PS45=1,OA46&lt;0),-1,1)*(DW46-$C$15)/($C$14-$C$15)*$C$12*$C$21-$C$33*MI46/BI$6 -  PS45*$C$33/$C$21,ES45/$C$19),MAX(FO$8:FO45)*-1)</f>
        <v>5.5066507012654364E-3</v>
      </c>
      <c r="FP46" s="61">
        <f t="shared" si="118"/>
        <v>1.5200000000000007</v>
      </c>
      <c r="FQ46" s="260">
        <f>IF(AND(KS46=1,OY46=1),0,MIN((ABS(($C$14-$C$15)*EU46/$C$12/$C$21)+$C$15)/$C$21,DC46))</f>
        <v>3.5008413051478917</v>
      </c>
      <c r="FR46" s="260">
        <f>IF(AND(KT46=1,OZ46=1),0,MIN((ABS(($C$14-$C$15)*EV46/$C$12/$C$21)+$C$15)/$C$21,DD46))</f>
        <v>64.821859536391841</v>
      </c>
      <c r="FS46" s="260">
        <f>IF(AND(KU46=1,PA46=1),0,MIN((ABS(($C$14-$C$15)*EW46/$C$12/$C$21)+$C$15)/$C$21,DE46))</f>
        <v>51.555015983099771</v>
      </c>
      <c r="FT46" s="260">
        <f>IF(AND(KV46=1,PB46=1),0,MIN((ABS(($C$14-$C$15)*EX46/$C$12/$C$21)+$C$15)/$C$21,DF46))</f>
        <v>33.231278046106318</v>
      </c>
      <c r="FU46" s="260">
        <f>IF(AND(KW46=1,PC46=1),0,MIN((ABS(($C$14-$C$15)*EY46/$C$12/$C$21)+$C$15)/$C$21,DG46))</f>
        <v>17.394603662293434</v>
      </c>
      <c r="FV46" s="260">
        <f>IF(AND(KX46=1,PD46=1),0,MIN((ABS(($C$14-$C$15)*EZ46/$C$12/$C$21)+$C$15)/$C$21,DH46))</f>
        <v>8.0963250111463854</v>
      </c>
      <c r="FW46" s="260">
        <f>IF(AND(KY46=1,PE46=1),0,MIN((ABS(($C$14-$C$15)*FA46/$C$12/$C$21)+$C$15)/$C$21,DI46))</f>
        <v>4.4337033982917085</v>
      </c>
      <c r="FX46" s="260">
        <f>IF(AND(KZ46=1,PF46=1),0,MIN((ABS(($C$14-$C$15)*FB46/$C$12/$C$21)+$C$15)/$C$21,DJ46))</f>
        <v>3.3850236790777979</v>
      </c>
      <c r="FY46" s="260">
        <f>IF(AND(LA46=1,PG46=1),0,MIN((ABS(($C$14-$C$15)*FC46/$C$12/$C$21)+$C$15)/$C$21,DK46))</f>
        <v>3.1636772314107917</v>
      </c>
      <c r="FZ46" s="260">
        <f>IF(AND(LB46=1,PH46=1),0,MIN((ABS(($C$14-$C$15)*FD46/$C$12/$C$21)+$C$15)/$C$21,DL46))</f>
        <v>3.1273946012731</v>
      </c>
      <c r="GA46" s="260">
        <f>IF(AND(LC46=1,PI46=1),0,MIN((ABS(($C$14-$C$15)*FE46/$C$12/$C$21)+$C$15)/$C$21,DM46))</f>
        <v>3.1230030908406174</v>
      </c>
      <c r="GB46" s="260">
        <f>IF(AND(LD46=1,PJ46=1),0,MIN((ABS(($C$14-$C$15)*FF46/$C$12/$C$21)+$C$15)/$C$21,DN46))</f>
        <v>13.986128981496705</v>
      </c>
      <c r="GC46" s="260">
        <f>IF(AND(LE46=1,PK46=1),0,MIN((ABS(($C$14-$C$15)*FG46/$C$12/$C$21)+$C$15)/$C$21,DO46))</f>
        <v>8.1684128223795156</v>
      </c>
      <c r="GD46" s="260">
        <f>IF(AND(LF46=1,PL46=1),0,MIN((ABS(($C$14-$C$15)*FH46/$C$12/$C$21)+$C$15)/$C$21,DP46))</f>
        <v>4.9311617935053542</v>
      </c>
      <c r="GE46" s="260">
        <f>IF(AND(LG46=1,PM46=1),0,MIN((ABS(($C$14-$C$15)*FI46/$C$12/$C$21)+$C$15)/$C$21,DQ46))</f>
        <v>4.108908262853161</v>
      </c>
      <c r="GF46" s="260">
        <f>IF(AND(LH46=1,PN46=1),0,MIN((ABS(($C$14-$C$15)*FJ46/$C$12/$C$21)+$C$15)/$C$21,DR46))</f>
        <v>3.7986708056620064</v>
      </c>
      <c r="GG46" s="260">
        <f>IF(AND(LI46=1,PO46=1),0,MIN((ABS(($C$14-$C$15)*FK46/$C$12/$C$21)+$C$15)/$C$21,DS46))</f>
        <v>3.6521633661012274</v>
      </c>
      <c r="GH46" s="260">
        <f>IF(AND(LJ46=1,PP46=1),0,MIN((ABS(($C$14-$C$15)*FL46/$C$12/$C$21)+$C$15)/$C$21,DT46))</f>
        <v>3.575138348918931</v>
      </c>
      <c r="GI46" s="260">
        <f>IF(AND(LK46=1,PQ46=1),0,MIN((ABS(($C$14-$C$15)*FM46/$C$12/$C$21)+$C$15)/$C$21,DU46))</f>
        <v>3.5308469927231543</v>
      </c>
      <c r="GJ46" s="260">
        <f>IF(AND(LL46=1,PR46=1),0,MIN((ABS(($C$14-$C$15)*FN46/$C$12/$C$21)+$C$15)/$C$21,DV46))</f>
        <v>3.5061821904635222</v>
      </c>
      <c r="GK46" s="260">
        <f>IF(AND(LM46=1,PS46=1),0,MIN((ABS(($C$14-$C$15)*FO46/$C$12/$C$21)+$C$15)/$C$21,DW46))</f>
        <v>3.5007129454829484</v>
      </c>
      <c r="GL46" s="61">
        <f t="shared" si="119"/>
        <v>1.5200000000000007</v>
      </c>
      <c r="GM46" s="57">
        <f>IF(AND(KS45=1,OY45=1),0,EU46*$C$19/S$6/$C$24/$C$23*3.39*$C$21)</f>
        <v>0.14257101659473767</v>
      </c>
      <c r="GN46" s="57">
        <f>IF(AND(KT45=1,OZ45=1),0,EV46*$C$19/T$6/$C$24/$C$23*3.39*$C$21)</f>
        <v>6.9219060709365277</v>
      </c>
      <c r="GO46" s="57">
        <f>IF(AND(KU45=1,PA45=1),0,EW46*$C$19/U$6/$C$24/$C$23*3.39*$C$21)</f>
        <v>7.3834037014735827</v>
      </c>
      <c r="GP46" s="57">
        <f>IF(AND(KV45=1,PB45=1),0,EX46*$C$19/V$6/$C$24/$C$23*3.39*$C$21)</f>
        <v>6.0023005980075235</v>
      </c>
      <c r="GQ46" s="57">
        <f>IF(AND(KW45=1,PC45=1),0,EY46*$C$19/W$6/$C$24/$C$23*3.39*$C$21)</f>
        <v>3.5146443505907965</v>
      </c>
      <c r="GR46" s="57">
        <f>IF(AND(KX45=1,PD45=1),0,EZ46*$C$19/X$6/$C$24/$C$23*3.39*$C$21)</f>
        <v>1.4581390972660422</v>
      </c>
      <c r="GS46" s="57">
        <f>IF(AND(KY45=1,PE45=1),0,FA46*$C$19/Y$6/$C$24/$C$23*3.39*$C$21)</f>
        <v>0.44587411863081916</v>
      </c>
      <c r="GT46" s="57">
        <f>IF(AND(KZ45=1,PF45=1),0,FB46*$C$19/Z$6/$C$24/$C$23*3.39*$C$21)</f>
        <v>0.10155354298855011</v>
      </c>
      <c r="GU46" s="57">
        <f>IF(AND(LA45=1,PG45=1),0,FC46*$C$19/AA$6/$C$24/$C$23*3.39*$C$21)</f>
        <v>1.7823228620722435E-2</v>
      </c>
      <c r="GV46" s="57">
        <f>IF(AND(LB45=1,PH45=1),0,FD46*$C$19/AB$6/$C$24/$C$23*3.39*$C$21)</f>
        <v>2.3055153125361833E-3</v>
      </c>
      <c r="GW46" s="57">
        <f>IF(AND(LC45=1,PI45=1),0,FE46*$C$19/AC$6/$C$24/$C$23*3.39*$C$21)</f>
        <v>2.1303001058239272E-4</v>
      </c>
      <c r="GX46" s="57">
        <f>IF(AND(LD45=1,PJ45=1),0,FF46*$C$19/AD$6/$C$24/$C$23*3.39*$C$21)</f>
        <v>4.0947986642245509</v>
      </c>
      <c r="GY46" s="57">
        <f>IF(AND(LE45=1,PK45=1),0,FG46*$C$19/AE$6/$C$24/$C$23*3.39*$C$21)</f>
        <v>1.901922382728735</v>
      </c>
      <c r="GZ46" s="57">
        <f>IF(AND(LF45=1,PL45=1),0,FH46*$C$19/AF$6/$C$24/$C$23*3.39*$C$21)</f>
        <v>0.68170283191048209</v>
      </c>
      <c r="HA46" s="57">
        <f>IF(AND(LG45=1,PM45=1),0,FI46*$C$19/AG$6/$C$24/$C$23*3.39*$C$21)</f>
        <v>0.3717701683999613</v>
      </c>
      <c r="HB46" s="57">
        <f>IF(AND(LH45=1,PN45=1),0,FJ46*$C$19/AH$6/$C$24/$C$23*3.39*$C$21)</f>
        <v>0.25483212211182982</v>
      </c>
      <c r="HC46" s="57">
        <f>IF(AND(LI45=1,PO45=1),0,FK46*$C$19/AI$6/$C$24/$C$23*3.39*$C$21)</f>
        <v>0.19960895884835009</v>
      </c>
      <c r="HD46" s="57">
        <f>IF(AND(LJ45=1,PP45=1),0,FL46*$C$19/AJ$6/$C$24/$C$23*3.39*$C$21)</f>
        <v>0.17057585915059928</v>
      </c>
      <c r="HE46" s="57">
        <f>IF(AND(LK45=1,PQ45=1),0,FM46*$C$19/AK$6/$C$24/$C$23*3.39*$C$21)</f>
        <v>0.15388108377473417</v>
      </c>
      <c r="HF46" s="57">
        <f>IF(AND(LL45=1,PR45=1),0,FN46*$C$19/AL$6/$C$24/$C$23*3.39*$C$21)</f>
        <v>0.14458416065514032</v>
      </c>
      <c r="HG46" s="57">
        <f>IF(AND(LM45=1,PS45=1),0,FO46*$C$19/AM$6/$C$24/$C$23*3.39*$C$21)</f>
        <v>0.14252263388629038</v>
      </c>
      <c r="HH46" s="61">
        <f t="shared" si="120"/>
        <v>1.5200000000000007</v>
      </c>
      <c r="HI46" s="57">
        <f t="shared" si="121"/>
        <v>0.14257101659473767</v>
      </c>
      <c r="HJ46" s="57">
        <f t="shared" si="122"/>
        <v>6.9219060709365277</v>
      </c>
      <c r="HK46" s="57">
        <f t="shared" si="123"/>
        <v>7.3834037014735827</v>
      </c>
      <c r="HL46" s="57">
        <f t="shared" si="124"/>
        <v>6.0023005980075235</v>
      </c>
      <c r="HM46" s="57">
        <f t="shared" si="125"/>
        <v>3.5146443505907965</v>
      </c>
      <c r="HN46" s="57">
        <f t="shared" si="126"/>
        <v>1.4581390972660422</v>
      </c>
      <c r="HO46" s="57">
        <f t="shared" si="127"/>
        <v>0.44587411863081916</v>
      </c>
      <c r="HP46" s="57">
        <f t="shared" si="128"/>
        <v>0.10155354298855011</v>
      </c>
      <c r="HQ46" s="57">
        <f t="shared" si="129"/>
        <v>1.7823228620722435E-2</v>
      </c>
      <c r="HR46" s="57">
        <f t="shared" si="130"/>
        <v>2.3055153125361833E-3</v>
      </c>
      <c r="HS46" s="57">
        <f t="shared" si="131"/>
        <v>2.1303001058239272E-4</v>
      </c>
      <c r="HT46" s="57">
        <f t="shared" si="132"/>
        <v>4.0947986642245509</v>
      </c>
      <c r="HU46" s="57">
        <f t="shared" si="133"/>
        <v>1.901922382728735</v>
      </c>
      <c r="HV46" s="57">
        <f t="shared" si="134"/>
        <v>0.68170283191048209</v>
      </c>
      <c r="HW46" s="57">
        <f t="shared" si="135"/>
        <v>0.3717701683999613</v>
      </c>
      <c r="HX46" s="57">
        <f t="shared" si="136"/>
        <v>0.25483212211182982</v>
      </c>
      <c r="HY46" s="57">
        <f t="shared" si="137"/>
        <v>0.19960895884835009</v>
      </c>
      <c r="HZ46" s="57">
        <f t="shared" si="138"/>
        <v>0.17057585915059928</v>
      </c>
      <c r="IA46" s="57">
        <f t="shared" si="139"/>
        <v>0.15388108377473417</v>
      </c>
      <c r="IB46" s="57">
        <f t="shared" si="140"/>
        <v>0.14458416065514032</v>
      </c>
      <c r="IC46" s="57">
        <f t="shared" si="141"/>
        <v>0.14252263388629038</v>
      </c>
      <c r="ID46" s="61">
        <f t="shared" si="142"/>
        <v>1.5200000000000007</v>
      </c>
      <c r="IE46" s="57">
        <f t="shared" si="143"/>
        <v>11.976928211179169</v>
      </c>
      <c r="IF46" s="57">
        <f t="shared" si="144"/>
        <v>7.791176510884962</v>
      </c>
      <c r="IG46" s="57">
        <f t="shared" si="145"/>
        <v>8.6622863689915626</v>
      </c>
      <c r="IH46" s="57">
        <f t="shared" si="146"/>
        <v>9.890098027695462</v>
      </c>
      <c r="II46" s="57">
        <f t="shared" si="147"/>
        <v>10.9748673524008</v>
      </c>
      <c r="IJ46" s="57">
        <f t="shared" si="148"/>
        <v>11.634191785816565</v>
      </c>
      <c r="IK46" s="57">
        <f t="shared" si="149"/>
        <v>11.904967537482163</v>
      </c>
      <c r="IL46" s="57">
        <f t="shared" si="150"/>
        <v>11.986110924733476</v>
      </c>
      <c r="IM46" s="57">
        <f t="shared" si="151"/>
        <v>12.004102313020294</v>
      </c>
      <c r="IN46" s="57">
        <f t="shared" si="152"/>
        <v>12.007220853172024</v>
      </c>
      <c r="IO46" s="57">
        <f t="shared" si="153"/>
        <v>12.007623227182103</v>
      </c>
      <c r="IP46" s="57">
        <f t="shared" si="154"/>
        <v>11.251894683107876</v>
      </c>
      <c r="IQ46" s="57">
        <f t="shared" si="155"/>
        <v>11.602100605786328</v>
      </c>
      <c r="IR46" s="57">
        <f t="shared" si="156"/>
        <v>11.86120744322443</v>
      </c>
      <c r="IS46" s="57">
        <f t="shared" si="157"/>
        <v>11.927635847840083</v>
      </c>
      <c r="IT46" s="57">
        <f t="shared" si="158"/>
        <v>11.952766935875081</v>
      </c>
      <c r="IU46" s="57">
        <f t="shared" si="159"/>
        <v>11.964647940268792</v>
      </c>
      <c r="IV46" s="57">
        <f t="shared" si="160"/>
        <v>11.970897644533911</v>
      </c>
      <c r="IW46" s="57">
        <f t="shared" si="161"/>
        <v>11.9744924386323</v>
      </c>
      <c r="IX46" s="57">
        <f t="shared" si="162"/>
        <v>11.976494628080495</v>
      </c>
      <c r="IY46" s="57">
        <f t="shared" si="163"/>
        <v>11.976938631795862</v>
      </c>
      <c r="IZ46" s="61">
        <f t="shared" si="164"/>
        <v>1.5200000000000007</v>
      </c>
      <c r="JA46" s="260" t="e">
        <f t="shared" si="240"/>
        <v>#N/A</v>
      </c>
      <c r="JB46" s="260" t="e">
        <f t="shared" si="241"/>
        <v>#N/A</v>
      </c>
      <c r="JC46" s="260" t="e">
        <f t="shared" si="242"/>
        <v>#N/A</v>
      </c>
      <c r="JD46" s="260" t="e">
        <f t="shared" si="243"/>
        <v>#N/A</v>
      </c>
      <c r="JE46" s="260" t="e">
        <f t="shared" si="244"/>
        <v>#N/A</v>
      </c>
      <c r="JF46" s="260" t="e">
        <f t="shared" si="245"/>
        <v>#N/A</v>
      </c>
      <c r="JG46" s="260" t="e">
        <f t="shared" si="246"/>
        <v>#N/A</v>
      </c>
      <c r="JH46" s="260" t="e">
        <f t="shared" si="247"/>
        <v>#N/A</v>
      </c>
      <c r="JI46" s="260" t="e">
        <f t="shared" si="248"/>
        <v>#N/A</v>
      </c>
      <c r="JJ46" s="260" t="e">
        <f t="shared" si="249"/>
        <v>#N/A</v>
      </c>
      <c r="JK46" s="260" t="e">
        <f t="shared" si="250"/>
        <v>#N/A</v>
      </c>
      <c r="JL46" s="260" t="e">
        <f t="shared" si="251"/>
        <v>#N/A</v>
      </c>
      <c r="JM46" s="260" t="e">
        <f t="shared" si="252"/>
        <v>#N/A</v>
      </c>
      <c r="JN46" s="260" t="e">
        <f t="shared" si="253"/>
        <v>#N/A</v>
      </c>
      <c r="JO46" s="260" t="e">
        <f t="shared" si="254"/>
        <v>#N/A</v>
      </c>
      <c r="JP46" s="260" t="e">
        <f t="shared" si="255"/>
        <v>#N/A</v>
      </c>
      <c r="JQ46" s="260" t="e">
        <f t="shared" si="256"/>
        <v>#N/A</v>
      </c>
      <c r="JR46" s="260" t="e">
        <f t="shared" si="257"/>
        <v>#N/A</v>
      </c>
      <c r="JS46" s="260" t="e">
        <f t="shared" si="258"/>
        <v>#N/A</v>
      </c>
      <c r="JT46" s="260" t="e">
        <f t="shared" si="259"/>
        <v>#N/A</v>
      </c>
      <c r="JU46" s="260" t="e">
        <f t="shared" si="260"/>
        <v>#N/A</v>
      </c>
      <c r="JV46" s="61">
        <f t="shared" si="166"/>
        <v>1.5200000000000007</v>
      </c>
      <c r="JW46" s="46">
        <f>IF(AND(KS46=0,HI46&lt;=$C$40),1,0)</f>
        <v>1</v>
      </c>
      <c r="JX46" s="46">
        <f>IF(AND(KT46=0,HJ46&lt;=$C$40),1,0)</f>
        <v>0</v>
      </c>
      <c r="JY46" s="46">
        <f>IF(AND(KU46=0,HK46&lt;=$C$40),1,0)</f>
        <v>0</v>
      </c>
      <c r="JZ46" s="46">
        <f>IF(AND(KV46=0,HL46&lt;=$C$40),1,0)</f>
        <v>0</v>
      </c>
      <c r="KA46" s="46">
        <f>IF(AND(KW46=0,HM46&lt;=$C$40),1,0)</f>
        <v>0</v>
      </c>
      <c r="KB46" s="46">
        <f>IF(AND(KX46=0,HN46&lt;=$C$40),1,0)</f>
        <v>0</v>
      </c>
      <c r="KC46" s="46">
        <f>IF(AND(KY46=0,HO46&lt;=$C$40),1,0)</f>
        <v>0</v>
      </c>
      <c r="KD46" s="46">
        <f>IF(AND(KZ46=0,HP46&lt;=$C$40),1,0)</f>
        <v>1</v>
      </c>
      <c r="KE46" s="46">
        <f>IF(AND(LA46=0,HQ46&lt;=$C$40),1,0)</f>
        <v>1</v>
      </c>
      <c r="KF46" s="46">
        <f>IF(AND(LB46=0,HR46&lt;=$C$40),1,0)</f>
        <v>1</v>
      </c>
      <c r="KG46" s="46">
        <f>IF(AND(LC46=0,HS46&lt;=$C$40),1,0)</f>
        <v>1</v>
      </c>
      <c r="KH46" s="46">
        <f>IF(AND(LD46=0,HT46&lt;=$C$40),1,0)</f>
        <v>0</v>
      </c>
      <c r="KI46" s="46">
        <f>IF(AND(LE46=0,HU46&lt;=$C$40),1,0)</f>
        <v>0</v>
      </c>
      <c r="KJ46" s="46">
        <f>IF(AND(LF46=0,HV46&lt;=$C$40),1,0)</f>
        <v>0</v>
      </c>
      <c r="KK46" s="46">
        <f>IF(AND(LG46=0,HW46&lt;=$C$40),1,0)</f>
        <v>0</v>
      </c>
      <c r="KL46" s="46">
        <f>IF(AND(LH46=0,HX46&lt;=$C$40),1,0)</f>
        <v>0</v>
      </c>
      <c r="KM46" s="46">
        <f>IF(AND(LI46=0,HY46&lt;=$C$40),1,0)</f>
        <v>0</v>
      </c>
      <c r="KN46" s="46">
        <f>IF(AND(LJ46=0,HZ46&lt;=$C$40),1,0)</f>
        <v>0</v>
      </c>
      <c r="KO46" s="46">
        <f>IF(AND(LK46=0,IA46&lt;=$C$40),1,0)</f>
        <v>0</v>
      </c>
      <c r="KP46" s="46">
        <f>IF(AND(LL46=0,IB46&lt;=$C$40),1,0)</f>
        <v>1</v>
      </c>
      <c r="KQ46" s="46">
        <f>IF(AND(LM46=0,IC46&lt;=$C$40),1,0)</f>
        <v>1</v>
      </c>
      <c r="KR46" s="61">
        <f t="shared" si="167"/>
        <v>1.5200000000000007</v>
      </c>
      <c r="KS46" s="1">
        <f>IF(OR(KS45=1,AND(OY46=1,LO46&lt;=$C$41)),1,0)</f>
        <v>0</v>
      </c>
      <c r="KT46" s="1">
        <f>IF(OR(KT45=1,AND(OZ46=1,LP46&lt;=$C$41)),1,0)</f>
        <v>0</v>
      </c>
      <c r="KU46" s="1">
        <f>IF(OR(KU45=1,AND(PA46=1,LQ46&lt;=$C$41)),1,0)</f>
        <v>0</v>
      </c>
      <c r="KV46" s="1">
        <f>IF(OR(KV45=1,AND(PB46=1,LR46&lt;=$C$41)),1,0)</f>
        <v>0</v>
      </c>
      <c r="KW46" s="1">
        <f>IF(OR(KW45=1,AND(PC46=1,LS46&lt;=$C$41)),1,0)</f>
        <v>0</v>
      </c>
      <c r="KX46" s="1">
        <f>IF(OR(KX45=1,AND(PD46=1,LT46&lt;=$C$41)),1,0)</f>
        <v>0</v>
      </c>
      <c r="KY46" s="1">
        <f>IF(OR(KY45=1,AND(PE46=1,LU46&lt;=$C$41)),1,0)</f>
        <v>0</v>
      </c>
      <c r="KZ46" s="1">
        <f>IF(OR(KZ45=1,AND(PF46=1,LV46&lt;=$C$41)),1,0)</f>
        <v>0</v>
      </c>
      <c r="LA46" s="1">
        <f>IF(OR(LA45=1,AND(PG46=1,LW46&lt;=$C$41)),1,0)</f>
        <v>0</v>
      </c>
      <c r="LB46" s="1">
        <f>IF(OR(LB45=1,AND(PH46=1,LX46&lt;=$C$41)),1,0)</f>
        <v>0</v>
      </c>
      <c r="LC46" s="1">
        <f>IF(OR(LC45=1,AND(PI46=1,LY46&lt;=$C$41)),1,0)</f>
        <v>0</v>
      </c>
      <c r="LD46" s="1">
        <f>IF(OR(LD45=1,AND(PJ46=1,LZ46&lt;=$C$41)),1,0)</f>
        <v>0</v>
      </c>
      <c r="LE46" s="1">
        <f>IF(OR(LE45=1,AND(PK46=1,MA46&lt;=$C$41)),1,0)</f>
        <v>0</v>
      </c>
      <c r="LF46" s="1">
        <f>IF(OR(LF45=1,AND(PL46=1,MB46&lt;=$C$41)),1,0)</f>
        <v>0</v>
      </c>
      <c r="LG46" s="1">
        <f>IF(OR(LG45=1,AND(PM46=1,MC46&lt;=$C$41)),1,0)</f>
        <v>0</v>
      </c>
      <c r="LH46" s="1">
        <f>IF(OR(LH45=1,AND(PN46=1,MD46&lt;=$C$41)),1,0)</f>
        <v>0</v>
      </c>
      <c r="LI46" s="1">
        <f>IF(OR(LI45=1,AND(PO46=1,ME46&lt;=$C$41)),1,0)</f>
        <v>0</v>
      </c>
      <c r="LJ46" s="1">
        <f>IF(OR(LJ45=1,AND(PP46=1,MF46&lt;=$C$41)),1,0)</f>
        <v>0</v>
      </c>
      <c r="LK46" s="1">
        <f>IF(OR(LK45=1,AND(PQ46=1,MG46&lt;=$C$41)),1,0)</f>
        <v>0</v>
      </c>
      <c r="LL46" s="1">
        <f>IF(OR(LL45=1,AND(PR46=1,MH46&lt;=$C$41)),1,0)</f>
        <v>0</v>
      </c>
      <c r="LM46" s="1">
        <f>IF(OR(LM45=1,AND(PS46=1,MI46&lt;=$C$41)),1,0)</f>
        <v>0</v>
      </c>
      <c r="LN46" s="61">
        <f t="shared" si="168"/>
        <v>1.5200000000000007</v>
      </c>
      <c r="LO46" s="57">
        <f t="shared" si="169"/>
        <v>11.768840473706282</v>
      </c>
      <c r="LP46" s="57">
        <f t="shared" si="170"/>
        <v>11.72091681177678</v>
      </c>
      <c r="LQ46" s="57">
        <f t="shared" si="171"/>
        <v>14.843808816385213</v>
      </c>
      <c r="LR46" s="57">
        <f t="shared" si="172"/>
        <v>16.213364917110759</v>
      </c>
      <c r="LS46" s="57">
        <f t="shared" si="173"/>
        <v>15.919353142556048</v>
      </c>
      <c r="LT46" s="57">
        <f t="shared" si="174"/>
        <v>14.576490703852258</v>
      </c>
      <c r="LU46" s="57">
        <f t="shared" si="175"/>
        <v>12.948786495605557</v>
      </c>
      <c r="LV46" s="57">
        <f t="shared" si="176"/>
        <v>11.473543252771833</v>
      </c>
      <c r="LW46" s="57">
        <f t="shared" si="177"/>
        <v>10.25087718524828</v>
      </c>
      <c r="LX46" s="57">
        <f t="shared" si="178"/>
        <v>9.253424451080269</v>
      </c>
      <c r="LY46" s="57">
        <f t="shared" si="179"/>
        <v>8.4311902528120637</v>
      </c>
      <c r="LZ46" s="57">
        <f t="shared" si="180"/>
        <v>9.6288746670989109</v>
      </c>
      <c r="MA46" s="57">
        <f t="shared" si="181"/>
        <v>11.32604545501105</v>
      </c>
      <c r="MB46" s="57">
        <f t="shared" si="182"/>
        <v>11.635640022884804</v>
      </c>
      <c r="MC46" s="57">
        <f t="shared" si="183"/>
        <v>11.712477867848126</v>
      </c>
      <c r="MD46" s="57">
        <f t="shared" si="184"/>
        <v>11.741282875717248</v>
      </c>
      <c r="ME46" s="57">
        <f t="shared" si="185"/>
        <v>11.75485058296727</v>
      </c>
      <c r="MF46" s="57">
        <f t="shared" si="186"/>
        <v>11.761974635590938</v>
      </c>
      <c r="MG46" s="57">
        <f t="shared" si="187"/>
        <v>11.766068326178958</v>
      </c>
      <c r="MH46" s="57">
        <f t="shared" si="188"/>
        <v>11.768347112311993</v>
      </c>
      <c r="MI46" s="57">
        <f t="shared" si="189"/>
        <v>11.768852330492606</v>
      </c>
      <c r="MJ46" s="61">
        <f t="shared" si="190"/>
        <v>1.5200000000000007</v>
      </c>
      <c r="MK46" s="57" t="e">
        <f>IF(AND(ABS(CG46)&gt;0,EU46*$C$19&gt;=DY45,NG46&lt;&gt;0),3,NA())</f>
        <v>#N/A</v>
      </c>
      <c r="ML46" s="57" t="e">
        <f t="shared" si="261"/>
        <v>#N/A</v>
      </c>
      <c r="MM46" s="57" t="e">
        <f t="shared" si="262"/>
        <v>#N/A</v>
      </c>
      <c r="MN46" s="57" t="e">
        <f t="shared" si="263"/>
        <v>#N/A</v>
      </c>
      <c r="MO46" s="57" t="e">
        <f t="shared" si="264"/>
        <v>#N/A</v>
      </c>
      <c r="MP46" s="57" t="e">
        <f t="shared" si="265"/>
        <v>#N/A</v>
      </c>
      <c r="MQ46" s="57" t="e">
        <f t="shared" si="266"/>
        <v>#N/A</v>
      </c>
      <c r="MR46" s="57" t="e">
        <f t="shared" si="267"/>
        <v>#N/A</v>
      </c>
      <c r="MS46" s="57" t="e">
        <f t="shared" si="268"/>
        <v>#N/A</v>
      </c>
      <c r="MT46" s="57" t="e">
        <f t="shared" si="269"/>
        <v>#N/A</v>
      </c>
      <c r="MU46" s="57" t="e">
        <f t="shared" si="270"/>
        <v>#N/A</v>
      </c>
      <c r="MV46" s="57" t="e">
        <f t="shared" si="271"/>
        <v>#N/A</v>
      </c>
      <c r="MW46" s="57" t="e">
        <f t="shared" si="272"/>
        <v>#N/A</v>
      </c>
      <c r="MX46" s="57" t="e">
        <f t="shared" si="273"/>
        <v>#N/A</v>
      </c>
      <c r="MY46" s="57" t="e">
        <f t="shared" si="274"/>
        <v>#N/A</v>
      </c>
      <c r="MZ46" s="57" t="e">
        <f t="shared" si="275"/>
        <v>#N/A</v>
      </c>
      <c r="NA46" s="57" t="e">
        <f t="shared" si="276"/>
        <v>#N/A</v>
      </c>
      <c r="NB46" s="57" t="e">
        <f t="shared" si="277"/>
        <v>#N/A</v>
      </c>
      <c r="NC46" s="57" t="e">
        <f t="shared" si="278"/>
        <v>#N/A</v>
      </c>
      <c r="ND46" s="57" t="e">
        <f t="shared" si="279"/>
        <v>#N/A</v>
      </c>
      <c r="NE46" s="57" t="e">
        <f t="shared" si="280"/>
        <v>#N/A</v>
      </c>
      <c r="NF46" s="61">
        <f t="shared" si="211"/>
        <v>1.5200000000000007</v>
      </c>
      <c r="NG46" s="260">
        <f>IF(OY45=0,MIN('Drive Train'!$F$35-FQ45*$C$19*'Drive Train'!$F$39,NG45+$C$39)-$C$7,IF(LO45-1&lt;=0,0,IF($C$37=Motors!$C$29,MAX(MAX(NG$8:NG45)*-1,NG45-$C$39),MAX(0,MAX(NG$8:NG45)*-1,NG45-$C$39))))</f>
        <v>11.976928211179169</v>
      </c>
      <c r="NH46" s="260">
        <f>IF(OZ45=0,MIN('Drive Train'!$F$35-FR45*$C$19*'Drive Train'!$F$39,NH45+$C$39)-$C$7,IF(LP45-1&lt;=0,0,IF($C$37=Motors!$C$29,MAX(MAX(NH$8:NH45)*-1,NH45-$C$39),MAX(0,MAX(NH$8:NH45)*-1,NH45-$C$39))))</f>
        <v>7.791176510884962</v>
      </c>
      <c r="NI46" s="260">
        <f>IF(PA45=0,MIN('Drive Train'!$F$35-FS45*$C$19*'Drive Train'!$F$39,NI45+$C$39)-$C$7,IF(LQ45-1&lt;=0,0,IF($C$37=Motors!$C$29,MAX(MAX(NI$8:NI45)*-1,NI45-$C$39),MAX(0,MAX(NI$8:NI45)*-1,NI45-$C$39))))</f>
        <v>8.6622863689915626</v>
      </c>
      <c r="NJ46" s="260">
        <f>IF(PB45=0,MIN('Drive Train'!$F$35-FT45*$C$19*'Drive Train'!$F$39,NJ45+$C$39)-$C$7,IF(LR45-1&lt;=0,0,IF($C$37=Motors!$C$29,MAX(MAX(NJ$8:NJ45)*-1,NJ45-$C$39),MAX(0,MAX(NJ$8:NJ45)*-1,NJ45-$C$39))))</f>
        <v>9.890098027695462</v>
      </c>
      <c r="NK46" s="260">
        <f>IF(PC45=0,MIN('Drive Train'!$F$35-FU45*$C$19*'Drive Train'!$F$39,NK45+$C$39)-$C$7,IF(LS45-1&lt;=0,0,IF($C$37=Motors!$C$29,MAX(MAX(NK$8:NK45)*-1,NK45-$C$39),MAX(0,MAX(NK$8:NK45)*-1,NK45-$C$39))))</f>
        <v>10.9748673524008</v>
      </c>
      <c r="NL46" s="260">
        <f>IF(PD45=0,MIN('Drive Train'!$F$35-FV45*$C$19*'Drive Train'!$F$39,NL45+$C$39)-$C$7,IF(LT45-1&lt;=0,0,IF($C$37=Motors!$C$29,MAX(MAX(NL$8:NL45)*-1,NL45-$C$39),MAX(0,MAX(NL$8:NL45)*-1,NL45-$C$39))))</f>
        <v>11.634191785816565</v>
      </c>
      <c r="NM46" s="260">
        <f>IF(PE45=0,MIN('Drive Train'!$F$35-FW45*$C$19*'Drive Train'!$F$39,NM45+$C$39)-$C$7,IF(LU45-1&lt;=0,0,IF($C$37=Motors!$C$29,MAX(MAX(NM$8:NM45)*-1,NM45-$C$39),MAX(0,MAX(NM$8:NM45)*-1,NM45-$C$39))))</f>
        <v>11.904967537482163</v>
      </c>
      <c r="NN46" s="260">
        <f>IF(PF45=0,MIN('Drive Train'!$F$35-FX45*$C$19*'Drive Train'!$F$39,NN45+$C$39)-$C$7,IF(LV45-1&lt;=0,0,IF($C$37=Motors!$C$29,MAX(MAX(NN$8:NN45)*-1,NN45-$C$39),MAX(0,MAX(NN$8:NN45)*-1,NN45-$C$39))))</f>
        <v>11.986110924733476</v>
      </c>
      <c r="NO46" s="260">
        <f>IF(PG45=0,MIN('Drive Train'!$F$35-FY45*$C$19*'Drive Train'!$F$39,NO45+$C$39)-$C$7,IF(LW45-1&lt;=0,0,IF($C$37=Motors!$C$29,MAX(MAX(NO$8:NO45)*-1,NO45-$C$39),MAX(0,MAX(NO$8:NO45)*-1,NO45-$C$39))))</f>
        <v>12.004102313020294</v>
      </c>
      <c r="NP46" s="260">
        <f>IF(PH45=0,MIN('Drive Train'!$F$35-FZ45*$C$19*'Drive Train'!$F$39,NP45+$C$39)-$C$7,IF(LX45-1&lt;=0,0,IF($C$37=Motors!$C$29,MAX(MAX(NP$8:NP45)*-1,NP45-$C$39),MAX(0,MAX(NP$8:NP45)*-1,NP45-$C$39))))</f>
        <v>12.007220853172024</v>
      </c>
      <c r="NQ46" s="260">
        <f>IF(PI45=0,MIN('Drive Train'!$F$35-GA45*$C$19*'Drive Train'!$F$39,NQ45+$C$39)-$C$7,IF(LY45-1&lt;=0,0,IF($C$37=Motors!$C$29,MAX(MAX(NQ$8:NQ45)*-1,NQ45-$C$39),MAX(0,MAX(NQ$8:NQ45)*-1,NQ45-$C$39))))</f>
        <v>12.007623227182103</v>
      </c>
      <c r="NR46" s="260">
        <f>IF(PJ45=0,MIN('Drive Train'!$F$35-GB45*$C$19*'Drive Train'!$F$39,NR45+$C$39)-$C$7,IF(LZ45-1&lt;=0,0,IF($C$37=Motors!$C$29,MAX(MAX(NR$8:NR45)*-1,NR45-$C$39),MAX(0,MAX(NR$8:NR45)*-1,NR45-$C$39))))</f>
        <v>11.251894683107876</v>
      </c>
      <c r="NS46" s="260">
        <f>IF(PK45=0,MIN('Drive Train'!$F$35-GC45*$C$19*'Drive Train'!$F$39,NS45+$C$39)-$C$7,IF(MA45-1&lt;=0,0,IF($C$37=Motors!$C$29,MAX(MAX(NS$8:NS45)*-1,NS45-$C$39),MAX(0,MAX(NS$8:NS45)*-1,NS45-$C$39))))</f>
        <v>11.602100605786328</v>
      </c>
      <c r="NT46" s="260">
        <f>IF(PL45=0,MIN('Drive Train'!$F$35-GD45*$C$19*'Drive Train'!$F$39,NT45+$C$39)-$C$7,IF(MB45-1&lt;=0,0,IF($C$37=Motors!$C$29,MAX(MAX(NT$8:NT45)*-1,NT45-$C$39),MAX(0,MAX(NT$8:NT45)*-1,NT45-$C$39))))</f>
        <v>11.86120744322443</v>
      </c>
      <c r="NU46" s="260">
        <f>IF(PM45=0,MIN('Drive Train'!$F$35-GE45*$C$19*'Drive Train'!$F$39,NU45+$C$39)-$C$7,IF(MC45-1&lt;=0,0,IF($C$37=Motors!$C$29,MAX(MAX(NU$8:NU45)*-1,NU45-$C$39),MAX(0,MAX(NU$8:NU45)*-1,NU45-$C$39))))</f>
        <v>11.927635847840083</v>
      </c>
      <c r="NV46" s="260">
        <f>IF(PN45=0,MIN('Drive Train'!$F$35-GF45*$C$19*'Drive Train'!$F$39,NV45+$C$39)-$C$7,IF(MD45-1&lt;=0,0,IF($C$37=Motors!$C$29,MAX(MAX(NV$8:NV45)*-1,NV45-$C$39),MAX(0,MAX(NV$8:NV45)*-1,NV45-$C$39))))</f>
        <v>11.952766935875081</v>
      </c>
      <c r="NW46" s="260">
        <f>IF(PO45=0,MIN('Drive Train'!$F$35-GG45*$C$19*'Drive Train'!$F$39,NW45+$C$39)-$C$7,IF(ME45-1&lt;=0,0,IF($C$37=Motors!$C$29,MAX(MAX(NW$8:NW45)*-1,NW45-$C$39),MAX(0,MAX(NW$8:NW45)*-1,NW45-$C$39))))</f>
        <v>11.964647940268792</v>
      </c>
      <c r="NX46" s="260">
        <f>IF(PP45=0,MIN('Drive Train'!$F$35-GH45*$C$19*'Drive Train'!$F$39,NX45+$C$39)-$C$7,IF(MF45-1&lt;=0,0,IF($C$37=Motors!$C$29,MAX(MAX(NX$8:NX45)*-1,NX45-$C$39),MAX(0,MAX(NX$8:NX45)*-1,NX45-$C$39))))</f>
        <v>11.970897644533911</v>
      </c>
      <c r="NY46" s="260">
        <f>IF(PQ45=0,MIN('Drive Train'!$F$35-GI45*$C$19*'Drive Train'!$F$39,NY45+$C$39)-$C$7,IF(MG45-1&lt;=0,0,IF($C$37=Motors!$C$29,MAX(MAX(NY$8:NY45)*-1,NY45-$C$39),MAX(0,MAX(NY$8:NY45)*-1,NY45-$C$39))))</f>
        <v>11.9744924386323</v>
      </c>
      <c r="NZ46" s="260">
        <f>IF(PR45=0,MIN('Drive Train'!$F$35-GJ45*$C$19*'Drive Train'!$F$39,NZ45+$C$39)-$C$7,IF(MH45-1&lt;=0,0,IF($C$37=Motors!$C$29,MAX(MAX(NZ$8:NZ45)*-1,NZ45-$C$39),MAX(0,MAX(NZ$8:NZ45)*-1,NZ45-$C$39))))</f>
        <v>11.976494628080495</v>
      </c>
      <c r="OA46" s="260">
        <f>IF(PS45=0,MIN('Drive Train'!$F$35-GK45*$C$19*'Drive Train'!$F$39,OA45+$C$39)-$C$7,IF(MI45-1&lt;=0,0,IF($C$37=Motors!$C$29,MAX(MAX(OA$8:OA45)*-1,OA45-$C$39),MAX(0,MAX(OA$8:OA45)*-1,OA45-$C$39))))</f>
        <v>11.976938631795862</v>
      </c>
      <c r="OB46" s="61">
        <f t="shared" si="212"/>
        <v>1.5200000000000007</v>
      </c>
      <c r="OC46" s="260">
        <f>'Drive Train'!$F$35-(FQ46*$C$13)*$C$19*'Drive Train'!$F$39</f>
        <v>12.221457093437458</v>
      </c>
      <c r="OD46" s="260">
        <f>'Drive Train'!$F$35-(FR46*$C$13)*$C$19*'Drive Train'!$F$39</f>
        <v>9.0940851636440172</v>
      </c>
      <c r="OE46" s="260">
        <f>'Drive Train'!$F$35-(FS46*$C$13)*$C$19*'Drive Train'!$F$39</f>
        <v>9.7706941848619113</v>
      </c>
      <c r="OF46" s="260">
        <f>'Drive Train'!$F$35-(FT46*$C$13)*$C$19*'Drive Train'!$F$39</f>
        <v>10.705204819648579</v>
      </c>
      <c r="OG46" s="260">
        <f>'Drive Train'!$F$35-(FU46*$C$13)*$C$19*'Drive Train'!$F$39</f>
        <v>11.512875213223035</v>
      </c>
      <c r="OH46" s="260">
        <f>'Drive Train'!$F$35-(FV46*$C$13)*$C$19*'Drive Train'!$F$39</f>
        <v>11.987087424431534</v>
      </c>
      <c r="OI46" s="260">
        <f>'Drive Train'!$F$35-(FW46*$C$13)*$C$19*'Drive Train'!$F$39</f>
        <v>12.173881126687123</v>
      </c>
      <c r="OJ46" s="260">
        <f>'Drive Train'!$F$35-(FX46*$C$13)*$C$19*'Drive Train'!$F$39</f>
        <v>12.227363792367033</v>
      </c>
      <c r="OK46" s="260">
        <f>'Drive Train'!$F$35-(FY46*$C$13)*$C$19*'Drive Train'!$F$39</f>
        <v>12.238652461198051</v>
      </c>
      <c r="OL46" s="260">
        <f>'Drive Train'!$F$35-(FZ46*$C$13)*$C$19*'Drive Train'!$F$39</f>
        <v>12.240502875335073</v>
      </c>
      <c r="OM46" s="260">
        <f>'Drive Train'!$F$35-(GA46*$C$13)*$C$19*'Drive Train'!$F$39</f>
        <v>12.240726842367129</v>
      </c>
      <c r="ON46" s="260">
        <f>'Drive Train'!$F$35-(GB46*$C$13)*$C$19*'Drive Train'!$F$39</f>
        <v>11.686707421943668</v>
      </c>
      <c r="OO46" s="260">
        <f>'Drive Train'!$F$35-(GC46*$C$13)*$C$19*'Drive Train'!$F$39</f>
        <v>11.983410946058646</v>
      </c>
      <c r="OP46" s="260">
        <f>'Drive Train'!$F$35-(GD46*$C$13)*$C$19*'Drive Train'!$F$39</f>
        <v>12.148510748531228</v>
      </c>
      <c r="OQ46" s="260">
        <f>'Drive Train'!$F$35-(GE46*$C$13)*$C$19*'Drive Train'!$F$39</f>
        <v>12.190445678594489</v>
      </c>
      <c r="OR46" s="260">
        <f>'Drive Train'!$F$35-(GF46*$C$13)*$C$19*'Drive Train'!$F$39</f>
        <v>12.206267788911237</v>
      </c>
      <c r="OS46" s="260">
        <f>'Drive Train'!$F$35-(GG46*$C$13)*$C$19*'Drive Train'!$F$39</f>
        <v>12.213739668328838</v>
      </c>
      <c r="OT46" s="260">
        <f>'Drive Train'!$F$35-(GH46*$C$13)*$C$19*'Drive Train'!$F$39</f>
        <v>12.217667944205134</v>
      </c>
      <c r="OU46" s="260">
        <f>'Drive Train'!$F$35-(GI46*$C$13)*$C$19*'Drive Train'!$F$39</f>
        <v>12.21992680337112</v>
      </c>
      <c r="OV46" s="260">
        <f>'Drive Train'!$F$35-(GJ46*$C$13)*$C$19*'Drive Train'!$F$39</f>
        <v>12.22118470828636</v>
      </c>
      <c r="OW46" s="260">
        <f>'Drive Train'!$F$35-(GK46*$C$13)*$C$19*'Drive Train'!$F$39</f>
        <v>12.221463639780371</v>
      </c>
      <c r="OX46" s="61">
        <f t="shared" si="213"/>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7">
        <f t="shared" si="214"/>
        <v>1.5200000000000007</v>
      </c>
      <c r="PU46" s="57">
        <f t="shared" si="215"/>
        <v>14.266755004137964</v>
      </c>
      <c r="PV46" s="57">
        <f t="shared" si="216"/>
        <v>9.5308103040376864</v>
      </c>
      <c r="PW46" s="57">
        <f t="shared" si="217"/>
        <v>12.6217241611759</v>
      </c>
      <c r="PX46" s="57">
        <f t="shared" si="218"/>
        <v>14.660862522023244</v>
      </c>
      <c r="PY46" s="57">
        <f t="shared" si="219"/>
        <v>15.613129329321344</v>
      </c>
      <c r="PZ46" s="57">
        <f t="shared" si="220"/>
        <v>15.621662325412693</v>
      </c>
      <c r="QA46" s="57">
        <f t="shared" si="221"/>
        <v>14.961898115654606</v>
      </c>
      <c r="QB46" s="57">
        <f t="shared" si="222"/>
        <v>14.057015691191417</v>
      </c>
      <c r="QC46" s="57">
        <f t="shared" si="223"/>
        <v>13.057663638012341</v>
      </c>
      <c r="QD46" s="57">
        <f t="shared" si="224"/>
        <v>12.118552047260515</v>
      </c>
      <c r="QE46" s="57">
        <f t="shared" si="225"/>
        <v>11.267603927504643</v>
      </c>
      <c r="QF46" s="57">
        <f t="shared" si="226"/>
        <v>8.5038953325595337</v>
      </c>
      <c r="QG46" s="57">
        <f t="shared" si="227"/>
        <v>10.349517732503262</v>
      </c>
      <c r="QH46" s="57">
        <f t="shared" si="228"/>
        <v>11.674867348059429</v>
      </c>
      <c r="QI46" s="57">
        <f t="shared" si="229"/>
        <v>12.555514553552824</v>
      </c>
      <c r="QJ46" s="57">
        <f t="shared" si="230"/>
        <v>13.160253857299786</v>
      </c>
      <c r="QK46" s="57">
        <f t="shared" si="231"/>
        <v>13.585749355950801</v>
      </c>
      <c r="QL46" s="57">
        <f t="shared" si="232"/>
        <v>13.883350330772137</v>
      </c>
      <c r="QM46" s="57">
        <f t="shared" si="233"/>
        <v>14.092237865623366</v>
      </c>
      <c r="QN46" s="57">
        <f t="shared" si="234"/>
        <v>14.227738069492579</v>
      </c>
      <c r="QO46" s="57">
        <f t="shared" si="235"/>
        <v>14.264464989856009</v>
      </c>
      <c r="QP46" s="61">
        <f t="shared" si="236"/>
        <v>1.5200000000000007</v>
      </c>
      <c r="QQ46" s="57">
        <f>MIN(FQ46,$C$16)*$C$17*1000/60/60/$C$21</f>
        <v>4.4176617775389081E-2</v>
      </c>
      <c r="QR46" s="57">
        <f>MIN(FR46,$C$16)*$C$17*1000/60/60/$C$21</f>
        <v>0.81797781236706757</v>
      </c>
      <c r="QS46" s="57">
        <f>MIN(FS46,$C$16)*$C$17*1000/60/60/$C$21</f>
        <v>0.65056540327618773</v>
      </c>
      <c r="QT46" s="57">
        <f>MIN(FT46,$C$16)*$C$17*1000/60/60/$C$21</f>
        <v>0.41934076425338007</v>
      </c>
      <c r="QU46" s="57">
        <f>MIN(FU46,$C$16)*$C$17*1000/60/60/$C$21</f>
        <v>0.21950002595477774</v>
      </c>
      <c r="QV46" s="57">
        <f>MIN(FV46,$C$16)*$C$17*1000/60/60/$C$21</f>
        <v>0.10216637208798787</v>
      </c>
      <c r="QW46" s="57">
        <f>MIN(FW46,$C$16)*$C$17*1000/60/60/$C$21</f>
        <v>5.5948271653376812E-2</v>
      </c>
      <c r="QX46" s="57">
        <f>MIN(FX46,$C$16)*$C$17*1000/60/60/$C$21</f>
        <v>4.2715131648889175E-2</v>
      </c>
      <c r="QY46" s="57">
        <f>MIN(FY46,$C$16)*$C$17*1000/60/60/$C$21</f>
        <v>3.992199235401548E-2</v>
      </c>
      <c r="QZ46" s="57">
        <f>MIN(FZ46,$C$16)*$C$17*1000/60/60/$C$21</f>
        <v>3.9464147012348121E-2</v>
      </c>
      <c r="RA46" s="57">
        <f>MIN(GA46,$C$16)*$C$17*1000/60/60/$C$21</f>
        <v>3.9408731167720396E-2</v>
      </c>
      <c r="RB46" s="57">
        <f>MIN(GB46,$C$16)*$C$17*1000/60/60/$C$21</f>
        <v>0.17648896945552081</v>
      </c>
      <c r="RC46" s="57">
        <f>MIN(GC46,$C$16)*$C$17*1000/60/60/$C$21</f>
        <v>0.10307603790986547</v>
      </c>
      <c r="RD46" s="57">
        <f>MIN(GD46,$C$16)*$C$17*1000/60/60/$C$21</f>
        <v>6.2225628285394526E-2</v>
      </c>
      <c r="RE46" s="57">
        <f>MIN(GE46,$C$16)*$C$17*1000/60/60/$C$21</f>
        <v>5.1849728102580726E-2</v>
      </c>
      <c r="RF46" s="57">
        <f>MIN(GF46,$C$16)*$C$17*1000/60/60/$C$21</f>
        <v>4.7934885820015947E-2</v>
      </c>
      <c r="RG46" s="57">
        <f>MIN(GG46,$C$16)*$C$17*1000/60/60/$C$21</f>
        <v>4.6086129308485352E-2</v>
      </c>
      <c r="RH46" s="57">
        <f>MIN(GH46,$C$16)*$C$17*1000/60/60/$C$21</f>
        <v>4.5114161587982982E-2</v>
      </c>
      <c r="RI46" s="57">
        <f>MIN(GI46,$C$16)*$C$17*1000/60/60/$C$21</f>
        <v>4.4555255272938868E-2</v>
      </c>
      <c r="RJ46" s="57">
        <f>MIN(GJ46,$C$16)*$C$17*1000/60/60/$C$21</f>
        <v>4.4244013646439817E-2</v>
      </c>
      <c r="RK46" s="57">
        <f>MIN(GK46,$C$16)*$C$17*1000/60/60/$C$21</f>
        <v>4.4174998023060512E-2</v>
      </c>
      <c r="RL46" s="61">
        <f t="shared" si="237"/>
        <v>1.5200000000000007</v>
      </c>
      <c r="RM46" s="2">
        <f>IF(AND(LO46&gt;=LO$6*'Drive Train'!$AA$52,LO46&lt;=LO$6*'Drive Train'!$AA$53,KS46=0,JW46=0,EU46&gt;0),$C$17,0)</f>
        <v>0</v>
      </c>
      <c r="RN46" s="2">
        <f>IF(AND(LP46&gt;=LP$6*'Drive Train'!$AA$52,LP46&lt;=LP$6*'Drive Train'!$AA$53,KT46=0,JX46=0,EV46&gt;0),$C$17,0)</f>
        <v>0.04</v>
      </c>
      <c r="RO46" s="2">
        <f>IF(AND(LQ46&gt;=LQ$6*'Drive Train'!$AA$52,LQ46&lt;=LQ$6*'Drive Train'!$AA$53,KU46=0,JY46=0,EW46&gt;0),$C$17,0)</f>
        <v>0.04</v>
      </c>
      <c r="RP46" s="2">
        <f>IF(AND(LR46&gt;=LR$6*'Drive Train'!$AA$52,LR46&lt;=LR$6*'Drive Train'!$AA$53,KV46=0,JZ46=0,EX46&gt;0),$C$17,0)</f>
        <v>0.04</v>
      </c>
      <c r="RQ46" s="2">
        <f>IF(AND(LS46&gt;=LS$6*'Drive Train'!$AA$52,LS46&lt;=LS$6*'Drive Train'!$AA$53,KW46=0,KA46=0,EY46&gt;0),$C$17,0)</f>
        <v>0.04</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61">
        <f t="shared" si="238"/>
        <v>1.5200000000000007</v>
      </c>
      <c r="SI46" s="2">
        <f>IF(AND(EU46&lt;0,KS46=0,LO46&gt;=LO$6*'Drive Train'!$AA$52,LO46&lt;=LO$6*'Drive Train'!$AA$53,OY46=1,JW46=0),$C$17,0)</f>
        <v>0</v>
      </c>
      <c r="SJ46" s="2">
        <f>IF(AND(EV46&lt;0,KT46=0,LP46&gt;=LP$6*'Drive Train'!$AA$52,LP46&lt;=LP$6*'Drive Train'!$AA$53,OZ46=1,JX46=0),$C$17,0)</f>
        <v>0</v>
      </c>
      <c r="SK46" s="2">
        <f>IF(AND(EW46&lt;0,KU46=0,LQ46&gt;=LQ$6*'Drive Train'!$AA$52,LQ46&lt;=LQ$6*'Drive Train'!$AA$53,PA46=1,JY46=0),$C$17,0)</f>
        <v>0</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v>
      </c>
      <c r="SY46" s="2">
        <f>IF(AND(FK46&lt;0,LI46=0,ME46&gt;=ME$6*'Drive Train'!$AA$52,ME46&lt;=ME$6*'Drive Train'!$AA$53,PO46=1,KM46=0),$C$17,0)</f>
        <v>0</v>
      </c>
      <c r="SZ46" s="2">
        <f>IF(AND(FL46&lt;0,LJ46=0,MF46&gt;=MF$6*'Drive Train'!$AA$52,MF46&lt;=MF$6*'Drive Train'!$AA$53,PP46=1,KN46=0),$C$17,0)</f>
        <v>0</v>
      </c>
      <c r="TA46" s="2">
        <f>IF(AND(FM46&lt;0,LK46=0,MG46&gt;=MG$6*'Drive Train'!$AA$52,MG46&lt;=MG$6*'Drive Train'!$AA$53,PQ46=1,KO46=0),$C$17,0)</f>
        <v>0</v>
      </c>
      <c r="TB46" s="2">
        <f>IF(AND(FN46&lt;0,LL46=0,MH46&gt;=MH$6*'Drive Train'!$AA$52,MH46&lt;=MH$6*'Drive Train'!$AA$53,PR46=1,KP46=0),$C$17,0)</f>
        <v>0</v>
      </c>
      <c r="TC46" s="2">
        <f>IF(AND(FO46&lt;0,LM46=0,MI46&gt;=MI$6*'Drive Train'!$AA$52,MI46&lt;=MI$6*'Drive Train'!$AA$53,PS46=1,KQ46=0),$C$17,0)</f>
        <v>0</v>
      </c>
      <c r="TD46" s="148">
        <f t="shared" si="239"/>
        <v>1.5200000000000007</v>
      </c>
    </row>
    <row r="47" spans="1:524" x14ac:dyDescent="0.2">
      <c r="C47" s="3" t="s">
        <v>339</v>
      </c>
      <c r="E47" s="305">
        <f>RM6</f>
        <v>0.92000000000000026</v>
      </c>
      <c r="F47" s="305">
        <f>RN6*VLOOKUP('Drive Train'!$AK$31,$E$98:$F$99,2,FALSE)</f>
        <v>1.0800000000000003</v>
      </c>
      <c r="G47" s="305">
        <f>RO6*VLOOKUP('Drive Train'!$AK$31,$E$98:$F$99,2,FALSE)</f>
        <v>1.0000000000000002</v>
      </c>
      <c r="H47" s="305">
        <f>RP6*VLOOKUP('Drive Train'!$AK$31,$E$98:$F$99,2,FALSE)</f>
        <v>1.0400000000000003</v>
      </c>
      <c r="I47" s="305">
        <f>RQ6*VLOOKUP('Drive Train'!$AK$31,$E$98:$F$99,2,FALSE)</f>
        <v>1.0400000000000003</v>
      </c>
      <c r="J47" s="305">
        <f>RR6*VLOOKUP('Drive Train'!$AK$31,$E$98:$F$99,2,FALSE)</f>
        <v>1.0800000000000003</v>
      </c>
      <c r="K47" s="305">
        <f>RS6*VLOOKUP('Drive Train'!$AK$31,$E$98:$F$99,2,FALSE)</f>
        <v>1.0400000000000003</v>
      </c>
      <c r="L47" s="305">
        <f>RT6*VLOOKUP('Drive Train'!$AK$31,$E$98:$F$99,2,FALSE)</f>
        <v>0.92000000000000026</v>
      </c>
      <c r="M47" s="305">
        <f>RU6*VLOOKUP('Drive Train'!$AK$31,$E$98:$F$99,2,FALSE)</f>
        <v>0.72000000000000008</v>
      </c>
      <c r="N47" s="305">
        <f>RV6*VLOOKUP('Drive Train'!$AK$31,$E$98:$F$99,2,FALSE)</f>
        <v>0.55999999999999994</v>
      </c>
      <c r="O47" s="305">
        <f>RW6*VLOOKUP('Drive Train'!$AK$31,$E$98:$F$99,2,FALSE)</f>
        <v>0.47999999999999993</v>
      </c>
      <c r="R47" s="63">
        <f t="shared" si="114"/>
        <v>1.5600000000000007</v>
      </c>
      <c r="S47" s="2">
        <f>NG47/'Drive Train'!$F$35</f>
        <v>0.96628570897176969</v>
      </c>
      <c r="T47" s="2">
        <f>NH47/'Drive Train'!$F$35</f>
        <v>0.63000915738107699</v>
      </c>
      <c r="U47" s="2">
        <f>NI47/'Drive Train'!$F$35</f>
        <v>0.70276281557654963</v>
      </c>
      <c r="V47" s="2">
        <f>NJ47/'Drive Train'!$F$35</f>
        <v>0.80324783006973954</v>
      </c>
      <c r="W47" s="2">
        <f>NK47/'Drive Train'!$F$35</f>
        <v>0.89009410894871333</v>
      </c>
      <c r="X47" s="2">
        <f>NL47/'Drive Train'!$F$35</f>
        <v>0.94108466929371337</v>
      </c>
      <c r="Y47" s="2">
        <f>NM47/'Drive Train'!$F$35</f>
        <v>0.96117001362227128</v>
      </c>
      <c r="Z47" s="2">
        <f>NN47/'Drive Train'!$F$35</f>
        <v>0.96692083788892824</v>
      </c>
      <c r="AA47" s="2">
        <f>NO47/'Drive Train'!$F$35</f>
        <v>0.96813467324710223</v>
      </c>
      <c r="AB47" s="2">
        <f>NP47/'Drive Train'!$F$35</f>
        <v>0.96833364250914755</v>
      </c>
      <c r="AC47" s="2">
        <f>NQ47/'Drive Train'!$F$35</f>
        <v>0.96835772498571282</v>
      </c>
      <c r="AD47" s="2">
        <f>NR47/'Drive Train'!$F$35</f>
        <v>0.90878574429501813</v>
      </c>
      <c r="AE47" s="2">
        <f>NS47/'Drive Train'!$F$35</f>
        <v>0.94068934903856394</v>
      </c>
      <c r="AF47" s="2">
        <f>NT47/'Drive Train'!$F$35</f>
        <v>0.95844201597109968</v>
      </c>
      <c r="AG47" s="2">
        <f>NU47/'Drive Train'!$F$35</f>
        <v>0.9629511482359665</v>
      </c>
      <c r="AH47" s="2">
        <f>NV47/'Drive Train'!$F$35</f>
        <v>0.96465245042056325</v>
      </c>
      <c r="AI47" s="2">
        <f>NW47/'Drive Train'!$F$35</f>
        <v>0.96545587831492885</v>
      </c>
      <c r="AJ47" s="2">
        <f>NX47/'Drive Train'!$F$35</f>
        <v>0.96587827357044453</v>
      </c>
      <c r="AK47" s="2">
        <f>NY47/'Drive Train'!$F$35</f>
        <v>0.96612116165280848</v>
      </c>
      <c r="AL47" s="2">
        <f>NZ47/'Drive Train'!$F$35</f>
        <v>0.96625642024584524</v>
      </c>
      <c r="AM47" s="2">
        <f>OA47/'Drive Train'!$F$35</f>
        <v>0.96628641287960959</v>
      </c>
      <c r="AN47" s="61">
        <f t="shared" si="115"/>
        <v>1.5600000000000007</v>
      </c>
      <c r="AO47" s="46">
        <f>LO47*12*60/(PI() * 'Drive Train'!$F$15)/S$6*ABS(S47)</f>
        <v>4656.335073144558</v>
      </c>
      <c r="AP47" s="46">
        <f>LP47*12*60/(PI() * 'Drive Train'!$F$15)/T$6*ABS(T47)</f>
        <v>866.16545091798116</v>
      </c>
      <c r="AQ47" s="46">
        <f>LQ47*12*60/(PI() * 'Drive Train'!$F$15)/U$6*ABS(U47)</f>
        <v>1761.0171792349204</v>
      </c>
      <c r="AR47" s="46">
        <f>LR47*12*60/(PI() * 'Drive Train'!$F$15)/V$6*ABS(V47)</f>
        <v>2860.656816074043</v>
      </c>
      <c r="AS47" s="46">
        <f>LS47*12*60/(PI() * 'Drive Train'!$F$15)/W$6*ABS(W47)</f>
        <v>3822.1632212079357</v>
      </c>
      <c r="AT47" s="46">
        <f>LT47*12*60/(PI() * 'Drive Train'!$F$15)/X$6*ABS(X47)</f>
        <v>4383.9551291812413</v>
      </c>
      <c r="AU47" s="46">
        <f>LU47*12*60/(PI() * 'Drive Train'!$F$15)/Y$6*ABS(Y47)</f>
        <v>4601.8786507121604</v>
      </c>
      <c r="AV47" s="46">
        <f>LV47*12*60/(PI() * 'Drive Train'!$F$15)/Z$6*ABS(Z47)</f>
        <v>4663.0091499166429</v>
      </c>
      <c r="AW47" s="46">
        <f>LW47*12*60/(PI() * 'Drive Train'!$F$15)/AA$6*ABS(AA47)</f>
        <v>4675.6161575543783</v>
      </c>
      <c r="AX47" s="46">
        <f>LX47*12*60/(PI() * 'Drive Train'!$F$15)/AB$6*ABS(AB47)</f>
        <v>4677.629370869603</v>
      </c>
      <c r="AY47" s="46">
        <f>LY47*12*60/(PI() * 'Drive Train'!$F$15)/AC$6*ABS(AC47)</f>
        <v>4677.8660555742472</v>
      </c>
      <c r="AZ47" s="46">
        <f>LZ47*12*60/(PI() * 'Drive Train'!$F$15)/AD$6*ABS(AD47)</f>
        <v>3642.1436597814518</v>
      </c>
      <c r="BA47" s="46">
        <f>MA47*12*60/(PI() * 'Drive Train'!$F$15)/AE$6*ABS(AE47)</f>
        <v>4389.6159008085206</v>
      </c>
      <c r="BB47" s="46">
        <f>MB47*12*60/(PI() * 'Drive Train'!$F$15)/AF$6*ABS(AF47)</f>
        <v>4574.7492601979675</v>
      </c>
      <c r="BC47" s="46">
        <f>MC47*12*60/(PI() * 'Drive Train'!$F$15)/AG$6*ABS(AG47)</f>
        <v>4621.6674177053428</v>
      </c>
      <c r="BD47" s="46">
        <f>MD47*12*60/(PI() * 'Drive Train'!$F$15)/AH$6*ABS(AH47)</f>
        <v>4639.358063581868</v>
      </c>
      <c r="BE47" s="46">
        <f>ME47*12*60/(PI() * 'Drive Train'!$F$15)/AI$6*ABS(AI47)</f>
        <v>4647.7100961118722</v>
      </c>
      <c r="BF47" s="46">
        <f>MF47*12*60/(PI() * 'Drive Train'!$F$15)/AJ$6*ABS(AJ47)</f>
        <v>4652.1005226087</v>
      </c>
      <c r="BG47" s="46">
        <f>MG47*12*60/(PI() * 'Drive Train'!$F$15)/AK$6*ABS(AK47)</f>
        <v>4654.624947959509</v>
      </c>
      <c r="BH47" s="46">
        <f>MH47*12*60/(PI() * 'Drive Train'!$F$15)/AL$6*ABS(AL47)</f>
        <v>4656.0306825828948</v>
      </c>
      <c r="BI47" s="46">
        <f>MI47*12*60/(PI() * 'Drive Train'!$F$15)/AM$6*ABS(AM47)</f>
        <v>4656.342388662616</v>
      </c>
      <c r="BJ47" s="61">
        <f t="shared" si="281"/>
        <v>1.5600000000000007</v>
      </c>
      <c r="BK47" s="2">
        <f>IF(OR(KS46=1,AND($C$37=Motors!$C$31,OY46=1)),0,IF(NG47=0,-(CG46+$C$15)/($C$14-$C$15)*$C$12,($C$11*S47-AO47)/($C$11*S47)*$C$12*S47))</f>
        <v>0.29660721636238147</v>
      </c>
      <c r="BL47" s="2">
        <f>IF(OR(KT46=1,AND($C$37=Motors!$C$31,OZ46=1)),0,IF(NH47=0,-(CH46+$C$15)/($C$14-$C$15)*$C$12,($C$11*T47-AP47)/($C$11*T47)*$C$12*T47))</f>
        <v>1.1601998282370998</v>
      </c>
      <c r="BM47" s="2">
        <f>IF(OR(KU46=1,AND($C$37=Motors!$C$31,PA46=1)),0,IF(NI47=0,-(CI46+$C$15)/($C$14-$C$15)*$C$12,($C$11*U47-AQ47)/($C$11*U47)*$C$12*U47))</f>
        <v>0.94001006428641498</v>
      </c>
      <c r="BN47" s="2">
        <f>IF(OR(KV46=1,AND($C$37=Motors!$C$31,PB46=1)),0,IF(NJ47=0,-(CJ46+$C$15)/($C$14-$C$15)*$C$12,($C$11*V47-AR47)/($C$11*V47)*$C$12*V47))</f>
        <v>0.69662586527307313</v>
      </c>
      <c r="BO47" s="2">
        <f>IF(OR(KW46=1,AND($C$37=Motors!$C$31,PC46=1)),0,IF(NK47=0,-(CK46+$C$15)/($C$14-$C$15)*$C$12,($C$11*W47-AS47)/($C$11*W47)*$C$12*W47))</f>
        <v>0.48132105070174169</v>
      </c>
      <c r="BP47" s="2">
        <f>IF(OR(KX46=1,AND($C$37=Motors!$C$31,PD46=1)),0,IF(NL47=0,-(CL46+$C$15)/($C$14-$C$15)*$C$12,($C$11*X47-AT47)/($C$11*X47)*$C$12*X47))</f>
        <v>0.35613011912410847</v>
      </c>
      <c r="BQ47" s="2">
        <f>IF(OR(KY46=1,AND($C$37=Motors!$C$31,PE46=1)),0,IF(NM47=0,-(CM46+$C$15)/($C$14-$C$15)*$C$12,($C$11*Y47-AU47)/($C$11*Y47)*$C$12*Y47))</f>
        <v>0.30831781830855209</v>
      </c>
      <c r="BR47" s="2">
        <f>IF(OR(KZ46=1,AND($C$37=Motors!$C$31,PF46=1)),0,IF(NN47=0,-(CN46+$C$15)/($C$14-$C$15)*$C$12,($C$11*Z47-AV47)/($C$11*Z47)*$C$12*Z47))</f>
        <v>0.29519201046368254</v>
      </c>
      <c r="BS47" s="2">
        <f>IF(OR(LA46=1,AND($C$37=Motors!$C$31,PG46=1)),0,IF(NO47=0,-(CO46+$C$15)/($C$14-$C$15)*$C$12,($C$11*AA47-AW47)/($C$11*AA47)*$C$12*AA47))</f>
        <v>0.29255337774990142</v>
      </c>
      <c r="BT47" s="2">
        <f>IF(OR(LB46=1,AND($C$37=Motors!$C$31,PH46=1)),0,IF(NP47=0,-(CP46+$C$15)/($C$14-$C$15)*$C$12,($C$11*AB47-AX47)/($C$11*AB47)*$C$12*AB47))</f>
        <v>0.29214460898149142</v>
      </c>
      <c r="BU47" s="2">
        <f>IF(OR(LC46=1,AND($C$37=Motors!$C$31,PI46=1)),0,IF(NQ47=0,-(CQ46+$C$15)/($C$14-$C$15)*$C$12,($C$11*AC47-AY47)/($C$11*AC47)*$C$12*AC47))</f>
        <v>0.29209824650498056</v>
      </c>
      <c r="BV47" s="2">
        <f>IF(OR(LD46=1,AND($C$37=Motors!$C$31,PJ46=1)),0,IF(NR47=0,-(CR46+$C$15)/($C$14-$C$15)*$C$12,($C$11*AD47-AZ47)/($C$11*AD47)*$C$12*AD47))</f>
        <v>0.60740939077820011</v>
      </c>
      <c r="BW47" s="2">
        <f>IF(OR(LE46=1,AND($C$37=Motors!$C$31,PK46=1)),0,IF(NS47=0,-(CS46+$C$15)/($C$14-$C$15)*$C$12,($C$11*AE47-BA47)/($C$11*AE47)*$C$12*AE47))</f>
        <v>0.3526375247543071</v>
      </c>
      <c r="BX47" s="2">
        <f>IF(OR(LF46=1,AND($C$37=Motors!$C$31,PL46=1)),0,IF(NT47=0,-(CT46+$C$15)/($C$14-$C$15)*$C$12,($C$11*AF47-BB47)/($C$11*AF47)*$C$12*AF47))</f>
        <v>0.31371150613142335</v>
      </c>
      <c r="BY47" s="2">
        <f>IF(OR(LG46=1,AND($C$37=Motors!$C$31,PM46=1)),0,IF(NU47=0,-(CU46+$C$15)/($C$14-$C$15)*$C$12,($C$11*AG47-BC47)/($C$11*AG47)*$C$12*AG47))</f>
        <v>0.30387129294754034</v>
      </c>
      <c r="BZ47" s="2">
        <f>IF(OR(LH46=1,AND($C$37=Motors!$C$31,PN46=1)),0,IF(NV47=0,-(CV46+$C$15)/($C$14-$C$15)*$C$12,($C$11*AH47-BD47)/($C$11*AH47)*$C$12*AH47))</f>
        <v>0.30016375439335097</v>
      </c>
      <c r="CA47" s="2">
        <f>IF(OR(LI46=1,AND($C$37=Motors!$C$31,PO46=1)),0,IF(NW47=0,-(CW46+$C$15)/($C$14-$C$15)*$C$12,($C$11*AI47-BE47)/($C$11*AI47)*$C$12*AI47))</f>
        <v>0.29841389798721141</v>
      </c>
      <c r="CB47" s="2">
        <f>IF(OR(LJ46=1,AND($C$37=Motors!$C$31,PP46=1)),0,IF(NX47=0,-(CX46+$C$15)/($C$14-$C$15)*$C$12,($C$11*AJ47-BF47)/($C$11*AJ47)*$C$12*AJ47))</f>
        <v>0.29749418558913776</v>
      </c>
      <c r="CC47" s="2">
        <f>IF(OR(LK46=1,AND($C$37=Motors!$C$31,PQ46=1)),0,IF(NY47=0,-(CY46+$C$15)/($C$14-$C$15)*$C$12,($C$11*AK47-BG47)/($C$11*AK47)*$C$12*AK47))</f>
        <v>0.29696540863133164</v>
      </c>
      <c r="CD47" s="2">
        <f>IF(OR(LL46=1,AND($C$37=Motors!$C$31,PR46=1)),0,IF(NZ47=0,-(CZ46+$C$15)/($C$14-$C$15)*$C$12,($C$11*AL47-BH47)/($C$11*AL47)*$C$12*AL47))</f>
        <v>0.29667097107352353</v>
      </c>
      <c r="CE47" s="2">
        <f>IF(OR(LM46=1,AND($C$37=Motors!$C$31,PS46=1)),0,IF(OA47=0,-(DA46+$C$15)/($C$14-$C$15)*$C$12,($C$11*AM47-BI47)/($C$11*AM47)*$C$12*AM47))</f>
        <v>0.29660568413016697</v>
      </c>
      <c r="CF47" s="61">
        <f t="shared" si="282"/>
        <v>1.5600000000000007</v>
      </c>
      <c r="CG47" s="57">
        <f>IF(AND(KS46=1,OY46=1),0,ABS(BK47/$C$12*($C$14-$C$15)+$C$15) *'Drive Train'!$AA$49 + CG46*(1-'Drive Train'!$AA$49))</f>
        <v>18.539834381449602</v>
      </c>
      <c r="CH47" s="57">
        <f>IF(AND(KT46=1,OZ46=1),0,ABS(BL47/$C$12*($C$14-$C$15)+$C$15) *'Drive Train'!$AA$49 + CH46*(1-'Drive Train'!$AA$49))</f>
        <v>64.514495005319461</v>
      </c>
      <c r="CI47" s="57">
        <f>IF(AND(KU46=1,PA46=1),0,ABS(BM47/$C$12*($C$14-$C$15)+$C$15) *'Drive Train'!$AA$49 + CI46*(1-'Drive Train'!$AA$49))</f>
        <v>52.792359438982174</v>
      </c>
      <c r="CJ47" s="57">
        <f>IF(AND(KV46=1,PB46=1),0,ABS(BN47/$C$12*($C$14-$C$15)+$C$15) *'Drive Train'!$AA$49 + CJ46*(1-'Drive Train'!$AA$49))</f>
        <v>39.835432993583098</v>
      </c>
      <c r="CK47" s="57">
        <f>IF(AND(KW46=1,PC46=1),0,ABS(BO47/$C$12*($C$14-$C$15)+$C$15) *'Drive Train'!$AA$49 + CK46*(1-'Drive Train'!$AA$49))</f>
        <v>28.373355105823013</v>
      </c>
      <c r="CL47" s="57">
        <f>IF(AND(KX46=1,PD46=1),0,ABS(BP47/$C$12*($C$14-$C$15)+$C$15) *'Drive Train'!$AA$49 + CL46*(1-'Drive Train'!$AA$49))</f>
        <v>21.708626258764777</v>
      </c>
      <c r="CM47" s="57">
        <f>IF(AND(KY46=1,PE46=1),0,ABS(BQ47/$C$12*($C$14-$C$15)+$C$15) *'Drive Train'!$AA$49 + CM46*(1-'Drive Train'!$AA$49))</f>
        <v>19.163266012027897</v>
      </c>
      <c r="CN47" s="57">
        <f>IF(AND(KZ46=1,PF46=1),0,ABS(BR47/$C$12*($C$14-$C$15)+$C$15) *'Drive Train'!$AA$49 + CN46*(1-'Drive Train'!$AA$49))</f>
        <v>18.464493752070734</v>
      </c>
      <c r="CO47" s="57">
        <f>IF(AND(LA46=1,PG46=1),0,ABS(BS47/$C$12*($C$14-$C$15)+$C$15) *'Drive Train'!$AA$49 + CO46*(1-'Drive Train'!$AA$49))</f>
        <v>18.324022143283134</v>
      </c>
      <c r="CP47" s="57">
        <f>IF(AND(LB46=1,PH46=1),0,ABS(BT47/$C$12*($C$14-$C$15)+$C$15) *'Drive Train'!$AA$49 + CP46*(1-'Drive Train'!$AA$49))</f>
        <v>18.302260718807197</v>
      </c>
      <c r="CQ47" s="57">
        <f>IF(AND(LC46=1,PI46=1),0,ABS(BU47/$C$12*($C$14-$C$15)+$C$15) *'Drive Train'!$AA$49 + CQ46*(1-'Drive Train'!$AA$49))</f>
        <v>18.299792542153114</v>
      </c>
      <c r="CR47" s="57">
        <f>IF(AND(LD46=1,PJ46=1),0,ABS(BV47/$C$12*($C$14-$C$15)+$C$15) *'Drive Train'!$AA$49 + CR46*(1-'Drive Train'!$AA$49))</f>
        <v>35.085858853461851</v>
      </c>
      <c r="CS47" s="57">
        <f>IF(AND(LE46=1,PK46=1),0,ABS(BW47/$C$12*($C$14-$C$15)+$C$15) *'Drive Train'!$AA$49 + CS46*(1-'Drive Train'!$AA$49))</f>
        <v>21.522692707874523</v>
      </c>
      <c r="CT47" s="57">
        <f>IF(AND(LF46=1,PL46=1),0,ABS(BX47/$C$12*($C$14-$C$15)+$C$15) *'Drive Train'!$AA$49 + CT46*(1-'Drive Train'!$AA$49))</f>
        <v>19.450407152141747</v>
      </c>
      <c r="CU47" s="57">
        <f>IF(AND(LG46=1,PM46=1),0,ABS(BY47/$C$12*($C$14-$C$15)+$C$15) *'Drive Train'!$AA$49 + CU46*(1-'Drive Train'!$AA$49))</f>
        <v>18.9265485000703</v>
      </c>
      <c r="CV47" s="57">
        <f>IF(AND(LH46=1,PN46=1),0,ABS(BZ47/$C$12*($C$14-$C$15)+$C$15) *'Drive Train'!$AA$49 + CV46*(1-'Drive Train'!$AA$49))</f>
        <v>18.729172069986276</v>
      </c>
      <c r="CW47" s="57">
        <f>IF(AND(LI46=1,PO46=1),0,ABS(CA47/$C$12*($C$14-$C$15)+$C$15) *'Drive Train'!$AA$49 + CW46*(1-'Drive Train'!$AA$49))</f>
        <v>18.636015814007976</v>
      </c>
      <c r="CX47" s="57">
        <f>IF(AND(LJ46=1,PP46=1),0,ABS(CB47/$C$12*($C$14-$C$15)+$C$15) *'Drive Train'!$AA$49 + CX46*(1-'Drive Train'!$AA$49))</f>
        <v>18.587053531571108</v>
      </c>
      <c r="CY47" s="57">
        <f>IF(AND(LK46=1,PQ46=1),0,ABS(CC47/$C$12*($C$14-$C$15)+$C$15) *'Drive Train'!$AA$49 + CY46*(1-'Drive Train'!$AA$49))</f>
        <v>18.558903289377529</v>
      </c>
      <c r="CZ47" s="57">
        <f>IF(AND(LL46=1,PR46=1),0,ABS(CD47/$C$12*($C$14-$C$15)+$C$15) *'Drive Train'!$AA$49 + CZ46*(1-'Drive Train'!$AA$49))</f>
        <v>18.543228460055214</v>
      </c>
      <c r="DA47" s="57">
        <f>IF(AND(LM46=1,PS46=1),0,ABS(CE47/$C$12*($C$14-$C$15)+$C$15) *'Drive Train'!$AA$49 + DA46*(1-'Drive Train'!$AA$49))</f>
        <v>18.539752810747061</v>
      </c>
      <c r="DB47" s="61">
        <f t="shared" si="116"/>
        <v>1.5600000000000007</v>
      </c>
      <c r="DC47" s="57">
        <f t="shared" si="283"/>
        <v>18.539834381449602</v>
      </c>
      <c r="DD47" s="57">
        <f t="shared" si="284"/>
        <v>64.514495005319461</v>
      </c>
      <c r="DE47" s="57">
        <f t="shared" si="285"/>
        <v>52.792359438982174</v>
      </c>
      <c r="DF47" s="57">
        <f t="shared" si="286"/>
        <v>39.835432993583098</v>
      </c>
      <c r="DG47" s="57">
        <f t="shared" si="287"/>
        <v>28.373355105823013</v>
      </c>
      <c r="DH47" s="57">
        <f t="shared" si="288"/>
        <v>21.708626258764777</v>
      </c>
      <c r="DI47" s="57">
        <f t="shared" si="289"/>
        <v>19.163266012027897</v>
      </c>
      <c r="DJ47" s="57">
        <f t="shared" si="290"/>
        <v>18.464493752070734</v>
      </c>
      <c r="DK47" s="57">
        <f t="shared" si="291"/>
        <v>18.324022143283134</v>
      </c>
      <c r="DL47" s="57">
        <f t="shared" si="292"/>
        <v>18.302260718807197</v>
      </c>
      <c r="DM47" s="57">
        <f t="shared" si="293"/>
        <v>18.299792542153114</v>
      </c>
      <c r="DN47" s="57">
        <f t="shared" si="294"/>
        <v>25</v>
      </c>
      <c r="DO47" s="57">
        <f t="shared" si="295"/>
        <v>21.522692707874523</v>
      </c>
      <c r="DP47" s="57">
        <f t="shared" si="296"/>
        <v>19.450407152141747</v>
      </c>
      <c r="DQ47" s="57">
        <f t="shared" si="297"/>
        <v>18.9265485000703</v>
      </c>
      <c r="DR47" s="57">
        <f t="shared" si="298"/>
        <v>18.729172069986276</v>
      </c>
      <c r="DS47" s="57">
        <f t="shared" si="299"/>
        <v>18.636015814007976</v>
      </c>
      <c r="DT47" s="57">
        <f t="shared" si="300"/>
        <v>18.587053531571108</v>
      </c>
      <c r="DU47" s="57">
        <f t="shared" si="301"/>
        <v>18.558903289377529</v>
      </c>
      <c r="DV47" s="57">
        <f t="shared" si="302"/>
        <v>18.543228460055214</v>
      </c>
      <c r="DW47" s="57">
        <f t="shared" si="303"/>
        <v>18.539752810747061</v>
      </c>
      <c r="DX47" s="61">
        <f t="shared" si="117"/>
        <v>1.5600000000000007</v>
      </c>
      <c r="DY47" s="2">
        <f>IF(OY47=0,($C$23/0.4536*IF(ISNA(MK46),'Drive Train'!$F$16,'Drive Train'!$F$17)*4.448*$C$24*S$6)*SIGN(BK47),BK47)</f>
        <v>4.5236871680000004</v>
      </c>
      <c r="DZ47" s="2">
        <f>IF(OZ47=0,($C$23/0.4536*IF(ISNA(ML46),'Drive Train'!$F$16,'Drive Train'!$F$17)*4.448*$C$24*$C$21*T$6)*SIGN(BL47),BL47)</f>
        <v>14.225645600594998</v>
      </c>
      <c r="EA47" s="2">
        <f>IF(PA47=0,($C$23/0.4536*IF(ISNA(MM46),'Drive Train'!$F$16,'Drive Train'!$F$17)*4.448*$C$24*$C$21*U$6)*SIGN(BM47),BM47)</f>
        <v>9.8485238773349995</v>
      </c>
      <c r="EB47" s="2">
        <f>IF(PB47=0,($C$23/0.4536*IF(ISNA(MN46),'Drive Train'!$F$16,'Drive Train'!$F$17)*4.448*$C$24*$C$21*V$6)*SIGN(BN47),BN47)</f>
        <v>7.5312241414914709</v>
      </c>
      <c r="EC47" s="2">
        <f>IF(PC47=0,($C$23/0.4536*IF(ISNA(MO46),'Drive Train'!$F$16,'Drive Train'!$F$17)*4.448*$C$24*$C$21*W$6)*SIGN(BO47),BO47)</f>
        <v>0.48132105070174169</v>
      </c>
      <c r="ED47" s="2">
        <f>IF(PD47=0,($C$23/0.4536*IF(ISNA(MP46),'Drive Train'!$F$16,'Drive Train'!$F$17)*4.448*$C$24*$C$21*X$6)*SIGN(BP47),BP47)</f>
        <v>0.35613011912410847</v>
      </c>
      <c r="EE47" s="2">
        <f>IF(PE47=0,($C$23/0.4536*IF(ISNA(MQ46),'Drive Train'!$F$16,'Drive Train'!$F$17)*4.448*$C$24*$C$21*Y$6)*SIGN(BQ47),BQ47)</f>
        <v>4.4148555312191382</v>
      </c>
      <c r="EF47" s="2">
        <f>IF(PF47=0,($C$23/0.4536*IF(ISNA(MR46),'Drive Train'!$F$16,'Drive Train'!$F$17)*4.448*$C$24*$C$21*Z$6)*SIGN(BR47),BR47)</f>
        <v>3.8797215274349997</v>
      </c>
      <c r="EG47" s="2">
        <f>IF(PG47=0,($C$23/0.4536*IF(ISNA(MS46),'Drive Train'!$F$16,'Drive Train'!$F$17)*4.448*$C$24*$C$21*AA$6)*SIGN(BS47),BS47)</f>
        <v>3.4602921731177019</v>
      </c>
      <c r="EH47" s="2">
        <f>IF(PH47=0,($C$23/0.4536*IF(ISNA(MT46),'Drive Train'!$F$16,'Drive Train'!$F$17)*4.448*$C$24*$C$21*AB$6)*SIGN(BT47),BT47)</f>
        <v>3.1227026928135362</v>
      </c>
      <c r="EI47" s="2">
        <f>IF(PI47=0,($C$23/0.4536*IF(ISNA(MU46),'Drive Train'!$F$16,'Drive Train'!$F$17)*4.448*$C$24*$C$21*AC$6)*SIGN(BU47),BU47)</f>
        <v>2.8451291201189992</v>
      </c>
      <c r="EJ47" s="2">
        <f>IF(PJ47=0,($C$23/0.4536*IF(ISNA(MV46),'Drive Train'!$F$16,'Drive Train'!$F$17)*4.448*$C$24*$C$21*AD$6)*SIGN(BV47),BV47)</f>
        <v>3.9831807681666</v>
      </c>
      <c r="EK47" s="2">
        <f>IF(PK47=0,($C$23/0.4536*IF(ISNA(MW46),'Drive Train'!$F$16,'Drive Train'!$F$17)*4.448*$C$24*$C$21*AE$6)*SIGN(BW47),BW47)</f>
        <v>3.9831807681666</v>
      </c>
      <c r="EL47" s="2">
        <f>IF(PL47=0,($C$23/0.4536*IF(ISNA(MX46),'Drive Train'!$F$16,'Drive Train'!$F$17)*4.448*$C$24*$C$21*AF$6)*SIGN(BX47),BX47)</f>
        <v>3.9831807681666</v>
      </c>
      <c r="EM47" s="2">
        <f>IF(PM47=0,($C$23/0.4536*IF(ISNA(MY46),'Drive Train'!$F$16,'Drive Train'!$F$17)*4.448*$C$24*$C$21*AG$6)*SIGN(BY47),BY47)</f>
        <v>3.9831807681666</v>
      </c>
      <c r="EN47" s="2">
        <f>IF(PN47=0,($C$23/0.4536*IF(ISNA(MZ46),'Drive Train'!$F$16,'Drive Train'!$F$17)*4.448*$C$24*$C$21*AH$6)*SIGN(BZ47),BZ47)</f>
        <v>3.9831807681666</v>
      </c>
      <c r="EO47" s="2">
        <f>IF(PO47=0,($C$23/0.4536*IF(ISNA(NA46),'Drive Train'!$F$16,'Drive Train'!$F$17)*4.448*$C$24*$C$21*AI$6)*SIGN(CA47),CA47)</f>
        <v>3.9831807681666</v>
      </c>
      <c r="EP47" s="2">
        <f>IF(PP47=0,($C$23/0.4536*IF(ISNA(NB46),'Drive Train'!$F$16,'Drive Train'!$F$17)*4.448*$C$24*$C$21*AJ$6)*SIGN(CB47),CB47)</f>
        <v>3.9831807681666</v>
      </c>
      <c r="EQ47" s="2">
        <f>IF(PQ47=0,($C$23/0.4536*IF(ISNA(NC46),'Drive Train'!$F$16,'Drive Train'!$F$17)*4.448*$C$24*$C$21*AK$6)*SIGN(CC47),CC47)</f>
        <v>3.9831807681666</v>
      </c>
      <c r="ER47" s="2">
        <f>IF(PR47=0,($C$23/0.4536*IF(ISNA(ND46),'Drive Train'!$F$16,'Drive Train'!$F$17)*4.448*$C$24*$C$21*AL$6)*SIGN(CD47),CD47)</f>
        <v>3.9831807681666</v>
      </c>
      <c r="ES47" s="2">
        <f>IF(PS47=0,($C$23/0.4536*IF(ISNA(NE46),'Drive Train'!$F$16,'Drive Train'!$F$17)*4.448*$C$24*$C$21*AM$6)*SIGN(CE47),CE47)</f>
        <v>3.9831807681666</v>
      </c>
      <c r="ET47" s="61">
        <f t="shared" si="304"/>
        <v>1.5600000000000007</v>
      </c>
      <c r="EU47" s="259">
        <f>MAX(MIN(IF(AND(OY46=1,NG47&lt;0),-1,1)*(DC47-$C$15)/($C$14-$C$15)*$C$12*$C$21-$C$33*LO47/AO$6 -  OY46*$C$33/$C$21,DY46/$C$19),MAX(EU$8:EU46)*-1)</f>
        <v>4.6090843419023808E-3</v>
      </c>
      <c r="EV47" s="259">
        <f>MAX(MIN(IF(AND(OZ46=1,NH47&lt;0),-1,1)*(DD47-$C$15)/($C$14-$C$15)*$C$12*$C$21-$C$33*LP47/AP$6 -  OZ46*$C$33/$C$21,DZ46/$C$19),MAX(EV$8:EV46)*-1)</f>
        <v>0.94837657698288957</v>
      </c>
      <c r="EW47" s="259">
        <f>MAX(MIN(IF(AND(PA46=1,NI47&lt;0),-1,1)*(DE47-$C$15)/($C$14-$C$15)*$C$12*$C$21-$C$33*LQ47/AQ$6 -  PA46*$C$33/$C$21,EA46/$C$19),MAX(EW$8:EW46)*-1)</f>
        <v>0.69427996291692851</v>
      </c>
      <c r="EX47" s="259">
        <f>MAX(MIN(IF(AND(PB46=1,NJ47&lt;0),-1,1)*(DF47-$C$15)/($C$14-$C$15)*$C$12*$C$21-$C$33*LR47/AR$6 -  PB46*$C$33/$C$21,EB46/$C$19),MAX(EX$8:EX46)*-1)</f>
        <v>0.42377937190414428</v>
      </c>
      <c r="EY47" s="259">
        <f>MAX(MIN(IF(AND(PC46=1,NK47&lt;0),-1,1)*(DG47-$C$15)/($C$14-$C$15)*$C$12*$C$21-$C$33*LS47/AS$6 -  PC46*$C$33/$C$21,EC46/$C$19),MAX(EY$8:EY46)*-1)</f>
        <v>0.19518754799203572</v>
      </c>
      <c r="EZ47" s="259">
        <f>MAX(MIN(IF(AND(PD46=1,NL47&lt;0),-1,1)*(DH47-$C$15)/($C$14-$C$15)*$C$12*$C$21-$C$33*LT47/AT$6 -  PD46*$C$33/$C$21,ED46/$C$19),MAX(EZ$8:EZ46)*-1)</f>
        <v>6.5559366669430935E-2</v>
      </c>
      <c r="FA47" s="259">
        <f>MAX(MIN(IF(AND(PE46=1,NM47&lt;0),-1,1)*(DI47-$C$15)/($C$14-$C$15)*$C$12*$C$21-$C$33*LU47/AU$6 -  PE46*$C$33/$C$21,EE46/$C$19),MAX(FA$8:FA46)*-1)</f>
        <v>1.6571417184816861E-2</v>
      </c>
      <c r="FB47" s="259">
        <f>MAX(MIN(IF(AND(PF46=1,NN47&lt;0),-1,1)*(DJ47-$C$15)/($C$14-$C$15)*$C$12*$C$21-$C$33*LV47/AV$6 -  PF46*$C$33/$C$21,EF46/$C$19),MAX(FB$8:FB46)*-1)</f>
        <v>3.164002569652935E-3</v>
      </c>
      <c r="FC47" s="259">
        <f>MAX(MIN(IF(AND(PG46=1,NO47&lt;0),-1,1)*(DK47-$C$15)/($C$14-$C$15)*$C$12*$C$21-$C$33*LW47/AW$6 -  PG46*$C$33/$C$21,EG46/$C$19),MAX(FC$8:FC46)*-1)</f>
        <v>4.6925818980025902E-4</v>
      </c>
      <c r="FD47" s="259">
        <f>MAX(MIN(IF(AND(PH46=1,NP47&lt;0),-1,1)*(DL47-$C$15)/($C$14-$C$15)*$C$12*$C$21-$C$33*LX47/AX$6 -  PH46*$C$33/$C$21,EH46/$C$19),MAX(FD$8:FD46)*-1)</f>
        <v>5.1473338115781697E-5</v>
      </c>
      <c r="FE47" s="259">
        <f>MAX(MIN(IF(AND(PI46=1,NQ47&lt;0),-1,1)*(DM47-$C$15)/($C$14-$C$15)*$C$12*$C$21-$C$33*LY47/AY$6 -  PI46*$C$33/$C$21,EI46/$C$19),MAX(FE$8:FE46)*-1)</f>
        <v>4.0333577682738486E-6</v>
      </c>
      <c r="FF47" s="259">
        <f>MAX(MIN(IF(AND(PJ46=1,NR47&lt;0),-1,1)*(DN47-$C$15)/($C$14-$C$15)*$C$12*$C$21-$C$33*LZ47/AZ$6 -  PJ46*$C$33/$C$21,EJ46/$C$19),MAX(FF$8:FF46)*-1)</f>
        <v>0.15464193894705669</v>
      </c>
      <c r="FG47" s="259">
        <f>MAX(MIN(IF(AND(PK46=1,NS47&lt;0),-1,1)*(DO47-$C$15)/($C$14-$C$15)*$C$12*$C$21-$C$33*MA47/BA$6 -  PK46*$C$33/$C$21,EK46/$C$19),MAX(FG$8:FG46)*-1)</f>
        <v>6.2059462605907723E-2</v>
      </c>
      <c r="FH47" s="259">
        <f>MAX(MIN(IF(AND(PL46=1,NT47&lt;0),-1,1)*(DP47-$C$15)/($C$14-$C$15)*$C$12*$C$21-$C$33*MB47/BB$6 -  PL46*$C$33/$C$21,EL46/$C$19),MAX(FH$8:FH46)*-1)</f>
        <v>2.2102138603856014E-2</v>
      </c>
      <c r="FI47" s="259">
        <f>MAX(MIN(IF(AND(PM46=1,NU47&lt;0),-1,1)*(DQ47-$C$15)/($C$14-$C$15)*$C$12*$C$21-$C$33*MC47/BC$6 -  PM46*$C$33/$C$21,EM46/$C$19),MAX(FI$8:FI46)*-1)</f>
        <v>1.2033558627943475E-2</v>
      </c>
      <c r="FJ47" s="259">
        <f>MAX(MIN(IF(AND(PN46=1,NV47&lt;0),-1,1)*(DR47-$C$15)/($C$14-$C$15)*$C$12*$C$21-$C$33*MD47/BD$6 -  PN46*$C$33/$C$21,EN46/$C$19),MAX(FJ$8:FJ46)*-1)</f>
        <v>8.2432903451106765E-3</v>
      </c>
      <c r="FK47" s="259">
        <f>MAX(MIN(IF(AND(PO46=1,NW47&lt;0),-1,1)*(DS47-$C$15)/($C$14-$C$15)*$C$12*$C$21-$C$33*ME47/BE$6 -  PO46*$C$33/$C$21,EO46/$C$19),MAX(FK$8:FK46)*-1)</f>
        <v>6.455013789035291E-3</v>
      </c>
      <c r="FL47" s="259">
        <f>MAX(MIN(IF(AND(PP46=1,NX47&lt;0),-1,1)*(DT47-$C$15)/($C$14-$C$15)*$C$12*$C$21-$C$33*MF47/BF$6 -  PP46*$C$33/$C$21,EP46/$C$19),MAX(FL$8:FL46)*-1)</f>
        <v>5.5152685647961719E-3</v>
      </c>
      <c r="FM47" s="259">
        <f>MAX(MIN(IF(AND(PQ46=1,NY47&lt;0),-1,1)*(DU47-$C$15)/($C$14-$C$15)*$C$12*$C$21-$C$33*MG47/BG$6 -  PQ46*$C$33/$C$21,EQ46/$C$19),MAX(FM$8:FM46)*-1)</f>
        <v>4.9750240052512384E-3</v>
      </c>
      <c r="FN47" s="259">
        <f>MAX(MIN(IF(AND(PR46=1,NZ47&lt;0),-1,1)*(DV47-$C$15)/($C$14-$C$15)*$C$12*$C$21-$C$33*MH47/BH$6 -  PR46*$C$33/$C$21,ER46/$C$19),MAX(FN$8:FN46)*-1)</f>
        <v>4.6742167887072195E-3</v>
      </c>
      <c r="FO47" s="259">
        <f>MAX(MIN(IF(AND(PS46=1,OA47&lt;0),-1,1)*(DW47-$C$15)/($C$14-$C$15)*$C$12*$C$21-$C$33*MI47/BI$6 -  PS46*$C$33/$C$21,ES46/$C$19),MAX(FO$8:FO46)*-1)</f>
        <v>4.6075190047620285E-3</v>
      </c>
      <c r="FP47" s="61">
        <f t="shared" si="118"/>
        <v>1.5600000000000007</v>
      </c>
      <c r="FQ47" s="260">
        <f>IF(AND(KS47=1,OY47=1),0,MIN((ABS(($C$14-$C$15)*EU47/$C$12/$C$21)+$C$15)/$C$21,DC47))</f>
        <v>3.4390816529353465</v>
      </c>
      <c r="FR47" s="260">
        <f>IF(AND(KT47=1,OZ47=1),0,MIN((ABS(($C$14-$C$15)*EV47/$C$12/$C$21)+$C$15)/$C$21,DD47))</f>
        <v>64.514495005319461</v>
      </c>
      <c r="FS47" s="260">
        <f>IF(AND(KU47=1,PA47=1),0,MIN((ABS(($C$14-$C$15)*EW47/$C$12/$C$21)+$C$15)/$C$21,DE47))</f>
        <v>50.795254525971842</v>
      </c>
      <c r="FT47" s="260">
        <f>IF(AND(KV47=1,PB47=1),0,MIN((ABS(($C$14-$C$15)*EX47/$C$12/$C$21)+$C$15)/$C$21,DF47))</f>
        <v>32.221362038692597</v>
      </c>
      <c r="FU47" s="260">
        <f>IF(AND(KW47=1,PC47=1),0,MIN((ABS(($C$14-$C$15)*EY47/$C$12/$C$21)+$C$15)/$C$21,DG47))</f>
        <v>16.525130304345268</v>
      </c>
      <c r="FV47" s="260">
        <f>IF(AND(KX47=1,PD47=1),0,MIN((ABS(($C$14-$C$15)*EZ47/$C$12/$C$21)+$C$15)/$C$21,DH47))</f>
        <v>7.6242258952535726</v>
      </c>
      <c r="FW47" s="260">
        <f>IF(AND(KY47=1,PE47=1),0,MIN((ABS(($C$14-$C$15)*FA47/$C$12/$C$21)+$C$15)/$C$21,DI47))</f>
        <v>4.2604738846101462</v>
      </c>
      <c r="FX47" s="260">
        <f>IF(AND(KZ47=1,PF47=1),0,MIN((ABS(($C$14-$C$15)*FB47/$C$12/$C$21)+$C$15)/$C$21,DJ47))</f>
        <v>3.3398552764879117</v>
      </c>
      <c r="FY47" s="260">
        <f>IF(AND(LA47=1,PG47=1),0,MIN((ABS(($C$14-$C$15)*FC47/$C$12/$C$21)+$C$15)/$C$21,DK47))</f>
        <v>3.1548209584308466</v>
      </c>
      <c r="FZ47" s="260">
        <f>IF(AND(LB47=1,PH47=1),0,MIN((ABS(($C$14-$C$15)*FD47/$C$12/$C$21)+$C$15)/$C$21,DL47))</f>
        <v>3.1261338088429378</v>
      </c>
      <c r="GA47" s="260">
        <f>IF(AND(LC47=1,PI47=1),0,MIN((ABS(($C$14-$C$15)*FE47/$C$12/$C$21)+$C$15)/$C$21,DM47))</f>
        <v>3.1228763479580128</v>
      </c>
      <c r="GB47" s="260">
        <f>IF(AND(LD47=1,PJ47=1),0,MIN((ABS(($C$14-$C$15)*FF47/$C$12/$C$21)+$C$15)/$C$21,DN47))</f>
        <v>13.74107064512957</v>
      </c>
      <c r="GC47" s="260">
        <f>IF(AND(LE47=1,PK47=1),0,MIN((ABS(($C$14-$C$15)*FG47/$C$12/$C$21)+$C$15)/$C$21,DO47))</f>
        <v>7.3839053785837976</v>
      </c>
      <c r="GD47" s="260">
        <f>IF(AND(LF47=1,PL47=1),0,MIN((ABS(($C$14-$C$15)*FH47/$C$12/$C$21)+$C$15)/$C$21,DP47))</f>
        <v>4.640240245303497</v>
      </c>
      <c r="GE47" s="260">
        <f>IF(AND(LG47=1,PM47=1),0,MIN((ABS(($C$14-$C$15)*FI47/$C$12/$C$21)+$C$15)/$C$21,DQ47))</f>
        <v>3.9488823400509587</v>
      </c>
      <c r="GF47" s="260">
        <f>IF(AND(LH47=1,PN47=1),0,MIN((ABS(($C$14-$C$15)*FJ47/$C$12/$C$21)+$C$15)/$C$21,DR47))</f>
        <v>3.6886239971035537</v>
      </c>
      <c r="GG47" s="260">
        <f>IF(AND(LI47=1,PO47=1),0,MIN((ABS(($C$14-$C$15)*FK47/$C$12/$C$21)+$C$15)/$C$21,DS47))</f>
        <v>3.5658321896413052</v>
      </c>
      <c r="GH47" s="260">
        <f>IF(AND(LJ47=1,PP47=1),0,MIN((ABS(($C$14-$C$15)*FL47/$C$12/$C$21)+$C$15)/$C$21,DT47))</f>
        <v>3.5013046901075739</v>
      </c>
      <c r="GI47" s="260">
        <f>IF(AND(LK47=1,PQ47=1),0,MIN((ABS(($C$14-$C$15)*FM47/$C$12/$C$21)+$C$15)/$C$21,DU47))</f>
        <v>3.4642088585300717</v>
      </c>
      <c r="GJ47" s="260">
        <f>IF(AND(LL47=1,PR47=1),0,MIN((ABS(($C$14-$C$15)*FN47/$C$12/$C$21)+$C$15)/$C$21,DV47))</f>
        <v>3.4435539650284812</v>
      </c>
      <c r="GK47" s="260">
        <f>IF(AND(LM47=1,PS47=1),0,MIN((ABS(($C$14-$C$15)*FO47/$C$12/$C$21)+$C$15)/$C$21,DW47))</f>
        <v>3.4389741692376496</v>
      </c>
      <c r="GL47" s="61">
        <f t="shared" si="119"/>
        <v>1.5600000000000007</v>
      </c>
      <c r="GM47" s="57">
        <f>IF(AND(KS46=1,OY46=1),0,EU47*$C$19/S$6/$C$24/$C$23*3.39*$C$21)</f>
        <v>0.11929190280055904</v>
      </c>
      <c r="GN47" s="57">
        <f>IF(AND(KT46=1,OZ46=1),0,EV47*$C$19/T$6/$C$24/$C$23*3.39*$C$21)</f>
        <v>6.8728230280248681</v>
      </c>
      <c r="GO47" s="57">
        <f>IF(AND(KU46=1,PA46=1),0,EW47*$C$19/U$6/$C$24/$C$23*3.39*$C$21)</f>
        <v>7.2675799216519099</v>
      </c>
      <c r="GP47" s="57">
        <f>IF(AND(KV46=1,PB46=1),0,EX47*$C$19/V$6/$C$24/$C$23*3.39*$C$21)</f>
        <v>5.8009692966221511</v>
      </c>
      <c r="GQ47" s="57">
        <f>IF(AND(KW46=1,PC46=1),0,EY47*$C$19/W$6/$C$24/$C$23*3.39*$C$21)</f>
        <v>3.3005265876689918</v>
      </c>
      <c r="GR47" s="57">
        <f>IF(AND(KX46=1,PD46=1),0,EZ47*$C$19/X$6/$C$24/$C$23*3.39*$C$21)</f>
        <v>1.319734562678307</v>
      </c>
      <c r="GS47" s="57">
        <f>IF(AND(KY46=1,PE46=1),0,FA47*$C$19/Y$6/$C$24/$C$23*3.39*$C$21)</f>
        <v>0.38696303552016187</v>
      </c>
      <c r="GT47" s="57">
        <f>IF(AND(KZ46=1,PF46=1),0,FB47*$C$19/Z$6/$C$24/$C$23*3.39*$C$21)</f>
        <v>8.4074172201661801E-2</v>
      </c>
      <c r="GU47" s="57">
        <f>IF(AND(LA46=1,PG46=1),0,FC47*$C$19/AA$6/$C$24/$C$23*3.39*$C$21)</f>
        <v>1.3980587357294849E-2</v>
      </c>
      <c r="GV47" s="57">
        <f>IF(AND(LB46=1,PH46=1),0,FD47*$C$19/AB$6/$C$24/$C$23*3.39*$C$21)</f>
        <v>1.6993311678097408E-3</v>
      </c>
      <c r="GW47" s="57">
        <f>IF(AND(LC46=1,PI46=1),0,FE47*$C$19/AC$6/$C$24/$C$23*3.39*$C$21)</f>
        <v>1.4614739979262287E-4</v>
      </c>
      <c r="GX47" s="57">
        <f>IF(AND(LD46=1,PJ46=1),0,FF47*$C$19/AD$6/$C$24/$C$23*3.39*$C$21)</f>
        <v>4.002428634696698</v>
      </c>
      <c r="GY47" s="57">
        <f>IF(AND(LE46=1,PK46=1),0,FG47*$C$19/AE$6/$C$24/$C$23*3.39*$C$21)</f>
        <v>1.6062173811259084</v>
      </c>
      <c r="GZ47" s="57">
        <f>IF(AND(LF46=1,PL46=1),0,FH47*$C$19/AF$6/$C$24/$C$23*3.39*$C$21)</f>
        <v>0.57204554623694026</v>
      </c>
      <c r="HA47" s="57">
        <f>IF(AND(LG46=1,PM46=1),0,FI47*$C$19/AG$6/$C$24/$C$23*3.39*$C$21)</f>
        <v>0.31145147272287976</v>
      </c>
      <c r="HB47" s="57">
        <f>IF(AND(LH46=1,PN46=1),0,FJ47*$C$19/AH$6/$C$24/$C$23*3.39*$C$21)</f>
        <v>0.21335209288009091</v>
      </c>
      <c r="HC47" s="57">
        <f>IF(AND(LI46=1,PO46=1),0,FK47*$C$19/AI$6/$C$24/$C$23*3.39*$C$21)</f>
        <v>0.16706808128836262</v>
      </c>
      <c r="HD47" s="57">
        <f>IF(AND(LJ46=1,PP46=1),0,FL47*$C$19/AJ$6/$C$24/$C$23*3.39*$C$21)</f>
        <v>0.1427456806483795</v>
      </c>
      <c r="HE47" s="57">
        <f>IF(AND(LK46=1,PQ46=1),0,FM47*$C$19/AK$6/$C$24/$C$23*3.39*$C$21)</f>
        <v>0.12876311996927406</v>
      </c>
      <c r="HF47" s="57">
        <f>IF(AND(LL46=1,PR46=1),0,FN47*$C$19/AL$6/$C$24/$C$23*3.39*$C$21)</f>
        <v>0.12097765487994025</v>
      </c>
      <c r="HG47" s="57">
        <f>IF(AND(LM46=1,PS46=1),0,FO47*$C$19/AM$6/$C$24/$C$23*3.39*$C$21)</f>
        <v>0.11925138888669998</v>
      </c>
      <c r="HH47" s="61">
        <f t="shared" si="120"/>
        <v>1.5600000000000007</v>
      </c>
      <c r="HI47" s="57">
        <f t="shared" si="121"/>
        <v>0.11929190280055904</v>
      </c>
      <c r="HJ47" s="57">
        <f t="shared" si="122"/>
        <v>6.8728230280248681</v>
      </c>
      <c r="HK47" s="57">
        <f t="shared" si="123"/>
        <v>7.2675799216519099</v>
      </c>
      <c r="HL47" s="57">
        <f t="shared" si="124"/>
        <v>5.8009692966221511</v>
      </c>
      <c r="HM47" s="57">
        <f t="shared" si="125"/>
        <v>3.3005265876689918</v>
      </c>
      <c r="HN47" s="57">
        <f t="shared" si="126"/>
        <v>1.319734562678307</v>
      </c>
      <c r="HO47" s="57">
        <f t="shared" si="127"/>
        <v>0.38696303552016187</v>
      </c>
      <c r="HP47" s="57">
        <f t="shared" si="128"/>
        <v>8.4074172201661801E-2</v>
      </c>
      <c r="HQ47" s="57">
        <f t="shared" si="129"/>
        <v>1.3980587357294849E-2</v>
      </c>
      <c r="HR47" s="57">
        <f t="shared" si="130"/>
        <v>1.6993311678097408E-3</v>
      </c>
      <c r="HS47" s="57">
        <f t="shared" si="131"/>
        <v>1.4614739979262287E-4</v>
      </c>
      <c r="HT47" s="57">
        <f t="shared" si="132"/>
        <v>4.002428634696698</v>
      </c>
      <c r="HU47" s="57">
        <f t="shared" si="133"/>
        <v>1.6062173811259084</v>
      </c>
      <c r="HV47" s="57">
        <f t="shared" si="134"/>
        <v>0.57204554623694026</v>
      </c>
      <c r="HW47" s="57">
        <f t="shared" si="135"/>
        <v>0.31145147272287976</v>
      </c>
      <c r="HX47" s="57">
        <f t="shared" si="136"/>
        <v>0.21335209288009091</v>
      </c>
      <c r="HY47" s="57">
        <f t="shared" si="137"/>
        <v>0.16706808128836262</v>
      </c>
      <c r="HZ47" s="57">
        <f t="shared" si="138"/>
        <v>0.1427456806483795</v>
      </c>
      <c r="IA47" s="57">
        <f t="shared" si="139"/>
        <v>0.12876311996927406</v>
      </c>
      <c r="IB47" s="57">
        <f t="shared" si="140"/>
        <v>0.12097765487994025</v>
      </c>
      <c r="IC47" s="57">
        <f t="shared" si="141"/>
        <v>0.11925138888669998</v>
      </c>
      <c r="ID47" s="61">
        <f t="shared" si="142"/>
        <v>1.5600000000000007</v>
      </c>
      <c r="IE47" s="57">
        <f t="shared" si="143"/>
        <v>11.981942791249944</v>
      </c>
      <c r="IF47" s="57">
        <f t="shared" si="144"/>
        <v>7.8121135515253552</v>
      </c>
      <c r="IG47" s="57">
        <f t="shared" si="145"/>
        <v>8.7142589131492159</v>
      </c>
      <c r="IH47" s="57">
        <f t="shared" si="146"/>
        <v>9.9602730928647709</v>
      </c>
      <c r="II47" s="57">
        <f t="shared" si="147"/>
        <v>11.037166950964046</v>
      </c>
      <c r="IJ47" s="57">
        <f t="shared" si="148"/>
        <v>11.669449899242046</v>
      </c>
      <c r="IK47" s="57">
        <f t="shared" si="149"/>
        <v>11.918508168916164</v>
      </c>
      <c r="IL47" s="57">
        <f t="shared" si="150"/>
        <v>11.989818389822711</v>
      </c>
      <c r="IM47" s="57">
        <f t="shared" si="151"/>
        <v>12.004869948264068</v>
      </c>
      <c r="IN47" s="57">
        <f t="shared" si="152"/>
        <v>12.00733716711343</v>
      </c>
      <c r="IO47" s="57">
        <f t="shared" si="153"/>
        <v>12.007635789822839</v>
      </c>
      <c r="IP47" s="57">
        <f t="shared" si="154"/>
        <v>11.268943229258225</v>
      </c>
      <c r="IQ47" s="57">
        <f t="shared" si="155"/>
        <v>11.664547928078193</v>
      </c>
      <c r="IR47" s="57">
        <f t="shared" si="156"/>
        <v>11.884680998041636</v>
      </c>
      <c r="IS47" s="57">
        <f t="shared" si="157"/>
        <v>11.940594238125986</v>
      </c>
      <c r="IT47" s="57">
        <f t="shared" si="158"/>
        <v>11.961690385214984</v>
      </c>
      <c r="IU47" s="57">
        <f t="shared" si="159"/>
        <v>11.971652891105117</v>
      </c>
      <c r="IV47" s="57">
        <f t="shared" si="160"/>
        <v>11.976890592273513</v>
      </c>
      <c r="IW47" s="57">
        <f t="shared" si="161"/>
        <v>11.979902404494826</v>
      </c>
      <c r="IX47" s="57">
        <f t="shared" si="162"/>
        <v>11.981579611048481</v>
      </c>
      <c r="IY47" s="57">
        <f t="shared" si="163"/>
        <v>11.98195151970716</v>
      </c>
      <c r="IZ47" s="61">
        <f t="shared" si="164"/>
        <v>1.5600000000000007</v>
      </c>
      <c r="JA47" s="260" t="e">
        <f t="shared" si="240"/>
        <v>#N/A</v>
      </c>
      <c r="JB47" s="260" t="e">
        <f t="shared" si="241"/>
        <v>#N/A</v>
      </c>
      <c r="JC47" s="260" t="e">
        <f t="shared" si="242"/>
        <v>#N/A</v>
      </c>
      <c r="JD47" s="260" t="e">
        <f t="shared" si="243"/>
        <v>#N/A</v>
      </c>
      <c r="JE47" s="260" t="e">
        <f t="shared" si="244"/>
        <v>#N/A</v>
      </c>
      <c r="JF47" s="260" t="e">
        <f t="shared" si="245"/>
        <v>#N/A</v>
      </c>
      <c r="JG47" s="260" t="e">
        <f t="shared" si="246"/>
        <v>#N/A</v>
      </c>
      <c r="JH47" s="260" t="e">
        <f t="shared" si="247"/>
        <v>#N/A</v>
      </c>
      <c r="JI47" s="260" t="e">
        <f t="shared" si="248"/>
        <v>#N/A</v>
      </c>
      <c r="JJ47" s="260" t="e">
        <f t="shared" si="249"/>
        <v>#N/A</v>
      </c>
      <c r="JK47" s="260" t="e">
        <f t="shared" si="250"/>
        <v>#N/A</v>
      </c>
      <c r="JL47" s="260" t="e">
        <f t="shared" si="251"/>
        <v>#N/A</v>
      </c>
      <c r="JM47" s="260" t="e">
        <f t="shared" si="252"/>
        <v>#N/A</v>
      </c>
      <c r="JN47" s="260" t="e">
        <f t="shared" si="253"/>
        <v>#N/A</v>
      </c>
      <c r="JO47" s="260" t="e">
        <f t="shared" si="254"/>
        <v>#N/A</v>
      </c>
      <c r="JP47" s="260" t="e">
        <f t="shared" si="255"/>
        <v>#N/A</v>
      </c>
      <c r="JQ47" s="260" t="e">
        <f t="shared" si="256"/>
        <v>#N/A</v>
      </c>
      <c r="JR47" s="260" t="e">
        <f t="shared" si="257"/>
        <v>#N/A</v>
      </c>
      <c r="JS47" s="260" t="e">
        <f t="shared" si="258"/>
        <v>#N/A</v>
      </c>
      <c r="JT47" s="260" t="e">
        <f t="shared" si="259"/>
        <v>#N/A</v>
      </c>
      <c r="JU47" s="260" t="e">
        <f t="shared" si="260"/>
        <v>#N/A</v>
      </c>
      <c r="JV47" s="61">
        <f t="shared" si="166"/>
        <v>1.5600000000000007</v>
      </c>
      <c r="JW47" s="46">
        <f>IF(AND(KS47=0,HI47&lt;=$C$40),1,0)</f>
        <v>1</v>
      </c>
      <c r="JX47" s="46">
        <f>IF(AND(KT47=0,HJ47&lt;=$C$40),1,0)</f>
        <v>0</v>
      </c>
      <c r="JY47" s="46">
        <f>IF(AND(KU47=0,HK47&lt;=$C$40),1,0)</f>
        <v>0</v>
      </c>
      <c r="JZ47" s="46">
        <f>IF(AND(KV47=0,HL47&lt;=$C$40),1,0)</f>
        <v>0</v>
      </c>
      <c r="KA47" s="46">
        <f>IF(AND(KW47=0,HM47&lt;=$C$40),1,0)</f>
        <v>0</v>
      </c>
      <c r="KB47" s="46">
        <f>IF(AND(KX47=0,HN47&lt;=$C$40),1,0)</f>
        <v>0</v>
      </c>
      <c r="KC47" s="46">
        <f>IF(AND(KY47=0,HO47&lt;=$C$40),1,0)</f>
        <v>0</v>
      </c>
      <c r="KD47" s="46">
        <f>IF(AND(KZ47=0,HP47&lt;=$C$40),1,0)</f>
        <v>1</v>
      </c>
      <c r="KE47" s="46">
        <f>IF(AND(LA47=0,HQ47&lt;=$C$40),1,0)</f>
        <v>1</v>
      </c>
      <c r="KF47" s="46">
        <f>IF(AND(LB47=0,HR47&lt;=$C$40),1,0)</f>
        <v>1</v>
      </c>
      <c r="KG47" s="46">
        <f>IF(AND(LC47=0,HS47&lt;=$C$40),1,0)</f>
        <v>1</v>
      </c>
      <c r="KH47" s="46">
        <f>IF(AND(LD47=0,HT47&lt;=$C$40),1,0)</f>
        <v>0</v>
      </c>
      <c r="KI47" s="46">
        <f>IF(AND(LE47=0,HU47&lt;=$C$40),1,0)</f>
        <v>0</v>
      </c>
      <c r="KJ47" s="46">
        <f>IF(AND(LF47=0,HV47&lt;=$C$40),1,0)</f>
        <v>0</v>
      </c>
      <c r="KK47" s="46">
        <f>IF(AND(LG47=0,HW47&lt;=$C$40),1,0)</f>
        <v>0</v>
      </c>
      <c r="KL47" s="46">
        <f>IF(AND(LH47=0,HX47&lt;=$C$40),1,0)</f>
        <v>0</v>
      </c>
      <c r="KM47" s="46">
        <f>IF(AND(LI47=0,HY47&lt;=$C$40),1,0)</f>
        <v>0</v>
      </c>
      <c r="KN47" s="46">
        <f>IF(AND(LJ47=0,HZ47&lt;=$C$40),1,0)</f>
        <v>1</v>
      </c>
      <c r="KO47" s="46">
        <f>IF(AND(LK47=0,IA47&lt;=$C$40),1,0)</f>
        <v>1</v>
      </c>
      <c r="KP47" s="46">
        <f>IF(AND(LL47=0,IB47&lt;=$C$40),1,0)</f>
        <v>1</v>
      </c>
      <c r="KQ47" s="46">
        <f>IF(AND(LM47=0,IC47&lt;=$C$40),1,0)</f>
        <v>1</v>
      </c>
      <c r="KR47" s="61">
        <f t="shared" si="167"/>
        <v>1.5600000000000007</v>
      </c>
      <c r="KS47" s="1">
        <f>IF(OR(KS46=1,AND(OY47=1,LO47&lt;=$C$41)),1,0)</f>
        <v>0</v>
      </c>
      <c r="KT47" s="1">
        <f>IF(OR(KT46=1,AND(OZ47=1,LP47&lt;=$C$41)),1,0)</f>
        <v>0</v>
      </c>
      <c r="KU47" s="1">
        <f>IF(OR(KU46=1,AND(PA47=1,LQ47&lt;=$C$41)),1,0)</f>
        <v>0</v>
      </c>
      <c r="KV47" s="1">
        <f>IF(OR(KV46=1,AND(PB47=1,LR47&lt;=$C$41)),1,0)</f>
        <v>0</v>
      </c>
      <c r="KW47" s="1">
        <f>IF(OR(KW46=1,AND(PC47=1,LS47&lt;=$C$41)),1,0)</f>
        <v>0</v>
      </c>
      <c r="KX47" s="1">
        <f>IF(OR(KX46=1,AND(PD47=1,LT47&lt;=$C$41)),1,0)</f>
        <v>0</v>
      </c>
      <c r="KY47" s="1">
        <f>IF(OR(KY46=1,AND(PE47=1,LU47&lt;=$C$41)),1,0)</f>
        <v>0</v>
      </c>
      <c r="KZ47" s="1">
        <f>IF(OR(KZ46=1,AND(PF47=1,LV47&lt;=$C$41)),1,0)</f>
        <v>0</v>
      </c>
      <c r="LA47" s="1">
        <f>IF(OR(LA46=1,AND(PG47=1,LW47&lt;=$C$41)),1,0)</f>
        <v>0</v>
      </c>
      <c r="LB47" s="1">
        <f>IF(OR(LB46=1,AND(PH47=1,LX47&lt;=$C$41)),1,0)</f>
        <v>0</v>
      </c>
      <c r="LC47" s="1">
        <f>IF(OR(LC46=1,AND(PI47=1,LY47&lt;=$C$41)),1,0)</f>
        <v>0</v>
      </c>
      <c r="LD47" s="1">
        <f>IF(OR(LD46=1,AND(PJ47=1,LZ47&lt;=$C$41)),1,0)</f>
        <v>0</v>
      </c>
      <c r="LE47" s="1">
        <f>IF(OR(LE46=1,AND(PK47=1,MA47&lt;=$C$41)),1,0)</f>
        <v>0</v>
      </c>
      <c r="LF47" s="1">
        <f>IF(OR(LF46=1,AND(PL47=1,MB47&lt;=$C$41)),1,0)</f>
        <v>0</v>
      </c>
      <c r="LG47" s="1">
        <f>IF(OR(LG46=1,AND(PM47=1,MC47&lt;=$C$41)),1,0)</f>
        <v>0</v>
      </c>
      <c r="LH47" s="1">
        <f>IF(OR(LH46=1,AND(PN47=1,MD47&lt;=$C$41)),1,0)</f>
        <v>0</v>
      </c>
      <c r="LI47" s="1">
        <f>IF(OR(LI46=1,AND(PO47=1,ME47&lt;=$C$41)),1,0)</f>
        <v>0</v>
      </c>
      <c r="LJ47" s="1">
        <f>IF(OR(LJ46=1,AND(PP47=1,MF47&lt;=$C$41)),1,0)</f>
        <v>0</v>
      </c>
      <c r="LK47" s="1">
        <f>IF(OR(LK46=1,AND(PQ47=1,MG47&lt;=$C$41)),1,0)</f>
        <v>0</v>
      </c>
      <c r="LL47" s="1">
        <f>IF(OR(LL46=1,AND(PR47=1,MH47&lt;=$C$41)),1,0)</f>
        <v>0</v>
      </c>
      <c r="LM47" s="1">
        <f>IF(OR(LM46=1,AND(PS47=1,MI47&lt;=$C$41)),1,0)</f>
        <v>0</v>
      </c>
      <c r="LN47" s="61">
        <f t="shared" si="168"/>
        <v>1.5600000000000007</v>
      </c>
      <c r="LO47" s="57">
        <f t="shared" si="169"/>
        <v>11.774543314370071</v>
      </c>
      <c r="LP47" s="57">
        <f t="shared" si="170"/>
        <v>11.997793054614242</v>
      </c>
      <c r="LQ47" s="57">
        <f t="shared" si="171"/>
        <v>15.139144964444156</v>
      </c>
      <c r="LR47" s="57">
        <f t="shared" si="172"/>
        <v>16.45345694103106</v>
      </c>
      <c r="LS47" s="57">
        <f t="shared" si="173"/>
        <v>16.059938916579679</v>
      </c>
      <c r="LT47" s="57">
        <f t="shared" si="174"/>
        <v>14.634816267742899</v>
      </c>
      <c r="LU47" s="57">
        <f t="shared" si="175"/>
        <v>12.96662146035079</v>
      </c>
      <c r="LV47" s="57">
        <f t="shared" si="176"/>
        <v>11.477605394491375</v>
      </c>
      <c r="LW47" s="57">
        <f t="shared" si="177"/>
        <v>10.251590114393109</v>
      </c>
      <c r="LX47" s="57">
        <f t="shared" si="178"/>
        <v>9.2535166716927701</v>
      </c>
      <c r="LY47" s="57">
        <f t="shared" si="179"/>
        <v>8.4311987740124863</v>
      </c>
      <c r="LZ47" s="57">
        <f t="shared" si="180"/>
        <v>9.7926666136678922</v>
      </c>
      <c r="MA47" s="57">
        <f t="shared" si="181"/>
        <v>11.4021223503202</v>
      </c>
      <c r="MB47" s="57">
        <f t="shared" si="182"/>
        <v>11.662908136161223</v>
      </c>
      <c r="MC47" s="57">
        <f t="shared" si="183"/>
        <v>11.727348674584125</v>
      </c>
      <c r="MD47" s="57">
        <f t="shared" si="184"/>
        <v>11.751476160601721</v>
      </c>
      <c r="ME47" s="57">
        <f t="shared" si="185"/>
        <v>11.762834941321204</v>
      </c>
      <c r="MF47" s="57">
        <f t="shared" si="186"/>
        <v>11.768797669956962</v>
      </c>
      <c r="MG47" s="57">
        <f t="shared" si="187"/>
        <v>11.772223569529947</v>
      </c>
      <c r="MH47" s="57">
        <f t="shared" si="188"/>
        <v>11.774130478738199</v>
      </c>
      <c r="MI47" s="57">
        <f t="shared" si="189"/>
        <v>11.774553235848058</v>
      </c>
      <c r="MJ47" s="61">
        <f t="shared" si="190"/>
        <v>1.5600000000000007</v>
      </c>
      <c r="MK47" s="57" t="e">
        <f>IF(AND(ABS(CG47)&gt;0,EU47*$C$19&gt;=DY46,NG47&lt;&gt;0),3,NA())</f>
        <v>#N/A</v>
      </c>
      <c r="ML47" s="57" t="e">
        <f t="shared" si="261"/>
        <v>#N/A</v>
      </c>
      <c r="MM47" s="57" t="e">
        <f t="shared" si="262"/>
        <v>#N/A</v>
      </c>
      <c r="MN47" s="57" t="e">
        <f t="shared" si="263"/>
        <v>#N/A</v>
      </c>
      <c r="MO47" s="57" t="e">
        <f t="shared" si="264"/>
        <v>#N/A</v>
      </c>
      <c r="MP47" s="57" t="e">
        <f t="shared" si="265"/>
        <v>#N/A</v>
      </c>
      <c r="MQ47" s="57" t="e">
        <f t="shared" si="266"/>
        <v>#N/A</v>
      </c>
      <c r="MR47" s="57" t="e">
        <f t="shared" si="267"/>
        <v>#N/A</v>
      </c>
      <c r="MS47" s="57" t="e">
        <f t="shared" si="268"/>
        <v>#N/A</v>
      </c>
      <c r="MT47" s="57" t="e">
        <f t="shared" si="269"/>
        <v>#N/A</v>
      </c>
      <c r="MU47" s="57" t="e">
        <f t="shared" si="270"/>
        <v>#N/A</v>
      </c>
      <c r="MV47" s="57" t="e">
        <f t="shared" si="271"/>
        <v>#N/A</v>
      </c>
      <c r="MW47" s="57" t="e">
        <f t="shared" si="272"/>
        <v>#N/A</v>
      </c>
      <c r="MX47" s="57" t="e">
        <f t="shared" si="273"/>
        <v>#N/A</v>
      </c>
      <c r="MY47" s="57" t="e">
        <f t="shared" si="274"/>
        <v>#N/A</v>
      </c>
      <c r="MZ47" s="57" t="e">
        <f t="shared" si="275"/>
        <v>#N/A</v>
      </c>
      <c r="NA47" s="57" t="e">
        <f t="shared" si="276"/>
        <v>#N/A</v>
      </c>
      <c r="NB47" s="57" t="e">
        <f t="shared" si="277"/>
        <v>#N/A</v>
      </c>
      <c r="NC47" s="57" t="e">
        <f t="shared" si="278"/>
        <v>#N/A</v>
      </c>
      <c r="ND47" s="57" t="e">
        <f t="shared" si="279"/>
        <v>#N/A</v>
      </c>
      <c r="NE47" s="57" t="e">
        <f t="shared" si="280"/>
        <v>#N/A</v>
      </c>
      <c r="NF47" s="61">
        <f t="shared" si="211"/>
        <v>1.5600000000000007</v>
      </c>
      <c r="NG47" s="260">
        <f>IF(OY46=0,MIN('Drive Train'!$F$35-FQ46*$C$19*'Drive Train'!$F$39,NG46+$C$39)-$C$7,IF(LO46-1&lt;=0,0,IF($C$37=Motors!$C$29,MAX(MAX(NG$8:NG46)*-1,NG46-$C$39),MAX(0,MAX(NG$8:NG46)*-1,NG46-$C$39))))</f>
        <v>11.981942791249944</v>
      </c>
      <c r="NH47" s="260">
        <f>IF(OZ46=0,MIN('Drive Train'!$F$35-FR46*$C$19*'Drive Train'!$F$39,NH46+$C$39)-$C$7,IF(LP46-1&lt;=0,0,IF($C$37=Motors!$C$29,MAX(MAX(NH$8:NH46)*-1,NH46-$C$39),MAX(0,MAX(NH$8:NH46)*-1,NH46-$C$39))))</f>
        <v>7.8121135515253552</v>
      </c>
      <c r="NI47" s="260">
        <f>IF(PA46=0,MIN('Drive Train'!$F$35-FS46*$C$19*'Drive Train'!$F$39,NI46+$C$39)-$C$7,IF(LQ46-1&lt;=0,0,IF($C$37=Motors!$C$29,MAX(MAX(NI$8:NI46)*-1,NI46-$C$39),MAX(0,MAX(NI$8:NI46)*-1,NI46-$C$39))))</f>
        <v>8.7142589131492159</v>
      </c>
      <c r="NJ47" s="260">
        <f>IF(PB46=0,MIN('Drive Train'!$F$35-FT46*$C$19*'Drive Train'!$F$39,NJ46+$C$39)-$C$7,IF(LR46-1&lt;=0,0,IF($C$37=Motors!$C$29,MAX(MAX(NJ$8:NJ46)*-1,NJ46-$C$39),MAX(0,MAX(NJ$8:NJ46)*-1,NJ46-$C$39))))</f>
        <v>9.9602730928647709</v>
      </c>
      <c r="NK47" s="260">
        <f>IF(PC46=0,MIN('Drive Train'!$F$35-FU46*$C$19*'Drive Train'!$F$39,NK46+$C$39)-$C$7,IF(LS46-1&lt;=0,0,IF($C$37=Motors!$C$29,MAX(MAX(NK$8:NK46)*-1,NK46-$C$39),MAX(0,MAX(NK$8:NK46)*-1,NK46-$C$39))))</f>
        <v>11.037166950964046</v>
      </c>
      <c r="NL47" s="260">
        <f>IF(PD46=0,MIN('Drive Train'!$F$35-FV46*$C$19*'Drive Train'!$F$39,NL46+$C$39)-$C$7,IF(LT46-1&lt;=0,0,IF($C$37=Motors!$C$29,MAX(MAX(NL$8:NL46)*-1,NL46-$C$39),MAX(0,MAX(NL$8:NL46)*-1,NL46-$C$39))))</f>
        <v>11.669449899242046</v>
      </c>
      <c r="NM47" s="260">
        <f>IF(PE46=0,MIN('Drive Train'!$F$35-FW46*$C$19*'Drive Train'!$F$39,NM46+$C$39)-$C$7,IF(LU46-1&lt;=0,0,IF($C$37=Motors!$C$29,MAX(MAX(NM$8:NM46)*-1,NM46-$C$39),MAX(0,MAX(NM$8:NM46)*-1,NM46-$C$39))))</f>
        <v>11.918508168916164</v>
      </c>
      <c r="NN47" s="260">
        <f>IF(PF46=0,MIN('Drive Train'!$F$35-FX46*$C$19*'Drive Train'!$F$39,NN46+$C$39)-$C$7,IF(LV46-1&lt;=0,0,IF($C$37=Motors!$C$29,MAX(MAX(NN$8:NN46)*-1,NN46-$C$39),MAX(0,MAX(NN$8:NN46)*-1,NN46-$C$39))))</f>
        <v>11.989818389822711</v>
      </c>
      <c r="NO47" s="260">
        <f>IF(PG46=0,MIN('Drive Train'!$F$35-FY46*$C$19*'Drive Train'!$F$39,NO46+$C$39)-$C$7,IF(LW46-1&lt;=0,0,IF($C$37=Motors!$C$29,MAX(MAX(NO$8:NO46)*-1,NO46-$C$39),MAX(0,MAX(NO$8:NO46)*-1,NO46-$C$39))))</f>
        <v>12.004869948264068</v>
      </c>
      <c r="NP47" s="260">
        <f>IF(PH46=0,MIN('Drive Train'!$F$35-FZ46*$C$19*'Drive Train'!$F$39,NP46+$C$39)-$C$7,IF(LX46-1&lt;=0,0,IF($C$37=Motors!$C$29,MAX(MAX(NP$8:NP46)*-1,NP46-$C$39),MAX(0,MAX(NP$8:NP46)*-1,NP46-$C$39))))</f>
        <v>12.00733716711343</v>
      </c>
      <c r="NQ47" s="260">
        <f>IF(PI46=0,MIN('Drive Train'!$F$35-GA46*$C$19*'Drive Train'!$F$39,NQ46+$C$39)-$C$7,IF(LY46-1&lt;=0,0,IF($C$37=Motors!$C$29,MAX(MAX(NQ$8:NQ46)*-1,NQ46-$C$39),MAX(0,MAX(NQ$8:NQ46)*-1,NQ46-$C$39))))</f>
        <v>12.007635789822839</v>
      </c>
      <c r="NR47" s="260">
        <f>IF(PJ46=0,MIN('Drive Train'!$F$35-GB46*$C$19*'Drive Train'!$F$39,NR46+$C$39)-$C$7,IF(LZ46-1&lt;=0,0,IF($C$37=Motors!$C$29,MAX(MAX(NR$8:NR46)*-1,NR46-$C$39),MAX(0,MAX(NR$8:NR46)*-1,NR46-$C$39))))</f>
        <v>11.268943229258225</v>
      </c>
      <c r="NS47" s="260">
        <f>IF(PK46=0,MIN('Drive Train'!$F$35-GC46*$C$19*'Drive Train'!$F$39,NS46+$C$39)-$C$7,IF(MA46-1&lt;=0,0,IF($C$37=Motors!$C$29,MAX(MAX(NS$8:NS46)*-1,NS46-$C$39),MAX(0,MAX(NS$8:NS46)*-1,NS46-$C$39))))</f>
        <v>11.664547928078193</v>
      </c>
      <c r="NT47" s="260">
        <f>IF(PL46=0,MIN('Drive Train'!$F$35-GD46*$C$19*'Drive Train'!$F$39,NT46+$C$39)-$C$7,IF(MB46-1&lt;=0,0,IF($C$37=Motors!$C$29,MAX(MAX(NT$8:NT46)*-1,NT46-$C$39),MAX(0,MAX(NT$8:NT46)*-1,NT46-$C$39))))</f>
        <v>11.884680998041636</v>
      </c>
      <c r="NU47" s="260">
        <f>IF(PM46=0,MIN('Drive Train'!$F$35-GE46*$C$19*'Drive Train'!$F$39,NU46+$C$39)-$C$7,IF(MC46-1&lt;=0,0,IF($C$37=Motors!$C$29,MAX(MAX(NU$8:NU46)*-1,NU46-$C$39),MAX(0,MAX(NU$8:NU46)*-1,NU46-$C$39))))</f>
        <v>11.940594238125986</v>
      </c>
      <c r="NV47" s="260">
        <f>IF(PN46=0,MIN('Drive Train'!$F$35-GF46*$C$19*'Drive Train'!$F$39,NV46+$C$39)-$C$7,IF(MD46-1&lt;=0,0,IF($C$37=Motors!$C$29,MAX(MAX(NV$8:NV46)*-1,NV46-$C$39),MAX(0,MAX(NV$8:NV46)*-1,NV46-$C$39))))</f>
        <v>11.961690385214984</v>
      </c>
      <c r="NW47" s="260">
        <f>IF(PO46=0,MIN('Drive Train'!$F$35-GG46*$C$19*'Drive Train'!$F$39,NW46+$C$39)-$C$7,IF(ME46-1&lt;=0,0,IF($C$37=Motors!$C$29,MAX(MAX(NW$8:NW46)*-1,NW46-$C$39),MAX(0,MAX(NW$8:NW46)*-1,NW46-$C$39))))</f>
        <v>11.971652891105117</v>
      </c>
      <c r="NX47" s="260">
        <f>IF(PP46=0,MIN('Drive Train'!$F$35-GH46*$C$19*'Drive Train'!$F$39,NX46+$C$39)-$C$7,IF(MF46-1&lt;=0,0,IF($C$37=Motors!$C$29,MAX(MAX(NX$8:NX46)*-1,NX46-$C$39),MAX(0,MAX(NX$8:NX46)*-1,NX46-$C$39))))</f>
        <v>11.976890592273513</v>
      </c>
      <c r="NY47" s="260">
        <f>IF(PQ46=0,MIN('Drive Train'!$F$35-GI46*$C$19*'Drive Train'!$F$39,NY46+$C$39)-$C$7,IF(MG46-1&lt;=0,0,IF($C$37=Motors!$C$29,MAX(MAX(NY$8:NY46)*-1,NY46-$C$39),MAX(0,MAX(NY$8:NY46)*-1,NY46-$C$39))))</f>
        <v>11.979902404494826</v>
      </c>
      <c r="NZ47" s="260">
        <f>IF(PR46=0,MIN('Drive Train'!$F$35-GJ46*$C$19*'Drive Train'!$F$39,NZ46+$C$39)-$C$7,IF(MH46-1&lt;=0,0,IF($C$37=Motors!$C$29,MAX(MAX(NZ$8:NZ46)*-1,NZ46-$C$39),MAX(0,MAX(NZ$8:NZ46)*-1,NZ46-$C$39))))</f>
        <v>11.981579611048481</v>
      </c>
      <c r="OA47" s="260">
        <f>IF(PS46=0,MIN('Drive Train'!$F$35-GK46*$C$19*'Drive Train'!$F$39,OA46+$C$39)-$C$7,IF(MI46-1&lt;=0,0,IF($C$37=Motors!$C$29,MAX(MAX(OA$8:OA46)*-1,OA46-$C$39),MAX(0,MAX(OA$8:OA46)*-1,OA46-$C$39))))</f>
        <v>11.98195151970716</v>
      </c>
      <c r="OB47" s="61">
        <f t="shared" si="212"/>
        <v>1.5600000000000007</v>
      </c>
      <c r="OC47" s="260">
        <f>'Drive Train'!$F$35-(FQ47*$C$13)*$C$19*'Drive Train'!$F$39</f>
        <v>12.224606835700298</v>
      </c>
      <c r="OD47" s="260">
        <f>'Drive Train'!$F$35-(FR47*$C$13)*$C$19*'Drive Train'!$F$39</f>
        <v>9.1097607547287076</v>
      </c>
      <c r="OE47" s="260">
        <f>'Drive Train'!$F$35-(FS47*$C$13)*$C$19*'Drive Train'!$F$39</f>
        <v>9.8094420191754352</v>
      </c>
      <c r="OF47" s="260">
        <f>'Drive Train'!$F$35-(FT47*$C$13)*$C$19*'Drive Train'!$F$39</f>
        <v>10.756710536026677</v>
      </c>
      <c r="OG47" s="260">
        <f>'Drive Train'!$F$35-(FU47*$C$13)*$C$19*'Drive Train'!$F$39</f>
        <v>11.557218354478392</v>
      </c>
      <c r="OH47" s="260">
        <f>'Drive Train'!$F$35-(FV47*$C$13)*$C$19*'Drive Train'!$F$39</f>
        <v>12.011164479342067</v>
      </c>
      <c r="OI47" s="260">
        <f>'Drive Train'!$F$35-(FW47*$C$13)*$C$19*'Drive Train'!$F$39</f>
        <v>12.182715831884883</v>
      </c>
      <c r="OJ47" s="260">
        <f>'Drive Train'!$F$35-(FX47*$C$13)*$C$19*'Drive Train'!$F$39</f>
        <v>12.229667380899118</v>
      </c>
      <c r="OK47" s="260">
        <f>'Drive Train'!$F$35-(FY47*$C$13)*$C$19*'Drive Train'!$F$39</f>
        <v>12.239104131120028</v>
      </c>
      <c r="OL47" s="260">
        <f>'Drive Train'!$F$35-(FZ47*$C$13)*$C$19*'Drive Train'!$F$39</f>
        <v>12.24056717574901</v>
      </c>
      <c r="OM47" s="260">
        <f>'Drive Train'!$F$35-(GA47*$C$13)*$C$19*'Drive Train'!$F$39</f>
        <v>12.240733306254143</v>
      </c>
      <c r="ON47" s="260">
        <f>'Drive Train'!$F$35-(GB47*$C$13)*$C$19*'Drive Train'!$F$39</f>
        <v>11.699205397098392</v>
      </c>
      <c r="OO47" s="260">
        <f>'Drive Train'!$F$35-(GC47*$C$13)*$C$19*'Drive Train'!$F$39</f>
        <v>12.023420825692227</v>
      </c>
      <c r="OP47" s="260">
        <f>'Drive Train'!$F$35-(GD47*$C$13)*$C$19*'Drive Train'!$F$39</f>
        <v>12.163347747489523</v>
      </c>
      <c r="OQ47" s="260">
        <f>'Drive Train'!$F$35-(GE47*$C$13)*$C$19*'Drive Train'!$F$39</f>
        <v>12.198607000657402</v>
      </c>
      <c r="OR47" s="260">
        <f>'Drive Train'!$F$35-(GF47*$C$13)*$C$19*'Drive Train'!$F$39</f>
        <v>12.211880176147719</v>
      </c>
      <c r="OS47" s="260">
        <f>'Drive Train'!$F$35-(GG47*$C$13)*$C$19*'Drive Train'!$F$39</f>
        <v>12.218142558328294</v>
      </c>
      <c r="OT47" s="260">
        <f>'Drive Train'!$F$35-(GH47*$C$13)*$C$19*'Drive Train'!$F$39</f>
        <v>12.221433460804514</v>
      </c>
      <c r="OU47" s="260">
        <f>'Drive Train'!$F$35-(GI47*$C$13)*$C$19*'Drive Train'!$F$39</f>
        <v>12.223325348214967</v>
      </c>
      <c r="OV47" s="260">
        <f>'Drive Train'!$F$35-(GJ47*$C$13)*$C$19*'Drive Train'!$F$39</f>
        <v>12.224378747783549</v>
      </c>
      <c r="OW47" s="260">
        <f>'Drive Train'!$F$35-(GK47*$C$13)*$C$19*'Drive Train'!$F$39</f>
        <v>12.22461231736888</v>
      </c>
      <c r="OX47" s="61">
        <f t="shared" si="213"/>
        <v>1.5600000000000007</v>
      </c>
      <c r="OY47" s="1">
        <f>IF(PU47&gt;='Drive Train'!$F$29,1,0)</f>
        <v>0</v>
      </c>
      <c r="OZ47" s="1">
        <f>IF(PV47&gt;='Drive Train'!$F$29,1,0)</f>
        <v>0</v>
      </c>
      <c r="PA47" s="1">
        <f>IF(PW47&gt;='Drive Train'!$F$29,1,0)</f>
        <v>0</v>
      </c>
      <c r="PB47" s="1">
        <f>IF(PX47&gt;='Drive Train'!$F$29,1,0)</f>
        <v>0</v>
      </c>
      <c r="PC47" s="1">
        <f>IF(PY47&gt;='Drive Train'!$F$29,1,0)</f>
        <v>1</v>
      </c>
      <c r="PD47" s="1">
        <f>IF(PZ47&gt;='Drive Train'!$F$29,1,0)</f>
        <v>1</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7">
        <f t="shared" si="214"/>
        <v>1.5600000000000007</v>
      </c>
      <c r="PU47" s="57">
        <f t="shared" si="215"/>
        <v>14.737832170235007</v>
      </c>
      <c r="PV47" s="57">
        <f t="shared" si="216"/>
        <v>10.016220284644676</v>
      </c>
      <c r="PW47" s="57">
        <f t="shared" si="217"/>
        <v>13.233104023690988</v>
      </c>
      <c r="PX47" s="57">
        <f t="shared" si="218"/>
        <v>15.323641575101785</v>
      </c>
      <c r="PY47" s="57">
        <f t="shared" si="219"/>
        <v>16.258167307254666</v>
      </c>
      <c r="PZ47" s="57">
        <f t="shared" si="220"/>
        <v>16.208110763772552</v>
      </c>
      <c r="QA47" s="57">
        <f t="shared" si="221"/>
        <v>15.480872544497053</v>
      </c>
      <c r="QB47" s="57">
        <f t="shared" si="222"/>
        <v>14.516187166308834</v>
      </c>
      <c r="QC47" s="57">
        <f t="shared" si="223"/>
        <v>13.467738427057951</v>
      </c>
      <c r="QD47" s="57">
        <f t="shared" si="224"/>
        <v>12.488694073593159</v>
      </c>
      <c r="QE47" s="57">
        <f t="shared" si="225"/>
        <v>11.604851995383063</v>
      </c>
      <c r="QF47" s="57">
        <f t="shared" si="226"/>
        <v>8.8988039400140071</v>
      </c>
      <c r="QG47" s="57">
        <f t="shared" si="227"/>
        <v>10.80688760042097</v>
      </c>
      <c r="QH47" s="57">
        <f t="shared" si="228"/>
        <v>12.141841309942867</v>
      </c>
      <c r="QI47" s="57">
        <f t="shared" si="229"/>
        <v>13.024857661714368</v>
      </c>
      <c r="QJ47" s="57">
        <f t="shared" si="230"/>
        <v>13.630483585398158</v>
      </c>
      <c r="QK47" s="57">
        <f t="shared" si="231"/>
        <v>14.056396408068681</v>
      </c>
      <c r="QL47" s="57">
        <f t="shared" si="232"/>
        <v>14.354216434114935</v>
      </c>
      <c r="QM47" s="57">
        <f t="shared" si="233"/>
        <v>14.563229818900538</v>
      </c>
      <c r="QN47" s="57">
        <f t="shared" si="234"/>
        <v>14.698800070766012</v>
      </c>
      <c r="QO47" s="57">
        <f t="shared" si="235"/>
        <v>14.73554252040104</v>
      </c>
      <c r="QP47" s="61">
        <f t="shared" si="236"/>
        <v>1.5600000000000007</v>
      </c>
      <c r="QQ47" s="57">
        <f>MIN(FQ47,$C$16)*$C$17*1000/60/60/$C$21</f>
        <v>4.33972815210657E-2</v>
      </c>
      <c r="QR47" s="57">
        <f>MIN(FR47,$C$16)*$C$17*1000/60/60/$C$21</f>
        <v>0.81409922312998051</v>
      </c>
      <c r="QS47" s="57">
        <f>MIN(FS47,$C$16)*$C$17*1000/60/60/$C$21</f>
        <v>0.64097808166790504</v>
      </c>
      <c r="QT47" s="57">
        <f>MIN(FT47,$C$16)*$C$17*1000/60/60/$C$21</f>
        <v>0.40659677800665756</v>
      </c>
      <c r="QU47" s="57">
        <f>MIN(FU47,$C$16)*$C$17*1000/60/60/$C$21</f>
        <v>0.20852826549723319</v>
      </c>
      <c r="QV47" s="57">
        <f>MIN(FV47,$C$16)*$C$17*1000/60/60/$C$21</f>
        <v>9.6209020589584304E-2</v>
      </c>
      <c r="QW47" s="57">
        <f>MIN(FW47,$C$16)*$C$17*1000/60/60/$C$21</f>
        <v>5.3762313094765819E-2</v>
      </c>
      <c r="QX47" s="57">
        <f>MIN(FX47,$C$16)*$C$17*1000/60/60/$C$21</f>
        <v>4.214515801032289E-2</v>
      </c>
      <c r="QY47" s="57">
        <f>MIN(FY47,$C$16)*$C$17*1000/60/60/$C$21</f>
        <v>3.9810236306755009E-2</v>
      </c>
      <c r="QZ47" s="57">
        <f>MIN(FZ47,$C$16)*$C$17*1000/60/60/$C$21</f>
        <v>3.9448237252257184E-2</v>
      </c>
      <c r="RA47" s="57">
        <f>MIN(GA47,$C$16)*$C$17*1000/60/60/$C$21</f>
        <v>3.9407131817337862E-2</v>
      </c>
      <c r="RB47" s="57">
        <f>MIN(GB47,$C$16)*$C$17*1000/60/60/$C$21</f>
        <v>0.17339661321462388</v>
      </c>
      <c r="RC47" s="57">
        <f>MIN(GC47,$C$16)*$C$17*1000/60/60/$C$21</f>
        <v>9.3176450220600907E-2</v>
      </c>
      <c r="RD47" s="57">
        <f>MIN(GD47,$C$16)*$C$17*1000/60/60/$C$21</f>
        <v>5.8554530707038303E-2</v>
      </c>
      <c r="RE47" s="57">
        <f>MIN(GE47,$C$16)*$C$17*1000/60/60/$C$21</f>
        <v>4.9830383776577877E-2</v>
      </c>
      <c r="RF47" s="57">
        <f>MIN(GF47,$C$16)*$C$17*1000/60/60/$C$21</f>
        <v>4.6546220817709358E-2</v>
      </c>
      <c r="RG47" s="57">
        <f>MIN(GG47,$C$16)*$C$17*1000/60/60/$C$21</f>
        <v>4.4996728489613162E-2</v>
      </c>
      <c r="RH47" s="57">
        <f>MIN(GH47,$C$16)*$C$17*1000/60/60/$C$21</f>
        <v>4.4182465164191498E-2</v>
      </c>
      <c r="RI47" s="57">
        <f>MIN(GI47,$C$16)*$C$17*1000/60/60/$C$21</f>
        <v>4.3714358149386297E-2</v>
      </c>
      <c r="RJ47" s="57">
        <f>MIN(GJ47,$C$16)*$C$17*1000/60/60/$C$21</f>
        <v>4.3453716990339938E-2</v>
      </c>
      <c r="RK47" s="57">
        <f>MIN(GK47,$C$16)*$C$17*1000/60/60/$C$21</f>
        <v>4.3395925199594267E-2</v>
      </c>
      <c r="RL47" s="61">
        <f t="shared" si="237"/>
        <v>1.5600000000000007</v>
      </c>
      <c r="RM47" s="2">
        <f>IF(AND(LO47&gt;=LO$6*'Drive Train'!$AA$52,LO47&lt;=LO$6*'Drive Train'!$AA$53,KS47=0,JW47=0,EU47&gt;0),$C$17,0)</f>
        <v>0</v>
      </c>
      <c r="RN47" s="2">
        <f>IF(AND(LP47&gt;=LP$6*'Drive Train'!$AA$52,LP47&lt;=LP$6*'Drive Train'!$AA$53,KT47=0,JX47=0,EV47&gt;0),$C$17,0)</f>
        <v>0.04</v>
      </c>
      <c r="RO47" s="2">
        <f>IF(AND(LQ47&gt;=LQ$6*'Drive Train'!$AA$52,LQ47&lt;=LQ$6*'Drive Train'!$AA$53,KU47=0,JY47=0,EW47&gt;0),$C$17,0)</f>
        <v>0.04</v>
      </c>
      <c r="RP47" s="2">
        <f>IF(AND(LR47&gt;=LR$6*'Drive Train'!$AA$52,LR47&lt;=LR$6*'Drive Train'!$AA$53,KV47=0,JZ47=0,EX47&gt;0),$C$17,0)</f>
        <v>0.04</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v>
      </c>
      <c r="SA47" s="2">
        <f>IF(AND(MC47&gt;=MC$6*'Drive Train'!$AA$52,MC47&lt;=MC$6*'Drive Train'!$AA$53,LG47=0,KK47=0,FI47&gt;0),$C$17,0)</f>
        <v>0</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61">
        <f t="shared" si="238"/>
        <v>1.5600000000000007</v>
      </c>
      <c r="SI47" s="2">
        <f>IF(AND(EU47&lt;0,KS47=0,LO47&gt;=LO$6*'Drive Train'!$AA$52,LO47&lt;=LO$6*'Drive Train'!$AA$53,OY47=1,JW47=0),$C$17,0)</f>
        <v>0</v>
      </c>
      <c r="SJ47" s="2">
        <f>IF(AND(EV47&lt;0,KT47=0,LP47&gt;=LP$6*'Drive Train'!$AA$52,LP47&lt;=LP$6*'Drive Train'!$AA$53,OZ47=1,JX47=0),$C$17,0)</f>
        <v>0</v>
      </c>
      <c r="SK47" s="2">
        <f>IF(AND(EW47&lt;0,KU47=0,LQ47&gt;=LQ$6*'Drive Train'!$AA$52,LQ47&lt;=LQ$6*'Drive Train'!$AA$53,PA47=1,JY47=0),$C$17,0)</f>
        <v>0</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v>
      </c>
      <c r="SY47" s="2">
        <f>IF(AND(FK47&lt;0,LI47=0,ME47&gt;=ME$6*'Drive Train'!$AA$52,ME47&lt;=ME$6*'Drive Train'!$AA$53,PO47=1,KM47=0),$C$17,0)</f>
        <v>0</v>
      </c>
      <c r="SZ47" s="2">
        <f>IF(AND(FL47&lt;0,LJ47=0,MF47&gt;=MF$6*'Drive Train'!$AA$52,MF47&lt;=MF$6*'Drive Train'!$AA$53,PP47=1,KN47=0),$C$17,0)</f>
        <v>0</v>
      </c>
      <c r="TA47" s="2">
        <f>IF(AND(FM47&lt;0,LK47=0,MG47&gt;=MG$6*'Drive Train'!$AA$52,MG47&lt;=MG$6*'Drive Train'!$AA$53,PQ47=1,KO47=0),$C$17,0)</f>
        <v>0</v>
      </c>
      <c r="TB47" s="2">
        <f>IF(AND(FN47&lt;0,LL47=0,MH47&gt;=MH$6*'Drive Train'!$AA$52,MH47&lt;=MH$6*'Drive Train'!$AA$53,PR47=1,KP47=0),$C$17,0)</f>
        <v>0</v>
      </c>
      <c r="TC47" s="2">
        <f>IF(AND(FO47&lt;0,LM47=0,MI47&gt;=MI$6*'Drive Train'!$AA$52,MI47&lt;=MI$6*'Drive Train'!$AA$53,PS47=1,KQ47=0),$C$17,0)</f>
        <v>0</v>
      </c>
      <c r="TD47" s="148">
        <f t="shared" si="239"/>
        <v>1.5600000000000007</v>
      </c>
    </row>
    <row r="48" spans="1:524" x14ac:dyDescent="0.2">
      <c r="C48" s="3" t="s">
        <v>340</v>
      </c>
      <c r="E48" s="305">
        <f>SI6</f>
        <v>0.39999999999999997</v>
      </c>
      <c r="F48" s="305" t="e">
        <f>SJ6*VLOOKUP('Drive Train'!$AK$32,$E$98:$F$99,2,FALSE)</f>
        <v>#N/A</v>
      </c>
      <c r="G48" s="305" t="e">
        <f>SK6*VLOOKUP('Drive Train'!$AK$32,$E$98:$F$99,2,FALSE)</f>
        <v>#N/A</v>
      </c>
      <c r="H48" s="305" t="e">
        <f>SL6*VLOOKUP('Drive Train'!$AK$32,$E$98:$F$99,2,FALSE)</f>
        <v>#N/A</v>
      </c>
      <c r="I48" s="305" t="e">
        <f>SM6*VLOOKUP('Drive Train'!$AK$32,$E$98:$F$99,2,FALSE)</f>
        <v>#N/A</v>
      </c>
      <c r="J48" s="305" t="e">
        <f>SN6*VLOOKUP('Drive Train'!$AK$32,$E$98:$F$99,2,FALSE)</f>
        <v>#N/A</v>
      </c>
      <c r="K48" s="305" t="e">
        <f>SO6*VLOOKUP('Drive Train'!$AK$32,$E$98:$F$99,2,FALSE)</f>
        <v>#N/A</v>
      </c>
      <c r="L48" s="305" t="e">
        <f>SP6*VLOOKUP('Drive Train'!$AK$32,$E$98:$F$99,2,FALSE)</f>
        <v>#N/A</v>
      </c>
      <c r="M48" s="305" t="e">
        <f>SQ6*VLOOKUP('Drive Train'!$AK$32,$E$98:$F$99,2,FALSE)</f>
        <v>#N/A</v>
      </c>
      <c r="N48" s="305" t="e">
        <f>SR6*VLOOKUP('Drive Train'!$AK$32,$E$98:$F$99,2,FALSE)</f>
        <v>#N/A</v>
      </c>
      <c r="O48" s="305" t="e">
        <f>SS6*VLOOKUP('Drive Train'!$AK$32,$E$98:$F$99,2,FALSE)</f>
        <v>#N/A</v>
      </c>
      <c r="R48" s="63">
        <f t="shared" si="114"/>
        <v>1.6000000000000008</v>
      </c>
      <c r="S48" s="2">
        <f>NG48/'Drive Train'!$F$35</f>
        <v>0.96662439093551589</v>
      </c>
      <c r="T48" s="2">
        <f>NH48/'Drive Train'!$F$35</f>
        <v>0.63169470480953849</v>
      </c>
      <c r="U48" s="2">
        <f>NI48/'Drive Train'!$F$35</f>
        <v>0.70692924937370272</v>
      </c>
      <c r="V48" s="2">
        <f>NJ48/'Drive Train'!$F$35</f>
        <v>0.80878607914265366</v>
      </c>
      <c r="W48" s="2">
        <f>NK48/'Drive Train'!$F$35</f>
        <v>0</v>
      </c>
      <c r="X48" s="2">
        <f>NL48/'Drive Train'!$F$35</f>
        <v>0</v>
      </c>
      <c r="Y48" s="2">
        <f>NM48/'Drive Train'!$F$35</f>
        <v>0.96211998192310566</v>
      </c>
      <c r="Z48" s="2">
        <f>NN48/'Drive Train'!$F$35</f>
        <v>0.96716853558055016</v>
      </c>
      <c r="AA48" s="2">
        <f>NO48/'Drive Train'!$F$35</f>
        <v>0.96818323990537924</v>
      </c>
      <c r="AB48" s="2">
        <f>NP48/'Drive Train'!$F$35</f>
        <v>0.96834055653215156</v>
      </c>
      <c r="AC48" s="2">
        <f>NQ48/'Drive Train'!$F$35</f>
        <v>0.96835842002732697</v>
      </c>
      <c r="AD48" s="2">
        <f>NR48/'Drive Train'!$F$35</f>
        <v>0.91012961259122493</v>
      </c>
      <c r="AE48" s="2">
        <f>NS48/'Drive Train'!$F$35</f>
        <v>0.9449914866335728</v>
      </c>
      <c r="AF48" s="2">
        <f>NT48/'Drive Train'!$F$35</f>
        <v>0.96003739220317441</v>
      </c>
      <c r="AG48" s="2">
        <f>NU48/'Drive Train'!$F$35</f>
        <v>0.96382870974810764</v>
      </c>
      <c r="AH48" s="2">
        <f>NV48/'Drive Train'!$F$35</f>
        <v>0.9652559329191096</v>
      </c>
      <c r="AI48" s="2">
        <f>NW48/'Drive Train'!$F$35</f>
        <v>0.96592930734712834</v>
      </c>
      <c r="AJ48" s="2">
        <f>NX48/'Drive Train'!$F$35</f>
        <v>0.96628316782844237</v>
      </c>
      <c r="AK48" s="2">
        <f>NY48/'Drive Train'!$F$35</f>
        <v>0.96648659658225444</v>
      </c>
      <c r="AL48" s="2">
        <f>NZ48/'Drive Train'!$F$35</f>
        <v>0.96659986535306963</v>
      </c>
      <c r="AM48" s="2">
        <f>OA48/'Drive Train'!$F$35</f>
        <v>0.9666249803622452</v>
      </c>
      <c r="AN48" s="61">
        <f t="shared" si="115"/>
        <v>1.6000000000000008</v>
      </c>
      <c r="AO48" s="46">
        <f>LO48*12*60/(PI() * 'Drive Train'!$F$15)/S$6*ABS(S48)</f>
        <v>4659.8547708739707</v>
      </c>
      <c r="AP48" s="46">
        <f>LP48*12*60/(PI() * 'Drive Train'!$F$15)/T$6*ABS(T48)</f>
        <v>888.38290766028126</v>
      </c>
      <c r="AQ48" s="46">
        <f>LQ48*12*60/(PI() * 'Drive Train'!$F$15)/U$6*ABS(U48)</f>
        <v>1805.4733169826629</v>
      </c>
      <c r="AR48" s="46">
        <f>LR48*12*60/(PI() * 'Drive Train'!$F$15)/V$6*ABS(V48)</f>
        <v>2921.0017777829289</v>
      </c>
      <c r="AS48" s="46">
        <f>LS48*12*60/(PI() * 'Drive Train'!$F$15)/W$6*ABS(W48)</f>
        <v>0</v>
      </c>
      <c r="AT48" s="46">
        <f>LT48*12*60/(PI() * 'Drive Train'!$F$15)/X$6*ABS(X48)</f>
        <v>0</v>
      </c>
      <c r="AU48" s="46">
        <f>LU48*12*60/(PI() * 'Drive Train'!$F$15)/Y$6*ABS(Y48)</f>
        <v>4611.9256839985119</v>
      </c>
      <c r="AV48" s="46">
        <f>LV48*12*60/(PI() * 'Drive Train'!$F$15)/Z$6*ABS(Z48)</f>
        <v>4665.5703038560969</v>
      </c>
      <c r="AW48" s="46">
        <f>LW48*12*60/(PI() * 'Drive Train'!$F$15)/AA$6*ABS(AA48)</f>
        <v>4676.1057780356014</v>
      </c>
      <c r="AX48" s="46">
        <f>LX48*12*60/(PI() * 'Drive Train'!$F$15)/AB$6*ABS(AB48)</f>
        <v>4677.6971302771772</v>
      </c>
      <c r="AY48" s="46">
        <f>LY48*12*60/(PI() * 'Drive Train'!$F$15)/AC$6*ABS(AC48)</f>
        <v>4677.8726565961433</v>
      </c>
      <c r="AZ48" s="46">
        <f>LZ48*12*60/(PI() * 'Drive Train'!$F$15)/AD$6*ABS(AD48)</f>
        <v>3707.1617673655801</v>
      </c>
      <c r="BA48" s="46">
        <f>MA48*12*60/(PI() * 'Drive Train'!$F$15)/AE$6*ABS(AE48)</f>
        <v>4434.5390534108346</v>
      </c>
      <c r="BB48" s="46">
        <f>MB48*12*60/(PI() * 'Drive Train'!$F$15)/AF$6*ABS(AF48)</f>
        <v>4591.35444923042</v>
      </c>
      <c r="BC48" s="46">
        <f>MC48*12*60/(PI() * 'Drive Train'!$F$15)/AG$6*ABS(AG48)</f>
        <v>4630.7933686050037</v>
      </c>
      <c r="BD48" s="46">
        <f>MD48*12*60/(PI() * 'Drive Train'!$F$15)/AH$6*ABS(AH48)</f>
        <v>4645.6316998008624</v>
      </c>
      <c r="BE48" s="46">
        <f>ME48*12*60/(PI() * 'Drive Train'!$F$15)/AI$6*ABS(AI48)</f>
        <v>4652.630946510566</v>
      </c>
      <c r="BF48" s="46">
        <f>MF48*12*60/(PI() * 'Drive Train'!$F$15)/AJ$6*ABS(AJ48)</f>
        <v>4656.3086637406395</v>
      </c>
      <c r="BG48" s="46">
        <f>MG48*12*60/(PI() * 'Drive Train'!$F$15)/AK$6*ABS(AK48)</f>
        <v>4658.4227966062526</v>
      </c>
      <c r="BH48" s="46">
        <f>MH48*12*60/(PI() * 'Drive Train'!$F$15)/AL$6*ABS(AL48)</f>
        <v>4659.5999014367853</v>
      </c>
      <c r="BI48" s="46">
        <f>MI48*12*60/(PI() * 'Drive Train'!$F$15)/AM$6*ABS(AM48)</f>
        <v>4659.8608961697773</v>
      </c>
      <c r="BJ48" s="61">
        <f t="shared" si="281"/>
        <v>1.6000000000000008</v>
      </c>
      <c r="BK48" s="2">
        <f>IF(OR(KS47=1,AND($C$37=Motors!$C$31,OY47=1)),0,IF(NG48=0,-(CG47+$C$15)/($C$14-$C$15)*$C$12,($C$11*S48-AO48)/($C$11*S48)*$C$12*S48))</f>
        <v>0.29587004773106795</v>
      </c>
      <c r="BL48" s="2">
        <f>IF(OR(KT47=1,AND($C$37=Motors!$C$31,OZ47=1)),0,IF(NH48=0,-(CH47+$C$15)/($C$14-$C$15)*$C$12,($C$11*T48-AP48)/($C$11*T48)*$C$12*T48))</f>
        <v>1.1544365047694567</v>
      </c>
      <c r="BM48" s="2">
        <f>IF(OR(KU47=1,AND($C$37=Motors!$C$31,PA47=1)),0,IF(NI48=0,-(CI47+$C$15)/($C$14-$C$15)*$C$12,($C$11*U48-AQ48)/($C$11*U48)*$C$12*U48))</f>
        <v>0.93042586751784773</v>
      </c>
      <c r="BN48" s="2">
        <f>IF(OR(KV47=1,AND($C$37=Motors!$C$31,PB47=1)),0,IF(NJ48=0,-(CJ47+$C$15)/($C$14-$C$15)*$C$12,($C$11*V48-AR48)/($C$11*V48)*$C$12*V48))</f>
        <v>0.68332838974152166</v>
      </c>
      <c r="BO48" s="2">
        <f>IF(OR(KW47=1,AND($C$37=Motors!$C$31,PC47=1)),0,IF(NK48=0,-(CK47+$C$15)/($C$14-$C$15)*$C$12,($C$11*W48-AS48)/($C$11*W48)*$C$12*W48))</f>
        <v>0</v>
      </c>
      <c r="BP48" s="2">
        <f>IF(OR(KX47=1,AND($C$37=Motors!$C$31,PD47=1)),0,IF(NL48=0,-(CL47+$C$15)/($C$14-$C$15)*$C$12,($C$11*X48-AT48)/($C$11*X48)*$C$12*X48))</f>
        <v>0</v>
      </c>
      <c r="BQ48" s="2">
        <f>IF(OR(KY47=1,AND($C$37=Motors!$C$31,PE47=1)),0,IF(NM48=0,-(CM47+$C$15)/($C$14-$C$15)*$C$12,($C$11*Y48-AU48)/($C$11*Y48)*$C$12*Y48))</f>
        <v>0.30617231672393086</v>
      </c>
      <c r="BR48" s="2">
        <f>IF(OR(KZ47=1,AND($C$37=Motors!$C$31,PF47=1)),0,IF(NN48=0,-(CN47+$C$15)/($C$14-$C$15)*$C$12,($C$11*Z48-AV48)/($C$11*Z48)*$C$12*Z48))</f>
        <v>0.29465867112927713</v>
      </c>
      <c r="BS48" s="2">
        <f>IF(OR(LA47=1,AND($C$37=Motors!$C$31,PG47=1)),0,IF(NO48=0,-(CO47+$C$15)/($C$14-$C$15)*$C$12,($C$11*AA48-AW48)/($C$11*AA48)*$C$12*AA48))</f>
        <v>0.29245439727447453</v>
      </c>
      <c r="BT48" s="2">
        <f>IF(OR(LB47=1,AND($C$37=Motors!$C$31,PH47=1)),0,IF(NP48=0,-(CP47+$C$15)/($C$14-$C$15)*$C$12,($C$11*AB48-AX48)/($C$11*AB48)*$C$12*AB48))</f>
        <v>0.29213138407466971</v>
      </c>
      <c r="BU48" s="2">
        <f>IF(OR(LC47=1,AND($C$37=Motors!$C$31,PI47=1)),0,IF(NQ48=0,-(CQ47+$C$15)/($C$14-$C$15)*$C$12,($C$11*AC48-AY48)/($C$11*AC48)*$C$12*AC48))</f>
        <v>0.2920970108886401</v>
      </c>
      <c r="BV48" s="2">
        <f>IF(OR(LD47=1,AND($C$37=Motors!$C$31,PJ47=1)),0,IF(NR48=0,-(CR47+$C$15)/($C$14-$C$15)*$C$12,($C$11*AD48-AZ48)/($C$11*AD48)*$C$12*AD48))</f>
        <v>0.58173580999207186</v>
      </c>
      <c r="BW48" s="2">
        <f>IF(OR(LE47=1,AND($C$37=Motors!$C$31,PK47=1)),0,IF(NS48=0,-(CS47+$C$15)/($C$14-$C$15)*$C$12,($C$11*AE48-BA48)/($C$11*AE48)*$C$12*AE48))</f>
        <v>0.34317827095804626</v>
      </c>
      <c r="BX48" s="2">
        <f>IF(OR(LF47=1,AND($C$37=Motors!$C$31,PL47=1)),0,IF(NT48=0,-(CT47+$C$15)/($C$14-$C$15)*$C$12,($C$11*AF48-BB48)/($C$11*AF48)*$C$12*AF48))</f>
        <v>0.31022767894916931</v>
      </c>
      <c r="BY48" s="2">
        <f>IF(OR(LG47=1,AND($C$37=Motors!$C$31,PM47=1)),0,IF(NU48=0,-(CU47+$C$15)/($C$14-$C$15)*$C$12,($C$11*AG48-BC48)/($C$11*AG48)*$C$12*AG48))</f>
        <v>0.30195852063274492</v>
      </c>
      <c r="BZ48" s="2">
        <f>IF(OR(LH47=1,AND($C$37=Motors!$C$31,PN47=1)),0,IF(NV48=0,-(CV47+$C$15)/($C$14-$C$15)*$C$12,($C$11*AH48-BD48)/($C$11*AH48)*$C$12*AH48))</f>
        <v>0.29884931629753952</v>
      </c>
      <c r="CA48" s="2">
        <f>IF(OR(LI47=1,AND($C$37=Motors!$C$31,PO47=1)),0,IF(NW48=0,-(CW47+$C$15)/($C$14-$C$15)*$C$12,($C$11*AI48-BE48)/($C$11*AI48)*$C$12*AI48))</f>
        <v>0.29738307811433345</v>
      </c>
      <c r="CB48" s="2">
        <f>IF(OR(LJ47=1,AND($C$37=Motors!$C$31,PP47=1)),0,IF(NX48=0,-(CX47+$C$15)/($C$14-$C$15)*$C$12,($C$11*AJ48-BF48)/($C$11*AJ48)*$C$12*AJ48))</f>
        <v>0.2966127478032497</v>
      </c>
      <c r="CC48" s="2">
        <f>IF(OR(LK47=1,AND($C$37=Motors!$C$31,PQ47=1)),0,IF(NY48=0,-(CY47+$C$15)/($C$14-$C$15)*$C$12,($C$11*AK48-BG48)/($C$11*AK48)*$C$12*AK48))</f>
        <v>0.29616995429700854</v>
      </c>
      <c r="CD48" s="2">
        <f>IF(OR(LL47=1,AND($C$37=Motors!$C$31,PR47=1)),0,IF(NZ48=0,-(CZ47+$C$15)/($C$14-$C$15)*$C$12,($C$11*AL48-BH48)/($C$11*AL48)*$C$12*AL48))</f>
        <v>0.29592342575259484</v>
      </c>
      <c r="CE48" s="2">
        <f>IF(OR(LM47=1,AND($C$37=Motors!$C$31,PS47=1)),0,IF(OA48=0,-(DA47+$C$15)/($C$14-$C$15)*$C$12,($C$11*AM48-BI48)/($C$11*AM48)*$C$12*AM48))</f>
        <v>0.29586876489713815</v>
      </c>
      <c r="CF48" s="61">
        <f t="shared" si="282"/>
        <v>1.6000000000000008</v>
      </c>
      <c r="CG48" s="57">
        <f>IF(AND(KS47=1,OY47=1),0,ABS(BK48/$C$12*($C$14-$C$15)+$C$15) *'Drive Train'!$AA$49 + CG47*(1-'Drive Train'!$AA$49))</f>
        <v>18.500590092902911</v>
      </c>
      <c r="CH48" s="57">
        <f>IF(AND(KT47=1,OZ47=1),0,ABS(BL48/$C$12*($C$14-$C$15)+$C$15) *'Drive Train'!$AA$49 + CH47*(1-'Drive Train'!$AA$49))</f>
        <v>64.207675751834557</v>
      </c>
      <c r="CI48" s="57">
        <f>IF(AND(KU47=1,PA47=1),0,ABS(BM48/$C$12*($C$14-$C$15)+$C$15) *'Drive Train'!$AA$49 + CI47*(1-'Drive Train'!$AA$49))</f>
        <v>52.282130208522759</v>
      </c>
      <c r="CJ48" s="57">
        <f>IF(AND(KV47=1,PB47=1),0,ABS(BN48/$C$12*($C$14-$C$15)+$C$15) *'Drive Train'!$AA$49 + CJ47*(1-'Drive Train'!$AA$49))</f>
        <v>39.127521744330799</v>
      </c>
      <c r="CK48" s="57">
        <f>IF(AND(KW47=1,PC47=1),0,ABS(BO48/$C$12*($C$14-$C$15)+$C$15) *'Drive Train'!$AA$49 + CK47*(1-'Drive Train'!$AA$49))</f>
        <v>2.7495000000000003</v>
      </c>
      <c r="CL48" s="57">
        <f>IF(AND(KX47=1,PD47=1),0,ABS(BP48/$C$12*($C$14-$C$15)+$C$15) *'Drive Train'!$AA$49 + CL47*(1-'Drive Train'!$AA$49))</f>
        <v>2.7495000000000003</v>
      </c>
      <c r="CM48" s="57">
        <f>IF(AND(KY47=1,PE47=1),0,ABS(BQ48/$C$12*($C$14-$C$15)+$C$15) *'Drive Train'!$AA$49 + CM47*(1-'Drive Train'!$AA$49))</f>
        <v>19.049046985759475</v>
      </c>
      <c r="CN48" s="57">
        <f>IF(AND(KZ47=1,PF47=1),0,ABS(BR48/$C$12*($C$14-$C$15)+$C$15) *'Drive Train'!$AA$49 + CN47*(1-'Drive Train'!$AA$49))</f>
        <v>18.436100624849068</v>
      </c>
      <c r="CO48" s="57">
        <f>IF(AND(LA47=1,PG47=1),0,ABS(BS48/$C$12*($C$14-$C$15)+$C$15) *'Drive Train'!$AA$49 + CO47*(1-'Drive Train'!$AA$49))</f>
        <v>18.318752767765595</v>
      </c>
      <c r="CP48" s="57">
        <f>IF(AND(LB47=1,PH47=1),0,ABS(BT48/$C$12*($C$14-$C$15)+$C$15) *'Drive Train'!$AA$49 + CP47*(1-'Drive Train'!$AA$49))</f>
        <v>18.301556670863121</v>
      </c>
      <c r="CQ48" s="57">
        <f>IF(AND(LC47=1,PI47=1),0,ABS(BU48/$C$12*($C$14-$C$15)+$C$15) *'Drive Train'!$AA$49 + CQ47*(1-'Drive Train'!$AA$49))</f>
        <v>18.299726762245861</v>
      </c>
      <c r="CR48" s="57">
        <f>IF(AND(LD47=1,PJ47=1),0,ABS(BV48/$C$12*($C$14-$C$15)+$C$15) *'Drive Train'!$AA$49 + CR47*(1-'Drive Train'!$AA$49))</f>
        <v>33.719086897088303</v>
      </c>
      <c r="CS48" s="57">
        <f>IF(AND(LE47=1,PK47=1),0,ABS(BW48/$C$12*($C$14-$C$15)+$C$15) *'Drive Train'!$AA$49 + CS47*(1-'Drive Train'!$AA$49))</f>
        <v>21.019115005774829</v>
      </c>
      <c r="CT48" s="57">
        <f>IF(AND(LF47=1,PL47=1),0,ABS(BX48/$C$12*($C$14-$C$15)+$C$15) *'Drive Train'!$AA$49 + CT47*(1-'Drive Train'!$AA$49))</f>
        <v>19.264940335758681</v>
      </c>
      <c r="CU48" s="57">
        <f>IF(AND(LG47=1,PM47=1),0,ABS(BY48/$C$12*($C$14-$C$15)+$C$15) *'Drive Train'!$AA$49 + CU47*(1-'Drive Train'!$AA$49))</f>
        <v>18.824719168954843</v>
      </c>
      <c r="CV48" s="57">
        <f>IF(AND(LH47=1,PN47=1),0,ABS(BZ48/$C$12*($C$14-$C$15)+$C$15) *'Drive Train'!$AA$49 + CV47*(1-'Drive Train'!$AA$49))</f>
        <v>18.659195967209261</v>
      </c>
      <c r="CW48" s="57">
        <f>IF(AND(LI47=1,PO47=1),0,ABS(CA48/$C$12*($C$14-$C$15)+$C$15) *'Drive Train'!$AA$49 + CW47*(1-'Drive Train'!$AA$49))</f>
        <v>18.581138556875096</v>
      </c>
      <c r="CX48" s="57">
        <f>IF(AND(LJ47=1,PP47=1),0,ABS(CB48/$C$12*($C$14-$C$15)+$C$15) *'Drive Train'!$AA$49 + CX47*(1-'Drive Train'!$AA$49))</f>
        <v>18.540128856081715</v>
      </c>
      <c r="CY48" s="57">
        <f>IF(AND(LK47=1,PQ47=1),0,ABS(CC48/$C$12*($C$14-$C$15)+$C$15) *'Drive Train'!$AA$49 + CY47*(1-'Drive Train'!$AA$49))</f>
        <v>18.516556073156096</v>
      </c>
      <c r="CZ48" s="57">
        <f>IF(AND(LL47=1,PR47=1),0,ABS(CD48/$C$12*($C$14-$C$15)+$C$15) *'Drive Train'!$AA$49 + CZ47*(1-'Drive Train'!$AA$49))</f>
        <v>18.503431752721127</v>
      </c>
      <c r="DA48" s="57">
        <f>IF(AND(LM47=1,PS47=1),0,ABS(CE48/$C$12*($C$14-$C$15)+$C$15) *'Drive Train'!$AA$49 + DA47*(1-'Drive Train'!$AA$49))</f>
        <v>18.500521799295775</v>
      </c>
      <c r="DB48" s="61">
        <f t="shared" si="116"/>
        <v>1.6000000000000008</v>
      </c>
      <c r="DC48" s="57">
        <f t="shared" si="283"/>
        <v>18.500590092902911</v>
      </c>
      <c r="DD48" s="57">
        <f t="shared" si="284"/>
        <v>64.207675751834557</v>
      </c>
      <c r="DE48" s="57">
        <f t="shared" si="285"/>
        <v>52.282130208522759</v>
      </c>
      <c r="DF48" s="57">
        <f t="shared" si="286"/>
        <v>39.127521744330799</v>
      </c>
      <c r="DG48" s="57">
        <f t="shared" si="287"/>
        <v>2.7495000000000003</v>
      </c>
      <c r="DH48" s="57">
        <f t="shared" si="288"/>
        <v>2.7495000000000003</v>
      </c>
      <c r="DI48" s="57">
        <f t="shared" si="289"/>
        <v>19.049046985759475</v>
      </c>
      <c r="DJ48" s="57">
        <f t="shared" si="290"/>
        <v>18.436100624849068</v>
      </c>
      <c r="DK48" s="57">
        <f t="shared" si="291"/>
        <v>18.318752767765595</v>
      </c>
      <c r="DL48" s="57">
        <f t="shared" si="292"/>
        <v>18.301556670863121</v>
      </c>
      <c r="DM48" s="57">
        <f t="shared" si="293"/>
        <v>18.299726762245861</v>
      </c>
      <c r="DN48" s="57">
        <f t="shared" si="294"/>
        <v>25</v>
      </c>
      <c r="DO48" s="57">
        <f t="shared" si="295"/>
        <v>21.019115005774829</v>
      </c>
      <c r="DP48" s="57">
        <f t="shared" si="296"/>
        <v>19.264940335758681</v>
      </c>
      <c r="DQ48" s="57">
        <f t="shared" si="297"/>
        <v>18.824719168954843</v>
      </c>
      <c r="DR48" s="57">
        <f t="shared" si="298"/>
        <v>18.659195967209261</v>
      </c>
      <c r="DS48" s="57">
        <f t="shared" si="299"/>
        <v>18.581138556875096</v>
      </c>
      <c r="DT48" s="57">
        <f t="shared" si="300"/>
        <v>18.540128856081715</v>
      </c>
      <c r="DU48" s="57">
        <f t="shared" si="301"/>
        <v>18.516556073156096</v>
      </c>
      <c r="DV48" s="57">
        <f t="shared" si="302"/>
        <v>18.503431752721127</v>
      </c>
      <c r="DW48" s="57">
        <f t="shared" si="303"/>
        <v>18.500521799295775</v>
      </c>
      <c r="DX48" s="61">
        <f t="shared" si="117"/>
        <v>1.6000000000000008</v>
      </c>
      <c r="DY48" s="2">
        <f>IF(OY48=0,($C$23/0.4536*IF(ISNA(MK47),'Drive Train'!$F$16,'Drive Train'!$F$17)*4.448*$C$24*S$6)*SIGN(BK48),BK48)</f>
        <v>4.5236871680000004</v>
      </c>
      <c r="DZ48" s="2">
        <f>IF(OZ48=0,($C$23/0.4536*IF(ISNA(ML47),'Drive Train'!$F$16,'Drive Train'!$F$17)*4.448*$C$24*$C$21*T$6)*SIGN(BL48),BL48)</f>
        <v>14.225645600594998</v>
      </c>
      <c r="EA48" s="2">
        <f>IF(PA48=0,($C$23/0.4536*IF(ISNA(MM47),'Drive Train'!$F$16,'Drive Train'!$F$17)*4.448*$C$24*$C$21*U$6)*SIGN(BM48),BM48)</f>
        <v>9.8485238773349995</v>
      </c>
      <c r="EB48" s="2">
        <f>IF(PB48=0,($C$23/0.4536*IF(ISNA(MN47),'Drive Train'!$F$16,'Drive Train'!$F$17)*4.448*$C$24*$C$21*V$6)*SIGN(BN48),BN48)</f>
        <v>7.5312241414914709</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0.30617231672393086</v>
      </c>
      <c r="EF48" s="2">
        <f>IF(PF48=0,($C$23/0.4536*IF(ISNA(MR47),'Drive Train'!$F$16,'Drive Train'!$F$17)*4.448*$C$24*$C$21*Z$6)*SIGN(BR48),BR48)</f>
        <v>3.8797215274349997</v>
      </c>
      <c r="EG48" s="2">
        <f>IF(PG48=0,($C$23/0.4536*IF(ISNA(MS47),'Drive Train'!$F$16,'Drive Train'!$F$17)*4.448*$C$24*$C$21*AA$6)*SIGN(BS48),BS48)</f>
        <v>3.4602921731177019</v>
      </c>
      <c r="EH48" s="2">
        <f>IF(PH48=0,($C$23/0.4536*IF(ISNA(MT47),'Drive Train'!$F$16,'Drive Train'!$F$17)*4.448*$C$24*$C$21*AB$6)*SIGN(BT48),BT48)</f>
        <v>3.1227026928135362</v>
      </c>
      <c r="EI48" s="2">
        <f>IF(PI48=0,($C$23/0.4536*IF(ISNA(MU47),'Drive Train'!$F$16,'Drive Train'!$F$17)*4.448*$C$24*$C$21*AC$6)*SIGN(BU48),BU48)</f>
        <v>2.8451291201189992</v>
      </c>
      <c r="EJ48" s="2">
        <f>IF(PJ48=0,($C$23/0.4536*IF(ISNA(MV47),'Drive Train'!$F$16,'Drive Train'!$F$17)*4.448*$C$24*$C$21*AD$6)*SIGN(BV48),BV48)</f>
        <v>3.9831807681666</v>
      </c>
      <c r="EK48" s="2">
        <f>IF(PK48=0,($C$23/0.4536*IF(ISNA(MW47),'Drive Train'!$F$16,'Drive Train'!$F$17)*4.448*$C$24*$C$21*AE$6)*SIGN(BW48),BW48)</f>
        <v>3.9831807681666</v>
      </c>
      <c r="EL48" s="2">
        <f>IF(PL48=0,($C$23/0.4536*IF(ISNA(MX47),'Drive Train'!$F$16,'Drive Train'!$F$17)*4.448*$C$24*$C$21*AF$6)*SIGN(BX48),BX48)</f>
        <v>3.9831807681666</v>
      </c>
      <c r="EM48" s="2">
        <f>IF(PM48=0,($C$23/0.4536*IF(ISNA(MY47),'Drive Train'!$F$16,'Drive Train'!$F$17)*4.448*$C$24*$C$21*AG$6)*SIGN(BY48),BY48)</f>
        <v>3.9831807681666</v>
      </c>
      <c r="EN48" s="2">
        <f>IF(PN48=0,($C$23/0.4536*IF(ISNA(MZ47),'Drive Train'!$F$16,'Drive Train'!$F$17)*4.448*$C$24*$C$21*AH$6)*SIGN(BZ48),BZ48)</f>
        <v>3.9831807681666</v>
      </c>
      <c r="EO48" s="2">
        <f>IF(PO48=0,($C$23/0.4536*IF(ISNA(NA47),'Drive Train'!$F$16,'Drive Train'!$F$17)*4.448*$C$24*$C$21*AI$6)*SIGN(CA48),CA48)</f>
        <v>3.9831807681666</v>
      </c>
      <c r="EP48" s="2">
        <f>IF(PP48=0,($C$23/0.4536*IF(ISNA(NB47),'Drive Train'!$F$16,'Drive Train'!$F$17)*4.448*$C$24*$C$21*AJ$6)*SIGN(CB48),CB48)</f>
        <v>3.9831807681666</v>
      </c>
      <c r="EQ48" s="2">
        <f>IF(PQ48=0,($C$23/0.4536*IF(ISNA(NC47),'Drive Train'!$F$16,'Drive Train'!$F$17)*4.448*$C$24*$C$21*AK$6)*SIGN(CC48),CC48)</f>
        <v>3.9831807681666</v>
      </c>
      <c r="ER48" s="2">
        <f>IF(PR48=0,($C$23/0.4536*IF(ISNA(ND47),'Drive Train'!$F$16,'Drive Train'!$F$17)*4.448*$C$24*$C$21*AL$6)*SIGN(CD48),CD48)</f>
        <v>3.9831807681666</v>
      </c>
      <c r="ES48" s="2">
        <f>IF(PS48=0,($C$23/0.4536*IF(ISNA(NE47),'Drive Train'!$F$16,'Drive Train'!$F$17)*4.448*$C$24*$C$21*AM$6)*SIGN(CE48),CE48)</f>
        <v>3.9831807681666</v>
      </c>
      <c r="ET48" s="61">
        <f t="shared" si="304"/>
        <v>1.6000000000000008</v>
      </c>
      <c r="EU48" s="259">
        <f>MAX(MIN(IF(AND(OY47=1,NG48&lt;0),-1,1)*(DC48-$C$15)/($C$14-$C$15)*$C$12*$C$21-$C$33*LO48/AO$6 -  OY47*$C$33/$C$21,DY47/$C$19),MAX(EU$8:EU47)*-1)</f>
        <v>3.8560240371165455E-3</v>
      </c>
      <c r="EV48" s="259">
        <f>MAX(MIN(IF(AND(OZ47=1,NH48&lt;0),-1,1)*(DD48-$C$15)/($C$14-$C$15)*$C$12*$C$21-$C$33*LP48/AP$6 -  OZ47*$C$33/$C$21,DZ47/$C$19),MAX(EV$8:EV47)*-1)</f>
        <v>0.94162463534190366</v>
      </c>
      <c r="EW48" s="259">
        <f>MAX(MIN(IF(AND(PA47=1,NI48&lt;0),-1,1)*(DE48-$C$15)/($C$14-$C$15)*$C$12*$C$21-$C$33*LQ48/AQ$6 -  PA47*$C$33/$C$21,EA47/$C$19),MAX(EW$8:EW47)*-1)</f>
        <v>0.68327908686784777</v>
      </c>
      <c r="EX48" s="259">
        <f>MAX(MIN(IF(AND(PB47=1,NJ48&lt;0),-1,1)*(DF48-$C$15)/($C$14-$C$15)*$C$12*$C$21-$C$33*LR48/AR$6 -  PB47*$C$33/$C$21,EB47/$C$19),MAX(EX$8:EX47)*-1)</f>
        <v>0.40939669066469825</v>
      </c>
      <c r="EY48" s="259">
        <f>MAX(MIN(IF(AND(PC47=1,NK48&lt;0),-1,1)*(DG48-$C$15)/($C$14-$C$15)*$C$12*$C$21-$C$33*LS48/AS$6 -  PC47*$C$33/$C$21,EC47/$C$19),MAX(EY$8:EY47)*-1)</f>
        <v>-0.56352869723124388</v>
      </c>
      <c r="EZ48" s="259">
        <f>MAX(MIN(IF(AND(PD47=1,NL48&lt;0),-1,1)*(DH48-$C$15)/($C$14-$C$15)*$C$12*$C$21-$C$33*LT48/AT$6 -  PD47*$C$33/$C$21,ED47/$C$19),MAX(EZ$8:EZ47)*-1)</f>
        <v>-0.58193943666636661</v>
      </c>
      <c r="FA48" s="259">
        <f>MAX(MIN(IF(AND(PE47=1,NM48&lt;0),-1,1)*(DI48-$C$15)/($C$14-$C$15)*$C$12*$C$21-$C$33*LU48/AU$6 -  PE47*$C$33/$C$21,EE47/$C$19),MAX(FA$8:FA47)*-1)</f>
        <v>1.4377979563729826E-2</v>
      </c>
      <c r="FB48" s="259">
        <f>MAX(MIN(IF(AND(PF47=1,NN48&lt;0),-1,1)*(DJ48-$C$15)/($C$14-$C$15)*$C$12*$C$21-$C$33*LV48/AV$6 -  PF47*$C$33/$C$21,EF47/$C$19),MAX(FB$8:FB47)*-1)</f>
        <v>2.619157978038078E-3</v>
      </c>
      <c r="FC48" s="259">
        <f>MAX(MIN(IF(AND(PG47=1,NO48&lt;0),-1,1)*(DK48-$C$15)/($C$14-$C$15)*$C$12*$C$21-$C$33*LW48/AW$6 -  PG47*$C$33/$C$21,EG47/$C$19),MAX(FC$8:FC47)*-1)</f>
        <v>3.6807790048226652E-4</v>
      </c>
      <c r="FD48" s="259">
        <f>MAX(MIN(IF(AND(PH47=1,NP48&lt;0),-1,1)*(DL48-$C$15)/($C$14-$C$15)*$C$12*$C$21-$C$33*LX48/AX$6 -  PH47*$C$33/$C$21,EH47/$C$19),MAX(FD$8:FD47)*-1)</f>
        <v>3.7939383364382628E-5</v>
      </c>
      <c r="FE48" s="259">
        <f>MAX(MIN(IF(AND(PI47=1,NQ48&lt;0),-1,1)*(DM48-$C$15)/($C$14-$C$15)*$C$12*$C$21-$C$33*LY48/AY$6 -  PI47*$C$33/$C$21,EI47/$C$19),MAX(FE$8:FE47)*-1)</f>
        <v>2.7670485659991861E-6</v>
      </c>
      <c r="FF48" s="259">
        <f>MAX(MIN(IF(AND(PJ47=1,NR48&lt;0),-1,1)*(DN48-$C$15)/($C$14-$C$15)*$C$12*$C$21-$C$33*LZ48/AZ$6 -  PJ47*$C$33/$C$21,EJ47/$C$19),MAX(FF$8:FF47)*-1)</f>
        <v>0.15115354265749475</v>
      </c>
      <c r="FG48" s="259">
        <f>MAX(MIN(IF(AND(PK47=1,NS48&lt;0),-1,1)*(DO48-$C$15)/($C$14-$C$15)*$C$12*$C$21-$C$33*MA48/BA$6 -  PK47*$C$33/$C$21,EK47/$C$19),MAX(FG$8:FG47)*-1)</f>
        <v>5.2330503739352774E-2</v>
      </c>
      <c r="FH48" s="259">
        <f>MAX(MIN(IF(AND(PL47=1,NT48&lt;0),-1,1)*(DP48-$C$15)/($C$14-$C$15)*$C$12*$C$21-$C$33*MB48/BB$6 -  PL47*$C$33/$C$21,EL47/$C$19),MAX(FH$8:FH47)*-1)</f>
        <v>1.8535993938863182E-2</v>
      </c>
      <c r="FI48" s="259">
        <f>MAX(MIN(IF(AND(PM47=1,NU48&lt;0),-1,1)*(DQ48-$C$15)/($C$14-$C$15)*$C$12*$C$21-$C$33*MC48/BC$6 -  PM47*$C$33/$C$21,EM47/$C$19),MAX(FI$8:FI47)*-1)</f>
        <v>1.0077879497159159E-2</v>
      </c>
      <c r="FJ48" s="259">
        <f>MAX(MIN(IF(AND(PN47=1,NV48&lt;0),-1,1)*(DR48-$C$15)/($C$14-$C$15)*$C$12*$C$21-$C$33*MD48/BD$6 -  PN47*$C$33/$C$21,EN47/$C$19),MAX(FJ$8:FJ47)*-1)</f>
        <v>6.899954776376116E-3</v>
      </c>
      <c r="FK48" s="259">
        <f>MAX(MIN(IF(AND(PO47=1,NW48&lt;0),-1,1)*(DS48-$C$15)/($C$14-$C$15)*$C$12*$C$21-$C$33*ME48/BE$6 -  PO47*$C$33/$C$21,EO47/$C$19),MAX(FK$8:FK47)*-1)</f>
        <v>5.4017484696510798E-3</v>
      </c>
      <c r="FL48" s="259">
        <f>MAX(MIN(IF(AND(PP47=1,NX48&lt;0),-1,1)*(DT48-$C$15)/($C$14-$C$15)*$C$12*$C$21-$C$33*MF48/BF$6 -  PP47*$C$33/$C$21,EP47/$C$19),MAX(FL$8:FL47)*-1)</f>
        <v>4.6147352958852417E-3</v>
      </c>
      <c r="FM48" s="259">
        <f>MAX(MIN(IF(AND(PQ47=1,NY48&lt;0),-1,1)*(DU48-$C$15)/($C$14-$C$15)*$C$12*$C$21-$C$33*MG48/BG$6 -  PQ47*$C$33/$C$21,EQ47/$C$19),MAX(FM$8:FM47)*-1)</f>
        <v>4.1623873549985757E-3</v>
      </c>
      <c r="FN48" s="259">
        <f>MAX(MIN(IF(AND(PR47=1,NZ48&lt;0),-1,1)*(DV48-$C$15)/($C$14-$C$15)*$C$12*$C$21-$C$33*MH48/BH$6 -  PR47*$C$33/$C$21,ER47/$C$19),MAX(FN$8:FN47)*-1)</f>
        <v>3.9105503877163161E-3</v>
      </c>
      <c r="FO48" s="259">
        <f>MAX(MIN(IF(AND(PS47=1,OA48&lt;0),-1,1)*(DW48-$C$15)/($C$14-$C$15)*$C$12*$C$21-$C$33*MI48/BI$6 -  PS47*$C$33/$C$21,ES47/$C$19),MAX(FO$8:FO47)*-1)</f>
        <v>3.8547136099650325E-3</v>
      </c>
      <c r="FP48" s="61">
        <f t="shared" si="118"/>
        <v>1.6000000000000008</v>
      </c>
      <c r="FQ48" s="260">
        <f>IF(AND(KS48=1,OY48=1),0,MIN((ABS(($C$14-$C$15)*EU48/$C$12/$C$21)+$C$15)/$C$21,DC48))</f>
        <v>3.3873728522811226</v>
      </c>
      <c r="FR48" s="260">
        <f>IF(AND(KT48=1,OZ48=1),0,MIN((ABS(($C$14-$C$15)*EV48/$C$12/$C$21)+$C$15)/$C$21,DD48))</f>
        <v>64.207675751834557</v>
      </c>
      <c r="FS48" s="260">
        <f>IF(AND(KU48=1,PA48=1),0,MIN((ABS(($C$14-$C$15)*EW48/$C$12/$C$21)+$C$15)/$C$21,DE48))</f>
        <v>50.039880616301325</v>
      </c>
      <c r="FT48" s="260">
        <f>IF(AND(KV48=1,PB48=1),0,MIN((ABS(($C$14-$C$15)*EX48/$C$12/$C$21)+$C$15)/$C$21,DF48))</f>
        <v>31.23377685812029</v>
      </c>
      <c r="FU48" s="260">
        <f>IF(AND(KW48=1,PC48=1),0,MIN((ABS(($C$14-$C$15)*EY48/$C$12/$C$21)+$C$15)/$C$21,DG48))</f>
        <v>2.7495000000000003</v>
      </c>
      <c r="FV48" s="260">
        <f>IF(AND(KX48=1,PD48=1),0,MIN((ABS(($C$14-$C$15)*EZ48/$C$12/$C$21)+$C$15)/$C$21,DH48))</f>
        <v>2.7495000000000003</v>
      </c>
      <c r="FW48" s="260">
        <f>IF(AND(KY48=1,PE48=1),0,MIN((ABS(($C$14-$C$15)*FA48/$C$12/$C$21)+$C$15)/$C$21,DI48))</f>
        <v>4.1098617384440814</v>
      </c>
      <c r="FX48" s="260">
        <f>IF(AND(KZ48=1,PF48=1),0,MIN((ABS(($C$14-$C$15)*FB48/$C$12/$C$21)+$C$15)/$C$21,DJ48))</f>
        <v>3.3024435842286084</v>
      </c>
      <c r="FY48" s="260">
        <f>IF(AND(LA48=1,PG48=1),0,MIN((ABS(($C$14-$C$15)*FC48/$C$12/$C$21)+$C$15)/$C$21,DK48))</f>
        <v>3.1478734253086902</v>
      </c>
      <c r="FZ48" s="260">
        <f>IF(AND(LB48=1,PH48=1),0,MIN((ABS(($C$14-$C$15)*FD48/$C$12/$C$21)+$C$15)/$C$21,DL48))</f>
        <v>3.1252045013706731</v>
      </c>
      <c r="GA48" s="260">
        <f>IF(AND(LC48=1,PI48=1),0,MIN((ABS(($C$14-$C$15)*FE48/$C$12/$C$21)+$C$15)/$C$21,DM48))</f>
        <v>3.1227893969798628</v>
      </c>
      <c r="GB48" s="260">
        <f>IF(AND(LD48=1,PJ48=1),0,MIN((ABS(($C$14-$C$15)*FF48/$C$12/$C$21)+$C$15)/$C$21,DN48))</f>
        <v>13.501540308457274</v>
      </c>
      <c r="GC48" s="260">
        <f>IF(AND(LE48=1,PK48=1),0,MIN((ABS(($C$14-$C$15)*FG48/$C$12/$C$21)+$C$15)/$C$21,DO48))</f>
        <v>6.7158675183928986</v>
      </c>
      <c r="GD48" s="260">
        <f>IF(AND(LF48=1,PL48=1),0,MIN((ABS(($C$14-$C$15)*FH48/$C$12/$C$21)+$C$15)/$C$21,DP48))</f>
        <v>4.3953713252258666</v>
      </c>
      <c r="GE48" s="260">
        <f>IF(AND(LG48=1,PM48=1),0,MIN((ABS(($C$14-$C$15)*FI48/$C$12/$C$21)+$C$15)/$C$21,DQ48))</f>
        <v>3.8145958537301694</v>
      </c>
      <c r="GF48" s="260">
        <f>IF(AND(LH48=1,PN48=1),0,MIN((ABS(($C$14-$C$15)*FJ48/$C$12/$C$21)+$C$15)/$C$21,DR48))</f>
        <v>3.5963840122125981</v>
      </c>
      <c r="GG48" s="260">
        <f>IF(AND(LI48=1,PO48=1),0,MIN((ABS(($C$14-$C$15)*FK48/$C$12/$C$21)+$C$15)/$C$21,DS48))</f>
        <v>3.4935098456139775</v>
      </c>
      <c r="GH48" s="260">
        <f>IF(AND(LJ48=1,PP48=1),0,MIN((ABS(($C$14-$C$15)*FL48/$C$12/$C$21)+$C$15)/$C$21,DT48))</f>
        <v>3.439469675051436</v>
      </c>
      <c r="GI48" s="260">
        <f>IF(AND(LK48=1,PQ48=1),0,MIN((ABS(($C$14-$C$15)*FM48/$C$12/$C$21)+$C$15)/$C$21,DU48))</f>
        <v>3.4084092548526717</v>
      </c>
      <c r="GJ48" s="260">
        <f>IF(AND(LL48=1,PR48=1),0,MIN((ABS(($C$14-$C$15)*FN48/$C$12/$C$21)+$C$15)/$C$21,DV48))</f>
        <v>3.3911168979779243</v>
      </c>
      <c r="GK48" s="260">
        <f>IF(AND(LM48=1,PS48=1),0,MIN((ABS(($C$14-$C$15)*FO48/$C$12/$C$21)+$C$15)/$C$21,DW48))</f>
        <v>3.3872828719489783</v>
      </c>
      <c r="GL48" s="61">
        <f t="shared" si="119"/>
        <v>1.6000000000000008</v>
      </c>
      <c r="GM48" s="57">
        <f>IF(AND(KS47=1,OY47=1),0,EU48*$C$19/S$6/$C$24/$C$23*3.39*$C$21)</f>
        <v>9.9801264309792651E-2</v>
      </c>
      <c r="GN48" s="57">
        <f>IF(AND(KT47=1,OZ47=1),0,EV48*$C$19/T$6/$C$24/$C$23*3.39*$C$21)</f>
        <v>6.8238921485406063</v>
      </c>
      <c r="GO48" s="57">
        <f>IF(AND(KU47=1,PA47=1),0,EW48*$C$19/U$6/$C$24/$C$23*3.39*$C$21)</f>
        <v>7.1524250127316211</v>
      </c>
      <c r="GP48" s="57">
        <f>IF(AND(KV47=1,PB47=1),0,EX48*$C$19/V$6/$C$24/$C$23*3.39*$C$21)</f>
        <v>5.6040897460714891</v>
      </c>
      <c r="GQ48" s="57">
        <f>IF(AND(KW47=1,PC47=1),0,EY48*$C$19/W$6/$C$24/$C$23*3.39*$C$21)</f>
        <v>-9.5289964306641188</v>
      </c>
      <c r="GR48" s="57">
        <f>IF(AND(KX47=1,PD47=1),0,EZ48*$C$19/X$6/$C$24/$C$23*3.39*$C$21)</f>
        <v>-11.714658438155016</v>
      </c>
      <c r="GS48" s="57">
        <f>IF(AND(KY47=1,PE47=1),0,FA48*$C$19/Y$6/$C$24/$C$23*3.39*$C$21)</f>
        <v>0.33574356101090658</v>
      </c>
      <c r="GT48" s="57">
        <f>IF(AND(KZ47=1,PF47=1),0,FB48*$C$19/Z$6/$C$24/$C$23*3.39*$C$21)</f>
        <v>6.9596510755389238E-2</v>
      </c>
      <c r="GU48" s="57">
        <f>IF(AND(LA47=1,PG47=1),0,FC48*$C$19/AA$6/$C$24/$C$23*3.39*$C$21)</f>
        <v>1.0966127717818611E-2</v>
      </c>
      <c r="GV48" s="57">
        <f>IF(AND(LB47=1,PH47=1),0,FD48*$C$19/AB$6/$C$24/$C$23*3.39*$C$21)</f>
        <v>1.2525237141908002E-3</v>
      </c>
      <c r="GW48" s="57">
        <f>IF(AND(LC47=1,PI47=1),0,FE48*$C$19/AC$6/$C$24/$C$23*3.39*$C$21)</f>
        <v>1.0026309994160425E-4</v>
      </c>
      <c r="GX48" s="57">
        <f>IF(AND(LD47=1,PJ47=1),0,FF48*$C$19/AD$6/$C$24/$C$23*3.39*$C$21)</f>
        <v>3.912142278397889</v>
      </c>
      <c r="GY48" s="57">
        <f>IF(AND(LE47=1,PK47=1),0,FG48*$C$19/AE$6/$C$24/$C$23*3.39*$C$21)</f>
        <v>1.3544133503537825</v>
      </c>
      <c r="GZ48" s="57">
        <f>IF(AND(LF47=1,PL47=1),0,FH48*$C$19/AF$6/$C$24/$C$23*3.39*$C$21)</f>
        <v>0.47974691353856991</v>
      </c>
      <c r="HA48" s="57">
        <f>IF(AND(LG47=1,PM47=1),0,FI48*$C$19/AG$6/$C$24/$C$23*3.39*$C$21)</f>
        <v>0.26083476287931201</v>
      </c>
      <c r="HB48" s="57">
        <f>IF(AND(LH47=1,PN47=1),0,FJ48*$C$19/AH$6/$C$24/$C$23*3.39*$C$21)</f>
        <v>0.17858400355763027</v>
      </c>
      <c r="HC48" s="57">
        <f>IF(AND(LI47=1,PO47=1),0,FK48*$C$19/AI$6/$C$24/$C$23*3.39*$C$21)</f>
        <v>0.13980756384438781</v>
      </c>
      <c r="HD48" s="57">
        <f>IF(AND(LJ47=1,PP47=1),0,FL48*$C$19/AJ$6/$C$24/$C$23*3.39*$C$21)</f>
        <v>0.11943816027888837</v>
      </c>
      <c r="HE48" s="57">
        <f>IF(AND(LK47=1,PQ47=1),0,FM48*$C$19/AK$6/$C$24/$C$23*3.39*$C$21)</f>
        <v>0.10773053190990677</v>
      </c>
      <c r="HF48" s="57">
        <f>IF(AND(LL47=1,PR47=1),0,FN48*$C$19/AL$6/$C$24/$C$23*3.39*$C$21)</f>
        <v>0.10121251036938034</v>
      </c>
      <c r="HG48" s="57">
        <f>IF(AND(LM47=1,PS47=1),0,FO48*$C$19/AM$6/$C$24/$C$23*3.39*$C$21)</f>
        <v>9.9767347953139254E-2</v>
      </c>
      <c r="HH48" s="61">
        <f t="shared" si="120"/>
        <v>1.6000000000000008</v>
      </c>
      <c r="HI48" s="57">
        <f t="shared" si="121"/>
        <v>9.9801264309792651E-2</v>
      </c>
      <c r="HJ48" s="57">
        <f t="shared" si="122"/>
        <v>6.8238921485406063</v>
      </c>
      <c r="HK48" s="57">
        <f t="shared" si="123"/>
        <v>7.1524250127316211</v>
      </c>
      <c r="HL48" s="57">
        <f t="shared" si="124"/>
        <v>5.6040897460714891</v>
      </c>
      <c r="HM48" s="57">
        <f t="shared" si="125"/>
        <v>9.5289964306641188</v>
      </c>
      <c r="HN48" s="57">
        <f t="shared" si="126"/>
        <v>11.714658438155016</v>
      </c>
      <c r="HO48" s="57">
        <f t="shared" si="127"/>
        <v>0.33574356101090658</v>
      </c>
      <c r="HP48" s="57">
        <f t="shared" si="128"/>
        <v>6.9596510755389238E-2</v>
      </c>
      <c r="HQ48" s="57">
        <f t="shared" si="129"/>
        <v>1.0966127717818611E-2</v>
      </c>
      <c r="HR48" s="57">
        <f t="shared" si="130"/>
        <v>1.2525237141908002E-3</v>
      </c>
      <c r="HS48" s="57">
        <f t="shared" si="131"/>
        <v>1.0026309994160425E-4</v>
      </c>
      <c r="HT48" s="57">
        <f t="shared" si="132"/>
        <v>3.912142278397889</v>
      </c>
      <c r="HU48" s="57">
        <f t="shared" si="133"/>
        <v>1.3544133503537825</v>
      </c>
      <c r="HV48" s="57">
        <f t="shared" si="134"/>
        <v>0.47974691353856991</v>
      </c>
      <c r="HW48" s="57">
        <f t="shared" si="135"/>
        <v>0.26083476287931201</v>
      </c>
      <c r="HX48" s="57">
        <f t="shared" si="136"/>
        <v>0.17858400355763027</v>
      </c>
      <c r="HY48" s="57">
        <f t="shared" si="137"/>
        <v>0.13980756384438781</v>
      </c>
      <c r="HZ48" s="57">
        <f t="shared" si="138"/>
        <v>0.11943816027888837</v>
      </c>
      <c r="IA48" s="57">
        <f t="shared" si="139"/>
        <v>0.10773053190990677</v>
      </c>
      <c r="IB48" s="57">
        <f t="shared" si="140"/>
        <v>0.10121251036938034</v>
      </c>
      <c r="IC48" s="57">
        <f t="shared" si="141"/>
        <v>9.9767347953139254E-2</v>
      </c>
      <c r="ID48" s="61">
        <f t="shared" si="142"/>
        <v>1.6000000000000008</v>
      </c>
      <c r="IE48" s="57">
        <f t="shared" si="143"/>
        <v>11.986142447600397</v>
      </c>
      <c r="IF48" s="57">
        <f t="shared" si="144"/>
        <v>7.833014339638277</v>
      </c>
      <c r="IG48" s="57">
        <f t="shared" si="145"/>
        <v>8.7659226922339144</v>
      </c>
      <c r="IH48" s="57">
        <f t="shared" si="146"/>
        <v>10.028947381368905</v>
      </c>
      <c r="II48" s="57">
        <f t="shared" si="147"/>
        <v>0</v>
      </c>
      <c r="IJ48" s="57">
        <f t="shared" si="148"/>
        <v>0</v>
      </c>
      <c r="IK48" s="57">
        <f t="shared" si="149"/>
        <v>11.93028777584651</v>
      </c>
      <c r="IL48" s="57">
        <f t="shared" si="150"/>
        <v>11.992889841198823</v>
      </c>
      <c r="IM48" s="57">
        <f t="shared" si="151"/>
        <v>12.005472174826703</v>
      </c>
      <c r="IN48" s="57">
        <f t="shared" si="152"/>
        <v>12.00742290099868</v>
      </c>
      <c r="IO48" s="57">
        <f t="shared" si="153"/>
        <v>12.007644408338855</v>
      </c>
      <c r="IP48" s="57">
        <f t="shared" si="154"/>
        <v>11.28560719613119</v>
      </c>
      <c r="IQ48" s="57">
        <f t="shared" si="155"/>
        <v>11.717894434256303</v>
      </c>
      <c r="IR48" s="57">
        <f t="shared" si="156"/>
        <v>11.904463663319364</v>
      </c>
      <c r="IS48" s="57">
        <f t="shared" si="157"/>
        <v>11.951476000876536</v>
      </c>
      <c r="IT48" s="57">
        <f t="shared" si="158"/>
        <v>11.969173568196959</v>
      </c>
      <c r="IU48" s="57">
        <f t="shared" si="159"/>
        <v>11.977523411104391</v>
      </c>
      <c r="IV48" s="57">
        <f t="shared" si="160"/>
        <v>11.981911281072685</v>
      </c>
      <c r="IW48" s="57">
        <f t="shared" si="161"/>
        <v>11.984433797619955</v>
      </c>
      <c r="IX48" s="57">
        <f t="shared" si="162"/>
        <v>11.985838330378064</v>
      </c>
      <c r="IY48" s="57">
        <f t="shared" si="163"/>
        <v>11.986149756491841</v>
      </c>
      <c r="IZ48" s="61">
        <f t="shared" si="164"/>
        <v>1.6000000000000008</v>
      </c>
      <c r="JA48" s="260" t="e">
        <f t="shared" si="240"/>
        <v>#N/A</v>
      </c>
      <c r="JB48" s="260" t="e">
        <f t="shared" si="241"/>
        <v>#N/A</v>
      </c>
      <c r="JC48" s="260" t="e">
        <f t="shared" si="242"/>
        <v>#N/A</v>
      </c>
      <c r="JD48" s="260" t="e">
        <f t="shared" si="243"/>
        <v>#N/A</v>
      </c>
      <c r="JE48" s="260" t="e">
        <f t="shared" si="244"/>
        <v>#N/A</v>
      </c>
      <c r="JF48" s="260" t="e">
        <f t="shared" si="245"/>
        <v>#N/A</v>
      </c>
      <c r="JG48" s="260" t="e">
        <f t="shared" si="246"/>
        <v>#N/A</v>
      </c>
      <c r="JH48" s="260" t="e">
        <f t="shared" si="247"/>
        <v>#N/A</v>
      </c>
      <c r="JI48" s="260" t="e">
        <f t="shared" si="248"/>
        <v>#N/A</v>
      </c>
      <c r="JJ48" s="260" t="e">
        <f t="shared" si="249"/>
        <v>#N/A</v>
      </c>
      <c r="JK48" s="260" t="e">
        <f t="shared" si="250"/>
        <v>#N/A</v>
      </c>
      <c r="JL48" s="260" t="e">
        <f t="shared" si="251"/>
        <v>#N/A</v>
      </c>
      <c r="JM48" s="260" t="e">
        <f t="shared" si="252"/>
        <v>#N/A</v>
      </c>
      <c r="JN48" s="260" t="e">
        <f t="shared" si="253"/>
        <v>#N/A</v>
      </c>
      <c r="JO48" s="260" t="e">
        <f t="shared" si="254"/>
        <v>#N/A</v>
      </c>
      <c r="JP48" s="260" t="e">
        <f t="shared" si="255"/>
        <v>#N/A</v>
      </c>
      <c r="JQ48" s="260" t="e">
        <f t="shared" si="256"/>
        <v>#N/A</v>
      </c>
      <c r="JR48" s="260" t="e">
        <f t="shared" si="257"/>
        <v>#N/A</v>
      </c>
      <c r="JS48" s="260" t="e">
        <f t="shared" si="258"/>
        <v>#N/A</v>
      </c>
      <c r="JT48" s="260" t="e">
        <f t="shared" si="259"/>
        <v>#N/A</v>
      </c>
      <c r="JU48" s="260" t="e">
        <f t="shared" si="260"/>
        <v>#N/A</v>
      </c>
      <c r="JV48" s="61">
        <f t="shared" si="166"/>
        <v>1.6000000000000008</v>
      </c>
      <c r="JW48" s="46">
        <f>IF(AND(KS48=0,HI48&lt;=$C$40),1,0)</f>
        <v>1</v>
      </c>
      <c r="JX48" s="46">
        <f>IF(AND(KT48=0,HJ48&lt;=$C$40),1,0)</f>
        <v>0</v>
      </c>
      <c r="JY48" s="46">
        <f>IF(AND(KU48=0,HK48&lt;=$C$40),1,0)</f>
        <v>0</v>
      </c>
      <c r="JZ48" s="46">
        <f>IF(AND(KV48=0,HL48&lt;=$C$40),1,0)</f>
        <v>0</v>
      </c>
      <c r="KA48" s="46">
        <f>IF(AND(KW48=0,HM48&lt;=$C$40),1,0)</f>
        <v>0</v>
      </c>
      <c r="KB48" s="46">
        <f>IF(AND(KX48=0,HN48&lt;=$C$40),1,0)</f>
        <v>0</v>
      </c>
      <c r="KC48" s="46">
        <f>IF(AND(KY48=0,HO48&lt;=$C$40),1,0)</f>
        <v>0</v>
      </c>
      <c r="KD48" s="46">
        <f>IF(AND(KZ48=0,HP48&lt;=$C$40),1,0)</f>
        <v>1</v>
      </c>
      <c r="KE48" s="46">
        <f>IF(AND(LA48=0,HQ48&lt;=$C$40),1,0)</f>
        <v>1</v>
      </c>
      <c r="KF48" s="46">
        <f>IF(AND(LB48=0,HR48&lt;=$C$40),1,0)</f>
        <v>1</v>
      </c>
      <c r="KG48" s="46">
        <f>IF(AND(LC48=0,HS48&lt;=$C$40),1,0)</f>
        <v>1</v>
      </c>
      <c r="KH48" s="46">
        <f>IF(AND(LD48=0,HT48&lt;=$C$40),1,0)</f>
        <v>0</v>
      </c>
      <c r="KI48" s="46">
        <f>IF(AND(LE48=0,HU48&lt;=$C$40),1,0)</f>
        <v>0</v>
      </c>
      <c r="KJ48" s="46">
        <f>IF(AND(LF48=0,HV48&lt;=$C$40),1,0)</f>
        <v>0</v>
      </c>
      <c r="KK48" s="46">
        <f>IF(AND(LG48=0,HW48&lt;=$C$40),1,0)</f>
        <v>0</v>
      </c>
      <c r="KL48" s="46">
        <f>IF(AND(LH48=0,HX48&lt;=$C$40),1,0)</f>
        <v>0</v>
      </c>
      <c r="KM48" s="46">
        <f>IF(AND(LI48=0,HY48&lt;=$C$40),1,0)</f>
        <v>1</v>
      </c>
      <c r="KN48" s="46">
        <f>IF(AND(LJ48=0,HZ48&lt;=$C$40),1,0)</f>
        <v>1</v>
      </c>
      <c r="KO48" s="46">
        <f>IF(AND(LK48=0,IA48&lt;=$C$40),1,0)</f>
        <v>1</v>
      </c>
      <c r="KP48" s="46">
        <f>IF(AND(LL48=0,IB48&lt;=$C$40),1,0)</f>
        <v>1</v>
      </c>
      <c r="KQ48" s="46">
        <f>IF(AND(LM48=0,IC48&lt;=$C$40),1,0)</f>
        <v>1</v>
      </c>
      <c r="KR48" s="61">
        <f t="shared" si="167"/>
        <v>1.6000000000000008</v>
      </c>
      <c r="KS48" s="1">
        <f>IF(OR(KS47=1,AND(OY48=1,LO48&lt;=$C$41)),1,0)</f>
        <v>0</v>
      </c>
      <c r="KT48" s="1">
        <f>IF(OR(KT47=1,AND(OZ48=1,LP48&lt;=$C$41)),1,0)</f>
        <v>0</v>
      </c>
      <c r="KU48" s="1">
        <f>IF(OR(KU47=1,AND(PA48=1,LQ48&lt;=$C$41)),1,0)</f>
        <v>0</v>
      </c>
      <c r="KV48" s="1">
        <f>IF(OR(KV47=1,AND(PB48=1,LR48&lt;=$C$41)),1,0)</f>
        <v>0</v>
      </c>
      <c r="KW48" s="1">
        <f>IF(OR(KW47=1,AND(PC48=1,LS48&lt;=$C$41)),1,0)</f>
        <v>0</v>
      </c>
      <c r="KX48" s="1">
        <f>IF(OR(KX47=1,AND(PD48=1,LT48&lt;=$C$41)),1,0)</f>
        <v>0</v>
      </c>
      <c r="KY48" s="1">
        <f>IF(OR(KY47=1,AND(PE48=1,LU48&lt;=$C$41)),1,0)</f>
        <v>0</v>
      </c>
      <c r="KZ48" s="1">
        <f>IF(OR(KZ47=1,AND(PF48=1,LV48&lt;=$C$41)),1,0)</f>
        <v>0</v>
      </c>
      <c r="LA48" s="1">
        <f>IF(OR(LA47=1,AND(PG48=1,LW48&lt;=$C$41)),1,0)</f>
        <v>0</v>
      </c>
      <c r="LB48" s="1">
        <f>IF(OR(LB47=1,AND(PH48=1,LX48&lt;=$C$41)),1,0)</f>
        <v>0</v>
      </c>
      <c r="LC48" s="1">
        <f>IF(OR(LC47=1,AND(PI48=1,LY48&lt;=$C$41)),1,0)</f>
        <v>0</v>
      </c>
      <c r="LD48" s="1">
        <f>IF(OR(LD47=1,AND(PJ48=1,LZ48&lt;=$C$41)),1,0)</f>
        <v>0</v>
      </c>
      <c r="LE48" s="1">
        <f>IF(OR(LE47=1,AND(PK48=1,MA48&lt;=$C$41)),1,0)</f>
        <v>0</v>
      </c>
      <c r="LF48" s="1">
        <f>IF(OR(LF47=1,AND(PL48=1,MB48&lt;=$C$41)),1,0)</f>
        <v>0</v>
      </c>
      <c r="LG48" s="1">
        <f>IF(OR(LG47=1,AND(PM48=1,MC48&lt;=$C$41)),1,0)</f>
        <v>0</v>
      </c>
      <c r="LH48" s="1">
        <f>IF(OR(LH47=1,AND(PN48=1,MD48&lt;=$C$41)),1,0)</f>
        <v>0</v>
      </c>
      <c r="LI48" s="1">
        <f>IF(OR(LI47=1,AND(PO48=1,ME48&lt;=$C$41)),1,0)</f>
        <v>0</v>
      </c>
      <c r="LJ48" s="1">
        <f>IF(OR(LJ47=1,AND(PP48=1,MF48&lt;=$C$41)),1,0)</f>
        <v>0</v>
      </c>
      <c r="LK48" s="1">
        <f>IF(OR(LK47=1,AND(PQ48=1,MG48&lt;=$C$41)),1,0)</f>
        <v>0</v>
      </c>
      <c r="LL48" s="1">
        <f>IF(OR(LL47=1,AND(PR48=1,MH48&lt;=$C$41)),1,0)</f>
        <v>0</v>
      </c>
      <c r="LM48" s="1">
        <f>IF(OR(LM47=1,AND(PS48=1,MI48&lt;=$C$41)),1,0)</f>
        <v>0</v>
      </c>
      <c r="LN48" s="61">
        <f t="shared" si="168"/>
        <v>1.6000000000000008</v>
      </c>
      <c r="LO48" s="57">
        <f t="shared" si="169"/>
        <v>11.779314990482094</v>
      </c>
      <c r="LP48" s="57">
        <f t="shared" si="170"/>
        <v>12.272705975735237</v>
      </c>
      <c r="LQ48" s="57">
        <f t="shared" si="171"/>
        <v>15.429848161310233</v>
      </c>
      <c r="LR48" s="57">
        <f t="shared" si="172"/>
        <v>16.685495712895946</v>
      </c>
      <c r="LS48" s="57">
        <f t="shared" si="173"/>
        <v>16.191959980086438</v>
      </c>
      <c r="LT48" s="57">
        <f t="shared" si="174"/>
        <v>14.687605650250031</v>
      </c>
      <c r="LU48" s="57">
        <f t="shared" si="175"/>
        <v>12.982099981771597</v>
      </c>
      <c r="LV48" s="57">
        <f t="shared" si="176"/>
        <v>11.480968361379441</v>
      </c>
      <c r="LW48" s="57">
        <f t="shared" si="177"/>
        <v>10.252149337887401</v>
      </c>
      <c r="LX48" s="57">
        <f t="shared" si="178"/>
        <v>9.2535846449394832</v>
      </c>
      <c r="LY48" s="57">
        <f t="shared" si="179"/>
        <v>8.4312046199084776</v>
      </c>
      <c r="LZ48" s="57">
        <f t="shared" si="180"/>
        <v>9.9527637590557596</v>
      </c>
      <c r="MA48" s="57">
        <f t="shared" si="181"/>
        <v>11.466371045565236</v>
      </c>
      <c r="MB48" s="57">
        <f t="shared" si="182"/>
        <v>11.6857899580107</v>
      </c>
      <c r="MC48" s="57">
        <f t="shared" si="183"/>
        <v>11.73980673349304</v>
      </c>
      <c r="MD48" s="57">
        <f t="shared" si="184"/>
        <v>11.760010244316923</v>
      </c>
      <c r="ME48" s="57">
        <f t="shared" si="185"/>
        <v>11.769517664572739</v>
      </c>
      <c r="MF48" s="57">
        <f t="shared" si="186"/>
        <v>11.774507497182897</v>
      </c>
      <c r="MG48" s="57">
        <f t="shared" si="187"/>
        <v>11.777374094328717</v>
      </c>
      <c r="MH48" s="57">
        <f t="shared" si="188"/>
        <v>11.778969584933396</v>
      </c>
      <c r="MI48" s="57">
        <f t="shared" si="189"/>
        <v>11.779323291403527</v>
      </c>
      <c r="MJ48" s="61">
        <f t="shared" si="190"/>
        <v>1.6000000000000008</v>
      </c>
      <c r="MK48" s="57" t="e">
        <f>IF(AND(ABS(CG48)&gt;0,EU48*$C$19&gt;=DY47,NG48&lt;&gt;0),3,NA())</f>
        <v>#N/A</v>
      </c>
      <c r="ML48" s="57" t="e">
        <f t="shared" si="261"/>
        <v>#N/A</v>
      </c>
      <c r="MM48" s="57" t="e">
        <f t="shared" si="262"/>
        <v>#N/A</v>
      </c>
      <c r="MN48" s="57" t="e">
        <f t="shared" si="263"/>
        <v>#N/A</v>
      </c>
      <c r="MO48" s="57" t="e">
        <f t="shared" si="264"/>
        <v>#N/A</v>
      </c>
      <c r="MP48" s="57" t="e">
        <f t="shared" si="265"/>
        <v>#N/A</v>
      </c>
      <c r="MQ48" s="57" t="e">
        <f t="shared" si="266"/>
        <v>#N/A</v>
      </c>
      <c r="MR48" s="57" t="e">
        <f t="shared" si="267"/>
        <v>#N/A</v>
      </c>
      <c r="MS48" s="57" t="e">
        <f t="shared" si="268"/>
        <v>#N/A</v>
      </c>
      <c r="MT48" s="57" t="e">
        <f t="shared" si="269"/>
        <v>#N/A</v>
      </c>
      <c r="MU48" s="57" t="e">
        <f t="shared" si="270"/>
        <v>#N/A</v>
      </c>
      <c r="MV48" s="57" t="e">
        <f t="shared" si="271"/>
        <v>#N/A</v>
      </c>
      <c r="MW48" s="57" t="e">
        <f t="shared" si="272"/>
        <v>#N/A</v>
      </c>
      <c r="MX48" s="57" t="e">
        <f t="shared" si="273"/>
        <v>#N/A</v>
      </c>
      <c r="MY48" s="57" t="e">
        <f t="shared" si="274"/>
        <v>#N/A</v>
      </c>
      <c r="MZ48" s="57" t="e">
        <f t="shared" si="275"/>
        <v>#N/A</v>
      </c>
      <c r="NA48" s="57" t="e">
        <f t="shared" si="276"/>
        <v>#N/A</v>
      </c>
      <c r="NB48" s="57" t="e">
        <f t="shared" si="277"/>
        <v>#N/A</v>
      </c>
      <c r="NC48" s="57" t="e">
        <f t="shared" si="278"/>
        <v>#N/A</v>
      </c>
      <c r="ND48" s="57" t="e">
        <f t="shared" si="279"/>
        <v>#N/A</v>
      </c>
      <c r="NE48" s="57" t="e">
        <f t="shared" si="280"/>
        <v>#N/A</v>
      </c>
      <c r="NF48" s="61">
        <f t="shared" si="211"/>
        <v>1.6000000000000008</v>
      </c>
      <c r="NG48" s="260">
        <f>IF(OY47=0,MIN('Drive Train'!$F$35-FQ47*$C$19*'Drive Train'!$F$39,NG47+$C$39)-$C$7,IF(LO47-1&lt;=0,0,IF($C$37=Motors!$C$29,MAX(MAX(NG$8:NG47)*-1,NG47-$C$39),MAX(0,MAX(NG$8:NG47)*-1,NG47-$C$39))))</f>
        <v>11.986142447600397</v>
      </c>
      <c r="NH48" s="260">
        <f>IF(OZ47=0,MIN('Drive Train'!$F$35-FR47*$C$19*'Drive Train'!$F$39,NH47+$C$39)-$C$7,IF(LP47-1&lt;=0,0,IF($C$37=Motors!$C$29,MAX(MAX(NH$8:NH47)*-1,NH47-$C$39),MAX(0,MAX(NH$8:NH47)*-1,NH47-$C$39))))</f>
        <v>7.833014339638277</v>
      </c>
      <c r="NI48" s="260">
        <f>IF(PA47=0,MIN('Drive Train'!$F$35-FS47*$C$19*'Drive Train'!$F$39,NI47+$C$39)-$C$7,IF(LQ47-1&lt;=0,0,IF($C$37=Motors!$C$29,MAX(MAX(NI$8:NI47)*-1,NI47-$C$39),MAX(0,MAX(NI$8:NI47)*-1,NI47-$C$39))))</f>
        <v>8.7659226922339144</v>
      </c>
      <c r="NJ48" s="260">
        <f>IF(PB47=0,MIN('Drive Train'!$F$35-FT47*$C$19*'Drive Train'!$F$39,NJ47+$C$39)-$C$7,IF(LR47-1&lt;=0,0,IF($C$37=Motors!$C$29,MAX(MAX(NJ$8:NJ47)*-1,NJ47-$C$39),MAX(0,MAX(NJ$8:NJ47)*-1,NJ47-$C$39))))</f>
        <v>10.028947381368905</v>
      </c>
      <c r="NK48" s="260">
        <f>IF(PC47=0,MIN('Drive Train'!$F$35-FU47*$C$19*'Drive Train'!$F$39,NK47+$C$39)-$C$7,IF(LS47-1&lt;=0,0,IF($C$37=Motors!$C$29,MAX(MAX(NK$8:NK47)*-1,NK47-$C$39),MAX(0,MAX(NK$8:NK47)*-1,NK47-$C$39))))</f>
        <v>0</v>
      </c>
      <c r="NL48" s="260">
        <f>IF(PD47=0,MIN('Drive Train'!$F$35-FV47*$C$19*'Drive Train'!$F$39,NL47+$C$39)-$C$7,IF(LT47-1&lt;=0,0,IF($C$37=Motors!$C$29,MAX(MAX(NL$8:NL47)*-1,NL47-$C$39),MAX(0,MAX(NL$8:NL47)*-1,NL47-$C$39))))</f>
        <v>0</v>
      </c>
      <c r="NM48" s="260">
        <f>IF(PE47=0,MIN('Drive Train'!$F$35-FW47*$C$19*'Drive Train'!$F$39,NM47+$C$39)-$C$7,IF(LU47-1&lt;=0,0,IF($C$37=Motors!$C$29,MAX(MAX(NM$8:NM47)*-1,NM47-$C$39),MAX(0,MAX(NM$8:NM47)*-1,NM47-$C$39))))</f>
        <v>11.93028777584651</v>
      </c>
      <c r="NN48" s="260">
        <f>IF(PF47=0,MIN('Drive Train'!$F$35-FX47*$C$19*'Drive Train'!$F$39,NN47+$C$39)-$C$7,IF(LV47-1&lt;=0,0,IF($C$37=Motors!$C$29,MAX(MAX(NN$8:NN47)*-1,NN47-$C$39),MAX(0,MAX(NN$8:NN47)*-1,NN47-$C$39))))</f>
        <v>11.992889841198823</v>
      </c>
      <c r="NO48" s="260">
        <f>IF(PG47=0,MIN('Drive Train'!$F$35-FY47*$C$19*'Drive Train'!$F$39,NO47+$C$39)-$C$7,IF(LW47-1&lt;=0,0,IF($C$37=Motors!$C$29,MAX(MAX(NO$8:NO47)*-1,NO47-$C$39),MAX(0,MAX(NO$8:NO47)*-1,NO47-$C$39))))</f>
        <v>12.005472174826703</v>
      </c>
      <c r="NP48" s="260">
        <f>IF(PH47=0,MIN('Drive Train'!$F$35-FZ47*$C$19*'Drive Train'!$F$39,NP47+$C$39)-$C$7,IF(LX47-1&lt;=0,0,IF($C$37=Motors!$C$29,MAX(MAX(NP$8:NP47)*-1,NP47-$C$39),MAX(0,MAX(NP$8:NP47)*-1,NP47-$C$39))))</f>
        <v>12.00742290099868</v>
      </c>
      <c r="NQ48" s="260">
        <f>IF(PI47=0,MIN('Drive Train'!$F$35-GA47*$C$19*'Drive Train'!$F$39,NQ47+$C$39)-$C$7,IF(LY47-1&lt;=0,0,IF($C$37=Motors!$C$29,MAX(MAX(NQ$8:NQ47)*-1,NQ47-$C$39),MAX(0,MAX(NQ$8:NQ47)*-1,NQ47-$C$39))))</f>
        <v>12.007644408338855</v>
      </c>
      <c r="NR48" s="260">
        <f>IF(PJ47=0,MIN('Drive Train'!$F$35-GB47*$C$19*'Drive Train'!$F$39,NR47+$C$39)-$C$7,IF(LZ47-1&lt;=0,0,IF($C$37=Motors!$C$29,MAX(MAX(NR$8:NR47)*-1,NR47-$C$39),MAX(0,MAX(NR$8:NR47)*-1,NR47-$C$39))))</f>
        <v>11.28560719613119</v>
      </c>
      <c r="NS48" s="260">
        <f>IF(PK47=0,MIN('Drive Train'!$F$35-GC47*$C$19*'Drive Train'!$F$39,NS47+$C$39)-$C$7,IF(MA47-1&lt;=0,0,IF($C$37=Motors!$C$29,MAX(MAX(NS$8:NS47)*-1,NS47-$C$39),MAX(0,MAX(NS$8:NS47)*-1,NS47-$C$39))))</f>
        <v>11.717894434256303</v>
      </c>
      <c r="NT48" s="260">
        <f>IF(PL47=0,MIN('Drive Train'!$F$35-GD47*$C$19*'Drive Train'!$F$39,NT47+$C$39)-$C$7,IF(MB47-1&lt;=0,0,IF($C$37=Motors!$C$29,MAX(MAX(NT$8:NT47)*-1,NT47-$C$39),MAX(0,MAX(NT$8:NT47)*-1,NT47-$C$39))))</f>
        <v>11.904463663319364</v>
      </c>
      <c r="NU48" s="260">
        <f>IF(PM47=0,MIN('Drive Train'!$F$35-GE47*$C$19*'Drive Train'!$F$39,NU47+$C$39)-$C$7,IF(MC47-1&lt;=0,0,IF($C$37=Motors!$C$29,MAX(MAX(NU$8:NU47)*-1,NU47-$C$39),MAX(0,MAX(NU$8:NU47)*-1,NU47-$C$39))))</f>
        <v>11.951476000876536</v>
      </c>
      <c r="NV48" s="260">
        <f>IF(PN47=0,MIN('Drive Train'!$F$35-GF47*$C$19*'Drive Train'!$F$39,NV47+$C$39)-$C$7,IF(MD47-1&lt;=0,0,IF($C$37=Motors!$C$29,MAX(MAX(NV$8:NV47)*-1,NV47-$C$39),MAX(0,MAX(NV$8:NV47)*-1,NV47-$C$39))))</f>
        <v>11.969173568196959</v>
      </c>
      <c r="NW48" s="260">
        <f>IF(PO47=0,MIN('Drive Train'!$F$35-GG47*$C$19*'Drive Train'!$F$39,NW47+$C$39)-$C$7,IF(ME47-1&lt;=0,0,IF($C$37=Motors!$C$29,MAX(MAX(NW$8:NW47)*-1,NW47-$C$39),MAX(0,MAX(NW$8:NW47)*-1,NW47-$C$39))))</f>
        <v>11.977523411104391</v>
      </c>
      <c r="NX48" s="260">
        <f>IF(PP47=0,MIN('Drive Train'!$F$35-GH47*$C$19*'Drive Train'!$F$39,NX47+$C$39)-$C$7,IF(MF47-1&lt;=0,0,IF($C$37=Motors!$C$29,MAX(MAX(NX$8:NX47)*-1,NX47-$C$39),MAX(0,MAX(NX$8:NX47)*-1,NX47-$C$39))))</f>
        <v>11.981911281072685</v>
      </c>
      <c r="NY48" s="260">
        <f>IF(PQ47=0,MIN('Drive Train'!$F$35-GI47*$C$19*'Drive Train'!$F$39,NY47+$C$39)-$C$7,IF(MG47-1&lt;=0,0,IF($C$37=Motors!$C$29,MAX(MAX(NY$8:NY47)*-1,NY47-$C$39),MAX(0,MAX(NY$8:NY47)*-1,NY47-$C$39))))</f>
        <v>11.984433797619955</v>
      </c>
      <c r="NZ48" s="260">
        <f>IF(PR47=0,MIN('Drive Train'!$F$35-GJ47*$C$19*'Drive Train'!$F$39,NZ47+$C$39)-$C$7,IF(MH47-1&lt;=0,0,IF($C$37=Motors!$C$29,MAX(MAX(NZ$8:NZ47)*-1,NZ47-$C$39),MAX(0,MAX(NZ$8:NZ47)*-1,NZ47-$C$39))))</f>
        <v>11.985838330378064</v>
      </c>
      <c r="OA48" s="260">
        <f>IF(PS47=0,MIN('Drive Train'!$F$35-GK47*$C$19*'Drive Train'!$F$39,OA47+$C$39)-$C$7,IF(MI47-1&lt;=0,0,IF($C$37=Motors!$C$29,MAX(MAX(OA$8:OA47)*-1,OA47-$C$39),MAX(0,MAX(OA$8:OA47)*-1,OA47-$C$39))))</f>
        <v>11.986149756491841</v>
      </c>
      <c r="OB48" s="61">
        <f t="shared" si="212"/>
        <v>1.6000000000000008</v>
      </c>
      <c r="OC48" s="260">
        <f>'Drive Train'!$F$35-(FQ48*$C$13)*$C$19*'Drive Train'!$F$39</f>
        <v>12.227243984533663</v>
      </c>
      <c r="OD48" s="260">
        <f>'Drive Train'!$F$35-(FR48*$C$13)*$C$19*'Drive Train'!$F$39</f>
        <v>9.1254085366564368</v>
      </c>
      <c r="OE48" s="260">
        <f>'Drive Train'!$F$35-(FS48*$C$13)*$C$19*'Drive Train'!$F$39</f>
        <v>9.8479660885686329</v>
      </c>
      <c r="OF48" s="260">
        <f>'Drive Train'!$F$35-(FT48*$C$13)*$C$19*'Drive Train'!$F$39</f>
        <v>10.807077380235866</v>
      </c>
      <c r="OG48" s="260">
        <f>'Drive Train'!$F$35-(FU48*$C$13)*$C$19*'Drive Train'!$F$39</f>
        <v>12.2597755</v>
      </c>
      <c r="OH48" s="260">
        <f>'Drive Train'!$F$35-(FV48*$C$13)*$C$19*'Drive Train'!$F$39</f>
        <v>12.2597755</v>
      </c>
      <c r="OI48" s="260">
        <f>'Drive Train'!$F$35-(FW48*$C$13)*$C$19*'Drive Train'!$F$39</f>
        <v>12.190397051339351</v>
      </c>
      <c r="OJ48" s="260">
        <f>'Drive Train'!$F$35-(FX48*$C$13)*$C$19*'Drive Train'!$F$39</f>
        <v>12.231575377204342</v>
      </c>
      <c r="OK48" s="260">
        <f>'Drive Train'!$F$35-(FY48*$C$13)*$C$19*'Drive Train'!$F$39</f>
        <v>12.239458455309258</v>
      </c>
      <c r="OL48" s="260">
        <f>'Drive Train'!$F$35-(FZ48*$C$13)*$C$19*'Drive Train'!$F$39</f>
        <v>12.240614570430097</v>
      </c>
      <c r="OM48" s="260">
        <f>'Drive Train'!$F$35-(GA48*$C$13)*$C$19*'Drive Train'!$F$39</f>
        <v>12.240737740754028</v>
      </c>
      <c r="ON48" s="260">
        <f>'Drive Train'!$F$35-(GB48*$C$13)*$C$19*'Drive Train'!$F$39</f>
        <v>11.71142144426868</v>
      </c>
      <c r="OO48" s="260">
        <f>'Drive Train'!$F$35-(GC48*$C$13)*$C$19*'Drive Train'!$F$39</f>
        <v>12.057490756561963</v>
      </c>
      <c r="OP48" s="260">
        <f>'Drive Train'!$F$35-(GD48*$C$13)*$C$19*'Drive Train'!$F$39</f>
        <v>12.175836062413481</v>
      </c>
      <c r="OQ48" s="260">
        <f>'Drive Train'!$F$35-(GE48*$C$13)*$C$19*'Drive Train'!$F$39</f>
        <v>12.205455611459762</v>
      </c>
      <c r="OR48" s="260">
        <f>'Drive Train'!$F$35-(GF48*$C$13)*$C$19*'Drive Train'!$F$39</f>
        <v>12.216584415377158</v>
      </c>
      <c r="OS48" s="260">
        <f>'Drive Train'!$F$35-(GG48*$C$13)*$C$19*'Drive Train'!$F$39</f>
        <v>12.221830997873688</v>
      </c>
      <c r="OT48" s="260">
        <f>'Drive Train'!$F$35-(GH48*$C$13)*$C$19*'Drive Train'!$F$39</f>
        <v>12.224587046572378</v>
      </c>
      <c r="OU48" s="260">
        <f>'Drive Train'!$F$35-(GI48*$C$13)*$C$19*'Drive Train'!$F$39</f>
        <v>12.226171128002514</v>
      </c>
      <c r="OV48" s="260">
        <f>'Drive Train'!$F$35-(GJ48*$C$13)*$C$19*'Drive Train'!$F$39</f>
        <v>12.227053038203126</v>
      </c>
      <c r="OW48" s="260">
        <f>'Drive Train'!$F$35-(GK48*$C$13)*$C$19*'Drive Train'!$F$39</f>
        <v>12.227248573530602</v>
      </c>
      <c r="OX48" s="61">
        <f t="shared" si="213"/>
        <v>1.6000000000000008</v>
      </c>
      <c r="OY48" s="1">
        <f>IF(PU48&gt;='Drive Train'!$F$29,1,0)</f>
        <v>0</v>
      </c>
      <c r="OZ48" s="1">
        <f>IF(PV48&gt;='Drive Train'!$F$29,1,0)</f>
        <v>0</v>
      </c>
      <c r="PA48" s="1">
        <f>IF(PW48&gt;='Drive Train'!$F$29,1,0)</f>
        <v>0</v>
      </c>
      <c r="PB48" s="1">
        <f>IF(PX48&gt;='Drive Train'!$F$29,1,0)</f>
        <v>0</v>
      </c>
      <c r="PC48" s="1">
        <f>IF(PY48&gt;='Drive Train'!$F$29,1,0)</f>
        <v>1</v>
      </c>
      <c r="PD48" s="1">
        <f>IF(PZ48&gt;='Drive Train'!$F$29,1,0)</f>
        <v>1</v>
      </c>
      <c r="PE48" s="1">
        <f>IF(QA48&gt;='Drive Train'!$F$29,1,0)</f>
        <v>1</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7">
        <f t="shared" si="214"/>
        <v>1.6000000000000008</v>
      </c>
      <c r="PU48" s="57">
        <f t="shared" si="215"/>
        <v>15.209084610865739</v>
      </c>
      <c r="PV48" s="57">
        <f t="shared" si="216"/>
        <v>10.512587637392917</v>
      </c>
      <c r="PW48" s="57">
        <f t="shared" si="217"/>
        <v>13.856019890153583</v>
      </c>
      <c r="PX48" s="57">
        <f t="shared" si="218"/>
        <v>15.995544675414481</v>
      </c>
      <c r="PY48" s="57">
        <f t="shared" si="219"/>
        <v>16.898222509313591</v>
      </c>
      <c r="PZ48" s="57">
        <f t="shared" si="220"/>
        <v>16.786243263032031</v>
      </c>
      <c r="QA48" s="57">
        <f t="shared" si="221"/>
        <v>16.000425138616727</v>
      </c>
      <c r="QB48" s="57">
        <f t="shared" si="222"/>
        <v>14.975481577972616</v>
      </c>
      <c r="QC48" s="57">
        <f t="shared" si="223"/>
        <v>13.87783317347562</v>
      </c>
      <c r="QD48" s="57">
        <f t="shared" si="224"/>
        <v>12.858838461409709</v>
      </c>
      <c r="QE48" s="57">
        <f t="shared" si="225"/>
        <v>11.942100260389882</v>
      </c>
      <c r="QF48" s="57">
        <f t="shared" si="226"/>
        <v>9.3000442041989544</v>
      </c>
      <c r="QG48" s="57">
        <f t="shared" si="227"/>
        <v>11.266625972923862</v>
      </c>
      <c r="QH48" s="57">
        <f t="shared" si="228"/>
        <v>12.609656705794125</v>
      </c>
      <c r="QI48" s="57">
        <f t="shared" si="229"/>
        <v>13.494658598864394</v>
      </c>
      <c r="QJ48" s="57">
        <f t="shared" si="230"/>
        <v>14.101026862373683</v>
      </c>
      <c r="QK48" s="57">
        <f t="shared" si="231"/>
        <v>14.527288960702665</v>
      </c>
      <c r="QL48" s="57">
        <f t="shared" si="232"/>
        <v>14.825292284530475</v>
      </c>
      <c r="QM48" s="57">
        <f t="shared" si="233"/>
        <v>15.034410967099216</v>
      </c>
      <c r="QN48" s="57">
        <f t="shared" si="234"/>
        <v>15.170039824171642</v>
      </c>
      <c r="QO48" s="57">
        <f t="shared" si="235"/>
        <v>15.206795265935545</v>
      </c>
      <c r="QP48" s="61">
        <f t="shared" si="236"/>
        <v>1.6000000000000008</v>
      </c>
      <c r="QQ48" s="57">
        <f>MIN(FQ48,$C$16)*$C$17*1000/60/60/$C$21</f>
        <v>4.2744775530929431E-2</v>
      </c>
      <c r="QR48" s="57">
        <f>MIN(FR48,$C$16)*$C$17*1000/60/60/$C$21</f>
        <v>0.81022751467310161</v>
      </c>
      <c r="QS48" s="57">
        <f>MIN(FS48,$C$16)*$C$17*1000/60/60/$C$21</f>
        <v>0.63144612589603211</v>
      </c>
      <c r="QT48" s="57">
        <f>MIN(FT48,$C$16)*$C$17*1000/60/60/$C$21</f>
        <v>0.39413458128307927</v>
      </c>
      <c r="QU48" s="57">
        <f>MIN(FU48,$C$16)*$C$17*1000/60/60/$C$21</f>
        <v>3.4695548865589357E-2</v>
      </c>
      <c r="QV48" s="57">
        <f>MIN(FV48,$C$16)*$C$17*1000/60/60/$C$21</f>
        <v>3.4695548865589357E-2</v>
      </c>
      <c r="QW48" s="57">
        <f>MIN(FW48,$C$16)*$C$17*1000/60/60/$C$21</f>
        <v>5.1861759875251004E-2</v>
      </c>
      <c r="QX48" s="57">
        <f>MIN(FX48,$C$16)*$C$17*1000/60/60/$C$21</f>
        <v>4.1673065194564742E-2</v>
      </c>
      <c r="QY48" s="57">
        <f>MIN(FY48,$C$16)*$C$17*1000/60/60/$C$21</f>
        <v>3.9722566375882083E-2</v>
      </c>
      <c r="QZ48" s="57">
        <f>MIN(FZ48,$C$16)*$C$17*1000/60/60/$C$21</f>
        <v>3.9436510453633757E-2</v>
      </c>
      <c r="RA48" s="57">
        <f>MIN(GA48,$C$16)*$C$17*1000/60/60/$C$21</f>
        <v>3.9406034595329743E-2</v>
      </c>
      <c r="RB48" s="57">
        <f>MIN(GB48,$C$16)*$C$17*1000/60/60/$C$21</f>
        <v>0.17037401401447674</v>
      </c>
      <c r="RC48" s="57">
        <f>MIN(GC48,$C$16)*$C$17*1000/60/60/$C$21</f>
        <v>8.4746575617103137E-2</v>
      </c>
      <c r="RD48" s="57">
        <f>MIN(GD48,$C$16)*$C$17*1000/60/60/$C$21</f>
        <v>5.5464564683318521E-2</v>
      </c>
      <c r="RE48" s="57">
        <f>MIN(GE48,$C$16)*$C$17*1000/60/60/$C$21</f>
        <v>4.813584173324955E-2</v>
      </c>
      <c r="RF48" s="57">
        <f>MIN(GF48,$C$16)*$C$17*1000/60/60/$C$21</f>
        <v>4.5382257586887249E-2</v>
      </c>
      <c r="RG48" s="57">
        <f>MIN(GG48,$C$16)*$C$17*1000/60/60/$C$21</f>
        <v>4.4084103131812068E-2</v>
      </c>
      <c r="RH48" s="57">
        <f>MIN(GH48,$C$16)*$C$17*1000/60/60/$C$21</f>
        <v>4.3402177916879385E-2</v>
      </c>
      <c r="RI48" s="57">
        <f>MIN(GI48,$C$16)*$C$17*1000/60/60/$C$21</f>
        <v>4.3010230898588062E-2</v>
      </c>
      <c r="RJ48" s="57">
        <f>MIN(GJ48,$C$16)*$C$17*1000/60/60/$C$21</f>
        <v>4.2792021110281443E-2</v>
      </c>
      <c r="RK48" s="57">
        <f>MIN(GK48,$C$16)*$C$17*1000/60/60/$C$21</f>
        <v>4.2743640081934764E-2</v>
      </c>
      <c r="RL48" s="61">
        <f t="shared" si="237"/>
        <v>1.6000000000000008</v>
      </c>
      <c r="RM48" s="2">
        <f>IF(AND(LO48&gt;=LO$6*'Drive Train'!$AA$52,LO48&lt;=LO$6*'Drive Train'!$AA$53,KS48=0,JW48=0,EU48&gt;0),$C$17,0)</f>
        <v>0</v>
      </c>
      <c r="RN48" s="2">
        <f>IF(AND(LP48&gt;=LP$6*'Drive Train'!$AA$52,LP48&lt;=LP$6*'Drive Train'!$AA$53,KT48=0,JX48=0,EV48&gt;0),$C$17,0)</f>
        <v>0.04</v>
      </c>
      <c r="RO48" s="2">
        <f>IF(AND(LQ48&gt;=LQ$6*'Drive Train'!$AA$52,LQ48&lt;=LQ$6*'Drive Train'!$AA$53,KU48=0,JY48=0,EW48&gt;0),$C$17,0)</f>
        <v>0.04</v>
      </c>
      <c r="RP48" s="2">
        <f>IF(AND(LR48&gt;=LR$6*'Drive Train'!$AA$52,LR48&lt;=LR$6*'Drive Train'!$AA$53,KV48=0,JZ48=0,EX48&gt;0),$C$17,0)</f>
        <v>0.04</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61">
        <f t="shared" si="238"/>
        <v>1.6000000000000008</v>
      </c>
      <c r="SI48" s="2">
        <f>IF(AND(EU48&lt;0,KS48=0,LO48&gt;=LO$6*'Drive Train'!$AA$52,LO48&lt;=LO$6*'Drive Train'!$AA$53,OY48=1,JW48=0),$C$17,0)</f>
        <v>0</v>
      </c>
      <c r="SJ48" s="2">
        <f>IF(AND(EV48&lt;0,KT48=0,LP48&gt;=LP$6*'Drive Train'!$AA$52,LP48&lt;=LP$6*'Drive Train'!$AA$53,OZ48=1,JX48=0),$C$17,0)</f>
        <v>0</v>
      </c>
      <c r="SK48" s="2">
        <f>IF(AND(EW48&lt;0,KU48=0,LQ48&gt;=LQ$6*'Drive Train'!$AA$52,LQ48&lt;=LQ$6*'Drive Train'!$AA$53,PA48=1,JY48=0),$C$17,0)</f>
        <v>0</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v>
      </c>
      <c r="SX48" s="2">
        <f>IF(AND(FJ48&lt;0,LH48=0,MD48&gt;=MD$6*'Drive Train'!$AA$52,MD48&lt;=MD$6*'Drive Train'!$AA$53,PN48=1,KL48=0),$C$17,0)</f>
        <v>0</v>
      </c>
      <c r="SY48" s="2">
        <f>IF(AND(FK48&lt;0,LI48=0,ME48&gt;=ME$6*'Drive Train'!$AA$52,ME48&lt;=ME$6*'Drive Train'!$AA$53,PO48=1,KM48=0),$C$17,0)</f>
        <v>0</v>
      </c>
      <c r="SZ48" s="2">
        <f>IF(AND(FL48&lt;0,LJ48=0,MF48&gt;=MF$6*'Drive Train'!$AA$52,MF48&lt;=MF$6*'Drive Train'!$AA$53,PP48=1,KN48=0),$C$17,0)</f>
        <v>0</v>
      </c>
      <c r="TA48" s="2">
        <f>IF(AND(FM48&lt;0,LK48=0,MG48&gt;=MG$6*'Drive Train'!$AA$52,MG48&lt;=MG$6*'Drive Train'!$AA$53,PQ48=1,KO48=0),$C$17,0)</f>
        <v>0</v>
      </c>
      <c r="TB48" s="2">
        <f>IF(AND(FN48&lt;0,LL48=0,MH48&gt;=MH$6*'Drive Train'!$AA$52,MH48&lt;=MH$6*'Drive Train'!$AA$53,PR48=1,KP48=0),$C$17,0)</f>
        <v>0</v>
      </c>
      <c r="TC48" s="2">
        <f>IF(AND(FO48&lt;0,LM48=0,MI48&gt;=MI$6*'Drive Train'!$AA$52,MI48&lt;=MI$6*'Drive Train'!$AA$53,PS48=1,KQ48=0),$C$17,0)</f>
        <v>0</v>
      </c>
      <c r="TD48" s="148">
        <f t="shared" si="239"/>
        <v>1.6000000000000008</v>
      </c>
    </row>
    <row r="49" spans="3:524" x14ac:dyDescent="0.2">
      <c r="C49" s="58" t="s">
        <v>14</v>
      </c>
      <c r="E49" s="18">
        <f>OY6</f>
        <v>1.6800000000000008</v>
      </c>
      <c r="F49" s="18">
        <f>OZ6*VLOOKUP('Drive Train'!$AK$29,$E$98:$F$99,2,FALSE)</f>
        <v>2.0000000000000009</v>
      </c>
      <c r="G49" s="18">
        <f>PA6*VLOOKUP('Drive Train'!$AK$29,$E$98:$F$99,2,FALSE)</f>
        <v>1.7600000000000009</v>
      </c>
      <c r="H49" s="18">
        <f>PB6*VLOOKUP('Drive Train'!$AK$29,$E$98:$F$99,2,FALSE)</f>
        <v>1.6400000000000008</v>
      </c>
      <c r="I49" s="18">
        <f>PC6*VLOOKUP('Drive Train'!$AK$29,$E$98:$F$99,2,FALSE)</f>
        <v>1.5600000000000007</v>
      </c>
      <c r="J49" s="18">
        <f>PD6*VLOOKUP('Drive Train'!$AK$29,$E$98:$F$99,2,FALSE)</f>
        <v>1.5600000000000007</v>
      </c>
      <c r="K49" s="18">
        <f>PE6*VLOOKUP('Drive Train'!$AK$29,$E$98:$F$99,2,FALSE)</f>
        <v>1.6000000000000008</v>
      </c>
      <c r="L49" s="18">
        <f>PF6*VLOOKUP('Drive Train'!$AK$29,$E$98:$F$99,2,FALSE)</f>
        <v>1.7200000000000009</v>
      </c>
      <c r="M49" s="18">
        <f>PG6*VLOOKUP('Drive Train'!$AK$29,$E$98:$F$99,2,FALSE)</f>
        <v>1.840000000000001</v>
      </c>
      <c r="N49" s="18">
        <f>PH6*VLOOKUP('Drive Train'!$AK$29,$E$98:$F$99,2,FALSE)</f>
        <v>1.9600000000000011</v>
      </c>
      <c r="O49" s="18">
        <f>PI6*VLOOKUP('Drive Train'!$AK$29,$E$98:$F$99,2,FALSE)</f>
        <v>2.120000000000001</v>
      </c>
      <c r="R49" s="63">
        <f t="shared" si="114"/>
        <v>1.6400000000000008</v>
      </c>
      <c r="S49" s="2">
        <f>NG49/'Drive Train'!$F$35</f>
        <v>0.96690795532620022</v>
      </c>
      <c r="T49" s="2">
        <f>NH49/'Drive Train'!$F$35</f>
        <v>0.63337726200606859</v>
      </c>
      <c r="U49" s="2">
        <f>NI49/'Drive Train'!$F$35</f>
        <v>0.71107162242673472</v>
      </c>
      <c r="V49" s="2">
        <f>NJ49/'Drive Train'!$F$35</f>
        <v>0.81420186884256618</v>
      </c>
      <c r="W49" s="2">
        <f>NK49/'Drive Train'!$F$35</f>
        <v>0</v>
      </c>
      <c r="X49" s="2">
        <f>NL49/'Drive Train'!$F$35</f>
        <v>0</v>
      </c>
      <c r="Y49" s="2">
        <f>NM49/'Drive Train'!$F$35</f>
        <v>0</v>
      </c>
      <c r="Z49" s="2">
        <f>NN49/'Drive Train'!$F$35</f>
        <v>0.96737369647358518</v>
      </c>
      <c r="AA49" s="2">
        <f>NO49/'Drive Train'!$F$35</f>
        <v>0.9682213392805652</v>
      </c>
      <c r="AB49" s="2">
        <f>NP49/'Drive Train'!$F$35</f>
        <v>0.96834565273441897</v>
      </c>
      <c r="AC49" s="2">
        <f>NQ49/'Drive Train'!$F$35</f>
        <v>0.96835889685527177</v>
      </c>
      <c r="AD49" s="2">
        <f>NR49/'Drive Train'!$F$35</f>
        <v>0.91144316605039566</v>
      </c>
      <c r="AE49" s="2">
        <f>NS49/'Drive Train'!$F$35</f>
        <v>0.94865492006042607</v>
      </c>
      <c r="AF49" s="2">
        <f>NT49/'Drive Train'!$F$35</f>
        <v>0.96138022176489035</v>
      </c>
      <c r="AG49" s="2">
        <f>NU49/'Drive Train'!$F$35</f>
        <v>0.96456511951180235</v>
      </c>
      <c r="AH49" s="2">
        <f>NV49/'Drive Train'!$F$35</f>
        <v>0.96576176509431799</v>
      </c>
      <c r="AI49" s="2">
        <f>NW49/'Drive Train'!$F$35</f>
        <v>0.96632591374985888</v>
      </c>
      <c r="AJ49" s="2">
        <f>NX49/'Drive Train'!$F$35</f>
        <v>0.96662226307229859</v>
      </c>
      <c r="AK49" s="2">
        <f>NY49/'Drive Train'!$F$35</f>
        <v>0.96679259440887255</v>
      </c>
      <c r="AL49" s="2">
        <f>NZ49/'Drive Train'!$F$35</f>
        <v>0.96688742346270173</v>
      </c>
      <c r="AM49" s="2">
        <f>OA49/'Drive Train'!$F$35</f>
        <v>0.96690844876673143</v>
      </c>
      <c r="AN49" s="61">
        <f t="shared" si="115"/>
        <v>1.6400000000000008</v>
      </c>
      <c r="AO49" s="46">
        <f>LO49*12*60/(PI() * 'Drive Train'!$F$15)/S$6*ABS(S49)</f>
        <v>4662.8014681503228</v>
      </c>
      <c r="AP49" s="46">
        <f>LP49*12*60/(PI() * 'Drive Train'!$F$15)/T$6*ABS(T49)</f>
        <v>910.56020796621726</v>
      </c>
      <c r="AQ49" s="46">
        <f>LQ49*12*60/(PI() * 'Drive Train'!$F$15)/U$6*ABS(U49)</f>
        <v>1849.7256663545638</v>
      </c>
      <c r="AR49" s="46">
        <f>LR49*12*60/(PI() * 'Drive Train'!$F$15)/V$6*ABS(V49)</f>
        <v>2980.0667534771801</v>
      </c>
      <c r="AS49" s="46">
        <f>LS49*12*60/(PI() * 'Drive Train'!$F$15)/W$6*ABS(W49)</f>
        <v>0</v>
      </c>
      <c r="AT49" s="46">
        <f>LT49*12*60/(PI() * 'Drive Train'!$F$15)/X$6*ABS(X49)</f>
        <v>0</v>
      </c>
      <c r="AU49" s="46">
        <f>LU49*12*60/(PI() * 'Drive Train'!$F$15)/Y$6*ABS(Y49)</f>
        <v>0</v>
      </c>
      <c r="AV49" s="46">
        <f>LV49*12*60/(PI() * 'Drive Train'!$F$15)/Z$6*ABS(Z49)</f>
        <v>4667.6915185125308</v>
      </c>
      <c r="AW49" s="46">
        <f>LW49*12*60/(PI() * 'Drive Train'!$F$15)/AA$6*ABS(AA49)</f>
        <v>4676.4898675947361</v>
      </c>
      <c r="AX49" s="46">
        <f>LX49*12*60/(PI() * 'Drive Train'!$F$15)/AB$6*ABS(AB49)</f>
        <v>4677.7470743736794</v>
      </c>
      <c r="AY49" s="46">
        <f>LY49*12*60/(PI() * 'Drive Train'!$F$15)/AC$6*ABS(AC49)</f>
        <v>4677.8771851746669</v>
      </c>
      <c r="AZ49" s="46">
        <f>LZ49*12*60/(PI() * 'Drive Train'!$F$15)/AD$6*ABS(AD49)</f>
        <v>3770.883391751107</v>
      </c>
      <c r="BA49" s="46">
        <f>MA49*12*60/(PI() * 'Drive Train'!$F$15)/AE$6*ABS(AE49)</f>
        <v>4472.763982853905</v>
      </c>
      <c r="BB49" s="46">
        <f>MB49*12*60/(PI() * 'Drive Train'!$F$15)/AF$6*ABS(AF49)</f>
        <v>4605.3267584395198</v>
      </c>
      <c r="BC49" s="46">
        <f>MC49*12*60/(PI() * 'Drive Train'!$F$15)/AG$6*ABS(AG49)</f>
        <v>4638.4501281084604</v>
      </c>
      <c r="BD49" s="46">
        <f>MD49*12*60/(PI() * 'Drive Train'!$F$15)/AH$6*ABS(AH49)</f>
        <v>4650.8895598241261</v>
      </c>
      <c r="BE49" s="46">
        <f>ME49*12*60/(PI() * 'Drive Train'!$F$15)/AI$6*ABS(AI49)</f>
        <v>4656.7529084050475</v>
      </c>
      <c r="BF49" s="46">
        <f>MF49*12*60/(PI() * 'Drive Train'!$F$15)/AJ$6*ABS(AJ49)</f>
        <v>4659.8326582094869</v>
      </c>
      <c r="BG49" s="46">
        <f>MG49*12*60/(PI() * 'Drive Train'!$F$15)/AK$6*ABS(AK49)</f>
        <v>4661.6027017669803</v>
      </c>
      <c r="BH49" s="46">
        <f>MH49*12*60/(PI() * 'Drive Train'!$F$15)/AL$6*ABS(AL49)</f>
        <v>4662.58811467336</v>
      </c>
      <c r="BI49" s="46">
        <f>MI49*12*60/(PI() * 'Drive Train'!$F$15)/AM$6*ABS(AM49)</f>
        <v>4662.8065956445298</v>
      </c>
      <c r="BJ49" s="61">
        <f t="shared" si="281"/>
        <v>1.6400000000000008</v>
      </c>
      <c r="BK49" s="2">
        <f>IF(OR(KS48=1,AND($C$37=Motors!$C$31,OY48=1)),0,IF(NG49=0,-(CG48+$C$15)/($C$14-$C$15)*$C$12,($C$11*S49-AO49)/($C$11*S49)*$C$12*S49))</f>
        <v>0.2952529360461747</v>
      </c>
      <c r="BL49" s="2">
        <f>IF(OR(KT48=1,AND($C$37=Motors!$C$31,OZ48=1)),0,IF(NH49=0,-(CH48+$C$15)/($C$14-$C$15)*$C$12,($C$11*T49-AP49)/($C$11*T49)*$C$12*T49))</f>
        <v>1.1486837361923716</v>
      </c>
      <c r="BM49" s="2">
        <f>IF(OR(KU48=1,AND($C$37=Motors!$C$31,PA48=1)),0,IF(NI49=0,-(CI48+$C$15)/($C$14-$C$15)*$C$12,($C$11*U49-AQ49)/($C$11*U49)*$C$12*U49))</f>
        <v>0.92087342815378437</v>
      </c>
      <c r="BN49" s="2">
        <f>IF(OR(KV48=1,AND($C$37=Motors!$C$31,PB48=1)),0,IF(NJ49=0,-(CJ48+$C$15)/($C$14-$C$15)*$C$12,($C$11*V49-AR49)/($C$11*V49)*$C$12*V49))</f>
        <v>0.67030073057212836</v>
      </c>
      <c r="BO49" s="2">
        <f>IF(OR(KW48=1,AND($C$37=Motors!$C$31,PC48=1)),0,IF(NK49=0,-(CK48+$C$15)/($C$14-$C$15)*$C$12,($C$11*W49-AS49)/($C$11*W49)*$C$12*W49))</f>
        <v>0</v>
      </c>
      <c r="BP49" s="2">
        <f>IF(OR(KX48=1,AND($C$37=Motors!$C$31,PD48=1)),0,IF(NL49=0,-(CL48+$C$15)/($C$14-$C$15)*$C$12,($C$11*X49-AT49)/($C$11*X49)*$C$12*X49))</f>
        <v>0</v>
      </c>
      <c r="BQ49" s="2">
        <f>IF(OR(KY48=1,AND($C$37=Motors!$C$31,PE48=1)),0,IF(NM49=0,-(CM48+$C$15)/($C$14-$C$15)*$C$12,($C$11*Y49-AU49)/($C$11*Y49)*$C$12*Y49))</f>
        <v>0</v>
      </c>
      <c r="BR49" s="2">
        <f>IF(OR(KZ48=1,AND($C$37=Motors!$C$31,PF48=1)),0,IF(NN49=0,-(CN48+$C$15)/($C$14-$C$15)*$C$12,($C$11*Z49-AV49)/($C$11*Z49)*$C$12*Z49))</f>
        <v>0.2942169730066041</v>
      </c>
      <c r="BS49" s="2">
        <f>IF(OR(LA48=1,AND($C$37=Motors!$C$31,PG48=1)),0,IF(NO49=0,-(CO48+$C$15)/($C$14-$C$15)*$C$12,($C$11*AA49-AW49)/($C$11*AA49)*$C$12*AA49))</f>
        <v>0.29237675211519643</v>
      </c>
      <c r="BT49" s="2">
        <f>IF(OR(LB48=1,AND($C$37=Motors!$C$31,PH48=1)),0,IF(NP49=0,-(CP48+$C$15)/($C$14-$C$15)*$C$12,($C$11*AB49-AX49)/($C$11*AB49)*$C$12*AB49))</f>
        <v>0.29212163629857912</v>
      </c>
      <c r="BU49" s="2">
        <f>IF(OR(LC48=1,AND($C$37=Motors!$C$31,PI48=1)),0,IF(NQ49=0,-(CQ48+$C$15)/($C$14-$C$15)*$C$12,($C$11*AC49-AY49)/($C$11*AC49)*$C$12*AC49))</f>
        <v>0.29209616320432363</v>
      </c>
      <c r="BV49" s="2">
        <f>IF(OR(LD48=1,AND($C$37=Motors!$C$31,PJ48=1)),0,IF(NR49=0,-(CR48+$C$15)/($C$14-$C$15)*$C$12,($C$11*AD49-AZ49)/($C$11*AD49)*$C$12*AD49))</f>
        <v>0.55656553619905558</v>
      </c>
      <c r="BW49" s="2">
        <f>IF(OR(LE48=1,AND($C$37=Motors!$C$31,PK48=1)),0,IF(NS49=0,-(CS48+$C$15)/($C$14-$C$15)*$C$12,($C$11*AE49-BA49)/($C$11*AE49)*$C$12*AE49))</f>
        <v>0.33513620822480855</v>
      </c>
      <c r="BX49" s="2">
        <f>IF(OR(LF48=1,AND($C$37=Motors!$C$31,PL48=1)),0,IF(NT49=0,-(CT48+$C$15)/($C$14-$C$15)*$C$12,($C$11*AF49-BB49)/($C$11*AF49)*$C$12*AF49))</f>
        <v>0.30729725144349801</v>
      </c>
      <c r="BY49" s="2">
        <f>IF(OR(LG48=1,AND($C$37=Motors!$C$31,PM48=1)),0,IF(NU49=0,-(CU48+$C$15)/($C$14-$C$15)*$C$12,($C$11*AG49-BC49)/($C$11*AG49)*$C$12*AG49))</f>
        <v>0.30035399895049586</v>
      </c>
      <c r="BZ49" s="2">
        <f>IF(OR(LH48=1,AND($C$37=Motors!$C$31,PN48=1)),0,IF(NV49=0,-(CV48+$C$15)/($C$14-$C$15)*$C$12,($C$11*AH49-BD49)/($C$11*AH49)*$C$12*AH49))</f>
        <v>0.29774785020463712</v>
      </c>
      <c r="CA49" s="2">
        <f>IF(OR(LI48=1,AND($C$37=Motors!$C$31,PO48=1)),0,IF(NW49=0,-(CW48+$C$15)/($C$14-$C$15)*$C$12,($C$11*AI49-BE49)/($C$11*AI49)*$C$12*AI49))</f>
        <v>0.2965197013650781</v>
      </c>
      <c r="CB49" s="2">
        <f>IF(OR(LJ48=1,AND($C$37=Motors!$C$31,PP48=1)),0,IF(NX49=0,-(CX48+$C$15)/($C$14-$C$15)*$C$12,($C$11*AJ49-BF49)/($C$11*AJ49)*$C$12*AJ49))</f>
        <v>0.29587467883569457</v>
      </c>
      <c r="CC49" s="2">
        <f>IF(OR(LK48=1,AND($C$37=Motors!$C$31,PQ48=1)),0,IF(NY49=0,-(CY48+$C$15)/($C$14-$C$15)*$C$12,($C$11*AK49-BG49)/($C$11*AK49)*$C$12*AK49))</f>
        <v>0.29550398233789266</v>
      </c>
      <c r="CD49" s="2">
        <f>IF(OR(LL48=1,AND($C$37=Motors!$C$31,PR48=1)),0,IF(NZ49=0,-(CZ48+$C$15)/($C$14-$C$15)*$C$12,($C$11*AL49-BH49)/($C$11*AL49)*$C$12*AL49))</f>
        <v>0.29529761612255273</v>
      </c>
      <c r="CE49" s="2">
        <f>IF(OR(LM48=1,AND($C$37=Motors!$C$31,PS48=1)),0,IF(OA49=0,-(DA48+$C$15)/($C$14-$C$15)*$C$12,($C$11*AM49-BI49)/($C$11*AM49)*$C$12*AM49))</f>
        <v>0.29525186225894373</v>
      </c>
      <c r="CF49" s="61">
        <f t="shared" si="282"/>
        <v>1.6400000000000008</v>
      </c>
      <c r="CG49" s="57">
        <f>IF(AND(KS48=1,OY48=1),0,ABS(BK49/$C$12*($C$14-$C$15)+$C$15) *'Drive Train'!$AA$49 + CG48*(1-'Drive Train'!$AA$49))</f>
        <v>18.46773721772789</v>
      </c>
      <c r="CH49" s="57">
        <f>IF(AND(KT48=1,OZ48=1),0,ABS(BL49/$C$12*($C$14-$C$15)+$C$15) *'Drive Train'!$AA$49 + CH48*(1-'Drive Train'!$AA$49))</f>
        <v>63.901418403934137</v>
      </c>
      <c r="CI49" s="57">
        <f>IF(AND(KU48=1,PA48=1),0,ABS(BM49/$C$12*($C$14-$C$15)+$C$15) *'Drive Train'!$AA$49 + CI48*(1-'Drive Train'!$AA$49))</f>
        <v>51.773591631589426</v>
      </c>
      <c r="CJ49" s="57">
        <f>IF(AND(KV48=1,PB48=1),0,ABS(BN49/$C$12*($C$14-$C$15)+$C$15) *'Drive Train'!$AA$49 + CJ48*(1-'Drive Train'!$AA$49))</f>
        <v>38.43397457776102</v>
      </c>
      <c r="CK49" s="57">
        <f>IF(AND(KW48=1,PC48=1),0,ABS(BO49/$C$12*($C$14-$C$15)+$C$15) *'Drive Train'!$AA$49 + CK48*(1-'Drive Train'!$AA$49))</f>
        <v>2.7495000000000003</v>
      </c>
      <c r="CL49" s="57">
        <f>IF(AND(KX48=1,PD48=1),0,ABS(BP49/$C$12*($C$14-$C$15)+$C$15) *'Drive Train'!$AA$49 + CL48*(1-'Drive Train'!$AA$49))</f>
        <v>2.7495000000000003</v>
      </c>
      <c r="CM49" s="57">
        <f>IF(AND(KY48=1,PE48=1),0,ABS(BQ49/$C$12*($C$14-$C$15)+$C$15) *'Drive Train'!$AA$49 + CM48*(1-'Drive Train'!$AA$49))</f>
        <v>2.7495000000000003</v>
      </c>
      <c r="CN49" s="57">
        <f>IF(AND(KZ48=1,PF48=1),0,ABS(BR49/$C$12*($C$14-$C$15)+$C$15) *'Drive Train'!$AA$49 + CN48*(1-'Drive Train'!$AA$49))</f>
        <v>18.412586156326682</v>
      </c>
      <c r="CO49" s="57">
        <f>IF(AND(LA48=1,PG48=1),0,ABS(BS49/$C$12*($C$14-$C$15)+$C$15) *'Drive Train'!$AA$49 + CO48*(1-'Drive Train'!$AA$49))</f>
        <v>18.314619210116057</v>
      </c>
      <c r="CP49" s="57">
        <f>IF(AND(LB48=1,PH48=1),0,ABS(BT49/$C$12*($C$14-$C$15)+$C$15) *'Drive Train'!$AA$49 + CP48*(1-'Drive Train'!$AA$49))</f>
        <v>18.30103773323971</v>
      </c>
      <c r="CQ49" s="57">
        <f>IF(AND(LC48=1,PI48=1),0,ABS(BU49/$C$12*($C$14-$C$15)+$C$15) *'Drive Train'!$AA$49 + CQ48*(1-'Drive Train'!$AA$49))</f>
        <v>18.299681634487435</v>
      </c>
      <c r="CR49" s="57">
        <f>IF(AND(LD48=1,PJ48=1),0,ABS(BV49/$C$12*($C$14-$C$15)+$C$15) *'Drive Train'!$AA$49 + CR48*(1-'Drive Train'!$AA$49))</f>
        <v>32.379109250762994</v>
      </c>
      <c r="CS49" s="57">
        <f>IF(AND(LE48=1,PK48=1),0,ABS(BW49/$C$12*($C$14-$C$15)+$C$15) *'Drive Train'!$AA$49 + CS48*(1-'Drive Train'!$AA$49))</f>
        <v>20.590983616283374</v>
      </c>
      <c r="CT49" s="57">
        <f>IF(AND(LF48=1,PL48=1),0,ABS(BX49/$C$12*($C$14-$C$15)+$C$15) *'Drive Train'!$AA$49 + CT48*(1-'Drive Train'!$AA$49))</f>
        <v>19.108934589294932</v>
      </c>
      <c r="CU49" s="57">
        <f>IF(AND(LG48=1,PM48=1),0,ABS(BY49/$C$12*($C$14-$C$15)+$C$15) *'Drive Train'!$AA$49 + CU48*(1-'Drive Train'!$AA$49))</f>
        <v>18.739300027115608</v>
      </c>
      <c r="CV49" s="57">
        <f>IF(AND(LH48=1,PN48=1),0,ABS(BZ49/$C$12*($C$14-$C$15)+$C$15) *'Drive Train'!$AA$49 + CV48*(1-'Drive Train'!$AA$49))</f>
        <v>18.600557751558068</v>
      </c>
      <c r="CW49" s="57">
        <f>IF(AND(LI48=1,PO48=1),0,ABS(CA49/$C$12*($C$14-$C$15)+$C$15) *'Drive Train'!$AA$49 + CW48*(1-'Drive Train'!$AA$49))</f>
        <v>18.535175388024697</v>
      </c>
      <c r="CX49" s="57">
        <f>IF(AND(LJ48=1,PP48=1),0,ABS(CB49/$C$12*($C$14-$C$15)+$C$15) *'Drive Train'!$AA$49 + CX48*(1-'Drive Train'!$AA$49))</f>
        <v>18.500836636771623</v>
      </c>
      <c r="CY49" s="57">
        <f>IF(AND(LK48=1,PQ48=1),0,ABS(CC49/$C$12*($C$14-$C$15)+$C$15) *'Drive Train'!$AA$49 + CY48*(1-'Drive Train'!$AA$49))</f>
        <v>18.481102047282832</v>
      </c>
      <c r="CZ49" s="57">
        <f>IF(AND(LL48=1,PR48=1),0,ABS(CD49/$C$12*($C$14-$C$15)+$C$15) *'Drive Train'!$AA$49 + CZ48*(1-'Drive Train'!$AA$49))</f>
        <v>18.47011582926287</v>
      </c>
      <c r="DA49" s="57">
        <f>IF(AND(LM48=1,PS48=1),0,ABS(CE49/$C$12*($C$14-$C$15)+$C$15) *'Drive Train'!$AA$49 + DA48*(1-'Drive Train'!$AA$49))</f>
        <v>18.467680053038372</v>
      </c>
      <c r="DB49" s="61">
        <f t="shared" si="116"/>
        <v>1.6400000000000008</v>
      </c>
      <c r="DC49" s="57">
        <f t="shared" si="283"/>
        <v>18.46773721772789</v>
      </c>
      <c r="DD49" s="57">
        <f t="shared" si="284"/>
        <v>63.901418403934137</v>
      </c>
      <c r="DE49" s="57">
        <f t="shared" si="285"/>
        <v>51.773591631589426</v>
      </c>
      <c r="DF49" s="57">
        <f t="shared" si="286"/>
        <v>38.43397457776102</v>
      </c>
      <c r="DG49" s="57">
        <f t="shared" si="287"/>
        <v>2.7495000000000003</v>
      </c>
      <c r="DH49" s="57">
        <f t="shared" si="288"/>
        <v>2.7495000000000003</v>
      </c>
      <c r="DI49" s="57">
        <f t="shared" si="289"/>
        <v>2.7495000000000003</v>
      </c>
      <c r="DJ49" s="57">
        <f t="shared" si="290"/>
        <v>18.412586156326682</v>
      </c>
      <c r="DK49" s="57">
        <f t="shared" si="291"/>
        <v>18.314619210116057</v>
      </c>
      <c r="DL49" s="57">
        <f t="shared" si="292"/>
        <v>18.30103773323971</v>
      </c>
      <c r="DM49" s="57">
        <f t="shared" si="293"/>
        <v>18.299681634487435</v>
      </c>
      <c r="DN49" s="57">
        <f t="shared" si="294"/>
        <v>25</v>
      </c>
      <c r="DO49" s="57">
        <f t="shared" si="295"/>
        <v>20.590983616283374</v>
      </c>
      <c r="DP49" s="57">
        <f t="shared" si="296"/>
        <v>19.108934589294932</v>
      </c>
      <c r="DQ49" s="57">
        <f t="shared" si="297"/>
        <v>18.739300027115608</v>
      </c>
      <c r="DR49" s="57">
        <f t="shared" si="298"/>
        <v>18.600557751558068</v>
      </c>
      <c r="DS49" s="57">
        <f t="shared" si="299"/>
        <v>18.535175388024697</v>
      </c>
      <c r="DT49" s="57">
        <f t="shared" si="300"/>
        <v>18.500836636771623</v>
      </c>
      <c r="DU49" s="57">
        <f t="shared" si="301"/>
        <v>18.481102047282832</v>
      </c>
      <c r="DV49" s="57">
        <f t="shared" si="302"/>
        <v>18.47011582926287</v>
      </c>
      <c r="DW49" s="57">
        <f t="shared" si="303"/>
        <v>18.467680053038372</v>
      </c>
      <c r="DX49" s="61">
        <f t="shared" si="117"/>
        <v>1.6400000000000008</v>
      </c>
      <c r="DY49" s="2">
        <f>IF(OY49=0,($C$23/0.4536*IF(ISNA(MK48),'Drive Train'!$F$16,'Drive Train'!$F$17)*4.448*$C$24*S$6)*SIGN(BK49),BK49)</f>
        <v>4.5236871680000004</v>
      </c>
      <c r="DZ49" s="2">
        <f>IF(OZ49=0,($C$23/0.4536*IF(ISNA(ML48),'Drive Train'!$F$16,'Drive Train'!$F$17)*4.448*$C$24*$C$21*T$6)*SIGN(BL49),BL49)</f>
        <v>14.225645600594998</v>
      </c>
      <c r="EA49" s="2">
        <f>IF(PA49=0,($C$23/0.4536*IF(ISNA(MM48),'Drive Train'!$F$16,'Drive Train'!$F$17)*4.448*$C$24*$C$21*U$6)*SIGN(BM49),BM49)</f>
        <v>9.8485238773349995</v>
      </c>
      <c r="EB49" s="2">
        <f>IF(PB49=0,($C$23/0.4536*IF(ISNA(MN48),'Drive Train'!$F$16,'Drive Train'!$F$17)*4.448*$C$24*$C$21*V$6)*SIGN(BN49),BN49)</f>
        <v>0.67030073057212836</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3.8797215274349997</v>
      </c>
      <c r="EG49" s="2">
        <f>IF(PG49=0,($C$23/0.4536*IF(ISNA(MS48),'Drive Train'!$F$16,'Drive Train'!$F$17)*4.448*$C$24*$C$21*AA$6)*SIGN(BS49),BS49)</f>
        <v>3.4602921731177019</v>
      </c>
      <c r="EH49" s="2">
        <f>IF(PH49=0,($C$23/0.4536*IF(ISNA(MT48),'Drive Train'!$F$16,'Drive Train'!$F$17)*4.448*$C$24*$C$21*AB$6)*SIGN(BT49),BT49)</f>
        <v>3.1227026928135362</v>
      </c>
      <c r="EI49" s="2">
        <f>IF(PI49=0,($C$23/0.4536*IF(ISNA(MU48),'Drive Train'!$F$16,'Drive Train'!$F$17)*4.448*$C$24*$C$21*AC$6)*SIGN(BU49),BU49)</f>
        <v>2.8451291201189992</v>
      </c>
      <c r="EJ49" s="2">
        <f>IF(PJ49=0,($C$23/0.4536*IF(ISNA(MV48),'Drive Train'!$F$16,'Drive Train'!$F$17)*4.448*$C$24*$C$21*AD$6)*SIGN(BV49),BV49)</f>
        <v>3.9831807681666</v>
      </c>
      <c r="EK49" s="2">
        <f>IF(PK49=0,($C$23/0.4536*IF(ISNA(MW48),'Drive Train'!$F$16,'Drive Train'!$F$17)*4.448*$C$24*$C$21*AE$6)*SIGN(BW49),BW49)</f>
        <v>3.9831807681666</v>
      </c>
      <c r="EL49" s="2">
        <f>IF(PL49=0,($C$23/0.4536*IF(ISNA(MX48),'Drive Train'!$F$16,'Drive Train'!$F$17)*4.448*$C$24*$C$21*AF$6)*SIGN(BX49),BX49)</f>
        <v>3.9831807681666</v>
      </c>
      <c r="EM49" s="2">
        <f>IF(PM49=0,($C$23/0.4536*IF(ISNA(MY48),'Drive Train'!$F$16,'Drive Train'!$F$17)*4.448*$C$24*$C$21*AG$6)*SIGN(BY49),BY49)</f>
        <v>3.9831807681666</v>
      </c>
      <c r="EN49" s="2">
        <f>IF(PN49=0,($C$23/0.4536*IF(ISNA(MZ48),'Drive Train'!$F$16,'Drive Train'!$F$17)*4.448*$C$24*$C$21*AH$6)*SIGN(BZ49),BZ49)</f>
        <v>3.9831807681666</v>
      </c>
      <c r="EO49" s="2">
        <f>IF(PO49=0,($C$23/0.4536*IF(ISNA(NA48),'Drive Train'!$F$16,'Drive Train'!$F$17)*4.448*$C$24*$C$21*AI$6)*SIGN(CA49),CA49)</f>
        <v>3.9831807681666</v>
      </c>
      <c r="EP49" s="2">
        <f>IF(PP49=0,($C$23/0.4536*IF(ISNA(NB48),'Drive Train'!$F$16,'Drive Train'!$F$17)*4.448*$C$24*$C$21*AJ$6)*SIGN(CB49),CB49)</f>
        <v>3.9831807681666</v>
      </c>
      <c r="EQ49" s="2">
        <f>IF(PQ49=0,($C$23/0.4536*IF(ISNA(NC48),'Drive Train'!$F$16,'Drive Train'!$F$17)*4.448*$C$24*$C$21*AK$6)*SIGN(CC49),CC49)</f>
        <v>3.9831807681666</v>
      </c>
      <c r="ER49" s="2">
        <f>IF(PR49=0,($C$23/0.4536*IF(ISNA(ND48),'Drive Train'!$F$16,'Drive Train'!$F$17)*4.448*$C$24*$C$21*AL$6)*SIGN(CD49),CD49)</f>
        <v>3.9831807681666</v>
      </c>
      <c r="ES49" s="2">
        <f>IF(PS49=0,($C$23/0.4536*IF(ISNA(NE48),'Drive Train'!$F$16,'Drive Train'!$F$17)*4.448*$C$24*$C$21*AM$6)*SIGN(CE49),CE49)</f>
        <v>3.9831807681666</v>
      </c>
      <c r="ET49" s="61">
        <f t="shared" si="304"/>
        <v>1.6400000000000008</v>
      </c>
      <c r="EU49" s="259">
        <f>MAX(MIN(IF(AND(OY48=1,NG49&lt;0),-1,1)*(DC49-$C$15)/($C$14-$C$15)*$C$12*$C$21-$C$33*LO49/AO$6 -  OY48*$C$33/$C$21,DY48/$C$19),MAX(EU$8:EU48)*-1)</f>
        <v>3.2256632970061871E-3</v>
      </c>
      <c r="EV49" s="259">
        <f>MAX(MIN(IF(AND(OZ48=1,NH49&lt;0),-1,1)*(DD49-$C$15)/($C$14-$C$15)*$C$12*$C$21-$C$33*LP49/AP$6 -  OZ48*$C$33/$C$21,DZ48/$C$19),MAX(EV$8:EV48)*-1)</f>
        <v>0.93489392852598652</v>
      </c>
      <c r="EW49" s="259">
        <f>MAX(MIN(IF(AND(PA48=1,NI49&lt;0),-1,1)*(DE49-$C$15)/($C$14-$C$15)*$C$12*$C$21-$C$33*LQ49/AQ$6 -  PA48*$C$33/$C$21,EA48/$C$19),MAX(EW$8:EW48)*-1)</f>
        <v>0.67234676602414445</v>
      </c>
      <c r="EX49" s="259">
        <f>MAX(MIN(IF(AND(PB48=1,NJ49&lt;0),-1,1)*(DF49-$C$15)/($C$14-$C$15)*$C$12*$C$21-$C$33*LR49/AR$6 -  PB48*$C$33/$C$21,EB48/$C$19),MAX(EX$8:EX48)*-1)</f>
        <v>0.3953423414713636</v>
      </c>
      <c r="EY49" s="259">
        <f>MAX(MIN(IF(AND(PC48=1,NK49&lt;0),-1,1)*(DG49-$C$15)/($C$14-$C$15)*$C$12*$C$21-$C$33*LS49/AS$6 -  PC48*$C$33/$C$21,EC48/$C$19),MAX(EY$8:EY48)*-1)</f>
        <v>-0.55810264212830984</v>
      </c>
      <c r="EZ49" s="259">
        <f>MAX(MIN(IF(AND(PD48=1,NL49&lt;0),-1,1)*(DH49-$C$15)/($C$14-$C$15)*$C$12*$C$21-$C$33*LT49/AT$6 -  PD48*$C$33/$C$21,ED48/$C$19),MAX(EZ$8:EZ48)*-1)</f>
        <v>-0.57399821388188554</v>
      </c>
      <c r="FA49" s="259">
        <f>MAX(MIN(IF(AND(PE48=1,NM49&lt;0),-1,1)*(DI49-$C$15)/($C$14-$C$15)*$C$12*$C$21-$C$33*LU49/AU$6 -  PE48*$C$33/$C$21,EE48/$C$19),MAX(FA$8:FA48)*-1)</f>
        <v>-0.58850153917682113</v>
      </c>
      <c r="FB49" s="259">
        <f>MAX(MIN(IF(AND(PF48=1,NN49&lt;0),-1,1)*(DJ49-$C$15)/($C$14-$C$15)*$C$12*$C$21-$C$33*LV49/AV$6 -  PF48*$C$33/$C$21,EF48/$C$19),MAX(FB$8:FB48)*-1)</f>
        <v>2.1679597584882693E-3</v>
      </c>
      <c r="FC49" s="259">
        <f>MAX(MIN(IF(AND(PG48=1,NO49&lt;0),-1,1)*(DK49-$C$15)/($C$14-$C$15)*$C$12*$C$21-$C$33*LW49/AW$6 -  PG48*$C$33/$C$21,EG48/$C$19),MAX(FC$8:FC48)*-1)</f>
        <v>2.8870803540054224E-4</v>
      </c>
      <c r="FD49" s="259">
        <f>MAX(MIN(IF(AND(PH48=1,NP49&lt;0),-1,1)*(DL49-$C$15)/($C$14-$C$15)*$C$12*$C$21-$C$33*LX49/AX$6 -  PH48*$C$33/$C$21,EH48/$C$19),MAX(FD$8:FD48)*-1)</f>
        <v>2.7963831117749915E-5</v>
      </c>
      <c r="FE49" s="259">
        <f>MAX(MIN(IF(AND(PI48=1,NQ49&lt;0),-1,1)*(DM49-$C$15)/($C$14-$C$15)*$C$12*$C$21-$C$33*LY49/AY$6 -  PI48*$C$33/$C$21,EI48/$C$19),MAX(FE$8:FE48)*-1)</f>
        <v>1.8983077992307251E-6</v>
      </c>
      <c r="FF49" s="259">
        <f>MAX(MIN(IF(AND(PJ48=1,NR49&lt;0),-1,1)*(DN49-$C$15)/($C$14-$C$15)*$C$12*$C$21-$C$33*LZ49/AZ$6 -  PJ48*$C$33/$C$21,EJ48/$C$19),MAX(FF$8:FF48)*-1)</f>
        <v>0.1477438372376664</v>
      </c>
      <c r="FG49" s="259">
        <f>MAX(MIN(IF(AND(PK48=1,NS49&lt;0),-1,1)*(DO49-$C$15)/($C$14-$C$15)*$C$12*$C$21-$C$33*MA49/BA$6 -  PK48*$C$33/$C$21,EK48/$C$19),MAX(FG$8:FG48)*-1)</f>
        <v>4.4068869666276989E-2</v>
      </c>
      <c r="FH49" s="259">
        <f>MAX(MIN(IF(AND(PL48=1,NT49&lt;0),-1,1)*(DP49-$C$15)/($C$14-$C$15)*$C$12*$C$21-$C$33*MB49/BB$6 -  PL48*$C$33/$C$21,EL48/$C$19),MAX(FH$8:FH48)*-1)</f>
        <v>1.55375714775709E-2</v>
      </c>
      <c r="FI49" s="259">
        <f>MAX(MIN(IF(AND(PM48=1,NU49&lt;0),-1,1)*(DQ49-$C$15)/($C$14-$C$15)*$C$12*$C$21-$C$33*MC49/BC$6 -  PM48*$C$33/$C$21,EM48/$C$19),MAX(FI$8:FI48)*-1)</f>
        <v>8.4377361058586842E-3</v>
      </c>
      <c r="FJ49" s="259">
        <f>MAX(MIN(IF(AND(PN48=1,NV49&lt;0),-1,1)*(DR49-$C$15)/($C$14-$C$15)*$C$12*$C$21-$C$33*MD49/BD$6 -  PN48*$C$33/$C$21,EN48/$C$19),MAX(FJ$8:FJ48)*-1)</f>
        <v>5.7744473701019094E-3</v>
      </c>
      <c r="FK49" s="259">
        <f>MAX(MIN(IF(AND(PO48=1,NW49&lt;0),-1,1)*(DS49-$C$15)/($C$14-$C$15)*$C$12*$C$21-$C$33*ME49/BE$6 -  PO48*$C$33/$C$21,EO48/$C$19),MAX(FK$8:FK48)*-1)</f>
        <v>4.5196790139521714E-3</v>
      </c>
      <c r="FL49" s="259">
        <f>MAX(MIN(IF(AND(PP48=1,NX49&lt;0),-1,1)*(DT49-$C$15)/($C$14-$C$15)*$C$12*$C$21-$C$33*MF49/BF$6 -  PP48*$C$33/$C$21,EP48/$C$19),MAX(FL$8:FL48)*-1)</f>
        <v>3.8607547566530398E-3</v>
      </c>
      <c r="FM49" s="259">
        <f>MAX(MIN(IF(AND(PQ48=1,NY49&lt;0),-1,1)*(DU49-$C$15)/($C$14-$C$15)*$C$12*$C$21-$C$33*MG49/BG$6 -  PQ48*$C$33/$C$21,EQ48/$C$19),MAX(FM$8:FM48)*-1)</f>
        <v>3.4820934309220952E-3</v>
      </c>
      <c r="FN49" s="259">
        <f>MAX(MIN(IF(AND(PR48=1,NZ49&lt;0),-1,1)*(DV49-$C$15)/($C$14-$C$15)*$C$12*$C$21-$C$33*MH49/BH$6 -  PR48*$C$33/$C$21,ER48/$C$19),MAX(FN$8:FN48)*-1)</f>
        <v>3.2713009646271884E-3</v>
      </c>
      <c r="FO49" s="259">
        <f>MAX(MIN(IF(AND(PS48=1,OA49&lt;0),-1,1)*(DW49-$C$15)/($C$14-$C$15)*$C$12*$C$21-$C$33*MI49/BI$6 -  PS48*$C$33/$C$21,ES48/$C$19),MAX(FO$8:FO48)*-1)</f>
        <v>3.2245664993780232E-3</v>
      </c>
      <c r="FP49" s="61">
        <f t="shared" si="118"/>
        <v>1.6400000000000008</v>
      </c>
      <c r="FQ49" s="260">
        <f>IF(AND(KS49=1,OY49=1),0,MIN((ABS(($C$14-$C$15)*EU49/$C$12/$C$21)+$C$15)/$C$21,DC49))</f>
        <v>3.3440892033575671</v>
      </c>
      <c r="FR49" s="260">
        <f>IF(AND(KT49=1,OZ49=1),0,MIN((ABS(($C$14-$C$15)*EV49/$C$12/$C$21)+$C$15)/$C$21,DD49))</f>
        <v>63.901418403934137</v>
      </c>
      <c r="FS49" s="260">
        <f>IF(AND(KU49=1,PA49=1),0,MIN((ABS(($C$14-$C$15)*EW49/$C$12/$C$21)+$C$15)/$C$21,DE49))</f>
        <v>49.289214042054205</v>
      </c>
      <c r="FT49" s="260">
        <f>IF(AND(KV49=1,PB49=1),0,MIN((ABS(($C$14-$C$15)*EX49/$C$12/$C$21)+$C$15)/$C$21,DF49))</f>
        <v>30.26873656035864</v>
      </c>
      <c r="FU49" s="260">
        <f>IF(AND(KW49=1,PC49=1),0,MIN((ABS(($C$14-$C$15)*EY49/$C$12/$C$21)+$C$15)/$C$21,DG49))</f>
        <v>2.7495000000000003</v>
      </c>
      <c r="FV49" s="260">
        <f>IF(AND(KX49=1,PD49=1),0,MIN((ABS(($C$14-$C$15)*EZ49/$C$12/$C$21)+$C$15)/$C$21,DH49))</f>
        <v>2.7495000000000003</v>
      </c>
      <c r="FW49" s="260">
        <f>IF(AND(KY49=1,PE49=1),0,MIN((ABS(($C$14-$C$15)*FA49/$C$12/$C$21)+$C$15)/$C$21,DI49))</f>
        <v>2.7495000000000003</v>
      </c>
      <c r="FX49" s="260">
        <f>IF(AND(KZ49=1,PF49=1),0,MIN((ABS(($C$14-$C$15)*FB49/$C$12/$C$21)+$C$15)/$C$21,DJ49))</f>
        <v>3.2714621095154017</v>
      </c>
      <c r="FY49" s="260">
        <f>IF(AND(LA49=1,PG49=1),0,MIN((ABS(($C$14-$C$15)*FC49/$C$12/$C$21)+$C$15)/$C$21,DK49))</f>
        <v>3.1424235024998777</v>
      </c>
      <c r="FZ49" s="260">
        <f>IF(AND(LB49=1,PH49=1),0,MIN((ABS(($C$14-$C$15)*FD49/$C$12/$C$21)+$C$15)/$C$21,DL49))</f>
        <v>3.12451953120393</v>
      </c>
      <c r="GA49" s="260">
        <f>IF(AND(LC49=1,PI49=1),0,MIN((ABS(($C$14-$C$15)*FE49/$C$12/$C$21)+$C$15)/$C$21,DM49))</f>
        <v>3.1227297449933706</v>
      </c>
      <c r="GB49" s="260">
        <f>IF(AND(LD49=1,PJ49=1),0,MIN((ABS(($C$14-$C$15)*FF49/$C$12/$C$21)+$C$15)/$C$21,DN49))</f>
        <v>13.267413271455004</v>
      </c>
      <c r="GC49" s="260">
        <f>IF(AND(LE49=1,PK49=1),0,MIN((ABS(($C$14-$C$15)*FG49/$C$12/$C$21)+$C$15)/$C$21,DO49))</f>
        <v>6.1485833491864064</v>
      </c>
      <c r="GD49" s="260">
        <f>IF(AND(LF49=1,PL49=1),0,MIN((ABS(($C$14-$C$15)*FH49/$C$12/$C$21)+$C$15)/$C$21,DP49))</f>
        <v>4.1894849860538601</v>
      </c>
      <c r="GE49" s="260">
        <f>IF(AND(LG49=1,PM49=1),0,MIN((ABS(($C$14-$C$15)*FI49/$C$12/$C$21)+$C$15)/$C$21,DQ49))</f>
        <v>3.7019755932727834</v>
      </c>
      <c r="GF49" s="260">
        <f>IF(AND(LH49=1,PN49=1),0,MIN((ABS(($C$14-$C$15)*FJ49/$C$12/$C$21)+$C$15)/$C$21,DR49))</f>
        <v>3.5191011734598141</v>
      </c>
      <c r="GG49" s="260">
        <f>IF(AND(LI49=1,PO49=1),0,MIN((ABS(($C$14-$C$15)*FK49/$C$12/$C$21)+$C$15)/$C$21,DS49))</f>
        <v>3.4329426462037174</v>
      </c>
      <c r="GH49" s="260">
        <f>IF(AND(LJ49=1,PP49=1),0,MIN((ABS(($C$14-$C$15)*FL49/$C$12/$C$21)+$C$15)/$C$21,DT49))</f>
        <v>3.3876976866030342</v>
      </c>
      <c r="GI49" s="260">
        <f>IF(AND(LK49=1,PQ49=1),0,MIN((ABS(($C$14-$C$15)*FM49/$C$12/$C$21)+$C$15)/$C$21,DU49))</f>
        <v>3.3616969494997098</v>
      </c>
      <c r="GJ49" s="260">
        <f>IF(AND(LL49=1,PR49=1),0,MIN((ABS(($C$14-$C$15)*FN49/$C$12/$C$21)+$C$15)/$C$21,DV49))</f>
        <v>3.3472229086429746</v>
      </c>
      <c r="GK49" s="260">
        <f>IF(AND(LM49=1,PS49=1),0,MIN((ABS(($C$14-$C$15)*FO49/$C$12/$C$21)+$C$15)/$C$21,DW49))</f>
        <v>3.3440138918724811</v>
      </c>
      <c r="GL49" s="61">
        <f t="shared" si="119"/>
        <v>1.6400000000000008</v>
      </c>
      <c r="GM49" s="57">
        <f>IF(AND(KS48=1,OY48=1),0,EU49*$C$19/S$6/$C$24/$C$23*3.39*$C$21)</f>
        <v>8.3486324820641084E-2</v>
      </c>
      <c r="GN49" s="57">
        <f>IF(AND(KT48=1,OZ48=1),0,EV49*$C$19/T$6/$C$24/$C$23*3.39*$C$21)</f>
        <v>6.7751151564448238</v>
      </c>
      <c r="GO49" s="57">
        <f>IF(AND(KU48=1,PA48=1),0,EW49*$C$19/U$6/$C$24/$C$23*3.39*$C$21)</f>
        <v>7.0379877256076346</v>
      </c>
      <c r="GP49" s="57">
        <f>IF(AND(KV48=1,PB48=1),0,EX49*$C$19/V$6/$C$24/$C$23*3.39*$C$21)</f>
        <v>5.4117046193764082</v>
      </c>
      <c r="GQ49" s="57">
        <f>IF(AND(KW48=1,PC48=1),0,EY49*$C$19/W$6/$C$24/$C$23*3.39*$C$21)</f>
        <v>-9.4372444755951328</v>
      </c>
      <c r="GR49" s="57">
        <f>IF(AND(KX48=1,PD48=1),0,EZ49*$C$19/X$6/$C$24/$C$23*3.39*$C$21)</f>
        <v>-11.554798654404316</v>
      </c>
      <c r="GS49" s="57">
        <f>IF(AND(KY48=1,PE48=1),0,FA49*$C$19/Y$6/$C$24/$C$23*3.39*$C$21)</f>
        <v>-13.742236977583332</v>
      </c>
      <c r="GT49" s="57">
        <f>IF(AND(KZ48=1,PF48=1),0,FB49*$C$19/Z$6/$C$24/$C$23*3.39*$C$21)</f>
        <v>5.7607229466128201E-2</v>
      </c>
      <c r="GU49" s="57">
        <f>IF(AND(LA48=1,PG48=1),0,FC49*$C$19/AA$6/$C$24/$C$23*3.39*$C$21)</f>
        <v>8.6014650301326021E-3</v>
      </c>
      <c r="GV49" s="57">
        <f>IF(AND(LB48=1,PH48=1),0,FD49*$C$19/AB$6/$C$24/$C$23*3.39*$C$21)</f>
        <v>9.2319269604919558E-4</v>
      </c>
      <c r="GW49" s="57">
        <f>IF(AND(LC48=1,PI48=1),0,FE49*$C$19/AC$6/$C$24/$C$23*3.39*$C$21)</f>
        <v>6.8784562343042396E-5</v>
      </c>
      <c r="GX49" s="57">
        <f>IF(AND(LD48=1,PJ48=1),0,FF49*$C$19/AD$6/$C$24/$C$23*3.39*$C$21)</f>
        <v>3.8238925920506848</v>
      </c>
      <c r="GY49" s="57">
        <f>IF(AND(LE48=1,PK48=1),0,FG49*$C$19/AE$6/$C$24/$C$23*3.39*$C$21)</f>
        <v>1.1405864867706432</v>
      </c>
      <c r="GZ49" s="57">
        <f>IF(AND(LF48=1,PL48=1),0,FH49*$C$19/AF$6/$C$24/$C$23*3.39*$C$21)</f>
        <v>0.4021420154125665</v>
      </c>
      <c r="HA49" s="57">
        <f>IF(AND(LG48=1,PM48=1),0,FI49*$C$19/AG$6/$C$24/$C$23*3.39*$C$21)</f>
        <v>0.21838472041963347</v>
      </c>
      <c r="HB49" s="57">
        <f>IF(AND(LH48=1,PN48=1),0,FJ49*$C$19/AH$6/$C$24/$C$23*3.39*$C$21)</f>
        <v>0.14945372297457737</v>
      </c>
      <c r="HC49" s="57">
        <f>IF(AND(LI48=1,PO48=1),0,FK49*$C$19/AI$6/$C$24/$C$23*3.39*$C$21)</f>
        <v>0.11697792221341134</v>
      </c>
      <c r="HD49" s="57">
        <f>IF(AND(LJ48=1,PP48=1),0,FL49*$C$19/AJ$6/$C$24/$C$23*3.39*$C$21)</f>
        <v>9.9923704363664892E-2</v>
      </c>
      <c r="HE49" s="57">
        <f>IF(AND(LK48=1,PQ48=1),0,FM49*$C$19/AK$6/$C$24/$C$23*3.39*$C$21)</f>
        <v>9.0123226283287117E-2</v>
      </c>
      <c r="HF49" s="57">
        <f>IF(AND(LL48=1,PR48=1),0,FN49*$C$19/AL$6/$C$24/$C$23*3.39*$C$21)</f>
        <v>8.4667514793754395E-2</v>
      </c>
      <c r="HG49" s="57">
        <f>IF(AND(LM48=1,PS48=1),0,FO49*$C$19/AM$6/$C$24/$C$23*3.39*$C$21)</f>
        <v>8.3457937603930513E-2</v>
      </c>
      <c r="HH49" s="61">
        <f t="shared" si="120"/>
        <v>1.6400000000000008</v>
      </c>
      <c r="HI49" s="57">
        <f t="shared" si="121"/>
        <v>8.3486324820641084E-2</v>
      </c>
      <c r="HJ49" s="57">
        <f t="shared" si="122"/>
        <v>6.7751151564448238</v>
      </c>
      <c r="HK49" s="57">
        <f t="shared" si="123"/>
        <v>7.0379877256076346</v>
      </c>
      <c r="HL49" s="57">
        <f t="shared" si="124"/>
        <v>5.4117046193764082</v>
      </c>
      <c r="HM49" s="57">
        <f t="shared" si="125"/>
        <v>9.4372444755951328</v>
      </c>
      <c r="HN49" s="57">
        <f t="shared" si="126"/>
        <v>11.554798654404316</v>
      </c>
      <c r="HO49" s="57">
        <f t="shared" si="127"/>
        <v>13.742236977583332</v>
      </c>
      <c r="HP49" s="57">
        <f t="shared" si="128"/>
        <v>5.7607229466128201E-2</v>
      </c>
      <c r="HQ49" s="57">
        <f t="shared" si="129"/>
        <v>8.6014650301326021E-3</v>
      </c>
      <c r="HR49" s="57">
        <f t="shared" si="130"/>
        <v>9.2319269604919558E-4</v>
      </c>
      <c r="HS49" s="57">
        <f t="shared" si="131"/>
        <v>6.8784562343042396E-5</v>
      </c>
      <c r="HT49" s="57">
        <f t="shared" si="132"/>
        <v>3.8238925920506848</v>
      </c>
      <c r="HU49" s="57">
        <f t="shared" si="133"/>
        <v>1.1405864867706432</v>
      </c>
      <c r="HV49" s="57">
        <f t="shared" si="134"/>
        <v>0.4021420154125665</v>
      </c>
      <c r="HW49" s="57">
        <f t="shared" si="135"/>
        <v>0.21838472041963347</v>
      </c>
      <c r="HX49" s="57">
        <f t="shared" si="136"/>
        <v>0.14945372297457737</v>
      </c>
      <c r="HY49" s="57">
        <f t="shared" si="137"/>
        <v>0.11697792221341134</v>
      </c>
      <c r="HZ49" s="57">
        <f t="shared" si="138"/>
        <v>9.9923704363664892E-2</v>
      </c>
      <c r="IA49" s="57">
        <f t="shared" si="139"/>
        <v>9.0123226283287117E-2</v>
      </c>
      <c r="IB49" s="57">
        <f t="shared" si="140"/>
        <v>8.4667514793754395E-2</v>
      </c>
      <c r="IC49" s="57">
        <f t="shared" si="141"/>
        <v>8.3457937603930513E-2</v>
      </c>
      <c r="ID49" s="61">
        <f t="shared" si="142"/>
        <v>1.6400000000000008</v>
      </c>
      <c r="IE49" s="57">
        <f t="shared" si="143"/>
        <v>11.989658646044884</v>
      </c>
      <c r="IF49" s="57">
        <f t="shared" si="144"/>
        <v>7.8538780488752504</v>
      </c>
      <c r="IG49" s="57">
        <f t="shared" si="145"/>
        <v>8.8172881180915113</v>
      </c>
      <c r="IH49" s="57">
        <f t="shared" si="146"/>
        <v>10.096103173647821</v>
      </c>
      <c r="II49" s="57">
        <f t="shared" si="147"/>
        <v>0</v>
      </c>
      <c r="IJ49" s="57">
        <f t="shared" si="148"/>
        <v>0</v>
      </c>
      <c r="IK49" s="57">
        <f t="shared" si="149"/>
        <v>0</v>
      </c>
      <c r="IL49" s="57">
        <f t="shared" si="150"/>
        <v>11.995433836272456</v>
      </c>
      <c r="IM49" s="57">
        <f t="shared" si="151"/>
        <v>12.005944607079009</v>
      </c>
      <c r="IN49" s="57">
        <f t="shared" si="152"/>
        <v>12.007486093906795</v>
      </c>
      <c r="IO49" s="57">
        <f t="shared" si="153"/>
        <v>12.00765032100537</v>
      </c>
      <c r="IP49" s="57">
        <f t="shared" si="154"/>
        <v>11.301895259024906</v>
      </c>
      <c r="IQ49" s="57">
        <f t="shared" si="155"/>
        <v>11.763321008749283</v>
      </c>
      <c r="IR49" s="57">
        <f t="shared" si="156"/>
        <v>11.921114749884641</v>
      </c>
      <c r="IS49" s="57">
        <f t="shared" si="157"/>
        <v>11.960607481946349</v>
      </c>
      <c r="IT49" s="57">
        <f t="shared" si="158"/>
        <v>11.975445887169544</v>
      </c>
      <c r="IU49" s="57">
        <f t="shared" si="159"/>
        <v>11.982441330498251</v>
      </c>
      <c r="IV49" s="57">
        <f t="shared" si="160"/>
        <v>11.986116062096503</v>
      </c>
      <c r="IW49" s="57">
        <f t="shared" si="161"/>
        <v>11.98822817067002</v>
      </c>
      <c r="IX49" s="57">
        <f t="shared" si="162"/>
        <v>11.989404050937502</v>
      </c>
      <c r="IY49" s="57">
        <f t="shared" si="163"/>
        <v>11.98966476470747</v>
      </c>
      <c r="IZ49" s="61">
        <f t="shared" si="164"/>
        <v>1.6400000000000008</v>
      </c>
      <c r="JA49" s="260" t="e">
        <f t="shared" si="240"/>
        <v>#N/A</v>
      </c>
      <c r="JB49" s="260" t="e">
        <f t="shared" si="241"/>
        <v>#N/A</v>
      </c>
      <c r="JC49" s="260" t="e">
        <f t="shared" si="242"/>
        <v>#N/A</v>
      </c>
      <c r="JD49" s="260" t="e">
        <f t="shared" si="243"/>
        <v>#N/A</v>
      </c>
      <c r="JE49" s="260" t="e">
        <f t="shared" si="244"/>
        <v>#N/A</v>
      </c>
      <c r="JF49" s="260" t="e">
        <f t="shared" si="245"/>
        <v>#N/A</v>
      </c>
      <c r="JG49" s="260" t="e">
        <f t="shared" si="246"/>
        <v>#N/A</v>
      </c>
      <c r="JH49" s="260" t="e">
        <f t="shared" si="247"/>
        <v>#N/A</v>
      </c>
      <c r="JI49" s="260" t="e">
        <f t="shared" si="248"/>
        <v>#N/A</v>
      </c>
      <c r="JJ49" s="260" t="e">
        <f t="shared" si="249"/>
        <v>#N/A</v>
      </c>
      <c r="JK49" s="260" t="e">
        <f t="shared" si="250"/>
        <v>#N/A</v>
      </c>
      <c r="JL49" s="260" t="e">
        <f t="shared" si="251"/>
        <v>#N/A</v>
      </c>
      <c r="JM49" s="260" t="e">
        <f t="shared" si="252"/>
        <v>#N/A</v>
      </c>
      <c r="JN49" s="260" t="e">
        <f t="shared" si="253"/>
        <v>#N/A</v>
      </c>
      <c r="JO49" s="260" t="e">
        <f t="shared" si="254"/>
        <v>#N/A</v>
      </c>
      <c r="JP49" s="260" t="e">
        <f t="shared" si="255"/>
        <v>#N/A</v>
      </c>
      <c r="JQ49" s="260" t="e">
        <f t="shared" si="256"/>
        <v>#N/A</v>
      </c>
      <c r="JR49" s="260" t="e">
        <f t="shared" si="257"/>
        <v>#N/A</v>
      </c>
      <c r="JS49" s="260" t="e">
        <f t="shared" si="258"/>
        <v>#N/A</v>
      </c>
      <c r="JT49" s="260" t="e">
        <f t="shared" si="259"/>
        <v>#N/A</v>
      </c>
      <c r="JU49" s="260" t="e">
        <f t="shared" si="260"/>
        <v>#N/A</v>
      </c>
      <c r="JV49" s="61">
        <f t="shared" si="166"/>
        <v>1.6400000000000008</v>
      </c>
      <c r="JW49" s="46">
        <f>IF(AND(KS49=0,HI49&lt;=$C$40),1,0)</f>
        <v>1</v>
      </c>
      <c r="JX49" s="46">
        <f>IF(AND(KT49=0,HJ49&lt;=$C$40),1,0)</f>
        <v>0</v>
      </c>
      <c r="JY49" s="46">
        <f>IF(AND(KU49=0,HK49&lt;=$C$40),1,0)</f>
        <v>0</v>
      </c>
      <c r="JZ49" s="46">
        <f>IF(AND(KV49=0,HL49&lt;=$C$40),1,0)</f>
        <v>0</v>
      </c>
      <c r="KA49" s="46">
        <f>IF(AND(KW49=0,HM49&lt;=$C$40),1,0)</f>
        <v>0</v>
      </c>
      <c r="KB49" s="46">
        <f>IF(AND(KX49=0,HN49&lt;=$C$40),1,0)</f>
        <v>0</v>
      </c>
      <c r="KC49" s="46">
        <f>IF(AND(KY49=0,HO49&lt;=$C$40),1,0)</f>
        <v>0</v>
      </c>
      <c r="KD49" s="46">
        <f>IF(AND(KZ49=0,HP49&lt;=$C$40),1,0)</f>
        <v>1</v>
      </c>
      <c r="KE49" s="46">
        <f>IF(AND(LA49=0,HQ49&lt;=$C$40),1,0)</f>
        <v>1</v>
      </c>
      <c r="KF49" s="46">
        <f>IF(AND(LB49=0,HR49&lt;=$C$40),1,0)</f>
        <v>1</v>
      </c>
      <c r="KG49" s="46">
        <f>IF(AND(LC49=0,HS49&lt;=$C$40),1,0)</f>
        <v>1</v>
      </c>
      <c r="KH49" s="46">
        <f>IF(AND(LD49=0,HT49&lt;=$C$40),1,0)</f>
        <v>0</v>
      </c>
      <c r="KI49" s="46">
        <f>IF(AND(LE49=0,HU49&lt;=$C$40),1,0)</f>
        <v>0</v>
      </c>
      <c r="KJ49" s="46">
        <f>IF(AND(LF49=0,HV49&lt;=$C$40),1,0)</f>
        <v>0</v>
      </c>
      <c r="KK49" s="46">
        <f>IF(AND(LG49=0,HW49&lt;=$C$40),1,0)</f>
        <v>0</v>
      </c>
      <c r="KL49" s="46">
        <f>IF(AND(LH49=0,HX49&lt;=$C$40),1,0)</f>
        <v>1</v>
      </c>
      <c r="KM49" s="46">
        <f>IF(AND(LI49=0,HY49&lt;=$C$40),1,0)</f>
        <v>1</v>
      </c>
      <c r="KN49" s="46">
        <f>IF(AND(LJ49=0,HZ49&lt;=$C$40),1,0)</f>
        <v>1</v>
      </c>
      <c r="KO49" s="46">
        <f>IF(AND(LK49=0,IA49&lt;=$C$40),1,0)</f>
        <v>1</v>
      </c>
      <c r="KP49" s="46">
        <f>IF(AND(LL49=0,IB49&lt;=$C$40),1,0)</f>
        <v>1</v>
      </c>
      <c r="KQ49" s="46">
        <f>IF(AND(LM49=0,IC49&lt;=$C$40),1,0)</f>
        <v>1</v>
      </c>
      <c r="KR49" s="61">
        <f t="shared" si="167"/>
        <v>1.6400000000000008</v>
      </c>
      <c r="KS49" s="1">
        <f>IF(OR(KS48=1,AND(OY49=1,LO49&lt;=$C$41)),1,0)</f>
        <v>0</v>
      </c>
      <c r="KT49" s="1">
        <f>IF(OR(KT48=1,AND(OZ49=1,LP49&lt;=$C$41)),1,0)</f>
        <v>0</v>
      </c>
      <c r="KU49" s="1">
        <f>IF(OR(KU48=1,AND(PA49=1,LQ49&lt;=$C$41)),1,0)</f>
        <v>0</v>
      </c>
      <c r="KV49" s="1">
        <f>IF(OR(KV48=1,AND(PB49=1,LR49&lt;=$C$41)),1,0)</f>
        <v>0</v>
      </c>
      <c r="KW49" s="1">
        <f>IF(OR(KW48=1,AND(PC49=1,LS49&lt;=$C$41)),1,0)</f>
        <v>0</v>
      </c>
      <c r="KX49" s="1">
        <f>IF(OR(KX48=1,AND(PD49=1,LT49&lt;=$C$41)),1,0)</f>
        <v>0</v>
      </c>
      <c r="KY49" s="1">
        <f>IF(OR(KY48=1,AND(PE49=1,LU49&lt;=$C$41)),1,0)</f>
        <v>0</v>
      </c>
      <c r="KZ49" s="1">
        <f>IF(OR(KZ48=1,AND(PF49=1,LV49&lt;=$C$41)),1,0)</f>
        <v>0</v>
      </c>
      <c r="LA49" s="1">
        <f>IF(OR(LA48=1,AND(PG49=1,LW49&lt;=$C$41)),1,0)</f>
        <v>0</v>
      </c>
      <c r="LB49" s="1">
        <f>IF(OR(LB48=1,AND(PH49=1,LX49&lt;=$C$41)),1,0)</f>
        <v>0</v>
      </c>
      <c r="LC49" s="1">
        <f>IF(OR(LC48=1,AND(PI49=1,LY49&lt;=$C$41)),1,0)</f>
        <v>0</v>
      </c>
      <c r="LD49" s="1">
        <f>IF(OR(LD48=1,AND(PJ49=1,LZ49&lt;=$C$41)),1,0)</f>
        <v>0</v>
      </c>
      <c r="LE49" s="1">
        <f>IF(OR(LE48=1,AND(PK49=1,MA49&lt;=$C$41)),1,0)</f>
        <v>0</v>
      </c>
      <c r="LF49" s="1">
        <f>IF(OR(LF48=1,AND(PL49=1,MB49&lt;=$C$41)),1,0)</f>
        <v>0</v>
      </c>
      <c r="LG49" s="1">
        <f>IF(OR(LG48=1,AND(PM49=1,MC49&lt;=$C$41)),1,0)</f>
        <v>0</v>
      </c>
      <c r="LH49" s="1">
        <f>IF(OR(LH48=1,AND(PN49=1,MD49&lt;=$C$41)),1,0)</f>
        <v>0</v>
      </c>
      <c r="LI49" s="1">
        <f>IF(OR(LI48=1,AND(PO49=1,ME49&lt;=$C$41)),1,0)</f>
        <v>0</v>
      </c>
      <c r="LJ49" s="1">
        <f>IF(OR(LJ48=1,AND(PP49=1,MF49&lt;=$C$41)),1,0)</f>
        <v>0</v>
      </c>
      <c r="LK49" s="1">
        <f>IF(OR(LK48=1,AND(PQ49=1,MG49&lt;=$C$41)),1,0)</f>
        <v>0</v>
      </c>
      <c r="LL49" s="1">
        <f>IF(OR(LL48=1,AND(PR49=1,MH49&lt;=$C$41)),1,0)</f>
        <v>0</v>
      </c>
      <c r="LM49" s="1">
        <f>IF(OR(LM48=1,AND(PS49=1,MI49&lt;=$C$41)),1,0)</f>
        <v>0</v>
      </c>
      <c r="LN49" s="61">
        <f t="shared" si="168"/>
        <v>1.6400000000000008</v>
      </c>
      <c r="LO49" s="57">
        <f t="shared" si="169"/>
        <v>11.783307041054485</v>
      </c>
      <c r="LP49" s="57">
        <f t="shared" si="170"/>
        <v>12.545661661676862</v>
      </c>
      <c r="LQ49" s="57">
        <f t="shared" si="171"/>
        <v>15.715945161819498</v>
      </c>
      <c r="LR49" s="57">
        <f t="shared" si="172"/>
        <v>16.909659302738806</v>
      </c>
      <c r="LS49" s="57">
        <f t="shared" si="173"/>
        <v>15.810800122859872</v>
      </c>
      <c r="LT49" s="57">
        <f t="shared" si="174"/>
        <v>14.21901931272383</v>
      </c>
      <c r="LU49" s="57">
        <f t="shared" si="175"/>
        <v>12.995529724212034</v>
      </c>
      <c r="LV49" s="57">
        <f t="shared" si="176"/>
        <v>11.483752221809656</v>
      </c>
      <c r="LW49" s="57">
        <f t="shared" si="177"/>
        <v>10.252587982996113</v>
      </c>
      <c r="LX49" s="57">
        <f t="shared" si="178"/>
        <v>9.2536347458880517</v>
      </c>
      <c r="LY49" s="57">
        <f t="shared" si="179"/>
        <v>8.4312086304324758</v>
      </c>
      <c r="LZ49" s="57">
        <f t="shared" si="180"/>
        <v>10.109249450191674</v>
      </c>
      <c r="MA49" s="57">
        <f t="shared" si="181"/>
        <v>11.520547579579388</v>
      </c>
      <c r="MB49" s="57">
        <f t="shared" si="182"/>
        <v>11.704979834552242</v>
      </c>
      <c r="MC49" s="57">
        <f t="shared" si="183"/>
        <v>11.750240124008213</v>
      </c>
      <c r="MD49" s="57">
        <f t="shared" si="184"/>
        <v>11.767153604459228</v>
      </c>
      <c r="ME49" s="57">
        <f t="shared" si="185"/>
        <v>11.775109967126514</v>
      </c>
      <c r="MF49" s="57">
        <f t="shared" si="186"/>
        <v>11.779285023594053</v>
      </c>
      <c r="MG49" s="57">
        <f t="shared" si="187"/>
        <v>11.781683315605113</v>
      </c>
      <c r="MH49" s="57">
        <f t="shared" si="188"/>
        <v>11.783018085348171</v>
      </c>
      <c r="MI49" s="57">
        <f t="shared" si="189"/>
        <v>11.783313985321653</v>
      </c>
      <c r="MJ49" s="61">
        <f t="shared" si="190"/>
        <v>1.6400000000000008</v>
      </c>
      <c r="MK49" s="57" t="e">
        <f>IF(AND(ABS(CG49)&gt;0,EU49*$C$19&gt;=DY48,NG49&lt;&gt;0),3,NA())</f>
        <v>#N/A</v>
      </c>
      <c r="ML49" s="57" t="e">
        <f t="shared" si="261"/>
        <v>#N/A</v>
      </c>
      <c r="MM49" s="57" t="e">
        <f t="shared" si="262"/>
        <v>#N/A</v>
      </c>
      <c r="MN49" s="57" t="e">
        <f t="shared" si="263"/>
        <v>#N/A</v>
      </c>
      <c r="MO49" s="57" t="e">
        <f t="shared" si="264"/>
        <v>#N/A</v>
      </c>
      <c r="MP49" s="57" t="e">
        <f t="shared" si="265"/>
        <v>#N/A</v>
      </c>
      <c r="MQ49" s="57" t="e">
        <f t="shared" si="266"/>
        <v>#N/A</v>
      </c>
      <c r="MR49" s="57" t="e">
        <f t="shared" si="267"/>
        <v>#N/A</v>
      </c>
      <c r="MS49" s="57" t="e">
        <f t="shared" si="268"/>
        <v>#N/A</v>
      </c>
      <c r="MT49" s="57" t="e">
        <f t="shared" si="269"/>
        <v>#N/A</v>
      </c>
      <c r="MU49" s="57" t="e">
        <f t="shared" si="270"/>
        <v>#N/A</v>
      </c>
      <c r="MV49" s="57" t="e">
        <f t="shared" si="271"/>
        <v>#N/A</v>
      </c>
      <c r="MW49" s="57" t="e">
        <f t="shared" si="272"/>
        <v>#N/A</v>
      </c>
      <c r="MX49" s="57" t="e">
        <f t="shared" si="273"/>
        <v>#N/A</v>
      </c>
      <c r="MY49" s="57" t="e">
        <f t="shared" si="274"/>
        <v>#N/A</v>
      </c>
      <c r="MZ49" s="57" t="e">
        <f t="shared" si="275"/>
        <v>#N/A</v>
      </c>
      <c r="NA49" s="57" t="e">
        <f t="shared" si="276"/>
        <v>#N/A</v>
      </c>
      <c r="NB49" s="57" t="e">
        <f t="shared" si="277"/>
        <v>#N/A</v>
      </c>
      <c r="NC49" s="57" t="e">
        <f t="shared" si="278"/>
        <v>#N/A</v>
      </c>
      <c r="ND49" s="57" t="e">
        <f t="shared" si="279"/>
        <v>#N/A</v>
      </c>
      <c r="NE49" s="57" t="e">
        <f t="shared" si="280"/>
        <v>#N/A</v>
      </c>
      <c r="NF49" s="61">
        <f t="shared" si="211"/>
        <v>1.6400000000000008</v>
      </c>
      <c r="NG49" s="260">
        <f>IF(OY48=0,MIN('Drive Train'!$F$35-FQ48*$C$19*'Drive Train'!$F$39,NG48+$C$39)-$C$7,IF(LO48-1&lt;=0,0,IF($C$37=Motors!$C$29,MAX(MAX(NG$8:NG48)*-1,NG48-$C$39),MAX(0,MAX(NG$8:NG48)*-1,NG48-$C$39))))</f>
        <v>11.989658646044884</v>
      </c>
      <c r="NH49" s="260">
        <f>IF(OZ48=0,MIN('Drive Train'!$F$35-FR48*$C$19*'Drive Train'!$F$39,NH48+$C$39)-$C$7,IF(LP48-1&lt;=0,0,IF($C$37=Motors!$C$29,MAX(MAX(NH$8:NH48)*-1,NH48-$C$39),MAX(0,MAX(NH$8:NH48)*-1,NH48-$C$39))))</f>
        <v>7.8538780488752504</v>
      </c>
      <c r="NI49" s="260">
        <f>IF(PA48=0,MIN('Drive Train'!$F$35-FS48*$C$19*'Drive Train'!$F$39,NI48+$C$39)-$C$7,IF(LQ48-1&lt;=0,0,IF($C$37=Motors!$C$29,MAX(MAX(NI$8:NI48)*-1,NI48-$C$39),MAX(0,MAX(NI$8:NI48)*-1,NI48-$C$39))))</f>
        <v>8.8172881180915113</v>
      </c>
      <c r="NJ49" s="260">
        <f>IF(PB48=0,MIN('Drive Train'!$F$35-FT48*$C$19*'Drive Train'!$F$39,NJ48+$C$39)-$C$7,IF(LR48-1&lt;=0,0,IF($C$37=Motors!$C$29,MAX(MAX(NJ$8:NJ48)*-1,NJ48-$C$39),MAX(0,MAX(NJ$8:NJ48)*-1,NJ48-$C$39))))</f>
        <v>10.096103173647821</v>
      </c>
      <c r="NK49" s="260">
        <f>IF(PC48=0,MIN('Drive Train'!$F$35-FU48*$C$19*'Drive Train'!$F$39,NK48+$C$39)-$C$7,IF(LS48-1&lt;=0,0,IF($C$37=Motors!$C$29,MAX(MAX(NK$8:NK48)*-1,NK48-$C$39),MAX(0,MAX(NK$8:NK48)*-1,NK48-$C$39))))</f>
        <v>0</v>
      </c>
      <c r="NL49" s="260">
        <f>IF(PD48=0,MIN('Drive Train'!$F$35-FV48*$C$19*'Drive Train'!$F$39,NL48+$C$39)-$C$7,IF(LT48-1&lt;=0,0,IF($C$37=Motors!$C$29,MAX(MAX(NL$8:NL48)*-1,NL48-$C$39),MAX(0,MAX(NL$8:NL48)*-1,NL48-$C$39))))</f>
        <v>0</v>
      </c>
      <c r="NM49" s="260">
        <f>IF(PE48=0,MIN('Drive Train'!$F$35-FW48*$C$19*'Drive Train'!$F$39,NM48+$C$39)-$C$7,IF(LU48-1&lt;=0,0,IF($C$37=Motors!$C$29,MAX(MAX(NM$8:NM48)*-1,NM48-$C$39),MAX(0,MAX(NM$8:NM48)*-1,NM48-$C$39))))</f>
        <v>0</v>
      </c>
      <c r="NN49" s="260">
        <f>IF(PF48=0,MIN('Drive Train'!$F$35-FX48*$C$19*'Drive Train'!$F$39,NN48+$C$39)-$C$7,IF(LV48-1&lt;=0,0,IF($C$37=Motors!$C$29,MAX(MAX(NN$8:NN48)*-1,NN48-$C$39),MAX(0,MAX(NN$8:NN48)*-1,NN48-$C$39))))</f>
        <v>11.995433836272456</v>
      </c>
      <c r="NO49" s="260">
        <f>IF(PG48=0,MIN('Drive Train'!$F$35-FY48*$C$19*'Drive Train'!$F$39,NO48+$C$39)-$C$7,IF(LW48-1&lt;=0,0,IF($C$37=Motors!$C$29,MAX(MAX(NO$8:NO48)*-1,NO48-$C$39),MAX(0,MAX(NO$8:NO48)*-1,NO48-$C$39))))</f>
        <v>12.005944607079009</v>
      </c>
      <c r="NP49" s="260">
        <f>IF(PH48=0,MIN('Drive Train'!$F$35-FZ48*$C$19*'Drive Train'!$F$39,NP48+$C$39)-$C$7,IF(LX48-1&lt;=0,0,IF($C$37=Motors!$C$29,MAX(MAX(NP$8:NP48)*-1,NP48-$C$39),MAX(0,MAX(NP$8:NP48)*-1,NP48-$C$39))))</f>
        <v>12.007486093906795</v>
      </c>
      <c r="NQ49" s="260">
        <f>IF(PI48=0,MIN('Drive Train'!$F$35-GA48*$C$19*'Drive Train'!$F$39,NQ48+$C$39)-$C$7,IF(LY48-1&lt;=0,0,IF($C$37=Motors!$C$29,MAX(MAX(NQ$8:NQ48)*-1,NQ48-$C$39),MAX(0,MAX(NQ$8:NQ48)*-1,NQ48-$C$39))))</f>
        <v>12.00765032100537</v>
      </c>
      <c r="NR49" s="260">
        <f>IF(PJ48=0,MIN('Drive Train'!$F$35-GB48*$C$19*'Drive Train'!$F$39,NR48+$C$39)-$C$7,IF(LZ48-1&lt;=0,0,IF($C$37=Motors!$C$29,MAX(MAX(NR$8:NR48)*-1,NR48-$C$39),MAX(0,MAX(NR$8:NR48)*-1,NR48-$C$39))))</f>
        <v>11.301895259024906</v>
      </c>
      <c r="NS49" s="260">
        <f>IF(PK48=0,MIN('Drive Train'!$F$35-GC48*$C$19*'Drive Train'!$F$39,NS48+$C$39)-$C$7,IF(MA48-1&lt;=0,0,IF($C$37=Motors!$C$29,MAX(MAX(NS$8:NS48)*-1,NS48-$C$39),MAX(0,MAX(NS$8:NS48)*-1,NS48-$C$39))))</f>
        <v>11.763321008749283</v>
      </c>
      <c r="NT49" s="260">
        <f>IF(PL48=0,MIN('Drive Train'!$F$35-GD48*$C$19*'Drive Train'!$F$39,NT48+$C$39)-$C$7,IF(MB48-1&lt;=0,0,IF($C$37=Motors!$C$29,MAX(MAX(NT$8:NT48)*-1,NT48-$C$39),MAX(0,MAX(NT$8:NT48)*-1,NT48-$C$39))))</f>
        <v>11.921114749884641</v>
      </c>
      <c r="NU49" s="260">
        <f>IF(PM48=0,MIN('Drive Train'!$F$35-GE48*$C$19*'Drive Train'!$F$39,NU48+$C$39)-$C$7,IF(MC48-1&lt;=0,0,IF($C$37=Motors!$C$29,MAX(MAX(NU$8:NU48)*-1,NU48-$C$39),MAX(0,MAX(NU$8:NU48)*-1,NU48-$C$39))))</f>
        <v>11.960607481946349</v>
      </c>
      <c r="NV49" s="260">
        <f>IF(PN48=0,MIN('Drive Train'!$F$35-GF48*$C$19*'Drive Train'!$F$39,NV48+$C$39)-$C$7,IF(MD48-1&lt;=0,0,IF($C$37=Motors!$C$29,MAX(MAX(NV$8:NV48)*-1,NV48-$C$39),MAX(0,MAX(NV$8:NV48)*-1,NV48-$C$39))))</f>
        <v>11.975445887169544</v>
      </c>
      <c r="NW49" s="260">
        <f>IF(PO48=0,MIN('Drive Train'!$F$35-GG48*$C$19*'Drive Train'!$F$39,NW48+$C$39)-$C$7,IF(ME48-1&lt;=0,0,IF($C$37=Motors!$C$29,MAX(MAX(NW$8:NW48)*-1,NW48-$C$39),MAX(0,MAX(NW$8:NW48)*-1,NW48-$C$39))))</f>
        <v>11.982441330498251</v>
      </c>
      <c r="NX49" s="260">
        <f>IF(PP48=0,MIN('Drive Train'!$F$35-GH48*$C$19*'Drive Train'!$F$39,NX48+$C$39)-$C$7,IF(MF48-1&lt;=0,0,IF($C$37=Motors!$C$29,MAX(MAX(NX$8:NX48)*-1,NX48-$C$39),MAX(0,MAX(NX$8:NX48)*-1,NX48-$C$39))))</f>
        <v>11.986116062096503</v>
      </c>
      <c r="NY49" s="260">
        <f>IF(PQ48=0,MIN('Drive Train'!$F$35-GI48*$C$19*'Drive Train'!$F$39,NY48+$C$39)-$C$7,IF(MG48-1&lt;=0,0,IF($C$37=Motors!$C$29,MAX(MAX(NY$8:NY48)*-1,NY48-$C$39),MAX(0,MAX(NY$8:NY48)*-1,NY48-$C$39))))</f>
        <v>11.98822817067002</v>
      </c>
      <c r="NZ49" s="260">
        <f>IF(PR48=0,MIN('Drive Train'!$F$35-GJ48*$C$19*'Drive Train'!$F$39,NZ48+$C$39)-$C$7,IF(MH48-1&lt;=0,0,IF($C$37=Motors!$C$29,MAX(MAX(NZ$8:NZ48)*-1,NZ48-$C$39),MAX(0,MAX(NZ$8:NZ48)*-1,NZ48-$C$39))))</f>
        <v>11.989404050937502</v>
      </c>
      <c r="OA49" s="260">
        <f>IF(PS48=0,MIN('Drive Train'!$F$35-GK48*$C$19*'Drive Train'!$F$39,OA48+$C$39)-$C$7,IF(MI48-1&lt;=0,0,IF($C$37=Motors!$C$29,MAX(MAX(OA$8:OA48)*-1,OA48-$C$39),MAX(0,MAX(OA$8:OA48)*-1,OA48-$C$39))))</f>
        <v>11.98966476470747</v>
      </c>
      <c r="OB49" s="61">
        <f t="shared" si="212"/>
        <v>1.6400000000000008</v>
      </c>
      <c r="OC49" s="260">
        <f>'Drive Train'!$F$35-(FQ49*$C$13)*$C$19*'Drive Train'!$F$39</f>
        <v>12.229451450628764</v>
      </c>
      <c r="OD49" s="260">
        <f>'Drive Train'!$F$35-(FR49*$C$13)*$C$19*'Drive Train'!$F$39</f>
        <v>9.1410276613993595</v>
      </c>
      <c r="OE49" s="260">
        <f>'Drive Train'!$F$35-(FS49*$C$13)*$C$19*'Drive Train'!$F$39</f>
        <v>9.8862500838552361</v>
      </c>
      <c r="OF49" s="260">
        <f>'Drive Train'!$F$35-(FT49*$C$13)*$C$19*'Drive Train'!$F$39</f>
        <v>10.856294435421709</v>
      </c>
      <c r="OG49" s="260">
        <f>'Drive Train'!$F$35-(FU49*$C$13)*$C$19*'Drive Train'!$F$39</f>
        <v>12.2597755</v>
      </c>
      <c r="OH49" s="260">
        <f>'Drive Train'!$F$35-(FV49*$C$13)*$C$19*'Drive Train'!$F$39</f>
        <v>12.2597755</v>
      </c>
      <c r="OI49" s="260">
        <f>'Drive Train'!$F$35-(FW49*$C$13)*$C$19*'Drive Train'!$F$39</f>
        <v>12.2597755</v>
      </c>
      <c r="OJ49" s="260">
        <f>'Drive Train'!$F$35-(FX49*$C$13)*$C$19*'Drive Train'!$F$39</f>
        <v>12.233155432414716</v>
      </c>
      <c r="OK49" s="260">
        <f>'Drive Train'!$F$35-(FY49*$C$13)*$C$19*'Drive Train'!$F$39</f>
        <v>12.239736401372507</v>
      </c>
      <c r="OL49" s="260">
        <f>'Drive Train'!$F$35-(FZ49*$C$13)*$C$19*'Drive Train'!$F$39</f>
        <v>12.2406495039086</v>
      </c>
      <c r="OM49" s="260">
        <f>'Drive Train'!$F$35-(GA49*$C$13)*$C$19*'Drive Train'!$F$39</f>
        <v>12.240740783005338</v>
      </c>
      <c r="ON49" s="260">
        <f>'Drive Train'!$F$35-(GB49*$C$13)*$C$19*'Drive Train'!$F$39</f>
        <v>11.723361923155796</v>
      </c>
      <c r="OO49" s="260">
        <f>'Drive Train'!$F$35-(GC49*$C$13)*$C$19*'Drive Train'!$F$39</f>
        <v>12.086422249191493</v>
      </c>
      <c r="OP49" s="260">
        <f>'Drive Train'!$F$35-(GD49*$C$13)*$C$19*'Drive Train'!$F$39</f>
        <v>12.186336265711253</v>
      </c>
      <c r="OQ49" s="260">
        <f>'Drive Train'!$F$35-(GE49*$C$13)*$C$19*'Drive Train'!$F$39</f>
        <v>12.211199244743089</v>
      </c>
      <c r="OR49" s="260">
        <f>'Drive Train'!$F$35-(GF49*$C$13)*$C$19*'Drive Train'!$F$39</f>
        <v>12.220525840153551</v>
      </c>
      <c r="OS49" s="260">
        <f>'Drive Train'!$F$35-(GG49*$C$13)*$C$19*'Drive Train'!$F$39</f>
        <v>12.224919925043611</v>
      </c>
      <c r="OT49" s="260">
        <f>'Drive Train'!$F$35-(GH49*$C$13)*$C$19*'Drive Train'!$F$39</f>
        <v>12.227227417983245</v>
      </c>
      <c r="OU49" s="260">
        <f>'Drive Train'!$F$35-(GI49*$C$13)*$C$19*'Drive Train'!$F$39</f>
        <v>12.228553455575515</v>
      </c>
      <c r="OV49" s="260">
        <f>'Drive Train'!$F$35-(GJ49*$C$13)*$C$19*'Drive Train'!$F$39</f>
        <v>12.229291631659208</v>
      </c>
      <c r="OW49" s="260">
        <f>'Drive Train'!$F$35-(GK49*$C$13)*$C$19*'Drive Train'!$F$39</f>
        <v>12.229455291514505</v>
      </c>
      <c r="OX49" s="61">
        <f t="shared" si="213"/>
        <v>1.6400000000000008</v>
      </c>
      <c r="OY49" s="1">
        <f>IF(PU49&gt;='Drive Train'!$F$29,1,0)</f>
        <v>0</v>
      </c>
      <c r="OZ49" s="1">
        <f>IF(PV49&gt;='Drive Train'!$F$29,1,0)</f>
        <v>0</v>
      </c>
      <c r="PA49" s="1">
        <f>IF(PW49&gt;='Drive Train'!$F$29,1,0)</f>
        <v>0</v>
      </c>
      <c r="PB49" s="1">
        <f>IF(PX49&gt;='Drive Train'!$F$29,1,0)</f>
        <v>1</v>
      </c>
      <c r="PC49" s="1">
        <f>IF(PY49&gt;='Drive Train'!$F$29,1,0)</f>
        <v>1</v>
      </c>
      <c r="PD49" s="1">
        <f>IF(PZ49&gt;='Drive Train'!$F$29,1,0)</f>
        <v>1</v>
      </c>
      <c r="PE49" s="1">
        <f>IF(QA49&gt;='Drive Train'!$F$29,1,0)</f>
        <v>1</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7">
        <f t="shared" si="214"/>
        <v>1.6400000000000008</v>
      </c>
      <c r="PU49" s="57">
        <f t="shared" si="215"/>
        <v>15.680483681567775</v>
      </c>
      <c r="PV49" s="57">
        <f t="shared" si="216"/>
        <v>11.019834195985148</v>
      </c>
      <c r="PW49" s="57">
        <f t="shared" si="217"/>
        <v>14.490288086806848</v>
      </c>
      <c r="PX49" s="57">
        <f t="shared" si="218"/>
        <v>16.676260411219534</v>
      </c>
      <c r="PY49" s="57">
        <f t="shared" si="219"/>
        <v>17.52310471864751</v>
      </c>
      <c r="PZ49" s="57">
        <f t="shared" si="220"/>
        <v>17.345760196617459</v>
      </c>
      <c r="QA49" s="57">
        <f t="shared" si="221"/>
        <v>16.509252538003143</v>
      </c>
      <c r="QB49" s="57">
        <f t="shared" si="222"/>
        <v>15.434877752628575</v>
      </c>
      <c r="QC49" s="57">
        <f t="shared" si="223"/>
        <v>14.287943573967489</v>
      </c>
      <c r="QD49" s="57">
        <f t="shared" si="224"/>
        <v>13.228984589799389</v>
      </c>
      <c r="QE49" s="57">
        <f t="shared" si="225"/>
        <v>12.279348660634831</v>
      </c>
      <c r="QF49" s="57">
        <f t="shared" si="226"/>
        <v>9.707473296280261</v>
      </c>
      <c r="QG49" s="57">
        <f t="shared" si="227"/>
        <v>11.728360345296453</v>
      </c>
      <c r="QH49" s="57">
        <f t="shared" si="228"/>
        <v>13.078177612788544</v>
      </c>
      <c r="QI49" s="57">
        <f t="shared" si="229"/>
        <v>13.964842911601059</v>
      </c>
      <c r="QJ49" s="57">
        <f t="shared" si="230"/>
        <v>14.571832569530432</v>
      </c>
      <c r="QK49" s="57">
        <f t="shared" si="231"/>
        <v>14.998386941725496</v>
      </c>
      <c r="QL49" s="57">
        <f t="shared" si="232"/>
        <v>15.296543624437728</v>
      </c>
      <c r="QM49" s="57">
        <f t="shared" si="233"/>
        <v>15.505750398304448</v>
      </c>
      <c r="QN49" s="57">
        <f t="shared" si="234"/>
        <v>15.641428281597404</v>
      </c>
      <c r="QO49" s="57">
        <f t="shared" si="235"/>
        <v>15.678194591698494</v>
      </c>
      <c r="QP49" s="61">
        <f t="shared" si="236"/>
        <v>1.6400000000000008</v>
      </c>
      <c r="QQ49" s="57">
        <f>MIN(FQ49,$C$16)*$C$17*1000/60/60/$C$21</f>
        <v>4.219858533041726E-2</v>
      </c>
      <c r="QR49" s="57">
        <f>MIN(FR49,$C$16)*$C$17*1000/60/60/$C$21</f>
        <v>0.80636289682275619</v>
      </c>
      <c r="QS49" s="57">
        <f>MIN(FS49,$C$16)*$C$17*1000/60/60/$C$21</f>
        <v>0.6219735713193616</v>
      </c>
      <c r="QT49" s="57">
        <f>MIN(FT49,$C$16)*$C$17*1000/60/60/$C$21</f>
        <v>0.38195687522443145</v>
      </c>
      <c r="QU49" s="57">
        <f>MIN(FU49,$C$16)*$C$17*1000/60/60/$C$21</f>
        <v>3.4695548865589357E-2</v>
      </c>
      <c r="QV49" s="57">
        <f>MIN(FV49,$C$16)*$C$17*1000/60/60/$C$21</f>
        <v>3.4695548865589357E-2</v>
      </c>
      <c r="QW49" s="57">
        <f>MIN(FW49,$C$16)*$C$17*1000/60/60/$C$21</f>
        <v>3.4695548865589357E-2</v>
      </c>
      <c r="QX49" s="57">
        <f>MIN(FX49,$C$16)*$C$17*1000/60/60/$C$21</f>
        <v>4.1282114378110801E-2</v>
      </c>
      <c r="QY49" s="57">
        <f>MIN(FY49,$C$16)*$C$17*1000/60/60/$C$21</f>
        <v>3.965379457623603E-2</v>
      </c>
      <c r="QZ49" s="57">
        <f>MIN(FZ49,$C$16)*$C$17*1000/60/60/$C$21</f>
        <v>3.9427866912665678E-2</v>
      </c>
      <c r="RA49" s="57">
        <f>MIN(GA49,$C$16)*$C$17*1000/60/60/$C$21</f>
        <v>3.9405281855408932E-2</v>
      </c>
      <c r="RB49" s="57">
        <f>MIN(GB49,$C$16)*$C$17*1000/60/60/$C$21</f>
        <v>0.16741959828322817</v>
      </c>
      <c r="RC49" s="57">
        <f>MIN(GC49,$C$16)*$C$17*1000/60/60/$C$21</f>
        <v>7.7588097488941993E-2</v>
      </c>
      <c r="RD49" s="57">
        <f>MIN(GD49,$C$16)*$C$17*1000/60/60/$C$21</f>
        <v>5.2866514295429955E-2</v>
      </c>
      <c r="RE49" s="57">
        <f>MIN(GE49,$C$16)*$C$17*1000/60/60/$C$21</f>
        <v>4.671470270798872E-2</v>
      </c>
      <c r="RF49" s="57">
        <f>MIN(GF49,$C$16)*$C$17*1000/60/60/$C$21</f>
        <v>4.4407036452710609E-2</v>
      </c>
      <c r="RG49" s="57">
        <f>MIN(GG49,$C$16)*$C$17*1000/60/60/$C$21</f>
        <v>4.3319814269549624E-2</v>
      </c>
      <c r="RH49" s="57">
        <f>MIN(GH49,$C$16)*$C$17*1000/60/60/$C$21</f>
        <v>4.2748874568968753E-2</v>
      </c>
      <c r="RI49" s="57">
        <f>MIN(GI49,$C$16)*$C$17*1000/60/60/$C$21</f>
        <v>4.2420774970965566E-2</v>
      </c>
      <c r="RJ49" s="57">
        <f>MIN(GJ49,$C$16)*$C$17*1000/60/60/$C$21</f>
        <v>4.2238129111053811E-2</v>
      </c>
      <c r="RK49" s="57">
        <f>MIN(GK49,$C$16)*$C$17*1000/60/60/$C$21</f>
        <v>4.2197634985514203E-2</v>
      </c>
      <c r="RL49" s="61">
        <f t="shared" si="237"/>
        <v>1.6400000000000008</v>
      </c>
      <c r="RM49" s="2">
        <f>IF(AND(LO49&gt;=LO$6*'Drive Train'!$AA$52,LO49&lt;=LO$6*'Drive Train'!$AA$53,KS49=0,JW49=0,EU49&gt;0),$C$17,0)</f>
        <v>0</v>
      </c>
      <c r="RN49" s="2">
        <f>IF(AND(LP49&gt;=LP$6*'Drive Train'!$AA$52,LP49&lt;=LP$6*'Drive Train'!$AA$53,KT49=0,JX49=0,EV49&gt;0),$C$17,0)</f>
        <v>0.04</v>
      </c>
      <c r="RO49" s="2">
        <f>IF(AND(LQ49&gt;=LQ$6*'Drive Train'!$AA$52,LQ49&lt;=LQ$6*'Drive Train'!$AA$53,KU49=0,JY49=0,EW49&gt;0),$C$17,0)</f>
        <v>0.04</v>
      </c>
      <c r="RP49" s="2">
        <f>IF(AND(LR49&gt;=LR$6*'Drive Train'!$AA$52,LR49&lt;=LR$6*'Drive Train'!$AA$53,KV49=0,JZ49=0,EX49&gt;0),$C$17,0)</f>
        <v>0.04</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61">
        <f t="shared" si="238"/>
        <v>1.6400000000000008</v>
      </c>
      <c r="SI49" s="2">
        <f>IF(AND(EU49&lt;0,KS49=0,LO49&gt;=LO$6*'Drive Train'!$AA$52,LO49&lt;=LO$6*'Drive Train'!$AA$53,OY49=1,JW49=0),$C$17,0)</f>
        <v>0</v>
      </c>
      <c r="SJ49" s="2">
        <f>IF(AND(EV49&lt;0,KT49=0,LP49&gt;=LP$6*'Drive Train'!$AA$52,LP49&lt;=LP$6*'Drive Train'!$AA$53,OZ49=1,JX49=0),$C$17,0)</f>
        <v>0</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0.04</v>
      </c>
      <c r="SN49" s="2">
        <f>IF(AND(EZ49&lt;0,KX49=0,LT49&gt;=LT$6*'Drive Train'!$AA$52,LT49&lt;=LT$6*'Drive Train'!$AA$53,PD49=1,KB49=0),$C$17,0)</f>
        <v>0.04</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v>
      </c>
      <c r="SX49" s="2">
        <f>IF(AND(FJ49&lt;0,LH49=0,MD49&gt;=MD$6*'Drive Train'!$AA$52,MD49&lt;=MD$6*'Drive Train'!$AA$53,PN49=1,KL49=0),$C$17,0)</f>
        <v>0</v>
      </c>
      <c r="SY49" s="2">
        <f>IF(AND(FK49&lt;0,LI49=0,ME49&gt;=ME$6*'Drive Train'!$AA$52,ME49&lt;=ME$6*'Drive Train'!$AA$53,PO49=1,KM49=0),$C$17,0)</f>
        <v>0</v>
      </c>
      <c r="SZ49" s="2">
        <f>IF(AND(FL49&lt;0,LJ49=0,MF49&gt;=MF$6*'Drive Train'!$AA$52,MF49&lt;=MF$6*'Drive Train'!$AA$53,PP49=1,KN49=0),$C$17,0)</f>
        <v>0</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48">
        <f t="shared" si="239"/>
        <v>1.6400000000000008</v>
      </c>
    </row>
    <row r="50" spans="3:524" x14ac:dyDescent="0.2">
      <c r="C50" s="58" t="s">
        <v>202</v>
      </c>
      <c r="E50" s="18">
        <f>PU6</f>
        <v>2.7200000000000015</v>
      </c>
      <c r="F50" s="18" t="e">
        <f>PV6*VLOOKUP('Drive Train'!$AK$30,$E$98:$F$99,2,FALSE)</f>
        <v>#N/A</v>
      </c>
      <c r="G50" s="18" t="e">
        <f>PW6*VLOOKUP('Drive Train'!$AK$30,$E$98:$F$99,2,FALSE)</f>
        <v>#N/A</v>
      </c>
      <c r="H50" s="18" t="e">
        <f>PX6*VLOOKUP('Drive Train'!$AK$30,$E$98:$F$99,2,FALSE)</f>
        <v>#N/A</v>
      </c>
      <c r="I50" s="18">
        <f>PY6*VLOOKUP('Drive Train'!$AK$30,$E$98:$F$99,2,FALSE)</f>
        <v>3.7600000000000025</v>
      </c>
      <c r="J50" s="18">
        <f>PZ6*VLOOKUP('Drive Train'!$AK$30,$E$98:$F$99,2,FALSE)</f>
        <v>3.200000000000002</v>
      </c>
      <c r="K50" s="18">
        <f>QA6*VLOOKUP('Drive Train'!$AK$30,$E$98:$F$99,2,FALSE)</f>
        <v>2.8800000000000017</v>
      </c>
      <c r="L50" s="18">
        <f>QB6*VLOOKUP('Drive Train'!$AK$30,$E$98:$F$99,2,FALSE)</f>
        <v>2.7200000000000015</v>
      </c>
      <c r="M50" s="18">
        <f>QC6*VLOOKUP('Drive Train'!$AK$30,$E$98:$F$99,2,FALSE)</f>
        <v>2.6400000000000015</v>
      </c>
      <c r="N50" s="18">
        <f>QD6*VLOOKUP('Drive Train'!$AK$30,$E$98:$F$99,2,FALSE)</f>
        <v>2.6000000000000014</v>
      </c>
      <c r="O50" s="18">
        <f>QE6*VLOOKUP('Drive Train'!$AK$30,$E$98:$F$99,2,FALSE)</f>
        <v>2.6800000000000015</v>
      </c>
      <c r="Q50" s="73"/>
      <c r="R50" s="63">
        <f t="shared" si="114"/>
        <v>1.6800000000000008</v>
      </c>
      <c r="S50" s="2">
        <f>NG50/'Drive Train'!$F$35</f>
        <v>0.96714531727191011</v>
      </c>
      <c r="T50" s="2">
        <f>NH50/'Drive Train'!$F$35</f>
        <v>0.63505673778487737</v>
      </c>
      <c r="U50" s="2">
        <f>NI50/'Drive Train'!$F$35</f>
        <v>0.71518818105970283</v>
      </c>
      <c r="V50" s="2">
        <f>NJ50/'Drive Train'!$F$35</f>
        <v>0</v>
      </c>
      <c r="W50" s="2">
        <f>NK50/'Drive Train'!$F$35</f>
        <v>0</v>
      </c>
      <c r="X50" s="2">
        <f>NL50/'Drive Train'!$F$35</f>
        <v>0</v>
      </c>
      <c r="Y50" s="2">
        <f>NM50/'Drive Train'!$F$35</f>
        <v>0</v>
      </c>
      <c r="Z50" s="2">
        <f>NN50/'Drive Train'!$F$35</f>
        <v>0.96754359488330266</v>
      </c>
      <c r="AA50" s="2">
        <f>NO50/'Drive Train'!$F$35</f>
        <v>0.96825122595403301</v>
      </c>
      <c r="AB50" s="2">
        <f>NP50/'Drive Train'!$F$35</f>
        <v>0.96834940902243005</v>
      </c>
      <c r="AC50" s="2">
        <f>NQ50/'Drive Train'!$F$35</f>
        <v>0.9683592239790686</v>
      </c>
      <c r="AD50" s="2">
        <f>NR50/'Drive Train'!$F$35</f>
        <v>0.91272708851137574</v>
      </c>
      <c r="AE50" s="2">
        <f>NS50/'Drive Train'!$F$35</f>
        <v>0.95176583324639707</v>
      </c>
      <c r="AF50" s="2">
        <f>NT50/'Drive Train'!$F$35</f>
        <v>0.96250927588293045</v>
      </c>
      <c r="AG50" s="2">
        <f>NU50/'Drive Train'!$F$35</f>
        <v>0.96518271448850412</v>
      </c>
      <c r="AH50" s="2">
        <f>NV50/'Drive Train'!$F$35</f>
        <v>0.96618557421005913</v>
      </c>
      <c r="AI50" s="2">
        <f>NW50/'Drive Train'!$F$35</f>
        <v>0.96665805645630232</v>
      </c>
      <c r="AJ50" s="2">
        <f>NX50/'Drive Train'!$F$35</f>
        <v>0.9669061739766931</v>
      </c>
      <c r="AK50" s="2">
        <f>NY50/'Drive Train'!$F$35</f>
        <v>0.96704875866403384</v>
      </c>
      <c r="AL50" s="2">
        <f>NZ50/'Drive Train'!$F$35</f>
        <v>0.96712813243647411</v>
      </c>
      <c r="AM50" s="2">
        <f>OA50/'Drive Train'!$F$35</f>
        <v>0.96714573027037665</v>
      </c>
      <c r="AN50" s="61">
        <f t="shared" si="115"/>
        <v>1.6800000000000008</v>
      </c>
      <c r="AO50" s="46">
        <f>LO50*12*60/(PI() * 'Drive Train'!$F$15)/S$6*ABS(S50)</f>
        <v>4665.2679061768995</v>
      </c>
      <c r="AP50" s="46">
        <f>LP50*12*60/(PI() * 'Drive Train'!$F$15)/T$6*ABS(T50)</f>
        <v>932.69625316730856</v>
      </c>
      <c r="AQ50" s="46">
        <f>LQ50*12*60/(PI() * 'Drive Train'!$F$15)/U$6*ABS(U50)</f>
        <v>1893.7600888981465</v>
      </c>
      <c r="AR50" s="46">
        <f>LR50*12*60/(PI() * 'Drive Train'!$F$15)/V$6*ABS(V50)</f>
        <v>0</v>
      </c>
      <c r="AS50" s="46">
        <f>LS50*12*60/(PI() * 'Drive Train'!$F$15)/W$6*ABS(W50)</f>
        <v>0</v>
      </c>
      <c r="AT50" s="46">
        <f>LT50*12*60/(PI() * 'Drive Train'!$F$15)/X$6*ABS(X50)</f>
        <v>0</v>
      </c>
      <c r="AU50" s="46">
        <f>LU50*12*60/(PI() * 'Drive Train'!$F$15)/Y$6*ABS(Y50)</f>
        <v>0</v>
      </c>
      <c r="AV50" s="46">
        <f>LV50*12*60/(PI() * 'Drive Train'!$F$15)/Z$6*ABS(Z50)</f>
        <v>4669.4480652569118</v>
      </c>
      <c r="AW50" s="46">
        <f>LW50*12*60/(PI() * 'Drive Train'!$F$15)/AA$6*ABS(AA50)</f>
        <v>4676.7911591540278</v>
      </c>
      <c r="AX50" s="46">
        <f>LX50*12*60/(PI() * 'Drive Train'!$F$15)/AB$6*ABS(AB50)</f>
        <v>4677.7838868852041</v>
      </c>
      <c r="AY50" s="46">
        <f>LY50*12*60/(PI() * 'Drive Train'!$F$15)/AC$6*ABS(AC50)</f>
        <v>4677.8802919670325</v>
      </c>
      <c r="AZ50" s="46">
        <f>LZ50*12*60/(PI() * 'Drive Train'!$F$15)/AD$6*ABS(AD50)</f>
        <v>3833.3301872897478</v>
      </c>
      <c r="BA50" s="46">
        <f>MA50*12*60/(PI() * 'Drive Train'!$F$15)/AE$6*ABS(AE50)</f>
        <v>4505.202509527795</v>
      </c>
      <c r="BB50" s="46">
        <f>MB50*12*60/(PI() * 'Drive Train'!$F$15)/AF$6*ABS(AF50)</f>
        <v>4617.0716453194418</v>
      </c>
      <c r="BC50" s="46">
        <f>MC50*12*60/(PI() * 'Drive Train'!$F$15)/AG$6*ABS(AG50)</f>
        <v>4644.8705849395783</v>
      </c>
      <c r="BD50" s="46">
        <f>MD50*12*60/(PI() * 'Drive Train'!$F$15)/AH$6*ABS(AH50)</f>
        <v>4655.2943890470351</v>
      </c>
      <c r="BE50" s="46">
        <f>ME50*12*60/(PI() * 'Drive Train'!$F$15)/AI$6*ABS(AI50)</f>
        <v>4660.2046201751564</v>
      </c>
      <c r="BF50" s="46">
        <f>MF50*12*60/(PI() * 'Drive Train'!$F$15)/AJ$6*ABS(AJ50)</f>
        <v>4662.7829575883106</v>
      </c>
      <c r="BG50" s="46">
        <f>MG50*12*60/(PI() * 'Drive Train'!$F$15)/AK$6*ABS(AK50)</f>
        <v>4664.2645770418112</v>
      </c>
      <c r="BH50" s="46">
        <f>MH50*12*60/(PI() * 'Drive Train'!$F$15)/AL$6*ABS(AL50)</f>
        <v>4665.0893421239998</v>
      </c>
      <c r="BI50" s="46">
        <f>MI50*12*60/(PI() * 'Drive Train'!$F$15)/AM$6*ABS(AM50)</f>
        <v>4665.2721975498553</v>
      </c>
      <c r="BJ50" s="61">
        <f t="shared" si="281"/>
        <v>1.6800000000000008</v>
      </c>
      <c r="BK50" s="2">
        <f>IF(OR(KS49=1,AND($C$37=Motors!$C$31,OY49=1)),0,IF(NG50=0,-(CG49+$C$15)/($C$14-$C$15)*$C$12,($C$11*S50-AO50)/($C$11*S50)*$C$12*S50))</f>
        <v>0.2947364357408348</v>
      </c>
      <c r="BL50" s="2">
        <f>IF(OR(KT49=1,AND($C$37=Motors!$C$31,OZ49=1)),0,IF(NH50=0,-(CH49+$C$15)/($C$14-$C$15)*$C$12,($C$11*T50-AP50)/($C$11*T50)*$C$12*T50))</f>
        <v>1.1429417882793038</v>
      </c>
      <c r="BM50" s="2">
        <f>IF(OR(KU49=1,AND($C$37=Motors!$C$31,PA49=1)),0,IF(NI50=0,-(CI49+$C$15)/($C$14-$C$15)*$C$12,($C$11*U50-AQ50)/($C$11*U50)*$C$12*U50))</f>
        <v>0.91135474236183633</v>
      </c>
      <c r="BN50" s="2">
        <f>IF(OR(KV49=1,AND($C$37=Motors!$C$31,PB49=1)),0,IF(NJ50=0,-(CJ49+$C$15)/($C$14-$C$15)*$C$12,($C$11*V50-AR50)/($C$11*V50)*$C$12*V50))</f>
        <v>0</v>
      </c>
      <c r="BO50" s="2">
        <f>IF(OR(KW49=1,AND($C$37=Motors!$C$31,PC49=1)),0,IF(NK50=0,-(CK49+$C$15)/($C$14-$C$15)*$C$12,($C$11*W50-AS50)/($C$11*W50)*$C$12*W50))</f>
        <v>0</v>
      </c>
      <c r="BP50" s="2">
        <f>IF(OR(KX49=1,AND($C$37=Motors!$C$31,PD49=1)),0,IF(NL50=0,-(CL49+$C$15)/($C$14-$C$15)*$C$12,($C$11*X50-AT50)/($C$11*X50)*$C$12*X50))</f>
        <v>0</v>
      </c>
      <c r="BQ50" s="2">
        <f>IF(OR(KY49=1,AND($C$37=Motors!$C$31,PE49=1)),0,IF(NM50=0,-(CM49+$C$15)/($C$14-$C$15)*$C$12,($C$11*Y50-AU50)/($C$11*Y50)*$C$12*Y50))</f>
        <v>0</v>
      </c>
      <c r="BR50" s="2">
        <f>IF(OR(KZ49=1,AND($C$37=Motors!$C$31,PF49=1)),0,IF(NN50=0,-(CN49+$C$15)/($C$14-$C$15)*$C$12,($C$11*Z50-AV50)/($C$11*Z50)*$C$12*Z50))</f>
        <v>0.29385122812614434</v>
      </c>
      <c r="BS50" s="2">
        <f>IF(OR(LA49=1,AND($C$37=Motors!$C$31,PG49=1)),0,IF(NO50=0,-(CO49+$C$15)/($C$14-$C$15)*$C$12,($C$11*AA50-AW50)/($C$11*AA50)*$C$12*AA50))</f>
        <v>0.29231584577387554</v>
      </c>
      <c r="BT50" s="2">
        <f>IF(OR(LB49=1,AND($C$37=Motors!$C$31,PH49=1)),0,IF(NP50=0,-(CP49+$C$15)/($C$14-$C$15)*$C$12,($C$11*AB50-AX50)/($C$11*AB50)*$C$12*AB50))</f>
        <v>0.29211445148299747</v>
      </c>
      <c r="BU50" s="2">
        <f>IF(OR(LC49=1,AND($C$37=Motors!$C$31,PI49=1)),0,IF(NQ50=0,-(CQ49+$C$15)/($C$14-$C$15)*$C$12,($C$11*AC50-AY50)/($C$11*AC50)*$C$12*AC50))</f>
        <v>0.29209558165799282</v>
      </c>
      <c r="BV50" s="2">
        <f>IF(OR(LD49=1,AND($C$37=Motors!$C$31,PJ49=1)),0,IF(NR50=0,-(CR49+$C$15)/($C$14-$C$15)*$C$12,($C$11*AD50-AZ50)/($C$11*AD50)*$C$12*AD50))</f>
        <v>0.53189059861540766</v>
      </c>
      <c r="BW50" s="2">
        <f>IF(OR(LE49=1,AND($C$37=Motors!$C$31,PK49=1)),0,IF(NS50=0,-(CS49+$C$15)/($C$14-$C$15)*$C$12,($C$11*AE50-BA50)/($C$11*AE50)*$C$12*AE50))</f>
        <v>0.32831654599896648</v>
      </c>
      <c r="BX50" s="2">
        <f>IF(OR(LF49=1,AND($C$37=Motors!$C$31,PL49=1)),0,IF(NT50=0,-(CT49+$C$15)/($C$14-$C$15)*$C$12,($C$11*AF50-BB50)/($C$11*AF50)*$C$12*AF50))</f>
        <v>0.30483470587779415</v>
      </c>
      <c r="BY50" s="2">
        <f>IF(OR(LG49=1,AND($C$37=Motors!$C$31,PM49=1)),0,IF(NU50=0,-(CU49+$C$15)/($C$14-$C$15)*$C$12,($C$11*AG50-BC50)/($C$11*AG50)*$C$12*AG50))</f>
        <v>0.29900877307652346</v>
      </c>
      <c r="BZ50" s="2">
        <f>IF(OR(LH49=1,AND($C$37=Motors!$C$31,PN49=1)),0,IF(NV50=0,-(CV49+$C$15)/($C$14-$C$15)*$C$12,($C$11*AH50-BD50)/($C$11*AH50)*$C$12*AH50))</f>
        <v>0.29682518991014423</v>
      </c>
      <c r="CA50" s="2">
        <f>IF(OR(LI49=1,AND($C$37=Motors!$C$31,PO49=1)),0,IF(NW50=0,-(CW49+$C$15)/($C$14-$C$15)*$C$12,($C$11*AI50-BE50)/($C$11*AI50)*$C$12*AI50))</f>
        <v>0.29579677833442064</v>
      </c>
      <c r="CB50" s="2">
        <f>IF(OR(LJ49=1,AND($C$37=Motors!$C$31,PP49=1)),0,IF(NX50=0,-(CX49+$C$15)/($C$14-$C$15)*$C$12,($C$11*AJ50-BF50)/($C$11*AJ50)*$C$12*AJ50))</f>
        <v>0.29525681248365121</v>
      </c>
      <c r="CC50" s="2">
        <f>IF(OR(LK49=1,AND($C$37=Motors!$C$31,PQ49=1)),0,IF(NY50=0,-(CY49+$C$15)/($C$14-$C$15)*$C$12,($C$11*AK50-BG50)/($C$11*AK50)*$C$12*AK50))</f>
        <v>0.29494654067783993</v>
      </c>
      <c r="CD50" s="2">
        <f>IF(OR(LL49=1,AND($C$37=Motors!$C$31,PR49=1)),0,IF(NZ50=0,-(CZ49+$C$15)/($C$14-$C$15)*$C$12,($C$11*AL50-BH50)/($C$11*AL50)*$C$12*AL50))</f>
        <v>0.29477382807836205</v>
      </c>
      <c r="CE50" s="2">
        <f>IF(OR(LM49=1,AND($C$37=Motors!$C$31,PS49=1)),0,IF(OA50=0,-(DA49+$C$15)/($C$14-$C$15)*$C$12,($C$11*AM50-BI50)/($C$11*AM50)*$C$12*AM50))</f>
        <v>0.29473553710465922</v>
      </c>
      <c r="CF50" s="61">
        <f t="shared" si="282"/>
        <v>1.6800000000000008</v>
      </c>
      <c r="CG50" s="57">
        <f>IF(AND(KS49=1,OY49=1),0,ABS(BK50/$C$12*($C$14-$C$15)+$C$15) *'Drive Train'!$AA$49 + CG49*(1-'Drive Train'!$AA$49))</f>
        <v>18.440240541721622</v>
      </c>
      <c r="CH50" s="57">
        <f>IF(AND(KT49=1,OZ49=1),0,ABS(BL50/$C$12*($C$14-$C$15)+$C$15) *'Drive Train'!$AA$49 + CH49*(1-'Drive Train'!$AA$49))</f>
        <v>63.595737110470814</v>
      </c>
      <c r="CI50" s="57">
        <f>IF(AND(KU49=1,PA49=1),0,ABS(BM50/$C$12*($C$14-$C$15)+$C$15) *'Drive Train'!$AA$49 + CI49*(1-'Drive Train'!$AA$49))</f>
        <v>51.266849977188208</v>
      </c>
      <c r="CJ50" s="57">
        <f>IF(AND(KV49=1,PB49=1),0,ABS(BN50/$C$12*($C$14-$C$15)+$C$15) *'Drive Train'!$AA$49 + CJ49*(1-'Drive Train'!$AA$49))</f>
        <v>2.7495000000000003</v>
      </c>
      <c r="CK50" s="57">
        <f>IF(AND(KW49=1,PC49=1),0,ABS(BO50/$C$12*($C$14-$C$15)+$C$15) *'Drive Train'!$AA$49 + CK49*(1-'Drive Train'!$AA$49))</f>
        <v>2.7495000000000003</v>
      </c>
      <c r="CL50" s="57">
        <f>IF(AND(KX49=1,PD49=1),0,ABS(BP50/$C$12*($C$14-$C$15)+$C$15) *'Drive Train'!$AA$49 + CL49*(1-'Drive Train'!$AA$49))</f>
        <v>2.7495000000000003</v>
      </c>
      <c r="CM50" s="57">
        <f>IF(AND(KY49=1,PE49=1),0,ABS(BQ50/$C$12*($C$14-$C$15)+$C$15) *'Drive Train'!$AA$49 + CM49*(1-'Drive Train'!$AA$49))</f>
        <v>2.7495000000000003</v>
      </c>
      <c r="CN50" s="57">
        <f>IF(AND(KZ49=1,PF49=1),0,ABS(BR50/$C$12*($C$14-$C$15)+$C$15) *'Drive Train'!$AA$49 + CN49*(1-'Drive Train'!$AA$49))</f>
        <v>18.393115173686439</v>
      </c>
      <c r="CO50" s="57">
        <f>IF(AND(LA49=1,PG49=1),0,ABS(BS50/$C$12*($C$14-$C$15)+$C$15) *'Drive Train'!$AA$49 + CO49*(1-'Drive Train'!$AA$49))</f>
        <v>18.311376768791796</v>
      </c>
      <c r="CP50" s="57">
        <f>IF(AND(LB49=1,PH49=1),0,ABS(BT50/$C$12*($C$14-$C$15)+$C$15) *'Drive Train'!$AA$49 + CP49*(1-'Drive Train'!$AA$49))</f>
        <v>18.300655238700653</v>
      </c>
      <c r="CQ50" s="57">
        <f>IF(AND(LC49=1,PI49=1),0,ABS(BU50/$C$12*($C$14-$C$15)+$C$15) *'Drive Train'!$AA$49 + CQ49*(1-'Drive Train'!$AA$49))</f>
        <v>18.299650674987749</v>
      </c>
      <c r="CR50" s="57">
        <f>IF(AND(LD49=1,PJ49=1),0,ABS(BV50/$C$12*($C$14-$C$15)+$C$15) *'Drive Train'!$AA$49 + CR49*(1-'Drive Train'!$AA$49))</f>
        <v>31.065501577741411</v>
      </c>
      <c r="CS50" s="57">
        <f>IF(AND(LE49=1,PK49=1),0,ABS(BW50/$C$12*($C$14-$C$15)+$C$15) *'Drive Train'!$AA$49 + CS49*(1-'Drive Train'!$AA$49))</f>
        <v>20.2279285691566</v>
      </c>
      <c r="CT50" s="57">
        <f>IF(AND(LF49=1,PL49=1),0,ABS(BX50/$C$12*($C$14-$C$15)+$C$15) *'Drive Train'!$AA$49 + CT49*(1-'Drive Train'!$AA$49))</f>
        <v>18.977837246523233</v>
      </c>
      <c r="CU50" s="57">
        <f>IF(AND(LG49=1,PM49=1),0,ABS(BY50/$C$12*($C$14-$C$15)+$C$15) *'Drive Train'!$AA$49 + CU49*(1-'Drive Train'!$AA$49))</f>
        <v>18.667684890339402</v>
      </c>
      <c r="CV50" s="57">
        <f>IF(AND(LH49=1,PN49=1),0,ABS(BZ50/$C$12*($C$14-$C$15)+$C$15) *'Drive Train'!$AA$49 + CV49*(1-'Drive Train'!$AA$49))</f>
        <v>18.551438533390666</v>
      </c>
      <c r="CW50" s="57">
        <f>IF(AND(LI49=1,PO49=1),0,ABS(CA50/$C$12*($C$14-$C$15)+$C$15) *'Drive Train'!$AA$49 + CW49*(1-'Drive Train'!$AA$49))</f>
        <v>18.496689485604218</v>
      </c>
      <c r="CX50" s="57">
        <f>IF(AND(LJ49=1,PP49=1),0,ABS(CB50/$C$12*($C$14-$C$15)+$C$15) *'Drive Train'!$AA$49 + CX49*(1-'Drive Train'!$AA$49))</f>
        <v>18.467943585747904</v>
      </c>
      <c r="CY50" s="57">
        <f>IF(AND(LK49=1,PQ49=1),0,ABS(CC50/$C$12*($C$14-$C$15)+$C$15) *'Drive Train'!$AA$49 + CY49*(1-'Drive Train'!$AA$49))</f>
        <v>18.451425796251808</v>
      </c>
      <c r="CZ50" s="57">
        <f>IF(AND(LL49=1,PR49=1),0,ABS(CD50/$C$12*($C$14-$C$15)+$C$15) *'Drive Train'!$AA$49 + CZ49*(1-'Drive Train'!$AA$49))</f>
        <v>18.442231179441432</v>
      </c>
      <c r="DA50" s="57">
        <f>IF(AND(LM49=1,PS49=1),0,ABS(CE50/$C$12*($C$14-$C$15)+$C$15) *'Drive Train'!$AA$49 + DA49*(1-'Drive Train'!$AA$49))</f>
        <v>18.440192701463808</v>
      </c>
      <c r="DB50" s="61">
        <f t="shared" si="116"/>
        <v>1.6800000000000008</v>
      </c>
      <c r="DC50" s="57">
        <f t="shared" si="283"/>
        <v>18.440240541721622</v>
      </c>
      <c r="DD50" s="57">
        <f t="shared" si="284"/>
        <v>63.595737110470814</v>
      </c>
      <c r="DE50" s="57">
        <f t="shared" si="285"/>
        <v>51.266849977188208</v>
      </c>
      <c r="DF50" s="57">
        <f t="shared" si="286"/>
        <v>2.7495000000000003</v>
      </c>
      <c r="DG50" s="57">
        <f t="shared" si="287"/>
        <v>2.7495000000000003</v>
      </c>
      <c r="DH50" s="57">
        <f t="shared" si="288"/>
        <v>2.7495000000000003</v>
      </c>
      <c r="DI50" s="57">
        <f t="shared" si="289"/>
        <v>2.7495000000000003</v>
      </c>
      <c r="DJ50" s="57">
        <f t="shared" si="290"/>
        <v>18.393115173686439</v>
      </c>
      <c r="DK50" s="57">
        <f t="shared" si="291"/>
        <v>18.311376768791796</v>
      </c>
      <c r="DL50" s="57">
        <f t="shared" si="292"/>
        <v>18.300655238700653</v>
      </c>
      <c r="DM50" s="57">
        <f t="shared" si="293"/>
        <v>18.299650674987749</v>
      </c>
      <c r="DN50" s="57">
        <f t="shared" si="294"/>
        <v>25</v>
      </c>
      <c r="DO50" s="57">
        <f t="shared" si="295"/>
        <v>20.2279285691566</v>
      </c>
      <c r="DP50" s="57">
        <f t="shared" si="296"/>
        <v>18.977837246523233</v>
      </c>
      <c r="DQ50" s="57">
        <f t="shared" si="297"/>
        <v>18.667684890339402</v>
      </c>
      <c r="DR50" s="57">
        <f t="shared" si="298"/>
        <v>18.551438533390666</v>
      </c>
      <c r="DS50" s="57">
        <f t="shared" si="299"/>
        <v>18.496689485604218</v>
      </c>
      <c r="DT50" s="57">
        <f t="shared" si="300"/>
        <v>18.467943585747904</v>
      </c>
      <c r="DU50" s="57">
        <f t="shared" si="301"/>
        <v>18.451425796251808</v>
      </c>
      <c r="DV50" s="57">
        <f t="shared" si="302"/>
        <v>18.442231179441432</v>
      </c>
      <c r="DW50" s="57">
        <f t="shared" si="303"/>
        <v>18.440192701463808</v>
      </c>
      <c r="DX50" s="61">
        <f t="shared" si="117"/>
        <v>1.6800000000000008</v>
      </c>
      <c r="DY50" s="2">
        <f>IF(OY50=0,($C$23/0.4536*IF(ISNA(MK49),'Drive Train'!$F$16,'Drive Train'!$F$17)*4.448*$C$24*S$6)*SIGN(BK50),BK50)</f>
        <v>0.2947364357408348</v>
      </c>
      <c r="DZ50" s="2">
        <f>IF(OZ50=0,($C$23/0.4536*IF(ISNA(ML49),'Drive Train'!$F$16,'Drive Train'!$F$17)*4.448*$C$24*$C$21*T$6)*SIGN(BL50),BL50)</f>
        <v>14.225645600594998</v>
      </c>
      <c r="EA50" s="2">
        <f>IF(PA50=0,($C$23/0.4536*IF(ISNA(MM49),'Drive Train'!$F$16,'Drive Train'!$F$17)*4.448*$C$24*$C$21*U$6)*SIGN(BM50),BM50)</f>
        <v>9.8485238773349995</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3.8797215274349997</v>
      </c>
      <c r="EG50" s="2">
        <f>IF(PG50=0,($C$23/0.4536*IF(ISNA(MS49),'Drive Train'!$F$16,'Drive Train'!$F$17)*4.448*$C$24*$C$21*AA$6)*SIGN(BS50),BS50)</f>
        <v>3.4602921731177019</v>
      </c>
      <c r="EH50" s="2">
        <f>IF(PH50=0,($C$23/0.4536*IF(ISNA(MT49),'Drive Train'!$F$16,'Drive Train'!$F$17)*4.448*$C$24*$C$21*AB$6)*SIGN(BT50),BT50)</f>
        <v>3.1227026928135362</v>
      </c>
      <c r="EI50" s="2">
        <f>IF(PI50=0,($C$23/0.4536*IF(ISNA(MU49),'Drive Train'!$F$16,'Drive Train'!$F$17)*4.448*$C$24*$C$21*AC$6)*SIGN(BU50),BU50)</f>
        <v>2.8451291201189992</v>
      </c>
      <c r="EJ50" s="2">
        <f>IF(PJ50=0,($C$23/0.4536*IF(ISNA(MV49),'Drive Train'!$F$16,'Drive Train'!$F$17)*4.448*$C$24*$C$21*AD$6)*SIGN(BV50),BV50)</f>
        <v>3.9831807681666</v>
      </c>
      <c r="EK50" s="2">
        <f>IF(PK50=0,($C$23/0.4536*IF(ISNA(MW49),'Drive Train'!$F$16,'Drive Train'!$F$17)*4.448*$C$24*$C$21*AE$6)*SIGN(BW50),BW50)</f>
        <v>3.9831807681666</v>
      </c>
      <c r="EL50" s="2">
        <f>IF(PL50=0,($C$23/0.4536*IF(ISNA(MX49),'Drive Train'!$F$16,'Drive Train'!$F$17)*4.448*$C$24*$C$21*AF$6)*SIGN(BX50),BX50)</f>
        <v>3.9831807681666</v>
      </c>
      <c r="EM50" s="2">
        <f>IF(PM50=0,($C$23/0.4536*IF(ISNA(MY49),'Drive Train'!$F$16,'Drive Train'!$F$17)*4.448*$C$24*$C$21*AG$6)*SIGN(BY50),BY50)</f>
        <v>3.9831807681666</v>
      </c>
      <c r="EN50" s="2">
        <f>IF(PN50=0,($C$23/0.4536*IF(ISNA(MZ49),'Drive Train'!$F$16,'Drive Train'!$F$17)*4.448*$C$24*$C$21*AH$6)*SIGN(BZ50),BZ50)</f>
        <v>3.9831807681666</v>
      </c>
      <c r="EO50" s="2">
        <f>IF(PO50=0,($C$23/0.4536*IF(ISNA(NA49),'Drive Train'!$F$16,'Drive Train'!$F$17)*4.448*$C$24*$C$21*AI$6)*SIGN(CA50),CA50)</f>
        <v>3.9831807681666</v>
      </c>
      <c r="EP50" s="2">
        <f>IF(PP50=0,($C$23/0.4536*IF(ISNA(NB49),'Drive Train'!$F$16,'Drive Train'!$F$17)*4.448*$C$24*$C$21*AJ$6)*SIGN(CB50),CB50)</f>
        <v>3.9831807681666</v>
      </c>
      <c r="EQ50" s="2">
        <f>IF(PQ50=0,($C$23/0.4536*IF(ISNA(NC49),'Drive Train'!$F$16,'Drive Train'!$F$17)*4.448*$C$24*$C$21*AK$6)*SIGN(CC50),CC50)</f>
        <v>3.9831807681666</v>
      </c>
      <c r="ER50" s="2">
        <f>IF(PR50=0,($C$23/0.4536*IF(ISNA(ND49),'Drive Train'!$F$16,'Drive Train'!$F$17)*4.448*$C$24*$C$21*AL$6)*SIGN(CD50),CD50)</f>
        <v>0.29477382807836205</v>
      </c>
      <c r="ES50" s="2">
        <f>IF(PS50=0,($C$23/0.4536*IF(ISNA(NE49),'Drive Train'!$F$16,'Drive Train'!$F$17)*4.448*$C$24*$C$21*AM$6)*SIGN(CE50),CE50)</f>
        <v>0.29473553710465922</v>
      </c>
      <c r="ET50" s="61">
        <f t="shared" si="304"/>
        <v>1.6800000000000008</v>
      </c>
      <c r="EU50" s="259">
        <f>MAX(MIN(IF(AND(OY49=1,NG50&lt;0),-1,1)*(DC50-$C$15)/($C$14-$C$15)*$C$12*$C$21-$C$33*LO50/AO$6 -  OY49*$C$33/$C$21,DY49/$C$19),MAX(EU$8:EU49)*-1)</f>
        <v>2.6981121372831596E-3</v>
      </c>
      <c r="EV50" s="259">
        <f>MAX(MIN(IF(AND(OZ49=1,NH50&lt;0),-1,1)*(DD50-$C$15)/($C$14-$C$15)*$C$12*$C$21-$C$33*LP50/AP$6 -  OZ49*$C$33/$C$21,DZ49/$C$19),MAX(EV$8:EV49)*-1)</f>
        <v>0.9281846529984169</v>
      </c>
      <c r="EW50" s="259">
        <f>MAX(MIN(IF(AND(PA49=1,NI50&lt;0),-1,1)*(DE50-$C$15)/($C$14-$C$15)*$C$12*$C$21-$C$33*LQ50/AQ$6 -  PA49*$C$33/$C$21,EA49/$C$19),MAX(EW$8:EW49)*-1)</f>
        <v>0.66148450508131817</v>
      </c>
      <c r="EX50" s="259">
        <f>MAX(MIN(IF(AND(PB49=1,NJ50&lt;0),-1,1)*(DF50-$C$15)/($C$14-$C$15)*$C$12*$C$21-$C$33*LR50/AR$6 -  PB49*$C$33/$C$21,EB49/$C$19),MAX(EX$8:EX49)*-1)</f>
        <v>-0.53038880680080291</v>
      </c>
      <c r="EY50" s="259">
        <f>MAX(MIN(IF(AND(PC49=1,NK50&lt;0),-1,1)*(DG50-$C$15)/($C$14-$C$15)*$C$12*$C$21-$C$33*LS50/AS$6 -  PC49*$C$33/$C$21,EC49/$C$19),MAX(EY$8:EY49)*-1)</f>
        <v>-0.552728832943152</v>
      </c>
      <c r="EZ50" s="259">
        <f>MAX(MIN(IF(AND(PD49=1,NL50&lt;0),-1,1)*(DH50-$C$15)/($C$14-$C$15)*$C$12*$C$21-$C$33*LT50/AT$6 -  PD49*$C$33/$C$21,ED49/$C$19),MAX(EZ$8:EZ49)*-1)</f>
        <v>-0.56616535807743584</v>
      </c>
      <c r="FA50" s="259">
        <f>MAX(MIN(IF(AND(PE49=1,NM50&lt;0),-1,1)*(DI50-$C$15)/($C$14-$C$15)*$C$12*$C$21-$C$33*LU50/AU$6 -  PE49*$C$33/$C$21,EE49/$C$19),MAX(FA$8:FA49)*-1)</f>
        <v>-0.57769533492188596</v>
      </c>
      <c r="FB50" s="259">
        <f>MAX(MIN(IF(AND(PF49=1,NN50&lt;0),-1,1)*(DJ50-$C$15)/($C$14-$C$15)*$C$12*$C$21-$C$33*LV50/AV$6 -  PF49*$C$33/$C$21,EF49/$C$19),MAX(FB$8:FB49)*-1)</f>
        <v>1.7943677646458656E-3</v>
      </c>
      <c r="FC50" s="259">
        <f>MAX(MIN(IF(AND(PG49=1,NO50&lt;0),-1,1)*(DK50-$C$15)/($C$14-$C$15)*$C$12*$C$21-$C$33*LW50/AW$6 -  PG49*$C$33/$C$21,EG49/$C$19),MAX(FC$8:FC49)*-1)</f>
        <v>2.2644937823834699E-4</v>
      </c>
      <c r="FD50" s="259">
        <f>MAX(MIN(IF(AND(PH49=1,NP50&lt;0),-1,1)*(DL50-$C$15)/($C$14-$C$15)*$C$12*$C$21-$C$33*LX50/AX$6 -  PH49*$C$33/$C$21,EH49/$C$19),MAX(FD$8:FD49)*-1)</f>
        <v>2.0611136736292668E-5</v>
      </c>
      <c r="FE50" s="259">
        <f>MAX(MIN(IF(AND(PI49=1,NQ50&lt;0),-1,1)*(DM50-$C$15)/($C$14-$C$15)*$C$12*$C$21-$C$33*LY50/AY$6 -  PI49*$C$33/$C$21,EI49/$C$19),MAX(FE$8:FE49)*-1)</f>
        <v>1.3023159389780048E-6</v>
      </c>
      <c r="FF50" s="259">
        <f>MAX(MIN(IF(AND(PJ49=1,NR50&lt;0),-1,1)*(DN50-$C$15)/($C$14-$C$15)*$C$12*$C$21-$C$33*LZ50/AZ$6 -  PJ49*$C$33/$C$21,EJ49/$C$19),MAX(FF$8:FF49)*-1)</f>
        <v>0.14441104758736356</v>
      </c>
      <c r="FG50" s="259">
        <f>MAX(MIN(IF(AND(PK49=1,NS50&lt;0),-1,1)*(DO50-$C$15)/($C$14-$C$15)*$C$12*$C$21-$C$33*MA50/BA$6 -  PK49*$C$33/$C$21,EK49/$C$19),MAX(FG$8:FG49)*-1)</f>
        <v>3.7069944351193929E-2</v>
      </c>
      <c r="FH50" s="259">
        <f>MAX(MIN(IF(AND(PL49=1,NT50&lt;0),-1,1)*(DP50-$C$15)/($C$14-$C$15)*$C$12*$C$21-$C$33*MB50/BB$6 -  PL49*$C$33/$C$21,EL49/$C$19),MAX(FH$8:FH49)*-1)</f>
        <v>1.3018764833222118E-2</v>
      </c>
      <c r="FI50" s="259">
        <f>MAX(MIN(IF(AND(PM49=1,NU50&lt;0),-1,1)*(DQ50-$C$15)/($C$14-$C$15)*$C$12*$C$21-$C$33*MC50/BC$6 -  PM49*$C$33/$C$21,EM49/$C$19),MAX(FI$8:FI49)*-1)</f>
        <v>7.0629051067044868E-3</v>
      </c>
      <c r="FJ50" s="259">
        <f>MAX(MIN(IF(AND(PN49=1,NV50&lt;0),-1,1)*(DR50-$C$15)/($C$14-$C$15)*$C$12*$C$21-$C$33*MD50/BD$6 -  PN49*$C$33/$C$21,EN49/$C$19),MAX(FJ$8:FJ49)*-1)</f>
        <v>4.8317704783374382E-3</v>
      </c>
      <c r="FK50" s="259">
        <f>MAX(MIN(IF(AND(PO49=1,NW50&lt;0),-1,1)*(DS50-$C$15)/($C$14-$C$15)*$C$12*$C$21-$C$33*ME50/BE$6 -  PO49*$C$33/$C$21,EO49/$C$19),MAX(FK$8:FK49)*-1)</f>
        <v>3.7811789900694115E-3</v>
      </c>
      <c r="FL50" s="259">
        <f>MAX(MIN(IF(AND(PP49=1,NX50&lt;0),-1,1)*(DT50-$C$15)/($C$14-$C$15)*$C$12*$C$21-$C$33*MF50/BF$6 -  PP49*$C$33/$C$21,EP49/$C$19),MAX(FL$8:FL49)*-1)</f>
        <v>3.2296228046713726E-3</v>
      </c>
      <c r="FM50" s="259">
        <f>MAX(MIN(IF(AND(PQ49=1,NY50&lt;0),-1,1)*(DU50-$C$15)/($C$14-$C$15)*$C$12*$C$21-$C$33*MG50/BG$6 -  PQ49*$C$33/$C$21,EQ49/$C$19),MAX(FM$8:FM49)*-1)</f>
        <v>2.9127082131947257E-3</v>
      </c>
      <c r="FN50" s="259">
        <f>MAX(MIN(IF(AND(PR49=1,NZ50&lt;0),-1,1)*(DV50-$C$15)/($C$14-$C$15)*$C$12*$C$21-$C$33*MH50/BH$6 -  PR49*$C$33/$C$21,ER49/$C$19),MAX(FN$8:FN49)*-1)</f>
        <v>2.7363033416651916E-3</v>
      </c>
      <c r="FO50" s="259">
        <f>MAX(MIN(IF(AND(PS49=1,OA50&lt;0),-1,1)*(DW50-$C$15)/($C$14-$C$15)*$C$12*$C$21-$C$33*MI50/BI$6 -  PS49*$C$33/$C$21,ES49/$C$19),MAX(FO$8:FO49)*-1)</f>
        <v>2.6971943044761804E-3</v>
      </c>
      <c r="FP50" s="61">
        <f t="shared" si="118"/>
        <v>1.6800000000000008</v>
      </c>
      <c r="FQ50" s="260">
        <f>IF(AND(KS50=1,OY50=1),0,MIN((ABS(($C$14-$C$15)*EU50/$C$12/$C$21)+$C$15)/$C$21,DC50))</f>
        <v>3.3078649626431655</v>
      </c>
      <c r="FR50" s="260">
        <f>IF(AND(KT50=1,OZ50=1),0,MIN((ABS(($C$14-$C$15)*EV50/$C$12/$C$21)+$C$15)/$C$21,DD50))</f>
        <v>63.595737110470814</v>
      </c>
      <c r="FS50" s="260">
        <f>IF(AND(KU50=1,PA50=1),0,MIN((ABS(($C$14-$C$15)*EW50/$C$12/$C$21)+$C$15)/$C$21,DE50))</f>
        <v>48.543358122976784</v>
      </c>
      <c r="FT50" s="260">
        <f>IF(AND(KV50=1,PB50=1),0,MIN((ABS(($C$14-$C$15)*EX50/$C$12/$C$21)+$C$15)/$C$21,DF50))</f>
        <v>2.7495000000000003</v>
      </c>
      <c r="FU50" s="260">
        <f>IF(AND(KW50=1,PC50=1),0,MIN((ABS(($C$14-$C$15)*EY50/$C$12/$C$21)+$C$15)/$C$21,DG50))</f>
        <v>2.7495000000000003</v>
      </c>
      <c r="FV50" s="260">
        <f>IF(AND(KX50=1,PD50=1),0,MIN((ABS(($C$14-$C$15)*EZ50/$C$12/$C$21)+$C$15)/$C$21,DH50))</f>
        <v>2.7495000000000003</v>
      </c>
      <c r="FW50" s="260">
        <f>IF(AND(KY50=1,PE50=1),0,MIN((ABS(($C$14-$C$15)*FA50/$C$12/$C$21)+$C$15)/$C$21,DI50))</f>
        <v>2.7495000000000003</v>
      </c>
      <c r="FX50" s="260">
        <f>IF(AND(KZ50=1,PF50=1),0,MIN((ABS(($C$14-$C$15)*FB50/$C$12/$C$21)+$C$15)/$C$21,DJ50))</f>
        <v>3.2458094575128444</v>
      </c>
      <c r="FY50" s="260">
        <f>IF(AND(LA50=1,PG50=1),0,MIN((ABS(($C$14-$C$15)*FC50/$C$12/$C$21)+$C$15)/$C$21,DK50))</f>
        <v>3.1381485188475189</v>
      </c>
      <c r="FZ50" s="260">
        <f>IF(AND(LB50=1,PH50=1),0,MIN((ABS(($C$14-$C$15)*FD50/$C$12/$C$21)+$C$15)/$C$21,DL50))</f>
        <v>3.124014659275844</v>
      </c>
      <c r="GA50" s="260">
        <f>IF(AND(LC50=1,PI50=1),0,MIN((ABS(($C$14-$C$15)*FE50/$C$12/$C$21)+$C$15)/$C$21,DM50))</f>
        <v>3.122688821279695</v>
      </c>
      <c r="GB50" s="260">
        <f>IF(AND(LD50=1,PJ50=1),0,MIN((ABS(($C$14-$C$15)*FF50/$C$12/$C$21)+$C$15)/$C$21,DN50))</f>
        <v>13.038567647067753</v>
      </c>
      <c r="GC50" s="260">
        <f>IF(AND(LE50=1,PK50=1),0,MIN((ABS(($C$14-$C$15)*FG50/$C$12/$C$21)+$C$15)/$C$21,DO50))</f>
        <v>5.6680029340304721</v>
      </c>
      <c r="GD50" s="260">
        <f>IF(AND(LF50=1,PL50=1),0,MIN((ABS(($C$14-$C$15)*FH50/$C$12/$C$21)+$C$15)/$C$21,DP50))</f>
        <v>4.016531412705965</v>
      </c>
      <c r="GE50" s="260">
        <f>IF(AND(LG50=1,PM50=1),0,MIN((ABS(($C$14-$C$15)*FI50/$C$12/$C$21)+$C$15)/$C$21,DQ50))</f>
        <v>3.6075729782143129</v>
      </c>
      <c r="GF50" s="260">
        <f>IF(AND(LH50=1,PN50=1),0,MIN((ABS(($C$14-$C$15)*FJ50/$C$12/$C$21)+$C$15)/$C$21,DR50))</f>
        <v>3.4543723713070373</v>
      </c>
      <c r="GG50" s="260">
        <f>IF(AND(LI50=1,PO50=1),0,MIN((ABS(($C$14-$C$15)*FK50/$C$12/$C$21)+$C$15)/$C$21,DS50))</f>
        <v>3.3822336255908816</v>
      </c>
      <c r="GH50" s="260">
        <f>IF(AND(LJ50=1,PP50=1),0,MIN((ABS(($C$14-$C$15)*FL50/$C$12/$C$21)+$C$15)/$C$21,DT50))</f>
        <v>3.3443610825035623</v>
      </c>
      <c r="GI50" s="260">
        <f>IF(AND(LK50=1,PQ50=1),0,MIN((ABS(($C$14-$C$15)*FM50/$C$12/$C$21)+$C$15)/$C$21,DU50))</f>
        <v>3.3226001779240262</v>
      </c>
      <c r="GJ50" s="260">
        <f>IF(AND(LL50=1,PR50=1),0,MIN((ABS(($C$14-$C$15)*FN50/$C$12/$C$21)+$C$15)/$C$21,DV50))</f>
        <v>3.3104873573724922</v>
      </c>
      <c r="GK50" s="260">
        <f>IF(AND(LM50=1,PS50=1),0,MIN((ABS(($C$14-$C$15)*FO50/$C$12/$C$21)+$C$15)/$C$21,DW50))</f>
        <v>3.3078019397572849</v>
      </c>
      <c r="GL50" s="61">
        <f t="shared" si="119"/>
        <v>1.6800000000000008</v>
      </c>
      <c r="GM50" s="57">
        <f>IF(AND(KS49=1,OY49=1),0,EU50*$C$19/S$6/$C$24/$C$23*3.39*$C$21)</f>
        <v>6.9832293564179748E-2</v>
      </c>
      <c r="GN50" s="57">
        <f>IF(AND(KT49=1,OZ49=1),0,EV50*$C$19/T$6/$C$24/$C$23*3.39*$C$21)</f>
        <v>6.7264934754940562</v>
      </c>
      <c r="GO50" s="57">
        <f>IF(AND(KU49=1,PA49=1),0,EW50*$C$19/U$6/$C$24/$C$23*3.39*$C$21)</f>
        <v>6.9242838111231073</v>
      </c>
      <c r="GP50" s="57">
        <f>IF(AND(KV49=1,PB49=1),0,EX50*$C$19/V$6/$C$24/$C$23*3.39*$C$21)</f>
        <v>-7.2603089897907029</v>
      </c>
      <c r="GQ50" s="57">
        <f>IF(AND(KW49=1,PC49=1),0,EY50*$C$19/W$6/$C$24/$C$23*3.39*$C$21)</f>
        <v>-9.3463759736075112</v>
      </c>
      <c r="GR50" s="57">
        <f>IF(AND(KX49=1,PD49=1),0,EZ50*$C$19/X$6/$C$24/$C$23*3.39*$C$21)</f>
        <v>-11.397120338478365</v>
      </c>
      <c r="GS50" s="57">
        <f>IF(AND(KY49=1,PE49=1),0,FA50*$C$19/Y$6/$C$24/$C$23*3.39*$C$21)</f>
        <v>-13.489898776552955</v>
      </c>
      <c r="GT50" s="57">
        <f>IF(AND(KZ49=1,PF49=1),0,FB50*$C$19/Z$6/$C$24/$C$23*3.39*$C$21)</f>
        <v>4.7680108064670622E-2</v>
      </c>
      <c r="GU50" s="57">
        <f>IF(AND(LA49=1,PG49=1),0,FC50*$C$19/AA$6/$C$24/$C$23*3.39*$C$21)</f>
        <v>6.7465957617359532E-3</v>
      </c>
      <c r="GV50" s="57">
        <f>IF(AND(LB49=1,PH49=1),0,FD50*$C$19/AB$6/$C$24/$C$23*3.39*$C$21)</f>
        <v>6.8045221744093137E-4</v>
      </c>
      <c r="GW50" s="57">
        <f>IF(AND(LC49=1,PI49=1),0,FE50*$C$19/AC$6/$C$24/$C$23*3.39*$C$21)</f>
        <v>4.7188992180968572E-5</v>
      </c>
      <c r="GX50" s="57">
        <f>IF(AND(LD49=1,PJ49=1),0,FF50*$C$19/AD$6/$C$24/$C$23*3.39*$C$21)</f>
        <v>3.7376336326725319</v>
      </c>
      <c r="GY50" s="57">
        <f>IF(AND(LE49=1,PK49=1),0,FG50*$C$19/AE$6/$C$24/$C$23*3.39*$C$21)</f>
        <v>0.95944093670881636</v>
      </c>
      <c r="GZ50" s="57">
        <f>IF(AND(LF49=1,PL49=1),0,FH50*$C$19/AF$6/$C$24/$C$23*3.39*$C$21)</f>
        <v>0.33695049034990338</v>
      </c>
      <c r="HA50" s="57">
        <f>IF(AND(LG49=1,PM49=1),0,FI50*$C$19/AG$6/$C$24/$C$23*3.39*$C$21)</f>
        <v>0.18280146922432008</v>
      </c>
      <c r="HB50" s="57">
        <f>IF(AND(LH49=1,PN49=1),0,FJ50*$C$19/AH$6/$C$24/$C$23*3.39*$C$21)</f>
        <v>0.12505544518166428</v>
      </c>
      <c r="HC50" s="57">
        <f>IF(AND(LI49=1,PO49=1),0,FK50*$C$19/AI$6/$C$24/$C$23*3.39*$C$21)</f>
        <v>9.7864131592068304E-2</v>
      </c>
      <c r="HD50" s="57">
        <f>IF(AND(LJ49=1,PP49=1),0,FL50*$C$19/AJ$6/$C$24/$C$23*3.39*$C$21)</f>
        <v>8.3588804438824507E-2</v>
      </c>
      <c r="HE50" s="57">
        <f>IF(AND(LK49=1,PQ49=1),0,FM50*$C$19/AK$6/$C$24/$C$23*3.39*$C$21)</f>
        <v>7.5386449732747024E-2</v>
      </c>
      <c r="HF50" s="57">
        <f>IF(AND(LL49=1,PR49=1),0,FN50*$C$19/AL$6/$C$24/$C$23*3.39*$C$21)</f>
        <v>7.0820754851285889E-2</v>
      </c>
      <c r="HG50" s="57">
        <f>IF(AND(LM49=1,PS49=1),0,FO50*$C$19/AM$6/$C$24/$C$23*3.39*$C$21)</f>
        <v>6.9808538298735387E-2</v>
      </c>
      <c r="HH50" s="61">
        <f t="shared" si="120"/>
        <v>1.6800000000000008</v>
      </c>
      <c r="HI50" s="57">
        <f t="shared" si="121"/>
        <v>6.9832293564179748E-2</v>
      </c>
      <c r="HJ50" s="57">
        <f t="shared" si="122"/>
        <v>6.7264934754940562</v>
      </c>
      <c r="HK50" s="57">
        <f t="shared" si="123"/>
        <v>6.9242838111231073</v>
      </c>
      <c r="HL50" s="57">
        <f t="shared" si="124"/>
        <v>7.2603089897907029</v>
      </c>
      <c r="HM50" s="57">
        <f t="shared" si="125"/>
        <v>9.3463759736075112</v>
      </c>
      <c r="HN50" s="57">
        <f t="shared" si="126"/>
        <v>11.397120338478365</v>
      </c>
      <c r="HO50" s="57">
        <f t="shared" si="127"/>
        <v>13.489898776552955</v>
      </c>
      <c r="HP50" s="57">
        <f t="shared" si="128"/>
        <v>4.7680108064670622E-2</v>
      </c>
      <c r="HQ50" s="57">
        <f t="shared" si="129"/>
        <v>6.7465957617359532E-3</v>
      </c>
      <c r="HR50" s="57">
        <f t="shared" si="130"/>
        <v>6.8045221744093137E-4</v>
      </c>
      <c r="HS50" s="57">
        <f t="shared" si="131"/>
        <v>4.7188992180968572E-5</v>
      </c>
      <c r="HT50" s="57">
        <f t="shared" si="132"/>
        <v>3.7376336326725319</v>
      </c>
      <c r="HU50" s="57">
        <f t="shared" si="133"/>
        <v>0.95944093670881636</v>
      </c>
      <c r="HV50" s="57">
        <f t="shared" si="134"/>
        <v>0.33695049034990338</v>
      </c>
      <c r="HW50" s="57">
        <f t="shared" si="135"/>
        <v>0.18280146922432008</v>
      </c>
      <c r="HX50" s="57">
        <f t="shared" si="136"/>
        <v>0.12505544518166428</v>
      </c>
      <c r="HY50" s="57">
        <f t="shared" si="137"/>
        <v>9.7864131592068304E-2</v>
      </c>
      <c r="HZ50" s="57">
        <f t="shared" si="138"/>
        <v>8.3588804438824507E-2</v>
      </c>
      <c r="IA50" s="57">
        <f t="shared" si="139"/>
        <v>7.5386449732747024E-2</v>
      </c>
      <c r="IB50" s="57">
        <f t="shared" si="140"/>
        <v>7.0820754851285889E-2</v>
      </c>
      <c r="IC50" s="57">
        <f t="shared" si="141"/>
        <v>6.9808538298735387E-2</v>
      </c>
      <c r="ID50" s="61">
        <f t="shared" si="142"/>
        <v>1.6800000000000008</v>
      </c>
      <c r="IE50" s="57">
        <f t="shared" si="143"/>
        <v>11.992601934171686</v>
      </c>
      <c r="IF50" s="57">
        <f t="shared" si="144"/>
        <v>7.8747035485324801</v>
      </c>
      <c r="IG50" s="57">
        <f t="shared" si="145"/>
        <v>8.8683334451403155</v>
      </c>
      <c r="IH50" s="57">
        <f t="shared" si="146"/>
        <v>0</v>
      </c>
      <c r="II50" s="57">
        <f t="shared" si="147"/>
        <v>0</v>
      </c>
      <c r="IJ50" s="57">
        <f t="shared" si="148"/>
        <v>0</v>
      </c>
      <c r="IK50" s="57">
        <f t="shared" si="149"/>
        <v>0</v>
      </c>
      <c r="IL50" s="57">
        <f t="shared" si="150"/>
        <v>11.997540576552954</v>
      </c>
      <c r="IM50" s="57">
        <f t="shared" si="151"/>
        <v>12.006315201830009</v>
      </c>
      <c r="IN50" s="57">
        <f t="shared" si="152"/>
        <v>12.007532671878133</v>
      </c>
      <c r="IO50" s="57">
        <f t="shared" si="153"/>
        <v>12.007654377340451</v>
      </c>
      <c r="IP50" s="57">
        <f t="shared" si="154"/>
        <v>11.31781589754106</v>
      </c>
      <c r="IQ50" s="57">
        <f t="shared" si="155"/>
        <v>11.801896332255325</v>
      </c>
      <c r="IR50" s="57">
        <f t="shared" si="156"/>
        <v>11.935115020948338</v>
      </c>
      <c r="IS50" s="57">
        <f t="shared" si="157"/>
        <v>11.968265659657451</v>
      </c>
      <c r="IT50" s="57">
        <f t="shared" si="158"/>
        <v>11.980701120204733</v>
      </c>
      <c r="IU50" s="57">
        <f t="shared" si="159"/>
        <v>11.986559900058149</v>
      </c>
      <c r="IV50" s="57">
        <f t="shared" si="160"/>
        <v>11.989636557310995</v>
      </c>
      <c r="IW50" s="57">
        <f t="shared" si="161"/>
        <v>11.991404607434021</v>
      </c>
      <c r="IX50" s="57">
        <f t="shared" si="162"/>
        <v>11.992388842212279</v>
      </c>
      <c r="IY50" s="57">
        <f t="shared" si="163"/>
        <v>11.992607055352671</v>
      </c>
      <c r="IZ50" s="61">
        <f t="shared" si="164"/>
        <v>1.6800000000000008</v>
      </c>
      <c r="JA50" s="260" t="e">
        <f t="shared" si="240"/>
        <v>#N/A</v>
      </c>
      <c r="JB50" s="260" t="e">
        <f t="shared" si="241"/>
        <v>#N/A</v>
      </c>
      <c r="JC50" s="260" t="e">
        <f t="shared" si="242"/>
        <v>#N/A</v>
      </c>
      <c r="JD50" s="260" t="e">
        <f t="shared" si="243"/>
        <v>#N/A</v>
      </c>
      <c r="JE50" s="260" t="e">
        <f t="shared" si="244"/>
        <v>#N/A</v>
      </c>
      <c r="JF50" s="260" t="e">
        <f t="shared" si="245"/>
        <v>#N/A</v>
      </c>
      <c r="JG50" s="260" t="e">
        <f t="shared" si="246"/>
        <v>#N/A</v>
      </c>
      <c r="JH50" s="260" t="e">
        <f t="shared" si="247"/>
        <v>#N/A</v>
      </c>
      <c r="JI50" s="260" t="e">
        <f t="shared" si="248"/>
        <v>#N/A</v>
      </c>
      <c r="JJ50" s="260" t="e">
        <f t="shared" si="249"/>
        <v>#N/A</v>
      </c>
      <c r="JK50" s="260" t="e">
        <f t="shared" si="250"/>
        <v>#N/A</v>
      </c>
      <c r="JL50" s="260" t="e">
        <f t="shared" si="251"/>
        <v>#N/A</v>
      </c>
      <c r="JM50" s="260" t="e">
        <f t="shared" si="252"/>
        <v>#N/A</v>
      </c>
      <c r="JN50" s="260" t="e">
        <f t="shared" si="253"/>
        <v>#N/A</v>
      </c>
      <c r="JO50" s="260" t="e">
        <f t="shared" si="254"/>
        <v>#N/A</v>
      </c>
      <c r="JP50" s="260" t="e">
        <f t="shared" si="255"/>
        <v>#N/A</v>
      </c>
      <c r="JQ50" s="260" t="e">
        <f t="shared" si="256"/>
        <v>#N/A</v>
      </c>
      <c r="JR50" s="260" t="e">
        <f t="shared" si="257"/>
        <v>#N/A</v>
      </c>
      <c r="JS50" s="260" t="e">
        <f t="shared" si="258"/>
        <v>#N/A</v>
      </c>
      <c r="JT50" s="260" t="e">
        <f t="shared" si="259"/>
        <v>#N/A</v>
      </c>
      <c r="JU50" s="260" t="e">
        <f t="shared" si="260"/>
        <v>#N/A</v>
      </c>
      <c r="JV50" s="61">
        <f t="shared" si="166"/>
        <v>1.6800000000000008</v>
      </c>
      <c r="JW50" s="46">
        <f>IF(AND(KS50=0,HI50&lt;=$C$40),1,0)</f>
        <v>1</v>
      </c>
      <c r="JX50" s="46">
        <f>IF(AND(KT50=0,HJ50&lt;=$C$40),1,0)</f>
        <v>0</v>
      </c>
      <c r="JY50" s="46">
        <f>IF(AND(KU50=0,HK50&lt;=$C$40),1,0)</f>
        <v>0</v>
      </c>
      <c r="JZ50" s="46">
        <f>IF(AND(KV50=0,HL50&lt;=$C$40),1,0)</f>
        <v>0</v>
      </c>
      <c r="KA50" s="46">
        <f>IF(AND(KW50=0,HM50&lt;=$C$40),1,0)</f>
        <v>0</v>
      </c>
      <c r="KB50" s="46">
        <f>IF(AND(KX50=0,HN50&lt;=$C$40),1,0)</f>
        <v>0</v>
      </c>
      <c r="KC50" s="46">
        <f>IF(AND(KY50=0,HO50&lt;=$C$40),1,0)</f>
        <v>0</v>
      </c>
      <c r="KD50" s="46">
        <f>IF(AND(KZ50=0,HP50&lt;=$C$40),1,0)</f>
        <v>1</v>
      </c>
      <c r="KE50" s="46">
        <f>IF(AND(LA50=0,HQ50&lt;=$C$40),1,0)</f>
        <v>1</v>
      </c>
      <c r="KF50" s="46">
        <f>IF(AND(LB50=0,HR50&lt;=$C$40),1,0)</f>
        <v>1</v>
      </c>
      <c r="KG50" s="46">
        <f>IF(AND(LC50=0,HS50&lt;=$C$40),1,0)</f>
        <v>1</v>
      </c>
      <c r="KH50" s="46">
        <f>IF(AND(LD50=0,HT50&lt;=$C$40),1,0)</f>
        <v>0</v>
      </c>
      <c r="KI50" s="46">
        <f>IF(AND(LE50=0,HU50&lt;=$C$40),1,0)</f>
        <v>0</v>
      </c>
      <c r="KJ50" s="46">
        <f>IF(AND(LF50=0,HV50&lt;=$C$40),1,0)</f>
        <v>0</v>
      </c>
      <c r="KK50" s="46">
        <f>IF(AND(LG50=0,HW50&lt;=$C$40),1,0)</f>
        <v>0</v>
      </c>
      <c r="KL50" s="46">
        <f>IF(AND(LH50=0,HX50&lt;=$C$40),1,0)</f>
        <v>1</v>
      </c>
      <c r="KM50" s="46">
        <f>IF(AND(LI50=0,HY50&lt;=$C$40),1,0)</f>
        <v>1</v>
      </c>
      <c r="KN50" s="46">
        <f>IF(AND(LJ50=0,HZ50&lt;=$C$40),1,0)</f>
        <v>1</v>
      </c>
      <c r="KO50" s="46">
        <f>IF(AND(LK50=0,IA50&lt;=$C$40),1,0)</f>
        <v>1</v>
      </c>
      <c r="KP50" s="46">
        <f>IF(AND(LL50=0,IB50&lt;=$C$40),1,0)</f>
        <v>1</v>
      </c>
      <c r="KQ50" s="46">
        <f>IF(AND(LM50=0,IC50&lt;=$C$40),1,0)</f>
        <v>1</v>
      </c>
      <c r="KR50" s="61">
        <f t="shared" si="167"/>
        <v>1.6800000000000008</v>
      </c>
      <c r="KS50" s="1">
        <f>IF(OR(KS49=1,AND(OY50=1,LO50&lt;=$C$41)),1,0)</f>
        <v>0</v>
      </c>
      <c r="KT50" s="1">
        <f>IF(OR(KT49=1,AND(OZ50=1,LP50&lt;=$C$41)),1,0)</f>
        <v>0</v>
      </c>
      <c r="KU50" s="1">
        <f>IF(OR(KU49=1,AND(PA50=1,LQ50&lt;=$C$41)),1,0)</f>
        <v>0</v>
      </c>
      <c r="KV50" s="1">
        <f>IF(OR(KV49=1,AND(PB50=1,LR50&lt;=$C$41)),1,0)</f>
        <v>0</v>
      </c>
      <c r="KW50" s="1">
        <f>IF(OR(KW49=1,AND(PC50=1,LS50&lt;=$C$41)),1,0)</f>
        <v>0</v>
      </c>
      <c r="KX50" s="1">
        <f>IF(OR(KX49=1,AND(PD50=1,LT50&lt;=$C$41)),1,0)</f>
        <v>0</v>
      </c>
      <c r="KY50" s="1">
        <f>IF(OR(KY49=1,AND(PE50=1,LU50&lt;=$C$41)),1,0)</f>
        <v>0</v>
      </c>
      <c r="KZ50" s="1">
        <f>IF(OR(KZ49=1,AND(PF50=1,LV50&lt;=$C$41)),1,0)</f>
        <v>0</v>
      </c>
      <c r="LA50" s="1">
        <f>IF(OR(LA49=1,AND(PG50=1,LW50&lt;=$C$41)),1,0)</f>
        <v>0</v>
      </c>
      <c r="LB50" s="1">
        <f>IF(OR(LB49=1,AND(PH50=1,LX50&lt;=$C$41)),1,0)</f>
        <v>0</v>
      </c>
      <c r="LC50" s="1">
        <f>IF(OR(LC49=1,AND(PI50=1,LY50&lt;=$C$41)),1,0)</f>
        <v>0</v>
      </c>
      <c r="LD50" s="1">
        <f>IF(OR(LD49=1,AND(PJ50=1,LZ50&lt;=$C$41)),1,0)</f>
        <v>0</v>
      </c>
      <c r="LE50" s="1">
        <f>IF(OR(LE49=1,AND(PK50=1,MA50&lt;=$C$41)),1,0)</f>
        <v>0</v>
      </c>
      <c r="LF50" s="1">
        <f>IF(OR(LF49=1,AND(PL50=1,MB50&lt;=$C$41)),1,0)</f>
        <v>0</v>
      </c>
      <c r="LG50" s="1">
        <f>IF(OR(LG49=1,AND(PM50=1,MC50&lt;=$C$41)),1,0)</f>
        <v>0</v>
      </c>
      <c r="LH50" s="1">
        <f>IF(OR(LH49=1,AND(PN50=1,MD50&lt;=$C$41)),1,0)</f>
        <v>0</v>
      </c>
      <c r="LI50" s="1">
        <f>IF(OR(LI49=1,AND(PO50=1,ME50&lt;=$C$41)),1,0)</f>
        <v>0</v>
      </c>
      <c r="LJ50" s="1">
        <f>IF(OR(LJ49=1,AND(PP50=1,MF50&lt;=$C$41)),1,0)</f>
        <v>0</v>
      </c>
      <c r="LK50" s="1">
        <f>IF(OR(LK49=1,AND(PQ50=1,MG50&lt;=$C$41)),1,0)</f>
        <v>0</v>
      </c>
      <c r="LL50" s="1">
        <f>IF(OR(LL49=1,AND(PR50=1,MH50&lt;=$C$41)),1,0)</f>
        <v>0</v>
      </c>
      <c r="LM50" s="1">
        <f>IF(OR(LM49=1,AND(PS50=1,MI50&lt;=$C$41)),1,0)</f>
        <v>0</v>
      </c>
      <c r="LN50" s="61">
        <f t="shared" si="168"/>
        <v>1.6800000000000008</v>
      </c>
      <c r="LO50" s="57">
        <f t="shared" si="169"/>
        <v>11.786646494047311</v>
      </c>
      <c r="LP50" s="57">
        <f t="shared" si="170"/>
        <v>12.816666267934655</v>
      </c>
      <c r="LQ50" s="57">
        <f t="shared" si="171"/>
        <v>15.997464670843803</v>
      </c>
      <c r="LR50" s="57">
        <f t="shared" si="172"/>
        <v>17.126127487513862</v>
      </c>
      <c r="LS50" s="57">
        <f t="shared" si="173"/>
        <v>15.433310343836066</v>
      </c>
      <c r="LT50" s="57">
        <f t="shared" si="174"/>
        <v>13.756827366547657</v>
      </c>
      <c r="LU50" s="57">
        <f t="shared" si="175"/>
        <v>12.4458402451087</v>
      </c>
      <c r="LV50" s="57">
        <f t="shared" si="176"/>
        <v>11.486056510988302</v>
      </c>
      <c r="LW50" s="57">
        <f t="shared" si="177"/>
        <v>10.252932041597319</v>
      </c>
      <c r="LX50" s="57">
        <f t="shared" si="178"/>
        <v>9.2536716735958944</v>
      </c>
      <c r="LY50" s="57">
        <f t="shared" si="179"/>
        <v>8.4312113818149701</v>
      </c>
      <c r="LZ50" s="57">
        <f t="shared" si="180"/>
        <v>10.262205153873701</v>
      </c>
      <c r="MA50" s="57">
        <f t="shared" si="181"/>
        <v>11.566171039050213</v>
      </c>
      <c r="MB50" s="57">
        <f t="shared" si="182"/>
        <v>11.721065515168744</v>
      </c>
      <c r="MC50" s="57">
        <f t="shared" si="183"/>
        <v>11.758975512824998</v>
      </c>
      <c r="MD50" s="57">
        <f t="shared" si="184"/>
        <v>11.773131753378211</v>
      </c>
      <c r="ME50" s="57">
        <f t="shared" si="185"/>
        <v>11.77978908401505</v>
      </c>
      <c r="MF50" s="57">
        <f t="shared" si="186"/>
        <v>11.783281971768599</v>
      </c>
      <c r="MG50" s="57">
        <f t="shared" si="187"/>
        <v>11.785288244656444</v>
      </c>
      <c r="MH50" s="57">
        <f t="shared" si="188"/>
        <v>11.786404785939922</v>
      </c>
      <c r="MI50" s="57">
        <f t="shared" si="189"/>
        <v>11.786652302825811</v>
      </c>
      <c r="MJ50" s="61">
        <f t="shared" si="190"/>
        <v>1.6800000000000008</v>
      </c>
      <c r="MK50" s="57" t="e">
        <f>IF(AND(ABS(CG50)&gt;0,EU50*$C$19&gt;=DY49,NG50&lt;&gt;0),3,NA())</f>
        <v>#N/A</v>
      </c>
      <c r="ML50" s="57" t="e">
        <f t="shared" si="261"/>
        <v>#N/A</v>
      </c>
      <c r="MM50" s="57" t="e">
        <f t="shared" si="262"/>
        <v>#N/A</v>
      </c>
      <c r="MN50" s="57" t="e">
        <f t="shared" si="263"/>
        <v>#N/A</v>
      </c>
      <c r="MO50" s="57" t="e">
        <f t="shared" si="264"/>
        <v>#N/A</v>
      </c>
      <c r="MP50" s="57" t="e">
        <f t="shared" si="265"/>
        <v>#N/A</v>
      </c>
      <c r="MQ50" s="57" t="e">
        <f t="shared" si="266"/>
        <v>#N/A</v>
      </c>
      <c r="MR50" s="57" t="e">
        <f t="shared" si="267"/>
        <v>#N/A</v>
      </c>
      <c r="MS50" s="57" t="e">
        <f t="shared" si="268"/>
        <v>#N/A</v>
      </c>
      <c r="MT50" s="57" t="e">
        <f t="shared" si="269"/>
        <v>#N/A</v>
      </c>
      <c r="MU50" s="57" t="e">
        <f t="shared" si="270"/>
        <v>#N/A</v>
      </c>
      <c r="MV50" s="57" t="e">
        <f t="shared" si="271"/>
        <v>#N/A</v>
      </c>
      <c r="MW50" s="57" t="e">
        <f t="shared" si="272"/>
        <v>#N/A</v>
      </c>
      <c r="MX50" s="57" t="e">
        <f t="shared" si="273"/>
        <v>#N/A</v>
      </c>
      <c r="MY50" s="57" t="e">
        <f t="shared" si="274"/>
        <v>#N/A</v>
      </c>
      <c r="MZ50" s="57" t="e">
        <f t="shared" si="275"/>
        <v>#N/A</v>
      </c>
      <c r="NA50" s="57" t="e">
        <f t="shared" si="276"/>
        <v>#N/A</v>
      </c>
      <c r="NB50" s="57" t="e">
        <f t="shared" si="277"/>
        <v>#N/A</v>
      </c>
      <c r="NC50" s="57" t="e">
        <f t="shared" si="278"/>
        <v>#N/A</v>
      </c>
      <c r="ND50" s="57" t="e">
        <f t="shared" si="279"/>
        <v>#N/A</v>
      </c>
      <c r="NE50" s="57" t="e">
        <f t="shared" si="280"/>
        <v>#N/A</v>
      </c>
      <c r="NF50" s="61">
        <f t="shared" si="211"/>
        <v>1.6800000000000008</v>
      </c>
      <c r="NG50" s="260">
        <f>IF(OY49=0,MIN('Drive Train'!$F$35-FQ49*$C$19*'Drive Train'!$F$39,NG49+$C$39)-$C$7,IF(LO49-1&lt;=0,0,IF($C$37=Motors!$C$29,MAX(MAX(NG$8:NG49)*-1,NG49-$C$39),MAX(0,MAX(NG$8:NG49)*-1,NG49-$C$39))))</f>
        <v>11.992601934171686</v>
      </c>
      <c r="NH50" s="260">
        <f>IF(OZ49=0,MIN('Drive Train'!$F$35-FR49*$C$19*'Drive Train'!$F$39,NH49+$C$39)-$C$7,IF(LP49-1&lt;=0,0,IF($C$37=Motors!$C$29,MAX(MAX(NH$8:NH49)*-1,NH49-$C$39),MAX(0,MAX(NH$8:NH49)*-1,NH49-$C$39))))</f>
        <v>7.8747035485324801</v>
      </c>
      <c r="NI50" s="260">
        <f>IF(PA49=0,MIN('Drive Train'!$F$35-FS49*$C$19*'Drive Train'!$F$39,NI49+$C$39)-$C$7,IF(LQ49-1&lt;=0,0,IF($C$37=Motors!$C$29,MAX(MAX(NI$8:NI49)*-1,NI49-$C$39),MAX(0,MAX(NI$8:NI49)*-1,NI49-$C$39))))</f>
        <v>8.8683334451403155</v>
      </c>
      <c r="NJ50" s="260">
        <f>IF(PB49=0,MIN('Drive Train'!$F$35-FT49*$C$19*'Drive Train'!$F$39,NJ49+$C$39)-$C$7,IF(LR49-1&lt;=0,0,IF($C$37=Motors!$C$29,MAX(MAX(NJ$8:NJ49)*-1,NJ49-$C$39),MAX(0,MAX(NJ$8:NJ49)*-1,NJ49-$C$39))))</f>
        <v>0</v>
      </c>
      <c r="NK50" s="260">
        <f>IF(PC49=0,MIN('Drive Train'!$F$35-FU49*$C$19*'Drive Train'!$F$39,NK49+$C$39)-$C$7,IF(LS49-1&lt;=0,0,IF($C$37=Motors!$C$29,MAX(MAX(NK$8:NK49)*-1,NK49-$C$39),MAX(0,MAX(NK$8:NK49)*-1,NK49-$C$39))))</f>
        <v>0</v>
      </c>
      <c r="NL50" s="260">
        <f>IF(PD49=0,MIN('Drive Train'!$F$35-FV49*$C$19*'Drive Train'!$F$39,NL49+$C$39)-$C$7,IF(LT49-1&lt;=0,0,IF($C$37=Motors!$C$29,MAX(MAX(NL$8:NL49)*-1,NL49-$C$39),MAX(0,MAX(NL$8:NL49)*-1,NL49-$C$39))))</f>
        <v>0</v>
      </c>
      <c r="NM50" s="260">
        <f>IF(PE49=0,MIN('Drive Train'!$F$35-FW49*$C$19*'Drive Train'!$F$39,NM49+$C$39)-$C$7,IF(LU49-1&lt;=0,0,IF($C$37=Motors!$C$29,MAX(MAX(NM$8:NM49)*-1,NM49-$C$39),MAX(0,MAX(NM$8:NM49)*-1,NM49-$C$39))))</f>
        <v>0</v>
      </c>
      <c r="NN50" s="260">
        <f>IF(PF49=0,MIN('Drive Train'!$F$35-FX49*$C$19*'Drive Train'!$F$39,NN49+$C$39)-$C$7,IF(LV49-1&lt;=0,0,IF($C$37=Motors!$C$29,MAX(MAX(NN$8:NN49)*-1,NN49-$C$39),MAX(0,MAX(NN$8:NN49)*-1,NN49-$C$39))))</f>
        <v>11.997540576552954</v>
      </c>
      <c r="NO50" s="260">
        <f>IF(PG49=0,MIN('Drive Train'!$F$35-FY49*$C$19*'Drive Train'!$F$39,NO49+$C$39)-$C$7,IF(LW49-1&lt;=0,0,IF($C$37=Motors!$C$29,MAX(MAX(NO$8:NO49)*-1,NO49-$C$39),MAX(0,MAX(NO$8:NO49)*-1,NO49-$C$39))))</f>
        <v>12.006315201830009</v>
      </c>
      <c r="NP50" s="260">
        <f>IF(PH49=0,MIN('Drive Train'!$F$35-FZ49*$C$19*'Drive Train'!$F$39,NP49+$C$39)-$C$7,IF(LX49-1&lt;=0,0,IF($C$37=Motors!$C$29,MAX(MAX(NP$8:NP49)*-1,NP49-$C$39),MAX(0,MAX(NP$8:NP49)*-1,NP49-$C$39))))</f>
        <v>12.007532671878133</v>
      </c>
      <c r="NQ50" s="260">
        <f>IF(PI49=0,MIN('Drive Train'!$F$35-GA49*$C$19*'Drive Train'!$F$39,NQ49+$C$39)-$C$7,IF(LY49-1&lt;=0,0,IF($C$37=Motors!$C$29,MAX(MAX(NQ$8:NQ49)*-1,NQ49-$C$39),MAX(0,MAX(NQ$8:NQ49)*-1,NQ49-$C$39))))</f>
        <v>12.007654377340451</v>
      </c>
      <c r="NR50" s="260">
        <f>IF(PJ49=0,MIN('Drive Train'!$F$35-GB49*$C$19*'Drive Train'!$F$39,NR49+$C$39)-$C$7,IF(LZ49-1&lt;=0,0,IF($C$37=Motors!$C$29,MAX(MAX(NR$8:NR49)*-1,NR49-$C$39),MAX(0,MAX(NR$8:NR49)*-1,NR49-$C$39))))</f>
        <v>11.31781589754106</v>
      </c>
      <c r="NS50" s="260">
        <f>IF(PK49=0,MIN('Drive Train'!$F$35-GC49*$C$19*'Drive Train'!$F$39,NS49+$C$39)-$C$7,IF(MA49-1&lt;=0,0,IF($C$37=Motors!$C$29,MAX(MAX(NS$8:NS49)*-1,NS49-$C$39),MAX(0,MAX(NS$8:NS49)*-1,NS49-$C$39))))</f>
        <v>11.801896332255325</v>
      </c>
      <c r="NT50" s="260">
        <f>IF(PL49=0,MIN('Drive Train'!$F$35-GD49*$C$19*'Drive Train'!$F$39,NT49+$C$39)-$C$7,IF(MB49-1&lt;=0,0,IF($C$37=Motors!$C$29,MAX(MAX(NT$8:NT49)*-1,NT49-$C$39),MAX(0,MAX(NT$8:NT49)*-1,NT49-$C$39))))</f>
        <v>11.935115020948338</v>
      </c>
      <c r="NU50" s="260">
        <f>IF(PM49=0,MIN('Drive Train'!$F$35-GE49*$C$19*'Drive Train'!$F$39,NU49+$C$39)-$C$7,IF(MC49-1&lt;=0,0,IF($C$37=Motors!$C$29,MAX(MAX(NU$8:NU49)*-1,NU49-$C$39),MAX(0,MAX(NU$8:NU49)*-1,NU49-$C$39))))</f>
        <v>11.968265659657451</v>
      </c>
      <c r="NV50" s="260">
        <f>IF(PN49=0,MIN('Drive Train'!$F$35-GF49*$C$19*'Drive Train'!$F$39,NV49+$C$39)-$C$7,IF(MD49-1&lt;=0,0,IF($C$37=Motors!$C$29,MAX(MAX(NV$8:NV49)*-1,NV49-$C$39),MAX(0,MAX(NV$8:NV49)*-1,NV49-$C$39))))</f>
        <v>11.980701120204733</v>
      </c>
      <c r="NW50" s="260">
        <f>IF(PO49=0,MIN('Drive Train'!$F$35-GG49*$C$19*'Drive Train'!$F$39,NW49+$C$39)-$C$7,IF(ME49-1&lt;=0,0,IF($C$37=Motors!$C$29,MAX(MAX(NW$8:NW49)*-1,NW49-$C$39),MAX(0,MAX(NW$8:NW49)*-1,NW49-$C$39))))</f>
        <v>11.986559900058149</v>
      </c>
      <c r="NX50" s="260">
        <f>IF(PP49=0,MIN('Drive Train'!$F$35-GH49*$C$19*'Drive Train'!$F$39,NX49+$C$39)-$C$7,IF(MF49-1&lt;=0,0,IF($C$37=Motors!$C$29,MAX(MAX(NX$8:NX49)*-1,NX49-$C$39),MAX(0,MAX(NX$8:NX49)*-1,NX49-$C$39))))</f>
        <v>11.989636557310995</v>
      </c>
      <c r="NY50" s="260">
        <f>IF(PQ49=0,MIN('Drive Train'!$F$35-GI49*$C$19*'Drive Train'!$F$39,NY49+$C$39)-$C$7,IF(MG49-1&lt;=0,0,IF($C$37=Motors!$C$29,MAX(MAX(NY$8:NY49)*-1,NY49-$C$39),MAX(0,MAX(NY$8:NY49)*-1,NY49-$C$39))))</f>
        <v>11.991404607434021</v>
      </c>
      <c r="NZ50" s="260">
        <f>IF(PR49=0,MIN('Drive Train'!$F$35-GJ49*$C$19*'Drive Train'!$F$39,NZ49+$C$39)-$C$7,IF(MH49-1&lt;=0,0,IF($C$37=Motors!$C$29,MAX(MAX(NZ$8:NZ49)*-1,NZ49-$C$39),MAX(0,MAX(NZ$8:NZ49)*-1,NZ49-$C$39))))</f>
        <v>11.992388842212279</v>
      </c>
      <c r="OA50" s="260">
        <f>IF(PS49=0,MIN('Drive Train'!$F$35-GK49*$C$19*'Drive Train'!$F$39,OA49+$C$39)-$C$7,IF(MI49-1&lt;=0,0,IF($C$37=Motors!$C$29,MAX(MAX(OA$8:OA49)*-1,OA49-$C$39),MAX(0,MAX(OA$8:OA49)*-1,OA49-$C$39))))</f>
        <v>11.992607055352671</v>
      </c>
      <c r="OB50" s="61">
        <f t="shared" si="212"/>
        <v>1.6800000000000008</v>
      </c>
      <c r="OC50" s="260">
        <f>'Drive Train'!$F$35-(FQ50*$C$13)*$C$19*'Drive Train'!$F$39</f>
        <v>12.231298886905199</v>
      </c>
      <c r="OD50" s="260">
        <f>'Drive Train'!$F$35-(FR50*$C$13)*$C$19*'Drive Train'!$F$39</f>
        <v>9.1566174073659887</v>
      </c>
      <c r="OE50" s="260">
        <f>'Drive Train'!$F$35-(FS50*$C$13)*$C$19*'Drive Train'!$F$39</f>
        <v>9.924288735728183</v>
      </c>
      <c r="OF50" s="260">
        <f>'Drive Train'!$F$35-(FT50*$C$13)*$C$19*'Drive Train'!$F$39</f>
        <v>12.2597755</v>
      </c>
      <c r="OG50" s="260">
        <f>'Drive Train'!$F$35-(FU50*$C$13)*$C$19*'Drive Train'!$F$39</f>
        <v>12.2597755</v>
      </c>
      <c r="OH50" s="260">
        <f>'Drive Train'!$F$35-(FV50*$C$13)*$C$19*'Drive Train'!$F$39</f>
        <v>12.2597755</v>
      </c>
      <c r="OI50" s="260">
        <f>'Drive Train'!$F$35-(FW50*$C$13)*$C$19*'Drive Train'!$F$39</f>
        <v>12.2597755</v>
      </c>
      <c r="OJ50" s="260">
        <f>'Drive Train'!$F$35-(FX50*$C$13)*$C$19*'Drive Train'!$F$39</f>
        <v>12.234463717666845</v>
      </c>
      <c r="OK50" s="260">
        <f>'Drive Train'!$F$35-(FY50*$C$13)*$C$19*'Drive Train'!$F$39</f>
        <v>12.239954425538777</v>
      </c>
      <c r="OL50" s="260">
        <f>'Drive Train'!$F$35-(FZ50*$C$13)*$C$19*'Drive Train'!$F$39</f>
        <v>12.240675252376933</v>
      </c>
      <c r="OM50" s="260">
        <f>'Drive Train'!$F$35-(GA50*$C$13)*$C$19*'Drive Train'!$F$39</f>
        <v>12.240742870114737</v>
      </c>
      <c r="ON50" s="260">
        <f>'Drive Train'!$F$35-(GB50*$C$13)*$C$19*'Drive Train'!$F$39</f>
        <v>11.735033049999545</v>
      </c>
      <c r="OO50" s="260">
        <f>'Drive Train'!$F$35-(GC50*$C$13)*$C$19*'Drive Train'!$F$39</f>
        <v>12.110931850364446</v>
      </c>
      <c r="OP50" s="260">
        <f>'Drive Train'!$F$35-(GD50*$C$13)*$C$19*'Drive Train'!$F$39</f>
        <v>12.195156897951996</v>
      </c>
      <c r="OQ50" s="260">
        <f>'Drive Train'!$F$35-(GE50*$C$13)*$C$19*'Drive Train'!$F$39</f>
        <v>12.216013778111071</v>
      </c>
      <c r="OR50" s="260">
        <f>'Drive Train'!$F$35-(GF50*$C$13)*$C$19*'Drive Train'!$F$39</f>
        <v>12.223827009063342</v>
      </c>
      <c r="OS50" s="260">
        <f>'Drive Train'!$F$35-(GG50*$C$13)*$C$19*'Drive Train'!$F$39</f>
        <v>12.227506085094866</v>
      </c>
      <c r="OT50" s="260">
        <f>'Drive Train'!$F$35-(GH50*$C$13)*$C$19*'Drive Train'!$F$39</f>
        <v>12.229437584792318</v>
      </c>
      <c r="OU50" s="260">
        <f>'Drive Train'!$F$35-(GI50*$C$13)*$C$19*'Drive Train'!$F$39</f>
        <v>12.230547390925874</v>
      </c>
      <c r="OV50" s="260">
        <f>'Drive Train'!$F$35-(GJ50*$C$13)*$C$19*'Drive Train'!$F$39</f>
        <v>12.231165144774003</v>
      </c>
      <c r="OW50" s="260">
        <f>'Drive Train'!$F$35-(GK50*$C$13)*$C$19*'Drive Train'!$F$39</f>
        <v>12.231302101072378</v>
      </c>
      <c r="OX50" s="61">
        <f t="shared" si="213"/>
        <v>1.6800000000000008</v>
      </c>
      <c r="OY50" s="1">
        <f>IF(PU50&gt;='Drive Train'!$F$29,1,0)</f>
        <v>1</v>
      </c>
      <c r="OZ50" s="1">
        <f>IF(PV50&gt;='Drive Train'!$F$29,1,0)</f>
        <v>0</v>
      </c>
      <c r="PA50" s="1">
        <f>IF(PW50&gt;='Drive Train'!$F$29,1,0)</f>
        <v>0</v>
      </c>
      <c r="PB50" s="1">
        <f>IF(PX50&gt;='Drive Train'!$F$29,1,0)</f>
        <v>1</v>
      </c>
      <c r="PC50" s="1">
        <f>IF(PY50&gt;='Drive Train'!$F$29,1,0)</f>
        <v>1</v>
      </c>
      <c r="PD50" s="1">
        <f>IF(PZ50&gt;='Drive Train'!$F$29,1,0)</f>
        <v>1</v>
      </c>
      <c r="PE50" s="1">
        <f>IF(QA50&gt;='Drive Train'!$F$29,1,0)</f>
        <v>1</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1</v>
      </c>
      <c r="PS50" s="1">
        <f>IF(QO50&gt;='Drive Train'!$F$29,1,0)</f>
        <v>1</v>
      </c>
      <c r="PT50" s="257">
        <f t="shared" si="214"/>
        <v>1.6800000000000008</v>
      </c>
      <c r="PU50" s="57">
        <f t="shared" si="215"/>
        <v>16.15200540716452</v>
      </c>
      <c r="PV50" s="57">
        <f t="shared" si="216"/>
        <v>11.537882041482931</v>
      </c>
      <c r="PW50" s="57">
        <f t="shared" si="217"/>
        <v>15.135726100689498</v>
      </c>
      <c r="PX50" s="57">
        <f t="shared" si="218"/>
        <v>17.355497263528257</v>
      </c>
      <c r="PY50" s="57">
        <f t="shared" si="219"/>
        <v>18.132960031622066</v>
      </c>
      <c r="PZ50" s="57">
        <f t="shared" si="220"/>
        <v>17.886915595008585</v>
      </c>
      <c r="QA50" s="57">
        <f t="shared" si="221"/>
        <v>16.996294228786251</v>
      </c>
      <c r="QB50" s="57">
        <f t="shared" si="222"/>
        <v>15.894358157154558</v>
      </c>
      <c r="QC50" s="57">
        <f t="shared" si="223"/>
        <v>14.698066252907992</v>
      </c>
      <c r="QD50" s="57">
        <f t="shared" si="224"/>
        <v>13.599132001104998</v>
      </c>
      <c r="QE50" s="57">
        <f t="shared" si="225"/>
        <v>12.616597153658624</v>
      </c>
      <c r="QF50" s="57">
        <f t="shared" si="226"/>
        <v>10.120951609341347</v>
      </c>
      <c r="QG50" s="57">
        <f t="shared" si="227"/>
        <v>12.19177473960783</v>
      </c>
      <c r="QH50" s="57">
        <f t="shared" si="228"/>
        <v>13.547289793787574</v>
      </c>
      <c r="QI50" s="57">
        <f t="shared" si="229"/>
        <v>14.435348173289437</v>
      </c>
      <c r="QJ50" s="57">
        <f t="shared" si="230"/>
        <v>15.042857884021705</v>
      </c>
      <c r="QK50" s="57">
        <f t="shared" si="231"/>
        <v>15.469656796391371</v>
      </c>
      <c r="QL50" s="57">
        <f t="shared" si="232"/>
        <v>15.767941774352023</v>
      </c>
      <c r="QM50" s="57">
        <f t="shared" si="233"/>
        <v>15.977222237250492</v>
      </c>
      <c r="QN50" s="57">
        <f t="shared" si="234"/>
        <v>16.112941129638884</v>
      </c>
      <c r="QO50" s="57">
        <f t="shared" si="235"/>
        <v>16.149716530642166</v>
      </c>
      <c r="QP50" s="61">
        <f t="shared" si="236"/>
        <v>1.6800000000000008</v>
      </c>
      <c r="QQ50" s="57">
        <f>MIN(FQ50,$C$16)*$C$17*1000/60/60/$C$21</f>
        <v>4.1741476796565501E-2</v>
      </c>
      <c r="QR50" s="57">
        <f>MIN(FR50,$C$16)*$C$17*1000/60/60/$C$21</f>
        <v>0.80250554812130004</v>
      </c>
      <c r="QS50" s="57">
        <f>MIN(FS50,$C$16)*$C$17*1000/60/60/$C$21</f>
        <v>0.61256172171505552</v>
      </c>
      <c r="QT50" s="57">
        <f>MIN(FT50,$C$16)*$C$17*1000/60/60/$C$21</f>
        <v>3.4695548865589357E-2</v>
      </c>
      <c r="QU50" s="57">
        <f>MIN(FU50,$C$16)*$C$17*1000/60/60/$C$21</f>
        <v>3.4695548865589357E-2</v>
      </c>
      <c r="QV50" s="57">
        <f>MIN(FV50,$C$16)*$C$17*1000/60/60/$C$21</f>
        <v>3.4695548865589357E-2</v>
      </c>
      <c r="QW50" s="57">
        <f>MIN(FW50,$C$16)*$C$17*1000/60/60/$C$21</f>
        <v>3.4695548865589357E-2</v>
      </c>
      <c r="QX50" s="57">
        <f>MIN(FX50,$C$16)*$C$17*1000/60/60/$C$21</f>
        <v>4.0958407216413514E-2</v>
      </c>
      <c r="QY50" s="57">
        <f>MIN(FY50,$C$16)*$C$17*1000/60/60/$C$21</f>
        <v>3.9599849166448785E-2</v>
      </c>
      <c r="QZ50" s="57">
        <f>MIN(FZ50,$C$16)*$C$17*1000/60/60/$C$21</f>
        <v>3.9421496005718322E-2</v>
      </c>
      <c r="RA50" s="57">
        <f>MIN(GA50,$C$16)*$C$17*1000/60/60/$C$21</f>
        <v>3.9404765444895171E-2</v>
      </c>
      <c r="RB50" s="57">
        <f>MIN(GB50,$C$16)*$C$17*1000/60/60/$C$21</f>
        <v>0.16453182794549251</v>
      </c>
      <c r="RC50" s="57">
        <f>MIN(GC50,$C$16)*$C$17*1000/60/60/$C$21</f>
        <v>7.1523721683199884E-2</v>
      </c>
      <c r="RD50" s="57">
        <f>MIN(GD50,$C$16)*$C$17*1000/60/60/$C$21</f>
        <v>5.0684037788584983E-2</v>
      </c>
      <c r="RE50" s="57">
        <f>MIN(GE50,$C$16)*$C$17*1000/60/60/$C$21</f>
        <v>4.552344955512435E-2</v>
      </c>
      <c r="RF50" s="57">
        <f>MIN(GF50,$C$16)*$C$17*1000/60/60/$C$21</f>
        <v>4.3590232918212429E-2</v>
      </c>
      <c r="RG50" s="57">
        <f>MIN(GG50,$C$16)*$C$17*1000/60/60/$C$21</f>
        <v>4.2679924361348563E-2</v>
      </c>
      <c r="RH50" s="57">
        <f>MIN(GH50,$C$16)*$C$17*1000/60/60/$C$21</f>
        <v>4.2202016134634528E-2</v>
      </c>
      <c r="RI50" s="57">
        <f>MIN(GI50,$C$16)*$C$17*1000/60/60/$C$21</f>
        <v>4.1927418379334044E-2</v>
      </c>
      <c r="RJ50" s="57">
        <f>MIN(GJ50,$C$16)*$C$17*1000/60/60/$C$21</f>
        <v>4.1774568422125138E-2</v>
      </c>
      <c r="RK50" s="57">
        <f>MIN(GK50,$C$16)*$C$17*1000/60/60/$C$21</f>
        <v>4.1740681519745464E-2</v>
      </c>
      <c r="RL50" s="61">
        <f t="shared" si="237"/>
        <v>1.6800000000000008</v>
      </c>
      <c r="RM50" s="2">
        <f>IF(AND(LO50&gt;=LO$6*'Drive Train'!$AA$52,LO50&lt;=LO$6*'Drive Train'!$AA$53,KS50=0,JW50=0,EU50&gt;0),$C$17,0)</f>
        <v>0</v>
      </c>
      <c r="RN50" s="2">
        <f>IF(AND(LP50&gt;=LP$6*'Drive Train'!$AA$52,LP50&lt;=LP$6*'Drive Train'!$AA$53,KT50=0,JX50=0,EV50&gt;0),$C$17,0)</f>
        <v>0.04</v>
      </c>
      <c r="RO50" s="2">
        <f>IF(AND(LQ50&gt;=LQ$6*'Drive Train'!$AA$52,LQ50&lt;=LQ$6*'Drive Train'!$AA$53,KU50=0,JY50=0,EW50&gt;0),$C$17,0)</f>
        <v>0.04</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61">
        <f t="shared" si="238"/>
        <v>1.6800000000000008</v>
      </c>
      <c r="SI50" s="2">
        <f>IF(AND(EU50&lt;0,KS50=0,LO50&gt;=LO$6*'Drive Train'!$AA$52,LO50&lt;=LO$6*'Drive Train'!$AA$53,OY50=1,JW50=0),$C$17,0)</f>
        <v>0</v>
      </c>
      <c r="SJ50" s="2">
        <f>IF(AND(EV50&lt;0,KT50=0,LP50&gt;=LP$6*'Drive Train'!$AA$52,LP50&lt;=LP$6*'Drive Train'!$AA$53,OZ50=1,JX50=0),$C$17,0)</f>
        <v>0</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0.04</v>
      </c>
      <c r="SN50" s="2">
        <f>IF(AND(EZ50&lt;0,KX50=0,LT50&gt;=LT$6*'Drive Train'!$AA$52,LT50&lt;=LT$6*'Drive Train'!$AA$53,PD50=1,KB50=0),$C$17,0)</f>
        <v>0.04</v>
      </c>
      <c r="SO50" s="2">
        <f>IF(AND(FA50&lt;0,KY50=0,LU50&gt;=LU$6*'Drive Train'!$AA$52,LU50&lt;=LU$6*'Drive Train'!$AA$53,PE50=1,KC50=0),$C$17,0)</f>
        <v>0.04</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v>
      </c>
      <c r="SX50" s="2">
        <f>IF(AND(FJ50&lt;0,LH50=0,MD50&gt;=MD$6*'Drive Train'!$AA$52,MD50&lt;=MD$6*'Drive Train'!$AA$53,PN50=1,KL50=0),$C$17,0)</f>
        <v>0</v>
      </c>
      <c r="SY50" s="2">
        <f>IF(AND(FK50&lt;0,LI50=0,ME50&gt;=ME$6*'Drive Train'!$AA$52,ME50&lt;=ME$6*'Drive Train'!$AA$53,PO50=1,KM50=0),$C$17,0)</f>
        <v>0</v>
      </c>
      <c r="SZ50" s="2">
        <f>IF(AND(FL50&lt;0,LJ50=0,MF50&gt;=MF$6*'Drive Train'!$AA$52,MF50&lt;=MF$6*'Drive Train'!$AA$53,PP50=1,KN50=0),$C$17,0)</f>
        <v>0</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48">
        <f t="shared" si="239"/>
        <v>1.6800000000000008</v>
      </c>
    </row>
    <row r="51" spans="3:524" x14ac:dyDescent="0.2">
      <c r="C51" s="3" t="s">
        <v>118</v>
      </c>
      <c r="E51" s="18">
        <f>JW6</f>
        <v>14.266755004137964</v>
      </c>
      <c r="F51" s="18">
        <f>_xlfn.IFNA(JX6,'Drive Train'!$F$29)</f>
        <v>16</v>
      </c>
      <c r="G51" s="18">
        <f>_xlfn.IFNA(JY6,'Drive Train'!$F$29)</f>
        <v>16</v>
      </c>
      <c r="H51" s="18">
        <f>_xlfn.IFNA(JZ6,'Drive Train'!$F$29)</f>
        <v>16</v>
      </c>
      <c r="I51" s="18">
        <f>_xlfn.IFNA(KA6,'Drive Train'!$F$29)</f>
        <v>16</v>
      </c>
      <c r="J51" s="18">
        <f>_xlfn.IFNA(KB6,'Drive Train'!$F$29)</f>
        <v>16</v>
      </c>
      <c r="K51" s="18">
        <f>_xlfn.IFNA(KC6,'Drive Train'!$F$29)</f>
        <v>16</v>
      </c>
      <c r="L51" s="18">
        <f>_xlfn.IFNA(KD6,'Drive Train'!$F$29)</f>
        <v>13.139149110066628</v>
      </c>
      <c r="M51" s="18">
        <f>_xlfn.IFNA(KE6,'Drive Train'!$F$29)</f>
        <v>9.7788904772694032</v>
      </c>
      <c r="N51" s="18">
        <f>_xlfn.IFNA(KF6,'Drive Train'!$F$29)</f>
        <v>7.308356216656275</v>
      </c>
      <c r="O51" s="18">
        <f>_xlfn.IFNA(KG6,'Drive Train'!$F$29)</f>
        <v>5.5355839020021786</v>
      </c>
      <c r="R51" s="63">
        <f t="shared" si="114"/>
        <v>1.7200000000000009</v>
      </c>
      <c r="S51" s="2">
        <f>NG51/'Drive Train'!$F$35</f>
        <v>0</v>
      </c>
      <c r="T51" s="2">
        <f>NH51/'Drive Train'!$F$35</f>
        <v>0.63673305455548268</v>
      </c>
      <c r="U51" s="2">
        <f>NI51/'Drive Train'!$F$35</f>
        <v>0.71927835868044987</v>
      </c>
      <c r="V51" s="2">
        <f>NJ51/'Drive Train'!$F$35</f>
        <v>0</v>
      </c>
      <c r="W51" s="2">
        <f>NK51/'Drive Train'!$F$35</f>
        <v>0</v>
      </c>
      <c r="X51" s="2">
        <f>NL51/'Drive Train'!$F$35</f>
        <v>0</v>
      </c>
      <c r="Y51" s="2">
        <f>NM51/'Drive Train'!$F$35</f>
        <v>0</v>
      </c>
      <c r="Z51" s="2">
        <f>NN51/'Drive Train'!$F$35</f>
        <v>0.96768427071686502</v>
      </c>
      <c r="AA51" s="2">
        <f>NO51/'Drive Train'!$F$35</f>
        <v>0.96827466941277174</v>
      </c>
      <c r="AB51" s="2">
        <f>NP51/'Drive Train'!$F$35</f>
        <v>0.96835217767493886</v>
      </c>
      <c r="AC51" s="2">
        <f>NQ51/'Drive Train'!$F$35</f>
        <v>0.96835944839943389</v>
      </c>
      <c r="AD51" s="2">
        <f>NR51/'Drive Train'!$F$35</f>
        <v>0.91398204838704789</v>
      </c>
      <c r="AE51" s="2">
        <f>NS51/'Drive Train'!$F$35</f>
        <v>0.95440127423273624</v>
      </c>
      <c r="AF51" s="2">
        <f>NT51/'Drive Train'!$F$35</f>
        <v>0.96345773096258025</v>
      </c>
      <c r="AG51" s="2">
        <f>NU51/'Drive Train'!$F$35</f>
        <v>0.96570040624850217</v>
      </c>
      <c r="AH51" s="2">
        <f>NV51/'Drive Train'!$F$35</f>
        <v>0.9665405386089615</v>
      </c>
      <c r="AI51" s="2">
        <f>NW51/'Drive Train'!$F$35</f>
        <v>0.96693613818224355</v>
      </c>
      <c r="AJ51" s="2">
        <f>NX51/'Drive Train'!$F$35</f>
        <v>0.96714382632175466</v>
      </c>
      <c r="AK51" s="2">
        <f>NY51/'Drive Train'!$F$35</f>
        <v>0.96726316031461024</v>
      </c>
      <c r="AL51" s="2">
        <f>NZ51/'Drive Train'!$F$35</f>
        <v>0</v>
      </c>
      <c r="AM51" s="2">
        <f>OA51/'Drive Train'!$F$35</f>
        <v>0</v>
      </c>
      <c r="AN51" s="61">
        <f t="shared" si="115"/>
        <v>1.7200000000000009</v>
      </c>
      <c r="AO51" s="46">
        <f>LO51*12*60/(PI() * 'Drive Train'!$F$15)/S$6*ABS(S51)</f>
        <v>0</v>
      </c>
      <c r="AP51" s="46">
        <f>LP51*12*60/(PI() * 'Drive Train'!$F$15)/T$6*ABS(T51)</f>
        <v>954.78996664536237</v>
      </c>
      <c r="AQ51" s="46">
        <f>LQ51*12*60/(PI() * 'Drive Train'!$F$15)/U$6*ABS(U51)</f>
        <v>1937.5655851851809</v>
      </c>
      <c r="AR51" s="46">
        <f>LR51*12*60/(PI() * 'Drive Train'!$F$15)/V$6*ABS(V51)</f>
        <v>0</v>
      </c>
      <c r="AS51" s="46">
        <f>LS51*12*60/(PI() * 'Drive Train'!$F$15)/W$6*ABS(W51)</f>
        <v>0</v>
      </c>
      <c r="AT51" s="46">
        <f>LT51*12*60/(PI() * 'Drive Train'!$F$15)/X$6*ABS(X51)</f>
        <v>0</v>
      </c>
      <c r="AU51" s="46">
        <f>LU51*12*60/(PI() * 'Drive Train'!$F$15)/Y$6*ABS(Y51)</f>
        <v>0</v>
      </c>
      <c r="AV51" s="46">
        <f>LV51*12*60/(PI() * 'Drive Train'!$F$15)/Z$6*ABS(Z51)</f>
        <v>4670.9024309259285</v>
      </c>
      <c r="AW51" s="46">
        <f>LW51*12*60/(PI() * 'Drive Train'!$F$15)/AA$6*ABS(AA51)</f>
        <v>4677.02749355591</v>
      </c>
      <c r="AX51" s="46">
        <f>LX51*12*60/(PI() * 'Drive Train'!$F$15)/AB$6*ABS(AB51)</f>
        <v>4677.8110202917542</v>
      </c>
      <c r="AY51" s="46">
        <f>LY51*12*60/(PI() * 'Drive Train'!$F$15)/AC$6*ABS(AC51)</f>
        <v>4677.8824233538708</v>
      </c>
      <c r="AZ51" s="46">
        <f>LZ51*12*60/(PI() * 'Drive Train'!$F$15)/AD$6*ABS(AD51)</f>
        <v>3894.5236584936088</v>
      </c>
      <c r="BA51" s="46">
        <f>MA51*12*60/(PI() * 'Drive Train'!$F$15)/AE$6*ABS(AE51)</f>
        <v>4532.6674981687947</v>
      </c>
      <c r="BB51" s="46">
        <f>MB51*12*60/(PI() * 'Drive Train'!$F$15)/AF$6*ABS(AF51)</f>
        <v>4626.9356893077038</v>
      </c>
      <c r="BC51" s="46">
        <f>MC51*12*60/(PI() * 'Drive Train'!$F$15)/AG$6*ABS(AG51)</f>
        <v>4650.2517975338269</v>
      </c>
      <c r="BD51" s="46">
        <f>MD51*12*60/(PI() * 'Drive Train'!$F$15)/AH$6*ABS(AH51)</f>
        <v>4658.9833732804082</v>
      </c>
      <c r="BE51" s="46">
        <f>ME51*12*60/(PI() * 'Drive Train'!$F$15)/AI$6*ABS(AI51)</f>
        <v>4663.0943240971146</v>
      </c>
      <c r="BF51" s="46">
        <f>MF51*12*60/(PI() * 'Drive Train'!$F$15)/AJ$6*ABS(AJ51)</f>
        <v>4665.2524140503519</v>
      </c>
      <c r="BG51" s="46">
        <f>MG51*12*60/(PI() * 'Drive Train'!$F$15)/AK$6*ABS(AK51)</f>
        <v>4666.4923706435411</v>
      </c>
      <c r="BH51" s="46">
        <f>MH51*12*60/(PI() * 'Drive Train'!$F$15)/AL$6*ABS(AL51)</f>
        <v>0</v>
      </c>
      <c r="BI51" s="46">
        <f>MI51*12*60/(PI() * 'Drive Train'!$F$15)/AM$6*ABS(AM51)</f>
        <v>0</v>
      </c>
      <c r="BJ51" s="61">
        <f t="shared" si="281"/>
        <v>1.7200000000000009</v>
      </c>
      <c r="BK51" s="2">
        <f>IF(OR(KS50=1,AND($C$37=Motors!$C$31,OY50=1)),0,IF(NG51=0,-(CG50+$C$15)/($C$14-$C$15)*$C$12,($C$11*S51-AO51)/($C$11*S51)*$C$12*S51))</f>
        <v>0</v>
      </c>
      <c r="BL51" s="2">
        <f>IF(OR(KT50=1,AND($C$37=Motors!$C$31,OZ50=1)),0,IF(NH51=0,-(CH50+$C$15)/($C$14-$C$15)*$C$12,($C$11*T51-AP51)/($C$11*T51)*$C$12*T51))</f>
        <v>1.1372109503436141</v>
      </c>
      <c r="BM51" s="2">
        <f>IF(OR(KU50=1,AND($C$37=Motors!$C$31,PA50=1)),0,IF(NI51=0,-(CI50+$C$15)/($C$14-$C$15)*$C$12,($C$11*U51-AQ51)/($C$11*U51)*$C$12*U51))</f>
        <v>0.90187332090042194</v>
      </c>
      <c r="BN51" s="2">
        <f>IF(OR(KV50=1,AND($C$37=Motors!$C$31,PB50=1)),0,IF(NJ51=0,-(CJ50+$C$15)/($C$14-$C$15)*$C$12,($C$11*V51-AR51)/($C$11*V51)*$C$12*V51))</f>
        <v>0</v>
      </c>
      <c r="BO51" s="2">
        <f>IF(OR(KW50=1,AND($C$37=Motors!$C$31,PC50=1)),0,IF(NK51=0,-(CK50+$C$15)/($C$14-$C$15)*$C$12,($C$11*W51-AS51)/($C$11*W51)*$C$12*W51))</f>
        <v>0</v>
      </c>
      <c r="BP51" s="2">
        <f>IF(OR(KX50=1,AND($C$37=Motors!$C$31,PD50=1)),0,IF(NL51=0,-(CL50+$C$15)/($C$14-$C$15)*$C$12,($C$11*X51-AT51)/($C$11*X51)*$C$12*X51))</f>
        <v>0</v>
      </c>
      <c r="BQ51" s="2">
        <f>IF(OR(KY50=1,AND($C$37=Motors!$C$31,PE50=1)),0,IF(NM51=0,-(CM50+$C$15)/($C$14-$C$15)*$C$12,($C$11*Y51-AU51)/($C$11*Y51)*$C$12*Y51))</f>
        <v>0</v>
      </c>
      <c r="BR51" s="2">
        <f>IF(OR(KZ50=1,AND($C$37=Motors!$C$31,PF50=1)),0,IF(NN51=0,-(CN50+$C$15)/($C$14-$C$15)*$C$12,($C$11*Z51-AV51)/($C$11*Z51)*$C$12*Z51))</f>
        <v>0.29354841576660512</v>
      </c>
      <c r="BS51" s="2">
        <f>IF(OR(LA50=1,AND($C$37=Motors!$C$31,PG50=1)),0,IF(NO51=0,-(CO50+$C$15)/($C$14-$C$15)*$C$12,($C$11*AA51-AW51)/($C$11*AA51)*$C$12*AA51))</f>
        <v>0.2922680711232809</v>
      </c>
      <c r="BT51" s="2">
        <f>IF(OR(LB50=1,AND($C$37=Motors!$C$31,PH50=1)),0,IF(NP51=0,-(CP50+$C$15)/($C$14-$C$15)*$C$12,($C$11*AB51-AX51)/($C$11*AB51)*$C$12*AB51))</f>
        <v>0.29210915578012708</v>
      </c>
      <c r="BU51" s="2">
        <f>IF(OR(LC50=1,AND($C$37=Motors!$C$31,PI50=1)),0,IF(NQ51=0,-(CQ50+$C$15)/($C$14-$C$15)*$C$12,($C$11*AC51-AY51)/($C$11*AC51)*$C$12*AC51))</f>
        <v>0.29209518269348267</v>
      </c>
      <c r="BV51" s="2">
        <f>IF(OR(LD50=1,AND($C$37=Motors!$C$31,PJ50=1)),0,IF(NR51=0,-(CR50+$C$15)/($C$14-$C$15)*$C$12,($C$11*AD51-AZ51)/($C$11*AD51)*$C$12*AD51))</f>
        <v>0.50770305536687699</v>
      </c>
      <c r="BW51" s="2">
        <f>IF(OR(LE50=1,AND($C$37=Motors!$C$31,PK50=1)),0,IF(NS51=0,-(CS50+$C$15)/($C$14-$C$15)*$C$12,($C$11*AE51-BA51)/($C$11*AE51)*$C$12*AE51))</f>
        <v>0.32254616663329316</v>
      </c>
      <c r="BX51" s="2">
        <f>IF(OR(LF50=1,AND($C$37=Motors!$C$31,PL50=1)),0,IF(NT51=0,-(CT50+$C$15)/($C$14-$C$15)*$C$12,($C$11*AF51-BB51)/($C$11*AF51)*$C$12*AF51))</f>
        <v>0.30276702950799822</v>
      </c>
      <c r="BY51" s="2">
        <f>IF(OR(LG50=1,AND($C$37=Motors!$C$31,PM50=1)),0,IF(NU51=0,-(CU50+$C$15)/($C$14-$C$15)*$C$12,($C$11*AG51-BC51)/($C$11*AG51)*$C$12*AG51))</f>
        <v>0.29788144741091338</v>
      </c>
      <c r="BZ51" s="2">
        <f>IF(OR(LH50=1,AND($C$37=Motors!$C$31,PN50=1)),0,IF(NV51=0,-(CV50+$C$15)/($C$14-$C$15)*$C$12,($C$11*AH51-BD51)/($C$11*AH51)*$C$12*AH51))</f>
        <v>0.29605254830590821</v>
      </c>
      <c r="CA51" s="2">
        <f>IF(OR(LI50=1,AND($C$37=Motors!$C$31,PO50=1)),0,IF(NW51=0,-(CW50+$C$15)/($C$14-$C$15)*$C$12,($C$11*AI51-BE51)/($C$11*AI51)*$C$12*AI51))</f>
        <v>0.29519160708301639</v>
      </c>
      <c r="CB51" s="2">
        <f>IF(OR(LJ50=1,AND($C$37=Motors!$C$31,PP50=1)),0,IF(NX51=0,-(CX50+$C$15)/($C$14-$C$15)*$C$12,($C$11*AJ51-BF51)/($C$11*AJ51)*$C$12*AJ51))</f>
        <v>0.29473967987476624</v>
      </c>
      <c r="CC51" s="2">
        <f>IF(OR(LK50=1,AND($C$37=Motors!$C$31,PQ50=1)),0,IF(NY51=0,-(CY50+$C$15)/($C$14-$C$15)*$C$12,($C$11*AK51-BG51)/($C$11*AK51)*$C$12*AK51))</f>
        <v>0.29448003012758206</v>
      </c>
      <c r="CD51" s="2">
        <f>IF(OR(LL50=1,AND($C$37=Motors!$C$31,PR50=1)),0,IF(NZ51=0,-(CZ50+$C$15)/($C$14-$C$15)*$C$12,($C$11*AL51-BH51)/($C$11*AL51)*$C$12*AL51))</f>
        <v>0</v>
      </c>
      <c r="CE51" s="2">
        <f>IF(OR(LM50=1,AND($C$37=Motors!$C$31,PS50=1)),0,IF(OA51=0,-(DA50+$C$15)/($C$14-$C$15)*$C$12,($C$11*AM51-BI51)/($C$11*AM51)*$C$12*AM51))</f>
        <v>0</v>
      </c>
      <c r="CF51" s="61">
        <f t="shared" si="282"/>
        <v>1.7200000000000009</v>
      </c>
      <c r="CG51" s="57">
        <f>IF(AND(KS50=1,OY50=1),0,ABS(BK51/$C$12*($C$14-$C$15)+$C$15) *'Drive Train'!$AA$49 + CG50*(1-'Drive Train'!$AA$49))</f>
        <v>2.7495000000000003</v>
      </c>
      <c r="CH51" s="57">
        <f>IF(AND(KT50=1,OZ50=1),0,ABS(BL51/$C$12*($C$14-$C$15)+$C$15) *'Drive Train'!$AA$49 + CH50*(1-'Drive Train'!$AA$49))</f>
        <v>63.290647273479536</v>
      </c>
      <c r="CI51" s="57">
        <f>IF(AND(KU50=1,PA50=1),0,ABS(BM51/$C$12*($C$14-$C$15)+$C$15) *'Drive Train'!$AA$49 + CI50*(1-'Drive Train'!$AA$49))</f>
        <v>50.762092145860628</v>
      </c>
      <c r="CJ51" s="57">
        <f>IF(AND(KV50=1,PB50=1),0,ABS(BN51/$C$12*($C$14-$C$15)+$C$15) *'Drive Train'!$AA$49 + CJ50*(1-'Drive Train'!$AA$49))</f>
        <v>2.7495000000000003</v>
      </c>
      <c r="CK51" s="57">
        <f>IF(AND(KW50=1,PC50=1),0,ABS(BO51/$C$12*($C$14-$C$15)+$C$15) *'Drive Train'!$AA$49 + CK50*(1-'Drive Train'!$AA$49))</f>
        <v>2.7495000000000003</v>
      </c>
      <c r="CL51" s="57">
        <f>IF(AND(KX50=1,PD50=1),0,ABS(BP51/$C$12*($C$14-$C$15)+$C$15) *'Drive Train'!$AA$49 + CL50*(1-'Drive Train'!$AA$49))</f>
        <v>2.7495000000000003</v>
      </c>
      <c r="CM51" s="57">
        <f>IF(AND(KY50=1,PE50=1),0,ABS(BQ51/$C$12*($C$14-$C$15)+$C$15) *'Drive Train'!$AA$49 + CM50*(1-'Drive Train'!$AA$49))</f>
        <v>2.7495000000000003</v>
      </c>
      <c r="CN51" s="57">
        <f>IF(AND(KZ50=1,PF50=1),0,ABS(BR51/$C$12*($C$14-$C$15)+$C$15) *'Drive Train'!$AA$49 + CN50*(1-'Drive Train'!$AA$49))</f>
        <v>18.37699449911014</v>
      </c>
      <c r="CO51" s="57">
        <f>IF(AND(LA50=1,PG50=1),0,ABS(BS51/$C$12*($C$14-$C$15)+$C$15) *'Drive Train'!$AA$49 + CO50*(1-'Drive Train'!$AA$49))</f>
        <v>18.308833412911593</v>
      </c>
      <c r="CP51" s="57">
        <f>IF(AND(LB50=1,PH50=1),0,ABS(BT51/$C$12*($C$14-$C$15)+$C$15) *'Drive Train'!$AA$49 + CP50*(1-'Drive Train'!$AA$49))</f>
        <v>18.300373313937886</v>
      </c>
      <c r="CQ51" s="57">
        <f>IF(AND(LC50=1,PI50=1),0,ABS(BU51/$C$12*($C$14-$C$15)+$C$15) *'Drive Train'!$AA$49 + CQ50*(1-'Drive Train'!$AA$49))</f>
        <v>18.299629435507811</v>
      </c>
      <c r="CR51" s="57">
        <f>IF(AND(LD50=1,PJ50=1),0,ABS(BV51/$C$12*($C$14-$C$15)+$C$15) *'Drive Train'!$AA$49 + CR50*(1-'Drive Train'!$AA$49))</f>
        <v>29.777841080319632</v>
      </c>
      <c r="CS51" s="57">
        <f>IF(AND(LE50=1,PK50=1),0,ABS(BW51/$C$12*($C$14-$C$15)+$C$15) *'Drive Train'!$AA$49 + CS50*(1-'Drive Train'!$AA$49))</f>
        <v>19.92073368425374</v>
      </c>
      <c r="CT51" s="57">
        <f>IF(AND(LF50=1,PL50=1),0,ABS(BX51/$C$12*($C$14-$C$15)+$C$15) *'Drive Train'!$AA$49 + CT50*(1-'Drive Train'!$AA$49))</f>
        <v>18.867761363434095</v>
      </c>
      <c r="CU51" s="57">
        <f>IF(AND(LG50=1,PM50=1),0,ABS(BY51/$C$12*($C$14-$C$15)+$C$15) *'Drive Train'!$AA$49 + CU50*(1-'Drive Train'!$AA$49))</f>
        <v>18.607670001170202</v>
      </c>
      <c r="CV51" s="57">
        <f>IF(AND(LH50=1,PN50=1),0,ABS(BZ51/$C$12*($C$14-$C$15)+$C$15) *'Drive Train'!$AA$49 + CV50*(1-'Drive Train'!$AA$49))</f>
        <v>18.510305787405819</v>
      </c>
      <c r="CW51" s="57">
        <f>IF(AND(LI50=1,PO50=1),0,ABS(CA51/$C$12*($C$14-$C$15)+$C$15) *'Drive Train'!$AA$49 + CW50*(1-'Drive Train'!$AA$49))</f>
        <v>18.464472277490042</v>
      </c>
      <c r="CX51" s="57">
        <f>IF(AND(LJ50=1,PP50=1),0,ABS(CB51/$C$12*($C$14-$C$15)+$C$15) *'Drive Train'!$AA$49 + CX50*(1-'Drive Train'!$AA$49))</f>
        <v>18.440413248104775</v>
      </c>
      <c r="CY51" s="57">
        <f>IF(AND(LK50=1,PQ50=1),0,ABS(CC51/$C$12*($C$14-$C$15)+$C$15) *'Drive Train'!$AA$49 + CY50*(1-'Drive Train'!$AA$49))</f>
        <v>18.426590400567957</v>
      </c>
      <c r="CZ51" s="57">
        <f>IF(AND(LL50=1,PR50=1),0,ABS(CD51/$C$12*($C$14-$C$15)+$C$15) *'Drive Train'!$AA$49 + CZ50*(1-'Drive Train'!$AA$49))</f>
        <v>2.7495000000000003</v>
      </c>
      <c r="DA51" s="57">
        <f>IF(AND(LM50=1,PS50=1),0,ABS(CE51/$C$12*($C$14-$C$15)+$C$15) *'Drive Train'!$AA$49 + DA50*(1-'Drive Train'!$AA$49))</f>
        <v>2.7495000000000003</v>
      </c>
      <c r="DB51" s="61">
        <f t="shared" si="116"/>
        <v>1.7200000000000009</v>
      </c>
      <c r="DC51" s="57">
        <f t="shared" si="283"/>
        <v>2.7495000000000003</v>
      </c>
      <c r="DD51" s="57">
        <f t="shared" si="284"/>
        <v>63.290647273479536</v>
      </c>
      <c r="DE51" s="57">
        <f t="shared" si="285"/>
        <v>50.762092145860628</v>
      </c>
      <c r="DF51" s="57">
        <f t="shared" si="286"/>
        <v>2.7495000000000003</v>
      </c>
      <c r="DG51" s="57">
        <f t="shared" si="287"/>
        <v>2.7495000000000003</v>
      </c>
      <c r="DH51" s="57">
        <f t="shared" si="288"/>
        <v>2.7495000000000003</v>
      </c>
      <c r="DI51" s="57">
        <f t="shared" si="289"/>
        <v>2.7495000000000003</v>
      </c>
      <c r="DJ51" s="57">
        <f t="shared" si="290"/>
        <v>18.37699449911014</v>
      </c>
      <c r="DK51" s="57">
        <f t="shared" si="291"/>
        <v>18.308833412911593</v>
      </c>
      <c r="DL51" s="57">
        <f t="shared" si="292"/>
        <v>18.300373313937886</v>
      </c>
      <c r="DM51" s="57">
        <f t="shared" si="293"/>
        <v>18.299629435507811</v>
      </c>
      <c r="DN51" s="57">
        <f t="shared" si="294"/>
        <v>25</v>
      </c>
      <c r="DO51" s="57">
        <f t="shared" si="295"/>
        <v>19.92073368425374</v>
      </c>
      <c r="DP51" s="57">
        <f t="shared" si="296"/>
        <v>18.867761363434095</v>
      </c>
      <c r="DQ51" s="57">
        <f t="shared" si="297"/>
        <v>18.607670001170202</v>
      </c>
      <c r="DR51" s="57">
        <f t="shared" si="298"/>
        <v>18.510305787405819</v>
      </c>
      <c r="DS51" s="57">
        <f t="shared" si="299"/>
        <v>18.464472277490042</v>
      </c>
      <c r="DT51" s="57">
        <f t="shared" si="300"/>
        <v>18.440413248104775</v>
      </c>
      <c r="DU51" s="57">
        <f t="shared" si="301"/>
        <v>18.426590400567957</v>
      </c>
      <c r="DV51" s="57">
        <f t="shared" si="302"/>
        <v>2.7495000000000003</v>
      </c>
      <c r="DW51" s="57">
        <f t="shared" si="303"/>
        <v>2.7495000000000003</v>
      </c>
      <c r="DX51" s="61">
        <f t="shared" si="117"/>
        <v>1.7200000000000009</v>
      </c>
      <c r="DY51" s="2">
        <f>IF(OY51=0,($C$23/0.4536*IF(ISNA(MK50),'Drive Train'!$F$16,'Drive Train'!$F$17)*4.448*$C$24*S$6)*SIGN(BK51),BK51)</f>
        <v>0</v>
      </c>
      <c r="DZ51" s="2">
        <f>IF(OZ51=0,($C$23/0.4536*IF(ISNA(ML50),'Drive Train'!$F$16,'Drive Train'!$F$17)*4.448*$C$24*$C$21*T$6)*SIGN(BL51),BL51)</f>
        <v>14.225645600594998</v>
      </c>
      <c r="EA51" s="2">
        <f>IF(PA51=0,($C$23/0.4536*IF(ISNA(MM50),'Drive Train'!$F$16,'Drive Train'!$F$17)*4.448*$C$24*$C$21*U$6)*SIGN(BM51),BM51)</f>
        <v>9.8485238773349995</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0.29354841576660512</v>
      </c>
      <c r="EG51" s="2">
        <f>IF(PG51=0,($C$23/0.4536*IF(ISNA(MS50),'Drive Train'!$F$16,'Drive Train'!$F$17)*4.448*$C$24*$C$21*AA$6)*SIGN(BS51),BS51)</f>
        <v>3.4602921731177019</v>
      </c>
      <c r="EH51" s="2">
        <f>IF(PH51=0,($C$23/0.4536*IF(ISNA(MT50),'Drive Train'!$F$16,'Drive Train'!$F$17)*4.448*$C$24*$C$21*AB$6)*SIGN(BT51),BT51)</f>
        <v>3.1227026928135362</v>
      </c>
      <c r="EI51" s="2">
        <f>IF(PI51=0,($C$23/0.4536*IF(ISNA(MU50),'Drive Train'!$F$16,'Drive Train'!$F$17)*4.448*$C$24*$C$21*AC$6)*SIGN(BU51),BU51)</f>
        <v>2.8451291201189992</v>
      </c>
      <c r="EJ51" s="2">
        <f>IF(PJ51=0,($C$23/0.4536*IF(ISNA(MV50),'Drive Train'!$F$16,'Drive Train'!$F$17)*4.448*$C$24*$C$21*AD$6)*SIGN(BV51),BV51)</f>
        <v>3.9831807681666</v>
      </c>
      <c r="EK51" s="2">
        <f>IF(PK51=0,($C$23/0.4536*IF(ISNA(MW50),'Drive Train'!$F$16,'Drive Train'!$F$17)*4.448*$C$24*$C$21*AE$6)*SIGN(BW51),BW51)</f>
        <v>3.9831807681666</v>
      </c>
      <c r="EL51" s="2">
        <f>IF(PL51=0,($C$23/0.4536*IF(ISNA(MX50),'Drive Train'!$F$16,'Drive Train'!$F$17)*4.448*$C$24*$C$21*AF$6)*SIGN(BX51),BX51)</f>
        <v>3.9831807681666</v>
      </c>
      <c r="EM51" s="2">
        <f>IF(PM51=0,($C$23/0.4536*IF(ISNA(MY50),'Drive Train'!$F$16,'Drive Train'!$F$17)*4.448*$C$24*$C$21*AG$6)*SIGN(BY51),BY51)</f>
        <v>3.9831807681666</v>
      </c>
      <c r="EN51" s="2">
        <f>IF(PN51=0,($C$23/0.4536*IF(ISNA(MZ50),'Drive Train'!$F$16,'Drive Train'!$F$17)*4.448*$C$24*$C$21*AH$6)*SIGN(BZ51),BZ51)</f>
        <v>3.9831807681666</v>
      </c>
      <c r="EO51" s="2">
        <f>IF(PO51=0,($C$23/0.4536*IF(ISNA(NA50),'Drive Train'!$F$16,'Drive Train'!$F$17)*4.448*$C$24*$C$21*AI$6)*SIGN(CA51),CA51)</f>
        <v>3.9831807681666</v>
      </c>
      <c r="EP51" s="2">
        <f>IF(PP51=0,($C$23/0.4536*IF(ISNA(NB50),'Drive Train'!$F$16,'Drive Train'!$F$17)*4.448*$C$24*$C$21*AJ$6)*SIGN(CB51),CB51)</f>
        <v>0.29473967987476624</v>
      </c>
      <c r="EQ51" s="2">
        <f>IF(PQ51=0,($C$23/0.4536*IF(ISNA(NC50),'Drive Train'!$F$16,'Drive Train'!$F$17)*4.448*$C$24*$C$21*AK$6)*SIGN(CC51),CC51)</f>
        <v>0.29448003012758206</v>
      </c>
      <c r="ER51" s="2">
        <f>IF(PR51=0,($C$23/0.4536*IF(ISNA(ND50),'Drive Train'!$F$16,'Drive Train'!$F$17)*4.448*$C$24*$C$21*AL$6)*SIGN(CD51),CD51)</f>
        <v>0</v>
      </c>
      <c r="ES51" s="2">
        <f>IF(PS51=0,($C$23/0.4536*IF(ISNA(NE50),'Drive Train'!$F$16,'Drive Train'!$F$17)*4.448*$C$24*$C$21*AM$6)*SIGN(CE51),CE51)</f>
        <v>0</v>
      </c>
      <c r="ET51" s="61">
        <f t="shared" si="304"/>
        <v>1.7200000000000009</v>
      </c>
      <c r="EU51" s="259">
        <f>MAX(MIN(IF(AND(OY50=1,NG51&lt;0),-1,1)*(DC51-$C$15)/($C$14-$C$15)*$C$12*$C$21-$C$33*LO51/AO$6 -  OY50*$C$33/$C$21,DY50/$C$19),MAX(EU$8:EU50)*-1)</f>
        <v>-0.58990877764568417</v>
      </c>
      <c r="EV51" s="259">
        <f>MAX(MIN(IF(AND(OZ50=1,NH51&lt;0),-1,1)*(DD51-$C$15)/($C$14-$C$15)*$C$12*$C$21-$C$33*LP51/AP$6 -  OZ50*$C$33/$C$21,DZ50/$C$19),MAX(EV$8:EV50)*-1)</f>
        <v>0.92149702560229063</v>
      </c>
      <c r="EW51" s="259">
        <f>MAX(MIN(IF(AND(PA50=1,NI51&lt;0),-1,1)*(DE51-$C$15)/($C$14-$C$15)*$C$12*$C$21-$C$33*LQ51/AQ$6 -  PA50*$C$33/$C$21,EA50/$C$19),MAX(EW$8:EW50)*-1)</f>
        <v>0.65069513680472557</v>
      </c>
      <c r="EX51" s="259">
        <f>MAX(MIN(IF(AND(PB50=1,NJ51&lt;0),-1,1)*(DF51-$C$15)/($C$14-$C$15)*$C$12*$C$21-$C$33*LR51/AR$6 -  PB50*$C$33/$C$21,EB50/$C$19),MAX(EX$8:EX50)*-1)</f>
        <v>-0.52704206840428836</v>
      </c>
      <c r="EY51" s="259">
        <f>MAX(MIN(IF(AND(PC50=1,NK51&lt;0),-1,1)*(DG51-$C$15)/($C$14-$C$15)*$C$12*$C$21-$C$33*LS51/AS$6 -  PC50*$C$33/$C$21,EC50/$C$19),MAX(EY$8:EY50)*-1)</f>
        <v>-0.54740676661491439</v>
      </c>
      <c r="EZ51" s="259">
        <f>MAX(MIN(IF(AND(PD50=1,NL51&lt;0),-1,1)*(DH51-$C$15)/($C$14-$C$15)*$C$12*$C$21-$C$33*LT51/AT$6 -  PD50*$C$33/$C$21,ED50/$C$19),MAX(EZ$8:EZ50)*-1)</f>
        <v>-0.55843939046282631</v>
      </c>
      <c r="FA51" s="259">
        <f>MAX(MIN(IF(AND(PE50=1,NM51&lt;0),-1,1)*(DI51-$C$15)/($C$14-$C$15)*$C$12*$C$21-$C$33*LU51/AU$6 -  PE50*$C$33/$C$21,EE50/$C$19),MAX(FA$8:FA50)*-1)</f>
        <v>-0.5670875567416942</v>
      </c>
      <c r="FB51" s="259">
        <f>MAX(MIN(IF(AND(PF50=1,NN51&lt;0),-1,1)*(DJ51-$C$15)/($C$14-$C$15)*$C$12*$C$21-$C$33*LV51/AV$6 -  PF50*$C$33/$C$21,EF50/$C$19),MAX(FB$8:FB50)*-1)</f>
        <v>1.4850717928834301E-3</v>
      </c>
      <c r="FC51" s="259">
        <f>MAX(MIN(IF(AND(PG50=1,NO51&lt;0),-1,1)*(DK51-$C$15)/($C$14-$C$15)*$C$12*$C$21-$C$33*LW51/AW$6 -  PG50*$C$33/$C$21,EG50/$C$19),MAX(FC$8:FC50)*-1)</f>
        <v>1.776143319154877E-4</v>
      </c>
      <c r="FD51" s="259">
        <f>MAX(MIN(IF(AND(PH50=1,NP51&lt;0),-1,1)*(DL51-$C$15)/($C$14-$C$15)*$C$12*$C$21-$C$33*LX51/AX$6 -  PH50*$C$33/$C$21,EH50/$C$19),MAX(FD$8:FD50)*-1)</f>
        <v>1.5191700374561634E-5</v>
      </c>
      <c r="FE51" s="259">
        <f>MAX(MIN(IF(AND(PI50=1,NQ51&lt;0),-1,1)*(DM51-$C$15)/($C$14-$C$15)*$C$12*$C$21-$C$33*LY51/AY$6 -  PI50*$C$33/$C$21,EI50/$C$19),MAX(FE$8:FE50)*-1)</f>
        <v>8.9344123566093003E-7</v>
      </c>
      <c r="FF51" s="259">
        <f>MAX(MIN(IF(AND(PJ50=1,NR51&lt;0),-1,1)*(DN51-$C$15)/($C$14-$C$15)*$C$12*$C$21-$C$33*LZ51/AZ$6 -  PJ50*$C$33/$C$21,EJ50/$C$19),MAX(FF$8:FF50)*-1)</f>
        <v>0.14115343864889843</v>
      </c>
      <c r="FG51" s="259">
        <f>MAX(MIN(IF(AND(PK50=1,NS51&lt;0),-1,1)*(DO51-$C$15)/($C$14-$C$15)*$C$12*$C$21-$C$33*MA51/BA$6 -  PK50*$C$33/$C$21,EK50/$C$19),MAX(FG$8:FG50)*-1)</f>
        <v>3.1152810816639898E-2</v>
      </c>
      <c r="FH51" s="259">
        <f>MAX(MIN(IF(AND(PL50=1,NT51&lt;0),-1,1)*(DP51-$C$15)/($C$14-$C$15)*$C$12*$C$21-$C$33*MB51/BB$6 -  PL50*$C$33/$C$21,EL50/$C$19),MAX(FH$8:FH50)*-1)</f>
        <v>1.0904465964597043E-2</v>
      </c>
      <c r="FI51" s="259">
        <f>MAX(MIN(IF(AND(PM50=1,NU51&lt;0),-1,1)*(DQ51-$C$15)/($C$14-$C$15)*$C$12*$C$21-$C$33*MC51/BC$6 -  PM50*$C$33/$C$21,EM50/$C$19),MAX(FI$8:FI50)*-1)</f>
        <v>5.9109521063103743E-3</v>
      </c>
      <c r="FJ51" s="259">
        <f>MAX(MIN(IF(AND(PN50=1,NV51&lt;0),-1,1)*(DR51-$C$15)/($C$14-$C$15)*$C$12*$C$21-$C$33*MD51/BD$6 -  PN50*$C$33/$C$21,EN50/$C$19),MAX(FJ$8:FJ50)*-1)</f>
        <v>4.0424523089089837E-3</v>
      </c>
      <c r="FK51" s="259">
        <f>MAX(MIN(IF(AND(PO50=1,NW51&lt;0),-1,1)*(DS51-$C$15)/($C$14-$C$15)*$C$12*$C$21-$C$33*ME51/BE$6 -  PO50*$C$33/$C$21,EO50/$C$19),MAX(FK$8:FK50)*-1)</f>
        <v>3.1630203440958793E-3</v>
      </c>
      <c r="FL51" s="259">
        <f>MAX(MIN(IF(AND(PP50=1,NX51&lt;0),-1,1)*(DT51-$C$15)/($C$14-$C$15)*$C$12*$C$21-$C$33*MF51/BF$6 -  PP50*$C$33/$C$21,EP50/$C$19),MAX(FL$8:FL50)*-1)</f>
        <v>2.7014255731534487E-3</v>
      </c>
      <c r="FM51" s="259">
        <f>MAX(MIN(IF(AND(PQ50=1,NY51&lt;0),-1,1)*(DU51-$C$15)/($C$14-$C$15)*$C$12*$C$21-$C$33*MG51/BG$6 -  PQ50*$C$33/$C$21,EQ50/$C$19),MAX(FM$8:FM50)*-1)</f>
        <v>2.436233460214654E-3</v>
      </c>
      <c r="FN51" s="259">
        <f>MAX(MIN(IF(AND(PR50=1,NZ51&lt;0),-1,1)*(DV51-$C$15)/($C$14-$C$15)*$C$12*$C$21-$C$33*MH51/BH$6 -  PR50*$C$33/$C$21,ER50/$C$19),MAX(FN$8:FN50)*-1)</f>
        <v>-0.58990437252105932</v>
      </c>
      <c r="FO51" s="259">
        <f>MAX(MIN(IF(AND(PS50=1,OA51&lt;0),-1,1)*(DW51-$C$15)/($C$14-$C$15)*$C$12*$C$21-$C$33*MI51/BI$6 -  PS50*$C$33/$C$21,ES50/$C$19),MAX(FO$8:FO50)*-1)</f>
        <v>-0.58990888351022108</v>
      </c>
      <c r="FP51" s="61">
        <f t="shared" si="118"/>
        <v>1.7200000000000009</v>
      </c>
      <c r="FQ51" s="260">
        <f>IF(AND(KS51=1,OY51=1),0,MIN((ABS(($C$14-$C$15)*EU51/$C$12/$C$21)+$C$15)/$C$21,DC51))</f>
        <v>2.7495000000000003</v>
      </c>
      <c r="FR51" s="260">
        <f>IF(AND(KT51=1,OZ51=1),0,MIN((ABS(($C$14-$C$15)*EV51/$C$12/$C$21)+$C$15)/$C$21,DD51))</f>
        <v>63.290647273479536</v>
      </c>
      <c r="FS51" s="260">
        <f>IF(AND(KU51=1,PA51=1),0,MIN((ABS(($C$14-$C$15)*EW51/$C$12/$C$21)+$C$15)/$C$21,DE51))</f>
        <v>47.802507370581857</v>
      </c>
      <c r="FT51" s="260">
        <f>IF(AND(KV51=1,PB51=1),0,MIN((ABS(($C$14-$C$15)*EX51/$C$12/$C$21)+$C$15)/$C$21,DF51))</f>
        <v>2.7495000000000003</v>
      </c>
      <c r="FU51" s="260">
        <f>IF(AND(KW51=1,PC51=1),0,MIN((ABS(($C$14-$C$15)*EY51/$C$12/$C$21)+$C$15)/$C$21,DG51))</f>
        <v>2.7495000000000003</v>
      </c>
      <c r="FV51" s="260">
        <f>IF(AND(KX51=1,PD51=1),0,MIN((ABS(($C$14-$C$15)*EZ51/$C$12/$C$21)+$C$15)/$C$21,DH51))</f>
        <v>2.7495000000000003</v>
      </c>
      <c r="FW51" s="260">
        <f>IF(AND(KY51=1,PE51=1),0,MIN((ABS(($C$14-$C$15)*FA51/$C$12/$C$21)+$C$15)/$C$21,DI51))</f>
        <v>2.7495000000000003</v>
      </c>
      <c r="FX51" s="260">
        <f>IF(AND(KZ51=1,PF51=1),0,MIN((ABS(($C$14-$C$15)*FB51/$C$12/$C$21)+$C$15)/$C$21,DJ51))</f>
        <v>3.2245716845942911</v>
      </c>
      <c r="FY51" s="260">
        <f>IF(AND(LA51=1,PG51=1),0,MIN((ABS(($C$14-$C$15)*FC51/$C$12/$C$21)+$C$15)/$C$21,DK51))</f>
        <v>3.1347952659151841</v>
      </c>
      <c r="FZ51" s="260">
        <f>IF(AND(LB51=1,PH51=1),0,MIN((ABS(($C$14-$C$15)*FD51/$C$12/$C$21)+$C$15)/$C$21,DL51))</f>
        <v>3.1236425342910241</v>
      </c>
      <c r="GA51" s="260">
        <f>IF(AND(LC51=1,PI51=1),0,MIN((ABS(($C$14-$C$15)*FE51/$C$12/$C$21)+$C$15)/$C$21,DM51))</f>
        <v>3.1226607459444375</v>
      </c>
      <c r="GB51" s="260">
        <f>IF(AND(LD51=1,PJ51=1),0,MIN((ABS(($C$14-$C$15)*FF51/$C$12/$C$21)+$C$15)/$C$21,DN51))</f>
        <v>12.814884297755619</v>
      </c>
      <c r="GC51" s="260">
        <f>IF(AND(LE51=1,PK51=1),0,MIN((ABS(($C$14-$C$15)*FG51/$C$12/$C$21)+$C$15)/$C$21,DO51))</f>
        <v>5.2617036291299257</v>
      </c>
      <c r="GD51" s="260">
        <f>IF(AND(LF51=1,PL51=1),0,MIN((ABS(($C$14-$C$15)*FH51/$C$12/$C$21)+$C$15)/$C$21,DP51))</f>
        <v>3.8713533200268166</v>
      </c>
      <c r="GE51" s="260">
        <f>IF(AND(LG51=1,PM51=1),0,MIN((ABS(($C$14-$C$15)*FI51/$C$12/$C$21)+$C$15)/$C$21,DQ51))</f>
        <v>3.5284742557323798</v>
      </c>
      <c r="GF51" s="260">
        <f>IF(AND(LH51=1,PN51=1),0,MIN((ABS(($C$14-$C$15)*FJ51/$C$12/$C$21)+$C$15)/$C$21,DR51))</f>
        <v>3.4001739284780257</v>
      </c>
      <c r="GG51" s="260">
        <f>IF(AND(LI51=1,PO51=1),0,MIN((ABS(($C$14-$C$15)*FK51/$C$12/$C$21)+$C$15)/$C$21,DS51))</f>
        <v>3.3397878320811296</v>
      </c>
      <c r="GH51" s="260">
        <f>IF(AND(LJ51=1,PP51=1),0,MIN((ABS(($C$14-$C$15)*FL51/$C$12/$C$21)+$C$15)/$C$21,DT51))</f>
        <v>3.3080924793424371</v>
      </c>
      <c r="GI51" s="260">
        <f>IF(AND(LK51=1,PQ51=1),0,MIN((ABS(($C$14-$C$15)*FM51/$C$12/$C$21)+$C$15)/$C$21,DU51))</f>
        <v>3.2898830929017002</v>
      </c>
      <c r="GJ51" s="260">
        <f>IF(AND(LL51=1,PR51=1),0,MIN((ABS(($C$14-$C$15)*FN51/$C$12/$C$21)+$C$15)/$C$21,DV51))</f>
        <v>2.7495000000000003</v>
      </c>
      <c r="GK51" s="260">
        <f>IF(AND(LM51=1,PS51=1),0,MIN((ABS(($C$14-$C$15)*FO51/$C$12/$C$21)+$C$15)/$C$21,DW51))</f>
        <v>2.7495000000000003</v>
      </c>
      <c r="GL51" s="61">
        <f t="shared" si="119"/>
        <v>1.7200000000000009</v>
      </c>
      <c r="GM51" s="57">
        <f>IF(AND(KS50=1,OY50=1),0,EU51*$C$19/S$6/$C$24/$C$23*3.39*$C$21)</f>
        <v>-15.267965466446654</v>
      </c>
      <c r="GN51" s="57">
        <f>IF(AND(KT50=1,OZ50=1),0,EV51*$C$19/T$6/$C$24/$C$23*3.39*$C$21)</f>
        <v>6.6780286771360338</v>
      </c>
      <c r="GO51" s="57">
        <f>IF(AND(KU50=1,PA50=1),0,EW51*$C$19/U$6/$C$24/$C$23*3.39*$C$21)</f>
        <v>6.8113429220834281</v>
      </c>
      <c r="GP51" s="57">
        <f>IF(AND(KV50=1,PB50=1),0,EX51*$C$19/V$6/$C$24/$C$23*3.39*$C$21)</f>
        <v>-7.2144966450444841</v>
      </c>
      <c r="GQ51" s="57">
        <f>IF(AND(KW50=1,PC50=1),0,EY51*$C$19/W$6/$C$24/$C$23*3.39*$C$21)</f>
        <v>-9.2563824181866359</v>
      </c>
      <c r="GR51" s="57">
        <f>IF(AND(KX50=1,PD50=1),0,EZ51*$C$19/X$6/$C$24/$C$23*3.39*$C$21)</f>
        <v>-11.241593721777726</v>
      </c>
      <c r="GS51" s="57">
        <f>IF(AND(KY50=1,PE50=1),0,FA51*$C$19/Y$6/$C$24/$C$23*3.39*$C$21)</f>
        <v>-13.242194069167246</v>
      </c>
      <c r="GT51" s="57">
        <f>IF(AND(KZ50=1,PF50=1),0,FB51*$C$19/Z$6/$C$24/$C$23*3.39*$C$21)</f>
        <v>3.9461466575359892E-2</v>
      </c>
      <c r="GU51" s="57">
        <f>IF(AND(LA50=1,PG50=1),0,FC51*$C$19/AA$6/$C$24/$C$23*3.39*$C$21)</f>
        <v>5.2916555048490438E-3</v>
      </c>
      <c r="GV51" s="57">
        <f>IF(AND(LB50=1,PH50=1),0,FD51*$C$19/AB$6/$C$24/$C$23*3.39*$C$21)</f>
        <v>5.0153595790602924E-4</v>
      </c>
      <c r="GW51" s="57">
        <f>IF(AND(LC50=1,PI50=1),0,FE51*$C$19/AC$6/$C$24/$C$23*3.39*$C$21)</f>
        <v>3.2373551011626371E-5</v>
      </c>
      <c r="GX51" s="57">
        <f>IF(AND(LD50=1,PJ50=1),0,FF51*$C$19/AD$6/$C$24/$C$23*3.39*$C$21)</f>
        <v>3.6533204936577612</v>
      </c>
      <c r="GY51" s="57">
        <f>IF(AND(LE50=1,PK50=1),0,FG51*$C$19/AE$6/$C$24/$C$23*3.39*$C$21)</f>
        <v>0.80629422337039125</v>
      </c>
      <c r="GZ51" s="57">
        <f>IF(AND(LF50=1,PL50=1),0,FH51*$C$19/AF$6/$C$24/$C$23*3.39*$C$21)</f>
        <v>0.28222839884153839</v>
      </c>
      <c r="HA51" s="57">
        <f>IF(AND(LG50=1,PM50=1),0,FI51*$C$19/AG$6/$C$24/$C$23*3.39*$C$21)</f>
        <v>0.15298672617340259</v>
      </c>
      <c r="HB51" s="57">
        <f>IF(AND(LH50=1,PN50=1),0,FJ51*$C$19/AH$6/$C$24/$C$23*3.39*$C$21)</f>
        <v>0.10462638392753446</v>
      </c>
      <c r="HC51" s="57">
        <f>IF(AND(LI50=1,PO50=1),0,FK51*$C$19/AI$6/$C$24/$C$23*3.39*$C$21)</f>
        <v>8.1865005596390969E-2</v>
      </c>
      <c r="HD51" s="57">
        <f>IF(AND(LJ50=1,PP50=1),0,FL51*$C$19/AJ$6/$C$24/$C$23*3.39*$C$21)</f>
        <v>6.9918051610779366E-2</v>
      </c>
      <c r="HE51" s="57">
        <f>IF(AND(LK50=1,PQ50=1),0,FM51*$C$19/AK$6/$C$24/$C$23*3.39*$C$21)</f>
        <v>6.3054373401950539E-2</v>
      </c>
      <c r="HF51" s="57">
        <f>IF(AND(LL50=1,PR50=1),0,FN51*$C$19/AL$6/$C$24/$C$23*3.39*$C$21)</f>
        <v>-15.267851453410747</v>
      </c>
      <c r="HG51" s="57">
        <f>IF(AND(LM50=1,PS50=1),0,FO51*$C$19/AM$6/$C$24/$C$23*3.39*$C$21)</f>
        <v>-15.267968206422992</v>
      </c>
      <c r="HH51" s="61">
        <f t="shared" si="120"/>
        <v>1.7200000000000009</v>
      </c>
      <c r="HI51" s="57">
        <f t="shared" si="121"/>
        <v>15.267965466446654</v>
      </c>
      <c r="HJ51" s="57">
        <f t="shared" si="122"/>
        <v>6.6780286771360338</v>
      </c>
      <c r="HK51" s="57">
        <f t="shared" si="123"/>
        <v>6.8113429220834281</v>
      </c>
      <c r="HL51" s="57">
        <f t="shared" si="124"/>
        <v>7.2144966450444841</v>
      </c>
      <c r="HM51" s="57">
        <f t="shared" si="125"/>
        <v>9.2563824181866359</v>
      </c>
      <c r="HN51" s="57">
        <f t="shared" si="126"/>
        <v>11.241593721777726</v>
      </c>
      <c r="HO51" s="57">
        <f t="shared" si="127"/>
        <v>13.242194069167246</v>
      </c>
      <c r="HP51" s="57">
        <f t="shared" si="128"/>
        <v>3.9461466575359892E-2</v>
      </c>
      <c r="HQ51" s="57">
        <f t="shared" si="129"/>
        <v>5.2916555048490438E-3</v>
      </c>
      <c r="HR51" s="57">
        <f t="shared" si="130"/>
        <v>5.0153595790602924E-4</v>
      </c>
      <c r="HS51" s="57">
        <f t="shared" si="131"/>
        <v>3.2373551011626371E-5</v>
      </c>
      <c r="HT51" s="57">
        <f t="shared" si="132"/>
        <v>3.6533204936577612</v>
      </c>
      <c r="HU51" s="57">
        <f t="shared" si="133"/>
        <v>0.80629422337039125</v>
      </c>
      <c r="HV51" s="57">
        <f t="shared" si="134"/>
        <v>0.28222839884153839</v>
      </c>
      <c r="HW51" s="57">
        <f t="shared" si="135"/>
        <v>0.15298672617340259</v>
      </c>
      <c r="HX51" s="57">
        <f t="shared" si="136"/>
        <v>0.10462638392753446</v>
      </c>
      <c r="HY51" s="57">
        <f t="shared" si="137"/>
        <v>8.1865005596390969E-2</v>
      </c>
      <c r="HZ51" s="57">
        <f t="shared" si="138"/>
        <v>6.9918051610779366E-2</v>
      </c>
      <c r="IA51" s="57">
        <f t="shared" si="139"/>
        <v>6.3054373401950539E-2</v>
      </c>
      <c r="IB51" s="57">
        <f t="shared" si="140"/>
        <v>15.267851453410747</v>
      </c>
      <c r="IC51" s="57">
        <f t="shared" si="141"/>
        <v>15.267968206422992</v>
      </c>
      <c r="ID51" s="61">
        <f t="shared" si="142"/>
        <v>1.7200000000000009</v>
      </c>
      <c r="IE51" s="57">
        <f t="shared" si="143"/>
        <v>0</v>
      </c>
      <c r="IF51" s="57">
        <f t="shared" si="144"/>
        <v>7.8954898764879857</v>
      </c>
      <c r="IG51" s="57">
        <f t="shared" si="145"/>
        <v>8.9190516476375787</v>
      </c>
      <c r="IH51" s="57">
        <f t="shared" si="146"/>
        <v>0</v>
      </c>
      <c r="II51" s="57">
        <f t="shared" si="147"/>
        <v>0</v>
      </c>
      <c r="IJ51" s="57">
        <f t="shared" si="148"/>
        <v>0</v>
      </c>
      <c r="IK51" s="57">
        <f t="shared" si="149"/>
        <v>0</v>
      </c>
      <c r="IL51" s="57">
        <f t="shared" si="150"/>
        <v>11.999284956889127</v>
      </c>
      <c r="IM51" s="57">
        <f t="shared" si="151"/>
        <v>12.00660590071837</v>
      </c>
      <c r="IN51" s="57">
        <f t="shared" si="152"/>
        <v>12.007567003169243</v>
      </c>
      <c r="IO51" s="57">
        <f t="shared" si="153"/>
        <v>12.007657160152981</v>
      </c>
      <c r="IP51" s="57">
        <f t="shared" si="154"/>
        <v>11.333377399999394</v>
      </c>
      <c r="IQ51" s="57">
        <f t="shared" si="155"/>
        <v>11.834575800485929</v>
      </c>
      <c r="IR51" s="57">
        <f t="shared" si="156"/>
        <v>11.946875863935995</v>
      </c>
      <c r="IS51" s="57">
        <f t="shared" si="157"/>
        <v>11.974685037481427</v>
      </c>
      <c r="IT51" s="57">
        <f t="shared" si="158"/>
        <v>11.985102678751122</v>
      </c>
      <c r="IU51" s="57">
        <f t="shared" si="159"/>
        <v>11.990008113459821</v>
      </c>
      <c r="IV51" s="57">
        <f t="shared" si="160"/>
        <v>11.992583446389759</v>
      </c>
      <c r="IW51" s="57">
        <f t="shared" si="161"/>
        <v>11.994063187901167</v>
      </c>
      <c r="IX51" s="57">
        <f t="shared" si="162"/>
        <v>0</v>
      </c>
      <c r="IY51" s="57">
        <f t="shared" si="163"/>
        <v>0</v>
      </c>
      <c r="IZ51" s="61">
        <f t="shared" si="164"/>
        <v>1.7200000000000009</v>
      </c>
      <c r="JA51" s="260" t="e">
        <f t="shared" si="240"/>
        <v>#N/A</v>
      </c>
      <c r="JB51" s="260" t="e">
        <f t="shared" si="241"/>
        <v>#N/A</v>
      </c>
      <c r="JC51" s="260" t="e">
        <f t="shared" si="242"/>
        <v>#N/A</v>
      </c>
      <c r="JD51" s="260" t="e">
        <f t="shared" si="243"/>
        <v>#N/A</v>
      </c>
      <c r="JE51" s="260" t="e">
        <f t="shared" si="244"/>
        <v>#N/A</v>
      </c>
      <c r="JF51" s="260" t="e">
        <f t="shared" si="245"/>
        <v>#N/A</v>
      </c>
      <c r="JG51" s="260" t="e">
        <f t="shared" si="246"/>
        <v>#N/A</v>
      </c>
      <c r="JH51" s="260" t="e">
        <f t="shared" si="247"/>
        <v>#N/A</v>
      </c>
      <c r="JI51" s="260" t="e">
        <f t="shared" si="248"/>
        <v>#N/A</v>
      </c>
      <c r="JJ51" s="260" t="e">
        <f t="shared" si="249"/>
        <v>#N/A</v>
      </c>
      <c r="JK51" s="260" t="e">
        <f t="shared" si="250"/>
        <v>#N/A</v>
      </c>
      <c r="JL51" s="260" t="e">
        <f t="shared" si="251"/>
        <v>#N/A</v>
      </c>
      <c r="JM51" s="260" t="e">
        <f t="shared" si="252"/>
        <v>#N/A</v>
      </c>
      <c r="JN51" s="260" t="e">
        <f t="shared" si="253"/>
        <v>#N/A</v>
      </c>
      <c r="JO51" s="260" t="e">
        <f t="shared" si="254"/>
        <v>#N/A</v>
      </c>
      <c r="JP51" s="260" t="e">
        <f t="shared" si="255"/>
        <v>#N/A</v>
      </c>
      <c r="JQ51" s="260" t="e">
        <f t="shared" si="256"/>
        <v>#N/A</v>
      </c>
      <c r="JR51" s="260" t="e">
        <f t="shared" si="257"/>
        <v>#N/A</v>
      </c>
      <c r="JS51" s="260" t="e">
        <f t="shared" si="258"/>
        <v>#N/A</v>
      </c>
      <c r="JT51" s="260" t="e">
        <f t="shared" si="259"/>
        <v>#N/A</v>
      </c>
      <c r="JU51" s="260" t="e">
        <f t="shared" si="260"/>
        <v>#N/A</v>
      </c>
      <c r="JV51" s="61">
        <f t="shared" si="166"/>
        <v>1.7200000000000009</v>
      </c>
      <c r="JW51" s="46">
        <f>IF(AND(KS51=0,HI51&lt;=$C$40),1,0)</f>
        <v>0</v>
      </c>
      <c r="JX51" s="46">
        <f>IF(AND(KT51=0,HJ51&lt;=$C$40),1,0)</f>
        <v>0</v>
      </c>
      <c r="JY51" s="46">
        <f>IF(AND(KU51=0,HK51&lt;=$C$40),1,0)</f>
        <v>0</v>
      </c>
      <c r="JZ51" s="46">
        <f>IF(AND(KV51=0,HL51&lt;=$C$40),1,0)</f>
        <v>0</v>
      </c>
      <c r="KA51" s="46">
        <f>IF(AND(KW51=0,HM51&lt;=$C$40),1,0)</f>
        <v>0</v>
      </c>
      <c r="KB51" s="46">
        <f>IF(AND(KX51=0,HN51&lt;=$C$40),1,0)</f>
        <v>0</v>
      </c>
      <c r="KC51" s="46">
        <f>IF(AND(KY51=0,HO51&lt;=$C$40),1,0)</f>
        <v>0</v>
      </c>
      <c r="KD51" s="46">
        <f>IF(AND(KZ51=0,HP51&lt;=$C$40),1,0)</f>
        <v>1</v>
      </c>
      <c r="KE51" s="46">
        <f>IF(AND(LA51=0,HQ51&lt;=$C$40),1,0)</f>
        <v>1</v>
      </c>
      <c r="KF51" s="46">
        <f>IF(AND(LB51=0,HR51&lt;=$C$40),1,0)</f>
        <v>1</v>
      </c>
      <c r="KG51" s="46">
        <f>IF(AND(LC51=0,HS51&lt;=$C$40),1,0)</f>
        <v>1</v>
      </c>
      <c r="KH51" s="46">
        <f>IF(AND(LD51=0,HT51&lt;=$C$40),1,0)</f>
        <v>0</v>
      </c>
      <c r="KI51" s="46">
        <f>IF(AND(LE51=0,HU51&lt;=$C$40),1,0)</f>
        <v>0</v>
      </c>
      <c r="KJ51" s="46">
        <f>IF(AND(LF51=0,HV51&lt;=$C$40),1,0)</f>
        <v>0</v>
      </c>
      <c r="KK51" s="46">
        <f>IF(AND(LG51=0,HW51&lt;=$C$40),1,0)</f>
        <v>0</v>
      </c>
      <c r="KL51" s="46">
        <f>IF(AND(LH51=0,HX51&lt;=$C$40),1,0)</f>
        <v>1</v>
      </c>
      <c r="KM51" s="46">
        <f>IF(AND(LI51=0,HY51&lt;=$C$40),1,0)</f>
        <v>1</v>
      </c>
      <c r="KN51" s="46">
        <f>IF(AND(LJ51=0,HZ51&lt;=$C$40),1,0)</f>
        <v>1</v>
      </c>
      <c r="KO51" s="46">
        <f>IF(AND(LK51=0,IA51&lt;=$C$40),1,0)</f>
        <v>1</v>
      </c>
      <c r="KP51" s="46">
        <f>IF(AND(LL51=0,IB51&lt;=$C$40),1,0)</f>
        <v>0</v>
      </c>
      <c r="KQ51" s="46">
        <f>IF(AND(LM51=0,IC51&lt;=$C$40),1,0)</f>
        <v>0</v>
      </c>
      <c r="KR51" s="61">
        <f t="shared" si="167"/>
        <v>1.7200000000000009</v>
      </c>
      <c r="KS51" s="1">
        <f>IF(OR(KS50=1,AND(OY51=1,LO51&lt;=$C$41)),1,0)</f>
        <v>0</v>
      </c>
      <c r="KT51" s="1">
        <f>IF(OR(KT50=1,AND(OZ51=1,LP51&lt;=$C$41)),1,0)</f>
        <v>0</v>
      </c>
      <c r="KU51" s="1">
        <f>IF(OR(KU50=1,AND(PA51=1,LQ51&lt;=$C$41)),1,0)</f>
        <v>0</v>
      </c>
      <c r="KV51" s="1">
        <f>IF(OR(KV50=1,AND(PB51=1,LR51&lt;=$C$41)),1,0)</f>
        <v>0</v>
      </c>
      <c r="KW51" s="1">
        <f>IF(OR(KW50=1,AND(PC51=1,LS51&lt;=$C$41)),1,0)</f>
        <v>0</v>
      </c>
      <c r="KX51" s="1">
        <f>IF(OR(KX50=1,AND(PD51=1,LT51&lt;=$C$41)),1,0)</f>
        <v>0</v>
      </c>
      <c r="KY51" s="1">
        <f>IF(OR(KY50=1,AND(PE51=1,LU51&lt;=$C$41)),1,0)</f>
        <v>0</v>
      </c>
      <c r="KZ51" s="1">
        <f>IF(OR(KZ50=1,AND(PF51=1,LV51&lt;=$C$41)),1,0)</f>
        <v>0</v>
      </c>
      <c r="LA51" s="1">
        <f>IF(OR(LA50=1,AND(PG51=1,LW51&lt;=$C$41)),1,0)</f>
        <v>0</v>
      </c>
      <c r="LB51" s="1">
        <f>IF(OR(LB50=1,AND(PH51=1,LX51&lt;=$C$41)),1,0)</f>
        <v>0</v>
      </c>
      <c r="LC51" s="1">
        <f>IF(OR(LC50=1,AND(PI51=1,LY51&lt;=$C$41)),1,0)</f>
        <v>0</v>
      </c>
      <c r="LD51" s="1">
        <f>IF(OR(LD50=1,AND(PJ51=1,LZ51&lt;=$C$41)),1,0)</f>
        <v>0</v>
      </c>
      <c r="LE51" s="1">
        <f>IF(OR(LE50=1,AND(PK51=1,MA51&lt;=$C$41)),1,0)</f>
        <v>0</v>
      </c>
      <c r="LF51" s="1">
        <f>IF(OR(LF50=1,AND(PL51=1,MB51&lt;=$C$41)),1,0)</f>
        <v>0</v>
      </c>
      <c r="LG51" s="1">
        <f>IF(OR(LG50=1,AND(PM51=1,MC51&lt;=$C$41)),1,0)</f>
        <v>0</v>
      </c>
      <c r="LH51" s="1">
        <f>IF(OR(LH50=1,AND(PN51=1,MD51&lt;=$C$41)),1,0)</f>
        <v>0</v>
      </c>
      <c r="LI51" s="1">
        <f>IF(OR(LI50=1,AND(PO51=1,ME51&lt;=$C$41)),1,0)</f>
        <v>0</v>
      </c>
      <c r="LJ51" s="1">
        <f>IF(OR(LJ50=1,AND(PP51=1,MF51&lt;=$C$41)),1,0)</f>
        <v>0</v>
      </c>
      <c r="LK51" s="1">
        <f>IF(OR(LK50=1,AND(PQ51=1,MG51&lt;=$C$41)),1,0)</f>
        <v>0</v>
      </c>
      <c r="LL51" s="1">
        <f>IF(OR(LL50=1,AND(PR51=1,MH51&lt;=$C$41)),1,0)</f>
        <v>0</v>
      </c>
      <c r="LM51" s="1">
        <f>IF(OR(LM50=1,AND(PS51=1,MI51&lt;=$C$41)),1,0)</f>
        <v>0</v>
      </c>
      <c r="LN51" s="61">
        <f t="shared" si="168"/>
        <v>1.7200000000000009</v>
      </c>
      <c r="LO51" s="57">
        <f t="shared" si="169"/>
        <v>11.789439785789877</v>
      </c>
      <c r="LP51" s="57">
        <f t="shared" si="170"/>
        <v>13.085726006954419</v>
      </c>
      <c r="LQ51" s="57">
        <f t="shared" si="171"/>
        <v>16.274436023288725</v>
      </c>
      <c r="LR51" s="57">
        <f t="shared" si="172"/>
        <v>16.835715127922235</v>
      </c>
      <c r="LS51" s="57">
        <f t="shared" si="173"/>
        <v>15.059455304891765</v>
      </c>
      <c r="LT51" s="57">
        <f t="shared" si="174"/>
        <v>13.300942553008523</v>
      </c>
      <c r="LU51" s="57">
        <f t="shared" si="175"/>
        <v>11.906244294046582</v>
      </c>
      <c r="LV51" s="57">
        <f t="shared" si="176"/>
        <v>11.487963715310888</v>
      </c>
      <c r="LW51" s="57">
        <f t="shared" si="177"/>
        <v>10.253201905427789</v>
      </c>
      <c r="LX51" s="57">
        <f t="shared" si="178"/>
        <v>9.2536988916845928</v>
      </c>
      <c r="LY51" s="57">
        <f t="shared" si="179"/>
        <v>8.4312132693746573</v>
      </c>
      <c r="LZ51" s="57">
        <f t="shared" si="180"/>
        <v>10.411710499180602</v>
      </c>
      <c r="MA51" s="57">
        <f t="shared" si="181"/>
        <v>11.604548676518565</v>
      </c>
      <c r="MB51" s="57">
        <f t="shared" si="182"/>
        <v>11.734543534782741</v>
      </c>
      <c r="MC51" s="57">
        <f t="shared" si="183"/>
        <v>11.766287571593971</v>
      </c>
      <c r="MD51" s="57">
        <f t="shared" si="184"/>
        <v>11.778133971185477</v>
      </c>
      <c r="ME51" s="57">
        <f t="shared" si="185"/>
        <v>11.783703649278733</v>
      </c>
      <c r="MF51" s="57">
        <f t="shared" si="186"/>
        <v>11.786625523946151</v>
      </c>
      <c r="MG51" s="57">
        <f t="shared" si="187"/>
        <v>11.788303702645754</v>
      </c>
      <c r="MH51" s="57">
        <f t="shared" si="188"/>
        <v>11.789237616133974</v>
      </c>
      <c r="MI51" s="57">
        <f t="shared" si="189"/>
        <v>11.78944464435776</v>
      </c>
      <c r="MJ51" s="61">
        <f t="shared" si="190"/>
        <v>1.7200000000000009</v>
      </c>
      <c r="MK51" s="57" t="e">
        <f>IF(AND(ABS(CG51)&gt;0,EU51*$C$19&gt;=DY50,NG51&lt;&gt;0),3,NA())</f>
        <v>#N/A</v>
      </c>
      <c r="ML51" s="57" t="e">
        <f t="shared" si="261"/>
        <v>#N/A</v>
      </c>
      <c r="MM51" s="57" t="e">
        <f t="shared" si="262"/>
        <v>#N/A</v>
      </c>
      <c r="MN51" s="57" t="e">
        <f t="shared" si="263"/>
        <v>#N/A</v>
      </c>
      <c r="MO51" s="57" t="e">
        <f t="shared" si="264"/>
        <v>#N/A</v>
      </c>
      <c r="MP51" s="57" t="e">
        <f t="shared" si="265"/>
        <v>#N/A</v>
      </c>
      <c r="MQ51" s="57" t="e">
        <f t="shared" si="266"/>
        <v>#N/A</v>
      </c>
      <c r="MR51" s="57" t="e">
        <f t="shared" si="267"/>
        <v>#N/A</v>
      </c>
      <c r="MS51" s="57" t="e">
        <f t="shared" si="268"/>
        <v>#N/A</v>
      </c>
      <c r="MT51" s="57" t="e">
        <f t="shared" si="269"/>
        <v>#N/A</v>
      </c>
      <c r="MU51" s="57" t="e">
        <f t="shared" si="270"/>
        <v>#N/A</v>
      </c>
      <c r="MV51" s="57" t="e">
        <f t="shared" si="271"/>
        <v>#N/A</v>
      </c>
      <c r="MW51" s="57" t="e">
        <f t="shared" si="272"/>
        <v>#N/A</v>
      </c>
      <c r="MX51" s="57" t="e">
        <f t="shared" si="273"/>
        <v>#N/A</v>
      </c>
      <c r="MY51" s="57" t="e">
        <f t="shared" si="274"/>
        <v>#N/A</v>
      </c>
      <c r="MZ51" s="57" t="e">
        <f t="shared" si="275"/>
        <v>#N/A</v>
      </c>
      <c r="NA51" s="57" t="e">
        <f t="shared" si="276"/>
        <v>#N/A</v>
      </c>
      <c r="NB51" s="57" t="e">
        <f t="shared" si="277"/>
        <v>#N/A</v>
      </c>
      <c r="NC51" s="57" t="e">
        <f t="shared" si="278"/>
        <v>#N/A</v>
      </c>
      <c r="ND51" s="57" t="e">
        <f t="shared" si="279"/>
        <v>#N/A</v>
      </c>
      <c r="NE51" s="57" t="e">
        <f t="shared" si="280"/>
        <v>#N/A</v>
      </c>
      <c r="NF51" s="61">
        <f t="shared" si="211"/>
        <v>1.7200000000000009</v>
      </c>
      <c r="NG51" s="260">
        <f>IF(OY50=0,MIN('Drive Train'!$F$35-FQ50*$C$19*'Drive Train'!$F$39,NG50+$C$39)-$C$7,IF(LO50-1&lt;=0,0,IF($C$37=Motors!$C$29,MAX(MAX(NG$8:NG50)*-1,NG50-$C$39),MAX(0,MAX(NG$8:NG50)*-1,NG50-$C$39))))</f>
        <v>0</v>
      </c>
      <c r="NH51" s="260">
        <f>IF(OZ50=0,MIN('Drive Train'!$F$35-FR50*$C$19*'Drive Train'!$F$39,NH50+$C$39)-$C$7,IF(LP50-1&lt;=0,0,IF($C$37=Motors!$C$29,MAX(MAX(NH$8:NH50)*-1,NH50-$C$39),MAX(0,MAX(NH$8:NH50)*-1,NH50-$C$39))))</f>
        <v>7.8954898764879857</v>
      </c>
      <c r="NI51" s="260">
        <f>IF(PA50=0,MIN('Drive Train'!$F$35-FS50*$C$19*'Drive Train'!$F$39,NI50+$C$39)-$C$7,IF(LQ50-1&lt;=0,0,IF($C$37=Motors!$C$29,MAX(MAX(NI$8:NI50)*-1,NI50-$C$39),MAX(0,MAX(NI$8:NI50)*-1,NI50-$C$39))))</f>
        <v>8.9190516476375787</v>
      </c>
      <c r="NJ51" s="260">
        <f>IF(PB50=0,MIN('Drive Train'!$F$35-FT50*$C$19*'Drive Train'!$F$39,NJ50+$C$39)-$C$7,IF(LR50-1&lt;=0,0,IF($C$37=Motors!$C$29,MAX(MAX(NJ$8:NJ50)*-1,NJ50-$C$39),MAX(0,MAX(NJ$8:NJ50)*-1,NJ50-$C$39))))</f>
        <v>0</v>
      </c>
      <c r="NK51" s="260">
        <f>IF(PC50=0,MIN('Drive Train'!$F$35-FU50*$C$19*'Drive Train'!$F$39,NK50+$C$39)-$C$7,IF(LS50-1&lt;=0,0,IF($C$37=Motors!$C$29,MAX(MAX(NK$8:NK50)*-1,NK50-$C$39),MAX(0,MAX(NK$8:NK50)*-1,NK50-$C$39))))</f>
        <v>0</v>
      </c>
      <c r="NL51" s="260">
        <f>IF(PD50=0,MIN('Drive Train'!$F$35-FV50*$C$19*'Drive Train'!$F$39,NL50+$C$39)-$C$7,IF(LT50-1&lt;=0,0,IF($C$37=Motors!$C$29,MAX(MAX(NL$8:NL50)*-1,NL50-$C$39),MAX(0,MAX(NL$8:NL50)*-1,NL50-$C$39))))</f>
        <v>0</v>
      </c>
      <c r="NM51" s="260">
        <f>IF(PE50=0,MIN('Drive Train'!$F$35-FW50*$C$19*'Drive Train'!$F$39,NM50+$C$39)-$C$7,IF(LU50-1&lt;=0,0,IF($C$37=Motors!$C$29,MAX(MAX(NM$8:NM50)*-1,NM50-$C$39),MAX(0,MAX(NM$8:NM50)*-1,NM50-$C$39))))</f>
        <v>0</v>
      </c>
      <c r="NN51" s="260">
        <f>IF(PF50=0,MIN('Drive Train'!$F$35-FX50*$C$19*'Drive Train'!$F$39,NN50+$C$39)-$C$7,IF(LV50-1&lt;=0,0,IF($C$37=Motors!$C$29,MAX(MAX(NN$8:NN50)*-1,NN50-$C$39),MAX(0,MAX(NN$8:NN50)*-1,NN50-$C$39))))</f>
        <v>11.999284956889127</v>
      </c>
      <c r="NO51" s="260">
        <f>IF(PG50=0,MIN('Drive Train'!$F$35-FY50*$C$19*'Drive Train'!$F$39,NO50+$C$39)-$C$7,IF(LW50-1&lt;=0,0,IF($C$37=Motors!$C$29,MAX(MAX(NO$8:NO50)*-1,NO50-$C$39),MAX(0,MAX(NO$8:NO50)*-1,NO50-$C$39))))</f>
        <v>12.00660590071837</v>
      </c>
      <c r="NP51" s="260">
        <f>IF(PH50=0,MIN('Drive Train'!$F$35-FZ50*$C$19*'Drive Train'!$F$39,NP50+$C$39)-$C$7,IF(LX50-1&lt;=0,0,IF($C$37=Motors!$C$29,MAX(MAX(NP$8:NP50)*-1,NP50-$C$39),MAX(0,MAX(NP$8:NP50)*-1,NP50-$C$39))))</f>
        <v>12.007567003169243</v>
      </c>
      <c r="NQ51" s="260">
        <f>IF(PI50=0,MIN('Drive Train'!$F$35-GA50*$C$19*'Drive Train'!$F$39,NQ50+$C$39)-$C$7,IF(LY50-1&lt;=0,0,IF($C$37=Motors!$C$29,MAX(MAX(NQ$8:NQ50)*-1,NQ50-$C$39),MAX(0,MAX(NQ$8:NQ50)*-1,NQ50-$C$39))))</f>
        <v>12.007657160152981</v>
      </c>
      <c r="NR51" s="260">
        <f>IF(PJ50=0,MIN('Drive Train'!$F$35-GB50*$C$19*'Drive Train'!$F$39,NR50+$C$39)-$C$7,IF(LZ50-1&lt;=0,0,IF($C$37=Motors!$C$29,MAX(MAX(NR$8:NR50)*-1,NR50-$C$39),MAX(0,MAX(NR$8:NR50)*-1,NR50-$C$39))))</f>
        <v>11.333377399999394</v>
      </c>
      <c r="NS51" s="260">
        <f>IF(PK50=0,MIN('Drive Train'!$F$35-GC50*$C$19*'Drive Train'!$F$39,NS50+$C$39)-$C$7,IF(MA50-1&lt;=0,0,IF($C$37=Motors!$C$29,MAX(MAX(NS$8:NS50)*-1,NS50-$C$39),MAX(0,MAX(NS$8:NS50)*-1,NS50-$C$39))))</f>
        <v>11.834575800485929</v>
      </c>
      <c r="NT51" s="260">
        <f>IF(PL50=0,MIN('Drive Train'!$F$35-GD50*$C$19*'Drive Train'!$F$39,NT50+$C$39)-$C$7,IF(MB50-1&lt;=0,0,IF($C$37=Motors!$C$29,MAX(MAX(NT$8:NT50)*-1,NT50-$C$39),MAX(0,MAX(NT$8:NT50)*-1,NT50-$C$39))))</f>
        <v>11.946875863935995</v>
      </c>
      <c r="NU51" s="260">
        <f>IF(PM50=0,MIN('Drive Train'!$F$35-GE50*$C$19*'Drive Train'!$F$39,NU50+$C$39)-$C$7,IF(MC50-1&lt;=0,0,IF($C$37=Motors!$C$29,MAX(MAX(NU$8:NU50)*-1,NU50-$C$39),MAX(0,MAX(NU$8:NU50)*-1,NU50-$C$39))))</f>
        <v>11.974685037481427</v>
      </c>
      <c r="NV51" s="260">
        <f>IF(PN50=0,MIN('Drive Train'!$F$35-GF50*$C$19*'Drive Train'!$F$39,NV50+$C$39)-$C$7,IF(MD50-1&lt;=0,0,IF($C$37=Motors!$C$29,MAX(MAX(NV$8:NV50)*-1,NV50-$C$39),MAX(0,MAX(NV$8:NV50)*-1,NV50-$C$39))))</f>
        <v>11.985102678751122</v>
      </c>
      <c r="NW51" s="260">
        <f>IF(PO50=0,MIN('Drive Train'!$F$35-GG50*$C$19*'Drive Train'!$F$39,NW50+$C$39)-$C$7,IF(ME50-1&lt;=0,0,IF($C$37=Motors!$C$29,MAX(MAX(NW$8:NW50)*-1,NW50-$C$39),MAX(0,MAX(NW$8:NW50)*-1,NW50-$C$39))))</f>
        <v>11.990008113459821</v>
      </c>
      <c r="NX51" s="260">
        <f>IF(PP50=0,MIN('Drive Train'!$F$35-GH50*$C$19*'Drive Train'!$F$39,NX50+$C$39)-$C$7,IF(MF50-1&lt;=0,0,IF($C$37=Motors!$C$29,MAX(MAX(NX$8:NX50)*-1,NX50-$C$39),MAX(0,MAX(NX$8:NX50)*-1,NX50-$C$39))))</f>
        <v>11.992583446389759</v>
      </c>
      <c r="NY51" s="260">
        <f>IF(PQ50=0,MIN('Drive Train'!$F$35-GI50*$C$19*'Drive Train'!$F$39,NY50+$C$39)-$C$7,IF(MG50-1&lt;=0,0,IF($C$37=Motors!$C$29,MAX(MAX(NY$8:NY50)*-1,NY50-$C$39),MAX(0,MAX(NY$8:NY50)*-1,NY50-$C$39))))</f>
        <v>11.994063187901167</v>
      </c>
      <c r="NZ51" s="260">
        <f>IF(PR50=0,MIN('Drive Train'!$F$35-GJ50*$C$19*'Drive Train'!$F$39,NZ50+$C$39)-$C$7,IF(MH50-1&lt;=0,0,IF($C$37=Motors!$C$29,MAX(MAX(NZ$8:NZ50)*-1,NZ50-$C$39),MAX(0,MAX(NZ$8:NZ50)*-1,NZ50-$C$39))))</f>
        <v>0</v>
      </c>
      <c r="OA51" s="260">
        <f>IF(PS50=0,MIN('Drive Train'!$F$35-GK50*$C$19*'Drive Train'!$F$39,OA50+$C$39)-$C$7,IF(MI50-1&lt;=0,0,IF($C$37=Motors!$C$29,MAX(MAX(OA$8:OA50)*-1,OA50-$C$39),MAX(0,MAX(OA$8:OA50)*-1,OA50-$C$39))))</f>
        <v>0</v>
      </c>
      <c r="OB51" s="61">
        <f t="shared" si="212"/>
        <v>1.7200000000000009</v>
      </c>
      <c r="OC51" s="260">
        <f>'Drive Train'!$F$35-(FQ51*$C$13)*$C$19*'Drive Train'!$F$39</f>
        <v>12.2597755</v>
      </c>
      <c r="OD51" s="260">
        <f>'Drive Train'!$F$35-(FR51*$C$13)*$C$19*'Drive Train'!$F$39</f>
        <v>9.1721769890525433</v>
      </c>
      <c r="OE51" s="260">
        <f>'Drive Train'!$F$35-(FS51*$C$13)*$C$19*'Drive Train'!$F$39</f>
        <v>9.9620721241003256</v>
      </c>
      <c r="OF51" s="260">
        <f>'Drive Train'!$F$35-(FT51*$C$13)*$C$19*'Drive Train'!$F$39</f>
        <v>12.2597755</v>
      </c>
      <c r="OG51" s="260">
        <f>'Drive Train'!$F$35-(FU51*$C$13)*$C$19*'Drive Train'!$F$39</f>
        <v>12.2597755</v>
      </c>
      <c r="OH51" s="260">
        <f>'Drive Train'!$F$35-(FV51*$C$13)*$C$19*'Drive Train'!$F$39</f>
        <v>12.2597755</v>
      </c>
      <c r="OI51" s="260">
        <f>'Drive Train'!$F$35-(FW51*$C$13)*$C$19*'Drive Train'!$F$39</f>
        <v>12.2597755</v>
      </c>
      <c r="OJ51" s="260">
        <f>'Drive Train'!$F$35-(FX51*$C$13)*$C$19*'Drive Train'!$F$39</f>
        <v>12.235546844085691</v>
      </c>
      <c r="OK51" s="260">
        <f>'Drive Train'!$F$35-(FY51*$C$13)*$C$19*'Drive Train'!$F$39</f>
        <v>12.240125441438327</v>
      </c>
      <c r="OL51" s="260">
        <f>'Drive Train'!$F$35-(FZ51*$C$13)*$C$19*'Drive Train'!$F$39</f>
        <v>12.240694230751158</v>
      </c>
      <c r="OM51" s="260">
        <f>'Drive Train'!$F$35-(GA51*$C$13)*$C$19*'Drive Train'!$F$39</f>
        <v>12.240744301956834</v>
      </c>
      <c r="ON51" s="260">
        <f>'Drive Train'!$F$35-(GB51*$C$13)*$C$19*'Drive Train'!$F$39</f>
        <v>11.746440900814465</v>
      </c>
      <c r="OO51" s="260">
        <f>'Drive Train'!$F$35-(GC51*$C$13)*$C$19*'Drive Train'!$F$39</f>
        <v>12.131653114914375</v>
      </c>
      <c r="OP51" s="260">
        <f>'Drive Train'!$F$35-(GD51*$C$13)*$C$19*'Drive Train'!$F$39</f>
        <v>12.202560980678633</v>
      </c>
      <c r="OQ51" s="260">
        <f>'Drive Train'!$F$35-(GE51*$C$13)*$C$19*'Drive Train'!$F$39</f>
        <v>12.220047812957649</v>
      </c>
      <c r="OR51" s="260">
        <f>'Drive Train'!$F$35-(GF51*$C$13)*$C$19*'Drive Train'!$F$39</f>
        <v>12.226591129647622</v>
      </c>
      <c r="OS51" s="260">
        <f>'Drive Train'!$F$35-(GG51*$C$13)*$C$19*'Drive Train'!$F$39</f>
        <v>12.229670820563863</v>
      </c>
      <c r="OT51" s="260">
        <f>'Drive Train'!$F$35-(GH51*$C$13)*$C$19*'Drive Train'!$F$39</f>
        <v>12.231287283553536</v>
      </c>
      <c r="OU51" s="260">
        <f>'Drive Train'!$F$35-(GI51*$C$13)*$C$19*'Drive Train'!$F$39</f>
        <v>12.232215962262014</v>
      </c>
      <c r="OV51" s="260">
        <f>'Drive Train'!$F$35-(GJ51*$C$13)*$C$19*'Drive Train'!$F$39</f>
        <v>12.2597755</v>
      </c>
      <c r="OW51" s="260">
        <f>'Drive Train'!$F$35-(GK51*$C$13)*$C$19*'Drive Train'!$F$39</f>
        <v>12.2597755</v>
      </c>
      <c r="OX51" s="61">
        <f t="shared" si="213"/>
        <v>1.7200000000000009</v>
      </c>
      <c r="OY51" s="1">
        <f>IF(PU51&gt;='Drive Train'!$F$29,1,0)</f>
        <v>1</v>
      </c>
      <c r="OZ51" s="1">
        <f>IF(PV51&gt;='Drive Train'!$F$29,1,0)</f>
        <v>0</v>
      </c>
      <c r="PA51" s="1">
        <f>IF(PW51&gt;='Drive Train'!$F$29,1,0)</f>
        <v>0</v>
      </c>
      <c r="PB51" s="1">
        <f>IF(PX51&gt;='Drive Train'!$F$29,1,0)</f>
        <v>1</v>
      </c>
      <c r="PC51" s="1">
        <f>IF(PY51&gt;='Drive Train'!$F$29,1,0)</f>
        <v>1</v>
      </c>
      <c r="PD51" s="1">
        <f>IF(PZ51&gt;='Drive Train'!$F$29,1,0)</f>
        <v>1</v>
      </c>
      <c r="PE51" s="1">
        <f>IF(QA51&gt;='Drive Train'!$F$29,1,0)</f>
        <v>1</v>
      </c>
      <c r="PF51" s="1">
        <f>IF(QB51&gt;='Drive Train'!$F$29,1,0)</f>
        <v>1</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1</v>
      </c>
      <c r="PQ51" s="1">
        <f>IF(QM51&gt;='Drive Train'!$F$29,1,0)</f>
        <v>1</v>
      </c>
      <c r="PR51" s="1">
        <f>IF(QN51&gt;='Drive Train'!$F$29,1,0)</f>
        <v>1</v>
      </c>
      <c r="PS51" s="1">
        <f>IF(QO51&gt;='Drive Train'!$F$29,1,0)</f>
        <v>1</v>
      </c>
      <c r="PT51" s="257">
        <f t="shared" si="214"/>
        <v>1.7200000000000009</v>
      </c>
      <c r="PU51" s="57">
        <f t="shared" si="215"/>
        <v>16.611368626222955</v>
      </c>
      <c r="PV51" s="57">
        <f t="shared" si="216"/>
        <v>12.066653504702817</v>
      </c>
      <c r="PW51" s="57">
        <f t="shared" si="217"/>
        <v>15.792152615958713</v>
      </c>
      <c r="PX51" s="57">
        <f t="shared" si="218"/>
        <v>18.023154271329112</v>
      </c>
      <c r="PY51" s="57">
        <f t="shared" si="219"/>
        <v>18.727933137883188</v>
      </c>
      <c r="PZ51" s="57">
        <f t="shared" si="220"/>
        <v>18.409960022151505</v>
      </c>
      <c r="QA51" s="57">
        <f t="shared" si="221"/>
        <v>17.461950245292783</v>
      </c>
      <c r="QB51" s="57">
        <f t="shared" si="222"/>
        <v>16.353908274940252</v>
      </c>
      <c r="QC51" s="57">
        <f t="shared" si="223"/>
        <v>15.108198562449507</v>
      </c>
      <c r="QD51" s="57">
        <f t="shared" si="224"/>
        <v>13.969280358001148</v>
      </c>
      <c r="QE51" s="57">
        <f t="shared" si="225"/>
        <v>12.95384571033245</v>
      </c>
      <c r="QF51" s="57">
        <f t="shared" si="226"/>
        <v>10.540342685703497</v>
      </c>
      <c r="QG51" s="57">
        <f t="shared" si="227"/>
        <v>12.656601722047268</v>
      </c>
      <c r="QH51" s="57">
        <f t="shared" si="228"/>
        <v>14.016897317897957</v>
      </c>
      <c r="QI51" s="57">
        <f t="shared" si="229"/>
        <v>14.906122065534136</v>
      </c>
      <c r="QJ51" s="57">
        <f t="shared" si="230"/>
        <v>15.514066943976268</v>
      </c>
      <c r="QK51" s="57">
        <f t="shared" si="231"/>
        <v>15.941070434366997</v>
      </c>
      <c r="QL51" s="57">
        <f t="shared" si="232"/>
        <v>16.239462729751157</v>
      </c>
      <c r="QM51" s="57">
        <f t="shared" si="233"/>
        <v>16.448804828855046</v>
      </c>
      <c r="QN51" s="57">
        <f t="shared" si="234"/>
        <v>16.572296353121516</v>
      </c>
      <c r="QO51" s="57">
        <f t="shared" si="235"/>
        <v>16.609079941851338</v>
      </c>
      <c r="QP51" s="61">
        <f t="shared" si="236"/>
        <v>1.7200000000000009</v>
      </c>
      <c r="QQ51" s="57">
        <f>MIN(FQ51,$C$16)*$C$17*1000/60/60/$C$21</f>
        <v>3.4695548865589357E-2</v>
      </c>
      <c r="QR51" s="57">
        <f>MIN(FR51,$C$16)*$C$17*1000/60/60/$C$21</f>
        <v>0.79865566292481871</v>
      </c>
      <c r="QS51" s="57">
        <f>MIN(FS51,$C$16)*$C$17*1000/60/60/$C$21</f>
        <v>0.60321303159618778</v>
      </c>
      <c r="QT51" s="57">
        <f>MIN(FT51,$C$16)*$C$17*1000/60/60/$C$21</f>
        <v>3.4695548865589357E-2</v>
      </c>
      <c r="QU51" s="57">
        <f>MIN(FU51,$C$16)*$C$17*1000/60/60/$C$21</f>
        <v>3.4695548865589357E-2</v>
      </c>
      <c r="QV51" s="57">
        <f>MIN(FV51,$C$16)*$C$17*1000/60/60/$C$21</f>
        <v>3.4695548865589357E-2</v>
      </c>
      <c r="QW51" s="57">
        <f>MIN(FW51,$C$16)*$C$17*1000/60/60/$C$21</f>
        <v>3.4695548865589357E-2</v>
      </c>
      <c r="QX51" s="57">
        <f>MIN(FX51,$C$16)*$C$17*1000/60/60/$C$21</f>
        <v>4.0690410785028927E-2</v>
      </c>
      <c r="QY51" s="57">
        <f>MIN(FY51,$C$16)*$C$17*1000/60/60/$C$21</f>
        <v>3.9557534945327683E-2</v>
      </c>
      <c r="QZ51" s="57">
        <f>MIN(FZ51,$C$16)*$C$17*1000/60/60/$C$21</f>
        <v>3.9416800213539778E-2</v>
      </c>
      <c r="RA51" s="57">
        <f>MIN(GA51,$C$16)*$C$17*1000/60/60/$C$21</f>
        <v>3.9404411166238558E-2</v>
      </c>
      <c r="RB51" s="57">
        <f>MIN(GB51,$C$16)*$C$17*1000/60/60/$C$21</f>
        <v>0.1617091996216235</v>
      </c>
      <c r="RC51" s="57">
        <f>MIN(GC51,$C$16)*$C$17*1000/60/60/$C$21</f>
        <v>6.6396688627287218E-2</v>
      </c>
      <c r="RD51" s="57">
        <f>MIN(GD51,$C$16)*$C$17*1000/60/60/$C$21</f>
        <v>4.8852056116003635E-2</v>
      </c>
      <c r="RE51" s="57">
        <f>MIN(GE51,$C$16)*$C$17*1000/60/60/$C$21</f>
        <v>4.4525314042821167E-2</v>
      </c>
      <c r="RF51" s="57">
        <f>MIN(GF51,$C$16)*$C$17*1000/60/60/$C$21</f>
        <v>4.2906310488093201E-2</v>
      </c>
      <c r="RG51" s="57">
        <f>MIN(GG51,$C$16)*$C$17*1000/60/60/$C$21</f>
        <v>4.2144306938960388E-2</v>
      </c>
      <c r="RH51" s="57">
        <f>MIN(GH51,$C$16)*$C$17*1000/60/60/$C$21</f>
        <v>4.1744347797386491E-2</v>
      </c>
      <c r="RI51" s="57">
        <f>MIN(GI51,$C$16)*$C$17*1000/60/60/$C$21</f>
        <v>4.1514566143606907E-2</v>
      </c>
      <c r="RJ51" s="57">
        <f>MIN(GJ51,$C$16)*$C$17*1000/60/60/$C$21</f>
        <v>3.4695548865589357E-2</v>
      </c>
      <c r="RK51" s="57">
        <f>MIN(GK51,$C$16)*$C$17*1000/60/60/$C$21</f>
        <v>3.4695548865589357E-2</v>
      </c>
      <c r="RL51" s="61">
        <f t="shared" si="237"/>
        <v>1.7200000000000009</v>
      </c>
      <c r="RM51" s="2">
        <f>IF(AND(LO51&gt;=LO$6*'Drive Train'!$AA$52,LO51&lt;=LO$6*'Drive Train'!$AA$53,KS51=0,JW51=0,EU51&gt;0),$C$17,0)</f>
        <v>0</v>
      </c>
      <c r="RN51" s="2">
        <f>IF(AND(LP51&gt;=LP$6*'Drive Train'!$AA$52,LP51&lt;=LP$6*'Drive Train'!$AA$53,KT51=0,JX51=0,EV51&gt;0),$C$17,0)</f>
        <v>0.04</v>
      </c>
      <c r="RO51" s="2">
        <f>IF(AND(LQ51&gt;=LQ$6*'Drive Train'!$AA$52,LQ51&lt;=LQ$6*'Drive Train'!$AA$53,KU51=0,JY51=0,EW51&gt;0),$C$17,0)</f>
        <v>0.04</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61">
        <f t="shared" si="238"/>
        <v>1.7200000000000009</v>
      </c>
      <c r="SI51" s="2">
        <f>IF(AND(EU51&lt;0,KS51=0,LO51&gt;=LO$6*'Drive Train'!$AA$52,LO51&lt;=LO$6*'Drive Train'!$AA$53,OY51=1,JW51=0),$C$17,0)</f>
        <v>0</v>
      </c>
      <c r="SJ51" s="2">
        <f>IF(AND(EV51&lt;0,KT51=0,LP51&gt;=LP$6*'Drive Train'!$AA$52,LP51&lt;=LP$6*'Drive Train'!$AA$53,OZ51=1,JX51=0),$C$17,0)</f>
        <v>0</v>
      </c>
      <c r="SK51" s="2">
        <f>IF(AND(EW51&lt;0,KU51=0,LQ51&gt;=LQ$6*'Drive Train'!$AA$52,LQ51&lt;=LQ$6*'Drive Train'!$AA$53,PA51=1,JY51=0),$C$17,0)</f>
        <v>0</v>
      </c>
      <c r="SL51" s="2">
        <f>IF(AND(EX51&lt;0,KV51=0,LR51&gt;=LR$6*'Drive Train'!$AA$52,LR51&lt;=LR$6*'Drive Train'!$AA$53,PB51=1,JZ51=0),$C$17,0)</f>
        <v>0.04</v>
      </c>
      <c r="SM51" s="2">
        <f>IF(AND(EY51&lt;0,KW51=0,LS51&gt;=LS$6*'Drive Train'!$AA$52,LS51&lt;=LS$6*'Drive Train'!$AA$53,PC51=1,KA51=0),$C$17,0)</f>
        <v>0.04</v>
      </c>
      <c r="SN51" s="2">
        <f>IF(AND(EZ51&lt;0,KX51=0,LT51&gt;=LT$6*'Drive Train'!$AA$52,LT51&lt;=LT$6*'Drive Train'!$AA$53,PD51=1,KB51=0),$C$17,0)</f>
        <v>0.04</v>
      </c>
      <c r="SO51" s="2">
        <f>IF(AND(FA51&lt;0,KY51=0,LU51&gt;=LU$6*'Drive Train'!$AA$52,LU51&lt;=LU$6*'Drive Train'!$AA$53,PE51=1,KC51=0),$C$17,0)</f>
        <v>0.04</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v>
      </c>
      <c r="SX51" s="2">
        <f>IF(AND(FJ51&lt;0,LH51=0,MD51&gt;=MD$6*'Drive Train'!$AA$52,MD51&lt;=MD$6*'Drive Train'!$AA$53,PN51=1,KL51=0),$C$17,0)</f>
        <v>0</v>
      </c>
      <c r="SY51" s="2">
        <f>IF(AND(FK51&lt;0,LI51=0,ME51&gt;=ME$6*'Drive Train'!$AA$52,ME51&lt;=ME$6*'Drive Train'!$AA$53,PO51=1,KM51=0),$C$17,0)</f>
        <v>0</v>
      </c>
      <c r="SZ51" s="2">
        <f>IF(AND(FL51&lt;0,LJ51=0,MF51&gt;=MF$6*'Drive Train'!$AA$52,MF51&lt;=MF$6*'Drive Train'!$AA$53,PP51=1,KN51=0),$C$17,0)</f>
        <v>0</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48">
        <f t="shared" si="239"/>
        <v>1.7200000000000009</v>
      </c>
    </row>
    <row r="52" spans="3:524" x14ac:dyDescent="0.2">
      <c r="C52" s="3" t="s">
        <v>301</v>
      </c>
      <c r="E52" s="18">
        <f>JW6</f>
        <v>14.266755004137964</v>
      </c>
      <c r="F52" s="18">
        <f>_xlfn.IFNA(JX6,'Drive Train'!$F$29)*VLOOKUP('Drive Train'!$AK$14,$E$98:$F$99,2,FALSE)</f>
        <v>16</v>
      </c>
      <c r="G52" s="18">
        <f>_xlfn.IFNA(JY6,'Drive Train'!$F$29)*VLOOKUP('Drive Train'!$AK$14,$E$98:$F$99,2,FALSE)</f>
        <v>16</v>
      </c>
      <c r="H52" s="18">
        <f>_xlfn.IFNA(JZ6,'Drive Train'!$F$29)*VLOOKUP('Drive Train'!$AK$14,$E$98:$F$99,2,FALSE)</f>
        <v>16</v>
      </c>
      <c r="I52" s="18">
        <f>_xlfn.IFNA(KA6,'Drive Train'!$F$29)*VLOOKUP('Drive Train'!$AK$14,$E$98:$F$99,2,FALSE)</f>
        <v>16</v>
      </c>
      <c r="J52" s="18">
        <f>_xlfn.IFNA(KB6,'Drive Train'!$F$29)*VLOOKUP('Drive Train'!$AK$14,$E$98:$F$99,2,FALSE)</f>
        <v>16</v>
      </c>
      <c r="K52" s="18">
        <f>_xlfn.IFNA(KC6,'Drive Train'!$F$29)*VLOOKUP('Drive Train'!$AK$14,$E$98:$F$99,2,FALSE)</f>
        <v>16</v>
      </c>
      <c r="L52" s="18">
        <f>_xlfn.IFNA(KD6,'Drive Train'!$F$29)*VLOOKUP('Drive Train'!$AK$14,$E$98:$F$99,2,FALSE)</f>
        <v>13.139149110066628</v>
      </c>
      <c r="M52" s="18">
        <f>_xlfn.IFNA(KE6,'Drive Train'!$F$29)*VLOOKUP('Drive Train'!$AK$14,$E$98:$F$99,2,FALSE)</f>
        <v>9.7788904772694032</v>
      </c>
      <c r="N52" s="18">
        <f>_xlfn.IFNA(KF6,'Drive Train'!$F$29)*VLOOKUP('Drive Train'!$AK$14,$E$98:$F$99,2,FALSE)</f>
        <v>7.308356216656275</v>
      </c>
      <c r="O52" s="18">
        <f>_xlfn.IFNA(KG6,'Drive Train'!$F$29)*VLOOKUP('Drive Train'!$AK$14,$E$98:$F$99,2,FALSE)</f>
        <v>5.5355839020021786</v>
      </c>
      <c r="R52" s="63">
        <f t="shared" si="114"/>
        <v>1.7600000000000009</v>
      </c>
      <c r="S52" s="2">
        <f>NG52/'Drive Train'!$F$35</f>
        <v>0</v>
      </c>
      <c r="T52" s="2">
        <f>NH52/'Drive Train'!$F$35</f>
        <v>0.6384061278551123</v>
      </c>
      <c r="U52" s="2">
        <f>NI52/'Drive Train'!$F$35</f>
        <v>0.72334108861293822</v>
      </c>
      <c r="V52" s="2">
        <f>NJ52/'Drive Train'!$F$35</f>
        <v>0</v>
      </c>
      <c r="W52" s="2">
        <f>NK52/'Drive Train'!$F$35</f>
        <v>0</v>
      </c>
      <c r="X52" s="2">
        <f>NL52/'Drive Train'!$F$35</f>
        <v>0</v>
      </c>
      <c r="Y52" s="2">
        <f>NM52/'Drive Train'!$F$35</f>
        <v>0</v>
      </c>
      <c r="Z52" s="2">
        <f>NN52/'Drive Train'!$F$35</f>
        <v>0</v>
      </c>
      <c r="AA52" s="2">
        <f>NO52/'Drive Train'!$F$35</f>
        <v>0.96829305821917477</v>
      </c>
      <c r="AB52" s="2">
        <f>NP52/'Drive Train'!$F$35</f>
        <v>0.96835421836033964</v>
      </c>
      <c r="AC52" s="2">
        <f>NQ52/'Drive Train'!$F$35</f>
        <v>0.96835960236094987</v>
      </c>
      <c r="AD52" s="2">
        <f>NR52/'Drive Train'!$F$35</f>
        <v>0.91520869901230795</v>
      </c>
      <c r="AE52" s="2">
        <f>NS52/'Drive Train'!$F$35</f>
        <v>0.95662936719509395</v>
      </c>
      <c r="AF52" s="2">
        <f>NT52/'Drive Train'!$F$35</f>
        <v>0.9642538688901755</v>
      </c>
      <c r="AG52" s="2">
        <f>NU52/'Drive Train'!$F$35</f>
        <v>0.96613417343630636</v>
      </c>
      <c r="AH52" s="2">
        <f>NV52/'Drive Train'!$F$35</f>
        <v>0.96683775587608833</v>
      </c>
      <c r="AI52" s="2">
        <f>NW52/'Drive Train'!$F$35</f>
        <v>0.96716890543697454</v>
      </c>
      <c r="AJ52" s="2">
        <f>NX52/'Drive Train'!$F$35</f>
        <v>0</v>
      </c>
      <c r="AK52" s="2">
        <f>NY52/'Drive Train'!$F$35</f>
        <v>0</v>
      </c>
      <c r="AL52" s="2">
        <f>NZ52/'Drive Train'!$F$35</f>
        <v>0</v>
      </c>
      <c r="AM52" s="2">
        <f>OA52/'Drive Train'!$F$35</f>
        <v>0</v>
      </c>
      <c r="AN52" s="61">
        <f t="shared" si="115"/>
        <v>1.7600000000000009</v>
      </c>
      <c r="AO52" s="46">
        <f>LO52*12*60/(PI() * 'Drive Train'!$F$15)/S$6*ABS(S52)</f>
        <v>0</v>
      </c>
      <c r="AP52" s="46">
        <f>LP52*12*60/(PI() * 'Drive Train'!$F$15)/T$6*ABS(T52)</f>
        <v>976.84026526353534</v>
      </c>
      <c r="AQ52" s="46">
        <f>LQ52*12*60/(PI() * 'Drive Train'!$F$15)/U$6*ABS(U52)</f>
        <v>1981.1300222362051</v>
      </c>
      <c r="AR52" s="46">
        <f>LR52*12*60/(PI() * 'Drive Train'!$F$15)/V$6*ABS(V52)</f>
        <v>0</v>
      </c>
      <c r="AS52" s="46">
        <f>LS52*12*60/(PI() * 'Drive Train'!$F$15)/W$6*ABS(W52)</f>
        <v>0</v>
      </c>
      <c r="AT52" s="46">
        <f>LT52*12*60/(PI() * 'Drive Train'!$F$15)/X$6*ABS(X52)</f>
        <v>0</v>
      </c>
      <c r="AU52" s="46">
        <f>LU52*12*60/(PI() * 'Drive Train'!$F$15)/Y$6*ABS(Y52)</f>
        <v>0</v>
      </c>
      <c r="AV52" s="46">
        <f>LV52*12*60/(PI() * 'Drive Train'!$F$15)/Z$6*ABS(Z52)</f>
        <v>0</v>
      </c>
      <c r="AW52" s="46">
        <f>LW52*12*60/(PI() * 'Drive Train'!$F$15)/AA$6*ABS(AA52)</f>
        <v>4677.2128704323777</v>
      </c>
      <c r="AX52" s="46">
        <f>LX52*12*60/(PI() * 'Drive Train'!$F$15)/AB$6*ABS(AB52)</f>
        <v>4677.831019436213</v>
      </c>
      <c r="AY52" s="46">
        <f>LY52*12*60/(PI() * 'Drive Train'!$F$15)/AC$6*ABS(AC52)</f>
        <v>4677.8838855719205</v>
      </c>
      <c r="AZ52" s="46">
        <f>LZ52*12*60/(PI() * 'Drive Train'!$F$15)/AD$6*ABS(AD52)</f>
        <v>3954.4851483097041</v>
      </c>
      <c r="BA52" s="46">
        <f>MA52*12*60/(PI() * 'Drive Train'!$F$15)/AE$6*ABS(AE52)</f>
        <v>4555.8759732130648</v>
      </c>
      <c r="BB52" s="46">
        <f>MB52*12*60/(PI() * 'Drive Train'!$F$15)/AF$6*ABS(AF52)</f>
        <v>4635.214073362783</v>
      </c>
      <c r="BC52" s="46">
        <f>MC52*12*60/(PI() * 'Drive Train'!$F$15)/AG$6*ABS(AG52)</f>
        <v>4654.7601804600072</v>
      </c>
      <c r="BD52" s="46">
        <f>MD52*12*60/(PI() * 'Drive Train'!$F$15)/AH$6*ABS(AH52)</f>
        <v>4662.0719981720076</v>
      </c>
      <c r="BE52" s="46">
        <f>ME52*12*60/(PI() * 'Drive Train'!$F$15)/AI$6*ABS(AI52)</f>
        <v>4665.5130048034716</v>
      </c>
      <c r="BF52" s="46">
        <f>MF52*12*60/(PI() * 'Drive Train'!$F$15)/AJ$6*ABS(AJ52)</f>
        <v>0</v>
      </c>
      <c r="BG52" s="46">
        <f>MG52*12*60/(PI() * 'Drive Train'!$F$15)/AK$6*ABS(AK52)</f>
        <v>0</v>
      </c>
      <c r="BH52" s="46">
        <f>MH52*12*60/(PI() * 'Drive Train'!$F$15)/AL$6*ABS(AL52)</f>
        <v>0</v>
      </c>
      <c r="BI52" s="46">
        <f>MI52*12*60/(PI() * 'Drive Train'!$F$15)/AM$6*ABS(AM52)</f>
        <v>0</v>
      </c>
      <c r="BJ52" s="61">
        <f t="shared" si="281"/>
        <v>1.7600000000000009</v>
      </c>
      <c r="BK52" s="2">
        <f>IF(OR(KS51=1,AND($C$37=Motors!$C$31,OY51=1)),0,IF(NG52=0,-(CG51+$C$15)/($C$14-$C$15)*$C$12,($C$11*S52-AO52)/($C$11*S52)*$C$12*S52))</f>
        <v>0</v>
      </c>
      <c r="BL52" s="2">
        <f>IF(OR(KT51=1,AND($C$37=Motors!$C$31,OZ51=1)),0,IF(NH52=0,-(CH51+$C$15)/($C$14-$C$15)*$C$12,($C$11*T52-AP52)/($C$11*T52)*$C$12*T52))</f>
        <v>1.1314914977374755</v>
      </c>
      <c r="BM52" s="2">
        <f>IF(OR(KU51=1,AND($C$37=Motors!$C$31,PA51=1)),0,IF(NI52=0,-(CI51+$C$15)/($C$14-$C$15)*$C$12,($C$11*U52-AQ52)/($C$11*U52)*$C$12*U52))</f>
        <v>0.89243195233408656</v>
      </c>
      <c r="BN52" s="2">
        <f>IF(OR(KV51=1,AND($C$37=Motors!$C$31,PB51=1)),0,IF(NJ52=0,-(CJ51+$C$15)/($C$14-$C$15)*$C$12,($C$11*V52-AR52)/($C$11*V52)*$C$12*V52))</f>
        <v>0</v>
      </c>
      <c r="BO52" s="2">
        <f>IF(OR(KW51=1,AND($C$37=Motors!$C$31,PC51=1)),0,IF(NK52=0,-(CK51+$C$15)/($C$14-$C$15)*$C$12,($C$11*W52-AS52)/($C$11*W52)*$C$12*W52))</f>
        <v>0</v>
      </c>
      <c r="BP52" s="2">
        <f>IF(OR(KX51=1,AND($C$37=Motors!$C$31,PD51=1)),0,IF(NL52=0,-(CL51+$C$15)/($C$14-$C$15)*$C$12,($C$11*X52-AT52)/($C$11*X52)*$C$12*X52))</f>
        <v>0</v>
      </c>
      <c r="BQ52" s="2">
        <f>IF(OR(KY51=1,AND($C$37=Motors!$C$31,PE51=1)),0,IF(NM52=0,-(CM51+$C$15)/($C$14-$C$15)*$C$12,($C$11*Y52-AU52)/($C$11*Y52)*$C$12*Y52))</f>
        <v>0</v>
      </c>
      <c r="BR52" s="2">
        <f>IF(OR(KZ51=1,AND($C$37=Motors!$C$31,PF51=1)),0,IF(NN52=0,-(CN51+$C$15)/($C$14-$C$15)*$C$12,($C$11*Z52-AV52)/($C$11*Z52)*$C$12*Z52))</f>
        <v>0</v>
      </c>
      <c r="BS52" s="2">
        <f>IF(OR(LA51=1,AND($C$37=Motors!$C$31,PG51=1)),0,IF(NO52=0,-(CO51+$C$15)/($C$14-$C$15)*$C$12,($C$11*AA52-AW52)/($C$11*AA52)*$C$12*AA52))</f>
        <v>0.29223059779778998</v>
      </c>
      <c r="BT52" s="2">
        <f>IF(OR(LB51=1,AND($C$37=Motors!$C$31,PH51=1)),0,IF(NP52=0,-(CP51+$C$15)/($C$14-$C$15)*$C$12,($C$11*AB52-AX52)/($C$11*AB52)*$C$12*AB52))</f>
        <v>0.29210525249704122</v>
      </c>
      <c r="BU52" s="2">
        <f>IF(OR(LC51=1,AND($C$37=Motors!$C$31,PI51=1)),0,IF(NQ52=0,-(CQ51+$C$15)/($C$14-$C$15)*$C$12,($C$11*AC52-AY52)/($C$11*AC52)*$C$12*AC52))</f>
        <v>0.29209490898764956</v>
      </c>
      <c r="BV52" s="2">
        <f>IF(OR(LD51=1,AND($C$37=Motors!$C$31,PJ51=1)),0,IF(NR52=0,-(CR51+$C$15)/($C$14-$C$15)*$C$12,($C$11*AD52-AZ52)/($C$11*AD52)*$C$12*AD52))</f>
        <v>0.4839949995675078</v>
      </c>
      <c r="BW52" s="2">
        <f>IF(OR(LE51=1,AND($C$37=Motors!$C$31,PK51=1)),0,IF(NS52=0,-(CS51+$C$15)/($C$14-$C$15)*$C$12,($C$11*AE52-BA52)/($C$11*AE52)*$C$12*AE52))</f>
        <v>0.31767275754299185</v>
      </c>
      <c r="BX52" s="2">
        <f>IF(OR(LF51=1,AND($C$37=Motors!$C$31,PL51=1)),0,IF(NT52=0,-(CT51+$C$15)/($C$14-$C$15)*$C$12,($C$11*AF52-BB52)/($C$11*AF52)*$C$12*AF52))</f>
        <v>0.3010320995069527</v>
      </c>
      <c r="BY52" s="2">
        <f>IF(OR(LG51=1,AND($C$37=Motors!$C$31,PM51=1)),0,IF(NU52=0,-(CU51+$C$15)/($C$14-$C$15)*$C$12,($C$11*AG52-BC52)/($C$11*AG52)*$C$12*AG52))</f>
        <v>0.29693708313993578</v>
      </c>
      <c r="BZ52" s="2">
        <f>IF(OR(LH51=1,AND($C$37=Motors!$C$31,PN51=1)),0,IF(NV52=0,-(CV51+$C$15)/($C$14-$C$15)*$C$12,($C$11*AH52-BD52)/($C$11*AH52)*$C$12*AH52))</f>
        <v>0.29540570118614051</v>
      </c>
      <c r="CA52" s="2">
        <f>IF(OR(LI51=1,AND($C$37=Motors!$C$31,PO51=1)),0,IF(NW52=0,-(CW51+$C$15)/($C$14-$C$15)*$C$12,($C$11*AI52-BE52)/($C$11*AI52)*$C$12*AI52))</f>
        <v>0.29468511093997701</v>
      </c>
      <c r="CB52" s="2">
        <f>IF(OR(LJ51=1,AND($C$37=Motors!$C$31,PP51=1)),0,IF(NX52=0,-(CX51+$C$15)/($C$14-$C$15)*$C$12,($C$11*AJ52-BF52)/($C$11*AJ52)*$C$12*AJ52))</f>
        <v>0</v>
      </c>
      <c r="CC52" s="2">
        <f>IF(OR(LK51=1,AND($C$37=Motors!$C$31,PQ51=1)),0,IF(NY52=0,-(CY51+$C$15)/($C$14-$C$15)*$C$12,($C$11*AK52-BG52)/($C$11*AK52)*$C$12*AK52))</f>
        <v>0</v>
      </c>
      <c r="CD52" s="2">
        <f>IF(OR(LL51=1,AND($C$37=Motors!$C$31,PR51=1)),0,IF(NZ52=0,-(CZ51+$C$15)/($C$14-$C$15)*$C$12,($C$11*AL52-BH52)/($C$11*AL52)*$C$12*AL52))</f>
        <v>0</v>
      </c>
      <c r="CE52" s="2">
        <f>IF(OR(LM51=1,AND($C$37=Motors!$C$31,PS51=1)),0,IF(OA52=0,-(DA51+$C$15)/($C$14-$C$15)*$C$12,($C$11*AM52-BI52)/($C$11*AM52)*$C$12*AM52))</f>
        <v>0</v>
      </c>
      <c r="CF52" s="61">
        <f t="shared" si="282"/>
        <v>1.7600000000000009</v>
      </c>
      <c r="CG52" s="57">
        <f>IF(AND(KS51=1,OY51=1),0,ABS(BK52/$C$12*($C$14-$C$15)+$C$15) *'Drive Train'!$AA$49 + CG51*(1-'Drive Train'!$AA$49))</f>
        <v>2.7495000000000003</v>
      </c>
      <c r="CH52" s="57">
        <f>IF(AND(KT51=1,OZ51=1),0,ABS(BL52/$C$12*($C$14-$C$15)+$C$15) *'Drive Train'!$AA$49 + CH51*(1-'Drive Train'!$AA$49))</f>
        <v>62.986163551750245</v>
      </c>
      <c r="CI52" s="57">
        <f>IF(AND(KU51=1,PA51=1),0,ABS(BM52/$C$12*($C$14-$C$15)+$C$15) *'Drive Train'!$AA$49 + CI51*(1-'Drive Train'!$AA$49))</f>
        <v>50.259466591063607</v>
      </c>
      <c r="CJ52" s="57">
        <f>IF(AND(KV51=1,PB51=1),0,ABS(BN52/$C$12*($C$14-$C$15)+$C$15) *'Drive Train'!$AA$49 + CJ51*(1-'Drive Train'!$AA$49))</f>
        <v>2.7495000000000003</v>
      </c>
      <c r="CK52" s="57">
        <f>IF(AND(KW51=1,PC51=1),0,ABS(BO52/$C$12*($C$14-$C$15)+$C$15) *'Drive Train'!$AA$49 + CK51*(1-'Drive Train'!$AA$49))</f>
        <v>2.7495000000000003</v>
      </c>
      <c r="CL52" s="57">
        <f>IF(AND(KX51=1,PD51=1),0,ABS(BP52/$C$12*($C$14-$C$15)+$C$15) *'Drive Train'!$AA$49 + CL51*(1-'Drive Train'!$AA$49))</f>
        <v>2.7495000000000003</v>
      </c>
      <c r="CM52" s="57">
        <f>IF(AND(KY51=1,PE51=1),0,ABS(BQ52/$C$12*($C$14-$C$15)+$C$15) *'Drive Train'!$AA$49 + CM51*(1-'Drive Train'!$AA$49))</f>
        <v>2.7495000000000003</v>
      </c>
      <c r="CN52" s="57">
        <f>IF(AND(KZ51=1,PF51=1),0,ABS(BR52/$C$12*($C$14-$C$15)+$C$15) *'Drive Train'!$AA$49 + CN51*(1-'Drive Train'!$AA$49))</f>
        <v>2.7495000000000003</v>
      </c>
      <c r="CO52" s="57">
        <f>IF(AND(LA51=1,PG51=1),0,ABS(BS52/$C$12*($C$14-$C$15)+$C$15) *'Drive Train'!$AA$49 + CO51*(1-'Drive Train'!$AA$49))</f>
        <v>18.306838463674875</v>
      </c>
      <c r="CP52" s="57">
        <f>IF(AND(LB51=1,PH51=1),0,ABS(BT52/$C$12*($C$14-$C$15)+$C$15) *'Drive Train'!$AA$49 + CP51*(1-'Drive Train'!$AA$49))</f>
        <v>18.300165516751196</v>
      </c>
      <c r="CQ52" s="57">
        <f>IF(AND(LC51=1,PI51=1),0,ABS(BU52/$C$12*($C$14-$C$15)+$C$15) *'Drive Train'!$AA$49 + CQ51*(1-'Drive Train'!$AA$49))</f>
        <v>18.299614864363249</v>
      </c>
      <c r="CR52" s="57">
        <f>IF(AND(LD51=1,PJ51=1),0,ABS(BV52/$C$12*($C$14-$C$15)+$C$15) *'Drive Train'!$AA$49 + CR51*(1-'Drive Train'!$AA$49))</f>
        <v>28.515706823448649</v>
      </c>
      <c r="CS52" s="57">
        <f>IF(AND(LE51=1,PK51=1),0,ABS(BW52/$C$12*($C$14-$C$15)+$C$15) *'Drive Train'!$AA$49 + CS51*(1-'Drive Train'!$AA$49))</f>
        <v>19.661290370442263</v>
      </c>
      <c r="CT52" s="57">
        <f>IF(AND(LF51=1,PL51=1),0,ABS(BX52/$C$12*($C$14-$C$15)+$C$15) *'Drive Train'!$AA$49 + CT51*(1-'Drive Train'!$AA$49))</f>
        <v>18.775399737237358</v>
      </c>
      <c r="CU52" s="57">
        <f>IF(AND(LG51=1,PM51=1),0,ABS(BY52/$C$12*($C$14-$C$15)+$C$15) *'Drive Train'!$AA$49 + CU51*(1-'Drive Train'!$AA$49))</f>
        <v>18.557395338943468</v>
      </c>
      <c r="CV52" s="57">
        <f>IF(AND(LH51=1,PN51=1),0,ABS(BZ52/$C$12*($C$14-$C$15)+$C$15) *'Drive Train'!$AA$49 + CV51*(1-'Drive Train'!$AA$49))</f>
        <v>18.475869901320259</v>
      </c>
      <c r="CW52" s="57">
        <f>IF(AND(LI51=1,PO51=1),0,ABS(CA52/$C$12*($C$14-$C$15)+$C$15) *'Drive Train'!$AA$49 + CW51*(1-'Drive Train'!$AA$49))</f>
        <v>18.437508188215372</v>
      </c>
      <c r="CX52" s="57">
        <f>IF(AND(LJ51=1,PP51=1),0,ABS(CB52/$C$12*($C$14-$C$15)+$C$15) *'Drive Train'!$AA$49 + CX51*(1-'Drive Train'!$AA$49))</f>
        <v>2.7495000000000003</v>
      </c>
      <c r="CY52" s="57">
        <f>IF(AND(LK51=1,PQ51=1),0,ABS(CC52/$C$12*($C$14-$C$15)+$C$15) *'Drive Train'!$AA$49 + CY51*(1-'Drive Train'!$AA$49))</f>
        <v>2.7495000000000003</v>
      </c>
      <c r="CZ52" s="57">
        <f>IF(AND(LL51=1,PR51=1),0,ABS(CD52/$C$12*($C$14-$C$15)+$C$15) *'Drive Train'!$AA$49 + CZ51*(1-'Drive Train'!$AA$49))</f>
        <v>2.7495000000000003</v>
      </c>
      <c r="DA52" s="57">
        <f>IF(AND(LM51=1,PS51=1),0,ABS(CE52/$C$12*($C$14-$C$15)+$C$15) *'Drive Train'!$AA$49 + DA51*(1-'Drive Train'!$AA$49))</f>
        <v>2.7495000000000003</v>
      </c>
      <c r="DB52" s="61">
        <f t="shared" si="116"/>
        <v>1.7600000000000009</v>
      </c>
      <c r="DC52" s="57">
        <f t="shared" si="283"/>
        <v>2.7495000000000003</v>
      </c>
      <c r="DD52" s="57">
        <f t="shared" si="284"/>
        <v>62.986163551750245</v>
      </c>
      <c r="DE52" s="57">
        <f t="shared" si="285"/>
        <v>50.259466591063607</v>
      </c>
      <c r="DF52" s="57">
        <f t="shared" si="286"/>
        <v>2.7495000000000003</v>
      </c>
      <c r="DG52" s="57">
        <f t="shared" si="287"/>
        <v>2.7495000000000003</v>
      </c>
      <c r="DH52" s="57">
        <f t="shared" si="288"/>
        <v>2.7495000000000003</v>
      </c>
      <c r="DI52" s="57">
        <f t="shared" si="289"/>
        <v>2.7495000000000003</v>
      </c>
      <c r="DJ52" s="57">
        <f t="shared" si="290"/>
        <v>2.7495000000000003</v>
      </c>
      <c r="DK52" s="57">
        <f t="shared" si="291"/>
        <v>18.306838463674875</v>
      </c>
      <c r="DL52" s="57">
        <f t="shared" si="292"/>
        <v>18.300165516751196</v>
      </c>
      <c r="DM52" s="57">
        <f t="shared" si="293"/>
        <v>18.299614864363249</v>
      </c>
      <c r="DN52" s="57">
        <f t="shared" si="294"/>
        <v>25</v>
      </c>
      <c r="DO52" s="57">
        <f t="shared" si="295"/>
        <v>19.661290370442263</v>
      </c>
      <c r="DP52" s="57">
        <f t="shared" si="296"/>
        <v>18.775399737237358</v>
      </c>
      <c r="DQ52" s="57">
        <f t="shared" si="297"/>
        <v>18.557395338943468</v>
      </c>
      <c r="DR52" s="57">
        <f t="shared" si="298"/>
        <v>18.475869901320259</v>
      </c>
      <c r="DS52" s="57">
        <f t="shared" si="299"/>
        <v>18.437508188215372</v>
      </c>
      <c r="DT52" s="57">
        <f t="shared" si="300"/>
        <v>2.7495000000000003</v>
      </c>
      <c r="DU52" s="57">
        <f t="shared" si="301"/>
        <v>2.7495000000000003</v>
      </c>
      <c r="DV52" s="57">
        <f t="shared" si="302"/>
        <v>2.7495000000000003</v>
      </c>
      <c r="DW52" s="57">
        <f t="shared" si="303"/>
        <v>2.7495000000000003</v>
      </c>
      <c r="DX52" s="61">
        <f t="shared" si="117"/>
        <v>1.7600000000000009</v>
      </c>
      <c r="DY52" s="2">
        <f>IF(OY52=0,($C$23/0.4536*IF(ISNA(MK51),'Drive Train'!$F$16,'Drive Train'!$F$17)*4.448*$C$24*S$6)*SIGN(BK52),BK52)</f>
        <v>0</v>
      </c>
      <c r="DZ52" s="2">
        <f>IF(OZ52=0,($C$23/0.4536*IF(ISNA(ML51),'Drive Train'!$F$16,'Drive Train'!$F$17)*4.448*$C$24*$C$21*T$6)*SIGN(BL52),BL52)</f>
        <v>14.225645600594998</v>
      </c>
      <c r="EA52" s="2">
        <f>IF(PA52=0,($C$23/0.4536*IF(ISNA(MM51),'Drive Train'!$F$16,'Drive Train'!$F$17)*4.448*$C$24*$C$21*U$6)*SIGN(BM52),BM52)</f>
        <v>0.89243195233408656</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3.4602921731177019</v>
      </c>
      <c r="EH52" s="2">
        <f>IF(PH52=0,($C$23/0.4536*IF(ISNA(MT51),'Drive Train'!$F$16,'Drive Train'!$F$17)*4.448*$C$24*$C$21*AB$6)*SIGN(BT52),BT52)</f>
        <v>3.1227026928135362</v>
      </c>
      <c r="EI52" s="2">
        <f>IF(PI52=0,($C$23/0.4536*IF(ISNA(MU51),'Drive Train'!$F$16,'Drive Train'!$F$17)*4.448*$C$24*$C$21*AC$6)*SIGN(BU52),BU52)</f>
        <v>2.8451291201189992</v>
      </c>
      <c r="EJ52" s="2">
        <f>IF(PJ52=0,($C$23/0.4536*IF(ISNA(MV51),'Drive Train'!$F$16,'Drive Train'!$F$17)*4.448*$C$24*$C$21*AD$6)*SIGN(BV52),BV52)</f>
        <v>3.9831807681666</v>
      </c>
      <c r="EK52" s="2">
        <f>IF(PK52=0,($C$23/0.4536*IF(ISNA(MW51),'Drive Train'!$F$16,'Drive Train'!$F$17)*4.448*$C$24*$C$21*AE$6)*SIGN(BW52),BW52)</f>
        <v>3.9831807681666</v>
      </c>
      <c r="EL52" s="2">
        <f>IF(PL52=0,($C$23/0.4536*IF(ISNA(MX51),'Drive Train'!$F$16,'Drive Train'!$F$17)*4.448*$C$24*$C$21*AF$6)*SIGN(BX52),BX52)</f>
        <v>3.9831807681666</v>
      </c>
      <c r="EM52" s="2">
        <f>IF(PM52=0,($C$23/0.4536*IF(ISNA(MY51),'Drive Train'!$F$16,'Drive Train'!$F$17)*4.448*$C$24*$C$21*AG$6)*SIGN(BY52),BY52)</f>
        <v>3.9831807681666</v>
      </c>
      <c r="EN52" s="2">
        <f>IF(PN52=0,($C$23/0.4536*IF(ISNA(MZ51),'Drive Train'!$F$16,'Drive Train'!$F$17)*4.448*$C$24*$C$21*AH$6)*SIGN(BZ52),BZ52)</f>
        <v>3.9831807681666</v>
      </c>
      <c r="EO52" s="2">
        <f>IF(PO52=0,($C$23/0.4536*IF(ISNA(NA51),'Drive Train'!$F$16,'Drive Train'!$F$17)*4.448*$C$24*$C$21*AI$6)*SIGN(CA52),CA52)</f>
        <v>0.29468511093997701</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61">
        <f t="shared" si="304"/>
        <v>1.7600000000000009</v>
      </c>
      <c r="EU52" s="259">
        <f>MAX(MIN(IF(AND(OY51=1,NG52&lt;0),-1,1)*(DC52-$C$15)/($C$14-$C$15)*$C$12*$C$21-$C$33*LO52/AO$6 -  OY51*$C$33/$C$21,DY51/$C$19),MAX(EU$8:EU51)*-1)</f>
        <v>-0.57660167864569201</v>
      </c>
      <c r="EV52" s="259">
        <f>MAX(MIN(IF(AND(OZ51=1,NH52&lt;0),-1,1)*(DD52-$C$15)/($C$14-$C$15)*$C$12*$C$21-$C$33*LP52/AP$6 -  OZ51*$C$33/$C$21,DZ51/$C$19),MAX(EV$8:EV51)*-1)</f>
        <v>0.91483125050415337</v>
      </c>
      <c r="EW52" s="259">
        <f>MAX(MIN(IF(AND(PA51=1,NI52&lt;0),-1,1)*(DE52-$C$15)/($C$14-$C$15)*$C$12*$C$21-$C$33*LQ52/AQ$6 -  PA51*$C$33/$C$21,EA51/$C$19),MAX(EW$8:EW51)*-1)</f>
        <v>0.63998084760350826</v>
      </c>
      <c r="EX52" s="259">
        <f>MAX(MIN(IF(AND(PB51=1,NJ52&lt;0),-1,1)*(DF52-$C$15)/($C$14-$C$15)*$C$12*$C$21-$C$33*LR52/AR$6 -  PB51*$C$33/$C$21,EB51/$C$19),MAX(EX$8:EX51)*-1)</f>
        <v>-0.52371644783256777</v>
      </c>
      <c r="EY52" s="259">
        <f>MAX(MIN(IF(AND(PC51=1,NK52&lt;0),-1,1)*(DG52-$C$15)/($C$14-$C$15)*$C$12*$C$21-$C$33*LS52/AS$6 -  PC51*$C$33/$C$21,EC51/$C$19),MAX(EY$8:EY51)*-1)</f>
        <v>-0.54213594492656891</v>
      </c>
      <c r="EZ52" s="259">
        <f>MAX(MIN(IF(AND(PD51=1,NL52&lt;0),-1,1)*(DH52-$C$15)/($C$14-$C$15)*$C$12*$C$21-$C$33*LT52/AT$6 -  PD51*$C$33/$C$21,ED51/$C$19),MAX(EZ$8:EZ51)*-1)</f>
        <v>-0.55081885242763273</v>
      </c>
      <c r="FA52" s="259">
        <f>MAX(MIN(IF(AND(PE51=1,NM52&lt;0),-1,1)*(DI52-$C$15)/($C$14-$C$15)*$C$12*$C$21-$C$33*LU52/AU$6 -  PE51*$C$33/$C$21,EE51/$C$19),MAX(FA$8:FA51)*-1)</f>
        <v>-0.55667456108979718</v>
      </c>
      <c r="FB52" s="259">
        <f>MAX(MIN(IF(AND(PF51=1,NN52&lt;0),-1,1)*(DJ52-$C$15)/($C$14-$C$15)*$C$12*$C$21-$C$33*LV52/AV$6 -  PF51*$C$33/$C$21,EF51/$C$19),MAX(FB$8:FB51)*-1)</f>
        <v>-0.5900501937714786</v>
      </c>
      <c r="FC52" s="259">
        <f>MAX(MIN(IF(AND(PG51=1,NO52&lt;0),-1,1)*(DK52-$C$15)/($C$14-$C$15)*$C$12*$C$21-$C$33*LW52/AW$6 -  PG51*$C$33/$C$21,EG51/$C$19),MAX(FC$8:FC51)*-1)</f>
        <v>1.3930947477230893E-4</v>
      </c>
      <c r="FD52" s="259">
        <f>MAX(MIN(IF(AND(PH51=1,NP52&lt;0),-1,1)*(DL52-$C$15)/($C$14-$C$15)*$C$12*$C$21-$C$33*LX52/AX$6 -  PH51*$C$33/$C$21,EH51/$C$19),MAX(FD$8:FD51)*-1)</f>
        <v>1.1197220091352378E-5</v>
      </c>
      <c r="FE52" s="259">
        <f>MAX(MIN(IF(AND(PI51=1,NQ52&lt;0),-1,1)*(DM52-$C$15)/($C$14-$C$15)*$C$12*$C$21-$C$33*LY52/AY$6 -  PI51*$C$33/$C$21,EI51/$C$19),MAX(FE$8:FE51)*-1)</f>
        <v>6.1293662179107145E-7</v>
      </c>
      <c r="FF52" s="259">
        <f>MAX(MIN(IF(AND(PJ51=1,NR52&lt;0),-1,1)*(DN52-$C$15)/($C$14-$C$15)*$C$12*$C$21-$C$33*LZ52/AZ$6 -  PJ51*$C$33/$C$21,EJ51/$C$19),MAX(FF$8:FF51)*-1)</f>
        <v>0.13796931450382866</v>
      </c>
      <c r="FG52" s="259">
        <f>MAX(MIN(IF(AND(PK51=1,NS52&lt;0),-1,1)*(DO52-$C$15)/($C$14-$C$15)*$C$12*$C$21-$C$33*MA52/BA$6 -  PK51*$C$33/$C$21,EK51/$C$19),MAX(FG$8:FG51)*-1)</f>
        <v>2.6158952389747026E-2</v>
      </c>
      <c r="FH52" s="259">
        <f>MAX(MIN(IF(AND(PL51=1,NT52&lt;0),-1,1)*(DP52-$C$15)/($C$14-$C$15)*$C$12*$C$21-$C$33*MB52/BB$6 -  PL51*$C$33/$C$21,EL51/$C$19),MAX(FH$8:FH51)*-1)</f>
        <v>9.1308498601174737E-3</v>
      </c>
      <c r="FI52" s="259">
        <f>MAX(MIN(IF(AND(PM51=1,NU52&lt;0),-1,1)*(DQ52-$C$15)/($C$14-$C$15)*$C$12*$C$21-$C$33*MC52/BC$6 -  PM51*$C$33/$C$21,EM51/$C$19),MAX(FI$8:FI51)*-1)</f>
        <v>4.9460852479567552E-3</v>
      </c>
      <c r="FJ52" s="259">
        <f>MAX(MIN(IF(AND(PN51=1,NV52&lt;0),-1,1)*(DR52-$C$15)/($C$14-$C$15)*$C$12*$C$21-$C$33*MD52/BD$6 -  PN51*$C$33/$C$21,EN51/$C$19),MAX(FJ$8:FJ51)*-1)</f>
        <v>3.3817036015645896E-3</v>
      </c>
      <c r="FK52" s="259">
        <f>MAX(MIN(IF(AND(PO51=1,NW52&lt;0),-1,1)*(DS52-$C$15)/($C$14-$C$15)*$C$12*$C$21-$C$33*ME52/BE$6 -  PO51*$C$33/$C$21,EO51/$C$19),MAX(FK$8:FK51)*-1)</f>
        <v>2.6456911064289823E-3</v>
      </c>
      <c r="FL52" s="259">
        <f>MAX(MIN(IF(AND(PP51=1,NX52&lt;0),-1,1)*(DT52-$C$15)/($C$14-$C$15)*$C$12*$C$21-$C$33*MF52/BF$6 -  PP51*$C$33/$C$21,EP51/$C$19),MAX(FL$8:FL51)*-1)</f>
        <v>-0.58990839546709584</v>
      </c>
      <c r="FM52" s="259">
        <f>MAX(MIN(IF(AND(PQ51=1,NY52&lt;0),-1,1)*(DU52-$C$15)/($C$14-$C$15)*$C$12*$C$21-$C$33*MG52/BG$6 -  PQ51*$C$33/$C$21,EQ51/$C$19),MAX(FM$8:FM51)*-1)</f>
        <v>-0.58993897954249075</v>
      </c>
      <c r="FN52" s="259">
        <f>MAX(MIN(IF(AND(PR51=1,NZ52&lt;0),-1,1)*(DV52-$C$15)/($C$14-$C$15)*$C$12*$C$21-$C$33*MH52/BH$6 -  PR51*$C$33/$C$21,ER51/$C$19),MAX(FN$8:FN51)*-1)</f>
        <v>-0.57659737289139645</v>
      </c>
      <c r="FO52" s="259">
        <f>MAX(MIN(IF(AND(PS51=1,OA52&lt;0),-1,1)*(DW52-$C$15)/($C$14-$C$15)*$C$12*$C$21-$C$33*MI52/BI$6 -  PS51*$C$33/$C$21,ES51/$C$19),MAX(FO$8:FO51)*-1)</f>
        <v>-0.57660178212214808</v>
      </c>
      <c r="FP52" s="61">
        <f t="shared" si="118"/>
        <v>1.7600000000000009</v>
      </c>
      <c r="FQ52" s="260">
        <f>IF(AND(KS52=1,OY52=1),0,MIN((ABS(($C$14-$C$15)*EU52/$C$12/$C$21)+$C$15)/$C$21,DC52))</f>
        <v>2.7495000000000003</v>
      </c>
      <c r="FR52" s="260">
        <f>IF(AND(KT52=1,OZ52=1),0,MIN((ABS(($C$14-$C$15)*EV52/$C$12/$C$21)+$C$15)/$C$21,DD52))</f>
        <v>62.986163551750245</v>
      </c>
      <c r="FS52" s="260">
        <f>IF(AND(KU52=1,PA52=1),0,MIN((ABS(($C$14-$C$15)*EW52/$C$12/$C$21)+$C$15)/$C$21,DE52))</f>
        <v>47.066811914405861</v>
      </c>
      <c r="FT52" s="260">
        <f>IF(AND(KV52=1,PB52=1),0,MIN((ABS(($C$14-$C$15)*EX52/$C$12/$C$21)+$C$15)/$C$21,DF52))</f>
        <v>2.7495000000000003</v>
      </c>
      <c r="FU52" s="260">
        <f>IF(AND(KW52=1,PC52=1),0,MIN((ABS(($C$14-$C$15)*EY52/$C$12/$C$21)+$C$15)/$C$21,DG52))</f>
        <v>2.7495000000000003</v>
      </c>
      <c r="FV52" s="260">
        <f>IF(AND(KX52=1,PD52=1),0,MIN((ABS(($C$14-$C$15)*EZ52/$C$12/$C$21)+$C$15)/$C$21,DH52))</f>
        <v>2.7495000000000003</v>
      </c>
      <c r="FW52" s="260">
        <f>IF(AND(KY52=1,PE52=1),0,MIN((ABS(($C$14-$C$15)*FA52/$C$12/$C$21)+$C$15)/$C$21,DI52))</f>
        <v>2.7495000000000003</v>
      </c>
      <c r="FX52" s="260">
        <f>IF(AND(KZ52=1,PF52=1),0,MIN((ABS(($C$14-$C$15)*FB52/$C$12/$C$21)+$C$15)/$C$21,DJ52))</f>
        <v>2.7495000000000003</v>
      </c>
      <c r="FY52" s="260">
        <f>IF(AND(LA52=1,PG52=1),0,MIN((ABS(($C$14-$C$15)*FC52/$C$12/$C$21)+$C$15)/$C$21,DK52))</f>
        <v>3.1321650672318677</v>
      </c>
      <c r="FZ52" s="260">
        <f>IF(AND(LB52=1,PH52=1),0,MIN((ABS(($C$14-$C$15)*FD52/$C$12/$C$21)+$C$15)/$C$21,DL52))</f>
        <v>3.123368253754168</v>
      </c>
      <c r="GA52" s="260">
        <f>IF(AND(LC52=1,PI52=1),0,MIN((ABS(($C$14-$C$15)*FE52/$C$12/$C$21)+$C$15)/$C$21,DM52))</f>
        <v>3.1226414851268518</v>
      </c>
      <c r="GB52" s="260">
        <f>IF(AND(LD52=1,PJ52=1),0,MIN((ABS(($C$14-$C$15)*FF52/$C$12/$C$21)+$C$15)/$C$21,DN52))</f>
        <v>12.596246773470575</v>
      </c>
      <c r="GC52" s="260">
        <f>IF(AND(LE52=1,PK52=1),0,MIN((ABS(($C$14-$C$15)*FG52/$C$12/$C$21)+$C$15)/$C$21,DO52))</f>
        <v>4.9188009050711159</v>
      </c>
      <c r="GD52" s="260">
        <f>IF(AND(LF52=1,PL52=1),0,MIN((ABS(($C$14-$C$15)*FH52/$C$12/$C$21)+$C$15)/$C$21,DP52))</f>
        <v>3.7495681708152437</v>
      </c>
      <c r="GE52" s="260">
        <f>IF(AND(LG52=1,PM52=1),0,MIN((ABS(($C$14-$C$15)*FI52/$C$12/$C$21)+$C$15)/$C$21,DQ52))</f>
        <v>3.4622217820335259</v>
      </c>
      <c r="GF52" s="260">
        <f>IF(AND(LH52=1,PN52=1),0,MIN((ABS(($C$14-$C$15)*FJ52/$C$12/$C$21)+$C$15)/$C$21,DR52))</f>
        <v>3.3548036932213363</v>
      </c>
      <c r="GG52" s="260">
        <f>IF(AND(LI52=1,PO52=1),0,MIN((ABS(($C$14-$C$15)*FK52/$C$12/$C$21)+$C$15)/$C$21,DS52))</f>
        <v>3.304265478488575</v>
      </c>
      <c r="GH52" s="260">
        <f>IF(AND(LJ52=1,PP52=1),0,MIN((ABS(($C$14-$C$15)*FL52/$C$12/$C$21)+$C$15)/$C$21,DT52))</f>
        <v>2.7495000000000003</v>
      </c>
      <c r="GI52" s="260">
        <f>IF(AND(LK52=1,PQ52=1),0,MIN((ABS(($C$14-$C$15)*FM52/$C$12/$C$21)+$C$15)/$C$21,DU52))</f>
        <v>2.7495000000000003</v>
      </c>
      <c r="GJ52" s="260">
        <f>IF(AND(LL52=1,PR52=1),0,MIN((ABS(($C$14-$C$15)*FN52/$C$12/$C$21)+$C$15)/$C$21,DV52))</f>
        <v>2.7495000000000003</v>
      </c>
      <c r="GK52" s="260">
        <f>IF(AND(LM52=1,PS52=1),0,MIN((ABS(($C$14-$C$15)*FO52/$C$12/$C$21)+$C$15)/$C$21,DW52))</f>
        <v>2.7495000000000003</v>
      </c>
      <c r="GL52" s="61">
        <f t="shared" si="119"/>
        <v>1.7600000000000009</v>
      </c>
      <c r="GM52" s="57">
        <f>IF(AND(KS51=1,OY51=1),0,EU52*$C$19/S$6/$C$24/$C$23*3.39*$C$21)</f>
        <v>-14.923552337350111</v>
      </c>
      <c r="GN52" s="57">
        <f>IF(AND(KT51=1,OZ51=1),0,EV52*$C$19/T$6/$C$24/$C$23*3.39*$C$21)</f>
        <v>6.6297222409523622</v>
      </c>
      <c r="GO52" s="57">
        <f>IF(AND(KU51=1,PA51=1),0,EW52*$C$19/U$6/$C$24/$C$23*3.39*$C$21)</f>
        <v>6.6991879453700127</v>
      </c>
      <c r="GP52" s="57">
        <f>IF(AND(KV51=1,PB51=1),0,EX52*$C$19/V$6/$C$24/$C$23*3.39*$C$21)</f>
        <v>-7.1689733749002036</v>
      </c>
      <c r="GQ52" s="57">
        <f>IF(AND(KW51=1,PC51=1),0,EY52*$C$19/W$6/$C$24/$C$23*3.39*$C$21)</f>
        <v>-9.1672553847246636</v>
      </c>
      <c r="GR52" s="57">
        <f>IF(AND(KX51=1,PD51=1),0,EZ52*$C$19/X$6/$C$24/$C$23*3.39*$C$21)</f>
        <v>-11.088189441929195</v>
      </c>
      <c r="GS52" s="57">
        <f>IF(AND(KY51=1,PE51=1),0,FA52*$C$19/Y$6/$C$24/$C$23*3.39*$C$21)</f>
        <v>-12.999037774121572</v>
      </c>
      <c r="GT52" s="57">
        <f>IF(AND(KZ51=1,PF51=1),0,FB52*$C$19/Z$6/$C$24/$C$23*3.39*$C$21)</f>
        <v>-15.678868934739453</v>
      </c>
      <c r="GU52" s="57">
        <f>IF(AND(LA51=1,PG51=1),0,FC52*$C$19/AA$6/$C$24/$C$23*3.39*$C$21)</f>
        <v>4.150440682947145E-3</v>
      </c>
      <c r="GV52" s="57">
        <f>IF(AND(LB51=1,PH51=1),0,FD52*$C$19/AB$6/$C$24/$C$23*3.39*$C$21)</f>
        <v>3.6966293212342921E-4</v>
      </c>
      <c r="GW52" s="57">
        <f>IF(AND(LC51=1,PI51=1),0,FE52*$C$19/AC$6/$C$24/$C$23*3.39*$C$21)</f>
        <v>2.2209558055341186E-5</v>
      </c>
      <c r="GX52" s="57">
        <f>IF(AND(LD51=1,PJ51=1),0,FF52*$C$19/AD$6/$C$24/$C$23*3.39*$C$21)</f>
        <v>3.570909281399103</v>
      </c>
      <c r="GY52" s="57">
        <f>IF(AND(LE51=1,PK51=1),0,FG52*$C$19/AE$6/$C$24/$C$23*3.39*$C$21)</f>
        <v>0.67704363260884892</v>
      </c>
      <c r="GZ52" s="57">
        <f>IF(AND(LF51=1,PL51=1),0,FH52*$C$19/AF$6/$C$24/$C$23*3.39*$C$21)</f>
        <v>0.23632382772801547</v>
      </c>
      <c r="HA52" s="57">
        <f>IF(AND(LG51=1,PM51=1),0,FI52*$C$19/AG$6/$C$24/$C$23*3.39*$C$21)</f>
        <v>0.12801412967830494</v>
      </c>
      <c r="HB52" s="57">
        <f>IF(AND(LH51=1,PN51=1),0,FJ52*$C$19/AH$6/$C$24/$C$23*3.39*$C$21)</f>
        <v>8.7524945827230777E-2</v>
      </c>
      <c r="HC52" s="57">
        <f>IF(AND(LI51=1,PO51=1),0,FK52*$C$19/AI$6/$C$24/$C$23*3.39*$C$21)</f>
        <v>6.8475537199252715E-2</v>
      </c>
      <c r="HD52" s="57">
        <f>IF(AND(LJ51=1,PP51=1),0,FL52*$C$19/AJ$6/$C$24/$C$23*3.39*$C$21)</f>
        <v>-15.267955574935101</v>
      </c>
      <c r="HE52" s="57">
        <f>IF(AND(LK51=1,PQ51=1),0,FM52*$C$19/AK$6/$C$24/$C$23*3.39*$C$21)</f>
        <v>-15.268747149199884</v>
      </c>
      <c r="HF52" s="57">
        <f>IF(AND(LL51=1,PR51=1),0,FN52*$C$19/AL$6/$C$24/$C$23*3.39*$C$21)</f>
        <v>-14.923440896208049</v>
      </c>
      <c r="HG52" s="57">
        <f>IF(AND(LM51=1,PS51=1),0,FO52*$C$19/AM$6/$C$24/$C$23*3.39*$C$21)</f>
        <v>-14.923555015518359</v>
      </c>
      <c r="HH52" s="61">
        <f t="shared" si="120"/>
        <v>1.7600000000000009</v>
      </c>
      <c r="HI52" s="57">
        <f t="shared" si="121"/>
        <v>14.923552337350111</v>
      </c>
      <c r="HJ52" s="57">
        <f t="shared" si="122"/>
        <v>6.6297222409523622</v>
      </c>
      <c r="HK52" s="57">
        <f t="shared" si="123"/>
        <v>6.6991879453700127</v>
      </c>
      <c r="HL52" s="57">
        <f t="shared" si="124"/>
        <v>7.1689733749002036</v>
      </c>
      <c r="HM52" s="57">
        <f t="shared" si="125"/>
        <v>9.1672553847246636</v>
      </c>
      <c r="HN52" s="57">
        <f t="shared" si="126"/>
        <v>11.088189441929195</v>
      </c>
      <c r="HO52" s="57">
        <f t="shared" si="127"/>
        <v>12.999037774121572</v>
      </c>
      <c r="HP52" s="57">
        <f t="shared" si="128"/>
        <v>15.678868934739453</v>
      </c>
      <c r="HQ52" s="57">
        <f t="shared" si="129"/>
        <v>4.150440682947145E-3</v>
      </c>
      <c r="HR52" s="57">
        <f t="shared" si="130"/>
        <v>3.6966293212342921E-4</v>
      </c>
      <c r="HS52" s="57">
        <f t="shared" si="131"/>
        <v>2.2209558055341186E-5</v>
      </c>
      <c r="HT52" s="57">
        <f t="shared" si="132"/>
        <v>3.570909281399103</v>
      </c>
      <c r="HU52" s="57">
        <f t="shared" si="133"/>
        <v>0.67704363260884892</v>
      </c>
      <c r="HV52" s="57">
        <f t="shared" si="134"/>
        <v>0.23632382772801547</v>
      </c>
      <c r="HW52" s="57">
        <f t="shared" si="135"/>
        <v>0.12801412967830494</v>
      </c>
      <c r="HX52" s="57">
        <f t="shared" si="136"/>
        <v>8.7524945827230777E-2</v>
      </c>
      <c r="HY52" s="57">
        <f t="shared" si="137"/>
        <v>6.8475537199252715E-2</v>
      </c>
      <c r="HZ52" s="57">
        <f t="shared" si="138"/>
        <v>15.267955574935101</v>
      </c>
      <c r="IA52" s="57">
        <f t="shared" si="139"/>
        <v>15.268747149199884</v>
      </c>
      <c r="IB52" s="57">
        <f t="shared" si="140"/>
        <v>14.923440896208049</v>
      </c>
      <c r="IC52" s="57">
        <f t="shared" si="141"/>
        <v>14.923555015518359</v>
      </c>
      <c r="ID52" s="61">
        <f t="shared" si="142"/>
        <v>1.7600000000000009</v>
      </c>
      <c r="IE52" s="57">
        <f t="shared" si="143"/>
        <v>0</v>
      </c>
      <c r="IF52" s="57">
        <f t="shared" si="144"/>
        <v>7.916235985403393</v>
      </c>
      <c r="IG52" s="57">
        <f t="shared" si="145"/>
        <v>8.9694294988004337</v>
      </c>
      <c r="IH52" s="57">
        <f t="shared" si="146"/>
        <v>0</v>
      </c>
      <c r="II52" s="57">
        <f t="shared" si="147"/>
        <v>0</v>
      </c>
      <c r="IJ52" s="57">
        <f t="shared" si="148"/>
        <v>0</v>
      </c>
      <c r="IK52" s="57">
        <f t="shared" si="149"/>
        <v>0</v>
      </c>
      <c r="IL52" s="57">
        <f t="shared" si="150"/>
        <v>0</v>
      </c>
      <c r="IM52" s="57">
        <f t="shared" si="151"/>
        <v>12.006833921917767</v>
      </c>
      <c r="IN52" s="57">
        <f t="shared" si="152"/>
        <v>12.007592307668212</v>
      </c>
      <c r="IO52" s="57">
        <f t="shared" si="153"/>
        <v>12.007659069275778</v>
      </c>
      <c r="IP52" s="57">
        <f t="shared" si="154"/>
        <v>11.348587867752618</v>
      </c>
      <c r="IQ52" s="57">
        <f t="shared" si="155"/>
        <v>11.862204153219166</v>
      </c>
      <c r="IR52" s="57">
        <f t="shared" si="156"/>
        <v>11.956747974238176</v>
      </c>
      <c r="IS52" s="57">
        <f t="shared" si="157"/>
        <v>11.980063750610199</v>
      </c>
      <c r="IT52" s="57">
        <f t="shared" si="158"/>
        <v>11.988788172863496</v>
      </c>
      <c r="IU52" s="57">
        <f t="shared" si="159"/>
        <v>11.992894427418484</v>
      </c>
      <c r="IV52" s="57">
        <f t="shared" si="160"/>
        <v>0</v>
      </c>
      <c r="IW52" s="57">
        <f t="shared" si="161"/>
        <v>0</v>
      </c>
      <c r="IX52" s="57">
        <f t="shared" si="162"/>
        <v>0</v>
      </c>
      <c r="IY52" s="57">
        <f t="shared" si="163"/>
        <v>0</v>
      </c>
      <c r="IZ52" s="61">
        <f t="shared" si="164"/>
        <v>1.7600000000000009</v>
      </c>
      <c r="JA52" s="260" t="e">
        <f t="shared" si="240"/>
        <v>#N/A</v>
      </c>
      <c r="JB52" s="260" t="e">
        <f t="shared" si="241"/>
        <v>#N/A</v>
      </c>
      <c r="JC52" s="260" t="e">
        <f t="shared" si="242"/>
        <v>#N/A</v>
      </c>
      <c r="JD52" s="260" t="e">
        <f t="shared" si="243"/>
        <v>#N/A</v>
      </c>
      <c r="JE52" s="260" t="e">
        <f t="shared" si="244"/>
        <v>#N/A</v>
      </c>
      <c r="JF52" s="260" t="e">
        <f t="shared" si="245"/>
        <v>#N/A</v>
      </c>
      <c r="JG52" s="260" t="e">
        <f t="shared" si="246"/>
        <v>#N/A</v>
      </c>
      <c r="JH52" s="260" t="e">
        <f t="shared" si="247"/>
        <v>#N/A</v>
      </c>
      <c r="JI52" s="260" t="e">
        <f t="shared" si="248"/>
        <v>#N/A</v>
      </c>
      <c r="JJ52" s="260" t="e">
        <f t="shared" si="249"/>
        <v>#N/A</v>
      </c>
      <c r="JK52" s="260" t="e">
        <f t="shared" si="250"/>
        <v>#N/A</v>
      </c>
      <c r="JL52" s="260" t="e">
        <f t="shared" si="251"/>
        <v>#N/A</v>
      </c>
      <c r="JM52" s="260" t="e">
        <f t="shared" si="252"/>
        <v>#N/A</v>
      </c>
      <c r="JN52" s="260" t="e">
        <f t="shared" si="253"/>
        <v>#N/A</v>
      </c>
      <c r="JO52" s="260" t="e">
        <f t="shared" si="254"/>
        <v>#N/A</v>
      </c>
      <c r="JP52" s="260" t="e">
        <f t="shared" si="255"/>
        <v>#N/A</v>
      </c>
      <c r="JQ52" s="260" t="e">
        <f t="shared" si="256"/>
        <v>#N/A</v>
      </c>
      <c r="JR52" s="260" t="e">
        <f t="shared" si="257"/>
        <v>#N/A</v>
      </c>
      <c r="JS52" s="260" t="e">
        <f t="shared" si="258"/>
        <v>#N/A</v>
      </c>
      <c r="JT52" s="260" t="e">
        <f t="shared" si="259"/>
        <v>#N/A</v>
      </c>
      <c r="JU52" s="260" t="e">
        <f t="shared" si="260"/>
        <v>#N/A</v>
      </c>
      <c r="JV52" s="61">
        <f t="shared" si="166"/>
        <v>1.7600000000000009</v>
      </c>
      <c r="JW52" s="46">
        <f>IF(AND(KS52=0,HI52&lt;=$C$40),1,0)</f>
        <v>0</v>
      </c>
      <c r="JX52" s="46">
        <f>IF(AND(KT52=0,HJ52&lt;=$C$40),1,0)</f>
        <v>0</v>
      </c>
      <c r="JY52" s="46">
        <f>IF(AND(KU52=0,HK52&lt;=$C$40),1,0)</f>
        <v>0</v>
      </c>
      <c r="JZ52" s="46">
        <f>IF(AND(KV52=0,HL52&lt;=$C$40),1,0)</f>
        <v>0</v>
      </c>
      <c r="KA52" s="46">
        <f>IF(AND(KW52=0,HM52&lt;=$C$40),1,0)</f>
        <v>0</v>
      </c>
      <c r="KB52" s="46">
        <f>IF(AND(KX52=0,HN52&lt;=$C$40),1,0)</f>
        <v>0</v>
      </c>
      <c r="KC52" s="46">
        <f>IF(AND(KY52=0,HO52&lt;=$C$40),1,0)</f>
        <v>0</v>
      </c>
      <c r="KD52" s="46">
        <f>IF(AND(KZ52=0,HP52&lt;=$C$40),1,0)</f>
        <v>0</v>
      </c>
      <c r="KE52" s="46">
        <f>IF(AND(LA52=0,HQ52&lt;=$C$40),1,0)</f>
        <v>1</v>
      </c>
      <c r="KF52" s="46">
        <f>IF(AND(LB52=0,HR52&lt;=$C$40),1,0)</f>
        <v>1</v>
      </c>
      <c r="KG52" s="46">
        <f>IF(AND(LC52=0,HS52&lt;=$C$40),1,0)</f>
        <v>1</v>
      </c>
      <c r="KH52" s="46">
        <f>IF(AND(LD52=0,HT52&lt;=$C$40),1,0)</f>
        <v>0</v>
      </c>
      <c r="KI52" s="46">
        <f>IF(AND(LE52=0,HU52&lt;=$C$40),1,0)</f>
        <v>0</v>
      </c>
      <c r="KJ52" s="46">
        <f>IF(AND(LF52=0,HV52&lt;=$C$40),1,0)</f>
        <v>0</v>
      </c>
      <c r="KK52" s="46">
        <f>IF(AND(LG52=0,HW52&lt;=$C$40),1,0)</f>
        <v>1</v>
      </c>
      <c r="KL52" s="46">
        <f>IF(AND(LH52=0,HX52&lt;=$C$40),1,0)</f>
        <v>1</v>
      </c>
      <c r="KM52" s="46">
        <f>IF(AND(LI52=0,HY52&lt;=$C$40),1,0)</f>
        <v>1</v>
      </c>
      <c r="KN52" s="46">
        <f>IF(AND(LJ52=0,HZ52&lt;=$C$40),1,0)</f>
        <v>0</v>
      </c>
      <c r="KO52" s="46">
        <f>IF(AND(LK52=0,IA52&lt;=$C$40),1,0)</f>
        <v>0</v>
      </c>
      <c r="KP52" s="46">
        <f>IF(AND(LL52=0,IB52&lt;=$C$40),1,0)</f>
        <v>0</v>
      </c>
      <c r="KQ52" s="46">
        <f>IF(AND(LM52=0,IC52&lt;=$C$40),1,0)</f>
        <v>0</v>
      </c>
      <c r="KR52" s="61">
        <f t="shared" si="167"/>
        <v>1.7600000000000009</v>
      </c>
      <c r="KS52" s="1">
        <f>IF(OR(KS51=1,AND(OY52=1,LO52&lt;=$C$41)),1,0)</f>
        <v>0</v>
      </c>
      <c r="KT52" s="1">
        <f>IF(OR(KT51=1,AND(OZ52=1,LP52&lt;=$C$41)),1,0)</f>
        <v>0</v>
      </c>
      <c r="KU52" s="1">
        <f>IF(OR(KU51=1,AND(PA52=1,LQ52&lt;=$C$41)),1,0)</f>
        <v>0</v>
      </c>
      <c r="KV52" s="1">
        <f>IF(OR(KV51=1,AND(PB52=1,LR52&lt;=$C$41)),1,0)</f>
        <v>0</v>
      </c>
      <c r="KW52" s="1">
        <f>IF(OR(KW51=1,AND(PC52=1,LS52&lt;=$C$41)),1,0)</f>
        <v>0</v>
      </c>
      <c r="KX52" s="1">
        <f>IF(OR(KX51=1,AND(PD52=1,LT52&lt;=$C$41)),1,0)</f>
        <v>0</v>
      </c>
      <c r="KY52" s="1">
        <f>IF(OR(KY51=1,AND(PE52=1,LU52&lt;=$C$41)),1,0)</f>
        <v>0</v>
      </c>
      <c r="KZ52" s="1">
        <f>IF(OR(KZ51=1,AND(PF52=1,LV52&lt;=$C$41)),1,0)</f>
        <v>0</v>
      </c>
      <c r="LA52" s="1">
        <f>IF(OR(LA51=1,AND(PG52=1,LW52&lt;=$C$41)),1,0)</f>
        <v>0</v>
      </c>
      <c r="LB52" s="1">
        <f>IF(OR(LB51=1,AND(PH52=1,LX52&lt;=$C$41)),1,0)</f>
        <v>0</v>
      </c>
      <c r="LC52" s="1">
        <f>IF(OR(LC51=1,AND(PI52=1,LY52&lt;=$C$41)),1,0)</f>
        <v>0</v>
      </c>
      <c r="LD52" s="1">
        <f>IF(OR(LD51=1,AND(PJ52=1,LZ52&lt;=$C$41)),1,0)</f>
        <v>0</v>
      </c>
      <c r="LE52" s="1">
        <f>IF(OR(LE51=1,AND(PK52=1,MA52&lt;=$C$41)),1,0)</f>
        <v>0</v>
      </c>
      <c r="LF52" s="1">
        <f>IF(OR(LF51=1,AND(PL52=1,MB52&lt;=$C$41)),1,0)</f>
        <v>0</v>
      </c>
      <c r="LG52" s="1">
        <f>IF(OR(LG51=1,AND(PM52=1,MC52&lt;=$C$41)),1,0)</f>
        <v>0</v>
      </c>
      <c r="LH52" s="1">
        <f>IF(OR(LH51=1,AND(PN52=1,MD52&lt;=$C$41)),1,0)</f>
        <v>0</v>
      </c>
      <c r="LI52" s="1">
        <f>IF(OR(LI51=1,AND(PO52=1,ME52&lt;=$C$41)),1,0)</f>
        <v>0</v>
      </c>
      <c r="LJ52" s="1">
        <f>IF(OR(LJ51=1,AND(PP52=1,MF52&lt;=$C$41)),1,0)</f>
        <v>0</v>
      </c>
      <c r="LK52" s="1">
        <f>IF(OR(LK51=1,AND(PQ52=1,MG52&lt;=$C$41)),1,0)</f>
        <v>0</v>
      </c>
      <c r="LL52" s="1">
        <f>IF(OR(LL51=1,AND(PR52=1,MH52&lt;=$C$41)),1,0)</f>
        <v>0</v>
      </c>
      <c r="LM52" s="1">
        <f>IF(OR(LM51=1,AND(PS52=1,MI52&lt;=$C$41)),1,0)</f>
        <v>0</v>
      </c>
      <c r="LN52" s="61">
        <f t="shared" si="168"/>
        <v>1.7600000000000009</v>
      </c>
      <c r="LO52" s="57">
        <f t="shared" si="169"/>
        <v>11.178721167132011</v>
      </c>
      <c r="LP52" s="57">
        <f t="shared" si="170"/>
        <v>13.352847154039861</v>
      </c>
      <c r="LQ52" s="57">
        <f t="shared" si="171"/>
        <v>16.546889740172062</v>
      </c>
      <c r="LR52" s="57">
        <f t="shared" si="172"/>
        <v>16.547135262120456</v>
      </c>
      <c r="LS52" s="57">
        <f t="shared" si="173"/>
        <v>14.689200008164299</v>
      </c>
      <c r="LT52" s="57">
        <f t="shared" si="174"/>
        <v>12.851278804137415</v>
      </c>
      <c r="LU52" s="57">
        <f t="shared" si="175"/>
        <v>11.376556531279892</v>
      </c>
      <c r="LV52" s="57">
        <f t="shared" si="176"/>
        <v>11.489542173973902</v>
      </c>
      <c r="LW52" s="57">
        <f t="shared" si="177"/>
        <v>10.253413571647982</v>
      </c>
      <c r="LX52" s="57">
        <f t="shared" si="178"/>
        <v>9.2537189531229096</v>
      </c>
      <c r="LY52" s="57">
        <f t="shared" si="179"/>
        <v>8.4312145643166971</v>
      </c>
      <c r="LZ52" s="57">
        <f t="shared" si="180"/>
        <v>10.557843318926912</v>
      </c>
      <c r="MA52" s="57">
        <f t="shared" si="181"/>
        <v>11.63680044545338</v>
      </c>
      <c r="MB52" s="57">
        <f t="shared" si="182"/>
        <v>11.745832670736403</v>
      </c>
      <c r="MC52" s="57">
        <f t="shared" si="183"/>
        <v>11.772407040640907</v>
      </c>
      <c r="MD52" s="57">
        <f t="shared" si="184"/>
        <v>11.782319026542579</v>
      </c>
      <c r="ME52" s="57">
        <f t="shared" si="185"/>
        <v>11.786978249502589</v>
      </c>
      <c r="MF52" s="57">
        <f t="shared" si="186"/>
        <v>11.789422246010583</v>
      </c>
      <c r="MG52" s="57">
        <f t="shared" si="187"/>
        <v>11.790825877581833</v>
      </c>
      <c r="MH52" s="57">
        <f t="shared" si="188"/>
        <v>11.178523557997543</v>
      </c>
      <c r="MI52" s="57">
        <f t="shared" si="189"/>
        <v>11.17872591610084</v>
      </c>
      <c r="MJ52" s="61">
        <f t="shared" si="190"/>
        <v>1.7600000000000009</v>
      </c>
      <c r="MK52" s="57" t="e">
        <f>IF(AND(ABS(CG52)&gt;0,EU52*$C$19&gt;=DY51,NG52&lt;&gt;0),3,NA())</f>
        <v>#N/A</v>
      </c>
      <c r="ML52" s="57" t="e">
        <f t="shared" si="261"/>
        <v>#N/A</v>
      </c>
      <c r="MM52" s="57" t="e">
        <f t="shared" si="262"/>
        <v>#N/A</v>
      </c>
      <c r="MN52" s="57" t="e">
        <f t="shared" si="263"/>
        <v>#N/A</v>
      </c>
      <c r="MO52" s="57" t="e">
        <f t="shared" si="264"/>
        <v>#N/A</v>
      </c>
      <c r="MP52" s="57" t="e">
        <f t="shared" si="265"/>
        <v>#N/A</v>
      </c>
      <c r="MQ52" s="57" t="e">
        <f t="shared" si="266"/>
        <v>#N/A</v>
      </c>
      <c r="MR52" s="57" t="e">
        <f t="shared" si="267"/>
        <v>#N/A</v>
      </c>
      <c r="MS52" s="57" t="e">
        <f t="shared" si="268"/>
        <v>#N/A</v>
      </c>
      <c r="MT52" s="57" t="e">
        <f t="shared" si="269"/>
        <v>#N/A</v>
      </c>
      <c r="MU52" s="57" t="e">
        <f t="shared" si="270"/>
        <v>#N/A</v>
      </c>
      <c r="MV52" s="57" t="e">
        <f t="shared" si="271"/>
        <v>#N/A</v>
      </c>
      <c r="MW52" s="57" t="e">
        <f t="shared" si="272"/>
        <v>#N/A</v>
      </c>
      <c r="MX52" s="57" t="e">
        <f t="shared" si="273"/>
        <v>#N/A</v>
      </c>
      <c r="MY52" s="57" t="e">
        <f t="shared" si="274"/>
        <v>#N/A</v>
      </c>
      <c r="MZ52" s="57" t="e">
        <f t="shared" si="275"/>
        <v>#N/A</v>
      </c>
      <c r="NA52" s="57" t="e">
        <f t="shared" si="276"/>
        <v>#N/A</v>
      </c>
      <c r="NB52" s="57" t="e">
        <f t="shared" si="277"/>
        <v>#N/A</v>
      </c>
      <c r="NC52" s="57" t="e">
        <f t="shared" si="278"/>
        <v>#N/A</v>
      </c>
      <c r="ND52" s="57" t="e">
        <f t="shared" si="279"/>
        <v>#N/A</v>
      </c>
      <c r="NE52" s="57" t="e">
        <f t="shared" si="280"/>
        <v>#N/A</v>
      </c>
      <c r="NF52" s="61">
        <f t="shared" si="211"/>
        <v>1.7600000000000009</v>
      </c>
      <c r="NG52" s="260">
        <f>IF(OY51=0,MIN('Drive Train'!$F$35-FQ51*$C$19*'Drive Train'!$F$39,NG51+$C$39)-$C$7,IF(LO51-1&lt;=0,0,IF($C$37=Motors!$C$29,MAX(MAX(NG$8:NG51)*-1,NG51-$C$39),MAX(0,MAX(NG$8:NG51)*-1,NG51-$C$39))))</f>
        <v>0</v>
      </c>
      <c r="NH52" s="260">
        <f>IF(OZ51=0,MIN('Drive Train'!$F$35-FR51*$C$19*'Drive Train'!$F$39,NH51+$C$39)-$C$7,IF(LP51-1&lt;=0,0,IF($C$37=Motors!$C$29,MAX(MAX(NH$8:NH51)*-1,NH51-$C$39),MAX(0,MAX(NH$8:NH51)*-1,NH51-$C$39))))</f>
        <v>7.916235985403393</v>
      </c>
      <c r="NI52" s="260">
        <f>IF(PA51=0,MIN('Drive Train'!$F$35-FS51*$C$19*'Drive Train'!$F$39,NI51+$C$39)-$C$7,IF(LQ51-1&lt;=0,0,IF($C$37=Motors!$C$29,MAX(MAX(NI$8:NI51)*-1,NI51-$C$39),MAX(0,MAX(NI$8:NI51)*-1,NI51-$C$39))))</f>
        <v>8.9694294988004337</v>
      </c>
      <c r="NJ52" s="260">
        <f>IF(PB51=0,MIN('Drive Train'!$F$35-FT51*$C$19*'Drive Train'!$F$39,NJ51+$C$39)-$C$7,IF(LR51-1&lt;=0,0,IF($C$37=Motors!$C$29,MAX(MAX(NJ$8:NJ51)*-1,NJ51-$C$39),MAX(0,MAX(NJ$8:NJ51)*-1,NJ51-$C$39))))</f>
        <v>0</v>
      </c>
      <c r="NK52" s="260">
        <f>IF(PC51=0,MIN('Drive Train'!$F$35-FU51*$C$19*'Drive Train'!$F$39,NK51+$C$39)-$C$7,IF(LS51-1&lt;=0,0,IF($C$37=Motors!$C$29,MAX(MAX(NK$8:NK51)*-1,NK51-$C$39),MAX(0,MAX(NK$8:NK51)*-1,NK51-$C$39))))</f>
        <v>0</v>
      </c>
      <c r="NL52" s="260">
        <f>IF(PD51=0,MIN('Drive Train'!$F$35-FV51*$C$19*'Drive Train'!$F$39,NL51+$C$39)-$C$7,IF(LT51-1&lt;=0,0,IF($C$37=Motors!$C$29,MAX(MAX(NL$8:NL51)*-1,NL51-$C$39),MAX(0,MAX(NL$8:NL51)*-1,NL51-$C$39))))</f>
        <v>0</v>
      </c>
      <c r="NM52" s="260">
        <f>IF(PE51=0,MIN('Drive Train'!$F$35-FW51*$C$19*'Drive Train'!$F$39,NM51+$C$39)-$C$7,IF(LU51-1&lt;=0,0,IF($C$37=Motors!$C$29,MAX(MAX(NM$8:NM51)*-1,NM51-$C$39),MAX(0,MAX(NM$8:NM51)*-1,NM51-$C$39))))</f>
        <v>0</v>
      </c>
      <c r="NN52" s="260">
        <f>IF(PF51=0,MIN('Drive Train'!$F$35-FX51*$C$19*'Drive Train'!$F$39,NN51+$C$39)-$C$7,IF(LV51-1&lt;=0,0,IF($C$37=Motors!$C$29,MAX(MAX(NN$8:NN51)*-1,NN51-$C$39),MAX(0,MAX(NN$8:NN51)*-1,NN51-$C$39))))</f>
        <v>0</v>
      </c>
      <c r="NO52" s="260">
        <f>IF(PG51=0,MIN('Drive Train'!$F$35-FY51*$C$19*'Drive Train'!$F$39,NO51+$C$39)-$C$7,IF(LW51-1&lt;=0,0,IF($C$37=Motors!$C$29,MAX(MAX(NO$8:NO51)*-1,NO51-$C$39),MAX(0,MAX(NO$8:NO51)*-1,NO51-$C$39))))</f>
        <v>12.006833921917767</v>
      </c>
      <c r="NP52" s="260">
        <f>IF(PH51=0,MIN('Drive Train'!$F$35-FZ51*$C$19*'Drive Train'!$F$39,NP51+$C$39)-$C$7,IF(LX51-1&lt;=0,0,IF($C$37=Motors!$C$29,MAX(MAX(NP$8:NP51)*-1,NP51-$C$39),MAX(0,MAX(NP$8:NP51)*-1,NP51-$C$39))))</f>
        <v>12.007592307668212</v>
      </c>
      <c r="NQ52" s="260">
        <f>IF(PI51=0,MIN('Drive Train'!$F$35-GA51*$C$19*'Drive Train'!$F$39,NQ51+$C$39)-$C$7,IF(LY51-1&lt;=0,0,IF($C$37=Motors!$C$29,MAX(MAX(NQ$8:NQ51)*-1,NQ51-$C$39),MAX(0,MAX(NQ$8:NQ51)*-1,NQ51-$C$39))))</f>
        <v>12.007659069275778</v>
      </c>
      <c r="NR52" s="260">
        <f>IF(PJ51=0,MIN('Drive Train'!$F$35-GB51*$C$19*'Drive Train'!$F$39,NR51+$C$39)-$C$7,IF(LZ51-1&lt;=0,0,IF($C$37=Motors!$C$29,MAX(MAX(NR$8:NR51)*-1,NR51-$C$39),MAX(0,MAX(NR$8:NR51)*-1,NR51-$C$39))))</f>
        <v>11.348587867752618</v>
      </c>
      <c r="NS52" s="260">
        <f>IF(PK51=0,MIN('Drive Train'!$F$35-GC51*$C$19*'Drive Train'!$F$39,NS51+$C$39)-$C$7,IF(MA51-1&lt;=0,0,IF($C$37=Motors!$C$29,MAX(MAX(NS$8:NS51)*-1,NS51-$C$39),MAX(0,MAX(NS$8:NS51)*-1,NS51-$C$39))))</f>
        <v>11.862204153219166</v>
      </c>
      <c r="NT52" s="260">
        <f>IF(PL51=0,MIN('Drive Train'!$F$35-GD51*$C$19*'Drive Train'!$F$39,NT51+$C$39)-$C$7,IF(MB51-1&lt;=0,0,IF($C$37=Motors!$C$29,MAX(MAX(NT$8:NT51)*-1,NT51-$C$39),MAX(0,MAX(NT$8:NT51)*-1,NT51-$C$39))))</f>
        <v>11.956747974238176</v>
      </c>
      <c r="NU52" s="260">
        <f>IF(PM51=0,MIN('Drive Train'!$F$35-GE51*$C$19*'Drive Train'!$F$39,NU51+$C$39)-$C$7,IF(MC51-1&lt;=0,0,IF($C$37=Motors!$C$29,MAX(MAX(NU$8:NU51)*-1,NU51-$C$39),MAX(0,MAX(NU$8:NU51)*-1,NU51-$C$39))))</f>
        <v>11.980063750610199</v>
      </c>
      <c r="NV52" s="260">
        <f>IF(PN51=0,MIN('Drive Train'!$F$35-GF51*$C$19*'Drive Train'!$F$39,NV51+$C$39)-$C$7,IF(MD51-1&lt;=0,0,IF($C$37=Motors!$C$29,MAX(MAX(NV$8:NV51)*-1,NV51-$C$39),MAX(0,MAX(NV$8:NV51)*-1,NV51-$C$39))))</f>
        <v>11.988788172863496</v>
      </c>
      <c r="NW52" s="260">
        <f>IF(PO51=0,MIN('Drive Train'!$F$35-GG51*$C$19*'Drive Train'!$F$39,NW51+$C$39)-$C$7,IF(ME51-1&lt;=0,0,IF($C$37=Motors!$C$29,MAX(MAX(NW$8:NW51)*-1,NW51-$C$39),MAX(0,MAX(NW$8:NW51)*-1,NW51-$C$39))))</f>
        <v>11.992894427418484</v>
      </c>
      <c r="NX52" s="260">
        <f>IF(PP51=0,MIN('Drive Train'!$F$35-GH51*$C$19*'Drive Train'!$F$39,NX51+$C$39)-$C$7,IF(MF51-1&lt;=0,0,IF($C$37=Motors!$C$29,MAX(MAX(NX$8:NX51)*-1,NX51-$C$39),MAX(0,MAX(NX$8:NX51)*-1,NX51-$C$39))))</f>
        <v>0</v>
      </c>
      <c r="NY52" s="260">
        <f>IF(PQ51=0,MIN('Drive Train'!$F$35-GI51*$C$19*'Drive Train'!$F$39,NY51+$C$39)-$C$7,IF(MG51-1&lt;=0,0,IF($C$37=Motors!$C$29,MAX(MAX(NY$8:NY51)*-1,NY51-$C$39),MAX(0,MAX(NY$8:NY51)*-1,NY51-$C$39))))</f>
        <v>0</v>
      </c>
      <c r="NZ52" s="260">
        <f>IF(PR51=0,MIN('Drive Train'!$F$35-GJ51*$C$19*'Drive Train'!$F$39,NZ51+$C$39)-$C$7,IF(MH51-1&lt;=0,0,IF($C$37=Motors!$C$29,MAX(MAX(NZ$8:NZ51)*-1,NZ51-$C$39),MAX(0,MAX(NZ$8:NZ51)*-1,NZ51-$C$39))))</f>
        <v>0</v>
      </c>
      <c r="OA52" s="260">
        <f>IF(PS51=0,MIN('Drive Train'!$F$35-GK51*$C$19*'Drive Train'!$F$39,OA51+$C$39)-$C$7,IF(MI51-1&lt;=0,0,IF($C$37=Motors!$C$29,MAX(MAX(OA$8:OA51)*-1,OA51-$C$39),MAX(0,MAX(OA$8:OA51)*-1,OA51-$C$39))))</f>
        <v>0</v>
      </c>
      <c r="OB52" s="61">
        <f t="shared" si="212"/>
        <v>1.7600000000000009</v>
      </c>
      <c r="OC52" s="260">
        <f>'Drive Train'!$F$35-(FQ52*$C$13)*$C$19*'Drive Train'!$F$39</f>
        <v>12.2597755</v>
      </c>
      <c r="OD52" s="260">
        <f>'Drive Train'!$F$35-(FR52*$C$13)*$C$19*'Drive Train'!$F$39</f>
        <v>9.1877056588607378</v>
      </c>
      <c r="OE52" s="260">
        <f>'Drive Train'!$F$35-(FS52*$C$13)*$C$19*'Drive Train'!$F$39</f>
        <v>9.9995925923653015</v>
      </c>
      <c r="OF52" s="260">
        <f>'Drive Train'!$F$35-(FT52*$C$13)*$C$19*'Drive Train'!$F$39</f>
        <v>12.2597755</v>
      </c>
      <c r="OG52" s="260">
        <f>'Drive Train'!$F$35-(FU52*$C$13)*$C$19*'Drive Train'!$F$39</f>
        <v>12.2597755</v>
      </c>
      <c r="OH52" s="260">
        <f>'Drive Train'!$F$35-(FV52*$C$13)*$C$19*'Drive Train'!$F$39</f>
        <v>12.2597755</v>
      </c>
      <c r="OI52" s="260">
        <f>'Drive Train'!$F$35-(FW52*$C$13)*$C$19*'Drive Train'!$F$39</f>
        <v>12.2597755</v>
      </c>
      <c r="OJ52" s="260">
        <f>'Drive Train'!$F$35-(FX52*$C$13)*$C$19*'Drive Train'!$F$39</f>
        <v>12.2597755</v>
      </c>
      <c r="OK52" s="260">
        <f>'Drive Train'!$F$35-(FY52*$C$13)*$C$19*'Drive Train'!$F$39</f>
        <v>12.240259581571175</v>
      </c>
      <c r="OL52" s="260">
        <f>'Drive Train'!$F$35-(FZ52*$C$13)*$C$19*'Drive Train'!$F$39</f>
        <v>12.240708219058538</v>
      </c>
      <c r="OM52" s="260">
        <f>'Drive Train'!$F$35-(GA52*$C$13)*$C$19*'Drive Train'!$F$39</f>
        <v>12.24074528425853</v>
      </c>
      <c r="ON52" s="260">
        <f>'Drive Train'!$F$35-(GB52*$C$13)*$C$19*'Drive Train'!$F$39</f>
        <v>11.757591414553001</v>
      </c>
      <c r="OO52" s="260">
        <f>'Drive Train'!$F$35-(GC52*$C$13)*$C$19*'Drive Train'!$F$39</f>
        <v>12.149141153841374</v>
      </c>
      <c r="OP52" s="260">
        <f>'Drive Train'!$F$35-(GD52*$C$13)*$C$19*'Drive Train'!$F$39</f>
        <v>12.208772023288423</v>
      </c>
      <c r="OQ52" s="260">
        <f>'Drive Train'!$F$35-(GE52*$C$13)*$C$19*'Drive Train'!$F$39</f>
        <v>12.223426689116291</v>
      </c>
      <c r="OR52" s="260">
        <f>'Drive Train'!$F$35-(GF52*$C$13)*$C$19*'Drive Train'!$F$39</f>
        <v>12.228905011645713</v>
      </c>
      <c r="OS52" s="260">
        <f>'Drive Train'!$F$35-(GG52*$C$13)*$C$19*'Drive Train'!$F$39</f>
        <v>12.231482460597084</v>
      </c>
      <c r="OT52" s="260">
        <f>'Drive Train'!$F$35-(GH52*$C$13)*$C$19*'Drive Train'!$F$39</f>
        <v>12.2597755</v>
      </c>
      <c r="OU52" s="260">
        <f>'Drive Train'!$F$35-(GI52*$C$13)*$C$19*'Drive Train'!$F$39</f>
        <v>12.2597755</v>
      </c>
      <c r="OV52" s="260">
        <f>'Drive Train'!$F$35-(GJ52*$C$13)*$C$19*'Drive Train'!$F$39</f>
        <v>12.2597755</v>
      </c>
      <c r="OW52" s="260">
        <f>'Drive Train'!$F$35-(GK52*$C$13)*$C$19*'Drive Train'!$F$39</f>
        <v>12.2597755</v>
      </c>
      <c r="OX52" s="61">
        <f t="shared" si="213"/>
        <v>1.7600000000000009</v>
      </c>
      <c r="OY52" s="1">
        <f>IF(PU52&gt;='Drive Train'!$F$29,1,0)</f>
        <v>1</v>
      </c>
      <c r="OZ52" s="1">
        <f>IF(PV52&gt;='Drive Train'!$F$29,1,0)</f>
        <v>0</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1</v>
      </c>
      <c r="PP52" s="1">
        <f>IF(QL52&gt;='Drive Train'!$F$29,1,0)</f>
        <v>1</v>
      </c>
      <c r="PQ52" s="1">
        <f>IF(QM52&gt;='Drive Train'!$F$29,1,0)</f>
        <v>1</v>
      </c>
      <c r="PR52" s="1">
        <f>IF(QN52&gt;='Drive Train'!$F$29,1,0)</f>
        <v>1</v>
      </c>
      <c r="PS52" s="1">
        <f>IF(QO52&gt;='Drive Train'!$F$29,1,0)</f>
        <v>1</v>
      </c>
      <c r="PT52" s="257">
        <f t="shared" si="214"/>
        <v>1.7600000000000009</v>
      </c>
      <c r="PU52" s="57">
        <f t="shared" si="215"/>
        <v>17.046578631038354</v>
      </c>
      <c r="PV52" s="57">
        <f t="shared" si="216"/>
        <v>12.606071168657174</v>
      </c>
      <c r="PW52" s="57">
        <f t="shared" si="217"/>
        <v>16.459387555921889</v>
      </c>
      <c r="PX52" s="57">
        <f t="shared" si="218"/>
        <v>18.679304503114011</v>
      </c>
      <c r="PY52" s="57">
        <f t="shared" si="219"/>
        <v>19.308167333901981</v>
      </c>
      <c r="PZ52" s="57">
        <f t="shared" si="220"/>
        <v>18.91514062276346</v>
      </c>
      <c r="QA52" s="57">
        <f t="shared" si="221"/>
        <v>17.906613276324684</v>
      </c>
      <c r="QB52" s="57">
        <f t="shared" si="222"/>
        <v>16.800946866751417</v>
      </c>
      <c r="QC52" s="57">
        <f t="shared" si="223"/>
        <v>15.518338425667972</v>
      </c>
      <c r="QD52" s="57">
        <f t="shared" si="224"/>
        <v>14.339429411856409</v>
      </c>
      <c r="QE52" s="57">
        <f t="shared" si="225"/>
        <v>13.291094310672765</v>
      </c>
      <c r="QF52" s="57">
        <f t="shared" si="226"/>
        <v>10.965513145885692</v>
      </c>
      <c r="QG52" s="57">
        <f t="shared" si="227"/>
        <v>13.12261537477149</v>
      </c>
      <c r="QH52" s="57">
        <f t="shared" si="228"/>
        <v>14.486919683789594</v>
      </c>
      <c r="QI52" s="57">
        <f t="shared" si="229"/>
        <v>15.377120758463516</v>
      </c>
      <c r="QJ52" s="57">
        <f t="shared" si="230"/>
        <v>15.985429724994631</v>
      </c>
      <c r="QK52" s="57">
        <f t="shared" si="231"/>
        <v>16.412604344776859</v>
      </c>
      <c r="QL52" s="57">
        <f t="shared" si="232"/>
        <v>16.698825255131634</v>
      </c>
      <c r="QM52" s="57">
        <f t="shared" si="233"/>
        <v>16.908222866238958</v>
      </c>
      <c r="QN52" s="57">
        <f t="shared" si="234"/>
        <v>17.007498542724452</v>
      </c>
      <c r="QO52" s="57">
        <f t="shared" si="235"/>
        <v>17.044290134482956</v>
      </c>
      <c r="QP52" s="61">
        <f t="shared" si="236"/>
        <v>1.7600000000000009</v>
      </c>
      <c r="QQ52" s="57">
        <f>MIN(FQ52,$C$16)*$C$17*1000/60/60/$C$21</f>
        <v>3.4695548865589357E-2</v>
      </c>
      <c r="QR52" s="57">
        <f>MIN(FR52,$C$16)*$C$17*1000/60/60/$C$21</f>
        <v>0.79481342621049422</v>
      </c>
      <c r="QS52" s="57">
        <f>MIN(FS52,$C$16)*$C$17*1000/60/60/$C$21</f>
        <v>0.59392939542599443</v>
      </c>
      <c r="QT52" s="57">
        <f>MIN(FT52,$C$16)*$C$17*1000/60/60/$C$21</f>
        <v>3.4695548865589357E-2</v>
      </c>
      <c r="QU52" s="57">
        <f>MIN(FU52,$C$16)*$C$17*1000/60/60/$C$21</f>
        <v>3.4695548865589357E-2</v>
      </c>
      <c r="QV52" s="57">
        <f>MIN(FV52,$C$16)*$C$17*1000/60/60/$C$21</f>
        <v>3.4695548865589357E-2</v>
      </c>
      <c r="QW52" s="57">
        <f>MIN(FW52,$C$16)*$C$17*1000/60/60/$C$21</f>
        <v>3.4695548865589357E-2</v>
      </c>
      <c r="QX52" s="57">
        <f>MIN(FX52,$C$16)*$C$17*1000/60/60/$C$21</f>
        <v>3.4695548865589357E-2</v>
      </c>
      <c r="QY52" s="57">
        <f>MIN(FY52,$C$16)*$C$17*1000/60/60/$C$21</f>
        <v>3.9524344842784227E-2</v>
      </c>
      <c r="QZ52" s="57">
        <f>MIN(FZ52,$C$16)*$C$17*1000/60/60/$C$21</f>
        <v>3.9413339106513262E-2</v>
      </c>
      <c r="RA52" s="57">
        <f>MIN(GA52,$C$16)*$C$17*1000/60/60/$C$21</f>
        <v>3.9404168116724925E-2</v>
      </c>
      <c r="RB52" s="57">
        <f>MIN(GB52,$C$16)*$C$17*1000/60/60/$C$21</f>
        <v>0.15895024384505205</v>
      </c>
      <c r="RC52" s="57">
        <f>MIN(GC52,$C$16)*$C$17*1000/60/60/$C$21</f>
        <v>6.2069647994908182E-2</v>
      </c>
      <c r="RD52" s="57">
        <f>MIN(GD52,$C$16)*$C$17*1000/60/60/$C$21</f>
        <v>4.7315266664985915E-2</v>
      </c>
      <c r="RE52" s="57">
        <f>MIN(GE52,$C$16)*$C$17*1000/60/60/$C$21</f>
        <v>4.3689283514112401E-2</v>
      </c>
      <c r="RF52" s="57">
        <f>MIN(GF52,$C$16)*$C$17*1000/60/60/$C$21</f>
        <v>4.2333789951853246E-2</v>
      </c>
      <c r="RG52" s="57">
        <f>MIN(GG52,$C$16)*$C$17*1000/60/60/$C$21</f>
        <v>4.1696055418723531E-2</v>
      </c>
      <c r="RH52" s="57">
        <f>MIN(GH52,$C$16)*$C$17*1000/60/60/$C$21</f>
        <v>3.4695548865589357E-2</v>
      </c>
      <c r="RI52" s="57">
        <f>MIN(GI52,$C$16)*$C$17*1000/60/60/$C$21</f>
        <v>3.4695548865589357E-2</v>
      </c>
      <c r="RJ52" s="57">
        <f>MIN(GJ52,$C$16)*$C$17*1000/60/60/$C$21</f>
        <v>3.4695548865589357E-2</v>
      </c>
      <c r="RK52" s="57">
        <f>MIN(GK52,$C$16)*$C$17*1000/60/60/$C$21</f>
        <v>3.4695548865589357E-2</v>
      </c>
      <c r="RL52" s="61">
        <f t="shared" si="237"/>
        <v>1.7600000000000009</v>
      </c>
      <c r="RM52" s="2">
        <f>IF(AND(LO52&gt;=LO$6*'Drive Train'!$AA$52,LO52&lt;=LO$6*'Drive Train'!$AA$53,KS52=0,JW52=0,EU52&gt;0),$C$17,0)</f>
        <v>0</v>
      </c>
      <c r="RN52" s="2">
        <f>IF(AND(LP52&gt;=LP$6*'Drive Train'!$AA$52,LP52&lt;=LP$6*'Drive Train'!$AA$53,KT52=0,JX52=0,EV52&gt;0),$C$17,0)</f>
        <v>0.04</v>
      </c>
      <c r="RO52" s="2">
        <f>IF(AND(LQ52&gt;=LQ$6*'Drive Train'!$AA$52,LQ52&lt;=LQ$6*'Drive Train'!$AA$53,KU52=0,JY52=0,EW52&gt;0),$C$17,0)</f>
        <v>0.04</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61">
        <f t="shared" si="238"/>
        <v>1.7600000000000009</v>
      </c>
      <c r="SI52" s="2">
        <f>IF(AND(EU52&lt;0,KS52=0,LO52&gt;=LO$6*'Drive Train'!$AA$52,LO52&lt;=LO$6*'Drive Train'!$AA$53,OY52=1,JW52=0),$C$17,0)</f>
        <v>0.04</v>
      </c>
      <c r="SJ52" s="2">
        <f>IF(AND(EV52&lt;0,KT52=0,LP52&gt;=LP$6*'Drive Train'!$AA$52,LP52&lt;=LP$6*'Drive Train'!$AA$53,OZ52=1,JX52=0),$C$17,0)</f>
        <v>0</v>
      </c>
      <c r="SK52" s="2">
        <f>IF(AND(EW52&lt;0,KU52=0,LQ52&gt;=LQ$6*'Drive Train'!$AA$52,LQ52&lt;=LQ$6*'Drive Train'!$AA$53,PA52=1,JY52=0),$C$17,0)</f>
        <v>0</v>
      </c>
      <c r="SL52" s="2">
        <f>IF(AND(EX52&lt;0,KV52=0,LR52&gt;=LR$6*'Drive Train'!$AA$52,LR52&lt;=LR$6*'Drive Train'!$AA$53,PB52=1,JZ52=0),$C$17,0)</f>
        <v>0.04</v>
      </c>
      <c r="SM52" s="2">
        <f>IF(AND(EY52&lt;0,KW52=0,LS52&gt;=LS$6*'Drive Train'!$AA$52,LS52&lt;=LS$6*'Drive Train'!$AA$53,PC52=1,KA52=0),$C$17,0)</f>
        <v>0.04</v>
      </c>
      <c r="SN52" s="2">
        <f>IF(AND(EZ52&lt;0,KX52=0,LT52&gt;=LT$6*'Drive Train'!$AA$52,LT52&lt;=LT$6*'Drive Train'!$AA$53,PD52=1,KB52=0),$C$17,0)</f>
        <v>0.04</v>
      </c>
      <c r="SO52" s="2">
        <f>IF(AND(FA52&lt;0,KY52=0,LU52&gt;=LU$6*'Drive Train'!$AA$52,LU52&lt;=LU$6*'Drive Train'!$AA$53,PE52=1,KC52=0),$C$17,0)</f>
        <v>0.04</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v>
      </c>
      <c r="SW52" s="2">
        <f>IF(AND(FI52&lt;0,LG52=0,MC52&gt;=MC$6*'Drive Train'!$AA$52,MC52&lt;=MC$6*'Drive Train'!$AA$53,PM52=1,KK52=0),$C$17,0)</f>
        <v>0</v>
      </c>
      <c r="SX52" s="2">
        <f>IF(AND(FJ52&lt;0,LH52=0,MD52&gt;=MD$6*'Drive Train'!$AA$52,MD52&lt;=MD$6*'Drive Train'!$AA$53,PN52=1,KL52=0),$C$17,0)</f>
        <v>0</v>
      </c>
      <c r="SY52" s="2">
        <f>IF(AND(FK52&lt;0,LI52=0,ME52&gt;=ME$6*'Drive Train'!$AA$52,ME52&lt;=ME$6*'Drive Train'!$AA$53,PO52=1,KM52=0),$C$17,0)</f>
        <v>0</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0.04</v>
      </c>
      <c r="TC52" s="2">
        <f>IF(AND(FO52&lt;0,LM52=0,MI52&gt;=MI$6*'Drive Train'!$AA$52,MI52&lt;=MI$6*'Drive Train'!$AA$53,PS52=1,KQ52=0),$C$17,0)</f>
        <v>0.04</v>
      </c>
      <c r="TD52" s="148">
        <f t="shared" si="239"/>
        <v>1.7600000000000009</v>
      </c>
    </row>
    <row r="53" spans="3:524" x14ac:dyDescent="0.2">
      <c r="C53" s="3" t="s">
        <v>222</v>
      </c>
      <c r="E53" s="18">
        <f>KS6</f>
        <v>5.3433892810318859</v>
      </c>
      <c r="F53" s="18" t="e">
        <f>KT6*VLOOKUP('Drive Train'!$AK$16,$E$98:$F$99,2,FALSE)</f>
        <v>#N/A</v>
      </c>
      <c r="G53" s="18" t="e">
        <f>KU6*VLOOKUP('Drive Train'!$AK$16,$E$98:$F$99,2,FALSE)</f>
        <v>#N/A</v>
      </c>
      <c r="H53" s="18" t="e">
        <f>KV6*VLOOKUP('Drive Train'!$AK$16,$E$98:$F$99,2,FALSE)</f>
        <v>#N/A</v>
      </c>
      <c r="I53" s="18" t="e">
        <f>KW6*VLOOKUP('Drive Train'!$AK$16,$E$98:$F$99,2,FALSE)</f>
        <v>#N/A</v>
      </c>
      <c r="J53" s="18" t="e">
        <f>KX6*VLOOKUP('Drive Train'!$AK$16,$E$98:$F$99,2,FALSE)</f>
        <v>#N/A</v>
      </c>
      <c r="K53" s="18" t="e">
        <f>KY6*VLOOKUP('Drive Train'!$AK$16,$E$98:$F$99,2,FALSE)</f>
        <v>#N/A</v>
      </c>
      <c r="L53" s="18" t="e">
        <f>KZ6*VLOOKUP('Drive Train'!$AK$16,$E$98:$F$99,2,FALSE)</f>
        <v>#N/A</v>
      </c>
      <c r="M53" s="18" t="e">
        <f>LA6*VLOOKUP('Drive Train'!$AK$16,$E$98:$F$99,2,FALSE)</f>
        <v>#N/A</v>
      </c>
      <c r="N53" s="18" t="e">
        <f>LB6*VLOOKUP('Drive Train'!$AK$16,$E$98:$F$99,2,FALSE)</f>
        <v>#N/A</v>
      </c>
      <c r="O53" s="18" t="e">
        <f>LC6*VLOOKUP('Drive Train'!$AK$16,$E$98:$F$99,2,FALSE)</f>
        <v>#N/A</v>
      </c>
      <c r="R53" s="63">
        <f t="shared" si="114"/>
        <v>1.8000000000000009</v>
      </c>
      <c r="S53" s="2">
        <f>NG53/'Drive Train'!$F$35</f>
        <v>0</v>
      </c>
      <c r="T53" s="2">
        <f>NH53/'Drive Train'!$F$35</f>
        <v>0.64007587729685356</v>
      </c>
      <c r="U53" s="2">
        <f>NI53/'Drive Train'!$F$35</f>
        <v>0</v>
      </c>
      <c r="V53" s="2">
        <f>NJ53/'Drive Train'!$F$35</f>
        <v>0</v>
      </c>
      <c r="W53" s="2">
        <f>NK53/'Drive Train'!$F$35</f>
        <v>0</v>
      </c>
      <c r="X53" s="2">
        <f>NL53/'Drive Train'!$F$35</f>
        <v>0</v>
      </c>
      <c r="Y53" s="2">
        <f>NM53/'Drive Train'!$F$35</f>
        <v>0</v>
      </c>
      <c r="Z53" s="2">
        <f>NN53/'Drive Train'!$F$35</f>
        <v>0</v>
      </c>
      <c r="AA53" s="2">
        <f>NO53/'Drive Train'!$F$35</f>
        <v>0.96830748188937366</v>
      </c>
      <c r="AB53" s="2">
        <f>NP53/'Drive Train'!$F$35</f>
        <v>0.9683557224794126</v>
      </c>
      <c r="AC53" s="2">
        <f>NQ53/'Drive Train'!$F$35</f>
        <v>0.96835970798478821</v>
      </c>
      <c r="AD53" s="2">
        <f>NR53/'Drive Train'!$F$35</f>
        <v>0.91640767898419362</v>
      </c>
      <c r="AE53" s="2">
        <f>NS53/'Drive Train'!$F$35</f>
        <v>0.95850980148831977</v>
      </c>
      <c r="AF53" s="2">
        <f>NT53/'Drive Train'!$F$35</f>
        <v>0.96492172293423906</v>
      </c>
      <c r="AG53" s="2">
        <f>NU53/'Drive Train'!$F$35</f>
        <v>0.96649749345336455</v>
      </c>
      <c r="AH53" s="2">
        <f>NV53/'Drive Train'!$F$35</f>
        <v>0.96708656039201202</v>
      </c>
      <c r="AI53" s="2">
        <f>NW53/'Drive Train'!$F$35</f>
        <v>0</v>
      </c>
      <c r="AJ53" s="2">
        <f>NX53/'Drive Train'!$F$35</f>
        <v>0</v>
      </c>
      <c r="AK53" s="2">
        <f>NY53/'Drive Train'!$F$35</f>
        <v>0</v>
      </c>
      <c r="AL53" s="2">
        <f>NZ53/'Drive Train'!$F$35</f>
        <v>0</v>
      </c>
      <c r="AM53" s="2">
        <f>OA53/'Drive Train'!$F$35</f>
        <v>0</v>
      </c>
      <c r="AN53" s="61">
        <f t="shared" si="115"/>
        <v>1.8000000000000009</v>
      </c>
      <c r="AO53" s="46">
        <f>LO53*12*60/(PI() * 'Drive Train'!$F$15)/S$6*ABS(S53)</f>
        <v>0</v>
      </c>
      <c r="AP53" s="46">
        <f>LP53*12*60/(PI() * 'Drive Train'!$F$15)/T$6*ABS(T53)</f>
        <v>998.84607534735346</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0</v>
      </c>
      <c r="AW53" s="46">
        <f>LW53*12*60/(PI() * 'Drive Train'!$F$15)/AA$6*ABS(AA53)</f>
        <v>4677.3582740669935</v>
      </c>
      <c r="AX53" s="46">
        <f>LX53*12*60/(PI() * 'Drive Train'!$F$15)/AB$6*ABS(AB53)</f>
        <v>4677.8457601054652</v>
      </c>
      <c r="AY53" s="46">
        <f>LY53*12*60/(PI() * 'Drive Train'!$F$15)/AC$6*ABS(AC53)</f>
        <v>4677.8848887126678</v>
      </c>
      <c r="AZ53" s="46">
        <f>LZ53*12*60/(PI() * 'Drive Train'!$F$15)/AD$6*ABS(AD53)</f>
        <v>4013.2358273327791</v>
      </c>
      <c r="BA53" s="46">
        <f>MA53*12*60/(PI() * 'Drive Train'!$F$15)/AE$6*ABS(AE53)</f>
        <v>4575.4549056621481</v>
      </c>
      <c r="BB53" s="46">
        <f>MB53*12*60/(PI() * 'Drive Train'!$F$15)/AF$6*ABS(AF53)</f>
        <v>4642.1574467084993</v>
      </c>
      <c r="BC53" s="46">
        <f>MC53*12*60/(PI() * 'Drive Train'!$F$15)/AG$6*ABS(AG53)</f>
        <v>4658.5360396709784</v>
      </c>
      <c r="BD53" s="46">
        <f>MD53*12*60/(PI() * 'Drive Train'!$F$15)/AH$6*ABS(AH53)</f>
        <v>4664.6573728746334</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281"/>
        <v>1.8000000000000009</v>
      </c>
      <c r="BK53" s="2">
        <f>IF(OR(KS52=1,AND($C$37=Motors!$C$31,OY52=1)),0,IF(NG53=0,-(CG52+$C$15)/($C$14-$C$15)*$C$12,($C$11*S53-AO53)/($C$11*S53)*$C$12*S53))</f>
        <v>0</v>
      </c>
      <c r="BL53" s="2">
        <f>IF(OR(KT52=1,AND($C$37=Motors!$C$31,OZ52=1)),0,IF(NH53=0,-(CH52+$C$15)/($C$14-$C$15)*$C$12,($C$11*T53-AP53)/($C$11*T53)*$C$12*T53))</f>
        <v>1.1257837115995926</v>
      </c>
      <c r="BM53" s="2">
        <f>IF(OR(KU52=1,AND($C$37=Motors!$C$31,PA52=1)),0,IF(NI53=0,-(CI52+$C$15)/($C$14-$C$15)*$C$12,($C$11*U53-AQ53)/($C$11*U53)*$C$12*U53))</f>
        <v>0</v>
      </c>
      <c r="BN53" s="2">
        <f>IF(OR(KV52=1,AND($C$37=Motors!$C$31,PB52=1)),0,IF(NJ53=0,-(CJ52+$C$15)/($C$14-$C$15)*$C$12,($C$11*V53-AR53)/($C$11*V53)*$C$12*V53))</f>
        <v>0</v>
      </c>
      <c r="BO53" s="2">
        <f>IF(OR(KW52=1,AND($C$37=Motors!$C$31,PC52=1)),0,IF(NK53=0,-(CK52+$C$15)/($C$14-$C$15)*$C$12,($C$11*W53-AS53)/($C$11*W53)*$C$12*W53))</f>
        <v>0</v>
      </c>
      <c r="BP53" s="2">
        <f>IF(OR(KX52=1,AND($C$37=Motors!$C$31,PD52=1)),0,IF(NL53=0,-(CL52+$C$15)/($C$14-$C$15)*$C$12,($C$11*X53-AT53)/($C$11*X53)*$C$12*X53))</f>
        <v>0</v>
      </c>
      <c r="BQ53" s="2">
        <f>IF(OR(KY52=1,AND($C$37=Motors!$C$31,PE52=1)),0,IF(NM53=0,-(CM52+$C$15)/($C$14-$C$15)*$C$12,($C$11*Y53-AU53)/($C$11*Y53)*$C$12*Y53))</f>
        <v>0</v>
      </c>
      <c r="BR53" s="2">
        <f>IF(OR(KZ52=1,AND($C$37=Motors!$C$31,PF52=1)),0,IF(NN53=0,-(CN52+$C$15)/($C$14-$C$15)*$C$12,($C$11*Z53-AV53)/($C$11*Z53)*$C$12*Z53))</f>
        <v>0</v>
      </c>
      <c r="BS53" s="2">
        <f>IF(OR(LA52=1,AND($C$37=Motors!$C$31,PG52=1)),0,IF(NO53=0,-(CO52+$C$15)/($C$14-$C$15)*$C$12,($C$11*AA53-AW53)/($C$11*AA53)*$C$12*AA53))</f>
        <v>0.29220120513866032</v>
      </c>
      <c r="BT53" s="2">
        <f>IF(OR(LB52=1,AND($C$37=Motors!$C$31,PH52=1)),0,IF(NP53=0,-(CP52+$C$15)/($C$14-$C$15)*$C$12,($C$11*AB53-AX53)/($C$11*AB53)*$C$12*AB53))</f>
        <v>0.29210237552692536</v>
      </c>
      <c r="BU53" s="2">
        <f>IF(OR(LC52=1,AND($C$37=Motors!$C$31,PI52=1)),0,IF(NQ53=0,-(CQ52+$C$15)/($C$14-$C$15)*$C$12,($C$11*AC53-AY53)/($C$11*AC53)*$C$12*AC53))</f>
        <v>0.29209472121439456</v>
      </c>
      <c r="BV53" s="2">
        <f>IF(OR(LD52=1,AND($C$37=Motors!$C$31,PJ52=1)),0,IF(NR53=0,-(CR52+$C$15)/($C$14-$C$15)*$C$12,($C$11*AD53-AZ53)/($C$11*AD53)*$C$12*AD53))</f>
        <v>0.46075856496107842</v>
      </c>
      <c r="BW53" s="2">
        <f>IF(OR(LE52=1,AND($C$37=Motors!$C$31,PK52=1)),0,IF(NS53=0,-(CS52+$C$15)/($C$14-$C$15)*$C$12,($C$11*AE53-BA53)/($C$11*AE53)*$C$12*AE53))</f>
        <v>0.31356343281862531</v>
      </c>
      <c r="BX53" s="2">
        <f>IF(OR(LF52=1,AND($C$37=Motors!$C$31,PL52=1)),0,IF(NT53=0,-(CT52+$C$15)/($C$14-$C$15)*$C$12,($C$11*AF53-BB53)/($C$11*AF53)*$C$12*AF53))</f>
        <v>0.29957721012634564</v>
      </c>
      <c r="BY53" s="2">
        <f>IF(OR(LG52=1,AND($C$37=Motors!$C$31,PM52=1)),0,IF(NU53=0,-(CU52+$C$15)/($C$14-$C$15)*$C$12,($C$11*AG53-BC53)/($C$11*AG53)*$C$12*AG53))</f>
        <v>0.29614623678397245</v>
      </c>
      <c r="BZ53" s="2">
        <f>IF(OR(LH52=1,AND($C$37=Motors!$C$31,PN52=1)),0,IF(NV53=0,-(CV52+$C$15)/($C$14-$C$15)*$C$12,($C$11*AH53-BD53)/($C$11*AH53)*$C$12*AH53))</f>
        <v>0.29486428557424943</v>
      </c>
      <c r="CA53" s="2">
        <f>IF(OR(LI52=1,AND($C$37=Motors!$C$31,PO52=1)),0,IF(NW53=0,-(CW52+$C$15)/($C$14-$C$15)*$C$12,($C$11*AI53-BE53)/($C$11*AI53)*$C$12*AI53))</f>
        <v>0</v>
      </c>
      <c r="CB53" s="2">
        <f>IF(OR(LJ52=1,AND($C$37=Motors!$C$31,PP52=1)),0,IF(NX53=0,-(CX52+$C$15)/($C$14-$C$15)*$C$12,($C$11*AJ53-BF53)/($C$11*AJ53)*$C$12*AJ53))</f>
        <v>0</v>
      </c>
      <c r="CC53" s="2">
        <f>IF(OR(LK52=1,AND($C$37=Motors!$C$31,PQ52=1)),0,IF(NY53=0,-(CY52+$C$15)/($C$14-$C$15)*$C$12,($C$11*AK53-BG53)/($C$11*AK53)*$C$12*AK53))</f>
        <v>0</v>
      </c>
      <c r="CD53" s="2">
        <f>IF(OR(LL52=1,AND($C$37=Motors!$C$31,PR52=1)),0,IF(NZ53=0,-(CZ52+$C$15)/($C$14-$C$15)*$C$12,($C$11*AL53-BH53)/($C$11*AL53)*$C$12*AL53))</f>
        <v>0</v>
      </c>
      <c r="CE53" s="2">
        <f>IF(OR(LM52=1,AND($C$37=Motors!$C$31,PS52=1)),0,IF(OA53=0,-(DA52+$C$15)/($C$14-$C$15)*$C$12,($C$11*AM53-BI53)/($C$11*AM53)*$C$12*AM53))</f>
        <v>0</v>
      </c>
      <c r="CF53" s="61">
        <f t="shared" si="282"/>
        <v>1.8000000000000009</v>
      </c>
      <c r="CG53" s="57">
        <f>IF(AND(KS52=1,OY52=1),0,ABS(BK53/$C$12*($C$14-$C$15)+$C$15) *'Drive Train'!$AA$49 + CG52*(1-'Drive Train'!$AA$49))</f>
        <v>2.7495000000000003</v>
      </c>
      <c r="CH53" s="57">
        <f>IF(AND(KT52=1,OZ52=1),0,ABS(BL53/$C$12*($C$14-$C$15)+$C$15) *'Drive Train'!$AA$49 + CH52*(1-'Drive Train'!$AA$49))</f>
        <v>62.68230091212768</v>
      </c>
      <c r="CI53" s="57">
        <f>IF(AND(KU52=1,PA52=1),0,ABS(BM53/$C$12*($C$14-$C$15)+$C$15) *'Drive Train'!$AA$49 + CI52*(1-'Drive Train'!$AA$49))</f>
        <v>2.7495000000000003</v>
      </c>
      <c r="CJ53" s="57">
        <f>IF(AND(KV52=1,PB52=1),0,ABS(BN53/$C$12*($C$14-$C$15)+$C$15) *'Drive Train'!$AA$49 + CJ52*(1-'Drive Train'!$AA$49))</f>
        <v>2.7495000000000003</v>
      </c>
      <c r="CK53" s="57">
        <f>IF(AND(KW52=1,PC52=1),0,ABS(BO53/$C$12*($C$14-$C$15)+$C$15) *'Drive Train'!$AA$49 + CK52*(1-'Drive Train'!$AA$49))</f>
        <v>2.7495000000000003</v>
      </c>
      <c r="CL53" s="57">
        <f>IF(AND(KX52=1,PD52=1),0,ABS(BP53/$C$12*($C$14-$C$15)+$C$15) *'Drive Train'!$AA$49 + CL52*(1-'Drive Train'!$AA$49))</f>
        <v>2.7495000000000003</v>
      </c>
      <c r="CM53" s="57">
        <f>IF(AND(KY52=1,PE52=1),0,ABS(BQ53/$C$12*($C$14-$C$15)+$C$15) *'Drive Train'!$AA$49 + CM52*(1-'Drive Train'!$AA$49))</f>
        <v>2.7495000000000003</v>
      </c>
      <c r="CN53" s="57">
        <f>IF(AND(KZ52=1,PF52=1),0,ABS(BR53/$C$12*($C$14-$C$15)+$C$15) *'Drive Train'!$AA$49 + CN52*(1-'Drive Train'!$AA$49))</f>
        <v>2.7495000000000003</v>
      </c>
      <c r="CO53" s="57">
        <f>IF(AND(LA52=1,PG52=1),0,ABS(BS53/$C$12*($C$14-$C$15)+$C$15) *'Drive Train'!$AA$49 + CO52*(1-'Drive Train'!$AA$49))</f>
        <v>18.305273700950256</v>
      </c>
      <c r="CP53" s="57">
        <f>IF(AND(LB52=1,PH52=1),0,ABS(BT53/$C$12*($C$14-$C$15)+$C$15) *'Drive Train'!$AA$49 + CP52*(1-'Drive Train'!$AA$49))</f>
        <v>18.300012356889845</v>
      </c>
      <c r="CQ53" s="57">
        <f>IF(AND(LC52=1,PI52=1),0,ABS(BU53/$C$12*($C$14-$C$15)+$C$15) *'Drive Train'!$AA$49 + CQ52*(1-'Drive Train'!$AA$49))</f>
        <v>18.299604867969634</v>
      </c>
      <c r="CR53" s="57">
        <f>IF(AND(LD52=1,PJ52=1),0,ABS(BV53/$C$12*($C$14-$C$15)+$C$15) *'Drive Train'!$AA$49 + CR52*(1-'Drive Train'!$AA$49))</f>
        <v>27.27868003506488</v>
      </c>
      <c r="CS53" s="57">
        <f>IF(AND(LE52=1,PK52=1),0,ABS(BW53/$C$12*($C$14-$C$15)+$C$15) *'Drive Train'!$AA$49 + CS52*(1-'Drive Train'!$AA$49))</f>
        <v>19.442524245074534</v>
      </c>
      <c r="CT53" s="57">
        <f>IF(AND(LF52=1,PL52=1),0,ABS(BX53/$C$12*($C$14-$C$15)+$C$15) *'Drive Train'!$AA$49 + CT52*(1-'Drive Train'!$AA$49))</f>
        <v>18.69794649759757</v>
      </c>
      <c r="CU53" s="57">
        <f>IF(AND(LG52=1,PM52=1),0,ABS(BY53/$C$12*($C$14-$C$15)+$C$15) *'Drive Train'!$AA$49 + CU52*(1-'Drive Train'!$AA$49))</f>
        <v>18.515293435428905</v>
      </c>
      <c r="CV53" s="57">
        <f>IF(AND(LH52=1,PN52=1),0,ABS(BZ53/$C$12*($C$14-$C$15)+$C$15) *'Drive Train'!$AA$49 + CV52*(1-'Drive Train'!$AA$49))</f>
        <v>18.447046821234938</v>
      </c>
      <c r="CW53" s="57">
        <f>IF(AND(LI52=1,PO52=1),0,ABS(CA53/$C$12*($C$14-$C$15)+$C$15) *'Drive Train'!$AA$49 + CW52*(1-'Drive Train'!$AA$49))</f>
        <v>2.7495000000000003</v>
      </c>
      <c r="CX53" s="57">
        <f>IF(AND(LJ52=1,PP52=1),0,ABS(CB53/$C$12*($C$14-$C$15)+$C$15) *'Drive Train'!$AA$49 + CX52*(1-'Drive Train'!$AA$49))</f>
        <v>2.7495000000000003</v>
      </c>
      <c r="CY53" s="57">
        <f>IF(AND(LK52=1,PQ52=1),0,ABS(CC53/$C$12*($C$14-$C$15)+$C$15) *'Drive Train'!$AA$49 + CY52*(1-'Drive Train'!$AA$49))</f>
        <v>2.7495000000000003</v>
      </c>
      <c r="CZ53" s="57">
        <f>IF(AND(LL52=1,PR52=1),0,ABS(CD53/$C$12*($C$14-$C$15)+$C$15) *'Drive Train'!$AA$49 + CZ52*(1-'Drive Train'!$AA$49))</f>
        <v>2.7495000000000003</v>
      </c>
      <c r="DA53" s="57">
        <f>IF(AND(LM52=1,PS52=1),0,ABS(CE53/$C$12*($C$14-$C$15)+$C$15) *'Drive Train'!$AA$49 + DA52*(1-'Drive Train'!$AA$49))</f>
        <v>2.7495000000000003</v>
      </c>
      <c r="DB53" s="61">
        <f t="shared" si="116"/>
        <v>1.8000000000000009</v>
      </c>
      <c r="DC53" s="57">
        <f t="shared" si="283"/>
        <v>2.7495000000000003</v>
      </c>
      <c r="DD53" s="57">
        <f t="shared" si="284"/>
        <v>62.68230091212768</v>
      </c>
      <c r="DE53" s="57">
        <f t="shared" si="285"/>
        <v>2.7495000000000003</v>
      </c>
      <c r="DF53" s="57">
        <f t="shared" si="286"/>
        <v>2.7495000000000003</v>
      </c>
      <c r="DG53" s="57">
        <f t="shared" si="287"/>
        <v>2.7495000000000003</v>
      </c>
      <c r="DH53" s="57">
        <f t="shared" si="288"/>
        <v>2.7495000000000003</v>
      </c>
      <c r="DI53" s="57">
        <f t="shared" si="289"/>
        <v>2.7495000000000003</v>
      </c>
      <c r="DJ53" s="57">
        <f t="shared" si="290"/>
        <v>2.7495000000000003</v>
      </c>
      <c r="DK53" s="57">
        <f t="shared" si="291"/>
        <v>18.305273700950256</v>
      </c>
      <c r="DL53" s="57">
        <f t="shared" si="292"/>
        <v>18.300012356889845</v>
      </c>
      <c r="DM53" s="57">
        <f t="shared" si="293"/>
        <v>18.299604867969634</v>
      </c>
      <c r="DN53" s="57">
        <f t="shared" si="294"/>
        <v>25</v>
      </c>
      <c r="DO53" s="57">
        <f t="shared" si="295"/>
        <v>19.442524245074534</v>
      </c>
      <c r="DP53" s="57">
        <f t="shared" si="296"/>
        <v>18.69794649759757</v>
      </c>
      <c r="DQ53" s="57">
        <f t="shared" si="297"/>
        <v>18.515293435428905</v>
      </c>
      <c r="DR53" s="57">
        <f t="shared" si="298"/>
        <v>18.447046821234938</v>
      </c>
      <c r="DS53" s="57">
        <f t="shared" si="299"/>
        <v>2.7495000000000003</v>
      </c>
      <c r="DT53" s="57">
        <f t="shared" si="300"/>
        <v>2.7495000000000003</v>
      </c>
      <c r="DU53" s="57">
        <f t="shared" si="301"/>
        <v>2.7495000000000003</v>
      </c>
      <c r="DV53" s="57">
        <f t="shared" si="302"/>
        <v>2.7495000000000003</v>
      </c>
      <c r="DW53" s="57">
        <f t="shared" si="303"/>
        <v>2.7495000000000003</v>
      </c>
      <c r="DX53" s="61">
        <f t="shared" si="117"/>
        <v>1.8000000000000009</v>
      </c>
      <c r="DY53" s="2">
        <f>IF(OY53=0,($C$23/0.4536*IF(ISNA(MK52),'Drive Train'!$F$16,'Drive Train'!$F$17)*4.448*$C$24*S$6)*SIGN(BK53),BK53)</f>
        <v>0</v>
      </c>
      <c r="DZ53" s="2">
        <f>IF(OZ53=0,($C$23/0.4536*IF(ISNA(ML52),'Drive Train'!$F$16,'Drive Train'!$F$17)*4.448*$C$24*$C$21*T$6)*SIGN(BL53),BL53)</f>
        <v>14.225645600594998</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3.4602921731177019</v>
      </c>
      <c r="EH53" s="2">
        <f>IF(PH53=0,($C$23/0.4536*IF(ISNA(MT52),'Drive Train'!$F$16,'Drive Train'!$F$17)*4.448*$C$24*$C$21*AB$6)*SIGN(BT53),BT53)</f>
        <v>3.1227026928135362</v>
      </c>
      <c r="EI53" s="2">
        <f>IF(PI53=0,($C$23/0.4536*IF(ISNA(MU52),'Drive Train'!$F$16,'Drive Train'!$F$17)*4.448*$C$24*$C$21*AC$6)*SIGN(BU53),BU53)</f>
        <v>2.8451291201189992</v>
      </c>
      <c r="EJ53" s="2">
        <f>IF(PJ53=0,($C$23/0.4536*IF(ISNA(MV52),'Drive Train'!$F$16,'Drive Train'!$F$17)*4.448*$C$24*$C$21*AD$6)*SIGN(BV53),BV53)</f>
        <v>3.9831807681666</v>
      </c>
      <c r="EK53" s="2">
        <f>IF(PK53=0,($C$23/0.4536*IF(ISNA(MW52),'Drive Train'!$F$16,'Drive Train'!$F$17)*4.448*$C$24*$C$21*AE$6)*SIGN(BW53),BW53)</f>
        <v>3.9831807681666</v>
      </c>
      <c r="EL53" s="2">
        <f>IF(PL53=0,($C$23/0.4536*IF(ISNA(MX52),'Drive Train'!$F$16,'Drive Train'!$F$17)*4.448*$C$24*$C$21*AF$6)*SIGN(BX53),BX53)</f>
        <v>3.9831807681666</v>
      </c>
      <c r="EM53" s="2">
        <f>IF(PM53=0,($C$23/0.4536*IF(ISNA(MY52),'Drive Train'!$F$16,'Drive Train'!$F$17)*4.448*$C$24*$C$21*AG$6)*SIGN(BY53),BY53)</f>
        <v>3.9831807681666</v>
      </c>
      <c r="EN53" s="2">
        <f>IF(PN53=0,($C$23/0.4536*IF(ISNA(MZ52),'Drive Train'!$F$16,'Drive Train'!$F$17)*4.448*$C$24*$C$21*AH$6)*SIGN(BZ53),BZ53)</f>
        <v>0.29486428557424943</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61">
        <f t="shared" si="304"/>
        <v>1.8000000000000009</v>
      </c>
      <c r="EU53" s="259">
        <f>MAX(MIN(IF(AND(OY52=1,NG53&lt;0),-1,1)*(DC53-$C$15)/($C$14-$C$15)*$C$12*$C$21-$C$33*LO53/AO$6 -  OY52*$C$33/$C$21,DY52/$C$19),MAX(EU$8:EU52)*-1)</f>
        <v>-0.5635947597591443</v>
      </c>
      <c r="EV53" s="259">
        <f>MAX(MIN(IF(AND(OZ52=1,NH53&lt;0),-1,1)*(DD53-$C$15)/($C$14-$C$15)*$C$12*$C$21-$C$33*LP53/AP$6 -  OZ52*$C$33/$C$21,DZ52/$C$19),MAX(EV$8:EV52)*-1)</f>
        <v>0.90818753660460982</v>
      </c>
      <c r="EW53" s="259">
        <f>MAX(MIN(IF(AND(PA52=1,NI53&lt;0),-1,1)*(DE53-$C$15)/($C$14-$C$15)*$C$12*$C$21-$C$33*LQ53/AQ$6 -  PA52*$C$33/$C$21,EA52/$C$19),MAX(EW$8:EW52)*-1)</f>
        <v>-0.48120736122970265</v>
      </c>
      <c r="EX53" s="259">
        <f>MAX(MIN(IF(AND(PB52=1,NJ53&lt;0),-1,1)*(DF53-$C$15)/($C$14-$C$15)*$C$12*$C$21-$C$33*LR53/AR$6 -  PB52*$C$33/$C$21,EB52/$C$19),MAX(EX$8:EX52)*-1)</f>
        <v>-0.52041181183276275</v>
      </c>
      <c r="EY53" s="259">
        <f>MAX(MIN(IF(AND(PC52=1,NK53&lt;0),-1,1)*(DG53-$C$15)/($C$14-$C$15)*$C$12*$C$21-$C$33*LS53/AS$6 -  PC52*$C$33/$C$21,EC52/$C$19),MAX(EY$8:EY52)*-1)</f>
        <v>-0.53691587445827538</v>
      </c>
      <c r="EZ53" s="259">
        <f>MAX(MIN(IF(AND(PD52=1,NL53&lt;0),-1,1)*(DH53-$C$15)/($C$14-$C$15)*$C$12*$C$21-$C$33*LT53/AT$6 -  PD52*$C$33/$C$21,ED52/$C$19),MAX(EZ$8:EZ52)*-1)</f>
        <v>-0.54330230526582246</v>
      </c>
      <c r="FA53" s="259">
        <f>MAX(MIN(IF(AND(PE52=1,NM53&lt;0),-1,1)*(DI53-$C$15)/($C$14-$C$15)*$C$12*$C$21-$C$33*LU53/AU$6 -  PE52*$C$33/$C$21,EE52/$C$19),MAX(FA$8:FA52)*-1)</f>
        <v>-0.54645277132340653</v>
      </c>
      <c r="FB53" s="259">
        <f>MAX(MIN(IF(AND(PF52=1,NN53&lt;0),-1,1)*(DJ53-$C$15)/($C$14-$C$15)*$C$12*$C$21-$C$33*LV53/AV$6 -  PF52*$C$33/$C$21,EF52/$C$19),MAX(FB$8:FB52)*-1)</f>
        <v>-0.57602055754458115</v>
      </c>
      <c r="FC53" s="259">
        <f>MAX(MIN(IF(AND(PG52=1,NO53&lt;0),-1,1)*(DK53-$C$15)/($C$14-$C$15)*$C$12*$C$21-$C$33*LW53/AW$6 -  PG52*$C$33/$C$21,EG52/$C$19),MAX(FC$8:FC52)*-1)</f>
        <v>1.0926472784844599E-4</v>
      </c>
      <c r="FD53" s="259">
        <f>MAX(MIN(IF(AND(PH52=1,NP53&lt;0),-1,1)*(DL53-$C$15)/($C$14-$C$15)*$C$12*$C$21-$C$33*LX53/AX$6 -  PH52*$C$33/$C$21,EH52/$C$19),MAX(FD$8:FD52)*-1)</f>
        <v>8.2530331823038594E-6</v>
      </c>
      <c r="FE53" s="259">
        <f>MAX(MIN(IF(AND(PI52=1,NQ53&lt;0),-1,1)*(DM53-$C$15)/($C$14-$C$15)*$C$12*$C$21-$C$33*LY53/AY$6 -  PI52*$C$33/$C$21,EI52/$C$19),MAX(FE$8:FE52)*-1)</f>
        <v>4.2049913517860915E-7</v>
      </c>
      <c r="FF53" s="259">
        <f>MAX(MIN(IF(AND(PJ52=1,NR53&lt;0),-1,1)*(DN53-$C$15)/($C$14-$C$15)*$C$12*$C$21-$C$33*LZ53/AZ$6 -  PJ52*$C$33/$C$21,EJ52/$C$19),MAX(FF$8:FF52)*-1)</f>
        <v>0.13485701749005846</v>
      </c>
      <c r="FG53" s="259">
        <f>MAX(MIN(IF(AND(PK52=1,NS53&lt;0),-1,1)*(DO53-$C$15)/($C$14-$C$15)*$C$12*$C$21-$C$33*MA53/BA$6 -  PK52*$C$33/$C$21,EK52/$C$19),MAX(FG$8:FG52)*-1)</f>
        <v>2.1950533706142694E-2</v>
      </c>
      <c r="FH53" s="259">
        <f>MAX(MIN(IF(AND(PL52=1,NT53&lt;0),-1,1)*(DP53-$C$15)/($C$14-$C$15)*$C$12*$C$21-$C$33*MB53/BB$6 -  PL52*$C$33/$C$21,EL52/$C$19),MAX(FH$8:FH52)*-1)</f>
        <v>7.6438231584000649E-3</v>
      </c>
      <c r="FI53" s="259">
        <f>MAX(MIN(IF(AND(PM52=1,NU53&lt;0),-1,1)*(DQ53-$C$15)/($C$14-$C$15)*$C$12*$C$21-$C$33*MC53/BC$6 -  PM52*$C$33/$C$21,EM52/$C$19),MAX(FI$8:FI52)*-1)</f>
        <v>4.1381587956358934E-3</v>
      </c>
      <c r="FJ53" s="259">
        <f>MAX(MIN(IF(AND(PN52=1,NV53&lt;0),-1,1)*(DR53-$C$15)/($C$14-$C$15)*$C$12*$C$21-$C$33*MD53/BD$6 -  PN52*$C$33/$C$21,EN52/$C$19),MAX(FJ$8:FJ52)*-1)</f>
        <v>2.8286941651852748E-3</v>
      </c>
      <c r="FK53" s="259">
        <f>MAX(MIN(IF(AND(PO52=1,NW53&lt;0),-1,1)*(DS53-$C$15)/($C$14-$C$15)*$C$12*$C$21-$C$33*ME53/BE$6 -  PO52*$C$33/$C$21,EO52/$C$19),MAX(FK$8:FK52)*-1)</f>
        <v>-0.58991482383933813</v>
      </c>
      <c r="FL53" s="259">
        <f>MAX(MIN(IF(AND(PP52=1,NX53&lt;0),-1,1)*(DT53-$C$15)/($C$14-$C$15)*$C$12*$C$21-$C$33*MF53/BF$6 -  PP52*$C$33/$C$21,EP52/$C$19),MAX(FL$8:FL52)*-1)</f>
        <v>-0.57660130508824736</v>
      </c>
      <c r="FM53" s="259">
        <f>MAX(MIN(IF(AND(PQ52=1,NY53&lt;0),-1,1)*(DU53-$C$15)/($C$14-$C$15)*$C$12*$C$21-$C$33*MG53/BG$6 -  PQ52*$C$33/$C$21,EQ52/$C$19),MAX(FM$8:FM52)*-1)</f>
        <v>-0.57663119925134643</v>
      </c>
      <c r="FN53" s="259">
        <f>MAX(MIN(IF(AND(PR52=1,NZ53&lt;0),-1,1)*(DV53-$C$15)/($C$14-$C$15)*$C$12*$C$21-$C$33*MH53/BH$6 -  PR52*$C$33/$C$21,ER52/$C$19),MAX(FN$8:FN52)*-1)</f>
        <v>-0.5635905511335928</v>
      </c>
      <c r="FO53" s="259">
        <f>MAX(MIN(IF(AND(PS52=1,OA53&lt;0),-1,1)*(DW53-$C$15)/($C$14-$C$15)*$C$12*$C$21-$C$33*MI53/BI$6 -  PS52*$C$33/$C$21,ES52/$C$19),MAX(FO$8:FO52)*-1)</f>
        <v>-0.56359486090138966</v>
      </c>
      <c r="FP53" s="61">
        <f t="shared" si="118"/>
        <v>1.8000000000000009</v>
      </c>
      <c r="FQ53" s="260">
        <f>IF(AND(KS53=1,OY53=1),0,MIN((ABS(($C$14-$C$15)*EU53/$C$12/$C$21)+$C$15)/$C$21,DC53))</f>
        <v>2.7495000000000003</v>
      </c>
      <c r="FR53" s="260">
        <f>IF(AND(KT53=1,OZ53=1),0,MIN((ABS(($C$14-$C$15)*EV53/$C$12/$C$21)+$C$15)/$C$21,DD53))</f>
        <v>62.68230091212768</v>
      </c>
      <c r="FS53" s="260">
        <f>IF(AND(KU53=1,PA53=1),0,MIN((ABS(($C$14-$C$15)*EW53/$C$12/$C$21)+$C$15)/$C$21,DE53))</f>
        <v>2.7495000000000003</v>
      </c>
      <c r="FT53" s="260">
        <f>IF(AND(KV53=1,PB53=1),0,MIN((ABS(($C$14-$C$15)*EX53/$C$12/$C$21)+$C$15)/$C$21,DF53))</f>
        <v>2.7495000000000003</v>
      </c>
      <c r="FU53" s="260">
        <f>IF(AND(KW53=1,PC53=1),0,MIN((ABS(($C$14-$C$15)*EY53/$C$12/$C$21)+$C$15)/$C$21,DG53))</f>
        <v>2.7495000000000003</v>
      </c>
      <c r="FV53" s="260">
        <f>IF(AND(KX53=1,PD53=1),0,MIN((ABS(($C$14-$C$15)*EZ53/$C$12/$C$21)+$C$15)/$C$21,DH53))</f>
        <v>2.7495000000000003</v>
      </c>
      <c r="FW53" s="260">
        <f>IF(AND(KY53=1,PE53=1),0,MIN((ABS(($C$14-$C$15)*FA53/$C$12/$C$21)+$C$15)/$C$21,DI53))</f>
        <v>2.7495000000000003</v>
      </c>
      <c r="FX53" s="260">
        <f>IF(AND(KZ53=1,PF53=1),0,MIN((ABS(($C$14-$C$15)*FB53/$C$12/$C$21)+$C$15)/$C$21,DJ53))</f>
        <v>2.7495000000000003</v>
      </c>
      <c r="FY53" s="260">
        <f>IF(AND(LA53=1,PG53=1),0,MIN((ABS(($C$14-$C$15)*FC53/$C$12/$C$21)+$C$15)/$C$21,DK53))</f>
        <v>3.1301020480825126</v>
      </c>
      <c r="FZ53" s="260">
        <f>IF(AND(LB53=1,PH53=1),0,MIN((ABS(($C$14-$C$15)*FD53/$C$12/$C$21)+$C$15)/$C$21,DL53))</f>
        <v>3.1231660914930566</v>
      </c>
      <c r="GA53" s="260">
        <f>IF(AND(LC53=1,PI53=1),0,MIN((ABS(($C$14-$C$15)*FE53/$C$12/$C$21)+$C$15)/$C$21,DM53))</f>
        <v>3.1226282714285993</v>
      </c>
      <c r="GB53" s="260">
        <f>IF(AND(LD53=1,PJ53=1),0,MIN((ABS(($C$14-$C$15)*FF53/$C$12/$C$21)+$C$15)/$C$21,DN53))</f>
        <v>12.382541251032304</v>
      </c>
      <c r="GC53" s="260">
        <f>IF(AND(LE53=1,PK53=1),0,MIN((ABS(($C$14-$C$15)*FG53/$C$12/$C$21)+$C$15)/$C$21,DO53))</f>
        <v>4.6298303121490845</v>
      </c>
      <c r="GD53" s="260">
        <f>IF(AND(LF53=1,PL53=1),0,MIN((ABS(($C$14-$C$15)*FH53/$C$12/$C$21)+$C$15)/$C$21,DP53))</f>
        <v>3.6474616505300173</v>
      </c>
      <c r="GE53" s="260">
        <f>IF(AND(LG53=1,PM53=1),0,MIN((ABS(($C$14-$C$15)*FI53/$C$12/$C$21)+$C$15)/$C$21,DQ53))</f>
        <v>3.4067456035643726</v>
      </c>
      <c r="GF53" s="260">
        <f>IF(AND(LH53=1,PN53=1),0,MIN((ABS(($C$14-$C$15)*FJ53/$C$12/$C$21)+$C$15)/$C$21,DR53))</f>
        <v>3.3168313628197557</v>
      </c>
      <c r="GG53" s="260">
        <f>IF(AND(LI53=1,PO53=1),0,MIN((ABS(($C$14-$C$15)*FK53/$C$12/$C$21)+$C$15)/$C$21,DS53))</f>
        <v>2.7495000000000003</v>
      </c>
      <c r="GH53" s="260">
        <f>IF(AND(LJ53=1,PP53=1),0,MIN((ABS(($C$14-$C$15)*FL53/$C$12/$C$21)+$C$15)/$C$21,DT53))</f>
        <v>2.7495000000000003</v>
      </c>
      <c r="GI53" s="260">
        <f>IF(AND(LK53=1,PQ53=1),0,MIN((ABS(($C$14-$C$15)*FM53/$C$12/$C$21)+$C$15)/$C$21,DU53))</f>
        <v>2.7495000000000003</v>
      </c>
      <c r="GJ53" s="260">
        <f>IF(AND(LL53=1,PR53=1),0,MIN((ABS(($C$14-$C$15)*FN53/$C$12/$C$21)+$C$15)/$C$21,DV53))</f>
        <v>2.7495000000000003</v>
      </c>
      <c r="GK53" s="260">
        <f>IF(AND(LM53=1,PS53=1),0,MIN((ABS(($C$14-$C$15)*FO53/$C$12/$C$21)+$C$15)/$C$21,DW53))</f>
        <v>2.7495000000000003</v>
      </c>
      <c r="GL53" s="61">
        <f t="shared" si="119"/>
        <v>1.8000000000000009</v>
      </c>
      <c r="GM53" s="57">
        <f>IF(AND(KS52=1,OY52=1),0,EU53*$C$19/S$6/$C$24/$C$23*3.39*$C$21)</f>
        <v>-14.586908442717366</v>
      </c>
      <c r="GN53" s="57">
        <f>IF(AND(KT52=1,OZ52=1),0,EV53*$C$19/T$6/$C$24/$C$23*3.39*$C$21)</f>
        <v>6.5815756808320618</v>
      </c>
      <c r="GO53" s="57">
        <f>IF(AND(KU52=1,PA52=1),0,EW53*$C$19/U$6/$C$24/$C$23*3.39*$C$21)</f>
        <v>-5.0371797306824053</v>
      </c>
      <c r="GP53" s="57">
        <f>IF(AND(KV52=1,PB52=1),0,EX53*$C$19/V$6/$C$24/$C$23*3.39*$C$21)</f>
        <v>-7.1237373553052779</v>
      </c>
      <c r="GQ53" s="57">
        <f>IF(AND(KW52=1,PC52=1),0,EY53*$C$19/W$6/$C$24/$C$23*3.39*$C$21)</f>
        <v>-9.0789865297318659</v>
      </c>
      <c r="GR53" s="57">
        <f>IF(AND(KX52=1,PD52=1),0,EZ53*$C$19/X$6/$C$24/$C$23*3.39*$C$21)</f>
        <v>-10.936878537242439</v>
      </c>
      <c r="GS53" s="57">
        <f>IF(AND(KY52=1,PE52=1),0,FA53*$C$19/Y$6/$C$24/$C$23*3.39*$C$21)</f>
        <v>-12.76034637239429</v>
      </c>
      <c r="GT53" s="57">
        <f>IF(AND(KZ52=1,PF52=1),0,FB53*$C$19/Z$6/$C$24/$C$23*3.39*$C$21)</f>
        <v>-15.306072128763336</v>
      </c>
      <c r="GU53" s="57">
        <f>IF(AND(LA52=1,PG52=1),0,FC53*$C$19/AA$6/$C$24/$C$23*3.39*$C$21)</f>
        <v>3.2553189394658555E-3</v>
      </c>
      <c r="GV53" s="57">
        <f>IF(AND(LB52=1,PH52=1),0,FD53*$C$19/AB$6/$C$24/$C$23*3.39*$C$21)</f>
        <v>2.7246409556945002E-4</v>
      </c>
      <c r="GW53" s="57">
        <f>IF(AND(LC52=1,PI52=1),0,FE53*$C$19/AC$6/$C$24/$C$23*3.39*$C$21)</f>
        <v>1.5236648656561188E-5</v>
      </c>
      <c r="GX53" s="57">
        <f>IF(AND(LD52=1,PJ52=1),0,FF53*$C$19/AD$6/$C$24/$C$23*3.39*$C$21)</f>
        <v>3.4903570924365761</v>
      </c>
      <c r="GY53" s="57">
        <f>IF(AND(LE52=1,PK52=1),0,FG53*$C$19/AE$6/$C$24/$C$23*3.39*$C$21)</f>
        <v>0.56812172202793443</v>
      </c>
      <c r="GZ53" s="57">
        <f>IF(AND(LF52=1,PL52=1),0,FH53*$C$19/AF$6/$C$24/$C$23*3.39*$C$21)</f>
        <v>0.19783673753736564</v>
      </c>
      <c r="HA53" s="57">
        <f>IF(AND(LG52=1,PM52=1),0,FI53*$C$19/AG$6/$C$24/$C$23*3.39*$C$21)</f>
        <v>0.10710345053449899</v>
      </c>
      <c r="HB53" s="57">
        <f>IF(AND(LH52=1,PN52=1),0,FJ53*$C$19/AH$6/$C$24/$C$23*3.39*$C$21)</f>
        <v>7.3212005763928625E-2</v>
      </c>
      <c r="HC53" s="57">
        <f>IF(AND(LI52=1,PO52=1),0,FK53*$C$19/AI$6/$C$24/$C$23*3.39*$C$21)</f>
        <v>-15.268121953482295</v>
      </c>
      <c r="HD53" s="57">
        <f>IF(AND(LJ52=1,PP52=1),0,FL53*$C$19/AJ$6/$C$24/$C$23*3.39*$C$21)</f>
        <v>-14.923542668970216</v>
      </c>
      <c r="HE53" s="57">
        <f>IF(AND(LK52=1,PQ52=1),0,FM53*$C$19/AK$6/$C$24/$C$23*3.39*$C$21)</f>
        <v>-14.924316386987545</v>
      </c>
      <c r="HF53" s="57">
        <f>IF(AND(LL52=1,PR52=1),0,FN53*$C$19/AL$6/$C$24/$C$23*3.39*$C$21)</f>
        <v>-14.586799515452652</v>
      </c>
      <c r="HG53" s="57">
        <f>IF(AND(LM52=1,PS52=1),0,FO53*$C$19/AM$6/$C$24/$C$23*3.39*$C$21)</f>
        <v>-14.58691106047179</v>
      </c>
      <c r="HH53" s="61">
        <f t="shared" si="120"/>
        <v>1.8000000000000009</v>
      </c>
      <c r="HI53" s="57">
        <f t="shared" si="121"/>
        <v>14.586908442717366</v>
      </c>
      <c r="HJ53" s="57">
        <f t="shared" si="122"/>
        <v>6.5815756808320618</v>
      </c>
      <c r="HK53" s="57">
        <f t="shared" si="123"/>
        <v>5.0371797306824053</v>
      </c>
      <c r="HL53" s="57">
        <f t="shared" si="124"/>
        <v>7.1237373553052779</v>
      </c>
      <c r="HM53" s="57">
        <f t="shared" si="125"/>
        <v>9.0789865297318659</v>
      </c>
      <c r="HN53" s="57">
        <f t="shared" si="126"/>
        <v>10.936878537242439</v>
      </c>
      <c r="HO53" s="57">
        <f t="shared" si="127"/>
        <v>12.76034637239429</v>
      </c>
      <c r="HP53" s="57">
        <f t="shared" si="128"/>
        <v>15.306072128763336</v>
      </c>
      <c r="HQ53" s="57">
        <f t="shared" si="129"/>
        <v>3.2553189394658555E-3</v>
      </c>
      <c r="HR53" s="57">
        <f t="shared" si="130"/>
        <v>2.7246409556945002E-4</v>
      </c>
      <c r="HS53" s="57">
        <f t="shared" si="131"/>
        <v>1.5236648656561188E-5</v>
      </c>
      <c r="HT53" s="57">
        <f t="shared" si="132"/>
        <v>3.4903570924365761</v>
      </c>
      <c r="HU53" s="57">
        <f t="shared" si="133"/>
        <v>0.56812172202793443</v>
      </c>
      <c r="HV53" s="57">
        <f t="shared" si="134"/>
        <v>0.19783673753736564</v>
      </c>
      <c r="HW53" s="57">
        <f t="shared" si="135"/>
        <v>0.10710345053449899</v>
      </c>
      <c r="HX53" s="57">
        <f t="shared" si="136"/>
        <v>7.3212005763928625E-2</v>
      </c>
      <c r="HY53" s="57">
        <f t="shared" si="137"/>
        <v>15.268121953482295</v>
      </c>
      <c r="HZ53" s="57">
        <f t="shared" si="138"/>
        <v>14.923542668970216</v>
      </c>
      <c r="IA53" s="57">
        <f t="shared" si="139"/>
        <v>14.924316386987545</v>
      </c>
      <c r="IB53" s="57">
        <f t="shared" si="140"/>
        <v>14.586799515452652</v>
      </c>
      <c r="IC53" s="57">
        <f t="shared" si="141"/>
        <v>14.58691106047179</v>
      </c>
      <c r="ID53" s="61">
        <f t="shared" si="142"/>
        <v>1.8000000000000009</v>
      </c>
      <c r="IE53" s="57">
        <f t="shared" si="143"/>
        <v>0</v>
      </c>
      <c r="IF53" s="57">
        <f t="shared" si="144"/>
        <v>7.9369408784809838</v>
      </c>
      <c r="IG53" s="57">
        <f t="shared" si="145"/>
        <v>0</v>
      </c>
      <c r="IH53" s="57">
        <f t="shared" si="146"/>
        <v>0</v>
      </c>
      <c r="II53" s="57">
        <f t="shared" si="147"/>
        <v>0</v>
      </c>
      <c r="IJ53" s="57">
        <f t="shared" si="148"/>
        <v>0</v>
      </c>
      <c r="IK53" s="57">
        <f t="shared" si="149"/>
        <v>0</v>
      </c>
      <c r="IL53" s="57">
        <f t="shared" si="150"/>
        <v>0</v>
      </c>
      <c r="IM53" s="57">
        <f t="shared" si="151"/>
        <v>12.007012775428233</v>
      </c>
      <c r="IN53" s="57">
        <f t="shared" si="152"/>
        <v>12.007610958744717</v>
      </c>
      <c r="IO53" s="57">
        <f t="shared" si="153"/>
        <v>12.007660379011375</v>
      </c>
      <c r="IP53" s="57">
        <f t="shared" si="154"/>
        <v>11.363455219404001</v>
      </c>
      <c r="IQ53" s="57">
        <f t="shared" si="155"/>
        <v>11.885521538455166</v>
      </c>
      <c r="IR53" s="57">
        <f t="shared" si="156"/>
        <v>11.965029364384565</v>
      </c>
      <c r="IS53" s="57">
        <f t="shared" si="157"/>
        <v>11.98456891882172</v>
      </c>
      <c r="IT53" s="57">
        <f t="shared" si="158"/>
        <v>11.991873348860949</v>
      </c>
      <c r="IU53" s="57">
        <f t="shared" si="159"/>
        <v>0</v>
      </c>
      <c r="IV53" s="57">
        <f t="shared" si="160"/>
        <v>0</v>
      </c>
      <c r="IW53" s="57">
        <f t="shared" si="161"/>
        <v>0</v>
      </c>
      <c r="IX53" s="57">
        <f t="shared" si="162"/>
        <v>0</v>
      </c>
      <c r="IY53" s="57">
        <f t="shared" si="163"/>
        <v>0</v>
      </c>
      <c r="IZ53" s="61">
        <f t="shared" si="164"/>
        <v>1.8000000000000009</v>
      </c>
      <c r="JA53" s="260" t="e">
        <f t="shared" si="240"/>
        <v>#N/A</v>
      </c>
      <c r="JB53" s="260" t="e">
        <f t="shared" si="241"/>
        <v>#N/A</v>
      </c>
      <c r="JC53" s="260" t="e">
        <f t="shared" si="242"/>
        <v>#N/A</v>
      </c>
      <c r="JD53" s="260" t="e">
        <f t="shared" si="243"/>
        <v>#N/A</v>
      </c>
      <c r="JE53" s="260" t="e">
        <f t="shared" si="244"/>
        <v>#N/A</v>
      </c>
      <c r="JF53" s="260" t="e">
        <f t="shared" si="245"/>
        <v>#N/A</v>
      </c>
      <c r="JG53" s="260" t="e">
        <f t="shared" si="246"/>
        <v>#N/A</v>
      </c>
      <c r="JH53" s="260" t="e">
        <f t="shared" si="247"/>
        <v>#N/A</v>
      </c>
      <c r="JI53" s="260" t="e">
        <f t="shared" si="248"/>
        <v>#N/A</v>
      </c>
      <c r="JJ53" s="260" t="e">
        <f t="shared" si="249"/>
        <v>#N/A</v>
      </c>
      <c r="JK53" s="260" t="e">
        <f t="shared" si="250"/>
        <v>#N/A</v>
      </c>
      <c r="JL53" s="260" t="e">
        <f t="shared" si="251"/>
        <v>#N/A</v>
      </c>
      <c r="JM53" s="260" t="e">
        <f t="shared" si="252"/>
        <v>#N/A</v>
      </c>
      <c r="JN53" s="260" t="e">
        <f t="shared" si="253"/>
        <v>#N/A</v>
      </c>
      <c r="JO53" s="260" t="e">
        <f t="shared" si="254"/>
        <v>#N/A</v>
      </c>
      <c r="JP53" s="260" t="e">
        <f t="shared" si="255"/>
        <v>#N/A</v>
      </c>
      <c r="JQ53" s="260" t="e">
        <f t="shared" si="256"/>
        <v>#N/A</v>
      </c>
      <c r="JR53" s="260" t="e">
        <f t="shared" si="257"/>
        <v>#N/A</v>
      </c>
      <c r="JS53" s="260" t="e">
        <f t="shared" si="258"/>
        <v>#N/A</v>
      </c>
      <c r="JT53" s="260" t="e">
        <f t="shared" si="259"/>
        <v>#N/A</v>
      </c>
      <c r="JU53" s="260" t="e">
        <f t="shared" si="260"/>
        <v>#N/A</v>
      </c>
      <c r="JV53" s="61">
        <f t="shared" si="166"/>
        <v>1.8000000000000009</v>
      </c>
      <c r="JW53" s="46">
        <f>IF(AND(KS53=0,HI53&lt;=$C$40),1,0)</f>
        <v>0</v>
      </c>
      <c r="JX53" s="46">
        <f>IF(AND(KT53=0,HJ53&lt;=$C$40),1,0)</f>
        <v>0</v>
      </c>
      <c r="JY53" s="46">
        <f>IF(AND(KU53=0,HK53&lt;=$C$40),1,0)</f>
        <v>0</v>
      </c>
      <c r="JZ53" s="46">
        <f>IF(AND(KV53=0,HL53&lt;=$C$40),1,0)</f>
        <v>0</v>
      </c>
      <c r="KA53" s="46">
        <f>IF(AND(KW53=0,HM53&lt;=$C$40),1,0)</f>
        <v>0</v>
      </c>
      <c r="KB53" s="46">
        <f>IF(AND(KX53=0,HN53&lt;=$C$40),1,0)</f>
        <v>0</v>
      </c>
      <c r="KC53" s="46">
        <f>IF(AND(KY53=0,HO53&lt;=$C$40),1,0)</f>
        <v>0</v>
      </c>
      <c r="KD53" s="46">
        <f>IF(AND(KZ53=0,HP53&lt;=$C$40),1,0)</f>
        <v>0</v>
      </c>
      <c r="KE53" s="46">
        <f>IF(AND(LA53=0,HQ53&lt;=$C$40),1,0)</f>
        <v>1</v>
      </c>
      <c r="KF53" s="46">
        <f>IF(AND(LB53=0,HR53&lt;=$C$40),1,0)</f>
        <v>1</v>
      </c>
      <c r="KG53" s="46">
        <f>IF(AND(LC53=0,HS53&lt;=$C$40),1,0)</f>
        <v>1</v>
      </c>
      <c r="KH53" s="46">
        <f>IF(AND(LD53=0,HT53&lt;=$C$40),1,0)</f>
        <v>0</v>
      </c>
      <c r="KI53" s="46">
        <f>IF(AND(LE53=0,HU53&lt;=$C$40),1,0)</f>
        <v>0</v>
      </c>
      <c r="KJ53" s="46">
        <f>IF(AND(LF53=0,HV53&lt;=$C$40),1,0)</f>
        <v>0</v>
      </c>
      <c r="KK53" s="46">
        <f>IF(AND(LG53=0,HW53&lt;=$C$40),1,0)</f>
        <v>1</v>
      </c>
      <c r="KL53" s="46">
        <f>IF(AND(LH53=0,HX53&lt;=$C$40),1,0)</f>
        <v>1</v>
      </c>
      <c r="KM53" s="46">
        <f>IF(AND(LI53=0,HY53&lt;=$C$40),1,0)</f>
        <v>0</v>
      </c>
      <c r="KN53" s="46">
        <f>IF(AND(LJ53=0,HZ53&lt;=$C$40),1,0)</f>
        <v>0</v>
      </c>
      <c r="KO53" s="46">
        <f>IF(AND(LK53=0,IA53&lt;=$C$40),1,0)</f>
        <v>0</v>
      </c>
      <c r="KP53" s="46">
        <f>IF(AND(LL53=0,IB53&lt;=$C$40),1,0)</f>
        <v>0</v>
      </c>
      <c r="KQ53" s="46">
        <f>IF(AND(LM53=0,IC53&lt;=$C$40),1,0)</f>
        <v>0</v>
      </c>
      <c r="KR53" s="61">
        <f t="shared" si="167"/>
        <v>1.8000000000000009</v>
      </c>
      <c r="KS53" s="1">
        <f>IF(OR(KS52=1,AND(OY53=1,LO53&lt;=$C$41)),1,0)</f>
        <v>0</v>
      </c>
      <c r="KT53" s="1">
        <f>IF(OR(KT52=1,AND(OZ53=1,LP53&lt;=$C$41)),1,0)</f>
        <v>0</v>
      </c>
      <c r="KU53" s="1">
        <f>IF(OR(KU52=1,AND(PA53=1,LQ53&lt;=$C$41)),1,0)</f>
        <v>0</v>
      </c>
      <c r="KV53" s="1">
        <f>IF(OR(KV52=1,AND(PB53=1,LR53&lt;=$C$41)),1,0)</f>
        <v>0</v>
      </c>
      <c r="KW53" s="1">
        <f>IF(OR(KW52=1,AND(PC53=1,LS53&lt;=$C$41)),1,0)</f>
        <v>0</v>
      </c>
      <c r="KX53" s="1">
        <f>IF(OR(KX52=1,AND(PD53=1,LT53&lt;=$C$41)),1,0)</f>
        <v>0</v>
      </c>
      <c r="KY53" s="1">
        <f>IF(OR(KY52=1,AND(PE53=1,LU53&lt;=$C$41)),1,0)</f>
        <v>0</v>
      </c>
      <c r="KZ53" s="1">
        <f>IF(OR(KZ52=1,AND(PF53=1,LV53&lt;=$C$41)),1,0)</f>
        <v>0</v>
      </c>
      <c r="LA53" s="1">
        <f>IF(OR(LA52=1,AND(PG53=1,LW53&lt;=$C$41)),1,0)</f>
        <v>0</v>
      </c>
      <c r="LB53" s="1">
        <f>IF(OR(LB52=1,AND(PH53=1,LX53&lt;=$C$41)),1,0)</f>
        <v>0</v>
      </c>
      <c r="LC53" s="1">
        <f>IF(OR(LC52=1,AND(PI53=1,LY53&lt;=$C$41)),1,0)</f>
        <v>0</v>
      </c>
      <c r="LD53" s="1">
        <f>IF(OR(LD52=1,AND(PJ53=1,LZ53&lt;=$C$41)),1,0)</f>
        <v>0</v>
      </c>
      <c r="LE53" s="1">
        <f>IF(OR(LE52=1,AND(PK53=1,MA53&lt;=$C$41)),1,0)</f>
        <v>0</v>
      </c>
      <c r="LF53" s="1">
        <f>IF(OR(LF52=1,AND(PL53=1,MB53&lt;=$C$41)),1,0)</f>
        <v>0</v>
      </c>
      <c r="LG53" s="1">
        <f>IF(OR(LG52=1,AND(PM53=1,MC53&lt;=$C$41)),1,0)</f>
        <v>0</v>
      </c>
      <c r="LH53" s="1">
        <f>IF(OR(LH52=1,AND(PN53=1,MD53&lt;=$C$41)),1,0)</f>
        <v>0</v>
      </c>
      <c r="LI53" s="1">
        <f>IF(OR(LI52=1,AND(PO53=1,ME53&lt;=$C$41)),1,0)</f>
        <v>0</v>
      </c>
      <c r="LJ53" s="1">
        <f>IF(OR(LJ52=1,AND(PP53=1,MF53&lt;=$C$41)),1,0)</f>
        <v>0</v>
      </c>
      <c r="LK53" s="1">
        <f>IF(OR(LK52=1,AND(PQ53=1,MG53&lt;=$C$41)),1,0)</f>
        <v>0</v>
      </c>
      <c r="LL53" s="1">
        <f>IF(OR(LL52=1,AND(PR53=1,MH53&lt;=$C$41)),1,0)</f>
        <v>0</v>
      </c>
      <c r="LM53" s="1">
        <f>IF(OR(LM52=1,AND(PS53=1,MI53&lt;=$C$41)),1,0)</f>
        <v>0</v>
      </c>
      <c r="LN53" s="61">
        <f t="shared" si="168"/>
        <v>1.8000000000000009</v>
      </c>
      <c r="LO53" s="57">
        <f t="shared" si="169"/>
        <v>10.581779073638007</v>
      </c>
      <c r="LP53" s="57">
        <f t="shared" si="170"/>
        <v>13.618036043677956</v>
      </c>
      <c r="LQ53" s="57">
        <f t="shared" si="171"/>
        <v>16.814857257986862</v>
      </c>
      <c r="LR53" s="57">
        <f t="shared" si="172"/>
        <v>16.260376327124447</v>
      </c>
      <c r="LS53" s="57">
        <f t="shared" si="173"/>
        <v>14.322509792775312</v>
      </c>
      <c r="LT53" s="57">
        <f t="shared" si="174"/>
        <v>12.407751226460247</v>
      </c>
      <c r="LU53" s="57">
        <f t="shared" si="175"/>
        <v>10.856595020315028</v>
      </c>
      <c r="LV53" s="57">
        <f t="shared" si="176"/>
        <v>10.862387416584324</v>
      </c>
      <c r="LW53" s="57">
        <f t="shared" si="177"/>
        <v>10.253579589275301</v>
      </c>
      <c r="LX53" s="57">
        <f t="shared" si="178"/>
        <v>9.2537337396401949</v>
      </c>
      <c r="LY53" s="57">
        <f t="shared" si="179"/>
        <v>8.4312154526990195</v>
      </c>
      <c r="LZ53" s="57">
        <f t="shared" si="180"/>
        <v>10.700679690182875</v>
      </c>
      <c r="MA53" s="57">
        <f t="shared" si="181"/>
        <v>11.663882190757734</v>
      </c>
      <c r="MB53" s="57">
        <f t="shared" si="182"/>
        <v>11.755285623845523</v>
      </c>
      <c r="MC53" s="57">
        <f t="shared" si="183"/>
        <v>11.777527605828039</v>
      </c>
      <c r="MD53" s="57">
        <f t="shared" si="184"/>
        <v>11.785820024375669</v>
      </c>
      <c r="ME53" s="57">
        <f t="shared" si="185"/>
        <v>11.789717270990559</v>
      </c>
      <c r="MF53" s="57">
        <f t="shared" si="186"/>
        <v>11.178704023013179</v>
      </c>
      <c r="MG53" s="57">
        <f t="shared" si="187"/>
        <v>11.180075991613837</v>
      </c>
      <c r="MH53" s="57">
        <f t="shared" si="188"/>
        <v>10.581585922149221</v>
      </c>
      <c r="MI53" s="57">
        <f t="shared" si="189"/>
        <v>10.581783715480105</v>
      </c>
      <c r="MJ53" s="61">
        <f t="shared" si="190"/>
        <v>1.8000000000000009</v>
      </c>
      <c r="MK53" s="57" t="e">
        <f>IF(AND(ABS(CG53)&gt;0,EU53*$C$19&gt;=DY52,NG53&lt;&gt;0),3,NA())</f>
        <v>#N/A</v>
      </c>
      <c r="ML53" s="57" t="e">
        <f t="shared" si="261"/>
        <v>#N/A</v>
      </c>
      <c r="MM53" s="57" t="e">
        <f t="shared" si="262"/>
        <v>#N/A</v>
      </c>
      <c r="MN53" s="57" t="e">
        <f t="shared" si="263"/>
        <v>#N/A</v>
      </c>
      <c r="MO53" s="57" t="e">
        <f t="shared" si="264"/>
        <v>#N/A</v>
      </c>
      <c r="MP53" s="57" t="e">
        <f t="shared" si="265"/>
        <v>#N/A</v>
      </c>
      <c r="MQ53" s="57" t="e">
        <f t="shared" si="266"/>
        <v>#N/A</v>
      </c>
      <c r="MR53" s="57" t="e">
        <f t="shared" si="267"/>
        <v>#N/A</v>
      </c>
      <c r="MS53" s="57" t="e">
        <f t="shared" si="268"/>
        <v>#N/A</v>
      </c>
      <c r="MT53" s="57" t="e">
        <f t="shared" si="269"/>
        <v>#N/A</v>
      </c>
      <c r="MU53" s="57" t="e">
        <f t="shared" si="270"/>
        <v>#N/A</v>
      </c>
      <c r="MV53" s="57" t="e">
        <f t="shared" si="271"/>
        <v>#N/A</v>
      </c>
      <c r="MW53" s="57" t="e">
        <f t="shared" si="272"/>
        <v>#N/A</v>
      </c>
      <c r="MX53" s="57" t="e">
        <f t="shared" si="273"/>
        <v>#N/A</v>
      </c>
      <c r="MY53" s="57" t="e">
        <f t="shared" si="274"/>
        <v>#N/A</v>
      </c>
      <c r="MZ53" s="57" t="e">
        <f t="shared" si="275"/>
        <v>#N/A</v>
      </c>
      <c r="NA53" s="57" t="e">
        <f t="shared" si="276"/>
        <v>#N/A</v>
      </c>
      <c r="NB53" s="57" t="e">
        <f t="shared" si="277"/>
        <v>#N/A</v>
      </c>
      <c r="NC53" s="57" t="e">
        <f t="shared" si="278"/>
        <v>#N/A</v>
      </c>
      <c r="ND53" s="57" t="e">
        <f t="shared" si="279"/>
        <v>#N/A</v>
      </c>
      <c r="NE53" s="57" t="e">
        <f t="shared" si="280"/>
        <v>#N/A</v>
      </c>
      <c r="NF53" s="61">
        <f t="shared" si="211"/>
        <v>1.8000000000000009</v>
      </c>
      <c r="NG53" s="260">
        <f>IF(OY52=0,MIN('Drive Train'!$F$35-FQ52*$C$19*'Drive Train'!$F$39,NG52+$C$39)-$C$7,IF(LO52-1&lt;=0,0,IF($C$37=Motors!$C$29,MAX(MAX(NG$8:NG52)*-1,NG52-$C$39),MAX(0,MAX(NG$8:NG52)*-1,NG52-$C$39))))</f>
        <v>0</v>
      </c>
      <c r="NH53" s="260">
        <f>IF(OZ52=0,MIN('Drive Train'!$F$35-FR52*$C$19*'Drive Train'!$F$39,NH52+$C$39)-$C$7,IF(LP52-1&lt;=0,0,IF($C$37=Motors!$C$29,MAX(MAX(NH$8:NH52)*-1,NH52-$C$39),MAX(0,MAX(NH$8:NH52)*-1,NH52-$C$39))))</f>
        <v>7.9369408784809838</v>
      </c>
      <c r="NI53" s="260">
        <f>IF(PA52=0,MIN('Drive Train'!$F$35-FS52*$C$19*'Drive Train'!$F$39,NI52+$C$39)-$C$7,IF(LQ52-1&lt;=0,0,IF($C$37=Motors!$C$29,MAX(MAX(NI$8:NI52)*-1,NI52-$C$39),MAX(0,MAX(NI$8:NI52)*-1,NI52-$C$39))))</f>
        <v>0</v>
      </c>
      <c r="NJ53" s="260">
        <f>IF(PB52=0,MIN('Drive Train'!$F$35-FT52*$C$19*'Drive Train'!$F$39,NJ52+$C$39)-$C$7,IF(LR52-1&lt;=0,0,IF($C$37=Motors!$C$29,MAX(MAX(NJ$8:NJ52)*-1,NJ52-$C$39),MAX(0,MAX(NJ$8:NJ52)*-1,NJ52-$C$39))))</f>
        <v>0</v>
      </c>
      <c r="NK53" s="260">
        <f>IF(PC52=0,MIN('Drive Train'!$F$35-FU52*$C$19*'Drive Train'!$F$39,NK52+$C$39)-$C$7,IF(LS52-1&lt;=0,0,IF($C$37=Motors!$C$29,MAX(MAX(NK$8:NK52)*-1,NK52-$C$39),MAX(0,MAX(NK$8:NK52)*-1,NK52-$C$39))))</f>
        <v>0</v>
      </c>
      <c r="NL53" s="260">
        <f>IF(PD52=0,MIN('Drive Train'!$F$35-FV52*$C$19*'Drive Train'!$F$39,NL52+$C$39)-$C$7,IF(LT52-1&lt;=0,0,IF($C$37=Motors!$C$29,MAX(MAX(NL$8:NL52)*-1,NL52-$C$39),MAX(0,MAX(NL$8:NL52)*-1,NL52-$C$39))))</f>
        <v>0</v>
      </c>
      <c r="NM53" s="260">
        <f>IF(PE52=0,MIN('Drive Train'!$F$35-FW52*$C$19*'Drive Train'!$F$39,NM52+$C$39)-$C$7,IF(LU52-1&lt;=0,0,IF($C$37=Motors!$C$29,MAX(MAX(NM$8:NM52)*-1,NM52-$C$39),MAX(0,MAX(NM$8:NM52)*-1,NM52-$C$39))))</f>
        <v>0</v>
      </c>
      <c r="NN53" s="260">
        <f>IF(PF52=0,MIN('Drive Train'!$F$35-FX52*$C$19*'Drive Train'!$F$39,NN52+$C$39)-$C$7,IF(LV52-1&lt;=0,0,IF($C$37=Motors!$C$29,MAX(MAX(NN$8:NN52)*-1,NN52-$C$39),MAX(0,MAX(NN$8:NN52)*-1,NN52-$C$39))))</f>
        <v>0</v>
      </c>
      <c r="NO53" s="260">
        <f>IF(PG52=0,MIN('Drive Train'!$F$35-FY52*$C$19*'Drive Train'!$F$39,NO52+$C$39)-$C$7,IF(LW52-1&lt;=0,0,IF($C$37=Motors!$C$29,MAX(MAX(NO$8:NO52)*-1,NO52-$C$39),MAX(0,MAX(NO$8:NO52)*-1,NO52-$C$39))))</f>
        <v>12.007012775428233</v>
      </c>
      <c r="NP53" s="260">
        <f>IF(PH52=0,MIN('Drive Train'!$F$35-FZ52*$C$19*'Drive Train'!$F$39,NP52+$C$39)-$C$7,IF(LX52-1&lt;=0,0,IF($C$37=Motors!$C$29,MAX(MAX(NP$8:NP52)*-1,NP52-$C$39),MAX(0,MAX(NP$8:NP52)*-1,NP52-$C$39))))</f>
        <v>12.007610958744717</v>
      </c>
      <c r="NQ53" s="260">
        <f>IF(PI52=0,MIN('Drive Train'!$F$35-GA52*$C$19*'Drive Train'!$F$39,NQ52+$C$39)-$C$7,IF(LY52-1&lt;=0,0,IF($C$37=Motors!$C$29,MAX(MAX(NQ$8:NQ52)*-1,NQ52-$C$39),MAX(0,MAX(NQ$8:NQ52)*-1,NQ52-$C$39))))</f>
        <v>12.007660379011375</v>
      </c>
      <c r="NR53" s="260">
        <f>IF(PJ52=0,MIN('Drive Train'!$F$35-GB52*$C$19*'Drive Train'!$F$39,NR52+$C$39)-$C$7,IF(LZ52-1&lt;=0,0,IF($C$37=Motors!$C$29,MAX(MAX(NR$8:NR52)*-1,NR52-$C$39),MAX(0,MAX(NR$8:NR52)*-1,NR52-$C$39))))</f>
        <v>11.363455219404001</v>
      </c>
      <c r="NS53" s="260">
        <f>IF(PK52=0,MIN('Drive Train'!$F$35-GC52*$C$19*'Drive Train'!$F$39,NS52+$C$39)-$C$7,IF(MA52-1&lt;=0,0,IF($C$37=Motors!$C$29,MAX(MAX(NS$8:NS52)*-1,NS52-$C$39),MAX(0,MAX(NS$8:NS52)*-1,NS52-$C$39))))</f>
        <v>11.885521538455166</v>
      </c>
      <c r="NT53" s="260">
        <f>IF(PL52=0,MIN('Drive Train'!$F$35-GD52*$C$19*'Drive Train'!$F$39,NT52+$C$39)-$C$7,IF(MB52-1&lt;=0,0,IF($C$37=Motors!$C$29,MAX(MAX(NT$8:NT52)*-1,NT52-$C$39),MAX(0,MAX(NT$8:NT52)*-1,NT52-$C$39))))</f>
        <v>11.965029364384565</v>
      </c>
      <c r="NU53" s="260">
        <f>IF(PM52=0,MIN('Drive Train'!$F$35-GE52*$C$19*'Drive Train'!$F$39,NU52+$C$39)-$C$7,IF(MC52-1&lt;=0,0,IF($C$37=Motors!$C$29,MAX(MAX(NU$8:NU52)*-1,NU52-$C$39),MAX(0,MAX(NU$8:NU52)*-1,NU52-$C$39))))</f>
        <v>11.98456891882172</v>
      </c>
      <c r="NV53" s="260">
        <f>IF(PN52=0,MIN('Drive Train'!$F$35-GF52*$C$19*'Drive Train'!$F$39,NV52+$C$39)-$C$7,IF(MD52-1&lt;=0,0,IF($C$37=Motors!$C$29,MAX(MAX(NV$8:NV52)*-1,NV52-$C$39),MAX(0,MAX(NV$8:NV52)*-1,NV52-$C$39))))</f>
        <v>11.991873348860949</v>
      </c>
      <c r="NW53" s="260">
        <f>IF(PO52=0,MIN('Drive Train'!$F$35-GG52*$C$19*'Drive Train'!$F$39,NW52+$C$39)-$C$7,IF(ME52-1&lt;=0,0,IF($C$37=Motors!$C$29,MAX(MAX(NW$8:NW52)*-1,NW52-$C$39),MAX(0,MAX(NW$8:NW52)*-1,NW52-$C$39))))</f>
        <v>0</v>
      </c>
      <c r="NX53" s="260">
        <f>IF(PP52=0,MIN('Drive Train'!$F$35-GH52*$C$19*'Drive Train'!$F$39,NX52+$C$39)-$C$7,IF(MF52-1&lt;=0,0,IF($C$37=Motors!$C$29,MAX(MAX(NX$8:NX52)*-1,NX52-$C$39),MAX(0,MAX(NX$8:NX52)*-1,NX52-$C$39))))</f>
        <v>0</v>
      </c>
      <c r="NY53" s="260">
        <f>IF(PQ52=0,MIN('Drive Train'!$F$35-GI52*$C$19*'Drive Train'!$F$39,NY52+$C$39)-$C$7,IF(MG52-1&lt;=0,0,IF($C$37=Motors!$C$29,MAX(MAX(NY$8:NY52)*-1,NY52-$C$39),MAX(0,MAX(NY$8:NY52)*-1,NY52-$C$39))))</f>
        <v>0</v>
      </c>
      <c r="NZ53" s="260">
        <f>IF(PR52=0,MIN('Drive Train'!$F$35-GJ52*$C$19*'Drive Train'!$F$39,NZ52+$C$39)-$C$7,IF(MH52-1&lt;=0,0,IF($C$37=Motors!$C$29,MAX(MAX(NZ$8:NZ52)*-1,NZ52-$C$39),MAX(0,MAX(NZ$8:NZ52)*-1,NZ52-$C$39))))</f>
        <v>0</v>
      </c>
      <c r="OA53" s="260">
        <f>IF(PS52=0,MIN('Drive Train'!$F$35-GK52*$C$19*'Drive Train'!$F$39,OA52+$C$39)-$C$7,IF(MI52-1&lt;=0,0,IF($C$37=Motors!$C$29,MAX(MAX(OA$8:OA52)*-1,OA52-$C$39),MAX(0,MAX(OA$8:OA52)*-1,OA52-$C$39))))</f>
        <v>0</v>
      </c>
      <c r="OB53" s="61">
        <f t="shared" si="212"/>
        <v>1.8000000000000009</v>
      </c>
      <c r="OC53" s="260">
        <f>'Drive Train'!$F$35-(FQ53*$C$13)*$C$19*'Drive Train'!$F$39</f>
        <v>12.2597755</v>
      </c>
      <c r="OD53" s="260">
        <f>'Drive Train'!$F$35-(FR53*$C$13)*$C$19*'Drive Train'!$F$39</f>
        <v>9.2032026534814886</v>
      </c>
      <c r="OE53" s="260">
        <f>'Drive Train'!$F$35-(FS53*$C$13)*$C$19*'Drive Train'!$F$39</f>
        <v>12.2597755</v>
      </c>
      <c r="OF53" s="260">
        <f>'Drive Train'!$F$35-(FT53*$C$13)*$C$19*'Drive Train'!$F$39</f>
        <v>12.2597755</v>
      </c>
      <c r="OG53" s="260">
        <f>'Drive Train'!$F$35-(FU53*$C$13)*$C$19*'Drive Train'!$F$39</f>
        <v>12.2597755</v>
      </c>
      <c r="OH53" s="260">
        <f>'Drive Train'!$F$35-(FV53*$C$13)*$C$19*'Drive Train'!$F$39</f>
        <v>12.2597755</v>
      </c>
      <c r="OI53" s="260">
        <f>'Drive Train'!$F$35-(FW53*$C$13)*$C$19*'Drive Train'!$F$39</f>
        <v>12.2597755</v>
      </c>
      <c r="OJ53" s="260">
        <f>'Drive Train'!$F$35-(FX53*$C$13)*$C$19*'Drive Train'!$F$39</f>
        <v>12.2597755</v>
      </c>
      <c r="OK53" s="260">
        <f>'Drive Train'!$F$35-(FY53*$C$13)*$C$19*'Drive Train'!$F$39</f>
        <v>12.240364795547793</v>
      </c>
      <c r="OL53" s="260">
        <f>'Drive Train'!$F$35-(FZ53*$C$13)*$C$19*'Drive Train'!$F$39</f>
        <v>12.240718529333854</v>
      </c>
      <c r="OM53" s="260">
        <f>'Drive Train'!$F$35-(GA53*$C$13)*$C$19*'Drive Train'!$F$39</f>
        <v>12.240745958157142</v>
      </c>
      <c r="ON53" s="260">
        <f>'Drive Train'!$F$35-(GB53*$C$13)*$C$19*'Drive Train'!$F$39</f>
        <v>11.768490396197352</v>
      </c>
      <c r="OO53" s="260">
        <f>'Drive Train'!$F$35-(GC53*$C$13)*$C$19*'Drive Train'!$F$39</f>
        <v>12.163878654080397</v>
      </c>
      <c r="OP53" s="260">
        <f>'Drive Train'!$F$35-(GD53*$C$13)*$C$19*'Drive Train'!$F$39</f>
        <v>12.213979455822969</v>
      </c>
      <c r="OQ53" s="260">
        <f>'Drive Train'!$F$35-(GE53*$C$13)*$C$19*'Drive Train'!$F$39</f>
        <v>12.226255974218217</v>
      </c>
      <c r="OR53" s="260">
        <f>'Drive Train'!$F$35-(GF53*$C$13)*$C$19*'Drive Train'!$F$39</f>
        <v>12.230841600496193</v>
      </c>
      <c r="OS53" s="260">
        <f>'Drive Train'!$F$35-(GG53*$C$13)*$C$19*'Drive Train'!$F$39</f>
        <v>12.2597755</v>
      </c>
      <c r="OT53" s="260">
        <f>'Drive Train'!$F$35-(GH53*$C$13)*$C$19*'Drive Train'!$F$39</f>
        <v>12.2597755</v>
      </c>
      <c r="OU53" s="260">
        <f>'Drive Train'!$F$35-(GI53*$C$13)*$C$19*'Drive Train'!$F$39</f>
        <v>12.2597755</v>
      </c>
      <c r="OV53" s="260">
        <f>'Drive Train'!$F$35-(GJ53*$C$13)*$C$19*'Drive Train'!$F$39</f>
        <v>12.2597755</v>
      </c>
      <c r="OW53" s="260">
        <f>'Drive Train'!$F$35-(GK53*$C$13)*$C$19*'Drive Train'!$F$39</f>
        <v>12.2597755</v>
      </c>
      <c r="OX53" s="61">
        <f t="shared" si="213"/>
        <v>1.8000000000000009</v>
      </c>
      <c r="OY53" s="1">
        <f>IF(PU53&gt;='Drive Train'!$F$29,1,0)</f>
        <v>1</v>
      </c>
      <c r="OZ53" s="1">
        <f>IF(PV53&gt;='Drive Train'!$F$29,1,0)</f>
        <v>0</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1</v>
      </c>
      <c r="PO53" s="1">
        <f>IF(QK53&gt;='Drive Train'!$F$29,1,0)</f>
        <v>1</v>
      </c>
      <c r="PP53" s="1">
        <f>IF(QL53&gt;='Drive Train'!$F$29,1,0)</f>
        <v>1</v>
      </c>
      <c r="PQ53" s="1">
        <f>IF(QM53&gt;='Drive Train'!$F$29,1,0)</f>
        <v>1</v>
      </c>
      <c r="PR53" s="1">
        <f>IF(QN53&gt;='Drive Train'!$F$29,1,0)</f>
        <v>1</v>
      </c>
      <c r="PS53" s="1">
        <f>IF(QO53&gt;='Drive Train'!$F$29,1,0)</f>
        <v>1</v>
      </c>
      <c r="PT53" s="257">
        <f t="shared" si="214"/>
        <v>1.8000000000000009</v>
      </c>
      <c r="PU53" s="57">
        <f t="shared" si="215"/>
        <v>17.458180267229704</v>
      </c>
      <c r="PV53" s="57">
        <f t="shared" si="216"/>
        <v>13.156057870948958</v>
      </c>
      <c r="PW53" s="57">
        <f t="shared" si="217"/>
        <v>17.127952102456817</v>
      </c>
      <c r="PX53" s="57">
        <f t="shared" si="218"/>
        <v>19.324020566314744</v>
      </c>
      <c r="PY53" s="57">
        <f t="shared" si="219"/>
        <v>19.873804536389208</v>
      </c>
      <c r="PZ53" s="57">
        <f t="shared" si="220"/>
        <v>19.402701168992074</v>
      </c>
      <c r="QA53" s="57">
        <f t="shared" si="221"/>
        <v>18.330668800039369</v>
      </c>
      <c r="QB53" s="57">
        <f t="shared" si="222"/>
        <v>17.223197505711781</v>
      </c>
      <c r="QC53" s="57">
        <f t="shared" si="223"/>
        <v>15.928484213494135</v>
      </c>
      <c r="QD53" s="57">
        <f t="shared" si="224"/>
        <v>14.709578979413294</v>
      </c>
      <c r="QE53" s="57">
        <f t="shared" si="225"/>
        <v>13.628342940970045</v>
      </c>
      <c r="QF53" s="57">
        <f t="shared" si="226"/>
        <v>11.396332619166957</v>
      </c>
      <c r="QG53" s="57">
        <f t="shared" si="227"/>
        <v>13.589625159779423</v>
      </c>
      <c r="QH53" s="57">
        <f t="shared" si="228"/>
        <v>14.957289378133444</v>
      </c>
      <c r="QI53" s="57">
        <f t="shared" si="229"/>
        <v>15.848307545457065</v>
      </c>
      <c r="QJ53" s="57">
        <f t="shared" si="230"/>
        <v>16.45692109557427</v>
      </c>
      <c r="QK53" s="57">
        <f t="shared" si="231"/>
        <v>16.871978538053693</v>
      </c>
      <c r="QL53" s="57">
        <f t="shared" si="232"/>
        <v>17.134034581916985</v>
      </c>
      <c r="QM53" s="57">
        <f t="shared" si="233"/>
        <v>17.343486452793922</v>
      </c>
      <c r="QN53" s="57">
        <f t="shared" si="234"/>
        <v>17.419092539998058</v>
      </c>
      <c r="QO53" s="57">
        <f t="shared" si="235"/>
        <v>17.455891954253783</v>
      </c>
      <c r="QP53" s="61">
        <f t="shared" si="236"/>
        <v>1.8000000000000009</v>
      </c>
      <c r="QQ53" s="57">
        <f>MIN(FQ53,$C$16)*$C$17*1000/60/60/$C$21</f>
        <v>3.4695548865589357E-2</v>
      </c>
      <c r="QR53" s="57">
        <f>MIN(FR53,$C$16)*$C$17*1000/60/60/$C$21</f>
        <v>0.79097902684280863</v>
      </c>
      <c r="QS53" s="57">
        <f>MIN(FS53,$C$16)*$C$17*1000/60/60/$C$21</f>
        <v>3.4695548865589357E-2</v>
      </c>
      <c r="QT53" s="57">
        <f>MIN(FT53,$C$16)*$C$17*1000/60/60/$C$21</f>
        <v>3.4695548865589357E-2</v>
      </c>
      <c r="QU53" s="57">
        <f>MIN(FU53,$C$16)*$C$17*1000/60/60/$C$21</f>
        <v>3.4695548865589357E-2</v>
      </c>
      <c r="QV53" s="57">
        <f>MIN(FV53,$C$16)*$C$17*1000/60/60/$C$21</f>
        <v>3.4695548865589357E-2</v>
      </c>
      <c r="QW53" s="57">
        <f>MIN(FW53,$C$16)*$C$17*1000/60/60/$C$21</f>
        <v>3.4695548865589357E-2</v>
      </c>
      <c r="QX53" s="57">
        <f>MIN(FX53,$C$16)*$C$17*1000/60/60/$C$21</f>
        <v>3.4695548865589357E-2</v>
      </c>
      <c r="QY53" s="57">
        <f>MIN(FY53,$C$16)*$C$17*1000/60/60/$C$21</f>
        <v>3.9498311897991696E-2</v>
      </c>
      <c r="QZ53" s="57">
        <f>MIN(FZ53,$C$16)*$C$17*1000/60/60/$C$21</f>
        <v>3.9410788049735974E-2</v>
      </c>
      <c r="RA53" s="57">
        <f>MIN(GA53,$C$16)*$C$17*1000/60/60/$C$21</f>
        <v>3.9404001374948823E-2</v>
      </c>
      <c r="RB53" s="57">
        <f>MIN(GB53,$C$16)*$C$17*1000/60/60/$C$21</f>
        <v>0.15625352429727851</v>
      </c>
      <c r="RC53" s="57">
        <f>MIN(GC53,$C$16)*$C$17*1000/60/60/$C$21</f>
        <v>5.8423169243337104E-2</v>
      </c>
      <c r="RD53" s="57">
        <f>MIN(GD53,$C$16)*$C$17*1000/60/60/$C$21</f>
        <v>4.6026799029397124E-2</v>
      </c>
      <c r="RE53" s="57">
        <f>MIN(GE53,$C$16)*$C$17*1000/60/60/$C$21</f>
        <v>4.2989237519948868E-2</v>
      </c>
      <c r="RF53" s="57">
        <f>MIN(GF53,$C$16)*$C$17*1000/60/60/$C$21</f>
        <v>4.1854622523234096E-2</v>
      </c>
      <c r="RG53" s="57">
        <f>MIN(GG53,$C$16)*$C$17*1000/60/60/$C$21</f>
        <v>3.4695548865589357E-2</v>
      </c>
      <c r="RH53" s="57">
        <f>MIN(GH53,$C$16)*$C$17*1000/60/60/$C$21</f>
        <v>3.4695548865589357E-2</v>
      </c>
      <c r="RI53" s="57">
        <f>MIN(GI53,$C$16)*$C$17*1000/60/60/$C$21</f>
        <v>3.4695548865589357E-2</v>
      </c>
      <c r="RJ53" s="57">
        <f>MIN(GJ53,$C$16)*$C$17*1000/60/60/$C$21</f>
        <v>3.4695548865589357E-2</v>
      </c>
      <c r="RK53" s="57">
        <f>MIN(GK53,$C$16)*$C$17*1000/60/60/$C$21</f>
        <v>3.4695548865589357E-2</v>
      </c>
      <c r="RL53" s="61">
        <f t="shared" si="237"/>
        <v>1.8000000000000009</v>
      </c>
      <c r="RM53" s="2">
        <f>IF(AND(LO53&gt;=LO$6*'Drive Train'!$AA$52,LO53&lt;=LO$6*'Drive Train'!$AA$53,KS53=0,JW53=0,EU53&gt;0),$C$17,0)</f>
        <v>0</v>
      </c>
      <c r="RN53" s="2">
        <f>IF(AND(LP53&gt;=LP$6*'Drive Train'!$AA$52,LP53&lt;=LP$6*'Drive Train'!$AA$53,KT53=0,JX53=0,EV53&gt;0),$C$17,0)</f>
        <v>0.04</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61">
        <f t="shared" si="238"/>
        <v>1.8000000000000009</v>
      </c>
      <c r="SI53" s="2">
        <f>IF(AND(EU53&lt;0,KS53=0,LO53&gt;=LO$6*'Drive Train'!$AA$52,LO53&lt;=LO$6*'Drive Train'!$AA$53,OY53=1,JW53=0),$C$17,0)</f>
        <v>0.04</v>
      </c>
      <c r="SJ53" s="2">
        <f>IF(AND(EV53&lt;0,KT53=0,LP53&gt;=LP$6*'Drive Train'!$AA$52,LP53&lt;=LP$6*'Drive Train'!$AA$53,OZ53=1,JX53=0),$C$17,0)</f>
        <v>0</v>
      </c>
      <c r="SK53" s="2">
        <f>IF(AND(EW53&lt;0,KU53=0,LQ53&gt;=LQ$6*'Drive Train'!$AA$52,LQ53&lt;=LQ$6*'Drive Train'!$AA$53,PA53=1,JY53=0),$C$17,0)</f>
        <v>0</v>
      </c>
      <c r="SL53" s="2">
        <f>IF(AND(EX53&lt;0,KV53=0,LR53&gt;=LR$6*'Drive Train'!$AA$52,LR53&lt;=LR$6*'Drive Train'!$AA$53,PB53=1,JZ53=0),$C$17,0)</f>
        <v>0.04</v>
      </c>
      <c r="SM53" s="2">
        <f>IF(AND(EY53&lt;0,KW53=0,LS53&gt;=LS$6*'Drive Train'!$AA$52,LS53&lt;=LS$6*'Drive Train'!$AA$53,PC53=1,KA53=0),$C$17,0)</f>
        <v>0.04</v>
      </c>
      <c r="SN53" s="2">
        <f>IF(AND(EZ53&lt;0,KX53=0,LT53&gt;=LT$6*'Drive Train'!$AA$52,LT53&lt;=LT$6*'Drive Train'!$AA$53,PD53=1,KB53=0),$C$17,0)</f>
        <v>0.04</v>
      </c>
      <c r="SO53" s="2">
        <f>IF(AND(FA53&lt;0,KY53=0,LU53&gt;=LU$6*'Drive Train'!$AA$52,LU53&lt;=LU$6*'Drive Train'!$AA$53,PE53=1,KC53=0),$C$17,0)</f>
        <v>0.04</v>
      </c>
      <c r="SP53" s="2">
        <f>IF(AND(FB53&lt;0,KZ53=0,LV53&gt;=LV$6*'Drive Train'!$AA$52,LV53&lt;=LV$6*'Drive Train'!$AA$53,PF53=1,KD53=0),$C$17,0)</f>
        <v>0.04</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v>
      </c>
      <c r="SW53" s="2">
        <f>IF(AND(FI53&lt;0,LG53=0,MC53&gt;=MC$6*'Drive Train'!$AA$52,MC53&lt;=MC$6*'Drive Train'!$AA$53,PM53=1,KK53=0),$C$17,0)</f>
        <v>0</v>
      </c>
      <c r="SX53" s="2">
        <f>IF(AND(FJ53&lt;0,LH53=0,MD53&gt;=MD$6*'Drive Train'!$AA$52,MD53&lt;=MD$6*'Drive Train'!$AA$53,PN53=1,KL53=0),$C$17,0)</f>
        <v>0</v>
      </c>
      <c r="SY53" s="2">
        <f>IF(AND(FK53&lt;0,LI53=0,ME53&gt;=ME$6*'Drive Train'!$AA$52,ME53&lt;=ME$6*'Drive Train'!$AA$53,PO53=1,KM53=0),$C$17,0)</f>
        <v>0</v>
      </c>
      <c r="SZ53" s="2">
        <f>IF(AND(FL53&lt;0,LJ53=0,MF53&gt;=MF$6*'Drive Train'!$AA$52,MF53&lt;=MF$6*'Drive Train'!$AA$53,PP53=1,KN53=0),$C$17,0)</f>
        <v>0.04</v>
      </c>
      <c r="TA53" s="2">
        <f>IF(AND(FM53&lt;0,LK53=0,MG53&gt;=MG$6*'Drive Train'!$AA$52,MG53&lt;=MG$6*'Drive Train'!$AA$53,PQ53=1,KO53=0),$C$17,0)</f>
        <v>0.04</v>
      </c>
      <c r="TB53" s="2">
        <f>IF(AND(FN53&lt;0,LL53=0,MH53&gt;=MH$6*'Drive Train'!$AA$52,MH53&lt;=MH$6*'Drive Train'!$AA$53,PR53=1,KP53=0),$C$17,0)</f>
        <v>0.04</v>
      </c>
      <c r="TC53" s="2">
        <f>IF(AND(FO53&lt;0,LM53=0,MI53&gt;=MI$6*'Drive Train'!$AA$52,MI53&lt;=MI$6*'Drive Train'!$AA$53,PS53=1,KQ53=0),$C$17,0)</f>
        <v>0.04</v>
      </c>
      <c r="TD53" s="148">
        <f t="shared" si="239"/>
        <v>1.8000000000000009</v>
      </c>
    </row>
    <row r="54" spans="3:524" x14ac:dyDescent="0.2">
      <c r="C54" s="3" t="s">
        <v>247</v>
      </c>
      <c r="E54" s="18">
        <f>IF(E52/'Drive Train'!$F$29=1,0,MAX(E56-E52-E53,0))</f>
        <v>1.891333712652445</v>
      </c>
      <c r="F54" s="18" t="e">
        <f>IF(F51/'Drive Train'!$F$29=1,0,MAX(F56-F51-F53,0))*VLOOKUP('Drive Train'!$AK$15,$E$98:$F$99,2,FALSE)</f>
        <v>#N/A</v>
      </c>
      <c r="G54" s="18" t="e">
        <f>IF(G51/'Drive Train'!$F$29=1,0,MAX(G56-G51-G53,0))*VLOOKUP('Drive Train'!$AK$15,$E$98:$F$99,2,FALSE)</f>
        <v>#N/A</v>
      </c>
      <c r="H54" s="18" t="e">
        <f>IF(H51/'Drive Train'!$F$29=1,0,MAX(H56-H51-H53,0))*VLOOKUP('Drive Train'!$AK$15,$E$98:$F$99,2,FALSE)</f>
        <v>#N/A</v>
      </c>
      <c r="I54" s="18" t="e">
        <f>IF(I51/'Drive Train'!$F$29=1,0,MAX(I56-I51-I53,0))*VLOOKUP('Drive Train'!$AK$15,$E$98:$F$99,2,FALSE)</f>
        <v>#N/A</v>
      </c>
      <c r="J54" s="18" t="e">
        <f>IF(J51/'Drive Train'!$F$29=1,0,MAX(J56-J51-J53,0))*VLOOKUP('Drive Train'!$AK$15,$E$98:$F$99,2,FALSE)</f>
        <v>#N/A</v>
      </c>
      <c r="K54" s="18" t="e">
        <f>IF(K51/'Drive Train'!$F$29=1,0,MAX(K56-K51-K53,0))*VLOOKUP('Drive Train'!$AK$15,$E$98:$F$99,2,FALSE)</f>
        <v>#N/A</v>
      </c>
      <c r="L54" s="18" t="e">
        <f>IF(L51/'Drive Train'!$F$29=1,0,MAX(L56-L51-L53,0))*VLOOKUP('Drive Train'!$AK$15,$E$98:$F$99,2,FALSE)</f>
        <v>#N/A</v>
      </c>
      <c r="M54" s="18" t="e">
        <f>IF(M51/'Drive Train'!$F$29=1,0,MAX(M56-M51-M53,0))*VLOOKUP('Drive Train'!$AK$15,$E$98:$F$99,2,FALSE)</f>
        <v>#N/A</v>
      </c>
      <c r="N54" s="18" t="e">
        <f>IF(N51/'Drive Train'!$F$29=1,0,MAX(N56-N51-N53,0))*VLOOKUP('Drive Train'!$AK$15,$E$98:$F$99,2,FALSE)</f>
        <v>#N/A</v>
      </c>
      <c r="O54" s="18" t="e">
        <f>IF(O51/'Drive Train'!$F$29=1,0,MAX(O56-O51-O53,0))*VLOOKUP('Drive Train'!$AK$15,$E$98:$F$99,2,FALSE)</f>
        <v>#N/A</v>
      </c>
      <c r="R54" s="63">
        <f t="shared" si="114"/>
        <v>1.840000000000001</v>
      </c>
      <c r="S54" s="2">
        <f>NG54/'Drive Train'!$F$35</f>
        <v>0</v>
      </c>
      <c r="T54" s="2">
        <f>NH54/'Drive Train'!$F$35</f>
        <v>0.64174222080446108</v>
      </c>
      <c r="U54" s="2">
        <f>NI54/'Drive Train'!$F$35</f>
        <v>0</v>
      </c>
      <c r="V54" s="2">
        <f>NJ54/'Drive Train'!$F$35</f>
        <v>0</v>
      </c>
      <c r="W54" s="2">
        <f>NK54/'Drive Train'!$F$35</f>
        <v>0</v>
      </c>
      <c r="X54" s="2">
        <f>NL54/'Drive Train'!$F$35</f>
        <v>0</v>
      </c>
      <c r="Y54" s="2">
        <f>NM54/'Drive Train'!$F$35</f>
        <v>0</v>
      </c>
      <c r="Z54" s="2">
        <f>NN54/'Drive Train'!$F$35</f>
        <v>0</v>
      </c>
      <c r="AA54" s="2">
        <f>NO54/'Drive Train'!$F$35</f>
        <v>0.96831879522019271</v>
      </c>
      <c r="AB54" s="2">
        <f>NP54/'Drive Train'!$F$35</f>
        <v>0.9683568311111671</v>
      </c>
      <c r="AC54" s="2">
        <f>NQ54/'Drive Train'!$F$35</f>
        <v>0.96835978044700444</v>
      </c>
      <c r="AD54" s="2">
        <f>NR54/'Drive Train'!$F$35</f>
        <v>0.91757961249433906</v>
      </c>
      <c r="AE54" s="2">
        <f>NS54/'Drive Train'!$F$35</f>
        <v>0.96009447893337596</v>
      </c>
      <c r="AF54" s="2">
        <f>NT54/'Drive Train'!$F$35</f>
        <v>0.96548166191644824</v>
      </c>
      <c r="AG54" s="2">
        <f>NU54/'Drive Train'!$F$35</f>
        <v>0.96680171765787282</v>
      </c>
      <c r="AH54" s="2">
        <f>NV54/'Drive Train'!$F$35</f>
        <v>0</v>
      </c>
      <c r="AI54" s="2">
        <f>NW54/'Drive Train'!$F$35</f>
        <v>0</v>
      </c>
      <c r="AJ54" s="2">
        <f>NX54/'Drive Train'!$F$35</f>
        <v>0</v>
      </c>
      <c r="AK54" s="2">
        <f>NY54/'Drive Train'!$F$35</f>
        <v>0</v>
      </c>
      <c r="AL54" s="2">
        <f>NZ54/'Drive Train'!$F$35</f>
        <v>0</v>
      </c>
      <c r="AM54" s="2">
        <f>OA54/'Drive Train'!$F$35</f>
        <v>0</v>
      </c>
      <c r="AN54" s="61">
        <f t="shared" si="115"/>
        <v>1.840000000000001</v>
      </c>
      <c r="AO54" s="46">
        <f>LO54*12*60/(PI() * 'Drive Train'!$F$15)/S$6*ABS(S54)</f>
        <v>0</v>
      </c>
      <c r="AP54" s="46">
        <f>LP54*12*60/(PI() * 'Drive Train'!$F$15)/T$6*ABS(T54)</f>
        <v>1020.8063244500554</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0</v>
      </c>
      <c r="AW54" s="46">
        <f>LW54*12*60/(PI() * 'Drive Train'!$F$15)/AA$6*ABS(AA54)</f>
        <v>4677.472322145567</v>
      </c>
      <c r="AX54" s="46">
        <f>LX54*12*60/(PI() * 'Drive Train'!$F$15)/AB$6*ABS(AB54)</f>
        <v>4677.8566249125597</v>
      </c>
      <c r="AY54" s="46">
        <f>LY54*12*60/(PI() * 'Drive Train'!$F$15)/AC$6*ABS(AC54)</f>
        <v>4677.8855769076699</v>
      </c>
      <c r="AZ54" s="46">
        <f>LZ54*12*60/(PI() * 'Drive Train'!$F$15)/AD$6*ABS(AD54)</f>
        <v>4070.7966839052315</v>
      </c>
      <c r="BA54" s="46">
        <f>MA54*12*60/(PI() * 'Drive Train'!$F$15)/AE$6*ABS(AE54)</f>
        <v>4591.9485239173036</v>
      </c>
      <c r="BB54" s="46">
        <f>MB54*12*60/(PI() * 'Drive Train'!$F$15)/AF$6*ABS(AF54)</f>
        <v>4647.9781054496871</v>
      </c>
      <c r="BC54" s="46">
        <f>MC54*12*60/(PI() * 'Drive Train'!$F$15)/AG$6*ABS(AG54)</f>
        <v>4661.697506587765</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281"/>
        <v>1.840000000000001</v>
      </c>
      <c r="BK54" s="2">
        <f>IF(OR(KS53=1,AND($C$37=Motors!$C$31,OY53=1)),0,IF(NG54=0,-(CG53+$C$15)/($C$14-$C$15)*$C$12,($C$11*S54-AO54)/($C$11*S54)*$C$12*S54))</f>
        <v>0</v>
      </c>
      <c r="BL54" s="2">
        <f>IF(OR(KT53=1,AND($C$37=Motors!$C$31,OZ53=1)),0,IF(NH54=0,-(CH53+$C$15)/($C$14-$C$15)*$C$12,($C$11*T54-AP54)/($C$11*T54)*$C$12*T54))</f>
        <v>1.1200878683756756</v>
      </c>
      <c r="BM54" s="2">
        <f>IF(OR(KU53=1,AND($C$37=Motors!$C$31,PA53=1)),0,IF(NI54=0,-(CI53+$C$15)/($C$14-$C$15)*$C$12,($C$11*U54-AQ54)/($C$11*U54)*$C$12*U54))</f>
        <v>0</v>
      </c>
      <c r="BN54" s="2">
        <f>IF(OR(KV53=1,AND($C$37=Motors!$C$31,PB53=1)),0,IF(NJ54=0,-(CJ53+$C$15)/($C$14-$C$15)*$C$12,($C$11*V54-AR54)/($C$11*V54)*$C$12*V54))</f>
        <v>0</v>
      </c>
      <c r="BO54" s="2">
        <f>IF(OR(KW53=1,AND($C$37=Motors!$C$31,PC53=1)),0,IF(NK54=0,-(CK53+$C$15)/($C$14-$C$15)*$C$12,($C$11*W54-AS54)/($C$11*W54)*$C$12*W54))</f>
        <v>0</v>
      </c>
      <c r="BP54" s="2">
        <f>IF(OR(KX53=1,AND($C$37=Motors!$C$31,PD53=1)),0,IF(NL54=0,-(CL53+$C$15)/($C$14-$C$15)*$C$12,($C$11*X54-AT54)/($C$11*X54)*$C$12*X54))</f>
        <v>0</v>
      </c>
      <c r="BQ54" s="2">
        <f>IF(OR(KY53=1,AND($C$37=Motors!$C$31,PE53=1)),0,IF(NM54=0,-(CM53+$C$15)/($C$14-$C$15)*$C$12,($C$11*Y54-AU54)/($C$11*Y54)*$C$12*Y54))</f>
        <v>0</v>
      </c>
      <c r="BR54" s="2">
        <f>IF(OR(KZ53=1,AND($C$37=Motors!$C$31,PF53=1)),0,IF(NN54=0,-(CN53+$C$15)/($C$14-$C$15)*$C$12,($C$11*Z54-AV54)/($C$11*Z54)*$C$12*Z54))</f>
        <v>0</v>
      </c>
      <c r="BS54" s="2">
        <f>IF(OR(LA53=1,AND($C$37=Motors!$C$31,PG53=1)),0,IF(NO54=0,-(CO53+$C$15)/($C$14-$C$15)*$C$12,($C$11*AA54-AW54)/($C$11*AA54)*$C$12*AA54))</f>
        <v>0.29217815098474403</v>
      </c>
      <c r="BT54" s="2">
        <f>IF(OR(LB53=1,AND($C$37=Motors!$C$31,PH53=1)),0,IF(NP54=0,-(CP53+$C$15)/($C$14-$C$15)*$C$12,($C$11*AB54-AX54)/($C$11*AB54)*$C$12*AB54))</f>
        <v>0.29210025501942505</v>
      </c>
      <c r="BU54" s="2">
        <f>IF(OR(LC53=1,AND($C$37=Motors!$C$31,PI53=1)),0,IF(NQ54=0,-(CQ53+$C$15)/($C$14-$C$15)*$C$12,($C$11*AC54-AY54)/($C$11*AC54)*$C$12*AC54))</f>
        <v>0.29209459239438013</v>
      </c>
      <c r="BV54" s="2">
        <f>IF(OR(LD53=1,AND($C$37=Motors!$C$31,PJ53=1)),0,IF(NR54=0,-(CR53+$C$15)/($C$14-$C$15)*$C$12,($C$11*AD54-AZ54)/($C$11*AD54)*$C$12*AD54))</f>
        <v>0.43798593114842271</v>
      </c>
      <c r="BW54" s="2">
        <f>IF(OR(LE53=1,AND($C$37=Motors!$C$31,PK53=1)),0,IF(NS54=0,-(CS53+$C$15)/($C$14-$C$15)*$C$12,($C$11*AE54-BA54)/($C$11*AE54)*$C$12*AE54))</f>
        <v>0.31010306412280458</v>
      </c>
      <c r="BX54" s="2">
        <f>IF(OR(LF53=1,AND($C$37=Motors!$C$31,PL53=1)),0,IF(NT54=0,-(CT53+$C$15)/($C$14-$C$15)*$C$12,($C$11*AF54-BB54)/($C$11*AF54)*$C$12*AF54))</f>
        <v>0.2983577523139771</v>
      </c>
      <c r="BY54" s="2">
        <f>IF(OR(LG53=1,AND($C$37=Motors!$C$31,PM53=1)),0,IF(NU54=0,-(CU53+$C$15)/($C$14-$C$15)*$C$12,($C$11*AG54-BC54)/($C$11*AG54)*$C$12*AG54))</f>
        <v>0.29548412800228258</v>
      </c>
      <c r="BZ54" s="2">
        <f>IF(OR(LH53=1,AND($C$37=Motors!$C$31,PN53=1)),0,IF(NV54=0,-(CV53+$C$15)/($C$14-$C$15)*$C$12,($C$11*AH54-BD54)/($C$11*AH54)*$C$12*AH54))</f>
        <v>0</v>
      </c>
      <c r="CA54" s="2">
        <f>IF(OR(LI53=1,AND($C$37=Motors!$C$31,PO53=1)),0,IF(NW54=0,-(CW53+$C$15)/($C$14-$C$15)*$C$12,($C$11*AI54-BE54)/($C$11*AI54)*$C$12*AI54))</f>
        <v>0</v>
      </c>
      <c r="CB54" s="2">
        <f>IF(OR(LJ53=1,AND($C$37=Motors!$C$31,PP53=1)),0,IF(NX54=0,-(CX53+$C$15)/($C$14-$C$15)*$C$12,($C$11*AJ54-BF54)/($C$11*AJ54)*$C$12*AJ54))</f>
        <v>0</v>
      </c>
      <c r="CC54" s="2">
        <f>IF(OR(LK53=1,AND($C$37=Motors!$C$31,PQ53=1)),0,IF(NY54=0,-(CY53+$C$15)/($C$14-$C$15)*$C$12,($C$11*AK54-BG54)/($C$11*AK54)*$C$12*AK54))</f>
        <v>0</v>
      </c>
      <c r="CD54" s="2">
        <f>IF(OR(LL53=1,AND($C$37=Motors!$C$31,PR53=1)),0,IF(NZ54=0,-(CZ53+$C$15)/($C$14-$C$15)*$C$12,($C$11*AL54-BH54)/($C$11*AL54)*$C$12*AL54))</f>
        <v>0</v>
      </c>
      <c r="CE54" s="2">
        <f>IF(OR(LM53=1,AND($C$37=Motors!$C$31,PS53=1)),0,IF(OA54=0,-(DA53+$C$15)/($C$14-$C$15)*$C$12,($C$11*AM54-BI54)/($C$11*AM54)*$C$12*AM54))</f>
        <v>0</v>
      </c>
      <c r="CF54" s="61">
        <f t="shared" si="282"/>
        <v>1.840000000000001</v>
      </c>
      <c r="CG54" s="57">
        <f>IF(AND(KS53=1,OY53=1),0,ABS(BK54/$C$12*($C$14-$C$15)+$C$15) *'Drive Train'!$AA$49 + CG53*(1-'Drive Train'!$AA$49))</f>
        <v>2.7495000000000003</v>
      </c>
      <c r="CH54" s="57">
        <f>IF(AND(KT53=1,OZ53=1),0,ABS(BL54/$C$12*($C$14-$C$15)+$C$15) *'Drive Train'!$AA$49 + CH53*(1-'Drive Train'!$AA$49))</f>
        <v>62.379074071617914</v>
      </c>
      <c r="CI54" s="57">
        <f>IF(AND(KU53=1,PA53=1),0,ABS(BM54/$C$12*($C$14-$C$15)+$C$15) *'Drive Train'!$AA$49 + CI53*(1-'Drive Train'!$AA$49))</f>
        <v>2.7495000000000003</v>
      </c>
      <c r="CJ54" s="57">
        <f>IF(AND(KV53=1,PB53=1),0,ABS(BN54/$C$12*($C$14-$C$15)+$C$15) *'Drive Train'!$AA$49 + CJ53*(1-'Drive Train'!$AA$49))</f>
        <v>2.7495000000000003</v>
      </c>
      <c r="CK54" s="57">
        <f>IF(AND(KW53=1,PC53=1),0,ABS(BO54/$C$12*($C$14-$C$15)+$C$15) *'Drive Train'!$AA$49 + CK53*(1-'Drive Train'!$AA$49))</f>
        <v>2.7495000000000003</v>
      </c>
      <c r="CL54" s="57">
        <f>IF(AND(KX53=1,PD53=1),0,ABS(BP54/$C$12*($C$14-$C$15)+$C$15) *'Drive Train'!$AA$49 + CL53*(1-'Drive Train'!$AA$49))</f>
        <v>2.7495000000000003</v>
      </c>
      <c r="CM54" s="57">
        <f>IF(AND(KY53=1,PE53=1),0,ABS(BQ54/$C$12*($C$14-$C$15)+$C$15) *'Drive Train'!$AA$49 + CM53*(1-'Drive Train'!$AA$49))</f>
        <v>2.7495000000000003</v>
      </c>
      <c r="CN54" s="57">
        <f>IF(AND(KZ53=1,PF53=1),0,ABS(BR54/$C$12*($C$14-$C$15)+$C$15) *'Drive Train'!$AA$49 + CN53*(1-'Drive Train'!$AA$49))</f>
        <v>2.7495000000000003</v>
      </c>
      <c r="CO54" s="57">
        <f>IF(AND(LA53=1,PG53=1),0,ABS(BS54/$C$12*($C$14-$C$15)+$C$15) *'Drive Train'!$AA$49 + CO53*(1-'Drive Train'!$AA$49))</f>
        <v>18.304046378150481</v>
      </c>
      <c r="CP54" s="57">
        <f>IF(AND(LB53=1,PH53=1),0,ABS(BT54/$C$12*($C$14-$C$15)+$C$15) *'Drive Train'!$AA$49 + CP53*(1-'Drive Train'!$AA$49))</f>
        <v>18.299899468461508</v>
      </c>
      <c r="CQ54" s="57">
        <f>IF(AND(LC53=1,PI53=1),0,ABS(BU54/$C$12*($C$14-$C$15)+$C$15) *'Drive Train'!$AA$49 + CQ53*(1-'Drive Train'!$AA$49))</f>
        <v>18.299598010041066</v>
      </c>
      <c r="CR54" s="57">
        <f>IF(AND(LD53=1,PJ53=1),0,ABS(BV54/$C$12*($C$14-$C$15)+$C$15) *'Drive Train'!$AA$49 + CR53*(1-'Drive Train'!$AA$49))</f>
        <v>26.066344384374535</v>
      </c>
      <c r="CS54" s="57">
        <f>IF(AND(LE53=1,PK53=1),0,ABS(BW54/$C$12*($C$14-$C$15)+$C$15) *'Drive Train'!$AA$49 + CS53*(1-'Drive Train'!$AA$49))</f>
        <v>19.258306276745156</v>
      </c>
      <c r="CT54" s="57">
        <f>IF(AND(LF53=1,PL53=1),0,ABS(BX54/$C$12*($C$14-$C$15)+$C$15) *'Drive Train'!$AA$49 + CT53*(1-'Drive Train'!$AA$49))</f>
        <v>18.633026814059445</v>
      </c>
      <c r="CU54" s="57">
        <f>IF(AND(LG53=1,PM53=1),0,ABS(BY54/$C$12*($C$14-$C$15)+$C$15) *'Drive Train'!$AA$49 + CU53*(1-'Drive Train'!$AA$49))</f>
        <v>18.480045071656786</v>
      </c>
      <c r="CV54" s="57">
        <f>IF(AND(LH53=1,PN53=1),0,ABS(BZ54/$C$12*($C$14-$C$15)+$C$15) *'Drive Train'!$AA$49 + CV53*(1-'Drive Train'!$AA$49))</f>
        <v>2.7495000000000003</v>
      </c>
      <c r="CW54" s="57">
        <f>IF(AND(LI53=1,PO53=1),0,ABS(CA54/$C$12*($C$14-$C$15)+$C$15) *'Drive Train'!$AA$49 + CW53*(1-'Drive Train'!$AA$49))</f>
        <v>2.7495000000000003</v>
      </c>
      <c r="CX54" s="57">
        <f>IF(AND(LJ53=1,PP53=1),0,ABS(CB54/$C$12*($C$14-$C$15)+$C$15) *'Drive Train'!$AA$49 + CX53*(1-'Drive Train'!$AA$49))</f>
        <v>2.7495000000000003</v>
      </c>
      <c r="CY54" s="57">
        <f>IF(AND(LK53=1,PQ53=1),0,ABS(CC54/$C$12*($C$14-$C$15)+$C$15) *'Drive Train'!$AA$49 + CY53*(1-'Drive Train'!$AA$49))</f>
        <v>2.7495000000000003</v>
      </c>
      <c r="CZ54" s="57">
        <f>IF(AND(LL53=1,PR53=1),0,ABS(CD54/$C$12*($C$14-$C$15)+$C$15) *'Drive Train'!$AA$49 + CZ53*(1-'Drive Train'!$AA$49))</f>
        <v>2.7495000000000003</v>
      </c>
      <c r="DA54" s="57">
        <f>IF(AND(LM53=1,PS53=1),0,ABS(CE54/$C$12*($C$14-$C$15)+$C$15) *'Drive Train'!$AA$49 + DA53*(1-'Drive Train'!$AA$49))</f>
        <v>2.7495000000000003</v>
      </c>
      <c r="DB54" s="61">
        <f t="shared" si="116"/>
        <v>1.840000000000001</v>
      </c>
      <c r="DC54" s="57">
        <f t="shared" si="283"/>
        <v>2.7495000000000003</v>
      </c>
      <c r="DD54" s="57">
        <f t="shared" si="284"/>
        <v>62.379074071617914</v>
      </c>
      <c r="DE54" s="57">
        <f t="shared" si="285"/>
        <v>2.7495000000000003</v>
      </c>
      <c r="DF54" s="57">
        <f t="shared" si="286"/>
        <v>2.7495000000000003</v>
      </c>
      <c r="DG54" s="57">
        <f t="shared" si="287"/>
        <v>2.7495000000000003</v>
      </c>
      <c r="DH54" s="57">
        <f t="shared" si="288"/>
        <v>2.7495000000000003</v>
      </c>
      <c r="DI54" s="57">
        <f t="shared" si="289"/>
        <v>2.7495000000000003</v>
      </c>
      <c r="DJ54" s="57">
        <f t="shared" si="290"/>
        <v>2.7495000000000003</v>
      </c>
      <c r="DK54" s="57">
        <f t="shared" si="291"/>
        <v>18.304046378150481</v>
      </c>
      <c r="DL54" s="57">
        <f t="shared" si="292"/>
        <v>18.299899468461508</v>
      </c>
      <c r="DM54" s="57">
        <f t="shared" si="293"/>
        <v>18.299598010041066</v>
      </c>
      <c r="DN54" s="57">
        <f t="shared" si="294"/>
        <v>25</v>
      </c>
      <c r="DO54" s="57">
        <f t="shared" si="295"/>
        <v>19.258306276745156</v>
      </c>
      <c r="DP54" s="57">
        <f t="shared" si="296"/>
        <v>18.633026814059445</v>
      </c>
      <c r="DQ54" s="57">
        <f t="shared" si="297"/>
        <v>18.480045071656786</v>
      </c>
      <c r="DR54" s="57">
        <f t="shared" si="298"/>
        <v>2.7495000000000003</v>
      </c>
      <c r="DS54" s="57">
        <f t="shared" si="299"/>
        <v>2.7495000000000003</v>
      </c>
      <c r="DT54" s="57">
        <f t="shared" si="300"/>
        <v>2.7495000000000003</v>
      </c>
      <c r="DU54" s="57">
        <f t="shared" si="301"/>
        <v>2.7495000000000003</v>
      </c>
      <c r="DV54" s="57">
        <f t="shared" si="302"/>
        <v>2.7495000000000003</v>
      </c>
      <c r="DW54" s="57">
        <f t="shared" si="303"/>
        <v>2.7495000000000003</v>
      </c>
      <c r="DX54" s="61">
        <f t="shared" si="117"/>
        <v>1.840000000000001</v>
      </c>
      <c r="DY54" s="2">
        <f>IF(OY54=0,($C$23/0.4536*IF(ISNA(MK53),'Drive Train'!$F$16,'Drive Train'!$F$17)*4.448*$C$24*S$6)*SIGN(BK54),BK54)</f>
        <v>0</v>
      </c>
      <c r="DZ54" s="2">
        <f>IF(OZ54=0,($C$23/0.4536*IF(ISNA(ML53),'Drive Train'!$F$16,'Drive Train'!$F$17)*4.448*$C$24*$C$21*T$6)*SIGN(BL54),BL54)</f>
        <v>14.225645600594998</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0.29217815098474403</v>
      </c>
      <c r="EH54" s="2">
        <f>IF(PH54=0,($C$23/0.4536*IF(ISNA(MT53),'Drive Train'!$F$16,'Drive Train'!$F$17)*4.448*$C$24*$C$21*AB$6)*SIGN(BT54),BT54)</f>
        <v>3.1227026928135362</v>
      </c>
      <c r="EI54" s="2">
        <f>IF(PI54=0,($C$23/0.4536*IF(ISNA(MU53),'Drive Train'!$F$16,'Drive Train'!$F$17)*4.448*$C$24*$C$21*AC$6)*SIGN(BU54),BU54)</f>
        <v>2.8451291201189992</v>
      </c>
      <c r="EJ54" s="2">
        <f>IF(PJ54=0,($C$23/0.4536*IF(ISNA(MV53),'Drive Train'!$F$16,'Drive Train'!$F$17)*4.448*$C$24*$C$21*AD$6)*SIGN(BV54),BV54)</f>
        <v>3.9831807681666</v>
      </c>
      <c r="EK54" s="2">
        <f>IF(PK54=0,($C$23/0.4536*IF(ISNA(MW53),'Drive Train'!$F$16,'Drive Train'!$F$17)*4.448*$C$24*$C$21*AE$6)*SIGN(BW54),BW54)</f>
        <v>3.9831807681666</v>
      </c>
      <c r="EL54" s="2">
        <f>IF(PL54=0,($C$23/0.4536*IF(ISNA(MX53),'Drive Train'!$F$16,'Drive Train'!$F$17)*4.448*$C$24*$C$21*AF$6)*SIGN(BX54),BX54)</f>
        <v>3.9831807681666</v>
      </c>
      <c r="EM54" s="2">
        <f>IF(PM54=0,($C$23/0.4536*IF(ISNA(MY53),'Drive Train'!$F$16,'Drive Train'!$F$17)*4.448*$C$24*$C$21*AG$6)*SIGN(BY54),BY54)</f>
        <v>0.29548412800228258</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61">
        <f t="shared" si="304"/>
        <v>1.840000000000001</v>
      </c>
      <c r="EU54" s="259">
        <f>MAX(MIN(IF(AND(OY53=1,NG54&lt;0),-1,1)*(DC54-$C$15)/($C$14-$C$15)*$C$12*$C$21-$C$33*LO54/AO$6 -  OY53*$C$33/$C$21,DY53/$C$19),MAX(EU$8:EU53)*-1)</f>
        <v>-0.55088124955520512</v>
      </c>
      <c r="EV54" s="259">
        <f>MAX(MIN(IF(AND(OZ53=1,NH54&lt;0),-1,1)*(DD54-$C$15)/($C$14-$C$15)*$C$12*$C$21-$C$33*LP54/AP$6 -  OZ53*$C$33/$C$21,DZ53/$C$19),MAX(EV$8:EV53)*-1)</f>
        <v>0.90156608830255791</v>
      </c>
      <c r="EW54" s="259">
        <f>MAX(MIN(IF(AND(PA53=1,NI54&lt;0),-1,1)*(DE54-$C$15)/($C$14-$C$15)*$C$12*$C$21-$C$33*LQ54/AQ$6 -  PA53*$C$33/$C$21,EA53/$C$19),MAX(EW$8:EW53)*-1)</f>
        <v>-0.47943174731298799</v>
      </c>
      <c r="EX54" s="259">
        <f>MAX(MIN(IF(AND(PB53=1,NJ54&lt;0),-1,1)*(DF54-$C$15)/($C$14-$C$15)*$C$12*$C$21-$C$33*LR54/AR$6 -  PB53*$C$33/$C$21,EB53/$C$19),MAX(EX$8:EX53)*-1)</f>
        <v>-0.51712802799281732</v>
      </c>
      <c r="EY54" s="259">
        <f>MAX(MIN(IF(AND(PC53=1,NK54&lt;0),-1,1)*(DG54-$C$15)/($C$14-$C$15)*$C$12*$C$21-$C$33*LS54/AS$6 -  PC53*$C$33/$C$21,EC53/$C$19),MAX(EY$8:EY53)*-1)</f>
        <v>-0.53174606654119039</v>
      </c>
      <c r="EZ54" s="259">
        <f>MAX(MIN(IF(AND(PD53=1,NL54&lt;0),-1,1)*(DH54-$C$15)/($C$14-$C$15)*$C$12*$C$21-$C$33*LT54/AT$6 -  PD53*$C$33/$C$21,ED53/$C$19),MAX(EZ$8:EZ53)*-1)</f>
        <v>-0.53588832990413615</v>
      </c>
      <c r="FA54" s="259">
        <f>MAX(MIN(IF(AND(PE53=1,NM54&lt;0),-1,1)*(DI54-$C$15)/($C$14-$C$15)*$C$12*$C$21-$C$33*LU54/AU$6 -  PE53*$C$33/$C$21,EE53/$C$19),MAX(FA$8:FA53)*-1)</f>
        <v>-0.5364186764748935</v>
      </c>
      <c r="FB54" s="259">
        <f>MAX(MIN(IF(AND(PF53=1,NN54&lt;0),-1,1)*(DJ54-$C$15)/($C$14-$C$15)*$C$12*$C$21-$C$33*LV54/AV$6 -  PF53*$C$33/$C$21,EF53/$C$19),MAX(FB$8:FB53)*-1)</f>
        <v>-0.56232450428187342</v>
      </c>
      <c r="FC54" s="259">
        <f>MAX(MIN(IF(AND(PG53=1,NO54&lt;0),-1,1)*(DK54-$C$15)/($C$14-$C$15)*$C$12*$C$21-$C$33*LW54/AW$6 -  PG53*$C$33/$C$21,EG53/$C$19),MAX(FC$8:FC53)*-1)</f>
        <v>8.5699190936427971E-5</v>
      </c>
      <c r="FD54" s="259">
        <f>MAX(MIN(IF(AND(PH53=1,NP54&lt;0),-1,1)*(DL54-$C$15)/($C$14-$C$15)*$C$12*$C$21-$C$33*LX54/AX$6 -  PH53*$C$33/$C$21,EH53/$C$19),MAX(FD$8:FD53)*-1)</f>
        <v>6.0829834448994369E-6</v>
      </c>
      <c r="FE54" s="259">
        <f>MAX(MIN(IF(AND(PI53=1,NQ54&lt;0),-1,1)*(DM54-$C$15)/($C$14-$C$15)*$C$12*$C$21-$C$33*LY54/AY$6 -  PI53*$C$33/$C$21,EI53/$C$19),MAX(FE$8:FE53)*-1)</f>
        <v>2.8847927319164413E-7</v>
      </c>
      <c r="FF54" s="259">
        <f>MAX(MIN(IF(AND(PJ53=1,NR54&lt;0),-1,1)*(DN54-$C$15)/($C$14-$C$15)*$C$12*$C$21-$C$33*LZ54/AZ$6 -  PJ53*$C$33/$C$21,EJ53/$C$19),MAX(FF$8:FF53)*-1)</f>
        <v>0.13181492733885586</v>
      </c>
      <c r="FG54" s="259">
        <f>MAX(MIN(IF(AND(PK53=1,NS54&lt;0),-1,1)*(DO54-$C$15)/($C$14-$C$15)*$C$12*$C$21-$C$33*MA54/BA$6 -  PK53*$C$33/$C$21,EK53/$C$19),MAX(FG$8:FG53)*-1)</f>
        <v>1.8408464510358935E-2</v>
      </c>
      <c r="FH54" s="259">
        <f>MAX(MIN(IF(AND(PL53=1,NT54&lt;0),-1,1)*(DP54-$C$15)/($C$14-$C$15)*$C$12*$C$21-$C$33*MB54/BB$6 -  PL53*$C$33/$C$21,EL53/$C$19),MAX(FH$8:FH53)*-1)</f>
        <v>6.3976420040748327E-3</v>
      </c>
      <c r="FI54" s="259">
        <f>MAX(MIN(IF(AND(PM53=1,NU54&lt;0),-1,1)*(DQ54-$C$15)/($C$14-$C$15)*$C$12*$C$21-$C$33*MC54/BC$6 -  PM53*$C$33/$C$21,EM53/$C$19),MAX(FI$8:FI53)*-1)</f>
        <v>3.4618130079094311E-3</v>
      </c>
      <c r="FJ54" s="259">
        <f>MAX(MIN(IF(AND(PN53=1,NV54&lt;0),-1,1)*(DR54-$C$15)/($C$14-$C$15)*$C$12*$C$21-$C$33*MD54/BD$6 -  PN53*$C$33/$C$21,EN53/$C$19),MAX(FJ$8:FJ53)*-1)</f>
        <v>-0.58989371514903399</v>
      </c>
      <c r="FK54" s="259">
        <f>MAX(MIN(IF(AND(PO53=1,NW54&lt;0),-1,1)*(DS54-$C$15)/($C$14-$C$15)*$C$12*$C$21-$C$33*ME54/BE$6 -  PO53*$C$33/$C$21,EO53/$C$19),MAX(FK$8:FK53)*-1)</f>
        <v>-0.5766075884499573</v>
      </c>
      <c r="FL54" s="259">
        <f>MAX(MIN(IF(AND(PP53=1,NX54&lt;0),-1,1)*(DT54-$C$15)/($C$14-$C$15)*$C$12*$C$21-$C$33*MF54/BF$6 -  PP53*$C$33/$C$21,EP53/$C$19),MAX(FL$8:FL53)*-1)</f>
        <v>-0.56359439462836847</v>
      </c>
      <c r="FM54" s="259">
        <f>MAX(MIN(IF(AND(PQ53=1,NY54&lt;0),-1,1)*(DU54-$C$15)/($C$14-$C$15)*$C$12*$C$21-$C$33*MG54/BG$6 -  PQ53*$C$33/$C$21,EQ53/$C$19),MAX(FM$8:FM53)*-1)</f>
        <v>-0.56362361444213949</v>
      </c>
      <c r="FN54" s="259">
        <f>MAX(MIN(IF(AND(PR53=1,NZ54&lt;0),-1,1)*(DV54-$C$15)/($C$14-$C$15)*$C$12*$C$21-$C$33*MH54/BH$6 -  PR53*$C$33/$C$21,ER53/$C$19),MAX(FN$8:FN53)*-1)</f>
        <v>-0.55087713586737785</v>
      </c>
      <c r="FO54" s="259">
        <f>MAX(MIN(IF(AND(PS53=1,OA54&lt;0),-1,1)*(DW54-$C$15)/($C$14-$C$15)*$C$12*$C$21-$C$33*MI54/BI$6 -  PS53*$C$33/$C$21,ES53/$C$19),MAX(FO$8:FO53)*-1)</f>
        <v>-0.55088134841589442</v>
      </c>
      <c r="FP54" s="61">
        <f t="shared" si="118"/>
        <v>1.840000000000001</v>
      </c>
      <c r="FQ54" s="260">
        <f>IF(AND(KS54=1,OY54=1),0,MIN((ABS(($C$14-$C$15)*EU54/$C$12/$C$21)+$C$15)/$C$21,DC54))</f>
        <v>2.7495000000000003</v>
      </c>
      <c r="FR54" s="260">
        <f>IF(AND(KT54=1,OZ54=1),0,MIN((ABS(($C$14-$C$15)*EV54/$C$12/$C$21)+$C$15)/$C$21,DD54))</f>
        <v>62.379074071617914</v>
      </c>
      <c r="FS54" s="260">
        <f>IF(AND(KU54=1,PA54=1),0,MIN((ABS(($C$14-$C$15)*EW54/$C$12/$C$21)+$C$15)/$C$21,DE54))</f>
        <v>2.7495000000000003</v>
      </c>
      <c r="FT54" s="260">
        <f>IF(AND(KV54=1,PB54=1),0,MIN((ABS(($C$14-$C$15)*EX54/$C$12/$C$21)+$C$15)/$C$21,DF54))</f>
        <v>2.7495000000000003</v>
      </c>
      <c r="FU54" s="260">
        <f>IF(AND(KW54=1,PC54=1),0,MIN((ABS(($C$14-$C$15)*EY54/$C$12/$C$21)+$C$15)/$C$21,DG54))</f>
        <v>2.7495000000000003</v>
      </c>
      <c r="FV54" s="260">
        <f>IF(AND(KX54=1,PD54=1),0,MIN((ABS(($C$14-$C$15)*EZ54/$C$12/$C$21)+$C$15)/$C$21,DH54))</f>
        <v>2.7495000000000003</v>
      </c>
      <c r="FW54" s="260">
        <f>IF(AND(KY54=1,PE54=1),0,MIN((ABS(($C$14-$C$15)*FA54/$C$12/$C$21)+$C$15)/$C$21,DI54))</f>
        <v>2.7495000000000003</v>
      </c>
      <c r="FX54" s="260">
        <f>IF(AND(KZ54=1,PF54=1),0,MIN((ABS(($C$14-$C$15)*FB54/$C$12/$C$21)+$C$15)/$C$21,DJ54))</f>
        <v>2.7495000000000003</v>
      </c>
      <c r="FY54" s="260">
        <f>IF(AND(LA54=1,PG54=1),0,MIN((ABS(($C$14-$C$15)*FC54/$C$12/$C$21)+$C$15)/$C$21,DK54))</f>
        <v>3.1284839231557977</v>
      </c>
      <c r="FZ54" s="260">
        <f>IF(AND(LB54=1,PH54=1),0,MIN((ABS(($C$14-$C$15)*FD54/$C$12/$C$21)+$C$15)/$C$21,DL54))</f>
        <v>3.1230170852732786</v>
      </c>
      <c r="GA54" s="260">
        <f>IF(AND(LC54=1,PI54=1),0,MIN((ABS(($C$14-$C$15)*FE54/$C$12/$C$21)+$C$15)/$C$21,DM54))</f>
        <v>3.1226192062997078</v>
      </c>
      <c r="GB54" s="260">
        <f>IF(AND(LD54=1,PJ54=1),0,MIN((ABS(($C$14-$C$15)*FF54/$C$12/$C$21)+$C$15)/$C$21,DN54))</f>
        <v>12.173656474871585</v>
      </c>
      <c r="GC54" s="260">
        <f>IF(AND(LE54=1,PK54=1),0,MIN((ABS(($C$14-$C$15)*FG54/$C$12/$C$21)+$C$15)/$C$21,DO54))</f>
        <v>4.3866145314416709</v>
      </c>
      <c r="GD54" s="260">
        <f>IF(AND(LF54=1,PL54=1),0,MIN((ABS(($C$14-$C$15)*FH54/$C$12/$C$21)+$C$15)/$C$21,DP54))</f>
        <v>3.5618927625159555</v>
      </c>
      <c r="GE54" s="260">
        <f>IF(AND(LG54=1,PM54=1),0,MIN((ABS(($C$14-$C$15)*FI54/$C$12/$C$21)+$C$15)/$C$21,DQ54))</f>
        <v>3.3603043965473356</v>
      </c>
      <c r="GF54" s="260">
        <f>IF(AND(LH54=1,PN54=1),0,MIN((ABS(($C$14-$C$15)*FJ54/$C$12/$C$21)+$C$15)/$C$21,DR54))</f>
        <v>2.7495000000000003</v>
      </c>
      <c r="GG54" s="260">
        <f>IF(AND(LI54=1,PO54=1),0,MIN((ABS(($C$14-$C$15)*FK54/$C$12/$C$21)+$C$15)/$C$21,DS54))</f>
        <v>2.7495000000000003</v>
      </c>
      <c r="GH54" s="260">
        <f>IF(AND(LJ54=1,PP54=1),0,MIN((ABS(($C$14-$C$15)*FL54/$C$12/$C$21)+$C$15)/$C$21,DT54))</f>
        <v>2.7495000000000003</v>
      </c>
      <c r="GI54" s="260">
        <f>IF(AND(LK54=1,PQ54=1),0,MIN((ABS(($C$14-$C$15)*FM54/$C$12/$C$21)+$C$15)/$C$21,DU54))</f>
        <v>2.7495000000000003</v>
      </c>
      <c r="GJ54" s="260">
        <f>IF(AND(LL54=1,PR54=1),0,MIN((ABS(($C$14-$C$15)*FN54/$C$12/$C$21)+$C$15)/$C$21,DV54))</f>
        <v>2.7495000000000003</v>
      </c>
      <c r="GK54" s="260">
        <f>IF(AND(LM54=1,PS54=1),0,MIN((ABS(($C$14-$C$15)*FO54/$C$12/$C$21)+$C$15)/$C$21,DW54))</f>
        <v>2.7495000000000003</v>
      </c>
      <c r="GL54" s="61">
        <f t="shared" si="119"/>
        <v>1.840000000000001</v>
      </c>
      <c r="GM54" s="57">
        <f>IF(AND(KS53=1,OY53=1),0,EU54*$C$19/S$6/$C$24/$C$23*3.39*$C$21)</f>
        <v>-14.257858524989839</v>
      </c>
      <c r="GN54" s="57">
        <f>IF(AND(KT53=1,OZ53=1),0,EV54*$C$19/T$6/$C$24/$C$23*3.39*$C$21)</f>
        <v>6.533590478040578</v>
      </c>
      <c r="GO54" s="57">
        <f>IF(AND(KU53=1,PA53=1),0,EW54*$C$19/U$6/$C$24/$C$23*3.39*$C$21)</f>
        <v>-5.0185929692331701</v>
      </c>
      <c r="GP54" s="57">
        <f>IF(AND(KV53=1,PB53=1),0,EX54*$C$19/V$6/$C$24/$C$23*3.39*$C$21)</f>
        <v>-7.0787867737168577</v>
      </c>
      <c r="GQ54" s="57">
        <f>IF(AND(KW53=1,PC53=1),0,EY54*$C$19/W$6/$C$24/$C$23*3.39*$C$21)</f>
        <v>-8.9915675900555669</v>
      </c>
      <c r="GR54" s="57">
        <f>IF(AND(KX53=1,PD53=1),0,EZ54*$C$19/X$6/$C$24/$C$23*3.39*$C$21)</f>
        <v>-10.787632441242167</v>
      </c>
      <c r="GS54" s="57">
        <f>IF(AND(KY53=1,PE53=1),0,FA54*$C$19/Y$6/$C$24/$C$23*3.39*$C$21)</f>
        <v>-12.526037878559775</v>
      </c>
      <c r="GT54" s="57">
        <f>IF(AND(KZ53=1,PF53=1),0,FB54*$C$19/Z$6/$C$24/$C$23*3.39*$C$21)</f>
        <v>-14.942139320510801</v>
      </c>
      <c r="GU54" s="57">
        <f>IF(AND(LA53=1,PG53=1),0,FC54*$C$19/AA$6/$C$24/$C$23*3.39*$C$21)</f>
        <v>2.5532319976050016E-3</v>
      </c>
      <c r="GV54" s="57">
        <f>IF(AND(LB53=1,PH53=1),0,FD54*$C$19/AB$6/$C$24/$C$23*3.39*$C$21)</f>
        <v>2.008224789683683E-4</v>
      </c>
      <c r="GW54" s="57">
        <f>IF(AND(LC53=1,PI53=1),0,FE54*$C$19/AC$6/$C$24/$C$23*3.39*$C$21)</f>
        <v>1.0452952129031654E-5</v>
      </c>
      <c r="GX54" s="57">
        <f>IF(AND(LD53=1,PJ53=1),0,FF54*$C$19/AD$6/$C$24/$C$23*3.39*$C$21)</f>
        <v>3.411621991121851</v>
      </c>
      <c r="GY54" s="57">
        <f>IF(AND(LE53=1,PK53=1),0,FG54*$C$19/AE$6/$C$24/$C$23*3.39*$C$21)</f>
        <v>0.47644620843950469</v>
      </c>
      <c r="GZ54" s="57">
        <f>IF(AND(LF53=1,PL53=1),0,FH54*$C$19/AF$6/$C$24/$C$23*3.39*$C$21)</f>
        <v>0.16558318995478966</v>
      </c>
      <c r="HA54" s="57">
        <f>IF(AND(LG53=1,PM53=1),0,FI54*$C$19/AG$6/$C$24/$C$23*3.39*$C$21)</f>
        <v>8.9598330214715208E-2</v>
      </c>
      <c r="HB54" s="57">
        <f>IF(AND(LH53=1,PN53=1),0,FJ54*$C$19/AH$6/$C$24/$C$23*3.39*$C$21)</f>
        <v>-15.267575620274824</v>
      </c>
      <c r="HC54" s="57">
        <f>IF(AND(LI53=1,PO53=1),0,FK54*$C$19/AI$6/$C$24/$C$23*3.39*$C$21)</f>
        <v>-14.923705294367966</v>
      </c>
      <c r="HD54" s="57">
        <f>IF(AND(LJ53=1,PP53=1),0,FL54*$C$19/AJ$6/$C$24/$C$23*3.39*$C$21)</f>
        <v>-14.586898992435753</v>
      </c>
      <c r="HE54" s="57">
        <f>IF(AND(LK53=1,PQ53=1),0,FM54*$C$19/AK$6/$C$24/$C$23*3.39*$C$21)</f>
        <v>-14.58765525700495</v>
      </c>
      <c r="HF54" s="57">
        <f>IF(AND(LL53=1,PR53=1),0,FN54*$C$19/AL$6/$C$24/$C$23*3.39*$C$21)</f>
        <v>-14.25775205489469</v>
      </c>
      <c r="HG54" s="57">
        <f>IF(AND(LM53=1,PS53=1),0,FO54*$C$19/AM$6/$C$24/$C$23*3.39*$C$21)</f>
        <v>-14.257861083693232</v>
      </c>
      <c r="HH54" s="61">
        <f t="shared" si="120"/>
        <v>1.840000000000001</v>
      </c>
      <c r="HI54" s="57">
        <f t="shared" si="121"/>
        <v>14.257858524989839</v>
      </c>
      <c r="HJ54" s="57">
        <f t="shared" si="122"/>
        <v>6.533590478040578</v>
      </c>
      <c r="HK54" s="57">
        <f t="shared" si="123"/>
        <v>5.0185929692331701</v>
      </c>
      <c r="HL54" s="57">
        <f t="shared" si="124"/>
        <v>7.0787867737168577</v>
      </c>
      <c r="HM54" s="57">
        <f t="shared" si="125"/>
        <v>8.9915675900555669</v>
      </c>
      <c r="HN54" s="57">
        <f t="shared" si="126"/>
        <v>10.787632441242167</v>
      </c>
      <c r="HO54" s="57">
        <f t="shared" si="127"/>
        <v>12.526037878559775</v>
      </c>
      <c r="HP54" s="57">
        <f t="shared" si="128"/>
        <v>14.942139320510801</v>
      </c>
      <c r="HQ54" s="57">
        <f t="shared" si="129"/>
        <v>2.5532319976050016E-3</v>
      </c>
      <c r="HR54" s="57">
        <f t="shared" si="130"/>
        <v>2.008224789683683E-4</v>
      </c>
      <c r="HS54" s="57">
        <f t="shared" si="131"/>
        <v>1.0452952129031654E-5</v>
      </c>
      <c r="HT54" s="57">
        <f t="shared" si="132"/>
        <v>3.411621991121851</v>
      </c>
      <c r="HU54" s="57">
        <f t="shared" si="133"/>
        <v>0.47644620843950469</v>
      </c>
      <c r="HV54" s="57">
        <f t="shared" si="134"/>
        <v>0.16558318995478966</v>
      </c>
      <c r="HW54" s="57">
        <f t="shared" si="135"/>
        <v>8.9598330214715208E-2</v>
      </c>
      <c r="HX54" s="57">
        <f t="shared" si="136"/>
        <v>15.267575620274824</v>
      </c>
      <c r="HY54" s="57">
        <f t="shared" si="137"/>
        <v>14.923705294367966</v>
      </c>
      <c r="HZ54" s="57">
        <f t="shared" si="138"/>
        <v>14.586898992435753</v>
      </c>
      <c r="IA54" s="57">
        <f t="shared" si="139"/>
        <v>14.58765525700495</v>
      </c>
      <c r="IB54" s="57">
        <f t="shared" si="140"/>
        <v>14.25775205489469</v>
      </c>
      <c r="IC54" s="57">
        <f t="shared" si="141"/>
        <v>14.257861083693232</v>
      </c>
      <c r="ID54" s="61">
        <f t="shared" si="142"/>
        <v>1.840000000000001</v>
      </c>
      <c r="IE54" s="57">
        <f t="shared" si="143"/>
        <v>0</v>
      </c>
      <c r="IF54" s="57">
        <f t="shared" si="144"/>
        <v>7.9576035379753183</v>
      </c>
      <c r="IG54" s="57">
        <f t="shared" si="145"/>
        <v>0</v>
      </c>
      <c r="IH54" s="57">
        <f t="shared" si="146"/>
        <v>0</v>
      </c>
      <c r="II54" s="57">
        <f t="shared" si="147"/>
        <v>0</v>
      </c>
      <c r="IJ54" s="57">
        <f t="shared" si="148"/>
        <v>0</v>
      </c>
      <c r="IK54" s="57">
        <f t="shared" si="149"/>
        <v>0</v>
      </c>
      <c r="IL54" s="57">
        <f t="shared" si="150"/>
        <v>0</v>
      </c>
      <c r="IM54" s="57">
        <f t="shared" si="151"/>
        <v>12.00715306073039</v>
      </c>
      <c r="IN54" s="57">
        <f t="shared" si="152"/>
        <v>12.007624705778472</v>
      </c>
      <c r="IO54" s="57">
        <f t="shared" si="153"/>
        <v>12.007661277542855</v>
      </c>
      <c r="IP54" s="57">
        <f t="shared" si="154"/>
        <v>11.377987194929805</v>
      </c>
      <c r="IQ54" s="57">
        <f t="shared" si="155"/>
        <v>11.905171538773862</v>
      </c>
      <c r="IR54" s="57">
        <f t="shared" si="156"/>
        <v>11.971972607763959</v>
      </c>
      <c r="IS54" s="57">
        <f t="shared" si="157"/>
        <v>11.988341298957623</v>
      </c>
      <c r="IT54" s="57">
        <f t="shared" si="158"/>
        <v>0</v>
      </c>
      <c r="IU54" s="57">
        <f t="shared" si="159"/>
        <v>0</v>
      </c>
      <c r="IV54" s="57">
        <f t="shared" si="160"/>
        <v>0</v>
      </c>
      <c r="IW54" s="57">
        <f t="shared" si="161"/>
        <v>0</v>
      </c>
      <c r="IX54" s="57">
        <f t="shared" si="162"/>
        <v>0</v>
      </c>
      <c r="IY54" s="57">
        <f t="shared" si="163"/>
        <v>0</v>
      </c>
      <c r="IZ54" s="61">
        <f t="shared" si="164"/>
        <v>1.840000000000001</v>
      </c>
      <c r="JA54" s="260" t="e">
        <f t="shared" si="240"/>
        <v>#N/A</v>
      </c>
      <c r="JB54" s="260" t="e">
        <f t="shared" si="241"/>
        <v>#N/A</v>
      </c>
      <c r="JC54" s="260" t="e">
        <f t="shared" si="242"/>
        <v>#N/A</v>
      </c>
      <c r="JD54" s="260" t="e">
        <f t="shared" si="243"/>
        <v>#N/A</v>
      </c>
      <c r="JE54" s="260" t="e">
        <f t="shared" si="244"/>
        <v>#N/A</v>
      </c>
      <c r="JF54" s="260" t="e">
        <f t="shared" si="245"/>
        <v>#N/A</v>
      </c>
      <c r="JG54" s="260" t="e">
        <f t="shared" si="246"/>
        <v>#N/A</v>
      </c>
      <c r="JH54" s="260" t="e">
        <f t="shared" si="247"/>
        <v>#N/A</v>
      </c>
      <c r="JI54" s="260" t="e">
        <f t="shared" si="248"/>
        <v>#N/A</v>
      </c>
      <c r="JJ54" s="260" t="e">
        <f t="shared" si="249"/>
        <v>#N/A</v>
      </c>
      <c r="JK54" s="260" t="e">
        <f t="shared" si="250"/>
        <v>#N/A</v>
      </c>
      <c r="JL54" s="260" t="e">
        <f t="shared" si="251"/>
        <v>#N/A</v>
      </c>
      <c r="JM54" s="260" t="e">
        <f t="shared" si="252"/>
        <v>#N/A</v>
      </c>
      <c r="JN54" s="260" t="e">
        <f t="shared" si="253"/>
        <v>#N/A</v>
      </c>
      <c r="JO54" s="260" t="e">
        <f t="shared" si="254"/>
        <v>#N/A</v>
      </c>
      <c r="JP54" s="260" t="e">
        <f t="shared" si="255"/>
        <v>#N/A</v>
      </c>
      <c r="JQ54" s="260" t="e">
        <f t="shared" si="256"/>
        <v>#N/A</v>
      </c>
      <c r="JR54" s="260" t="e">
        <f t="shared" si="257"/>
        <v>#N/A</v>
      </c>
      <c r="JS54" s="260" t="e">
        <f t="shared" si="258"/>
        <v>#N/A</v>
      </c>
      <c r="JT54" s="260" t="e">
        <f t="shared" si="259"/>
        <v>#N/A</v>
      </c>
      <c r="JU54" s="260" t="e">
        <f t="shared" si="260"/>
        <v>#N/A</v>
      </c>
      <c r="JV54" s="61">
        <f t="shared" si="166"/>
        <v>1.840000000000001</v>
      </c>
      <c r="JW54" s="46">
        <f>IF(AND(KS54=0,HI54&lt;=$C$40),1,0)</f>
        <v>0</v>
      </c>
      <c r="JX54" s="46">
        <f>IF(AND(KT54=0,HJ54&lt;=$C$40),1,0)</f>
        <v>0</v>
      </c>
      <c r="JY54" s="46">
        <f>IF(AND(KU54=0,HK54&lt;=$C$40),1,0)</f>
        <v>0</v>
      </c>
      <c r="JZ54" s="46">
        <f>IF(AND(KV54=0,HL54&lt;=$C$40),1,0)</f>
        <v>0</v>
      </c>
      <c r="KA54" s="46">
        <f>IF(AND(KW54=0,HM54&lt;=$C$40),1,0)</f>
        <v>0</v>
      </c>
      <c r="KB54" s="46">
        <f>IF(AND(KX54=0,HN54&lt;=$C$40),1,0)</f>
        <v>0</v>
      </c>
      <c r="KC54" s="46">
        <f>IF(AND(KY54=0,HO54&lt;=$C$40),1,0)</f>
        <v>0</v>
      </c>
      <c r="KD54" s="46">
        <f>IF(AND(KZ54=0,HP54&lt;=$C$40),1,0)</f>
        <v>0</v>
      </c>
      <c r="KE54" s="46">
        <f>IF(AND(LA54=0,HQ54&lt;=$C$40),1,0)</f>
        <v>1</v>
      </c>
      <c r="KF54" s="46">
        <f>IF(AND(LB54=0,HR54&lt;=$C$40),1,0)</f>
        <v>1</v>
      </c>
      <c r="KG54" s="46">
        <f>IF(AND(LC54=0,HS54&lt;=$C$40),1,0)</f>
        <v>1</v>
      </c>
      <c r="KH54" s="46">
        <f>IF(AND(LD54=0,HT54&lt;=$C$40),1,0)</f>
        <v>0</v>
      </c>
      <c r="KI54" s="46">
        <f>IF(AND(LE54=0,HU54&lt;=$C$40),1,0)</f>
        <v>0</v>
      </c>
      <c r="KJ54" s="46">
        <f>IF(AND(LF54=0,HV54&lt;=$C$40),1,0)</f>
        <v>0</v>
      </c>
      <c r="KK54" s="46">
        <f>IF(AND(LG54=0,HW54&lt;=$C$40),1,0)</f>
        <v>1</v>
      </c>
      <c r="KL54" s="46">
        <f>IF(AND(LH54=0,HX54&lt;=$C$40),1,0)</f>
        <v>0</v>
      </c>
      <c r="KM54" s="46">
        <f>IF(AND(LI54=0,HY54&lt;=$C$40),1,0)</f>
        <v>0</v>
      </c>
      <c r="KN54" s="46">
        <f>IF(AND(LJ54=0,HZ54&lt;=$C$40),1,0)</f>
        <v>0</v>
      </c>
      <c r="KO54" s="46">
        <f>IF(AND(LK54=0,IA54&lt;=$C$40),1,0)</f>
        <v>0</v>
      </c>
      <c r="KP54" s="46">
        <f>IF(AND(LL54=0,IB54&lt;=$C$40),1,0)</f>
        <v>0</v>
      </c>
      <c r="KQ54" s="46">
        <f>IF(AND(LM54=0,IC54&lt;=$C$40),1,0)</f>
        <v>0</v>
      </c>
      <c r="KR54" s="61">
        <f t="shared" si="167"/>
        <v>1.840000000000001</v>
      </c>
      <c r="KS54" s="1">
        <f>IF(OR(KS53=1,AND(OY54=1,LO54&lt;=$C$41)),1,0)</f>
        <v>0</v>
      </c>
      <c r="KT54" s="1">
        <f>IF(OR(KT53=1,AND(OZ54=1,LP54&lt;=$C$41)),1,0)</f>
        <v>0</v>
      </c>
      <c r="KU54" s="1">
        <f>IF(OR(KU53=1,AND(PA54=1,LQ54&lt;=$C$41)),1,0)</f>
        <v>0</v>
      </c>
      <c r="KV54" s="1">
        <f>IF(OR(KV53=1,AND(PB54=1,LR54&lt;=$C$41)),1,0)</f>
        <v>0</v>
      </c>
      <c r="KW54" s="1">
        <f>IF(OR(KW53=1,AND(PC54=1,LS54&lt;=$C$41)),1,0)</f>
        <v>0</v>
      </c>
      <c r="KX54" s="1">
        <f>IF(OR(KX53=1,AND(PD54=1,LT54&lt;=$C$41)),1,0)</f>
        <v>0</v>
      </c>
      <c r="KY54" s="1">
        <f>IF(OR(KY53=1,AND(PE54=1,LU54&lt;=$C$41)),1,0)</f>
        <v>0</v>
      </c>
      <c r="KZ54" s="1">
        <f>IF(OR(KZ53=1,AND(PF54=1,LV54&lt;=$C$41)),1,0)</f>
        <v>0</v>
      </c>
      <c r="LA54" s="1">
        <f>IF(OR(LA53=1,AND(PG54=1,LW54&lt;=$C$41)),1,0)</f>
        <v>0</v>
      </c>
      <c r="LB54" s="1">
        <f>IF(OR(LB53=1,AND(PH54=1,LX54&lt;=$C$41)),1,0)</f>
        <v>0</v>
      </c>
      <c r="LC54" s="1">
        <f>IF(OR(LC53=1,AND(PI54=1,LY54&lt;=$C$41)),1,0)</f>
        <v>0</v>
      </c>
      <c r="LD54" s="1">
        <f>IF(OR(LD53=1,AND(PJ54=1,LZ54&lt;=$C$41)),1,0)</f>
        <v>0</v>
      </c>
      <c r="LE54" s="1">
        <f>IF(OR(LE53=1,AND(PK54=1,MA54&lt;=$C$41)),1,0)</f>
        <v>0</v>
      </c>
      <c r="LF54" s="1">
        <f>IF(OR(LF53=1,AND(PL54=1,MB54&lt;=$C$41)),1,0)</f>
        <v>0</v>
      </c>
      <c r="LG54" s="1">
        <f>IF(OR(LG53=1,AND(PM54=1,MC54&lt;=$C$41)),1,0)</f>
        <v>0</v>
      </c>
      <c r="LH54" s="1">
        <f>IF(OR(LH53=1,AND(PN54=1,MD54&lt;=$C$41)),1,0)</f>
        <v>0</v>
      </c>
      <c r="LI54" s="1">
        <f>IF(OR(LI53=1,AND(PO54=1,ME54&lt;=$C$41)),1,0)</f>
        <v>0</v>
      </c>
      <c r="LJ54" s="1">
        <f>IF(OR(LJ53=1,AND(PP54=1,MF54&lt;=$C$41)),1,0)</f>
        <v>0</v>
      </c>
      <c r="LK54" s="1">
        <f>IF(OR(LK53=1,AND(PQ54=1,MG54&lt;=$C$41)),1,0)</f>
        <v>0</v>
      </c>
      <c r="LL54" s="1">
        <f>IF(OR(LL53=1,AND(PR54=1,MH54&lt;=$C$41)),1,0)</f>
        <v>0</v>
      </c>
      <c r="LM54" s="1">
        <f>IF(OR(LM53=1,AND(PS54=1,MI54&lt;=$C$41)),1,0)</f>
        <v>0</v>
      </c>
      <c r="LN54" s="61">
        <f t="shared" si="168"/>
        <v>1.840000000000001</v>
      </c>
      <c r="LO54" s="57">
        <f t="shared" si="169"/>
        <v>9.9983027359293128</v>
      </c>
      <c r="LP54" s="57">
        <f t="shared" si="170"/>
        <v>13.881299070911238</v>
      </c>
      <c r="LQ54" s="57">
        <f t="shared" si="171"/>
        <v>16.613370068759565</v>
      </c>
      <c r="LR54" s="57">
        <f t="shared" si="172"/>
        <v>15.975426832912236</v>
      </c>
      <c r="LS54" s="57">
        <f t="shared" si="173"/>
        <v>13.959350331586037</v>
      </c>
      <c r="LT54" s="57">
        <f t="shared" si="174"/>
        <v>11.97027608497055</v>
      </c>
      <c r="LU54" s="57">
        <f t="shared" si="175"/>
        <v>10.346181165419257</v>
      </c>
      <c r="LV54" s="57">
        <f t="shared" si="176"/>
        <v>10.25014453143379</v>
      </c>
      <c r="LW54" s="57">
        <f t="shared" si="177"/>
        <v>10.25370980203288</v>
      </c>
      <c r="LX54" s="57">
        <f t="shared" si="178"/>
        <v>9.2537446382040169</v>
      </c>
      <c r="LY54" s="57">
        <f t="shared" si="179"/>
        <v>8.4312160621649657</v>
      </c>
      <c r="LZ54" s="57">
        <f t="shared" si="180"/>
        <v>10.840293973880339</v>
      </c>
      <c r="MA54" s="57">
        <f t="shared" si="181"/>
        <v>11.686607059638851</v>
      </c>
      <c r="MB54" s="57">
        <f t="shared" si="182"/>
        <v>11.763199093347017</v>
      </c>
      <c r="MC54" s="57">
        <f t="shared" si="183"/>
        <v>11.781811743849419</v>
      </c>
      <c r="MD54" s="57">
        <f t="shared" si="184"/>
        <v>11.788748504606225</v>
      </c>
      <c r="ME54" s="57">
        <f t="shared" si="185"/>
        <v>11.178992392851267</v>
      </c>
      <c r="MF54" s="57">
        <f t="shared" si="186"/>
        <v>10.58176231625437</v>
      </c>
      <c r="MG54" s="57">
        <f t="shared" si="187"/>
        <v>10.583103336134336</v>
      </c>
      <c r="MH54" s="57">
        <f t="shared" si="188"/>
        <v>9.9981139415311162</v>
      </c>
      <c r="MI54" s="57">
        <f t="shared" si="189"/>
        <v>9.9983072730612328</v>
      </c>
      <c r="MJ54" s="61">
        <f t="shared" si="190"/>
        <v>1.840000000000001</v>
      </c>
      <c r="MK54" s="57" t="e">
        <f>IF(AND(ABS(CG54)&gt;0,EU54*$C$19&gt;=DY53,NG54&lt;&gt;0),3,NA())</f>
        <v>#N/A</v>
      </c>
      <c r="ML54" s="57" t="e">
        <f t="shared" si="261"/>
        <v>#N/A</v>
      </c>
      <c r="MM54" s="57" t="e">
        <f t="shared" si="262"/>
        <v>#N/A</v>
      </c>
      <c r="MN54" s="57" t="e">
        <f t="shared" si="263"/>
        <v>#N/A</v>
      </c>
      <c r="MO54" s="57" t="e">
        <f t="shared" si="264"/>
        <v>#N/A</v>
      </c>
      <c r="MP54" s="57" t="e">
        <f t="shared" si="265"/>
        <v>#N/A</v>
      </c>
      <c r="MQ54" s="57" t="e">
        <f t="shared" si="266"/>
        <v>#N/A</v>
      </c>
      <c r="MR54" s="57" t="e">
        <f t="shared" si="267"/>
        <v>#N/A</v>
      </c>
      <c r="MS54" s="57" t="e">
        <f t="shared" si="268"/>
        <v>#N/A</v>
      </c>
      <c r="MT54" s="57" t="e">
        <f t="shared" si="269"/>
        <v>#N/A</v>
      </c>
      <c r="MU54" s="57" t="e">
        <f t="shared" si="270"/>
        <v>#N/A</v>
      </c>
      <c r="MV54" s="57" t="e">
        <f t="shared" si="271"/>
        <v>#N/A</v>
      </c>
      <c r="MW54" s="57" t="e">
        <f t="shared" si="272"/>
        <v>#N/A</v>
      </c>
      <c r="MX54" s="57" t="e">
        <f t="shared" si="273"/>
        <v>#N/A</v>
      </c>
      <c r="MY54" s="57" t="e">
        <f t="shared" si="274"/>
        <v>#N/A</v>
      </c>
      <c r="MZ54" s="57" t="e">
        <f t="shared" si="275"/>
        <v>#N/A</v>
      </c>
      <c r="NA54" s="57" t="e">
        <f t="shared" si="276"/>
        <v>#N/A</v>
      </c>
      <c r="NB54" s="57" t="e">
        <f t="shared" si="277"/>
        <v>#N/A</v>
      </c>
      <c r="NC54" s="57" t="e">
        <f t="shared" si="278"/>
        <v>#N/A</v>
      </c>
      <c r="ND54" s="57" t="e">
        <f t="shared" si="279"/>
        <v>#N/A</v>
      </c>
      <c r="NE54" s="57" t="e">
        <f t="shared" si="280"/>
        <v>#N/A</v>
      </c>
      <c r="NF54" s="61">
        <f t="shared" si="211"/>
        <v>1.840000000000001</v>
      </c>
      <c r="NG54" s="260">
        <f>IF(OY53=0,MIN('Drive Train'!$F$35-FQ53*$C$19*'Drive Train'!$F$39,NG53+$C$39)-$C$7,IF(LO53-1&lt;=0,0,IF($C$37=Motors!$C$29,MAX(MAX(NG$8:NG53)*-1,NG53-$C$39),MAX(0,MAX(NG$8:NG53)*-1,NG53-$C$39))))</f>
        <v>0</v>
      </c>
      <c r="NH54" s="260">
        <f>IF(OZ53=0,MIN('Drive Train'!$F$35-FR53*$C$19*'Drive Train'!$F$39,NH53+$C$39)-$C$7,IF(LP53-1&lt;=0,0,IF($C$37=Motors!$C$29,MAX(MAX(NH$8:NH53)*-1,NH53-$C$39),MAX(0,MAX(NH$8:NH53)*-1,NH53-$C$39))))</f>
        <v>7.9576035379753183</v>
      </c>
      <c r="NI54" s="260">
        <f>IF(PA53=0,MIN('Drive Train'!$F$35-FS53*$C$19*'Drive Train'!$F$39,NI53+$C$39)-$C$7,IF(LQ53-1&lt;=0,0,IF($C$37=Motors!$C$29,MAX(MAX(NI$8:NI53)*-1,NI53-$C$39),MAX(0,MAX(NI$8:NI53)*-1,NI53-$C$39))))</f>
        <v>0</v>
      </c>
      <c r="NJ54" s="260">
        <f>IF(PB53=0,MIN('Drive Train'!$F$35-FT53*$C$19*'Drive Train'!$F$39,NJ53+$C$39)-$C$7,IF(LR53-1&lt;=0,0,IF($C$37=Motors!$C$29,MAX(MAX(NJ$8:NJ53)*-1,NJ53-$C$39),MAX(0,MAX(NJ$8:NJ53)*-1,NJ53-$C$39))))</f>
        <v>0</v>
      </c>
      <c r="NK54" s="260">
        <f>IF(PC53=0,MIN('Drive Train'!$F$35-FU53*$C$19*'Drive Train'!$F$39,NK53+$C$39)-$C$7,IF(LS53-1&lt;=0,0,IF($C$37=Motors!$C$29,MAX(MAX(NK$8:NK53)*-1,NK53-$C$39),MAX(0,MAX(NK$8:NK53)*-1,NK53-$C$39))))</f>
        <v>0</v>
      </c>
      <c r="NL54" s="260">
        <f>IF(PD53=0,MIN('Drive Train'!$F$35-FV53*$C$19*'Drive Train'!$F$39,NL53+$C$39)-$C$7,IF(LT53-1&lt;=0,0,IF($C$37=Motors!$C$29,MAX(MAX(NL$8:NL53)*-1,NL53-$C$39),MAX(0,MAX(NL$8:NL53)*-1,NL53-$C$39))))</f>
        <v>0</v>
      </c>
      <c r="NM54" s="260">
        <f>IF(PE53=0,MIN('Drive Train'!$F$35-FW53*$C$19*'Drive Train'!$F$39,NM53+$C$39)-$C$7,IF(LU53-1&lt;=0,0,IF($C$37=Motors!$C$29,MAX(MAX(NM$8:NM53)*-1,NM53-$C$39),MAX(0,MAX(NM$8:NM53)*-1,NM53-$C$39))))</f>
        <v>0</v>
      </c>
      <c r="NN54" s="260">
        <f>IF(PF53=0,MIN('Drive Train'!$F$35-FX53*$C$19*'Drive Train'!$F$39,NN53+$C$39)-$C$7,IF(LV53-1&lt;=0,0,IF($C$37=Motors!$C$29,MAX(MAX(NN$8:NN53)*-1,NN53-$C$39),MAX(0,MAX(NN$8:NN53)*-1,NN53-$C$39))))</f>
        <v>0</v>
      </c>
      <c r="NO54" s="260">
        <f>IF(PG53=0,MIN('Drive Train'!$F$35-FY53*$C$19*'Drive Train'!$F$39,NO53+$C$39)-$C$7,IF(LW53-1&lt;=0,0,IF($C$37=Motors!$C$29,MAX(MAX(NO$8:NO53)*-1,NO53-$C$39),MAX(0,MAX(NO$8:NO53)*-1,NO53-$C$39))))</f>
        <v>12.00715306073039</v>
      </c>
      <c r="NP54" s="260">
        <f>IF(PH53=0,MIN('Drive Train'!$F$35-FZ53*$C$19*'Drive Train'!$F$39,NP53+$C$39)-$C$7,IF(LX53-1&lt;=0,0,IF($C$37=Motors!$C$29,MAX(MAX(NP$8:NP53)*-1,NP53-$C$39),MAX(0,MAX(NP$8:NP53)*-1,NP53-$C$39))))</f>
        <v>12.007624705778472</v>
      </c>
      <c r="NQ54" s="260">
        <f>IF(PI53=0,MIN('Drive Train'!$F$35-GA53*$C$19*'Drive Train'!$F$39,NQ53+$C$39)-$C$7,IF(LY53-1&lt;=0,0,IF($C$37=Motors!$C$29,MAX(MAX(NQ$8:NQ53)*-1,NQ53-$C$39),MAX(0,MAX(NQ$8:NQ53)*-1,NQ53-$C$39))))</f>
        <v>12.007661277542855</v>
      </c>
      <c r="NR54" s="260">
        <f>IF(PJ53=0,MIN('Drive Train'!$F$35-GB53*$C$19*'Drive Train'!$F$39,NR53+$C$39)-$C$7,IF(LZ53-1&lt;=0,0,IF($C$37=Motors!$C$29,MAX(MAX(NR$8:NR53)*-1,NR53-$C$39),MAX(0,MAX(NR$8:NR53)*-1,NR53-$C$39))))</f>
        <v>11.377987194929805</v>
      </c>
      <c r="NS54" s="260">
        <f>IF(PK53=0,MIN('Drive Train'!$F$35-GC53*$C$19*'Drive Train'!$F$39,NS53+$C$39)-$C$7,IF(MA53-1&lt;=0,0,IF($C$37=Motors!$C$29,MAX(MAX(NS$8:NS53)*-1,NS53-$C$39),MAX(0,MAX(NS$8:NS53)*-1,NS53-$C$39))))</f>
        <v>11.905171538773862</v>
      </c>
      <c r="NT54" s="260">
        <f>IF(PL53=0,MIN('Drive Train'!$F$35-GD53*$C$19*'Drive Train'!$F$39,NT53+$C$39)-$C$7,IF(MB53-1&lt;=0,0,IF($C$37=Motors!$C$29,MAX(MAX(NT$8:NT53)*-1,NT53-$C$39),MAX(0,MAX(NT$8:NT53)*-1,NT53-$C$39))))</f>
        <v>11.971972607763959</v>
      </c>
      <c r="NU54" s="260">
        <f>IF(PM53=0,MIN('Drive Train'!$F$35-GE53*$C$19*'Drive Train'!$F$39,NU53+$C$39)-$C$7,IF(MC53-1&lt;=0,0,IF($C$37=Motors!$C$29,MAX(MAX(NU$8:NU53)*-1,NU53-$C$39),MAX(0,MAX(NU$8:NU53)*-1,NU53-$C$39))))</f>
        <v>11.988341298957623</v>
      </c>
      <c r="NV54" s="260">
        <f>IF(PN53=0,MIN('Drive Train'!$F$35-GF53*$C$19*'Drive Train'!$F$39,NV53+$C$39)-$C$7,IF(MD53-1&lt;=0,0,IF($C$37=Motors!$C$29,MAX(MAX(NV$8:NV53)*-1,NV53-$C$39),MAX(0,MAX(NV$8:NV53)*-1,NV53-$C$39))))</f>
        <v>0</v>
      </c>
      <c r="NW54" s="260">
        <f>IF(PO53=0,MIN('Drive Train'!$F$35-GG53*$C$19*'Drive Train'!$F$39,NW53+$C$39)-$C$7,IF(ME53-1&lt;=0,0,IF($C$37=Motors!$C$29,MAX(MAX(NW$8:NW53)*-1,NW53-$C$39),MAX(0,MAX(NW$8:NW53)*-1,NW53-$C$39))))</f>
        <v>0</v>
      </c>
      <c r="NX54" s="260">
        <f>IF(PP53=0,MIN('Drive Train'!$F$35-GH53*$C$19*'Drive Train'!$F$39,NX53+$C$39)-$C$7,IF(MF53-1&lt;=0,0,IF($C$37=Motors!$C$29,MAX(MAX(NX$8:NX53)*-1,NX53-$C$39),MAX(0,MAX(NX$8:NX53)*-1,NX53-$C$39))))</f>
        <v>0</v>
      </c>
      <c r="NY54" s="260">
        <f>IF(PQ53=0,MIN('Drive Train'!$F$35-GI53*$C$19*'Drive Train'!$F$39,NY53+$C$39)-$C$7,IF(MG53-1&lt;=0,0,IF($C$37=Motors!$C$29,MAX(MAX(NY$8:NY53)*-1,NY53-$C$39),MAX(0,MAX(NY$8:NY53)*-1,NY53-$C$39))))</f>
        <v>0</v>
      </c>
      <c r="NZ54" s="260">
        <f>IF(PR53=0,MIN('Drive Train'!$F$35-GJ53*$C$19*'Drive Train'!$F$39,NZ53+$C$39)-$C$7,IF(MH53-1&lt;=0,0,IF($C$37=Motors!$C$29,MAX(MAX(NZ$8:NZ53)*-1,NZ53-$C$39),MAX(0,MAX(NZ$8:NZ53)*-1,NZ53-$C$39))))</f>
        <v>0</v>
      </c>
      <c r="OA54" s="260">
        <f>IF(PS53=0,MIN('Drive Train'!$F$35-GK53*$C$19*'Drive Train'!$F$39,OA53+$C$39)-$C$7,IF(MI53-1&lt;=0,0,IF($C$37=Motors!$C$29,MAX(MAX(OA$8:OA53)*-1,OA53-$C$39),MAX(0,MAX(OA$8:OA53)*-1,OA53-$C$39))))</f>
        <v>0</v>
      </c>
      <c r="OB54" s="61">
        <f t="shared" si="212"/>
        <v>1.840000000000001</v>
      </c>
      <c r="OC54" s="260">
        <f>'Drive Train'!$F$35-(FQ54*$C$13)*$C$19*'Drive Train'!$F$39</f>
        <v>12.2597755</v>
      </c>
      <c r="OD54" s="260">
        <f>'Drive Train'!$F$35-(FR54*$C$13)*$C$19*'Drive Train'!$F$39</f>
        <v>9.2186672223474861</v>
      </c>
      <c r="OE54" s="260">
        <f>'Drive Train'!$F$35-(FS54*$C$13)*$C$19*'Drive Train'!$F$39</f>
        <v>12.2597755</v>
      </c>
      <c r="OF54" s="260">
        <f>'Drive Train'!$F$35-(FT54*$C$13)*$C$19*'Drive Train'!$F$39</f>
        <v>12.2597755</v>
      </c>
      <c r="OG54" s="260">
        <f>'Drive Train'!$F$35-(FU54*$C$13)*$C$19*'Drive Train'!$F$39</f>
        <v>12.2597755</v>
      </c>
      <c r="OH54" s="260">
        <f>'Drive Train'!$F$35-(FV54*$C$13)*$C$19*'Drive Train'!$F$39</f>
        <v>12.2597755</v>
      </c>
      <c r="OI54" s="260">
        <f>'Drive Train'!$F$35-(FW54*$C$13)*$C$19*'Drive Train'!$F$39</f>
        <v>12.2597755</v>
      </c>
      <c r="OJ54" s="260">
        <f>'Drive Train'!$F$35-(FX54*$C$13)*$C$19*'Drive Train'!$F$39</f>
        <v>12.2597755</v>
      </c>
      <c r="OK54" s="260">
        <f>'Drive Train'!$F$35-(FY54*$C$13)*$C$19*'Drive Train'!$F$39</f>
        <v>12.240447319919054</v>
      </c>
      <c r="OL54" s="260">
        <f>'Drive Train'!$F$35-(FZ54*$C$13)*$C$19*'Drive Train'!$F$39</f>
        <v>12.240726128651064</v>
      </c>
      <c r="OM54" s="260">
        <f>'Drive Train'!$F$35-(GA54*$C$13)*$C$19*'Drive Train'!$F$39</f>
        <v>12.240746420478715</v>
      </c>
      <c r="ON54" s="260">
        <f>'Drive Train'!$F$35-(GB54*$C$13)*$C$19*'Drive Train'!$F$39</f>
        <v>11.779143519781549</v>
      </c>
      <c r="OO54" s="260">
        <f>'Drive Train'!$F$35-(GC54*$C$13)*$C$19*'Drive Train'!$F$39</f>
        <v>12.176282658896476</v>
      </c>
      <c r="OP54" s="260">
        <f>'Drive Train'!$F$35-(GD54*$C$13)*$C$19*'Drive Train'!$F$39</f>
        <v>12.218343469111687</v>
      </c>
      <c r="OQ54" s="260">
        <f>'Drive Train'!$F$35-(GE54*$C$13)*$C$19*'Drive Train'!$F$39</f>
        <v>12.228624475776087</v>
      </c>
      <c r="OR54" s="260">
        <f>'Drive Train'!$F$35-(GF54*$C$13)*$C$19*'Drive Train'!$F$39</f>
        <v>12.2597755</v>
      </c>
      <c r="OS54" s="260">
        <f>'Drive Train'!$F$35-(GG54*$C$13)*$C$19*'Drive Train'!$F$39</f>
        <v>12.2597755</v>
      </c>
      <c r="OT54" s="260">
        <f>'Drive Train'!$F$35-(GH54*$C$13)*$C$19*'Drive Train'!$F$39</f>
        <v>12.2597755</v>
      </c>
      <c r="OU54" s="260">
        <f>'Drive Train'!$F$35-(GI54*$C$13)*$C$19*'Drive Train'!$F$39</f>
        <v>12.2597755</v>
      </c>
      <c r="OV54" s="260">
        <f>'Drive Train'!$F$35-(GJ54*$C$13)*$C$19*'Drive Train'!$F$39</f>
        <v>12.2597755</v>
      </c>
      <c r="OW54" s="260">
        <f>'Drive Train'!$F$35-(GK54*$C$13)*$C$19*'Drive Train'!$F$39</f>
        <v>12.2597755</v>
      </c>
      <c r="OX54" s="61">
        <f t="shared" si="213"/>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0</v>
      </c>
      <c r="PI54" s="1">
        <f>IF(QE54&gt;='Drive Train'!$F$29,1,0)</f>
        <v>0</v>
      </c>
      <c r="PJ54" s="1">
        <f>IF(QF54&gt;='Drive Train'!$F$29,1,0)</f>
        <v>0</v>
      </c>
      <c r="PK54" s="1">
        <f>IF(QG54&gt;='Drive Train'!$F$29,1,0)</f>
        <v>0</v>
      </c>
      <c r="PL54" s="1">
        <f>IF(QH54&gt;='Drive Train'!$F$29,1,0)</f>
        <v>0</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7">
        <f t="shared" si="214"/>
        <v>1.840000000000001</v>
      </c>
      <c r="PU54" s="57">
        <f t="shared" si="215"/>
        <v>17.846706089846887</v>
      </c>
      <c r="PV54" s="57">
        <f t="shared" si="216"/>
        <v>13.716536706167838</v>
      </c>
      <c r="PW54" s="57">
        <f t="shared" si="217"/>
        <v>17.788472030831812</v>
      </c>
      <c r="PX54" s="57">
        <f t="shared" si="218"/>
        <v>19.957374610212259</v>
      </c>
      <c r="PY54" s="57">
        <f t="shared" si="219"/>
        <v>20.424985295580605</v>
      </c>
      <c r="PZ54" s="57">
        <f t="shared" si="220"/>
        <v>19.872882106437903</v>
      </c>
      <c r="QA54" s="57">
        <f t="shared" si="221"/>
        <v>18.734495216353292</v>
      </c>
      <c r="QB54" s="57">
        <f t="shared" si="222"/>
        <v>17.621249575512721</v>
      </c>
      <c r="QC54" s="57">
        <f t="shared" si="223"/>
        <v>16.338634648161047</v>
      </c>
      <c r="QD54" s="57">
        <f t="shared" si="224"/>
        <v>15.079728925599438</v>
      </c>
      <c r="QE54" s="57">
        <f t="shared" si="225"/>
        <v>13.965591591819004</v>
      </c>
      <c r="QF54" s="57">
        <f t="shared" si="226"/>
        <v>11.832673675715069</v>
      </c>
      <c r="QG54" s="57">
        <f t="shared" si="227"/>
        <v>14.057470599131729</v>
      </c>
      <c r="QH54" s="57">
        <f t="shared" si="228"/>
        <v>15.427949808419289</v>
      </c>
      <c r="QI54" s="57">
        <f t="shared" si="229"/>
        <v>16.319651693875212</v>
      </c>
      <c r="QJ54" s="57">
        <f t="shared" si="230"/>
        <v>16.9162569752623</v>
      </c>
      <c r="QK54" s="57">
        <f t="shared" si="231"/>
        <v>17.307199269532248</v>
      </c>
      <c r="QL54" s="57">
        <f t="shared" si="232"/>
        <v>17.545635555373213</v>
      </c>
      <c r="QM54" s="57">
        <f t="shared" si="233"/>
        <v>17.75514046203369</v>
      </c>
      <c r="QN54" s="57">
        <f t="shared" si="234"/>
        <v>17.807610896015387</v>
      </c>
      <c r="QO54" s="57">
        <f t="shared" si="235"/>
        <v>17.844417956309279</v>
      </c>
      <c r="QP54" s="61">
        <f t="shared" si="236"/>
        <v>1.840000000000001</v>
      </c>
      <c r="QQ54" s="57">
        <f>MIN(FQ54,$C$16)*$C$17*1000/60/60/$C$21</f>
        <v>3.4695548865589357E-2</v>
      </c>
      <c r="QR54" s="57">
        <f>MIN(FR54,$C$16)*$C$17*1000/60/60/$C$21</f>
        <v>0.78715265053356509</v>
      </c>
      <c r="QS54" s="57">
        <f>MIN(FS54,$C$16)*$C$17*1000/60/60/$C$21</f>
        <v>3.4695548865589357E-2</v>
      </c>
      <c r="QT54" s="57">
        <f>MIN(FT54,$C$16)*$C$17*1000/60/60/$C$21</f>
        <v>3.4695548865589357E-2</v>
      </c>
      <c r="QU54" s="57">
        <f>MIN(FU54,$C$16)*$C$17*1000/60/60/$C$21</f>
        <v>3.4695548865589357E-2</v>
      </c>
      <c r="QV54" s="57">
        <f>MIN(FV54,$C$16)*$C$17*1000/60/60/$C$21</f>
        <v>3.4695548865589357E-2</v>
      </c>
      <c r="QW54" s="57">
        <f>MIN(FW54,$C$16)*$C$17*1000/60/60/$C$21</f>
        <v>3.4695548865589357E-2</v>
      </c>
      <c r="QX54" s="57">
        <f>MIN(FX54,$C$16)*$C$17*1000/60/60/$C$21</f>
        <v>3.4695548865589357E-2</v>
      </c>
      <c r="QY54" s="57">
        <f>MIN(FY54,$C$16)*$C$17*1000/60/60/$C$21</f>
        <v>3.9477893010024606E-2</v>
      </c>
      <c r="QZ54" s="57">
        <f>MIN(FZ54,$C$16)*$C$17*1000/60/60/$C$21</f>
        <v>3.9408907761472808E-2</v>
      </c>
      <c r="RA54" s="57">
        <f>MIN(GA54,$C$16)*$C$17*1000/60/60/$C$21</f>
        <v>3.9403886983378558E-2</v>
      </c>
      <c r="RB54" s="57">
        <f>MIN(GB54,$C$16)*$C$17*1000/60/60/$C$21</f>
        <v>0.15361763706012199</v>
      </c>
      <c r="RC54" s="57">
        <f>MIN(GC54,$C$16)*$C$17*1000/60/60/$C$21</f>
        <v>5.5354063949859554E-2</v>
      </c>
      <c r="RD54" s="57">
        <f>MIN(GD54,$C$16)*$C$17*1000/60/60/$C$21</f>
        <v>4.4947017419844117E-2</v>
      </c>
      <c r="RE54" s="57">
        <f>MIN(GE54,$C$16)*$C$17*1000/60/60/$C$21</f>
        <v>4.24032025436126E-2</v>
      </c>
      <c r="RF54" s="57">
        <f>MIN(GF54,$C$16)*$C$17*1000/60/60/$C$21</f>
        <v>3.4695548865589357E-2</v>
      </c>
      <c r="RG54" s="57">
        <f>MIN(GG54,$C$16)*$C$17*1000/60/60/$C$21</f>
        <v>3.4695548865589357E-2</v>
      </c>
      <c r="RH54" s="57">
        <f>MIN(GH54,$C$16)*$C$17*1000/60/60/$C$21</f>
        <v>3.4695548865589357E-2</v>
      </c>
      <c r="RI54" s="57">
        <f>MIN(GI54,$C$16)*$C$17*1000/60/60/$C$21</f>
        <v>3.4695548865589357E-2</v>
      </c>
      <c r="RJ54" s="57">
        <f>MIN(GJ54,$C$16)*$C$17*1000/60/60/$C$21</f>
        <v>3.4695548865589357E-2</v>
      </c>
      <c r="RK54" s="57">
        <f>MIN(GK54,$C$16)*$C$17*1000/60/60/$C$21</f>
        <v>3.4695548865589357E-2</v>
      </c>
      <c r="RL54" s="61">
        <f t="shared" si="237"/>
        <v>1.840000000000001</v>
      </c>
      <c r="RM54" s="2">
        <f>IF(AND(LO54&gt;=LO$6*'Drive Train'!$AA$52,LO54&lt;=LO$6*'Drive Train'!$AA$53,KS54=0,JW54=0,EU54&gt;0),$C$17,0)</f>
        <v>0</v>
      </c>
      <c r="RN54" s="2">
        <f>IF(AND(LP54&gt;=LP$6*'Drive Train'!$AA$52,LP54&lt;=LP$6*'Drive Train'!$AA$53,KT54=0,JX54=0,EV54&gt;0),$C$17,0)</f>
        <v>0.04</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61">
        <f t="shared" si="238"/>
        <v>1.840000000000001</v>
      </c>
      <c r="SI54" s="2">
        <f>IF(AND(EU54&lt;0,KS54=0,LO54&gt;=LO$6*'Drive Train'!$AA$52,LO54&lt;=LO$6*'Drive Train'!$AA$53,OY54=1,JW54=0),$C$17,0)</f>
        <v>0.04</v>
      </c>
      <c r="SJ54" s="2">
        <f>IF(AND(EV54&lt;0,KT54=0,LP54&gt;=LP$6*'Drive Train'!$AA$52,LP54&lt;=LP$6*'Drive Train'!$AA$53,OZ54=1,JX54=0),$C$17,0)</f>
        <v>0</v>
      </c>
      <c r="SK54" s="2">
        <f>IF(AND(EW54&lt;0,KU54=0,LQ54&gt;=LQ$6*'Drive Train'!$AA$52,LQ54&lt;=LQ$6*'Drive Train'!$AA$53,PA54=1,JY54=0),$C$17,0)</f>
        <v>0.04</v>
      </c>
      <c r="SL54" s="2">
        <f>IF(AND(EX54&lt;0,KV54=0,LR54&gt;=LR$6*'Drive Train'!$AA$52,LR54&lt;=LR$6*'Drive Train'!$AA$53,PB54=1,JZ54=0),$C$17,0)</f>
        <v>0.04</v>
      </c>
      <c r="SM54" s="2">
        <f>IF(AND(EY54&lt;0,KW54=0,LS54&gt;=LS$6*'Drive Train'!$AA$52,LS54&lt;=LS$6*'Drive Train'!$AA$53,PC54=1,KA54=0),$C$17,0)</f>
        <v>0.04</v>
      </c>
      <c r="SN54" s="2">
        <f>IF(AND(EZ54&lt;0,KX54=0,LT54&gt;=LT$6*'Drive Train'!$AA$52,LT54&lt;=LT$6*'Drive Train'!$AA$53,PD54=1,KB54=0),$C$17,0)</f>
        <v>0.04</v>
      </c>
      <c r="SO54" s="2">
        <f>IF(AND(FA54&lt;0,KY54=0,LU54&gt;=LU$6*'Drive Train'!$AA$52,LU54&lt;=LU$6*'Drive Train'!$AA$53,PE54=1,KC54=0),$C$17,0)</f>
        <v>0.04</v>
      </c>
      <c r="SP54" s="2">
        <f>IF(AND(FB54&lt;0,KZ54=0,LV54&gt;=LV$6*'Drive Train'!$AA$52,LV54&lt;=LV$6*'Drive Train'!$AA$53,PF54=1,KD54=0),$C$17,0)</f>
        <v>0.04</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v>
      </c>
      <c r="SW54" s="2">
        <f>IF(AND(FI54&lt;0,LG54=0,MC54&gt;=MC$6*'Drive Train'!$AA$52,MC54&lt;=MC$6*'Drive Train'!$AA$53,PM54=1,KK54=0),$C$17,0)</f>
        <v>0</v>
      </c>
      <c r="SX54" s="2">
        <f>IF(AND(FJ54&lt;0,LH54=0,MD54&gt;=MD$6*'Drive Train'!$AA$52,MD54&lt;=MD$6*'Drive Train'!$AA$53,PN54=1,KL54=0),$C$17,0)</f>
        <v>0</v>
      </c>
      <c r="SY54" s="2">
        <f>IF(AND(FK54&lt;0,LI54=0,ME54&gt;=ME$6*'Drive Train'!$AA$52,ME54&lt;=ME$6*'Drive Train'!$AA$53,PO54=1,KM54=0),$C$17,0)</f>
        <v>0.04</v>
      </c>
      <c r="SZ54" s="2">
        <f>IF(AND(FL54&lt;0,LJ54=0,MF54&gt;=MF$6*'Drive Train'!$AA$52,MF54&lt;=MF$6*'Drive Train'!$AA$53,PP54=1,KN54=0),$C$17,0)</f>
        <v>0.04</v>
      </c>
      <c r="TA54" s="2">
        <f>IF(AND(FM54&lt;0,LK54=0,MG54&gt;=MG$6*'Drive Train'!$AA$52,MG54&lt;=MG$6*'Drive Train'!$AA$53,PQ54=1,KO54=0),$C$17,0)</f>
        <v>0.04</v>
      </c>
      <c r="TB54" s="2">
        <f>IF(AND(FN54&lt;0,LL54=0,MH54&gt;=MH$6*'Drive Train'!$AA$52,MH54&lt;=MH$6*'Drive Train'!$AA$53,PR54=1,KP54=0),$C$17,0)</f>
        <v>0.04</v>
      </c>
      <c r="TC54" s="2">
        <f>IF(AND(FO54&lt;0,LM54=0,MI54&gt;=MI$6*'Drive Train'!$AA$52,MI54&lt;=MI$6*'Drive Train'!$AA$53,PS54=1,KQ54=0),$C$17,0)</f>
        <v>0.04</v>
      </c>
      <c r="TD54" s="148">
        <f t="shared" si="239"/>
        <v>1.840000000000001</v>
      </c>
    </row>
    <row r="55" spans="3:524" x14ac:dyDescent="0.2">
      <c r="C55" s="3" t="str">
        <f>"Distance at "&amp;'Drive Train'!F30&amp;" seconds"</f>
        <v>Distance at 2 seconds</v>
      </c>
      <c r="E55" s="18">
        <f>VLOOKUP('Drive Train'!$F$30,$PT8:PU108,PU1-$PT1+1,TRUE)</f>
        <v>18.878975646814002</v>
      </c>
      <c r="F55" s="18">
        <f>VLOOKUP('Drive Train'!$F$30,$PT8:PV108,PV1-$PT1+1,TRUE)*VLOOKUP('Drive Train'!$AK$18,$E$98:$F$99,2,FALSE)</f>
        <v>15.460160859790458</v>
      </c>
      <c r="G55" s="18">
        <f>VLOOKUP('Drive Train'!$F$30,$PT8:PW108,PW1-$PT1+1,TRUE)*VLOOKUP('Drive Train'!$AK$18,$E$98:$F$99,2,FALSE)</f>
        <v>19.722060399259917</v>
      </c>
      <c r="H55" s="18">
        <f>VLOOKUP('Drive Train'!$F$30,$PT8:PX108,PX1-$PT1+1,TRUE)*VLOOKUP('Drive Train'!$AK$18,$E$98:$F$99,2,FALSE)</f>
        <v>21.789979307214018</v>
      </c>
      <c r="I55" s="18">
        <f>VLOOKUP('Drive Train'!$F$30,$PT8:PY108,PY1-$PT1+1,TRUE)*VLOOKUP('Drive Train'!$AK$18,$E$98:$F$99,2,FALSE)</f>
        <v>21.993174194031401</v>
      </c>
      <c r="J55" s="18">
        <f>VLOOKUP('Drive Train'!$F$30,$PT8:PZ108,PZ1-$PT1+1,TRUE)*VLOOKUP('Drive Train'!$AK$18,$E$98:$F$99,2,FALSE)</f>
        <v>21.181502772834776</v>
      </c>
      <c r="K55" s="18">
        <f>VLOOKUP('Drive Train'!$F$30,$PT8:QA108,QA1-$PT1+1,TRUE)*VLOOKUP('Drive Train'!$AK$18,$E$98:$F$99,2,FALSE)</f>
        <v>19.828280359197166</v>
      </c>
      <c r="L55" s="18">
        <f>VLOOKUP('Drive Train'!$F$30,$PT8:QB108,QB1-$PT1+1,TRUE)*VLOOKUP('Drive Train'!$AK$18,$E$98:$F$99,2,FALSE)</f>
        <v>18.675899991355386</v>
      </c>
      <c r="M55" s="18">
        <f>VLOOKUP('Drive Train'!$F$30,$PT8:QC108,QC1-$PT1+1,TRUE)*VLOOKUP('Drive Train'!$AK$18,$E$98:$F$99,2,FALSE)</f>
        <v>17.444576329748333</v>
      </c>
      <c r="N55" s="18">
        <f>VLOOKUP('Drive Train'!$F$30,$PT8:QD108,QD1-$PT1+1,TRUE)*VLOOKUP('Drive Train'!$AK$18,$E$98:$F$99,2,FALSE)</f>
        <v>16.190180164369902</v>
      </c>
      <c r="O55" s="18">
        <f>VLOOKUP('Drive Train'!$F$30,$PT8:QE108,QE1-$PT1+1,TRUE)*VLOOKUP('Drive Train'!$AK$18,$E$98:$F$99,2,FALSE)</f>
        <v>14.977337612644893</v>
      </c>
      <c r="R55" s="63">
        <f t="shared" si="114"/>
        <v>1.880000000000001</v>
      </c>
      <c r="S55" s="2">
        <f>NG55/'Drive Train'!$F$35</f>
        <v>0</v>
      </c>
      <c r="T55" s="2">
        <f>NH55/'Drive Train'!$F$35</f>
        <v>0.6434050776717728</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0.96835764824204973</v>
      </c>
      <c r="AC55" s="2">
        <f>NQ55/'Drive Train'!$F$35</f>
        <v>0.96835983015900162</v>
      </c>
      <c r="AD55" s="2">
        <f>NR55/'Drive Train'!$F$35</f>
        <v>0.91872510965393006</v>
      </c>
      <c r="AE55" s="2">
        <f>NS55/'Drive Train'!$F$35</f>
        <v>0.96142824289209405</v>
      </c>
      <c r="AF55" s="2">
        <f>NT55/'Drive Train'!$F$35</f>
        <v>0.96595091065717065</v>
      </c>
      <c r="AG55" s="2">
        <f>NU55/'Drive Train'!$F$35</f>
        <v>0</v>
      </c>
      <c r="AH55" s="2">
        <f>NV55/'Drive Train'!$F$35</f>
        <v>0</v>
      </c>
      <c r="AI55" s="2">
        <f>NW55/'Drive Train'!$F$35</f>
        <v>0</v>
      </c>
      <c r="AJ55" s="2">
        <f>NX55/'Drive Train'!$F$35</f>
        <v>0</v>
      </c>
      <c r="AK55" s="2">
        <f>NY55/'Drive Train'!$F$35</f>
        <v>0</v>
      </c>
      <c r="AL55" s="2">
        <f>NZ55/'Drive Train'!$F$35</f>
        <v>0</v>
      </c>
      <c r="AM55" s="2">
        <f>OA55/'Drive Train'!$F$35</f>
        <v>0</v>
      </c>
      <c r="AN55" s="61">
        <f t="shared" si="115"/>
        <v>1.880000000000001</v>
      </c>
      <c r="AO55" s="46">
        <f>LO55*12*60/(PI() * 'Drive Train'!$F$15)/S$6*ABS(S55)</f>
        <v>0</v>
      </c>
      <c r="AP55" s="46">
        <f>LP55*12*60/(PI() * 'Drive Train'!$F$15)/T$6*ABS(T55)</f>
        <v>1042.7199461725734</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0</v>
      </c>
      <c r="AW55" s="46">
        <f>LW55*12*60/(PI() * 'Drive Train'!$F$15)/AA$6*ABS(AA55)</f>
        <v>0</v>
      </c>
      <c r="AX55" s="46">
        <f>LX55*12*60/(PI() * 'Drive Train'!$F$15)/AB$6*ABS(AB55)</f>
        <v>4677.8646329505664</v>
      </c>
      <c r="AY55" s="46">
        <f>LY55*12*60/(PI() * 'Drive Train'!$F$15)/AC$6*ABS(AC55)</f>
        <v>4677.8860490371244</v>
      </c>
      <c r="AZ55" s="46">
        <f>LZ55*12*60/(PI() * 'Drive Train'!$F$15)/AD$6*ABS(AD55)</f>
        <v>4127.1885150553917</v>
      </c>
      <c r="BA55" s="46">
        <f>MA55*12*60/(PI() * 'Drive Train'!$F$15)/AE$6*ABS(AE55)</f>
        <v>4605.8263511433142</v>
      </c>
      <c r="BB55" s="46">
        <f>MB55*12*60/(PI() * 'Drive Train'!$F$15)/AF$6*ABS(AF55)</f>
        <v>4652.8554805814065</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281"/>
        <v>1.880000000000001</v>
      </c>
      <c r="BK55" s="2">
        <f>IF(OR(KS54=1,AND($C$37=Motors!$C$31,OY54=1)),0,IF(NG55=0,-(CG54+$C$15)/($C$14-$C$15)*$C$12,($C$11*S55-AO55)/($C$11*S55)*$C$12*S55))</f>
        <v>0</v>
      </c>
      <c r="BL55" s="2">
        <f>IF(OR(KT54=1,AND($C$37=Motors!$C$31,OZ54=1)),0,IF(NH55=0,-(CH54+$C$15)/($C$14-$C$15)*$C$12,($C$11*T55-AP55)/($C$11*T55)*$C$12*T55))</f>
        <v>1.114404245179055</v>
      </c>
      <c r="BM55" s="2">
        <f>IF(OR(KU54=1,AND($C$37=Motors!$C$31,PA54=1)),0,IF(NI55=0,-(CI54+$C$15)/($C$14-$C$15)*$C$12,($C$11*U55-AQ55)/($C$11*U55)*$C$12*U55))</f>
        <v>0</v>
      </c>
      <c r="BN55" s="2">
        <f>IF(OR(KV54=1,AND($C$37=Motors!$C$31,PB54=1)),0,IF(NJ55=0,-(CJ54+$C$15)/($C$14-$C$15)*$C$12,($C$11*V55-AR55)/($C$11*V55)*$C$12*V55))</f>
        <v>0</v>
      </c>
      <c r="BO55" s="2">
        <f>IF(OR(KW54=1,AND($C$37=Motors!$C$31,PC54=1)),0,IF(NK55=0,-(CK54+$C$15)/($C$14-$C$15)*$C$12,($C$11*W55-AS55)/($C$11*W55)*$C$12*W55))</f>
        <v>0</v>
      </c>
      <c r="BP55" s="2">
        <f>IF(OR(KX54=1,AND($C$37=Motors!$C$31,PD54=1)),0,IF(NL55=0,-(CL54+$C$15)/($C$14-$C$15)*$C$12,($C$11*X55-AT55)/($C$11*X55)*$C$12*X55))</f>
        <v>0</v>
      </c>
      <c r="BQ55" s="2">
        <f>IF(OR(KY54=1,AND($C$37=Motors!$C$31,PE54=1)),0,IF(NM55=0,-(CM54+$C$15)/($C$14-$C$15)*$C$12,($C$11*Y55-AU55)/($C$11*Y55)*$C$12*Y55))</f>
        <v>0</v>
      </c>
      <c r="BR55" s="2">
        <f>IF(OR(KZ54=1,AND($C$37=Motors!$C$31,PF54=1)),0,IF(NN55=0,-(CN54+$C$15)/($C$14-$C$15)*$C$12,($C$11*Z55-AV55)/($C$11*Z55)*$C$12*Z55))</f>
        <v>0</v>
      </c>
      <c r="BS55" s="2">
        <f>IF(OR(LA54=1,AND($C$37=Motors!$C$31,PG54=1)),0,IF(NO55=0,-(CO54+$C$15)/($C$14-$C$15)*$C$12,($C$11*AA55-AW55)/($C$11*AA55)*$C$12*AA55))</f>
        <v>0</v>
      </c>
      <c r="BT55" s="2">
        <f>IF(OR(LB54=1,AND($C$37=Motors!$C$31,PH54=1)),0,IF(NP55=0,-(CP54+$C$15)/($C$14-$C$15)*$C$12,($C$11*AB55-AX55)/($C$11*AB55)*$C$12*AB55))</f>
        <v>0.29209869207456723</v>
      </c>
      <c r="BU55" s="2">
        <f>IF(OR(LC54=1,AND($C$37=Motors!$C$31,PI54=1)),0,IF(NQ55=0,-(CQ54+$C$15)/($C$14-$C$15)*$C$12,($C$11*AC55-AY55)/($C$11*AC55)*$C$12*AC55))</f>
        <v>0.29209450401867326</v>
      </c>
      <c r="BV55" s="2">
        <f>IF(OR(LD54=1,AND($C$37=Motors!$C$31,PJ54=1)),0,IF(NR55=0,-(CR54+$C$15)/($C$14-$C$15)*$C$12,($C$11*AD55-AZ55)/($C$11*AD55)*$C$12*AD55))</f>
        <v>0.41566932842277693</v>
      </c>
      <c r="BW55" s="2">
        <f>IF(OR(LE54=1,AND($C$37=Motors!$C$31,PK54=1)),0,IF(NS55=0,-(CS54+$C$15)/($C$14-$C$15)*$C$12,($C$11*AE55-BA55)/($C$11*AE55)*$C$12*AE55))</f>
        <v>0.30719248857205478</v>
      </c>
      <c r="BX55" s="2">
        <f>IF(OR(LF54=1,AND($C$37=Motors!$C$31,PL54=1)),0,IF(NT55=0,-(CT54+$C$15)/($C$14-$C$15)*$C$12,($C$11*AF55-BB55)/($C$11*AF55)*$C$12*AF55))</f>
        <v>0.29733604555842902</v>
      </c>
      <c r="BY55" s="2">
        <f>IF(OR(LG54=1,AND($C$37=Motors!$C$31,PM54=1)),0,IF(NU55=0,-(CU54+$C$15)/($C$14-$C$15)*$C$12,($C$11*AG55-BC55)/($C$11*AG55)*$C$12*AG55))</f>
        <v>0</v>
      </c>
      <c r="BZ55" s="2">
        <f>IF(OR(LH54=1,AND($C$37=Motors!$C$31,PN54=1)),0,IF(NV55=0,-(CV54+$C$15)/($C$14-$C$15)*$C$12,($C$11*AH55-BD55)/($C$11*AH55)*$C$12*AH55))</f>
        <v>0</v>
      </c>
      <c r="CA55" s="2">
        <f>IF(OR(LI54=1,AND($C$37=Motors!$C$31,PO54=1)),0,IF(NW55=0,-(CW54+$C$15)/($C$14-$C$15)*$C$12,($C$11*AI55-BE55)/($C$11*AI55)*$C$12*AI55))</f>
        <v>0</v>
      </c>
      <c r="CB55" s="2">
        <f>IF(OR(LJ54=1,AND($C$37=Motors!$C$31,PP54=1)),0,IF(NX55=0,-(CX54+$C$15)/($C$14-$C$15)*$C$12,($C$11*AJ55-BF55)/($C$11*AJ55)*$C$12*AJ55))</f>
        <v>0</v>
      </c>
      <c r="CC55" s="2">
        <f>IF(OR(LK54=1,AND($C$37=Motors!$C$31,PQ54=1)),0,IF(NY55=0,-(CY54+$C$15)/($C$14-$C$15)*$C$12,($C$11*AK55-BG55)/($C$11*AK55)*$C$12*AK55))</f>
        <v>0</v>
      </c>
      <c r="CD55" s="2">
        <f>IF(OR(LL54=1,AND($C$37=Motors!$C$31,PR54=1)),0,IF(NZ55=0,-(CZ54+$C$15)/($C$14-$C$15)*$C$12,($C$11*AL55-BH55)/($C$11*AL55)*$C$12*AL55))</f>
        <v>0</v>
      </c>
      <c r="CE55" s="2">
        <f>IF(OR(LM54=1,AND($C$37=Motors!$C$31,PS54=1)),0,IF(OA55=0,-(DA54+$C$15)/($C$14-$C$15)*$C$12,($C$11*AM55-BI55)/($C$11*AM55)*$C$12*AM55))</f>
        <v>0</v>
      </c>
      <c r="CF55" s="61">
        <f t="shared" si="282"/>
        <v>1.880000000000001</v>
      </c>
      <c r="CG55" s="57">
        <f>IF(AND(KS54=1,OY54=1),0,ABS(BK55/$C$12*($C$14-$C$15)+$C$15) *'Drive Train'!$AA$49 + CG54*(1-'Drive Train'!$AA$49))</f>
        <v>2.7495000000000003</v>
      </c>
      <c r="CH55" s="57">
        <f>IF(AND(KT54=1,OZ54=1),0,ABS(BL55/$C$12*($C$14-$C$15)+$C$15) *'Drive Train'!$AA$49 + CH54*(1-'Drive Train'!$AA$49))</f>
        <v>62.076497782768776</v>
      </c>
      <c r="CI55" s="57">
        <f>IF(AND(KU54=1,PA54=1),0,ABS(BM55/$C$12*($C$14-$C$15)+$C$15) *'Drive Train'!$AA$49 + CI54*(1-'Drive Train'!$AA$49))</f>
        <v>2.7495000000000003</v>
      </c>
      <c r="CJ55" s="57">
        <f>IF(AND(KV54=1,PB54=1),0,ABS(BN55/$C$12*($C$14-$C$15)+$C$15) *'Drive Train'!$AA$49 + CJ54*(1-'Drive Train'!$AA$49))</f>
        <v>2.7495000000000003</v>
      </c>
      <c r="CK55" s="57">
        <f>IF(AND(KW54=1,PC54=1),0,ABS(BO55/$C$12*($C$14-$C$15)+$C$15) *'Drive Train'!$AA$49 + CK54*(1-'Drive Train'!$AA$49))</f>
        <v>2.7495000000000003</v>
      </c>
      <c r="CL55" s="57">
        <f>IF(AND(KX54=1,PD54=1),0,ABS(BP55/$C$12*($C$14-$C$15)+$C$15) *'Drive Train'!$AA$49 + CL54*(1-'Drive Train'!$AA$49))</f>
        <v>2.7495000000000003</v>
      </c>
      <c r="CM55" s="57">
        <f>IF(AND(KY54=1,PE54=1),0,ABS(BQ55/$C$12*($C$14-$C$15)+$C$15) *'Drive Train'!$AA$49 + CM54*(1-'Drive Train'!$AA$49))</f>
        <v>2.7495000000000003</v>
      </c>
      <c r="CN55" s="57">
        <f>IF(AND(KZ54=1,PF54=1),0,ABS(BR55/$C$12*($C$14-$C$15)+$C$15) *'Drive Train'!$AA$49 + CN54*(1-'Drive Train'!$AA$49))</f>
        <v>2.7495000000000003</v>
      </c>
      <c r="CO55" s="57">
        <f>IF(AND(LA54=1,PG54=1),0,ABS(BS55/$C$12*($C$14-$C$15)+$C$15) *'Drive Train'!$AA$49 + CO54*(1-'Drive Train'!$AA$49))</f>
        <v>2.7495000000000003</v>
      </c>
      <c r="CP55" s="57">
        <f>IF(AND(LB54=1,PH54=1),0,ABS(BT55/$C$12*($C$14-$C$15)+$C$15) *'Drive Train'!$AA$49 + CP54*(1-'Drive Train'!$AA$49))</f>
        <v>18.299816262724885</v>
      </c>
      <c r="CQ55" s="57">
        <f>IF(AND(LC54=1,PI54=1),0,ABS(BU55/$C$12*($C$14-$C$15)+$C$15) *'Drive Train'!$AA$49 + CQ54*(1-'Drive Train'!$AA$49))</f>
        <v>18.299593305226463</v>
      </c>
      <c r="CR55" s="57">
        <f>IF(AND(LD54=1,PJ54=1),0,ABS(BV55/$C$12*($C$14-$C$15)+$C$15) *'Drive Train'!$AA$49 + CR54*(1-'Drive Train'!$AA$49))</f>
        <v>24.878286239270658</v>
      </c>
      <c r="CS55" s="57">
        <f>IF(AND(LE54=1,PK54=1),0,ABS(BW55/$C$12*($C$14-$C$15)+$C$15) *'Drive Train'!$AA$49 + CS54*(1-'Drive Train'!$AA$49))</f>
        <v>19.103357379167893</v>
      </c>
      <c r="CT55" s="57">
        <f>IF(AND(LF54=1,PL54=1),0,ABS(BX55/$C$12*($C$14-$C$15)+$C$15) *'Drive Train'!$AA$49 + CT54*(1-'Drive Train'!$AA$49))</f>
        <v>18.578634707529645</v>
      </c>
      <c r="CU55" s="57">
        <f>IF(AND(LG54=1,PM54=1),0,ABS(BY55/$C$12*($C$14-$C$15)+$C$15) *'Drive Train'!$AA$49 + CU54*(1-'Drive Train'!$AA$49))</f>
        <v>2.7495000000000003</v>
      </c>
      <c r="CV55" s="57">
        <f>IF(AND(LH54=1,PN54=1),0,ABS(BZ55/$C$12*($C$14-$C$15)+$C$15) *'Drive Train'!$AA$49 + CV54*(1-'Drive Train'!$AA$49))</f>
        <v>2.7495000000000003</v>
      </c>
      <c r="CW55" s="57">
        <f>IF(AND(LI54=1,PO54=1),0,ABS(CA55/$C$12*($C$14-$C$15)+$C$15) *'Drive Train'!$AA$49 + CW54*(1-'Drive Train'!$AA$49))</f>
        <v>2.7495000000000003</v>
      </c>
      <c r="CX55" s="57">
        <f>IF(AND(LJ54=1,PP54=1),0,ABS(CB55/$C$12*($C$14-$C$15)+$C$15) *'Drive Train'!$AA$49 + CX54*(1-'Drive Train'!$AA$49))</f>
        <v>2.7495000000000003</v>
      </c>
      <c r="CY55" s="57">
        <f>IF(AND(LK54=1,PQ54=1),0,ABS(CC55/$C$12*($C$14-$C$15)+$C$15) *'Drive Train'!$AA$49 + CY54*(1-'Drive Train'!$AA$49))</f>
        <v>2.7495000000000003</v>
      </c>
      <c r="CZ55" s="57">
        <f>IF(AND(LL54=1,PR54=1),0,ABS(CD55/$C$12*($C$14-$C$15)+$C$15) *'Drive Train'!$AA$49 + CZ54*(1-'Drive Train'!$AA$49))</f>
        <v>2.7495000000000003</v>
      </c>
      <c r="DA55" s="57">
        <f>IF(AND(LM54=1,PS54=1),0,ABS(CE55/$C$12*($C$14-$C$15)+$C$15) *'Drive Train'!$AA$49 + DA54*(1-'Drive Train'!$AA$49))</f>
        <v>2.7495000000000003</v>
      </c>
      <c r="DB55" s="61">
        <f t="shared" si="116"/>
        <v>1.880000000000001</v>
      </c>
      <c r="DC55" s="57">
        <f t="shared" si="283"/>
        <v>2.7495000000000003</v>
      </c>
      <c r="DD55" s="57">
        <f t="shared" si="284"/>
        <v>62.076497782768776</v>
      </c>
      <c r="DE55" s="57">
        <f t="shared" si="285"/>
        <v>2.7495000000000003</v>
      </c>
      <c r="DF55" s="57">
        <f t="shared" si="286"/>
        <v>2.7495000000000003</v>
      </c>
      <c r="DG55" s="57">
        <f t="shared" si="287"/>
        <v>2.7495000000000003</v>
      </c>
      <c r="DH55" s="57">
        <f t="shared" si="288"/>
        <v>2.7495000000000003</v>
      </c>
      <c r="DI55" s="57">
        <f t="shared" si="289"/>
        <v>2.7495000000000003</v>
      </c>
      <c r="DJ55" s="57">
        <f t="shared" si="290"/>
        <v>2.7495000000000003</v>
      </c>
      <c r="DK55" s="57">
        <f t="shared" si="291"/>
        <v>2.7495000000000003</v>
      </c>
      <c r="DL55" s="57">
        <f t="shared" si="292"/>
        <v>18.299816262724885</v>
      </c>
      <c r="DM55" s="57">
        <f t="shared" si="293"/>
        <v>18.299593305226463</v>
      </c>
      <c r="DN55" s="57">
        <f t="shared" si="294"/>
        <v>24.878286239270658</v>
      </c>
      <c r="DO55" s="57">
        <f t="shared" si="295"/>
        <v>19.103357379167893</v>
      </c>
      <c r="DP55" s="57">
        <f t="shared" si="296"/>
        <v>18.578634707529645</v>
      </c>
      <c r="DQ55" s="57">
        <f t="shared" si="297"/>
        <v>2.7495000000000003</v>
      </c>
      <c r="DR55" s="57">
        <f t="shared" si="298"/>
        <v>2.7495000000000003</v>
      </c>
      <c r="DS55" s="57">
        <f t="shared" si="299"/>
        <v>2.7495000000000003</v>
      </c>
      <c r="DT55" s="57">
        <f t="shared" si="300"/>
        <v>2.7495000000000003</v>
      </c>
      <c r="DU55" s="57">
        <f t="shared" si="301"/>
        <v>2.7495000000000003</v>
      </c>
      <c r="DV55" s="57">
        <f t="shared" si="302"/>
        <v>2.7495000000000003</v>
      </c>
      <c r="DW55" s="57">
        <f t="shared" si="303"/>
        <v>2.7495000000000003</v>
      </c>
      <c r="DX55" s="61">
        <f t="shared" si="117"/>
        <v>1.880000000000001</v>
      </c>
      <c r="DY55" s="2">
        <f>IF(OY55=0,($C$23/0.4536*IF(ISNA(MK54),'Drive Train'!$F$16,'Drive Train'!$F$17)*4.448*$C$24*S$6)*SIGN(BK55),BK55)</f>
        <v>0</v>
      </c>
      <c r="DZ55" s="2">
        <f>IF(OZ55=0,($C$23/0.4536*IF(ISNA(ML54),'Drive Train'!$F$16,'Drive Train'!$F$17)*4.448*$C$24*$C$21*T$6)*SIGN(BL55),BL55)</f>
        <v>14.225645600594998</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3.1227026928135362</v>
      </c>
      <c r="EI55" s="2">
        <f>IF(PI55=0,($C$23/0.4536*IF(ISNA(MU54),'Drive Train'!$F$16,'Drive Train'!$F$17)*4.448*$C$24*$C$21*AC$6)*SIGN(BU55),BU55)</f>
        <v>2.8451291201189992</v>
      </c>
      <c r="EJ55" s="2">
        <f>IF(PJ55=0,($C$23/0.4536*IF(ISNA(MV54),'Drive Train'!$F$16,'Drive Train'!$F$17)*4.448*$C$24*$C$21*AD$6)*SIGN(BV55),BV55)</f>
        <v>3.9831807681666</v>
      </c>
      <c r="EK55" s="2">
        <f>IF(PK55=0,($C$23/0.4536*IF(ISNA(MW54),'Drive Train'!$F$16,'Drive Train'!$F$17)*4.448*$C$24*$C$21*AE$6)*SIGN(BW55),BW55)</f>
        <v>3.9831807681666</v>
      </c>
      <c r="EL55" s="2">
        <f>IF(PL55=0,($C$23/0.4536*IF(ISNA(MX54),'Drive Train'!$F$16,'Drive Train'!$F$17)*4.448*$C$24*$C$21*AF$6)*SIGN(BX55),BX55)</f>
        <v>3.9831807681666</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61">
        <f t="shared" si="304"/>
        <v>1.880000000000001</v>
      </c>
      <c r="EU55" s="259">
        <f>MAX(MIN(IF(AND(OY54=1,NG55&lt;0),-1,1)*(DC55-$C$15)/($C$14-$C$15)*$C$12*$C$21-$C$33*LO55/AO$6 -  OY54*$C$33/$C$21,DY54/$C$19),MAX(EU$8:EU54)*-1)</f>
        <v>-0.53845452935224947</v>
      </c>
      <c r="EV55" s="259">
        <f>MAX(MIN(IF(AND(OZ54=1,NH55&lt;0),-1,1)*(DD55-$C$15)/($C$14-$C$15)*$C$12*$C$21-$C$33*LP55/AP$6 -  OZ54*$C$33/$C$21,DZ54/$C$19),MAX(EV$8:EV54)*-1)</f>
        <v>0.89496711022325803</v>
      </c>
      <c r="EW55" s="259">
        <f>MAX(MIN(IF(AND(PA54=1,NI55&lt;0),-1,1)*(DE55-$C$15)/($C$14-$C$15)*$C$12*$C$21-$C$33*LQ55/AQ$6 -  PA54*$C$33/$C$21,EA54/$C$19),MAX(EW$8:EW54)*-1)</f>
        <v>-0.4776626852594309</v>
      </c>
      <c r="EX55" s="259">
        <f>MAX(MIN(IF(AND(PB54=1,NJ55&lt;0),-1,1)*(DF55-$C$15)/($C$14-$C$15)*$C$12*$C$21-$C$33*LR55/AR$6 -  PB54*$C$33/$C$21,EB54/$C$19),MAX(EX$8:EX54)*-1)</f>
        <v>-0.51386496473619125</v>
      </c>
      <c r="EY55" s="259">
        <f>MAX(MIN(IF(AND(PC54=1,NK55&lt;0),-1,1)*(DG55-$C$15)/($C$14-$C$15)*$C$12*$C$21-$C$33*LS55/AS$6 -  PC54*$C$33/$C$21,EC54/$C$19),MAX(EY$8:EY54)*-1)</f>
        <v>-0.5266260372117223</v>
      </c>
      <c r="EZ55" s="259">
        <f>MAX(MIN(IF(AND(PD54=1,NL55&lt;0),-1,1)*(DH55-$C$15)/($C$14-$C$15)*$C$12*$C$21-$C$33*LT55/AT$6 -  PD54*$C$33/$C$21,ED54/$C$19),MAX(EZ$8:EZ54)*-1)</f>
        <v>-0.52857552663417651</v>
      </c>
      <c r="FA55" s="259">
        <f>MAX(MIN(IF(AND(PE54=1,NM55&lt;0),-1,1)*(DI55-$C$15)/($C$14-$C$15)*$C$12*$C$21-$C$33*LU55/AU$6 -  PE54*$C$33/$C$21,EE54/$C$19),MAX(FA$8:FA54)*-1)</f>
        <v>-0.52656883004584598</v>
      </c>
      <c r="FB55" s="259">
        <f>MAX(MIN(IF(AND(PF54=1,NN55&lt;0),-1,1)*(DJ55-$C$15)/($C$14-$C$15)*$C$12*$C$21-$C$33*LV55/AV$6 -  PF54*$C$33/$C$21,EF54/$C$19),MAX(FB$8:FB54)*-1)</f>
        <v>-0.54895410237399689</v>
      </c>
      <c r="FC55" s="259">
        <f>MAX(MIN(IF(AND(PG54=1,NO55&lt;0),-1,1)*(DK55-$C$15)/($C$14-$C$15)*$C$12*$C$21-$C$33*LW55/AW$6 -  PG54*$C$33/$C$21,EG54/$C$19),MAX(FC$8:FC54)*-1)</f>
        <v>-0.59021027675866411</v>
      </c>
      <c r="FD55" s="259">
        <f>MAX(MIN(IF(AND(PH54=1,NP55&lt;0),-1,1)*(DL55-$C$15)/($C$14-$C$15)*$C$12*$C$21-$C$33*LX55/AX$6 -  PH54*$C$33/$C$21,EH54/$C$19),MAX(FD$8:FD54)*-1)</f>
        <v>4.48352331289259E-6</v>
      </c>
      <c r="FE55" s="259">
        <f>MAX(MIN(IF(AND(PI54=1,NQ55&lt;0),-1,1)*(DM55-$C$15)/($C$14-$C$15)*$C$12*$C$21-$C$33*LY55/AY$6 -  PI54*$C$33/$C$21,EI54/$C$19),MAX(FE$8:FE54)*-1)</f>
        <v>1.9790834360211562E-7</v>
      </c>
      <c r="FF55" s="259">
        <f>MAX(MIN(IF(AND(PJ54=1,NR55&lt;0),-1,1)*(DN55-$C$15)/($C$14-$C$15)*$C$12*$C$21-$C$33*LZ55/AZ$6 -  PJ54*$C$33/$C$21,EJ54/$C$19),MAX(FF$8:FF54)*-1)</f>
        <v>0.12682835026676653</v>
      </c>
      <c r="FG55" s="259">
        <f>MAX(MIN(IF(AND(PK54=1,NS55&lt;0),-1,1)*(DO55-$C$15)/($C$14-$C$15)*$C$12*$C$21-$C$33*MA55/BA$6 -  PK54*$C$33/$C$21,EK54/$C$19),MAX(FG$8:FG54)*-1)</f>
        <v>1.5430398816255242E-2</v>
      </c>
      <c r="FH55" s="259">
        <f>MAX(MIN(IF(AND(PL54=1,NT55&lt;0),-1,1)*(DP55-$C$15)/($C$14-$C$15)*$C$12*$C$21-$C$33*MB55/BB$6 -  PL54*$C$33/$C$21,EL54/$C$19),MAX(FH$8:FH54)*-1)</f>
        <v>5.353695120589641E-3</v>
      </c>
      <c r="FI55" s="259">
        <f>MAX(MIN(IF(AND(PM54=1,NU55&lt;0),-1,1)*(DQ55-$C$15)/($C$14-$C$15)*$C$12*$C$21-$C$33*MC55/BC$6 -  PM54*$C$33/$C$21,EM54/$C$19),MAX(FI$8:FI54)*-1)</f>
        <v>-0.58982065956050111</v>
      </c>
      <c r="FJ55" s="259">
        <f>MAX(MIN(IF(AND(PN54=1,NV55&lt;0),-1,1)*(DR55-$C$15)/($C$14-$C$15)*$C$12*$C$21-$C$33*MD55/BD$6 -  PN54*$C$33/$C$21,EN54/$C$19),MAX(FJ$8:FJ54)*-1)</f>
        <v>-0.57658695592722742</v>
      </c>
      <c r="FK55" s="259">
        <f>MAX(MIN(IF(AND(PO54=1,NW55&lt;0),-1,1)*(DS55-$C$15)/($C$14-$C$15)*$C$12*$C$21-$C$33*ME55/BE$6 -  PO54*$C$33/$C$21,EO54/$C$19),MAX(FK$8:FK54)*-1)</f>
        <v>-0.5636005362506783</v>
      </c>
      <c r="FL55" s="259">
        <f>MAX(MIN(IF(AND(PP54=1,NX55&lt;0),-1,1)*(DT55-$C$15)/($C$14-$C$15)*$C$12*$C$21-$C$33*MF55/BF$6 -  PP54*$C$33/$C$21,EP54/$C$19),MAX(FL$8:FL54)*-1)</f>
        <v>-0.55088089266101015</v>
      </c>
      <c r="FM55" s="259">
        <f>MAX(MIN(IF(AND(PQ54=1,NY55&lt;0),-1,1)*(DU55-$C$15)/($C$14-$C$15)*$C$12*$C$21-$C$33*MG55/BG$6 -  PQ54*$C$33/$C$21,EQ54/$C$19),MAX(FM$8:FM54)*-1)</f>
        <v>-0.55090945333735286</v>
      </c>
      <c r="FN55" s="259">
        <f>MAX(MIN(IF(AND(PR54=1,NZ55&lt;0),-1,1)*(DV55-$C$15)/($C$14-$C$15)*$C$12*$C$21-$C$33*MH55/BH$6 -  PR54*$C$33/$C$21,ER54/$C$19),MAX(FN$8:FN54)*-1)</f>
        <v>-0.53845050846055142</v>
      </c>
      <c r="FO55" s="259">
        <f>MAX(MIN(IF(AND(PS54=1,OA55&lt;0),-1,1)*(DW55-$C$15)/($C$14-$C$15)*$C$12*$C$21-$C$33*MI55/BI$6 -  PS54*$C$33/$C$21,ES54/$C$19),MAX(FO$8:FO54)*-1)</f>
        <v>-0.53845462598284999</v>
      </c>
      <c r="FP55" s="61">
        <f t="shared" si="118"/>
        <v>1.880000000000001</v>
      </c>
      <c r="FQ55" s="260">
        <f>IF(AND(KS55=1,OY55=1),0,MIN((ABS(($C$14-$C$15)*EU55/$C$12/$C$21)+$C$15)/$C$21,DC55))</f>
        <v>2.7495000000000003</v>
      </c>
      <c r="FR55" s="260">
        <f>IF(AND(KT55=1,OZ55=1),0,MIN((ABS(($C$14-$C$15)*EV55/$C$12/$C$21)+$C$15)/$C$21,DD55))</f>
        <v>62.076497782768776</v>
      </c>
      <c r="FS55" s="260">
        <f>IF(AND(KU55=1,PA55=1),0,MIN((ABS(($C$14-$C$15)*EW55/$C$12/$C$21)+$C$15)/$C$21,DE55))</f>
        <v>2.7495000000000003</v>
      </c>
      <c r="FT55" s="260">
        <f>IF(AND(KV55=1,PB55=1),0,MIN((ABS(($C$14-$C$15)*EX55/$C$12/$C$21)+$C$15)/$C$21,DF55))</f>
        <v>2.7495000000000003</v>
      </c>
      <c r="FU55" s="260">
        <f>IF(AND(KW55=1,PC55=1),0,MIN((ABS(($C$14-$C$15)*EY55/$C$12/$C$21)+$C$15)/$C$21,DG55))</f>
        <v>2.7495000000000003</v>
      </c>
      <c r="FV55" s="260">
        <f>IF(AND(KX55=1,PD55=1),0,MIN((ABS(($C$14-$C$15)*EZ55/$C$12/$C$21)+$C$15)/$C$21,DH55))</f>
        <v>2.7495000000000003</v>
      </c>
      <c r="FW55" s="260">
        <f>IF(AND(KY55=1,PE55=1),0,MIN((ABS(($C$14-$C$15)*FA55/$C$12/$C$21)+$C$15)/$C$21,DI55))</f>
        <v>2.7495000000000003</v>
      </c>
      <c r="FX55" s="260">
        <f>IF(AND(KZ55=1,PF55=1),0,MIN((ABS(($C$14-$C$15)*FB55/$C$12/$C$21)+$C$15)/$C$21,DJ55))</f>
        <v>2.7495000000000003</v>
      </c>
      <c r="FY55" s="260">
        <f>IF(AND(LA55=1,PG55=1),0,MIN((ABS(($C$14-$C$15)*FC55/$C$12/$C$21)+$C$15)/$C$21,DK55))</f>
        <v>2.7495000000000003</v>
      </c>
      <c r="FZ55" s="260">
        <f>IF(AND(LB55=1,PH55=1),0,MIN((ABS(($C$14-$C$15)*FD55/$C$12/$C$21)+$C$15)/$C$21,DL55))</f>
        <v>3.122907258524219</v>
      </c>
      <c r="GA55" s="260">
        <f>IF(AND(LC55=1,PI55=1),0,MIN((ABS(($C$14-$C$15)*FE55/$C$12/$C$21)+$C$15)/$C$21,DM55))</f>
        <v>3.1226129872570718</v>
      </c>
      <c r="GB55" s="260">
        <f>IF(AND(LD55=1,PJ55=1),0,MIN((ABS(($C$14-$C$15)*FF55/$C$12/$C$21)+$C$15)/$C$21,DN55))</f>
        <v>11.831253724216811</v>
      </c>
      <c r="GC55" s="260">
        <f>IF(AND(LE55=1,PK55=1),0,MIN((ABS(($C$14-$C$15)*FG55/$C$12/$C$21)+$C$15)/$C$21,DO55))</f>
        <v>4.182125987386244</v>
      </c>
      <c r="GD55" s="260">
        <f>IF(AND(LF55=1,PL55=1),0,MIN((ABS(($C$14-$C$15)*FH55/$C$12/$C$21)+$C$15)/$C$21,DP55))</f>
        <v>3.4902102678356846</v>
      </c>
      <c r="GE55" s="260">
        <f>IF(AND(LG55=1,PM55=1),0,MIN((ABS(($C$14-$C$15)*FI55/$C$12/$C$21)+$C$15)/$C$21,DQ55))</f>
        <v>2.7495000000000003</v>
      </c>
      <c r="GF55" s="260">
        <f>IF(AND(LH55=1,PN55=1),0,MIN((ABS(($C$14-$C$15)*FJ55/$C$12/$C$21)+$C$15)/$C$21,DR55))</f>
        <v>2.7495000000000003</v>
      </c>
      <c r="GG55" s="260">
        <f>IF(AND(LI55=1,PO55=1),0,MIN((ABS(($C$14-$C$15)*FK55/$C$12/$C$21)+$C$15)/$C$21,DS55))</f>
        <v>2.7495000000000003</v>
      </c>
      <c r="GH55" s="260">
        <f>IF(AND(LJ55=1,PP55=1),0,MIN((ABS(($C$14-$C$15)*FL55/$C$12/$C$21)+$C$15)/$C$21,DT55))</f>
        <v>2.7495000000000003</v>
      </c>
      <c r="GI55" s="260">
        <f>IF(AND(LK55=1,PQ55=1),0,MIN((ABS(($C$14-$C$15)*FM55/$C$12/$C$21)+$C$15)/$C$21,DU55))</f>
        <v>2.7495000000000003</v>
      </c>
      <c r="GJ55" s="260">
        <f>IF(AND(LL55=1,PR55=1),0,MIN((ABS(($C$14-$C$15)*FN55/$C$12/$C$21)+$C$15)/$C$21,DV55))</f>
        <v>2.7495000000000003</v>
      </c>
      <c r="GK55" s="260">
        <f>IF(AND(LM55=1,PS55=1),0,MIN((ABS(($C$14-$C$15)*FO55/$C$12/$C$21)+$C$15)/$C$21,DW55))</f>
        <v>2.7495000000000003</v>
      </c>
      <c r="GL55" s="61">
        <f t="shared" si="119"/>
        <v>1.880000000000001</v>
      </c>
      <c r="GM55" s="57">
        <f>IF(AND(KS54=1,OY54=1),0,EU55*$C$19/S$6/$C$24/$C$23*3.39*$C$21)</f>
        <v>-13.93623128005015</v>
      </c>
      <c r="GN55" s="57">
        <f>IF(AND(KT54=1,OZ54=1),0,EV55*$C$19/T$6/$C$24/$C$23*3.39*$C$21)</f>
        <v>6.4857681154837872</v>
      </c>
      <c r="GO55" s="57">
        <f>IF(AND(KU54=1,PA54=1),0,EW55*$C$19/U$6/$C$24/$C$23*3.39*$C$21)</f>
        <v>-5.0000747913405359</v>
      </c>
      <c r="GP55" s="57">
        <f>IF(AND(KV54=1,PB54=1),0,EX55*$C$19/V$6/$C$24/$C$23*3.39*$C$21)</f>
        <v>-7.0341198290291729</v>
      </c>
      <c r="GQ55" s="57">
        <f>IF(AND(KW54=1,PC54=1),0,EY55*$C$19/W$6/$C$24/$C$23*3.39*$C$21)</f>
        <v>-8.9049903821066039</v>
      </c>
      <c r="GR55" s="57">
        <f>IF(AND(KX54=1,PD54=1),0,EZ55*$C$19/X$6/$C$24/$C$23*3.39*$C$21)</f>
        <v>-10.640422977275017</v>
      </c>
      <c r="GS55" s="57">
        <f>IF(AND(KY54=1,PE54=1),0,FA55*$C$19/Y$6/$C$24/$C$23*3.39*$C$21)</f>
        <v>-12.296031812628138</v>
      </c>
      <c r="GT55" s="57">
        <f>IF(AND(KZ54=1,PF54=1),0,FB55*$C$19/Z$6/$C$24/$C$23*3.39*$C$21)</f>
        <v>-14.586859750516158</v>
      </c>
      <c r="GU55" s="57">
        <f>IF(AND(LA54=1,PG54=1),0,FC55*$C$19/AA$6/$C$24/$C$23*3.39*$C$21)</f>
        <v>-17.584107241495222</v>
      </c>
      <c r="GV55" s="57">
        <f>IF(AND(LB54=1,PH54=1),0,FD55*$C$19/AB$6/$C$24/$C$23*3.39*$C$21)</f>
        <v>1.480182009968377E-4</v>
      </c>
      <c r="GW55" s="57">
        <f>IF(AND(LC54=1,PI54=1),0,FE55*$C$19/AC$6/$C$24/$C$23*3.39*$C$21)</f>
        <v>7.1711441127853763E-6</v>
      </c>
      <c r="GX55" s="57">
        <f>IF(AND(LD54=1,PJ54=1),0,FF55*$C$19/AD$6/$C$24/$C$23*3.39*$C$21)</f>
        <v>3.2825598557247688</v>
      </c>
      <c r="GY55" s="57">
        <f>IF(AND(LE54=1,PK54=1),0,FG55*$C$19/AE$6/$C$24/$C$23*3.39*$C$21)</f>
        <v>0.39936818231510834</v>
      </c>
      <c r="GZ55" s="57">
        <f>IF(AND(LF54=1,PL54=1),0,FH55*$C$19/AF$6/$C$24/$C$23*3.39*$C$21)</f>
        <v>0.1385638514233839</v>
      </c>
      <c r="HA55" s="57">
        <f>IF(AND(LG54=1,PM54=1),0,FI55*$C$19/AG$6/$C$24/$C$23*3.39*$C$21)</f>
        <v>-15.265684802160026</v>
      </c>
      <c r="HB55" s="57">
        <f>IF(AND(LH54=1,PN54=1),0,FJ55*$C$19/AH$6/$C$24/$C$23*3.39*$C$21)</f>
        <v>-14.923171285286458</v>
      </c>
      <c r="HC55" s="57">
        <f>IF(AND(LI54=1,PO54=1),0,FK55*$C$19/AI$6/$C$24/$C$23*3.39*$C$21)</f>
        <v>-14.587057949347209</v>
      </c>
      <c r="HD55" s="57">
        <f>IF(AND(LJ54=1,PP54=1),0,FL55*$C$19/AJ$6/$C$24/$C$23*3.39*$C$21)</f>
        <v>-14.257849287886661</v>
      </c>
      <c r="HE55" s="57">
        <f>IF(AND(LK54=1,PQ54=1),0,FM55*$C$19/AK$6/$C$24/$C$23*3.39*$C$21)</f>
        <v>-14.258588492720737</v>
      </c>
      <c r="HF55" s="57">
        <f>IF(AND(LL54=1,PR54=1),0,FN55*$C$19/AL$6/$C$24/$C$23*3.39*$C$21)</f>
        <v>-13.936127211695995</v>
      </c>
      <c r="HG55" s="57">
        <f>IF(AND(LM54=1,PS54=1),0,FO55*$C$19/AM$6/$C$24/$C$23*3.39*$C$21)</f>
        <v>-13.936233781034582</v>
      </c>
      <c r="HH55" s="61">
        <f t="shared" si="120"/>
        <v>1.880000000000001</v>
      </c>
      <c r="HI55" s="57">
        <f t="shared" si="121"/>
        <v>13.93623128005015</v>
      </c>
      <c r="HJ55" s="57">
        <f t="shared" si="122"/>
        <v>6.4857681154837872</v>
      </c>
      <c r="HK55" s="57">
        <f t="shared" si="123"/>
        <v>5.0000747913405359</v>
      </c>
      <c r="HL55" s="57">
        <f t="shared" si="124"/>
        <v>7.0341198290291729</v>
      </c>
      <c r="HM55" s="57">
        <f t="shared" si="125"/>
        <v>8.9049903821066039</v>
      </c>
      <c r="HN55" s="57">
        <f t="shared" si="126"/>
        <v>10.640422977275017</v>
      </c>
      <c r="HO55" s="57">
        <f t="shared" si="127"/>
        <v>12.296031812628138</v>
      </c>
      <c r="HP55" s="57">
        <f t="shared" si="128"/>
        <v>14.586859750516158</v>
      </c>
      <c r="HQ55" s="57">
        <f t="shared" si="129"/>
        <v>17.584107241495222</v>
      </c>
      <c r="HR55" s="57">
        <f t="shared" si="130"/>
        <v>1.480182009968377E-4</v>
      </c>
      <c r="HS55" s="57">
        <f t="shared" si="131"/>
        <v>7.1711441127853763E-6</v>
      </c>
      <c r="HT55" s="57">
        <f t="shared" si="132"/>
        <v>3.2825598557247688</v>
      </c>
      <c r="HU55" s="57">
        <f t="shared" si="133"/>
        <v>0.39936818231510834</v>
      </c>
      <c r="HV55" s="57">
        <f t="shared" si="134"/>
        <v>0.1385638514233839</v>
      </c>
      <c r="HW55" s="57">
        <f t="shared" si="135"/>
        <v>15.265684802160026</v>
      </c>
      <c r="HX55" s="57">
        <f t="shared" si="136"/>
        <v>14.923171285286458</v>
      </c>
      <c r="HY55" s="57">
        <f t="shared" si="137"/>
        <v>14.587057949347209</v>
      </c>
      <c r="HZ55" s="57">
        <f t="shared" si="138"/>
        <v>14.257849287886661</v>
      </c>
      <c r="IA55" s="57">
        <f t="shared" si="139"/>
        <v>14.258588492720737</v>
      </c>
      <c r="IB55" s="57">
        <f t="shared" si="140"/>
        <v>13.936127211695995</v>
      </c>
      <c r="IC55" s="57">
        <f t="shared" si="141"/>
        <v>13.936233781034582</v>
      </c>
      <c r="ID55" s="61">
        <f t="shared" si="142"/>
        <v>1.880000000000001</v>
      </c>
      <c r="IE55" s="57">
        <f t="shared" si="143"/>
        <v>0</v>
      </c>
      <c r="IF55" s="57">
        <f t="shared" si="144"/>
        <v>7.9782229631299835</v>
      </c>
      <c r="IG55" s="57">
        <f t="shared" si="145"/>
        <v>0</v>
      </c>
      <c r="IH55" s="57">
        <f t="shared" si="146"/>
        <v>0</v>
      </c>
      <c r="II55" s="57">
        <f t="shared" si="147"/>
        <v>0</v>
      </c>
      <c r="IJ55" s="57">
        <f t="shared" si="148"/>
        <v>0</v>
      </c>
      <c r="IK55" s="57">
        <f t="shared" si="149"/>
        <v>0</v>
      </c>
      <c r="IL55" s="57">
        <f t="shared" si="150"/>
        <v>0</v>
      </c>
      <c r="IM55" s="57">
        <f t="shared" si="151"/>
        <v>0</v>
      </c>
      <c r="IN55" s="57">
        <f t="shared" si="152"/>
        <v>12.007634838201417</v>
      </c>
      <c r="IO55" s="57">
        <f t="shared" si="153"/>
        <v>12.007661893971621</v>
      </c>
      <c r="IP55" s="57">
        <f t="shared" si="154"/>
        <v>11.392191359708733</v>
      </c>
      <c r="IQ55" s="57">
        <f t="shared" si="155"/>
        <v>11.921710211861967</v>
      </c>
      <c r="IR55" s="57">
        <f t="shared" si="156"/>
        <v>11.977791292148916</v>
      </c>
      <c r="IS55" s="57">
        <f t="shared" si="157"/>
        <v>0</v>
      </c>
      <c r="IT55" s="57">
        <f t="shared" si="158"/>
        <v>0</v>
      </c>
      <c r="IU55" s="57">
        <f t="shared" si="159"/>
        <v>0</v>
      </c>
      <c r="IV55" s="57">
        <f t="shared" si="160"/>
        <v>0</v>
      </c>
      <c r="IW55" s="57">
        <f t="shared" si="161"/>
        <v>0</v>
      </c>
      <c r="IX55" s="57">
        <f t="shared" si="162"/>
        <v>0</v>
      </c>
      <c r="IY55" s="57">
        <f t="shared" si="163"/>
        <v>0</v>
      </c>
      <c r="IZ55" s="61">
        <f t="shared" si="164"/>
        <v>1.880000000000001</v>
      </c>
      <c r="JA55" s="260" t="e">
        <f t="shared" si="240"/>
        <v>#N/A</v>
      </c>
      <c r="JB55" s="260" t="e">
        <f t="shared" si="241"/>
        <v>#N/A</v>
      </c>
      <c r="JC55" s="260" t="e">
        <f t="shared" si="242"/>
        <v>#N/A</v>
      </c>
      <c r="JD55" s="260" t="e">
        <f t="shared" si="243"/>
        <v>#N/A</v>
      </c>
      <c r="JE55" s="260" t="e">
        <f t="shared" si="244"/>
        <v>#N/A</v>
      </c>
      <c r="JF55" s="260" t="e">
        <f t="shared" si="245"/>
        <v>#N/A</v>
      </c>
      <c r="JG55" s="260" t="e">
        <f t="shared" si="246"/>
        <v>#N/A</v>
      </c>
      <c r="JH55" s="260" t="e">
        <f t="shared" si="247"/>
        <v>#N/A</v>
      </c>
      <c r="JI55" s="260" t="e">
        <f t="shared" si="248"/>
        <v>#N/A</v>
      </c>
      <c r="JJ55" s="260" t="e">
        <f t="shared" si="249"/>
        <v>#N/A</v>
      </c>
      <c r="JK55" s="260" t="e">
        <f t="shared" si="250"/>
        <v>#N/A</v>
      </c>
      <c r="JL55" s="260" t="e">
        <f t="shared" si="251"/>
        <v>#N/A</v>
      </c>
      <c r="JM55" s="260" t="e">
        <f t="shared" si="252"/>
        <v>#N/A</v>
      </c>
      <c r="JN55" s="260" t="e">
        <f t="shared" si="253"/>
        <v>#N/A</v>
      </c>
      <c r="JO55" s="260" t="e">
        <f t="shared" si="254"/>
        <v>#N/A</v>
      </c>
      <c r="JP55" s="260" t="e">
        <f t="shared" si="255"/>
        <v>#N/A</v>
      </c>
      <c r="JQ55" s="260" t="e">
        <f t="shared" si="256"/>
        <v>#N/A</v>
      </c>
      <c r="JR55" s="260" t="e">
        <f t="shared" si="257"/>
        <v>#N/A</v>
      </c>
      <c r="JS55" s="260" t="e">
        <f t="shared" si="258"/>
        <v>#N/A</v>
      </c>
      <c r="JT55" s="260" t="e">
        <f t="shared" si="259"/>
        <v>#N/A</v>
      </c>
      <c r="JU55" s="260" t="e">
        <f t="shared" si="260"/>
        <v>#N/A</v>
      </c>
      <c r="JV55" s="61">
        <f t="shared" si="166"/>
        <v>1.880000000000001</v>
      </c>
      <c r="JW55" s="46">
        <f>IF(AND(KS55=0,HI55&lt;=$C$40),1,0)</f>
        <v>0</v>
      </c>
      <c r="JX55" s="46">
        <f>IF(AND(KT55=0,HJ55&lt;=$C$40),1,0)</f>
        <v>0</v>
      </c>
      <c r="JY55" s="46">
        <f>IF(AND(KU55=0,HK55&lt;=$C$40),1,0)</f>
        <v>0</v>
      </c>
      <c r="JZ55" s="46">
        <f>IF(AND(KV55=0,HL55&lt;=$C$40),1,0)</f>
        <v>0</v>
      </c>
      <c r="KA55" s="46">
        <f>IF(AND(KW55=0,HM55&lt;=$C$40),1,0)</f>
        <v>0</v>
      </c>
      <c r="KB55" s="46">
        <f>IF(AND(KX55=0,HN55&lt;=$C$40),1,0)</f>
        <v>0</v>
      </c>
      <c r="KC55" s="46">
        <f>IF(AND(KY55=0,HO55&lt;=$C$40),1,0)</f>
        <v>0</v>
      </c>
      <c r="KD55" s="46">
        <f>IF(AND(KZ55=0,HP55&lt;=$C$40),1,0)</f>
        <v>0</v>
      </c>
      <c r="KE55" s="46">
        <f>IF(AND(LA55=0,HQ55&lt;=$C$40),1,0)</f>
        <v>0</v>
      </c>
      <c r="KF55" s="46">
        <f>IF(AND(LB55=0,HR55&lt;=$C$40),1,0)</f>
        <v>1</v>
      </c>
      <c r="KG55" s="46">
        <f>IF(AND(LC55=0,HS55&lt;=$C$40),1,0)</f>
        <v>1</v>
      </c>
      <c r="KH55" s="46">
        <f>IF(AND(LD55=0,HT55&lt;=$C$40),1,0)</f>
        <v>0</v>
      </c>
      <c r="KI55" s="46">
        <f>IF(AND(LE55=0,HU55&lt;=$C$40),1,0)</f>
        <v>0</v>
      </c>
      <c r="KJ55" s="46">
        <f>IF(AND(LF55=0,HV55&lt;=$C$40),1,0)</f>
        <v>1</v>
      </c>
      <c r="KK55" s="46">
        <f>IF(AND(LG55=0,HW55&lt;=$C$40),1,0)</f>
        <v>0</v>
      </c>
      <c r="KL55" s="46">
        <f>IF(AND(LH55=0,HX55&lt;=$C$40),1,0)</f>
        <v>0</v>
      </c>
      <c r="KM55" s="46">
        <f>IF(AND(LI55=0,HY55&lt;=$C$40),1,0)</f>
        <v>0</v>
      </c>
      <c r="KN55" s="46">
        <f>IF(AND(LJ55=0,HZ55&lt;=$C$40),1,0)</f>
        <v>0</v>
      </c>
      <c r="KO55" s="46">
        <f>IF(AND(LK55=0,IA55&lt;=$C$40),1,0)</f>
        <v>0</v>
      </c>
      <c r="KP55" s="46">
        <f>IF(AND(LL55=0,IB55&lt;=$C$40),1,0)</f>
        <v>0</v>
      </c>
      <c r="KQ55" s="46">
        <f>IF(AND(LM55=0,IC55&lt;=$C$40),1,0)</f>
        <v>0</v>
      </c>
      <c r="KR55" s="61">
        <f t="shared" si="167"/>
        <v>1.880000000000001</v>
      </c>
      <c r="KS55" s="1">
        <f>IF(OR(KS54=1,AND(OY55=1,LO55&lt;=$C$41)),1,0)</f>
        <v>0</v>
      </c>
      <c r="KT55" s="1">
        <f>IF(OR(KT54=1,AND(OZ55=1,LP55&lt;=$C$41)),1,0)</f>
        <v>0</v>
      </c>
      <c r="KU55" s="1">
        <f>IF(OR(KU54=1,AND(PA55=1,LQ55&lt;=$C$41)),1,0)</f>
        <v>0</v>
      </c>
      <c r="KV55" s="1">
        <f>IF(OR(KV54=1,AND(PB55=1,LR55&lt;=$C$41)),1,0)</f>
        <v>0</v>
      </c>
      <c r="KW55" s="1">
        <f>IF(OR(KW54=1,AND(PC55=1,LS55&lt;=$C$41)),1,0)</f>
        <v>0</v>
      </c>
      <c r="KX55" s="1">
        <f>IF(OR(KX54=1,AND(PD55=1,LT55&lt;=$C$41)),1,0)</f>
        <v>0</v>
      </c>
      <c r="KY55" s="1">
        <f>IF(OR(KY54=1,AND(PE55=1,LU55&lt;=$C$41)),1,0)</f>
        <v>0</v>
      </c>
      <c r="KZ55" s="1">
        <f>IF(OR(KZ54=1,AND(PF55=1,LV55&lt;=$C$41)),1,0)</f>
        <v>0</v>
      </c>
      <c r="LA55" s="1">
        <f>IF(OR(LA54=1,AND(PG55=1,LW55&lt;=$C$41)),1,0)</f>
        <v>0</v>
      </c>
      <c r="LB55" s="1">
        <f>IF(OR(LB54=1,AND(PH55=1,LX55&lt;=$C$41)),1,0)</f>
        <v>0</v>
      </c>
      <c r="LC55" s="1">
        <f>IF(OR(LC54=1,AND(PI55=1,LY55&lt;=$C$41)),1,0)</f>
        <v>0</v>
      </c>
      <c r="LD55" s="1">
        <f>IF(OR(LD54=1,AND(PJ55=1,LZ55&lt;=$C$41)),1,0)</f>
        <v>0</v>
      </c>
      <c r="LE55" s="1">
        <f>IF(OR(LE54=1,AND(PK55=1,MA55&lt;=$C$41)),1,0)</f>
        <v>0</v>
      </c>
      <c r="LF55" s="1">
        <f>IF(OR(LF54=1,AND(PL55=1,MB55&lt;=$C$41)),1,0)</f>
        <v>0</v>
      </c>
      <c r="LG55" s="1">
        <f>IF(OR(LG54=1,AND(PM55=1,MC55&lt;=$C$41)),1,0)</f>
        <v>0</v>
      </c>
      <c r="LH55" s="1">
        <f>IF(OR(LH54=1,AND(PN55=1,MD55&lt;=$C$41)),1,0)</f>
        <v>0</v>
      </c>
      <c r="LI55" s="1">
        <f>IF(OR(LI54=1,AND(PO55=1,ME55&lt;=$C$41)),1,0)</f>
        <v>0</v>
      </c>
      <c r="LJ55" s="1">
        <f>IF(OR(LJ54=1,AND(PP55=1,MF55&lt;=$C$41)),1,0)</f>
        <v>0</v>
      </c>
      <c r="LK55" s="1">
        <f>IF(OR(LK54=1,AND(PQ55=1,MG55&lt;=$C$41)),1,0)</f>
        <v>0</v>
      </c>
      <c r="LL55" s="1">
        <f>IF(OR(LL54=1,AND(PR55=1,MH55&lt;=$C$41)),1,0)</f>
        <v>0</v>
      </c>
      <c r="LM55" s="1">
        <f>IF(OR(LM54=1,AND(PS55=1,MI55&lt;=$C$41)),1,0)</f>
        <v>0</v>
      </c>
      <c r="LN55" s="61">
        <f t="shared" si="168"/>
        <v>1.880000000000001</v>
      </c>
      <c r="LO55" s="57">
        <f t="shared" si="169"/>
        <v>9.4279883949297201</v>
      </c>
      <c r="LP55" s="57">
        <f t="shared" si="170"/>
        <v>14.142642690032861</v>
      </c>
      <c r="LQ55" s="57">
        <f t="shared" si="171"/>
        <v>16.412626349990237</v>
      </c>
      <c r="LR55" s="57">
        <f t="shared" si="172"/>
        <v>15.692275361963562</v>
      </c>
      <c r="LS55" s="57">
        <f t="shared" si="173"/>
        <v>13.599687627983815</v>
      </c>
      <c r="LT55" s="57">
        <f t="shared" si="174"/>
        <v>11.538770787320864</v>
      </c>
      <c r="LU55" s="57">
        <f t="shared" si="175"/>
        <v>9.8451396502768649</v>
      </c>
      <c r="LV55" s="57">
        <f t="shared" si="176"/>
        <v>9.6524589586133587</v>
      </c>
      <c r="LW55" s="57">
        <f t="shared" si="177"/>
        <v>10.253811931312784</v>
      </c>
      <c r="LX55" s="57">
        <f t="shared" si="178"/>
        <v>9.2537526711031752</v>
      </c>
      <c r="LY55" s="57">
        <f t="shared" si="179"/>
        <v>8.4312164802830516</v>
      </c>
      <c r="LZ55" s="57">
        <f t="shared" si="180"/>
        <v>10.976758853525213</v>
      </c>
      <c r="MA55" s="57">
        <f t="shared" si="181"/>
        <v>11.705664907976431</v>
      </c>
      <c r="MB55" s="57">
        <f t="shared" si="182"/>
        <v>11.769822420945209</v>
      </c>
      <c r="MC55" s="57">
        <f t="shared" si="183"/>
        <v>11.785395677058007</v>
      </c>
      <c r="MD55" s="57">
        <f t="shared" si="184"/>
        <v>11.178045479795232</v>
      </c>
      <c r="ME55" s="57">
        <f t="shared" si="185"/>
        <v>10.582044181076549</v>
      </c>
      <c r="MF55" s="57">
        <f t="shared" si="186"/>
        <v>9.9982863565569389</v>
      </c>
      <c r="MG55" s="57">
        <f t="shared" si="187"/>
        <v>9.9995971258541374</v>
      </c>
      <c r="MH55" s="57">
        <f t="shared" si="188"/>
        <v>9.4278038593353291</v>
      </c>
      <c r="MI55" s="57">
        <f t="shared" si="189"/>
        <v>9.4279928297135029</v>
      </c>
      <c r="MJ55" s="61">
        <f t="shared" si="190"/>
        <v>1.880000000000001</v>
      </c>
      <c r="MK55" s="57" t="e">
        <f>IF(AND(ABS(CG55)&gt;0,EU55*$C$19&gt;=DY54,NG55&lt;&gt;0),3,NA())</f>
        <v>#N/A</v>
      </c>
      <c r="ML55" s="57" t="e">
        <f t="shared" si="261"/>
        <v>#N/A</v>
      </c>
      <c r="MM55" s="57" t="e">
        <f t="shared" si="262"/>
        <v>#N/A</v>
      </c>
      <c r="MN55" s="57" t="e">
        <f t="shared" si="263"/>
        <v>#N/A</v>
      </c>
      <c r="MO55" s="57" t="e">
        <f t="shared" si="264"/>
        <v>#N/A</v>
      </c>
      <c r="MP55" s="57" t="e">
        <f t="shared" si="265"/>
        <v>#N/A</v>
      </c>
      <c r="MQ55" s="57" t="e">
        <f t="shared" si="266"/>
        <v>#N/A</v>
      </c>
      <c r="MR55" s="57" t="e">
        <f t="shared" si="267"/>
        <v>#N/A</v>
      </c>
      <c r="MS55" s="57" t="e">
        <f t="shared" si="268"/>
        <v>#N/A</v>
      </c>
      <c r="MT55" s="57" t="e">
        <f t="shared" si="269"/>
        <v>#N/A</v>
      </c>
      <c r="MU55" s="57" t="e">
        <f t="shared" si="270"/>
        <v>#N/A</v>
      </c>
      <c r="MV55" s="57" t="e">
        <f t="shared" si="271"/>
        <v>#N/A</v>
      </c>
      <c r="MW55" s="57" t="e">
        <f t="shared" si="272"/>
        <v>#N/A</v>
      </c>
      <c r="MX55" s="57" t="e">
        <f t="shared" si="273"/>
        <v>#N/A</v>
      </c>
      <c r="MY55" s="57" t="e">
        <f t="shared" si="274"/>
        <v>#N/A</v>
      </c>
      <c r="MZ55" s="57" t="e">
        <f t="shared" si="275"/>
        <v>#N/A</v>
      </c>
      <c r="NA55" s="57" t="e">
        <f t="shared" si="276"/>
        <v>#N/A</v>
      </c>
      <c r="NB55" s="57" t="e">
        <f t="shared" si="277"/>
        <v>#N/A</v>
      </c>
      <c r="NC55" s="57" t="e">
        <f t="shared" si="278"/>
        <v>#N/A</v>
      </c>
      <c r="ND55" s="57" t="e">
        <f t="shared" si="279"/>
        <v>#N/A</v>
      </c>
      <c r="NE55" s="57" t="e">
        <f t="shared" si="280"/>
        <v>#N/A</v>
      </c>
      <c r="NF55" s="61">
        <f t="shared" si="211"/>
        <v>1.880000000000001</v>
      </c>
      <c r="NG55" s="260">
        <f>IF(OY54=0,MIN('Drive Train'!$F$35-FQ54*$C$19*'Drive Train'!$F$39,NG54+$C$39)-$C$7,IF(LO54-1&lt;=0,0,IF($C$37=Motors!$C$29,MAX(MAX(NG$8:NG54)*-1,NG54-$C$39),MAX(0,MAX(NG$8:NG54)*-1,NG54-$C$39))))</f>
        <v>0</v>
      </c>
      <c r="NH55" s="260">
        <f>IF(OZ54=0,MIN('Drive Train'!$F$35-FR54*$C$19*'Drive Train'!$F$39,NH54+$C$39)-$C$7,IF(LP54-1&lt;=0,0,IF($C$37=Motors!$C$29,MAX(MAX(NH$8:NH54)*-1,NH54-$C$39),MAX(0,MAX(NH$8:NH54)*-1,NH54-$C$39))))</f>
        <v>7.9782229631299835</v>
      </c>
      <c r="NI55" s="260">
        <f>IF(PA54=0,MIN('Drive Train'!$F$35-FS54*$C$19*'Drive Train'!$F$39,NI54+$C$39)-$C$7,IF(LQ54-1&lt;=0,0,IF($C$37=Motors!$C$29,MAX(MAX(NI$8:NI54)*-1,NI54-$C$39),MAX(0,MAX(NI$8:NI54)*-1,NI54-$C$39))))</f>
        <v>0</v>
      </c>
      <c r="NJ55" s="260">
        <f>IF(PB54=0,MIN('Drive Train'!$F$35-FT54*$C$19*'Drive Train'!$F$39,NJ54+$C$39)-$C$7,IF(LR54-1&lt;=0,0,IF($C$37=Motors!$C$29,MAX(MAX(NJ$8:NJ54)*-1,NJ54-$C$39),MAX(0,MAX(NJ$8:NJ54)*-1,NJ54-$C$39))))</f>
        <v>0</v>
      </c>
      <c r="NK55" s="260">
        <f>IF(PC54=0,MIN('Drive Train'!$F$35-FU54*$C$19*'Drive Train'!$F$39,NK54+$C$39)-$C$7,IF(LS54-1&lt;=0,0,IF($C$37=Motors!$C$29,MAX(MAX(NK$8:NK54)*-1,NK54-$C$39),MAX(0,MAX(NK$8:NK54)*-1,NK54-$C$39))))</f>
        <v>0</v>
      </c>
      <c r="NL55" s="260">
        <f>IF(PD54=0,MIN('Drive Train'!$F$35-FV54*$C$19*'Drive Train'!$F$39,NL54+$C$39)-$C$7,IF(LT54-1&lt;=0,0,IF($C$37=Motors!$C$29,MAX(MAX(NL$8:NL54)*-1,NL54-$C$39),MAX(0,MAX(NL$8:NL54)*-1,NL54-$C$39))))</f>
        <v>0</v>
      </c>
      <c r="NM55" s="260">
        <f>IF(PE54=0,MIN('Drive Train'!$F$35-FW54*$C$19*'Drive Train'!$F$39,NM54+$C$39)-$C$7,IF(LU54-1&lt;=0,0,IF($C$37=Motors!$C$29,MAX(MAX(NM$8:NM54)*-1,NM54-$C$39),MAX(0,MAX(NM$8:NM54)*-1,NM54-$C$39))))</f>
        <v>0</v>
      </c>
      <c r="NN55" s="260">
        <f>IF(PF54=0,MIN('Drive Train'!$F$35-FX54*$C$19*'Drive Train'!$F$39,NN54+$C$39)-$C$7,IF(LV54-1&lt;=0,0,IF($C$37=Motors!$C$29,MAX(MAX(NN$8:NN54)*-1,NN54-$C$39),MAX(0,MAX(NN$8:NN54)*-1,NN54-$C$39))))</f>
        <v>0</v>
      </c>
      <c r="NO55" s="260">
        <f>IF(PG54=0,MIN('Drive Train'!$F$35-FY54*$C$19*'Drive Train'!$F$39,NO54+$C$39)-$C$7,IF(LW54-1&lt;=0,0,IF($C$37=Motors!$C$29,MAX(MAX(NO$8:NO54)*-1,NO54-$C$39),MAX(0,MAX(NO$8:NO54)*-1,NO54-$C$39))))</f>
        <v>0</v>
      </c>
      <c r="NP55" s="260">
        <f>IF(PH54=0,MIN('Drive Train'!$F$35-FZ54*$C$19*'Drive Train'!$F$39,NP54+$C$39)-$C$7,IF(LX54-1&lt;=0,0,IF($C$37=Motors!$C$29,MAX(MAX(NP$8:NP54)*-1,NP54-$C$39),MAX(0,MAX(NP$8:NP54)*-1,NP54-$C$39))))</f>
        <v>12.007634838201417</v>
      </c>
      <c r="NQ55" s="260">
        <f>IF(PI54=0,MIN('Drive Train'!$F$35-GA54*$C$19*'Drive Train'!$F$39,NQ54+$C$39)-$C$7,IF(LY54-1&lt;=0,0,IF($C$37=Motors!$C$29,MAX(MAX(NQ$8:NQ54)*-1,NQ54-$C$39),MAX(0,MAX(NQ$8:NQ54)*-1,NQ54-$C$39))))</f>
        <v>12.007661893971621</v>
      </c>
      <c r="NR55" s="260">
        <f>IF(PJ54=0,MIN('Drive Train'!$F$35-GB54*$C$19*'Drive Train'!$F$39,NR54+$C$39)-$C$7,IF(LZ54-1&lt;=0,0,IF($C$37=Motors!$C$29,MAX(MAX(NR$8:NR54)*-1,NR54-$C$39),MAX(0,MAX(NR$8:NR54)*-1,NR54-$C$39))))</f>
        <v>11.392191359708733</v>
      </c>
      <c r="NS55" s="260">
        <f>IF(PK54=0,MIN('Drive Train'!$F$35-GC54*$C$19*'Drive Train'!$F$39,NS54+$C$39)-$C$7,IF(MA54-1&lt;=0,0,IF($C$37=Motors!$C$29,MAX(MAX(NS$8:NS54)*-1,NS54-$C$39),MAX(0,MAX(NS$8:NS54)*-1,NS54-$C$39))))</f>
        <v>11.921710211861967</v>
      </c>
      <c r="NT55" s="260">
        <f>IF(PL54=0,MIN('Drive Train'!$F$35-GD54*$C$19*'Drive Train'!$F$39,NT54+$C$39)-$C$7,IF(MB54-1&lt;=0,0,IF($C$37=Motors!$C$29,MAX(MAX(NT$8:NT54)*-1,NT54-$C$39),MAX(0,MAX(NT$8:NT54)*-1,NT54-$C$39))))</f>
        <v>11.977791292148916</v>
      </c>
      <c r="NU55" s="260">
        <f>IF(PM54=0,MIN('Drive Train'!$F$35-GE54*$C$19*'Drive Train'!$F$39,NU54+$C$39)-$C$7,IF(MC54-1&lt;=0,0,IF($C$37=Motors!$C$29,MAX(MAX(NU$8:NU54)*-1,NU54-$C$39),MAX(0,MAX(NU$8:NU54)*-1,NU54-$C$39))))</f>
        <v>0</v>
      </c>
      <c r="NV55" s="260">
        <f>IF(PN54=0,MIN('Drive Train'!$F$35-GF54*$C$19*'Drive Train'!$F$39,NV54+$C$39)-$C$7,IF(MD54-1&lt;=0,0,IF($C$37=Motors!$C$29,MAX(MAX(NV$8:NV54)*-1,NV54-$C$39),MAX(0,MAX(NV$8:NV54)*-1,NV54-$C$39))))</f>
        <v>0</v>
      </c>
      <c r="NW55" s="260">
        <f>IF(PO54=0,MIN('Drive Train'!$F$35-GG54*$C$19*'Drive Train'!$F$39,NW54+$C$39)-$C$7,IF(ME54-1&lt;=0,0,IF($C$37=Motors!$C$29,MAX(MAX(NW$8:NW54)*-1,NW54-$C$39),MAX(0,MAX(NW$8:NW54)*-1,NW54-$C$39))))</f>
        <v>0</v>
      </c>
      <c r="NX55" s="260">
        <f>IF(PP54=0,MIN('Drive Train'!$F$35-GH54*$C$19*'Drive Train'!$F$39,NX54+$C$39)-$C$7,IF(MF54-1&lt;=0,0,IF($C$37=Motors!$C$29,MAX(MAX(NX$8:NX54)*-1,NX54-$C$39),MAX(0,MAX(NX$8:NX54)*-1,NX54-$C$39))))</f>
        <v>0</v>
      </c>
      <c r="NY55" s="260">
        <f>IF(PQ54=0,MIN('Drive Train'!$F$35-GI54*$C$19*'Drive Train'!$F$39,NY54+$C$39)-$C$7,IF(MG54-1&lt;=0,0,IF($C$37=Motors!$C$29,MAX(MAX(NY$8:NY54)*-1,NY54-$C$39),MAX(0,MAX(NY$8:NY54)*-1,NY54-$C$39))))</f>
        <v>0</v>
      </c>
      <c r="NZ55" s="260">
        <f>IF(PR54=0,MIN('Drive Train'!$F$35-GJ54*$C$19*'Drive Train'!$F$39,NZ54+$C$39)-$C$7,IF(MH54-1&lt;=0,0,IF($C$37=Motors!$C$29,MAX(MAX(NZ$8:NZ54)*-1,NZ54-$C$39),MAX(0,MAX(NZ$8:NZ54)*-1,NZ54-$C$39))))</f>
        <v>0</v>
      </c>
      <c r="OA55" s="260">
        <f>IF(PS54=0,MIN('Drive Train'!$F$35-GK54*$C$19*'Drive Train'!$F$39,OA54+$C$39)-$C$7,IF(MI54-1&lt;=0,0,IF($C$37=Motors!$C$29,MAX(MAX(OA$8:OA54)*-1,OA54-$C$39),MAX(0,MAX(OA$8:OA54)*-1,OA54-$C$39))))</f>
        <v>0</v>
      </c>
      <c r="OB55" s="61">
        <f t="shared" si="212"/>
        <v>1.880000000000001</v>
      </c>
      <c r="OC55" s="260">
        <f>'Drive Train'!$F$35-(FQ55*$C$13)*$C$19*'Drive Train'!$F$39</f>
        <v>12.2597755</v>
      </c>
      <c r="OD55" s="260">
        <f>'Drive Train'!$F$35-(FR55*$C$13)*$C$19*'Drive Train'!$F$39</f>
        <v>9.2340986130787925</v>
      </c>
      <c r="OE55" s="260">
        <f>'Drive Train'!$F$35-(FS55*$C$13)*$C$19*'Drive Train'!$F$39</f>
        <v>12.2597755</v>
      </c>
      <c r="OF55" s="260">
        <f>'Drive Train'!$F$35-(FT55*$C$13)*$C$19*'Drive Train'!$F$39</f>
        <v>12.2597755</v>
      </c>
      <c r="OG55" s="260">
        <f>'Drive Train'!$F$35-(FU55*$C$13)*$C$19*'Drive Train'!$F$39</f>
        <v>12.2597755</v>
      </c>
      <c r="OH55" s="260">
        <f>'Drive Train'!$F$35-(FV55*$C$13)*$C$19*'Drive Train'!$F$39</f>
        <v>12.2597755</v>
      </c>
      <c r="OI55" s="260">
        <f>'Drive Train'!$F$35-(FW55*$C$13)*$C$19*'Drive Train'!$F$39</f>
        <v>12.2597755</v>
      </c>
      <c r="OJ55" s="260">
        <f>'Drive Train'!$F$35-(FX55*$C$13)*$C$19*'Drive Train'!$F$39</f>
        <v>12.2597755</v>
      </c>
      <c r="OK55" s="260">
        <f>'Drive Train'!$F$35-(FY55*$C$13)*$C$19*'Drive Train'!$F$39</f>
        <v>12.2597755</v>
      </c>
      <c r="OL55" s="260">
        <f>'Drive Train'!$F$35-(FZ55*$C$13)*$C$19*'Drive Train'!$F$39</f>
        <v>12.240731729815264</v>
      </c>
      <c r="OM55" s="260">
        <f>'Drive Train'!$F$35-(GA55*$C$13)*$C$19*'Drive Train'!$F$39</f>
        <v>12.240746737649889</v>
      </c>
      <c r="ON55" s="260">
        <f>'Drive Train'!$F$35-(GB55*$C$13)*$C$19*'Drive Train'!$F$39</f>
        <v>11.796606060064942</v>
      </c>
      <c r="OO55" s="260">
        <f>'Drive Train'!$F$35-(GC55*$C$13)*$C$19*'Drive Train'!$F$39</f>
        <v>12.186711574643303</v>
      </c>
      <c r="OP55" s="260">
        <f>'Drive Train'!$F$35-(GD55*$C$13)*$C$19*'Drive Train'!$F$39</f>
        <v>12.22199927634038</v>
      </c>
      <c r="OQ55" s="260">
        <f>'Drive Train'!$F$35-(GE55*$C$13)*$C$19*'Drive Train'!$F$39</f>
        <v>12.2597755</v>
      </c>
      <c r="OR55" s="260">
        <f>'Drive Train'!$F$35-(GF55*$C$13)*$C$19*'Drive Train'!$F$39</f>
        <v>12.2597755</v>
      </c>
      <c r="OS55" s="260">
        <f>'Drive Train'!$F$35-(GG55*$C$13)*$C$19*'Drive Train'!$F$39</f>
        <v>12.2597755</v>
      </c>
      <c r="OT55" s="260">
        <f>'Drive Train'!$F$35-(GH55*$C$13)*$C$19*'Drive Train'!$F$39</f>
        <v>12.2597755</v>
      </c>
      <c r="OU55" s="260">
        <f>'Drive Train'!$F$35-(GI55*$C$13)*$C$19*'Drive Train'!$F$39</f>
        <v>12.2597755</v>
      </c>
      <c r="OV55" s="260">
        <f>'Drive Train'!$F$35-(GJ55*$C$13)*$C$19*'Drive Train'!$F$39</f>
        <v>12.2597755</v>
      </c>
      <c r="OW55" s="260">
        <f>'Drive Train'!$F$35-(GK55*$C$13)*$C$19*'Drive Train'!$F$39</f>
        <v>12.2597755</v>
      </c>
      <c r="OX55" s="61">
        <f t="shared" si="213"/>
        <v>1.880000000000001</v>
      </c>
      <c r="OY55" s="1">
        <f>IF(PU55&gt;='Drive Train'!$F$29,1,0)</f>
        <v>1</v>
      </c>
      <c r="OZ55" s="1">
        <f>IF(PV55&gt;='Drive Train'!$F$29,1,0)</f>
        <v>0</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0</v>
      </c>
      <c r="PI55" s="1">
        <f>IF(QE55&gt;='Drive Train'!$F$29,1,0)</f>
        <v>0</v>
      </c>
      <c r="PJ55" s="1">
        <f>IF(QF55&gt;='Drive Train'!$F$29,1,0)</f>
        <v>0</v>
      </c>
      <c r="PK55" s="1">
        <f>IF(QG55&gt;='Drive Train'!$F$29,1,0)</f>
        <v>0</v>
      </c>
      <c r="PL55" s="1">
        <f>IF(QH55&gt;='Drive Train'!$F$29,1,0)</f>
        <v>0</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7">
        <f t="shared" si="214"/>
        <v>1.880000000000001</v>
      </c>
      <c r="PU55" s="57">
        <f t="shared" si="215"/>
        <v>18.212676640620035</v>
      </c>
      <c r="PV55" s="57">
        <f t="shared" si="216"/>
        <v>14.287431028261539</v>
      </c>
      <c r="PW55" s="57">
        <f t="shared" si="217"/>
        <v>18.44097702499835</v>
      </c>
      <c r="PX55" s="57">
        <f t="shared" si="218"/>
        <v>20.579438328827578</v>
      </c>
      <c r="PY55" s="57">
        <f t="shared" si="219"/>
        <v>20.961848808394272</v>
      </c>
      <c r="PZ55" s="57">
        <f t="shared" si="220"/>
        <v>20.325920599548919</v>
      </c>
      <c r="QA55" s="57">
        <f t="shared" si="221"/>
        <v>19.118463976914263</v>
      </c>
      <c r="QB55" s="57">
        <f t="shared" si="222"/>
        <v>17.995678446056839</v>
      </c>
      <c r="QC55" s="57">
        <f t="shared" si="223"/>
        <v>16.734719839620361</v>
      </c>
      <c r="QD55" s="57">
        <f t="shared" si="224"/>
        <v>15.449879150858125</v>
      </c>
      <c r="QE55" s="57">
        <f t="shared" si="225"/>
        <v>14.302840256767242</v>
      </c>
      <c r="QF55" s="57">
        <f t="shared" si="226"/>
        <v>12.274370077740658</v>
      </c>
      <c r="QG55" s="57">
        <f t="shared" si="227"/>
        <v>14.52601668999664</v>
      </c>
      <c r="QH55" s="57">
        <f t="shared" si="228"/>
        <v>15.898853556338237</v>
      </c>
      <c r="QI55" s="57">
        <f t="shared" si="229"/>
        <v>16.778854973115806</v>
      </c>
      <c r="QJ55" s="57">
        <f t="shared" si="230"/>
        <v>17.351440257425882</v>
      </c>
      <c r="QK55" s="57">
        <f t="shared" si="231"/>
        <v>17.71881139041583</v>
      </c>
      <c r="QL55" s="57">
        <f t="shared" si="232"/>
        <v>17.934160730205178</v>
      </c>
      <c r="QM55" s="57">
        <f t="shared" si="233"/>
        <v>18.143717476273679</v>
      </c>
      <c r="QN55" s="57">
        <f t="shared" si="234"/>
        <v>18.173574148619444</v>
      </c>
      <c r="QO55" s="57">
        <f t="shared" si="235"/>
        <v>18.210388682472992</v>
      </c>
      <c r="QP55" s="61">
        <f t="shared" si="236"/>
        <v>1.880000000000001</v>
      </c>
      <c r="QQ55" s="57">
        <f>MIN(FQ55,$C$16)*$C$17*1000/60/60/$C$21</f>
        <v>3.4695548865589357E-2</v>
      </c>
      <c r="QR55" s="57">
        <f>MIN(FR55,$C$16)*$C$17*1000/60/60/$C$21</f>
        <v>0.78333448344306367</v>
      </c>
      <c r="QS55" s="57">
        <f>MIN(FS55,$C$16)*$C$17*1000/60/60/$C$21</f>
        <v>3.4695548865589357E-2</v>
      </c>
      <c r="QT55" s="57">
        <f>MIN(FT55,$C$16)*$C$17*1000/60/60/$C$21</f>
        <v>3.4695548865589357E-2</v>
      </c>
      <c r="QU55" s="57">
        <f>MIN(FU55,$C$16)*$C$17*1000/60/60/$C$21</f>
        <v>3.4695548865589357E-2</v>
      </c>
      <c r="QV55" s="57">
        <f>MIN(FV55,$C$16)*$C$17*1000/60/60/$C$21</f>
        <v>3.4695548865589357E-2</v>
      </c>
      <c r="QW55" s="57">
        <f>MIN(FW55,$C$16)*$C$17*1000/60/60/$C$21</f>
        <v>3.4695548865589357E-2</v>
      </c>
      <c r="QX55" s="57">
        <f>MIN(FX55,$C$16)*$C$17*1000/60/60/$C$21</f>
        <v>3.4695548865589357E-2</v>
      </c>
      <c r="QY55" s="57">
        <f>MIN(FY55,$C$16)*$C$17*1000/60/60/$C$21</f>
        <v>3.4695548865589357E-2</v>
      </c>
      <c r="QZ55" s="57">
        <f>MIN(FZ55,$C$16)*$C$17*1000/60/60/$C$21</f>
        <v>3.9407521873369974E-2</v>
      </c>
      <c r="RA55" s="57">
        <f>MIN(GA55,$C$16)*$C$17*1000/60/60/$C$21</f>
        <v>3.9403808506165372E-2</v>
      </c>
      <c r="RB55" s="57">
        <f>MIN(GB55,$C$16)*$C$17*1000/60/60/$C$21</f>
        <v>0.14929690552091307</v>
      </c>
      <c r="RC55" s="57">
        <f>MIN(GC55,$C$16)*$C$17*1000/60/60/$C$21</f>
        <v>5.2773652139447375E-2</v>
      </c>
      <c r="RD55" s="57">
        <f>MIN(GD55,$C$16)*$C$17*1000/60/60/$C$21</f>
        <v>4.4042466229814406E-2</v>
      </c>
      <c r="RE55" s="57">
        <f>MIN(GE55,$C$16)*$C$17*1000/60/60/$C$21</f>
        <v>3.4695548865589357E-2</v>
      </c>
      <c r="RF55" s="57">
        <f>MIN(GF55,$C$16)*$C$17*1000/60/60/$C$21</f>
        <v>3.4695548865589357E-2</v>
      </c>
      <c r="RG55" s="57">
        <f>MIN(GG55,$C$16)*$C$17*1000/60/60/$C$21</f>
        <v>3.4695548865589357E-2</v>
      </c>
      <c r="RH55" s="57">
        <f>MIN(GH55,$C$16)*$C$17*1000/60/60/$C$21</f>
        <v>3.4695548865589357E-2</v>
      </c>
      <c r="RI55" s="57">
        <f>MIN(GI55,$C$16)*$C$17*1000/60/60/$C$21</f>
        <v>3.4695548865589357E-2</v>
      </c>
      <c r="RJ55" s="57">
        <f>MIN(GJ55,$C$16)*$C$17*1000/60/60/$C$21</f>
        <v>3.4695548865589357E-2</v>
      </c>
      <c r="RK55" s="57">
        <f>MIN(GK55,$C$16)*$C$17*1000/60/60/$C$21</f>
        <v>3.4695548865589357E-2</v>
      </c>
      <c r="RL55" s="61">
        <f t="shared" si="237"/>
        <v>1.880000000000001</v>
      </c>
      <c r="RM55" s="2">
        <f>IF(AND(LO55&gt;=LO$6*'Drive Train'!$AA$52,LO55&lt;=LO$6*'Drive Train'!$AA$53,KS55=0,JW55=0,EU55&gt;0),$C$17,0)</f>
        <v>0</v>
      </c>
      <c r="RN55" s="2">
        <f>IF(AND(LP55&gt;=LP$6*'Drive Train'!$AA$52,LP55&lt;=LP$6*'Drive Train'!$AA$53,KT55=0,JX55=0,EV55&gt;0),$C$17,0)</f>
        <v>0.04</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61">
        <f t="shared" si="238"/>
        <v>1.880000000000001</v>
      </c>
      <c r="SI55" s="2">
        <f>IF(AND(EU55&lt;0,KS55=0,LO55&gt;=LO$6*'Drive Train'!$AA$52,LO55&lt;=LO$6*'Drive Train'!$AA$53,OY55=1,JW55=0),$C$17,0)</f>
        <v>0.04</v>
      </c>
      <c r="SJ55" s="2">
        <f>IF(AND(EV55&lt;0,KT55=0,LP55&gt;=LP$6*'Drive Train'!$AA$52,LP55&lt;=LP$6*'Drive Train'!$AA$53,OZ55=1,JX55=0),$C$17,0)</f>
        <v>0</v>
      </c>
      <c r="SK55" s="2">
        <f>IF(AND(EW55&lt;0,KU55=0,LQ55&gt;=LQ$6*'Drive Train'!$AA$52,LQ55&lt;=LQ$6*'Drive Train'!$AA$53,PA55=1,JY55=0),$C$17,0)</f>
        <v>0.04</v>
      </c>
      <c r="SL55" s="2">
        <f>IF(AND(EX55&lt;0,KV55=0,LR55&gt;=LR$6*'Drive Train'!$AA$52,LR55&lt;=LR$6*'Drive Train'!$AA$53,PB55=1,JZ55=0),$C$17,0)</f>
        <v>0.04</v>
      </c>
      <c r="SM55" s="2">
        <f>IF(AND(EY55&lt;0,KW55=0,LS55&gt;=LS$6*'Drive Train'!$AA$52,LS55&lt;=LS$6*'Drive Train'!$AA$53,PC55=1,KA55=0),$C$17,0)</f>
        <v>0.04</v>
      </c>
      <c r="SN55" s="2">
        <f>IF(AND(EZ55&lt;0,KX55=0,LT55&gt;=LT$6*'Drive Train'!$AA$52,LT55&lt;=LT$6*'Drive Train'!$AA$53,PD55=1,KB55=0),$C$17,0)</f>
        <v>0.04</v>
      </c>
      <c r="SO55" s="2">
        <f>IF(AND(FA55&lt;0,KY55=0,LU55&gt;=LU$6*'Drive Train'!$AA$52,LU55&lt;=LU$6*'Drive Train'!$AA$53,PE55=1,KC55=0),$C$17,0)</f>
        <v>0.04</v>
      </c>
      <c r="SP55" s="2">
        <f>IF(AND(FB55&lt;0,KZ55=0,LV55&gt;=LV$6*'Drive Train'!$AA$52,LV55&lt;=LV$6*'Drive Train'!$AA$53,PF55=1,KD55=0),$C$17,0)</f>
        <v>0.04</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v>
      </c>
      <c r="SW55" s="2">
        <f>IF(AND(FI55&lt;0,LG55=0,MC55&gt;=MC$6*'Drive Train'!$AA$52,MC55&lt;=MC$6*'Drive Train'!$AA$53,PM55=1,KK55=0),$C$17,0)</f>
        <v>0</v>
      </c>
      <c r="SX55" s="2">
        <f>IF(AND(FJ55&lt;0,LH55=0,MD55&gt;=MD$6*'Drive Train'!$AA$52,MD55&lt;=MD$6*'Drive Train'!$AA$53,PN55=1,KL55=0),$C$17,0)</f>
        <v>0.04</v>
      </c>
      <c r="SY55" s="2">
        <f>IF(AND(FK55&lt;0,LI55=0,ME55&gt;=ME$6*'Drive Train'!$AA$52,ME55&lt;=ME$6*'Drive Train'!$AA$53,PO55=1,KM55=0),$C$17,0)</f>
        <v>0.04</v>
      </c>
      <c r="SZ55" s="2">
        <f>IF(AND(FL55&lt;0,LJ55=0,MF55&gt;=MF$6*'Drive Train'!$AA$52,MF55&lt;=MF$6*'Drive Train'!$AA$53,PP55=1,KN55=0),$C$17,0)</f>
        <v>0.04</v>
      </c>
      <c r="TA55" s="2">
        <f>IF(AND(FM55&lt;0,LK55=0,MG55&gt;=MG$6*'Drive Train'!$AA$52,MG55&lt;=MG$6*'Drive Train'!$AA$53,PQ55=1,KO55=0),$C$17,0)</f>
        <v>0.04</v>
      </c>
      <c r="TB55" s="2">
        <f>IF(AND(FN55&lt;0,LL55=0,MH55&gt;=MH$6*'Drive Train'!$AA$52,MH55&lt;=MH$6*'Drive Train'!$AA$53,PR55=1,KP55=0),$C$17,0)</f>
        <v>0.04</v>
      </c>
      <c r="TC55" s="2">
        <f>IF(AND(FO55&lt;0,LM55=0,MI55&gt;=MI$6*'Drive Train'!$AA$52,MI55&lt;=MI$6*'Drive Train'!$AA$53,PS55=1,KQ55=0),$C$17,0)</f>
        <v>0.04</v>
      </c>
      <c r="TD55" s="148">
        <f t="shared" si="239"/>
        <v>1.880000000000001</v>
      </c>
    </row>
    <row r="56" spans="3:524" x14ac:dyDescent="0.2">
      <c r="C56" s="3" t="s">
        <v>223</v>
      </c>
      <c r="E56" s="18">
        <f>GM6</f>
        <v>21.501477997822295</v>
      </c>
      <c r="F56" s="18">
        <f t="shared" ref="F56:O56" si="308">GN6</f>
        <v>40.404324365469222</v>
      </c>
      <c r="G56" s="18">
        <f t="shared" si="308"/>
        <v>42.294396249833902</v>
      </c>
      <c r="H56" s="18">
        <f t="shared" si="308"/>
        <v>39.11743967181711</v>
      </c>
      <c r="I56" s="18">
        <f t="shared" si="308"/>
        <v>32.327171274528148</v>
      </c>
      <c r="J56" s="18">
        <f t="shared" si="308"/>
        <v>27.036423105162619</v>
      </c>
      <c r="K56" s="18">
        <f t="shared" si="308"/>
        <v>23.231954767496276</v>
      </c>
      <c r="L56" s="18">
        <f t="shared" si="308"/>
        <v>21.298519839159457</v>
      </c>
      <c r="M56" s="18">
        <f t="shared" si="308"/>
        <v>19.839915486847076</v>
      </c>
      <c r="N56" s="18">
        <f t="shared" si="308"/>
        <v>18.754233263951058</v>
      </c>
      <c r="O56" s="18">
        <f t="shared" si="308"/>
        <v>18.257994353448233</v>
      </c>
      <c r="R56" s="63">
        <f t="shared" si="114"/>
        <v>1.920000000000001</v>
      </c>
      <c r="S56" s="2">
        <f>NG56/'Drive Train'!$F$35</f>
        <v>0</v>
      </c>
      <c r="T56" s="2">
        <f>NH56/'Drive Train'!$F$35</f>
        <v>0.64506436699771963</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0.96835825051777047</v>
      </c>
      <c r="AC56" s="2">
        <f>NQ56/'Drive Train'!$F$35</f>
        <v>0.96835986426342902</v>
      </c>
      <c r="AD56" s="2">
        <f>NR56/'Drive Train'!$F$35</f>
        <v>0.92060280215752077</v>
      </c>
      <c r="AE56" s="2">
        <f>NS56/'Drive Train'!$F$35</f>
        <v>0.96254963168207541</v>
      </c>
      <c r="AF56" s="2">
        <f>NT56/'Drive Train'!$F$35</f>
        <v>0.96634400820864308</v>
      </c>
      <c r="AG56" s="2">
        <f>NU56/'Drive Train'!$F$35</f>
        <v>0</v>
      </c>
      <c r="AH56" s="2">
        <f>NV56/'Drive Train'!$F$35</f>
        <v>0</v>
      </c>
      <c r="AI56" s="2">
        <f>NW56/'Drive Train'!$F$35</f>
        <v>0</v>
      </c>
      <c r="AJ56" s="2">
        <f>NX56/'Drive Train'!$F$35</f>
        <v>0</v>
      </c>
      <c r="AK56" s="2">
        <f>NY56/'Drive Train'!$F$35</f>
        <v>0</v>
      </c>
      <c r="AL56" s="2">
        <f>NZ56/'Drive Train'!$F$35</f>
        <v>0</v>
      </c>
      <c r="AM56" s="2">
        <f>OA56/'Drive Train'!$F$35</f>
        <v>0</v>
      </c>
      <c r="AN56" s="61">
        <f t="shared" si="115"/>
        <v>1.920000000000001</v>
      </c>
      <c r="AO56" s="46">
        <f>LO56*12*60/(PI() * 'Drive Train'!$F$15)/S$6*ABS(S56)</f>
        <v>0</v>
      </c>
      <c r="AP56" s="46">
        <f>LP56*12*60/(PI() * 'Drive Train'!$F$15)/T$6*ABS(T56)</f>
        <v>1064.585878001144</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0</v>
      </c>
      <c r="AW56" s="46">
        <f>LW56*12*60/(PI() * 'Drive Train'!$F$15)/AA$6*ABS(AA56)</f>
        <v>0</v>
      </c>
      <c r="AX56" s="46">
        <f>LX56*12*60/(PI() * 'Drive Train'!$F$15)/AB$6*ABS(AB56)</f>
        <v>4677.8705353650903</v>
      </c>
      <c r="AY56" s="46">
        <f>LY56*12*60/(PI() * 'Drive Train'!$F$15)/AC$6*ABS(AC56)</f>
        <v>4677.8863729368904</v>
      </c>
      <c r="AZ56" s="46">
        <f>LZ56*12*60/(PI() * 'Drive Train'!$F$15)/AD$6*ABS(AD56)</f>
        <v>4185.0934018547941</v>
      </c>
      <c r="BA56" s="46">
        <f>MA56*12*60/(PI() * 'Drive Train'!$F$15)/AE$6*ABS(AE56)</f>
        <v>4617.4913909493443</v>
      </c>
      <c r="BB56" s="46">
        <f>MB56*12*60/(PI() * 'Drive Train'!$F$15)/AF$6*ABS(AF56)</f>
        <v>4656.9409570718844</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281"/>
        <v>1.920000000000001</v>
      </c>
      <c r="BK56" s="2">
        <f>IF(OR(KS55=1,AND($C$37=Motors!$C$31,OY55=1)),0,IF(NG56=0,-(CG55+$C$15)/($C$14-$C$15)*$C$12,($C$11*S56-AO56)/($C$11*S56)*$C$12*S56))</f>
        <v>0</v>
      </c>
      <c r="BL56" s="2">
        <f>IF(OR(KT55=1,AND($C$37=Motors!$C$31,OZ55=1)),0,IF(NH56=0,-(CH55+$C$15)/($C$14-$C$15)*$C$12,($C$11*T56-AP56)/($C$11*T56)*$C$12*T56))</f>
        <v>1.1087331169134547</v>
      </c>
      <c r="BM56" s="2">
        <f>IF(OR(KU55=1,AND($C$37=Motors!$C$31,PA55=1)),0,IF(NI56=0,-(CI55+$C$15)/($C$14-$C$15)*$C$12,($C$11*U56-AQ56)/($C$11*U56)*$C$12*U56))</f>
        <v>0</v>
      </c>
      <c r="BN56" s="2">
        <f>IF(OR(KV55=1,AND($C$37=Motors!$C$31,PB55=1)),0,IF(NJ56=0,-(CJ55+$C$15)/($C$14-$C$15)*$C$12,($C$11*V56-AR56)/($C$11*V56)*$C$12*V56))</f>
        <v>0</v>
      </c>
      <c r="BO56" s="2">
        <f>IF(OR(KW55=1,AND($C$37=Motors!$C$31,PC55=1)),0,IF(NK56=0,-(CK55+$C$15)/($C$14-$C$15)*$C$12,($C$11*W56-AS56)/($C$11*W56)*$C$12*W56))</f>
        <v>0</v>
      </c>
      <c r="BP56" s="2">
        <f>IF(OR(KX55=1,AND($C$37=Motors!$C$31,PD55=1)),0,IF(NL56=0,-(CL55+$C$15)/($C$14-$C$15)*$C$12,($C$11*X56-AT56)/($C$11*X56)*$C$12*X56))</f>
        <v>0</v>
      </c>
      <c r="BQ56" s="2">
        <f>IF(OR(KY55=1,AND($C$37=Motors!$C$31,PE55=1)),0,IF(NM56=0,-(CM55+$C$15)/($C$14-$C$15)*$C$12,($C$11*Y56-AU56)/($C$11*Y56)*$C$12*Y56))</f>
        <v>0</v>
      </c>
      <c r="BR56" s="2">
        <f>IF(OR(KZ55=1,AND($C$37=Motors!$C$31,PF55=1)),0,IF(NN56=0,-(CN55+$C$15)/($C$14-$C$15)*$C$12,($C$11*Z56-AV56)/($C$11*Z56)*$C$12*Z56))</f>
        <v>0</v>
      </c>
      <c r="BS56" s="2">
        <f>IF(OR(LA55=1,AND($C$37=Motors!$C$31,PG55=1)),0,IF(NO56=0,-(CO55+$C$15)/($C$14-$C$15)*$C$12,($C$11*AA56-AW56)/($C$11*AA56)*$C$12*AA56))</f>
        <v>0</v>
      </c>
      <c r="BT56" s="2">
        <f>IF(OR(LB55=1,AND($C$37=Motors!$C$31,PH55=1)),0,IF(NP56=0,-(CP55+$C$15)/($C$14-$C$15)*$C$12,($C$11*AB56-AX56)/($C$11*AB56)*$C$12*AB56))</f>
        <v>0.29209754008898486</v>
      </c>
      <c r="BU56" s="2">
        <f>IF(OR(LC55=1,AND($C$37=Motors!$C$31,PI55=1)),0,IF(NQ56=0,-(CQ55+$C$15)/($C$14-$C$15)*$C$12,($C$11*AC56-AY56)/($C$11*AC56)*$C$12*AC56))</f>
        <v>0.29209444338939167</v>
      </c>
      <c r="BV56" s="2">
        <f>IF(OR(LD55=1,AND($C$37=Motors!$C$31,PJ55=1)),0,IF(NR56=0,-(CR55+$C$15)/($C$14-$C$15)*$C$12,($C$11*AD56-AZ56)/($C$11*AD56)*$C$12*AD56))</f>
        <v>0.3944754587571998</v>
      </c>
      <c r="BW56" s="2">
        <f>IF(OR(LE55=1,AND($C$37=Motors!$C$31,PK55=1)),0,IF(NS56=0,-(CS55+$C$15)/($C$14-$C$15)*$C$12,($C$11*AE56-BA56)/($C$11*AE56)*$C$12*AE56))</f>
        <v>0.30474671026466188</v>
      </c>
      <c r="BX56" s="2">
        <f>IF(OR(LF55=1,AND($C$37=Motors!$C$31,PL55=1)),0,IF(NT56=0,-(CT55+$C$15)/($C$14-$C$15)*$C$12,($C$11*AF56-BB56)/($C$11*AF56)*$C$12*AF56))</f>
        <v>0.29648031512275475</v>
      </c>
      <c r="BY56" s="2">
        <f>IF(OR(LG55=1,AND($C$37=Motors!$C$31,PM55=1)),0,IF(NU56=0,-(CU55+$C$15)/($C$14-$C$15)*$C$12,($C$11*AG56-BC56)/($C$11*AG56)*$C$12*AG56))</f>
        <v>0</v>
      </c>
      <c r="BZ56" s="2">
        <f>IF(OR(LH55=1,AND($C$37=Motors!$C$31,PN55=1)),0,IF(NV56=0,-(CV55+$C$15)/($C$14-$C$15)*$C$12,($C$11*AH56-BD56)/($C$11*AH56)*$C$12*AH56))</f>
        <v>0</v>
      </c>
      <c r="CA56" s="2">
        <f>IF(OR(LI55=1,AND($C$37=Motors!$C$31,PO55=1)),0,IF(NW56=0,-(CW55+$C$15)/($C$14-$C$15)*$C$12,($C$11*AI56-BE56)/($C$11*AI56)*$C$12*AI56))</f>
        <v>0</v>
      </c>
      <c r="CB56" s="2">
        <f>IF(OR(LJ55=1,AND($C$37=Motors!$C$31,PP55=1)),0,IF(NX56=0,-(CX55+$C$15)/($C$14-$C$15)*$C$12,($C$11*AJ56-BF56)/($C$11*AJ56)*$C$12*AJ56))</f>
        <v>0</v>
      </c>
      <c r="CC56" s="2">
        <f>IF(OR(LK55=1,AND($C$37=Motors!$C$31,PQ55=1)),0,IF(NY56=0,-(CY55+$C$15)/($C$14-$C$15)*$C$12,($C$11*AK56-BG56)/($C$11*AK56)*$C$12*AK56))</f>
        <v>0</v>
      </c>
      <c r="CD56" s="2">
        <f>IF(OR(LL55=1,AND($C$37=Motors!$C$31,PR55=1)),0,IF(NZ56=0,-(CZ55+$C$15)/($C$14-$C$15)*$C$12,($C$11*AL56-BH56)/($C$11*AL56)*$C$12*AL56))</f>
        <v>0</v>
      </c>
      <c r="CE56" s="2">
        <f>IF(OR(LM55=1,AND($C$37=Motors!$C$31,PS55=1)),0,IF(OA56=0,-(DA55+$C$15)/($C$14-$C$15)*$C$12,($C$11*AM56-BI56)/($C$11*AM56)*$C$12*AM56))</f>
        <v>0</v>
      </c>
      <c r="CF56" s="61">
        <f t="shared" si="282"/>
        <v>1.920000000000001</v>
      </c>
      <c r="CG56" s="57">
        <f>IF(AND(KS55=1,OY55=1),0,ABS(BK56/$C$12*($C$14-$C$15)+$C$15) *'Drive Train'!$AA$49 + CG55*(1-'Drive Train'!$AA$49))</f>
        <v>2.7495000000000003</v>
      </c>
      <c r="CH56" s="57">
        <f>IF(AND(KT55=1,OZ55=1),0,ABS(BL56/$C$12*($C$14-$C$15)+$C$15) *'Drive Train'!$AA$49 + CH55*(1-'Drive Train'!$AA$49))</f>
        <v>61.774586680496355</v>
      </c>
      <c r="CI56" s="57">
        <f>IF(AND(KU55=1,PA55=1),0,ABS(BM56/$C$12*($C$14-$C$15)+$C$15) *'Drive Train'!$AA$49 + CI55*(1-'Drive Train'!$AA$49))</f>
        <v>2.7495000000000003</v>
      </c>
      <c r="CJ56" s="57">
        <f>IF(AND(KV55=1,PB55=1),0,ABS(BN56/$C$12*($C$14-$C$15)+$C$15) *'Drive Train'!$AA$49 + CJ55*(1-'Drive Train'!$AA$49))</f>
        <v>2.7495000000000003</v>
      </c>
      <c r="CK56" s="57">
        <f>IF(AND(KW55=1,PC55=1),0,ABS(BO56/$C$12*($C$14-$C$15)+$C$15) *'Drive Train'!$AA$49 + CK55*(1-'Drive Train'!$AA$49))</f>
        <v>2.7495000000000003</v>
      </c>
      <c r="CL56" s="57">
        <f>IF(AND(KX55=1,PD55=1),0,ABS(BP56/$C$12*($C$14-$C$15)+$C$15) *'Drive Train'!$AA$49 + CL55*(1-'Drive Train'!$AA$49))</f>
        <v>2.7495000000000003</v>
      </c>
      <c r="CM56" s="57">
        <f>IF(AND(KY55=1,PE55=1),0,ABS(BQ56/$C$12*($C$14-$C$15)+$C$15) *'Drive Train'!$AA$49 + CM55*(1-'Drive Train'!$AA$49))</f>
        <v>2.7495000000000003</v>
      </c>
      <c r="CN56" s="57">
        <f>IF(AND(KZ55=1,PF55=1),0,ABS(BR56/$C$12*($C$14-$C$15)+$C$15) *'Drive Train'!$AA$49 + CN55*(1-'Drive Train'!$AA$49))</f>
        <v>2.7495000000000003</v>
      </c>
      <c r="CO56" s="57">
        <f>IF(AND(LA55=1,PG55=1),0,ABS(BS56/$C$12*($C$14-$C$15)+$C$15) *'Drive Train'!$AA$49 + CO55*(1-'Drive Train'!$AA$49))</f>
        <v>2.7495000000000003</v>
      </c>
      <c r="CP56" s="57">
        <f>IF(AND(LB55=1,PH55=1),0,ABS(BT56/$C$12*($C$14-$C$15)+$C$15) *'Drive Train'!$AA$49 + CP55*(1-'Drive Train'!$AA$49))</f>
        <v>18.2997549350277</v>
      </c>
      <c r="CQ56" s="57">
        <f>IF(AND(LC55=1,PI55=1),0,ABS(BU56/$C$12*($C$14-$C$15)+$C$15) *'Drive Train'!$AA$49 + CQ55*(1-'Drive Train'!$AA$49))</f>
        <v>18.299590077534834</v>
      </c>
      <c r="CR56" s="57">
        <f>IF(AND(LD55=1,PJ55=1),0,ABS(BV56/$C$12*($C$14-$C$15)+$C$15) *'Drive Train'!$AA$49 + CR55*(1-'Drive Train'!$AA$49))</f>
        <v>23.749998489024371</v>
      </c>
      <c r="CS56" s="57">
        <f>IF(AND(LE55=1,PK55=1),0,ABS(BW56/$C$12*($C$14-$C$15)+$C$15) *'Drive Train'!$AA$49 + CS55*(1-'Drive Train'!$AA$49))</f>
        <v>18.97315266678677</v>
      </c>
      <c r="CT56" s="57">
        <f>IF(AND(LF55=1,PL55=1),0,ABS(BX56/$C$12*($C$14-$C$15)+$C$15) *'Drive Train'!$AA$49 + CT55*(1-'Drive Train'!$AA$49))</f>
        <v>18.533078601763251</v>
      </c>
      <c r="CU56" s="57">
        <f>IF(AND(LG55=1,PM55=1),0,ABS(BY56/$C$12*($C$14-$C$15)+$C$15) *'Drive Train'!$AA$49 + CU55*(1-'Drive Train'!$AA$49))</f>
        <v>2.7495000000000003</v>
      </c>
      <c r="CV56" s="57">
        <f>IF(AND(LH55=1,PN55=1),0,ABS(BZ56/$C$12*($C$14-$C$15)+$C$15) *'Drive Train'!$AA$49 + CV55*(1-'Drive Train'!$AA$49))</f>
        <v>2.7495000000000003</v>
      </c>
      <c r="CW56" s="57">
        <f>IF(AND(LI55=1,PO55=1),0,ABS(CA56/$C$12*($C$14-$C$15)+$C$15) *'Drive Train'!$AA$49 + CW55*(1-'Drive Train'!$AA$49))</f>
        <v>2.7495000000000003</v>
      </c>
      <c r="CX56" s="57">
        <f>IF(AND(LJ55=1,PP55=1),0,ABS(CB56/$C$12*($C$14-$C$15)+$C$15) *'Drive Train'!$AA$49 + CX55*(1-'Drive Train'!$AA$49))</f>
        <v>2.7495000000000003</v>
      </c>
      <c r="CY56" s="57">
        <f>IF(AND(LK55=1,PQ55=1),0,ABS(CC56/$C$12*($C$14-$C$15)+$C$15) *'Drive Train'!$AA$49 + CY55*(1-'Drive Train'!$AA$49))</f>
        <v>2.7495000000000003</v>
      </c>
      <c r="CZ56" s="57">
        <f>IF(AND(LL55=1,PR55=1),0,ABS(CD56/$C$12*($C$14-$C$15)+$C$15) *'Drive Train'!$AA$49 + CZ55*(1-'Drive Train'!$AA$49))</f>
        <v>2.7495000000000003</v>
      </c>
      <c r="DA56" s="57">
        <f>IF(AND(LM55=1,PS55=1),0,ABS(CE56/$C$12*($C$14-$C$15)+$C$15) *'Drive Train'!$AA$49 + DA55*(1-'Drive Train'!$AA$49))</f>
        <v>2.7495000000000003</v>
      </c>
      <c r="DB56" s="61">
        <f t="shared" si="116"/>
        <v>1.920000000000001</v>
      </c>
      <c r="DC56" s="57">
        <f t="shared" si="283"/>
        <v>2.7495000000000003</v>
      </c>
      <c r="DD56" s="57">
        <f t="shared" si="284"/>
        <v>61.774586680496355</v>
      </c>
      <c r="DE56" s="57">
        <f t="shared" si="285"/>
        <v>2.7495000000000003</v>
      </c>
      <c r="DF56" s="57">
        <f t="shared" si="286"/>
        <v>2.7495000000000003</v>
      </c>
      <c r="DG56" s="57">
        <f t="shared" si="287"/>
        <v>2.7495000000000003</v>
      </c>
      <c r="DH56" s="57">
        <f t="shared" si="288"/>
        <v>2.7495000000000003</v>
      </c>
      <c r="DI56" s="57">
        <f t="shared" si="289"/>
        <v>2.7495000000000003</v>
      </c>
      <c r="DJ56" s="57">
        <f t="shared" si="290"/>
        <v>2.7495000000000003</v>
      </c>
      <c r="DK56" s="57">
        <f t="shared" si="291"/>
        <v>2.7495000000000003</v>
      </c>
      <c r="DL56" s="57">
        <f t="shared" si="292"/>
        <v>18.2997549350277</v>
      </c>
      <c r="DM56" s="57">
        <f t="shared" si="293"/>
        <v>18.299590077534834</v>
      </c>
      <c r="DN56" s="57">
        <f t="shared" si="294"/>
        <v>23.749998489024371</v>
      </c>
      <c r="DO56" s="57">
        <f t="shared" si="295"/>
        <v>18.97315266678677</v>
      </c>
      <c r="DP56" s="57">
        <f t="shared" si="296"/>
        <v>18.533078601763251</v>
      </c>
      <c r="DQ56" s="57">
        <f t="shared" si="297"/>
        <v>2.7495000000000003</v>
      </c>
      <c r="DR56" s="57">
        <f t="shared" si="298"/>
        <v>2.7495000000000003</v>
      </c>
      <c r="DS56" s="57">
        <f t="shared" si="299"/>
        <v>2.7495000000000003</v>
      </c>
      <c r="DT56" s="57">
        <f t="shared" si="300"/>
        <v>2.7495000000000003</v>
      </c>
      <c r="DU56" s="57">
        <f t="shared" si="301"/>
        <v>2.7495000000000003</v>
      </c>
      <c r="DV56" s="57">
        <f t="shared" si="302"/>
        <v>2.7495000000000003</v>
      </c>
      <c r="DW56" s="57">
        <f t="shared" si="303"/>
        <v>2.7495000000000003</v>
      </c>
      <c r="DX56" s="61">
        <f t="shared" si="117"/>
        <v>1.920000000000001</v>
      </c>
      <c r="DY56" s="2">
        <f>IF(OY56=0,($C$23/0.4536*IF(ISNA(MK55),'Drive Train'!$F$16,'Drive Train'!$F$17)*4.448*$C$24*S$6)*SIGN(BK56),BK56)</f>
        <v>0</v>
      </c>
      <c r="DZ56" s="2">
        <f>IF(OZ56=0,($C$23/0.4536*IF(ISNA(ML55),'Drive Train'!$F$16,'Drive Train'!$F$17)*4.448*$C$24*$C$21*T$6)*SIGN(BL56),BL56)</f>
        <v>14.225645600594998</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3.1227026928135362</v>
      </c>
      <c r="EI56" s="2">
        <f>IF(PI56=0,($C$23/0.4536*IF(ISNA(MU55),'Drive Train'!$F$16,'Drive Train'!$F$17)*4.448*$C$24*$C$21*AC$6)*SIGN(BU56),BU56)</f>
        <v>2.8451291201189992</v>
      </c>
      <c r="EJ56" s="2">
        <f>IF(PJ56=0,($C$23/0.4536*IF(ISNA(MV55),'Drive Train'!$F$16,'Drive Train'!$F$17)*4.448*$C$24*$C$21*AD$6)*SIGN(BV56),BV56)</f>
        <v>3.9831807681666</v>
      </c>
      <c r="EK56" s="2">
        <f>IF(PK56=0,($C$23/0.4536*IF(ISNA(MW55),'Drive Train'!$F$16,'Drive Train'!$F$17)*4.448*$C$24*$C$21*AE$6)*SIGN(BW56),BW56)</f>
        <v>3.9831807681666</v>
      </c>
      <c r="EL56" s="2">
        <f>IF(PL56=0,($C$23/0.4536*IF(ISNA(MX55),'Drive Train'!$F$16,'Drive Train'!$F$17)*4.448*$C$24*$C$21*AF$6)*SIGN(BX56),BX56)</f>
        <v>0.29648031512275475</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61">
        <f t="shared" si="304"/>
        <v>1.920000000000001</v>
      </c>
      <c r="EU56" s="259">
        <f>MAX(MIN(IF(AND(OY55=1,NG56&lt;0),-1,1)*(DC56-$C$15)/($C$14-$C$15)*$C$12*$C$21-$C$33*LO56/AO$6 -  OY55*$C$33/$C$21,DY55/$C$19),MAX(EU$8:EU55)*-1)</f>
        <v>-0.52630812977216346</v>
      </c>
      <c r="EV56" s="259">
        <f>MAX(MIN(IF(AND(OZ55=1,NH56&lt;0),-1,1)*(DD56-$C$15)/($C$14-$C$15)*$C$12*$C$21-$C$33*LP56/AP$6 -  OZ55*$C$33/$C$21,DZ55/$C$19),MAX(EV$8:EV55)*-1)</f>
        <v>0.88839080468448861</v>
      </c>
      <c r="EW56" s="259">
        <f>MAX(MIN(IF(AND(PA55=1,NI56&lt;0),-1,1)*(DE56-$C$15)/($C$14-$C$15)*$C$12*$C$21-$C$33*LQ56/AQ$6 -  PA55*$C$33/$C$21,EA55/$C$19),MAX(EW$8:EW55)*-1)</f>
        <v>-0.47590015089321802</v>
      </c>
      <c r="EX56" s="259">
        <f>MAX(MIN(IF(AND(PB55=1,NJ56&lt;0),-1,1)*(DF56-$C$15)/($C$14-$C$15)*$C$12*$C$21-$C$33*LR56/AR$6 -  PB55*$C$33/$C$21,EB55/$C$19),MAX(EX$8:EX55)*-1)</f>
        <v>-0.51062249131658877</v>
      </c>
      <c r="EY56" s="259">
        <f>MAX(MIN(IF(AND(PC55=1,NK56&lt;0),-1,1)*(DG56-$C$15)/($C$14-$C$15)*$C$12*$C$21-$C$33*LS56/AS$6 -  PC55*$C$33/$C$21,EC55/$C$19),MAX(EY$8:EY55)*-1)</f>
        <v>-0.52155530716622467</v>
      </c>
      <c r="EZ56" s="259">
        <f>MAX(MIN(IF(AND(PD55=1,NL56&lt;0),-1,1)*(DH56-$C$15)/($C$14-$C$15)*$C$12*$C$21-$C$33*LT56/AT$6 -  PD55*$C$33/$C$21,ED55/$C$19),MAX(EZ$8:EZ55)*-1)</f>
        <v>-0.52136251484815288</v>
      </c>
      <c r="FA56" s="259">
        <f>MAX(MIN(IF(AND(PE55=1,NM56&lt;0),-1,1)*(DI56-$C$15)/($C$14-$C$15)*$C$12*$C$21-$C$33*LU56/AU$6 -  PE55*$C$33/$C$21,EE55/$C$19),MAX(FA$8:FA55)*-1)</f>
        <v>-0.51689984882327011</v>
      </c>
      <c r="FB56" s="259">
        <f>MAX(MIN(IF(AND(PF55=1,NN56&lt;0),-1,1)*(DJ56-$C$15)/($C$14-$C$15)*$C$12*$C$21-$C$33*LV56/AV$6 -  PF55*$C$33/$C$21,EF55/$C$19),MAX(FB$8:FB55)*-1)</f>
        <v>-0.53590160880163995</v>
      </c>
      <c r="FC56" s="259">
        <f>MAX(MIN(IF(AND(PG55=1,NO56&lt;0),-1,1)*(DK56-$C$15)/($C$14-$C$15)*$C$12*$C$21-$C$33*LW56/AW$6 -  PG55*$C$33/$C$21,EG55/$C$19),MAX(FC$8:FC55)*-1)</f>
        <v>-0.57256860291592981</v>
      </c>
      <c r="FD56" s="259">
        <f>MAX(MIN(IF(AND(PH55=1,NP56&lt;0),-1,1)*(DL56-$C$15)/($C$14-$C$15)*$C$12*$C$21-$C$33*LX56/AX$6 -  PH55*$C$33/$C$21,EH55/$C$19),MAX(FD$8:FD55)*-1)</f>
        <v>3.3046239723000248E-6</v>
      </c>
      <c r="FE56" s="259">
        <f>MAX(MIN(IF(AND(PI55=1,NQ56&lt;0),-1,1)*(DM56-$C$15)/($C$14-$C$15)*$C$12*$C$21-$C$33*LY56/AY$6 -  PI55*$C$33/$C$21,EI55/$C$19),MAX(FE$8:FE55)*-1)</f>
        <v>1.3577305191248001E-7</v>
      </c>
      <c r="FF56" s="259">
        <f>MAX(MIN(IF(AND(PJ55=1,NR56&lt;0),-1,1)*(DN56-$C$15)/($C$14-$C$15)*$C$12*$C$21-$C$33*LZ56/AZ$6 -  PJ55*$C$33/$C$21,EJ55/$C$19),MAX(FF$8:FF55)*-1)</f>
        <v>0.10530581997808561</v>
      </c>
      <c r="FG56" s="259">
        <f>MAX(MIN(IF(AND(PK55=1,NS56&lt;0),-1,1)*(DO56-$C$15)/($C$14-$C$15)*$C$12*$C$21-$C$33*MA56/BA$6 -  PK55*$C$33/$C$21,EK55/$C$19),MAX(FG$8:FG55)*-1)</f>
        <v>1.2928773607347899E-2</v>
      </c>
      <c r="FH56" s="259">
        <f>MAX(MIN(IF(AND(PL55=1,NT56&lt;0),-1,1)*(DP56-$C$15)/($C$14-$C$15)*$C$12*$C$21-$C$33*MB56/BB$6 -  PL55*$C$33/$C$21,EL55/$C$19),MAX(FH$8:FH55)*-1)</f>
        <v>4.4794423517456883E-3</v>
      </c>
      <c r="FI56" s="259">
        <f>MAX(MIN(IF(AND(PM55=1,NU56&lt;0),-1,1)*(DQ56-$C$15)/($C$14-$C$15)*$C$12*$C$21-$C$33*MC56/BC$6 -  PM55*$C$33/$C$21,EM55/$C$19),MAX(FI$8:FI55)*-1)</f>
        <v>-0.57651554831883312</v>
      </c>
      <c r="FJ56" s="259">
        <f>MAX(MIN(IF(AND(PN55=1,NV56&lt;0),-1,1)*(DR56-$C$15)/($C$14-$C$15)*$C$12*$C$21-$C$33*MD56/BD$6 -  PN55*$C$33/$C$21,EN55/$C$19),MAX(FJ$8:FJ55)*-1)</f>
        <v>-0.56358036915418541</v>
      </c>
      <c r="FK56" s="259">
        <f>MAX(MIN(IF(AND(PO55=1,NW56&lt;0),-1,1)*(DS56-$C$15)/($C$14-$C$15)*$C$12*$C$21-$C$33*ME56/BE$6 -  PO55*$C$33/$C$21,EO55/$C$19),MAX(FK$8:FK55)*-1)</f>
        <v>-0.55088689574126193</v>
      </c>
      <c r="FL56" s="259">
        <f>MAX(MIN(IF(AND(PP55=1,NX56&lt;0),-1,1)*(DT56-$C$15)/($C$14-$C$15)*$C$12*$C$21-$C$33*MF56/BF$6 -  PP55*$C$33/$C$21,EP55/$C$19),MAX(FL$8:FL55)*-1)</f>
        <v>-0.53845418050883553</v>
      </c>
      <c r="FM56" s="259">
        <f>MAX(MIN(IF(AND(PQ55=1,NY56&lt;0),-1,1)*(DU56-$C$15)/($C$14-$C$15)*$C$12*$C$21-$C$33*MG56/BG$6 -  PQ55*$C$33/$C$21,EQ55/$C$19),MAX(FM$8:FM55)*-1)</f>
        <v>-0.5384820969165014</v>
      </c>
      <c r="FN56" s="259">
        <f>MAX(MIN(IF(AND(PR55=1,NZ56&lt;0),-1,1)*(DV56-$C$15)/($C$14-$C$15)*$C$12*$C$21-$C$33*MH56/BH$6 -  PR55*$C$33/$C$21,ER55/$C$19),MAX(FN$8:FN55)*-1)</f>
        <v>-0.52630419958330954</v>
      </c>
      <c r="FO56" s="259">
        <f>MAX(MIN(IF(AND(PS55=1,OA56&lt;0),-1,1)*(DW56-$C$15)/($C$14-$C$15)*$C$12*$C$21-$C$33*MI56/BI$6 -  PS55*$C$33/$C$21,ES55/$C$19),MAX(FO$8:FO55)*-1)</f>
        <v>-0.52630822422298129</v>
      </c>
      <c r="FP56" s="61">
        <f t="shared" si="118"/>
        <v>1.920000000000001</v>
      </c>
      <c r="FQ56" s="260">
        <f>IF(AND(KS56=1,OY56=1),0,MIN((ABS(($C$14-$C$15)*EU56/$C$12/$C$21)+$C$15)/$C$21,DC56))</f>
        <v>2.7495000000000003</v>
      </c>
      <c r="FR56" s="260">
        <f>IF(AND(KT56=1,OZ56=1),0,MIN((ABS(($C$14-$C$15)*EV56/$C$12/$C$21)+$C$15)/$C$21,DD56))</f>
        <v>61.774586680496355</v>
      </c>
      <c r="FS56" s="260">
        <f>IF(AND(KU56=1,PA56=1),0,MIN((ABS(($C$14-$C$15)*EW56/$C$12/$C$21)+$C$15)/$C$21,DE56))</f>
        <v>2.7495000000000003</v>
      </c>
      <c r="FT56" s="260">
        <f>IF(AND(KV56=1,PB56=1),0,MIN((ABS(($C$14-$C$15)*EX56/$C$12/$C$21)+$C$15)/$C$21,DF56))</f>
        <v>2.7495000000000003</v>
      </c>
      <c r="FU56" s="260">
        <f>IF(AND(KW56=1,PC56=1),0,MIN((ABS(($C$14-$C$15)*EY56/$C$12/$C$21)+$C$15)/$C$21,DG56))</f>
        <v>2.7495000000000003</v>
      </c>
      <c r="FV56" s="260">
        <f>IF(AND(KX56=1,PD56=1),0,MIN((ABS(($C$14-$C$15)*EZ56/$C$12/$C$21)+$C$15)/$C$21,DH56))</f>
        <v>2.7495000000000003</v>
      </c>
      <c r="FW56" s="260">
        <f>IF(AND(KY56=1,PE56=1),0,MIN((ABS(($C$14-$C$15)*FA56/$C$12/$C$21)+$C$15)/$C$21,DI56))</f>
        <v>2.7495000000000003</v>
      </c>
      <c r="FX56" s="260">
        <f>IF(AND(KZ56=1,PF56=1),0,MIN((ABS(($C$14-$C$15)*FB56/$C$12/$C$21)+$C$15)/$C$21,DJ56))</f>
        <v>2.7495000000000003</v>
      </c>
      <c r="FY56" s="260">
        <f>IF(AND(LA56=1,PG56=1),0,MIN((ABS(($C$14-$C$15)*FC56/$C$12/$C$21)+$C$15)/$C$21,DK56))</f>
        <v>2.7495000000000003</v>
      </c>
      <c r="FZ56" s="260">
        <f>IF(AND(LB56=1,PH56=1),0,MIN((ABS(($C$14-$C$15)*FD56/$C$12/$C$21)+$C$15)/$C$21,DL56))</f>
        <v>3.1228263095343349</v>
      </c>
      <c r="GA56" s="260">
        <f>IF(AND(LC56=1,PI56=1),0,MIN((ABS(($C$14-$C$15)*FE56/$C$12/$C$21)+$C$15)/$C$21,DM56))</f>
        <v>3.1226087207442954</v>
      </c>
      <c r="GB56" s="260">
        <f>IF(AND(LD56=1,PJ56=1),0,MIN((ABS(($C$14-$C$15)*FF56/$C$12/$C$21)+$C$15)/$C$21,DN56))</f>
        <v>10.353411616222019</v>
      </c>
      <c r="GC56" s="260">
        <f>IF(AND(LE56=1,PK56=1),0,MIN((ABS(($C$14-$C$15)*FG56/$C$12/$C$21)+$C$15)/$C$21,DO56))</f>
        <v>4.0103521753596505</v>
      </c>
      <c r="GD56" s="260">
        <f>IF(AND(LF56=1,PL56=1),0,MIN((ABS(($C$14-$C$15)*FH56/$C$12/$C$21)+$C$15)/$C$21,DP56))</f>
        <v>3.4301798003442237</v>
      </c>
      <c r="GE56" s="260">
        <f>IF(AND(LG56=1,PM56=1),0,MIN((ABS(($C$14-$C$15)*FI56/$C$12/$C$21)+$C$15)/$C$21,DQ56))</f>
        <v>2.7495000000000003</v>
      </c>
      <c r="GF56" s="260">
        <f>IF(AND(LH56=1,PN56=1),0,MIN((ABS(($C$14-$C$15)*FJ56/$C$12/$C$21)+$C$15)/$C$21,DR56))</f>
        <v>2.7495000000000003</v>
      </c>
      <c r="GG56" s="260">
        <f>IF(AND(LI56=1,PO56=1),0,MIN((ABS(($C$14-$C$15)*FK56/$C$12/$C$21)+$C$15)/$C$21,DS56))</f>
        <v>2.7495000000000003</v>
      </c>
      <c r="GH56" s="260">
        <f>IF(AND(LJ56=1,PP56=1),0,MIN((ABS(($C$14-$C$15)*FL56/$C$12/$C$21)+$C$15)/$C$21,DT56))</f>
        <v>2.7495000000000003</v>
      </c>
      <c r="GI56" s="260">
        <f>IF(AND(LK56=1,PQ56=1),0,MIN((ABS(($C$14-$C$15)*FM56/$C$12/$C$21)+$C$15)/$C$21,DU56))</f>
        <v>2.7495000000000003</v>
      </c>
      <c r="GJ56" s="260">
        <f>IF(AND(LL56=1,PR56=1),0,MIN((ABS(($C$14-$C$15)*FN56/$C$12/$C$21)+$C$15)/$C$21,DV56))</f>
        <v>2.7495000000000003</v>
      </c>
      <c r="GK56" s="260">
        <f>IF(AND(LM56=1,PS56=1),0,MIN((ABS(($C$14-$C$15)*FO56/$C$12/$C$21)+$C$15)/$C$21,DW56))</f>
        <v>2.7495000000000003</v>
      </c>
      <c r="GL56" s="61">
        <f t="shared" si="119"/>
        <v>1.920000000000001</v>
      </c>
      <c r="GM56" s="57">
        <f>IF(AND(KS55=1,OY55=1),0,EU56*$C$19/S$6/$C$24/$C$23*3.39*$C$21)</f>
        <v>-13.621859268040858</v>
      </c>
      <c r="GN56" s="57">
        <f>IF(AND(KT55=1,OZ55=1),0,EV56*$C$19/T$6/$C$24/$C$23*3.39*$C$21)</f>
        <v>6.4381100593453988</v>
      </c>
      <c r="GO56" s="57">
        <f>IF(AND(KU55=1,PA55=1),0,EW56*$C$19/U$6/$C$24/$C$23*3.39*$C$21)</f>
        <v>-4.9816249439370566</v>
      </c>
      <c r="GP56" s="57">
        <f>IF(AND(KV55=1,PB55=1),0,EX56*$C$19/V$6/$C$24/$C$23*3.39*$C$21)</f>
        <v>-6.9897347315013914</v>
      </c>
      <c r="GQ56" s="57">
        <f>IF(AND(KW55=1,PC55=1),0,EY56*$C$19/W$6/$C$24/$C$23*3.39*$C$21)</f>
        <v>-8.8192468010932306</v>
      </c>
      <c r="GR56" s="57">
        <f>IF(AND(KX55=1,PD55=1),0,EZ56*$C$19/X$6/$C$24/$C$23*3.39*$C$21)</f>
        <v>-10.495222353189979</v>
      </c>
      <c r="GS56" s="57">
        <f>IF(AND(KY55=1,PE55=1),0,FA56*$C$19/Y$6/$C$24/$C$23*3.39*$C$21)</f>
        <v>-12.070249172402082</v>
      </c>
      <c r="GT56" s="57">
        <f>IF(AND(KZ55=1,PF55=1),0,FB56*$C$19/Z$6/$C$24/$C$23*3.39*$C$21)</f>
        <v>-14.24002767054607</v>
      </c>
      <c r="GU56" s="57">
        <f>IF(AND(LA55=1,PG55=1),0,FC56*$C$19/AA$6/$C$24/$C$23*3.39*$C$21)</f>
        <v>-17.058509675702638</v>
      </c>
      <c r="GV56" s="57">
        <f>IF(AND(LB55=1,PH55=1),0,FD56*$C$19/AB$6/$C$24/$C$23*3.39*$C$21)</f>
        <v>1.0909823841984148E-4</v>
      </c>
      <c r="GW56" s="57">
        <f>IF(AND(LC55=1,PI55=1),0,FE56*$C$19/AC$6/$C$24/$C$23*3.39*$C$21)</f>
        <v>4.9196921371569495E-6</v>
      </c>
      <c r="GX56" s="57">
        <f>IF(AND(LD55=1,PJ55=1),0,FF56*$C$19/AD$6/$C$24/$C$23*3.39*$C$21)</f>
        <v>2.7255156793190705</v>
      </c>
      <c r="GY56" s="57">
        <f>IF(AND(LE55=1,PK55=1),0,FG56*$C$19/AE$6/$C$24/$C$23*3.39*$C$21)</f>
        <v>0.33462134560583923</v>
      </c>
      <c r="GZ56" s="57">
        <f>IF(AND(LF55=1,PL55=1),0,FH56*$C$19/AF$6/$C$24/$C$23*3.39*$C$21)</f>
        <v>0.11593652057245689</v>
      </c>
      <c r="HA56" s="57">
        <f>IF(AND(LG55=1,PM55=1),0,FI56*$C$19/AG$6/$C$24/$C$23*3.39*$C$21)</f>
        <v>-14.9213231200441</v>
      </c>
      <c r="HB56" s="57">
        <f>IF(AND(LH55=1,PN55=1),0,FJ56*$C$19/AH$6/$C$24/$C$23*3.39*$C$21)</f>
        <v>-14.586535986385343</v>
      </c>
      <c r="HC56" s="57">
        <f>IF(AND(LI55=1,PO55=1),0,FK56*$C$19/AI$6/$C$24/$C$23*3.39*$C$21)</f>
        <v>-14.258004659065142</v>
      </c>
      <c r="HD56" s="57">
        <f>IF(AND(LJ55=1,PP55=1),0,FL56*$C$19/AJ$6/$C$24/$C$23*3.39*$C$21)</f>
        <v>-13.936222251316552</v>
      </c>
      <c r="HE56" s="57">
        <f>IF(AND(LK55=1,PQ55=1),0,FM56*$C$19/AK$6/$C$24/$C$23*3.39*$C$21)</f>
        <v>-13.936944781247186</v>
      </c>
      <c r="HF56" s="57">
        <f>IF(AND(LL55=1,PR55=1),0,FN56*$C$19/AL$6/$C$24/$C$23*3.39*$C$21)</f>
        <v>-13.621757547249484</v>
      </c>
      <c r="HG56" s="57">
        <f>IF(AND(LM55=1,PS55=1),0,FO56*$C$19/AM$6/$C$24/$C$23*3.39*$C$21)</f>
        <v>-13.621861712608357</v>
      </c>
      <c r="HH56" s="61">
        <f t="shared" si="120"/>
        <v>1.920000000000001</v>
      </c>
      <c r="HI56" s="57">
        <f t="shared" si="121"/>
        <v>13.621859268040858</v>
      </c>
      <c r="HJ56" s="57">
        <f t="shared" si="122"/>
        <v>6.4381100593453988</v>
      </c>
      <c r="HK56" s="57">
        <f t="shared" si="123"/>
        <v>4.9816249439370566</v>
      </c>
      <c r="HL56" s="57">
        <f t="shared" si="124"/>
        <v>6.9897347315013914</v>
      </c>
      <c r="HM56" s="57">
        <f t="shared" si="125"/>
        <v>8.8192468010932306</v>
      </c>
      <c r="HN56" s="57">
        <f t="shared" si="126"/>
        <v>10.495222353189979</v>
      </c>
      <c r="HO56" s="57">
        <f t="shared" si="127"/>
        <v>12.070249172402082</v>
      </c>
      <c r="HP56" s="57">
        <f t="shared" si="128"/>
        <v>14.24002767054607</v>
      </c>
      <c r="HQ56" s="57">
        <f t="shared" si="129"/>
        <v>17.058509675702638</v>
      </c>
      <c r="HR56" s="57">
        <f t="shared" si="130"/>
        <v>1.0909823841984148E-4</v>
      </c>
      <c r="HS56" s="57">
        <f t="shared" si="131"/>
        <v>4.9196921371569495E-6</v>
      </c>
      <c r="HT56" s="57">
        <f t="shared" si="132"/>
        <v>2.7255156793190705</v>
      </c>
      <c r="HU56" s="57">
        <f t="shared" si="133"/>
        <v>0.33462134560583923</v>
      </c>
      <c r="HV56" s="57">
        <f t="shared" si="134"/>
        <v>0.11593652057245689</v>
      </c>
      <c r="HW56" s="57">
        <f t="shared" si="135"/>
        <v>14.9213231200441</v>
      </c>
      <c r="HX56" s="57">
        <f t="shared" si="136"/>
        <v>14.586535986385343</v>
      </c>
      <c r="HY56" s="57">
        <f t="shared" si="137"/>
        <v>14.258004659065142</v>
      </c>
      <c r="HZ56" s="57">
        <f t="shared" si="138"/>
        <v>13.936222251316552</v>
      </c>
      <c r="IA56" s="57">
        <f t="shared" si="139"/>
        <v>13.936944781247186</v>
      </c>
      <c r="IB56" s="57">
        <f t="shared" si="140"/>
        <v>13.621757547249484</v>
      </c>
      <c r="IC56" s="57">
        <f t="shared" si="141"/>
        <v>13.621861712608357</v>
      </c>
      <c r="ID56" s="61">
        <f t="shared" si="142"/>
        <v>1.920000000000001</v>
      </c>
      <c r="IE56" s="57">
        <f t="shared" si="143"/>
        <v>0</v>
      </c>
      <c r="IF56" s="57">
        <f t="shared" si="144"/>
        <v>7.998798150771723</v>
      </c>
      <c r="IG56" s="57">
        <f t="shared" si="145"/>
        <v>0</v>
      </c>
      <c r="IH56" s="57">
        <f t="shared" si="146"/>
        <v>0</v>
      </c>
      <c r="II56" s="57">
        <f t="shared" si="147"/>
        <v>0</v>
      </c>
      <c r="IJ56" s="57">
        <f t="shared" si="148"/>
        <v>0</v>
      </c>
      <c r="IK56" s="57">
        <f t="shared" si="149"/>
        <v>0</v>
      </c>
      <c r="IL56" s="57">
        <f t="shared" si="150"/>
        <v>0</v>
      </c>
      <c r="IM56" s="57">
        <f t="shared" si="151"/>
        <v>0</v>
      </c>
      <c r="IN56" s="57">
        <f t="shared" si="152"/>
        <v>12.007642306420355</v>
      </c>
      <c r="IO56" s="57">
        <f t="shared" si="153"/>
        <v>12.00766231686652</v>
      </c>
      <c r="IP56" s="57">
        <f t="shared" si="154"/>
        <v>11.415474746753258</v>
      </c>
      <c r="IQ56" s="57">
        <f t="shared" si="155"/>
        <v>11.935615432857736</v>
      </c>
      <c r="IR56" s="57">
        <f t="shared" si="156"/>
        <v>11.982665701787175</v>
      </c>
      <c r="IS56" s="57">
        <f t="shared" si="157"/>
        <v>0</v>
      </c>
      <c r="IT56" s="57">
        <f t="shared" si="158"/>
        <v>0</v>
      </c>
      <c r="IU56" s="57">
        <f t="shared" si="159"/>
        <v>0</v>
      </c>
      <c r="IV56" s="57">
        <f t="shared" si="160"/>
        <v>0</v>
      </c>
      <c r="IW56" s="57">
        <f t="shared" si="161"/>
        <v>0</v>
      </c>
      <c r="IX56" s="57">
        <f t="shared" si="162"/>
        <v>0</v>
      </c>
      <c r="IY56" s="57">
        <f t="shared" si="163"/>
        <v>0</v>
      </c>
      <c r="IZ56" s="61">
        <f t="shared" si="164"/>
        <v>1.920000000000001</v>
      </c>
      <c r="JA56" s="260" t="e">
        <f t="shared" si="240"/>
        <v>#N/A</v>
      </c>
      <c r="JB56" s="260" t="e">
        <f t="shared" si="241"/>
        <v>#N/A</v>
      </c>
      <c r="JC56" s="260" t="e">
        <f t="shared" si="242"/>
        <v>#N/A</v>
      </c>
      <c r="JD56" s="260" t="e">
        <f t="shared" si="243"/>
        <v>#N/A</v>
      </c>
      <c r="JE56" s="260" t="e">
        <f t="shared" si="244"/>
        <v>#N/A</v>
      </c>
      <c r="JF56" s="260" t="e">
        <f t="shared" si="245"/>
        <v>#N/A</v>
      </c>
      <c r="JG56" s="260" t="e">
        <f t="shared" si="246"/>
        <v>#N/A</v>
      </c>
      <c r="JH56" s="260" t="e">
        <f t="shared" si="247"/>
        <v>#N/A</v>
      </c>
      <c r="JI56" s="260" t="e">
        <f t="shared" si="248"/>
        <v>#N/A</v>
      </c>
      <c r="JJ56" s="260" t="e">
        <f t="shared" si="249"/>
        <v>#N/A</v>
      </c>
      <c r="JK56" s="260" t="e">
        <f t="shared" si="250"/>
        <v>#N/A</v>
      </c>
      <c r="JL56" s="260" t="e">
        <f t="shared" si="251"/>
        <v>#N/A</v>
      </c>
      <c r="JM56" s="260" t="e">
        <f t="shared" si="252"/>
        <v>#N/A</v>
      </c>
      <c r="JN56" s="260" t="e">
        <f t="shared" si="253"/>
        <v>#N/A</v>
      </c>
      <c r="JO56" s="260" t="e">
        <f t="shared" si="254"/>
        <v>#N/A</v>
      </c>
      <c r="JP56" s="260" t="e">
        <f t="shared" si="255"/>
        <v>#N/A</v>
      </c>
      <c r="JQ56" s="260" t="e">
        <f t="shared" si="256"/>
        <v>#N/A</v>
      </c>
      <c r="JR56" s="260" t="e">
        <f t="shared" si="257"/>
        <v>#N/A</v>
      </c>
      <c r="JS56" s="260" t="e">
        <f t="shared" si="258"/>
        <v>#N/A</v>
      </c>
      <c r="JT56" s="260" t="e">
        <f t="shared" si="259"/>
        <v>#N/A</v>
      </c>
      <c r="JU56" s="260" t="e">
        <f t="shared" si="260"/>
        <v>#N/A</v>
      </c>
      <c r="JV56" s="61">
        <f t="shared" si="166"/>
        <v>1.920000000000001</v>
      </c>
      <c r="JW56" s="46">
        <f>IF(AND(KS56=0,HI56&lt;=$C$40),1,0)</f>
        <v>0</v>
      </c>
      <c r="JX56" s="46">
        <f>IF(AND(KT56=0,HJ56&lt;=$C$40),1,0)</f>
        <v>0</v>
      </c>
      <c r="JY56" s="46">
        <f>IF(AND(KU56=0,HK56&lt;=$C$40),1,0)</f>
        <v>0</v>
      </c>
      <c r="JZ56" s="46">
        <f>IF(AND(KV56=0,HL56&lt;=$C$40),1,0)</f>
        <v>0</v>
      </c>
      <c r="KA56" s="46">
        <f>IF(AND(KW56=0,HM56&lt;=$C$40),1,0)</f>
        <v>0</v>
      </c>
      <c r="KB56" s="46">
        <f>IF(AND(KX56=0,HN56&lt;=$C$40),1,0)</f>
        <v>0</v>
      </c>
      <c r="KC56" s="46">
        <f>IF(AND(KY56=0,HO56&lt;=$C$40),1,0)</f>
        <v>0</v>
      </c>
      <c r="KD56" s="46">
        <f>IF(AND(KZ56=0,HP56&lt;=$C$40),1,0)</f>
        <v>0</v>
      </c>
      <c r="KE56" s="46">
        <f>IF(AND(LA56=0,HQ56&lt;=$C$40),1,0)</f>
        <v>0</v>
      </c>
      <c r="KF56" s="46">
        <f>IF(AND(LB56=0,HR56&lt;=$C$40),1,0)</f>
        <v>1</v>
      </c>
      <c r="KG56" s="46">
        <f>IF(AND(LC56=0,HS56&lt;=$C$40),1,0)</f>
        <v>1</v>
      </c>
      <c r="KH56" s="46">
        <f>IF(AND(LD56=0,HT56&lt;=$C$40),1,0)</f>
        <v>0</v>
      </c>
      <c r="KI56" s="46">
        <f>IF(AND(LE56=0,HU56&lt;=$C$40),1,0)</f>
        <v>0</v>
      </c>
      <c r="KJ56" s="46">
        <f>IF(AND(LF56=0,HV56&lt;=$C$40),1,0)</f>
        <v>1</v>
      </c>
      <c r="KK56" s="46">
        <f>IF(AND(LG56=0,HW56&lt;=$C$40),1,0)</f>
        <v>0</v>
      </c>
      <c r="KL56" s="46">
        <f>IF(AND(LH56=0,HX56&lt;=$C$40),1,0)</f>
        <v>0</v>
      </c>
      <c r="KM56" s="46">
        <f>IF(AND(LI56=0,HY56&lt;=$C$40),1,0)</f>
        <v>0</v>
      </c>
      <c r="KN56" s="46">
        <f>IF(AND(LJ56=0,HZ56&lt;=$C$40),1,0)</f>
        <v>0</v>
      </c>
      <c r="KO56" s="46">
        <f>IF(AND(LK56=0,IA56&lt;=$C$40),1,0)</f>
        <v>0</v>
      </c>
      <c r="KP56" s="46">
        <f>IF(AND(LL56=0,IB56&lt;=$C$40),1,0)</f>
        <v>0</v>
      </c>
      <c r="KQ56" s="46">
        <f>IF(AND(LM56=0,IC56&lt;=$C$40),1,0)</f>
        <v>0</v>
      </c>
      <c r="KR56" s="61">
        <f t="shared" si="167"/>
        <v>1.920000000000001</v>
      </c>
      <c r="KS56" s="1">
        <f>IF(OR(KS55=1,AND(OY56=1,LO56&lt;=$C$41)),1,0)</f>
        <v>0</v>
      </c>
      <c r="KT56" s="1">
        <f>IF(OR(KT55=1,AND(OZ56=1,LP56&lt;=$C$41)),1,0)</f>
        <v>0</v>
      </c>
      <c r="KU56" s="1">
        <f>IF(OR(KU55=1,AND(PA56=1,LQ56&lt;=$C$41)),1,0)</f>
        <v>0</v>
      </c>
      <c r="KV56" s="1">
        <f>IF(OR(KV55=1,AND(PB56=1,LR56&lt;=$C$41)),1,0)</f>
        <v>0</v>
      </c>
      <c r="KW56" s="1">
        <f>IF(OR(KW55=1,AND(PC56=1,LS56&lt;=$C$41)),1,0)</f>
        <v>0</v>
      </c>
      <c r="KX56" s="1">
        <f>IF(OR(KX55=1,AND(PD56=1,LT56&lt;=$C$41)),1,0)</f>
        <v>0</v>
      </c>
      <c r="KY56" s="1">
        <f>IF(OR(KY55=1,AND(PE56=1,LU56&lt;=$C$41)),1,0)</f>
        <v>0</v>
      </c>
      <c r="KZ56" s="1">
        <f>IF(OR(KZ55=1,AND(PF56=1,LV56&lt;=$C$41)),1,0)</f>
        <v>0</v>
      </c>
      <c r="LA56" s="1">
        <f>IF(OR(LA55=1,AND(PG56=1,LW56&lt;=$C$41)),1,0)</f>
        <v>0</v>
      </c>
      <c r="LB56" s="1">
        <f>IF(OR(LB55=1,AND(PH56=1,LX56&lt;=$C$41)),1,0)</f>
        <v>0</v>
      </c>
      <c r="LC56" s="1">
        <f>IF(OR(LC55=1,AND(PI56=1,LY56&lt;=$C$41)),1,0)</f>
        <v>0</v>
      </c>
      <c r="LD56" s="1">
        <f>IF(OR(LD55=1,AND(PJ56=1,LZ56&lt;=$C$41)),1,0)</f>
        <v>0</v>
      </c>
      <c r="LE56" s="1">
        <f>IF(OR(LE55=1,AND(PK56=1,MA56&lt;=$C$41)),1,0)</f>
        <v>0</v>
      </c>
      <c r="LF56" s="1">
        <f>IF(OR(LF55=1,AND(PL56=1,MB56&lt;=$C$41)),1,0)</f>
        <v>0</v>
      </c>
      <c r="LG56" s="1">
        <f>IF(OR(LG55=1,AND(PM56=1,MC56&lt;=$C$41)),1,0)</f>
        <v>0</v>
      </c>
      <c r="LH56" s="1">
        <f>IF(OR(LH55=1,AND(PN56=1,MD56&lt;=$C$41)),1,0)</f>
        <v>0</v>
      </c>
      <c r="LI56" s="1">
        <f>IF(OR(LI55=1,AND(PO56=1,ME56&lt;=$C$41)),1,0)</f>
        <v>0</v>
      </c>
      <c r="LJ56" s="1">
        <f>IF(OR(LJ55=1,AND(PP56=1,MF56&lt;=$C$41)),1,0)</f>
        <v>0</v>
      </c>
      <c r="LK56" s="1">
        <f>IF(OR(LK55=1,AND(PQ56=1,MG56&lt;=$C$41)),1,0)</f>
        <v>0</v>
      </c>
      <c r="LL56" s="1">
        <f>IF(OR(LL55=1,AND(PR56=1,MH56&lt;=$C$41)),1,0)</f>
        <v>0</v>
      </c>
      <c r="LM56" s="1">
        <f>IF(OR(LM55=1,AND(PS56=1,MI56&lt;=$C$41)),1,0)</f>
        <v>0</v>
      </c>
      <c r="LN56" s="61">
        <f t="shared" si="168"/>
        <v>1.920000000000001</v>
      </c>
      <c r="LO56" s="57">
        <f t="shared" si="169"/>
        <v>8.870539143727715</v>
      </c>
      <c r="LP56" s="57">
        <f t="shared" si="170"/>
        <v>14.402073414652213</v>
      </c>
      <c r="LQ56" s="57">
        <f t="shared" si="171"/>
        <v>16.212623358336614</v>
      </c>
      <c r="LR56" s="57">
        <f t="shared" si="172"/>
        <v>15.410910568802395</v>
      </c>
      <c r="LS56" s="57">
        <f t="shared" si="173"/>
        <v>13.243488012699551</v>
      </c>
      <c r="LT56" s="57">
        <f t="shared" si="174"/>
        <v>11.113153868229864</v>
      </c>
      <c r="LU56" s="57">
        <f t="shared" si="175"/>
        <v>9.3532983777717398</v>
      </c>
      <c r="LV56" s="57">
        <f t="shared" si="176"/>
        <v>9.0689845685927128</v>
      </c>
      <c r="LW56" s="57">
        <f t="shared" si="177"/>
        <v>9.5504476416529744</v>
      </c>
      <c r="LX56" s="57">
        <f t="shared" si="178"/>
        <v>9.2537585918312146</v>
      </c>
      <c r="LY56" s="57">
        <f t="shared" si="179"/>
        <v>8.4312167671288165</v>
      </c>
      <c r="LZ56" s="57">
        <f t="shared" si="180"/>
        <v>11.108061247754204</v>
      </c>
      <c r="MA56" s="57">
        <f t="shared" si="181"/>
        <v>11.721639635269035</v>
      </c>
      <c r="MB56" s="57">
        <f t="shared" si="182"/>
        <v>11.775364975002145</v>
      </c>
      <c r="MC56" s="57">
        <f t="shared" si="183"/>
        <v>11.174768284971606</v>
      </c>
      <c r="MD56" s="57">
        <f t="shared" si="184"/>
        <v>10.581118628383773</v>
      </c>
      <c r="ME56" s="57">
        <f t="shared" si="185"/>
        <v>9.99856186310266</v>
      </c>
      <c r="MF56" s="57">
        <f t="shared" si="186"/>
        <v>9.4279723850414729</v>
      </c>
      <c r="MG56" s="57">
        <f t="shared" si="187"/>
        <v>9.4292535861453075</v>
      </c>
      <c r="MH56" s="57">
        <f t="shared" si="188"/>
        <v>8.8703587708674885</v>
      </c>
      <c r="MI56" s="57">
        <f t="shared" si="189"/>
        <v>8.8705434784721202</v>
      </c>
      <c r="MJ56" s="61">
        <f t="shared" si="190"/>
        <v>1.920000000000001</v>
      </c>
      <c r="MK56" s="57" t="e">
        <f>IF(AND(ABS(CG56)&gt;0,EU56*$C$19&gt;=DY55,NG56&lt;&gt;0),3,NA())</f>
        <v>#N/A</v>
      </c>
      <c r="ML56" s="57" t="e">
        <f t="shared" si="261"/>
        <v>#N/A</v>
      </c>
      <c r="MM56" s="57" t="e">
        <f t="shared" si="262"/>
        <v>#N/A</v>
      </c>
      <c r="MN56" s="57" t="e">
        <f t="shared" si="263"/>
        <v>#N/A</v>
      </c>
      <c r="MO56" s="57" t="e">
        <f t="shared" si="264"/>
        <v>#N/A</v>
      </c>
      <c r="MP56" s="57" t="e">
        <f t="shared" si="265"/>
        <v>#N/A</v>
      </c>
      <c r="MQ56" s="57" t="e">
        <f t="shared" si="266"/>
        <v>#N/A</v>
      </c>
      <c r="MR56" s="57" t="e">
        <f t="shared" si="267"/>
        <v>#N/A</v>
      </c>
      <c r="MS56" s="57" t="e">
        <f t="shared" si="268"/>
        <v>#N/A</v>
      </c>
      <c r="MT56" s="57" t="e">
        <f t="shared" si="269"/>
        <v>#N/A</v>
      </c>
      <c r="MU56" s="57" t="e">
        <f t="shared" si="270"/>
        <v>#N/A</v>
      </c>
      <c r="MV56" s="57" t="e">
        <f t="shared" si="271"/>
        <v>#N/A</v>
      </c>
      <c r="MW56" s="57" t="e">
        <f t="shared" si="272"/>
        <v>#N/A</v>
      </c>
      <c r="MX56" s="57" t="e">
        <f t="shared" si="273"/>
        <v>#N/A</v>
      </c>
      <c r="MY56" s="57" t="e">
        <f t="shared" si="274"/>
        <v>#N/A</v>
      </c>
      <c r="MZ56" s="57" t="e">
        <f t="shared" si="275"/>
        <v>#N/A</v>
      </c>
      <c r="NA56" s="57" t="e">
        <f t="shared" si="276"/>
        <v>#N/A</v>
      </c>
      <c r="NB56" s="57" t="e">
        <f t="shared" si="277"/>
        <v>#N/A</v>
      </c>
      <c r="NC56" s="57" t="e">
        <f t="shared" si="278"/>
        <v>#N/A</v>
      </c>
      <c r="ND56" s="57" t="e">
        <f t="shared" si="279"/>
        <v>#N/A</v>
      </c>
      <c r="NE56" s="57" t="e">
        <f t="shared" si="280"/>
        <v>#N/A</v>
      </c>
      <c r="NF56" s="61">
        <f t="shared" si="211"/>
        <v>1.920000000000001</v>
      </c>
      <c r="NG56" s="260">
        <f>IF(OY55=0,MIN('Drive Train'!$F$35-FQ55*$C$19*'Drive Train'!$F$39,NG55+$C$39)-$C$7,IF(LO55-1&lt;=0,0,IF($C$37=Motors!$C$29,MAX(MAX(NG$8:NG55)*-1,NG55-$C$39),MAX(0,MAX(NG$8:NG55)*-1,NG55-$C$39))))</f>
        <v>0</v>
      </c>
      <c r="NH56" s="260">
        <f>IF(OZ55=0,MIN('Drive Train'!$F$35-FR55*$C$19*'Drive Train'!$F$39,NH55+$C$39)-$C$7,IF(LP55-1&lt;=0,0,IF($C$37=Motors!$C$29,MAX(MAX(NH$8:NH55)*-1,NH55-$C$39),MAX(0,MAX(NH$8:NH55)*-1,NH55-$C$39))))</f>
        <v>7.998798150771723</v>
      </c>
      <c r="NI56" s="260">
        <f>IF(PA55=0,MIN('Drive Train'!$F$35-FS55*$C$19*'Drive Train'!$F$39,NI55+$C$39)-$C$7,IF(LQ55-1&lt;=0,0,IF($C$37=Motors!$C$29,MAX(MAX(NI$8:NI55)*-1,NI55-$C$39),MAX(0,MAX(NI$8:NI55)*-1,NI55-$C$39))))</f>
        <v>0</v>
      </c>
      <c r="NJ56" s="260">
        <f>IF(PB55=0,MIN('Drive Train'!$F$35-FT55*$C$19*'Drive Train'!$F$39,NJ55+$C$39)-$C$7,IF(LR55-1&lt;=0,0,IF($C$37=Motors!$C$29,MAX(MAX(NJ$8:NJ55)*-1,NJ55-$C$39),MAX(0,MAX(NJ$8:NJ55)*-1,NJ55-$C$39))))</f>
        <v>0</v>
      </c>
      <c r="NK56" s="260">
        <f>IF(PC55=0,MIN('Drive Train'!$F$35-FU55*$C$19*'Drive Train'!$F$39,NK55+$C$39)-$C$7,IF(LS55-1&lt;=0,0,IF($C$37=Motors!$C$29,MAX(MAX(NK$8:NK55)*-1,NK55-$C$39),MAX(0,MAX(NK$8:NK55)*-1,NK55-$C$39))))</f>
        <v>0</v>
      </c>
      <c r="NL56" s="260">
        <f>IF(PD55=0,MIN('Drive Train'!$F$35-FV55*$C$19*'Drive Train'!$F$39,NL55+$C$39)-$C$7,IF(LT55-1&lt;=0,0,IF($C$37=Motors!$C$29,MAX(MAX(NL$8:NL55)*-1,NL55-$C$39),MAX(0,MAX(NL$8:NL55)*-1,NL55-$C$39))))</f>
        <v>0</v>
      </c>
      <c r="NM56" s="260">
        <f>IF(PE55=0,MIN('Drive Train'!$F$35-FW55*$C$19*'Drive Train'!$F$39,NM55+$C$39)-$C$7,IF(LU55-1&lt;=0,0,IF($C$37=Motors!$C$29,MAX(MAX(NM$8:NM55)*-1,NM55-$C$39),MAX(0,MAX(NM$8:NM55)*-1,NM55-$C$39))))</f>
        <v>0</v>
      </c>
      <c r="NN56" s="260">
        <f>IF(PF55=0,MIN('Drive Train'!$F$35-FX55*$C$19*'Drive Train'!$F$39,NN55+$C$39)-$C$7,IF(LV55-1&lt;=0,0,IF($C$37=Motors!$C$29,MAX(MAX(NN$8:NN55)*-1,NN55-$C$39),MAX(0,MAX(NN$8:NN55)*-1,NN55-$C$39))))</f>
        <v>0</v>
      </c>
      <c r="NO56" s="260">
        <f>IF(PG55=0,MIN('Drive Train'!$F$35-FY55*$C$19*'Drive Train'!$F$39,NO55+$C$39)-$C$7,IF(LW55-1&lt;=0,0,IF($C$37=Motors!$C$29,MAX(MAX(NO$8:NO55)*-1,NO55-$C$39),MAX(0,MAX(NO$8:NO55)*-1,NO55-$C$39))))</f>
        <v>0</v>
      </c>
      <c r="NP56" s="260">
        <f>IF(PH55=0,MIN('Drive Train'!$F$35-FZ55*$C$19*'Drive Train'!$F$39,NP55+$C$39)-$C$7,IF(LX55-1&lt;=0,0,IF($C$37=Motors!$C$29,MAX(MAX(NP$8:NP55)*-1,NP55-$C$39),MAX(0,MAX(NP$8:NP55)*-1,NP55-$C$39))))</f>
        <v>12.007642306420355</v>
      </c>
      <c r="NQ56" s="260">
        <f>IF(PI55=0,MIN('Drive Train'!$F$35-GA55*$C$19*'Drive Train'!$F$39,NQ55+$C$39)-$C$7,IF(LY55-1&lt;=0,0,IF($C$37=Motors!$C$29,MAX(MAX(NQ$8:NQ55)*-1,NQ55-$C$39),MAX(0,MAX(NQ$8:NQ55)*-1,NQ55-$C$39))))</f>
        <v>12.00766231686652</v>
      </c>
      <c r="NR56" s="260">
        <f>IF(PJ55=0,MIN('Drive Train'!$F$35-GB55*$C$19*'Drive Train'!$F$39,NR55+$C$39)-$C$7,IF(LZ55-1&lt;=0,0,IF($C$37=Motors!$C$29,MAX(MAX(NR$8:NR55)*-1,NR55-$C$39),MAX(0,MAX(NR$8:NR55)*-1,NR55-$C$39))))</f>
        <v>11.415474746753258</v>
      </c>
      <c r="NS56" s="260">
        <f>IF(PK55=0,MIN('Drive Train'!$F$35-GC55*$C$19*'Drive Train'!$F$39,NS55+$C$39)-$C$7,IF(MA55-1&lt;=0,0,IF($C$37=Motors!$C$29,MAX(MAX(NS$8:NS55)*-1,NS55-$C$39),MAX(0,MAX(NS$8:NS55)*-1,NS55-$C$39))))</f>
        <v>11.935615432857736</v>
      </c>
      <c r="NT56" s="260">
        <f>IF(PL55=0,MIN('Drive Train'!$F$35-GD55*$C$19*'Drive Train'!$F$39,NT55+$C$39)-$C$7,IF(MB55-1&lt;=0,0,IF($C$37=Motors!$C$29,MAX(MAX(NT$8:NT55)*-1,NT55-$C$39),MAX(0,MAX(NT$8:NT55)*-1,NT55-$C$39))))</f>
        <v>11.982665701787175</v>
      </c>
      <c r="NU56" s="260">
        <f>IF(PM55=0,MIN('Drive Train'!$F$35-GE55*$C$19*'Drive Train'!$F$39,NU55+$C$39)-$C$7,IF(MC55-1&lt;=0,0,IF($C$37=Motors!$C$29,MAX(MAX(NU$8:NU55)*-1,NU55-$C$39),MAX(0,MAX(NU$8:NU55)*-1,NU55-$C$39))))</f>
        <v>0</v>
      </c>
      <c r="NV56" s="260">
        <f>IF(PN55=0,MIN('Drive Train'!$F$35-GF55*$C$19*'Drive Train'!$F$39,NV55+$C$39)-$C$7,IF(MD55-1&lt;=0,0,IF($C$37=Motors!$C$29,MAX(MAX(NV$8:NV55)*-1,NV55-$C$39),MAX(0,MAX(NV$8:NV55)*-1,NV55-$C$39))))</f>
        <v>0</v>
      </c>
      <c r="NW56" s="260">
        <f>IF(PO55=0,MIN('Drive Train'!$F$35-GG55*$C$19*'Drive Train'!$F$39,NW55+$C$39)-$C$7,IF(ME55-1&lt;=0,0,IF($C$37=Motors!$C$29,MAX(MAX(NW$8:NW55)*-1,NW55-$C$39),MAX(0,MAX(NW$8:NW55)*-1,NW55-$C$39))))</f>
        <v>0</v>
      </c>
      <c r="NX56" s="260">
        <f>IF(PP55=0,MIN('Drive Train'!$F$35-GH55*$C$19*'Drive Train'!$F$39,NX55+$C$39)-$C$7,IF(MF55-1&lt;=0,0,IF($C$37=Motors!$C$29,MAX(MAX(NX$8:NX55)*-1,NX55-$C$39),MAX(0,MAX(NX$8:NX55)*-1,NX55-$C$39))))</f>
        <v>0</v>
      </c>
      <c r="NY56" s="260">
        <f>IF(PQ55=0,MIN('Drive Train'!$F$35-GI55*$C$19*'Drive Train'!$F$39,NY55+$C$39)-$C$7,IF(MG55-1&lt;=0,0,IF($C$37=Motors!$C$29,MAX(MAX(NY$8:NY55)*-1,NY55-$C$39),MAX(0,MAX(NY$8:NY55)*-1,NY55-$C$39))))</f>
        <v>0</v>
      </c>
      <c r="NZ56" s="260">
        <f>IF(PR55=0,MIN('Drive Train'!$F$35-GJ55*$C$19*'Drive Train'!$F$39,NZ55+$C$39)-$C$7,IF(MH55-1&lt;=0,0,IF($C$37=Motors!$C$29,MAX(MAX(NZ$8:NZ55)*-1,NZ55-$C$39),MAX(0,MAX(NZ$8:NZ55)*-1,NZ55-$C$39))))</f>
        <v>0</v>
      </c>
      <c r="OA56" s="260">
        <f>IF(PS55=0,MIN('Drive Train'!$F$35-GK55*$C$19*'Drive Train'!$F$39,OA55+$C$39)-$C$7,IF(MI55-1&lt;=0,0,IF($C$37=Motors!$C$29,MAX(MAX(OA$8:OA55)*-1,OA55-$C$39),MAX(0,MAX(OA$8:OA55)*-1,OA55-$C$39))))</f>
        <v>0</v>
      </c>
      <c r="OB56" s="61">
        <f t="shared" si="212"/>
        <v>1.920000000000001</v>
      </c>
      <c r="OC56" s="260">
        <f>'Drive Train'!$F$35-(FQ56*$C$13)*$C$19*'Drive Train'!$F$39</f>
        <v>12.2597755</v>
      </c>
      <c r="OD56" s="260">
        <f>'Drive Train'!$F$35-(FR56*$C$13)*$C$19*'Drive Train'!$F$39</f>
        <v>9.249496079294687</v>
      </c>
      <c r="OE56" s="260">
        <f>'Drive Train'!$F$35-(FS56*$C$13)*$C$19*'Drive Train'!$F$39</f>
        <v>12.2597755</v>
      </c>
      <c r="OF56" s="260">
        <f>'Drive Train'!$F$35-(FT56*$C$13)*$C$19*'Drive Train'!$F$39</f>
        <v>12.2597755</v>
      </c>
      <c r="OG56" s="260">
        <f>'Drive Train'!$F$35-(FU56*$C$13)*$C$19*'Drive Train'!$F$39</f>
        <v>12.2597755</v>
      </c>
      <c r="OH56" s="260">
        <f>'Drive Train'!$F$35-(FV56*$C$13)*$C$19*'Drive Train'!$F$39</f>
        <v>12.2597755</v>
      </c>
      <c r="OI56" s="260">
        <f>'Drive Train'!$F$35-(FW56*$C$13)*$C$19*'Drive Train'!$F$39</f>
        <v>12.2597755</v>
      </c>
      <c r="OJ56" s="260">
        <f>'Drive Train'!$F$35-(FX56*$C$13)*$C$19*'Drive Train'!$F$39</f>
        <v>12.2597755</v>
      </c>
      <c r="OK56" s="260">
        <f>'Drive Train'!$F$35-(FY56*$C$13)*$C$19*'Drive Train'!$F$39</f>
        <v>12.2597755</v>
      </c>
      <c r="OL56" s="260">
        <f>'Drive Train'!$F$35-(FZ56*$C$13)*$C$19*'Drive Train'!$F$39</f>
        <v>12.24073585821375</v>
      </c>
      <c r="OM56" s="260">
        <f>'Drive Train'!$F$35-(GA56*$C$13)*$C$19*'Drive Train'!$F$39</f>
        <v>12.240746955242042</v>
      </c>
      <c r="ON56" s="260">
        <f>'Drive Train'!$F$35-(GB56*$C$13)*$C$19*'Drive Train'!$F$39</f>
        <v>11.871976007572677</v>
      </c>
      <c r="OO56" s="260">
        <f>'Drive Train'!$F$35-(GC56*$C$13)*$C$19*'Drive Train'!$F$39</f>
        <v>12.195472039056659</v>
      </c>
      <c r="OP56" s="260">
        <f>'Drive Train'!$F$35-(GD56*$C$13)*$C$19*'Drive Train'!$F$39</f>
        <v>12.225060830182445</v>
      </c>
      <c r="OQ56" s="260">
        <f>'Drive Train'!$F$35-(GE56*$C$13)*$C$19*'Drive Train'!$F$39</f>
        <v>12.2597755</v>
      </c>
      <c r="OR56" s="260">
        <f>'Drive Train'!$F$35-(GF56*$C$13)*$C$19*'Drive Train'!$F$39</f>
        <v>12.2597755</v>
      </c>
      <c r="OS56" s="260">
        <f>'Drive Train'!$F$35-(GG56*$C$13)*$C$19*'Drive Train'!$F$39</f>
        <v>12.2597755</v>
      </c>
      <c r="OT56" s="260">
        <f>'Drive Train'!$F$35-(GH56*$C$13)*$C$19*'Drive Train'!$F$39</f>
        <v>12.2597755</v>
      </c>
      <c r="OU56" s="260">
        <f>'Drive Train'!$F$35-(GI56*$C$13)*$C$19*'Drive Train'!$F$39</f>
        <v>12.2597755</v>
      </c>
      <c r="OV56" s="260">
        <f>'Drive Train'!$F$35-(GJ56*$C$13)*$C$19*'Drive Train'!$F$39</f>
        <v>12.2597755</v>
      </c>
      <c r="OW56" s="260">
        <f>'Drive Train'!$F$35-(GK56*$C$13)*$C$19*'Drive Train'!$F$39</f>
        <v>12.2597755</v>
      </c>
      <c r="OX56" s="61">
        <f t="shared" si="213"/>
        <v>1.920000000000001</v>
      </c>
      <c r="OY56" s="1">
        <f>IF(PU56&gt;='Drive Train'!$F$29,1,0)</f>
        <v>1</v>
      </c>
      <c r="OZ56" s="1">
        <f>IF(PV56&gt;='Drive Train'!$F$29,1,0)</f>
        <v>0</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0</v>
      </c>
      <c r="PI56" s="1">
        <f>IF(QE56&gt;='Drive Train'!$F$29,1,0)</f>
        <v>0</v>
      </c>
      <c r="PJ56" s="1">
        <f>IF(QF56&gt;='Drive Train'!$F$29,1,0)</f>
        <v>0</v>
      </c>
      <c r="PK56" s="1">
        <f>IF(QG56&gt;='Drive Train'!$F$29,1,0)</f>
        <v>0</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7">
        <f t="shared" si="214"/>
        <v>1.920000000000001</v>
      </c>
      <c r="PU56" s="57">
        <f t="shared" si="215"/>
        <v>18.556600718954712</v>
      </c>
      <c r="PV56" s="57">
        <f t="shared" si="216"/>
        <v>14.868664452895104</v>
      </c>
      <c r="PW56" s="57">
        <f t="shared" si="217"/>
        <v>19.085496659376663</v>
      </c>
      <c r="PX56" s="57">
        <f t="shared" si="218"/>
        <v>21.190282963794473</v>
      </c>
      <c r="PY56" s="57">
        <f t="shared" si="219"/>
        <v>21.484532931461377</v>
      </c>
      <c r="PZ56" s="57">
        <f t="shared" si="220"/>
        <v>20.762050576395559</v>
      </c>
      <c r="QA56" s="57">
        <f t="shared" si="221"/>
        <v>19.482939712687212</v>
      </c>
      <c r="QB56" s="57">
        <f t="shared" si="222"/>
        <v>18.347045806664109</v>
      </c>
      <c r="QC56" s="57">
        <f t="shared" si="223"/>
        <v>17.103090937545915</v>
      </c>
      <c r="QD56" s="57">
        <f t="shared" si="224"/>
        <v>15.820029581809965</v>
      </c>
      <c r="QE56" s="57">
        <f t="shared" si="225"/>
        <v>14.640088931388147</v>
      </c>
      <c r="QF56" s="57">
        <f t="shared" si="226"/>
        <v>12.72087294019428</v>
      </c>
      <c r="QG56" s="57">
        <f t="shared" si="227"/>
        <v>14.995149972483885</v>
      </c>
      <c r="QH56" s="57">
        <f t="shared" si="228"/>
        <v>16.36996090455478</v>
      </c>
      <c r="QI56" s="57">
        <f t="shared" si="229"/>
        <v>17.213908646018634</v>
      </c>
      <c r="QJ56" s="57">
        <f t="shared" si="230"/>
        <v>17.763015773772121</v>
      </c>
      <c r="QK56" s="57">
        <f t="shared" si="231"/>
        <v>18.107347461212683</v>
      </c>
      <c r="QL56" s="57">
        <f t="shared" si="232"/>
        <v>18.300130647805783</v>
      </c>
      <c r="QM56" s="57">
        <f t="shared" si="233"/>
        <v>18.509738063894495</v>
      </c>
      <c r="QN56" s="57">
        <f t="shared" si="234"/>
        <v>18.517491093416346</v>
      </c>
      <c r="QO56" s="57">
        <f t="shared" si="235"/>
        <v>18.554312932241789</v>
      </c>
      <c r="QP56" s="61">
        <f t="shared" si="236"/>
        <v>1.920000000000001</v>
      </c>
      <c r="QQ56" s="57">
        <f>MIN(FQ56,$C$16)*$C$17*1000/60/60/$C$21</f>
        <v>3.4695548865589357E-2</v>
      </c>
      <c r="QR56" s="57">
        <f>MIN(FR56,$C$16)*$C$17*1000/60/60/$C$21</f>
        <v>0.77952471024722558</v>
      </c>
      <c r="QS56" s="57">
        <f>MIN(FS56,$C$16)*$C$17*1000/60/60/$C$21</f>
        <v>3.4695548865589357E-2</v>
      </c>
      <c r="QT56" s="57">
        <f>MIN(FT56,$C$16)*$C$17*1000/60/60/$C$21</f>
        <v>3.4695548865589357E-2</v>
      </c>
      <c r="QU56" s="57">
        <f>MIN(FU56,$C$16)*$C$17*1000/60/60/$C$21</f>
        <v>3.4695548865589357E-2</v>
      </c>
      <c r="QV56" s="57">
        <f>MIN(FV56,$C$16)*$C$17*1000/60/60/$C$21</f>
        <v>3.4695548865589357E-2</v>
      </c>
      <c r="QW56" s="57">
        <f>MIN(FW56,$C$16)*$C$17*1000/60/60/$C$21</f>
        <v>3.4695548865589357E-2</v>
      </c>
      <c r="QX56" s="57">
        <f>MIN(FX56,$C$16)*$C$17*1000/60/60/$C$21</f>
        <v>3.4695548865589357E-2</v>
      </c>
      <c r="QY56" s="57">
        <f>MIN(FY56,$C$16)*$C$17*1000/60/60/$C$21</f>
        <v>3.4695548865589357E-2</v>
      </c>
      <c r="QZ56" s="57">
        <f>MIN(FZ56,$C$16)*$C$17*1000/60/60/$C$21</f>
        <v>3.9406500389596866E-2</v>
      </c>
      <c r="RA56" s="57">
        <f>MIN(GA56,$C$16)*$C$17*1000/60/60/$C$21</f>
        <v>3.9403754667648359E-2</v>
      </c>
      <c r="RB56" s="57">
        <f>MIN(GB56,$C$16)*$C$17*1000/60/60/$C$21</f>
        <v>0.13064822646160812</v>
      </c>
      <c r="RC56" s="57">
        <f>MIN(GC56,$C$16)*$C$17*1000/60/60/$C$21</f>
        <v>5.0606062872672601E-2</v>
      </c>
      <c r="RD56" s="57">
        <f>MIN(GD56,$C$16)*$C$17*1000/60/60/$C$21</f>
        <v>4.3284950311184053E-2</v>
      </c>
      <c r="RE56" s="57">
        <f>MIN(GE56,$C$16)*$C$17*1000/60/60/$C$21</f>
        <v>3.4695548865589357E-2</v>
      </c>
      <c r="RF56" s="57">
        <f>MIN(GF56,$C$16)*$C$17*1000/60/60/$C$21</f>
        <v>3.4695548865589357E-2</v>
      </c>
      <c r="RG56" s="57">
        <f>MIN(GG56,$C$16)*$C$17*1000/60/60/$C$21</f>
        <v>3.4695548865589357E-2</v>
      </c>
      <c r="RH56" s="57">
        <f>MIN(GH56,$C$16)*$C$17*1000/60/60/$C$21</f>
        <v>3.4695548865589357E-2</v>
      </c>
      <c r="RI56" s="57">
        <f>MIN(GI56,$C$16)*$C$17*1000/60/60/$C$21</f>
        <v>3.4695548865589357E-2</v>
      </c>
      <c r="RJ56" s="57">
        <f>MIN(GJ56,$C$16)*$C$17*1000/60/60/$C$21</f>
        <v>3.4695548865589357E-2</v>
      </c>
      <c r="RK56" s="57">
        <f>MIN(GK56,$C$16)*$C$17*1000/60/60/$C$21</f>
        <v>3.4695548865589357E-2</v>
      </c>
      <c r="RL56" s="61">
        <f t="shared" si="237"/>
        <v>1.920000000000001</v>
      </c>
      <c r="RM56" s="2">
        <f>IF(AND(LO56&gt;=LO$6*'Drive Train'!$AA$52,LO56&lt;=LO$6*'Drive Train'!$AA$53,KS56=0,JW56=0,EU56&gt;0),$C$17,0)</f>
        <v>0</v>
      </c>
      <c r="RN56" s="2">
        <f>IF(AND(LP56&gt;=LP$6*'Drive Train'!$AA$52,LP56&lt;=LP$6*'Drive Train'!$AA$53,KT56=0,JX56=0,EV56&gt;0),$C$17,0)</f>
        <v>0.04</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61">
        <f t="shared" si="238"/>
        <v>1.920000000000001</v>
      </c>
      <c r="SI56" s="2">
        <f>IF(AND(EU56&lt;0,KS56=0,LO56&gt;=LO$6*'Drive Train'!$AA$52,LO56&lt;=LO$6*'Drive Train'!$AA$53,OY56=1,JW56=0),$C$17,0)</f>
        <v>0.04</v>
      </c>
      <c r="SJ56" s="2">
        <f>IF(AND(EV56&lt;0,KT56=0,LP56&gt;=LP$6*'Drive Train'!$AA$52,LP56&lt;=LP$6*'Drive Train'!$AA$53,OZ56=1,JX56=0),$C$17,0)</f>
        <v>0</v>
      </c>
      <c r="SK56" s="2">
        <f>IF(AND(EW56&lt;0,KU56=0,LQ56&gt;=LQ$6*'Drive Train'!$AA$52,LQ56&lt;=LQ$6*'Drive Train'!$AA$53,PA56=1,JY56=0),$C$17,0)</f>
        <v>0.04</v>
      </c>
      <c r="SL56" s="2">
        <f>IF(AND(EX56&lt;0,KV56=0,LR56&gt;=LR$6*'Drive Train'!$AA$52,LR56&lt;=LR$6*'Drive Train'!$AA$53,PB56=1,JZ56=0),$C$17,0)</f>
        <v>0.04</v>
      </c>
      <c r="SM56" s="2">
        <f>IF(AND(EY56&lt;0,KW56=0,LS56&gt;=LS$6*'Drive Train'!$AA$52,LS56&lt;=LS$6*'Drive Train'!$AA$53,PC56=1,KA56=0),$C$17,0)</f>
        <v>0.04</v>
      </c>
      <c r="SN56" s="2">
        <f>IF(AND(EZ56&lt;0,KX56=0,LT56&gt;=LT$6*'Drive Train'!$AA$52,LT56&lt;=LT$6*'Drive Train'!$AA$53,PD56=1,KB56=0),$C$17,0)</f>
        <v>0.04</v>
      </c>
      <c r="SO56" s="2">
        <f>IF(AND(FA56&lt;0,KY56=0,LU56&gt;=LU$6*'Drive Train'!$AA$52,LU56&lt;=LU$6*'Drive Train'!$AA$53,PE56=1,KC56=0),$C$17,0)</f>
        <v>0.04</v>
      </c>
      <c r="SP56" s="2">
        <f>IF(AND(FB56&lt;0,KZ56=0,LV56&gt;=LV$6*'Drive Train'!$AA$52,LV56&lt;=LV$6*'Drive Train'!$AA$53,PF56=1,KD56=0),$C$17,0)</f>
        <v>0.04</v>
      </c>
      <c r="SQ56" s="2">
        <f>IF(AND(FC56&lt;0,LA56=0,LW56&gt;=LW$6*'Drive Train'!$AA$52,LW56&lt;=LW$6*'Drive Train'!$AA$53,PG56=1,KE56=0),$C$17,0)</f>
        <v>0.04</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v>
      </c>
      <c r="SV56" s="2">
        <f>IF(AND(FH56&lt;0,LF56=0,MB56&gt;=MB$6*'Drive Train'!$AA$52,MB56&lt;=MB$6*'Drive Train'!$AA$53,PL56=1,KJ56=0),$C$17,0)</f>
        <v>0</v>
      </c>
      <c r="SW56" s="2">
        <f>IF(AND(FI56&lt;0,LG56=0,MC56&gt;=MC$6*'Drive Train'!$AA$52,MC56&lt;=MC$6*'Drive Train'!$AA$53,PM56=1,KK56=0),$C$17,0)</f>
        <v>0.04</v>
      </c>
      <c r="SX56" s="2">
        <f>IF(AND(FJ56&lt;0,LH56=0,MD56&gt;=MD$6*'Drive Train'!$AA$52,MD56&lt;=MD$6*'Drive Train'!$AA$53,PN56=1,KL56=0),$C$17,0)</f>
        <v>0.04</v>
      </c>
      <c r="SY56" s="2">
        <f>IF(AND(FK56&lt;0,LI56=0,ME56&gt;=ME$6*'Drive Train'!$AA$52,ME56&lt;=ME$6*'Drive Train'!$AA$53,PO56=1,KM56=0),$C$17,0)</f>
        <v>0.04</v>
      </c>
      <c r="SZ56" s="2">
        <f>IF(AND(FL56&lt;0,LJ56=0,MF56&gt;=MF$6*'Drive Train'!$AA$52,MF56&lt;=MF$6*'Drive Train'!$AA$53,PP56=1,KN56=0),$C$17,0)</f>
        <v>0.04</v>
      </c>
      <c r="TA56" s="2">
        <f>IF(AND(FM56&lt;0,LK56=0,MG56&gt;=MG$6*'Drive Train'!$AA$52,MG56&lt;=MG$6*'Drive Train'!$AA$53,PQ56=1,KO56=0),$C$17,0)</f>
        <v>0.04</v>
      </c>
      <c r="TB56" s="2">
        <f>IF(AND(FN56&lt;0,LL56=0,MH56&gt;=MH$6*'Drive Train'!$AA$52,MH56&lt;=MH$6*'Drive Train'!$AA$53,PR56=1,KP56=0),$C$17,0)</f>
        <v>0.04</v>
      </c>
      <c r="TC56" s="2">
        <f>IF(AND(FO56&lt;0,LM56=0,MI56&gt;=MI$6*'Drive Train'!$AA$52,MI56&lt;=MI$6*'Drive Train'!$AA$53,PS56=1,KQ56=0),$C$17,0)</f>
        <v>0.04</v>
      </c>
      <c r="TD56" s="148">
        <f t="shared" si="239"/>
        <v>1.920000000000001</v>
      </c>
    </row>
    <row r="57" spans="3:524" x14ac:dyDescent="0.2">
      <c r="C57" s="3" t="s">
        <v>121</v>
      </c>
      <c r="E57" s="18">
        <f>OC6</f>
        <v>8.2803619669577824</v>
      </c>
      <c r="F57" s="18">
        <f t="shared" ref="F57:O57" si="309">OD6</f>
        <v>7.657</v>
      </c>
      <c r="G57" s="18">
        <f t="shared" si="309"/>
        <v>7.657</v>
      </c>
      <c r="H57" s="18">
        <f t="shared" si="309"/>
        <v>7.657</v>
      </c>
      <c r="I57" s="18">
        <f t="shared" si="309"/>
        <v>7.657</v>
      </c>
      <c r="J57" s="18">
        <f t="shared" si="309"/>
        <v>7.657</v>
      </c>
      <c r="K57" s="18">
        <f t="shared" si="309"/>
        <v>7.8511576309849662</v>
      </c>
      <c r="L57" s="18">
        <f t="shared" si="309"/>
        <v>8.3832291218603583</v>
      </c>
      <c r="M57" s="18">
        <f t="shared" si="309"/>
        <v>8.8002581282221524</v>
      </c>
      <c r="N57" s="18">
        <f t="shared" si="309"/>
        <v>9.1359156211474968</v>
      </c>
      <c r="O57" s="18">
        <f t="shared" si="309"/>
        <v>9.4119006708861157</v>
      </c>
      <c r="R57" s="63">
        <f t="shared" si="114"/>
        <v>1.9600000000000011</v>
      </c>
      <c r="S57" s="2">
        <f>NG57/'Drive Train'!$F$35</f>
        <v>0</v>
      </c>
      <c r="T57" s="2">
        <f>NH57/'Drive Train'!$F$35</f>
        <v>0.6467200085263104</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0.96835869443158584</v>
      </c>
      <c r="AC57" s="2">
        <f>NQ57/'Drive Train'!$F$35</f>
        <v>0.96835988766043457</v>
      </c>
      <c r="AD57" s="2">
        <f>NR57/'Drive Train'!$F$35</f>
        <v>0.92870709758845993</v>
      </c>
      <c r="AE57" s="2">
        <f>NS57/'Drive Train'!$F$35</f>
        <v>0.96349161710286635</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15"/>
        <v>1.9600000000000011</v>
      </c>
      <c r="AO57" s="46">
        <f>LO57*12*60/(PI() * 'Drive Train'!$F$15)/S$6*ABS(S57)</f>
        <v>0</v>
      </c>
      <c r="AP57" s="46">
        <f>LP57*12*60/(PI() * 'Drive Train'!$F$15)/T$6*ABS(T57)</f>
        <v>1086.40306284744</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0</v>
      </c>
      <c r="AX57" s="46">
        <f>LX57*12*60/(PI() * 'Drive Train'!$F$15)/AB$6*ABS(AB57)</f>
        <v>4677.8748858022573</v>
      </c>
      <c r="AY57" s="46">
        <f>LY57*12*60/(PI() * 'Drive Train'!$F$15)/AC$6*ABS(AC57)</f>
        <v>4677.8865951451216</v>
      </c>
      <c r="AZ57" s="46">
        <f>LZ57*12*60/(PI() * 'Drive Train'!$F$15)/AD$6*ABS(AD57)</f>
        <v>4263.3722219182364</v>
      </c>
      <c r="BA57" s="46">
        <f>MA57*12*60/(PI() * 'Drive Train'!$F$15)/AE$6*ABS(AE57)</f>
        <v>4627.2880721987958</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281"/>
        <v>1.9600000000000011</v>
      </c>
      <c r="BK57" s="2">
        <f>IF(OR(KS56=1,AND($C$37=Motors!$C$31,OY56=1)),0,IF(NG57=0,-(CG56+$C$15)/($C$14-$C$15)*$C$12,($C$11*S57-AO57)/($C$11*S57)*$C$12*S57))</f>
        <v>0</v>
      </c>
      <c r="BL57" s="2">
        <f>IF(OR(KT56=1,AND($C$37=Motors!$C$31,OZ56=1)),0,IF(NH57=0,-(CH56+$C$15)/($C$14-$C$15)*$C$12,($C$11*T57-AP57)/($C$11*T57)*$C$12*T57))</f>
        <v>1.1030747576481965</v>
      </c>
      <c r="BM57" s="2">
        <f>IF(OR(KU56=1,AND($C$37=Motors!$C$31,PA56=1)),0,IF(NI57=0,-(CI56+$C$15)/($C$14-$C$15)*$C$12,($C$11*U57-AQ57)/($C$11*U57)*$C$12*U57))</f>
        <v>0</v>
      </c>
      <c r="BN57" s="2">
        <f>IF(OR(KV56=1,AND($C$37=Motors!$C$31,PB56=1)),0,IF(NJ57=0,-(CJ56+$C$15)/($C$14-$C$15)*$C$12,($C$11*V57-AR57)/($C$11*V57)*$C$12*V57))</f>
        <v>0</v>
      </c>
      <c r="BO57" s="2">
        <f>IF(OR(KW56=1,AND($C$37=Motors!$C$31,PC56=1)),0,IF(NK57=0,-(CK56+$C$15)/($C$14-$C$15)*$C$12,($C$11*W57-AS57)/($C$11*W57)*$C$12*W57))</f>
        <v>0</v>
      </c>
      <c r="BP57" s="2">
        <f>IF(OR(KX56=1,AND($C$37=Motors!$C$31,PD56=1)),0,IF(NL57=0,-(CL56+$C$15)/($C$14-$C$15)*$C$12,($C$11*X57-AT57)/($C$11*X57)*$C$12*X57))</f>
        <v>0</v>
      </c>
      <c r="BQ57" s="2">
        <f>IF(OR(KY56=1,AND($C$37=Motors!$C$31,PE56=1)),0,IF(NM57=0,-(CM56+$C$15)/($C$14-$C$15)*$C$12,($C$11*Y57-AU57)/($C$11*Y57)*$C$12*Y57))</f>
        <v>0</v>
      </c>
      <c r="BR57" s="2">
        <f>IF(OR(KZ56=1,AND($C$37=Motors!$C$31,PF56=1)),0,IF(NN57=0,-(CN56+$C$15)/($C$14-$C$15)*$C$12,($C$11*Z57-AV57)/($C$11*Z57)*$C$12*Z57))</f>
        <v>0</v>
      </c>
      <c r="BS57" s="2">
        <f>IF(OR(LA56=1,AND($C$37=Motors!$C$31,PG56=1)),0,IF(NO57=0,-(CO56+$C$15)/($C$14-$C$15)*$C$12,($C$11*AA57-AW57)/($C$11*AA57)*$C$12*AA57))</f>
        <v>0</v>
      </c>
      <c r="BT57" s="2">
        <f>IF(OR(LB56=1,AND($C$37=Motors!$C$31,PH56=1)),0,IF(NP57=0,-(CP56+$C$15)/($C$14-$C$15)*$C$12,($C$11*AB57-AX57)/($C$11*AB57)*$C$12*AB57))</f>
        <v>0.29209669100608421</v>
      </c>
      <c r="BU57" s="2">
        <f>IF(OR(LC56=1,AND($C$37=Motors!$C$31,PI56=1)),0,IF(NQ57=0,-(CQ56+$C$15)/($C$14-$C$15)*$C$12,($C$11*AC57-AY57)/($C$11*AC57)*$C$12*AC57))</f>
        <v>0.29209440179527346</v>
      </c>
      <c r="BV57" s="2">
        <f>IF(OR(LD56=1,AND($C$37=Motors!$C$31,PJ56=1)),0,IF(NR57=0,-(CR56+$C$15)/($C$14-$C$15)*$C$12,($C$11*AD57-AZ57)/($C$11*AD57)*$C$12*AD57))</f>
        <v>0.37948431138357297</v>
      </c>
      <c r="BW57" s="2">
        <f>IF(OR(LE56=1,AND($C$37=Motors!$C$31,PK56=1)),0,IF(NS57=0,-(CS56+$C$15)/($C$14-$C$15)*$C$12,($C$11*AE57-BA57)/($C$11*AE57)*$C$12*AE57))</f>
        <v>0.30269317259953765</v>
      </c>
      <c r="BX57" s="2">
        <f>IF(OR(LF56=1,AND($C$37=Motors!$C$31,PL56=1)),0,IF(NT57=0,-(CT56+$C$15)/($C$14-$C$15)*$C$12,($C$11*AF57-BB57)/($C$11*AF57)*$C$12*AF57))</f>
        <v>0</v>
      </c>
      <c r="BY57" s="2">
        <f>IF(OR(LG56=1,AND($C$37=Motors!$C$31,PM56=1)),0,IF(NU57=0,-(CU56+$C$15)/($C$14-$C$15)*$C$12,($C$11*AG57-BC57)/($C$11*AG57)*$C$12*AG57))</f>
        <v>0</v>
      </c>
      <c r="BZ57" s="2">
        <f>IF(OR(LH56=1,AND($C$37=Motors!$C$31,PN56=1)),0,IF(NV57=0,-(CV56+$C$15)/($C$14-$C$15)*$C$12,($C$11*AH57-BD57)/($C$11*AH57)*$C$12*AH57))</f>
        <v>0</v>
      </c>
      <c r="CA57" s="2">
        <f>IF(OR(LI56=1,AND($C$37=Motors!$C$31,PO56=1)),0,IF(NW57=0,-(CW56+$C$15)/($C$14-$C$15)*$C$12,($C$11*AI57-BE57)/($C$11*AI57)*$C$12*AI57))</f>
        <v>0</v>
      </c>
      <c r="CB57" s="2">
        <f>IF(OR(LJ56=1,AND($C$37=Motors!$C$31,PP56=1)),0,IF(NX57=0,-(CX56+$C$15)/($C$14-$C$15)*$C$12,($C$11*AJ57-BF57)/($C$11*AJ57)*$C$12*AJ57))</f>
        <v>0</v>
      </c>
      <c r="CC57" s="2">
        <f>IF(OR(LK56=1,AND($C$37=Motors!$C$31,PQ56=1)),0,IF(NY57=0,-(CY56+$C$15)/($C$14-$C$15)*$C$12,($C$11*AK57-BG57)/($C$11*AK57)*$C$12*AK57))</f>
        <v>0</v>
      </c>
      <c r="CD57" s="2">
        <f>IF(OR(LL56=1,AND($C$37=Motors!$C$31,PR56=1)),0,IF(NZ57=0,-(CZ56+$C$15)/($C$14-$C$15)*$C$12,($C$11*AL57-BH57)/($C$11*AL57)*$C$12*AL57))</f>
        <v>0</v>
      </c>
      <c r="CE57" s="2">
        <f>IF(OR(LM56=1,AND($C$37=Motors!$C$31,PS56=1)),0,IF(OA57=0,-(DA56+$C$15)/($C$14-$C$15)*$C$12,($C$11*AM57-BI57)/($C$11*AM57)*$C$12*AM57))</f>
        <v>0</v>
      </c>
      <c r="CF57" s="61">
        <f t="shared" si="282"/>
        <v>1.9600000000000011</v>
      </c>
      <c r="CG57" s="57">
        <f>IF(AND(KS56=1,OY56=1),0,ABS(BK57/$C$12*($C$14-$C$15)+$C$15) *'Drive Train'!$AA$49 + CG56*(1-'Drive Train'!$AA$49))</f>
        <v>2.7495000000000003</v>
      </c>
      <c r="CH57" s="57">
        <f>IF(AND(KT56=1,OZ56=1),0,ABS(BL57/$C$12*($C$14-$C$15)+$C$15) *'Drive Train'!$AA$49 + CH56*(1-'Drive Train'!$AA$49))</f>
        <v>61.473355355296093</v>
      </c>
      <c r="CI57" s="57">
        <f>IF(AND(KU56=1,PA56=1),0,ABS(BM57/$C$12*($C$14-$C$15)+$C$15) *'Drive Train'!$AA$49 + CI56*(1-'Drive Train'!$AA$49))</f>
        <v>2.7495000000000003</v>
      </c>
      <c r="CJ57" s="57">
        <f>IF(AND(KV56=1,PB56=1),0,ABS(BN57/$C$12*($C$14-$C$15)+$C$15) *'Drive Train'!$AA$49 + CJ56*(1-'Drive Train'!$AA$49))</f>
        <v>2.7495000000000003</v>
      </c>
      <c r="CK57" s="57">
        <f>IF(AND(KW56=1,PC56=1),0,ABS(BO57/$C$12*($C$14-$C$15)+$C$15) *'Drive Train'!$AA$49 + CK56*(1-'Drive Train'!$AA$49))</f>
        <v>2.7495000000000003</v>
      </c>
      <c r="CL57" s="57">
        <f>IF(AND(KX56=1,PD56=1),0,ABS(BP57/$C$12*($C$14-$C$15)+$C$15) *'Drive Train'!$AA$49 + CL56*(1-'Drive Train'!$AA$49))</f>
        <v>2.7495000000000003</v>
      </c>
      <c r="CM57" s="57">
        <f>IF(AND(KY56=1,PE56=1),0,ABS(BQ57/$C$12*($C$14-$C$15)+$C$15) *'Drive Train'!$AA$49 + CM56*(1-'Drive Train'!$AA$49))</f>
        <v>2.7495000000000003</v>
      </c>
      <c r="CN57" s="57">
        <f>IF(AND(KZ56=1,PF56=1),0,ABS(BR57/$C$12*($C$14-$C$15)+$C$15) *'Drive Train'!$AA$49 + CN56*(1-'Drive Train'!$AA$49))</f>
        <v>2.7495000000000003</v>
      </c>
      <c r="CO57" s="57">
        <f>IF(AND(LA56=1,PG56=1),0,ABS(BS57/$C$12*($C$14-$C$15)+$C$15) *'Drive Train'!$AA$49 + CO56*(1-'Drive Train'!$AA$49))</f>
        <v>2.7495000000000003</v>
      </c>
      <c r="CP57" s="57">
        <f>IF(AND(LB56=1,PH56=1),0,ABS(BT57/$C$12*($C$14-$C$15)+$C$15) *'Drive Train'!$AA$49 + CP56*(1-'Drive Train'!$AA$49))</f>
        <v>18.299709732813529</v>
      </c>
      <c r="CQ57" s="57">
        <f>IF(AND(LC56=1,PI56=1),0,ABS(BU57/$C$12*($C$14-$C$15)+$C$15) *'Drive Train'!$AA$49 + CQ56*(1-'Drive Train'!$AA$49))</f>
        <v>18.299587863208956</v>
      </c>
      <c r="CR57" s="57">
        <f>IF(AND(LD56=1,PJ56=1),0,ABS(BV57/$C$12*($C$14-$C$15)+$C$15) *'Drive Train'!$AA$49 + CR56*(1-'Drive Train'!$AA$49))</f>
        <v>22.951922054154526</v>
      </c>
      <c r="CS57" s="57">
        <f>IF(AND(LE56=1,PK56=1),0,ABS(BW57/$C$12*($C$14-$C$15)+$C$15) *'Drive Train'!$AA$49 + CS56*(1-'Drive Train'!$AA$49))</f>
        <v>18.863829479054225</v>
      </c>
      <c r="CT57" s="57">
        <f>IF(AND(LF56=1,PL56=1),0,ABS(BX57/$C$12*($C$14-$C$15)+$C$15) *'Drive Train'!$AA$49 + CT56*(1-'Drive Train'!$AA$49))</f>
        <v>2.7495000000000003</v>
      </c>
      <c r="CU57" s="57">
        <f>IF(AND(LG56=1,PM56=1),0,ABS(BY57/$C$12*($C$14-$C$15)+$C$15) *'Drive Train'!$AA$49 + CU56*(1-'Drive Train'!$AA$49))</f>
        <v>2.7495000000000003</v>
      </c>
      <c r="CV57" s="57">
        <f>IF(AND(LH56=1,PN56=1),0,ABS(BZ57/$C$12*($C$14-$C$15)+$C$15) *'Drive Train'!$AA$49 + CV56*(1-'Drive Train'!$AA$49))</f>
        <v>2.7495000000000003</v>
      </c>
      <c r="CW57" s="57">
        <f>IF(AND(LI56=1,PO56=1),0,ABS(CA57/$C$12*($C$14-$C$15)+$C$15) *'Drive Train'!$AA$49 + CW56*(1-'Drive Train'!$AA$49))</f>
        <v>2.7495000000000003</v>
      </c>
      <c r="CX57" s="57">
        <f>IF(AND(LJ56=1,PP56=1),0,ABS(CB57/$C$12*($C$14-$C$15)+$C$15) *'Drive Train'!$AA$49 + CX56*(1-'Drive Train'!$AA$49))</f>
        <v>2.7495000000000003</v>
      </c>
      <c r="CY57" s="57">
        <f>IF(AND(LK56=1,PQ56=1),0,ABS(CC57/$C$12*($C$14-$C$15)+$C$15) *'Drive Train'!$AA$49 + CY56*(1-'Drive Train'!$AA$49))</f>
        <v>2.7495000000000003</v>
      </c>
      <c r="CZ57" s="57">
        <f>IF(AND(LL56=1,PR56=1),0,ABS(CD57/$C$12*($C$14-$C$15)+$C$15) *'Drive Train'!$AA$49 + CZ56*(1-'Drive Train'!$AA$49))</f>
        <v>2.7495000000000003</v>
      </c>
      <c r="DA57" s="57">
        <f>IF(AND(LM56=1,PS56=1),0,ABS(CE57/$C$12*($C$14-$C$15)+$C$15) *'Drive Train'!$AA$49 + DA56*(1-'Drive Train'!$AA$49))</f>
        <v>2.7495000000000003</v>
      </c>
      <c r="DB57" s="61">
        <f t="shared" si="116"/>
        <v>1.9600000000000011</v>
      </c>
      <c r="DC57" s="57">
        <f t="shared" si="283"/>
        <v>2.7495000000000003</v>
      </c>
      <c r="DD57" s="57">
        <f t="shared" si="284"/>
        <v>61.473355355296093</v>
      </c>
      <c r="DE57" s="57">
        <f t="shared" si="285"/>
        <v>2.7495000000000003</v>
      </c>
      <c r="DF57" s="57">
        <f t="shared" si="286"/>
        <v>2.7495000000000003</v>
      </c>
      <c r="DG57" s="57">
        <f t="shared" si="287"/>
        <v>2.7495000000000003</v>
      </c>
      <c r="DH57" s="57">
        <f t="shared" si="288"/>
        <v>2.7495000000000003</v>
      </c>
      <c r="DI57" s="57">
        <f t="shared" si="289"/>
        <v>2.7495000000000003</v>
      </c>
      <c r="DJ57" s="57">
        <f t="shared" si="290"/>
        <v>2.7495000000000003</v>
      </c>
      <c r="DK57" s="57">
        <f t="shared" si="291"/>
        <v>2.7495000000000003</v>
      </c>
      <c r="DL57" s="57">
        <f t="shared" si="292"/>
        <v>18.299709732813529</v>
      </c>
      <c r="DM57" s="57">
        <f t="shared" si="293"/>
        <v>18.299587863208956</v>
      </c>
      <c r="DN57" s="57">
        <f t="shared" si="294"/>
        <v>22.951922054154526</v>
      </c>
      <c r="DO57" s="57">
        <f t="shared" si="295"/>
        <v>18.863829479054225</v>
      </c>
      <c r="DP57" s="57">
        <f t="shared" si="296"/>
        <v>2.7495000000000003</v>
      </c>
      <c r="DQ57" s="57">
        <f t="shared" si="297"/>
        <v>2.7495000000000003</v>
      </c>
      <c r="DR57" s="57">
        <f t="shared" si="298"/>
        <v>2.7495000000000003</v>
      </c>
      <c r="DS57" s="57">
        <f t="shared" si="299"/>
        <v>2.7495000000000003</v>
      </c>
      <c r="DT57" s="57">
        <f t="shared" si="300"/>
        <v>2.7495000000000003</v>
      </c>
      <c r="DU57" s="57">
        <f t="shared" si="301"/>
        <v>2.7495000000000003</v>
      </c>
      <c r="DV57" s="57">
        <f t="shared" si="302"/>
        <v>2.7495000000000003</v>
      </c>
      <c r="DW57" s="57">
        <f t="shared" si="303"/>
        <v>2.7495000000000003</v>
      </c>
      <c r="DX57" s="61">
        <f t="shared" si="117"/>
        <v>1.9600000000000011</v>
      </c>
      <c r="DY57" s="2">
        <f>IF(OY57=0,($C$23/0.4536*IF(ISNA(MK56),'Drive Train'!$F$16,'Drive Train'!$F$17)*4.448*$C$24*S$6)*SIGN(BK57),BK57)</f>
        <v>0</v>
      </c>
      <c r="DZ57" s="2">
        <f>IF(OZ57=0,($C$23/0.4536*IF(ISNA(ML56),'Drive Train'!$F$16,'Drive Train'!$F$17)*4.448*$C$24*$C$21*T$6)*SIGN(BL57),BL57)</f>
        <v>14.225645600594998</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0.29209669100608421</v>
      </c>
      <c r="EI57" s="2">
        <f>IF(PI57=0,($C$23/0.4536*IF(ISNA(MU56),'Drive Train'!$F$16,'Drive Train'!$F$17)*4.448*$C$24*$C$21*AC$6)*SIGN(BU57),BU57)</f>
        <v>2.8451291201189992</v>
      </c>
      <c r="EJ57" s="2">
        <f>IF(PJ57=0,($C$23/0.4536*IF(ISNA(MV56),'Drive Train'!$F$16,'Drive Train'!$F$17)*4.448*$C$24*$C$21*AD$6)*SIGN(BV57),BV57)</f>
        <v>3.9831807681666</v>
      </c>
      <c r="EK57" s="2">
        <f>IF(PK57=0,($C$23/0.4536*IF(ISNA(MW56),'Drive Train'!$F$16,'Drive Train'!$F$17)*4.448*$C$24*$C$21*AE$6)*SIGN(BW57),BW57)</f>
        <v>3.9831807681666</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61">
        <f t="shared" si="304"/>
        <v>1.9600000000000011</v>
      </c>
      <c r="EU57" s="259">
        <f>MAX(MIN(IF(AND(OY56=1,NG57&lt;0),-1,1)*(DC57-$C$15)/($C$14-$C$15)*$C$12*$C$21-$C$33*LO57/AO$6 -  OY56*$C$33/$C$21,DY56/$C$19),MAX(EU$8:EU56)*-1)</f>
        <v>-0.51443572737237164</v>
      </c>
      <c r="EV57" s="259">
        <f>MAX(MIN(IF(AND(OZ56=1,NH57&lt;0),-1,1)*(DD57-$C$15)/($C$14-$C$15)*$C$12*$C$21-$C$33*LP57/AP$6 -  OZ56*$C$33/$C$21,DZ56/$C$19),MAX(EV$8:EV56)*-1)</f>
        <v>0.88183737291151654</v>
      </c>
      <c r="EW57" s="259">
        <f>MAX(MIN(IF(AND(PA56=1,NI57&lt;0),-1,1)*(DE57-$C$15)/($C$14-$C$15)*$C$12*$C$21-$C$33*LQ57/AQ$6 -  PA56*$C$33/$C$21,EA56/$C$19),MAX(EW$8:EW56)*-1)</f>
        <v>-0.4741441201277426</v>
      </c>
      <c r="EX57" s="259">
        <f>MAX(MIN(IF(AND(PB56=1,NJ57&lt;0),-1,1)*(DF57-$C$15)/($C$14-$C$15)*$C$12*$C$21-$C$33*LR57/AR$6 -  PB56*$C$33/$C$21,EB56/$C$19),MAX(EX$8:EX56)*-1)</f>
        <v>-0.50740047781271969</v>
      </c>
      <c r="EY57" s="259">
        <f>MAX(MIN(IF(AND(PC56=1,NK57&lt;0),-1,1)*(DG57-$C$15)/($C$14-$C$15)*$C$12*$C$21-$C$33*LS57/AS$6 -  PC56*$C$33/$C$21,EC56/$C$19),MAX(EY$8:EY56)*-1)</f>
        <v>-0.5165334017161276</v>
      </c>
      <c r="EZ57" s="259">
        <f>MAX(MIN(IF(AND(PD56=1,NL57&lt;0),-1,1)*(DH57-$C$15)/($C$14-$C$15)*$C$12*$C$21-$C$33*LT57/AT$6 -  PD56*$C$33/$C$21,ED56/$C$19),MAX(EZ$8:EZ56)*-1)</f>
        <v>-0.51424793277823178</v>
      </c>
      <c r="FA57" s="259">
        <f>MAX(MIN(IF(AND(PE56=1,NM57&lt;0),-1,1)*(DI57-$C$15)/($C$14-$C$15)*$C$12*$C$21-$C$33*LU57/AU$6 -  PE56*$C$33/$C$21,EE56/$C$19),MAX(FA$8:FA56)*-1)</f>
        <v>-0.50740841171752771</v>
      </c>
      <c r="FB57" s="259">
        <f>MAX(MIN(IF(AND(PF56=1,NN57&lt;0),-1,1)*(DJ57-$C$15)/($C$14-$C$15)*$C$12*$C$21-$C$33*LV57/AV$6 -  PF56*$C$33/$C$21,EF56/$C$19),MAX(FB$8:FB56)*-1)</f>
        <v>-0.52315946465142904</v>
      </c>
      <c r="FC57" s="259">
        <f>MAX(MIN(IF(AND(PG56=1,NO57&lt;0),-1,1)*(DK57-$C$15)/($C$14-$C$15)*$C$12*$C$21-$C$33*LW57/AW$6 -  PG56*$C$33/$C$21,EG56/$C$19),MAX(FC$8:FC56)*-1)</f>
        <v>-0.55545424733285498</v>
      </c>
      <c r="FD57" s="259">
        <f>MAX(MIN(IF(AND(PH56=1,NP57&lt;0),-1,1)*(DL57-$C$15)/($C$14-$C$15)*$C$12*$C$21-$C$33*LX57/AX$6 -  PH56*$C$33/$C$21,EH56/$C$19),MAX(FD$8:FD56)*-1)</f>
        <v>2.4357041287781378E-6</v>
      </c>
      <c r="FE57" s="259">
        <f>MAX(MIN(IF(AND(PI56=1,NQ57&lt;0),-1,1)*(DM57-$C$15)/($C$14-$C$15)*$C$12*$C$21-$C$33*LY57/AY$6 -  PI56*$C$33/$C$21,EI56/$C$19),MAX(FE$8:FE56)*-1)</f>
        <v>9.3145750668099936E-8</v>
      </c>
      <c r="FF57" s="259">
        <f>MAX(MIN(IF(AND(PJ56=1,NR57&lt;0),-1,1)*(DN57-$C$15)/($C$14-$C$15)*$C$12*$C$21-$C$33*LZ57/AZ$6 -  PJ56*$C$33/$C$21,EJ56/$C$19),MAX(FF$8:FF56)*-1)</f>
        <v>8.9730391363086859E-2</v>
      </c>
      <c r="FG57" s="259">
        <f>MAX(MIN(IF(AND(PK56=1,NS57&lt;0),-1,1)*(DO57-$C$15)/($C$14-$C$15)*$C$12*$C$21-$C$33*MA57/BA$6 -  PK56*$C$33/$C$21,EK56/$C$19),MAX(FG$8:FG56)*-1)</f>
        <v>1.0828954112580558E-2</v>
      </c>
      <c r="FH57" s="259">
        <f>MAX(MIN(IF(AND(PL56=1,NT57&lt;0),-1,1)*(DP57-$C$15)/($C$14-$C$15)*$C$12*$C$21-$C$33*MB57/BB$6 -  PL56*$C$33/$C$21,EL56/$C$19),MAX(FH$8:FH56)*-1)</f>
        <v>-0.53341385352326709</v>
      </c>
      <c r="FI57" s="259">
        <f>MAX(MIN(IF(AND(PM56=1,NU57&lt;0),-1,1)*(DQ57-$C$15)/($C$14-$C$15)*$C$12*$C$21-$C$33*MC57/BC$6 -  PM56*$C$33/$C$21,EM56/$C$19),MAX(FI$8:FI56)*-1)</f>
        <v>-0.56351057235097024</v>
      </c>
      <c r="FJ57" s="259">
        <f>MAX(MIN(IF(AND(PN56=1,NV57&lt;0),-1,1)*(DR57-$C$15)/($C$14-$C$15)*$C$12*$C$21-$C$33*MD57/BD$6 -  PN56*$C$33/$C$21,EN56/$C$19),MAX(FJ$8:FJ56)*-1)</f>
        <v>-0.55086718357197095</v>
      </c>
      <c r="FK57" s="259">
        <f>MAX(MIN(IF(AND(PO56=1,NW57&lt;0),-1,1)*(DS57-$C$15)/($C$14-$C$15)*$C$12*$C$21-$C$33*ME57/BE$6 -  PO56*$C$33/$C$21,EO56/$C$19),MAX(FK$8:FK56)*-1)</f>
        <v>-0.53846004817224613</v>
      </c>
      <c r="FL57" s="259">
        <f>MAX(MIN(IF(AND(PP56=1,NX57&lt;0),-1,1)*(DT57-$C$15)/($C$14-$C$15)*$C$12*$C$21-$C$33*MF57/BF$6 -  PP56*$C$33/$C$21,EP56/$C$19),MAX(FL$8:FL56)*-1)</f>
        <v>-0.52630778879792195</v>
      </c>
      <c r="FM57" s="259">
        <f>MAX(MIN(IF(AND(PQ56=1,NY57&lt;0),-1,1)*(DU57-$C$15)/($C$14-$C$15)*$C$12*$C$21-$C$33*MG57/BG$6 -  PQ56*$C$33/$C$21,EQ56/$C$19),MAX(FM$8:FM56)*-1)</f>
        <v>-0.52633507547025482</v>
      </c>
      <c r="FN57" s="259">
        <f>MAX(MIN(IF(AND(PR56=1,NZ57&lt;0),-1,1)*(DV57-$C$15)/($C$14-$C$15)*$C$12*$C$21-$C$33*MH57/BH$6 -  PR56*$C$33/$C$21,ER56/$C$19),MAX(FN$8:FN56)*-1)</f>
        <v>-0.51443188584029675</v>
      </c>
      <c r="FO57" s="259">
        <f>MAX(MIN(IF(AND(PS56=1,OA57&lt;0),-1,1)*(DW57-$C$15)/($C$14-$C$15)*$C$12*$C$21-$C$33*MI57/BI$6 -  PS56*$C$33/$C$21,ES56/$C$19),MAX(FO$8:FO56)*-1)</f>
        <v>-0.51443581969257801</v>
      </c>
      <c r="FP57" s="61">
        <f t="shared" si="118"/>
        <v>1.9600000000000011</v>
      </c>
      <c r="FQ57" s="260">
        <f>IF(AND(KS57=1,OY57=1),0,MIN((ABS(($C$14-$C$15)*EU57/$C$12/$C$21)+$C$15)/$C$21,DC57))</f>
        <v>2.7495000000000003</v>
      </c>
      <c r="FR57" s="260">
        <f>IF(AND(KT57=1,OZ57=1),0,MIN((ABS(($C$14-$C$15)*EV57/$C$12/$C$21)+$C$15)/$C$21,DD57))</f>
        <v>61.473355355296093</v>
      </c>
      <c r="FS57" s="260">
        <f>IF(AND(KU57=1,PA57=1),0,MIN((ABS(($C$14-$C$15)*EW57/$C$12/$C$21)+$C$15)/$C$21,DE57))</f>
        <v>2.7495000000000003</v>
      </c>
      <c r="FT57" s="260">
        <f>IF(AND(KV57=1,PB57=1),0,MIN((ABS(($C$14-$C$15)*EX57/$C$12/$C$21)+$C$15)/$C$21,DF57))</f>
        <v>2.7495000000000003</v>
      </c>
      <c r="FU57" s="260">
        <f>IF(AND(KW57=1,PC57=1),0,MIN((ABS(($C$14-$C$15)*EY57/$C$12/$C$21)+$C$15)/$C$21,DG57))</f>
        <v>2.7495000000000003</v>
      </c>
      <c r="FV57" s="260">
        <f>IF(AND(KX57=1,PD57=1),0,MIN((ABS(($C$14-$C$15)*EZ57/$C$12/$C$21)+$C$15)/$C$21,DH57))</f>
        <v>2.7495000000000003</v>
      </c>
      <c r="FW57" s="260">
        <f>IF(AND(KY57=1,PE57=1),0,MIN((ABS(($C$14-$C$15)*FA57/$C$12/$C$21)+$C$15)/$C$21,DI57))</f>
        <v>2.7495000000000003</v>
      </c>
      <c r="FX57" s="260">
        <f>IF(AND(KZ57=1,PF57=1),0,MIN((ABS(($C$14-$C$15)*FB57/$C$12/$C$21)+$C$15)/$C$21,DJ57))</f>
        <v>2.7495000000000003</v>
      </c>
      <c r="FY57" s="260">
        <f>IF(AND(LA57=1,PG57=1),0,MIN((ABS(($C$14-$C$15)*FC57/$C$12/$C$21)+$C$15)/$C$21,DK57))</f>
        <v>2.7495000000000003</v>
      </c>
      <c r="FZ57" s="260">
        <f>IF(AND(LB57=1,PH57=1),0,MIN((ABS(($C$14-$C$15)*FD57/$C$12/$C$21)+$C$15)/$C$21,DL57))</f>
        <v>3.1227666452515574</v>
      </c>
      <c r="GA57" s="260">
        <f>IF(AND(LC57=1,PI57=1),0,MIN((ABS(($C$14-$C$15)*FE57/$C$12/$C$21)+$C$15)/$C$21,DM57))</f>
        <v>3.1226057937454765</v>
      </c>
      <c r="GB57" s="260">
        <f>IF(AND(LD57=1,PJ57=1),0,MIN((ABS(($C$14-$C$15)*FF57/$C$12/$C$21)+$C$15)/$C$21,DN57))</f>
        <v>9.2839265720114987</v>
      </c>
      <c r="GC57" s="260">
        <f>IF(AND(LE57=1,PK57=1),0,MIN((ABS(($C$14-$C$15)*FG57/$C$12/$C$21)+$C$15)/$C$21,DO57))</f>
        <v>3.8661683072487736</v>
      </c>
      <c r="GD57" s="260">
        <f>IF(AND(LF57=1,PL57=1),0,MIN((ABS(($C$14-$C$15)*FH57/$C$12/$C$21)+$C$15)/$C$21,DP57))</f>
        <v>2.7495000000000003</v>
      </c>
      <c r="GE57" s="260">
        <f>IF(AND(LG57=1,PM57=1),0,MIN((ABS(($C$14-$C$15)*FI57/$C$12/$C$21)+$C$15)/$C$21,DQ57))</f>
        <v>2.7495000000000003</v>
      </c>
      <c r="GF57" s="260">
        <f>IF(AND(LH57=1,PN57=1),0,MIN((ABS(($C$14-$C$15)*FJ57/$C$12/$C$21)+$C$15)/$C$21,DR57))</f>
        <v>2.7495000000000003</v>
      </c>
      <c r="GG57" s="260">
        <f>IF(AND(LI57=1,PO57=1),0,MIN((ABS(($C$14-$C$15)*FK57/$C$12/$C$21)+$C$15)/$C$21,DS57))</f>
        <v>2.7495000000000003</v>
      </c>
      <c r="GH57" s="260">
        <f>IF(AND(LJ57=1,PP57=1),0,MIN((ABS(($C$14-$C$15)*FL57/$C$12/$C$21)+$C$15)/$C$21,DT57))</f>
        <v>2.7495000000000003</v>
      </c>
      <c r="GI57" s="260">
        <f>IF(AND(LK57=1,PQ57=1),0,MIN((ABS(($C$14-$C$15)*FM57/$C$12/$C$21)+$C$15)/$C$21,DU57))</f>
        <v>2.7495000000000003</v>
      </c>
      <c r="GJ57" s="260">
        <f>IF(AND(LL57=1,PR57=1),0,MIN((ABS(($C$14-$C$15)*FN57/$C$12/$C$21)+$C$15)/$C$21,DV57))</f>
        <v>2.7495000000000003</v>
      </c>
      <c r="GK57" s="260">
        <f>IF(AND(LM57=1,PS57=1),0,MIN((ABS(($C$14-$C$15)*FO57/$C$12/$C$21)+$C$15)/$C$21,DW57))</f>
        <v>2.7495000000000003</v>
      </c>
      <c r="GL57" s="61">
        <f t="shared" si="119"/>
        <v>1.9600000000000011</v>
      </c>
      <c r="GM57" s="57">
        <f>IF(AND(KS56=1,OY56=1),0,EU57*$C$19/S$6/$C$24/$C$23*3.39*$C$21)</f>
        <v>-13.314578826194888</v>
      </c>
      <c r="GN57" s="57">
        <f>IF(AND(KT56=1,OZ56=1),0,EV57*$C$19/T$6/$C$24/$C$23*3.39*$C$21)</f>
        <v>6.3906177678917642</v>
      </c>
      <c r="GO57" s="57">
        <f>IF(AND(KU56=1,PA56=1),0,EW57*$C$19/U$6/$C$24/$C$23*3.39*$C$21)</f>
        <v>-4.9632431748890866</v>
      </c>
      <c r="GP57" s="57">
        <f>IF(AND(KV56=1,PB56=1),0,EX57*$C$19/V$6/$C$24/$C$23*3.39*$C$21)</f>
        <v>-6.945629702685892</v>
      </c>
      <c r="GQ57" s="57">
        <f>IF(AND(KW56=1,PC56=1),0,EY57*$C$19/W$6/$C$24/$C$23*3.39*$C$21)</f>
        <v>-8.7343288202623963</v>
      </c>
      <c r="GR57" s="57">
        <f>IF(AND(KX56=1,PD56=1),0,EZ57*$C$19/X$6/$C$24/$C$23*3.39*$C$21)</f>
        <v>-10.352003156091413</v>
      </c>
      <c r="GS57" s="57">
        <f>IF(AND(KY56=1,PE56=1),0,FA57*$C$19/Y$6/$C$24/$C$23*3.39*$C$21)</f>
        <v>-11.848612406341305</v>
      </c>
      <c r="GT57" s="57">
        <f>IF(AND(KZ56=1,PF56=1),0,FB57*$C$19/Z$6/$C$24/$C$23*3.39*$C$21)</f>
        <v>-13.901442224447418</v>
      </c>
      <c r="GU57" s="57">
        <f>IF(AND(LA56=1,PG56=1),0,FC57*$C$19/AA$6/$C$24/$C$23*3.39*$C$21)</f>
        <v>-16.548622478220096</v>
      </c>
      <c r="GV57" s="57">
        <f>IF(AND(LB56=1,PH56=1),0,FD57*$C$19/AB$6/$C$24/$C$23*3.39*$C$21)</f>
        <v>8.0411881045782107E-5</v>
      </c>
      <c r="GW57" s="57">
        <f>IF(AND(LC56=1,PI56=1),0,FE57*$C$19/AC$6/$C$24/$C$23*3.39*$C$21)</f>
        <v>3.3751058160408897E-6</v>
      </c>
      <c r="GX57" s="57">
        <f>IF(AND(LD56=1,PJ56=1),0,FF57*$C$19/AD$6/$C$24/$C$23*3.39*$C$21)</f>
        <v>2.3223938489099991</v>
      </c>
      <c r="GY57" s="57">
        <f>IF(AND(LE56=1,PK56=1),0,FG57*$C$19/AE$6/$C$24/$C$23*3.39*$C$21)</f>
        <v>0.28027400793808999</v>
      </c>
      <c r="GZ57" s="57">
        <f>IF(AND(LF56=1,PL56=1),0,FH57*$C$19/AF$6/$C$24/$C$23*3.39*$C$21)</f>
        <v>-13.805768965535005</v>
      </c>
      <c r="HA57" s="57">
        <f>IF(AND(LG56=1,PM56=1),0,FI57*$C$19/AG$6/$C$24/$C$23*3.39*$C$21)</f>
        <v>-14.584729511856498</v>
      </c>
      <c r="HB57" s="57">
        <f>IF(AND(LH56=1,PN56=1),0,FJ57*$C$19/AH$6/$C$24/$C$23*3.39*$C$21)</f>
        <v>-14.257494470487837</v>
      </c>
      <c r="HC57" s="57">
        <f>IF(AND(LI56=1,PO56=1),0,FK57*$C$19/AI$6/$C$24/$C$23*3.39*$C$21)</f>
        <v>-13.936374117648633</v>
      </c>
      <c r="HD57" s="57">
        <f>IF(AND(LJ56=1,PP56=1),0,FL57*$C$19/AJ$6/$C$24/$C$23*3.39*$C$21)</f>
        <v>-13.62185044297647</v>
      </c>
      <c r="HE57" s="57">
        <f>IF(AND(LK56=1,PQ56=1),0,FM57*$C$19/AK$6/$C$24/$C$23*3.39*$C$21)</f>
        <v>-13.622556674154341</v>
      </c>
      <c r="HF57" s="57">
        <f>IF(AND(LL56=1,PR56=1),0,FN57*$C$19/AL$6/$C$24/$C$23*3.39*$C$21)</f>
        <v>-13.314479400010232</v>
      </c>
      <c r="HG57" s="57">
        <f>IF(AND(LM56=1,PS56=1),0,FO57*$C$19/AM$6/$C$24/$C$23*3.39*$C$21)</f>
        <v>-13.314581215618096</v>
      </c>
      <c r="HH57" s="61">
        <f t="shared" si="120"/>
        <v>1.9600000000000011</v>
      </c>
      <c r="HI57" s="57">
        <f t="shared" si="121"/>
        <v>13.314578826194888</v>
      </c>
      <c r="HJ57" s="57">
        <f t="shared" si="122"/>
        <v>6.3906177678917642</v>
      </c>
      <c r="HK57" s="57">
        <f t="shared" si="123"/>
        <v>4.9632431748890866</v>
      </c>
      <c r="HL57" s="57">
        <f t="shared" si="124"/>
        <v>6.945629702685892</v>
      </c>
      <c r="HM57" s="57">
        <f t="shared" si="125"/>
        <v>8.7343288202623963</v>
      </c>
      <c r="HN57" s="57">
        <f t="shared" si="126"/>
        <v>10.352003156091413</v>
      </c>
      <c r="HO57" s="57">
        <f t="shared" si="127"/>
        <v>11.848612406341305</v>
      </c>
      <c r="HP57" s="57">
        <f t="shared" si="128"/>
        <v>13.901442224447418</v>
      </c>
      <c r="HQ57" s="57">
        <f t="shared" si="129"/>
        <v>16.548622478220096</v>
      </c>
      <c r="HR57" s="57">
        <f t="shared" si="130"/>
        <v>8.0411881045782107E-5</v>
      </c>
      <c r="HS57" s="57">
        <f t="shared" si="131"/>
        <v>3.3751058160408897E-6</v>
      </c>
      <c r="HT57" s="57">
        <f t="shared" si="132"/>
        <v>2.3223938489099991</v>
      </c>
      <c r="HU57" s="57">
        <f t="shared" si="133"/>
        <v>0.28027400793808999</v>
      </c>
      <c r="HV57" s="57">
        <f t="shared" si="134"/>
        <v>13.805768965535005</v>
      </c>
      <c r="HW57" s="57">
        <f t="shared" si="135"/>
        <v>14.584729511856498</v>
      </c>
      <c r="HX57" s="57">
        <f t="shared" si="136"/>
        <v>14.257494470487837</v>
      </c>
      <c r="HY57" s="57">
        <f t="shared" si="137"/>
        <v>13.936374117648633</v>
      </c>
      <c r="HZ57" s="57">
        <f t="shared" si="138"/>
        <v>13.62185044297647</v>
      </c>
      <c r="IA57" s="57">
        <f t="shared" si="139"/>
        <v>13.622556674154341</v>
      </c>
      <c r="IB57" s="57">
        <f t="shared" si="140"/>
        <v>13.314479400010232</v>
      </c>
      <c r="IC57" s="57">
        <f t="shared" si="141"/>
        <v>13.314581215618096</v>
      </c>
      <c r="ID57" s="61">
        <f t="shared" si="142"/>
        <v>1.9600000000000011</v>
      </c>
      <c r="IE57" s="57">
        <f t="shared" si="143"/>
        <v>0</v>
      </c>
      <c r="IF57" s="57">
        <f t="shared" si="144"/>
        <v>8.0193281057262489</v>
      </c>
      <c r="IG57" s="57">
        <f t="shared" si="145"/>
        <v>0</v>
      </c>
      <c r="IH57" s="57">
        <f t="shared" si="146"/>
        <v>0</v>
      </c>
      <c r="II57" s="57">
        <f t="shared" si="147"/>
        <v>0</v>
      </c>
      <c r="IJ57" s="57">
        <f t="shared" si="148"/>
        <v>0</v>
      </c>
      <c r="IK57" s="57">
        <f t="shared" si="149"/>
        <v>0</v>
      </c>
      <c r="IL57" s="57">
        <f t="shared" si="150"/>
        <v>0</v>
      </c>
      <c r="IM57" s="57">
        <f t="shared" si="151"/>
        <v>0</v>
      </c>
      <c r="IN57" s="57">
        <f t="shared" si="152"/>
        <v>12.007647810951665</v>
      </c>
      <c r="IO57" s="57">
        <f t="shared" si="153"/>
        <v>12.007662606989388</v>
      </c>
      <c r="IP57" s="57">
        <f t="shared" si="154"/>
        <v>11.515968010096904</v>
      </c>
      <c r="IQ57" s="57">
        <f t="shared" si="155"/>
        <v>11.947296052075544</v>
      </c>
      <c r="IR57" s="57">
        <f t="shared" si="156"/>
        <v>0</v>
      </c>
      <c r="IS57" s="57">
        <f t="shared" si="157"/>
        <v>0</v>
      </c>
      <c r="IT57" s="57">
        <f t="shared" si="158"/>
        <v>0</v>
      </c>
      <c r="IU57" s="57">
        <f t="shared" si="159"/>
        <v>0</v>
      </c>
      <c r="IV57" s="57">
        <f t="shared" si="160"/>
        <v>0</v>
      </c>
      <c r="IW57" s="57">
        <f t="shared" si="161"/>
        <v>0</v>
      </c>
      <c r="IX57" s="57">
        <f t="shared" si="162"/>
        <v>0</v>
      </c>
      <c r="IY57" s="57">
        <f t="shared" si="163"/>
        <v>0</v>
      </c>
      <c r="IZ57" s="61">
        <f t="shared" si="164"/>
        <v>1.9600000000000011</v>
      </c>
      <c r="JA57" s="260" t="e">
        <f t="shared" si="240"/>
        <v>#N/A</v>
      </c>
      <c r="JB57" s="260" t="e">
        <f t="shared" si="241"/>
        <v>#N/A</v>
      </c>
      <c r="JC57" s="260" t="e">
        <f t="shared" si="242"/>
        <v>#N/A</v>
      </c>
      <c r="JD57" s="260" t="e">
        <f t="shared" si="243"/>
        <v>#N/A</v>
      </c>
      <c r="JE57" s="260" t="e">
        <f t="shared" si="244"/>
        <v>#N/A</v>
      </c>
      <c r="JF57" s="260" t="e">
        <f t="shared" si="245"/>
        <v>#N/A</v>
      </c>
      <c r="JG57" s="260" t="e">
        <f t="shared" si="246"/>
        <v>#N/A</v>
      </c>
      <c r="JH57" s="260" t="e">
        <f t="shared" si="247"/>
        <v>#N/A</v>
      </c>
      <c r="JI57" s="260" t="e">
        <f t="shared" si="248"/>
        <v>#N/A</v>
      </c>
      <c r="JJ57" s="260" t="e">
        <f t="shared" si="249"/>
        <v>#N/A</v>
      </c>
      <c r="JK57" s="260" t="e">
        <f t="shared" si="250"/>
        <v>#N/A</v>
      </c>
      <c r="JL57" s="260" t="e">
        <f t="shared" si="251"/>
        <v>#N/A</v>
      </c>
      <c r="JM57" s="260" t="e">
        <f t="shared" si="252"/>
        <v>#N/A</v>
      </c>
      <c r="JN57" s="260" t="e">
        <f t="shared" si="253"/>
        <v>#N/A</v>
      </c>
      <c r="JO57" s="260" t="e">
        <f t="shared" si="254"/>
        <v>#N/A</v>
      </c>
      <c r="JP57" s="260" t="e">
        <f t="shared" si="255"/>
        <v>#N/A</v>
      </c>
      <c r="JQ57" s="260" t="e">
        <f t="shared" si="256"/>
        <v>#N/A</v>
      </c>
      <c r="JR57" s="260" t="e">
        <f t="shared" si="257"/>
        <v>#N/A</v>
      </c>
      <c r="JS57" s="260" t="e">
        <f t="shared" si="258"/>
        <v>#N/A</v>
      </c>
      <c r="JT57" s="260" t="e">
        <f t="shared" si="259"/>
        <v>#N/A</v>
      </c>
      <c r="JU57" s="260" t="e">
        <f t="shared" si="260"/>
        <v>#N/A</v>
      </c>
      <c r="JV57" s="61">
        <f t="shared" si="166"/>
        <v>1.9600000000000011</v>
      </c>
      <c r="JW57" s="46">
        <f>IF(AND(KS57=0,HI57&lt;=$C$40),1,0)</f>
        <v>0</v>
      </c>
      <c r="JX57" s="46">
        <f>IF(AND(KT57=0,HJ57&lt;=$C$40),1,0)</f>
        <v>0</v>
      </c>
      <c r="JY57" s="46">
        <f>IF(AND(KU57=0,HK57&lt;=$C$40),1,0)</f>
        <v>0</v>
      </c>
      <c r="JZ57" s="46">
        <f>IF(AND(KV57=0,HL57&lt;=$C$40),1,0)</f>
        <v>0</v>
      </c>
      <c r="KA57" s="46">
        <f>IF(AND(KW57=0,HM57&lt;=$C$40),1,0)</f>
        <v>0</v>
      </c>
      <c r="KB57" s="46">
        <f>IF(AND(KX57=0,HN57&lt;=$C$40),1,0)</f>
        <v>0</v>
      </c>
      <c r="KC57" s="46">
        <f>IF(AND(KY57=0,HO57&lt;=$C$40),1,0)</f>
        <v>0</v>
      </c>
      <c r="KD57" s="46">
        <f>IF(AND(KZ57=0,HP57&lt;=$C$40),1,0)</f>
        <v>0</v>
      </c>
      <c r="KE57" s="46">
        <f>IF(AND(LA57=0,HQ57&lt;=$C$40),1,0)</f>
        <v>0</v>
      </c>
      <c r="KF57" s="46">
        <f>IF(AND(LB57=0,HR57&lt;=$C$40),1,0)</f>
        <v>1</v>
      </c>
      <c r="KG57" s="46">
        <f>IF(AND(LC57=0,HS57&lt;=$C$40),1,0)</f>
        <v>1</v>
      </c>
      <c r="KH57" s="46">
        <f>IF(AND(LD57=0,HT57&lt;=$C$40),1,0)</f>
        <v>0</v>
      </c>
      <c r="KI57" s="46">
        <f>IF(AND(LE57=0,HU57&lt;=$C$40),1,0)</f>
        <v>0</v>
      </c>
      <c r="KJ57" s="46">
        <f>IF(AND(LF57=0,HV57&lt;=$C$40),1,0)</f>
        <v>0</v>
      </c>
      <c r="KK57" s="46">
        <f>IF(AND(LG57=0,HW57&lt;=$C$40),1,0)</f>
        <v>0</v>
      </c>
      <c r="KL57" s="46">
        <f>IF(AND(LH57=0,HX57&lt;=$C$40),1,0)</f>
        <v>0</v>
      </c>
      <c r="KM57" s="46">
        <f>IF(AND(LI57=0,HY57&lt;=$C$40),1,0)</f>
        <v>0</v>
      </c>
      <c r="KN57" s="46">
        <f>IF(AND(LJ57=0,HZ57&lt;=$C$40),1,0)</f>
        <v>0</v>
      </c>
      <c r="KO57" s="46">
        <f>IF(AND(LK57=0,IA57&lt;=$C$40),1,0)</f>
        <v>0</v>
      </c>
      <c r="KP57" s="46">
        <f>IF(AND(LL57=0,IB57&lt;=$C$40),1,0)</f>
        <v>0</v>
      </c>
      <c r="KQ57" s="46">
        <f>IF(AND(LM57=0,IC57&lt;=$C$40),1,0)</f>
        <v>0</v>
      </c>
      <c r="KR57" s="61">
        <f t="shared" si="167"/>
        <v>1.9600000000000011</v>
      </c>
      <c r="KS57" s="1">
        <f>IF(OR(KS56=1,AND(OY57=1,LO57&lt;=$C$41)),1,0)</f>
        <v>0</v>
      </c>
      <c r="KT57" s="1">
        <f>IF(OR(KT56=1,AND(OZ57=1,LP57&lt;=$C$41)),1,0)</f>
        <v>0</v>
      </c>
      <c r="KU57" s="1">
        <f>IF(OR(KU56=1,AND(PA57=1,LQ57&lt;=$C$41)),1,0)</f>
        <v>0</v>
      </c>
      <c r="KV57" s="1">
        <f>IF(OR(KV56=1,AND(PB57=1,LR57&lt;=$C$41)),1,0)</f>
        <v>0</v>
      </c>
      <c r="KW57" s="1">
        <f>IF(OR(KW56=1,AND(PC57=1,LS57&lt;=$C$41)),1,0)</f>
        <v>0</v>
      </c>
      <c r="KX57" s="1">
        <f>IF(OR(KX56=1,AND(PD57=1,LT57&lt;=$C$41)),1,0)</f>
        <v>0</v>
      </c>
      <c r="KY57" s="1">
        <f>IF(OR(KY56=1,AND(PE57=1,LU57&lt;=$C$41)),1,0)</f>
        <v>0</v>
      </c>
      <c r="KZ57" s="1">
        <f>IF(OR(KZ56=1,AND(PF57=1,LV57&lt;=$C$41)),1,0)</f>
        <v>0</v>
      </c>
      <c r="LA57" s="1">
        <f>IF(OR(LA56=1,AND(PG57=1,LW57&lt;=$C$41)),1,0)</f>
        <v>0</v>
      </c>
      <c r="LB57" s="1">
        <f>IF(OR(LB56=1,AND(PH57=1,LX57&lt;=$C$41)),1,0)</f>
        <v>0</v>
      </c>
      <c r="LC57" s="1">
        <f>IF(OR(LC56=1,AND(PI57=1,LY57&lt;=$C$41)),1,0)</f>
        <v>0</v>
      </c>
      <c r="LD57" s="1">
        <f>IF(OR(LD56=1,AND(PJ57=1,LZ57&lt;=$C$41)),1,0)</f>
        <v>0</v>
      </c>
      <c r="LE57" s="1">
        <f>IF(OR(LE56=1,AND(PK57=1,MA57&lt;=$C$41)),1,0)</f>
        <v>0</v>
      </c>
      <c r="LF57" s="1">
        <f>IF(OR(LF56=1,AND(PL57=1,MB57&lt;=$C$41)),1,0)</f>
        <v>0</v>
      </c>
      <c r="LG57" s="1">
        <f>IF(OR(LG56=1,AND(PM57=1,MC57&lt;=$C$41)),1,0)</f>
        <v>0</v>
      </c>
      <c r="LH57" s="1">
        <f>IF(OR(LH56=1,AND(PN57=1,MD57&lt;=$C$41)),1,0)</f>
        <v>0</v>
      </c>
      <c r="LI57" s="1">
        <f>IF(OR(LI56=1,AND(PO57=1,ME57&lt;=$C$41)),1,0)</f>
        <v>0</v>
      </c>
      <c r="LJ57" s="1">
        <f>IF(OR(LJ56=1,AND(PP57=1,MF57&lt;=$C$41)),1,0)</f>
        <v>0</v>
      </c>
      <c r="LK57" s="1">
        <f>IF(OR(LK56=1,AND(PQ57=1,MG57&lt;=$C$41)),1,0)</f>
        <v>0</v>
      </c>
      <c r="LL57" s="1">
        <f>IF(OR(LL56=1,AND(PR57=1,MH57&lt;=$C$41)),1,0)</f>
        <v>0</v>
      </c>
      <c r="LM57" s="1">
        <f>IF(OR(LM56=1,AND(PS57=1,MI57&lt;=$C$41)),1,0)</f>
        <v>0</v>
      </c>
      <c r="LN57" s="61">
        <f t="shared" si="168"/>
        <v>1.9600000000000011</v>
      </c>
      <c r="LO57" s="57">
        <f t="shared" si="169"/>
        <v>8.3256647730060802</v>
      </c>
      <c r="LP57" s="57">
        <f t="shared" si="170"/>
        <v>14.659597817026029</v>
      </c>
      <c r="LQ57" s="57">
        <f t="shared" si="171"/>
        <v>16.013358360579133</v>
      </c>
      <c r="LR57" s="57">
        <f t="shared" si="172"/>
        <v>15.13132117954234</v>
      </c>
      <c r="LS57" s="57">
        <f t="shared" si="173"/>
        <v>12.890718140655821</v>
      </c>
      <c r="LT57" s="57">
        <f t="shared" si="174"/>
        <v>10.693344974102265</v>
      </c>
      <c r="LU57" s="57">
        <f t="shared" si="175"/>
        <v>8.870488410875657</v>
      </c>
      <c r="LV57" s="57">
        <f t="shared" si="176"/>
        <v>8.4993834617708703</v>
      </c>
      <c r="LW57" s="57">
        <f t="shared" si="177"/>
        <v>8.8681072546248689</v>
      </c>
      <c r="LX57" s="57">
        <f t="shared" si="178"/>
        <v>9.2537629557607506</v>
      </c>
      <c r="LY57" s="57">
        <f t="shared" si="179"/>
        <v>8.4312169639165013</v>
      </c>
      <c r="LZ57" s="57">
        <f t="shared" si="180"/>
        <v>11.217081874926967</v>
      </c>
      <c r="MA57" s="57">
        <f t="shared" si="181"/>
        <v>11.735024489093268</v>
      </c>
      <c r="MB57" s="57">
        <f t="shared" si="182"/>
        <v>11.780002435825043</v>
      </c>
      <c r="MC57" s="57">
        <f t="shared" si="183"/>
        <v>10.577915360169841</v>
      </c>
      <c r="MD57" s="57">
        <f t="shared" si="184"/>
        <v>9.9976571889283594</v>
      </c>
      <c r="ME57" s="57">
        <f t="shared" si="185"/>
        <v>9.4282416767400541</v>
      </c>
      <c r="MF57" s="57">
        <f t="shared" si="186"/>
        <v>8.8705234949888112</v>
      </c>
      <c r="MG57" s="57">
        <f t="shared" si="187"/>
        <v>8.8717757948954201</v>
      </c>
      <c r="MH57" s="57">
        <f t="shared" si="188"/>
        <v>8.3254884689775093</v>
      </c>
      <c r="MI57" s="57">
        <f t="shared" si="189"/>
        <v>8.3256690099677861</v>
      </c>
      <c r="MJ57" s="61">
        <f t="shared" si="190"/>
        <v>1.9600000000000011</v>
      </c>
      <c r="MK57" s="57" t="e">
        <f>IF(AND(ABS(CG57)&gt;0,EU57*$C$19&gt;=DY56,NG57&lt;&gt;0),3,NA())</f>
        <v>#N/A</v>
      </c>
      <c r="ML57" s="57" t="e">
        <f t="shared" si="261"/>
        <v>#N/A</v>
      </c>
      <c r="MM57" s="57" t="e">
        <f t="shared" si="262"/>
        <v>#N/A</v>
      </c>
      <c r="MN57" s="57" t="e">
        <f t="shared" si="263"/>
        <v>#N/A</v>
      </c>
      <c r="MO57" s="57" t="e">
        <f t="shared" si="264"/>
        <v>#N/A</v>
      </c>
      <c r="MP57" s="57" t="e">
        <f t="shared" si="265"/>
        <v>#N/A</v>
      </c>
      <c r="MQ57" s="57" t="e">
        <f t="shared" si="266"/>
        <v>#N/A</v>
      </c>
      <c r="MR57" s="57" t="e">
        <f t="shared" si="267"/>
        <v>#N/A</v>
      </c>
      <c r="MS57" s="57" t="e">
        <f t="shared" si="268"/>
        <v>#N/A</v>
      </c>
      <c r="MT57" s="57" t="e">
        <f t="shared" si="269"/>
        <v>#N/A</v>
      </c>
      <c r="MU57" s="57" t="e">
        <f t="shared" si="270"/>
        <v>#N/A</v>
      </c>
      <c r="MV57" s="57" t="e">
        <f t="shared" si="271"/>
        <v>#N/A</v>
      </c>
      <c r="MW57" s="57" t="e">
        <f t="shared" si="272"/>
        <v>#N/A</v>
      </c>
      <c r="MX57" s="57" t="e">
        <f t="shared" si="273"/>
        <v>#N/A</v>
      </c>
      <c r="MY57" s="57" t="e">
        <f t="shared" si="274"/>
        <v>#N/A</v>
      </c>
      <c r="MZ57" s="57" t="e">
        <f t="shared" si="275"/>
        <v>#N/A</v>
      </c>
      <c r="NA57" s="57" t="e">
        <f t="shared" si="276"/>
        <v>#N/A</v>
      </c>
      <c r="NB57" s="57" t="e">
        <f t="shared" si="277"/>
        <v>#N/A</v>
      </c>
      <c r="NC57" s="57" t="e">
        <f t="shared" si="278"/>
        <v>#N/A</v>
      </c>
      <c r="ND57" s="57" t="e">
        <f t="shared" si="279"/>
        <v>#N/A</v>
      </c>
      <c r="NE57" s="57" t="e">
        <f t="shared" si="280"/>
        <v>#N/A</v>
      </c>
      <c r="NF57" s="61">
        <f t="shared" si="211"/>
        <v>1.9600000000000011</v>
      </c>
      <c r="NG57" s="260">
        <f>IF(OY56=0,MIN('Drive Train'!$F$35-FQ56*$C$19*'Drive Train'!$F$39,NG56+$C$39)-$C$7,IF(LO56-1&lt;=0,0,IF($C$37=Motors!$C$29,MAX(MAX(NG$8:NG56)*-1,NG56-$C$39),MAX(0,MAX(NG$8:NG56)*-1,NG56-$C$39))))</f>
        <v>0</v>
      </c>
      <c r="NH57" s="260">
        <f>IF(OZ56=0,MIN('Drive Train'!$F$35-FR56*$C$19*'Drive Train'!$F$39,NH56+$C$39)-$C$7,IF(LP56-1&lt;=0,0,IF($C$37=Motors!$C$29,MAX(MAX(NH$8:NH56)*-1,NH56-$C$39),MAX(0,MAX(NH$8:NH56)*-1,NH56-$C$39))))</f>
        <v>8.0193281057262489</v>
      </c>
      <c r="NI57" s="260">
        <f>IF(PA56=0,MIN('Drive Train'!$F$35-FS56*$C$19*'Drive Train'!$F$39,NI56+$C$39)-$C$7,IF(LQ56-1&lt;=0,0,IF($C$37=Motors!$C$29,MAX(MAX(NI$8:NI56)*-1,NI56-$C$39),MAX(0,MAX(NI$8:NI56)*-1,NI56-$C$39))))</f>
        <v>0</v>
      </c>
      <c r="NJ57" s="260">
        <f>IF(PB56=0,MIN('Drive Train'!$F$35-FT56*$C$19*'Drive Train'!$F$39,NJ56+$C$39)-$C$7,IF(LR56-1&lt;=0,0,IF($C$37=Motors!$C$29,MAX(MAX(NJ$8:NJ56)*-1,NJ56-$C$39),MAX(0,MAX(NJ$8:NJ56)*-1,NJ56-$C$39))))</f>
        <v>0</v>
      </c>
      <c r="NK57" s="260">
        <f>IF(PC56=0,MIN('Drive Train'!$F$35-FU56*$C$19*'Drive Train'!$F$39,NK56+$C$39)-$C$7,IF(LS56-1&lt;=0,0,IF($C$37=Motors!$C$29,MAX(MAX(NK$8:NK56)*-1,NK56-$C$39),MAX(0,MAX(NK$8:NK56)*-1,NK56-$C$39))))</f>
        <v>0</v>
      </c>
      <c r="NL57" s="260">
        <f>IF(PD56=0,MIN('Drive Train'!$F$35-FV56*$C$19*'Drive Train'!$F$39,NL56+$C$39)-$C$7,IF(LT56-1&lt;=0,0,IF($C$37=Motors!$C$29,MAX(MAX(NL$8:NL56)*-1,NL56-$C$39),MAX(0,MAX(NL$8:NL56)*-1,NL56-$C$39))))</f>
        <v>0</v>
      </c>
      <c r="NM57" s="260">
        <f>IF(PE56=0,MIN('Drive Train'!$F$35-FW56*$C$19*'Drive Train'!$F$39,NM56+$C$39)-$C$7,IF(LU56-1&lt;=0,0,IF($C$37=Motors!$C$29,MAX(MAX(NM$8:NM56)*-1,NM56-$C$39),MAX(0,MAX(NM$8:NM56)*-1,NM56-$C$39))))</f>
        <v>0</v>
      </c>
      <c r="NN57" s="260">
        <f>IF(PF56=0,MIN('Drive Train'!$F$35-FX56*$C$19*'Drive Train'!$F$39,NN56+$C$39)-$C$7,IF(LV56-1&lt;=0,0,IF($C$37=Motors!$C$29,MAX(MAX(NN$8:NN56)*-1,NN56-$C$39),MAX(0,MAX(NN$8:NN56)*-1,NN56-$C$39))))</f>
        <v>0</v>
      </c>
      <c r="NO57" s="260">
        <f>IF(PG56=0,MIN('Drive Train'!$F$35-FY56*$C$19*'Drive Train'!$F$39,NO56+$C$39)-$C$7,IF(LW56-1&lt;=0,0,IF($C$37=Motors!$C$29,MAX(MAX(NO$8:NO56)*-1,NO56-$C$39),MAX(0,MAX(NO$8:NO56)*-1,NO56-$C$39))))</f>
        <v>0</v>
      </c>
      <c r="NP57" s="260">
        <f>IF(PH56=0,MIN('Drive Train'!$F$35-FZ56*$C$19*'Drive Train'!$F$39,NP56+$C$39)-$C$7,IF(LX56-1&lt;=0,0,IF($C$37=Motors!$C$29,MAX(MAX(NP$8:NP56)*-1,NP56-$C$39),MAX(0,MAX(NP$8:NP56)*-1,NP56-$C$39))))</f>
        <v>12.007647810951665</v>
      </c>
      <c r="NQ57" s="260">
        <f>IF(PI56=0,MIN('Drive Train'!$F$35-GA56*$C$19*'Drive Train'!$F$39,NQ56+$C$39)-$C$7,IF(LY56-1&lt;=0,0,IF($C$37=Motors!$C$29,MAX(MAX(NQ$8:NQ56)*-1,NQ56-$C$39),MAX(0,MAX(NQ$8:NQ56)*-1,NQ56-$C$39))))</f>
        <v>12.007662606989388</v>
      </c>
      <c r="NR57" s="260">
        <f>IF(PJ56=0,MIN('Drive Train'!$F$35-GB56*$C$19*'Drive Train'!$F$39,NR56+$C$39)-$C$7,IF(LZ56-1&lt;=0,0,IF($C$37=Motors!$C$29,MAX(MAX(NR$8:NR56)*-1,NR56-$C$39),MAX(0,MAX(NR$8:NR56)*-1,NR56-$C$39))))</f>
        <v>11.515968010096904</v>
      </c>
      <c r="NS57" s="260">
        <f>IF(PK56=0,MIN('Drive Train'!$F$35-GC56*$C$19*'Drive Train'!$F$39,NS56+$C$39)-$C$7,IF(MA56-1&lt;=0,0,IF($C$37=Motors!$C$29,MAX(MAX(NS$8:NS56)*-1,NS56-$C$39),MAX(0,MAX(NS$8:NS56)*-1,NS56-$C$39))))</f>
        <v>11.947296052075544</v>
      </c>
      <c r="NT57" s="260">
        <f>IF(PL56=0,MIN('Drive Train'!$F$35-GD56*$C$19*'Drive Train'!$F$39,NT56+$C$39)-$C$7,IF(MB56-1&lt;=0,0,IF($C$37=Motors!$C$29,MAX(MAX(NT$8:NT56)*-1,NT56-$C$39),MAX(0,MAX(NT$8:NT56)*-1,NT56-$C$39))))</f>
        <v>0</v>
      </c>
      <c r="NU57" s="260">
        <f>IF(PM56=0,MIN('Drive Train'!$F$35-GE56*$C$19*'Drive Train'!$F$39,NU56+$C$39)-$C$7,IF(MC56-1&lt;=0,0,IF($C$37=Motors!$C$29,MAX(MAX(NU$8:NU56)*-1,NU56-$C$39),MAX(0,MAX(NU$8:NU56)*-1,NU56-$C$39))))</f>
        <v>0</v>
      </c>
      <c r="NV57" s="260">
        <f>IF(PN56=0,MIN('Drive Train'!$F$35-GF56*$C$19*'Drive Train'!$F$39,NV56+$C$39)-$C$7,IF(MD56-1&lt;=0,0,IF($C$37=Motors!$C$29,MAX(MAX(NV$8:NV56)*-1,NV56-$C$39),MAX(0,MAX(NV$8:NV56)*-1,NV56-$C$39))))</f>
        <v>0</v>
      </c>
      <c r="NW57" s="260">
        <f>IF(PO56=0,MIN('Drive Train'!$F$35-GG56*$C$19*'Drive Train'!$F$39,NW56+$C$39)-$C$7,IF(ME56-1&lt;=0,0,IF($C$37=Motors!$C$29,MAX(MAX(NW$8:NW56)*-1,NW56-$C$39),MAX(0,MAX(NW$8:NW56)*-1,NW56-$C$39))))</f>
        <v>0</v>
      </c>
      <c r="NX57" s="260">
        <f>IF(PP56=0,MIN('Drive Train'!$F$35-GH56*$C$19*'Drive Train'!$F$39,NX56+$C$39)-$C$7,IF(MF56-1&lt;=0,0,IF($C$37=Motors!$C$29,MAX(MAX(NX$8:NX56)*-1,NX56-$C$39),MAX(0,MAX(NX$8:NX56)*-1,NX56-$C$39))))</f>
        <v>0</v>
      </c>
      <c r="NY57" s="260">
        <f>IF(PQ56=0,MIN('Drive Train'!$F$35-GI56*$C$19*'Drive Train'!$F$39,NY56+$C$39)-$C$7,IF(MG56-1&lt;=0,0,IF($C$37=Motors!$C$29,MAX(MAX(NY$8:NY56)*-1,NY56-$C$39),MAX(0,MAX(NY$8:NY56)*-1,NY56-$C$39))))</f>
        <v>0</v>
      </c>
      <c r="NZ57" s="260">
        <f>IF(PR56=0,MIN('Drive Train'!$F$35-GJ56*$C$19*'Drive Train'!$F$39,NZ56+$C$39)-$C$7,IF(MH56-1&lt;=0,0,IF($C$37=Motors!$C$29,MAX(MAX(NZ$8:NZ56)*-1,NZ56-$C$39),MAX(0,MAX(NZ$8:NZ56)*-1,NZ56-$C$39))))</f>
        <v>0</v>
      </c>
      <c r="OA57" s="260">
        <f>IF(PS56=0,MIN('Drive Train'!$F$35-GK56*$C$19*'Drive Train'!$F$39,OA56+$C$39)-$C$7,IF(MI56-1&lt;=0,0,IF($C$37=Motors!$C$29,MAX(MAX(OA$8:OA56)*-1,OA56-$C$39),MAX(0,MAX(OA$8:OA56)*-1,OA56-$C$39))))</f>
        <v>0</v>
      </c>
      <c r="OB57" s="61">
        <f t="shared" si="212"/>
        <v>1.9600000000000011</v>
      </c>
      <c r="OC57" s="260">
        <f>'Drive Train'!$F$35-(FQ57*$C$13)*$C$19*'Drive Train'!$F$39</f>
        <v>12.2597755</v>
      </c>
      <c r="OD57" s="260">
        <f>'Drive Train'!$F$35-(FR57*$C$13)*$C$19*'Drive Train'!$F$39</f>
        <v>9.2648588768798987</v>
      </c>
      <c r="OE57" s="260">
        <f>'Drive Train'!$F$35-(FS57*$C$13)*$C$19*'Drive Train'!$F$39</f>
        <v>12.2597755</v>
      </c>
      <c r="OF57" s="260">
        <f>'Drive Train'!$F$35-(FT57*$C$13)*$C$19*'Drive Train'!$F$39</f>
        <v>12.2597755</v>
      </c>
      <c r="OG57" s="260">
        <f>'Drive Train'!$F$35-(FU57*$C$13)*$C$19*'Drive Train'!$F$39</f>
        <v>12.2597755</v>
      </c>
      <c r="OH57" s="260">
        <f>'Drive Train'!$F$35-(FV57*$C$13)*$C$19*'Drive Train'!$F$39</f>
        <v>12.2597755</v>
      </c>
      <c r="OI57" s="260">
        <f>'Drive Train'!$F$35-(FW57*$C$13)*$C$19*'Drive Train'!$F$39</f>
        <v>12.2597755</v>
      </c>
      <c r="OJ57" s="260">
        <f>'Drive Train'!$F$35-(FX57*$C$13)*$C$19*'Drive Train'!$F$39</f>
        <v>12.2597755</v>
      </c>
      <c r="OK57" s="260">
        <f>'Drive Train'!$F$35-(FY57*$C$13)*$C$19*'Drive Train'!$F$39</f>
        <v>12.2597755</v>
      </c>
      <c r="OL57" s="260">
        <f>'Drive Train'!$F$35-(FZ57*$C$13)*$C$19*'Drive Train'!$F$39</f>
        <v>12.24073890109217</v>
      </c>
      <c r="OM57" s="260">
        <f>'Drive Train'!$F$35-(GA57*$C$13)*$C$19*'Drive Train'!$F$39</f>
        <v>12.240747104518981</v>
      </c>
      <c r="ON57" s="260">
        <f>'Drive Train'!$F$35-(GB57*$C$13)*$C$19*'Drive Train'!$F$39</f>
        <v>11.926519744827415</v>
      </c>
      <c r="OO57" s="260">
        <f>'Drive Train'!$F$35-(GC57*$C$13)*$C$19*'Drive Train'!$F$39</f>
        <v>12.202825416330313</v>
      </c>
      <c r="OP57" s="260">
        <f>'Drive Train'!$F$35-(GD57*$C$13)*$C$19*'Drive Train'!$F$39</f>
        <v>12.2597755</v>
      </c>
      <c r="OQ57" s="260">
        <f>'Drive Train'!$F$35-(GE57*$C$13)*$C$19*'Drive Train'!$F$39</f>
        <v>12.2597755</v>
      </c>
      <c r="OR57" s="260">
        <f>'Drive Train'!$F$35-(GF57*$C$13)*$C$19*'Drive Train'!$F$39</f>
        <v>12.2597755</v>
      </c>
      <c r="OS57" s="260">
        <f>'Drive Train'!$F$35-(GG57*$C$13)*$C$19*'Drive Train'!$F$39</f>
        <v>12.2597755</v>
      </c>
      <c r="OT57" s="260">
        <f>'Drive Train'!$F$35-(GH57*$C$13)*$C$19*'Drive Train'!$F$39</f>
        <v>12.2597755</v>
      </c>
      <c r="OU57" s="260">
        <f>'Drive Train'!$F$35-(GI57*$C$13)*$C$19*'Drive Train'!$F$39</f>
        <v>12.2597755</v>
      </c>
      <c r="OV57" s="260">
        <f>'Drive Train'!$F$35-(GJ57*$C$13)*$C$19*'Drive Train'!$F$39</f>
        <v>12.2597755</v>
      </c>
      <c r="OW57" s="260">
        <f>'Drive Train'!$F$35-(GK57*$C$13)*$C$19*'Drive Train'!$F$39</f>
        <v>12.2597755</v>
      </c>
      <c r="OX57" s="61">
        <f t="shared" si="213"/>
        <v>1.9600000000000011</v>
      </c>
      <c r="OY57" s="1">
        <f>IF(PU57&gt;='Drive Train'!$F$29,1,0)</f>
        <v>1</v>
      </c>
      <c r="OZ57" s="1">
        <f>IF(PV57&gt;='Drive Train'!$F$29,1,0)</f>
        <v>0</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0</v>
      </c>
      <c r="PJ57" s="1">
        <f>IF(QF57&gt;='Drive Train'!$F$29,1,0)</f>
        <v>0</v>
      </c>
      <c r="PK57" s="1">
        <f>IF(QG57&gt;='Drive Train'!$F$29,1,0)</f>
        <v>0</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7">
        <f t="shared" si="214"/>
        <v>1.9600000000000011</v>
      </c>
      <c r="PU57" s="57">
        <f t="shared" si="215"/>
        <v>18.878975646814002</v>
      </c>
      <c r="PV57" s="57">
        <f t="shared" si="216"/>
        <v>15.460160859790458</v>
      </c>
      <c r="PW57" s="57">
        <f t="shared" si="217"/>
        <v>19.722060399259917</v>
      </c>
      <c r="PX57" s="57">
        <f t="shared" si="218"/>
        <v>21.789979307214018</v>
      </c>
      <c r="PY57" s="57">
        <f t="shared" si="219"/>
        <v>21.993174194031401</v>
      </c>
      <c r="PZ57" s="57">
        <f t="shared" si="220"/>
        <v>21.181502772834776</v>
      </c>
      <c r="QA57" s="57">
        <f t="shared" si="221"/>
        <v>19.828280359197166</v>
      </c>
      <c r="QB57" s="57">
        <f t="shared" si="222"/>
        <v>18.675899991355386</v>
      </c>
      <c r="QC57" s="57">
        <f t="shared" si="223"/>
        <v>17.444576329748333</v>
      </c>
      <c r="QD57" s="57">
        <f t="shared" si="224"/>
        <v>16.190180164369902</v>
      </c>
      <c r="QE57" s="57">
        <f t="shared" si="225"/>
        <v>14.977337612644893</v>
      </c>
      <c r="QF57" s="57">
        <f t="shared" si="226"/>
        <v>13.171414130270486</v>
      </c>
      <c r="QG57" s="57">
        <f t="shared" si="227"/>
        <v>15.464775171253965</v>
      </c>
      <c r="QH57" s="57">
        <f t="shared" si="228"/>
        <v>16.830116386815355</v>
      </c>
      <c r="QI57" s="57">
        <f t="shared" si="229"/>
        <v>17.625357476815942</v>
      </c>
      <c r="QJ57" s="57">
        <f t="shared" si="230"/>
        <v>18.151516065752865</v>
      </c>
      <c r="QK57" s="57">
        <f t="shared" si="231"/>
        <v>18.473328028988167</v>
      </c>
      <c r="QL57" s="57">
        <f t="shared" si="232"/>
        <v>18.644054107250955</v>
      </c>
      <c r="QM57" s="57">
        <f t="shared" si="233"/>
        <v>18.853711050350988</v>
      </c>
      <c r="QN57" s="57">
        <f t="shared" si="234"/>
        <v>18.839859048655438</v>
      </c>
      <c r="QO57" s="57">
        <f t="shared" si="235"/>
        <v>18.876688027668006</v>
      </c>
      <c r="QP57" s="61">
        <f t="shared" si="236"/>
        <v>1.9600000000000011</v>
      </c>
      <c r="QQ57" s="57">
        <f>MIN(FQ57,$C$16)*$C$17*1000/60/60/$C$21</f>
        <v>3.4695548865589357E-2</v>
      </c>
      <c r="QR57" s="57">
        <f>MIN(FR57,$C$16)*$C$17*1000/60/60/$C$21</f>
        <v>0.77572351506143467</v>
      </c>
      <c r="QS57" s="57">
        <f>MIN(FS57,$C$16)*$C$17*1000/60/60/$C$21</f>
        <v>3.4695548865589357E-2</v>
      </c>
      <c r="QT57" s="57">
        <f>MIN(FT57,$C$16)*$C$17*1000/60/60/$C$21</f>
        <v>3.4695548865589357E-2</v>
      </c>
      <c r="QU57" s="57">
        <f>MIN(FU57,$C$16)*$C$17*1000/60/60/$C$21</f>
        <v>3.4695548865589357E-2</v>
      </c>
      <c r="QV57" s="57">
        <f>MIN(FV57,$C$16)*$C$17*1000/60/60/$C$21</f>
        <v>3.4695548865589357E-2</v>
      </c>
      <c r="QW57" s="57">
        <f>MIN(FW57,$C$16)*$C$17*1000/60/60/$C$21</f>
        <v>3.4695548865589357E-2</v>
      </c>
      <c r="QX57" s="57">
        <f>MIN(FX57,$C$16)*$C$17*1000/60/60/$C$21</f>
        <v>3.4695548865589357E-2</v>
      </c>
      <c r="QY57" s="57">
        <f>MIN(FY57,$C$16)*$C$17*1000/60/60/$C$21</f>
        <v>3.4695548865589357E-2</v>
      </c>
      <c r="QZ57" s="57">
        <f>MIN(FZ57,$C$16)*$C$17*1000/60/60/$C$21</f>
        <v>3.9405747494510986E-2</v>
      </c>
      <c r="RA57" s="57">
        <f>MIN(GA57,$C$16)*$C$17*1000/60/60/$C$21</f>
        <v>3.9403717732267182E-2</v>
      </c>
      <c r="RB57" s="57">
        <f>MIN(GB57,$C$16)*$C$17*1000/60/60/$C$21</f>
        <v>0.11715254702446568</v>
      </c>
      <c r="RC57" s="57">
        <f>MIN(GC57,$C$16)*$C$17*1000/60/60/$C$21</f>
        <v>4.878662717830249E-2</v>
      </c>
      <c r="RD57" s="57">
        <f>MIN(GD57,$C$16)*$C$17*1000/60/60/$C$21</f>
        <v>3.4695548865589357E-2</v>
      </c>
      <c r="RE57" s="57">
        <f>MIN(GE57,$C$16)*$C$17*1000/60/60/$C$21</f>
        <v>3.4695548865589357E-2</v>
      </c>
      <c r="RF57" s="57">
        <f>MIN(GF57,$C$16)*$C$17*1000/60/60/$C$21</f>
        <v>3.4695548865589357E-2</v>
      </c>
      <c r="RG57" s="57">
        <f>MIN(GG57,$C$16)*$C$17*1000/60/60/$C$21</f>
        <v>3.4695548865589357E-2</v>
      </c>
      <c r="RH57" s="57">
        <f>MIN(GH57,$C$16)*$C$17*1000/60/60/$C$21</f>
        <v>3.4695548865589357E-2</v>
      </c>
      <c r="RI57" s="57">
        <f>MIN(GI57,$C$16)*$C$17*1000/60/60/$C$21</f>
        <v>3.4695548865589357E-2</v>
      </c>
      <c r="RJ57" s="57">
        <f>MIN(GJ57,$C$16)*$C$17*1000/60/60/$C$21</f>
        <v>3.4695548865589357E-2</v>
      </c>
      <c r="RK57" s="57">
        <f>MIN(GK57,$C$16)*$C$17*1000/60/60/$C$21</f>
        <v>3.4695548865589357E-2</v>
      </c>
      <c r="RL57" s="61">
        <f t="shared" si="237"/>
        <v>1.9600000000000011</v>
      </c>
      <c r="RM57" s="2">
        <f>IF(AND(LO57&gt;=LO$6*'Drive Train'!$AA$52,LO57&lt;=LO$6*'Drive Train'!$AA$53,KS57=0,JW57=0,EU57&gt;0),$C$17,0)</f>
        <v>0</v>
      </c>
      <c r="RN57" s="2">
        <f>IF(AND(LP57&gt;=LP$6*'Drive Train'!$AA$52,LP57&lt;=LP$6*'Drive Train'!$AA$53,KT57=0,JX57=0,EV57&gt;0),$C$17,0)</f>
        <v>0.04</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61">
        <f t="shared" si="238"/>
        <v>1.9600000000000011</v>
      </c>
      <c r="SI57" s="2">
        <f>IF(AND(EU57&lt;0,KS57=0,LO57&gt;=LO$6*'Drive Train'!$AA$52,LO57&lt;=LO$6*'Drive Train'!$AA$53,OY57=1,JW57=0),$C$17,0)</f>
        <v>0.04</v>
      </c>
      <c r="SJ57" s="2">
        <f>IF(AND(EV57&lt;0,KT57=0,LP57&gt;=LP$6*'Drive Train'!$AA$52,LP57&lt;=LP$6*'Drive Train'!$AA$53,OZ57=1,JX57=0),$C$17,0)</f>
        <v>0</v>
      </c>
      <c r="SK57" s="2">
        <f>IF(AND(EW57&lt;0,KU57=0,LQ57&gt;=LQ$6*'Drive Train'!$AA$52,LQ57&lt;=LQ$6*'Drive Train'!$AA$53,PA57=1,JY57=0),$C$17,0)</f>
        <v>0.04</v>
      </c>
      <c r="SL57" s="2">
        <f>IF(AND(EX57&lt;0,KV57=0,LR57&gt;=LR$6*'Drive Train'!$AA$52,LR57&lt;=LR$6*'Drive Train'!$AA$53,PB57=1,JZ57=0),$C$17,0)</f>
        <v>0.04</v>
      </c>
      <c r="SM57" s="2">
        <f>IF(AND(EY57&lt;0,KW57=0,LS57&gt;=LS$6*'Drive Train'!$AA$52,LS57&lt;=LS$6*'Drive Train'!$AA$53,PC57=1,KA57=0),$C$17,0)</f>
        <v>0.04</v>
      </c>
      <c r="SN57" s="2">
        <f>IF(AND(EZ57&lt;0,KX57=0,LT57&gt;=LT$6*'Drive Train'!$AA$52,LT57&lt;=LT$6*'Drive Train'!$AA$53,PD57=1,KB57=0),$C$17,0)</f>
        <v>0.04</v>
      </c>
      <c r="SO57" s="2">
        <f>IF(AND(FA57&lt;0,KY57=0,LU57&gt;=LU$6*'Drive Train'!$AA$52,LU57&lt;=LU$6*'Drive Train'!$AA$53,PE57=1,KC57=0),$C$17,0)</f>
        <v>0.04</v>
      </c>
      <c r="SP57" s="2">
        <f>IF(AND(FB57&lt;0,KZ57=0,LV57&gt;=LV$6*'Drive Train'!$AA$52,LV57&lt;=LV$6*'Drive Train'!$AA$53,PF57=1,KD57=0),$C$17,0)</f>
        <v>0.04</v>
      </c>
      <c r="SQ57" s="2">
        <f>IF(AND(FC57&lt;0,LA57=0,LW57&gt;=LW$6*'Drive Train'!$AA$52,LW57&lt;=LW$6*'Drive Train'!$AA$53,PG57=1,KE57=0),$C$17,0)</f>
        <v>0.04</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v>
      </c>
      <c r="SV57" s="2">
        <f>IF(AND(FH57&lt;0,LF57=0,MB57&gt;=MB$6*'Drive Train'!$AA$52,MB57&lt;=MB$6*'Drive Train'!$AA$53,PL57=1,KJ57=0),$C$17,0)</f>
        <v>0</v>
      </c>
      <c r="SW57" s="2">
        <f>IF(AND(FI57&lt;0,LG57=0,MC57&gt;=MC$6*'Drive Train'!$AA$52,MC57&lt;=MC$6*'Drive Train'!$AA$53,PM57=1,KK57=0),$C$17,0)</f>
        <v>0.04</v>
      </c>
      <c r="SX57" s="2">
        <f>IF(AND(FJ57&lt;0,LH57=0,MD57&gt;=MD$6*'Drive Train'!$AA$52,MD57&lt;=MD$6*'Drive Train'!$AA$53,PN57=1,KL57=0),$C$17,0)</f>
        <v>0.04</v>
      </c>
      <c r="SY57" s="2">
        <f>IF(AND(FK57&lt;0,LI57=0,ME57&gt;=ME$6*'Drive Train'!$AA$52,ME57&lt;=ME$6*'Drive Train'!$AA$53,PO57=1,KM57=0),$C$17,0)</f>
        <v>0.04</v>
      </c>
      <c r="SZ57" s="2">
        <f>IF(AND(FL57&lt;0,LJ57=0,MF57&gt;=MF$6*'Drive Train'!$AA$52,MF57&lt;=MF$6*'Drive Train'!$AA$53,PP57=1,KN57=0),$C$17,0)</f>
        <v>0.04</v>
      </c>
      <c r="TA57" s="2">
        <f>IF(AND(FM57&lt;0,LK57=0,MG57&gt;=MG$6*'Drive Train'!$AA$52,MG57&lt;=MG$6*'Drive Train'!$AA$53,PQ57=1,KO57=0),$C$17,0)</f>
        <v>0.04</v>
      </c>
      <c r="TB57" s="2">
        <f>IF(AND(FN57&lt;0,LL57=0,MH57&gt;=MH$6*'Drive Train'!$AA$52,MH57&lt;=MH$6*'Drive Train'!$AA$53,PR57=1,KP57=0),$C$17,0)</f>
        <v>0.04</v>
      </c>
      <c r="TC57" s="2">
        <f>IF(AND(FO57&lt;0,LM57=0,MI57&gt;=MI$6*'Drive Train'!$AA$52,MI57&lt;=MI$6*'Drive Train'!$AA$53,PS57=1,KQ57=0),$C$17,0)</f>
        <v>0.04</v>
      </c>
      <c r="TD57" s="148">
        <f t="shared" si="239"/>
        <v>1.9600000000000011</v>
      </c>
    </row>
    <row r="58" spans="3:524" x14ac:dyDescent="0.2">
      <c r="C58" s="3" t="s">
        <v>120</v>
      </c>
      <c r="E58" s="18">
        <f>NG6</f>
        <v>12.4</v>
      </c>
      <c r="F58" s="18">
        <f t="shared" ref="F58:O58" si="310">NH6</f>
        <v>12.2597755</v>
      </c>
      <c r="G58" s="18">
        <f t="shared" si="310"/>
        <v>12.2597755</v>
      </c>
      <c r="H58" s="18">
        <f t="shared" si="310"/>
        <v>12.2597755</v>
      </c>
      <c r="I58" s="18">
        <f t="shared" si="310"/>
        <v>12.4</v>
      </c>
      <c r="J58" s="18">
        <f t="shared" si="310"/>
        <v>12.4</v>
      </c>
      <c r="K58" s="18">
        <f t="shared" si="310"/>
        <v>12.4</v>
      </c>
      <c r="L58" s="18">
        <f t="shared" si="310"/>
        <v>12.4</v>
      </c>
      <c r="M58" s="18">
        <f t="shared" si="310"/>
        <v>12.4</v>
      </c>
      <c r="N58" s="18">
        <f t="shared" si="310"/>
        <v>12.4</v>
      </c>
      <c r="O58" s="18">
        <f t="shared" si="310"/>
        <v>12.4</v>
      </c>
      <c r="R58" s="63">
        <f t="shared" si="114"/>
        <v>2.0000000000000009</v>
      </c>
      <c r="S58" s="2">
        <f>NG58/'Drive Train'!$F$35</f>
        <v>0</v>
      </c>
      <c r="T58" s="2">
        <f>NH58/'Drive Train'!$F$35</f>
        <v>0.6483719222451505</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0.96835990371171843</v>
      </c>
      <c r="AD58" s="2">
        <f>NR58/'Drive Train'!$F$35</f>
        <v>0.9345720155728402</v>
      </c>
      <c r="AE58" s="2">
        <f>NS58/'Drive Train'!$F$35</f>
        <v>0.96428230283121641</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15"/>
        <v>2.0000000000000009</v>
      </c>
      <c r="AO58" s="46">
        <f>LO58*12*60/(PI() * 'Drive Train'!$F$15)/S$6*ABS(S58)</f>
        <v>0</v>
      </c>
      <c r="AP58" s="46">
        <f>LP58*12*60/(PI() * 'Drive Train'!$F$15)/T$6*ABS(T58)</f>
        <v>1108.1704486389344</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0</v>
      </c>
      <c r="AX58" s="46">
        <f>LX58*12*60/(PI() * 'Drive Train'!$F$15)/AB$6*ABS(AB58)</f>
        <v>0</v>
      </c>
      <c r="AY58" s="46">
        <f>LY58*12*60/(PI() * 'Drive Train'!$F$15)/AC$6*ABS(AC58)</f>
        <v>4677.8867475888746</v>
      </c>
      <c r="AZ58" s="46">
        <f>LZ58*12*60/(PI() * 'Drive Train'!$F$15)/AD$6*ABS(AD58)</f>
        <v>4325.8266831034425</v>
      </c>
      <c r="BA58" s="46">
        <f>MA58*12*60/(PI() * 'Drive Train'!$F$15)/AE$6*ABS(AE58)</f>
        <v>4635.5097083965593</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281"/>
        <v>2.0000000000000009</v>
      </c>
      <c r="BK58" s="2">
        <f>IF(OR(KS57=1,AND($C$37=Motors!$C$31,OY57=1)),0,IF(NG58=0,-(CG57+$C$15)/($C$14-$C$15)*$C$12,($C$11*S58-AO58)/($C$11*S58)*$C$12*S58))</f>
        <v>0</v>
      </c>
      <c r="BL58" s="2">
        <f>IF(OR(KT57=1,AND($C$37=Motors!$C$31,OZ57=1)),0,IF(NH58=0,-(CH57+$C$15)/($C$14-$C$15)*$C$12,($C$11*T58-AP58)/($C$11*T58)*$C$12*T58))</f>
        <v>1.0974294398154225</v>
      </c>
      <c r="BM58" s="2">
        <f>IF(OR(KU57=1,AND($C$37=Motors!$C$31,PA57=1)),0,IF(NI58=0,-(CI57+$C$15)/($C$14-$C$15)*$C$12,($C$11*U58-AQ58)/($C$11*U58)*$C$12*U58))</f>
        <v>0</v>
      </c>
      <c r="BN58" s="2">
        <f>IF(OR(KV57=1,AND($C$37=Motors!$C$31,PB57=1)),0,IF(NJ58=0,-(CJ57+$C$15)/($C$14-$C$15)*$C$12,($C$11*V58-AR58)/($C$11*V58)*$C$12*V58))</f>
        <v>0</v>
      </c>
      <c r="BO58" s="2">
        <f>IF(OR(KW57=1,AND($C$37=Motors!$C$31,PC57=1)),0,IF(NK58=0,-(CK57+$C$15)/($C$14-$C$15)*$C$12,($C$11*W58-AS58)/($C$11*W58)*$C$12*W58))</f>
        <v>0</v>
      </c>
      <c r="BP58" s="2">
        <f>IF(OR(KX57=1,AND($C$37=Motors!$C$31,PD57=1)),0,IF(NL58=0,-(CL57+$C$15)/($C$14-$C$15)*$C$12,($C$11*X58-AT58)/($C$11*X58)*$C$12*X58))</f>
        <v>0</v>
      </c>
      <c r="BQ58" s="2">
        <f>IF(OR(KY57=1,AND($C$37=Motors!$C$31,PE57=1)),0,IF(NM58=0,-(CM57+$C$15)/($C$14-$C$15)*$C$12,($C$11*Y58-AU58)/($C$11*Y58)*$C$12*Y58))</f>
        <v>0</v>
      </c>
      <c r="BR58" s="2">
        <f>IF(OR(KZ57=1,AND($C$37=Motors!$C$31,PF57=1)),0,IF(NN58=0,-(CN57+$C$15)/($C$14-$C$15)*$C$12,($C$11*Z58-AV58)/($C$11*Z58)*$C$12*Z58))</f>
        <v>0</v>
      </c>
      <c r="BS58" s="2">
        <f>IF(OR(LA57=1,AND($C$37=Motors!$C$31,PG57=1)),0,IF(NO58=0,-(CO57+$C$15)/($C$14-$C$15)*$C$12,($C$11*AA58-AW58)/($C$11*AA58)*$C$12*AA58))</f>
        <v>0</v>
      </c>
      <c r="BT58" s="2">
        <f>IF(OR(LB57=1,AND($C$37=Motors!$C$31,PH57=1)),0,IF(NP58=0,-(CP57+$C$15)/($C$14-$C$15)*$C$12,($C$11*AB58-AX58)/($C$11*AB58)*$C$12*AB58))</f>
        <v>0</v>
      </c>
      <c r="BU58" s="2">
        <f>IF(OR(LC57=1,AND($C$37=Motors!$C$31,PI57=1)),0,IF(NQ58=0,-(CQ57+$C$15)/($C$14-$C$15)*$C$12,($C$11*AC58-AY58)/($C$11*AC58)*$C$12*AC58))</f>
        <v>0.29209437326004217</v>
      </c>
      <c r="BV58" s="2">
        <f>IF(OR(LD57=1,AND($C$37=Motors!$C$31,PJ57=1)),0,IF(NR58=0,-(CR57+$C$15)/($C$14-$C$15)*$C$12,($C$11*AD58-AZ58)/($C$11*AD58)*$C$12*AD58))</f>
        <v>0.36604856089725601</v>
      </c>
      <c r="BW58" s="2">
        <f>IF(OR(LE57=1,AND($C$37=Motors!$C$31,PK57=1)),0,IF(NS58=0,-(CS57+$C$15)/($C$14-$C$15)*$C$12,($C$11*AE58-BA58)/($C$11*AE58)*$C$12*AE58))</f>
        <v>0.30097014840786823</v>
      </c>
      <c r="BX58" s="2">
        <f>IF(OR(LF57=1,AND($C$37=Motors!$C$31,PL57=1)),0,IF(NT58=0,-(CT57+$C$15)/($C$14-$C$15)*$C$12,($C$11*AF58-BB58)/($C$11*AF58)*$C$12*AF58))</f>
        <v>0</v>
      </c>
      <c r="BY58" s="2">
        <f>IF(OR(LG57=1,AND($C$37=Motors!$C$31,PM57=1)),0,IF(NU58=0,-(CU57+$C$15)/($C$14-$C$15)*$C$12,($C$11*AG58-BC58)/($C$11*AG58)*$C$12*AG58))</f>
        <v>0</v>
      </c>
      <c r="BZ58" s="2">
        <f>IF(OR(LH57=1,AND($C$37=Motors!$C$31,PN57=1)),0,IF(NV58=0,-(CV57+$C$15)/($C$14-$C$15)*$C$12,($C$11*AH58-BD58)/($C$11*AH58)*$C$12*AH58))</f>
        <v>0</v>
      </c>
      <c r="CA58" s="2">
        <f>IF(OR(LI57=1,AND($C$37=Motors!$C$31,PO57=1)),0,IF(NW58=0,-(CW57+$C$15)/($C$14-$C$15)*$C$12,($C$11*AI58-BE58)/($C$11*AI58)*$C$12*AI58))</f>
        <v>0</v>
      </c>
      <c r="CB58" s="2">
        <f>IF(OR(LJ57=1,AND($C$37=Motors!$C$31,PP57=1)),0,IF(NX58=0,-(CX57+$C$15)/($C$14-$C$15)*$C$12,($C$11*AJ58-BF58)/($C$11*AJ58)*$C$12*AJ58))</f>
        <v>0</v>
      </c>
      <c r="CC58" s="2">
        <f>IF(OR(LK57=1,AND($C$37=Motors!$C$31,PQ57=1)),0,IF(NY58=0,-(CY57+$C$15)/($C$14-$C$15)*$C$12,($C$11*AK58-BG58)/($C$11*AK58)*$C$12*AK58))</f>
        <v>0</v>
      </c>
      <c r="CD58" s="2">
        <f>IF(OR(LL57=1,AND($C$37=Motors!$C$31,PR57=1)),0,IF(NZ58=0,-(CZ57+$C$15)/($C$14-$C$15)*$C$12,($C$11*AL58-BH58)/($C$11*AL58)*$C$12*AL58))</f>
        <v>0</v>
      </c>
      <c r="CE58" s="2">
        <f>IF(OR(LM57=1,AND($C$37=Motors!$C$31,PS57=1)),0,IF(OA58=0,-(DA57+$C$15)/($C$14-$C$15)*$C$12,($C$11*AM58-BI58)/($C$11*AM58)*$C$12*AM58))</f>
        <v>0</v>
      </c>
      <c r="CF58" s="61">
        <f t="shared" si="282"/>
        <v>2.0000000000000009</v>
      </c>
      <c r="CG58" s="57">
        <f>IF(AND(KS57=1,OY57=1),0,ABS(BK58/$C$12*($C$14-$C$15)+$C$15) *'Drive Train'!$AA$49 + CG57*(1-'Drive Train'!$AA$49))</f>
        <v>2.7495000000000003</v>
      </c>
      <c r="CH58" s="57">
        <f>IF(AND(KT57=1,OZ57=1),0,ABS(BL58/$C$12*($C$14-$C$15)+$C$15) *'Drive Train'!$AA$49 + CH57*(1-'Drive Train'!$AA$49))</f>
        <v>61.172818310505683</v>
      </c>
      <c r="CI58" s="57">
        <f>IF(AND(KU57=1,PA57=1),0,ABS(BM58/$C$12*($C$14-$C$15)+$C$15) *'Drive Train'!$AA$49 + CI57*(1-'Drive Train'!$AA$49))</f>
        <v>2.7495000000000003</v>
      </c>
      <c r="CJ58" s="57">
        <f>IF(AND(KV57=1,PB57=1),0,ABS(BN58/$C$12*($C$14-$C$15)+$C$15) *'Drive Train'!$AA$49 + CJ57*(1-'Drive Train'!$AA$49))</f>
        <v>2.7495000000000003</v>
      </c>
      <c r="CK58" s="57">
        <f>IF(AND(KW57=1,PC57=1),0,ABS(BO58/$C$12*($C$14-$C$15)+$C$15) *'Drive Train'!$AA$49 + CK57*(1-'Drive Train'!$AA$49))</f>
        <v>2.7495000000000003</v>
      </c>
      <c r="CL58" s="57">
        <f>IF(AND(KX57=1,PD57=1),0,ABS(BP58/$C$12*($C$14-$C$15)+$C$15) *'Drive Train'!$AA$49 + CL57*(1-'Drive Train'!$AA$49))</f>
        <v>2.7495000000000003</v>
      </c>
      <c r="CM58" s="57">
        <f>IF(AND(KY57=1,PE57=1),0,ABS(BQ58/$C$12*($C$14-$C$15)+$C$15) *'Drive Train'!$AA$49 + CM57*(1-'Drive Train'!$AA$49))</f>
        <v>2.7495000000000003</v>
      </c>
      <c r="CN58" s="57">
        <f>IF(AND(KZ57=1,PF57=1),0,ABS(BR58/$C$12*($C$14-$C$15)+$C$15) *'Drive Train'!$AA$49 + CN57*(1-'Drive Train'!$AA$49))</f>
        <v>2.7495000000000003</v>
      </c>
      <c r="CO58" s="57">
        <f>IF(AND(LA57=1,PG57=1),0,ABS(BS58/$C$12*($C$14-$C$15)+$C$15) *'Drive Train'!$AA$49 + CO57*(1-'Drive Train'!$AA$49))</f>
        <v>2.7495000000000003</v>
      </c>
      <c r="CP58" s="57">
        <f>IF(AND(LB57=1,PH57=1),0,ABS(BT58/$C$12*($C$14-$C$15)+$C$15) *'Drive Train'!$AA$49 + CP57*(1-'Drive Train'!$AA$49))</f>
        <v>2.7495000000000003</v>
      </c>
      <c r="CQ58" s="57">
        <f>IF(AND(LC57=1,PI57=1),0,ABS(BU58/$C$12*($C$14-$C$15)+$C$15) *'Drive Train'!$AA$49 + CQ57*(1-'Drive Train'!$AA$49))</f>
        <v>18.299586344092699</v>
      </c>
      <c r="CR58" s="57">
        <f>IF(AND(LD57=1,PJ57=1),0,ABS(BV58/$C$12*($C$14-$C$15)+$C$15) *'Drive Train'!$AA$49 + CR57*(1-'Drive Train'!$AA$49))</f>
        <v>22.236649528264707</v>
      </c>
      <c r="CS58" s="57">
        <f>IF(AND(LE57=1,PK57=1),0,ABS(BW58/$C$12*($C$14-$C$15)+$C$15) *'Drive Train'!$AA$49 + CS57*(1-'Drive Train'!$AA$49))</f>
        <v>18.772101676651243</v>
      </c>
      <c r="CT58" s="57">
        <f>IF(AND(LF57=1,PL57=1),0,ABS(BX58/$C$12*($C$14-$C$15)+$C$15) *'Drive Train'!$AA$49 + CT57*(1-'Drive Train'!$AA$49))</f>
        <v>2.7495000000000003</v>
      </c>
      <c r="CU58" s="57">
        <f>IF(AND(LG57=1,PM57=1),0,ABS(BY58/$C$12*($C$14-$C$15)+$C$15) *'Drive Train'!$AA$49 + CU57*(1-'Drive Train'!$AA$49))</f>
        <v>2.7495000000000003</v>
      </c>
      <c r="CV58" s="57">
        <f>IF(AND(LH57=1,PN57=1),0,ABS(BZ58/$C$12*($C$14-$C$15)+$C$15) *'Drive Train'!$AA$49 + CV57*(1-'Drive Train'!$AA$49))</f>
        <v>2.7495000000000003</v>
      </c>
      <c r="CW58" s="57">
        <f>IF(AND(LI57=1,PO57=1),0,ABS(CA58/$C$12*($C$14-$C$15)+$C$15) *'Drive Train'!$AA$49 + CW57*(1-'Drive Train'!$AA$49))</f>
        <v>2.7495000000000003</v>
      </c>
      <c r="CX58" s="57">
        <f>IF(AND(LJ57=1,PP57=1),0,ABS(CB58/$C$12*($C$14-$C$15)+$C$15) *'Drive Train'!$AA$49 + CX57*(1-'Drive Train'!$AA$49))</f>
        <v>2.7495000000000003</v>
      </c>
      <c r="CY58" s="57">
        <f>IF(AND(LK57=1,PQ57=1),0,ABS(CC58/$C$12*($C$14-$C$15)+$C$15) *'Drive Train'!$AA$49 + CY57*(1-'Drive Train'!$AA$49))</f>
        <v>2.7495000000000003</v>
      </c>
      <c r="CZ58" s="57">
        <f>IF(AND(LL57=1,PR57=1),0,ABS(CD58/$C$12*($C$14-$C$15)+$C$15) *'Drive Train'!$AA$49 + CZ57*(1-'Drive Train'!$AA$49))</f>
        <v>2.7495000000000003</v>
      </c>
      <c r="DA58" s="57">
        <f>IF(AND(LM57=1,PS57=1),0,ABS(CE58/$C$12*($C$14-$C$15)+$C$15) *'Drive Train'!$AA$49 + DA57*(1-'Drive Train'!$AA$49))</f>
        <v>2.7495000000000003</v>
      </c>
      <c r="DB58" s="61">
        <f t="shared" si="116"/>
        <v>2.0000000000000009</v>
      </c>
      <c r="DC58" s="57">
        <f t="shared" si="283"/>
        <v>2.7495000000000003</v>
      </c>
      <c r="DD58" s="57">
        <f t="shared" si="284"/>
        <v>61.172818310505683</v>
      </c>
      <c r="DE58" s="57">
        <f t="shared" si="285"/>
        <v>2.7495000000000003</v>
      </c>
      <c r="DF58" s="57">
        <f t="shared" si="286"/>
        <v>2.7495000000000003</v>
      </c>
      <c r="DG58" s="57">
        <f t="shared" si="287"/>
        <v>2.7495000000000003</v>
      </c>
      <c r="DH58" s="57">
        <f t="shared" si="288"/>
        <v>2.7495000000000003</v>
      </c>
      <c r="DI58" s="57">
        <f t="shared" si="289"/>
        <v>2.7495000000000003</v>
      </c>
      <c r="DJ58" s="57">
        <f t="shared" si="290"/>
        <v>2.7495000000000003</v>
      </c>
      <c r="DK58" s="57">
        <f t="shared" si="291"/>
        <v>2.7495000000000003</v>
      </c>
      <c r="DL58" s="57">
        <f t="shared" si="292"/>
        <v>2.7495000000000003</v>
      </c>
      <c r="DM58" s="57">
        <f t="shared" si="293"/>
        <v>18.299586344092699</v>
      </c>
      <c r="DN58" s="57">
        <f t="shared" si="294"/>
        <v>22.236649528264707</v>
      </c>
      <c r="DO58" s="57">
        <f t="shared" si="295"/>
        <v>18.772101676651243</v>
      </c>
      <c r="DP58" s="57">
        <f t="shared" si="296"/>
        <v>2.7495000000000003</v>
      </c>
      <c r="DQ58" s="57">
        <f t="shared" si="297"/>
        <v>2.7495000000000003</v>
      </c>
      <c r="DR58" s="57">
        <f t="shared" si="298"/>
        <v>2.7495000000000003</v>
      </c>
      <c r="DS58" s="57">
        <f t="shared" si="299"/>
        <v>2.7495000000000003</v>
      </c>
      <c r="DT58" s="57">
        <f t="shared" si="300"/>
        <v>2.7495000000000003</v>
      </c>
      <c r="DU58" s="57">
        <f t="shared" si="301"/>
        <v>2.7495000000000003</v>
      </c>
      <c r="DV58" s="57">
        <f t="shared" si="302"/>
        <v>2.7495000000000003</v>
      </c>
      <c r="DW58" s="57">
        <f t="shared" si="303"/>
        <v>2.7495000000000003</v>
      </c>
      <c r="DX58" s="61">
        <f t="shared" si="117"/>
        <v>2.0000000000000009</v>
      </c>
      <c r="DY58" s="2">
        <f>IF(OY58=0,($C$23/0.4536*IF(ISNA(MK57),'Drive Train'!$F$16,'Drive Train'!$F$17)*4.448*$C$24*S$6)*SIGN(BK58),BK58)</f>
        <v>0</v>
      </c>
      <c r="DZ58" s="2">
        <f>IF(OZ58=0,($C$23/0.4536*IF(ISNA(ML57),'Drive Train'!$F$16,'Drive Train'!$F$17)*4.448*$C$24*$C$21*T$6)*SIGN(BL58),BL58)</f>
        <v>1.0974294398154225</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2.8451291201189992</v>
      </c>
      <c r="EJ58" s="2">
        <f>IF(PJ58=0,($C$23/0.4536*IF(ISNA(MV57),'Drive Train'!$F$16,'Drive Train'!$F$17)*4.448*$C$24*$C$21*AD$6)*SIGN(BV58),BV58)</f>
        <v>3.9831807681666</v>
      </c>
      <c r="EK58" s="2">
        <f>IF(PK58=0,($C$23/0.4536*IF(ISNA(MW57),'Drive Train'!$F$16,'Drive Train'!$F$17)*4.448*$C$24*$C$21*AE$6)*SIGN(BW58),BW58)</f>
        <v>3.9831807681666</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61">
        <f t="shared" si="304"/>
        <v>2.0000000000000009</v>
      </c>
      <c r="EU58" s="259">
        <f>MAX(MIN(IF(AND(OY57=1,NG58&lt;0),-1,1)*(DC58-$C$15)/($C$14-$C$15)*$C$12*$C$21-$C$33*LO58/AO$6 -  OY57*$C$33/$C$21,DY57/$C$19),MAX(EU$8:EU57)*-1)</f>
        <v>-0.50283114135383844</v>
      </c>
      <c r="EV58" s="259">
        <f>MAX(MIN(IF(AND(OZ57=1,NH58&lt;0),-1,1)*(DD58-$C$15)/($C$14-$C$15)*$C$12*$C$21-$C$33*LP58/AP$6 -  OZ57*$C$33/$C$21,DZ57/$C$19),MAX(EV$8:EV57)*-1)</f>
        <v>0.87530701433216995</v>
      </c>
      <c r="EW58" s="259">
        <f>MAX(MIN(IF(AND(PA57=1,NI58&lt;0),-1,1)*(DE58-$C$15)/($C$14-$C$15)*$C$12*$C$21-$C$33*LQ58/AQ$6 -  PA57*$C$33/$C$21,EA57/$C$19),MAX(EW$8:EW57)*-1)</f>
        <v>-0.47239456896527526</v>
      </c>
      <c r="EX58" s="259">
        <f>MAX(MIN(IF(AND(PB57=1,NJ58&lt;0),-1,1)*(DF58-$C$15)/($C$14-$C$15)*$C$12*$C$21-$C$33*LR58/AR$6 -  PB57*$C$33/$C$21,EB57/$C$19),MAX(EX$8:EX57)*-1)</f>
        <v>-0.5041987951230934</v>
      </c>
      <c r="EY58" s="259">
        <f>MAX(MIN(IF(AND(PC57=1,NK58&lt;0),-1,1)*(DG58-$C$15)/($C$14-$C$15)*$C$12*$C$21-$C$33*LS58/AS$6 -  PC57*$C$33/$C$21,EC57/$C$19),MAX(EY$8:EY57)*-1)</f>
        <v>-0.51155985074350063</v>
      </c>
      <c r="EZ58" s="259">
        <f>MAX(MIN(IF(AND(PD57=1,NL58&lt;0),-1,1)*(DH58-$C$15)/($C$14-$C$15)*$C$12*$C$21-$C$33*LT58/AT$6 -  PD57*$C$33/$C$21,ED57/$C$19),MAX(EZ$8:EZ57)*-1)</f>
        <v>-0.50723043723944417</v>
      </c>
      <c r="FA58" s="259">
        <f>MAX(MIN(IF(AND(PE57=1,NM58&lt;0),-1,1)*(DI58-$C$15)/($C$14-$C$15)*$C$12*$C$21-$C$33*LU58/AU$6 -  PE57*$C$33/$C$21,EE57/$C$19),MAX(FA$8:FA57)*-1)</f>
        <v>-0.49809125862161302</v>
      </c>
      <c r="FB58" s="259">
        <f>MAX(MIN(IF(AND(PF57=1,NN58&lt;0),-1,1)*(DJ58-$C$15)/($C$14-$C$15)*$C$12*$C$21-$C$33*LV58/AV$6 -  PF57*$C$33/$C$21,EF57/$C$19),MAX(FB$8:FB57)*-1)</f>
        <v>-0.51072029073843717</v>
      </c>
      <c r="FC58" s="259">
        <f>MAX(MIN(IF(AND(PG57=1,NO58&lt;0),-1,1)*(DK58-$C$15)/($C$14-$C$15)*$C$12*$C$21-$C$33*LW58/AW$6 -  PG57*$C$33/$C$21,EG57/$C$19),MAX(FC$8:FC57)*-1)</f>
        <v>-0.5388514482087482</v>
      </c>
      <c r="FD58" s="259">
        <f>MAX(MIN(IF(AND(PH57=1,NP58&lt;0),-1,1)*(DL58-$C$15)/($C$14-$C$15)*$C$12*$C$21-$C$33*LX58/AX$6 -  PH57*$C$33/$C$21,EH57/$C$19),MAX(FD$8:FD57)*-1)</f>
        <v>-0.59021934120384478</v>
      </c>
      <c r="FE58" s="259">
        <f>MAX(MIN(IF(AND(PI57=1,NQ58&lt;0),-1,1)*(DM58-$C$15)/($C$14-$C$15)*$C$12*$C$21-$C$33*LY58/AY$6 -  PI57*$C$33/$C$21,EI57/$C$19),MAX(FE$8:FE57)*-1)</f>
        <v>6.3901714530967269E-8</v>
      </c>
      <c r="FF58" s="259">
        <f>MAX(MIN(IF(AND(PJ57=1,NR58&lt;0),-1,1)*(DN58-$C$15)/($C$14-$C$15)*$C$12*$C$21-$C$33*LZ58/AZ$6 -  PJ57*$C$33/$C$21,EJ57/$C$19),MAX(FF$8:FF57)*-1)</f>
        <v>7.5875864075452853E-2</v>
      </c>
      <c r="FG58" s="259">
        <f>MAX(MIN(IF(AND(PK57=1,NS58&lt;0),-1,1)*(DO58-$C$15)/($C$14-$C$15)*$C$12*$C$21-$C$33*MA58/BA$6 -  PK57*$C$33/$C$21,EK57/$C$19),MAX(FG$8:FG57)*-1)</f>
        <v>9.067524656853343E-3</v>
      </c>
      <c r="FH58" s="259">
        <f>MAX(MIN(IF(AND(PL57=1,NT58&lt;0),-1,1)*(DP58-$C$15)/($C$14-$C$15)*$C$12*$C$21-$C$33*MB58/BB$6 -  PL57*$C$33/$C$21,EL57/$C$19),MAX(FH$8:FH57)*-1)</f>
        <v>-0.53341385352326709</v>
      </c>
      <c r="FI58" s="259">
        <f>MAX(MIN(IF(AND(PM57=1,NU58&lt;0),-1,1)*(DQ58-$C$15)/($C$14-$C$15)*$C$12*$C$21-$C$33*MC58/BC$6 -  PM57*$C$33/$C$21,EM57/$C$19),MAX(FI$8:FI57)*-1)</f>
        <v>-0.55079896123756422</v>
      </c>
      <c r="FJ58" s="259">
        <f>MAX(MIN(IF(AND(PN57=1,NV58&lt;0),-1,1)*(DR58-$C$15)/($C$14-$C$15)*$C$12*$C$21-$C$33*MD58/BD$6 -  PN57*$C$33/$C$21,EN57/$C$19),MAX(FJ$8:FJ57)*-1)</f>
        <v>-0.53844078066795797</v>
      </c>
      <c r="FK58" s="259">
        <f>MAX(MIN(IF(AND(PO57=1,NW58&lt;0),-1,1)*(DS58-$C$15)/($C$14-$C$15)*$C$12*$C$21-$C$33*ME58/BE$6 -  PO57*$C$33/$C$21,EO57/$C$19),MAX(FK$8:FK57)*-1)</f>
        <v>-0.52631352409921006</v>
      </c>
      <c r="FL58" s="259">
        <f>MAX(MIN(IF(AND(PP57=1,NX58&lt;0),-1,1)*(DT58-$C$15)/($C$14-$C$15)*$C$12*$C$21-$C$33*MF58/BF$6 -  PP57*$C$33/$C$21,EP57/$C$19),MAX(FL$8:FL57)*-1)</f>
        <v>-0.51443539408979044</v>
      </c>
      <c r="FM58" s="259">
        <f>MAX(MIN(IF(AND(PQ57=1,NY58&lt;0),-1,1)*(DU58-$C$15)/($C$14-$C$15)*$C$12*$C$21-$C$33*MG58/BG$6 -  PQ57*$C$33/$C$21,EQ57/$C$19),MAX(FM$8:FM57)*-1)</f>
        <v>-0.51446206523229254</v>
      </c>
      <c r="FN58" s="259">
        <f>MAX(MIN(IF(AND(PR57=1,NZ58&lt;0),-1,1)*(DV58-$C$15)/($C$14-$C$15)*$C$12*$C$21-$C$33*MH58/BH$6 -  PR57*$C$33/$C$21,ER57/$C$19),MAX(FN$8:FN57)*-1)</f>
        <v>-0.50282738647863257</v>
      </c>
      <c r="FO58" s="259">
        <f>MAX(MIN(IF(AND(PS57=1,OA58&lt;0),-1,1)*(DW58-$C$15)/($C$14-$C$15)*$C$12*$C$21-$C$33*MI58/BI$6 -  PS57*$C$33/$C$21,ES57/$C$19),MAX(FO$8:FO57)*-1)</f>
        <v>-0.50283123159149545</v>
      </c>
      <c r="FP58" s="61">
        <f t="shared" si="118"/>
        <v>2.0000000000000009</v>
      </c>
      <c r="FQ58" s="260">
        <f>IF(AND(KS58=1,OY58=1),0,MIN((ABS(($C$14-$C$15)*EU58/$C$12/$C$21)+$C$15)/$C$21,DC58))</f>
        <v>2.7495000000000003</v>
      </c>
      <c r="FR58" s="260">
        <f>IF(AND(KT58=1,OZ58=1),0,MIN((ABS(($C$14-$C$15)*EV58/$C$12/$C$21)+$C$15)/$C$21,DD58))</f>
        <v>61.172818310505683</v>
      </c>
      <c r="FS58" s="260">
        <f>IF(AND(KU58=1,PA58=1),0,MIN((ABS(($C$14-$C$15)*EW58/$C$12/$C$21)+$C$15)/$C$21,DE58))</f>
        <v>2.7495000000000003</v>
      </c>
      <c r="FT58" s="260">
        <f>IF(AND(KV58=1,PB58=1),0,MIN((ABS(($C$14-$C$15)*EX58/$C$12/$C$21)+$C$15)/$C$21,DF58))</f>
        <v>2.7495000000000003</v>
      </c>
      <c r="FU58" s="260">
        <f>IF(AND(KW58=1,PC58=1),0,MIN((ABS(($C$14-$C$15)*EY58/$C$12/$C$21)+$C$15)/$C$21,DG58))</f>
        <v>2.7495000000000003</v>
      </c>
      <c r="FV58" s="260">
        <f>IF(AND(KX58=1,PD58=1),0,MIN((ABS(($C$14-$C$15)*EZ58/$C$12/$C$21)+$C$15)/$C$21,DH58))</f>
        <v>2.7495000000000003</v>
      </c>
      <c r="FW58" s="260">
        <f>IF(AND(KY58=1,PE58=1),0,MIN((ABS(($C$14-$C$15)*FA58/$C$12/$C$21)+$C$15)/$C$21,DI58))</f>
        <v>2.7495000000000003</v>
      </c>
      <c r="FX58" s="260">
        <f>IF(AND(KZ58=1,PF58=1),0,MIN((ABS(($C$14-$C$15)*FB58/$C$12/$C$21)+$C$15)/$C$21,DJ58))</f>
        <v>2.7495000000000003</v>
      </c>
      <c r="FY58" s="260">
        <f>IF(AND(LA58=1,PG58=1),0,MIN((ABS(($C$14-$C$15)*FC58/$C$12/$C$21)+$C$15)/$C$21,DK58))</f>
        <v>2.7495000000000003</v>
      </c>
      <c r="FZ58" s="260">
        <f>IF(AND(LB58=1,PH58=1),0,MIN((ABS(($C$14-$C$15)*FD58/$C$12/$C$21)+$C$15)/$C$21,DL58))</f>
        <v>2.7495000000000003</v>
      </c>
      <c r="GA58" s="260">
        <f>IF(AND(LC58=1,PI58=1),0,MIN((ABS(($C$14-$C$15)*FE58/$C$12/$C$21)+$C$15)/$C$21,DM58))</f>
        <v>3.1226037857070428</v>
      </c>
      <c r="GB58" s="260">
        <f>IF(AND(LD58=1,PJ58=1),0,MIN((ABS(($C$14-$C$15)*FF58/$C$12/$C$21)+$C$15)/$C$21,DN58))</f>
        <v>8.3326070228041971</v>
      </c>
      <c r="GC58" s="260">
        <f>IF(AND(LE58=1,PK58=1),0,MIN((ABS(($C$14-$C$15)*FG58/$C$12/$C$21)+$C$15)/$C$21,DO58))</f>
        <v>3.7452199528954262</v>
      </c>
      <c r="GD58" s="260">
        <f>IF(AND(LF58=1,PL58=1),0,MIN((ABS(($C$14-$C$15)*FH58/$C$12/$C$21)+$C$15)/$C$21,DP58))</f>
        <v>2.7495000000000003</v>
      </c>
      <c r="GE58" s="260">
        <f>IF(AND(LG58=1,PM58=1),0,MIN((ABS(($C$14-$C$15)*FI58/$C$12/$C$21)+$C$15)/$C$21,DQ58))</f>
        <v>2.7495000000000003</v>
      </c>
      <c r="GF58" s="260">
        <f>IF(AND(LH58=1,PN58=1),0,MIN((ABS(($C$14-$C$15)*FJ58/$C$12/$C$21)+$C$15)/$C$21,DR58))</f>
        <v>2.7495000000000003</v>
      </c>
      <c r="GG58" s="260">
        <f>IF(AND(LI58=1,PO58=1),0,MIN((ABS(($C$14-$C$15)*FK58/$C$12/$C$21)+$C$15)/$C$21,DS58))</f>
        <v>2.7495000000000003</v>
      </c>
      <c r="GH58" s="260">
        <f>IF(AND(LJ58=1,PP58=1),0,MIN((ABS(($C$14-$C$15)*FL58/$C$12/$C$21)+$C$15)/$C$21,DT58))</f>
        <v>2.7495000000000003</v>
      </c>
      <c r="GI58" s="260">
        <f>IF(AND(LK58=1,PQ58=1),0,MIN((ABS(($C$14-$C$15)*FM58/$C$12/$C$21)+$C$15)/$C$21,DU58))</f>
        <v>2.7495000000000003</v>
      </c>
      <c r="GJ58" s="260">
        <f>IF(AND(LL58=1,PR58=1),0,MIN((ABS(($C$14-$C$15)*FN58/$C$12/$C$21)+$C$15)/$C$21,DV58))</f>
        <v>2.7495000000000003</v>
      </c>
      <c r="GK58" s="260">
        <f>IF(AND(LM58=1,PS58=1),0,MIN((ABS(($C$14-$C$15)*FO58/$C$12/$C$21)+$C$15)/$C$21,DW58))</f>
        <v>2.7495000000000003</v>
      </c>
      <c r="GL58" s="61">
        <f t="shared" si="119"/>
        <v>2.0000000000000009</v>
      </c>
      <c r="GM58" s="57">
        <f>IF(AND(KS57=1,OY57=1),0,EU58*$C$19/S$6/$C$24/$C$23*3.39*$C$21)</f>
        <v>-13.014229983632331</v>
      </c>
      <c r="GN58" s="57">
        <f>IF(AND(KT57=1,OZ57=1),0,EV58*$C$19/T$6/$C$24/$C$23*3.39*$C$21)</f>
        <v>6.3432926863633083</v>
      </c>
      <c r="GO58" s="57">
        <f>IF(AND(KU57=1,PA57=1),0,EW58*$C$19/U$6/$C$24/$C$23*3.39*$C$21)</f>
        <v>-4.944929232993327</v>
      </c>
      <c r="GP58" s="57">
        <f>IF(AND(KV57=1,PB57=1),0,EX58*$C$19/V$6/$C$24/$C$23*3.39*$C$21)</f>
        <v>-6.9018029753570085</v>
      </c>
      <c r="GQ58" s="57">
        <f>IF(AND(KW57=1,PC57=1),0,EY58*$C$19/W$6/$C$24/$C$23*3.39*$C$21)</f>
        <v>-8.6502284901483453</v>
      </c>
      <c r="GR58" s="57">
        <f>IF(AND(KX57=1,PD57=1),0,EZ58*$C$19/X$6/$C$24/$C$23*3.39*$C$21)</f>
        <v>-10.210738347163703</v>
      </c>
      <c r="GS58" s="57">
        <f>IF(AND(KY57=1,PE57=1),0,FA58*$C$19/Y$6/$C$24/$C$23*3.39*$C$21)</f>
        <v>-11.631045386925216</v>
      </c>
      <c r="GT58" s="57">
        <f>IF(AND(KZ57=1,PF57=1),0,FB58*$C$19/Z$6/$C$24/$C$23*3.39*$C$21)</f>
        <v>-13.570907331828158</v>
      </c>
      <c r="GU58" s="57">
        <f>IF(AND(LA57=1,PG57=1),0,FC58*$C$19/AA$6/$C$24/$C$23*3.39*$C$21)</f>
        <v>-16.053976058454904</v>
      </c>
      <c r="GV58" s="57">
        <f>IF(AND(LB57=1,PH57=1),0,FD58*$C$19/AB$6/$C$24/$C$23*3.39*$C$21)</f>
        <v>-19.485391060043039</v>
      </c>
      <c r="GW58" s="57">
        <f>IF(AND(LC57=1,PI57=1),0,FE58*$C$19/AC$6/$C$24/$C$23*3.39*$C$21)</f>
        <v>2.3154577296494481E-6</v>
      </c>
      <c r="GX58" s="57">
        <f>IF(AND(LD57=1,PJ57=1),0,FF58*$C$19/AD$6/$C$24/$C$23*3.39*$C$21)</f>
        <v>1.9638122305354544</v>
      </c>
      <c r="GY58" s="57">
        <f>IF(AND(LE57=1,PK57=1),0,FG58*$C$19/AE$6/$C$24/$C$23*3.39*$C$21)</f>
        <v>0.23468485056200153</v>
      </c>
      <c r="GZ58" s="57">
        <f>IF(AND(LF57=1,PL57=1),0,FH58*$C$19/AF$6/$C$24/$C$23*3.39*$C$21)</f>
        <v>-13.805768965535005</v>
      </c>
      <c r="HA58" s="57">
        <f>IF(AND(LG57=1,PM57=1),0,FI58*$C$19/AG$6/$C$24/$C$23*3.39*$C$21)</f>
        <v>-14.255728746217859</v>
      </c>
      <c r="HB58" s="57">
        <f>IF(AND(LH57=1,PN57=1),0,FJ58*$C$19/AH$6/$C$24/$C$23*3.39*$C$21)</f>
        <v>-13.935875437850596</v>
      </c>
      <c r="HC58" s="57">
        <f>IF(AND(LI57=1,PO57=1),0,FK58*$C$19/AI$6/$C$24/$C$23*3.39*$C$21)</f>
        <v>-13.621998883524103</v>
      </c>
      <c r="HD58" s="57">
        <f>IF(AND(LJ57=1,PP57=1),0,FL58*$C$19/AJ$6/$C$24/$C$23*3.39*$C$21)</f>
        <v>-13.314570200205358</v>
      </c>
      <c r="HE58" s="57">
        <f>IF(AND(LK57=1,PQ57=1),0,FM58*$C$19/AK$6/$C$24/$C$23*3.39*$C$21)</f>
        <v>-13.31526050029599</v>
      </c>
      <c r="HF58" s="57">
        <f>IF(AND(LL57=1,PR57=1),0,FN58*$C$19/AL$6/$C$24/$C$23*3.39*$C$21)</f>
        <v>-13.014132800292895</v>
      </c>
      <c r="HG58" s="57">
        <f>IF(AND(LM57=1,PS57=1),0,FO58*$C$19/AM$6/$C$24/$C$23*3.39*$C$21)</f>
        <v>-13.014232319155186</v>
      </c>
      <c r="HH58" s="61">
        <f t="shared" si="120"/>
        <v>2.0000000000000009</v>
      </c>
      <c r="HI58" s="57">
        <f t="shared" si="121"/>
        <v>13.014229983632331</v>
      </c>
      <c r="HJ58" s="57">
        <f t="shared" si="122"/>
        <v>6.3432926863633083</v>
      </c>
      <c r="HK58" s="57">
        <f t="shared" si="123"/>
        <v>4.944929232993327</v>
      </c>
      <c r="HL58" s="57">
        <f t="shared" si="124"/>
        <v>6.9018029753570085</v>
      </c>
      <c r="HM58" s="57">
        <f t="shared" si="125"/>
        <v>8.6502284901483453</v>
      </c>
      <c r="HN58" s="57">
        <f t="shared" si="126"/>
        <v>10.210738347163703</v>
      </c>
      <c r="HO58" s="57">
        <f t="shared" si="127"/>
        <v>11.631045386925216</v>
      </c>
      <c r="HP58" s="57">
        <f t="shared" si="128"/>
        <v>13.570907331828158</v>
      </c>
      <c r="HQ58" s="57">
        <f t="shared" si="129"/>
        <v>16.053976058454904</v>
      </c>
      <c r="HR58" s="57">
        <f t="shared" si="130"/>
        <v>19.485391060043039</v>
      </c>
      <c r="HS58" s="57">
        <f t="shared" si="131"/>
        <v>2.3154577296494481E-6</v>
      </c>
      <c r="HT58" s="57">
        <f t="shared" si="132"/>
        <v>1.9638122305354544</v>
      </c>
      <c r="HU58" s="57">
        <f t="shared" si="133"/>
        <v>0.23468485056200153</v>
      </c>
      <c r="HV58" s="57">
        <f t="shared" si="134"/>
        <v>13.805768965535005</v>
      </c>
      <c r="HW58" s="57">
        <f t="shared" si="135"/>
        <v>14.255728746217859</v>
      </c>
      <c r="HX58" s="57">
        <f t="shared" si="136"/>
        <v>13.935875437850596</v>
      </c>
      <c r="HY58" s="57">
        <f t="shared" si="137"/>
        <v>13.621998883524103</v>
      </c>
      <c r="HZ58" s="57">
        <f t="shared" si="138"/>
        <v>13.314570200205358</v>
      </c>
      <c r="IA58" s="57">
        <f t="shared" si="139"/>
        <v>13.31526050029599</v>
      </c>
      <c r="IB58" s="57">
        <f t="shared" si="140"/>
        <v>13.014132800292895</v>
      </c>
      <c r="IC58" s="57">
        <f t="shared" si="141"/>
        <v>13.014232319155186</v>
      </c>
      <c r="ID58" s="61">
        <f t="shared" si="142"/>
        <v>2.0000000000000009</v>
      </c>
      <c r="IE58" s="57">
        <f t="shared" si="143"/>
        <v>0</v>
      </c>
      <c r="IF58" s="57">
        <f t="shared" si="144"/>
        <v>8.0398118358398669</v>
      </c>
      <c r="IG58" s="57">
        <f t="shared" si="145"/>
        <v>0</v>
      </c>
      <c r="IH58" s="57">
        <f t="shared" si="146"/>
        <v>0</v>
      </c>
      <c r="II58" s="57">
        <f t="shared" si="147"/>
        <v>0</v>
      </c>
      <c r="IJ58" s="57">
        <f t="shared" si="148"/>
        <v>0</v>
      </c>
      <c r="IK58" s="57">
        <f t="shared" si="149"/>
        <v>0</v>
      </c>
      <c r="IL58" s="57">
        <f t="shared" si="150"/>
        <v>0</v>
      </c>
      <c r="IM58" s="57">
        <f t="shared" si="151"/>
        <v>0</v>
      </c>
      <c r="IN58" s="57">
        <f t="shared" si="152"/>
        <v>0</v>
      </c>
      <c r="IO58" s="57">
        <f t="shared" si="153"/>
        <v>12.007662806025309</v>
      </c>
      <c r="IP58" s="57">
        <f t="shared" si="154"/>
        <v>11.588692993103219</v>
      </c>
      <c r="IQ58" s="57">
        <f t="shared" si="155"/>
        <v>11.957100555107084</v>
      </c>
      <c r="IR58" s="57">
        <f t="shared" si="156"/>
        <v>0</v>
      </c>
      <c r="IS58" s="57">
        <f t="shared" si="157"/>
        <v>0</v>
      </c>
      <c r="IT58" s="57">
        <f t="shared" si="158"/>
        <v>0</v>
      </c>
      <c r="IU58" s="57">
        <f t="shared" si="159"/>
        <v>0</v>
      </c>
      <c r="IV58" s="57">
        <f t="shared" si="160"/>
        <v>0</v>
      </c>
      <c r="IW58" s="57">
        <f t="shared" si="161"/>
        <v>0</v>
      </c>
      <c r="IX58" s="57">
        <f t="shared" si="162"/>
        <v>0</v>
      </c>
      <c r="IY58" s="57">
        <f t="shared" si="163"/>
        <v>0</v>
      </c>
      <c r="IZ58" s="61">
        <f t="shared" si="164"/>
        <v>2.0000000000000009</v>
      </c>
      <c r="JA58" s="260" t="e">
        <f t="shared" si="240"/>
        <v>#N/A</v>
      </c>
      <c r="JB58" s="260" t="e">
        <f t="shared" si="241"/>
        <v>#N/A</v>
      </c>
      <c r="JC58" s="260" t="e">
        <f t="shared" si="242"/>
        <v>#N/A</v>
      </c>
      <c r="JD58" s="260" t="e">
        <f t="shared" si="243"/>
        <v>#N/A</v>
      </c>
      <c r="JE58" s="260" t="e">
        <f t="shared" si="244"/>
        <v>#N/A</v>
      </c>
      <c r="JF58" s="260" t="e">
        <f t="shared" si="245"/>
        <v>#N/A</v>
      </c>
      <c r="JG58" s="260" t="e">
        <f t="shared" si="246"/>
        <v>#N/A</v>
      </c>
      <c r="JH58" s="260" t="e">
        <f t="shared" si="247"/>
        <v>#N/A</v>
      </c>
      <c r="JI58" s="260" t="e">
        <f t="shared" si="248"/>
        <v>#N/A</v>
      </c>
      <c r="JJ58" s="260" t="e">
        <f t="shared" si="249"/>
        <v>#N/A</v>
      </c>
      <c r="JK58" s="260" t="e">
        <f t="shared" si="250"/>
        <v>#N/A</v>
      </c>
      <c r="JL58" s="260" t="e">
        <f t="shared" si="251"/>
        <v>#N/A</v>
      </c>
      <c r="JM58" s="260" t="e">
        <f t="shared" si="252"/>
        <v>#N/A</v>
      </c>
      <c r="JN58" s="260" t="e">
        <f t="shared" si="253"/>
        <v>#N/A</v>
      </c>
      <c r="JO58" s="260" t="e">
        <f t="shared" si="254"/>
        <v>#N/A</v>
      </c>
      <c r="JP58" s="260" t="e">
        <f t="shared" si="255"/>
        <v>#N/A</v>
      </c>
      <c r="JQ58" s="260" t="e">
        <f t="shared" si="256"/>
        <v>#N/A</v>
      </c>
      <c r="JR58" s="260" t="e">
        <f t="shared" si="257"/>
        <v>#N/A</v>
      </c>
      <c r="JS58" s="260" t="e">
        <f t="shared" si="258"/>
        <v>#N/A</v>
      </c>
      <c r="JT58" s="260" t="e">
        <f t="shared" si="259"/>
        <v>#N/A</v>
      </c>
      <c r="JU58" s="260" t="e">
        <f t="shared" si="260"/>
        <v>#N/A</v>
      </c>
      <c r="JV58" s="61">
        <f t="shared" si="166"/>
        <v>2.0000000000000009</v>
      </c>
      <c r="JW58" s="46">
        <f>IF(AND(KS58=0,HI58&lt;=$C$40),1,0)</f>
        <v>0</v>
      </c>
      <c r="JX58" s="46">
        <f>IF(AND(KT58=0,HJ58&lt;=$C$40),1,0)</f>
        <v>0</v>
      </c>
      <c r="JY58" s="46">
        <f>IF(AND(KU58=0,HK58&lt;=$C$40),1,0)</f>
        <v>0</v>
      </c>
      <c r="JZ58" s="46">
        <f>IF(AND(KV58=0,HL58&lt;=$C$40),1,0)</f>
        <v>0</v>
      </c>
      <c r="KA58" s="46">
        <f>IF(AND(KW58=0,HM58&lt;=$C$40),1,0)</f>
        <v>0</v>
      </c>
      <c r="KB58" s="46">
        <f>IF(AND(KX58=0,HN58&lt;=$C$40),1,0)</f>
        <v>0</v>
      </c>
      <c r="KC58" s="46">
        <f>IF(AND(KY58=0,HO58&lt;=$C$40),1,0)</f>
        <v>0</v>
      </c>
      <c r="KD58" s="46">
        <f>IF(AND(KZ58=0,HP58&lt;=$C$40),1,0)</f>
        <v>0</v>
      </c>
      <c r="KE58" s="46">
        <f>IF(AND(LA58=0,HQ58&lt;=$C$40),1,0)</f>
        <v>0</v>
      </c>
      <c r="KF58" s="46">
        <f>IF(AND(LB58=0,HR58&lt;=$C$40),1,0)</f>
        <v>0</v>
      </c>
      <c r="KG58" s="46">
        <f>IF(AND(LC58=0,HS58&lt;=$C$40),1,0)</f>
        <v>1</v>
      </c>
      <c r="KH58" s="46">
        <f>IF(AND(LD58=0,HT58&lt;=$C$40),1,0)</f>
        <v>0</v>
      </c>
      <c r="KI58" s="46">
        <f>IF(AND(LE58=0,HU58&lt;=$C$40),1,0)</f>
        <v>0</v>
      </c>
      <c r="KJ58" s="46">
        <f>IF(AND(LF58=0,HV58&lt;=$C$40),1,0)</f>
        <v>0</v>
      </c>
      <c r="KK58" s="46">
        <f>IF(AND(LG58=0,HW58&lt;=$C$40),1,0)</f>
        <v>0</v>
      </c>
      <c r="KL58" s="46">
        <f>IF(AND(LH58=0,HX58&lt;=$C$40),1,0)</f>
        <v>0</v>
      </c>
      <c r="KM58" s="46">
        <f>IF(AND(LI58=0,HY58&lt;=$C$40),1,0)</f>
        <v>0</v>
      </c>
      <c r="KN58" s="46">
        <f>IF(AND(LJ58=0,HZ58&lt;=$C$40),1,0)</f>
        <v>0</v>
      </c>
      <c r="KO58" s="46">
        <f>IF(AND(LK58=0,IA58&lt;=$C$40),1,0)</f>
        <v>0</v>
      </c>
      <c r="KP58" s="46">
        <f>IF(AND(LL58=0,IB58&lt;=$C$40),1,0)</f>
        <v>0</v>
      </c>
      <c r="KQ58" s="46">
        <f>IF(AND(LM58=0,IC58&lt;=$C$40),1,0)</f>
        <v>0</v>
      </c>
      <c r="KR58" s="61">
        <f t="shared" si="167"/>
        <v>2.0000000000000009</v>
      </c>
      <c r="KS58" s="1">
        <f>IF(OR(KS57=1,AND(OY58=1,LO58&lt;=$C$41)),1,0)</f>
        <v>0</v>
      </c>
      <c r="KT58" s="1">
        <f>IF(OR(KT57=1,AND(OZ58=1,LP58&lt;=$C$41)),1,0)</f>
        <v>0</v>
      </c>
      <c r="KU58" s="1">
        <f>IF(OR(KU57=1,AND(PA58=1,LQ58&lt;=$C$41)),1,0)</f>
        <v>0</v>
      </c>
      <c r="KV58" s="1">
        <f>IF(OR(KV57=1,AND(PB58=1,LR58&lt;=$C$41)),1,0)</f>
        <v>0</v>
      </c>
      <c r="KW58" s="1">
        <f>IF(OR(KW57=1,AND(PC58=1,LS58&lt;=$C$41)),1,0)</f>
        <v>0</v>
      </c>
      <c r="KX58" s="1">
        <f>IF(OR(KX57=1,AND(PD58=1,LT58&lt;=$C$41)),1,0)</f>
        <v>0</v>
      </c>
      <c r="KY58" s="1">
        <f>IF(OR(KY57=1,AND(PE58=1,LU58&lt;=$C$41)),1,0)</f>
        <v>0</v>
      </c>
      <c r="KZ58" s="1">
        <f>IF(OR(KZ57=1,AND(PF58=1,LV58&lt;=$C$41)),1,0)</f>
        <v>0</v>
      </c>
      <c r="LA58" s="1">
        <f>IF(OR(LA57=1,AND(PG58=1,LW58&lt;=$C$41)),1,0)</f>
        <v>0</v>
      </c>
      <c r="LB58" s="1">
        <f>IF(OR(LB57=1,AND(PH58=1,LX58&lt;=$C$41)),1,0)</f>
        <v>0</v>
      </c>
      <c r="LC58" s="1">
        <f>IF(OR(LC57=1,AND(PI58=1,LY58&lt;=$C$41)),1,0)</f>
        <v>0</v>
      </c>
      <c r="LD58" s="1">
        <f>IF(OR(LD57=1,AND(PJ58=1,LZ58&lt;=$C$41)),1,0)</f>
        <v>0</v>
      </c>
      <c r="LE58" s="1">
        <f>IF(OR(LE57=1,AND(PK58=1,MA58&lt;=$C$41)),1,0)</f>
        <v>0</v>
      </c>
      <c r="LF58" s="1">
        <f>IF(OR(LF57=1,AND(PL58=1,MB58&lt;=$C$41)),1,0)</f>
        <v>0</v>
      </c>
      <c r="LG58" s="1">
        <f>IF(OR(LG57=1,AND(PM58=1,MC58&lt;=$C$41)),1,0)</f>
        <v>0</v>
      </c>
      <c r="LH58" s="1">
        <f>IF(OR(LH57=1,AND(PN58=1,MD58&lt;=$C$41)),1,0)</f>
        <v>0</v>
      </c>
      <c r="LI58" s="1">
        <f>IF(OR(LI57=1,AND(PO58=1,ME58&lt;=$C$41)),1,0)</f>
        <v>0</v>
      </c>
      <c r="LJ58" s="1">
        <f>IF(OR(LJ57=1,AND(PP58=1,MF58&lt;=$C$41)),1,0)</f>
        <v>0</v>
      </c>
      <c r="LK58" s="1">
        <f>IF(OR(LK57=1,AND(PQ58=1,MG58&lt;=$C$41)),1,0)</f>
        <v>0</v>
      </c>
      <c r="LL58" s="1">
        <f>IF(OR(LL57=1,AND(PR58=1,MH58&lt;=$C$41)),1,0)</f>
        <v>0</v>
      </c>
      <c r="LM58" s="1">
        <f>IF(OR(LM57=1,AND(PS58=1,MI58&lt;=$C$41)),1,0)</f>
        <v>0</v>
      </c>
      <c r="LN58" s="61">
        <f t="shared" si="168"/>
        <v>2.0000000000000009</v>
      </c>
      <c r="LO58" s="57">
        <f t="shared" si="169"/>
        <v>7.7930816199582846</v>
      </c>
      <c r="LP58" s="57">
        <f t="shared" si="170"/>
        <v>14.915222527741699</v>
      </c>
      <c r="LQ58" s="57">
        <f t="shared" si="171"/>
        <v>15.81482863358357</v>
      </c>
      <c r="LR58" s="57">
        <f t="shared" si="172"/>
        <v>14.853495991434905</v>
      </c>
      <c r="LS58" s="57">
        <f t="shared" si="173"/>
        <v>12.541344987845324</v>
      </c>
      <c r="LT58" s="57">
        <f t="shared" si="174"/>
        <v>10.279264847858609</v>
      </c>
      <c r="LU58" s="57">
        <f t="shared" si="175"/>
        <v>8.3965439146220042</v>
      </c>
      <c r="LV58" s="57">
        <f t="shared" si="176"/>
        <v>7.9433257727929734</v>
      </c>
      <c r="LW58" s="57">
        <f t="shared" si="177"/>
        <v>8.2061623554960654</v>
      </c>
      <c r="LX58" s="57">
        <f t="shared" si="178"/>
        <v>9.2537661722359932</v>
      </c>
      <c r="LY58" s="57">
        <f t="shared" si="179"/>
        <v>8.4312170989207331</v>
      </c>
      <c r="LZ58" s="57">
        <f t="shared" si="180"/>
        <v>11.309977628883367</v>
      </c>
      <c r="MA58" s="57">
        <f t="shared" si="181"/>
        <v>11.746235449410792</v>
      </c>
      <c r="MB58" s="57">
        <f t="shared" si="182"/>
        <v>11.227771677203643</v>
      </c>
      <c r="MC58" s="57">
        <f t="shared" si="183"/>
        <v>9.9945261796955815</v>
      </c>
      <c r="MD58" s="57">
        <f t="shared" si="184"/>
        <v>9.4273574101088453</v>
      </c>
      <c r="ME58" s="57">
        <f t="shared" si="185"/>
        <v>8.8707867120341088</v>
      </c>
      <c r="MF58" s="57">
        <f t="shared" si="186"/>
        <v>8.3256494772697529</v>
      </c>
      <c r="MG58" s="57">
        <f t="shared" si="187"/>
        <v>8.3268735279292461</v>
      </c>
      <c r="MH58" s="57">
        <f t="shared" si="188"/>
        <v>7.7929092929771002</v>
      </c>
      <c r="MI58" s="57">
        <f t="shared" si="189"/>
        <v>7.793085761343062</v>
      </c>
      <c r="MJ58" s="61">
        <f t="shared" si="190"/>
        <v>2.0000000000000009</v>
      </c>
      <c r="MK58" s="57" t="e">
        <f>IF(AND(ABS(CG58)&gt;0,EU58*$C$19&gt;=DY57,NG58&lt;&gt;0),3,NA())</f>
        <v>#N/A</v>
      </c>
      <c r="ML58" s="57" t="e">
        <f t="shared" si="261"/>
        <v>#N/A</v>
      </c>
      <c r="MM58" s="57" t="e">
        <f t="shared" si="262"/>
        <v>#N/A</v>
      </c>
      <c r="MN58" s="57" t="e">
        <f t="shared" si="263"/>
        <v>#N/A</v>
      </c>
      <c r="MO58" s="57" t="e">
        <f t="shared" si="264"/>
        <v>#N/A</v>
      </c>
      <c r="MP58" s="57" t="e">
        <f t="shared" si="265"/>
        <v>#N/A</v>
      </c>
      <c r="MQ58" s="57" t="e">
        <f t="shared" si="266"/>
        <v>#N/A</v>
      </c>
      <c r="MR58" s="57" t="e">
        <f t="shared" si="267"/>
        <v>#N/A</v>
      </c>
      <c r="MS58" s="57" t="e">
        <f t="shared" si="268"/>
        <v>#N/A</v>
      </c>
      <c r="MT58" s="57" t="e">
        <f t="shared" si="269"/>
        <v>#N/A</v>
      </c>
      <c r="MU58" s="57" t="e">
        <f t="shared" si="270"/>
        <v>#N/A</v>
      </c>
      <c r="MV58" s="57" t="e">
        <f t="shared" si="271"/>
        <v>#N/A</v>
      </c>
      <c r="MW58" s="57" t="e">
        <f t="shared" si="272"/>
        <v>#N/A</v>
      </c>
      <c r="MX58" s="57" t="e">
        <f t="shared" si="273"/>
        <v>#N/A</v>
      </c>
      <c r="MY58" s="57" t="e">
        <f t="shared" si="274"/>
        <v>#N/A</v>
      </c>
      <c r="MZ58" s="57" t="e">
        <f t="shared" si="275"/>
        <v>#N/A</v>
      </c>
      <c r="NA58" s="57" t="e">
        <f t="shared" si="276"/>
        <v>#N/A</v>
      </c>
      <c r="NB58" s="57" t="e">
        <f t="shared" si="277"/>
        <v>#N/A</v>
      </c>
      <c r="NC58" s="57" t="e">
        <f t="shared" si="278"/>
        <v>#N/A</v>
      </c>
      <c r="ND58" s="57" t="e">
        <f t="shared" si="279"/>
        <v>#N/A</v>
      </c>
      <c r="NE58" s="57" t="e">
        <f t="shared" si="280"/>
        <v>#N/A</v>
      </c>
      <c r="NF58" s="61">
        <f t="shared" si="211"/>
        <v>2.0000000000000009</v>
      </c>
      <c r="NG58" s="260">
        <f>IF(OY57=0,MIN('Drive Train'!$F$35-FQ57*$C$19*'Drive Train'!$F$39,NG57+$C$39)-$C$7,IF(LO57-1&lt;=0,0,IF($C$37=Motors!$C$29,MAX(MAX(NG$8:NG57)*-1,NG57-$C$39),MAX(0,MAX(NG$8:NG57)*-1,NG57-$C$39))))</f>
        <v>0</v>
      </c>
      <c r="NH58" s="260">
        <f>IF(OZ57=0,MIN('Drive Train'!$F$35-FR57*$C$19*'Drive Train'!$F$39,NH57+$C$39)-$C$7,IF(LP57-1&lt;=0,0,IF($C$37=Motors!$C$29,MAX(MAX(NH$8:NH57)*-1,NH57-$C$39),MAX(0,MAX(NH$8:NH57)*-1,NH57-$C$39))))</f>
        <v>8.0398118358398669</v>
      </c>
      <c r="NI58" s="260">
        <f>IF(PA57=0,MIN('Drive Train'!$F$35-FS57*$C$19*'Drive Train'!$F$39,NI57+$C$39)-$C$7,IF(LQ57-1&lt;=0,0,IF($C$37=Motors!$C$29,MAX(MAX(NI$8:NI57)*-1,NI57-$C$39),MAX(0,MAX(NI$8:NI57)*-1,NI57-$C$39))))</f>
        <v>0</v>
      </c>
      <c r="NJ58" s="260">
        <f>IF(PB57=0,MIN('Drive Train'!$F$35-FT57*$C$19*'Drive Train'!$F$39,NJ57+$C$39)-$C$7,IF(LR57-1&lt;=0,0,IF($C$37=Motors!$C$29,MAX(MAX(NJ$8:NJ57)*-1,NJ57-$C$39),MAX(0,MAX(NJ$8:NJ57)*-1,NJ57-$C$39))))</f>
        <v>0</v>
      </c>
      <c r="NK58" s="260">
        <f>IF(PC57=0,MIN('Drive Train'!$F$35-FU57*$C$19*'Drive Train'!$F$39,NK57+$C$39)-$C$7,IF(LS57-1&lt;=0,0,IF($C$37=Motors!$C$29,MAX(MAX(NK$8:NK57)*-1,NK57-$C$39),MAX(0,MAX(NK$8:NK57)*-1,NK57-$C$39))))</f>
        <v>0</v>
      </c>
      <c r="NL58" s="260">
        <f>IF(PD57=0,MIN('Drive Train'!$F$35-FV57*$C$19*'Drive Train'!$F$39,NL57+$C$39)-$C$7,IF(LT57-1&lt;=0,0,IF($C$37=Motors!$C$29,MAX(MAX(NL$8:NL57)*-1,NL57-$C$39),MAX(0,MAX(NL$8:NL57)*-1,NL57-$C$39))))</f>
        <v>0</v>
      </c>
      <c r="NM58" s="260">
        <f>IF(PE57=0,MIN('Drive Train'!$F$35-FW57*$C$19*'Drive Train'!$F$39,NM57+$C$39)-$C$7,IF(LU57-1&lt;=0,0,IF($C$37=Motors!$C$29,MAX(MAX(NM$8:NM57)*-1,NM57-$C$39),MAX(0,MAX(NM$8:NM57)*-1,NM57-$C$39))))</f>
        <v>0</v>
      </c>
      <c r="NN58" s="260">
        <f>IF(PF57=0,MIN('Drive Train'!$F$35-FX57*$C$19*'Drive Train'!$F$39,NN57+$C$39)-$C$7,IF(LV57-1&lt;=0,0,IF($C$37=Motors!$C$29,MAX(MAX(NN$8:NN57)*-1,NN57-$C$39),MAX(0,MAX(NN$8:NN57)*-1,NN57-$C$39))))</f>
        <v>0</v>
      </c>
      <c r="NO58" s="260">
        <f>IF(PG57=0,MIN('Drive Train'!$F$35-FY57*$C$19*'Drive Train'!$F$39,NO57+$C$39)-$C$7,IF(LW57-1&lt;=0,0,IF($C$37=Motors!$C$29,MAX(MAX(NO$8:NO57)*-1,NO57-$C$39),MAX(0,MAX(NO$8:NO57)*-1,NO57-$C$39))))</f>
        <v>0</v>
      </c>
      <c r="NP58" s="260">
        <f>IF(PH57=0,MIN('Drive Train'!$F$35-FZ57*$C$19*'Drive Train'!$F$39,NP57+$C$39)-$C$7,IF(LX57-1&lt;=0,0,IF($C$37=Motors!$C$29,MAX(MAX(NP$8:NP57)*-1,NP57-$C$39),MAX(0,MAX(NP$8:NP57)*-1,NP57-$C$39))))</f>
        <v>0</v>
      </c>
      <c r="NQ58" s="260">
        <f>IF(PI57=0,MIN('Drive Train'!$F$35-GA57*$C$19*'Drive Train'!$F$39,NQ57+$C$39)-$C$7,IF(LY57-1&lt;=0,0,IF($C$37=Motors!$C$29,MAX(MAX(NQ$8:NQ57)*-1,NQ57-$C$39),MAX(0,MAX(NQ$8:NQ57)*-1,NQ57-$C$39))))</f>
        <v>12.007662806025309</v>
      </c>
      <c r="NR58" s="260">
        <f>IF(PJ57=0,MIN('Drive Train'!$F$35-GB57*$C$19*'Drive Train'!$F$39,NR57+$C$39)-$C$7,IF(LZ57-1&lt;=0,0,IF($C$37=Motors!$C$29,MAX(MAX(NR$8:NR57)*-1,NR57-$C$39),MAX(0,MAX(NR$8:NR57)*-1,NR57-$C$39))))</f>
        <v>11.588692993103219</v>
      </c>
      <c r="NS58" s="260">
        <f>IF(PK57=0,MIN('Drive Train'!$F$35-GC57*$C$19*'Drive Train'!$F$39,NS57+$C$39)-$C$7,IF(MA57-1&lt;=0,0,IF($C$37=Motors!$C$29,MAX(MAX(NS$8:NS57)*-1,NS57-$C$39),MAX(0,MAX(NS$8:NS57)*-1,NS57-$C$39))))</f>
        <v>11.957100555107084</v>
      </c>
      <c r="NT58" s="260">
        <f>IF(PL57=0,MIN('Drive Train'!$F$35-GD57*$C$19*'Drive Train'!$F$39,NT57+$C$39)-$C$7,IF(MB57-1&lt;=0,0,IF($C$37=Motors!$C$29,MAX(MAX(NT$8:NT57)*-1,NT57-$C$39),MAX(0,MAX(NT$8:NT57)*-1,NT57-$C$39))))</f>
        <v>0</v>
      </c>
      <c r="NU58" s="260">
        <f>IF(PM57=0,MIN('Drive Train'!$F$35-GE57*$C$19*'Drive Train'!$F$39,NU57+$C$39)-$C$7,IF(MC57-1&lt;=0,0,IF($C$37=Motors!$C$29,MAX(MAX(NU$8:NU57)*-1,NU57-$C$39),MAX(0,MAX(NU$8:NU57)*-1,NU57-$C$39))))</f>
        <v>0</v>
      </c>
      <c r="NV58" s="260">
        <f>IF(PN57=0,MIN('Drive Train'!$F$35-GF57*$C$19*'Drive Train'!$F$39,NV57+$C$39)-$C$7,IF(MD57-1&lt;=0,0,IF($C$37=Motors!$C$29,MAX(MAX(NV$8:NV57)*-1,NV57-$C$39),MAX(0,MAX(NV$8:NV57)*-1,NV57-$C$39))))</f>
        <v>0</v>
      </c>
      <c r="NW58" s="260">
        <f>IF(PO57=0,MIN('Drive Train'!$F$35-GG57*$C$19*'Drive Train'!$F$39,NW57+$C$39)-$C$7,IF(ME57-1&lt;=0,0,IF($C$37=Motors!$C$29,MAX(MAX(NW$8:NW57)*-1,NW57-$C$39),MAX(0,MAX(NW$8:NW57)*-1,NW57-$C$39))))</f>
        <v>0</v>
      </c>
      <c r="NX58" s="260">
        <f>IF(PP57=0,MIN('Drive Train'!$F$35-GH57*$C$19*'Drive Train'!$F$39,NX57+$C$39)-$C$7,IF(MF57-1&lt;=0,0,IF($C$37=Motors!$C$29,MAX(MAX(NX$8:NX57)*-1,NX57-$C$39),MAX(0,MAX(NX$8:NX57)*-1,NX57-$C$39))))</f>
        <v>0</v>
      </c>
      <c r="NY58" s="260">
        <f>IF(PQ57=0,MIN('Drive Train'!$F$35-GI57*$C$19*'Drive Train'!$F$39,NY57+$C$39)-$C$7,IF(MG57-1&lt;=0,0,IF($C$37=Motors!$C$29,MAX(MAX(NY$8:NY57)*-1,NY57-$C$39),MAX(0,MAX(NY$8:NY57)*-1,NY57-$C$39))))</f>
        <v>0</v>
      </c>
      <c r="NZ58" s="260">
        <f>IF(PR57=0,MIN('Drive Train'!$F$35-GJ57*$C$19*'Drive Train'!$F$39,NZ57+$C$39)-$C$7,IF(MH57-1&lt;=0,0,IF($C$37=Motors!$C$29,MAX(MAX(NZ$8:NZ57)*-1,NZ57-$C$39),MAX(0,MAX(NZ$8:NZ57)*-1,NZ57-$C$39))))</f>
        <v>0</v>
      </c>
      <c r="OA58" s="260">
        <f>IF(PS57=0,MIN('Drive Train'!$F$35-GK57*$C$19*'Drive Train'!$F$39,OA57+$C$39)-$C$7,IF(MI57-1&lt;=0,0,IF($C$37=Motors!$C$29,MAX(MAX(OA$8:OA57)*-1,OA57-$C$39),MAX(0,MAX(OA$8:OA57)*-1,OA57-$C$39))))</f>
        <v>0</v>
      </c>
      <c r="OB58" s="61">
        <f t="shared" si="212"/>
        <v>2.0000000000000009</v>
      </c>
      <c r="OC58" s="260">
        <f>'Drive Train'!$F$35-(FQ58*$C$13)*$C$19*'Drive Train'!$F$39</f>
        <v>12.2597755</v>
      </c>
      <c r="OD58" s="260">
        <f>'Drive Train'!$F$35-(FR58*$C$13)*$C$19*'Drive Train'!$F$39</f>
        <v>9.2801862661642112</v>
      </c>
      <c r="OE58" s="260">
        <f>'Drive Train'!$F$35-(FS58*$C$13)*$C$19*'Drive Train'!$F$39</f>
        <v>12.2597755</v>
      </c>
      <c r="OF58" s="260">
        <f>'Drive Train'!$F$35-(FT58*$C$13)*$C$19*'Drive Train'!$F$39</f>
        <v>12.2597755</v>
      </c>
      <c r="OG58" s="260">
        <f>'Drive Train'!$F$35-(FU58*$C$13)*$C$19*'Drive Train'!$F$39</f>
        <v>12.2597755</v>
      </c>
      <c r="OH58" s="260">
        <f>'Drive Train'!$F$35-(FV58*$C$13)*$C$19*'Drive Train'!$F$39</f>
        <v>12.2597755</v>
      </c>
      <c r="OI58" s="260">
        <f>'Drive Train'!$F$35-(FW58*$C$13)*$C$19*'Drive Train'!$F$39</f>
        <v>12.2597755</v>
      </c>
      <c r="OJ58" s="260">
        <f>'Drive Train'!$F$35-(FX58*$C$13)*$C$19*'Drive Train'!$F$39</f>
        <v>12.2597755</v>
      </c>
      <c r="OK58" s="260">
        <f>'Drive Train'!$F$35-(FY58*$C$13)*$C$19*'Drive Train'!$F$39</f>
        <v>12.2597755</v>
      </c>
      <c r="OL58" s="260">
        <f>'Drive Train'!$F$35-(FZ58*$C$13)*$C$19*'Drive Train'!$F$39</f>
        <v>12.2597755</v>
      </c>
      <c r="OM58" s="260">
        <f>'Drive Train'!$F$35-(GA58*$C$13)*$C$19*'Drive Train'!$F$39</f>
        <v>12.24074720692894</v>
      </c>
      <c r="ON58" s="260">
        <f>'Drive Train'!$F$35-(GB58*$C$13)*$C$19*'Drive Train'!$F$39</f>
        <v>11.975037041836986</v>
      </c>
      <c r="OO58" s="260">
        <f>'Drive Train'!$F$35-(GC58*$C$13)*$C$19*'Drive Train'!$F$39</f>
        <v>12.208993782402334</v>
      </c>
      <c r="OP58" s="260">
        <f>'Drive Train'!$F$35-(GD58*$C$13)*$C$19*'Drive Train'!$F$39</f>
        <v>12.2597755</v>
      </c>
      <c r="OQ58" s="260">
        <f>'Drive Train'!$F$35-(GE58*$C$13)*$C$19*'Drive Train'!$F$39</f>
        <v>12.2597755</v>
      </c>
      <c r="OR58" s="260">
        <f>'Drive Train'!$F$35-(GF58*$C$13)*$C$19*'Drive Train'!$F$39</f>
        <v>12.2597755</v>
      </c>
      <c r="OS58" s="260">
        <f>'Drive Train'!$F$35-(GG58*$C$13)*$C$19*'Drive Train'!$F$39</f>
        <v>12.2597755</v>
      </c>
      <c r="OT58" s="260">
        <f>'Drive Train'!$F$35-(GH58*$C$13)*$C$19*'Drive Train'!$F$39</f>
        <v>12.2597755</v>
      </c>
      <c r="OU58" s="260">
        <f>'Drive Train'!$F$35-(GI58*$C$13)*$C$19*'Drive Train'!$F$39</f>
        <v>12.2597755</v>
      </c>
      <c r="OV58" s="260">
        <f>'Drive Train'!$F$35-(GJ58*$C$13)*$C$19*'Drive Train'!$F$39</f>
        <v>12.2597755</v>
      </c>
      <c r="OW58" s="260">
        <f>'Drive Train'!$F$35-(GK58*$C$13)*$C$19*'Drive Train'!$F$39</f>
        <v>12.2597755</v>
      </c>
      <c r="OX58" s="61">
        <f t="shared" si="213"/>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0</v>
      </c>
      <c r="PJ58" s="1">
        <f>IF(QF58&gt;='Drive Train'!$F$29,1,0)</f>
        <v>0</v>
      </c>
      <c r="PK58" s="1">
        <f>IF(QG58&gt;='Drive Train'!$F$29,1,0)</f>
        <v>0</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7">
        <f t="shared" si="214"/>
        <v>2.0000000000000009</v>
      </c>
      <c r="PU58" s="57">
        <f t="shared" si="215"/>
        <v>19.180287527625428</v>
      </c>
      <c r="PV58" s="57">
        <f t="shared" si="216"/>
        <v>16.061844395049217</v>
      </c>
      <c r="PW58" s="57">
        <f t="shared" si="217"/>
        <v>20.350697601216865</v>
      </c>
      <c r="PX58" s="57">
        <f t="shared" si="218"/>
        <v>22.378597704491128</v>
      </c>
      <c r="PY58" s="57">
        <f t="shared" si="219"/>
        <v>22.487907810753097</v>
      </c>
      <c r="PZ58" s="57">
        <f t="shared" si="220"/>
        <v>21.584504776071391</v>
      </c>
      <c r="QA58" s="57">
        <f t="shared" si="221"/>
        <v>20.154837279472506</v>
      </c>
      <c r="QB58" s="57">
        <f t="shared" si="222"/>
        <v>18.982776296401642</v>
      </c>
      <c r="QC58" s="57">
        <f t="shared" si="223"/>
        <v>17.759979643121412</v>
      </c>
      <c r="QD58" s="57">
        <f t="shared" si="224"/>
        <v>16.544742498411306</v>
      </c>
      <c r="QE58" s="57">
        <f t="shared" si="225"/>
        <v>15.314586298454088</v>
      </c>
      <c r="QF58" s="57">
        <f t="shared" si="226"/>
        <v>13.62538428521025</v>
      </c>
      <c r="QG58" s="57">
        <f t="shared" si="227"/>
        <v>15.934812337110847</v>
      </c>
      <c r="QH58" s="57">
        <f t="shared" si="228"/>
        <v>17.268182638731073</v>
      </c>
      <c r="QI58" s="57">
        <f t="shared" si="229"/>
        <v>18.013733941006791</v>
      </c>
      <c r="QJ58" s="57">
        <f t="shared" si="230"/>
        <v>18.517461661806941</v>
      </c>
      <c r="QK58" s="57">
        <f t="shared" si="231"/>
        <v>18.817261898362712</v>
      </c>
      <c r="QL58" s="57">
        <f t="shared" si="232"/>
        <v>18.966428430181583</v>
      </c>
      <c r="QM58" s="57">
        <f t="shared" si="233"/>
        <v>19.176133783067918</v>
      </c>
      <c r="QN58" s="57">
        <f t="shared" si="234"/>
        <v>19.141164114134288</v>
      </c>
      <c r="QO58" s="57">
        <f t="shared" si="235"/>
        <v>19.178000072266403</v>
      </c>
      <c r="QP58" s="61">
        <f t="shared" si="236"/>
        <v>2.0000000000000009</v>
      </c>
      <c r="QQ58" s="57">
        <f>MIN(FQ58,$C$16)*$C$17*1000/60/60/$C$21</f>
        <v>3.4695548865589357E-2</v>
      </c>
      <c r="QR58" s="57">
        <f>MIN(FR58,$C$16)*$C$17*1000/60/60/$C$21</f>
        <v>0.77193108090124363</v>
      </c>
      <c r="QS58" s="57">
        <f>MIN(FS58,$C$16)*$C$17*1000/60/60/$C$21</f>
        <v>3.4695548865589357E-2</v>
      </c>
      <c r="QT58" s="57">
        <f>MIN(FT58,$C$16)*$C$17*1000/60/60/$C$21</f>
        <v>3.4695548865589357E-2</v>
      </c>
      <c r="QU58" s="57">
        <f>MIN(FU58,$C$16)*$C$17*1000/60/60/$C$21</f>
        <v>3.4695548865589357E-2</v>
      </c>
      <c r="QV58" s="57">
        <f>MIN(FV58,$C$16)*$C$17*1000/60/60/$C$21</f>
        <v>3.4695548865589357E-2</v>
      </c>
      <c r="QW58" s="57">
        <f>MIN(FW58,$C$16)*$C$17*1000/60/60/$C$21</f>
        <v>3.4695548865589357E-2</v>
      </c>
      <c r="QX58" s="57">
        <f>MIN(FX58,$C$16)*$C$17*1000/60/60/$C$21</f>
        <v>3.4695548865589357E-2</v>
      </c>
      <c r="QY58" s="57">
        <f>MIN(FY58,$C$16)*$C$17*1000/60/60/$C$21</f>
        <v>3.4695548865589357E-2</v>
      </c>
      <c r="QZ58" s="57">
        <f>MIN(FZ58,$C$16)*$C$17*1000/60/60/$C$21</f>
        <v>3.4695548865589357E-2</v>
      </c>
      <c r="RA58" s="57">
        <f>MIN(GA58,$C$16)*$C$17*1000/60/60/$C$21</f>
        <v>3.940369239311621E-2</v>
      </c>
      <c r="RB58" s="57">
        <f>MIN(GB58,$C$16)*$C$17*1000/60/60/$C$21</f>
        <v>0.10514798113746356</v>
      </c>
      <c r="RC58" s="57">
        <f>MIN(GC58,$C$16)*$C$17*1000/60/60/$C$21</f>
        <v>4.7260397122408981E-2</v>
      </c>
      <c r="RD58" s="57">
        <f>MIN(GD58,$C$16)*$C$17*1000/60/60/$C$21</f>
        <v>3.4695548865589357E-2</v>
      </c>
      <c r="RE58" s="57">
        <f>MIN(GE58,$C$16)*$C$17*1000/60/60/$C$21</f>
        <v>3.4695548865589357E-2</v>
      </c>
      <c r="RF58" s="57">
        <f>MIN(GF58,$C$16)*$C$17*1000/60/60/$C$21</f>
        <v>3.4695548865589357E-2</v>
      </c>
      <c r="RG58" s="57">
        <f>MIN(GG58,$C$16)*$C$17*1000/60/60/$C$21</f>
        <v>3.4695548865589357E-2</v>
      </c>
      <c r="RH58" s="57">
        <f>MIN(GH58,$C$16)*$C$17*1000/60/60/$C$21</f>
        <v>3.4695548865589357E-2</v>
      </c>
      <c r="RI58" s="57">
        <f>MIN(GI58,$C$16)*$C$17*1000/60/60/$C$21</f>
        <v>3.4695548865589357E-2</v>
      </c>
      <c r="RJ58" s="57">
        <f>MIN(GJ58,$C$16)*$C$17*1000/60/60/$C$21</f>
        <v>3.4695548865589357E-2</v>
      </c>
      <c r="RK58" s="57">
        <f>MIN(GK58,$C$16)*$C$17*1000/60/60/$C$21</f>
        <v>3.4695548865589357E-2</v>
      </c>
      <c r="RL58" s="61">
        <f t="shared" si="237"/>
        <v>2.0000000000000009</v>
      </c>
      <c r="RM58" s="2">
        <f>IF(AND(LO58&gt;=LO$6*'Drive Train'!$AA$52,LO58&lt;=LO$6*'Drive Train'!$AA$53,KS58=0,JW58=0,EU58&gt;0),$C$17,0)</f>
        <v>0</v>
      </c>
      <c r="RN58" s="2">
        <f>IF(AND(LP58&gt;=LP$6*'Drive Train'!$AA$52,LP58&lt;=LP$6*'Drive Train'!$AA$53,KT58=0,JX58=0,EV58&gt;0),$C$17,0)</f>
        <v>0.04</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61">
        <f t="shared" si="238"/>
        <v>2.0000000000000009</v>
      </c>
      <c r="SI58" s="2">
        <f>IF(AND(EU58&lt;0,KS58=0,LO58&gt;=LO$6*'Drive Train'!$AA$52,LO58&lt;=LO$6*'Drive Train'!$AA$53,OY58=1,JW58=0),$C$17,0)</f>
        <v>0.04</v>
      </c>
      <c r="SJ58" s="2">
        <f>IF(AND(EV58&lt;0,KT58=0,LP58&gt;=LP$6*'Drive Train'!$AA$52,LP58&lt;=LP$6*'Drive Train'!$AA$53,OZ58=1,JX58=0),$C$17,0)</f>
        <v>0</v>
      </c>
      <c r="SK58" s="2">
        <f>IF(AND(EW58&lt;0,KU58=0,LQ58&gt;=LQ$6*'Drive Train'!$AA$52,LQ58&lt;=LQ$6*'Drive Train'!$AA$53,PA58=1,JY58=0),$C$17,0)</f>
        <v>0.04</v>
      </c>
      <c r="SL58" s="2">
        <f>IF(AND(EX58&lt;0,KV58=0,LR58&gt;=LR$6*'Drive Train'!$AA$52,LR58&lt;=LR$6*'Drive Train'!$AA$53,PB58=1,JZ58=0),$C$17,0)</f>
        <v>0.04</v>
      </c>
      <c r="SM58" s="2">
        <f>IF(AND(EY58&lt;0,KW58=0,LS58&gt;=LS$6*'Drive Train'!$AA$52,LS58&lt;=LS$6*'Drive Train'!$AA$53,PC58=1,KA58=0),$C$17,0)</f>
        <v>0.04</v>
      </c>
      <c r="SN58" s="2">
        <f>IF(AND(EZ58&lt;0,KX58=0,LT58&gt;=LT$6*'Drive Train'!$AA$52,LT58&lt;=LT$6*'Drive Train'!$AA$53,PD58=1,KB58=0),$C$17,0)</f>
        <v>0.04</v>
      </c>
      <c r="SO58" s="2">
        <f>IF(AND(FA58&lt;0,KY58=0,LU58&gt;=LU$6*'Drive Train'!$AA$52,LU58&lt;=LU$6*'Drive Train'!$AA$53,PE58=1,KC58=0),$C$17,0)</f>
        <v>0.04</v>
      </c>
      <c r="SP58" s="2">
        <f>IF(AND(FB58&lt;0,KZ58=0,LV58&gt;=LV$6*'Drive Train'!$AA$52,LV58&lt;=LV$6*'Drive Train'!$AA$53,PF58=1,KD58=0),$C$17,0)</f>
        <v>0.04</v>
      </c>
      <c r="SQ58" s="2">
        <f>IF(AND(FC58&lt;0,LA58=0,LW58&gt;=LW$6*'Drive Train'!$AA$52,LW58&lt;=LW$6*'Drive Train'!$AA$53,PG58=1,KE58=0),$C$17,0)</f>
        <v>0.04</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v>
      </c>
      <c r="SV58" s="2">
        <f>IF(AND(FH58&lt;0,LF58=0,MB58&gt;=MB$6*'Drive Train'!$AA$52,MB58&lt;=MB$6*'Drive Train'!$AA$53,PL58=1,KJ58=0),$C$17,0)</f>
        <v>0.04</v>
      </c>
      <c r="SW58" s="2">
        <f>IF(AND(FI58&lt;0,LG58=0,MC58&gt;=MC$6*'Drive Train'!$AA$52,MC58&lt;=MC$6*'Drive Train'!$AA$53,PM58=1,KK58=0),$C$17,0)</f>
        <v>0.04</v>
      </c>
      <c r="SX58" s="2">
        <f>IF(AND(FJ58&lt;0,LH58=0,MD58&gt;=MD$6*'Drive Train'!$AA$52,MD58&lt;=MD$6*'Drive Train'!$AA$53,PN58=1,KL58=0),$C$17,0)</f>
        <v>0.04</v>
      </c>
      <c r="SY58" s="2">
        <f>IF(AND(FK58&lt;0,LI58=0,ME58&gt;=ME$6*'Drive Train'!$AA$52,ME58&lt;=ME$6*'Drive Train'!$AA$53,PO58=1,KM58=0),$C$17,0)</f>
        <v>0.04</v>
      </c>
      <c r="SZ58" s="2">
        <f>IF(AND(FL58&lt;0,LJ58=0,MF58&gt;=MF$6*'Drive Train'!$AA$52,MF58&lt;=MF$6*'Drive Train'!$AA$53,PP58=1,KN58=0),$C$17,0)</f>
        <v>0.04</v>
      </c>
      <c r="TA58" s="2">
        <f>IF(AND(FM58&lt;0,LK58=0,MG58&gt;=MG$6*'Drive Train'!$AA$52,MG58&lt;=MG$6*'Drive Train'!$AA$53,PQ58=1,KO58=0),$C$17,0)</f>
        <v>0.04</v>
      </c>
      <c r="TB58" s="2">
        <f>IF(AND(FN58&lt;0,LL58=0,MH58&gt;=MH$6*'Drive Train'!$AA$52,MH58&lt;=MH$6*'Drive Train'!$AA$53,PR58=1,KP58=0),$C$17,0)</f>
        <v>0.04</v>
      </c>
      <c r="TC58" s="2">
        <f>IF(AND(FO58&lt;0,LM58=0,MI58&gt;=MI$6*'Drive Train'!$AA$52,MI58&lt;=MI$6*'Drive Train'!$AA$53,PS58=1,KQ58=0),$C$17,0)</f>
        <v>0.04</v>
      </c>
      <c r="TD58" s="148">
        <f t="shared" si="239"/>
        <v>2.0000000000000009</v>
      </c>
    </row>
    <row r="59" spans="3:524" x14ac:dyDescent="0.2">
      <c r="C59" s="3" t="s">
        <v>119</v>
      </c>
      <c r="E59" s="306">
        <f>+E73+E74</f>
        <v>0.3868277491237177</v>
      </c>
      <c r="F59" s="306" t="e">
        <f>+F73+F74</f>
        <v>#N/A</v>
      </c>
      <c r="G59" s="306" t="e">
        <f>+G73+G74</f>
        <v>#N/A</v>
      </c>
      <c r="H59" s="306" t="e">
        <f>+H73+H74</f>
        <v>#N/A</v>
      </c>
      <c r="I59" s="306" t="e">
        <f>+I73+I74</f>
        <v>#N/A</v>
      </c>
      <c r="J59" s="306" t="e">
        <f>+J73+J74</f>
        <v>#N/A</v>
      </c>
      <c r="K59" s="306" t="e">
        <f>+K73+K74</f>
        <v>#N/A</v>
      </c>
      <c r="L59" s="306" t="e">
        <f>+L73+L74</f>
        <v>#N/A</v>
      </c>
      <c r="M59" s="306" t="e">
        <f>+M73+M74</f>
        <v>#N/A</v>
      </c>
      <c r="N59" s="306" t="e">
        <f>+N73+N74</f>
        <v>#N/A</v>
      </c>
      <c r="O59" s="306" t="e">
        <f>+O73+O74</f>
        <v>#N/A</v>
      </c>
      <c r="R59" s="63">
        <f t="shared" si="114"/>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0.9683599147235421</v>
      </c>
      <c r="AD59" s="2">
        <f>NR59/'Drive Train'!$F$35</f>
        <v>0.93978892922978341</v>
      </c>
      <c r="AE59" s="2">
        <f>NS59/'Drive Train'!$F$35</f>
        <v>0.964945568000251</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15"/>
        <v>2.0400000000000009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0</v>
      </c>
      <c r="AX59" s="46">
        <f>LX59*12*60/(PI() * 'Drive Train'!$F$15)/AB$6*ABS(AB59)</f>
        <v>0</v>
      </c>
      <c r="AY59" s="46">
        <f>LY59*12*60/(PI() * 'Drive Train'!$F$15)/AC$6*ABS(AC59)</f>
        <v>4677.8868521713966</v>
      </c>
      <c r="AZ59" s="46">
        <f>LZ59*12*60/(PI() * 'Drive Train'!$F$15)/AD$6*ABS(AD59)</f>
        <v>4380.186437178415</v>
      </c>
      <c r="BA59" s="46">
        <f>MA59*12*60/(PI() * 'Drive Train'!$F$15)/AE$6*ABS(AE59)</f>
        <v>4642.4053344873646</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281"/>
        <v>2.0400000000000009</v>
      </c>
      <c r="BK59" s="2">
        <f>IF(OR(KS58=1,AND($C$37=Motors!$C$31,OY58=1)),0,IF(NG59=0,-(CG58+$C$15)/($C$14-$C$15)*$C$12,($C$11*S59-AO59)/($C$11*S59)*$C$12*S59))</f>
        <v>0</v>
      </c>
      <c r="BL59" s="2">
        <f>IF(OR(KT58=1,AND($C$37=Motors!$C$31,OZ58=1)),0,IF(NH59=0,-(CH58+$C$15)/($C$14-$C$15)*$C$12,($C$11*T59-AP59)/($C$11*T59)*$C$12*T59))</f>
        <v>0</v>
      </c>
      <c r="BM59" s="2">
        <f>IF(OR(KU58=1,AND($C$37=Motors!$C$31,PA58=1)),0,IF(NI59=0,-(CI58+$C$15)/($C$14-$C$15)*$C$12,($C$11*U59-AQ59)/($C$11*U59)*$C$12*U59))</f>
        <v>0</v>
      </c>
      <c r="BN59" s="2">
        <f>IF(OR(KV58=1,AND($C$37=Motors!$C$31,PB58=1)),0,IF(NJ59=0,-(CJ58+$C$15)/($C$14-$C$15)*$C$12,($C$11*V59-AR59)/($C$11*V59)*$C$12*V59))</f>
        <v>0</v>
      </c>
      <c r="BO59" s="2">
        <f>IF(OR(KW58=1,AND($C$37=Motors!$C$31,PC58=1)),0,IF(NK59=0,-(CK58+$C$15)/($C$14-$C$15)*$C$12,($C$11*W59-AS59)/($C$11*W59)*$C$12*W59))</f>
        <v>0</v>
      </c>
      <c r="BP59" s="2">
        <f>IF(OR(KX58=1,AND($C$37=Motors!$C$31,PD58=1)),0,IF(NL59=0,-(CL58+$C$15)/($C$14-$C$15)*$C$12,($C$11*X59-AT59)/($C$11*X59)*$C$12*X59))</f>
        <v>0</v>
      </c>
      <c r="BQ59" s="2">
        <f>IF(OR(KY58=1,AND($C$37=Motors!$C$31,PE58=1)),0,IF(NM59=0,-(CM58+$C$15)/($C$14-$C$15)*$C$12,($C$11*Y59-AU59)/($C$11*Y59)*$C$12*Y59))</f>
        <v>0</v>
      </c>
      <c r="BR59" s="2">
        <f>IF(OR(KZ58=1,AND($C$37=Motors!$C$31,PF58=1)),0,IF(NN59=0,-(CN58+$C$15)/($C$14-$C$15)*$C$12,($C$11*Z59-AV59)/($C$11*Z59)*$C$12*Z59))</f>
        <v>0</v>
      </c>
      <c r="BS59" s="2">
        <f>IF(OR(LA58=1,AND($C$37=Motors!$C$31,PG58=1)),0,IF(NO59=0,-(CO58+$C$15)/($C$14-$C$15)*$C$12,($C$11*AA59-AW59)/($C$11*AA59)*$C$12*AA59))</f>
        <v>0</v>
      </c>
      <c r="BT59" s="2">
        <f>IF(OR(LB58=1,AND($C$37=Motors!$C$31,PH58=1)),0,IF(NP59=0,-(CP58+$C$15)/($C$14-$C$15)*$C$12,($C$11*AB59-AX59)/($C$11*AB59)*$C$12*AB59))</f>
        <v>0</v>
      </c>
      <c r="BU59" s="2">
        <f>IF(OR(LC58=1,AND($C$37=Motors!$C$31,PI58=1)),0,IF(NQ59=0,-(CQ58+$C$15)/($C$14-$C$15)*$C$12,($C$11*AC59-AY59)/($C$11*AC59)*$C$12*AC59))</f>
        <v>0.29209435368372982</v>
      </c>
      <c r="BV59" s="2">
        <f>IF(OR(LD58=1,AND($C$37=Motors!$C$31,PJ58=1)),0,IF(NR59=0,-(CR58+$C$15)/($C$14-$C$15)*$C$12,($C$11*AD59-AZ59)/($C$11*AD59)*$C$12*AD59))</f>
        <v>0.3546294420762805</v>
      </c>
      <c r="BW59" s="2">
        <f>IF(OR(LE58=1,AND($C$37=Motors!$C$31,PK58=1)),0,IF(NS59=0,-(CS58+$C$15)/($C$14-$C$15)*$C$12,($C$11*AE59-BA59)/($C$11*AE59)*$C$12*AE59))</f>
        <v>0.29952527297792797</v>
      </c>
      <c r="BX59" s="2">
        <f>IF(OR(LF58=1,AND($C$37=Motors!$C$31,PL58=1)),0,IF(NT59=0,-(CT58+$C$15)/($C$14-$C$15)*$C$12,($C$11*AF59-BB59)/($C$11*AF59)*$C$12*AF59))</f>
        <v>0</v>
      </c>
      <c r="BY59" s="2">
        <f>IF(OR(LG58=1,AND($C$37=Motors!$C$31,PM58=1)),0,IF(NU59=0,-(CU58+$C$15)/($C$14-$C$15)*$C$12,($C$11*AG59-BC59)/($C$11*AG59)*$C$12*AG59))</f>
        <v>0</v>
      </c>
      <c r="BZ59" s="2">
        <f>IF(OR(LH58=1,AND($C$37=Motors!$C$31,PN58=1)),0,IF(NV59=0,-(CV58+$C$15)/($C$14-$C$15)*$C$12,($C$11*AH59-BD59)/($C$11*AH59)*$C$12*AH59))</f>
        <v>0</v>
      </c>
      <c r="CA59" s="2">
        <f>IF(OR(LI58=1,AND($C$37=Motors!$C$31,PO58=1)),0,IF(NW59=0,-(CW58+$C$15)/($C$14-$C$15)*$C$12,($C$11*AI59-BE59)/($C$11*AI59)*$C$12*AI59))</f>
        <v>0</v>
      </c>
      <c r="CB59" s="2">
        <f>IF(OR(LJ58=1,AND($C$37=Motors!$C$31,PP58=1)),0,IF(NX59=0,-(CX58+$C$15)/($C$14-$C$15)*$C$12,($C$11*AJ59-BF59)/($C$11*AJ59)*$C$12*AJ59))</f>
        <v>0</v>
      </c>
      <c r="CC59" s="2">
        <f>IF(OR(LK58=1,AND($C$37=Motors!$C$31,PQ58=1)),0,IF(NY59=0,-(CY58+$C$15)/($C$14-$C$15)*$C$12,($C$11*AK59-BG59)/($C$11*AK59)*$C$12*AK59))</f>
        <v>0</v>
      </c>
      <c r="CD59" s="2">
        <f>IF(OR(LL58=1,AND($C$37=Motors!$C$31,PR58=1)),0,IF(NZ59=0,-(CZ58+$C$15)/($C$14-$C$15)*$C$12,($C$11*AL59-BH59)/($C$11*AL59)*$C$12*AL59))</f>
        <v>0</v>
      </c>
      <c r="CE59" s="2">
        <f>IF(OR(LM58=1,AND($C$37=Motors!$C$31,PS58=1)),0,IF(OA59=0,-(DA58+$C$15)/($C$14-$C$15)*$C$12,($C$11*AM59-BI59)/($C$11*AM59)*$C$12*AM59))</f>
        <v>0</v>
      </c>
      <c r="CF59" s="61">
        <f t="shared" si="282"/>
        <v>2.0400000000000009</v>
      </c>
      <c r="CG59" s="57">
        <f>IF(AND(KS58=1,OY58=1),0,ABS(BK59/$C$12*($C$14-$C$15)+$C$15) *'Drive Train'!$AA$49 + CG58*(1-'Drive Train'!$AA$49))</f>
        <v>2.7495000000000003</v>
      </c>
      <c r="CH59" s="57">
        <f>IF(AND(KT58=1,OZ58=1),0,ABS(BL59/$C$12*($C$14-$C$15)+$C$15) *'Drive Train'!$AA$49 + CH58*(1-'Drive Train'!$AA$49))</f>
        <v>2.7495000000000003</v>
      </c>
      <c r="CI59" s="57">
        <f>IF(AND(KU58=1,PA58=1),0,ABS(BM59/$C$12*($C$14-$C$15)+$C$15) *'Drive Train'!$AA$49 + CI58*(1-'Drive Train'!$AA$49))</f>
        <v>2.7495000000000003</v>
      </c>
      <c r="CJ59" s="57">
        <f>IF(AND(KV58=1,PB58=1),0,ABS(BN59/$C$12*($C$14-$C$15)+$C$15) *'Drive Train'!$AA$49 + CJ58*(1-'Drive Train'!$AA$49))</f>
        <v>2.7495000000000003</v>
      </c>
      <c r="CK59" s="57">
        <f>IF(AND(KW58=1,PC58=1),0,ABS(BO59/$C$12*($C$14-$C$15)+$C$15) *'Drive Train'!$AA$49 + CK58*(1-'Drive Train'!$AA$49))</f>
        <v>2.7495000000000003</v>
      </c>
      <c r="CL59" s="57">
        <f>IF(AND(KX58=1,PD58=1),0,ABS(BP59/$C$12*($C$14-$C$15)+$C$15) *'Drive Train'!$AA$49 + CL58*(1-'Drive Train'!$AA$49))</f>
        <v>2.7495000000000003</v>
      </c>
      <c r="CM59" s="57">
        <f>IF(AND(KY58=1,PE58=1),0,ABS(BQ59/$C$12*($C$14-$C$15)+$C$15) *'Drive Train'!$AA$49 + CM58*(1-'Drive Train'!$AA$49))</f>
        <v>2.7495000000000003</v>
      </c>
      <c r="CN59" s="57">
        <f>IF(AND(KZ58=1,PF58=1),0,ABS(BR59/$C$12*($C$14-$C$15)+$C$15) *'Drive Train'!$AA$49 + CN58*(1-'Drive Train'!$AA$49))</f>
        <v>2.7495000000000003</v>
      </c>
      <c r="CO59" s="57">
        <f>IF(AND(LA58=1,PG58=1),0,ABS(BS59/$C$12*($C$14-$C$15)+$C$15) *'Drive Train'!$AA$49 + CO58*(1-'Drive Train'!$AA$49))</f>
        <v>2.7495000000000003</v>
      </c>
      <c r="CP59" s="57">
        <f>IF(AND(LB58=1,PH58=1),0,ABS(BT59/$C$12*($C$14-$C$15)+$C$15) *'Drive Train'!$AA$49 + CP58*(1-'Drive Train'!$AA$49))</f>
        <v>2.7495000000000003</v>
      </c>
      <c r="CQ59" s="57">
        <f>IF(AND(LC58=1,PI58=1),0,ABS(BU59/$C$12*($C$14-$C$15)+$C$15) *'Drive Train'!$AA$49 + CQ58*(1-'Drive Train'!$AA$49))</f>
        <v>18.299585301918064</v>
      </c>
      <c r="CR59" s="57">
        <f>IF(AND(LD58=1,PJ58=1),0,ABS(BV59/$C$12*($C$14-$C$15)+$C$15) *'Drive Train'!$AA$49 + CR58*(1-'Drive Train'!$AA$49))</f>
        <v>21.628735443314021</v>
      </c>
      <c r="CS59" s="57">
        <f>IF(AND(LE58=1,PK58=1),0,ABS(BW59/$C$12*($C$14-$C$15)+$C$15) *'Drive Train'!$AA$49 + CS58*(1-'Drive Train'!$AA$49))</f>
        <v>18.69518154484156</v>
      </c>
      <c r="CT59" s="57">
        <f>IF(AND(LF58=1,PL58=1),0,ABS(BX59/$C$12*($C$14-$C$15)+$C$15) *'Drive Train'!$AA$49 + CT58*(1-'Drive Train'!$AA$49))</f>
        <v>2.7495000000000003</v>
      </c>
      <c r="CU59" s="57">
        <f>IF(AND(LG58=1,PM58=1),0,ABS(BY59/$C$12*($C$14-$C$15)+$C$15) *'Drive Train'!$AA$49 + CU58*(1-'Drive Train'!$AA$49))</f>
        <v>2.7495000000000003</v>
      </c>
      <c r="CV59" s="57">
        <f>IF(AND(LH58=1,PN58=1),0,ABS(BZ59/$C$12*($C$14-$C$15)+$C$15) *'Drive Train'!$AA$49 + CV58*(1-'Drive Train'!$AA$49))</f>
        <v>2.7495000000000003</v>
      </c>
      <c r="CW59" s="57">
        <f>IF(AND(LI58=1,PO58=1),0,ABS(CA59/$C$12*($C$14-$C$15)+$C$15) *'Drive Train'!$AA$49 + CW58*(1-'Drive Train'!$AA$49))</f>
        <v>2.7495000000000003</v>
      </c>
      <c r="CX59" s="57">
        <f>IF(AND(LJ58=1,PP58=1),0,ABS(CB59/$C$12*($C$14-$C$15)+$C$15) *'Drive Train'!$AA$49 + CX58*(1-'Drive Train'!$AA$49))</f>
        <v>2.7495000000000003</v>
      </c>
      <c r="CY59" s="57">
        <f>IF(AND(LK58=1,PQ58=1),0,ABS(CC59/$C$12*($C$14-$C$15)+$C$15) *'Drive Train'!$AA$49 + CY58*(1-'Drive Train'!$AA$49))</f>
        <v>2.7495000000000003</v>
      </c>
      <c r="CZ59" s="57">
        <f>IF(AND(LL58=1,PR58=1),0,ABS(CD59/$C$12*($C$14-$C$15)+$C$15) *'Drive Train'!$AA$49 + CZ58*(1-'Drive Train'!$AA$49))</f>
        <v>2.7495000000000003</v>
      </c>
      <c r="DA59" s="57">
        <f>IF(AND(LM58=1,PS58=1),0,ABS(CE59/$C$12*($C$14-$C$15)+$C$15) *'Drive Train'!$AA$49 + DA58*(1-'Drive Train'!$AA$49))</f>
        <v>2.7495000000000003</v>
      </c>
      <c r="DB59" s="61">
        <f t="shared" si="116"/>
        <v>2.0400000000000009</v>
      </c>
      <c r="DC59" s="57">
        <f t="shared" si="283"/>
        <v>2.7495000000000003</v>
      </c>
      <c r="DD59" s="57">
        <f t="shared" si="284"/>
        <v>2.7495000000000003</v>
      </c>
      <c r="DE59" s="57">
        <f t="shared" si="285"/>
        <v>2.7495000000000003</v>
      </c>
      <c r="DF59" s="57">
        <f t="shared" si="286"/>
        <v>2.7495000000000003</v>
      </c>
      <c r="DG59" s="57">
        <f t="shared" si="287"/>
        <v>2.7495000000000003</v>
      </c>
      <c r="DH59" s="57">
        <f t="shared" si="288"/>
        <v>2.7495000000000003</v>
      </c>
      <c r="DI59" s="57">
        <f t="shared" si="289"/>
        <v>2.7495000000000003</v>
      </c>
      <c r="DJ59" s="57">
        <f t="shared" si="290"/>
        <v>2.7495000000000003</v>
      </c>
      <c r="DK59" s="57">
        <f t="shared" si="291"/>
        <v>2.7495000000000003</v>
      </c>
      <c r="DL59" s="57">
        <f t="shared" si="292"/>
        <v>2.7495000000000003</v>
      </c>
      <c r="DM59" s="57">
        <f t="shared" si="293"/>
        <v>18.299585301918064</v>
      </c>
      <c r="DN59" s="57">
        <f t="shared" si="294"/>
        <v>21.628735443314021</v>
      </c>
      <c r="DO59" s="57">
        <f t="shared" si="295"/>
        <v>18.69518154484156</v>
      </c>
      <c r="DP59" s="57">
        <f t="shared" si="296"/>
        <v>2.7495000000000003</v>
      </c>
      <c r="DQ59" s="57">
        <f t="shared" si="297"/>
        <v>2.7495000000000003</v>
      </c>
      <c r="DR59" s="57">
        <f t="shared" si="298"/>
        <v>2.7495000000000003</v>
      </c>
      <c r="DS59" s="57">
        <f t="shared" si="299"/>
        <v>2.7495000000000003</v>
      </c>
      <c r="DT59" s="57">
        <f t="shared" si="300"/>
        <v>2.7495000000000003</v>
      </c>
      <c r="DU59" s="57">
        <f t="shared" si="301"/>
        <v>2.7495000000000003</v>
      </c>
      <c r="DV59" s="57">
        <f t="shared" si="302"/>
        <v>2.7495000000000003</v>
      </c>
      <c r="DW59" s="57">
        <f t="shared" si="303"/>
        <v>2.7495000000000003</v>
      </c>
      <c r="DX59" s="61">
        <f t="shared" si="117"/>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2.8451291201189992</v>
      </c>
      <c r="EJ59" s="2">
        <f>IF(PJ59=0,($C$23/0.4536*IF(ISNA(MV58),'Drive Train'!$F$16,'Drive Train'!$F$17)*4.448*$C$24*$C$21*AD$6)*SIGN(BV59),BV59)</f>
        <v>3.9831807681666</v>
      </c>
      <c r="EK59" s="2">
        <f>IF(PK59=0,($C$23/0.4536*IF(ISNA(MW58),'Drive Train'!$F$16,'Drive Train'!$F$17)*4.448*$C$24*$C$21*AE$6)*SIGN(BW59),BW59)</f>
        <v>0.29952527297792797</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61">
        <f t="shared" si="304"/>
        <v>2.0400000000000009</v>
      </c>
      <c r="EU59" s="259">
        <f>MAX(MIN(IF(AND(OY58=1,NG59&lt;0),-1,1)*(DC59-$C$15)/($C$14-$C$15)*$C$12*$C$21-$C$33*LO59/AO$6 -  OY58*$C$33/$C$21,DY58/$C$19),MAX(EU$8:EU58)*-1)</f>
        <v>-0.49148833034333078</v>
      </c>
      <c r="EV59" s="259">
        <f>MAX(MIN(IF(AND(OZ58=1,NH59&lt;0),-1,1)*(DD59-$C$15)/($C$14-$C$15)*$C$12*$C$21-$C$33*LP59/AP$6 -  OZ58*$C$33/$C$21,DZ58/$C$19),MAX(EV$8:EV58)*-1)</f>
        <v>-0.42557138541263717</v>
      </c>
      <c r="EW59" s="259">
        <f>MAX(MIN(IF(AND(PA58=1,NI59&lt;0),-1,1)*(DE59-$C$15)/($C$14-$C$15)*$C$12*$C$21-$C$33*LQ59/AQ$6 -  PA58*$C$33/$C$21,EA58/$C$19),MAX(EW$8:EW58)*-1)</f>
        <v>-0.47065147349663639</v>
      </c>
      <c r="EX59" s="259">
        <f>MAX(MIN(IF(AND(PB58=1,NJ59&lt;0),-1,1)*(DF59-$C$15)/($C$14-$C$15)*$C$12*$C$21-$C$33*LR59/AR$6 -  PB58*$C$33/$C$21,EB58/$C$19),MAX(EX$8:EX58)*-1)</f>
        <v>-0.50101731496084589</v>
      </c>
      <c r="EY59" s="259">
        <f>MAX(MIN(IF(AND(PC58=1,NK59&lt;0),-1,1)*(DG59-$C$15)/($C$14-$C$15)*$C$12*$C$21-$C$33*LS59/AS$6 -  PC58*$C$33/$C$21,EC58/$C$19),MAX(EY$8:EY58)*-1)</f>
        <v>-0.50663418865704268</v>
      </c>
      <c r="EZ59" s="259">
        <f>MAX(MIN(IF(AND(PD58=1,NL59&lt;0),-1,1)*(DH59-$C$15)/($C$14-$C$15)*$C$12*$C$21-$C$33*LT59/AT$6 -  PD58*$C$33/$C$21,ED58/$C$19),MAX(EZ$8:EZ58)*-1)</f>
        <v>-0.50030870337610134</v>
      </c>
      <c r="FA59" s="259">
        <f>MAX(MIN(IF(AND(PE58=1,NM59&lt;0),-1,1)*(DI59-$C$15)/($C$14-$C$15)*$C$12*$C$21-$C$33*LU59/AU$6 -  PE58*$C$33/$C$21,EE58/$C$19),MAX(FA$8:FA58)*-1)</f>
        <v>-0.48894518929137509</v>
      </c>
      <c r="FB59" s="259">
        <f>MAX(MIN(IF(AND(PF58=1,NN59&lt;0),-1,1)*(DJ59-$C$15)/($C$14-$C$15)*$C$12*$C$21-$C$33*LV59/AV$6 -  PF58*$C$33/$C$21,EF58/$C$19),MAX(FB$8:FB58)*-1)</f>
        <v>-0.49857688333277739</v>
      </c>
      <c r="FC59" s="259">
        <f>MAX(MIN(IF(AND(PG58=1,NO59&lt;0),-1,1)*(DK59-$C$15)/($C$14-$C$15)*$C$12*$C$21-$C$33*LW59/AW$6 -  PG58*$C$33/$C$21,EG58/$C$19),MAX(FC$8:FC58)*-1)</f>
        <v>-0.52274491487084984</v>
      </c>
      <c r="FD59" s="259">
        <f>MAX(MIN(IF(AND(PH58=1,NP59&lt;0),-1,1)*(DL59-$C$15)/($C$14-$C$15)*$C$12*$C$21-$C$33*LX59/AX$6 -  PH58*$C$33/$C$21,EH58/$C$19),MAX(FD$8:FD58)*-1)</f>
        <v>-0.56855673405924834</v>
      </c>
      <c r="FE59" s="259">
        <f>MAX(MIN(IF(AND(PI58=1,NQ59&lt;0),-1,1)*(DM59-$C$15)/($C$14-$C$15)*$C$12*$C$21-$C$33*LY59/AY$6 -  PI58*$C$33/$C$21,EI58/$C$19),MAX(FE$8:FE58)*-1)</f>
        <v>4.3839133823109222E-8</v>
      </c>
      <c r="FF59" s="259">
        <f>MAX(MIN(IF(AND(PJ58=1,NR59&lt;0),-1,1)*(DN59-$C$15)/($C$14-$C$15)*$C$12*$C$21-$C$33*LZ59/AZ$6 -  PJ58*$C$33/$C$21,EJ58/$C$19),MAX(FF$8:FF58)*-1)</f>
        <v>6.4109542996617946E-2</v>
      </c>
      <c r="FG59" s="259">
        <f>MAX(MIN(IF(AND(PK58=1,NS59&lt;0),-1,1)*(DO59-$C$15)/($C$14-$C$15)*$C$12*$C$21-$C$33*MA59/BA$6 -  PK58*$C$33/$C$21,EK58/$C$19),MAX(FG$8:FG58)*-1)</f>
        <v>7.590743886139617E-3</v>
      </c>
      <c r="FH59" s="259">
        <f>MAX(MIN(IF(AND(PL58=1,NT59&lt;0),-1,1)*(DP59-$C$15)/($C$14-$C$15)*$C$12*$C$21-$C$33*MB59/BB$6 -  PL58*$C$33/$C$21,EL58/$C$19),MAX(FH$8:FH58)*-1)</f>
        <v>-0.53341385352326709</v>
      </c>
      <c r="FI59" s="259">
        <f>MAX(MIN(IF(AND(PM58=1,NU59&lt;0),-1,1)*(DQ59-$C$15)/($C$14-$C$15)*$C$12*$C$21-$C$33*MC59/BC$6 -  PM58*$C$33/$C$21,EM58/$C$19),MAX(FI$8:FI58)*-1)</f>
        <v>-0.5383740972856611</v>
      </c>
      <c r="FJ59" s="259">
        <f>MAX(MIN(IF(AND(PN58=1,NV59&lt;0),-1,1)*(DR59-$C$15)/($C$14-$C$15)*$C$12*$C$21-$C$33*MD59/BD$6 -  PN58*$C$33/$C$21,EN58/$C$19),MAX(FJ$8:FJ58)*-1)</f>
        <v>-0.52629469122921912</v>
      </c>
      <c r="FK59" s="259">
        <f>MAX(MIN(IF(AND(PO58=1,NW59&lt;0),-1,1)*(DS59-$C$15)/($C$14-$C$15)*$C$12*$C$21-$C$33*ME59/BE$6 -  PO58*$C$33/$C$21,EO58/$C$19),MAX(FK$8:FK58)*-1)</f>
        <v>-0.51444100001476667</v>
      </c>
      <c r="FL59" s="259">
        <f>MAX(MIN(IF(AND(PP58=1,NX59&lt;0),-1,1)*(DT59-$C$15)/($C$14-$C$15)*$C$12*$C$21-$C$33*MF59/BF$6 -  PP58*$C$33/$C$21,EP58/$C$19),MAX(FL$8:FL58)*-1)</f>
        <v>-0.50283081558941001</v>
      </c>
      <c r="FM59" s="259">
        <f>MAX(MIN(IF(AND(PQ58=1,NY59&lt;0),-1,1)*(DU59-$C$15)/($C$14-$C$15)*$C$12*$C$21-$C$33*MG59/BG$6 -  PQ58*$C$33/$C$21,EQ58/$C$19),MAX(FM$8:FM58)*-1)</f>
        <v>-0.50285688508713722</v>
      </c>
      <c r="FN59" s="259">
        <f>MAX(MIN(IF(AND(PR58=1,NZ59&lt;0),-1,1)*(DV59-$C$15)/($C$14-$C$15)*$C$12*$C$21-$C$33*MH59/BH$6 -  PR58*$C$33/$C$21,ER58/$C$19),MAX(FN$8:FN58)*-1)</f>
        <v>-0.49148466017019743</v>
      </c>
      <c r="FO59" s="259">
        <f>MAX(MIN(IF(AND(PS58=1,OA59&lt;0),-1,1)*(DW59-$C$15)/($C$14-$C$15)*$C$12*$C$21-$C$33*MI59/BI$6 -  PS58*$C$33/$C$21,ES58/$C$19),MAX(FO$8:FO58)*-1)</f>
        <v>-0.49148841854541636</v>
      </c>
      <c r="FP59" s="61">
        <f t="shared" si="118"/>
        <v>2.0400000000000009</v>
      </c>
      <c r="FQ59" s="260">
        <f>IF(AND(KS59=1,OY59=1),0,MIN((ABS(($C$14-$C$15)*EU59/$C$12/$C$21)+$C$15)/$C$21,DC59))</f>
        <v>2.7495000000000003</v>
      </c>
      <c r="FR59" s="260">
        <f>IF(AND(KT59=1,OZ59=1),0,MIN((ABS(($C$14-$C$15)*EV59/$C$12/$C$21)+$C$15)/$C$21,DD59))</f>
        <v>2.7495000000000003</v>
      </c>
      <c r="FS59" s="260">
        <f>IF(AND(KU59=1,PA59=1),0,MIN((ABS(($C$14-$C$15)*EW59/$C$12/$C$21)+$C$15)/$C$21,DE59))</f>
        <v>2.7495000000000003</v>
      </c>
      <c r="FT59" s="260">
        <f>IF(AND(KV59=1,PB59=1),0,MIN((ABS(($C$14-$C$15)*EX59/$C$12/$C$21)+$C$15)/$C$21,DF59))</f>
        <v>2.7495000000000003</v>
      </c>
      <c r="FU59" s="260">
        <f>IF(AND(KW59=1,PC59=1),0,MIN((ABS(($C$14-$C$15)*EY59/$C$12/$C$21)+$C$15)/$C$21,DG59))</f>
        <v>2.7495000000000003</v>
      </c>
      <c r="FV59" s="260">
        <f>IF(AND(KX59=1,PD59=1),0,MIN((ABS(($C$14-$C$15)*EZ59/$C$12/$C$21)+$C$15)/$C$21,DH59))</f>
        <v>2.7495000000000003</v>
      </c>
      <c r="FW59" s="260">
        <f>IF(AND(KY59=1,PE59=1),0,MIN((ABS(($C$14-$C$15)*FA59/$C$12/$C$21)+$C$15)/$C$21,DI59))</f>
        <v>2.7495000000000003</v>
      </c>
      <c r="FX59" s="260">
        <f>IF(AND(KZ59=1,PF59=1),0,MIN((ABS(($C$14-$C$15)*FB59/$C$12/$C$21)+$C$15)/$C$21,DJ59))</f>
        <v>2.7495000000000003</v>
      </c>
      <c r="FY59" s="260">
        <f>IF(AND(LA59=1,PG59=1),0,MIN((ABS(($C$14-$C$15)*FC59/$C$12/$C$21)+$C$15)/$C$21,DK59))</f>
        <v>2.7495000000000003</v>
      </c>
      <c r="FZ59" s="260">
        <f>IF(AND(LB59=1,PH59=1),0,MIN((ABS(($C$14-$C$15)*FD59/$C$12/$C$21)+$C$15)/$C$21,DL59))</f>
        <v>2.7495000000000003</v>
      </c>
      <c r="GA59" s="260">
        <f>IF(AND(LC59=1,PI59=1),0,MIN((ABS(($C$14-$C$15)*FE59/$C$12/$C$21)+$C$15)/$C$21,DM59))</f>
        <v>3.1226024081122077</v>
      </c>
      <c r="GB59" s="260">
        <f>IF(AND(LD59=1,PJ59=1),0,MIN((ABS(($C$14-$C$15)*FF59/$C$12/$C$21)+$C$15)/$C$21,DN59))</f>
        <v>7.5246739167402694</v>
      </c>
      <c r="GC59" s="260">
        <f>IF(AND(LE59=1,PK59=1),0,MIN((ABS(($C$14-$C$15)*FG59/$C$12/$C$21)+$C$15)/$C$21,DO59))</f>
        <v>3.6438169683037152</v>
      </c>
      <c r="GD59" s="260">
        <f>IF(AND(LF59=1,PL59=1),0,MIN((ABS(($C$14-$C$15)*FH59/$C$12/$C$21)+$C$15)/$C$21,DP59))</f>
        <v>2.7495000000000003</v>
      </c>
      <c r="GE59" s="260">
        <f>IF(AND(LG59=1,PM59=1),0,MIN((ABS(($C$14-$C$15)*FI59/$C$12/$C$21)+$C$15)/$C$21,DQ59))</f>
        <v>2.7495000000000003</v>
      </c>
      <c r="GF59" s="260">
        <f>IF(AND(LH59=1,PN59=1),0,MIN((ABS(($C$14-$C$15)*FJ59/$C$12/$C$21)+$C$15)/$C$21,DR59))</f>
        <v>2.7495000000000003</v>
      </c>
      <c r="GG59" s="260">
        <f>IF(AND(LI59=1,PO59=1),0,MIN((ABS(($C$14-$C$15)*FK59/$C$12/$C$21)+$C$15)/$C$21,DS59))</f>
        <v>2.7495000000000003</v>
      </c>
      <c r="GH59" s="260">
        <f>IF(AND(LJ59=1,PP59=1),0,MIN((ABS(($C$14-$C$15)*FL59/$C$12/$C$21)+$C$15)/$C$21,DT59))</f>
        <v>2.7495000000000003</v>
      </c>
      <c r="GI59" s="260">
        <f>IF(AND(LK59=1,PQ59=1),0,MIN((ABS(($C$14-$C$15)*FM59/$C$12/$C$21)+$C$15)/$C$21,DU59))</f>
        <v>2.7495000000000003</v>
      </c>
      <c r="GJ59" s="260">
        <f>IF(AND(LL59=1,PR59=1),0,MIN((ABS(($C$14-$C$15)*FN59/$C$12/$C$21)+$C$15)/$C$21,DV59))</f>
        <v>2.7495000000000003</v>
      </c>
      <c r="GK59" s="260">
        <f>IF(AND(LM59=1,PS59=1),0,MIN((ABS(($C$14-$C$15)*FO59/$C$12/$C$21)+$C$15)/$C$21,DW59))</f>
        <v>2.7495000000000003</v>
      </c>
      <c r="GL59" s="61">
        <f t="shared" si="119"/>
        <v>2.0400000000000009</v>
      </c>
      <c r="GM59" s="57">
        <f>IF(AND(KS58=1,OY58=1),0,EU59*$C$19/S$6/$C$24/$C$23*3.39*$C$21)</f>
        <v>-12.720656378079239</v>
      </c>
      <c r="GN59" s="57">
        <f>IF(AND(KT58=1,OZ58=1),0,EV59*$C$19/T$6/$C$24/$C$23*3.39*$C$21)</f>
        <v>-3.0840879970248256</v>
      </c>
      <c r="GO59" s="57">
        <f>IF(AND(KU58=1,PA58=1),0,EW59*$C$19/U$6/$C$24/$C$23*3.39*$C$21)</f>
        <v>-4.9266828679734029</v>
      </c>
      <c r="GP59" s="57">
        <f>IF(AND(KV58=1,PB58=1),0,EX59*$C$19/V$6/$C$24/$C$23*3.39*$C$21)</f>
        <v>-6.8582527934402151</v>
      </c>
      <c r="GQ59" s="57">
        <f>IF(AND(KW58=1,PC58=1),0,EY59*$C$19/W$6/$C$24/$C$23*3.39*$C$21)</f>
        <v>-8.5669379378284241</v>
      </c>
      <c r="GR59" s="57">
        <f>IF(AND(KX58=1,PD58=1),0,EZ59*$C$19/X$6/$C$24/$C$23*3.39*$C$21)</f>
        <v>-10.071401256566491</v>
      </c>
      <c r="GS59" s="57">
        <f>IF(AND(KY58=1,PE58=1),0,FA59*$C$19/Y$6/$C$24/$C$23*3.39*$C$21)</f>
        <v>-11.417473384504719</v>
      </c>
      <c r="GT59" s="57">
        <f>IF(AND(KZ58=1,PF58=1),0,FB59*$C$19/Z$6/$C$24/$C$23*3.39*$C$21)</f>
        <v>-13.248231574503988</v>
      </c>
      <c r="GU59" s="57">
        <f>IF(AND(LA58=1,PG58=1),0,FC59*$C$19/AA$6/$C$24/$C$23*3.39*$C$21)</f>
        <v>-15.574114862106862</v>
      </c>
      <c r="GV59" s="57">
        <f>IF(AND(LB58=1,PH58=1),0,FD59*$C$19/AB$6/$C$24/$C$23*3.39*$C$21)</f>
        <v>-18.770225794988196</v>
      </c>
      <c r="GW59" s="57">
        <f>IF(AND(LC58=1,PI58=1),0,FE59*$C$19/AC$6/$C$24/$C$23*3.39*$C$21)</f>
        <v>1.5884966783272054E-6</v>
      </c>
      <c r="GX59" s="57">
        <f>IF(AND(LD58=1,PJ58=1),0,FF59*$C$19/AD$6/$C$24/$C$23*3.39*$C$21)</f>
        <v>1.6592773758147874</v>
      </c>
      <c r="GY59" s="57">
        <f>IF(AND(LE58=1,PK58=1),0,FG59*$C$19/AE$6/$C$24/$C$23*3.39*$C$21)</f>
        <v>0.19646294462807717</v>
      </c>
      <c r="GZ59" s="57">
        <f>IF(AND(LF58=1,PL58=1),0,FH59*$C$19/AF$6/$C$24/$C$23*3.39*$C$21)</f>
        <v>-13.805768965535005</v>
      </c>
      <c r="HA59" s="57">
        <f>IF(AND(LG58=1,PM58=1),0,FI59*$C$19/AG$6/$C$24/$C$23*3.39*$C$21)</f>
        <v>-13.934149544599514</v>
      </c>
      <c r="HB59" s="57">
        <f>IF(AND(LH58=1,PN58=1),0,FJ59*$C$19/AH$6/$C$24/$C$23*3.39*$C$21)</f>
        <v>-13.621511452891518</v>
      </c>
      <c r="HC59" s="57">
        <f>IF(AND(LI58=1,PO58=1),0,FK59*$C$19/AI$6/$C$24/$C$23*3.39*$C$21)</f>
        <v>-13.314715292247024</v>
      </c>
      <c r="HD59" s="57">
        <f>IF(AND(LJ58=1,PP58=1),0,FL59*$C$19/AJ$6/$C$24/$C$23*3.39*$C$21)</f>
        <v>-13.014221552226948</v>
      </c>
      <c r="HE59" s="57">
        <f>IF(AND(LK58=1,PQ58=1),0,FM59*$C$19/AK$6/$C$24/$C$23*3.39*$C$21)</f>
        <v>-13.014896280602098</v>
      </c>
      <c r="HF59" s="57">
        <f>IF(AND(LL58=1,PR58=1),0,FN59*$C$19/AL$6/$C$24/$C$23*3.39*$C$21)</f>
        <v>-12.720561386991161</v>
      </c>
      <c r="HG59" s="57">
        <f>IF(AND(LM58=1,PS58=1),0,FO59*$C$19/AM$6/$C$24/$C$23*3.39*$C$21)</f>
        <v>-12.720658660917614</v>
      </c>
      <c r="HH59" s="61">
        <f t="shared" si="120"/>
        <v>2.0400000000000009</v>
      </c>
      <c r="HI59" s="57">
        <f t="shared" si="121"/>
        <v>12.720656378079239</v>
      </c>
      <c r="HJ59" s="57">
        <f t="shared" si="122"/>
        <v>3.0840879970248256</v>
      </c>
      <c r="HK59" s="57">
        <f t="shared" si="123"/>
        <v>4.9266828679734029</v>
      </c>
      <c r="HL59" s="57">
        <f t="shared" si="124"/>
        <v>6.8582527934402151</v>
      </c>
      <c r="HM59" s="57">
        <f t="shared" si="125"/>
        <v>8.5669379378284241</v>
      </c>
      <c r="HN59" s="57">
        <f t="shared" si="126"/>
        <v>10.071401256566491</v>
      </c>
      <c r="HO59" s="57">
        <f t="shared" si="127"/>
        <v>11.417473384504719</v>
      </c>
      <c r="HP59" s="57">
        <f t="shared" si="128"/>
        <v>13.248231574503988</v>
      </c>
      <c r="HQ59" s="57">
        <f t="shared" si="129"/>
        <v>15.574114862106862</v>
      </c>
      <c r="HR59" s="57">
        <f t="shared" si="130"/>
        <v>18.770225794988196</v>
      </c>
      <c r="HS59" s="57">
        <f t="shared" si="131"/>
        <v>1.5884966783272054E-6</v>
      </c>
      <c r="HT59" s="57">
        <f t="shared" si="132"/>
        <v>1.6592773758147874</v>
      </c>
      <c r="HU59" s="57">
        <f t="shared" si="133"/>
        <v>0.19646294462807717</v>
      </c>
      <c r="HV59" s="57">
        <f t="shared" si="134"/>
        <v>13.805768965535005</v>
      </c>
      <c r="HW59" s="57">
        <f t="shared" si="135"/>
        <v>13.934149544599514</v>
      </c>
      <c r="HX59" s="57">
        <f t="shared" si="136"/>
        <v>13.621511452891518</v>
      </c>
      <c r="HY59" s="57">
        <f t="shared" si="137"/>
        <v>13.314715292247024</v>
      </c>
      <c r="HZ59" s="57">
        <f t="shared" si="138"/>
        <v>13.014221552226948</v>
      </c>
      <c r="IA59" s="57">
        <f t="shared" si="139"/>
        <v>13.014896280602098</v>
      </c>
      <c r="IB59" s="57">
        <f t="shared" si="140"/>
        <v>12.720561386991161</v>
      </c>
      <c r="IC59" s="57">
        <f t="shared" si="141"/>
        <v>12.720658660917614</v>
      </c>
      <c r="ID59" s="61">
        <f t="shared" si="142"/>
        <v>2.0400000000000009</v>
      </c>
      <c r="IE59" s="57">
        <f t="shared" si="143"/>
        <v>0</v>
      </c>
      <c r="IF59" s="57">
        <f t="shared" si="144"/>
        <v>0</v>
      </c>
      <c r="IG59" s="57">
        <f t="shared" si="145"/>
        <v>0</v>
      </c>
      <c r="IH59" s="57">
        <f t="shared" si="146"/>
        <v>0</v>
      </c>
      <c r="II59" s="57">
        <f t="shared" si="147"/>
        <v>0</v>
      </c>
      <c r="IJ59" s="57">
        <f t="shared" si="148"/>
        <v>0</v>
      </c>
      <c r="IK59" s="57">
        <f t="shared" si="149"/>
        <v>0</v>
      </c>
      <c r="IL59" s="57">
        <f t="shared" si="150"/>
        <v>0</v>
      </c>
      <c r="IM59" s="57">
        <f t="shared" si="151"/>
        <v>0</v>
      </c>
      <c r="IN59" s="57">
        <f t="shared" si="152"/>
        <v>0</v>
      </c>
      <c r="IO59" s="57">
        <f t="shared" si="153"/>
        <v>12.007662942571923</v>
      </c>
      <c r="IP59" s="57">
        <f t="shared" si="154"/>
        <v>11.653382722449315</v>
      </c>
      <c r="IQ59" s="57">
        <f t="shared" si="155"/>
        <v>11.965325043203112</v>
      </c>
      <c r="IR59" s="57">
        <f t="shared" si="156"/>
        <v>0</v>
      </c>
      <c r="IS59" s="57">
        <f t="shared" si="157"/>
        <v>0</v>
      </c>
      <c r="IT59" s="57">
        <f t="shared" si="158"/>
        <v>0</v>
      </c>
      <c r="IU59" s="57">
        <f t="shared" si="159"/>
        <v>0</v>
      </c>
      <c r="IV59" s="57">
        <f t="shared" si="160"/>
        <v>0</v>
      </c>
      <c r="IW59" s="57">
        <f t="shared" si="161"/>
        <v>0</v>
      </c>
      <c r="IX59" s="57">
        <f t="shared" si="162"/>
        <v>0</v>
      </c>
      <c r="IY59" s="57">
        <f t="shared" si="163"/>
        <v>0</v>
      </c>
      <c r="IZ59" s="61">
        <f t="shared" si="164"/>
        <v>2.0400000000000009</v>
      </c>
      <c r="JA59" s="260" t="e">
        <f t="shared" si="240"/>
        <v>#N/A</v>
      </c>
      <c r="JB59" s="260" t="e">
        <f t="shared" si="241"/>
        <v>#N/A</v>
      </c>
      <c r="JC59" s="260" t="e">
        <f t="shared" si="242"/>
        <v>#N/A</v>
      </c>
      <c r="JD59" s="260" t="e">
        <f t="shared" si="243"/>
        <v>#N/A</v>
      </c>
      <c r="JE59" s="260" t="e">
        <f t="shared" si="244"/>
        <v>#N/A</v>
      </c>
      <c r="JF59" s="260" t="e">
        <f t="shared" si="245"/>
        <v>#N/A</v>
      </c>
      <c r="JG59" s="260" t="e">
        <f t="shared" si="246"/>
        <v>#N/A</v>
      </c>
      <c r="JH59" s="260" t="e">
        <f t="shared" si="247"/>
        <v>#N/A</v>
      </c>
      <c r="JI59" s="260" t="e">
        <f t="shared" si="248"/>
        <v>#N/A</v>
      </c>
      <c r="JJ59" s="260" t="e">
        <f t="shared" si="249"/>
        <v>#N/A</v>
      </c>
      <c r="JK59" s="260" t="e">
        <f t="shared" si="250"/>
        <v>#N/A</v>
      </c>
      <c r="JL59" s="260" t="e">
        <f t="shared" si="251"/>
        <v>#N/A</v>
      </c>
      <c r="JM59" s="260" t="e">
        <f t="shared" si="252"/>
        <v>#N/A</v>
      </c>
      <c r="JN59" s="260" t="e">
        <f t="shared" si="253"/>
        <v>#N/A</v>
      </c>
      <c r="JO59" s="260" t="e">
        <f t="shared" si="254"/>
        <v>#N/A</v>
      </c>
      <c r="JP59" s="260" t="e">
        <f t="shared" si="255"/>
        <v>#N/A</v>
      </c>
      <c r="JQ59" s="260" t="e">
        <f t="shared" si="256"/>
        <v>#N/A</v>
      </c>
      <c r="JR59" s="260" t="e">
        <f t="shared" si="257"/>
        <v>#N/A</v>
      </c>
      <c r="JS59" s="260" t="e">
        <f t="shared" si="258"/>
        <v>#N/A</v>
      </c>
      <c r="JT59" s="260" t="e">
        <f t="shared" si="259"/>
        <v>#N/A</v>
      </c>
      <c r="JU59" s="260" t="e">
        <f t="shared" si="260"/>
        <v>#N/A</v>
      </c>
      <c r="JV59" s="61">
        <f t="shared" si="166"/>
        <v>2.0400000000000009</v>
      </c>
      <c r="JW59" s="46">
        <f>IF(AND(KS59=0,HI59&lt;=$C$40),1,0)</f>
        <v>0</v>
      </c>
      <c r="JX59" s="46">
        <f>IF(AND(KT59=0,HJ59&lt;=$C$40),1,0)</f>
        <v>0</v>
      </c>
      <c r="JY59" s="46">
        <f>IF(AND(KU59=0,HK59&lt;=$C$40),1,0)</f>
        <v>0</v>
      </c>
      <c r="JZ59" s="46">
        <f>IF(AND(KV59=0,HL59&lt;=$C$40),1,0)</f>
        <v>0</v>
      </c>
      <c r="KA59" s="46">
        <f>IF(AND(KW59=0,HM59&lt;=$C$40),1,0)</f>
        <v>0</v>
      </c>
      <c r="KB59" s="46">
        <f>IF(AND(KX59=0,HN59&lt;=$C$40),1,0)</f>
        <v>0</v>
      </c>
      <c r="KC59" s="46">
        <f>IF(AND(KY59=0,HO59&lt;=$C$40),1,0)</f>
        <v>0</v>
      </c>
      <c r="KD59" s="46">
        <f>IF(AND(KZ59=0,HP59&lt;=$C$40),1,0)</f>
        <v>0</v>
      </c>
      <c r="KE59" s="46">
        <f>IF(AND(LA59=0,HQ59&lt;=$C$40),1,0)</f>
        <v>0</v>
      </c>
      <c r="KF59" s="46">
        <f>IF(AND(LB59=0,HR59&lt;=$C$40),1,0)</f>
        <v>0</v>
      </c>
      <c r="KG59" s="46">
        <f>IF(AND(LC59=0,HS59&lt;=$C$40),1,0)</f>
        <v>1</v>
      </c>
      <c r="KH59" s="46">
        <f>IF(AND(LD59=0,HT59&lt;=$C$40),1,0)</f>
        <v>0</v>
      </c>
      <c r="KI59" s="46">
        <f>IF(AND(LE59=0,HU59&lt;=$C$40),1,0)</f>
        <v>0</v>
      </c>
      <c r="KJ59" s="46">
        <f>IF(AND(LF59=0,HV59&lt;=$C$40),1,0)</f>
        <v>0</v>
      </c>
      <c r="KK59" s="46">
        <f>IF(AND(LG59=0,HW59&lt;=$C$40),1,0)</f>
        <v>0</v>
      </c>
      <c r="KL59" s="46">
        <f>IF(AND(LH59=0,HX59&lt;=$C$40),1,0)</f>
        <v>0</v>
      </c>
      <c r="KM59" s="46">
        <f>IF(AND(LI59=0,HY59&lt;=$C$40),1,0)</f>
        <v>0</v>
      </c>
      <c r="KN59" s="46">
        <f>IF(AND(LJ59=0,HZ59&lt;=$C$40),1,0)</f>
        <v>0</v>
      </c>
      <c r="KO59" s="46">
        <f>IF(AND(LK59=0,IA59&lt;=$C$40),1,0)</f>
        <v>0</v>
      </c>
      <c r="KP59" s="46">
        <f>IF(AND(LL59=0,IB59&lt;=$C$40),1,0)</f>
        <v>0</v>
      </c>
      <c r="KQ59" s="46">
        <f>IF(AND(LM59=0,IC59&lt;=$C$40),1,0)</f>
        <v>0</v>
      </c>
      <c r="KR59" s="61">
        <f t="shared" si="167"/>
        <v>2.0400000000000009</v>
      </c>
      <c r="KS59" s="1">
        <f>IF(OR(KS58=1,AND(OY59=1,LO59&lt;=$C$41)),1,0)</f>
        <v>0</v>
      </c>
      <c r="KT59" s="1">
        <f>IF(OR(KT58=1,AND(OZ59=1,LP59&lt;=$C$41)),1,0)</f>
        <v>0</v>
      </c>
      <c r="KU59" s="1">
        <f>IF(OR(KU58=1,AND(PA59=1,LQ59&lt;=$C$41)),1,0)</f>
        <v>0</v>
      </c>
      <c r="KV59" s="1">
        <f>IF(OR(KV58=1,AND(PB59=1,LR59&lt;=$C$41)),1,0)</f>
        <v>0</v>
      </c>
      <c r="KW59" s="1">
        <f>IF(OR(KW58=1,AND(PC59=1,LS59&lt;=$C$41)),1,0)</f>
        <v>0</v>
      </c>
      <c r="KX59" s="1">
        <f>IF(OR(KX58=1,AND(PD59=1,LT59&lt;=$C$41)),1,0)</f>
        <v>0</v>
      </c>
      <c r="KY59" s="1">
        <f>IF(OR(KY58=1,AND(PE59=1,LU59&lt;=$C$41)),1,0)</f>
        <v>0</v>
      </c>
      <c r="KZ59" s="1">
        <f>IF(OR(KZ58=1,AND(PF59=1,LV59&lt;=$C$41)),1,0)</f>
        <v>0</v>
      </c>
      <c r="LA59" s="1">
        <f>IF(OR(LA58=1,AND(PG59=1,LW59&lt;=$C$41)),1,0)</f>
        <v>0</v>
      </c>
      <c r="LB59" s="1">
        <f>IF(OR(LB58=1,AND(PH59=1,LX59&lt;=$C$41)),1,0)</f>
        <v>0</v>
      </c>
      <c r="LC59" s="1">
        <f>IF(OR(LC58=1,AND(PI59=1,LY59&lt;=$C$41)),1,0)</f>
        <v>0</v>
      </c>
      <c r="LD59" s="1">
        <f>IF(OR(LD58=1,AND(PJ59=1,LZ59&lt;=$C$41)),1,0)</f>
        <v>0</v>
      </c>
      <c r="LE59" s="1">
        <f>IF(OR(LE58=1,AND(PK59=1,MA59&lt;=$C$41)),1,0)</f>
        <v>0</v>
      </c>
      <c r="LF59" s="1">
        <f>IF(OR(LF58=1,AND(PL59=1,MB59&lt;=$C$41)),1,0)</f>
        <v>0</v>
      </c>
      <c r="LG59" s="1">
        <f>IF(OR(LG58=1,AND(PM59=1,MC59&lt;=$C$41)),1,0)</f>
        <v>0</v>
      </c>
      <c r="LH59" s="1">
        <f>IF(OR(LH58=1,AND(PN59=1,MD59&lt;=$C$41)),1,0)</f>
        <v>0</v>
      </c>
      <c r="LI59" s="1">
        <f>IF(OR(LI58=1,AND(PO59=1,ME59&lt;=$C$41)),1,0)</f>
        <v>0</v>
      </c>
      <c r="LJ59" s="1">
        <f>IF(OR(LJ58=1,AND(PP59=1,MF59&lt;=$C$41)),1,0)</f>
        <v>0</v>
      </c>
      <c r="LK59" s="1">
        <f>IF(OR(LK58=1,AND(PQ59=1,MG59&lt;=$C$41)),1,0)</f>
        <v>0</v>
      </c>
      <c r="LL59" s="1">
        <f>IF(OR(LL58=1,AND(PR59=1,MH59&lt;=$C$41)),1,0)</f>
        <v>0</v>
      </c>
      <c r="LM59" s="1">
        <f>IF(OR(LM58=1,AND(PS59=1,MI59&lt;=$C$41)),1,0)</f>
        <v>0</v>
      </c>
      <c r="LN59" s="61">
        <f t="shared" si="168"/>
        <v>2.0400000000000009</v>
      </c>
      <c r="LO59" s="57">
        <f t="shared" si="169"/>
        <v>7.2725124206129914</v>
      </c>
      <c r="LP59" s="57">
        <f t="shared" si="170"/>
        <v>15.168954235196232</v>
      </c>
      <c r="LQ59" s="57">
        <f t="shared" si="171"/>
        <v>15.617031464263837</v>
      </c>
      <c r="LR59" s="57">
        <f t="shared" si="172"/>
        <v>14.577423872420624</v>
      </c>
      <c r="LS59" s="57">
        <f t="shared" si="173"/>
        <v>12.19533584823939</v>
      </c>
      <c r="LT59" s="57">
        <f t="shared" si="174"/>
        <v>9.8708353139720622</v>
      </c>
      <c r="LU59" s="57">
        <f t="shared" si="175"/>
        <v>7.9313020991449958</v>
      </c>
      <c r="LV59" s="57">
        <f t="shared" si="176"/>
        <v>7.4004894795198473</v>
      </c>
      <c r="LW59" s="57">
        <f t="shared" si="177"/>
        <v>7.564003313157869</v>
      </c>
      <c r="LX59" s="57">
        <f t="shared" si="178"/>
        <v>8.4743505298342718</v>
      </c>
      <c r="LY59" s="57">
        <f t="shared" si="179"/>
        <v>8.4312171915390426</v>
      </c>
      <c r="LZ59" s="57">
        <f t="shared" si="180"/>
        <v>11.388530118104784</v>
      </c>
      <c r="MA59" s="57">
        <f t="shared" si="181"/>
        <v>11.755622843433272</v>
      </c>
      <c r="MB59" s="57">
        <f t="shared" si="182"/>
        <v>10.675540918582243</v>
      </c>
      <c r="MC59" s="57">
        <f t="shared" si="183"/>
        <v>9.4242970298468673</v>
      </c>
      <c r="MD59" s="57">
        <f t="shared" si="184"/>
        <v>8.8699223925948214</v>
      </c>
      <c r="ME59" s="57">
        <f t="shared" si="185"/>
        <v>8.3259067566931453</v>
      </c>
      <c r="MF59" s="57">
        <f t="shared" si="186"/>
        <v>7.7930666692615382</v>
      </c>
      <c r="MG59" s="57">
        <f t="shared" si="187"/>
        <v>7.7942631079174065</v>
      </c>
      <c r="MH59" s="57">
        <f t="shared" si="188"/>
        <v>7.2723439809653847</v>
      </c>
      <c r="MI59" s="57">
        <f t="shared" si="189"/>
        <v>7.2725164685768542</v>
      </c>
      <c r="MJ59" s="61">
        <f t="shared" si="190"/>
        <v>2.0400000000000009</v>
      </c>
      <c r="MK59" s="57" t="e">
        <f>IF(AND(ABS(CG59)&gt;0,EU59*$C$19&gt;=DY58,NG59&lt;&gt;0),3,NA())</f>
        <v>#N/A</v>
      </c>
      <c r="ML59" s="57" t="e">
        <f t="shared" si="261"/>
        <v>#N/A</v>
      </c>
      <c r="MM59" s="57" t="e">
        <f t="shared" si="262"/>
        <v>#N/A</v>
      </c>
      <c r="MN59" s="57" t="e">
        <f t="shared" si="263"/>
        <v>#N/A</v>
      </c>
      <c r="MO59" s="57" t="e">
        <f t="shared" si="264"/>
        <v>#N/A</v>
      </c>
      <c r="MP59" s="57" t="e">
        <f t="shared" si="265"/>
        <v>#N/A</v>
      </c>
      <c r="MQ59" s="57" t="e">
        <f t="shared" si="266"/>
        <v>#N/A</v>
      </c>
      <c r="MR59" s="57" t="e">
        <f t="shared" si="267"/>
        <v>#N/A</v>
      </c>
      <c r="MS59" s="57" t="e">
        <f t="shared" si="268"/>
        <v>#N/A</v>
      </c>
      <c r="MT59" s="57" t="e">
        <f t="shared" si="269"/>
        <v>#N/A</v>
      </c>
      <c r="MU59" s="57" t="e">
        <f t="shared" si="270"/>
        <v>#N/A</v>
      </c>
      <c r="MV59" s="57" t="e">
        <f t="shared" si="271"/>
        <v>#N/A</v>
      </c>
      <c r="MW59" s="57" t="e">
        <f t="shared" si="272"/>
        <v>#N/A</v>
      </c>
      <c r="MX59" s="57" t="e">
        <f t="shared" si="273"/>
        <v>#N/A</v>
      </c>
      <c r="MY59" s="57" t="e">
        <f t="shared" si="274"/>
        <v>#N/A</v>
      </c>
      <c r="MZ59" s="57" t="e">
        <f t="shared" si="275"/>
        <v>#N/A</v>
      </c>
      <c r="NA59" s="57" t="e">
        <f t="shared" si="276"/>
        <v>#N/A</v>
      </c>
      <c r="NB59" s="57" t="e">
        <f t="shared" si="277"/>
        <v>#N/A</v>
      </c>
      <c r="NC59" s="57" t="e">
        <f t="shared" si="278"/>
        <v>#N/A</v>
      </c>
      <c r="ND59" s="57" t="e">
        <f t="shared" si="279"/>
        <v>#N/A</v>
      </c>
      <c r="NE59" s="57" t="e">
        <f t="shared" si="280"/>
        <v>#N/A</v>
      </c>
      <c r="NF59" s="61">
        <f t="shared" si="211"/>
        <v>2.0400000000000009</v>
      </c>
      <c r="NG59" s="260">
        <f>IF(OY58=0,MIN('Drive Train'!$F$35-FQ58*$C$19*'Drive Train'!$F$39,NG58+$C$39)-$C$7,IF(LO58-1&lt;=0,0,IF($C$37=Motors!$C$29,MAX(MAX(NG$8:NG58)*-1,NG58-$C$39),MAX(0,MAX(NG$8:NG58)*-1,NG58-$C$39))))</f>
        <v>0</v>
      </c>
      <c r="NH59" s="260">
        <f>IF(OZ58=0,MIN('Drive Train'!$F$35-FR58*$C$19*'Drive Train'!$F$39,NH58+$C$39)-$C$7,IF(LP58-1&lt;=0,0,IF($C$37=Motors!$C$29,MAX(MAX(NH$8:NH58)*-1,NH58-$C$39),MAX(0,MAX(NH$8:NH58)*-1,NH58-$C$39))))</f>
        <v>0</v>
      </c>
      <c r="NI59" s="260">
        <f>IF(PA58=0,MIN('Drive Train'!$F$35-FS58*$C$19*'Drive Train'!$F$39,NI58+$C$39)-$C$7,IF(LQ58-1&lt;=0,0,IF($C$37=Motors!$C$29,MAX(MAX(NI$8:NI58)*-1,NI58-$C$39),MAX(0,MAX(NI$8:NI58)*-1,NI58-$C$39))))</f>
        <v>0</v>
      </c>
      <c r="NJ59" s="260">
        <f>IF(PB58=0,MIN('Drive Train'!$F$35-FT58*$C$19*'Drive Train'!$F$39,NJ58+$C$39)-$C$7,IF(LR58-1&lt;=0,0,IF($C$37=Motors!$C$29,MAX(MAX(NJ$8:NJ58)*-1,NJ58-$C$39),MAX(0,MAX(NJ$8:NJ58)*-1,NJ58-$C$39))))</f>
        <v>0</v>
      </c>
      <c r="NK59" s="260">
        <f>IF(PC58=0,MIN('Drive Train'!$F$35-FU58*$C$19*'Drive Train'!$F$39,NK58+$C$39)-$C$7,IF(LS58-1&lt;=0,0,IF($C$37=Motors!$C$29,MAX(MAX(NK$8:NK58)*-1,NK58-$C$39),MAX(0,MAX(NK$8:NK58)*-1,NK58-$C$39))))</f>
        <v>0</v>
      </c>
      <c r="NL59" s="260">
        <f>IF(PD58=0,MIN('Drive Train'!$F$35-FV58*$C$19*'Drive Train'!$F$39,NL58+$C$39)-$C$7,IF(LT58-1&lt;=0,0,IF($C$37=Motors!$C$29,MAX(MAX(NL$8:NL58)*-1,NL58-$C$39),MAX(0,MAX(NL$8:NL58)*-1,NL58-$C$39))))</f>
        <v>0</v>
      </c>
      <c r="NM59" s="260">
        <f>IF(PE58=0,MIN('Drive Train'!$F$35-FW58*$C$19*'Drive Train'!$F$39,NM58+$C$39)-$C$7,IF(LU58-1&lt;=0,0,IF($C$37=Motors!$C$29,MAX(MAX(NM$8:NM58)*-1,NM58-$C$39),MAX(0,MAX(NM$8:NM58)*-1,NM58-$C$39))))</f>
        <v>0</v>
      </c>
      <c r="NN59" s="260">
        <f>IF(PF58=0,MIN('Drive Train'!$F$35-FX58*$C$19*'Drive Train'!$F$39,NN58+$C$39)-$C$7,IF(LV58-1&lt;=0,0,IF($C$37=Motors!$C$29,MAX(MAX(NN$8:NN58)*-1,NN58-$C$39),MAX(0,MAX(NN$8:NN58)*-1,NN58-$C$39))))</f>
        <v>0</v>
      </c>
      <c r="NO59" s="260">
        <f>IF(PG58=0,MIN('Drive Train'!$F$35-FY58*$C$19*'Drive Train'!$F$39,NO58+$C$39)-$C$7,IF(LW58-1&lt;=0,0,IF($C$37=Motors!$C$29,MAX(MAX(NO$8:NO58)*-1,NO58-$C$39),MAX(0,MAX(NO$8:NO58)*-1,NO58-$C$39))))</f>
        <v>0</v>
      </c>
      <c r="NP59" s="260">
        <f>IF(PH58=0,MIN('Drive Train'!$F$35-FZ58*$C$19*'Drive Train'!$F$39,NP58+$C$39)-$C$7,IF(LX58-1&lt;=0,0,IF($C$37=Motors!$C$29,MAX(MAX(NP$8:NP58)*-1,NP58-$C$39),MAX(0,MAX(NP$8:NP58)*-1,NP58-$C$39))))</f>
        <v>0</v>
      </c>
      <c r="NQ59" s="260">
        <f>IF(PI58=0,MIN('Drive Train'!$F$35-GA58*$C$19*'Drive Train'!$F$39,NQ58+$C$39)-$C$7,IF(LY58-1&lt;=0,0,IF($C$37=Motors!$C$29,MAX(MAX(NQ$8:NQ58)*-1,NQ58-$C$39),MAX(0,MAX(NQ$8:NQ58)*-1,NQ58-$C$39))))</f>
        <v>12.007662942571923</v>
      </c>
      <c r="NR59" s="260">
        <f>IF(PJ58=0,MIN('Drive Train'!$F$35-GB58*$C$19*'Drive Train'!$F$39,NR58+$C$39)-$C$7,IF(LZ58-1&lt;=0,0,IF($C$37=Motors!$C$29,MAX(MAX(NR$8:NR58)*-1,NR58-$C$39),MAX(0,MAX(NR$8:NR58)*-1,NR58-$C$39))))</f>
        <v>11.653382722449315</v>
      </c>
      <c r="NS59" s="260">
        <f>IF(PK58=0,MIN('Drive Train'!$F$35-GC58*$C$19*'Drive Train'!$F$39,NS58+$C$39)-$C$7,IF(MA58-1&lt;=0,0,IF($C$37=Motors!$C$29,MAX(MAX(NS$8:NS58)*-1,NS58-$C$39),MAX(0,MAX(NS$8:NS58)*-1,NS58-$C$39))))</f>
        <v>11.965325043203112</v>
      </c>
      <c r="NT59" s="260">
        <f>IF(PL58=0,MIN('Drive Train'!$F$35-GD58*$C$19*'Drive Train'!$F$39,NT58+$C$39)-$C$7,IF(MB58-1&lt;=0,0,IF($C$37=Motors!$C$29,MAX(MAX(NT$8:NT58)*-1,NT58-$C$39),MAX(0,MAX(NT$8:NT58)*-1,NT58-$C$39))))</f>
        <v>0</v>
      </c>
      <c r="NU59" s="260">
        <f>IF(PM58=0,MIN('Drive Train'!$F$35-GE58*$C$19*'Drive Train'!$F$39,NU58+$C$39)-$C$7,IF(MC58-1&lt;=0,0,IF($C$37=Motors!$C$29,MAX(MAX(NU$8:NU58)*-1,NU58-$C$39),MAX(0,MAX(NU$8:NU58)*-1,NU58-$C$39))))</f>
        <v>0</v>
      </c>
      <c r="NV59" s="260">
        <f>IF(PN58=0,MIN('Drive Train'!$F$35-GF58*$C$19*'Drive Train'!$F$39,NV58+$C$39)-$C$7,IF(MD58-1&lt;=0,0,IF($C$37=Motors!$C$29,MAX(MAX(NV$8:NV58)*-1,NV58-$C$39),MAX(0,MAX(NV$8:NV58)*-1,NV58-$C$39))))</f>
        <v>0</v>
      </c>
      <c r="NW59" s="260">
        <f>IF(PO58=0,MIN('Drive Train'!$F$35-GG58*$C$19*'Drive Train'!$F$39,NW58+$C$39)-$C$7,IF(ME58-1&lt;=0,0,IF($C$37=Motors!$C$29,MAX(MAX(NW$8:NW58)*-1,NW58-$C$39),MAX(0,MAX(NW$8:NW58)*-1,NW58-$C$39))))</f>
        <v>0</v>
      </c>
      <c r="NX59" s="260">
        <f>IF(PP58=0,MIN('Drive Train'!$F$35-GH58*$C$19*'Drive Train'!$F$39,NX58+$C$39)-$C$7,IF(MF58-1&lt;=0,0,IF($C$37=Motors!$C$29,MAX(MAX(NX$8:NX58)*-1,NX58-$C$39),MAX(0,MAX(NX$8:NX58)*-1,NX58-$C$39))))</f>
        <v>0</v>
      </c>
      <c r="NY59" s="260">
        <f>IF(PQ58=0,MIN('Drive Train'!$F$35-GI58*$C$19*'Drive Train'!$F$39,NY58+$C$39)-$C$7,IF(MG58-1&lt;=0,0,IF($C$37=Motors!$C$29,MAX(MAX(NY$8:NY58)*-1,NY58-$C$39),MAX(0,MAX(NY$8:NY58)*-1,NY58-$C$39))))</f>
        <v>0</v>
      </c>
      <c r="NZ59" s="260">
        <f>IF(PR58=0,MIN('Drive Train'!$F$35-GJ58*$C$19*'Drive Train'!$F$39,NZ58+$C$39)-$C$7,IF(MH58-1&lt;=0,0,IF($C$37=Motors!$C$29,MAX(MAX(NZ$8:NZ58)*-1,NZ58-$C$39),MAX(0,MAX(NZ$8:NZ58)*-1,NZ58-$C$39))))</f>
        <v>0</v>
      </c>
      <c r="OA59" s="260">
        <f>IF(PS58=0,MIN('Drive Train'!$F$35-GK58*$C$19*'Drive Train'!$F$39,OA58+$C$39)-$C$7,IF(MI58-1&lt;=0,0,IF($C$37=Motors!$C$29,MAX(MAX(OA$8:OA58)*-1,OA58-$C$39),MAX(0,MAX(OA$8:OA58)*-1,OA58-$C$39))))</f>
        <v>0</v>
      </c>
      <c r="OB59" s="61">
        <f t="shared" si="212"/>
        <v>2.0400000000000009</v>
      </c>
      <c r="OC59" s="260">
        <f>'Drive Train'!$F$35-(FQ59*$C$13)*$C$19*'Drive Train'!$F$39</f>
        <v>12.2597755</v>
      </c>
      <c r="OD59" s="260">
        <f>'Drive Train'!$F$35-(FR59*$C$13)*$C$19*'Drive Train'!$F$39</f>
        <v>12.2597755</v>
      </c>
      <c r="OE59" s="260">
        <f>'Drive Train'!$F$35-(FS59*$C$13)*$C$19*'Drive Train'!$F$39</f>
        <v>12.2597755</v>
      </c>
      <c r="OF59" s="260">
        <f>'Drive Train'!$F$35-(FT59*$C$13)*$C$19*'Drive Train'!$F$39</f>
        <v>12.2597755</v>
      </c>
      <c r="OG59" s="260">
        <f>'Drive Train'!$F$35-(FU59*$C$13)*$C$19*'Drive Train'!$F$39</f>
        <v>12.2597755</v>
      </c>
      <c r="OH59" s="260">
        <f>'Drive Train'!$F$35-(FV59*$C$13)*$C$19*'Drive Train'!$F$39</f>
        <v>12.2597755</v>
      </c>
      <c r="OI59" s="260">
        <f>'Drive Train'!$F$35-(FW59*$C$13)*$C$19*'Drive Train'!$F$39</f>
        <v>12.2597755</v>
      </c>
      <c r="OJ59" s="260">
        <f>'Drive Train'!$F$35-(FX59*$C$13)*$C$19*'Drive Train'!$F$39</f>
        <v>12.2597755</v>
      </c>
      <c r="OK59" s="260">
        <f>'Drive Train'!$F$35-(FY59*$C$13)*$C$19*'Drive Train'!$F$39</f>
        <v>12.2597755</v>
      </c>
      <c r="OL59" s="260">
        <f>'Drive Train'!$F$35-(FZ59*$C$13)*$C$19*'Drive Train'!$F$39</f>
        <v>12.2597755</v>
      </c>
      <c r="OM59" s="260">
        <f>'Drive Train'!$F$35-(GA59*$C$13)*$C$19*'Drive Train'!$F$39</f>
        <v>12.240747277186278</v>
      </c>
      <c r="ON59" s="260">
        <f>'Drive Train'!$F$35-(GB59*$C$13)*$C$19*'Drive Train'!$F$39</f>
        <v>12.016241630246247</v>
      </c>
      <c r="OO59" s="260">
        <f>'Drive Train'!$F$35-(GC59*$C$13)*$C$19*'Drive Train'!$F$39</f>
        <v>12.21416533461651</v>
      </c>
      <c r="OP59" s="260">
        <f>'Drive Train'!$F$35-(GD59*$C$13)*$C$19*'Drive Train'!$F$39</f>
        <v>12.2597755</v>
      </c>
      <c r="OQ59" s="260">
        <f>'Drive Train'!$F$35-(GE59*$C$13)*$C$19*'Drive Train'!$F$39</f>
        <v>12.2597755</v>
      </c>
      <c r="OR59" s="260">
        <f>'Drive Train'!$F$35-(GF59*$C$13)*$C$19*'Drive Train'!$F$39</f>
        <v>12.2597755</v>
      </c>
      <c r="OS59" s="260">
        <f>'Drive Train'!$F$35-(GG59*$C$13)*$C$19*'Drive Train'!$F$39</f>
        <v>12.2597755</v>
      </c>
      <c r="OT59" s="260">
        <f>'Drive Train'!$F$35-(GH59*$C$13)*$C$19*'Drive Train'!$F$39</f>
        <v>12.2597755</v>
      </c>
      <c r="OU59" s="260">
        <f>'Drive Train'!$F$35-(GI59*$C$13)*$C$19*'Drive Train'!$F$39</f>
        <v>12.2597755</v>
      </c>
      <c r="OV59" s="260">
        <f>'Drive Train'!$F$35-(GJ59*$C$13)*$C$19*'Drive Train'!$F$39</f>
        <v>12.2597755</v>
      </c>
      <c r="OW59" s="260">
        <f>'Drive Train'!$F$35-(GK59*$C$13)*$C$19*'Drive Train'!$F$39</f>
        <v>12.2597755</v>
      </c>
      <c r="OX59" s="61">
        <f t="shared" si="213"/>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0</v>
      </c>
      <c r="PJ59" s="1">
        <f>IF(QF59&gt;='Drive Train'!$F$29,1,0)</f>
        <v>0</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7">
        <f t="shared" si="214"/>
        <v>2.0400000000000009</v>
      </c>
      <c r="PU59" s="57">
        <f t="shared" si="215"/>
        <v>19.461011499347485</v>
      </c>
      <c r="PV59" s="57">
        <f t="shared" si="216"/>
        <v>16.666135294059448</v>
      </c>
      <c r="PW59" s="57">
        <f t="shared" si="217"/>
        <v>20.97143751349304</v>
      </c>
      <c r="PX59" s="57">
        <f t="shared" si="218"/>
        <v>22.956208057153198</v>
      </c>
      <c r="PY59" s="57">
        <f t="shared" si="219"/>
        <v>22.968867694332406</v>
      </c>
      <c r="PZ59" s="57">
        <f t="shared" si="220"/>
        <v>21.971281067625018</v>
      </c>
      <c r="QA59" s="57">
        <f t="shared" si="221"/>
        <v>20.462955384730705</v>
      </c>
      <c r="QB59" s="57">
        <f t="shared" si="222"/>
        <v>19.268197290322831</v>
      </c>
      <c r="QC59" s="57">
        <f t="shared" si="223"/>
        <v>18.050080483758041</v>
      </c>
      <c r="QD59" s="57">
        <f t="shared" si="224"/>
        <v>16.868700338968686</v>
      </c>
      <c r="QE59" s="57">
        <f t="shared" si="225"/>
        <v>15.651834987386447</v>
      </c>
      <c r="QF59" s="57">
        <f t="shared" si="226"/>
        <v>14.082252911835093</v>
      </c>
      <c r="QG59" s="57">
        <f t="shared" si="227"/>
        <v>16.40519442120388</v>
      </c>
      <c r="QH59" s="57">
        <f t="shared" si="228"/>
        <v>17.684159660301937</v>
      </c>
      <c r="QI59" s="57">
        <f t="shared" si="229"/>
        <v>18.379558502564986</v>
      </c>
      <c r="QJ59" s="57">
        <f t="shared" si="230"/>
        <v>18.861361348348421</v>
      </c>
      <c r="QK59" s="57">
        <f t="shared" si="231"/>
        <v>19.139646396396643</v>
      </c>
      <c r="QL59" s="57">
        <f t="shared" si="232"/>
        <v>19.267739719710264</v>
      </c>
      <c r="QM59" s="57">
        <f t="shared" si="233"/>
        <v>19.477492390360133</v>
      </c>
      <c r="QN59" s="57">
        <f t="shared" si="234"/>
        <v>19.421881424263308</v>
      </c>
      <c r="QO59" s="57">
        <f t="shared" si="235"/>
        <v>19.458724204080742</v>
      </c>
      <c r="QP59" s="61">
        <f t="shared" si="236"/>
        <v>2.0400000000000009</v>
      </c>
      <c r="QQ59" s="57">
        <f>MIN(FQ59,$C$16)*$C$17*1000/60/60/$C$21</f>
        <v>3.4695548865589357E-2</v>
      </c>
      <c r="QR59" s="57">
        <f>MIN(FR59,$C$16)*$C$17*1000/60/60/$C$21</f>
        <v>3.4695548865589357E-2</v>
      </c>
      <c r="QS59" s="57">
        <f>MIN(FS59,$C$16)*$C$17*1000/60/60/$C$21</f>
        <v>3.4695548865589357E-2</v>
      </c>
      <c r="QT59" s="57">
        <f>MIN(FT59,$C$16)*$C$17*1000/60/60/$C$21</f>
        <v>3.4695548865589357E-2</v>
      </c>
      <c r="QU59" s="57">
        <f>MIN(FU59,$C$16)*$C$17*1000/60/60/$C$21</f>
        <v>3.4695548865589357E-2</v>
      </c>
      <c r="QV59" s="57">
        <f>MIN(FV59,$C$16)*$C$17*1000/60/60/$C$21</f>
        <v>3.4695548865589357E-2</v>
      </c>
      <c r="QW59" s="57">
        <f>MIN(FW59,$C$16)*$C$17*1000/60/60/$C$21</f>
        <v>3.4695548865589357E-2</v>
      </c>
      <c r="QX59" s="57">
        <f>MIN(FX59,$C$16)*$C$17*1000/60/60/$C$21</f>
        <v>3.4695548865589357E-2</v>
      </c>
      <c r="QY59" s="57">
        <f>MIN(FY59,$C$16)*$C$17*1000/60/60/$C$21</f>
        <v>3.4695548865589357E-2</v>
      </c>
      <c r="QZ59" s="57">
        <f>MIN(FZ59,$C$16)*$C$17*1000/60/60/$C$21</f>
        <v>3.4695548865589357E-2</v>
      </c>
      <c r="RA59" s="57">
        <f>MIN(GA59,$C$16)*$C$17*1000/60/60/$C$21</f>
        <v>3.9403675009443195E-2</v>
      </c>
      <c r="RB59" s="57">
        <f>MIN(GB59,$C$16)*$C$17*1000/60/60/$C$21</f>
        <v>9.4952788352750561E-2</v>
      </c>
      <c r="RC59" s="57">
        <f>MIN(GC59,$C$16)*$C$17*1000/60/60/$C$21</f>
        <v>4.5980807303526168E-2</v>
      </c>
      <c r="RD59" s="57">
        <f>MIN(GD59,$C$16)*$C$17*1000/60/60/$C$21</f>
        <v>3.4695548865589357E-2</v>
      </c>
      <c r="RE59" s="57">
        <f>MIN(GE59,$C$16)*$C$17*1000/60/60/$C$21</f>
        <v>3.4695548865589357E-2</v>
      </c>
      <c r="RF59" s="57">
        <f>MIN(GF59,$C$16)*$C$17*1000/60/60/$C$21</f>
        <v>3.4695548865589357E-2</v>
      </c>
      <c r="RG59" s="57">
        <f>MIN(GG59,$C$16)*$C$17*1000/60/60/$C$21</f>
        <v>3.4695548865589357E-2</v>
      </c>
      <c r="RH59" s="57">
        <f>MIN(GH59,$C$16)*$C$17*1000/60/60/$C$21</f>
        <v>3.4695548865589357E-2</v>
      </c>
      <c r="RI59" s="57">
        <f>MIN(GI59,$C$16)*$C$17*1000/60/60/$C$21</f>
        <v>3.4695548865589357E-2</v>
      </c>
      <c r="RJ59" s="57">
        <f>MIN(GJ59,$C$16)*$C$17*1000/60/60/$C$21</f>
        <v>3.4695548865589357E-2</v>
      </c>
      <c r="RK59" s="57">
        <f>MIN(GK59,$C$16)*$C$17*1000/60/60/$C$21</f>
        <v>3.4695548865589357E-2</v>
      </c>
      <c r="RL59" s="61">
        <f t="shared" si="237"/>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61">
        <f t="shared" si="238"/>
        <v>2.0400000000000009</v>
      </c>
      <c r="SI59" s="2">
        <f>IF(AND(EU59&lt;0,KS59=0,LO59&gt;=LO$6*'Drive Train'!$AA$52,LO59&lt;=LO$6*'Drive Train'!$AA$53,OY59=1,JW59=0),$C$17,0)</f>
        <v>0.04</v>
      </c>
      <c r="SJ59" s="2">
        <f>IF(AND(EV59&lt;0,KT59=0,LP59&gt;=LP$6*'Drive Train'!$AA$52,LP59&lt;=LP$6*'Drive Train'!$AA$53,OZ59=1,JX59=0),$C$17,0)</f>
        <v>0</v>
      </c>
      <c r="SK59" s="2">
        <f>IF(AND(EW59&lt;0,KU59=0,LQ59&gt;=LQ$6*'Drive Train'!$AA$52,LQ59&lt;=LQ$6*'Drive Train'!$AA$53,PA59=1,JY59=0),$C$17,0)</f>
        <v>0.04</v>
      </c>
      <c r="SL59" s="2">
        <f>IF(AND(EX59&lt;0,KV59=0,LR59&gt;=LR$6*'Drive Train'!$AA$52,LR59&lt;=LR$6*'Drive Train'!$AA$53,PB59=1,JZ59=0),$C$17,0)</f>
        <v>0.04</v>
      </c>
      <c r="SM59" s="2">
        <f>IF(AND(EY59&lt;0,KW59=0,LS59&gt;=LS$6*'Drive Train'!$AA$52,LS59&lt;=LS$6*'Drive Train'!$AA$53,PC59=1,KA59=0),$C$17,0)</f>
        <v>0.04</v>
      </c>
      <c r="SN59" s="2">
        <f>IF(AND(EZ59&lt;0,KX59=0,LT59&gt;=LT$6*'Drive Train'!$AA$52,LT59&lt;=LT$6*'Drive Train'!$AA$53,PD59=1,KB59=0),$C$17,0)</f>
        <v>0.04</v>
      </c>
      <c r="SO59" s="2">
        <f>IF(AND(FA59&lt;0,KY59=0,LU59&gt;=LU$6*'Drive Train'!$AA$52,LU59&lt;=LU$6*'Drive Train'!$AA$53,PE59=1,KC59=0),$C$17,0)</f>
        <v>0.04</v>
      </c>
      <c r="SP59" s="2">
        <f>IF(AND(FB59&lt;0,KZ59=0,LV59&gt;=LV$6*'Drive Train'!$AA$52,LV59&lt;=LV$6*'Drive Train'!$AA$53,PF59=1,KD59=0),$C$17,0)</f>
        <v>0.04</v>
      </c>
      <c r="SQ59" s="2">
        <f>IF(AND(FC59&lt;0,LA59=0,LW59&gt;=LW$6*'Drive Train'!$AA$52,LW59&lt;=LW$6*'Drive Train'!$AA$53,PG59=1,KE59=0),$C$17,0)</f>
        <v>0.04</v>
      </c>
      <c r="SR59" s="2">
        <f>IF(AND(FD59&lt;0,LB59=0,LX59&gt;=LX$6*'Drive Train'!$AA$52,LX59&lt;=LX$6*'Drive Train'!$AA$53,PH59=1,KF59=0),$C$17,0)</f>
        <v>0.04</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v>
      </c>
      <c r="SV59" s="2">
        <f>IF(AND(FH59&lt;0,LF59=0,MB59&gt;=MB$6*'Drive Train'!$AA$52,MB59&lt;=MB$6*'Drive Train'!$AA$53,PL59=1,KJ59=0),$C$17,0)</f>
        <v>0.04</v>
      </c>
      <c r="SW59" s="2">
        <f>IF(AND(FI59&lt;0,LG59=0,MC59&gt;=MC$6*'Drive Train'!$AA$52,MC59&lt;=MC$6*'Drive Train'!$AA$53,PM59=1,KK59=0),$C$17,0)</f>
        <v>0.04</v>
      </c>
      <c r="SX59" s="2">
        <f>IF(AND(FJ59&lt;0,LH59=0,MD59&gt;=MD$6*'Drive Train'!$AA$52,MD59&lt;=MD$6*'Drive Train'!$AA$53,PN59=1,KL59=0),$C$17,0)</f>
        <v>0.04</v>
      </c>
      <c r="SY59" s="2">
        <f>IF(AND(FK59&lt;0,LI59=0,ME59&gt;=ME$6*'Drive Train'!$AA$52,ME59&lt;=ME$6*'Drive Train'!$AA$53,PO59=1,KM59=0),$C$17,0)</f>
        <v>0.04</v>
      </c>
      <c r="SZ59" s="2">
        <f>IF(AND(FL59&lt;0,LJ59=0,MF59&gt;=MF$6*'Drive Train'!$AA$52,MF59&lt;=MF$6*'Drive Train'!$AA$53,PP59=1,KN59=0),$C$17,0)</f>
        <v>0.04</v>
      </c>
      <c r="TA59" s="2">
        <f>IF(AND(FM59&lt;0,LK59=0,MG59&gt;=MG$6*'Drive Train'!$AA$52,MG59&lt;=MG$6*'Drive Train'!$AA$53,PQ59=1,KO59=0),$C$17,0)</f>
        <v>0.04</v>
      </c>
      <c r="TB59" s="2">
        <f>IF(AND(FN59&lt;0,LL59=0,MH59&gt;=MH$6*'Drive Train'!$AA$52,MH59&lt;=MH$6*'Drive Train'!$AA$53,PR59=1,KP59=0),$C$17,0)</f>
        <v>0.04</v>
      </c>
      <c r="TC59" s="2">
        <f>IF(AND(FO59&lt;0,LM59=0,MI59&gt;=MI$6*'Drive Train'!$AA$52,MI59&lt;=MI$6*'Drive Train'!$AA$53,PS59=1,KQ59=0),$C$17,0)</f>
        <v>0.04</v>
      </c>
      <c r="TD59" s="148">
        <f t="shared" si="239"/>
        <v>2.0400000000000009</v>
      </c>
    </row>
    <row r="60" spans="3:524" x14ac:dyDescent="0.2">
      <c r="C60" s="58" t="s">
        <v>123</v>
      </c>
      <c r="E60" s="18">
        <f>LO6</f>
        <v>11.789439785789877</v>
      </c>
      <c r="F60" s="18">
        <f t="shared" ref="F60:O60" si="311">LP6</f>
        <v>15.168954235196232</v>
      </c>
      <c r="G60" s="18">
        <f t="shared" si="311"/>
        <v>16.814857257986862</v>
      </c>
      <c r="H60" s="18">
        <f t="shared" si="311"/>
        <v>17.126127487513862</v>
      </c>
      <c r="I60" s="18">
        <f t="shared" si="311"/>
        <v>16.191959980086438</v>
      </c>
      <c r="J60" s="18">
        <f t="shared" si="311"/>
        <v>14.687605650250031</v>
      </c>
      <c r="K60" s="18">
        <f t="shared" si="311"/>
        <v>12.995529724212034</v>
      </c>
      <c r="L60" s="18">
        <f t="shared" si="311"/>
        <v>11.489542173973902</v>
      </c>
      <c r="M60" s="18">
        <f t="shared" si="311"/>
        <v>10.253811931312784</v>
      </c>
      <c r="N60" s="18">
        <f t="shared" si="311"/>
        <v>9.2537661722359932</v>
      </c>
      <c r="O60" s="18">
        <f t="shared" si="311"/>
        <v>8.431217328574899</v>
      </c>
      <c r="R60" s="63">
        <f t="shared" si="114"/>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0.96835992227809442</v>
      </c>
      <c r="AD60" s="2">
        <f>NR60/'Drive Train'!$F$35</f>
        <v>0.94421953013400495</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15"/>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0</v>
      </c>
      <c r="AX60" s="46">
        <f>LX60*12*60/(PI() * 'Drive Train'!$F$15)/AB$6*ABS(AB60)</f>
        <v>0</v>
      </c>
      <c r="AY60" s="46">
        <f>LY60*12*60/(PI() * 'Drive Train'!$F$15)/AC$6*ABS(AC60)</f>
        <v>4677.8869239191945</v>
      </c>
      <c r="AZ60" s="46">
        <f>LZ60*12*60/(PI() * 'Drive Train'!$F$15)/AD$6*ABS(AD60)</f>
        <v>4426.4842574386139</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281"/>
        <v>2.080000000000001</v>
      </c>
      <c r="BK60" s="2">
        <f>IF(OR(KS59=1,AND($C$37=Motors!$C$31,OY59=1)),0,IF(NG60=0,-(CG59+$C$15)/($C$14-$C$15)*$C$12,($C$11*S60-AO60)/($C$11*S60)*$C$12*S60))</f>
        <v>0</v>
      </c>
      <c r="BL60" s="2">
        <f>IF(OR(KT59=1,AND($C$37=Motors!$C$31,OZ59=1)),0,IF(NH60=0,-(CH59+$C$15)/($C$14-$C$15)*$C$12,($C$11*T60-AP60)/($C$11*T60)*$C$12*T60))</f>
        <v>0</v>
      </c>
      <c r="BM60" s="2">
        <f>IF(OR(KU59=1,AND($C$37=Motors!$C$31,PA59=1)),0,IF(NI60=0,-(CI59+$C$15)/($C$14-$C$15)*$C$12,($C$11*U60-AQ60)/($C$11*U60)*$C$12*U60))</f>
        <v>0</v>
      </c>
      <c r="BN60" s="2">
        <f>IF(OR(KV59=1,AND($C$37=Motors!$C$31,PB59=1)),0,IF(NJ60=0,-(CJ59+$C$15)/($C$14-$C$15)*$C$12,($C$11*V60-AR60)/($C$11*V60)*$C$12*V60))</f>
        <v>0</v>
      </c>
      <c r="BO60" s="2">
        <f>IF(OR(KW59=1,AND($C$37=Motors!$C$31,PC59=1)),0,IF(NK60=0,-(CK59+$C$15)/($C$14-$C$15)*$C$12,($C$11*W60-AS60)/($C$11*W60)*$C$12*W60))</f>
        <v>0</v>
      </c>
      <c r="BP60" s="2">
        <f>IF(OR(KX59=1,AND($C$37=Motors!$C$31,PD59=1)),0,IF(NL60=0,-(CL59+$C$15)/($C$14-$C$15)*$C$12,($C$11*X60-AT60)/($C$11*X60)*$C$12*X60))</f>
        <v>0</v>
      </c>
      <c r="BQ60" s="2">
        <f>IF(OR(KY59=1,AND($C$37=Motors!$C$31,PE59=1)),0,IF(NM60=0,-(CM59+$C$15)/($C$14-$C$15)*$C$12,($C$11*Y60-AU60)/($C$11*Y60)*$C$12*Y60))</f>
        <v>0</v>
      </c>
      <c r="BR60" s="2">
        <f>IF(OR(KZ59=1,AND($C$37=Motors!$C$31,PF59=1)),0,IF(NN60=0,-(CN59+$C$15)/($C$14-$C$15)*$C$12,($C$11*Z60-AV60)/($C$11*Z60)*$C$12*Z60))</f>
        <v>0</v>
      </c>
      <c r="BS60" s="2">
        <f>IF(OR(LA59=1,AND($C$37=Motors!$C$31,PG59=1)),0,IF(NO60=0,-(CO59+$C$15)/($C$14-$C$15)*$C$12,($C$11*AA60-AW60)/($C$11*AA60)*$C$12*AA60))</f>
        <v>0</v>
      </c>
      <c r="BT60" s="2">
        <f>IF(OR(LB59=1,AND($C$37=Motors!$C$31,PH59=1)),0,IF(NP60=0,-(CP59+$C$15)/($C$14-$C$15)*$C$12,($C$11*AB60-AX60)/($C$11*AB60)*$C$12*AB60))</f>
        <v>0</v>
      </c>
      <c r="BU60" s="2">
        <f>IF(OR(LC59=1,AND($C$37=Motors!$C$31,PI59=1)),0,IF(NQ60=0,-(CQ59+$C$15)/($C$14-$C$15)*$C$12,($C$11*AC60-AY60)/($C$11*AC60)*$C$12*AC60))</f>
        <v>0.29209434025359637</v>
      </c>
      <c r="BV60" s="2">
        <f>IF(OR(LD59=1,AND($C$37=Motors!$C$31,PJ59=1)),0,IF(NR60=0,-(CR59+$C$15)/($C$14-$C$15)*$C$12,($C$11*AD60-AZ60)/($C$11*AD60)*$C$12*AD60))</f>
        <v>0.34487291710396578</v>
      </c>
      <c r="BW60" s="2">
        <f>IF(OR(LE59=1,AND($C$37=Motors!$C$31,PK59=1)),0,IF(NS60=0,-(CS59+$C$15)/($C$14-$C$15)*$C$12,($C$11*AE60-BA60)/($C$11*AE60)*$C$12*AE60))</f>
        <v>0</v>
      </c>
      <c r="BX60" s="2">
        <f>IF(OR(LF59=1,AND($C$37=Motors!$C$31,PL59=1)),0,IF(NT60=0,-(CT59+$C$15)/($C$14-$C$15)*$C$12,($C$11*AF60-BB60)/($C$11*AF60)*$C$12*AF60))</f>
        <v>0</v>
      </c>
      <c r="BY60" s="2">
        <f>IF(OR(LG59=1,AND($C$37=Motors!$C$31,PM59=1)),0,IF(NU60=0,-(CU59+$C$15)/($C$14-$C$15)*$C$12,($C$11*AG60-BC60)/($C$11*AG60)*$C$12*AG60))</f>
        <v>0</v>
      </c>
      <c r="BZ60" s="2">
        <f>IF(OR(LH59=1,AND($C$37=Motors!$C$31,PN59=1)),0,IF(NV60=0,-(CV59+$C$15)/($C$14-$C$15)*$C$12,($C$11*AH60-BD60)/($C$11*AH60)*$C$12*AH60))</f>
        <v>0</v>
      </c>
      <c r="CA60" s="2">
        <f>IF(OR(LI59=1,AND($C$37=Motors!$C$31,PO59=1)),0,IF(NW60=0,-(CW59+$C$15)/($C$14-$C$15)*$C$12,($C$11*AI60-BE60)/($C$11*AI60)*$C$12*AI60))</f>
        <v>0</v>
      </c>
      <c r="CB60" s="2">
        <f>IF(OR(LJ59=1,AND($C$37=Motors!$C$31,PP59=1)),0,IF(NX60=0,-(CX59+$C$15)/($C$14-$C$15)*$C$12,($C$11*AJ60-BF60)/($C$11*AJ60)*$C$12*AJ60))</f>
        <v>0</v>
      </c>
      <c r="CC60" s="2">
        <f>IF(OR(LK59=1,AND($C$37=Motors!$C$31,PQ59=1)),0,IF(NY60=0,-(CY59+$C$15)/($C$14-$C$15)*$C$12,($C$11*AK60-BG60)/($C$11*AK60)*$C$12*AK60))</f>
        <v>0</v>
      </c>
      <c r="CD60" s="2">
        <f>IF(OR(LL59=1,AND($C$37=Motors!$C$31,PR59=1)),0,IF(NZ60=0,-(CZ59+$C$15)/($C$14-$C$15)*$C$12,($C$11*AL60-BH60)/($C$11*AL60)*$C$12*AL60))</f>
        <v>0</v>
      </c>
      <c r="CE60" s="2">
        <f>IF(OR(LM59=1,AND($C$37=Motors!$C$31,PS59=1)),0,IF(OA60=0,-(DA59+$C$15)/($C$14-$C$15)*$C$12,($C$11*AM60-BI60)/($C$11*AM60)*$C$12*AM60))</f>
        <v>0</v>
      </c>
      <c r="CF60" s="61">
        <f t="shared" si="282"/>
        <v>2.080000000000001</v>
      </c>
      <c r="CG60" s="57">
        <f>IF(AND(KS59=1,OY59=1),0,ABS(BK60/$C$12*($C$14-$C$15)+$C$15) *'Drive Train'!$AA$49 + CG59*(1-'Drive Train'!$AA$49))</f>
        <v>2.7495000000000003</v>
      </c>
      <c r="CH60" s="57">
        <f>IF(AND(KT59=1,OZ59=1),0,ABS(BL60/$C$12*($C$14-$C$15)+$C$15) *'Drive Train'!$AA$49 + CH59*(1-'Drive Train'!$AA$49))</f>
        <v>2.7495000000000003</v>
      </c>
      <c r="CI60" s="57">
        <f>IF(AND(KU59=1,PA59=1),0,ABS(BM60/$C$12*($C$14-$C$15)+$C$15) *'Drive Train'!$AA$49 + CI59*(1-'Drive Train'!$AA$49))</f>
        <v>2.7495000000000003</v>
      </c>
      <c r="CJ60" s="57">
        <f>IF(AND(KV59=1,PB59=1),0,ABS(BN60/$C$12*($C$14-$C$15)+$C$15) *'Drive Train'!$AA$49 + CJ59*(1-'Drive Train'!$AA$49))</f>
        <v>2.7495000000000003</v>
      </c>
      <c r="CK60" s="57">
        <f>IF(AND(KW59=1,PC59=1),0,ABS(BO60/$C$12*($C$14-$C$15)+$C$15) *'Drive Train'!$AA$49 + CK59*(1-'Drive Train'!$AA$49))</f>
        <v>2.7495000000000003</v>
      </c>
      <c r="CL60" s="57">
        <f>IF(AND(KX59=1,PD59=1),0,ABS(BP60/$C$12*($C$14-$C$15)+$C$15) *'Drive Train'!$AA$49 + CL59*(1-'Drive Train'!$AA$49))</f>
        <v>2.7495000000000003</v>
      </c>
      <c r="CM60" s="57">
        <f>IF(AND(KY59=1,PE59=1),0,ABS(BQ60/$C$12*($C$14-$C$15)+$C$15) *'Drive Train'!$AA$49 + CM59*(1-'Drive Train'!$AA$49))</f>
        <v>2.7495000000000003</v>
      </c>
      <c r="CN60" s="57">
        <f>IF(AND(KZ59=1,PF59=1),0,ABS(BR60/$C$12*($C$14-$C$15)+$C$15) *'Drive Train'!$AA$49 + CN59*(1-'Drive Train'!$AA$49))</f>
        <v>2.7495000000000003</v>
      </c>
      <c r="CO60" s="57">
        <f>IF(AND(LA59=1,PG59=1),0,ABS(BS60/$C$12*($C$14-$C$15)+$C$15) *'Drive Train'!$AA$49 + CO59*(1-'Drive Train'!$AA$49))</f>
        <v>2.7495000000000003</v>
      </c>
      <c r="CP60" s="57">
        <f>IF(AND(LB59=1,PH59=1),0,ABS(BT60/$C$12*($C$14-$C$15)+$C$15) *'Drive Train'!$AA$49 + CP59*(1-'Drive Train'!$AA$49))</f>
        <v>2.7495000000000003</v>
      </c>
      <c r="CQ60" s="57">
        <f>IF(AND(LC59=1,PI59=1),0,ABS(BU60/$C$12*($C$14-$C$15)+$C$15) *'Drive Train'!$AA$49 + CQ59*(1-'Drive Train'!$AA$49))</f>
        <v>18.299584586944569</v>
      </c>
      <c r="CR60" s="57">
        <f>IF(AND(LD59=1,PJ59=1),0,ABS(BV60/$C$12*($C$14-$C$15)+$C$15) *'Drive Train'!$AA$49 + CR59*(1-'Drive Train'!$AA$49))</f>
        <v>21.109332059933113</v>
      </c>
      <c r="CS60" s="57">
        <f>IF(AND(LE59=1,PK59=1),0,ABS(BW60/$C$12*($C$14-$C$15)+$C$15) *'Drive Train'!$AA$49 + CS59*(1-'Drive Train'!$AA$49))</f>
        <v>2.7495000000000003</v>
      </c>
      <c r="CT60" s="57">
        <f>IF(AND(LF59=1,PL59=1),0,ABS(BX60/$C$12*($C$14-$C$15)+$C$15) *'Drive Train'!$AA$49 + CT59*(1-'Drive Train'!$AA$49))</f>
        <v>2.7495000000000003</v>
      </c>
      <c r="CU60" s="57">
        <f>IF(AND(LG59=1,PM59=1),0,ABS(BY60/$C$12*($C$14-$C$15)+$C$15) *'Drive Train'!$AA$49 + CU59*(1-'Drive Train'!$AA$49))</f>
        <v>2.7495000000000003</v>
      </c>
      <c r="CV60" s="57">
        <f>IF(AND(LH59=1,PN59=1),0,ABS(BZ60/$C$12*($C$14-$C$15)+$C$15) *'Drive Train'!$AA$49 + CV59*(1-'Drive Train'!$AA$49))</f>
        <v>2.7495000000000003</v>
      </c>
      <c r="CW60" s="57">
        <f>IF(AND(LI59=1,PO59=1),0,ABS(CA60/$C$12*($C$14-$C$15)+$C$15) *'Drive Train'!$AA$49 + CW59*(1-'Drive Train'!$AA$49))</f>
        <v>2.7495000000000003</v>
      </c>
      <c r="CX60" s="57">
        <f>IF(AND(LJ59=1,PP59=1),0,ABS(CB60/$C$12*($C$14-$C$15)+$C$15) *'Drive Train'!$AA$49 + CX59*(1-'Drive Train'!$AA$49))</f>
        <v>2.7495000000000003</v>
      </c>
      <c r="CY60" s="57">
        <f>IF(AND(LK59=1,PQ59=1),0,ABS(CC60/$C$12*($C$14-$C$15)+$C$15) *'Drive Train'!$AA$49 + CY59*(1-'Drive Train'!$AA$49))</f>
        <v>2.7495000000000003</v>
      </c>
      <c r="CZ60" s="57">
        <f>IF(AND(LL59=1,PR59=1),0,ABS(CD60/$C$12*($C$14-$C$15)+$C$15) *'Drive Train'!$AA$49 + CZ59*(1-'Drive Train'!$AA$49))</f>
        <v>2.7495000000000003</v>
      </c>
      <c r="DA60" s="57">
        <f>IF(AND(LM59=1,PS59=1),0,ABS(CE60/$C$12*($C$14-$C$15)+$C$15) *'Drive Train'!$AA$49 + DA59*(1-'Drive Train'!$AA$49))</f>
        <v>2.7495000000000003</v>
      </c>
      <c r="DB60" s="61">
        <f t="shared" si="116"/>
        <v>2.080000000000001</v>
      </c>
      <c r="DC60" s="57">
        <f t="shared" si="283"/>
        <v>2.7495000000000003</v>
      </c>
      <c r="DD60" s="57">
        <f t="shared" si="284"/>
        <v>2.7495000000000003</v>
      </c>
      <c r="DE60" s="57">
        <f t="shared" si="285"/>
        <v>2.7495000000000003</v>
      </c>
      <c r="DF60" s="57">
        <f t="shared" si="286"/>
        <v>2.7495000000000003</v>
      </c>
      <c r="DG60" s="57">
        <f t="shared" si="287"/>
        <v>2.7495000000000003</v>
      </c>
      <c r="DH60" s="57">
        <f t="shared" si="288"/>
        <v>2.7495000000000003</v>
      </c>
      <c r="DI60" s="57">
        <f t="shared" si="289"/>
        <v>2.7495000000000003</v>
      </c>
      <c r="DJ60" s="57">
        <f t="shared" si="290"/>
        <v>2.7495000000000003</v>
      </c>
      <c r="DK60" s="57">
        <f t="shared" si="291"/>
        <v>2.7495000000000003</v>
      </c>
      <c r="DL60" s="57">
        <f t="shared" si="292"/>
        <v>2.7495000000000003</v>
      </c>
      <c r="DM60" s="57">
        <f t="shared" si="293"/>
        <v>18.299584586944569</v>
      </c>
      <c r="DN60" s="57">
        <f t="shared" si="294"/>
        <v>21.109332059933113</v>
      </c>
      <c r="DO60" s="57">
        <f t="shared" si="295"/>
        <v>2.7495000000000003</v>
      </c>
      <c r="DP60" s="57">
        <f t="shared" si="296"/>
        <v>2.7495000000000003</v>
      </c>
      <c r="DQ60" s="57">
        <f t="shared" si="297"/>
        <v>2.7495000000000003</v>
      </c>
      <c r="DR60" s="57">
        <f t="shared" si="298"/>
        <v>2.7495000000000003</v>
      </c>
      <c r="DS60" s="57">
        <f t="shared" si="299"/>
        <v>2.7495000000000003</v>
      </c>
      <c r="DT60" s="57">
        <f t="shared" si="300"/>
        <v>2.7495000000000003</v>
      </c>
      <c r="DU60" s="57">
        <f t="shared" si="301"/>
        <v>2.7495000000000003</v>
      </c>
      <c r="DV60" s="57">
        <f t="shared" si="302"/>
        <v>2.7495000000000003</v>
      </c>
      <c r="DW60" s="57">
        <f t="shared" si="303"/>
        <v>2.7495000000000003</v>
      </c>
      <c r="DX60" s="61">
        <f t="shared" si="117"/>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2.8451291201189992</v>
      </c>
      <c r="EJ60" s="2">
        <f>IF(PJ60=0,($C$23/0.4536*IF(ISNA(MV59),'Drive Train'!$F$16,'Drive Train'!$F$17)*4.448*$C$24*$C$21*AD$6)*SIGN(BV60),BV60)</f>
        <v>3.9831807681666</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61">
        <f t="shared" si="304"/>
        <v>2.080000000000001</v>
      </c>
      <c r="EU60" s="259">
        <f>MAX(MIN(IF(AND(OY59=1,NG60&lt;0),-1,1)*(DC60-$C$15)/($C$14-$C$15)*$C$12*$C$21-$C$33*LO60/AO$6 -  OY59*$C$33/$C$21,DY59/$C$19),MAX(EU$8:EU59)*-1)</f>
        <v>-0.4804013892482657</v>
      </c>
      <c r="EV60" s="259">
        <f>MAX(MIN(IF(AND(OZ59=1,NH60&lt;0),-1,1)*(DD60-$C$15)/($C$14-$C$15)*$C$12*$C$21-$C$33*LP60/AP$6 -  OZ59*$C$33/$C$21,DZ59/$C$19),MAX(EV$8:EV59)*-1)</f>
        <v>-0.42481874590545721</v>
      </c>
      <c r="EW60" s="259">
        <f>MAX(MIN(IF(AND(PA59=1,NI60&lt;0),-1,1)*(DE60-$C$15)/($C$14-$C$15)*$C$12*$C$21-$C$33*LQ60/AQ$6 -  PA59*$C$33/$C$21,EA59/$C$19),MAX(EW$8:EW59)*-1)</f>
        <v>-0.46891480990086898</v>
      </c>
      <c r="EX60" s="259">
        <f>MAX(MIN(IF(AND(PB59=1,NJ60&lt;0),-1,1)*(DF60-$C$15)/($C$14-$C$15)*$C$12*$C$21-$C$33*LR60/AR$6 -  PB59*$C$33/$C$21,EB59/$C$19),MAX(EX$8:EX59)*-1)</f>
        <v>-0.4978559098485999</v>
      </c>
      <c r="EY60" s="259">
        <f>MAX(MIN(IF(AND(PC59=1,NK60&lt;0),-1,1)*(DG60-$C$15)/($C$14-$C$15)*$C$12*$C$21-$C$33*LS60/AS$6 -  PC59*$C$33/$C$21,EC59/$C$19),MAX(EY$8:EY59)*-1)</f>
        <v>-0.50175595434849718</v>
      </c>
      <c r="EZ60" s="259">
        <f>MAX(MIN(IF(AND(PD59=1,NL60&lt;0),-1,1)*(DH60-$C$15)/($C$14-$C$15)*$C$12*$C$21-$C$33*LT60/AT$6 -  PD59*$C$33/$C$21,ED59/$C$19),MAX(EZ$8:EZ59)*-1)</f>
        <v>-0.49348142441167142</v>
      </c>
      <c r="FA60" s="259">
        <f>MAX(MIN(IF(AND(PE59=1,NM60&lt;0),-1,1)*(DI60-$C$15)/($C$14-$C$15)*$C$12*$C$21-$C$33*LU60/AU$6 -  PE59*$C$33/$C$21,EE59/$C$19),MAX(FA$8:FA59)*-1)</f>
        <v>-0.47996706224630203</v>
      </c>
      <c r="FB60" s="259">
        <f>MAX(MIN(IF(AND(PF59=1,NN60&lt;0),-1,1)*(DJ60-$C$15)/($C$14-$C$15)*$C$12*$C$21-$C$33*LV60/AV$6 -  PF59*$C$33/$C$21,EF59/$C$19),MAX(FB$8:FB59)*-1)</f>
        <v>-0.48672220998780397</v>
      </c>
      <c r="FC60" s="259">
        <f>MAX(MIN(IF(AND(PG59=1,NO60&lt;0),-1,1)*(DK60-$C$15)/($C$14-$C$15)*$C$12*$C$21-$C$33*LW60/AW$6 -  PG59*$C$33/$C$21,EG59/$C$19),MAX(FC$8:FC59)*-1)</f>
        <v>-0.50711981369208758</v>
      </c>
      <c r="FD60" s="259">
        <f>MAX(MIN(IF(AND(PH59=1,NP60&lt;0),-1,1)*(DL60-$C$15)/($C$14-$C$15)*$C$12*$C$21-$C$33*LX60/AX$6 -  PH59*$C$33/$C$21,EH59/$C$19),MAX(FD$8:FD59)*-1)</f>
        <v>-0.54768920175470037</v>
      </c>
      <c r="FE60" s="259">
        <f>MAX(MIN(IF(AND(PI59=1,NQ60&lt;0),-1,1)*(DM60-$C$15)/($C$14-$C$15)*$C$12*$C$21-$C$33*LY60/AY$6 -  PI59*$C$33/$C$21,EI59/$C$19),MAX(FE$8:FE59)*-1)</f>
        <v>3.0075400725415591E-8</v>
      </c>
      <c r="FF60" s="259">
        <f>MAX(MIN(IF(AND(PJ59=1,NR60&lt;0),-1,1)*(DN60-$C$15)/($C$14-$C$15)*$C$12*$C$21-$C$33*LZ60/AZ$6 -  PJ59*$C$33/$C$21,EJ59/$C$19),MAX(FF$8:FF59)*-1)</f>
        <v>5.407258648864563E-2</v>
      </c>
      <c r="FG60" s="259">
        <f>MAX(MIN(IF(AND(PK59=1,NS60&lt;0),-1,1)*(DO60-$C$15)/($C$14-$C$15)*$C$12*$C$21-$C$33*MA60/BA$6 -  PK59*$C$33/$C$21,EK59/$C$19),MAX(FG$8:FG59)*-1)</f>
        <v>-0.45071531341950627</v>
      </c>
      <c r="FH60" s="259">
        <f>MAX(MIN(IF(AND(PL59=1,NT60&lt;0),-1,1)*(DP60-$C$15)/($C$14-$C$15)*$C$12*$C$21-$C$33*MB60/BB$6 -  PL59*$C$33/$C$21,EL59/$C$19),MAX(FH$8:FH59)*-1)</f>
        <v>-0.53341385352326709</v>
      </c>
      <c r="FI60" s="259">
        <f>MAX(MIN(IF(AND(PM59=1,NU60&lt;0),-1,1)*(DQ60-$C$15)/($C$14-$C$15)*$C$12*$C$21-$C$33*MC60/BC$6 -  PM59*$C$33/$C$21,EM59/$C$19),MAX(FI$8:FI59)*-1)</f>
        <v>-0.52622951208351532</v>
      </c>
      <c r="FJ60" s="259">
        <f>MAX(MIN(IF(AND(PN59=1,NV60&lt;0),-1,1)*(DR60-$C$15)/($C$14-$C$15)*$C$12*$C$21-$C$33*MD60/BD$6 -  PN59*$C$33/$C$21,EN59/$C$19),MAX(FJ$8:FJ59)*-1)</f>
        <v>-0.51442259197463913</v>
      </c>
      <c r="FK60" s="259">
        <f>MAX(MIN(IF(AND(PO59=1,NW60&lt;0),-1,1)*(DS60-$C$15)/($C$14-$C$15)*$C$12*$C$21-$C$33*ME60/BE$6 -  PO59*$C$33/$C$21,EO59/$C$19),MAX(FK$8:FK59)*-1)</f>
        <v>-0.50283629505653127</v>
      </c>
      <c r="FL60" s="259">
        <f>MAX(MIN(IF(AND(PP59=1,NX60&lt;0),-1,1)*(DT60-$C$15)/($C$14-$C$15)*$C$12*$C$21-$C$33*MF60/BF$6 -  PP59*$C$33/$C$21,EP59/$C$19),MAX(FL$8:FL59)*-1)</f>
        <v>-0.49148801192746139</v>
      </c>
      <c r="FM60" s="259">
        <f>MAX(MIN(IF(AND(PQ59=1,NY60&lt;0),-1,1)*(DU60-$C$15)/($C$14-$C$15)*$C$12*$C$21-$C$33*MG60/BG$6 -  PQ59*$C$33/$C$21,EQ59/$C$19),MAX(FM$8:FM59)*-1)</f>
        <v>-0.49151349335225214</v>
      </c>
      <c r="FN60" s="259">
        <f>MAX(MIN(IF(AND(PR59=1,NZ60&lt;0),-1,1)*(DV60-$C$15)/($C$14-$C$15)*$C$12*$C$21-$C$33*MH60/BH$6 -  PR59*$C$33/$C$21,ER59/$C$19),MAX(FN$8:FN59)*-1)</f>
        <v>-0.4803978018665046</v>
      </c>
      <c r="FO60" s="259">
        <f>MAX(MIN(IF(AND(PS59=1,OA60&lt;0),-1,1)*(DW60-$C$15)/($C$14-$C$15)*$C$12*$C$21-$C$33*MI60/BI$6 -  PS59*$C$33/$C$21,ES59/$C$19),MAX(FO$8:FO59)*-1)</f>
        <v>-0.48040147546069806</v>
      </c>
      <c r="FP60" s="61">
        <f t="shared" si="118"/>
        <v>2.080000000000001</v>
      </c>
      <c r="FQ60" s="260">
        <f>IF(AND(KS60=1,OY60=1),0,MIN((ABS(($C$14-$C$15)*EU60/$C$12/$C$21)+$C$15)/$C$21,DC60))</f>
        <v>2.7495000000000003</v>
      </c>
      <c r="FR60" s="260">
        <f>IF(AND(KT60=1,OZ60=1),0,MIN((ABS(($C$14-$C$15)*EV60/$C$12/$C$21)+$C$15)/$C$21,DD60))</f>
        <v>2.7495000000000003</v>
      </c>
      <c r="FS60" s="260">
        <f>IF(AND(KU60=1,PA60=1),0,MIN((ABS(($C$14-$C$15)*EW60/$C$12/$C$21)+$C$15)/$C$21,DE60))</f>
        <v>2.7495000000000003</v>
      </c>
      <c r="FT60" s="260">
        <f>IF(AND(KV60=1,PB60=1),0,MIN((ABS(($C$14-$C$15)*EX60/$C$12/$C$21)+$C$15)/$C$21,DF60))</f>
        <v>2.7495000000000003</v>
      </c>
      <c r="FU60" s="260">
        <f>IF(AND(KW60=1,PC60=1),0,MIN((ABS(($C$14-$C$15)*EY60/$C$12/$C$21)+$C$15)/$C$21,DG60))</f>
        <v>2.7495000000000003</v>
      </c>
      <c r="FV60" s="260">
        <f>IF(AND(KX60=1,PD60=1),0,MIN((ABS(($C$14-$C$15)*EZ60/$C$12/$C$21)+$C$15)/$C$21,DH60))</f>
        <v>2.7495000000000003</v>
      </c>
      <c r="FW60" s="260">
        <f>IF(AND(KY60=1,PE60=1),0,MIN((ABS(($C$14-$C$15)*FA60/$C$12/$C$21)+$C$15)/$C$21,DI60))</f>
        <v>2.7495000000000003</v>
      </c>
      <c r="FX60" s="260">
        <f>IF(AND(KZ60=1,PF60=1),0,MIN((ABS(($C$14-$C$15)*FB60/$C$12/$C$21)+$C$15)/$C$21,DJ60))</f>
        <v>2.7495000000000003</v>
      </c>
      <c r="FY60" s="260">
        <f>IF(AND(LA60=1,PG60=1),0,MIN((ABS(($C$14-$C$15)*FC60/$C$12/$C$21)+$C$15)/$C$21,DK60))</f>
        <v>2.7495000000000003</v>
      </c>
      <c r="FZ60" s="260">
        <f>IF(AND(LB60=1,PH60=1),0,MIN((ABS(($C$14-$C$15)*FD60/$C$12/$C$21)+$C$15)/$C$21,DL60))</f>
        <v>2.7495000000000003</v>
      </c>
      <c r="GA60" s="260">
        <f>IF(AND(LC60=1,PI60=1),0,MIN((ABS(($C$14-$C$15)*FE60/$C$12/$C$21)+$C$15)/$C$21,DM60))</f>
        <v>3.1226014630270313</v>
      </c>
      <c r="GB60" s="260">
        <f>IF(AND(LD60=1,PJ60=1),0,MIN((ABS(($C$14-$C$15)*FF60/$C$12/$C$21)+$C$15)/$C$21,DN60))</f>
        <v>6.8354874333371143</v>
      </c>
      <c r="GC60" s="260">
        <f>IF(AND(LE60=1,PK60=1),0,MIN((ABS(($C$14-$C$15)*FG60/$C$12/$C$21)+$C$15)/$C$21,DO60))</f>
        <v>2.7495000000000003</v>
      </c>
      <c r="GD60" s="260">
        <f>IF(AND(LF60=1,PL60=1),0,MIN((ABS(($C$14-$C$15)*FH60/$C$12/$C$21)+$C$15)/$C$21,DP60))</f>
        <v>2.7495000000000003</v>
      </c>
      <c r="GE60" s="260">
        <f>IF(AND(LG60=1,PM60=1),0,MIN((ABS(($C$14-$C$15)*FI60/$C$12/$C$21)+$C$15)/$C$21,DQ60))</f>
        <v>2.7495000000000003</v>
      </c>
      <c r="GF60" s="260">
        <f>IF(AND(LH60=1,PN60=1),0,MIN((ABS(($C$14-$C$15)*FJ60/$C$12/$C$21)+$C$15)/$C$21,DR60))</f>
        <v>2.7495000000000003</v>
      </c>
      <c r="GG60" s="260">
        <f>IF(AND(LI60=1,PO60=1),0,MIN((ABS(($C$14-$C$15)*FK60/$C$12/$C$21)+$C$15)/$C$21,DS60))</f>
        <v>2.7495000000000003</v>
      </c>
      <c r="GH60" s="260">
        <f>IF(AND(LJ60=1,PP60=1),0,MIN((ABS(($C$14-$C$15)*FL60/$C$12/$C$21)+$C$15)/$C$21,DT60))</f>
        <v>2.7495000000000003</v>
      </c>
      <c r="GI60" s="260">
        <f>IF(AND(LK60=1,PQ60=1),0,MIN((ABS(($C$14-$C$15)*FM60/$C$12/$C$21)+$C$15)/$C$21,DU60))</f>
        <v>2.7495000000000003</v>
      </c>
      <c r="GJ60" s="260">
        <f>IF(AND(LL60=1,PR60=1),0,MIN((ABS(($C$14-$C$15)*FN60/$C$12/$C$21)+$C$15)/$C$21,DV60))</f>
        <v>2.7495000000000003</v>
      </c>
      <c r="GK60" s="260">
        <f>IF(AND(LM60=1,PS60=1),0,MIN((ABS(($C$14-$C$15)*FO60/$C$12/$C$21)+$C$15)/$C$21,DW60))</f>
        <v>2.7495000000000003</v>
      </c>
      <c r="GL60" s="61">
        <f t="shared" si="119"/>
        <v>2.080000000000001</v>
      </c>
      <c r="GM60" s="57">
        <f>IF(AND(KS59=1,OY59=1),0,EU60*$C$19/S$6/$C$24/$C$23*3.39*$C$21)</f>
        <v>-12.433705174465089</v>
      </c>
      <c r="GN60" s="57">
        <f>IF(AND(KT59=1,OZ59=1),0,EV60*$C$19/T$6/$C$24/$C$23*3.39*$C$21)</f>
        <v>-3.07863366774014</v>
      </c>
      <c r="GO60" s="57">
        <f>IF(AND(KU59=1,PA59=1),0,EW60*$C$19/U$6/$C$24/$C$23*3.39*$C$21)</f>
        <v>-4.9085038304764304</v>
      </c>
      <c r="GP60" s="57">
        <f>IF(AND(KV59=1,PB59=1),0,EX60*$C$19/V$6/$C$24/$C$23*3.39*$C$21)</f>
        <v>-6.8149774119417676</v>
      </c>
      <c r="GQ60" s="57">
        <f>IF(AND(KW59=1,PC59=1),0,EY60*$C$19/W$6/$C$24/$C$23*3.39*$C$21)</f>
        <v>-8.4844493661860856</v>
      </c>
      <c r="GR60" s="57">
        <f>IF(AND(KX59=1,PD59=1),0,EZ60*$C$19/X$6/$C$24/$C$23*3.39*$C$21)</f>
        <v>-9.9339655783996061</v>
      </c>
      <c r="GS60" s="57">
        <f>IF(AND(KY59=1,PE59=1),0,FA60*$C$19/Y$6/$C$24/$C$23*3.39*$C$21)</f>
        <v>-11.207823041634207</v>
      </c>
      <c r="GT60" s="57">
        <f>IF(AND(KZ59=1,PF59=1),0,FB60*$C$19/Z$6/$C$24/$C$23*3.39*$C$21)</f>
        <v>-12.933228085644917</v>
      </c>
      <c r="GU60" s="57">
        <f>IF(AND(LA59=1,PG59=1),0,FC60*$C$19/AA$6/$C$24/$C$23*3.39*$C$21)</f>
        <v>-15.108596951616601</v>
      </c>
      <c r="GV60" s="57">
        <f>IF(AND(LB59=1,PH59=1),0,FD60*$C$19/AB$6/$C$24/$C$23*3.39*$C$21)</f>
        <v>-18.081308982159168</v>
      </c>
      <c r="GW60" s="57">
        <f>IF(AND(LC59=1,PI59=1),0,FE60*$C$19/AC$6/$C$24/$C$23*3.39*$C$21)</f>
        <v>1.089772310384894E-6</v>
      </c>
      <c r="GX60" s="57">
        <f>IF(AND(LD59=1,PJ59=1),0,FF60*$C$19/AD$6/$C$24/$C$23*3.39*$C$21)</f>
        <v>1.3995017780290722</v>
      </c>
      <c r="GY60" s="57">
        <f>IF(AND(LE59=1,PK59=1),0,FG60*$C$19/AE$6/$C$24/$C$23*3.39*$C$21)</f>
        <v>-11.665372852988682</v>
      </c>
      <c r="GZ60" s="57">
        <f>IF(AND(LF59=1,PL59=1),0,FH60*$C$19/AF$6/$C$24/$C$23*3.39*$C$21)</f>
        <v>-13.805768965535005</v>
      </c>
      <c r="HA60" s="57">
        <f>IF(AND(LG59=1,PM59=1),0,FI60*$C$19/AG$6/$C$24/$C$23*3.39*$C$21)</f>
        <v>-13.619824492155468</v>
      </c>
      <c r="HB60" s="57">
        <f>IF(AND(LH59=1,PN59=1),0,FJ60*$C$19/AH$6/$C$24/$C$23*3.39*$C$21)</f>
        <v>-13.314238857022421</v>
      </c>
      <c r="HC60" s="57">
        <f>IF(AND(LI59=1,PO59=1),0,FK60*$C$19/AI$6/$C$24/$C$23*3.39*$C$21)</f>
        <v>-13.014363371297883</v>
      </c>
      <c r="HD60" s="57">
        <f>IF(AND(LJ59=1,PP59=1),0,FL60*$C$19/AJ$6/$C$24/$C$23*3.39*$C$21)</f>
        <v>-12.720648136868594</v>
      </c>
      <c r="HE60" s="57">
        <f>IF(AND(LK59=1,PQ59=1),0,FM60*$C$19/AK$6/$C$24/$C$23*3.39*$C$21)</f>
        <v>-12.721307644793349</v>
      </c>
      <c r="HF60" s="57">
        <f>IF(AND(LL59=1,PR59=1),0,FN60*$C$19/AL$6/$C$24/$C$23*3.39*$C$21)</f>
        <v>-12.433612326175796</v>
      </c>
      <c r="HG60" s="57">
        <f>IF(AND(LM59=1,PS59=1),0,FO60*$C$19/AM$6/$C$24/$C$23*3.39*$C$21)</f>
        <v>-12.433707405807439</v>
      </c>
      <c r="HH60" s="61">
        <f t="shared" si="120"/>
        <v>2.080000000000001</v>
      </c>
      <c r="HI60" s="57">
        <f t="shared" si="121"/>
        <v>12.433705174465089</v>
      </c>
      <c r="HJ60" s="57">
        <f t="shared" si="122"/>
        <v>3.07863366774014</v>
      </c>
      <c r="HK60" s="57">
        <f t="shared" si="123"/>
        <v>4.9085038304764304</v>
      </c>
      <c r="HL60" s="57">
        <f t="shared" si="124"/>
        <v>6.8149774119417676</v>
      </c>
      <c r="HM60" s="57">
        <f t="shared" si="125"/>
        <v>8.4844493661860856</v>
      </c>
      <c r="HN60" s="57">
        <f t="shared" si="126"/>
        <v>9.9339655783996061</v>
      </c>
      <c r="HO60" s="57">
        <f t="shared" si="127"/>
        <v>11.207823041634207</v>
      </c>
      <c r="HP60" s="57">
        <f t="shared" si="128"/>
        <v>12.933228085644917</v>
      </c>
      <c r="HQ60" s="57">
        <f t="shared" si="129"/>
        <v>15.108596951616601</v>
      </c>
      <c r="HR60" s="57">
        <f t="shared" si="130"/>
        <v>18.081308982159168</v>
      </c>
      <c r="HS60" s="57">
        <f t="shared" si="131"/>
        <v>1.089772310384894E-6</v>
      </c>
      <c r="HT60" s="57">
        <f t="shared" si="132"/>
        <v>1.3995017780290722</v>
      </c>
      <c r="HU60" s="57">
        <f t="shared" si="133"/>
        <v>11.665372852988682</v>
      </c>
      <c r="HV60" s="57">
        <f t="shared" si="134"/>
        <v>13.805768965535005</v>
      </c>
      <c r="HW60" s="57">
        <f t="shared" si="135"/>
        <v>13.619824492155468</v>
      </c>
      <c r="HX60" s="57">
        <f t="shared" si="136"/>
        <v>13.314238857022421</v>
      </c>
      <c r="HY60" s="57">
        <f t="shared" si="137"/>
        <v>13.014363371297883</v>
      </c>
      <c r="HZ60" s="57">
        <f t="shared" si="138"/>
        <v>12.720648136868594</v>
      </c>
      <c r="IA60" s="57">
        <f t="shared" si="139"/>
        <v>12.721307644793349</v>
      </c>
      <c r="IB60" s="57">
        <f t="shared" si="140"/>
        <v>12.433612326175796</v>
      </c>
      <c r="IC60" s="57">
        <f t="shared" si="141"/>
        <v>12.433707405807439</v>
      </c>
      <c r="ID60" s="61">
        <f t="shared" si="142"/>
        <v>2.080000000000001</v>
      </c>
      <c r="IE60" s="57">
        <f t="shared" si="143"/>
        <v>0</v>
      </c>
      <c r="IF60" s="57">
        <f t="shared" si="144"/>
        <v>0</v>
      </c>
      <c r="IG60" s="57">
        <f t="shared" si="145"/>
        <v>0</v>
      </c>
      <c r="IH60" s="57">
        <f t="shared" si="146"/>
        <v>0</v>
      </c>
      <c r="II60" s="57">
        <f t="shared" si="147"/>
        <v>0</v>
      </c>
      <c r="IJ60" s="57">
        <f t="shared" si="148"/>
        <v>0</v>
      </c>
      <c r="IK60" s="57">
        <f t="shared" si="149"/>
        <v>0</v>
      </c>
      <c r="IL60" s="57">
        <f t="shared" si="150"/>
        <v>0</v>
      </c>
      <c r="IM60" s="57">
        <f t="shared" si="151"/>
        <v>0</v>
      </c>
      <c r="IN60" s="57">
        <f t="shared" si="152"/>
        <v>0</v>
      </c>
      <c r="IO60" s="57">
        <f t="shared" si="153"/>
        <v>12.007663036248371</v>
      </c>
      <c r="IP60" s="57">
        <f t="shared" si="154"/>
        <v>11.708322173661662</v>
      </c>
      <c r="IQ60" s="57">
        <f t="shared" si="155"/>
        <v>0</v>
      </c>
      <c r="IR60" s="57">
        <f t="shared" si="156"/>
        <v>0</v>
      </c>
      <c r="IS60" s="57">
        <f t="shared" si="157"/>
        <v>0</v>
      </c>
      <c r="IT60" s="57">
        <f t="shared" si="158"/>
        <v>0</v>
      </c>
      <c r="IU60" s="57">
        <f t="shared" si="159"/>
        <v>0</v>
      </c>
      <c r="IV60" s="57">
        <f t="shared" si="160"/>
        <v>0</v>
      </c>
      <c r="IW60" s="57">
        <f t="shared" si="161"/>
        <v>0</v>
      </c>
      <c r="IX60" s="57">
        <f t="shared" si="162"/>
        <v>0</v>
      </c>
      <c r="IY60" s="57">
        <f t="shared" si="163"/>
        <v>0</v>
      </c>
      <c r="IZ60" s="61">
        <f t="shared" si="164"/>
        <v>2.080000000000001</v>
      </c>
      <c r="JA60" s="260" t="e">
        <f t="shared" si="240"/>
        <v>#N/A</v>
      </c>
      <c r="JB60" s="260" t="e">
        <f t="shared" si="241"/>
        <v>#N/A</v>
      </c>
      <c r="JC60" s="260" t="e">
        <f t="shared" si="242"/>
        <v>#N/A</v>
      </c>
      <c r="JD60" s="260" t="e">
        <f t="shared" si="243"/>
        <v>#N/A</v>
      </c>
      <c r="JE60" s="260" t="e">
        <f t="shared" si="244"/>
        <v>#N/A</v>
      </c>
      <c r="JF60" s="260" t="e">
        <f t="shared" si="245"/>
        <v>#N/A</v>
      </c>
      <c r="JG60" s="260" t="e">
        <f t="shared" si="246"/>
        <v>#N/A</v>
      </c>
      <c r="JH60" s="260" t="e">
        <f t="shared" si="247"/>
        <v>#N/A</v>
      </c>
      <c r="JI60" s="260" t="e">
        <f t="shared" si="248"/>
        <v>#N/A</v>
      </c>
      <c r="JJ60" s="260" t="e">
        <f t="shared" si="249"/>
        <v>#N/A</v>
      </c>
      <c r="JK60" s="260" t="e">
        <f t="shared" si="250"/>
        <v>#N/A</v>
      </c>
      <c r="JL60" s="260" t="e">
        <f t="shared" si="251"/>
        <v>#N/A</v>
      </c>
      <c r="JM60" s="260" t="e">
        <f t="shared" si="252"/>
        <v>#N/A</v>
      </c>
      <c r="JN60" s="260" t="e">
        <f t="shared" si="253"/>
        <v>#N/A</v>
      </c>
      <c r="JO60" s="260" t="e">
        <f t="shared" si="254"/>
        <v>#N/A</v>
      </c>
      <c r="JP60" s="260" t="e">
        <f t="shared" si="255"/>
        <v>#N/A</v>
      </c>
      <c r="JQ60" s="260" t="e">
        <f t="shared" si="256"/>
        <v>#N/A</v>
      </c>
      <c r="JR60" s="260" t="e">
        <f t="shared" si="257"/>
        <v>#N/A</v>
      </c>
      <c r="JS60" s="260" t="e">
        <f t="shared" si="258"/>
        <v>#N/A</v>
      </c>
      <c r="JT60" s="260" t="e">
        <f t="shared" si="259"/>
        <v>#N/A</v>
      </c>
      <c r="JU60" s="260" t="e">
        <f t="shared" si="260"/>
        <v>#N/A</v>
      </c>
      <c r="JV60" s="61">
        <f t="shared" si="166"/>
        <v>2.080000000000001</v>
      </c>
      <c r="JW60" s="46">
        <f>IF(AND(KS60=0,HI60&lt;=$C$40),1,0)</f>
        <v>0</v>
      </c>
      <c r="JX60" s="46">
        <f>IF(AND(KT60=0,HJ60&lt;=$C$40),1,0)</f>
        <v>0</v>
      </c>
      <c r="JY60" s="46">
        <f>IF(AND(KU60=0,HK60&lt;=$C$40),1,0)</f>
        <v>0</v>
      </c>
      <c r="JZ60" s="46">
        <f>IF(AND(KV60=0,HL60&lt;=$C$40),1,0)</f>
        <v>0</v>
      </c>
      <c r="KA60" s="46">
        <f>IF(AND(KW60=0,HM60&lt;=$C$40),1,0)</f>
        <v>0</v>
      </c>
      <c r="KB60" s="46">
        <f>IF(AND(KX60=0,HN60&lt;=$C$40),1,0)</f>
        <v>0</v>
      </c>
      <c r="KC60" s="46">
        <f>IF(AND(KY60=0,HO60&lt;=$C$40),1,0)</f>
        <v>0</v>
      </c>
      <c r="KD60" s="46">
        <f>IF(AND(KZ60=0,HP60&lt;=$C$40),1,0)</f>
        <v>0</v>
      </c>
      <c r="KE60" s="46">
        <f>IF(AND(LA60=0,HQ60&lt;=$C$40),1,0)</f>
        <v>0</v>
      </c>
      <c r="KF60" s="46">
        <f>IF(AND(LB60=0,HR60&lt;=$C$40),1,0)</f>
        <v>0</v>
      </c>
      <c r="KG60" s="46">
        <f>IF(AND(LC60=0,HS60&lt;=$C$40),1,0)</f>
        <v>1</v>
      </c>
      <c r="KH60" s="46">
        <f>IF(AND(LD60=0,HT60&lt;=$C$40),1,0)</f>
        <v>0</v>
      </c>
      <c r="KI60" s="46">
        <f>IF(AND(LE60=0,HU60&lt;=$C$40),1,0)</f>
        <v>0</v>
      </c>
      <c r="KJ60" s="46">
        <f>IF(AND(LF60=0,HV60&lt;=$C$40),1,0)</f>
        <v>0</v>
      </c>
      <c r="KK60" s="46">
        <f>IF(AND(LG60=0,HW60&lt;=$C$40),1,0)</f>
        <v>0</v>
      </c>
      <c r="KL60" s="46">
        <f>IF(AND(LH60=0,HX60&lt;=$C$40),1,0)</f>
        <v>0</v>
      </c>
      <c r="KM60" s="46">
        <f>IF(AND(LI60=0,HY60&lt;=$C$40),1,0)</f>
        <v>0</v>
      </c>
      <c r="KN60" s="46">
        <f>IF(AND(LJ60=0,HZ60&lt;=$C$40),1,0)</f>
        <v>0</v>
      </c>
      <c r="KO60" s="46">
        <f>IF(AND(LK60=0,IA60&lt;=$C$40),1,0)</f>
        <v>0</v>
      </c>
      <c r="KP60" s="46">
        <f>IF(AND(LL60=0,IB60&lt;=$C$40),1,0)</f>
        <v>0</v>
      </c>
      <c r="KQ60" s="46">
        <f>IF(AND(LM60=0,IC60&lt;=$C$40),1,0)</f>
        <v>0</v>
      </c>
      <c r="KR60" s="61">
        <f t="shared" si="167"/>
        <v>2.080000000000001</v>
      </c>
      <c r="KS60" s="1">
        <f>IF(OR(KS59=1,AND(OY60=1,LO60&lt;=$C$41)),1,0)</f>
        <v>0</v>
      </c>
      <c r="KT60" s="1">
        <f>IF(OR(KT59=1,AND(OZ60=1,LP60&lt;=$C$41)),1,0)</f>
        <v>0</v>
      </c>
      <c r="KU60" s="1">
        <f>IF(OR(KU59=1,AND(PA60=1,LQ60&lt;=$C$41)),1,0)</f>
        <v>0</v>
      </c>
      <c r="KV60" s="1">
        <f>IF(OR(KV59=1,AND(PB60=1,LR60&lt;=$C$41)),1,0)</f>
        <v>0</v>
      </c>
      <c r="KW60" s="1">
        <f>IF(OR(KW59=1,AND(PC60=1,LS60&lt;=$C$41)),1,0)</f>
        <v>0</v>
      </c>
      <c r="KX60" s="1">
        <f>IF(OR(KX59=1,AND(PD60=1,LT60&lt;=$C$41)),1,0)</f>
        <v>0</v>
      </c>
      <c r="KY60" s="1">
        <f>IF(OR(KY59=1,AND(PE60=1,LU60&lt;=$C$41)),1,0)</f>
        <v>0</v>
      </c>
      <c r="KZ60" s="1">
        <f>IF(OR(KZ59=1,AND(PF60=1,LV60&lt;=$C$41)),1,0)</f>
        <v>0</v>
      </c>
      <c r="LA60" s="1">
        <f>IF(OR(LA59=1,AND(PG60=1,LW60&lt;=$C$41)),1,0)</f>
        <v>0</v>
      </c>
      <c r="LB60" s="1">
        <f>IF(OR(LB59=1,AND(PH60=1,LX60&lt;=$C$41)),1,0)</f>
        <v>0</v>
      </c>
      <c r="LC60" s="1">
        <f>IF(OR(LC59=1,AND(PI60=1,LY60&lt;=$C$41)),1,0)</f>
        <v>0</v>
      </c>
      <c r="LD60" s="1">
        <f>IF(OR(LD59=1,AND(PJ60=1,LZ60&lt;=$C$41)),1,0)</f>
        <v>0</v>
      </c>
      <c r="LE60" s="1">
        <f>IF(OR(LE59=1,AND(PK60=1,MA60&lt;=$C$41)),1,0)</f>
        <v>0</v>
      </c>
      <c r="LF60" s="1">
        <f>IF(OR(LF59=1,AND(PL60=1,MB60&lt;=$C$41)),1,0)</f>
        <v>0</v>
      </c>
      <c r="LG60" s="1">
        <f>IF(OR(LG59=1,AND(PM60=1,MC60&lt;=$C$41)),1,0)</f>
        <v>0</v>
      </c>
      <c r="LH60" s="1">
        <f>IF(OR(LH59=1,AND(PN60=1,MD60&lt;=$C$41)),1,0)</f>
        <v>0</v>
      </c>
      <c r="LI60" s="1">
        <f>IF(OR(LI59=1,AND(PO60=1,ME60&lt;=$C$41)),1,0)</f>
        <v>0</v>
      </c>
      <c r="LJ60" s="1">
        <f>IF(OR(LJ59=1,AND(PP60=1,MF60&lt;=$C$41)),1,0)</f>
        <v>0</v>
      </c>
      <c r="LK60" s="1">
        <f>IF(OR(LK59=1,AND(PQ60=1,MG60&lt;=$C$41)),1,0)</f>
        <v>0</v>
      </c>
      <c r="LL60" s="1">
        <f>IF(OR(LL59=1,AND(PR60=1,MH60&lt;=$C$41)),1,0)</f>
        <v>0</v>
      </c>
      <c r="LM60" s="1">
        <f>IF(OR(LM59=1,AND(PS60=1,MI60&lt;=$C$41)),1,0)</f>
        <v>0</v>
      </c>
      <c r="LN60" s="61">
        <f t="shared" si="168"/>
        <v>2.080000000000001</v>
      </c>
      <c r="LO60" s="57">
        <f t="shared" si="169"/>
        <v>6.7636861654898217</v>
      </c>
      <c r="LP60" s="57">
        <f t="shared" si="170"/>
        <v>15.045590715315239</v>
      </c>
      <c r="LQ60" s="57">
        <f t="shared" si="171"/>
        <v>15.419964149544901</v>
      </c>
      <c r="LR60" s="57">
        <f t="shared" si="172"/>
        <v>14.303093760683016</v>
      </c>
      <c r="LS60" s="57">
        <f t="shared" si="173"/>
        <v>11.852658330726253</v>
      </c>
      <c r="LT60" s="57">
        <f t="shared" si="174"/>
        <v>9.4679792637094025</v>
      </c>
      <c r="LU60" s="57">
        <f t="shared" si="175"/>
        <v>7.4746031637648072</v>
      </c>
      <c r="LV60" s="57">
        <f t="shared" si="176"/>
        <v>6.8705602165396877</v>
      </c>
      <c r="LW60" s="57">
        <f t="shared" si="177"/>
        <v>6.9410387186735942</v>
      </c>
      <c r="LX60" s="57">
        <f t="shared" si="178"/>
        <v>7.7235414980347441</v>
      </c>
      <c r="LY60" s="57">
        <f t="shared" si="179"/>
        <v>8.4312172550789093</v>
      </c>
      <c r="LZ60" s="57">
        <f t="shared" si="180"/>
        <v>11.454901213137376</v>
      </c>
      <c r="MA60" s="57">
        <f t="shared" si="181"/>
        <v>11.763481361218396</v>
      </c>
      <c r="MB60" s="57">
        <f t="shared" si="182"/>
        <v>10.123310159960843</v>
      </c>
      <c r="MC60" s="57">
        <f t="shared" si="183"/>
        <v>8.8669310480628862</v>
      </c>
      <c r="MD60" s="57">
        <f t="shared" si="184"/>
        <v>8.3250619344791605</v>
      </c>
      <c r="ME60" s="57">
        <f t="shared" si="185"/>
        <v>7.7933181450032638</v>
      </c>
      <c r="MF60" s="57">
        <f t="shared" si="186"/>
        <v>7.27249780717246</v>
      </c>
      <c r="MG60" s="57">
        <f t="shared" si="187"/>
        <v>7.2736672566933223</v>
      </c>
      <c r="MH60" s="57">
        <f t="shared" si="188"/>
        <v>6.7635215254857384</v>
      </c>
      <c r="MI60" s="57">
        <f t="shared" si="189"/>
        <v>6.76369012214015</v>
      </c>
      <c r="MJ60" s="61">
        <f t="shared" si="190"/>
        <v>2.080000000000001</v>
      </c>
      <c r="MK60" s="57" t="e">
        <f>IF(AND(ABS(CG60)&gt;0,EU60*$C$19&gt;=DY59,NG60&lt;&gt;0),3,NA())</f>
        <v>#N/A</v>
      </c>
      <c r="ML60" s="57" t="e">
        <f t="shared" si="261"/>
        <v>#N/A</v>
      </c>
      <c r="MM60" s="57" t="e">
        <f t="shared" si="262"/>
        <v>#N/A</v>
      </c>
      <c r="MN60" s="57" t="e">
        <f t="shared" si="263"/>
        <v>#N/A</v>
      </c>
      <c r="MO60" s="57" t="e">
        <f t="shared" si="264"/>
        <v>#N/A</v>
      </c>
      <c r="MP60" s="57" t="e">
        <f t="shared" si="265"/>
        <v>#N/A</v>
      </c>
      <c r="MQ60" s="57" t="e">
        <f t="shared" si="266"/>
        <v>#N/A</v>
      </c>
      <c r="MR60" s="57" t="e">
        <f t="shared" si="267"/>
        <v>#N/A</v>
      </c>
      <c r="MS60" s="57" t="e">
        <f t="shared" si="268"/>
        <v>#N/A</v>
      </c>
      <c r="MT60" s="57" t="e">
        <f t="shared" si="269"/>
        <v>#N/A</v>
      </c>
      <c r="MU60" s="57" t="e">
        <f t="shared" si="270"/>
        <v>#N/A</v>
      </c>
      <c r="MV60" s="57" t="e">
        <f t="shared" si="271"/>
        <v>#N/A</v>
      </c>
      <c r="MW60" s="57" t="e">
        <f t="shared" si="272"/>
        <v>#N/A</v>
      </c>
      <c r="MX60" s="57" t="e">
        <f t="shared" si="273"/>
        <v>#N/A</v>
      </c>
      <c r="MY60" s="57" t="e">
        <f t="shared" si="274"/>
        <v>#N/A</v>
      </c>
      <c r="MZ60" s="57" t="e">
        <f t="shared" si="275"/>
        <v>#N/A</v>
      </c>
      <c r="NA60" s="57" t="e">
        <f t="shared" si="276"/>
        <v>#N/A</v>
      </c>
      <c r="NB60" s="57" t="e">
        <f t="shared" si="277"/>
        <v>#N/A</v>
      </c>
      <c r="NC60" s="57" t="e">
        <f t="shared" si="278"/>
        <v>#N/A</v>
      </c>
      <c r="ND60" s="57" t="e">
        <f t="shared" si="279"/>
        <v>#N/A</v>
      </c>
      <c r="NE60" s="57" t="e">
        <f t="shared" si="280"/>
        <v>#N/A</v>
      </c>
      <c r="NF60" s="61">
        <f t="shared" si="211"/>
        <v>2.080000000000001</v>
      </c>
      <c r="NG60" s="260">
        <f>IF(OY59=0,MIN('Drive Train'!$F$35-FQ59*$C$19*'Drive Train'!$F$39,NG59+$C$39)-$C$7,IF(LO59-1&lt;=0,0,IF($C$37=Motors!$C$29,MAX(MAX(NG$8:NG59)*-1,NG59-$C$39),MAX(0,MAX(NG$8:NG59)*-1,NG59-$C$39))))</f>
        <v>0</v>
      </c>
      <c r="NH60" s="260">
        <f>IF(OZ59=0,MIN('Drive Train'!$F$35-FR59*$C$19*'Drive Train'!$F$39,NH59+$C$39)-$C$7,IF(LP59-1&lt;=0,0,IF($C$37=Motors!$C$29,MAX(MAX(NH$8:NH59)*-1,NH59-$C$39),MAX(0,MAX(NH$8:NH59)*-1,NH59-$C$39))))</f>
        <v>0</v>
      </c>
      <c r="NI60" s="260">
        <f>IF(PA59=0,MIN('Drive Train'!$F$35-FS59*$C$19*'Drive Train'!$F$39,NI59+$C$39)-$C$7,IF(LQ59-1&lt;=0,0,IF($C$37=Motors!$C$29,MAX(MAX(NI$8:NI59)*-1,NI59-$C$39),MAX(0,MAX(NI$8:NI59)*-1,NI59-$C$39))))</f>
        <v>0</v>
      </c>
      <c r="NJ60" s="260">
        <f>IF(PB59=0,MIN('Drive Train'!$F$35-FT59*$C$19*'Drive Train'!$F$39,NJ59+$C$39)-$C$7,IF(LR59-1&lt;=0,0,IF($C$37=Motors!$C$29,MAX(MAX(NJ$8:NJ59)*-1,NJ59-$C$39),MAX(0,MAX(NJ$8:NJ59)*-1,NJ59-$C$39))))</f>
        <v>0</v>
      </c>
      <c r="NK60" s="260">
        <f>IF(PC59=0,MIN('Drive Train'!$F$35-FU59*$C$19*'Drive Train'!$F$39,NK59+$C$39)-$C$7,IF(LS59-1&lt;=0,0,IF($C$37=Motors!$C$29,MAX(MAX(NK$8:NK59)*-1,NK59-$C$39),MAX(0,MAX(NK$8:NK59)*-1,NK59-$C$39))))</f>
        <v>0</v>
      </c>
      <c r="NL60" s="260">
        <f>IF(PD59=0,MIN('Drive Train'!$F$35-FV59*$C$19*'Drive Train'!$F$39,NL59+$C$39)-$C$7,IF(LT59-1&lt;=0,0,IF($C$37=Motors!$C$29,MAX(MAX(NL$8:NL59)*-1,NL59-$C$39),MAX(0,MAX(NL$8:NL59)*-1,NL59-$C$39))))</f>
        <v>0</v>
      </c>
      <c r="NM60" s="260">
        <f>IF(PE59=0,MIN('Drive Train'!$F$35-FW59*$C$19*'Drive Train'!$F$39,NM59+$C$39)-$C$7,IF(LU59-1&lt;=0,0,IF($C$37=Motors!$C$29,MAX(MAX(NM$8:NM59)*-1,NM59-$C$39),MAX(0,MAX(NM$8:NM59)*-1,NM59-$C$39))))</f>
        <v>0</v>
      </c>
      <c r="NN60" s="260">
        <f>IF(PF59=0,MIN('Drive Train'!$F$35-FX59*$C$19*'Drive Train'!$F$39,NN59+$C$39)-$C$7,IF(LV59-1&lt;=0,0,IF($C$37=Motors!$C$29,MAX(MAX(NN$8:NN59)*-1,NN59-$C$39),MAX(0,MAX(NN$8:NN59)*-1,NN59-$C$39))))</f>
        <v>0</v>
      </c>
      <c r="NO60" s="260">
        <f>IF(PG59=0,MIN('Drive Train'!$F$35-FY59*$C$19*'Drive Train'!$F$39,NO59+$C$39)-$C$7,IF(LW59-1&lt;=0,0,IF($C$37=Motors!$C$29,MAX(MAX(NO$8:NO59)*-1,NO59-$C$39),MAX(0,MAX(NO$8:NO59)*-1,NO59-$C$39))))</f>
        <v>0</v>
      </c>
      <c r="NP60" s="260">
        <f>IF(PH59=0,MIN('Drive Train'!$F$35-FZ59*$C$19*'Drive Train'!$F$39,NP59+$C$39)-$C$7,IF(LX59-1&lt;=0,0,IF($C$37=Motors!$C$29,MAX(MAX(NP$8:NP59)*-1,NP59-$C$39),MAX(0,MAX(NP$8:NP59)*-1,NP59-$C$39))))</f>
        <v>0</v>
      </c>
      <c r="NQ60" s="260">
        <f>IF(PI59=0,MIN('Drive Train'!$F$35-GA59*$C$19*'Drive Train'!$F$39,NQ59+$C$39)-$C$7,IF(LY59-1&lt;=0,0,IF($C$37=Motors!$C$29,MAX(MAX(NQ$8:NQ59)*-1,NQ59-$C$39),MAX(0,MAX(NQ$8:NQ59)*-1,NQ59-$C$39))))</f>
        <v>12.007663036248371</v>
      </c>
      <c r="NR60" s="260">
        <f>IF(PJ59=0,MIN('Drive Train'!$F$35-GB59*$C$19*'Drive Train'!$F$39,NR59+$C$39)-$C$7,IF(LZ59-1&lt;=0,0,IF($C$37=Motors!$C$29,MAX(MAX(NR$8:NR59)*-1,NR59-$C$39),MAX(0,MAX(NR$8:NR59)*-1,NR59-$C$39))))</f>
        <v>11.708322173661662</v>
      </c>
      <c r="NS60" s="260">
        <f>IF(PK59=0,MIN('Drive Train'!$F$35-GC59*$C$19*'Drive Train'!$F$39,NS59+$C$39)-$C$7,IF(MA59-1&lt;=0,0,IF($C$37=Motors!$C$29,MAX(MAX(NS$8:NS59)*-1,NS59-$C$39),MAX(0,MAX(NS$8:NS59)*-1,NS59-$C$39))))</f>
        <v>0</v>
      </c>
      <c r="NT60" s="260">
        <f>IF(PL59=0,MIN('Drive Train'!$F$35-GD59*$C$19*'Drive Train'!$F$39,NT59+$C$39)-$C$7,IF(MB59-1&lt;=0,0,IF($C$37=Motors!$C$29,MAX(MAX(NT$8:NT59)*-1,NT59-$C$39),MAX(0,MAX(NT$8:NT59)*-1,NT59-$C$39))))</f>
        <v>0</v>
      </c>
      <c r="NU60" s="260">
        <f>IF(PM59=0,MIN('Drive Train'!$F$35-GE59*$C$19*'Drive Train'!$F$39,NU59+$C$39)-$C$7,IF(MC59-1&lt;=0,0,IF($C$37=Motors!$C$29,MAX(MAX(NU$8:NU59)*-1,NU59-$C$39),MAX(0,MAX(NU$8:NU59)*-1,NU59-$C$39))))</f>
        <v>0</v>
      </c>
      <c r="NV60" s="260">
        <f>IF(PN59=0,MIN('Drive Train'!$F$35-GF59*$C$19*'Drive Train'!$F$39,NV59+$C$39)-$C$7,IF(MD59-1&lt;=0,0,IF($C$37=Motors!$C$29,MAX(MAX(NV$8:NV59)*-1,NV59-$C$39),MAX(0,MAX(NV$8:NV59)*-1,NV59-$C$39))))</f>
        <v>0</v>
      </c>
      <c r="NW60" s="260">
        <f>IF(PO59=0,MIN('Drive Train'!$F$35-GG59*$C$19*'Drive Train'!$F$39,NW59+$C$39)-$C$7,IF(ME59-1&lt;=0,0,IF($C$37=Motors!$C$29,MAX(MAX(NW$8:NW59)*-1,NW59-$C$39),MAX(0,MAX(NW$8:NW59)*-1,NW59-$C$39))))</f>
        <v>0</v>
      </c>
      <c r="NX60" s="260">
        <f>IF(PP59=0,MIN('Drive Train'!$F$35-GH59*$C$19*'Drive Train'!$F$39,NX59+$C$39)-$C$7,IF(MF59-1&lt;=0,0,IF($C$37=Motors!$C$29,MAX(MAX(NX$8:NX59)*-1,NX59-$C$39),MAX(0,MAX(NX$8:NX59)*-1,NX59-$C$39))))</f>
        <v>0</v>
      </c>
      <c r="NY60" s="260">
        <f>IF(PQ59=0,MIN('Drive Train'!$F$35-GI59*$C$19*'Drive Train'!$F$39,NY59+$C$39)-$C$7,IF(MG59-1&lt;=0,0,IF($C$37=Motors!$C$29,MAX(MAX(NY$8:NY59)*-1,NY59-$C$39),MAX(0,MAX(NY$8:NY59)*-1,NY59-$C$39))))</f>
        <v>0</v>
      </c>
      <c r="NZ60" s="260">
        <f>IF(PR59=0,MIN('Drive Train'!$F$35-GJ59*$C$19*'Drive Train'!$F$39,NZ59+$C$39)-$C$7,IF(MH59-1&lt;=0,0,IF($C$37=Motors!$C$29,MAX(MAX(NZ$8:NZ59)*-1,NZ59-$C$39),MAX(0,MAX(NZ$8:NZ59)*-1,NZ59-$C$39))))</f>
        <v>0</v>
      </c>
      <c r="OA60" s="260">
        <f>IF(PS59=0,MIN('Drive Train'!$F$35-GK59*$C$19*'Drive Train'!$F$39,OA59+$C$39)-$C$7,IF(MI59-1&lt;=0,0,IF($C$37=Motors!$C$29,MAX(MAX(OA$8:OA59)*-1,OA59-$C$39),MAX(0,MAX(OA$8:OA59)*-1,OA59-$C$39))))</f>
        <v>0</v>
      </c>
      <c r="OB60" s="61">
        <f t="shared" si="212"/>
        <v>2.080000000000001</v>
      </c>
      <c r="OC60" s="260">
        <f>'Drive Train'!$F$35-(FQ60*$C$13)*$C$19*'Drive Train'!$F$39</f>
        <v>12.2597755</v>
      </c>
      <c r="OD60" s="260">
        <f>'Drive Train'!$F$35-(FR60*$C$13)*$C$19*'Drive Train'!$F$39</f>
        <v>12.2597755</v>
      </c>
      <c r="OE60" s="260">
        <f>'Drive Train'!$F$35-(FS60*$C$13)*$C$19*'Drive Train'!$F$39</f>
        <v>12.2597755</v>
      </c>
      <c r="OF60" s="260">
        <f>'Drive Train'!$F$35-(FT60*$C$13)*$C$19*'Drive Train'!$F$39</f>
        <v>12.2597755</v>
      </c>
      <c r="OG60" s="260">
        <f>'Drive Train'!$F$35-(FU60*$C$13)*$C$19*'Drive Train'!$F$39</f>
        <v>12.2597755</v>
      </c>
      <c r="OH60" s="260">
        <f>'Drive Train'!$F$35-(FV60*$C$13)*$C$19*'Drive Train'!$F$39</f>
        <v>12.2597755</v>
      </c>
      <c r="OI60" s="260">
        <f>'Drive Train'!$F$35-(FW60*$C$13)*$C$19*'Drive Train'!$F$39</f>
        <v>12.2597755</v>
      </c>
      <c r="OJ60" s="260">
        <f>'Drive Train'!$F$35-(FX60*$C$13)*$C$19*'Drive Train'!$F$39</f>
        <v>12.2597755</v>
      </c>
      <c r="OK60" s="260">
        <f>'Drive Train'!$F$35-(FY60*$C$13)*$C$19*'Drive Train'!$F$39</f>
        <v>12.2597755</v>
      </c>
      <c r="OL60" s="260">
        <f>'Drive Train'!$F$35-(FZ60*$C$13)*$C$19*'Drive Train'!$F$39</f>
        <v>12.2597755</v>
      </c>
      <c r="OM60" s="260">
        <f>'Drive Train'!$F$35-(GA60*$C$13)*$C$19*'Drive Train'!$F$39</f>
        <v>12.240747325385621</v>
      </c>
      <c r="ON60" s="260">
        <f>'Drive Train'!$F$35-(GB60*$C$13)*$C$19*'Drive Train'!$F$39</f>
        <v>12.051390140899807</v>
      </c>
      <c r="OO60" s="260">
        <f>'Drive Train'!$F$35-(GC60*$C$13)*$C$19*'Drive Train'!$F$39</f>
        <v>12.2597755</v>
      </c>
      <c r="OP60" s="260">
        <f>'Drive Train'!$F$35-(GD60*$C$13)*$C$19*'Drive Train'!$F$39</f>
        <v>12.2597755</v>
      </c>
      <c r="OQ60" s="260">
        <f>'Drive Train'!$F$35-(GE60*$C$13)*$C$19*'Drive Train'!$F$39</f>
        <v>12.2597755</v>
      </c>
      <c r="OR60" s="260">
        <f>'Drive Train'!$F$35-(GF60*$C$13)*$C$19*'Drive Train'!$F$39</f>
        <v>12.2597755</v>
      </c>
      <c r="OS60" s="260">
        <f>'Drive Train'!$F$35-(GG60*$C$13)*$C$19*'Drive Train'!$F$39</f>
        <v>12.2597755</v>
      </c>
      <c r="OT60" s="260">
        <f>'Drive Train'!$F$35-(GH60*$C$13)*$C$19*'Drive Train'!$F$39</f>
        <v>12.2597755</v>
      </c>
      <c r="OU60" s="260">
        <f>'Drive Train'!$F$35-(GI60*$C$13)*$C$19*'Drive Train'!$F$39</f>
        <v>12.2597755</v>
      </c>
      <c r="OV60" s="260">
        <f>'Drive Train'!$F$35-(GJ60*$C$13)*$C$19*'Drive Train'!$F$39</f>
        <v>12.2597755</v>
      </c>
      <c r="OW60" s="260">
        <f>'Drive Train'!$F$35-(GK60*$C$13)*$C$19*'Drive Train'!$F$39</f>
        <v>12.2597755</v>
      </c>
      <c r="OX60" s="61">
        <f t="shared" si="213"/>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0</v>
      </c>
      <c r="PJ60" s="1">
        <f>IF(QF60&gt;='Drive Train'!$F$29,1,0)</f>
        <v>0</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7">
        <f t="shared" si="214"/>
        <v>2.080000000000001</v>
      </c>
      <c r="PU60" s="57">
        <f t="shared" si="215"/>
        <v>19.721611981827504</v>
      </c>
      <c r="PV60" s="57">
        <f t="shared" si="216"/>
        <v>17.265496015737867</v>
      </c>
      <c r="PW60" s="57">
        <f t="shared" si="217"/>
        <v>21.584309276410455</v>
      </c>
      <c r="PX60" s="57">
        <f t="shared" si="218"/>
        <v>23.522879825650964</v>
      </c>
      <c r="PY60" s="57">
        <f t="shared" si="219"/>
        <v>23.436186468068506</v>
      </c>
      <c r="PZ60" s="57">
        <f t="shared" si="220"/>
        <v>22.342053065710672</v>
      </c>
      <c r="QA60" s="57">
        <f t="shared" si="221"/>
        <v>20.75297325284799</v>
      </c>
      <c r="QB60" s="57">
        <f t="shared" si="222"/>
        <v>19.532673116515905</v>
      </c>
      <c r="QC60" s="57">
        <f t="shared" si="223"/>
        <v>18.315635154943688</v>
      </c>
      <c r="QD60" s="57">
        <f t="shared" si="224"/>
        <v>17.163176951704351</v>
      </c>
      <c r="QE60" s="57">
        <f t="shared" si="225"/>
        <v>15.989083678461421</v>
      </c>
      <c r="QF60" s="57">
        <f t="shared" si="226"/>
        <v>14.541568561783013</v>
      </c>
      <c r="QG60" s="57">
        <f t="shared" si="227"/>
        <v>16.866401377370224</v>
      </c>
      <c r="QH60" s="57">
        <f t="shared" si="228"/>
        <v>18.078047451527944</v>
      </c>
      <c r="QI60" s="57">
        <f t="shared" si="229"/>
        <v>18.723339884893779</v>
      </c>
      <c r="QJ60" s="57">
        <f t="shared" si="230"/>
        <v>19.183712434641972</v>
      </c>
      <c r="QK60" s="57">
        <f t="shared" si="231"/>
        <v>19.440967631499735</v>
      </c>
      <c r="QL60" s="57">
        <f t="shared" si="232"/>
        <v>19.548463113487667</v>
      </c>
      <c r="QM60" s="57">
        <f t="shared" si="233"/>
        <v>19.758262034512033</v>
      </c>
      <c r="QN60" s="57">
        <f t="shared" si="234"/>
        <v>19.682475395421797</v>
      </c>
      <c r="QO60" s="57">
        <f t="shared" si="235"/>
        <v>19.719324843041704</v>
      </c>
      <c r="QP60" s="61">
        <f t="shared" si="236"/>
        <v>2.080000000000001</v>
      </c>
      <c r="QQ60" s="57">
        <f>MIN(FQ60,$C$16)*$C$17*1000/60/60/$C$21</f>
        <v>3.4695548865589357E-2</v>
      </c>
      <c r="QR60" s="57">
        <f>MIN(FR60,$C$16)*$C$17*1000/60/60/$C$21</f>
        <v>3.4695548865589357E-2</v>
      </c>
      <c r="QS60" s="57">
        <f>MIN(FS60,$C$16)*$C$17*1000/60/60/$C$21</f>
        <v>3.4695548865589357E-2</v>
      </c>
      <c r="QT60" s="57">
        <f>MIN(FT60,$C$16)*$C$17*1000/60/60/$C$21</f>
        <v>3.4695548865589357E-2</v>
      </c>
      <c r="QU60" s="57">
        <f>MIN(FU60,$C$16)*$C$17*1000/60/60/$C$21</f>
        <v>3.4695548865589357E-2</v>
      </c>
      <c r="QV60" s="57">
        <f>MIN(FV60,$C$16)*$C$17*1000/60/60/$C$21</f>
        <v>3.4695548865589357E-2</v>
      </c>
      <c r="QW60" s="57">
        <f>MIN(FW60,$C$16)*$C$17*1000/60/60/$C$21</f>
        <v>3.4695548865589357E-2</v>
      </c>
      <c r="QX60" s="57">
        <f>MIN(FX60,$C$16)*$C$17*1000/60/60/$C$21</f>
        <v>3.4695548865589357E-2</v>
      </c>
      <c r="QY60" s="57">
        <f>MIN(FY60,$C$16)*$C$17*1000/60/60/$C$21</f>
        <v>3.4695548865589357E-2</v>
      </c>
      <c r="QZ60" s="57">
        <f>MIN(FZ60,$C$16)*$C$17*1000/60/60/$C$21</f>
        <v>3.4695548865589357E-2</v>
      </c>
      <c r="RA60" s="57">
        <f>MIN(GA60,$C$16)*$C$17*1000/60/60/$C$21</f>
        <v>3.940366308354798E-2</v>
      </c>
      <c r="RB60" s="57">
        <f>MIN(GB60,$C$16)*$C$17*1000/60/60/$C$21</f>
        <v>8.6256042285313611E-2</v>
      </c>
      <c r="RC60" s="57">
        <f>MIN(GC60,$C$16)*$C$17*1000/60/60/$C$21</f>
        <v>3.4695548865589357E-2</v>
      </c>
      <c r="RD60" s="57">
        <f>MIN(GD60,$C$16)*$C$17*1000/60/60/$C$21</f>
        <v>3.4695548865589357E-2</v>
      </c>
      <c r="RE60" s="57">
        <f>MIN(GE60,$C$16)*$C$17*1000/60/60/$C$21</f>
        <v>3.4695548865589357E-2</v>
      </c>
      <c r="RF60" s="57">
        <f>MIN(GF60,$C$16)*$C$17*1000/60/60/$C$21</f>
        <v>3.4695548865589357E-2</v>
      </c>
      <c r="RG60" s="57">
        <f>MIN(GG60,$C$16)*$C$17*1000/60/60/$C$21</f>
        <v>3.4695548865589357E-2</v>
      </c>
      <c r="RH60" s="57">
        <f>MIN(GH60,$C$16)*$C$17*1000/60/60/$C$21</f>
        <v>3.4695548865589357E-2</v>
      </c>
      <c r="RI60" s="57">
        <f>MIN(GI60,$C$16)*$C$17*1000/60/60/$C$21</f>
        <v>3.4695548865589357E-2</v>
      </c>
      <c r="RJ60" s="57">
        <f>MIN(GJ60,$C$16)*$C$17*1000/60/60/$C$21</f>
        <v>3.4695548865589357E-2</v>
      </c>
      <c r="RK60" s="57">
        <f>MIN(GK60,$C$16)*$C$17*1000/60/60/$C$21</f>
        <v>3.4695548865589357E-2</v>
      </c>
      <c r="RL60" s="61">
        <f t="shared" si="237"/>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0.04</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61">
        <f t="shared" si="238"/>
        <v>2.080000000000001</v>
      </c>
      <c r="SI60" s="2">
        <f>IF(AND(EU60&lt;0,KS60=0,LO60&gt;=LO$6*'Drive Train'!$AA$52,LO60&lt;=LO$6*'Drive Train'!$AA$53,OY60=1,JW60=0),$C$17,0)</f>
        <v>0.04</v>
      </c>
      <c r="SJ60" s="2">
        <f>IF(AND(EV60&lt;0,KT60=0,LP60&gt;=LP$6*'Drive Train'!$AA$52,LP60&lt;=LP$6*'Drive Train'!$AA$53,OZ60=1,JX60=0),$C$17,0)</f>
        <v>0</v>
      </c>
      <c r="SK60" s="2">
        <f>IF(AND(EW60&lt;0,KU60=0,LQ60&gt;=LQ$6*'Drive Train'!$AA$52,LQ60&lt;=LQ$6*'Drive Train'!$AA$53,PA60=1,JY60=0),$C$17,0)</f>
        <v>0.04</v>
      </c>
      <c r="SL60" s="2">
        <f>IF(AND(EX60&lt;0,KV60=0,LR60&gt;=LR$6*'Drive Train'!$AA$52,LR60&lt;=LR$6*'Drive Train'!$AA$53,PB60=1,JZ60=0),$C$17,0)</f>
        <v>0.04</v>
      </c>
      <c r="SM60" s="2">
        <f>IF(AND(EY60&lt;0,KW60=0,LS60&gt;=LS$6*'Drive Train'!$AA$52,LS60&lt;=LS$6*'Drive Train'!$AA$53,PC60=1,KA60=0),$C$17,0)</f>
        <v>0.04</v>
      </c>
      <c r="SN60" s="2">
        <f>IF(AND(EZ60&lt;0,KX60=0,LT60&gt;=LT$6*'Drive Train'!$AA$52,LT60&lt;=LT$6*'Drive Train'!$AA$53,PD60=1,KB60=0),$C$17,0)</f>
        <v>0.04</v>
      </c>
      <c r="SO60" s="2">
        <f>IF(AND(FA60&lt;0,KY60=0,LU60&gt;=LU$6*'Drive Train'!$AA$52,LU60&lt;=LU$6*'Drive Train'!$AA$53,PE60=1,KC60=0),$C$17,0)</f>
        <v>0.04</v>
      </c>
      <c r="SP60" s="2">
        <f>IF(AND(FB60&lt;0,KZ60=0,LV60&gt;=LV$6*'Drive Train'!$AA$52,LV60&lt;=LV$6*'Drive Train'!$AA$53,PF60=1,KD60=0),$C$17,0)</f>
        <v>0.04</v>
      </c>
      <c r="SQ60" s="2">
        <f>IF(AND(FC60&lt;0,LA60=0,LW60&gt;=LW$6*'Drive Train'!$AA$52,LW60&lt;=LW$6*'Drive Train'!$AA$53,PG60=1,KE60=0),$C$17,0)</f>
        <v>0.04</v>
      </c>
      <c r="SR60" s="2">
        <f>IF(AND(FD60&lt;0,LB60=0,LX60&gt;=LX$6*'Drive Train'!$AA$52,LX60&lt;=LX$6*'Drive Train'!$AA$53,PH60=1,KF60=0),$C$17,0)</f>
        <v>0.04</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v>
      </c>
      <c r="SV60" s="2">
        <f>IF(AND(FH60&lt;0,LF60=0,MB60&gt;=MB$6*'Drive Train'!$AA$52,MB60&lt;=MB$6*'Drive Train'!$AA$53,PL60=1,KJ60=0),$C$17,0)</f>
        <v>0.04</v>
      </c>
      <c r="SW60" s="2">
        <f>IF(AND(FI60&lt;0,LG60=0,MC60&gt;=MC$6*'Drive Train'!$AA$52,MC60&lt;=MC$6*'Drive Train'!$AA$53,PM60=1,KK60=0),$C$17,0)</f>
        <v>0.04</v>
      </c>
      <c r="SX60" s="2">
        <f>IF(AND(FJ60&lt;0,LH60=0,MD60&gt;=MD$6*'Drive Train'!$AA$52,MD60&lt;=MD$6*'Drive Train'!$AA$53,PN60=1,KL60=0),$C$17,0)</f>
        <v>0.04</v>
      </c>
      <c r="SY60" s="2">
        <f>IF(AND(FK60&lt;0,LI60=0,ME60&gt;=ME$6*'Drive Train'!$AA$52,ME60&lt;=ME$6*'Drive Train'!$AA$53,PO60=1,KM60=0),$C$17,0)</f>
        <v>0.04</v>
      </c>
      <c r="SZ60" s="2">
        <f>IF(AND(FL60&lt;0,LJ60=0,MF60&gt;=MF$6*'Drive Train'!$AA$52,MF60&lt;=MF$6*'Drive Train'!$AA$53,PP60=1,KN60=0),$C$17,0)</f>
        <v>0.04</v>
      </c>
      <c r="TA60" s="2">
        <f>IF(AND(FM60&lt;0,LK60=0,MG60&gt;=MG$6*'Drive Train'!$AA$52,MG60&lt;=MG$6*'Drive Train'!$AA$53,PQ60=1,KO60=0),$C$17,0)</f>
        <v>0.04</v>
      </c>
      <c r="TB60" s="2">
        <f>IF(AND(FN60&lt;0,LL60=0,MH60&gt;=MH$6*'Drive Train'!$AA$52,MH60&lt;=MH$6*'Drive Train'!$AA$53,PR60=1,KP60=0),$C$17,0)</f>
        <v>0.04</v>
      </c>
      <c r="TC60" s="2">
        <f>IF(AND(FO60&lt;0,LM60=0,MI60&gt;=MI$6*'Drive Train'!$AA$52,MI60&lt;=MI$6*'Drive Train'!$AA$53,PS60=1,KQ60=0),$C$17,0)</f>
        <v>0.04</v>
      </c>
      <c r="TD60" s="148">
        <f t="shared" si="239"/>
        <v>2.080000000000001</v>
      </c>
    </row>
    <row r="61" spans="3:524" x14ac:dyDescent="0.2">
      <c r="C61" s="3" t="s">
        <v>122</v>
      </c>
      <c r="E61" s="18">
        <f>MK6</f>
        <v>9.5238095238095184</v>
      </c>
      <c r="F61" s="18">
        <f t="shared" ref="F61:O61" si="312">ML6</f>
        <v>7.9999999999999964</v>
      </c>
      <c r="G61" s="18">
        <f t="shared" si="312"/>
        <v>9.0909090909090864</v>
      </c>
      <c r="H61" s="18">
        <f t="shared" si="312"/>
        <v>9.7560975609756042</v>
      </c>
      <c r="I61" s="18">
        <f t="shared" si="312"/>
        <v>10.256410256410252</v>
      </c>
      <c r="J61" s="18">
        <f t="shared" si="312"/>
        <v>10.256410256410252</v>
      </c>
      <c r="K61" s="18">
        <f t="shared" si="312"/>
        <v>9.9999999999999947</v>
      </c>
      <c r="L61" s="18">
        <f t="shared" si="312"/>
        <v>9.302325581395344</v>
      </c>
      <c r="M61" s="18">
        <f t="shared" si="312"/>
        <v>8.6956521739130395</v>
      </c>
      <c r="N61" s="18">
        <f t="shared" si="312"/>
        <v>8.1632653061224438</v>
      </c>
      <c r="O61" s="18">
        <f t="shared" si="312"/>
        <v>7.5471698113207513</v>
      </c>
      <c r="R61" s="63">
        <f t="shared" si="114"/>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0.96835992746081956</v>
      </c>
      <c r="AD61" s="2">
        <f>NR61/'Drive Train'!$F$35</f>
        <v>0.94799893988169981</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15"/>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0</v>
      </c>
      <c r="AY61" s="46">
        <f>LY61*12*60/(PI() * 'Drive Train'!$F$15)/AC$6*ABS(AC61)</f>
        <v>4677.8869731410568</v>
      </c>
      <c r="AZ61" s="46">
        <f>LZ61*12*60/(PI() * 'Drive Train'!$F$15)/AD$6*ABS(AD61)</f>
        <v>4465.920866102676</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281"/>
        <v>2.120000000000001</v>
      </c>
      <c r="BK61" s="2">
        <f>IF(OR(KS60=1,AND($C$37=Motors!$C$31,OY60=1)),0,IF(NG61=0,-(CG60+$C$15)/($C$14-$C$15)*$C$12,($C$11*S61-AO61)/($C$11*S61)*$C$12*S61))</f>
        <v>0</v>
      </c>
      <c r="BL61" s="2">
        <f>IF(OR(KT60=1,AND($C$37=Motors!$C$31,OZ60=1)),0,IF(NH61=0,-(CH60+$C$15)/($C$14-$C$15)*$C$12,($C$11*T61-AP61)/($C$11*T61)*$C$12*T61))</f>
        <v>0</v>
      </c>
      <c r="BM61" s="2">
        <f>IF(OR(KU60=1,AND($C$37=Motors!$C$31,PA60=1)),0,IF(NI61=0,-(CI60+$C$15)/($C$14-$C$15)*$C$12,($C$11*U61-AQ61)/($C$11*U61)*$C$12*U61))</f>
        <v>0</v>
      </c>
      <c r="BN61" s="2">
        <f>IF(OR(KV60=1,AND($C$37=Motors!$C$31,PB60=1)),0,IF(NJ61=0,-(CJ60+$C$15)/($C$14-$C$15)*$C$12,($C$11*V61-AR61)/($C$11*V61)*$C$12*V61))</f>
        <v>0</v>
      </c>
      <c r="BO61" s="2">
        <f>IF(OR(KW60=1,AND($C$37=Motors!$C$31,PC60=1)),0,IF(NK61=0,-(CK60+$C$15)/($C$14-$C$15)*$C$12,($C$11*W61-AS61)/($C$11*W61)*$C$12*W61))</f>
        <v>0</v>
      </c>
      <c r="BP61" s="2">
        <f>IF(OR(KX60=1,AND($C$37=Motors!$C$31,PD60=1)),0,IF(NL61=0,-(CL60+$C$15)/($C$14-$C$15)*$C$12,($C$11*X61-AT61)/($C$11*X61)*$C$12*X61))</f>
        <v>0</v>
      </c>
      <c r="BQ61" s="2">
        <f>IF(OR(KY60=1,AND($C$37=Motors!$C$31,PE60=1)),0,IF(NM61=0,-(CM60+$C$15)/($C$14-$C$15)*$C$12,($C$11*Y61-AU61)/($C$11*Y61)*$C$12*Y61))</f>
        <v>0</v>
      </c>
      <c r="BR61" s="2">
        <f>IF(OR(KZ60=1,AND($C$37=Motors!$C$31,PF60=1)),0,IF(NN61=0,-(CN60+$C$15)/($C$14-$C$15)*$C$12,($C$11*Z61-AV61)/($C$11*Z61)*$C$12*Z61))</f>
        <v>0</v>
      </c>
      <c r="BS61" s="2">
        <f>IF(OR(LA60=1,AND($C$37=Motors!$C$31,PG60=1)),0,IF(NO61=0,-(CO60+$C$15)/($C$14-$C$15)*$C$12,($C$11*AA61-AW61)/($C$11*AA61)*$C$12*AA61))</f>
        <v>0</v>
      </c>
      <c r="BT61" s="2">
        <f>IF(OR(LB60=1,AND($C$37=Motors!$C$31,PH60=1)),0,IF(NP61=0,-(CP60+$C$15)/($C$14-$C$15)*$C$12,($C$11*AB61-AX61)/($C$11*AB61)*$C$12*AB61))</f>
        <v>0</v>
      </c>
      <c r="BU61" s="2">
        <f>IF(OR(LC60=1,AND($C$37=Motors!$C$31,PI60=1)),0,IF(NQ61=0,-(CQ60+$C$15)/($C$14-$C$15)*$C$12,($C$11*AC61-AY61)/($C$11*AC61)*$C$12*AC61))</f>
        <v>0.29209433103998672</v>
      </c>
      <c r="BV61" s="2">
        <f>IF(OR(LD60=1,AND($C$37=Motors!$C$31,PJ60=1)),0,IF(NR61=0,-(CR60+$C$15)/($C$14-$C$15)*$C$12,($C$11*AD61-AZ61)/($C$11*AD61)*$C$12*AD61))</f>
        <v>0.33657556450881354</v>
      </c>
      <c r="BW61" s="2">
        <f>IF(OR(LE60=1,AND($C$37=Motors!$C$31,PK60=1)),0,IF(NS61=0,-(CS60+$C$15)/($C$14-$C$15)*$C$12,($C$11*AE61-BA61)/($C$11*AE61)*$C$12*AE61))</f>
        <v>0</v>
      </c>
      <c r="BX61" s="2">
        <f>IF(OR(LF60=1,AND($C$37=Motors!$C$31,PL60=1)),0,IF(NT61=0,-(CT60+$C$15)/($C$14-$C$15)*$C$12,($C$11*AF61-BB61)/($C$11*AF61)*$C$12*AF61))</f>
        <v>0</v>
      </c>
      <c r="BY61" s="2">
        <f>IF(OR(LG60=1,AND($C$37=Motors!$C$31,PM60=1)),0,IF(NU61=0,-(CU60+$C$15)/($C$14-$C$15)*$C$12,($C$11*AG61-BC61)/($C$11*AG61)*$C$12*AG61))</f>
        <v>0</v>
      </c>
      <c r="BZ61" s="2">
        <f>IF(OR(LH60=1,AND($C$37=Motors!$C$31,PN60=1)),0,IF(NV61=0,-(CV60+$C$15)/($C$14-$C$15)*$C$12,($C$11*AH61-BD61)/($C$11*AH61)*$C$12*AH61))</f>
        <v>0</v>
      </c>
      <c r="CA61" s="2">
        <f>IF(OR(LI60=1,AND($C$37=Motors!$C$31,PO60=1)),0,IF(NW61=0,-(CW60+$C$15)/($C$14-$C$15)*$C$12,($C$11*AI61-BE61)/($C$11*AI61)*$C$12*AI61))</f>
        <v>0</v>
      </c>
      <c r="CB61" s="2">
        <f>IF(OR(LJ60=1,AND($C$37=Motors!$C$31,PP60=1)),0,IF(NX61=0,-(CX60+$C$15)/($C$14-$C$15)*$C$12,($C$11*AJ61-BF61)/($C$11*AJ61)*$C$12*AJ61))</f>
        <v>0</v>
      </c>
      <c r="CC61" s="2">
        <f>IF(OR(LK60=1,AND($C$37=Motors!$C$31,PQ60=1)),0,IF(NY61=0,-(CY60+$C$15)/($C$14-$C$15)*$C$12,($C$11*AK61-BG61)/($C$11*AK61)*$C$12*AK61))</f>
        <v>0</v>
      </c>
      <c r="CD61" s="2">
        <f>IF(OR(LL60=1,AND($C$37=Motors!$C$31,PR60=1)),0,IF(NZ61=0,-(CZ60+$C$15)/($C$14-$C$15)*$C$12,($C$11*AL61-BH61)/($C$11*AL61)*$C$12*AL61))</f>
        <v>0</v>
      </c>
      <c r="CE61" s="2">
        <f>IF(OR(LM60=1,AND($C$37=Motors!$C$31,PS60=1)),0,IF(OA61=0,-(DA60+$C$15)/($C$14-$C$15)*$C$12,($C$11*AM61-BI61)/($C$11*AM61)*$C$12*AM61))</f>
        <v>0</v>
      </c>
      <c r="CF61" s="61">
        <f t="shared" si="282"/>
        <v>2.120000000000001</v>
      </c>
      <c r="CG61" s="57">
        <f>IF(AND(KS60=1,OY60=1),0,ABS(BK61/$C$12*($C$14-$C$15)+$C$15) *'Drive Train'!$AA$49 + CG60*(1-'Drive Train'!$AA$49))</f>
        <v>2.7495000000000003</v>
      </c>
      <c r="CH61" s="57">
        <f>IF(AND(KT60=1,OZ60=1),0,ABS(BL61/$C$12*($C$14-$C$15)+$C$15) *'Drive Train'!$AA$49 + CH60*(1-'Drive Train'!$AA$49))</f>
        <v>2.7495000000000003</v>
      </c>
      <c r="CI61" s="57">
        <f>IF(AND(KU60=1,PA60=1),0,ABS(BM61/$C$12*($C$14-$C$15)+$C$15) *'Drive Train'!$AA$49 + CI60*(1-'Drive Train'!$AA$49))</f>
        <v>2.7495000000000003</v>
      </c>
      <c r="CJ61" s="57">
        <f>IF(AND(KV60=1,PB60=1),0,ABS(BN61/$C$12*($C$14-$C$15)+$C$15) *'Drive Train'!$AA$49 + CJ60*(1-'Drive Train'!$AA$49))</f>
        <v>2.7495000000000003</v>
      </c>
      <c r="CK61" s="57">
        <f>IF(AND(KW60=1,PC60=1),0,ABS(BO61/$C$12*($C$14-$C$15)+$C$15) *'Drive Train'!$AA$49 + CK60*(1-'Drive Train'!$AA$49))</f>
        <v>2.7495000000000003</v>
      </c>
      <c r="CL61" s="57">
        <f>IF(AND(KX60=1,PD60=1),0,ABS(BP61/$C$12*($C$14-$C$15)+$C$15) *'Drive Train'!$AA$49 + CL60*(1-'Drive Train'!$AA$49))</f>
        <v>2.7495000000000003</v>
      </c>
      <c r="CM61" s="57">
        <f>IF(AND(KY60=1,PE60=1),0,ABS(BQ61/$C$12*($C$14-$C$15)+$C$15) *'Drive Train'!$AA$49 + CM60*(1-'Drive Train'!$AA$49))</f>
        <v>2.7495000000000003</v>
      </c>
      <c r="CN61" s="57">
        <f>IF(AND(KZ60=1,PF60=1),0,ABS(BR61/$C$12*($C$14-$C$15)+$C$15) *'Drive Train'!$AA$49 + CN60*(1-'Drive Train'!$AA$49))</f>
        <v>2.7495000000000003</v>
      </c>
      <c r="CO61" s="57">
        <f>IF(AND(LA60=1,PG60=1),0,ABS(BS61/$C$12*($C$14-$C$15)+$C$15) *'Drive Train'!$AA$49 + CO60*(1-'Drive Train'!$AA$49))</f>
        <v>2.7495000000000003</v>
      </c>
      <c r="CP61" s="57">
        <f>IF(AND(LB60=1,PH60=1),0,ABS(BT61/$C$12*($C$14-$C$15)+$C$15) *'Drive Train'!$AA$49 + CP60*(1-'Drive Train'!$AA$49))</f>
        <v>2.7495000000000003</v>
      </c>
      <c r="CQ61" s="57">
        <f>IF(AND(LC60=1,PI60=1),0,ABS(BU61/$C$12*($C$14-$C$15)+$C$15) *'Drive Train'!$AA$49 + CQ60*(1-'Drive Train'!$AA$49))</f>
        <v>18.299584096444107</v>
      </c>
      <c r="CR61" s="57">
        <f>IF(AND(LD60=1,PJ60=1),0,ABS(BV61/$C$12*($C$14-$C$15)+$C$15) *'Drive Train'!$AA$49 + CR60*(1-'Drive Train'!$AA$49))</f>
        <v>20.667609928000321</v>
      </c>
      <c r="CS61" s="57">
        <f>IF(AND(LE60=1,PK60=1),0,ABS(BW61/$C$12*($C$14-$C$15)+$C$15) *'Drive Train'!$AA$49 + CS60*(1-'Drive Train'!$AA$49))</f>
        <v>2.7495000000000003</v>
      </c>
      <c r="CT61" s="57">
        <f>IF(AND(LF60=1,PL60=1),0,ABS(BX61/$C$12*($C$14-$C$15)+$C$15) *'Drive Train'!$AA$49 + CT60*(1-'Drive Train'!$AA$49))</f>
        <v>2.7495000000000003</v>
      </c>
      <c r="CU61" s="57">
        <f>IF(AND(LG60=1,PM60=1),0,ABS(BY61/$C$12*($C$14-$C$15)+$C$15) *'Drive Train'!$AA$49 + CU60*(1-'Drive Train'!$AA$49))</f>
        <v>2.7495000000000003</v>
      </c>
      <c r="CV61" s="57">
        <f>IF(AND(LH60=1,PN60=1),0,ABS(BZ61/$C$12*($C$14-$C$15)+$C$15) *'Drive Train'!$AA$49 + CV60*(1-'Drive Train'!$AA$49))</f>
        <v>2.7495000000000003</v>
      </c>
      <c r="CW61" s="57">
        <f>IF(AND(LI60=1,PO60=1),0,ABS(CA61/$C$12*($C$14-$C$15)+$C$15) *'Drive Train'!$AA$49 + CW60*(1-'Drive Train'!$AA$49))</f>
        <v>2.7495000000000003</v>
      </c>
      <c r="CX61" s="57">
        <f>IF(AND(LJ60=1,PP60=1),0,ABS(CB61/$C$12*($C$14-$C$15)+$C$15) *'Drive Train'!$AA$49 + CX60*(1-'Drive Train'!$AA$49))</f>
        <v>2.7495000000000003</v>
      </c>
      <c r="CY61" s="57">
        <f>IF(AND(LK60=1,PQ60=1),0,ABS(CC61/$C$12*($C$14-$C$15)+$C$15) *'Drive Train'!$AA$49 + CY60*(1-'Drive Train'!$AA$49))</f>
        <v>2.7495000000000003</v>
      </c>
      <c r="CZ61" s="57">
        <f>IF(AND(LL60=1,PR60=1),0,ABS(CD61/$C$12*($C$14-$C$15)+$C$15) *'Drive Train'!$AA$49 + CZ60*(1-'Drive Train'!$AA$49))</f>
        <v>2.7495000000000003</v>
      </c>
      <c r="DA61" s="57">
        <f>IF(AND(LM60=1,PS60=1),0,ABS(CE61/$C$12*($C$14-$C$15)+$C$15) *'Drive Train'!$AA$49 + DA60*(1-'Drive Train'!$AA$49))</f>
        <v>2.7495000000000003</v>
      </c>
      <c r="DB61" s="61">
        <f t="shared" si="116"/>
        <v>2.120000000000001</v>
      </c>
      <c r="DC61" s="57">
        <f t="shared" si="283"/>
        <v>2.7495000000000003</v>
      </c>
      <c r="DD61" s="57">
        <f t="shared" si="284"/>
        <v>2.7495000000000003</v>
      </c>
      <c r="DE61" s="57">
        <f t="shared" si="285"/>
        <v>2.7495000000000003</v>
      </c>
      <c r="DF61" s="57">
        <f t="shared" si="286"/>
        <v>2.7495000000000003</v>
      </c>
      <c r="DG61" s="57">
        <f t="shared" si="287"/>
        <v>2.7495000000000003</v>
      </c>
      <c r="DH61" s="57">
        <f t="shared" si="288"/>
        <v>2.7495000000000003</v>
      </c>
      <c r="DI61" s="57">
        <f t="shared" si="289"/>
        <v>2.7495000000000003</v>
      </c>
      <c r="DJ61" s="57">
        <f t="shared" si="290"/>
        <v>2.7495000000000003</v>
      </c>
      <c r="DK61" s="57">
        <f t="shared" si="291"/>
        <v>2.7495000000000003</v>
      </c>
      <c r="DL61" s="57">
        <f t="shared" si="292"/>
        <v>2.7495000000000003</v>
      </c>
      <c r="DM61" s="57">
        <f t="shared" si="293"/>
        <v>18.299584096444107</v>
      </c>
      <c r="DN61" s="57">
        <f t="shared" si="294"/>
        <v>20.667609928000321</v>
      </c>
      <c r="DO61" s="57">
        <f t="shared" si="295"/>
        <v>2.7495000000000003</v>
      </c>
      <c r="DP61" s="57">
        <f t="shared" si="296"/>
        <v>2.7495000000000003</v>
      </c>
      <c r="DQ61" s="57">
        <f t="shared" si="297"/>
        <v>2.7495000000000003</v>
      </c>
      <c r="DR61" s="57">
        <f t="shared" si="298"/>
        <v>2.7495000000000003</v>
      </c>
      <c r="DS61" s="57">
        <f t="shared" si="299"/>
        <v>2.7495000000000003</v>
      </c>
      <c r="DT61" s="57">
        <f t="shared" si="300"/>
        <v>2.7495000000000003</v>
      </c>
      <c r="DU61" s="57">
        <f t="shared" si="301"/>
        <v>2.7495000000000003</v>
      </c>
      <c r="DV61" s="57">
        <f t="shared" si="302"/>
        <v>2.7495000000000003</v>
      </c>
      <c r="DW61" s="57">
        <f t="shared" si="303"/>
        <v>2.7495000000000003</v>
      </c>
      <c r="DX61" s="61">
        <f t="shared" si="117"/>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0.29209433103998672</v>
      </c>
      <c r="EJ61" s="2">
        <f>IF(PJ61=0,($C$23/0.4536*IF(ISNA(MV60),'Drive Train'!$F$16,'Drive Train'!$F$17)*4.448*$C$24*$C$21*AD$6)*SIGN(BV61),BV61)</f>
        <v>3.9831807681666</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61">
        <f t="shared" si="304"/>
        <v>2.120000000000001</v>
      </c>
      <c r="EU61" s="259">
        <f>MAX(MIN(IF(AND(OY60=1,NG61&lt;0),-1,1)*(DC61-$C$15)/($C$14-$C$15)*$C$12*$C$21-$C$33*LO61/AO$6 -  OY60*$C$33/$C$21,DY60/$C$19),MAX(EU$8:EU60)*-1)</f>
        <v>-0.46956454618250587</v>
      </c>
      <c r="EV61" s="259">
        <f>MAX(MIN(IF(AND(OZ60=1,NH61&lt;0),-1,1)*(DD61-$C$15)/($C$14-$C$15)*$C$12*$C$21-$C$33*LP61/AP$6 -  OZ60*$C$33/$C$21,DZ60/$C$19),MAX(EV$8:EV60)*-1)</f>
        <v>-0.42406743747044795</v>
      </c>
      <c r="EW61" s="259">
        <f>MAX(MIN(IF(AND(PA60=1,NI61&lt;0),-1,1)*(DE61-$C$15)/($C$14-$C$15)*$C$12*$C$21-$C$33*LQ61/AQ$6 -  PA60*$C$33/$C$21,EA60/$C$19),MAX(EW$8:EW60)*-1)</f>
        <v>-0.46718455444491358</v>
      </c>
      <c r="EX61" s="259">
        <f>MAX(MIN(IF(AND(PB60=1,NJ61&lt;0),-1,1)*(DF61-$C$15)/($C$14-$C$15)*$C$12*$C$21-$C$33*LR61/AR$6 -  PB60*$C$33/$C$21,EB60/$C$19),MAX(EX$8:EX60)*-1)</f>
        <v>-0.4947144531133566</v>
      </c>
      <c r="EY61" s="259">
        <f>MAX(MIN(IF(AND(PC60=1,NK61&lt;0),-1,1)*(DG61-$C$15)/($C$14-$C$15)*$C$12*$C$21-$C$33*LS61/AS$6 -  PC60*$C$33/$C$21,EC60/$C$19),MAX(EY$8:EY60)*-1)</f>
        <v>-0.49692469114948568</v>
      </c>
      <c r="EZ61" s="259">
        <f>MAX(MIN(IF(AND(PD60=1,NL61&lt;0),-1,1)*(DH61-$C$15)/($C$14-$C$15)*$C$12*$C$21-$C$33*LT61/AT$6 -  PD60*$C$33/$C$21,ED60/$C$19),MAX(EZ$8:EZ60)*-1)</f>
        <v>-0.48674731140206817</v>
      </c>
      <c r="FA61" s="259">
        <f>MAX(MIN(IF(AND(PE60=1,NM61&lt;0),-1,1)*(DI61-$C$15)/($C$14-$C$15)*$C$12*$C$21-$C$33*LU61/AU$6 -  PE60*$C$33/$C$21,EE60/$C$19),MAX(FA$8:FA60)*-1)</f>
        <v>-0.47115379369048876</v>
      </c>
      <c r="FB61" s="259">
        <f>MAX(MIN(IF(AND(PF60=1,NN61&lt;0),-1,1)*(DJ61-$C$15)/($C$14-$C$15)*$C$12*$C$21-$C$33*LV61/AV$6 -  PF60*$C$33/$C$21,EF60/$C$19),MAX(FB$8:FB60)*-1)</f>
        <v>-0.47514940546750728</v>
      </c>
      <c r="FC61" s="259">
        <f>MAX(MIN(IF(AND(PG60=1,NO61&lt;0),-1,1)*(DK61-$C$15)/($C$14-$C$15)*$C$12*$C$21-$C$33*LW61/AW$6 -  PG60*$C$33/$C$21,EG60/$C$19),MAX(FC$8:FC60)*-1)</f>
        <v>-0.49196175442975776</v>
      </c>
      <c r="FD61" s="259">
        <f>MAX(MIN(IF(AND(PH60=1,NP61&lt;0),-1,1)*(DL61-$C$15)/($C$14-$C$15)*$C$12*$C$21-$C$33*LX61/AX$6 -  PH60*$C$33/$C$21,EH60/$C$19),MAX(FD$8:FD60)*-1)</f>
        <v>-0.5275875629457274</v>
      </c>
      <c r="FE61" s="259">
        <f>MAX(MIN(IF(AND(PI60=1,NQ61&lt;0),-1,1)*(DM61-$C$15)/($C$14-$C$15)*$C$12*$C$21-$C$33*LY61/AY$6 -  PI60*$C$33/$C$21,EI60/$C$19),MAX(FE$8:FE60)*-1)</f>
        <v>2.0632928421360219E-8</v>
      </c>
      <c r="FF61" s="259">
        <f>MAX(MIN(IF(AND(PJ60=1,NR61&lt;0),-1,1)*(DN61-$C$15)/($C$14-$C$15)*$C$12*$C$21-$C$33*LZ61/AZ$6 -  PJ60*$C$33/$C$21,EJ60/$C$19),MAX(FF$8:FF60)*-1)</f>
        <v>4.5546867787802869E-2</v>
      </c>
      <c r="FG61" s="259">
        <f>MAX(MIN(IF(AND(PK60=1,NS61&lt;0),-1,1)*(DO61-$C$15)/($C$14-$C$15)*$C$12*$C$21-$C$33*MA61/BA$6 -  PK60*$C$33/$C$21,EK60/$C$19),MAX(FG$8:FG60)*-1)</f>
        <v>-0.45071531341950627</v>
      </c>
      <c r="FH61" s="259">
        <f>MAX(MIN(IF(AND(PL60=1,NT61&lt;0),-1,1)*(DP61-$C$15)/($C$14-$C$15)*$C$12*$C$21-$C$33*MB61/BB$6 -  PL60*$C$33/$C$21,EL60/$C$19),MAX(FH$8:FH60)*-1)</f>
        <v>-0.53341385352326709</v>
      </c>
      <c r="FI61" s="259">
        <f>MAX(MIN(IF(AND(PM60=1,NU61&lt;0),-1,1)*(DQ61-$C$15)/($C$14-$C$15)*$C$12*$C$21-$C$33*MC61/BC$6 -  PM60*$C$33/$C$21,EM60/$C$19),MAX(FI$8:FI60)*-1)</f>
        <v>-0.51435888313312039</v>
      </c>
      <c r="FJ61" s="259">
        <f>MAX(MIN(IF(AND(PN60=1,NV61&lt;0),-1,1)*(DR61-$C$15)/($C$14-$C$15)*$C$12*$C$21-$C$33*MD61/BD$6 -  PN60*$C$33/$C$21,EN60/$C$19),MAX(FJ$8:FJ60)*-1)</f>
        <v>-0.50281830226300062</v>
      </c>
      <c r="FK61" s="259">
        <f>MAX(MIN(IF(AND(PO60=1,NW61&lt;0),-1,1)*(DS61-$C$15)/($C$14-$C$15)*$C$12*$C$21-$C$33*ME61/BE$6 -  PO60*$C$33/$C$21,EO60/$C$19),MAX(FK$8:FK60)*-1)</f>
        <v>-0.49149336778935038</v>
      </c>
      <c r="FL61" s="259">
        <f>MAX(MIN(IF(AND(PP60=1,NX61&lt;0),-1,1)*(DT61-$C$15)/($C$14-$C$15)*$C$12*$C$21-$C$33*MF61/BF$6 -  PP60*$C$33/$C$21,EP60/$C$19),MAX(FL$8:FL60)*-1)</f>
        <v>-0.48040107801518739</v>
      </c>
      <c r="FM61" s="259">
        <f>MAX(MIN(IF(AND(PQ60=1,NY61&lt;0),-1,1)*(DU61-$C$15)/($C$14-$C$15)*$C$12*$C$21-$C$33*MG61/BG$6 -  PQ60*$C$33/$C$21,EQ60/$C$19),MAX(FM$8:FM60)*-1)</f>
        <v>-0.4804259846327279</v>
      </c>
      <c r="FN61" s="259">
        <f>MAX(MIN(IF(AND(PR60=1,NZ61&lt;0),-1,1)*(DV61-$C$15)/($C$14-$C$15)*$C$12*$C$21-$C$33*MH61/BH$6 -  PR60*$C$33/$C$21,ER60/$C$19),MAX(FN$8:FN60)*-1)</f>
        <v>-0.46956103972451829</v>
      </c>
      <c r="FO61" s="259">
        <f>MAX(MIN(IF(AND(PS60=1,OA61&lt;0),-1,1)*(DW61-$C$15)/($C$14-$C$15)*$C$12*$C$21-$C$33*MI61/BI$6 -  PS60*$C$33/$C$21,ES60/$C$19),MAX(FO$8:FO60)*-1)</f>
        <v>-0.4695646304501675</v>
      </c>
      <c r="FP61" s="61">
        <f t="shared" si="118"/>
        <v>2.120000000000001</v>
      </c>
      <c r="FQ61" s="260">
        <f>IF(AND(KS61=1,OY61=1),0,MIN((ABS(($C$14-$C$15)*EU61/$C$12/$C$21)+$C$15)/$C$21,DC61))</f>
        <v>2.7495000000000003</v>
      </c>
      <c r="FR61" s="260">
        <f>IF(AND(KT61=1,OZ61=1),0,MIN((ABS(($C$14-$C$15)*EV61/$C$12/$C$21)+$C$15)/$C$21,DD61))</f>
        <v>2.7495000000000003</v>
      </c>
      <c r="FS61" s="260">
        <f>IF(AND(KU61=1,PA61=1),0,MIN((ABS(($C$14-$C$15)*EW61/$C$12/$C$21)+$C$15)/$C$21,DE61))</f>
        <v>2.7495000000000003</v>
      </c>
      <c r="FT61" s="260">
        <f>IF(AND(KV61=1,PB61=1),0,MIN((ABS(($C$14-$C$15)*EX61/$C$12/$C$21)+$C$15)/$C$21,DF61))</f>
        <v>2.7495000000000003</v>
      </c>
      <c r="FU61" s="260">
        <f>IF(AND(KW61=1,PC61=1),0,MIN((ABS(($C$14-$C$15)*EY61/$C$12/$C$21)+$C$15)/$C$21,DG61))</f>
        <v>2.7495000000000003</v>
      </c>
      <c r="FV61" s="260">
        <f>IF(AND(KX61=1,PD61=1),0,MIN((ABS(($C$14-$C$15)*EZ61/$C$12/$C$21)+$C$15)/$C$21,DH61))</f>
        <v>2.7495000000000003</v>
      </c>
      <c r="FW61" s="260">
        <f>IF(AND(KY61=1,PE61=1),0,MIN((ABS(($C$14-$C$15)*FA61/$C$12/$C$21)+$C$15)/$C$21,DI61))</f>
        <v>2.7495000000000003</v>
      </c>
      <c r="FX61" s="260">
        <f>IF(AND(KZ61=1,PF61=1),0,MIN((ABS(($C$14-$C$15)*FB61/$C$12/$C$21)+$C$15)/$C$21,DJ61))</f>
        <v>2.7495000000000003</v>
      </c>
      <c r="FY61" s="260">
        <f>IF(AND(LA61=1,PG61=1),0,MIN((ABS(($C$14-$C$15)*FC61/$C$12/$C$21)+$C$15)/$C$21,DK61))</f>
        <v>2.7495000000000003</v>
      </c>
      <c r="FZ61" s="260">
        <f>IF(AND(LB61=1,PH61=1),0,MIN((ABS(($C$14-$C$15)*FD61/$C$12/$C$21)+$C$15)/$C$21,DL61))</f>
        <v>2.7495000000000003</v>
      </c>
      <c r="GA61" s="260">
        <f>IF(AND(LC61=1,PI61=1),0,MIN((ABS(($C$14-$C$15)*FE61/$C$12/$C$21)+$C$15)/$C$21,DM61))</f>
        <v>3.1226008146607382</v>
      </c>
      <c r="GB61" s="260">
        <f>IF(AND(LD61=1,PJ61=1),0,MIN((ABS(($C$14-$C$15)*FF61/$C$12/$C$21)+$C$15)/$C$21,DN61))</f>
        <v>6.2500699230339478</v>
      </c>
      <c r="GC61" s="260">
        <f>IF(AND(LE61=1,PK61=1),0,MIN((ABS(($C$14-$C$15)*FG61/$C$12/$C$21)+$C$15)/$C$21,DO61))</f>
        <v>2.7495000000000003</v>
      </c>
      <c r="GD61" s="260">
        <f>IF(AND(LF61=1,PL61=1),0,MIN((ABS(($C$14-$C$15)*FH61/$C$12/$C$21)+$C$15)/$C$21,DP61))</f>
        <v>2.7495000000000003</v>
      </c>
      <c r="GE61" s="260">
        <f>IF(AND(LG61=1,PM61=1),0,MIN((ABS(($C$14-$C$15)*FI61/$C$12/$C$21)+$C$15)/$C$21,DQ61))</f>
        <v>2.7495000000000003</v>
      </c>
      <c r="GF61" s="260">
        <f>IF(AND(LH61=1,PN61=1),0,MIN((ABS(($C$14-$C$15)*FJ61/$C$12/$C$21)+$C$15)/$C$21,DR61))</f>
        <v>2.7495000000000003</v>
      </c>
      <c r="GG61" s="260">
        <f>IF(AND(LI61=1,PO61=1),0,MIN((ABS(($C$14-$C$15)*FK61/$C$12/$C$21)+$C$15)/$C$21,DS61))</f>
        <v>2.7495000000000003</v>
      </c>
      <c r="GH61" s="260">
        <f>IF(AND(LJ61=1,PP61=1),0,MIN((ABS(($C$14-$C$15)*FL61/$C$12/$C$21)+$C$15)/$C$21,DT61))</f>
        <v>2.7495000000000003</v>
      </c>
      <c r="GI61" s="260">
        <f>IF(AND(LK61=1,PQ61=1),0,MIN((ABS(($C$14-$C$15)*FM61/$C$12/$C$21)+$C$15)/$C$21,DU61))</f>
        <v>2.7495000000000003</v>
      </c>
      <c r="GJ61" s="260">
        <f>IF(AND(LL61=1,PR61=1),0,MIN((ABS(($C$14-$C$15)*FN61/$C$12/$C$21)+$C$15)/$C$21,DV61))</f>
        <v>2.7495000000000003</v>
      </c>
      <c r="GK61" s="260">
        <f>IF(AND(LM61=1,PS61=1),0,MIN((ABS(($C$14-$C$15)*FO61/$C$12/$C$21)+$C$15)/$C$21,DW61))</f>
        <v>2.7495000000000003</v>
      </c>
      <c r="GL61" s="61">
        <f t="shared" si="119"/>
        <v>2.120000000000001</v>
      </c>
      <c r="GM61" s="57">
        <f>IF(AND(KS60=1,OY60=1),0,EU61*$C$19/S$6/$C$24/$C$23*3.39*$C$21)</f>
        <v>-12.153226985356497</v>
      </c>
      <c r="GN61" s="57">
        <f>IF(AND(KT60=1,OZ60=1),0,EV61*$C$19/T$6/$C$24/$C$23*3.39*$C$21)</f>
        <v>-3.0731889846484206</v>
      </c>
      <c r="GO61" s="57">
        <f>IF(AND(KU60=1,PA60=1),0,EW61*$C$19/U$6/$C$24/$C$23*3.39*$C$21)</f>
        <v>-4.8903918720696256</v>
      </c>
      <c r="GP61" s="57">
        <f>IF(AND(KV60=1,PB60=1),0,EX61*$C$19/V$6/$C$24/$C$23*3.39*$C$21)</f>
        <v>-6.7719750968787897</v>
      </c>
      <c r="GQ61" s="57">
        <f>IF(AND(KW60=1,PC60=1),0,EY61*$C$19/W$6/$C$24/$C$23*3.39*$C$21)</f>
        <v>-8.4027550531809609</v>
      </c>
      <c r="GR61" s="57">
        <f>IF(AND(KX60=1,PD60=1),0,EZ61*$C$19/X$6/$C$24/$C$23*3.39*$C$21)</f>
        <v>-9.7984053657366772</v>
      </c>
      <c r="GS61" s="57">
        <f>IF(AND(KY60=1,PE60=1),0,FA61*$C$19/Y$6/$C$24/$C$23*3.39*$C$21)</f>
        <v>-11.002022347874801</v>
      </c>
      <c r="GT61" s="57">
        <f>IF(AND(KZ60=1,PF60=1),0,FB61*$C$19/Z$6/$C$24/$C$23*3.39*$C$21)</f>
        <v>-12.625714441557605</v>
      </c>
      <c r="GU61" s="57">
        <f>IF(AND(LA60=1,PG60=1),0,FC61*$C$19/AA$6/$C$24/$C$23*3.39*$C$21)</f>
        <v>-14.656993599154589</v>
      </c>
      <c r="GV61" s="57">
        <f>IF(AND(LB60=1,PH60=1),0,FD61*$C$19/AB$6/$C$24/$C$23*3.39*$C$21)</f>
        <v>-17.417677234101465</v>
      </c>
      <c r="GW61" s="57">
        <f>IF(AND(LC60=1,PI60=1),0,FE61*$C$19/AC$6/$C$24/$C$23*3.39*$C$21)</f>
        <v>7.4762741421265521E-7</v>
      </c>
      <c r="GX61" s="57">
        <f>IF(AND(LD60=1,PJ60=1),0,FF61*$C$19/AD$6/$C$24/$C$23*3.39*$C$21)</f>
        <v>1.1788399000678498</v>
      </c>
      <c r="GY61" s="57">
        <f>IF(AND(LE60=1,PK60=1),0,FG61*$C$19/AE$6/$C$24/$C$23*3.39*$C$21)</f>
        <v>-11.665372852988682</v>
      </c>
      <c r="GZ61" s="57">
        <f>IF(AND(LF60=1,PL60=1),0,FH61*$C$19/AF$6/$C$24/$C$23*3.39*$C$21)</f>
        <v>-13.805768965535005</v>
      </c>
      <c r="HA61" s="57">
        <f>IF(AND(LG60=1,PM60=1),0,FI61*$C$19/AG$6/$C$24/$C$23*3.39*$C$21)</f>
        <v>-13.312589950565904</v>
      </c>
      <c r="HB61" s="57">
        <f>IF(AND(LH60=1,PN60=1),0,FJ61*$C$19/AH$6/$C$24/$C$23*3.39*$C$21)</f>
        <v>-13.013897683448031</v>
      </c>
      <c r="HC61" s="57">
        <f>IF(AND(LI60=1,PO60=1),0,FK61*$C$19/AI$6/$C$24/$C$23*3.39*$C$21)</f>
        <v>-12.720786756800118</v>
      </c>
      <c r="HD61" s="57">
        <f>IF(AND(LJ60=1,PP60=1),0,FL61*$C$19/AJ$6/$C$24/$C$23*3.39*$C$21)</f>
        <v>-12.43369711915879</v>
      </c>
      <c r="HE61" s="57">
        <f>IF(AND(LK60=1,PQ60=1),0,FM61*$C$19/AK$6/$C$24/$C$23*3.39*$C$21)</f>
        <v>-12.434341749974442</v>
      </c>
      <c r="HF61" s="57">
        <f>IF(AND(LL60=1,PR60=1),0,FN61*$C$19/AL$6/$C$24/$C$23*3.39*$C$21)</f>
        <v>-12.153136231528968</v>
      </c>
      <c r="HG61" s="57">
        <f>IF(AND(LM60=1,PS60=1),0,FO61*$C$19/AM$6/$C$24/$C$23*3.39*$C$21)</f>
        <v>-12.153229166364468</v>
      </c>
      <c r="HH61" s="61">
        <f t="shared" si="120"/>
        <v>2.120000000000001</v>
      </c>
      <c r="HI61" s="57">
        <f t="shared" si="121"/>
        <v>12.153226985356497</v>
      </c>
      <c r="HJ61" s="57">
        <f t="shared" si="122"/>
        <v>3.0731889846484206</v>
      </c>
      <c r="HK61" s="57">
        <f t="shared" si="123"/>
        <v>4.8903918720696256</v>
      </c>
      <c r="HL61" s="57">
        <f t="shared" si="124"/>
        <v>6.7719750968787897</v>
      </c>
      <c r="HM61" s="57">
        <f t="shared" si="125"/>
        <v>8.4027550531809609</v>
      </c>
      <c r="HN61" s="57">
        <f t="shared" si="126"/>
        <v>9.7984053657366772</v>
      </c>
      <c r="HO61" s="57">
        <f t="shared" si="127"/>
        <v>11.002022347874801</v>
      </c>
      <c r="HP61" s="57">
        <f t="shared" si="128"/>
        <v>12.625714441557605</v>
      </c>
      <c r="HQ61" s="57">
        <f t="shared" si="129"/>
        <v>14.656993599154589</v>
      </c>
      <c r="HR61" s="57">
        <f t="shared" si="130"/>
        <v>17.417677234101465</v>
      </c>
      <c r="HS61" s="57">
        <f t="shared" si="131"/>
        <v>7.4762741421265521E-7</v>
      </c>
      <c r="HT61" s="57">
        <f t="shared" si="132"/>
        <v>1.1788399000678498</v>
      </c>
      <c r="HU61" s="57">
        <f t="shared" si="133"/>
        <v>11.665372852988682</v>
      </c>
      <c r="HV61" s="57">
        <f t="shared" si="134"/>
        <v>13.805768965535005</v>
      </c>
      <c r="HW61" s="57">
        <f t="shared" si="135"/>
        <v>13.312589950565904</v>
      </c>
      <c r="HX61" s="57">
        <f t="shared" si="136"/>
        <v>13.013897683448031</v>
      </c>
      <c r="HY61" s="57">
        <f t="shared" si="137"/>
        <v>12.720786756800118</v>
      </c>
      <c r="HZ61" s="57">
        <f t="shared" si="138"/>
        <v>12.43369711915879</v>
      </c>
      <c r="IA61" s="57">
        <f t="shared" si="139"/>
        <v>12.434341749974442</v>
      </c>
      <c r="IB61" s="57">
        <f t="shared" si="140"/>
        <v>12.153136231528968</v>
      </c>
      <c r="IC61" s="57">
        <f t="shared" si="141"/>
        <v>12.153229166364468</v>
      </c>
      <c r="ID61" s="61">
        <f t="shared" si="142"/>
        <v>2.120000000000001</v>
      </c>
      <c r="IE61" s="57">
        <f t="shared" si="143"/>
        <v>0</v>
      </c>
      <c r="IF61" s="57">
        <f t="shared" si="144"/>
        <v>0</v>
      </c>
      <c r="IG61" s="57">
        <f t="shared" si="145"/>
        <v>0</v>
      </c>
      <c r="IH61" s="57">
        <f t="shared" si="146"/>
        <v>0</v>
      </c>
      <c r="II61" s="57">
        <f t="shared" si="147"/>
        <v>0</v>
      </c>
      <c r="IJ61" s="57">
        <f t="shared" si="148"/>
        <v>0</v>
      </c>
      <c r="IK61" s="57">
        <f t="shared" si="149"/>
        <v>0</v>
      </c>
      <c r="IL61" s="57">
        <f t="shared" si="150"/>
        <v>0</v>
      </c>
      <c r="IM61" s="57">
        <f t="shared" si="151"/>
        <v>0</v>
      </c>
      <c r="IN61" s="57">
        <f t="shared" si="152"/>
        <v>0</v>
      </c>
      <c r="IO61" s="57">
        <f t="shared" si="153"/>
        <v>12.007663100514163</v>
      </c>
      <c r="IP61" s="57">
        <f t="shared" si="154"/>
        <v>11.755186854533077</v>
      </c>
      <c r="IQ61" s="57">
        <f t="shared" si="155"/>
        <v>0</v>
      </c>
      <c r="IR61" s="57">
        <f t="shared" si="156"/>
        <v>0</v>
      </c>
      <c r="IS61" s="57">
        <f t="shared" si="157"/>
        <v>0</v>
      </c>
      <c r="IT61" s="57">
        <f t="shared" si="158"/>
        <v>0</v>
      </c>
      <c r="IU61" s="57">
        <f t="shared" si="159"/>
        <v>0</v>
      </c>
      <c r="IV61" s="57">
        <f t="shared" si="160"/>
        <v>0</v>
      </c>
      <c r="IW61" s="57">
        <f t="shared" si="161"/>
        <v>0</v>
      </c>
      <c r="IX61" s="57">
        <f t="shared" si="162"/>
        <v>0</v>
      </c>
      <c r="IY61" s="57">
        <f t="shared" si="163"/>
        <v>0</v>
      </c>
      <c r="IZ61" s="61">
        <f t="shared" si="164"/>
        <v>2.120000000000001</v>
      </c>
      <c r="JA61" s="260" t="e">
        <f t="shared" si="240"/>
        <v>#N/A</v>
      </c>
      <c r="JB61" s="260" t="e">
        <f t="shared" si="241"/>
        <v>#N/A</v>
      </c>
      <c r="JC61" s="260" t="e">
        <f t="shared" si="242"/>
        <v>#N/A</v>
      </c>
      <c r="JD61" s="260" t="e">
        <f t="shared" si="243"/>
        <v>#N/A</v>
      </c>
      <c r="JE61" s="260" t="e">
        <f t="shared" si="244"/>
        <v>#N/A</v>
      </c>
      <c r="JF61" s="260" t="e">
        <f t="shared" si="245"/>
        <v>#N/A</v>
      </c>
      <c r="JG61" s="260" t="e">
        <f t="shared" si="246"/>
        <v>#N/A</v>
      </c>
      <c r="JH61" s="260" t="e">
        <f t="shared" si="247"/>
        <v>#N/A</v>
      </c>
      <c r="JI61" s="260" t="e">
        <f t="shared" si="248"/>
        <v>#N/A</v>
      </c>
      <c r="JJ61" s="260" t="e">
        <f t="shared" si="249"/>
        <v>#N/A</v>
      </c>
      <c r="JK61" s="260" t="e">
        <f t="shared" si="250"/>
        <v>#N/A</v>
      </c>
      <c r="JL61" s="260" t="e">
        <f t="shared" si="251"/>
        <v>#N/A</v>
      </c>
      <c r="JM61" s="260" t="e">
        <f t="shared" si="252"/>
        <v>#N/A</v>
      </c>
      <c r="JN61" s="260" t="e">
        <f t="shared" si="253"/>
        <v>#N/A</v>
      </c>
      <c r="JO61" s="260" t="e">
        <f t="shared" si="254"/>
        <v>#N/A</v>
      </c>
      <c r="JP61" s="260" t="e">
        <f t="shared" si="255"/>
        <v>#N/A</v>
      </c>
      <c r="JQ61" s="260" t="e">
        <f t="shared" si="256"/>
        <v>#N/A</v>
      </c>
      <c r="JR61" s="260" t="e">
        <f t="shared" si="257"/>
        <v>#N/A</v>
      </c>
      <c r="JS61" s="260" t="e">
        <f t="shared" si="258"/>
        <v>#N/A</v>
      </c>
      <c r="JT61" s="260" t="e">
        <f t="shared" si="259"/>
        <v>#N/A</v>
      </c>
      <c r="JU61" s="260" t="e">
        <f t="shared" si="260"/>
        <v>#N/A</v>
      </c>
      <c r="JV61" s="61">
        <f t="shared" si="166"/>
        <v>2.120000000000001</v>
      </c>
      <c r="JW61" s="46">
        <f>IF(AND(KS61=0,HI61&lt;=$C$40),1,0)</f>
        <v>0</v>
      </c>
      <c r="JX61" s="46">
        <f>IF(AND(KT61=0,HJ61&lt;=$C$40),1,0)</f>
        <v>0</v>
      </c>
      <c r="JY61" s="46">
        <f>IF(AND(KU61=0,HK61&lt;=$C$40),1,0)</f>
        <v>0</v>
      </c>
      <c r="JZ61" s="46">
        <f>IF(AND(KV61=0,HL61&lt;=$C$40),1,0)</f>
        <v>0</v>
      </c>
      <c r="KA61" s="46">
        <f>IF(AND(KW61=0,HM61&lt;=$C$40),1,0)</f>
        <v>0</v>
      </c>
      <c r="KB61" s="46">
        <f>IF(AND(KX61=0,HN61&lt;=$C$40),1,0)</f>
        <v>0</v>
      </c>
      <c r="KC61" s="46">
        <f>IF(AND(KY61=0,HO61&lt;=$C$40),1,0)</f>
        <v>0</v>
      </c>
      <c r="KD61" s="46">
        <f>IF(AND(KZ61=0,HP61&lt;=$C$40),1,0)</f>
        <v>0</v>
      </c>
      <c r="KE61" s="46">
        <f>IF(AND(LA61=0,HQ61&lt;=$C$40),1,0)</f>
        <v>0</v>
      </c>
      <c r="KF61" s="46">
        <f>IF(AND(LB61=0,HR61&lt;=$C$40),1,0)</f>
        <v>0</v>
      </c>
      <c r="KG61" s="46">
        <f>IF(AND(LC61=0,HS61&lt;=$C$40),1,0)</f>
        <v>1</v>
      </c>
      <c r="KH61" s="46">
        <f>IF(AND(LD61=0,HT61&lt;=$C$40),1,0)</f>
        <v>0</v>
      </c>
      <c r="KI61" s="46">
        <f>IF(AND(LE61=0,HU61&lt;=$C$40),1,0)</f>
        <v>0</v>
      </c>
      <c r="KJ61" s="46">
        <f>IF(AND(LF61=0,HV61&lt;=$C$40),1,0)</f>
        <v>0</v>
      </c>
      <c r="KK61" s="46">
        <f>IF(AND(LG61=0,HW61&lt;=$C$40),1,0)</f>
        <v>0</v>
      </c>
      <c r="KL61" s="46">
        <f>IF(AND(LH61=0,HX61&lt;=$C$40),1,0)</f>
        <v>0</v>
      </c>
      <c r="KM61" s="46">
        <f>IF(AND(LI61=0,HY61&lt;=$C$40),1,0)</f>
        <v>0</v>
      </c>
      <c r="KN61" s="46">
        <f>IF(AND(LJ61=0,HZ61&lt;=$C$40),1,0)</f>
        <v>0</v>
      </c>
      <c r="KO61" s="46">
        <f>IF(AND(LK61=0,IA61&lt;=$C$40),1,0)</f>
        <v>0</v>
      </c>
      <c r="KP61" s="46">
        <f>IF(AND(LL61=0,IB61&lt;=$C$40),1,0)</f>
        <v>0</v>
      </c>
      <c r="KQ61" s="46">
        <f>IF(AND(LM61=0,IC61&lt;=$C$40),1,0)</f>
        <v>0</v>
      </c>
      <c r="KR61" s="61">
        <f t="shared" si="167"/>
        <v>2.120000000000001</v>
      </c>
      <c r="KS61" s="1">
        <f>IF(OR(KS60=1,AND(OY61=1,LO61&lt;=$C$41)),1,0)</f>
        <v>0</v>
      </c>
      <c r="KT61" s="1">
        <f>IF(OR(KT60=1,AND(OZ61=1,LP61&lt;=$C$41)),1,0)</f>
        <v>0</v>
      </c>
      <c r="KU61" s="1">
        <f>IF(OR(KU60=1,AND(PA61=1,LQ61&lt;=$C$41)),1,0)</f>
        <v>0</v>
      </c>
      <c r="KV61" s="1">
        <f>IF(OR(KV60=1,AND(PB61=1,LR61&lt;=$C$41)),1,0)</f>
        <v>0</v>
      </c>
      <c r="KW61" s="1">
        <f>IF(OR(KW60=1,AND(PC61=1,LS61&lt;=$C$41)),1,0)</f>
        <v>0</v>
      </c>
      <c r="KX61" s="1">
        <f>IF(OR(KX60=1,AND(PD61=1,LT61&lt;=$C$41)),1,0)</f>
        <v>0</v>
      </c>
      <c r="KY61" s="1">
        <f>IF(OR(KY60=1,AND(PE61=1,LU61&lt;=$C$41)),1,0)</f>
        <v>0</v>
      </c>
      <c r="KZ61" s="1">
        <f>IF(OR(KZ60=1,AND(PF61=1,LV61&lt;=$C$41)),1,0)</f>
        <v>0</v>
      </c>
      <c r="LA61" s="1">
        <f>IF(OR(LA60=1,AND(PG61=1,LW61&lt;=$C$41)),1,0)</f>
        <v>0</v>
      </c>
      <c r="LB61" s="1">
        <f>IF(OR(LB60=1,AND(PH61=1,LX61&lt;=$C$41)),1,0)</f>
        <v>0</v>
      </c>
      <c r="LC61" s="1">
        <f>IF(OR(LC60=1,AND(PI61=1,LY61&lt;=$C$41)),1,0)</f>
        <v>0</v>
      </c>
      <c r="LD61" s="1">
        <f>IF(OR(LD60=1,AND(PJ61=1,LZ61&lt;=$C$41)),1,0)</f>
        <v>0</v>
      </c>
      <c r="LE61" s="1">
        <f>IF(OR(LE60=1,AND(PK61=1,MA61&lt;=$C$41)),1,0)</f>
        <v>0</v>
      </c>
      <c r="LF61" s="1">
        <f>IF(OR(LF60=1,AND(PL61=1,MB61&lt;=$C$41)),1,0)</f>
        <v>0</v>
      </c>
      <c r="LG61" s="1">
        <f>IF(OR(LG60=1,AND(PM61=1,MC61&lt;=$C$41)),1,0)</f>
        <v>0</v>
      </c>
      <c r="LH61" s="1">
        <f>IF(OR(LH60=1,AND(PN61=1,MD61&lt;=$C$41)),1,0)</f>
        <v>0</v>
      </c>
      <c r="LI61" s="1">
        <f>IF(OR(LI60=1,AND(PO61=1,ME61&lt;=$C$41)),1,0)</f>
        <v>0</v>
      </c>
      <c r="LJ61" s="1">
        <f>IF(OR(LJ60=1,AND(PP61=1,MF61&lt;=$C$41)),1,0)</f>
        <v>0</v>
      </c>
      <c r="LK61" s="1">
        <f>IF(OR(LK60=1,AND(PQ61=1,MG61&lt;=$C$41)),1,0)</f>
        <v>0</v>
      </c>
      <c r="LL61" s="1">
        <f>IF(OR(LL60=1,AND(PR61=1,MH61&lt;=$C$41)),1,0)</f>
        <v>0</v>
      </c>
      <c r="LM61" s="1">
        <f>IF(OR(LM60=1,AND(PS61=1,MI61&lt;=$C$41)),1,0)</f>
        <v>0</v>
      </c>
      <c r="LN61" s="61">
        <f t="shared" si="168"/>
        <v>2.120000000000001</v>
      </c>
      <c r="LO61" s="57">
        <f t="shared" si="169"/>
        <v>6.266337958511218</v>
      </c>
      <c r="LP61" s="57">
        <f t="shared" si="170"/>
        <v>14.922445368605633</v>
      </c>
      <c r="LQ61" s="57">
        <f t="shared" si="171"/>
        <v>15.223623996325843</v>
      </c>
      <c r="LR61" s="57">
        <f t="shared" si="172"/>
        <v>14.030494664205346</v>
      </c>
      <c r="LS61" s="57">
        <f t="shared" si="173"/>
        <v>11.513280356078811</v>
      </c>
      <c r="LT61" s="57">
        <f t="shared" si="174"/>
        <v>9.0706206405734182</v>
      </c>
      <c r="LU61" s="57">
        <f t="shared" si="175"/>
        <v>7.0262902420994386</v>
      </c>
      <c r="LV61" s="57">
        <f t="shared" si="176"/>
        <v>6.3532310931138909</v>
      </c>
      <c r="LW61" s="57">
        <f t="shared" si="177"/>
        <v>6.3366948406089305</v>
      </c>
      <c r="LX61" s="57">
        <f t="shared" si="178"/>
        <v>7.0002891387483777</v>
      </c>
      <c r="LY61" s="57">
        <f t="shared" si="179"/>
        <v>8.431217298669802</v>
      </c>
      <c r="LZ61" s="57">
        <f t="shared" si="180"/>
        <v>11.510881284258538</v>
      </c>
      <c r="MA61" s="57">
        <f t="shared" si="181"/>
        <v>11.296866447098848</v>
      </c>
      <c r="MB61" s="57">
        <f t="shared" si="182"/>
        <v>9.5710794013394427</v>
      </c>
      <c r="MC61" s="57">
        <f t="shared" si="183"/>
        <v>8.3221380683766668</v>
      </c>
      <c r="MD61" s="57">
        <f t="shared" si="184"/>
        <v>7.7924923801982633</v>
      </c>
      <c r="ME61" s="57">
        <f t="shared" si="185"/>
        <v>7.2727436101513483</v>
      </c>
      <c r="MF61" s="57">
        <f t="shared" si="186"/>
        <v>6.7636718816977162</v>
      </c>
      <c r="MG61" s="57">
        <f t="shared" si="187"/>
        <v>6.764814950901588</v>
      </c>
      <c r="MH61" s="57">
        <f t="shared" si="188"/>
        <v>6.2661770324387067</v>
      </c>
      <c r="MI61" s="57">
        <f t="shared" si="189"/>
        <v>6.266341825907852</v>
      </c>
      <c r="MJ61" s="61">
        <f t="shared" si="190"/>
        <v>2.120000000000001</v>
      </c>
      <c r="MK61" s="57" t="e">
        <f>IF(AND(ABS(CG61)&gt;0,EU61*$C$19&gt;=DY60,NG61&lt;&gt;0),3,NA())</f>
        <v>#N/A</v>
      </c>
      <c r="ML61" s="57" t="e">
        <f t="shared" si="261"/>
        <v>#N/A</v>
      </c>
      <c r="MM61" s="57" t="e">
        <f t="shared" si="262"/>
        <v>#N/A</v>
      </c>
      <c r="MN61" s="57" t="e">
        <f t="shared" si="263"/>
        <v>#N/A</v>
      </c>
      <c r="MO61" s="57" t="e">
        <f t="shared" si="264"/>
        <v>#N/A</v>
      </c>
      <c r="MP61" s="57" t="e">
        <f t="shared" si="265"/>
        <v>#N/A</v>
      </c>
      <c r="MQ61" s="57" t="e">
        <f t="shared" si="266"/>
        <v>#N/A</v>
      </c>
      <c r="MR61" s="57" t="e">
        <f t="shared" si="267"/>
        <v>#N/A</v>
      </c>
      <c r="MS61" s="57" t="e">
        <f t="shared" si="268"/>
        <v>#N/A</v>
      </c>
      <c r="MT61" s="57" t="e">
        <f t="shared" si="269"/>
        <v>#N/A</v>
      </c>
      <c r="MU61" s="57" t="e">
        <f t="shared" si="270"/>
        <v>#N/A</v>
      </c>
      <c r="MV61" s="57" t="e">
        <f t="shared" si="271"/>
        <v>#N/A</v>
      </c>
      <c r="MW61" s="57" t="e">
        <f t="shared" si="272"/>
        <v>#N/A</v>
      </c>
      <c r="MX61" s="57" t="e">
        <f t="shared" si="273"/>
        <v>#N/A</v>
      </c>
      <c r="MY61" s="57" t="e">
        <f t="shared" si="274"/>
        <v>#N/A</v>
      </c>
      <c r="MZ61" s="57" t="e">
        <f t="shared" si="275"/>
        <v>#N/A</v>
      </c>
      <c r="NA61" s="57" t="e">
        <f t="shared" si="276"/>
        <v>#N/A</v>
      </c>
      <c r="NB61" s="57" t="e">
        <f t="shared" si="277"/>
        <v>#N/A</v>
      </c>
      <c r="NC61" s="57" t="e">
        <f t="shared" si="278"/>
        <v>#N/A</v>
      </c>
      <c r="ND61" s="57" t="e">
        <f t="shared" si="279"/>
        <v>#N/A</v>
      </c>
      <c r="NE61" s="57" t="e">
        <f t="shared" si="280"/>
        <v>#N/A</v>
      </c>
      <c r="NF61" s="61">
        <f t="shared" si="211"/>
        <v>2.120000000000001</v>
      </c>
      <c r="NG61" s="260">
        <f>IF(OY60=0,MIN('Drive Train'!$F$35-FQ60*$C$19*'Drive Train'!$F$39,NG60+$C$39)-$C$7,IF(LO60-1&lt;=0,0,IF($C$37=Motors!$C$29,MAX(MAX(NG$8:NG60)*-1,NG60-$C$39),MAX(0,MAX(NG$8:NG60)*-1,NG60-$C$39))))</f>
        <v>0</v>
      </c>
      <c r="NH61" s="260">
        <f>IF(OZ60=0,MIN('Drive Train'!$F$35-FR60*$C$19*'Drive Train'!$F$39,NH60+$C$39)-$C$7,IF(LP60-1&lt;=0,0,IF($C$37=Motors!$C$29,MAX(MAX(NH$8:NH60)*-1,NH60-$C$39),MAX(0,MAX(NH$8:NH60)*-1,NH60-$C$39))))</f>
        <v>0</v>
      </c>
      <c r="NI61" s="260">
        <f>IF(PA60=0,MIN('Drive Train'!$F$35-FS60*$C$19*'Drive Train'!$F$39,NI60+$C$39)-$C$7,IF(LQ60-1&lt;=0,0,IF($C$37=Motors!$C$29,MAX(MAX(NI$8:NI60)*-1,NI60-$C$39),MAX(0,MAX(NI$8:NI60)*-1,NI60-$C$39))))</f>
        <v>0</v>
      </c>
      <c r="NJ61" s="260">
        <f>IF(PB60=0,MIN('Drive Train'!$F$35-FT60*$C$19*'Drive Train'!$F$39,NJ60+$C$39)-$C$7,IF(LR60-1&lt;=0,0,IF($C$37=Motors!$C$29,MAX(MAX(NJ$8:NJ60)*-1,NJ60-$C$39),MAX(0,MAX(NJ$8:NJ60)*-1,NJ60-$C$39))))</f>
        <v>0</v>
      </c>
      <c r="NK61" s="260">
        <f>IF(PC60=0,MIN('Drive Train'!$F$35-FU60*$C$19*'Drive Train'!$F$39,NK60+$C$39)-$C$7,IF(LS60-1&lt;=0,0,IF($C$37=Motors!$C$29,MAX(MAX(NK$8:NK60)*-1,NK60-$C$39),MAX(0,MAX(NK$8:NK60)*-1,NK60-$C$39))))</f>
        <v>0</v>
      </c>
      <c r="NL61" s="260">
        <f>IF(PD60=0,MIN('Drive Train'!$F$35-FV60*$C$19*'Drive Train'!$F$39,NL60+$C$39)-$C$7,IF(LT60-1&lt;=0,0,IF($C$37=Motors!$C$29,MAX(MAX(NL$8:NL60)*-1,NL60-$C$39),MAX(0,MAX(NL$8:NL60)*-1,NL60-$C$39))))</f>
        <v>0</v>
      </c>
      <c r="NM61" s="260">
        <f>IF(PE60=0,MIN('Drive Train'!$F$35-FW60*$C$19*'Drive Train'!$F$39,NM60+$C$39)-$C$7,IF(LU60-1&lt;=0,0,IF($C$37=Motors!$C$29,MAX(MAX(NM$8:NM60)*-1,NM60-$C$39),MAX(0,MAX(NM$8:NM60)*-1,NM60-$C$39))))</f>
        <v>0</v>
      </c>
      <c r="NN61" s="260">
        <f>IF(PF60=0,MIN('Drive Train'!$F$35-FX60*$C$19*'Drive Train'!$F$39,NN60+$C$39)-$C$7,IF(LV60-1&lt;=0,0,IF($C$37=Motors!$C$29,MAX(MAX(NN$8:NN60)*-1,NN60-$C$39),MAX(0,MAX(NN$8:NN60)*-1,NN60-$C$39))))</f>
        <v>0</v>
      </c>
      <c r="NO61" s="260">
        <f>IF(PG60=0,MIN('Drive Train'!$F$35-FY60*$C$19*'Drive Train'!$F$39,NO60+$C$39)-$C$7,IF(LW60-1&lt;=0,0,IF($C$37=Motors!$C$29,MAX(MAX(NO$8:NO60)*-1,NO60-$C$39),MAX(0,MAX(NO$8:NO60)*-1,NO60-$C$39))))</f>
        <v>0</v>
      </c>
      <c r="NP61" s="260">
        <f>IF(PH60=0,MIN('Drive Train'!$F$35-FZ60*$C$19*'Drive Train'!$F$39,NP60+$C$39)-$C$7,IF(LX60-1&lt;=0,0,IF($C$37=Motors!$C$29,MAX(MAX(NP$8:NP60)*-1,NP60-$C$39),MAX(0,MAX(NP$8:NP60)*-1,NP60-$C$39))))</f>
        <v>0</v>
      </c>
      <c r="NQ61" s="260">
        <f>IF(PI60=0,MIN('Drive Train'!$F$35-GA60*$C$19*'Drive Train'!$F$39,NQ60+$C$39)-$C$7,IF(LY60-1&lt;=0,0,IF($C$37=Motors!$C$29,MAX(MAX(NQ$8:NQ60)*-1,NQ60-$C$39),MAX(0,MAX(NQ$8:NQ60)*-1,NQ60-$C$39))))</f>
        <v>12.007663100514163</v>
      </c>
      <c r="NR61" s="260">
        <f>IF(PJ60=0,MIN('Drive Train'!$F$35-GB60*$C$19*'Drive Train'!$F$39,NR60+$C$39)-$C$7,IF(LZ60-1&lt;=0,0,IF($C$37=Motors!$C$29,MAX(MAX(NR$8:NR60)*-1,NR60-$C$39),MAX(0,MAX(NR$8:NR60)*-1,NR60-$C$39))))</f>
        <v>11.755186854533077</v>
      </c>
      <c r="NS61" s="260">
        <f>IF(PK60=0,MIN('Drive Train'!$F$35-GC60*$C$19*'Drive Train'!$F$39,NS60+$C$39)-$C$7,IF(MA60-1&lt;=0,0,IF($C$37=Motors!$C$29,MAX(MAX(NS$8:NS60)*-1,NS60-$C$39),MAX(0,MAX(NS$8:NS60)*-1,NS60-$C$39))))</f>
        <v>0</v>
      </c>
      <c r="NT61" s="260">
        <f>IF(PL60=0,MIN('Drive Train'!$F$35-GD60*$C$19*'Drive Train'!$F$39,NT60+$C$39)-$C$7,IF(MB60-1&lt;=0,0,IF($C$37=Motors!$C$29,MAX(MAX(NT$8:NT60)*-1,NT60-$C$39),MAX(0,MAX(NT$8:NT60)*-1,NT60-$C$39))))</f>
        <v>0</v>
      </c>
      <c r="NU61" s="260">
        <f>IF(PM60=0,MIN('Drive Train'!$F$35-GE60*$C$19*'Drive Train'!$F$39,NU60+$C$39)-$C$7,IF(MC60-1&lt;=0,0,IF($C$37=Motors!$C$29,MAX(MAX(NU$8:NU60)*-1,NU60-$C$39),MAX(0,MAX(NU$8:NU60)*-1,NU60-$C$39))))</f>
        <v>0</v>
      </c>
      <c r="NV61" s="260">
        <f>IF(PN60=0,MIN('Drive Train'!$F$35-GF60*$C$19*'Drive Train'!$F$39,NV60+$C$39)-$C$7,IF(MD60-1&lt;=0,0,IF($C$37=Motors!$C$29,MAX(MAX(NV$8:NV60)*-1,NV60-$C$39),MAX(0,MAX(NV$8:NV60)*-1,NV60-$C$39))))</f>
        <v>0</v>
      </c>
      <c r="NW61" s="260">
        <f>IF(PO60=0,MIN('Drive Train'!$F$35-GG60*$C$19*'Drive Train'!$F$39,NW60+$C$39)-$C$7,IF(ME60-1&lt;=0,0,IF($C$37=Motors!$C$29,MAX(MAX(NW$8:NW60)*-1,NW60-$C$39),MAX(0,MAX(NW$8:NW60)*-1,NW60-$C$39))))</f>
        <v>0</v>
      </c>
      <c r="NX61" s="260">
        <f>IF(PP60=0,MIN('Drive Train'!$F$35-GH60*$C$19*'Drive Train'!$F$39,NX60+$C$39)-$C$7,IF(MF60-1&lt;=0,0,IF($C$37=Motors!$C$29,MAX(MAX(NX$8:NX60)*-1,NX60-$C$39),MAX(0,MAX(NX$8:NX60)*-1,NX60-$C$39))))</f>
        <v>0</v>
      </c>
      <c r="NY61" s="260">
        <f>IF(PQ60=0,MIN('Drive Train'!$F$35-GI60*$C$19*'Drive Train'!$F$39,NY60+$C$39)-$C$7,IF(MG60-1&lt;=0,0,IF($C$37=Motors!$C$29,MAX(MAX(NY$8:NY60)*-1,NY60-$C$39),MAX(0,MAX(NY$8:NY60)*-1,NY60-$C$39))))</f>
        <v>0</v>
      </c>
      <c r="NZ61" s="260">
        <f>IF(PR60=0,MIN('Drive Train'!$F$35-GJ60*$C$19*'Drive Train'!$F$39,NZ60+$C$39)-$C$7,IF(MH60-1&lt;=0,0,IF($C$37=Motors!$C$29,MAX(MAX(NZ$8:NZ60)*-1,NZ60-$C$39),MAX(0,MAX(NZ$8:NZ60)*-1,NZ60-$C$39))))</f>
        <v>0</v>
      </c>
      <c r="OA61" s="260">
        <f>IF(PS60=0,MIN('Drive Train'!$F$35-GK60*$C$19*'Drive Train'!$F$39,OA60+$C$39)-$C$7,IF(MI60-1&lt;=0,0,IF($C$37=Motors!$C$29,MAX(MAX(OA$8:OA60)*-1,OA60-$C$39),MAX(0,MAX(OA$8:OA60)*-1,OA60-$C$39))))</f>
        <v>0</v>
      </c>
      <c r="OB61" s="61">
        <f t="shared" si="212"/>
        <v>2.120000000000001</v>
      </c>
      <c r="OC61" s="260">
        <f>'Drive Train'!$F$35-(FQ61*$C$13)*$C$19*'Drive Train'!$F$39</f>
        <v>12.2597755</v>
      </c>
      <c r="OD61" s="260">
        <f>'Drive Train'!$F$35-(FR61*$C$13)*$C$19*'Drive Train'!$F$39</f>
        <v>12.2597755</v>
      </c>
      <c r="OE61" s="260">
        <f>'Drive Train'!$F$35-(FS61*$C$13)*$C$19*'Drive Train'!$F$39</f>
        <v>12.2597755</v>
      </c>
      <c r="OF61" s="260">
        <f>'Drive Train'!$F$35-(FT61*$C$13)*$C$19*'Drive Train'!$F$39</f>
        <v>12.2597755</v>
      </c>
      <c r="OG61" s="260">
        <f>'Drive Train'!$F$35-(FU61*$C$13)*$C$19*'Drive Train'!$F$39</f>
        <v>12.2597755</v>
      </c>
      <c r="OH61" s="260">
        <f>'Drive Train'!$F$35-(FV61*$C$13)*$C$19*'Drive Train'!$F$39</f>
        <v>12.2597755</v>
      </c>
      <c r="OI61" s="260">
        <f>'Drive Train'!$F$35-(FW61*$C$13)*$C$19*'Drive Train'!$F$39</f>
        <v>12.2597755</v>
      </c>
      <c r="OJ61" s="260">
        <f>'Drive Train'!$F$35-(FX61*$C$13)*$C$19*'Drive Train'!$F$39</f>
        <v>12.2597755</v>
      </c>
      <c r="OK61" s="260">
        <f>'Drive Train'!$F$35-(FY61*$C$13)*$C$19*'Drive Train'!$F$39</f>
        <v>12.2597755</v>
      </c>
      <c r="OL61" s="260">
        <f>'Drive Train'!$F$35-(FZ61*$C$13)*$C$19*'Drive Train'!$F$39</f>
        <v>12.2597755</v>
      </c>
      <c r="OM61" s="260">
        <f>'Drive Train'!$F$35-(GA61*$C$13)*$C$19*'Drive Train'!$F$39</f>
        <v>12.240747358452303</v>
      </c>
      <c r="ON61" s="260">
        <f>'Drive Train'!$F$35-(GB61*$C$13)*$C$19*'Drive Train'!$F$39</f>
        <v>12.081246433925269</v>
      </c>
      <c r="OO61" s="260">
        <f>'Drive Train'!$F$35-(GC61*$C$13)*$C$19*'Drive Train'!$F$39</f>
        <v>12.2597755</v>
      </c>
      <c r="OP61" s="260">
        <f>'Drive Train'!$F$35-(GD61*$C$13)*$C$19*'Drive Train'!$F$39</f>
        <v>12.2597755</v>
      </c>
      <c r="OQ61" s="260">
        <f>'Drive Train'!$F$35-(GE61*$C$13)*$C$19*'Drive Train'!$F$39</f>
        <v>12.2597755</v>
      </c>
      <c r="OR61" s="260">
        <f>'Drive Train'!$F$35-(GF61*$C$13)*$C$19*'Drive Train'!$F$39</f>
        <v>12.2597755</v>
      </c>
      <c r="OS61" s="260">
        <f>'Drive Train'!$F$35-(GG61*$C$13)*$C$19*'Drive Train'!$F$39</f>
        <v>12.2597755</v>
      </c>
      <c r="OT61" s="260">
        <f>'Drive Train'!$F$35-(GH61*$C$13)*$C$19*'Drive Train'!$F$39</f>
        <v>12.2597755</v>
      </c>
      <c r="OU61" s="260">
        <f>'Drive Train'!$F$35-(GI61*$C$13)*$C$19*'Drive Train'!$F$39</f>
        <v>12.2597755</v>
      </c>
      <c r="OV61" s="260">
        <f>'Drive Train'!$F$35-(GJ61*$C$13)*$C$19*'Drive Train'!$F$39</f>
        <v>12.2597755</v>
      </c>
      <c r="OW61" s="260">
        <f>'Drive Train'!$F$35-(GK61*$C$13)*$C$19*'Drive Train'!$F$39</f>
        <v>12.2597755</v>
      </c>
      <c r="OX61" s="61">
        <f t="shared" si="213"/>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0</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7">
        <f t="shared" si="214"/>
        <v>2.120000000000001</v>
      </c>
      <c r="PU61" s="57">
        <f t="shared" si="215"/>
        <v>19.962542918579668</v>
      </c>
      <c r="PV61" s="57">
        <f t="shared" si="216"/>
        <v>17.859935279294373</v>
      </c>
      <c r="PW61" s="57">
        <f t="shared" si="217"/>
        <v>22.189341922765834</v>
      </c>
      <c r="PX61" s="57">
        <f t="shared" si="218"/>
        <v>24.078682032141675</v>
      </c>
      <c r="PY61" s="57">
        <f t="shared" si="219"/>
        <v>23.88999547826911</v>
      </c>
      <c r="PZ61" s="57">
        <f t="shared" si="220"/>
        <v>22.697039167041019</v>
      </c>
      <c r="QA61" s="57">
        <f t="shared" si="221"/>
        <v>21.025223244653667</v>
      </c>
      <c r="QB61" s="57">
        <f t="shared" si="222"/>
        <v>19.776701788687216</v>
      </c>
      <c r="QC61" s="57">
        <f t="shared" si="223"/>
        <v>18.557377353688722</v>
      </c>
      <c r="QD61" s="57">
        <f t="shared" si="224"/>
        <v>17.429254375467004</v>
      </c>
      <c r="QE61" s="57">
        <f t="shared" si="225"/>
        <v>16.326332371006316</v>
      </c>
      <c r="QF61" s="57">
        <f t="shared" si="226"/>
        <v>15.00294688507341</v>
      </c>
      <c r="QG61" s="57">
        <f t="shared" si="227"/>
        <v>17.308943736971788</v>
      </c>
      <c r="QH61" s="57">
        <f t="shared" si="228"/>
        <v>18.449846012409093</v>
      </c>
      <c r="QI61" s="57">
        <f t="shared" si="229"/>
        <v>19.045575335668392</v>
      </c>
      <c r="QJ61" s="57">
        <f t="shared" si="230"/>
        <v>19.485001011703144</v>
      </c>
      <c r="QK61" s="57">
        <f t="shared" si="231"/>
        <v>19.72170074650035</v>
      </c>
      <c r="QL61" s="57">
        <f t="shared" si="232"/>
        <v>19.809063031060248</v>
      </c>
      <c r="QM61" s="57">
        <f t="shared" si="233"/>
        <v>20.018907159148117</v>
      </c>
      <c r="QN61" s="57">
        <f t="shared" si="234"/>
        <v>19.92339996773412</v>
      </c>
      <c r="QO61" s="57">
        <f t="shared" si="235"/>
        <v>19.960255932744928</v>
      </c>
      <c r="QP61" s="61">
        <f t="shared" si="236"/>
        <v>2.120000000000001</v>
      </c>
      <c r="QQ61" s="57">
        <f>MIN(FQ61,$C$16)*$C$17*1000/60/60/$C$21</f>
        <v>3.4695548865589357E-2</v>
      </c>
      <c r="QR61" s="57">
        <f>MIN(FR61,$C$16)*$C$17*1000/60/60/$C$21</f>
        <v>3.4695548865589357E-2</v>
      </c>
      <c r="QS61" s="57">
        <f>MIN(FS61,$C$16)*$C$17*1000/60/60/$C$21</f>
        <v>3.4695548865589357E-2</v>
      </c>
      <c r="QT61" s="57">
        <f>MIN(FT61,$C$16)*$C$17*1000/60/60/$C$21</f>
        <v>3.4695548865589357E-2</v>
      </c>
      <c r="QU61" s="57">
        <f>MIN(FU61,$C$16)*$C$17*1000/60/60/$C$21</f>
        <v>3.4695548865589357E-2</v>
      </c>
      <c r="QV61" s="57">
        <f>MIN(FV61,$C$16)*$C$17*1000/60/60/$C$21</f>
        <v>3.4695548865589357E-2</v>
      </c>
      <c r="QW61" s="57">
        <f>MIN(FW61,$C$16)*$C$17*1000/60/60/$C$21</f>
        <v>3.4695548865589357E-2</v>
      </c>
      <c r="QX61" s="57">
        <f>MIN(FX61,$C$16)*$C$17*1000/60/60/$C$21</f>
        <v>3.4695548865589357E-2</v>
      </c>
      <c r="QY61" s="57">
        <f>MIN(FY61,$C$16)*$C$17*1000/60/60/$C$21</f>
        <v>3.4695548865589357E-2</v>
      </c>
      <c r="QZ61" s="57">
        <f>MIN(FZ61,$C$16)*$C$17*1000/60/60/$C$21</f>
        <v>3.4695548865589357E-2</v>
      </c>
      <c r="RA61" s="57">
        <f>MIN(GA61,$C$16)*$C$17*1000/60/60/$C$21</f>
        <v>3.9403654901906081E-2</v>
      </c>
      <c r="RB61" s="57">
        <f>MIN(GB61,$C$16)*$C$17*1000/60/60/$C$21</f>
        <v>7.8868742108737802E-2</v>
      </c>
      <c r="RC61" s="57">
        <f>MIN(GC61,$C$16)*$C$17*1000/60/60/$C$21</f>
        <v>3.4695548865589357E-2</v>
      </c>
      <c r="RD61" s="57">
        <f>MIN(GD61,$C$16)*$C$17*1000/60/60/$C$21</f>
        <v>3.4695548865589357E-2</v>
      </c>
      <c r="RE61" s="57">
        <f>MIN(GE61,$C$16)*$C$17*1000/60/60/$C$21</f>
        <v>3.4695548865589357E-2</v>
      </c>
      <c r="RF61" s="57">
        <f>MIN(GF61,$C$16)*$C$17*1000/60/60/$C$21</f>
        <v>3.4695548865589357E-2</v>
      </c>
      <c r="RG61" s="57">
        <f>MIN(GG61,$C$16)*$C$17*1000/60/60/$C$21</f>
        <v>3.4695548865589357E-2</v>
      </c>
      <c r="RH61" s="57">
        <f>MIN(GH61,$C$16)*$C$17*1000/60/60/$C$21</f>
        <v>3.4695548865589357E-2</v>
      </c>
      <c r="RI61" s="57">
        <f>MIN(GI61,$C$16)*$C$17*1000/60/60/$C$21</f>
        <v>3.4695548865589357E-2</v>
      </c>
      <c r="RJ61" s="57">
        <f>MIN(GJ61,$C$16)*$C$17*1000/60/60/$C$21</f>
        <v>3.4695548865589357E-2</v>
      </c>
      <c r="RK61" s="57">
        <f>MIN(GK61,$C$16)*$C$17*1000/60/60/$C$21</f>
        <v>3.4695548865589357E-2</v>
      </c>
      <c r="RL61" s="61">
        <f t="shared" si="237"/>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0.04</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61">
        <f t="shared" si="238"/>
        <v>2.120000000000001</v>
      </c>
      <c r="SI61" s="2">
        <f>IF(AND(EU61&lt;0,KS61=0,LO61&gt;=LO$6*'Drive Train'!$AA$52,LO61&lt;=LO$6*'Drive Train'!$AA$53,OY61=1,JW61=0),$C$17,0)</f>
        <v>0.04</v>
      </c>
      <c r="SJ61" s="2">
        <f>IF(AND(EV61&lt;0,KT61=0,LP61&gt;=LP$6*'Drive Train'!$AA$52,LP61&lt;=LP$6*'Drive Train'!$AA$53,OZ61=1,JX61=0),$C$17,0)</f>
        <v>0.04</v>
      </c>
      <c r="SK61" s="2">
        <f>IF(AND(EW61&lt;0,KU61=0,LQ61&gt;=LQ$6*'Drive Train'!$AA$52,LQ61&lt;=LQ$6*'Drive Train'!$AA$53,PA61=1,JY61=0),$C$17,0)</f>
        <v>0.04</v>
      </c>
      <c r="SL61" s="2">
        <f>IF(AND(EX61&lt;0,KV61=0,LR61&gt;=LR$6*'Drive Train'!$AA$52,LR61&lt;=LR$6*'Drive Train'!$AA$53,PB61=1,JZ61=0),$C$17,0)</f>
        <v>0.04</v>
      </c>
      <c r="SM61" s="2">
        <f>IF(AND(EY61&lt;0,KW61=0,LS61&gt;=LS$6*'Drive Train'!$AA$52,LS61&lt;=LS$6*'Drive Train'!$AA$53,PC61=1,KA61=0),$C$17,0)</f>
        <v>0.04</v>
      </c>
      <c r="SN61" s="2">
        <f>IF(AND(EZ61&lt;0,KX61=0,LT61&gt;=LT$6*'Drive Train'!$AA$52,LT61&lt;=LT$6*'Drive Train'!$AA$53,PD61=1,KB61=0),$C$17,0)</f>
        <v>0.04</v>
      </c>
      <c r="SO61" s="2">
        <f>IF(AND(FA61&lt;0,KY61=0,LU61&gt;=LU$6*'Drive Train'!$AA$52,LU61&lt;=LU$6*'Drive Train'!$AA$53,PE61=1,KC61=0),$C$17,0)</f>
        <v>0.04</v>
      </c>
      <c r="SP61" s="2">
        <f>IF(AND(FB61&lt;0,KZ61=0,LV61&gt;=LV$6*'Drive Train'!$AA$52,LV61&lt;=LV$6*'Drive Train'!$AA$53,PF61=1,KD61=0),$C$17,0)</f>
        <v>0.04</v>
      </c>
      <c r="SQ61" s="2">
        <f>IF(AND(FC61&lt;0,LA61=0,LW61&gt;=LW$6*'Drive Train'!$AA$52,LW61&lt;=LW$6*'Drive Train'!$AA$53,PG61=1,KE61=0),$C$17,0)</f>
        <v>0.04</v>
      </c>
      <c r="SR61" s="2">
        <f>IF(AND(FD61&lt;0,LB61=0,LX61&gt;=LX$6*'Drive Train'!$AA$52,LX61&lt;=LX$6*'Drive Train'!$AA$53,PH61=1,KF61=0),$C$17,0)</f>
        <v>0.04</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0.04</v>
      </c>
      <c r="SV61" s="2">
        <f>IF(AND(FH61&lt;0,LF61=0,MB61&gt;=MB$6*'Drive Train'!$AA$52,MB61&lt;=MB$6*'Drive Train'!$AA$53,PL61=1,KJ61=0),$C$17,0)</f>
        <v>0.04</v>
      </c>
      <c r="SW61" s="2">
        <f>IF(AND(FI61&lt;0,LG61=0,MC61&gt;=MC$6*'Drive Train'!$AA$52,MC61&lt;=MC$6*'Drive Train'!$AA$53,PM61=1,KK61=0),$C$17,0)</f>
        <v>0.04</v>
      </c>
      <c r="SX61" s="2">
        <f>IF(AND(FJ61&lt;0,LH61=0,MD61&gt;=MD$6*'Drive Train'!$AA$52,MD61&lt;=MD$6*'Drive Train'!$AA$53,PN61=1,KL61=0),$C$17,0)</f>
        <v>0.04</v>
      </c>
      <c r="SY61" s="2">
        <f>IF(AND(FK61&lt;0,LI61=0,ME61&gt;=ME$6*'Drive Train'!$AA$52,ME61&lt;=ME$6*'Drive Train'!$AA$53,PO61=1,KM61=0),$C$17,0)</f>
        <v>0.04</v>
      </c>
      <c r="SZ61" s="2">
        <f>IF(AND(FL61&lt;0,LJ61=0,MF61&gt;=MF$6*'Drive Train'!$AA$52,MF61&lt;=MF$6*'Drive Train'!$AA$53,PP61=1,KN61=0),$C$17,0)</f>
        <v>0.04</v>
      </c>
      <c r="TA61" s="2">
        <f>IF(AND(FM61&lt;0,LK61=0,MG61&gt;=MG$6*'Drive Train'!$AA$52,MG61&lt;=MG$6*'Drive Train'!$AA$53,PQ61=1,KO61=0),$C$17,0)</f>
        <v>0.04</v>
      </c>
      <c r="TB61" s="2">
        <f>IF(AND(FN61&lt;0,LL61=0,MH61&gt;=MH$6*'Drive Train'!$AA$52,MH61&lt;=MH$6*'Drive Train'!$AA$53,PR61=1,KP61=0),$C$17,0)</f>
        <v>0.04</v>
      </c>
      <c r="TC61" s="2">
        <f>IF(AND(FO61&lt;0,LM61=0,MI61&gt;=MI$6*'Drive Train'!$AA$52,MI61&lt;=MI$6*'Drive Train'!$AA$53,PS61=1,KQ61=0),$C$17,0)</f>
        <v>0.04</v>
      </c>
      <c r="TD61" s="148">
        <f t="shared" si="239"/>
        <v>2.120000000000001</v>
      </c>
    </row>
    <row r="62" spans="3:524" x14ac:dyDescent="0.2">
      <c r="C62" s="3" t="s">
        <v>125</v>
      </c>
      <c r="E62" s="26">
        <f>$C$12*$C$19/E46*$C$21</f>
        <v>92.612086669084817</v>
      </c>
      <c r="F62" s="26">
        <f>$C$12*$C$19/F46*$C$21</f>
        <v>25.931384267343752</v>
      </c>
      <c r="G62" s="26">
        <f>$C$12*$C$19/G46*$C$21</f>
        <v>37.456443941718746</v>
      </c>
      <c r="H62" s="26">
        <f>$C$12*$C$19/H46*$C$21</f>
        <v>48.98150361609374</v>
      </c>
      <c r="I62" s="26">
        <f>$C$12*$C$19/I46*$C$21</f>
        <v>60.506563290468733</v>
      </c>
      <c r="J62" s="26">
        <f>$C$12*$C$19/J46*$C$21</f>
        <v>72.031622964843734</v>
      </c>
      <c r="K62" s="26">
        <f>$C$12*$C$19/K46*$C$21</f>
        <v>83.556682639218735</v>
      </c>
      <c r="L62" s="26">
        <f>$C$12*$C$19/L46*$C$21</f>
        <v>95.081742313593736</v>
      </c>
      <c r="M62" s="26">
        <f>$C$12*$C$19/M46*$C$21</f>
        <v>106.60680198796877</v>
      </c>
      <c r="N62" s="26">
        <f>$C$12*$C$19/N46*$C$21</f>
        <v>118.13186166234374</v>
      </c>
      <c r="O62" s="26">
        <f>$C$12*$C$19/O46*$C$21</f>
        <v>129.65692133671877</v>
      </c>
      <c r="R62" s="63">
        <f t="shared" si="114"/>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0.95120929397045906</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15"/>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0</v>
      </c>
      <c r="AY62" s="46">
        <f>LY62*12*60/(PI() * 'Drive Train'!$F$15)/AC$6*ABS(AC62)</f>
        <v>0</v>
      </c>
      <c r="AZ62" s="46">
        <f>LZ62*12*60/(PI() * 'Drive Train'!$F$15)/AD$6*ABS(AD62)</f>
        <v>4499.4008132508279</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281"/>
        <v>2.160000000000001</v>
      </c>
      <c r="BK62" s="2">
        <f>IF(OR(KS61=1,AND($C$37=Motors!$C$31,OY61=1)),0,IF(NG62=0,-(CG61+$C$15)/($C$14-$C$15)*$C$12,($C$11*S62-AO62)/($C$11*S62)*$C$12*S62))</f>
        <v>0</v>
      </c>
      <c r="BL62" s="2">
        <f>IF(OR(KT61=1,AND($C$37=Motors!$C$31,OZ61=1)),0,IF(NH62=0,-(CH61+$C$15)/($C$14-$C$15)*$C$12,($C$11*T62-AP62)/($C$11*T62)*$C$12*T62))</f>
        <v>0</v>
      </c>
      <c r="BM62" s="2">
        <f>IF(OR(KU61=1,AND($C$37=Motors!$C$31,PA61=1)),0,IF(NI62=0,-(CI61+$C$15)/($C$14-$C$15)*$C$12,($C$11*U62-AQ62)/($C$11*U62)*$C$12*U62))</f>
        <v>0</v>
      </c>
      <c r="BN62" s="2">
        <f>IF(OR(KV61=1,AND($C$37=Motors!$C$31,PB61=1)),0,IF(NJ62=0,-(CJ61+$C$15)/($C$14-$C$15)*$C$12,($C$11*V62-AR62)/($C$11*V62)*$C$12*V62))</f>
        <v>0</v>
      </c>
      <c r="BO62" s="2">
        <f>IF(OR(KW61=1,AND($C$37=Motors!$C$31,PC61=1)),0,IF(NK62=0,-(CK61+$C$15)/($C$14-$C$15)*$C$12,($C$11*W62-AS62)/($C$11*W62)*$C$12*W62))</f>
        <v>0</v>
      </c>
      <c r="BP62" s="2">
        <f>IF(OR(KX61=1,AND($C$37=Motors!$C$31,PD61=1)),0,IF(NL62=0,-(CL61+$C$15)/($C$14-$C$15)*$C$12,($C$11*X62-AT62)/($C$11*X62)*$C$12*X62))</f>
        <v>0</v>
      </c>
      <c r="BQ62" s="2">
        <f>IF(OR(KY61=1,AND($C$37=Motors!$C$31,PE61=1)),0,IF(NM62=0,-(CM61+$C$15)/($C$14-$C$15)*$C$12,($C$11*Y62-AU62)/($C$11*Y62)*$C$12*Y62))</f>
        <v>0</v>
      </c>
      <c r="BR62" s="2">
        <f>IF(OR(KZ61=1,AND($C$37=Motors!$C$31,PF61=1)),0,IF(NN62=0,-(CN61+$C$15)/($C$14-$C$15)*$C$12,($C$11*Z62-AV62)/($C$11*Z62)*$C$12*Z62))</f>
        <v>0</v>
      </c>
      <c r="BS62" s="2">
        <f>IF(OR(LA61=1,AND($C$37=Motors!$C$31,PG61=1)),0,IF(NO62=0,-(CO61+$C$15)/($C$14-$C$15)*$C$12,($C$11*AA62-AW62)/($C$11*AA62)*$C$12*AA62))</f>
        <v>0</v>
      </c>
      <c r="BT62" s="2">
        <f>IF(OR(LB61=1,AND($C$37=Motors!$C$31,PH61=1)),0,IF(NP62=0,-(CP61+$C$15)/($C$14-$C$15)*$C$12,($C$11*AB62-AX62)/($C$11*AB62)*$C$12*AB62))</f>
        <v>0</v>
      </c>
      <c r="BU62" s="2">
        <f>IF(OR(LC61=1,AND($C$37=Motors!$C$31,PI61=1)),0,IF(NQ62=0,-(CQ61+$C$15)/($C$14-$C$15)*$C$12,($C$11*AC62-AY62)/($C$11*AC62)*$C$12*AC62))</f>
        <v>0</v>
      </c>
      <c r="BV62" s="2">
        <f>IF(OR(LD61=1,AND($C$37=Motors!$C$31,PJ61=1)),0,IF(NR62=0,-(CR61+$C$15)/($C$14-$C$15)*$C$12,($C$11*AD62-AZ62)/($C$11*AD62)*$C$12*AD62))</f>
        <v>0.32953589775313441</v>
      </c>
      <c r="BW62" s="2">
        <f>IF(OR(LE61=1,AND($C$37=Motors!$C$31,PK61=1)),0,IF(NS62=0,-(CS61+$C$15)/($C$14-$C$15)*$C$12,($C$11*AE62-BA62)/($C$11*AE62)*$C$12*AE62))</f>
        <v>0</v>
      </c>
      <c r="BX62" s="2">
        <f>IF(OR(LF61=1,AND($C$37=Motors!$C$31,PL61=1)),0,IF(NT62=0,-(CT61+$C$15)/($C$14-$C$15)*$C$12,($C$11*AF62-BB62)/($C$11*AF62)*$C$12*AF62))</f>
        <v>0</v>
      </c>
      <c r="BY62" s="2">
        <f>IF(OR(LG61=1,AND($C$37=Motors!$C$31,PM61=1)),0,IF(NU62=0,-(CU61+$C$15)/($C$14-$C$15)*$C$12,($C$11*AG62-BC62)/($C$11*AG62)*$C$12*AG62))</f>
        <v>0</v>
      </c>
      <c r="BZ62" s="2">
        <f>IF(OR(LH61=1,AND($C$37=Motors!$C$31,PN61=1)),0,IF(NV62=0,-(CV61+$C$15)/($C$14-$C$15)*$C$12,($C$11*AH62-BD62)/($C$11*AH62)*$C$12*AH62))</f>
        <v>0</v>
      </c>
      <c r="CA62" s="2">
        <f>IF(OR(LI61=1,AND($C$37=Motors!$C$31,PO61=1)),0,IF(NW62=0,-(CW61+$C$15)/($C$14-$C$15)*$C$12,($C$11*AI62-BE62)/($C$11*AI62)*$C$12*AI62))</f>
        <v>0</v>
      </c>
      <c r="CB62" s="2">
        <f>IF(OR(LJ61=1,AND($C$37=Motors!$C$31,PP61=1)),0,IF(NX62=0,-(CX61+$C$15)/($C$14-$C$15)*$C$12,($C$11*AJ62-BF62)/($C$11*AJ62)*$C$12*AJ62))</f>
        <v>0</v>
      </c>
      <c r="CC62" s="2">
        <f>IF(OR(LK61=1,AND($C$37=Motors!$C$31,PQ61=1)),0,IF(NY62=0,-(CY61+$C$15)/($C$14-$C$15)*$C$12,($C$11*AK62-BG62)/($C$11*AK62)*$C$12*AK62))</f>
        <v>0</v>
      </c>
      <c r="CD62" s="2">
        <f>IF(OR(LL61=1,AND($C$37=Motors!$C$31,PR61=1)),0,IF(NZ62=0,-(CZ61+$C$15)/($C$14-$C$15)*$C$12,($C$11*AL62-BH62)/($C$11*AL62)*$C$12*AL62))</f>
        <v>0</v>
      </c>
      <c r="CE62" s="2">
        <f>IF(OR(LM61=1,AND($C$37=Motors!$C$31,PS61=1)),0,IF(OA62=0,-(DA61+$C$15)/($C$14-$C$15)*$C$12,($C$11*AM62-BI62)/($C$11*AM62)*$C$12*AM62))</f>
        <v>0</v>
      </c>
      <c r="CF62" s="61">
        <f t="shared" si="282"/>
        <v>2.160000000000001</v>
      </c>
      <c r="CG62" s="57">
        <f>IF(AND(KS61=1,OY61=1),0,ABS(BK62/$C$12*($C$14-$C$15)+$C$15) *'Drive Train'!$AA$49 + CG61*(1-'Drive Train'!$AA$49))</f>
        <v>2.7495000000000003</v>
      </c>
      <c r="CH62" s="57">
        <f>IF(AND(KT61=1,OZ61=1),0,ABS(BL62/$C$12*($C$14-$C$15)+$C$15) *'Drive Train'!$AA$49 + CH61*(1-'Drive Train'!$AA$49))</f>
        <v>2.7495000000000003</v>
      </c>
      <c r="CI62" s="57">
        <f>IF(AND(KU61=1,PA61=1),0,ABS(BM62/$C$12*($C$14-$C$15)+$C$15) *'Drive Train'!$AA$49 + CI61*(1-'Drive Train'!$AA$49))</f>
        <v>2.7495000000000003</v>
      </c>
      <c r="CJ62" s="57">
        <f>IF(AND(KV61=1,PB61=1),0,ABS(BN62/$C$12*($C$14-$C$15)+$C$15) *'Drive Train'!$AA$49 + CJ61*(1-'Drive Train'!$AA$49))</f>
        <v>2.7495000000000003</v>
      </c>
      <c r="CK62" s="57">
        <f>IF(AND(KW61=1,PC61=1),0,ABS(BO62/$C$12*($C$14-$C$15)+$C$15) *'Drive Train'!$AA$49 + CK61*(1-'Drive Train'!$AA$49))</f>
        <v>2.7495000000000003</v>
      </c>
      <c r="CL62" s="57">
        <f>IF(AND(KX61=1,PD61=1),0,ABS(BP62/$C$12*($C$14-$C$15)+$C$15) *'Drive Train'!$AA$49 + CL61*(1-'Drive Train'!$AA$49))</f>
        <v>2.7495000000000003</v>
      </c>
      <c r="CM62" s="57">
        <f>IF(AND(KY61=1,PE61=1),0,ABS(BQ62/$C$12*($C$14-$C$15)+$C$15) *'Drive Train'!$AA$49 + CM61*(1-'Drive Train'!$AA$49))</f>
        <v>2.7495000000000003</v>
      </c>
      <c r="CN62" s="57">
        <f>IF(AND(KZ61=1,PF61=1),0,ABS(BR62/$C$12*($C$14-$C$15)+$C$15) *'Drive Train'!$AA$49 + CN61*(1-'Drive Train'!$AA$49))</f>
        <v>2.7495000000000003</v>
      </c>
      <c r="CO62" s="57">
        <f>IF(AND(LA61=1,PG61=1),0,ABS(BS62/$C$12*($C$14-$C$15)+$C$15) *'Drive Train'!$AA$49 + CO61*(1-'Drive Train'!$AA$49))</f>
        <v>2.7495000000000003</v>
      </c>
      <c r="CP62" s="57">
        <f>IF(AND(LB61=1,PH61=1),0,ABS(BT62/$C$12*($C$14-$C$15)+$C$15) *'Drive Train'!$AA$49 + CP61*(1-'Drive Train'!$AA$49))</f>
        <v>2.7495000000000003</v>
      </c>
      <c r="CQ62" s="57">
        <f>IF(AND(LC61=1,PI61=1),0,ABS(BU62/$C$12*($C$14-$C$15)+$C$15) *'Drive Train'!$AA$49 + CQ61*(1-'Drive Train'!$AA$49))</f>
        <v>2.7495000000000003</v>
      </c>
      <c r="CR62" s="57">
        <f>IF(AND(LD61=1,PJ61=1),0,ABS(BV62/$C$12*($C$14-$C$15)+$C$15) *'Drive Train'!$AA$49 + CR61*(1-'Drive Train'!$AA$49))</f>
        <v>20.292842606525785</v>
      </c>
      <c r="CS62" s="57">
        <f>IF(AND(LE61=1,PK61=1),0,ABS(BW62/$C$12*($C$14-$C$15)+$C$15) *'Drive Train'!$AA$49 + CS61*(1-'Drive Train'!$AA$49))</f>
        <v>2.7495000000000003</v>
      </c>
      <c r="CT62" s="57">
        <f>IF(AND(LF61=1,PL61=1),0,ABS(BX62/$C$12*($C$14-$C$15)+$C$15) *'Drive Train'!$AA$49 + CT61*(1-'Drive Train'!$AA$49))</f>
        <v>2.7495000000000003</v>
      </c>
      <c r="CU62" s="57">
        <f>IF(AND(LG61=1,PM61=1),0,ABS(BY62/$C$12*($C$14-$C$15)+$C$15) *'Drive Train'!$AA$49 + CU61*(1-'Drive Train'!$AA$49))</f>
        <v>2.7495000000000003</v>
      </c>
      <c r="CV62" s="57">
        <f>IF(AND(LH61=1,PN61=1),0,ABS(BZ62/$C$12*($C$14-$C$15)+$C$15) *'Drive Train'!$AA$49 + CV61*(1-'Drive Train'!$AA$49))</f>
        <v>2.7495000000000003</v>
      </c>
      <c r="CW62" s="57">
        <f>IF(AND(LI61=1,PO61=1),0,ABS(CA62/$C$12*($C$14-$C$15)+$C$15) *'Drive Train'!$AA$49 + CW61*(1-'Drive Train'!$AA$49))</f>
        <v>2.7495000000000003</v>
      </c>
      <c r="CX62" s="57">
        <f>IF(AND(LJ61=1,PP61=1),0,ABS(CB62/$C$12*($C$14-$C$15)+$C$15) *'Drive Train'!$AA$49 + CX61*(1-'Drive Train'!$AA$49))</f>
        <v>2.7495000000000003</v>
      </c>
      <c r="CY62" s="57">
        <f>IF(AND(LK61=1,PQ61=1),0,ABS(CC62/$C$12*($C$14-$C$15)+$C$15) *'Drive Train'!$AA$49 + CY61*(1-'Drive Train'!$AA$49))</f>
        <v>2.7495000000000003</v>
      </c>
      <c r="CZ62" s="57">
        <f>IF(AND(LL61=1,PR61=1),0,ABS(CD62/$C$12*($C$14-$C$15)+$C$15) *'Drive Train'!$AA$49 + CZ61*(1-'Drive Train'!$AA$49))</f>
        <v>2.7495000000000003</v>
      </c>
      <c r="DA62" s="57">
        <f>IF(AND(LM61=1,PS61=1),0,ABS(CE62/$C$12*($C$14-$C$15)+$C$15) *'Drive Train'!$AA$49 + DA61*(1-'Drive Train'!$AA$49))</f>
        <v>2.7495000000000003</v>
      </c>
      <c r="DB62" s="61">
        <f t="shared" si="116"/>
        <v>2.160000000000001</v>
      </c>
      <c r="DC62" s="57">
        <f t="shared" si="283"/>
        <v>2.7495000000000003</v>
      </c>
      <c r="DD62" s="57">
        <f t="shared" si="284"/>
        <v>2.7495000000000003</v>
      </c>
      <c r="DE62" s="57">
        <f t="shared" si="285"/>
        <v>2.7495000000000003</v>
      </c>
      <c r="DF62" s="57">
        <f t="shared" si="286"/>
        <v>2.7495000000000003</v>
      </c>
      <c r="DG62" s="57">
        <f t="shared" si="287"/>
        <v>2.7495000000000003</v>
      </c>
      <c r="DH62" s="57">
        <f t="shared" si="288"/>
        <v>2.7495000000000003</v>
      </c>
      <c r="DI62" s="57">
        <f t="shared" si="289"/>
        <v>2.7495000000000003</v>
      </c>
      <c r="DJ62" s="57">
        <f t="shared" si="290"/>
        <v>2.7495000000000003</v>
      </c>
      <c r="DK62" s="57">
        <f t="shared" si="291"/>
        <v>2.7495000000000003</v>
      </c>
      <c r="DL62" s="57">
        <f t="shared" si="292"/>
        <v>2.7495000000000003</v>
      </c>
      <c r="DM62" s="57">
        <f t="shared" si="293"/>
        <v>2.7495000000000003</v>
      </c>
      <c r="DN62" s="57">
        <f t="shared" si="294"/>
        <v>20.292842606525785</v>
      </c>
      <c r="DO62" s="57">
        <f t="shared" si="295"/>
        <v>2.7495000000000003</v>
      </c>
      <c r="DP62" s="57">
        <f t="shared" si="296"/>
        <v>2.7495000000000003</v>
      </c>
      <c r="DQ62" s="57">
        <f t="shared" si="297"/>
        <v>2.7495000000000003</v>
      </c>
      <c r="DR62" s="57">
        <f t="shared" si="298"/>
        <v>2.7495000000000003</v>
      </c>
      <c r="DS62" s="57">
        <f t="shared" si="299"/>
        <v>2.7495000000000003</v>
      </c>
      <c r="DT62" s="57">
        <f t="shared" si="300"/>
        <v>2.7495000000000003</v>
      </c>
      <c r="DU62" s="57">
        <f t="shared" si="301"/>
        <v>2.7495000000000003</v>
      </c>
      <c r="DV62" s="57">
        <f t="shared" si="302"/>
        <v>2.7495000000000003</v>
      </c>
      <c r="DW62" s="57">
        <f t="shared" si="303"/>
        <v>2.7495000000000003</v>
      </c>
      <c r="DX62" s="61">
        <f t="shared" si="117"/>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3.9831807681666</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61">
        <f t="shared" si="304"/>
        <v>2.160000000000001</v>
      </c>
      <c r="EU62" s="259">
        <f>MAX(MIN(IF(AND(OY61=1,NG62&lt;0),-1,1)*(DC62-$C$15)/($C$14-$C$15)*$C$12*$C$21-$C$33*LO62/AO$6 -  OY61*$C$33/$C$21,DY61/$C$19),MAX(EU$8:EU61)*-1)</f>
        <v>-0.45897215946150338</v>
      </c>
      <c r="EV62" s="259">
        <f>MAX(MIN(IF(AND(OZ61=1,NH62&lt;0),-1,1)*(DD62-$C$15)/($C$14-$C$15)*$C$12*$C$21-$C$33*LP62/AP$6 -  OZ61*$C$33/$C$21,DZ61/$C$19),MAX(EV$8:EV61)*-1)</f>
        <v>-0.42331745775355656</v>
      </c>
      <c r="EW62" s="259">
        <f>MAX(MIN(IF(AND(PA61=1,NI62&lt;0),-1,1)*(DE62-$C$15)/($C$14-$C$15)*$C$12*$C$21-$C$33*LQ62/AQ$6 -  PA61*$C$33/$C$21,EA61/$C$19),MAX(EW$8:EW61)*-1)</f>
        <v>-0.4654606834832834</v>
      </c>
      <c r="EX62" s="259">
        <f>MAX(MIN(IF(AND(PB61=1,NJ62&lt;0),-1,1)*(DF62-$C$15)/($C$14-$C$15)*$C$12*$C$21-$C$33*LR62/AR$6 -  PB61*$C$33/$C$21,EB61/$C$19),MAX(EX$8:EX61)*-1)</f>
        <v>-0.49159281888142037</v>
      </c>
      <c r="EY62" s="259">
        <f>MAX(MIN(IF(AND(PC61=1,NK62&lt;0),-1,1)*(DG62-$C$15)/($C$14-$C$15)*$C$12*$C$21-$C$33*LS62/AS$6 -  PC61*$C$33/$C$21,EC61/$C$19),MAX(EY$8:EY61)*-1)</f>
        <v>-0.49213994678875767</v>
      </c>
      <c r="EZ62" s="259">
        <f>MAX(MIN(IF(AND(PD61=1,NL62&lt;0),-1,1)*(DH62-$C$15)/($C$14-$C$15)*$C$12*$C$21-$C$33*LT62/AT$6 -  PD61*$C$33/$C$21,ED61/$C$19),MAX(EZ$8:EZ61)*-1)</f>
        <v>-0.48010509299230764</v>
      </c>
      <c r="FA62" s="259">
        <f>MAX(MIN(IF(AND(PE61=1,NM62&lt;0),-1,1)*(DI62-$C$15)/($C$14-$C$15)*$C$12*$C$21-$C$33*LU62/AU$6 -  PE61*$C$33/$C$21,EE61/$C$19),MAX(FA$8:FA61)*-1)</f>
        <v>-0.46250235645341931</v>
      </c>
      <c r="FB62" s="259">
        <f>MAX(MIN(IF(AND(PF61=1,NN62&lt;0),-1,1)*(DJ62-$C$15)/($C$14-$C$15)*$C$12*$C$21-$C$33*LV62/AV$6 -  PF61*$C$33/$C$21,EF61/$C$19),MAX(FB$8:FB61)*-1)</f>
        <v>-0.46385176777074305</v>
      </c>
      <c r="FC62" s="259">
        <f>MAX(MIN(IF(AND(PG61=1,NO62&lt;0),-1,1)*(DK62-$C$15)/($C$14-$C$15)*$C$12*$C$21-$C$33*LW62/AW$6 -  PG61*$C$33/$C$21,EG61/$C$19),MAX(FC$8:FC61)*-1)</f>
        <v>-0.47725677697254909</v>
      </c>
      <c r="FD62" s="259">
        <f>MAX(MIN(IF(AND(PH61=1,NP62&lt;0),-1,1)*(DL62-$C$15)/($C$14-$C$15)*$C$12*$C$21-$C$33*LX62/AX$6 -  PH61*$C$33/$C$21,EH61/$C$19),MAX(FD$8:FD61)*-1)</f>
        <v>-0.50822370732019451</v>
      </c>
      <c r="FE62" s="259">
        <f>MAX(MIN(IF(AND(PI61=1,NQ62&lt;0),-1,1)*(DM62-$C$15)/($C$14-$C$15)*$C$12*$C$21-$C$33*LY62/AY$6 -  PI61*$C$33/$C$21,EI61/$C$19),MAX(FE$8:FE61)*-1)</f>
        <v>-0.59021958980166334</v>
      </c>
      <c r="FF62" s="259">
        <f>MAX(MIN(IF(AND(PJ61=1,NR62&lt;0),-1,1)*(DN62-$C$15)/($C$14-$C$15)*$C$12*$C$21-$C$33*LZ62/AZ$6 -  PJ61*$C$33/$C$21,EJ61/$C$19),MAX(FF$8:FF61)*-1)</f>
        <v>3.8320884351484619E-2</v>
      </c>
      <c r="FG62" s="259">
        <f>MAX(MIN(IF(AND(PK61=1,NS62&lt;0),-1,1)*(DO62-$C$15)/($C$14-$C$15)*$C$12*$C$21-$C$33*MA62/BA$6 -  PK61*$C$33/$C$21,EK61/$C$19),MAX(FG$8:FG61)*-1)</f>
        <v>-0.45071531341950627</v>
      </c>
      <c r="FH62" s="259">
        <f>MAX(MIN(IF(AND(PL61=1,NT62&lt;0),-1,1)*(DP62-$C$15)/($C$14-$C$15)*$C$12*$C$21-$C$33*MB62/BB$6 -  PL61*$C$33/$C$21,EL61/$C$19),MAX(FH$8:FH61)*-1)</f>
        <v>-0.52953968211952884</v>
      </c>
      <c r="FI62" s="259">
        <f>MAX(MIN(IF(AND(PM61=1,NU62&lt;0),-1,1)*(DQ62-$C$15)/($C$14-$C$15)*$C$12*$C$21-$C$33*MC62/BC$6 -  PM61*$C$33/$C$21,EM61/$C$19),MAX(FI$8:FI61)*-1)</f>
        <v>-0.50275603055870266</v>
      </c>
      <c r="FJ62" s="259">
        <f>MAX(MIN(IF(AND(PN61=1,NV62&lt;0),-1,1)*(DR62-$C$15)/($C$14-$C$15)*$C$12*$C$21-$C$33*MD62/BD$6 -  PN61*$C$33/$C$21,EN61/$C$19),MAX(FJ$8:FJ61)*-1)</f>
        <v>-0.49147578087532834</v>
      </c>
      <c r="FK62" s="259">
        <f>MAX(MIN(IF(AND(PO61=1,NW62&lt;0),-1,1)*(DS62-$C$15)/($C$14-$C$15)*$C$12*$C$21-$C$33*ME62/BE$6 -  PO61*$C$33/$C$21,EO61/$C$19),MAX(FK$8:FK61)*-1)</f>
        <v>-0.48040631306011772</v>
      </c>
      <c r="FL62" s="259">
        <f>MAX(MIN(IF(AND(PP61=1,NX62&lt;0),-1,1)*(DT62-$C$15)/($C$14-$C$15)*$C$12*$C$21-$C$33*MF62/BF$6 -  PP61*$C$33/$C$21,EP61/$C$19),MAX(FL$8:FL61)*-1)</f>
        <v>-0.46956424197019009</v>
      </c>
      <c r="FM62" s="259">
        <f>MAX(MIN(IF(AND(PQ61=1,NY62&lt;0),-1,1)*(DU62-$C$15)/($C$14-$C$15)*$C$12*$C$21-$C$33*MG62/BG$6 -  PQ61*$C$33/$C$21,EQ61/$C$19),MAX(FM$8:FM61)*-1)</f>
        <v>-0.46958858674692072</v>
      </c>
      <c r="FN62" s="259">
        <f>MAX(MIN(IF(AND(PR61=1,NZ62&lt;0),-1,1)*(DV62-$C$15)/($C$14-$C$15)*$C$12*$C$21-$C$33*MH62/BH$6 -  PR61*$C$33/$C$21,ER61/$C$19),MAX(FN$8:FN61)*-1)</f>
        <v>-0.45896873210181932</v>
      </c>
      <c r="FO62" s="259">
        <f>MAX(MIN(IF(AND(PS61=1,OA62&lt;0),-1,1)*(DW62-$C$15)/($C$14-$C$15)*$C$12*$C$21-$C$33*MI62/BI$6 -  PS61*$C$33/$C$21,ES61/$C$19),MAX(FO$8:FO61)*-1)</f>
        <v>-0.45897224182826407</v>
      </c>
      <c r="FP62" s="61">
        <f t="shared" si="118"/>
        <v>2.160000000000001</v>
      </c>
      <c r="FQ62" s="260">
        <f>IF(AND(KS62=1,OY62=1),0,MIN((ABS(($C$14-$C$15)*EU62/$C$12/$C$21)+$C$15)/$C$21,DC62))</f>
        <v>2.7495000000000003</v>
      </c>
      <c r="FR62" s="260">
        <f>IF(AND(KT62=1,OZ62=1),0,MIN((ABS(($C$14-$C$15)*EV62/$C$12/$C$21)+$C$15)/$C$21,DD62))</f>
        <v>2.7495000000000003</v>
      </c>
      <c r="FS62" s="260">
        <f>IF(AND(KU62=1,PA62=1),0,MIN((ABS(($C$14-$C$15)*EW62/$C$12/$C$21)+$C$15)/$C$21,DE62))</f>
        <v>2.7495000000000003</v>
      </c>
      <c r="FT62" s="260">
        <f>IF(AND(KV62=1,PB62=1),0,MIN((ABS(($C$14-$C$15)*EX62/$C$12/$C$21)+$C$15)/$C$21,DF62))</f>
        <v>2.7495000000000003</v>
      </c>
      <c r="FU62" s="260">
        <f>IF(AND(KW62=1,PC62=1),0,MIN((ABS(($C$14-$C$15)*EY62/$C$12/$C$21)+$C$15)/$C$21,DG62))</f>
        <v>2.7495000000000003</v>
      </c>
      <c r="FV62" s="260">
        <f>IF(AND(KX62=1,PD62=1),0,MIN((ABS(($C$14-$C$15)*EZ62/$C$12/$C$21)+$C$15)/$C$21,DH62))</f>
        <v>2.7495000000000003</v>
      </c>
      <c r="FW62" s="260">
        <f>IF(AND(KY62=1,PE62=1),0,MIN((ABS(($C$14-$C$15)*FA62/$C$12/$C$21)+$C$15)/$C$21,DI62))</f>
        <v>2.7495000000000003</v>
      </c>
      <c r="FX62" s="260">
        <f>IF(AND(KZ62=1,PF62=1),0,MIN((ABS(($C$14-$C$15)*FB62/$C$12/$C$21)+$C$15)/$C$21,DJ62))</f>
        <v>2.7495000000000003</v>
      </c>
      <c r="FY62" s="260">
        <f>IF(AND(LA62=1,PG62=1),0,MIN((ABS(($C$14-$C$15)*FC62/$C$12/$C$21)+$C$15)/$C$21,DK62))</f>
        <v>2.7495000000000003</v>
      </c>
      <c r="FZ62" s="260">
        <f>IF(AND(LB62=1,PH62=1),0,MIN((ABS(($C$14-$C$15)*FD62/$C$12/$C$21)+$C$15)/$C$21,DL62))</f>
        <v>2.7495000000000003</v>
      </c>
      <c r="GA62" s="260">
        <f>IF(AND(LC62=1,PI62=1),0,MIN((ABS(($C$14-$C$15)*FE62/$C$12/$C$21)+$C$15)/$C$21,DM62))</f>
        <v>2.7495000000000003</v>
      </c>
      <c r="GB62" s="260">
        <f>IF(AND(LD62=1,PJ62=1),0,MIN((ABS(($C$14-$C$15)*FF62/$C$12/$C$21)+$C$15)/$C$21,DN62))</f>
        <v>5.7538985876645077</v>
      </c>
      <c r="GC62" s="260">
        <f>IF(AND(LE62=1,PK62=1),0,MIN((ABS(($C$14-$C$15)*FG62/$C$12/$C$21)+$C$15)/$C$21,DO62))</f>
        <v>2.7495000000000003</v>
      </c>
      <c r="GD62" s="260">
        <f>IF(AND(LF62=1,PL62=1),0,MIN((ABS(($C$14-$C$15)*FH62/$C$12/$C$21)+$C$15)/$C$21,DP62))</f>
        <v>2.7495000000000003</v>
      </c>
      <c r="GE62" s="260">
        <f>IF(AND(LG62=1,PM62=1),0,MIN((ABS(($C$14-$C$15)*FI62/$C$12/$C$21)+$C$15)/$C$21,DQ62))</f>
        <v>2.7495000000000003</v>
      </c>
      <c r="GF62" s="260">
        <f>IF(AND(LH62=1,PN62=1),0,MIN((ABS(($C$14-$C$15)*FJ62/$C$12/$C$21)+$C$15)/$C$21,DR62))</f>
        <v>2.7495000000000003</v>
      </c>
      <c r="GG62" s="260">
        <f>IF(AND(LI62=1,PO62=1),0,MIN((ABS(($C$14-$C$15)*FK62/$C$12/$C$21)+$C$15)/$C$21,DS62))</f>
        <v>2.7495000000000003</v>
      </c>
      <c r="GH62" s="260">
        <f>IF(AND(LJ62=1,PP62=1),0,MIN((ABS(($C$14-$C$15)*FL62/$C$12/$C$21)+$C$15)/$C$21,DT62))</f>
        <v>2.7495000000000003</v>
      </c>
      <c r="GI62" s="260">
        <f>IF(AND(LK62=1,PQ62=1),0,MIN((ABS(($C$14-$C$15)*FM62/$C$12/$C$21)+$C$15)/$C$21,DU62))</f>
        <v>2.7495000000000003</v>
      </c>
      <c r="GJ62" s="260">
        <f>IF(AND(LL62=1,PR62=1),0,MIN((ABS(($C$14-$C$15)*FN62/$C$12/$C$21)+$C$15)/$C$21,DV62))</f>
        <v>2.7495000000000003</v>
      </c>
      <c r="GK62" s="260">
        <f>IF(AND(LM62=1,PS62=1),0,MIN((ABS(($C$14-$C$15)*FO62/$C$12/$C$21)+$C$15)/$C$21,DW62))</f>
        <v>2.7495000000000003</v>
      </c>
      <c r="GL62" s="61">
        <f t="shared" si="119"/>
        <v>2.160000000000001</v>
      </c>
      <c r="GM62" s="57">
        <f>IF(AND(KS61=1,OY61=1),0,EU62*$C$19/S$6/$C$24/$C$23*3.39*$C$21)</f>
        <v>-11.879075793185816</v>
      </c>
      <c r="GN62" s="57">
        <f>IF(AND(KT61=1,OZ61=1),0,EV62*$C$19/T$6/$C$24/$C$23*3.39*$C$21)</f>
        <v>-3.0677539306900012</v>
      </c>
      <c r="GO62" s="57">
        <f>IF(AND(KU61=1,PA61=1),0,EW62*$C$19/U$6/$C$24/$C$23*3.39*$C$21)</f>
        <v>-4.8723467452368903</v>
      </c>
      <c r="GP62" s="57">
        <f>IF(AND(KV61=1,PB61=1),0,EX62*$C$19/V$6/$C$24/$C$23*3.39*$C$21)</f>
        <v>-6.7292441252097808</v>
      </c>
      <c r="GQ62" s="57">
        <f>IF(AND(KW61=1,PC61=1),0,EY62*$C$19/W$6/$C$24/$C$23*3.39*$C$21)</f>
        <v>-8.3218473511259798</v>
      </c>
      <c r="GR62" s="57">
        <f>IF(AND(KX61=1,PD61=1),0,EZ62*$C$19/X$6/$C$24/$C$23*3.39*$C$21)</f>
        <v>-9.6646950257265374</v>
      </c>
      <c r="GS62" s="57">
        <f>IF(AND(KY61=1,PE61=1),0,FA62*$C$19/Y$6/$C$24/$C$23*3.39*$C$21)</f>
        <v>-10.800000615060306</v>
      </c>
      <c r="GT62" s="57">
        <f>IF(AND(KZ61=1,PF61=1),0,FB62*$C$19/Z$6/$C$24/$C$23*3.39*$C$21)</f>
        <v>-12.325512556040827</v>
      </c>
      <c r="GU62" s="57">
        <f>IF(AND(LA61=1,PG61=1),0,FC62*$C$19/AA$6/$C$24/$C$23*3.39*$C$21)</f>
        <v>-14.218888891775766</v>
      </c>
      <c r="GV62" s="57">
        <f>IF(AND(LB61=1,PH61=1),0,FD62*$C$19/AB$6/$C$24/$C$23*3.39*$C$21)</f>
        <v>-16.778402522222091</v>
      </c>
      <c r="GW62" s="57">
        <f>IF(AND(LC61=1,PI61=1),0,FE62*$C$19/AC$6/$C$24/$C$23*3.39*$C$21)</f>
        <v>-21.386413829859126</v>
      </c>
      <c r="GX62" s="57">
        <f>IF(AND(LD61=1,PJ61=1),0,FF62*$C$19/AD$6/$C$24/$C$23*3.39*$C$21)</f>
        <v>0.99181765231094743</v>
      </c>
      <c r="GY62" s="57">
        <f>IF(AND(LE61=1,PK61=1),0,FG62*$C$19/AE$6/$C$24/$C$23*3.39*$C$21)</f>
        <v>-11.665372852988682</v>
      </c>
      <c r="GZ62" s="57">
        <f>IF(AND(LF61=1,PL61=1),0,FH62*$C$19/AF$6/$C$24/$C$23*3.39*$C$21)</f>
        <v>-13.705498012728638</v>
      </c>
      <c r="HA62" s="57">
        <f>IF(AND(LG61=1,PM61=1),0,FI62*$C$19/AG$6/$C$24/$C$23*3.39*$C$21)</f>
        <v>-13.012285972846684</v>
      </c>
      <c r="HB62" s="57">
        <f>IF(AND(LH61=1,PN61=1),0,FJ62*$C$19/AH$6/$C$24/$C$23*3.39*$C$21)</f>
        <v>-12.720331573886888</v>
      </c>
      <c r="HC62" s="57">
        <f>IF(AND(LI61=1,PO61=1),0,FK62*$C$19/AI$6/$C$24/$C$23*3.39*$C$21)</f>
        <v>-12.433832612116754</v>
      </c>
      <c r="HD62" s="57">
        <f>IF(AND(LJ61=1,PP61=1),0,FL62*$C$19/AJ$6/$C$24/$C$23*3.39*$C$21)</f>
        <v>-12.153219111760938</v>
      </c>
      <c r="HE62" s="57">
        <f>IF(AND(LK61=1,PQ61=1),0,FM62*$C$19/AK$6/$C$24/$C$23*3.39*$C$21)</f>
        <v>-12.15384920106372</v>
      </c>
      <c r="HF62" s="57">
        <f>IF(AND(LL61=1,PR61=1),0,FN62*$C$19/AL$6/$C$24/$C$23*3.39*$C$21)</f>
        <v>-11.878987086573403</v>
      </c>
      <c r="HG62" s="57">
        <f>IF(AND(LM61=1,PS61=1),0,FO62*$C$19/AM$6/$C$24/$C$23*3.39*$C$21)</f>
        <v>-11.879077924994842</v>
      </c>
      <c r="HH62" s="61">
        <f t="shared" si="120"/>
        <v>2.160000000000001</v>
      </c>
      <c r="HI62" s="57">
        <f t="shared" si="121"/>
        <v>11.879075793185816</v>
      </c>
      <c r="HJ62" s="57">
        <f t="shared" si="122"/>
        <v>3.0677539306900012</v>
      </c>
      <c r="HK62" s="57">
        <f t="shared" si="123"/>
        <v>4.8723467452368903</v>
      </c>
      <c r="HL62" s="57">
        <f t="shared" si="124"/>
        <v>6.7292441252097808</v>
      </c>
      <c r="HM62" s="57">
        <f t="shared" si="125"/>
        <v>8.3218473511259798</v>
      </c>
      <c r="HN62" s="57">
        <f t="shared" si="126"/>
        <v>9.6646950257265374</v>
      </c>
      <c r="HO62" s="57">
        <f t="shared" si="127"/>
        <v>10.800000615060306</v>
      </c>
      <c r="HP62" s="57">
        <f t="shared" si="128"/>
        <v>12.325512556040827</v>
      </c>
      <c r="HQ62" s="57">
        <f t="shared" si="129"/>
        <v>14.218888891775766</v>
      </c>
      <c r="HR62" s="57">
        <f t="shared" si="130"/>
        <v>16.778402522222091</v>
      </c>
      <c r="HS62" s="57">
        <f t="shared" si="131"/>
        <v>21.386413829859126</v>
      </c>
      <c r="HT62" s="57">
        <f t="shared" si="132"/>
        <v>0.99181765231094743</v>
      </c>
      <c r="HU62" s="57">
        <f t="shared" si="133"/>
        <v>11.665372852988682</v>
      </c>
      <c r="HV62" s="57">
        <f t="shared" si="134"/>
        <v>13.705498012728638</v>
      </c>
      <c r="HW62" s="57">
        <f t="shared" si="135"/>
        <v>13.012285972846684</v>
      </c>
      <c r="HX62" s="57">
        <f t="shared" si="136"/>
        <v>12.720331573886888</v>
      </c>
      <c r="HY62" s="57">
        <f t="shared" si="137"/>
        <v>12.433832612116754</v>
      </c>
      <c r="HZ62" s="57">
        <f t="shared" si="138"/>
        <v>12.153219111760938</v>
      </c>
      <c r="IA62" s="57">
        <f t="shared" si="139"/>
        <v>12.15384920106372</v>
      </c>
      <c r="IB62" s="57">
        <f t="shared" si="140"/>
        <v>11.878987086573403</v>
      </c>
      <c r="IC62" s="57">
        <f t="shared" si="141"/>
        <v>11.879077924994842</v>
      </c>
      <c r="ID62" s="61">
        <f t="shared" si="142"/>
        <v>2.160000000000001</v>
      </c>
      <c r="IE62" s="57">
        <f t="shared" si="143"/>
        <v>0</v>
      </c>
      <c r="IF62" s="57">
        <f t="shared" si="144"/>
        <v>0</v>
      </c>
      <c r="IG62" s="57">
        <f t="shared" si="145"/>
        <v>0</v>
      </c>
      <c r="IH62" s="57">
        <f t="shared" si="146"/>
        <v>0</v>
      </c>
      <c r="II62" s="57">
        <f t="shared" si="147"/>
        <v>0</v>
      </c>
      <c r="IJ62" s="57">
        <f t="shared" si="148"/>
        <v>0</v>
      </c>
      <c r="IK62" s="57">
        <f t="shared" si="149"/>
        <v>0</v>
      </c>
      <c r="IL62" s="57">
        <f t="shared" si="150"/>
        <v>0</v>
      </c>
      <c r="IM62" s="57">
        <f t="shared" si="151"/>
        <v>0</v>
      </c>
      <c r="IN62" s="57">
        <f t="shared" si="152"/>
        <v>0</v>
      </c>
      <c r="IO62" s="57">
        <f t="shared" si="153"/>
        <v>0</v>
      </c>
      <c r="IP62" s="57">
        <f t="shared" si="154"/>
        <v>11.794995245233693</v>
      </c>
      <c r="IQ62" s="57">
        <f t="shared" si="155"/>
        <v>0</v>
      </c>
      <c r="IR62" s="57">
        <f t="shared" si="156"/>
        <v>0</v>
      </c>
      <c r="IS62" s="57">
        <f t="shared" si="157"/>
        <v>0</v>
      </c>
      <c r="IT62" s="57">
        <f t="shared" si="158"/>
        <v>0</v>
      </c>
      <c r="IU62" s="57">
        <f t="shared" si="159"/>
        <v>0</v>
      </c>
      <c r="IV62" s="57">
        <f t="shared" si="160"/>
        <v>0</v>
      </c>
      <c r="IW62" s="57">
        <f t="shared" si="161"/>
        <v>0</v>
      </c>
      <c r="IX62" s="57">
        <f t="shared" si="162"/>
        <v>0</v>
      </c>
      <c r="IY62" s="57">
        <f t="shared" si="163"/>
        <v>0</v>
      </c>
      <c r="IZ62" s="61">
        <f t="shared" si="164"/>
        <v>2.160000000000001</v>
      </c>
      <c r="JA62" s="260" t="e">
        <f t="shared" si="240"/>
        <v>#N/A</v>
      </c>
      <c r="JB62" s="260" t="e">
        <f t="shared" si="241"/>
        <v>#N/A</v>
      </c>
      <c r="JC62" s="260" t="e">
        <f t="shared" si="242"/>
        <v>#N/A</v>
      </c>
      <c r="JD62" s="260" t="e">
        <f t="shared" si="243"/>
        <v>#N/A</v>
      </c>
      <c r="JE62" s="260" t="e">
        <f t="shared" si="244"/>
        <v>#N/A</v>
      </c>
      <c r="JF62" s="260" t="e">
        <f t="shared" si="245"/>
        <v>#N/A</v>
      </c>
      <c r="JG62" s="260" t="e">
        <f t="shared" si="246"/>
        <v>#N/A</v>
      </c>
      <c r="JH62" s="260" t="e">
        <f t="shared" si="247"/>
        <v>#N/A</v>
      </c>
      <c r="JI62" s="260" t="e">
        <f t="shared" si="248"/>
        <v>#N/A</v>
      </c>
      <c r="JJ62" s="260" t="e">
        <f t="shared" si="249"/>
        <v>#N/A</v>
      </c>
      <c r="JK62" s="260" t="e">
        <f t="shared" si="250"/>
        <v>#N/A</v>
      </c>
      <c r="JL62" s="260" t="e">
        <f t="shared" si="251"/>
        <v>#N/A</v>
      </c>
      <c r="JM62" s="260" t="e">
        <f t="shared" si="252"/>
        <v>#N/A</v>
      </c>
      <c r="JN62" s="260" t="e">
        <f t="shared" si="253"/>
        <v>#N/A</v>
      </c>
      <c r="JO62" s="260" t="e">
        <f t="shared" si="254"/>
        <v>#N/A</v>
      </c>
      <c r="JP62" s="260" t="e">
        <f t="shared" si="255"/>
        <v>#N/A</v>
      </c>
      <c r="JQ62" s="260" t="e">
        <f t="shared" si="256"/>
        <v>#N/A</v>
      </c>
      <c r="JR62" s="260" t="e">
        <f t="shared" si="257"/>
        <v>#N/A</v>
      </c>
      <c r="JS62" s="260" t="e">
        <f t="shared" si="258"/>
        <v>#N/A</v>
      </c>
      <c r="JT62" s="260" t="e">
        <f t="shared" si="259"/>
        <v>#N/A</v>
      </c>
      <c r="JU62" s="260" t="e">
        <f t="shared" si="260"/>
        <v>#N/A</v>
      </c>
      <c r="JV62" s="61">
        <f t="shared" si="166"/>
        <v>2.160000000000001</v>
      </c>
      <c r="JW62" s="46">
        <f>IF(AND(KS62=0,HI62&lt;=$C$40),1,0)</f>
        <v>0</v>
      </c>
      <c r="JX62" s="46">
        <f>IF(AND(KT62=0,HJ62&lt;=$C$40),1,0)</f>
        <v>0</v>
      </c>
      <c r="JY62" s="46">
        <f>IF(AND(KU62=0,HK62&lt;=$C$40),1,0)</f>
        <v>0</v>
      </c>
      <c r="JZ62" s="46">
        <f>IF(AND(KV62=0,HL62&lt;=$C$40),1,0)</f>
        <v>0</v>
      </c>
      <c r="KA62" s="46">
        <f>IF(AND(KW62=0,HM62&lt;=$C$40),1,0)</f>
        <v>0</v>
      </c>
      <c r="KB62" s="46">
        <f>IF(AND(KX62=0,HN62&lt;=$C$40),1,0)</f>
        <v>0</v>
      </c>
      <c r="KC62" s="46">
        <f>IF(AND(KY62=0,HO62&lt;=$C$40),1,0)</f>
        <v>0</v>
      </c>
      <c r="KD62" s="46">
        <f>IF(AND(KZ62=0,HP62&lt;=$C$40),1,0)</f>
        <v>0</v>
      </c>
      <c r="KE62" s="46">
        <f>IF(AND(LA62=0,HQ62&lt;=$C$40),1,0)</f>
        <v>0</v>
      </c>
      <c r="KF62" s="46">
        <f>IF(AND(LB62=0,HR62&lt;=$C$40),1,0)</f>
        <v>0</v>
      </c>
      <c r="KG62" s="46">
        <f>IF(AND(LC62=0,HS62&lt;=$C$40),1,0)</f>
        <v>0</v>
      </c>
      <c r="KH62" s="46">
        <f>IF(AND(LD62=0,HT62&lt;=$C$40),1,0)</f>
        <v>0</v>
      </c>
      <c r="KI62" s="46">
        <f>IF(AND(LE62=0,HU62&lt;=$C$40),1,0)</f>
        <v>0</v>
      </c>
      <c r="KJ62" s="46">
        <f>IF(AND(LF62=0,HV62&lt;=$C$40),1,0)</f>
        <v>0</v>
      </c>
      <c r="KK62" s="46">
        <f>IF(AND(LG62=0,HW62&lt;=$C$40),1,0)</f>
        <v>0</v>
      </c>
      <c r="KL62" s="46">
        <f>IF(AND(LH62=0,HX62&lt;=$C$40),1,0)</f>
        <v>0</v>
      </c>
      <c r="KM62" s="46">
        <f>IF(AND(LI62=0,HY62&lt;=$C$40),1,0)</f>
        <v>0</v>
      </c>
      <c r="KN62" s="46">
        <f>IF(AND(LJ62=0,HZ62&lt;=$C$40),1,0)</f>
        <v>0</v>
      </c>
      <c r="KO62" s="46">
        <f>IF(AND(LK62=0,IA62&lt;=$C$40),1,0)</f>
        <v>0</v>
      </c>
      <c r="KP62" s="46">
        <f>IF(AND(LL62=0,IB62&lt;=$C$40),1,0)</f>
        <v>0</v>
      </c>
      <c r="KQ62" s="46">
        <f>IF(AND(LM62=0,IC62&lt;=$C$40),1,0)</f>
        <v>0</v>
      </c>
      <c r="KR62" s="61">
        <f t="shared" si="167"/>
        <v>2.160000000000001</v>
      </c>
      <c r="KS62" s="1">
        <f>IF(OR(KS61=1,AND(OY62=1,LO62&lt;=$C$41)),1,0)</f>
        <v>0</v>
      </c>
      <c r="KT62" s="1">
        <f>IF(OR(KT61=1,AND(OZ62=1,LP62&lt;=$C$41)),1,0)</f>
        <v>0</v>
      </c>
      <c r="KU62" s="1">
        <f>IF(OR(KU61=1,AND(PA62=1,LQ62&lt;=$C$41)),1,0)</f>
        <v>0</v>
      </c>
      <c r="KV62" s="1">
        <f>IF(OR(KV61=1,AND(PB62=1,LR62&lt;=$C$41)),1,0)</f>
        <v>0</v>
      </c>
      <c r="KW62" s="1">
        <f>IF(OR(KW61=1,AND(PC62=1,LS62&lt;=$C$41)),1,0)</f>
        <v>0</v>
      </c>
      <c r="KX62" s="1">
        <f>IF(OR(KX61=1,AND(PD62=1,LT62&lt;=$C$41)),1,0)</f>
        <v>0</v>
      </c>
      <c r="KY62" s="1">
        <f>IF(OR(KY61=1,AND(PE62=1,LU62&lt;=$C$41)),1,0)</f>
        <v>0</v>
      </c>
      <c r="KZ62" s="1">
        <f>IF(OR(KZ61=1,AND(PF62=1,LV62&lt;=$C$41)),1,0)</f>
        <v>0</v>
      </c>
      <c r="LA62" s="1">
        <f>IF(OR(LA61=1,AND(PG62=1,LW62&lt;=$C$41)),1,0)</f>
        <v>0</v>
      </c>
      <c r="LB62" s="1">
        <f>IF(OR(LB61=1,AND(PH62=1,LX62&lt;=$C$41)),1,0)</f>
        <v>0</v>
      </c>
      <c r="LC62" s="1">
        <f>IF(OR(LC61=1,AND(PI62=1,LY62&lt;=$C$41)),1,0)</f>
        <v>0</v>
      </c>
      <c r="LD62" s="1">
        <f>IF(OR(LD61=1,AND(PJ62=1,LZ62&lt;=$C$41)),1,0)</f>
        <v>0</v>
      </c>
      <c r="LE62" s="1">
        <f>IF(OR(LE61=1,AND(PK62=1,MA62&lt;=$C$41)),1,0)</f>
        <v>0</v>
      </c>
      <c r="LF62" s="1">
        <f>IF(OR(LF61=1,AND(PL62=1,MB62&lt;=$C$41)),1,0)</f>
        <v>0</v>
      </c>
      <c r="LG62" s="1">
        <f>IF(OR(LG61=1,AND(PM62=1,MC62&lt;=$C$41)),1,0)</f>
        <v>0</v>
      </c>
      <c r="LH62" s="1">
        <f>IF(OR(LH61=1,AND(PN62=1,MD62&lt;=$C$41)),1,0)</f>
        <v>0</v>
      </c>
      <c r="LI62" s="1">
        <f>IF(OR(LI61=1,AND(PO62=1,ME62&lt;=$C$41)),1,0)</f>
        <v>0</v>
      </c>
      <c r="LJ62" s="1">
        <f>IF(OR(LJ61=1,AND(PP62=1,MF62&lt;=$C$41)),1,0)</f>
        <v>0</v>
      </c>
      <c r="LK62" s="1">
        <f>IF(OR(LK61=1,AND(PQ62=1,MG62&lt;=$C$41)),1,0)</f>
        <v>0</v>
      </c>
      <c r="LL62" s="1">
        <f>IF(OR(LL61=1,AND(PR62=1,MH62&lt;=$C$41)),1,0)</f>
        <v>0</v>
      </c>
      <c r="LM62" s="1">
        <f>IF(OR(LM61=1,AND(PS62=1,MI62&lt;=$C$41)),1,0)</f>
        <v>0</v>
      </c>
      <c r="LN62" s="61">
        <f t="shared" si="168"/>
        <v>2.160000000000001</v>
      </c>
      <c r="LO62" s="57">
        <f t="shared" si="169"/>
        <v>5.7802088790969579</v>
      </c>
      <c r="LP62" s="57">
        <f t="shared" si="170"/>
        <v>14.799517809219696</v>
      </c>
      <c r="LQ62" s="57">
        <f t="shared" si="171"/>
        <v>15.028008321443059</v>
      </c>
      <c r="LR62" s="57">
        <f t="shared" si="172"/>
        <v>13.759615660330194</v>
      </c>
      <c r="LS62" s="57">
        <f t="shared" si="173"/>
        <v>11.177170153951572</v>
      </c>
      <c r="LT62" s="57">
        <f t="shared" si="174"/>
        <v>8.6786844259439508</v>
      </c>
      <c r="LU62" s="57">
        <f t="shared" si="175"/>
        <v>6.5862093481844468</v>
      </c>
      <c r="LV62" s="57">
        <f t="shared" si="176"/>
        <v>5.8482025154515869</v>
      </c>
      <c r="LW62" s="57">
        <f t="shared" si="177"/>
        <v>5.7504150966427474</v>
      </c>
      <c r="LX62" s="57">
        <f t="shared" si="178"/>
        <v>6.3035820493843193</v>
      </c>
      <c r="LY62" s="57">
        <f t="shared" si="179"/>
        <v>8.431217328574899</v>
      </c>
      <c r="LZ62" s="57">
        <f t="shared" si="180"/>
        <v>11.558034880261252</v>
      </c>
      <c r="MA62" s="57">
        <f t="shared" si="181"/>
        <v>10.8302515329793</v>
      </c>
      <c r="MB62" s="57">
        <f t="shared" si="182"/>
        <v>9.0188486427180425</v>
      </c>
      <c r="MC62" s="57">
        <f t="shared" si="183"/>
        <v>7.7896344703540308</v>
      </c>
      <c r="MD62" s="57">
        <f t="shared" si="184"/>
        <v>7.2719364728603422</v>
      </c>
      <c r="ME62" s="57">
        <f t="shared" si="185"/>
        <v>6.7639121398793431</v>
      </c>
      <c r="MF62" s="57">
        <f t="shared" si="186"/>
        <v>6.2663239969313649</v>
      </c>
      <c r="MG62" s="57">
        <f t="shared" si="187"/>
        <v>6.2674412809026103</v>
      </c>
      <c r="MH62" s="57">
        <f t="shared" si="188"/>
        <v>5.7800515831775483</v>
      </c>
      <c r="MI62" s="57">
        <f t="shared" si="189"/>
        <v>5.780212659253273</v>
      </c>
      <c r="MJ62" s="61">
        <f t="shared" si="190"/>
        <v>2.160000000000001</v>
      </c>
      <c r="MK62" s="57" t="e">
        <f>IF(AND(ABS(CG62)&gt;0,EU62*$C$19&gt;=DY61,NG62&lt;&gt;0),3,NA())</f>
        <v>#N/A</v>
      </c>
      <c r="ML62" s="57" t="e">
        <f t="shared" si="261"/>
        <v>#N/A</v>
      </c>
      <c r="MM62" s="57" t="e">
        <f t="shared" si="262"/>
        <v>#N/A</v>
      </c>
      <c r="MN62" s="57" t="e">
        <f t="shared" si="263"/>
        <v>#N/A</v>
      </c>
      <c r="MO62" s="57" t="e">
        <f t="shared" si="264"/>
        <v>#N/A</v>
      </c>
      <c r="MP62" s="57" t="e">
        <f t="shared" si="265"/>
        <v>#N/A</v>
      </c>
      <c r="MQ62" s="57" t="e">
        <f t="shared" si="266"/>
        <v>#N/A</v>
      </c>
      <c r="MR62" s="57" t="e">
        <f t="shared" si="267"/>
        <v>#N/A</v>
      </c>
      <c r="MS62" s="57" t="e">
        <f t="shared" si="268"/>
        <v>#N/A</v>
      </c>
      <c r="MT62" s="57" t="e">
        <f t="shared" si="269"/>
        <v>#N/A</v>
      </c>
      <c r="MU62" s="57" t="e">
        <f t="shared" si="270"/>
        <v>#N/A</v>
      </c>
      <c r="MV62" s="57" t="e">
        <f t="shared" si="271"/>
        <v>#N/A</v>
      </c>
      <c r="MW62" s="57" t="e">
        <f t="shared" si="272"/>
        <v>#N/A</v>
      </c>
      <c r="MX62" s="57" t="e">
        <f t="shared" si="273"/>
        <v>#N/A</v>
      </c>
      <c r="MY62" s="57" t="e">
        <f t="shared" si="274"/>
        <v>#N/A</v>
      </c>
      <c r="MZ62" s="57" t="e">
        <f t="shared" si="275"/>
        <v>#N/A</v>
      </c>
      <c r="NA62" s="57" t="e">
        <f t="shared" si="276"/>
        <v>#N/A</v>
      </c>
      <c r="NB62" s="57" t="e">
        <f t="shared" si="277"/>
        <v>#N/A</v>
      </c>
      <c r="NC62" s="57" t="e">
        <f t="shared" si="278"/>
        <v>#N/A</v>
      </c>
      <c r="ND62" s="57" t="e">
        <f t="shared" si="279"/>
        <v>#N/A</v>
      </c>
      <c r="NE62" s="57" t="e">
        <f t="shared" si="280"/>
        <v>#N/A</v>
      </c>
      <c r="NF62" s="61">
        <f t="shared" si="211"/>
        <v>2.160000000000001</v>
      </c>
      <c r="NG62" s="260">
        <f>IF(OY61=0,MIN('Drive Train'!$F$35-FQ61*$C$19*'Drive Train'!$F$39,NG61+$C$39)-$C$7,IF(LO61-1&lt;=0,0,IF($C$37=Motors!$C$29,MAX(MAX(NG$8:NG61)*-1,NG61-$C$39),MAX(0,MAX(NG$8:NG61)*-1,NG61-$C$39))))</f>
        <v>0</v>
      </c>
      <c r="NH62" s="260">
        <f>IF(OZ61=0,MIN('Drive Train'!$F$35-FR61*$C$19*'Drive Train'!$F$39,NH61+$C$39)-$C$7,IF(LP61-1&lt;=0,0,IF($C$37=Motors!$C$29,MAX(MAX(NH$8:NH61)*-1,NH61-$C$39),MAX(0,MAX(NH$8:NH61)*-1,NH61-$C$39))))</f>
        <v>0</v>
      </c>
      <c r="NI62" s="260">
        <f>IF(PA61=0,MIN('Drive Train'!$F$35-FS61*$C$19*'Drive Train'!$F$39,NI61+$C$39)-$C$7,IF(LQ61-1&lt;=0,0,IF($C$37=Motors!$C$29,MAX(MAX(NI$8:NI61)*-1,NI61-$C$39),MAX(0,MAX(NI$8:NI61)*-1,NI61-$C$39))))</f>
        <v>0</v>
      </c>
      <c r="NJ62" s="260">
        <f>IF(PB61=0,MIN('Drive Train'!$F$35-FT61*$C$19*'Drive Train'!$F$39,NJ61+$C$39)-$C$7,IF(LR61-1&lt;=0,0,IF($C$37=Motors!$C$29,MAX(MAX(NJ$8:NJ61)*-1,NJ61-$C$39),MAX(0,MAX(NJ$8:NJ61)*-1,NJ61-$C$39))))</f>
        <v>0</v>
      </c>
      <c r="NK62" s="260">
        <f>IF(PC61=0,MIN('Drive Train'!$F$35-FU61*$C$19*'Drive Train'!$F$39,NK61+$C$39)-$C$7,IF(LS61-1&lt;=0,0,IF($C$37=Motors!$C$29,MAX(MAX(NK$8:NK61)*-1,NK61-$C$39),MAX(0,MAX(NK$8:NK61)*-1,NK61-$C$39))))</f>
        <v>0</v>
      </c>
      <c r="NL62" s="260">
        <f>IF(PD61=0,MIN('Drive Train'!$F$35-FV61*$C$19*'Drive Train'!$F$39,NL61+$C$39)-$C$7,IF(LT61-1&lt;=0,0,IF($C$37=Motors!$C$29,MAX(MAX(NL$8:NL61)*-1,NL61-$C$39),MAX(0,MAX(NL$8:NL61)*-1,NL61-$C$39))))</f>
        <v>0</v>
      </c>
      <c r="NM62" s="260">
        <f>IF(PE61=0,MIN('Drive Train'!$F$35-FW61*$C$19*'Drive Train'!$F$39,NM61+$C$39)-$C$7,IF(LU61-1&lt;=0,0,IF($C$37=Motors!$C$29,MAX(MAX(NM$8:NM61)*-1,NM61-$C$39),MAX(0,MAX(NM$8:NM61)*-1,NM61-$C$39))))</f>
        <v>0</v>
      </c>
      <c r="NN62" s="260">
        <f>IF(PF61=0,MIN('Drive Train'!$F$35-FX61*$C$19*'Drive Train'!$F$39,NN61+$C$39)-$C$7,IF(LV61-1&lt;=0,0,IF($C$37=Motors!$C$29,MAX(MAX(NN$8:NN61)*-1,NN61-$C$39),MAX(0,MAX(NN$8:NN61)*-1,NN61-$C$39))))</f>
        <v>0</v>
      </c>
      <c r="NO62" s="260">
        <f>IF(PG61=0,MIN('Drive Train'!$F$35-FY61*$C$19*'Drive Train'!$F$39,NO61+$C$39)-$C$7,IF(LW61-1&lt;=0,0,IF($C$37=Motors!$C$29,MAX(MAX(NO$8:NO61)*-1,NO61-$C$39),MAX(0,MAX(NO$8:NO61)*-1,NO61-$C$39))))</f>
        <v>0</v>
      </c>
      <c r="NP62" s="260">
        <f>IF(PH61=0,MIN('Drive Train'!$F$35-FZ61*$C$19*'Drive Train'!$F$39,NP61+$C$39)-$C$7,IF(LX61-1&lt;=0,0,IF($C$37=Motors!$C$29,MAX(MAX(NP$8:NP61)*-1,NP61-$C$39),MAX(0,MAX(NP$8:NP61)*-1,NP61-$C$39))))</f>
        <v>0</v>
      </c>
      <c r="NQ62" s="260">
        <f>IF(PI61=0,MIN('Drive Train'!$F$35-GA61*$C$19*'Drive Train'!$F$39,NQ61+$C$39)-$C$7,IF(LY61-1&lt;=0,0,IF($C$37=Motors!$C$29,MAX(MAX(NQ$8:NQ61)*-1,NQ61-$C$39),MAX(0,MAX(NQ$8:NQ61)*-1,NQ61-$C$39))))</f>
        <v>0</v>
      </c>
      <c r="NR62" s="260">
        <f>IF(PJ61=0,MIN('Drive Train'!$F$35-GB61*$C$19*'Drive Train'!$F$39,NR61+$C$39)-$C$7,IF(LZ61-1&lt;=0,0,IF($C$37=Motors!$C$29,MAX(MAX(NR$8:NR61)*-1,NR61-$C$39),MAX(0,MAX(NR$8:NR61)*-1,NR61-$C$39))))</f>
        <v>11.794995245233693</v>
      </c>
      <c r="NS62" s="260">
        <f>IF(PK61=0,MIN('Drive Train'!$F$35-GC61*$C$19*'Drive Train'!$F$39,NS61+$C$39)-$C$7,IF(MA61-1&lt;=0,0,IF($C$37=Motors!$C$29,MAX(MAX(NS$8:NS61)*-1,NS61-$C$39),MAX(0,MAX(NS$8:NS61)*-1,NS61-$C$39))))</f>
        <v>0</v>
      </c>
      <c r="NT62" s="260">
        <f>IF(PL61=0,MIN('Drive Train'!$F$35-GD61*$C$19*'Drive Train'!$F$39,NT61+$C$39)-$C$7,IF(MB61-1&lt;=0,0,IF($C$37=Motors!$C$29,MAX(MAX(NT$8:NT61)*-1,NT61-$C$39),MAX(0,MAX(NT$8:NT61)*-1,NT61-$C$39))))</f>
        <v>0</v>
      </c>
      <c r="NU62" s="260">
        <f>IF(PM61=0,MIN('Drive Train'!$F$35-GE61*$C$19*'Drive Train'!$F$39,NU61+$C$39)-$C$7,IF(MC61-1&lt;=0,0,IF($C$37=Motors!$C$29,MAX(MAX(NU$8:NU61)*-1,NU61-$C$39),MAX(0,MAX(NU$8:NU61)*-1,NU61-$C$39))))</f>
        <v>0</v>
      </c>
      <c r="NV62" s="260">
        <f>IF(PN61=0,MIN('Drive Train'!$F$35-GF61*$C$19*'Drive Train'!$F$39,NV61+$C$39)-$C$7,IF(MD61-1&lt;=0,0,IF($C$37=Motors!$C$29,MAX(MAX(NV$8:NV61)*-1,NV61-$C$39),MAX(0,MAX(NV$8:NV61)*-1,NV61-$C$39))))</f>
        <v>0</v>
      </c>
      <c r="NW62" s="260">
        <f>IF(PO61=0,MIN('Drive Train'!$F$35-GG61*$C$19*'Drive Train'!$F$39,NW61+$C$39)-$C$7,IF(ME61-1&lt;=0,0,IF($C$37=Motors!$C$29,MAX(MAX(NW$8:NW61)*-1,NW61-$C$39),MAX(0,MAX(NW$8:NW61)*-1,NW61-$C$39))))</f>
        <v>0</v>
      </c>
      <c r="NX62" s="260">
        <f>IF(PP61=0,MIN('Drive Train'!$F$35-GH61*$C$19*'Drive Train'!$F$39,NX61+$C$39)-$C$7,IF(MF61-1&lt;=0,0,IF($C$37=Motors!$C$29,MAX(MAX(NX$8:NX61)*-1,NX61-$C$39),MAX(0,MAX(NX$8:NX61)*-1,NX61-$C$39))))</f>
        <v>0</v>
      </c>
      <c r="NY62" s="260">
        <f>IF(PQ61=0,MIN('Drive Train'!$F$35-GI61*$C$19*'Drive Train'!$F$39,NY61+$C$39)-$C$7,IF(MG61-1&lt;=0,0,IF($C$37=Motors!$C$29,MAX(MAX(NY$8:NY61)*-1,NY61-$C$39),MAX(0,MAX(NY$8:NY61)*-1,NY61-$C$39))))</f>
        <v>0</v>
      </c>
      <c r="NZ62" s="260">
        <f>IF(PR61=0,MIN('Drive Train'!$F$35-GJ61*$C$19*'Drive Train'!$F$39,NZ61+$C$39)-$C$7,IF(MH61-1&lt;=0,0,IF($C$37=Motors!$C$29,MAX(MAX(NZ$8:NZ61)*-1,NZ61-$C$39),MAX(0,MAX(NZ$8:NZ61)*-1,NZ61-$C$39))))</f>
        <v>0</v>
      </c>
      <c r="OA62" s="260">
        <f>IF(PS61=0,MIN('Drive Train'!$F$35-GK61*$C$19*'Drive Train'!$F$39,OA61+$C$39)-$C$7,IF(MI61-1&lt;=0,0,IF($C$37=Motors!$C$29,MAX(MAX(OA$8:OA61)*-1,OA61-$C$39),MAX(0,MAX(OA$8:OA61)*-1,OA61-$C$39))))</f>
        <v>0</v>
      </c>
      <c r="OB62" s="61">
        <f t="shared" si="212"/>
        <v>2.160000000000001</v>
      </c>
      <c r="OC62" s="260">
        <f>'Drive Train'!$F$35-(FQ62*$C$13)*$C$19*'Drive Train'!$F$39</f>
        <v>12.2597755</v>
      </c>
      <c r="OD62" s="260">
        <f>'Drive Train'!$F$35-(FR62*$C$13)*$C$19*'Drive Train'!$F$39</f>
        <v>12.2597755</v>
      </c>
      <c r="OE62" s="260">
        <f>'Drive Train'!$F$35-(FS62*$C$13)*$C$19*'Drive Train'!$F$39</f>
        <v>12.2597755</v>
      </c>
      <c r="OF62" s="260">
        <f>'Drive Train'!$F$35-(FT62*$C$13)*$C$19*'Drive Train'!$F$39</f>
        <v>12.2597755</v>
      </c>
      <c r="OG62" s="260">
        <f>'Drive Train'!$F$35-(FU62*$C$13)*$C$19*'Drive Train'!$F$39</f>
        <v>12.2597755</v>
      </c>
      <c r="OH62" s="260">
        <f>'Drive Train'!$F$35-(FV62*$C$13)*$C$19*'Drive Train'!$F$39</f>
        <v>12.2597755</v>
      </c>
      <c r="OI62" s="260">
        <f>'Drive Train'!$F$35-(FW62*$C$13)*$C$19*'Drive Train'!$F$39</f>
        <v>12.2597755</v>
      </c>
      <c r="OJ62" s="260">
        <f>'Drive Train'!$F$35-(FX62*$C$13)*$C$19*'Drive Train'!$F$39</f>
        <v>12.2597755</v>
      </c>
      <c r="OK62" s="260">
        <f>'Drive Train'!$F$35-(FY62*$C$13)*$C$19*'Drive Train'!$F$39</f>
        <v>12.2597755</v>
      </c>
      <c r="OL62" s="260">
        <f>'Drive Train'!$F$35-(FZ62*$C$13)*$C$19*'Drive Train'!$F$39</f>
        <v>12.2597755</v>
      </c>
      <c r="OM62" s="260">
        <f>'Drive Train'!$F$35-(GA62*$C$13)*$C$19*'Drive Train'!$F$39</f>
        <v>12.2597755</v>
      </c>
      <c r="ON62" s="260">
        <f>'Drive Train'!$F$35-(GB62*$C$13)*$C$19*'Drive Train'!$F$39</f>
        <v>12.106551172029111</v>
      </c>
      <c r="OO62" s="260">
        <f>'Drive Train'!$F$35-(GC62*$C$13)*$C$19*'Drive Train'!$F$39</f>
        <v>12.2597755</v>
      </c>
      <c r="OP62" s="260">
        <f>'Drive Train'!$F$35-(GD62*$C$13)*$C$19*'Drive Train'!$F$39</f>
        <v>12.2597755</v>
      </c>
      <c r="OQ62" s="260">
        <f>'Drive Train'!$F$35-(GE62*$C$13)*$C$19*'Drive Train'!$F$39</f>
        <v>12.2597755</v>
      </c>
      <c r="OR62" s="260">
        <f>'Drive Train'!$F$35-(GF62*$C$13)*$C$19*'Drive Train'!$F$39</f>
        <v>12.2597755</v>
      </c>
      <c r="OS62" s="260">
        <f>'Drive Train'!$F$35-(GG62*$C$13)*$C$19*'Drive Train'!$F$39</f>
        <v>12.2597755</v>
      </c>
      <c r="OT62" s="260">
        <f>'Drive Train'!$F$35-(GH62*$C$13)*$C$19*'Drive Train'!$F$39</f>
        <v>12.2597755</v>
      </c>
      <c r="OU62" s="260">
        <f>'Drive Train'!$F$35-(GI62*$C$13)*$C$19*'Drive Train'!$F$39</f>
        <v>12.2597755</v>
      </c>
      <c r="OV62" s="260">
        <f>'Drive Train'!$F$35-(GJ62*$C$13)*$C$19*'Drive Train'!$F$39</f>
        <v>12.2597755</v>
      </c>
      <c r="OW62" s="260">
        <f>'Drive Train'!$F$35-(GK62*$C$13)*$C$19*'Drive Train'!$F$39</f>
        <v>12.2597755</v>
      </c>
      <c r="OX62" s="61">
        <f t="shared" si="213"/>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0</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7">
        <f t="shared" si="214"/>
        <v>2.160000000000001</v>
      </c>
      <c r="PU62" s="57">
        <f t="shared" si="215"/>
        <v>20.184248013108999</v>
      </c>
      <c r="PV62" s="57">
        <f t="shared" si="216"/>
        <v>18.449461788518608</v>
      </c>
      <c r="PW62" s="57">
        <f t="shared" si="217"/>
        <v>22.786564378227368</v>
      </c>
      <c r="PX62" s="57">
        <f t="shared" si="218"/>
        <v>24.623683263254716</v>
      </c>
      <c r="PY62" s="57">
        <f t="shared" si="219"/>
        <v>24.330424806546272</v>
      </c>
      <c r="PZ62" s="57">
        <f t="shared" si="220"/>
        <v>23.036454788058194</v>
      </c>
      <c r="QA62" s="57">
        <f t="shared" si="221"/>
        <v>21.280031618088998</v>
      </c>
      <c r="QB62" s="57">
        <f t="shared" si="222"/>
        <v>20.000769479260445</v>
      </c>
      <c r="QC62" s="57">
        <f t="shared" si="223"/>
        <v>18.776018846441012</v>
      </c>
      <c r="QD62" s="57">
        <f t="shared" si="224"/>
        <v>17.667974935424596</v>
      </c>
      <c r="QE62" s="57">
        <f t="shared" si="225"/>
        <v>16.646471933085426</v>
      </c>
      <c r="QF62" s="57">
        <f t="shared" si="226"/>
        <v>15.466061734405709</v>
      </c>
      <c r="QG62" s="57">
        <f t="shared" si="227"/>
        <v>17.732821500008569</v>
      </c>
      <c r="QH62" s="57">
        <f t="shared" si="228"/>
        <v>18.799635559707632</v>
      </c>
      <c r="QI62" s="57">
        <f t="shared" si="229"/>
        <v>19.346750885704274</v>
      </c>
      <c r="QJ62" s="57">
        <f t="shared" si="230"/>
        <v>19.765702205358448</v>
      </c>
      <c r="QK62" s="57">
        <f t="shared" si="231"/>
        <v>19.982310166005828</v>
      </c>
      <c r="QL62" s="57">
        <f t="shared" si="232"/>
        <v>20.049993415648093</v>
      </c>
      <c r="QM62" s="57">
        <f t="shared" si="233"/>
        <v>20.259881731023373</v>
      </c>
      <c r="QN62" s="57">
        <f t="shared" si="234"/>
        <v>20.145098841391963</v>
      </c>
      <c r="QO62" s="57">
        <f t="shared" si="235"/>
        <v>20.181961176775062</v>
      </c>
      <c r="QP62" s="61">
        <f t="shared" si="236"/>
        <v>2.160000000000001</v>
      </c>
      <c r="QQ62" s="57">
        <f>MIN(FQ62,$C$16)*$C$17*1000/60/60/$C$21</f>
        <v>3.4695548865589357E-2</v>
      </c>
      <c r="QR62" s="57">
        <f>MIN(FR62,$C$16)*$C$17*1000/60/60/$C$21</f>
        <v>3.4695548865589357E-2</v>
      </c>
      <c r="QS62" s="57">
        <f>MIN(FS62,$C$16)*$C$17*1000/60/60/$C$21</f>
        <v>3.4695548865589357E-2</v>
      </c>
      <c r="QT62" s="57">
        <f>MIN(FT62,$C$16)*$C$17*1000/60/60/$C$21</f>
        <v>3.4695548865589357E-2</v>
      </c>
      <c r="QU62" s="57">
        <f>MIN(FU62,$C$16)*$C$17*1000/60/60/$C$21</f>
        <v>3.4695548865589357E-2</v>
      </c>
      <c r="QV62" s="57">
        <f>MIN(FV62,$C$16)*$C$17*1000/60/60/$C$21</f>
        <v>3.4695548865589357E-2</v>
      </c>
      <c r="QW62" s="57">
        <f>MIN(FW62,$C$16)*$C$17*1000/60/60/$C$21</f>
        <v>3.4695548865589357E-2</v>
      </c>
      <c r="QX62" s="57">
        <f>MIN(FX62,$C$16)*$C$17*1000/60/60/$C$21</f>
        <v>3.4695548865589357E-2</v>
      </c>
      <c r="QY62" s="57">
        <f>MIN(FY62,$C$16)*$C$17*1000/60/60/$C$21</f>
        <v>3.4695548865589357E-2</v>
      </c>
      <c r="QZ62" s="57">
        <f>MIN(FZ62,$C$16)*$C$17*1000/60/60/$C$21</f>
        <v>3.4695548865589357E-2</v>
      </c>
      <c r="RA62" s="57">
        <f>MIN(GA62,$C$16)*$C$17*1000/60/60/$C$21</f>
        <v>3.4695548865589357E-2</v>
      </c>
      <c r="RB62" s="57">
        <f>MIN(GB62,$C$16)*$C$17*1000/60/60/$C$21</f>
        <v>7.2607626701567382E-2</v>
      </c>
      <c r="RC62" s="57">
        <f>MIN(GC62,$C$16)*$C$17*1000/60/60/$C$21</f>
        <v>3.4695548865589357E-2</v>
      </c>
      <c r="RD62" s="57">
        <f>MIN(GD62,$C$16)*$C$17*1000/60/60/$C$21</f>
        <v>3.4695548865589357E-2</v>
      </c>
      <c r="RE62" s="57">
        <f>MIN(GE62,$C$16)*$C$17*1000/60/60/$C$21</f>
        <v>3.4695548865589357E-2</v>
      </c>
      <c r="RF62" s="57">
        <f>MIN(GF62,$C$16)*$C$17*1000/60/60/$C$21</f>
        <v>3.4695548865589357E-2</v>
      </c>
      <c r="RG62" s="57">
        <f>MIN(GG62,$C$16)*$C$17*1000/60/60/$C$21</f>
        <v>3.4695548865589357E-2</v>
      </c>
      <c r="RH62" s="57">
        <f>MIN(GH62,$C$16)*$C$17*1000/60/60/$C$21</f>
        <v>3.4695548865589357E-2</v>
      </c>
      <c r="RI62" s="57">
        <f>MIN(GI62,$C$16)*$C$17*1000/60/60/$C$21</f>
        <v>3.4695548865589357E-2</v>
      </c>
      <c r="RJ62" s="57">
        <f>MIN(GJ62,$C$16)*$C$17*1000/60/60/$C$21</f>
        <v>3.4695548865589357E-2</v>
      </c>
      <c r="RK62" s="57">
        <f>MIN(GK62,$C$16)*$C$17*1000/60/60/$C$21</f>
        <v>3.4695548865589357E-2</v>
      </c>
      <c r="RL62" s="61">
        <f t="shared" si="237"/>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61">
        <f t="shared" si="238"/>
        <v>2.160000000000001</v>
      </c>
      <c r="SI62" s="2">
        <f>IF(AND(EU62&lt;0,KS62=0,LO62&gt;=LO$6*'Drive Train'!$AA$52,LO62&lt;=LO$6*'Drive Train'!$AA$53,OY62=1,JW62=0),$C$17,0)</f>
        <v>0</v>
      </c>
      <c r="SJ62" s="2">
        <f>IF(AND(EV62&lt;0,KT62=0,LP62&gt;=LP$6*'Drive Train'!$AA$52,LP62&lt;=LP$6*'Drive Train'!$AA$53,OZ62=1,JX62=0),$C$17,0)</f>
        <v>0.04</v>
      </c>
      <c r="SK62" s="2">
        <f>IF(AND(EW62&lt;0,KU62=0,LQ62&gt;=LQ$6*'Drive Train'!$AA$52,LQ62&lt;=LQ$6*'Drive Train'!$AA$53,PA62=1,JY62=0),$C$17,0)</f>
        <v>0.04</v>
      </c>
      <c r="SL62" s="2">
        <f>IF(AND(EX62&lt;0,KV62=0,LR62&gt;=LR$6*'Drive Train'!$AA$52,LR62&lt;=LR$6*'Drive Train'!$AA$53,PB62=1,JZ62=0),$C$17,0)</f>
        <v>0.04</v>
      </c>
      <c r="SM62" s="2">
        <f>IF(AND(EY62&lt;0,KW62=0,LS62&gt;=LS$6*'Drive Train'!$AA$52,LS62&lt;=LS$6*'Drive Train'!$AA$53,PC62=1,KA62=0),$C$17,0)</f>
        <v>0.04</v>
      </c>
      <c r="SN62" s="2">
        <f>IF(AND(EZ62&lt;0,KX62=0,LT62&gt;=LT$6*'Drive Train'!$AA$52,LT62&lt;=LT$6*'Drive Train'!$AA$53,PD62=1,KB62=0),$C$17,0)</f>
        <v>0.04</v>
      </c>
      <c r="SO62" s="2">
        <f>IF(AND(FA62&lt;0,KY62=0,LU62&gt;=LU$6*'Drive Train'!$AA$52,LU62&lt;=LU$6*'Drive Train'!$AA$53,PE62=1,KC62=0),$C$17,0)</f>
        <v>0.04</v>
      </c>
      <c r="SP62" s="2">
        <f>IF(AND(FB62&lt;0,KZ62=0,LV62&gt;=LV$6*'Drive Train'!$AA$52,LV62&lt;=LV$6*'Drive Train'!$AA$53,PF62=1,KD62=0),$C$17,0)</f>
        <v>0.04</v>
      </c>
      <c r="SQ62" s="2">
        <f>IF(AND(FC62&lt;0,LA62=0,LW62&gt;=LW$6*'Drive Train'!$AA$52,LW62&lt;=LW$6*'Drive Train'!$AA$53,PG62=1,KE62=0),$C$17,0)</f>
        <v>0.04</v>
      </c>
      <c r="SR62" s="2">
        <f>IF(AND(FD62&lt;0,LB62=0,LX62&gt;=LX$6*'Drive Train'!$AA$52,LX62&lt;=LX$6*'Drive Train'!$AA$53,PH62=1,KF62=0),$C$17,0)</f>
        <v>0.04</v>
      </c>
      <c r="SS62" s="2">
        <f>IF(AND(FE62&lt;0,LC62=0,LY62&gt;=LY$6*'Drive Train'!$AA$52,LY62&lt;=LY$6*'Drive Train'!$AA$53,PI62=1,KG62=0),$C$17,0)</f>
        <v>0</v>
      </c>
      <c r="ST62" s="2">
        <f>IF(AND(FF62&lt;0,LD62=0,LZ62&gt;=LZ$6*'Drive Train'!$AA$52,LZ62&lt;=LZ$6*'Drive Train'!$AA$53,PJ62=1,KH62=0),$C$17,0)</f>
        <v>0</v>
      </c>
      <c r="SU62" s="2">
        <f>IF(AND(FG62&lt;0,LE62=0,MA62&gt;=MA$6*'Drive Train'!$AA$52,MA62&lt;=MA$6*'Drive Train'!$AA$53,PK62=1,KI62=0),$C$17,0)</f>
        <v>0.04</v>
      </c>
      <c r="SV62" s="2">
        <f>IF(AND(FH62&lt;0,LF62=0,MB62&gt;=MB$6*'Drive Train'!$AA$52,MB62&lt;=MB$6*'Drive Train'!$AA$53,PL62=1,KJ62=0),$C$17,0)</f>
        <v>0.04</v>
      </c>
      <c r="SW62" s="2">
        <f>IF(AND(FI62&lt;0,LG62=0,MC62&gt;=MC$6*'Drive Train'!$AA$52,MC62&lt;=MC$6*'Drive Train'!$AA$53,PM62=1,KK62=0),$C$17,0)</f>
        <v>0.04</v>
      </c>
      <c r="SX62" s="2">
        <f>IF(AND(FJ62&lt;0,LH62=0,MD62&gt;=MD$6*'Drive Train'!$AA$52,MD62&lt;=MD$6*'Drive Train'!$AA$53,PN62=1,KL62=0),$C$17,0)</f>
        <v>0.04</v>
      </c>
      <c r="SY62" s="2">
        <f>IF(AND(FK62&lt;0,LI62=0,ME62&gt;=ME$6*'Drive Train'!$AA$52,ME62&lt;=ME$6*'Drive Train'!$AA$53,PO62=1,KM62=0),$C$17,0)</f>
        <v>0.04</v>
      </c>
      <c r="SZ62" s="2">
        <f>IF(AND(FL62&lt;0,LJ62=0,MF62&gt;=MF$6*'Drive Train'!$AA$52,MF62&lt;=MF$6*'Drive Train'!$AA$53,PP62=1,KN62=0),$C$17,0)</f>
        <v>0.04</v>
      </c>
      <c r="TA62" s="2">
        <f>IF(AND(FM62&lt;0,LK62=0,MG62&gt;=MG$6*'Drive Train'!$AA$52,MG62&lt;=MG$6*'Drive Train'!$AA$53,PQ62=1,KO62=0),$C$17,0)</f>
        <v>0.04</v>
      </c>
      <c r="TB62" s="2">
        <f>IF(AND(FN62&lt;0,LL62=0,MH62&gt;=MH$6*'Drive Train'!$AA$52,MH62&lt;=MH$6*'Drive Train'!$AA$53,PR62=1,KP62=0),$C$17,0)</f>
        <v>0</v>
      </c>
      <c r="TC62" s="2">
        <f>IF(AND(FO62&lt;0,LM62=0,MI62&gt;=MI$6*'Drive Train'!$AA$52,MI62&lt;=MI$6*'Drive Train'!$AA$53,PS62=1,KQ62=0),$C$17,0)</f>
        <v>0</v>
      </c>
      <c r="TD62" s="148">
        <f t="shared" si="239"/>
        <v>2.160000000000001</v>
      </c>
    </row>
    <row r="63" spans="3:524" x14ac:dyDescent="0.2">
      <c r="C63" s="3" t="s">
        <v>358</v>
      </c>
      <c r="E63" s="26">
        <f>C26</f>
        <v>1.2843846905890632</v>
      </c>
      <c r="F63" s="26">
        <f>MIN($C$35*F46/$C$19,$C$12)/$C$21</f>
        <v>2.7872090922023447</v>
      </c>
      <c r="G63" s="26">
        <f t="shared" ref="G63:O63" si="313">MIN($C$35*G46/$C$19,$C$12)/$C$21</f>
        <v>2.7872090922023447</v>
      </c>
      <c r="H63" s="26">
        <f t="shared" si="313"/>
        <v>2.4284584485927665</v>
      </c>
      <c r="I63" s="26">
        <f t="shared" si="313"/>
        <v>1.9658949345750969</v>
      </c>
      <c r="J63" s="26">
        <f t="shared" si="313"/>
        <v>1.6513517450430817</v>
      </c>
      <c r="K63" s="26">
        <f t="shared" si="313"/>
        <v>1.4235790905543804</v>
      </c>
      <c r="L63" s="26">
        <f t="shared" si="313"/>
        <v>1.2510240492750615</v>
      </c>
      <c r="M63" s="26">
        <f t="shared" si="313"/>
        <v>1.1157782061101897</v>
      </c>
      <c r="N63" s="26">
        <f t="shared" si="313"/>
        <v>1.0069217957579761</v>
      </c>
      <c r="O63" s="26">
        <f t="shared" si="313"/>
        <v>0.9174176361350449</v>
      </c>
      <c r="R63" s="63">
        <f t="shared" si="114"/>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0.95393023355151718</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15"/>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0</v>
      </c>
      <c r="AY63" s="46">
        <f>LY63*12*60/(PI() * 'Drive Train'!$F$15)/AC$6*ABS(AC63)</f>
        <v>0</v>
      </c>
      <c r="AZ63" s="46">
        <f>LZ63*12*60/(PI() * 'Drive Train'!$F$15)/AD$6*ABS(AD63)</f>
        <v>4527.7596492265584</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281"/>
        <v>2.2000000000000011</v>
      </c>
      <c r="BK63" s="2">
        <f>IF(OR(KS62=1,AND($C$37=Motors!$C$31,OY62=1)),0,IF(NG63=0,-(CG62+$C$15)/($C$14-$C$15)*$C$12,($C$11*S63-AO63)/($C$11*S63)*$C$12*S63))</f>
        <v>0</v>
      </c>
      <c r="BL63" s="2">
        <f>IF(OR(KT62=1,AND($C$37=Motors!$C$31,OZ62=1)),0,IF(NH63=0,-(CH62+$C$15)/($C$14-$C$15)*$C$12,($C$11*T63-AP63)/($C$11*T63)*$C$12*T63))</f>
        <v>0</v>
      </c>
      <c r="BM63" s="2">
        <f>IF(OR(KU62=1,AND($C$37=Motors!$C$31,PA62=1)),0,IF(NI63=0,-(CI62+$C$15)/($C$14-$C$15)*$C$12,($C$11*U63-AQ63)/($C$11*U63)*$C$12*U63))</f>
        <v>0</v>
      </c>
      <c r="BN63" s="2">
        <f>IF(OR(KV62=1,AND($C$37=Motors!$C$31,PB62=1)),0,IF(NJ63=0,-(CJ62+$C$15)/($C$14-$C$15)*$C$12,($C$11*V63-AR63)/($C$11*V63)*$C$12*V63))</f>
        <v>0</v>
      </c>
      <c r="BO63" s="2">
        <f>IF(OR(KW62=1,AND($C$37=Motors!$C$31,PC62=1)),0,IF(NK63=0,-(CK62+$C$15)/($C$14-$C$15)*$C$12,($C$11*W63-AS63)/($C$11*W63)*$C$12*W63))</f>
        <v>0</v>
      </c>
      <c r="BP63" s="2">
        <f>IF(OR(KX62=1,AND($C$37=Motors!$C$31,PD62=1)),0,IF(NL63=0,-(CL62+$C$15)/($C$14-$C$15)*$C$12,($C$11*X63-AT63)/($C$11*X63)*$C$12*X63))</f>
        <v>0</v>
      </c>
      <c r="BQ63" s="2">
        <f>IF(OR(KY62=1,AND($C$37=Motors!$C$31,PE62=1)),0,IF(NM63=0,-(CM62+$C$15)/($C$14-$C$15)*$C$12,($C$11*Y63-AU63)/($C$11*Y63)*$C$12*Y63))</f>
        <v>0</v>
      </c>
      <c r="BR63" s="2">
        <f>IF(OR(KZ62=1,AND($C$37=Motors!$C$31,PF62=1)),0,IF(NN63=0,-(CN62+$C$15)/($C$14-$C$15)*$C$12,($C$11*Z63-AV63)/($C$11*Z63)*$C$12*Z63))</f>
        <v>0</v>
      </c>
      <c r="BS63" s="2">
        <f>IF(OR(LA62=1,AND($C$37=Motors!$C$31,PG62=1)),0,IF(NO63=0,-(CO62+$C$15)/($C$14-$C$15)*$C$12,($C$11*AA63-AW63)/($C$11*AA63)*$C$12*AA63))</f>
        <v>0</v>
      </c>
      <c r="BT63" s="2">
        <f>IF(OR(LB62=1,AND($C$37=Motors!$C$31,PH62=1)),0,IF(NP63=0,-(CP62+$C$15)/($C$14-$C$15)*$C$12,($C$11*AB63-AX63)/($C$11*AB63)*$C$12*AB63))</f>
        <v>0</v>
      </c>
      <c r="BU63" s="2">
        <f>IF(OR(LC62=1,AND($C$37=Motors!$C$31,PI62=1)),0,IF(NQ63=0,-(CQ62+$C$15)/($C$14-$C$15)*$C$12,($C$11*AC63-AY63)/($C$11*AC63)*$C$12*AC63))</f>
        <v>0</v>
      </c>
      <c r="BV63" s="2">
        <f>IF(OR(LD62=1,AND($C$37=Motors!$C$31,PJ62=1)),0,IF(NR63=0,-(CR62+$C$15)/($C$14-$C$15)*$C$12,($C$11*AD63-AZ63)/($C$11*AD63)*$C$12*AD63))</f>
        <v>0.32357705458608688</v>
      </c>
      <c r="BW63" s="2">
        <f>IF(OR(LE62=1,AND($C$37=Motors!$C$31,PK62=1)),0,IF(NS63=0,-(CS62+$C$15)/($C$14-$C$15)*$C$12,($C$11*AE63-BA63)/($C$11*AE63)*$C$12*AE63))</f>
        <v>0</v>
      </c>
      <c r="BX63" s="2">
        <f>IF(OR(LF62=1,AND($C$37=Motors!$C$31,PL62=1)),0,IF(NT63=0,-(CT62+$C$15)/($C$14-$C$15)*$C$12,($C$11*AF63-BB63)/($C$11*AF63)*$C$12*AF63))</f>
        <v>0</v>
      </c>
      <c r="BY63" s="2">
        <f>IF(OR(LG62=1,AND($C$37=Motors!$C$31,PM62=1)),0,IF(NU63=0,-(CU62+$C$15)/($C$14-$C$15)*$C$12,($C$11*AG63-BC63)/($C$11*AG63)*$C$12*AG63))</f>
        <v>0</v>
      </c>
      <c r="BZ63" s="2">
        <f>IF(OR(LH62=1,AND($C$37=Motors!$C$31,PN62=1)),0,IF(NV63=0,-(CV62+$C$15)/($C$14-$C$15)*$C$12,($C$11*AH63-BD63)/($C$11*AH63)*$C$12*AH63))</f>
        <v>0</v>
      </c>
      <c r="CA63" s="2">
        <f>IF(OR(LI62=1,AND($C$37=Motors!$C$31,PO62=1)),0,IF(NW63=0,-(CW62+$C$15)/($C$14-$C$15)*$C$12,($C$11*AI63-BE63)/($C$11*AI63)*$C$12*AI63))</f>
        <v>0</v>
      </c>
      <c r="CB63" s="2">
        <f>IF(OR(LJ62=1,AND($C$37=Motors!$C$31,PP62=1)),0,IF(NX63=0,-(CX62+$C$15)/($C$14-$C$15)*$C$12,($C$11*AJ63-BF63)/($C$11*AJ63)*$C$12*AJ63))</f>
        <v>0</v>
      </c>
      <c r="CC63" s="2">
        <f>IF(OR(LK62=1,AND($C$37=Motors!$C$31,PQ62=1)),0,IF(NY63=0,-(CY62+$C$15)/($C$14-$C$15)*$C$12,($C$11*AK63-BG63)/($C$11*AK63)*$C$12*AK63))</f>
        <v>0</v>
      </c>
      <c r="CD63" s="2">
        <f>IF(OR(LL62=1,AND($C$37=Motors!$C$31,PR62=1)),0,IF(NZ63=0,-(CZ62+$C$15)/($C$14-$C$15)*$C$12,($C$11*AL63-BH63)/($C$11*AL63)*$C$12*AL63))</f>
        <v>0</v>
      </c>
      <c r="CE63" s="2">
        <f>IF(OR(LM62=1,AND($C$37=Motors!$C$31,PS62=1)),0,IF(OA63=0,-(DA62+$C$15)/($C$14-$C$15)*$C$12,($C$11*AM63-BI63)/($C$11*AM63)*$C$12*AM63))</f>
        <v>0</v>
      </c>
      <c r="CF63" s="61">
        <f t="shared" si="282"/>
        <v>2.2000000000000011</v>
      </c>
      <c r="CG63" s="57">
        <f>IF(AND(KS62=1,OY62=1),0,ABS(BK63/$C$12*($C$14-$C$15)+$C$15) *'Drive Train'!$AA$49 + CG62*(1-'Drive Train'!$AA$49))</f>
        <v>2.7495000000000003</v>
      </c>
      <c r="CH63" s="57">
        <f>IF(AND(KT62=1,OZ62=1),0,ABS(BL63/$C$12*($C$14-$C$15)+$C$15) *'Drive Train'!$AA$49 + CH62*(1-'Drive Train'!$AA$49))</f>
        <v>2.7495000000000003</v>
      </c>
      <c r="CI63" s="57">
        <f>IF(AND(KU62=1,PA62=1),0,ABS(BM63/$C$12*($C$14-$C$15)+$C$15) *'Drive Train'!$AA$49 + CI62*(1-'Drive Train'!$AA$49))</f>
        <v>2.7495000000000003</v>
      </c>
      <c r="CJ63" s="57">
        <f>IF(AND(KV62=1,PB62=1),0,ABS(BN63/$C$12*($C$14-$C$15)+$C$15) *'Drive Train'!$AA$49 + CJ62*(1-'Drive Train'!$AA$49))</f>
        <v>2.7495000000000003</v>
      </c>
      <c r="CK63" s="57">
        <f>IF(AND(KW62=1,PC62=1),0,ABS(BO63/$C$12*($C$14-$C$15)+$C$15) *'Drive Train'!$AA$49 + CK62*(1-'Drive Train'!$AA$49))</f>
        <v>2.7495000000000003</v>
      </c>
      <c r="CL63" s="57">
        <f>IF(AND(KX62=1,PD62=1),0,ABS(BP63/$C$12*($C$14-$C$15)+$C$15) *'Drive Train'!$AA$49 + CL62*(1-'Drive Train'!$AA$49))</f>
        <v>2.7495000000000003</v>
      </c>
      <c r="CM63" s="57">
        <f>IF(AND(KY62=1,PE62=1),0,ABS(BQ63/$C$12*($C$14-$C$15)+$C$15) *'Drive Train'!$AA$49 + CM62*(1-'Drive Train'!$AA$49))</f>
        <v>2.7495000000000003</v>
      </c>
      <c r="CN63" s="57">
        <f>IF(AND(KZ62=1,PF62=1),0,ABS(BR63/$C$12*($C$14-$C$15)+$C$15) *'Drive Train'!$AA$49 + CN62*(1-'Drive Train'!$AA$49))</f>
        <v>2.7495000000000003</v>
      </c>
      <c r="CO63" s="57">
        <f>IF(AND(LA62=1,PG62=1),0,ABS(BS63/$C$12*($C$14-$C$15)+$C$15) *'Drive Train'!$AA$49 + CO62*(1-'Drive Train'!$AA$49))</f>
        <v>2.7495000000000003</v>
      </c>
      <c r="CP63" s="57">
        <f>IF(AND(LB62=1,PH62=1),0,ABS(BT63/$C$12*($C$14-$C$15)+$C$15) *'Drive Train'!$AA$49 + CP62*(1-'Drive Train'!$AA$49))</f>
        <v>2.7495000000000003</v>
      </c>
      <c r="CQ63" s="57">
        <f>IF(AND(LC62=1,PI62=1),0,ABS(BU63/$C$12*($C$14-$C$15)+$C$15) *'Drive Train'!$AA$49 + CQ62*(1-'Drive Train'!$AA$49))</f>
        <v>2.7495000000000003</v>
      </c>
      <c r="CR63" s="57">
        <f>IF(AND(LD62=1,PJ62=1),0,ABS(BV63/$C$12*($C$14-$C$15)+$C$15) *'Drive Train'!$AA$49 + CR62*(1-'Drive Train'!$AA$49))</f>
        <v>19.975614565724044</v>
      </c>
      <c r="CS63" s="57">
        <f>IF(AND(LE62=1,PK62=1),0,ABS(BW63/$C$12*($C$14-$C$15)+$C$15) *'Drive Train'!$AA$49 + CS62*(1-'Drive Train'!$AA$49))</f>
        <v>2.7495000000000003</v>
      </c>
      <c r="CT63" s="57">
        <f>IF(AND(LF62=1,PL62=1),0,ABS(BX63/$C$12*($C$14-$C$15)+$C$15) *'Drive Train'!$AA$49 + CT62*(1-'Drive Train'!$AA$49))</f>
        <v>2.7495000000000003</v>
      </c>
      <c r="CU63" s="57">
        <f>IF(AND(LG62=1,PM62=1),0,ABS(BY63/$C$12*($C$14-$C$15)+$C$15) *'Drive Train'!$AA$49 + CU62*(1-'Drive Train'!$AA$49))</f>
        <v>2.7495000000000003</v>
      </c>
      <c r="CV63" s="57">
        <f>IF(AND(LH62=1,PN62=1),0,ABS(BZ63/$C$12*($C$14-$C$15)+$C$15) *'Drive Train'!$AA$49 + CV62*(1-'Drive Train'!$AA$49))</f>
        <v>2.7495000000000003</v>
      </c>
      <c r="CW63" s="57">
        <f>IF(AND(LI62=1,PO62=1),0,ABS(CA63/$C$12*($C$14-$C$15)+$C$15) *'Drive Train'!$AA$49 + CW62*(1-'Drive Train'!$AA$49))</f>
        <v>2.7495000000000003</v>
      </c>
      <c r="CX63" s="57">
        <f>IF(AND(LJ62=1,PP62=1),0,ABS(CB63/$C$12*($C$14-$C$15)+$C$15) *'Drive Train'!$AA$49 + CX62*(1-'Drive Train'!$AA$49))</f>
        <v>2.7495000000000003</v>
      </c>
      <c r="CY63" s="57">
        <f>IF(AND(LK62=1,PQ62=1),0,ABS(CC63/$C$12*($C$14-$C$15)+$C$15) *'Drive Train'!$AA$49 + CY62*(1-'Drive Train'!$AA$49))</f>
        <v>2.7495000000000003</v>
      </c>
      <c r="CZ63" s="57">
        <f>IF(AND(LL62=1,PR62=1),0,ABS(CD63/$C$12*($C$14-$C$15)+$C$15) *'Drive Train'!$AA$49 + CZ62*(1-'Drive Train'!$AA$49))</f>
        <v>2.7495000000000003</v>
      </c>
      <c r="DA63" s="57">
        <f>IF(AND(LM62=1,PS62=1),0,ABS(CE63/$C$12*($C$14-$C$15)+$C$15) *'Drive Train'!$AA$49 + DA62*(1-'Drive Train'!$AA$49))</f>
        <v>2.7495000000000003</v>
      </c>
      <c r="DB63" s="61">
        <f t="shared" si="116"/>
        <v>2.2000000000000011</v>
      </c>
      <c r="DC63" s="57">
        <f t="shared" si="283"/>
        <v>2.7495000000000003</v>
      </c>
      <c r="DD63" s="57">
        <f t="shared" si="284"/>
        <v>2.7495000000000003</v>
      </c>
      <c r="DE63" s="57">
        <f t="shared" si="285"/>
        <v>2.7495000000000003</v>
      </c>
      <c r="DF63" s="57">
        <f t="shared" si="286"/>
        <v>2.7495000000000003</v>
      </c>
      <c r="DG63" s="57">
        <f t="shared" si="287"/>
        <v>2.7495000000000003</v>
      </c>
      <c r="DH63" s="57">
        <f t="shared" si="288"/>
        <v>2.7495000000000003</v>
      </c>
      <c r="DI63" s="57">
        <f t="shared" si="289"/>
        <v>2.7495000000000003</v>
      </c>
      <c r="DJ63" s="57">
        <f t="shared" si="290"/>
        <v>2.7495000000000003</v>
      </c>
      <c r="DK63" s="57">
        <f t="shared" si="291"/>
        <v>2.7495000000000003</v>
      </c>
      <c r="DL63" s="57">
        <f t="shared" si="292"/>
        <v>2.7495000000000003</v>
      </c>
      <c r="DM63" s="57">
        <f t="shared" si="293"/>
        <v>2.7495000000000003</v>
      </c>
      <c r="DN63" s="57">
        <f t="shared" si="294"/>
        <v>19.975614565724044</v>
      </c>
      <c r="DO63" s="57">
        <f t="shared" si="295"/>
        <v>2.7495000000000003</v>
      </c>
      <c r="DP63" s="57">
        <f t="shared" si="296"/>
        <v>2.7495000000000003</v>
      </c>
      <c r="DQ63" s="57">
        <f t="shared" si="297"/>
        <v>2.7495000000000003</v>
      </c>
      <c r="DR63" s="57">
        <f t="shared" si="298"/>
        <v>2.7495000000000003</v>
      </c>
      <c r="DS63" s="57">
        <f t="shared" si="299"/>
        <v>2.7495000000000003</v>
      </c>
      <c r="DT63" s="57">
        <f t="shared" si="300"/>
        <v>2.7495000000000003</v>
      </c>
      <c r="DU63" s="57">
        <f t="shared" si="301"/>
        <v>2.7495000000000003</v>
      </c>
      <c r="DV63" s="57">
        <f t="shared" si="302"/>
        <v>2.7495000000000003</v>
      </c>
      <c r="DW63" s="57">
        <f t="shared" si="303"/>
        <v>2.7495000000000003</v>
      </c>
      <c r="DX63" s="61">
        <f t="shared" si="117"/>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3.9831807681666</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61">
        <f t="shared" si="304"/>
        <v>2.2000000000000011</v>
      </c>
      <c r="EU63" s="259">
        <f>MAX(MIN(IF(AND(OY62=1,NG63&lt;0),-1,1)*(DC63-$C$15)/($C$14-$C$15)*$C$12*$C$21-$C$33*LO63/AO$6 -  OY62*$C$33/$C$21,DY62/$C$19),MAX(EU$8:EU62)*-1)</f>
        <v>-0.4486187146652254</v>
      </c>
      <c r="EV63" s="259">
        <f>MAX(MIN(IF(AND(OZ62=1,NH63&lt;0),-1,1)*(DD63-$C$15)/($C$14-$C$15)*$C$12*$C$21-$C$33*LP63/AP$6 -  OZ62*$C$33/$C$21,DZ62/$C$19),MAX(EV$8:EV62)*-1)</f>
        <v>-0.42256880440489358</v>
      </c>
      <c r="EW63" s="259">
        <f>MAX(MIN(IF(AND(PA62=1,NI63&lt;0),-1,1)*(DE63-$C$15)/($C$14-$C$15)*$C$12*$C$21-$C$33*LQ63/AQ$6 -  PA62*$C$33/$C$21,EA62/$C$19),MAX(EW$8:EW62)*-1)</f>
        <v>-0.4637431734577418</v>
      </c>
      <c r="EX63" s="259">
        <f>MAX(MIN(IF(AND(PB62=1,NJ63&lt;0),-1,1)*(DF63-$C$15)/($C$14-$C$15)*$C$12*$C$21-$C$33*LR63/AR$6 -  PB62*$C$33/$C$21,EB62/$C$19),MAX(EX$8:EX62)*-1)</f>
        <v>-0.488490882073355</v>
      </c>
      <c r="EY63" s="259">
        <f>MAX(MIN(IF(AND(PC62=1,NK63&lt;0),-1,1)*(DG63-$C$15)/($C$14-$C$15)*$C$12*$C$21-$C$33*LS63/AS$6 -  PC62*$C$33/$C$21,EC62/$C$19),MAX(EY$8:EY62)*-1)</f>
        <v>-0.48740127334985195</v>
      </c>
      <c r="EZ63" s="259">
        <f>MAX(MIN(IF(AND(PD62=1,NL63&lt;0),-1,1)*(DH63-$C$15)/($C$14-$C$15)*$C$12*$C$21-$C$33*LT63/AT$6 -  PD62*$C$33/$C$21,ED62/$C$19),MAX(EZ$8:EZ62)*-1)</f>
        <v>-0.47355351517648447</v>
      </c>
      <c r="FA63" s="259">
        <f>MAX(MIN(IF(AND(PE62=1,NM63&lt;0),-1,1)*(DI63-$C$15)/($C$14-$C$15)*$C$12*$C$21-$C$33*LU63/AU$6 -  PE62*$C$33/$C$21,EE62/$C$19),MAX(FA$8:FA62)*-1)</f>
        <v>-0.45400977895019745</v>
      </c>
      <c r="FB63" s="259">
        <f>MAX(MIN(IF(AND(PF62=1,NN63&lt;0),-1,1)*(DJ63-$C$15)/($C$14-$C$15)*$C$12*$C$21-$C$33*LV63/AV$6 -  PF62*$C$33/$C$21,EF62/$C$19),MAX(FB$8:FB62)*-1)</f>
        <v>-0.45282275424999296</v>
      </c>
      <c r="FC63" s="259">
        <f>MAX(MIN(IF(AND(PG62=1,NO63&lt;0),-1,1)*(DK63-$C$15)/($C$14-$C$15)*$C$12*$C$21-$C$33*LW63/AW$6 -  PG62*$C$33/$C$21,EG62/$C$19),MAX(FC$8:FC62)*-1)</f>
        <v>-0.46299133848370533</v>
      </c>
      <c r="FD63" s="259">
        <f>MAX(MIN(IF(AND(PH62=1,NP63&lt;0),-1,1)*(DL63-$C$15)/($C$14-$C$15)*$C$12*$C$21-$C$33*LX63/AX$6 -  PH62*$C$33/$C$21,EH62/$C$19),MAX(FD$8:FD62)*-1)</f>
        <v>-0.48957055628859292</v>
      </c>
      <c r="FE63" s="259">
        <f>MAX(MIN(IF(AND(PI62=1,NQ63&lt;0),-1,1)*(DM63-$C$15)/($C$14-$C$15)*$C$12*$C$21-$C$33*LY63/AY$6 -  PI62*$C$33/$C$21,EI62/$C$19),MAX(FE$8:FE62)*-1)</f>
        <v>-0.56412393367774627</v>
      </c>
      <c r="FF63" s="259">
        <f>MAX(MIN(IF(AND(PJ62=1,NR63&lt;0),-1,1)*(DN63-$C$15)/($C$14-$C$15)*$C$12*$C$21-$C$33*LZ63/AZ$6 -  PJ62*$C$33/$C$21,EJ62/$C$19),MAX(FF$8:FF62)*-1)</f>
        <v>3.2209586777342536E-2</v>
      </c>
      <c r="FG63" s="259">
        <f>MAX(MIN(IF(AND(PK62=1,NS63&lt;0),-1,1)*(DO63-$C$15)/($C$14-$C$15)*$C$12*$C$21-$C$33*MA63/BA$6 -  PK62*$C$33/$C$21,EK62/$C$19),MAX(FG$8:FG62)*-1)</f>
        <v>-0.45071531341950627</v>
      </c>
      <c r="FH63" s="259">
        <f>MAX(MIN(IF(AND(PL62=1,NT63&lt;0),-1,1)*(DP63-$C$15)/($C$14-$C$15)*$C$12*$C$21-$C$33*MB63/BB$6 -  PL62*$C$33/$C$21,EL62/$C$19),MAX(FH$8:FH62)*-1)</f>
        <v>-0.51759438270813174</v>
      </c>
      <c r="FI63" s="259">
        <f>MAX(MIN(IF(AND(PM62=1,NU63&lt;0),-1,1)*(DQ63-$C$15)/($C$14-$C$15)*$C$12*$C$21-$C$33*MC63/BC$6 -  PM62*$C$33/$C$21,EM62/$C$19),MAX(FI$8:FI62)*-1)</f>
        <v>-0.4914149138894639</v>
      </c>
      <c r="FJ63" s="259">
        <f>MAX(MIN(IF(AND(PN62=1,NV63&lt;0),-1,1)*(DR63-$C$15)/($C$14-$C$15)*$C$12*$C$21-$C$33*MD63/BD$6 -  PN62*$C$33/$C$21,EN62/$C$19),MAX(FJ$8:FJ62)*-1)</f>
        <v>-0.48038912286981783</v>
      </c>
      <c r="FK63" s="259">
        <f>MAX(MIN(IF(AND(PO62=1,NW63&lt;0),-1,1)*(DS63-$C$15)/($C$14-$C$15)*$C$12*$C$21-$C$33*ME63/BE$6 -  PO62*$C$33/$C$21,EO62/$C$19),MAX(FK$8:FK62)*-1)</f>
        <v>-0.46956935892353779</v>
      </c>
      <c r="FL63" s="259">
        <f>MAX(MIN(IF(AND(PP62=1,NX63&lt;0),-1,1)*(DT63-$C$15)/($C$14-$C$15)*$C$12*$C$21-$C$33*MF63/BF$6 -  PP62*$C$33/$C$21,EP62/$C$19),MAX(FL$8:FL62)*-1)</f>
        <v>-0.45897186211157637</v>
      </c>
      <c r="FM63" s="259">
        <f>MAX(MIN(IF(AND(PQ62=1,NY63&lt;0),-1,1)*(DU63-$C$15)/($C$14-$C$15)*$C$12*$C$21-$C$33*MG63/BG$6 -  PQ62*$C$33/$C$21,EQ62/$C$19),MAX(FM$8:FM62)*-1)</f>
        <v>-0.45899565772144191</v>
      </c>
      <c r="FN63" s="259">
        <f>MAX(MIN(IF(AND(PR62=1,NZ63&lt;0),-1,1)*(DV63-$C$15)/($C$14-$C$15)*$C$12*$C$21-$C$33*MH63/BH$6 -  PR62*$C$33/$C$21,ER62/$C$19),MAX(FN$8:FN62)*-1)</f>
        <v>-0.44861536461955387</v>
      </c>
      <c r="FO63" s="259">
        <f>MAX(MIN(IF(AND(PS62=1,OA63&lt;0),-1,1)*(DW63-$C$15)/($C$14-$C$15)*$C$12*$C$21-$C$33*MI63/BI$6 -  PS62*$C$33/$C$21,ES62/$C$19),MAX(FO$8:FO62)*-1)</f>
        <v>-0.44861879517396552</v>
      </c>
      <c r="FP63" s="61">
        <f t="shared" si="118"/>
        <v>2.2000000000000011</v>
      </c>
      <c r="FQ63" s="260">
        <f>IF(AND(KS63=1,OY63=1),0,MIN((ABS(($C$14-$C$15)*EU63/$C$12/$C$21)+$C$15)/$C$21,DC63))</f>
        <v>2.7495000000000003</v>
      </c>
      <c r="FR63" s="260">
        <f>IF(AND(KT63=1,OZ63=1),0,MIN((ABS(($C$14-$C$15)*EV63/$C$12/$C$21)+$C$15)/$C$21,DD63))</f>
        <v>2.7495000000000003</v>
      </c>
      <c r="FS63" s="260">
        <f>IF(AND(KU63=1,PA63=1),0,MIN((ABS(($C$14-$C$15)*EW63/$C$12/$C$21)+$C$15)/$C$21,DE63))</f>
        <v>2.7495000000000003</v>
      </c>
      <c r="FT63" s="260">
        <f>IF(AND(KV63=1,PB63=1),0,MIN((ABS(($C$14-$C$15)*EX63/$C$12/$C$21)+$C$15)/$C$21,DF63))</f>
        <v>2.7495000000000003</v>
      </c>
      <c r="FU63" s="260">
        <f>IF(AND(KW63=1,PC63=1),0,MIN((ABS(($C$14-$C$15)*EY63/$C$12/$C$21)+$C$15)/$C$21,DG63))</f>
        <v>2.7495000000000003</v>
      </c>
      <c r="FV63" s="260">
        <f>IF(AND(KX63=1,PD63=1),0,MIN((ABS(($C$14-$C$15)*EZ63/$C$12/$C$21)+$C$15)/$C$21,DH63))</f>
        <v>2.7495000000000003</v>
      </c>
      <c r="FW63" s="260">
        <f>IF(AND(KY63=1,PE63=1),0,MIN((ABS(($C$14-$C$15)*FA63/$C$12/$C$21)+$C$15)/$C$21,DI63))</f>
        <v>2.7495000000000003</v>
      </c>
      <c r="FX63" s="260">
        <f>IF(AND(KZ63=1,PF63=1),0,MIN((ABS(($C$14-$C$15)*FB63/$C$12/$C$21)+$C$15)/$C$21,DJ63))</f>
        <v>2.7495000000000003</v>
      </c>
      <c r="FY63" s="260">
        <f>IF(AND(LA63=1,PG63=1),0,MIN((ABS(($C$14-$C$15)*FC63/$C$12/$C$21)+$C$15)/$C$21,DK63))</f>
        <v>2.7495000000000003</v>
      </c>
      <c r="FZ63" s="260">
        <f>IF(AND(LB63=1,PH63=1),0,MIN((ABS(($C$14-$C$15)*FD63/$C$12/$C$21)+$C$15)/$C$21,DL63))</f>
        <v>2.7495000000000003</v>
      </c>
      <c r="GA63" s="260">
        <f>IF(AND(LC63=1,PI63=1),0,MIN((ABS(($C$14-$C$15)*FE63/$C$12/$C$21)+$C$15)/$C$21,DM63))</f>
        <v>2.7495000000000003</v>
      </c>
      <c r="GB63" s="260">
        <f>IF(AND(LD63=1,PJ63=1),0,MIN((ABS(($C$14-$C$15)*FF63/$C$12/$C$21)+$C$15)/$C$21,DN63))</f>
        <v>5.3342670309463163</v>
      </c>
      <c r="GC63" s="260">
        <f>IF(AND(LE63=1,PK63=1),0,MIN((ABS(($C$14-$C$15)*FG63/$C$12/$C$21)+$C$15)/$C$21,DO63))</f>
        <v>2.7495000000000003</v>
      </c>
      <c r="GD63" s="260">
        <f>IF(AND(LF63=1,PL63=1),0,MIN((ABS(($C$14-$C$15)*FH63/$C$12/$C$21)+$C$15)/$C$21,DP63))</f>
        <v>2.7495000000000003</v>
      </c>
      <c r="GE63" s="260">
        <f>IF(AND(LG63=1,PM63=1),0,MIN((ABS(($C$14-$C$15)*FI63/$C$12/$C$21)+$C$15)/$C$21,DQ63))</f>
        <v>2.7495000000000003</v>
      </c>
      <c r="GF63" s="260">
        <f>IF(AND(LH63=1,PN63=1),0,MIN((ABS(($C$14-$C$15)*FJ63/$C$12/$C$21)+$C$15)/$C$21,DR63))</f>
        <v>2.7495000000000003</v>
      </c>
      <c r="GG63" s="260">
        <f>IF(AND(LI63=1,PO63=1),0,MIN((ABS(($C$14-$C$15)*FK63/$C$12/$C$21)+$C$15)/$C$21,DS63))</f>
        <v>2.7495000000000003</v>
      </c>
      <c r="GH63" s="260">
        <f>IF(AND(LJ63=1,PP63=1),0,MIN((ABS(($C$14-$C$15)*FL63/$C$12/$C$21)+$C$15)/$C$21,DT63))</f>
        <v>2.7495000000000003</v>
      </c>
      <c r="GI63" s="260">
        <f>IF(AND(LK63=1,PQ63=1),0,MIN((ABS(($C$14-$C$15)*FM63/$C$12/$C$21)+$C$15)/$C$21,DU63))</f>
        <v>2.7495000000000003</v>
      </c>
      <c r="GJ63" s="260">
        <f>IF(AND(LL63=1,PR63=1),0,MIN((ABS(($C$14-$C$15)*FN63/$C$12/$C$21)+$C$15)/$C$21,DV63))</f>
        <v>2.7495000000000003</v>
      </c>
      <c r="GK63" s="260">
        <f>IF(AND(LM63=1,PS63=1),0,MIN((ABS(($C$14-$C$15)*FO63/$C$12/$C$21)+$C$15)/$C$21,DW63))</f>
        <v>2.7495000000000003</v>
      </c>
      <c r="GL63" s="61">
        <f t="shared" si="119"/>
        <v>2.2000000000000011</v>
      </c>
      <c r="GM63" s="57">
        <f>IF(AND(KS62=1,OY62=1),0,EU63*$C$19/S$6/$C$24/$C$23*3.39*$C$21)</f>
        <v>-11.61110887423402</v>
      </c>
      <c r="GN63" s="57">
        <f>IF(AND(KT62=1,OZ62=1),0,EV63*$C$19/T$6/$C$24/$C$23*3.39*$C$21)</f>
        <v>-3.0623284888353877</v>
      </c>
      <c r="GO63" s="57">
        <f>IF(AND(KU62=1,PA62=1),0,EW63*$C$19/U$6/$C$24/$C$23*3.39*$C$21)</f>
        <v>-4.8543682033754489</v>
      </c>
      <c r="GP63" s="57">
        <f>IF(AND(KV62=1,PB62=1),0,EX63*$C$19/V$6/$C$24/$C$23*3.39*$C$21)</f>
        <v>-6.6867827847655859</v>
      </c>
      <c r="GQ63" s="57">
        <f>IF(AND(KW62=1,PC62=1),0,EY63*$C$19/W$6/$C$24/$C$23*3.39*$C$21)</f>
        <v>-8.2417186859714437</v>
      </c>
      <c r="GR63" s="57">
        <f>IF(AND(KX62=1,PD62=1),0,EZ63*$C$19/X$6/$C$24/$C$23*3.39*$C$21)</f>
        <v>-9.5328093147614545</v>
      </c>
      <c r="GS63" s="57">
        <f>IF(AND(KY62=1,PE62=1),0,FA63*$C$19/Y$6/$C$24/$C$23*3.39*$C$21)</f>
        <v>-10.601688453017342</v>
      </c>
      <c r="GT63" s="57">
        <f>IF(AND(KZ62=1,PF62=1),0,FB63*$C$19/Z$6/$C$24/$C$23*3.39*$C$21)</f>
        <v>-12.032448577252808</v>
      </c>
      <c r="GU63" s="57">
        <f>IF(AND(LA62=1,PG62=1),0,FC63*$C$19/AA$6/$C$24/$C$23*3.39*$C$21)</f>
        <v>-13.793879348376452</v>
      </c>
      <c r="GV63" s="57">
        <f>IF(AND(LB62=1,PH62=1),0,FD63*$C$19/AB$6/$C$24/$C$23*3.39*$C$21)</f>
        <v>-16.162590879026087</v>
      </c>
      <c r="GW63" s="57">
        <f>IF(AND(LC62=1,PI62=1),0,FE63*$C$19/AC$6/$C$24/$C$23*3.39*$C$21)</f>
        <v>-20.440846263700688</v>
      </c>
      <c r="GX63" s="57">
        <f>IF(AND(LD62=1,PJ62=1),0,FF63*$C$19/AD$6/$C$24/$C$23*3.39*$C$21)</f>
        <v>0.83364560291448397</v>
      </c>
      <c r="GY63" s="57">
        <f>IF(AND(LE62=1,PK62=1),0,FG63*$C$19/AE$6/$C$24/$C$23*3.39*$C$21)</f>
        <v>-11.665372852988682</v>
      </c>
      <c r="GZ63" s="57">
        <f>IF(AND(LF62=1,PL62=1),0,FH63*$C$19/AF$6/$C$24/$C$23*3.39*$C$21)</f>
        <v>-13.396330857041528</v>
      </c>
      <c r="HA63" s="57">
        <f>IF(AND(LG62=1,PM62=1),0,FI63*$C$19/AG$6/$C$24/$C$23*3.39*$C$21)</f>
        <v>-12.718756220080603</v>
      </c>
      <c r="HB63" s="57">
        <f>IF(AND(LH62=1,PN62=1),0,FJ63*$C$19/AH$6/$C$24/$C$23*3.39*$C$21)</f>
        <v>-12.433387697170906</v>
      </c>
      <c r="HC63" s="57">
        <f>IF(AND(LI62=1,PO62=1),0,FK63*$C$19/AI$6/$C$24/$C$23*3.39*$C$21)</f>
        <v>-12.153351548283272</v>
      </c>
      <c r="HD63" s="57">
        <f>IF(AND(LJ62=1,PP62=1),0,FL63*$C$19/AJ$6/$C$24/$C$23*3.39*$C$21)</f>
        <v>-11.87906809720198</v>
      </c>
      <c r="HE63" s="57">
        <f>IF(AND(LK62=1,PQ62=1),0,FM63*$C$19/AK$6/$C$24/$C$23*3.39*$C$21)</f>
        <v>-11.879683973017777</v>
      </c>
      <c r="HF63" s="57">
        <f>IF(AND(LL62=1,PR62=1),0,FN63*$C$19/AL$6/$C$24/$C$23*3.39*$C$21)</f>
        <v>-11.611022168655865</v>
      </c>
      <c r="HG63" s="57">
        <f>IF(AND(LM62=1,PS62=1),0,FO63*$C$19/AM$6/$C$24/$C$23*3.39*$C$21)</f>
        <v>-11.611110957953926</v>
      </c>
      <c r="HH63" s="61">
        <f t="shared" si="120"/>
        <v>2.2000000000000011</v>
      </c>
      <c r="HI63" s="57">
        <f t="shared" si="121"/>
        <v>11.61110887423402</v>
      </c>
      <c r="HJ63" s="57">
        <f t="shared" si="122"/>
        <v>3.0623284888353877</v>
      </c>
      <c r="HK63" s="57">
        <f t="shared" si="123"/>
        <v>4.8543682033754489</v>
      </c>
      <c r="HL63" s="57">
        <f t="shared" si="124"/>
        <v>6.6867827847655859</v>
      </c>
      <c r="HM63" s="57">
        <f t="shared" si="125"/>
        <v>8.2417186859714437</v>
      </c>
      <c r="HN63" s="57">
        <f t="shared" si="126"/>
        <v>9.5328093147614545</v>
      </c>
      <c r="HO63" s="57">
        <f t="shared" si="127"/>
        <v>10.601688453017342</v>
      </c>
      <c r="HP63" s="57">
        <f t="shared" si="128"/>
        <v>12.032448577252808</v>
      </c>
      <c r="HQ63" s="57">
        <f t="shared" si="129"/>
        <v>13.793879348376452</v>
      </c>
      <c r="HR63" s="57">
        <f t="shared" si="130"/>
        <v>16.162590879026087</v>
      </c>
      <c r="HS63" s="57">
        <f t="shared" si="131"/>
        <v>20.440846263700688</v>
      </c>
      <c r="HT63" s="57">
        <f t="shared" si="132"/>
        <v>0.83364560291448397</v>
      </c>
      <c r="HU63" s="57">
        <f t="shared" si="133"/>
        <v>11.665372852988682</v>
      </c>
      <c r="HV63" s="57">
        <f t="shared" si="134"/>
        <v>13.396330857041528</v>
      </c>
      <c r="HW63" s="57">
        <f t="shared" si="135"/>
        <v>12.718756220080603</v>
      </c>
      <c r="HX63" s="57">
        <f t="shared" si="136"/>
        <v>12.433387697170906</v>
      </c>
      <c r="HY63" s="57">
        <f t="shared" si="137"/>
        <v>12.153351548283272</v>
      </c>
      <c r="HZ63" s="57">
        <f t="shared" si="138"/>
        <v>11.87906809720198</v>
      </c>
      <c r="IA63" s="57">
        <f t="shared" si="139"/>
        <v>11.879683973017777</v>
      </c>
      <c r="IB63" s="57">
        <f t="shared" si="140"/>
        <v>11.611022168655865</v>
      </c>
      <c r="IC63" s="57">
        <f t="shared" si="141"/>
        <v>11.611110957953926</v>
      </c>
      <c r="ID63" s="61">
        <f t="shared" si="142"/>
        <v>2.2000000000000011</v>
      </c>
      <c r="IE63" s="57">
        <f t="shared" si="143"/>
        <v>0</v>
      </c>
      <c r="IF63" s="57">
        <f t="shared" si="144"/>
        <v>0</v>
      </c>
      <c r="IG63" s="57">
        <f t="shared" si="145"/>
        <v>0</v>
      </c>
      <c r="IH63" s="57">
        <f t="shared" si="146"/>
        <v>0</v>
      </c>
      <c r="II63" s="57">
        <f t="shared" si="147"/>
        <v>0</v>
      </c>
      <c r="IJ63" s="57">
        <f t="shared" si="148"/>
        <v>0</v>
      </c>
      <c r="IK63" s="57">
        <f t="shared" si="149"/>
        <v>0</v>
      </c>
      <c r="IL63" s="57">
        <f t="shared" si="150"/>
        <v>0</v>
      </c>
      <c r="IM63" s="57">
        <f t="shared" si="151"/>
        <v>0</v>
      </c>
      <c r="IN63" s="57">
        <f t="shared" si="152"/>
        <v>0</v>
      </c>
      <c r="IO63" s="57">
        <f t="shared" si="153"/>
        <v>0</v>
      </c>
      <c r="IP63" s="57">
        <f t="shared" si="154"/>
        <v>11.828734896038814</v>
      </c>
      <c r="IQ63" s="57">
        <f t="shared" si="155"/>
        <v>0</v>
      </c>
      <c r="IR63" s="57">
        <f t="shared" si="156"/>
        <v>0</v>
      </c>
      <c r="IS63" s="57">
        <f t="shared" si="157"/>
        <v>0</v>
      </c>
      <c r="IT63" s="57">
        <f t="shared" si="158"/>
        <v>0</v>
      </c>
      <c r="IU63" s="57">
        <f t="shared" si="159"/>
        <v>0</v>
      </c>
      <c r="IV63" s="57">
        <f t="shared" si="160"/>
        <v>0</v>
      </c>
      <c r="IW63" s="57">
        <f t="shared" si="161"/>
        <v>0</v>
      </c>
      <c r="IX63" s="57">
        <f t="shared" si="162"/>
        <v>0</v>
      </c>
      <c r="IY63" s="57">
        <f t="shared" si="163"/>
        <v>0</v>
      </c>
      <c r="IZ63" s="61">
        <f t="shared" si="164"/>
        <v>2.2000000000000011</v>
      </c>
      <c r="JA63" s="260" t="e">
        <f t="shared" si="240"/>
        <v>#N/A</v>
      </c>
      <c r="JB63" s="260" t="e">
        <f t="shared" si="241"/>
        <v>#N/A</v>
      </c>
      <c r="JC63" s="260" t="e">
        <f t="shared" si="242"/>
        <v>#N/A</v>
      </c>
      <c r="JD63" s="260" t="e">
        <f t="shared" si="243"/>
        <v>#N/A</v>
      </c>
      <c r="JE63" s="260" t="e">
        <f t="shared" si="244"/>
        <v>#N/A</v>
      </c>
      <c r="JF63" s="260" t="e">
        <f t="shared" si="245"/>
        <v>#N/A</v>
      </c>
      <c r="JG63" s="260" t="e">
        <f t="shared" si="246"/>
        <v>#N/A</v>
      </c>
      <c r="JH63" s="260" t="e">
        <f t="shared" si="247"/>
        <v>#N/A</v>
      </c>
      <c r="JI63" s="260" t="e">
        <f t="shared" si="248"/>
        <v>#N/A</v>
      </c>
      <c r="JJ63" s="260" t="e">
        <f t="shared" si="249"/>
        <v>#N/A</v>
      </c>
      <c r="JK63" s="260" t="e">
        <f t="shared" si="250"/>
        <v>#N/A</v>
      </c>
      <c r="JL63" s="260" t="e">
        <f t="shared" si="251"/>
        <v>#N/A</v>
      </c>
      <c r="JM63" s="260" t="e">
        <f t="shared" si="252"/>
        <v>#N/A</v>
      </c>
      <c r="JN63" s="260" t="e">
        <f t="shared" si="253"/>
        <v>#N/A</v>
      </c>
      <c r="JO63" s="260" t="e">
        <f t="shared" si="254"/>
        <v>#N/A</v>
      </c>
      <c r="JP63" s="260" t="e">
        <f t="shared" si="255"/>
        <v>#N/A</v>
      </c>
      <c r="JQ63" s="260" t="e">
        <f t="shared" si="256"/>
        <v>#N/A</v>
      </c>
      <c r="JR63" s="260" t="e">
        <f t="shared" si="257"/>
        <v>#N/A</v>
      </c>
      <c r="JS63" s="260" t="e">
        <f t="shared" si="258"/>
        <v>#N/A</v>
      </c>
      <c r="JT63" s="260" t="e">
        <f t="shared" si="259"/>
        <v>#N/A</v>
      </c>
      <c r="JU63" s="260" t="e">
        <f t="shared" si="260"/>
        <v>#N/A</v>
      </c>
      <c r="JV63" s="61">
        <f t="shared" si="166"/>
        <v>2.2000000000000011</v>
      </c>
      <c r="JW63" s="46">
        <f>IF(AND(KS63=0,HI63&lt;=$C$40),1,0)</f>
        <v>0</v>
      </c>
      <c r="JX63" s="46">
        <f>IF(AND(KT63=0,HJ63&lt;=$C$40),1,0)</f>
        <v>0</v>
      </c>
      <c r="JY63" s="46">
        <f>IF(AND(KU63=0,HK63&lt;=$C$40),1,0)</f>
        <v>0</v>
      </c>
      <c r="JZ63" s="46">
        <f>IF(AND(KV63=0,HL63&lt;=$C$40),1,0)</f>
        <v>0</v>
      </c>
      <c r="KA63" s="46">
        <f>IF(AND(KW63=0,HM63&lt;=$C$40),1,0)</f>
        <v>0</v>
      </c>
      <c r="KB63" s="46">
        <f>IF(AND(KX63=0,HN63&lt;=$C$40),1,0)</f>
        <v>0</v>
      </c>
      <c r="KC63" s="46">
        <f>IF(AND(KY63=0,HO63&lt;=$C$40),1,0)</f>
        <v>0</v>
      </c>
      <c r="KD63" s="46">
        <f>IF(AND(KZ63=0,HP63&lt;=$C$40),1,0)</f>
        <v>0</v>
      </c>
      <c r="KE63" s="46">
        <f>IF(AND(LA63=0,HQ63&lt;=$C$40),1,0)</f>
        <v>0</v>
      </c>
      <c r="KF63" s="46">
        <f>IF(AND(LB63=0,HR63&lt;=$C$40),1,0)</f>
        <v>0</v>
      </c>
      <c r="KG63" s="46">
        <f>IF(AND(LC63=0,HS63&lt;=$C$40),1,0)</f>
        <v>0</v>
      </c>
      <c r="KH63" s="46">
        <f>IF(AND(LD63=0,HT63&lt;=$C$40),1,0)</f>
        <v>0</v>
      </c>
      <c r="KI63" s="46">
        <f>IF(AND(LE63=0,HU63&lt;=$C$40),1,0)</f>
        <v>0</v>
      </c>
      <c r="KJ63" s="46">
        <f>IF(AND(LF63=0,HV63&lt;=$C$40),1,0)</f>
        <v>0</v>
      </c>
      <c r="KK63" s="46">
        <f>IF(AND(LG63=0,HW63&lt;=$C$40),1,0)</f>
        <v>0</v>
      </c>
      <c r="KL63" s="46">
        <f>IF(AND(LH63=0,HX63&lt;=$C$40),1,0)</f>
        <v>0</v>
      </c>
      <c r="KM63" s="46">
        <f>IF(AND(LI63=0,HY63&lt;=$C$40),1,0)</f>
        <v>0</v>
      </c>
      <c r="KN63" s="46">
        <f>IF(AND(LJ63=0,HZ63&lt;=$C$40),1,0)</f>
        <v>0</v>
      </c>
      <c r="KO63" s="46">
        <f>IF(AND(LK63=0,IA63&lt;=$C$40),1,0)</f>
        <v>0</v>
      </c>
      <c r="KP63" s="46">
        <f>IF(AND(LL63=0,IB63&lt;=$C$40),1,0)</f>
        <v>0</v>
      </c>
      <c r="KQ63" s="46">
        <f>IF(AND(LM63=0,IC63&lt;=$C$40),1,0)</f>
        <v>0</v>
      </c>
      <c r="KR63" s="61">
        <f t="shared" si="167"/>
        <v>2.2000000000000011</v>
      </c>
      <c r="KS63" s="1">
        <f>IF(OR(KS62=1,AND(OY63=1,LO63&lt;=$C$41)),1,0)</f>
        <v>0</v>
      </c>
      <c r="KT63" s="1">
        <f>IF(OR(KT62=1,AND(OZ63=1,LP63&lt;=$C$41)),1,0)</f>
        <v>0</v>
      </c>
      <c r="KU63" s="1">
        <f>IF(OR(KU62=1,AND(PA63=1,LQ63&lt;=$C$41)),1,0)</f>
        <v>0</v>
      </c>
      <c r="KV63" s="1">
        <f>IF(OR(KV62=1,AND(PB63=1,LR63&lt;=$C$41)),1,0)</f>
        <v>0</v>
      </c>
      <c r="KW63" s="1">
        <f>IF(OR(KW62=1,AND(PC63=1,LS63&lt;=$C$41)),1,0)</f>
        <v>0</v>
      </c>
      <c r="KX63" s="1">
        <f>IF(OR(KX62=1,AND(PD63=1,LT63&lt;=$C$41)),1,0)</f>
        <v>0</v>
      </c>
      <c r="KY63" s="1">
        <f>IF(OR(KY62=1,AND(PE63=1,LU63&lt;=$C$41)),1,0)</f>
        <v>0</v>
      </c>
      <c r="KZ63" s="1">
        <f>IF(OR(KZ62=1,AND(PF63=1,LV63&lt;=$C$41)),1,0)</f>
        <v>0</v>
      </c>
      <c r="LA63" s="1">
        <f>IF(OR(LA62=1,AND(PG63=1,LW63&lt;=$C$41)),1,0)</f>
        <v>0</v>
      </c>
      <c r="LB63" s="1">
        <f>IF(OR(LB62=1,AND(PH63=1,LX63&lt;=$C$41)),1,0)</f>
        <v>0</v>
      </c>
      <c r="LC63" s="1">
        <f>IF(OR(LC62=1,AND(PI63=1,LY63&lt;=$C$41)),1,0)</f>
        <v>0</v>
      </c>
      <c r="LD63" s="1">
        <f>IF(OR(LD62=1,AND(PJ63=1,LZ63&lt;=$C$41)),1,0)</f>
        <v>0</v>
      </c>
      <c r="LE63" s="1">
        <f>IF(OR(LE62=1,AND(PK63=1,MA63&lt;=$C$41)),1,0)</f>
        <v>0</v>
      </c>
      <c r="LF63" s="1">
        <f>IF(OR(LF62=1,AND(PL63=1,MB63&lt;=$C$41)),1,0)</f>
        <v>0</v>
      </c>
      <c r="LG63" s="1">
        <f>IF(OR(LG62=1,AND(PM63=1,MC63&lt;=$C$41)),1,0)</f>
        <v>0</v>
      </c>
      <c r="LH63" s="1">
        <f>IF(OR(LH62=1,AND(PN63=1,MD63&lt;=$C$41)),1,0)</f>
        <v>0</v>
      </c>
      <c r="LI63" s="1">
        <f>IF(OR(LI62=1,AND(PO63=1,ME63&lt;=$C$41)),1,0)</f>
        <v>0</v>
      </c>
      <c r="LJ63" s="1">
        <f>IF(OR(LJ62=1,AND(PP63=1,MF63&lt;=$C$41)),1,0)</f>
        <v>0</v>
      </c>
      <c r="LK63" s="1">
        <f>IF(OR(LK62=1,AND(PQ63=1,MG63&lt;=$C$41)),1,0)</f>
        <v>0</v>
      </c>
      <c r="LL63" s="1">
        <f>IF(OR(LL62=1,AND(PR63=1,MH63&lt;=$C$41)),1,0)</f>
        <v>0</v>
      </c>
      <c r="LM63" s="1">
        <f>IF(OR(LM62=1,AND(PS63=1,MI63&lt;=$C$41)),1,0)</f>
        <v>0</v>
      </c>
      <c r="LN63" s="61">
        <f t="shared" si="168"/>
        <v>2.2000000000000011</v>
      </c>
      <c r="LO63" s="57">
        <f t="shared" si="169"/>
        <v>5.3050458473695254</v>
      </c>
      <c r="LP63" s="57">
        <f t="shared" si="170"/>
        <v>14.676807651992096</v>
      </c>
      <c r="LQ63" s="57">
        <f t="shared" si="171"/>
        <v>14.833114451633582</v>
      </c>
      <c r="LR63" s="57">
        <f t="shared" si="172"/>
        <v>13.490445895321804</v>
      </c>
      <c r="LS63" s="57">
        <f t="shared" si="173"/>
        <v>10.844296259906532</v>
      </c>
      <c r="LT63" s="57">
        <f t="shared" si="174"/>
        <v>8.2920966249148886</v>
      </c>
      <c r="LU63" s="57">
        <f t="shared" si="175"/>
        <v>6.1542093235820348</v>
      </c>
      <c r="LV63" s="57">
        <f t="shared" si="176"/>
        <v>5.3551820132099541</v>
      </c>
      <c r="LW63" s="57">
        <f t="shared" si="177"/>
        <v>5.181659540971717</v>
      </c>
      <c r="LX63" s="57">
        <f t="shared" si="178"/>
        <v>5.6324459484954357</v>
      </c>
      <c r="LY63" s="57">
        <f t="shared" si="179"/>
        <v>7.5757607753805338</v>
      </c>
      <c r="LZ63" s="57">
        <f t="shared" si="180"/>
        <v>11.597707586353689</v>
      </c>
      <c r="MA63" s="57">
        <f t="shared" si="181"/>
        <v>10.363636618859752</v>
      </c>
      <c r="MB63" s="57">
        <f t="shared" si="182"/>
        <v>8.4706287222088967</v>
      </c>
      <c r="MC63" s="57">
        <f t="shared" si="183"/>
        <v>7.269143031440163</v>
      </c>
      <c r="MD63" s="57">
        <f t="shared" si="184"/>
        <v>6.763123209904867</v>
      </c>
      <c r="ME63" s="57">
        <f t="shared" si="185"/>
        <v>6.2665588353946733</v>
      </c>
      <c r="MF63" s="57">
        <f t="shared" si="186"/>
        <v>5.7801952324609269</v>
      </c>
      <c r="MG63" s="57">
        <f t="shared" si="187"/>
        <v>5.7812873128600613</v>
      </c>
      <c r="MH63" s="57">
        <f t="shared" si="188"/>
        <v>5.3048920997146123</v>
      </c>
      <c r="MI63" s="57">
        <f t="shared" si="189"/>
        <v>5.3050495422534789</v>
      </c>
      <c r="MJ63" s="61">
        <f t="shared" si="190"/>
        <v>2.2000000000000011</v>
      </c>
      <c r="MK63" s="57" t="e">
        <f>IF(AND(ABS(CG63)&gt;0,EU63*$C$19&gt;=DY62,NG63&lt;&gt;0),3,NA())</f>
        <v>#N/A</v>
      </c>
      <c r="ML63" s="57" t="e">
        <f t="shared" si="261"/>
        <v>#N/A</v>
      </c>
      <c r="MM63" s="57" t="e">
        <f t="shared" si="262"/>
        <v>#N/A</v>
      </c>
      <c r="MN63" s="57" t="e">
        <f t="shared" si="263"/>
        <v>#N/A</v>
      </c>
      <c r="MO63" s="57" t="e">
        <f t="shared" si="264"/>
        <v>#N/A</v>
      </c>
      <c r="MP63" s="57" t="e">
        <f t="shared" si="265"/>
        <v>#N/A</v>
      </c>
      <c r="MQ63" s="57" t="e">
        <f t="shared" si="266"/>
        <v>#N/A</v>
      </c>
      <c r="MR63" s="57" t="e">
        <f t="shared" si="267"/>
        <v>#N/A</v>
      </c>
      <c r="MS63" s="57" t="e">
        <f t="shared" si="268"/>
        <v>#N/A</v>
      </c>
      <c r="MT63" s="57" t="e">
        <f t="shared" si="269"/>
        <v>#N/A</v>
      </c>
      <c r="MU63" s="57" t="e">
        <f t="shared" si="270"/>
        <v>#N/A</v>
      </c>
      <c r="MV63" s="57" t="e">
        <f t="shared" si="271"/>
        <v>#N/A</v>
      </c>
      <c r="MW63" s="57" t="e">
        <f t="shared" si="272"/>
        <v>#N/A</v>
      </c>
      <c r="MX63" s="57" t="e">
        <f t="shared" si="273"/>
        <v>#N/A</v>
      </c>
      <c r="MY63" s="57" t="e">
        <f t="shared" si="274"/>
        <v>#N/A</v>
      </c>
      <c r="MZ63" s="57" t="e">
        <f t="shared" si="275"/>
        <v>#N/A</v>
      </c>
      <c r="NA63" s="57" t="e">
        <f t="shared" si="276"/>
        <v>#N/A</v>
      </c>
      <c r="NB63" s="57" t="e">
        <f t="shared" si="277"/>
        <v>#N/A</v>
      </c>
      <c r="NC63" s="57" t="e">
        <f t="shared" si="278"/>
        <v>#N/A</v>
      </c>
      <c r="ND63" s="57" t="e">
        <f t="shared" si="279"/>
        <v>#N/A</v>
      </c>
      <c r="NE63" s="57" t="e">
        <f t="shared" si="280"/>
        <v>#N/A</v>
      </c>
      <c r="NF63" s="61">
        <f t="shared" si="211"/>
        <v>2.2000000000000011</v>
      </c>
      <c r="NG63" s="260">
        <f>IF(OY62=0,MIN('Drive Train'!$F$35-FQ62*$C$19*'Drive Train'!$F$39,NG62+$C$39)-$C$7,IF(LO62-1&lt;=0,0,IF($C$37=Motors!$C$29,MAX(MAX(NG$8:NG62)*-1,NG62-$C$39),MAX(0,MAX(NG$8:NG62)*-1,NG62-$C$39))))</f>
        <v>0</v>
      </c>
      <c r="NH63" s="260">
        <f>IF(OZ62=0,MIN('Drive Train'!$F$35-FR62*$C$19*'Drive Train'!$F$39,NH62+$C$39)-$C$7,IF(LP62-1&lt;=0,0,IF($C$37=Motors!$C$29,MAX(MAX(NH$8:NH62)*-1,NH62-$C$39),MAX(0,MAX(NH$8:NH62)*-1,NH62-$C$39))))</f>
        <v>0</v>
      </c>
      <c r="NI63" s="260">
        <f>IF(PA62=0,MIN('Drive Train'!$F$35-FS62*$C$19*'Drive Train'!$F$39,NI62+$C$39)-$C$7,IF(LQ62-1&lt;=0,0,IF($C$37=Motors!$C$29,MAX(MAX(NI$8:NI62)*-1,NI62-$C$39),MAX(0,MAX(NI$8:NI62)*-1,NI62-$C$39))))</f>
        <v>0</v>
      </c>
      <c r="NJ63" s="260">
        <f>IF(PB62=0,MIN('Drive Train'!$F$35-FT62*$C$19*'Drive Train'!$F$39,NJ62+$C$39)-$C$7,IF(LR62-1&lt;=0,0,IF($C$37=Motors!$C$29,MAX(MAX(NJ$8:NJ62)*-1,NJ62-$C$39),MAX(0,MAX(NJ$8:NJ62)*-1,NJ62-$C$39))))</f>
        <v>0</v>
      </c>
      <c r="NK63" s="260">
        <f>IF(PC62=0,MIN('Drive Train'!$F$35-FU62*$C$19*'Drive Train'!$F$39,NK62+$C$39)-$C$7,IF(LS62-1&lt;=0,0,IF($C$37=Motors!$C$29,MAX(MAX(NK$8:NK62)*-1,NK62-$C$39),MAX(0,MAX(NK$8:NK62)*-1,NK62-$C$39))))</f>
        <v>0</v>
      </c>
      <c r="NL63" s="260">
        <f>IF(PD62=0,MIN('Drive Train'!$F$35-FV62*$C$19*'Drive Train'!$F$39,NL62+$C$39)-$C$7,IF(LT62-1&lt;=0,0,IF($C$37=Motors!$C$29,MAX(MAX(NL$8:NL62)*-1,NL62-$C$39),MAX(0,MAX(NL$8:NL62)*-1,NL62-$C$39))))</f>
        <v>0</v>
      </c>
      <c r="NM63" s="260">
        <f>IF(PE62=0,MIN('Drive Train'!$F$35-FW62*$C$19*'Drive Train'!$F$39,NM62+$C$39)-$C$7,IF(LU62-1&lt;=0,0,IF($C$37=Motors!$C$29,MAX(MAX(NM$8:NM62)*-1,NM62-$C$39),MAX(0,MAX(NM$8:NM62)*-1,NM62-$C$39))))</f>
        <v>0</v>
      </c>
      <c r="NN63" s="260">
        <f>IF(PF62=0,MIN('Drive Train'!$F$35-FX62*$C$19*'Drive Train'!$F$39,NN62+$C$39)-$C$7,IF(LV62-1&lt;=0,0,IF($C$37=Motors!$C$29,MAX(MAX(NN$8:NN62)*-1,NN62-$C$39),MAX(0,MAX(NN$8:NN62)*-1,NN62-$C$39))))</f>
        <v>0</v>
      </c>
      <c r="NO63" s="260">
        <f>IF(PG62=0,MIN('Drive Train'!$F$35-FY62*$C$19*'Drive Train'!$F$39,NO62+$C$39)-$C$7,IF(LW62-1&lt;=0,0,IF($C$37=Motors!$C$29,MAX(MAX(NO$8:NO62)*-1,NO62-$C$39),MAX(0,MAX(NO$8:NO62)*-1,NO62-$C$39))))</f>
        <v>0</v>
      </c>
      <c r="NP63" s="260">
        <f>IF(PH62=0,MIN('Drive Train'!$F$35-FZ62*$C$19*'Drive Train'!$F$39,NP62+$C$39)-$C$7,IF(LX62-1&lt;=0,0,IF($C$37=Motors!$C$29,MAX(MAX(NP$8:NP62)*-1,NP62-$C$39),MAX(0,MAX(NP$8:NP62)*-1,NP62-$C$39))))</f>
        <v>0</v>
      </c>
      <c r="NQ63" s="260">
        <f>IF(PI62=0,MIN('Drive Train'!$F$35-GA62*$C$19*'Drive Train'!$F$39,NQ62+$C$39)-$C$7,IF(LY62-1&lt;=0,0,IF($C$37=Motors!$C$29,MAX(MAX(NQ$8:NQ62)*-1,NQ62-$C$39),MAX(0,MAX(NQ$8:NQ62)*-1,NQ62-$C$39))))</f>
        <v>0</v>
      </c>
      <c r="NR63" s="260">
        <f>IF(PJ62=0,MIN('Drive Train'!$F$35-GB62*$C$19*'Drive Train'!$F$39,NR62+$C$39)-$C$7,IF(LZ62-1&lt;=0,0,IF($C$37=Motors!$C$29,MAX(MAX(NR$8:NR62)*-1,NR62-$C$39),MAX(0,MAX(NR$8:NR62)*-1,NR62-$C$39))))</f>
        <v>11.828734896038814</v>
      </c>
      <c r="NS63" s="260">
        <f>IF(PK62=0,MIN('Drive Train'!$F$35-GC62*$C$19*'Drive Train'!$F$39,NS62+$C$39)-$C$7,IF(MA62-1&lt;=0,0,IF($C$37=Motors!$C$29,MAX(MAX(NS$8:NS62)*-1,NS62-$C$39),MAX(0,MAX(NS$8:NS62)*-1,NS62-$C$39))))</f>
        <v>0</v>
      </c>
      <c r="NT63" s="260">
        <f>IF(PL62=0,MIN('Drive Train'!$F$35-GD62*$C$19*'Drive Train'!$F$39,NT62+$C$39)-$C$7,IF(MB62-1&lt;=0,0,IF($C$37=Motors!$C$29,MAX(MAX(NT$8:NT62)*-1,NT62-$C$39),MAX(0,MAX(NT$8:NT62)*-1,NT62-$C$39))))</f>
        <v>0</v>
      </c>
      <c r="NU63" s="260">
        <f>IF(PM62=0,MIN('Drive Train'!$F$35-GE62*$C$19*'Drive Train'!$F$39,NU62+$C$39)-$C$7,IF(MC62-1&lt;=0,0,IF($C$37=Motors!$C$29,MAX(MAX(NU$8:NU62)*-1,NU62-$C$39),MAX(0,MAX(NU$8:NU62)*-1,NU62-$C$39))))</f>
        <v>0</v>
      </c>
      <c r="NV63" s="260">
        <f>IF(PN62=0,MIN('Drive Train'!$F$35-GF62*$C$19*'Drive Train'!$F$39,NV62+$C$39)-$C$7,IF(MD62-1&lt;=0,0,IF($C$37=Motors!$C$29,MAX(MAX(NV$8:NV62)*-1,NV62-$C$39),MAX(0,MAX(NV$8:NV62)*-1,NV62-$C$39))))</f>
        <v>0</v>
      </c>
      <c r="NW63" s="260">
        <f>IF(PO62=0,MIN('Drive Train'!$F$35-GG62*$C$19*'Drive Train'!$F$39,NW62+$C$39)-$C$7,IF(ME62-1&lt;=0,0,IF($C$37=Motors!$C$29,MAX(MAX(NW$8:NW62)*-1,NW62-$C$39),MAX(0,MAX(NW$8:NW62)*-1,NW62-$C$39))))</f>
        <v>0</v>
      </c>
      <c r="NX63" s="260">
        <f>IF(PP62=0,MIN('Drive Train'!$F$35-GH62*$C$19*'Drive Train'!$F$39,NX62+$C$39)-$C$7,IF(MF62-1&lt;=0,0,IF($C$37=Motors!$C$29,MAX(MAX(NX$8:NX62)*-1,NX62-$C$39),MAX(0,MAX(NX$8:NX62)*-1,NX62-$C$39))))</f>
        <v>0</v>
      </c>
      <c r="NY63" s="260">
        <f>IF(PQ62=0,MIN('Drive Train'!$F$35-GI62*$C$19*'Drive Train'!$F$39,NY62+$C$39)-$C$7,IF(MG62-1&lt;=0,0,IF($C$37=Motors!$C$29,MAX(MAX(NY$8:NY62)*-1,NY62-$C$39),MAX(0,MAX(NY$8:NY62)*-1,NY62-$C$39))))</f>
        <v>0</v>
      </c>
      <c r="NZ63" s="260">
        <f>IF(PR62=0,MIN('Drive Train'!$F$35-GJ62*$C$19*'Drive Train'!$F$39,NZ62+$C$39)-$C$7,IF(MH62-1&lt;=0,0,IF($C$37=Motors!$C$29,MAX(MAX(NZ$8:NZ62)*-1,NZ62-$C$39),MAX(0,MAX(NZ$8:NZ62)*-1,NZ62-$C$39))))</f>
        <v>0</v>
      </c>
      <c r="OA63" s="260">
        <f>IF(PS62=0,MIN('Drive Train'!$F$35-GK62*$C$19*'Drive Train'!$F$39,OA62+$C$39)-$C$7,IF(MI62-1&lt;=0,0,IF($C$37=Motors!$C$29,MAX(MAX(OA$8:OA62)*-1,OA62-$C$39),MAX(0,MAX(OA$8:OA62)*-1,OA62-$C$39))))</f>
        <v>0</v>
      </c>
      <c r="OB63" s="61">
        <f t="shared" si="212"/>
        <v>2.2000000000000011</v>
      </c>
      <c r="OC63" s="260">
        <f>'Drive Train'!$F$35-(FQ63*$C$13)*$C$19*'Drive Train'!$F$39</f>
        <v>12.2597755</v>
      </c>
      <c r="OD63" s="260">
        <f>'Drive Train'!$F$35-(FR63*$C$13)*$C$19*'Drive Train'!$F$39</f>
        <v>12.2597755</v>
      </c>
      <c r="OE63" s="260">
        <f>'Drive Train'!$F$35-(FS63*$C$13)*$C$19*'Drive Train'!$F$39</f>
        <v>12.2597755</v>
      </c>
      <c r="OF63" s="260">
        <f>'Drive Train'!$F$35-(FT63*$C$13)*$C$19*'Drive Train'!$F$39</f>
        <v>12.2597755</v>
      </c>
      <c r="OG63" s="260">
        <f>'Drive Train'!$F$35-(FU63*$C$13)*$C$19*'Drive Train'!$F$39</f>
        <v>12.2597755</v>
      </c>
      <c r="OH63" s="260">
        <f>'Drive Train'!$F$35-(FV63*$C$13)*$C$19*'Drive Train'!$F$39</f>
        <v>12.2597755</v>
      </c>
      <c r="OI63" s="260">
        <f>'Drive Train'!$F$35-(FW63*$C$13)*$C$19*'Drive Train'!$F$39</f>
        <v>12.2597755</v>
      </c>
      <c r="OJ63" s="260">
        <f>'Drive Train'!$F$35-(FX63*$C$13)*$C$19*'Drive Train'!$F$39</f>
        <v>12.2597755</v>
      </c>
      <c r="OK63" s="260">
        <f>'Drive Train'!$F$35-(FY63*$C$13)*$C$19*'Drive Train'!$F$39</f>
        <v>12.2597755</v>
      </c>
      <c r="OL63" s="260">
        <f>'Drive Train'!$F$35-(FZ63*$C$13)*$C$19*'Drive Train'!$F$39</f>
        <v>12.2597755</v>
      </c>
      <c r="OM63" s="260">
        <f>'Drive Train'!$F$35-(GA63*$C$13)*$C$19*'Drive Train'!$F$39</f>
        <v>12.2597755</v>
      </c>
      <c r="ON63" s="260">
        <f>'Drive Train'!$F$35-(GB63*$C$13)*$C$19*'Drive Train'!$F$39</f>
        <v>12.127952381421737</v>
      </c>
      <c r="OO63" s="260">
        <f>'Drive Train'!$F$35-(GC63*$C$13)*$C$19*'Drive Train'!$F$39</f>
        <v>12.2597755</v>
      </c>
      <c r="OP63" s="260">
        <f>'Drive Train'!$F$35-(GD63*$C$13)*$C$19*'Drive Train'!$F$39</f>
        <v>12.2597755</v>
      </c>
      <c r="OQ63" s="260">
        <f>'Drive Train'!$F$35-(GE63*$C$13)*$C$19*'Drive Train'!$F$39</f>
        <v>12.2597755</v>
      </c>
      <c r="OR63" s="260">
        <f>'Drive Train'!$F$35-(GF63*$C$13)*$C$19*'Drive Train'!$F$39</f>
        <v>12.2597755</v>
      </c>
      <c r="OS63" s="260">
        <f>'Drive Train'!$F$35-(GG63*$C$13)*$C$19*'Drive Train'!$F$39</f>
        <v>12.2597755</v>
      </c>
      <c r="OT63" s="260">
        <f>'Drive Train'!$F$35-(GH63*$C$13)*$C$19*'Drive Train'!$F$39</f>
        <v>12.2597755</v>
      </c>
      <c r="OU63" s="260">
        <f>'Drive Train'!$F$35-(GI63*$C$13)*$C$19*'Drive Train'!$F$39</f>
        <v>12.2597755</v>
      </c>
      <c r="OV63" s="260">
        <f>'Drive Train'!$F$35-(GJ63*$C$13)*$C$19*'Drive Train'!$F$39</f>
        <v>12.2597755</v>
      </c>
      <c r="OW63" s="260">
        <f>'Drive Train'!$F$35-(GK63*$C$13)*$C$19*'Drive Train'!$F$39</f>
        <v>12.2597755</v>
      </c>
      <c r="OX63" s="61">
        <f t="shared" si="213"/>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7">
        <f t="shared" si="214"/>
        <v>2.2000000000000011</v>
      </c>
      <c r="PU63" s="57">
        <f t="shared" si="215"/>
        <v>20.387160959904392</v>
      </c>
      <c r="PV63" s="57">
        <f t="shared" si="216"/>
        <v>19.034084231807224</v>
      </c>
      <c r="PW63" s="57">
        <f t="shared" si="217"/>
        <v>23.37600546173001</v>
      </c>
      <c r="PX63" s="57">
        <f t="shared" si="218"/>
        <v>25.157951672839776</v>
      </c>
      <c r="PY63" s="57">
        <f t="shared" si="219"/>
        <v>24.757603281993756</v>
      </c>
      <c r="PZ63" s="57">
        <f t="shared" si="220"/>
        <v>23.360512405602979</v>
      </c>
      <c r="QA63" s="57">
        <f t="shared" si="221"/>
        <v>21.517718640269866</v>
      </c>
      <c r="QB63" s="57">
        <f t="shared" si="222"/>
        <v>20.20535080092704</v>
      </c>
      <c r="QC63" s="57">
        <f t="shared" si="223"/>
        <v>18.972250124601182</v>
      </c>
      <c r="QD63" s="57">
        <f t="shared" si="224"/>
        <v>17.880342700661192</v>
      </c>
      <c r="QE63" s="57">
        <f t="shared" si="225"/>
        <v>16.933149687089685</v>
      </c>
      <c r="QF63" s="57">
        <f t="shared" si="226"/>
        <v>15.930636954342187</v>
      </c>
      <c r="QG63" s="57">
        <f t="shared" si="227"/>
        <v>18.138034666480568</v>
      </c>
      <c r="QH63" s="57">
        <f t="shared" si="228"/>
        <v>19.127743643910357</v>
      </c>
      <c r="QI63" s="57">
        <f t="shared" si="229"/>
        <v>19.627341601985815</v>
      </c>
      <c r="QJ63" s="57">
        <f t="shared" si="230"/>
        <v>20.026280423596905</v>
      </c>
      <c r="QK63" s="57">
        <f t="shared" si="231"/>
        <v>20.223249838182987</v>
      </c>
      <c r="QL63" s="57">
        <f t="shared" si="232"/>
        <v>20.271697970468768</v>
      </c>
      <c r="QM63" s="57">
        <f t="shared" si="233"/>
        <v>20.481629476359362</v>
      </c>
      <c r="QN63" s="57">
        <f t="shared" si="234"/>
        <v>20.348005707645626</v>
      </c>
      <c r="QO63" s="57">
        <f t="shared" si="235"/>
        <v>20.384874269698837</v>
      </c>
      <c r="QP63" s="61">
        <f t="shared" si="236"/>
        <v>2.2000000000000011</v>
      </c>
      <c r="QQ63" s="57">
        <f>MIN(FQ63,$C$16)*$C$17*1000/60/60/$C$21</f>
        <v>3.4695548865589357E-2</v>
      </c>
      <c r="QR63" s="57">
        <f>MIN(FR63,$C$16)*$C$17*1000/60/60/$C$21</f>
        <v>3.4695548865589357E-2</v>
      </c>
      <c r="QS63" s="57">
        <f>MIN(FS63,$C$16)*$C$17*1000/60/60/$C$21</f>
        <v>3.4695548865589357E-2</v>
      </c>
      <c r="QT63" s="57">
        <f>MIN(FT63,$C$16)*$C$17*1000/60/60/$C$21</f>
        <v>3.4695548865589357E-2</v>
      </c>
      <c r="QU63" s="57">
        <f>MIN(FU63,$C$16)*$C$17*1000/60/60/$C$21</f>
        <v>3.4695548865589357E-2</v>
      </c>
      <c r="QV63" s="57">
        <f>MIN(FV63,$C$16)*$C$17*1000/60/60/$C$21</f>
        <v>3.4695548865589357E-2</v>
      </c>
      <c r="QW63" s="57">
        <f>MIN(FW63,$C$16)*$C$17*1000/60/60/$C$21</f>
        <v>3.4695548865589357E-2</v>
      </c>
      <c r="QX63" s="57">
        <f>MIN(FX63,$C$16)*$C$17*1000/60/60/$C$21</f>
        <v>3.4695548865589357E-2</v>
      </c>
      <c r="QY63" s="57">
        <f>MIN(FY63,$C$16)*$C$17*1000/60/60/$C$21</f>
        <v>3.4695548865589357E-2</v>
      </c>
      <c r="QZ63" s="57">
        <f>MIN(FZ63,$C$16)*$C$17*1000/60/60/$C$21</f>
        <v>3.4695548865589357E-2</v>
      </c>
      <c r="RA63" s="57">
        <f>MIN(GA63,$C$16)*$C$17*1000/60/60/$C$21</f>
        <v>3.4695548865589357E-2</v>
      </c>
      <c r="RB63" s="57">
        <f>MIN(GB63,$C$16)*$C$17*1000/60/60/$C$21</f>
        <v>6.7312355858992604E-2</v>
      </c>
      <c r="RC63" s="57">
        <f>MIN(GC63,$C$16)*$C$17*1000/60/60/$C$21</f>
        <v>3.4695548865589357E-2</v>
      </c>
      <c r="RD63" s="57">
        <f>MIN(GD63,$C$16)*$C$17*1000/60/60/$C$21</f>
        <v>3.4695548865589357E-2</v>
      </c>
      <c r="RE63" s="57">
        <f>MIN(GE63,$C$16)*$C$17*1000/60/60/$C$21</f>
        <v>3.4695548865589357E-2</v>
      </c>
      <c r="RF63" s="57">
        <f>MIN(GF63,$C$16)*$C$17*1000/60/60/$C$21</f>
        <v>3.4695548865589357E-2</v>
      </c>
      <c r="RG63" s="57">
        <f>MIN(GG63,$C$16)*$C$17*1000/60/60/$C$21</f>
        <v>3.4695548865589357E-2</v>
      </c>
      <c r="RH63" s="57">
        <f>MIN(GH63,$C$16)*$C$17*1000/60/60/$C$21</f>
        <v>3.4695548865589357E-2</v>
      </c>
      <c r="RI63" s="57">
        <f>MIN(GI63,$C$16)*$C$17*1000/60/60/$C$21</f>
        <v>3.4695548865589357E-2</v>
      </c>
      <c r="RJ63" s="57">
        <f>MIN(GJ63,$C$16)*$C$17*1000/60/60/$C$21</f>
        <v>3.4695548865589357E-2</v>
      </c>
      <c r="RK63" s="57">
        <f>MIN(GK63,$C$16)*$C$17*1000/60/60/$C$21</f>
        <v>3.4695548865589357E-2</v>
      </c>
      <c r="RL63" s="61">
        <f t="shared" si="237"/>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61">
        <f t="shared" si="238"/>
        <v>2.2000000000000011</v>
      </c>
      <c r="SI63" s="2">
        <f>IF(AND(EU63&lt;0,KS63=0,LO63&gt;=LO$6*'Drive Train'!$AA$52,LO63&lt;=LO$6*'Drive Train'!$AA$53,OY63=1,JW63=0),$C$17,0)</f>
        <v>0</v>
      </c>
      <c r="SJ63" s="2">
        <f>IF(AND(EV63&lt;0,KT63=0,LP63&gt;=LP$6*'Drive Train'!$AA$52,LP63&lt;=LP$6*'Drive Train'!$AA$53,OZ63=1,JX63=0),$C$17,0)</f>
        <v>0.04</v>
      </c>
      <c r="SK63" s="2">
        <f>IF(AND(EW63&lt;0,KU63=0,LQ63&gt;=LQ$6*'Drive Train'!$AA$52,LQ63&lt;=LQ$6*'Drive Train'!$AA$53,PA63=1,JY63=0),$C$17,0)</f>
        <v>0.04</v>
      </c>
      <c r="SL63" s="2">
        <f>IF(AND(EX63&lt;0,KV63=0,LR63&gt;=LR$6*'Drive Train'!$AA$52,LR63&lt;=LR$6*'Drive Train'!$AA$53,PB63=1,JZ63=0),$C$17,0)</f>
        <v>0.04</v>
      </c>
      <c r="SM63" s="2">
        <f>IF(AND(EY63&lt;0,KW63=0,LS63&gt;=LS$6*'Drive Train'!$AA$52,LS63&lt;=LS$6*'Drive Train'!$AA$53,PC63=1,KA63=0),$C$17,0)</f>
        <v>0.04</v>
      </c>
      <c r="SN63" s="2">
        <f>IF(AND(EZ63&lt;0,KX63=0,LT63&gt;=LT$6*'Drive Train'!$AA$52,LT63&lt;=LT$6*'Drive Train'!$AA$53,PD63=1,KB63=0),$C$17,0)</f>
        <v>0.04</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0.04</v>
      </c>
      <c r="SR63" s="2">
        <f>IF(AND(FD63&lt;0,LB63=0,LX63&gt;=LX$6*'Drive Train'!$AA$52,LX63&lt;=LX$6*'Drive Train'!$AA$53,PH63=1,KF63=0),$C$17,0)</f>
        <v>0.04</v>
      </c>
      <c r="SS63" s="2">
        <f>IF(AND(FE63&lt;0,LC63=0,LY63&gt;=LY$6*'Drive Train'!$AA$52,LY63&lt;=LY$6*'Drive Train'!$AA$53,PI63=1,KG63=0),$C$17,0)</f>
        <v>0.04</v>
      </c>
      <c r="ST63" s="2">
        <f>IF(AND(FF63&lt;0,LD63=0,LZ63&gt;=LZ$6*'Drive Train'!$AA$52,LZ63&lt;=LZ$6*'Drive Train'!$AA$53,PJ63=1,KH63=0),$C$17,0)</f>
        <v>0</v>
      </c>
      <c r="SU63" s="2">
        <f>IF(AND(FG63&lt;0,LE63=0,MA63&gt;=MA$6*'Drive Train'!$AA$52,MA63&lt;=MA$6*'Drive Train'!$AA$53,PK63=1,KI63=0),$C$17,0)</f>
        <v>0.04</v>
      </c>
      <c r="SV63" s="2">
        <f>IF(AND(FH63&lt;0,LF63=0,MB63&gt;=MB$6*'Drive Train'!$AA$52,MB63&lt;=MB$6*'Drive Train'!$AA$53,PL63=1,KJ63=0),$C$17,0)</f>
        <v>0.04</v>
      </c>
      <c r="SW63" s="2">
        <f>IF(AND(FI63&lt;0,LG63=0,MC63&gt;=MC$6*'Drive Train'!$AA$52,MC63&lt;=MC$6*'Drive Train'!$AA$53,PM63=1,KK63=0),$C$17,0)</f>
        <v>0.04</v>
      </c>
      <c r="SX63" s="2">
        <f>IF(AND(FJ63&lt;0,LH63=0,MD63&gt;=MD$6*'Drive Train'!$AA$52,MD63&lt;=MD$6*'Drive Train'!$AA$53,PN63=1,KL63=0),$C$17,0)</f>
        <v>0.04</v>
      </c>
      <c r="SY63" s="2">
        <f>IF(AND(FK63&lt;0,LI63=0,ME63&gt;=ME$6*'Drive Train'!$AA$52,ME63&lt;=ME$6*'Drive Train'!$AA$53,PO63=1,KM63=0),$C$17,0)</f>
        <v>0.04</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48">
        <f t="shared" si="239"/>
        <v>2.2000000000000011</v>
      </c>
    </row>
    <row r="64" spans="3:524" x14ac:dyDescent="0.2">
      <c r="C64" s="3" t="s">
        <v>359</v>
      </c>
      <c r="E64" s="26" t="e">
        <f>E26</f>
        <v>#N/A</v>
      </c>
      <c r="F64" s="26" t="e">
        <f>MIN($C$35*F46/$C$20/$C$19,$C$12)/$C$21</f>
        <v>#N/A</v>
      </c>
      <c r="G64" s="26" t="e">
        <f t="shared" ref="G64:O64" si="314">MIN($C$35*G46/$C$20/$C$19,$C$12)/$C$21</f>
        <v>#N/A</v>
      </c>
      <c r="H64" s="26" t="e">
        <f t="shared" si="314"/>
        <v>#N/A</v>
      </c>
      <c r="I64" s="26" t="e">
        <f t="shared" si="314"/>
        <v>#N/A</v>
      </c>
      <c r="J64" s="26" t="e">
        <f t="shared" si="314"/>
        <v>#N/A</v>
      </c>
      <c r="K64" s="26" t="e">
        <f t="shared" si="314"/>
        <v>#N/A</v>
      </c>
      <c r="L64" s="26" t="e">
        <f t="shared" si="314"/>
        <v>#N/A</v>
      </c>
      <c r="M64" s="26" t="e">
        <f t="shared" si="314"/>
        <v>#N/A</v>
      </c>
      <c r="N64" s="26" t="e">
        <f t="shared" si="314"/>
        <v>#N/A</v>
      </c>
      <c r="O64" s="26" t="e">
        <f t="shared" si="314"/>
        <v>#N/A</v>
      </c>
      <c r="R64" s="63">
        <f t="shared" si="114"/>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0.95623143886255246</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15"/>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0</v>
      </c>
      <c r="AY64" s="46">
        <f>LY64*12*60/(PI() * 'Drive Train'!$F$15)/AC$6*ABS(AC64)</f>
        <v>0</v>
      </c>
      <c r="AZ64" s="46">
        <f>LZ64*12*60/(PI() * 'Drive Train'!$F$15)/AD$6*ABS(AD64)</f>
        <v>4551.7318070798183</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281"/>
        <v>2.2400000000000011</v>
      </c>
      <c r="BK64" s="2">
        <f>IF(OR(KS63=1,AND($C$37=Motors!$C$31,OY63=1)),0,IF(NG64=0,-(CG63+$C$15)/($C$14-$C$15)*$C$12,($C$11*S64-AO64)/($C$11*S64)*$C$12*S64))</f>
        <v>0</v>
      </c>
      <c r="BL64" s="2">
        <f>IF(OR(KT63=1,AND($C$37=Motors!$C$31,OZ63=1)),0,IF(NH64=0,-(CH63+$C$15)/($C$14-$C$15)*$C$12,($C$11*T64-AP64)/($C$11*T64)*$C$12*T64))</f>
        <v>0</v>
      </c>
      <c r="BM64" s="2">
        <f>IF(OR(KU63=1,AND($C$37=Motors!$C$31,PA63=1)),0,IF(NI64=0,-(CI63+$C$15)/($C$14-$C$15)*$C$12,($C$11*U64-AQ64)/($C$11*U64)*$C$12*U64))</f>
        <v>0</v>
      </c>
      <c r="BN64" s="2">
        <f>IF(OR(KV63=1,AND($C$37=Motors!$C$31,PB63=1)),0,IF(NJ64=0,-(CJ63+$C$15)/($C$14-$C$15)*$C$12,($C$11*V64-AR64)/($C$11*V64)*$C$12*V64))</f>
        <v>0</v>
      </c>
      <c r="BO64" s="2">
        <f>IF(OR(KW63=1,AND($C$37=Motors!$C$31,PC63=1)),0,IF(NK64=0,-(CK63+$C$15)/($C$14-$C$15)*$C$12,($C$11*W64-AS64)/($C$11*W64)*$C$12*W64))</f>
        <v>0</v>
      </c>
      <c r="BP64" s="2">
        <f>IF(OR(KX63=1,AND($C$37=Motors!$C$31,PD63=1)),0,IF(NL64=0,-(CL63+$C$15)/($C$14-$C$15)*$C$12,($C$11*X64-AT64)/($C$11*X64)*$C$12*X64))</f>
        <v>0</v>
      </c>
      <c r="BQ64" s="2">
        <f>IF(OR(KY63=1,AND($C$37=Motors!$C$31,PE63=1)),0,IF(NM64=0,-(CM63+$C$15)/($C$14-$C$15)*$C$12,($C$11*Y64-AU64)/($C$11*Y64)*$C$12*Y64))</f>
        <v>0</v>
      </c>
      <c r="BR64" s="2">
        <f>IF(OR(KZ63=1,AND($C$37=Motors!$C$31,PF63=1)),0,IF(NN64=0,-(CN63+$C$15)/($C$14-$C$15)*$C$12,($C$11*Z64-AV64)/($C$11*Z64)*$C$12*Z64))</f>
        <v>0</v>
      </c>
      <c r="BS64" s="2">
        <f>IF(OR(LA63=1,AND($C$37=Motors!$C$31,PG63=1)),0,IF(NO64=0,-(CO63+$C$15)/($C$14-$C$15)*$C$12,($C$11*AA64-AW64)/($C$11*AA64)*$C$12*AA64))</f>
        <v>0</v>
      </c>
      <c r="BT64" s="2">
        <f>IF(OR(LB63=1,AND($C$37=Motors!$C$31,PH63=1)),0,IF(NP64=0,-(CP63+$C$15)/($C$14-$C$15)*$C$12,($C$11*AB64-AX64)/($C$11*AB64)*$C$12*AB64))</f>
        <v>0</v>
      </c>
      <c r="BU64" s="2">
        <f>IF(OR(LC63=1,AND($C$37=Motors!$C$31,PI63=1)),0,IF(NQ64=0,-(CQ63+$C$15)/($C$14-$C$15)*$C$12,($C$11*AC64-AY64)/($C$11*AC64)*$C$12*AC64))</f>
        <v>0</v>
      </c>
      <c r="BV64" s="2">
        <f>IF(OR(LD63=1,AND($C$37=Motors!$C$31,PJ63=1)),0,IF(NR64=0,-(CR63+$C$15)/($C$14-$C$15)*$C$12,($C$11*AD64-AZ64)/($C$11*AD64)*$C$12*AD64))</f>
        <v>0.31854278411015996</v>
      </c>
      <c r="BW64" s="2">
        <f>IF(OR(LE63=1,AND($C$37=Motors!$C$31,PK63=1)),0,IF(NS64=0,-(CS63+$C$15)/($C$14-$C$15)*$C$12,($C$11*AE64-BA64)/($C$11*AE64)*$C$12*AE64))</f>
        <v>0</v>
      </c>
      <c r="BX64" s="2">
        <f>IF(OR(LF63=1,AND($C$37=Motors!$C$31,PL63=1)),0,IF(NT64=0,-(CT63+$C$15)/($C$14-$C$15)*$C$12,($C$11*AF64-BB64)/($C$11*AF64)*$C$12*AF64))</f>
        <v>0</v>
      </c>
      <c r="BY64" s="2">
        <f>IF(OR(LG63=1,AND($C$37=Motors!$C$31,PM63=1)),0,IF(NU64=0,-(CU63+$C$15)/($C$14-$C$15)*$C$12,($C$11*AG64-BC64)/($C$11*AG64)*$C$12*AG64))</f>
        <v>0</v>
      </c>
      <c r="BZ64" s="2">
        <f>IF(OR(LH63=1,AND($C$37=Motors!$C$31,PN63=1)),0,IF(NV64=0,-(CV63+$C$15)/($C$14-$C$15)*$C$12,($C$11*AH64-BD64)/($C$11*AH64)*$C$12*AH64))</f>
        <v>0</v>
      </c>
      <c r="CA64" s="2">
        <f>IF(OR(LI63=1,AND($C$37=Motors!$C$31,PO63=1)),0,IF(NW64=0,-(CW63+$C$15)/($C$14-$C$15)*$C$12,($C$11*AI64-BE64)/($C$11*AI64)*$C$12*AI64))</f>
        <v>0</v>
      </c>
      <c r="CB64" s="2">
        <f>IF(OR(LJ63=1,AND($C$37=Motors!$C$31,PP63=1)),0,IF(NX64=0,-(CX63+$C$15)/($C$14-$C$15)*$C$12,($C$11*AJ64-BF64)/($C$11*AJ64)*$C$12*AJ64))</f>
        <v>0</v>
      </c>
      <c r="CC64" s="2">
        <f>IF(OR(LK63=1,AND($C$37=Motors!$C$31,PQ63=1)),0,IF(NY64=0,-(CY63+$C$15)/($C$14-$C$15)*$C$12,($C$11*AK64-BG64)/($C$11*AK64)*$C$12*AK64))</f>
        <v>0</v>
      </c>
      <c r="CD64" s="2">
        <f>IF(OR(LL63=1,AND($C$37=Motors!$C$31,PR63=1)),0,IF(NZ64=0,-(CZ63+$C$15)/($C$14-$C$15)*$C$12,($C$11*AL64-BH64)/($C$11*AL64)*$C$12*AL64))</f>
        <v>0</v>
      </c>
      <c r="CE64" s="2">
        <f>IF(OR(LM63=1,AND($C$37=Motors!$C$31,PS63=1)),0,IF(OA64=0,-(DA63+$C$15)/($C$14-$C$15)*$C$12,($C$11*AM64-BI64)/($C$11*AM64)*$C$12*AM64))</f>
        <v>0</v>
      </c>
      <c r="CF64" s="61">
        <f t="shared" si="282"/>
        <v>2.2400000000000011</v>
      </c>
      <c r="CG64" s="57">
        <f>IF(AND(KS63=1,OY63=1),0,ABS(BK64/$C$12*($C$14-$C$15)+$C$15) *'Drive Train'!$AA$49 + CG63*(1-'Drive Train'!$AA$49))</f>
        <v>2.7495000000000003</v>
      </c>
      <c r="CH64" s="57">
        <f>IF(AND(KT63=1,OZ63=1),0,ABS(BL64/$C$12*($C$14-$C$15)+$C$15) *'Drive Train'!$AA$49 + CH63*(1-'Drive Train'!$AA$49))</f>
        <v>2.7495000000000003</v>
      </c>
      <c r="CI64" s="57">
        <f>IF(AND(KU63=1,PA63=1),0,ABS(BM64/$C$12*($C$14-$C$15)+$C$15) *'Drive Train'!$AA$49 + CI63*(1-'Drive Train'!$AA$49))</f>
        <v>2.7495000000000003</v>
      </c>
      <c r="CJ64" s="57">
        <f>IF(AND(KV63=1,PB63=1),0,ABS(BN64/$C$12*($C$14-$C$15)+$C$15) *'Drive Train'!$AA$49 + CJ63*(1-'Drive Train'!$AA$49))</f>
        <v>2.7495000000000003</v>
      </c>
      <c r="CK64" s="57">
        <f>IF(AND(KW63=1,PC63=1),0,ABS(BO64/$C$12*($C$14-$C$15)+$C$15) *'Drive Train'!$AA$49 + CK63*(1-'Drive Train'!$AA$49))</f>
        <v>2.7495000000000003</v>
      </c>
      <c r="CL64" s="57">
        <f>IF(AND(KX63=1,PD63=1),0,ABS(BP64/$C$12*($C$14-$C$15)+$C$15) *'Drive Train'!$AA$49 + CL63*(1-'Drive Train'!$AA$49))</f>
        <v>2.7495000000000003</v>
      </c>
      <c r="CM64" s="57">
        <f>IF(AND(KY63=1,PE63=1),0,ABS(BQ64/$C$12*($C$14-$C$15)+$C$15) *'Drive Train'!$AA$49 + CM63*(1-'Drive Train'!$AA$49))</f>
        <v>2.7495000000000003</v>
      </c>
      <c r="CN64" s="57">
        <f>IF(AND(KZ63=1,PF63=1),0,ABS(BR64/$C$12*($C$14-$C$15)+$C$15) *'Drive Train'!$AA$49 + CN63*(1-'Drive Train'!$AA$49))</f>
        <v>2.7495000000000003</v>
      </c>
      <c r="CO64" s="57">
        <f>IF(AND(LA63=1,PG63=1),0,ABS(BS64/$C$12*($C$14-$C$15)+$C$15) *'Drive Train'!$AA$49 + CO63*(1-'Drive Train'!$AA$49))</f>
        <v>2.7495000000000003</v>
      </c>
      <c r="CP64" s="57">
        <f>IF(AND(LB63=1,PH63=1),0,ABS(BT64/$C$12*($C$14-$C$15)+$C$15) *'Drive Train'!$AA$49 + CP63*(1-'Drive Train'!$AA$49))</f>
        <v>2.7495000000000003</v>
      </c>
      <c r="CQ64" s="57">
        <f>IF(AND(LC63=1,PI63=1),0,ABS(BU64/$C$12*($C$14-$C$15)+$C$15) *'Drive Train'!$AA$49 + CQ63*(1-'Drive Train'!$AA$49))</f>
        <v>2.7495000000000003</v>
      </c>
      <c r="CR64" s="57">
        <f>IF(AND(LD63=1,PJ63=1),0,ABS(BV64/$C$12*($C$14-$C$15)+$C$15) *'Drive Train'!$AA$49 + CR63*(1-'Drive Train'!$AA$49))</f>
        <v>19.707607552420551</v>
      </c>
      <c r="CS64" s="57">
        <f>IF(AND(LE63=1,PK63=1),0,ABS(BW64/$C$12*($C$14-$C$15)+$C$15) *'Drive Train'!$AA$49 + CS63*(1-'Drive Train'!$AA$49))</f>
        <v>2.7495000000000003</v>
      </c>
      <c r="CT64" s="57">
        <f>IF(AND(LF63=1,PL63=1),0,ABS(BX64/$C$12*($C$14-$C$15)+$C$15) *'Drive Train'!$AA$49 + CT63*(1-'Drive Train'!$AA$49))</f>
        <v>2.7495000000000003</v>
      </c>
      <c r="CU64" s="57">
        <f>IF(AND(LG63=1,PM63=1),0,ABS(BY64/$C$12*($C$14-$C$15)+$C$15) *'Drive Train'!$AA$49 + CU63*(1-'Drive Train'!$AA$49))</f>
        <v>2.7495000000000003</v>
      </c>
      <c r="CV64" s="57">
        <f>IF(AND(LH63=1,PN63=1),0,ABS(BZ64/$C$12*($C$14-$C$15)+$C$15) *'Drive Train'!$AA$49 + CV63*(1-'Drive Train'!$AA$49))</f>
        <v>2.7495000000000003</v>
      </c>
      <c r="CW64" s="57">
        <f>IF(AND(LI63=1,PO63=1),0,ABS(CA64/$C$12*($C$14-$C$15)+$C$15) *'Drive Train'!$AA$49 + CW63*(1-'Drive Train'!$AA$49))</f>
        <v>2.7495000000000003</v>
      </c>
      <c r="CX64" s="57">
        <f>IF(AND(LJ63=1,PP63=1),0,ABS(CB64/$C$12*($C$14-$C$15)+$C$15) *'Drive Train'!$AA$49 + CX63*(1-'Drive Train'!$AA$49))</f>
        <v>2.7495000000000003</v>
      </c>
      <c r="CY64" s="57">
        <f>IF(AND(LK63=1,PQ63=1),0,ABS(CC64/$C$12*($C$14-$C$15)+$C$15) *'Drive Train'!$AA$49 + CY63*(1-'Drive Train'!$AA$49))</f>
        <v>2.7495000000000003</v>
      </c>
      <c r="CZ64" s="57">
        <f>IF(AND(LL63=1,PR63=1),0,ABS(CD64/$C$12*($C$14-$C$15)+$C$15) *'Drive Train'!$AA$49 + CZ63*(1-'Drive Train'!$AA$49))</f>
        <v>2.7495000000000003</v>
      </c>
      <c r="DA64" s="57">
        <f>IF(AND(LM63=1,PS63=1),0,ABS(CE64/$C$12*($C$14-$C$15)+$C$15) *'Drive Train'!$AA$49 + DA63*(1-'Drive Train'!$AA$49))</f>
        <v>2.7495000000000003</v>
      </c>
      <c r="DB64" s="61">
        <f t="shared" si="116"/>
        <v>2.2400000000000011</v>
      </c>
      <c r="DC64" s="57">
        <f t="shared" si="283"/>
        <v>2.7495000000000003</v>
      </c>
      <c r="DD64" s="57">
        <f t="shared" si="284"/>
        <v>2.7495000000000003</v>
      </c>
      <c r="DE64" s="57">
        <f t="shared" si="285"/>
        <v>2.7495000000000003</v>
      </c>
      <c r="DF64" s="57">
        <f t="shared" si="286"/>
        <v>2.7495000000000003</v>
      </c>
      <c r="DG64" s="57">
        <f t="shared" si="287"/>
        <v>2.7495000000000003</v>
      </c>
      <c r="DH64" s="57">
        <f t="shared" si="288"/>
        <v>2.7495000000000003</v>
      </c>
      <c r="DI64" s="57">
        <f t="shared" si="289"/>
        <v>2.7495000000000003</v>
      </c>
      <c r="DJ64" s="57">
        <f t="shared" si="290"/>
        <v>2.7495000000000003</v>
      </c>
      <c r="DK64" s="57">
        <f t="shared" si="291"/>
        <v>2.7495000000000003</v>
      </c>
      <c r="DL64" s="57">
        <f t="shared" si="292"/>
        <v>2.7495000000000003</v>
      </c>
      <c r="DM64" s="57">
        <f t="shared" si="293"/>
        <v>2.7495000000000003</v>
      </c>
      <c r="DN64" s="57">
        <f t="shared" si="294"/>
        <v>19.707607552420551</v>
      </c>
      <c r="DO64" s="57">
        <f t="shared" si="295"/>
        <v>2.7495000000000003</v>
      </c>
      <c r="DP64" s="57">
        <f t="shared" si="296"/>
        <v>2.7495000000000003</v>
      </c>
      <c r="DQ64" s="57">
        <f t="shared" si="297"/>
        <v>2.7495000000000003</v>
      </c>
      <c r="DR64" s="57">
        <f t="shared" si="298"/>
        <v>2.7495000000000003</v>
      </c>
      <c r="DS64" s="57">
        <f t="shared" si="299"/>
        <v>2.7495000000000003</v>
      </c>
      <c r="DT64" s="57">
        <f t="shared" si="300"/>
        <v>2.7495000000000003</v>
      </c>
      <c r="DU64" s="57">
        <f t="shared" si="301"/>
        <v>2.7495000000000003</v>
      </c>
      <c r="DV64" s="57">
        <f t="shared" si="302"/>
        <v>2.7495000000000003</v>
      </c>
      <c r="DW64" s="57">
        <f t="shared" si="303"/>
        <v>2.7495000000000003</v>
      </c>
      <c r="DX64" s="61">
        <f t="shared" si="117"/>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0.31854278411015996</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61">
        <f t="shared" si="304"/>
        <v>2.2400000000000011</v>
      </c>
      <c r="EU64" s="259">
        <f>MAX(MIN(IF(AND(OY63=1,NG64&lt;0),-1,1)*(DC64-$C$15)/($C$14-$C$15)*$C$12*$C$21-$C$33*LO64/AO$6 -  OY63*$C$33/$C$21,DY63/$C$19),MAX(EU$8:EU63)*-1)</f>
        <v>-0.43849882176733562</v>
      </c>
      <c r="EV64" s="259">
        <f>MAX(MIN(IF(AND(OZ63=1,NH64&lt;0),-1,1)*(DD64-$C$15)/($C$14-$C$15)*$C$12*$C$21-$C$33*LP64/AP$6 -  OZ63*$C$33/$C$21,DZ63/$C$19),MAX(EV$8:EV63)*-1)</f>
        <v>-0.42182147507872531</v>
      </c>
      <c r="EW64" s="259">
        <f>MAX(MIN(IF(AND(PA63=1,NI64&lt;0),-1,1)*(DE64-$C$15)/($C$14-$C$15)*$C$12*$C$21-$C$33*LQ64/AQ$6 -  PA63*$C$33/$C$21,EA63/$C$19),MAX(EW$8:EW63)*-1)</f>
        <v>-0.46203200089697971</v>
      </c>
      <c r="EX64" s="259">
        <f>MAX(MIN(IF(AND(PB63=1,NJ64&lt;0),-1,1)*(DF64-$C$15)/($C$14-$C$15)*$C$12*$C$21-$C$33*LR64/AR$6 -  PB63*$C$33/$C$21,EB63/$C$19),MAX(EX$8:EX63)*-1)</f>
        <v>-0.48540851839897187</v>
      </c>
      <c r="EY64" s="259">
        <f>MAX(MIN(IF(AND(PC63=1,NK64&lt;0),-1,1)*(DG64-$C$15)/($C$14-$C$15)*$C$12*$C$21-$C$33*LS64/AS$6 -  PC63*$C$33/$C$21,EC63/$C$19),MAX(EY$8:EY63)*-1)</f>
        <v>-0.48270822722916557</v>
      </c>
      <c r="EZ64" s="259">
        <f>MAX(MIN(IF(AND(PD63=1,NL64&lt;0),-1,1)*(DH64-$C$15)/($C$14-$C$15)*$C$12*$C$21-$C$33*LT64/AT$6 -  PD63*$C$33/$C$21,ED63/$C$19),MAX(EZ$8:EZ63)*-1)</f>
        <v>-0.46709134106102473</v>
      </c>
      <c r="FA64" s="259">
        <f>MAX(MIN(IF(AND(PE63=1,NM64&lt;0),-1,1)*(DI64-$C$15)/($C$14-$C$15)*$C$12*$C$21-$C$33*LU64/AU$6 -  PE63*$C$33/$C$21,EE63/$C$19),MAX(FA$8:FA63)*-1)</f>
        <v>-0.44567314416087067</v>
      </c>
      <c r="FB64" s="259">
        <f>MAX(MIN(IF(AND(PF63=1,NN64&lt;0),-1,1)*(DJ64-$C$15)/($C$14-$C$15)*$C$12*$C$21-$C$33*LV64/AV$6 -  PF63*$C$33/$C$21,EF63/$C$19),MAX(FB$8:FB63)*-1)</f>
        <v>-0.44205597782241063</v>
      </c>
      <c r="FC64" s="259">
        <f>MAX(MIN(IF(AND(PG63=1,NO64&lt;0),-1,1)*(DK64-$C$15)/($C$14-$C$15)*$C$12*$C$21-$C$33*LW64/AW$6 -  PG63*$C$33/$C$21,EG63/$C$19),MAX(FC$8:FC63)*-1)</f>
        <v>-0.44915230092848446</v>
      </c>
      <c r="FD64" s="259">
        <f>MAX(MIN(IF(AND(PH63=1,NP64&lt;0),-1,1)*(DL64-$C$15)/($C$14-$C$15)*$C$12*$C$21-$C$33*LX64/AX$6 -  PH63*$C$33/$C$21,EH63/$C$19),MAX(FD$8:FD63)*-1)</f>
        <v>-0.47160202511709659</v>
      </c>
      <c r="FE64" s="259">
        <f>MAX(MIN(IF(AND(PI63=1,NQ64&lt;0),-1,1)*(DM64-$C$15)/($C$14-$C$15)*$C$12*$C$21-$C$33*LY64/AY$6 -  PI63*$C$33/$C$21,EI63/$C$19),MAX(FE$8:FE63)*-1)</f>
        <v>-0.53918205706285338</v>
      </c>
      <c r="FF64" s="259">
        <f>MAX(MIN(IF(AND(PJ63=1,NR64&lt;0),-1,1)*(DN64-$C$15)/($C$14-$C$15)*$C$12*$C$21-$C$33*LZ64/AZ$6 -  PJ63*$C$33/$C$21,EJ63/$C$19),MAX(FF$8:FF63)*-1)</f>
        <v>2.7050248622381645E-2</v>
      </c>
      <c r="FG64" s="259">
        <f>MAX(MIN(IF(AND(PK63=1,NS64&lt;0),-1,1)*(DO64-$C$15)/($C$14-$C$15)*$C$12*$C$21-$C$33*MA64/BA$6 -  PK63*$C$33/$C$21,EK63/$C$19),MAX(FG$8:FG63)*-1)</f>
        <v>-0.45071531341950627</v>
      </c>
      <c r="FH64" s="259">
        <f>MAX(MIN(IF(AND(PL63=1,NT64&lt;0),-1,1)*(DP64-$C$15)/($C$14-$C$15)*$C$12*$C$21-$C$33*MB64/BB$6 -  PL63*$C$33/$C$21,EL63/$C$19),MAX(FH$8:FH63)*-1)</f>
        <v>-0.50591854408097059</v>
      </c>
      <c r="FI64" s="259">
        <f>MAX(MIN(IF(AND(PM63=1,NU64&lt;0),-1,1)*(DQ64-$C$15)/($C$14-$C$15)*$C$12*$C$21-$C$33*MC64/BC$6 -  PM63*$C$33/$C$21,EM63/$C$19),MAX(FI$8:FI63)*-1)</f>
        <v>-0.48032962891489889</v>
      </c>
      <c r="FJ64" s="259">
        <f>MAX(MIN(IF(AND(PN63=1,NV64&lt;0),-1,1)*(DR64-$C$15)/($C$14-$C$15)*$C$12*$C$21-$C$33*MD64/BD$6 -  PN63*$C$33/$C$21,EN63/$C$19),MAX(FJ$8:FJ63)*-1)</f>
        <v>-0.46955255650770888</v>
      </c>
      <c r="FK64" s="259">
        <f>MAX(MIN(IF(AND(PO63=1,NW64&lt;0),-1,1)*(DS64-$C$15)/($C$14-$C$15)*$C$12*$C$21-$C$33*ME64/BE$6 -  PO63*$C$33/$C$21,EO63/$C$19),MAX(FK$8:FK63)*-1)</f>
        <v>-0.45897686363723866</v>
      </c>
      <c r="FL64" s="259">
        <f>MAX(MIN(IF(AND(PP63=1,NX64&lt;0),-1,1)*(DT64-$C$15)/($C$14-$C$15)*$C$12*$C$21-$C$33*MF64/BF$6 -  PP63*$C$33/$C$21,EP63/$C$19),MAX(FL$8:FL63)*-1)</f>
        <v>-0.44861842402288615</v>
      </c>
      <c r="FM64" s="259">
        <f>MAX(MIN(IF(AND(PQ63=1,NY64&lt;0),-1,1)*(DU64-$C$15)/($C$14-$C$15)*$C$12*$C$21-$C$33*MG64/BG$6 -  PQ63*$C$33/$C$21,EQ63/$C$19),MAX(FM$8:FM63)*-1)</f>
        <v>-0.44864168285393402</v>
      </c>
      <c r="FN64" s="259">
        <f>MAX(MIN(IF(AND(PR63=1,NZ64&lt;0),-1,1)*(DV64-$C$15)/($C$14-$C$15)*$C$12*$C$21-$C$33*MH64/BH$6 -  PR63*$C$33/$C$21,ER63/$C$19),MAX(FN$8:FN63)*-1)</f>
        <v>-0.43849554729163542</v>
      </c>
      <c r="FO64" s="259">
        <f>MAX(MIN(IF(AND(PS63=1,OA64&lt;0),-1,1)*(DW64-$C$15)/($C$14-$C$15)*$C$12*$C$21-$C$33*MI64/BI$6 -  PS63*$C$33/$C$21,ES63/$C$19),MAX(FO$8:FO63)*-1)</f>
        <v>-0.4384989004599682</v>
      </c>
      <c r="FP64" s="61">
        <f t="shared" si="118"/>
        <v>2.2400000000000011</v>
      </c>
      <c r="FQ64" s="260">
        <f>IF(AND(KS64=1,OY64=1),0,MIN((ABS(($C$14-$C$15)*EU64/$C$12/$C$21)+$C$15)/$C$21,DC64))</f>
        <v>2.7495000000000003</v>
      </c>
      <c r="FR64" s="260">
        <f>IF(AND(KT64=1,OZ64=1),0,MIN((ABS(($C$14-$C$15)*EV64/$C$12/$C$21)+$C$15)/$C$21,DD64))</f>
        <v>2.7495000000000003</v>
      </c>
      <c r="FS64" s="260">
        <f>IF(AND(KU64=1,PA64=1),0,MIN((ABS(($C$14-$C$15)*EW64/$C$12/$C$21)+$C$15)/$C$21,DE64))</f>
        <v>2.7495000000000003</v>
      </c>
      <c r="FT64" s="260">
        <f>IF(AND(KV64=1,PB64=1),0,MIN((ABS(($C$14-$C$15)*EX64/$C$12/$C$21)+$C$15)/$C$21,DF64))</f>
        <v>2.7495000000000003</v>
      </c>
      <c r="FU64" s="260">
        <f>IF(AND(KW64=1,PC64=1),0,MIN((ABS(($C$14-$C$15)*EY64/$C$12/$C$21)+$C$15)/$C$21,DG64))</f>
        <v>2.7495000000000003</v>
      </c>
      <c r="FV64" s="260">
        <f>IF(AND(KX64=1,PD64=1),0,MIN((ABS(($C$14-$C$15)*EZ64/$C$12/$C$21)+$C$15)/$C$21,DH64))</f>
        <v>2.7495000000000003</v>
      </c>
      <c r="FW64" s="260">
        <f>IF(AND(KY64=1,PE64=1),0,MIN((ABS(($C$14-$C$15)*FA64/$C$12/$C$21)+$C$15)/$C$21,DI64))</f>
        <v>2.7495000000000003</v>
      </c>
      <c r="FX64" s="260">
        <f>IF(AND(KZ64=1,PF64=1),0,MIN((ABS(($C$14-$C$15)*FB64/$C$12/$C$21)+$C$15)/$C$21,DJ64))</f>
        <v>2.7495000000000003</v>
      </c>
      <c r="FY64" s="260">
        <f>IF(AND(LA64=1,PG64=1),0,MIN((ABS(($C$14-$C$15)*FC64/$C$12/$C$21)+$C$15)/$C$21,DK64))</f>
        <v>2.7495000000000003</v>
      </c>
      <c r="FZ64" s="260">
        <f>IF(AND(LB64=1,PH64=1),0,MIN((ABS(($C$14-$C$15)*FD64/$C$12/$C$21)+$C$15)/$C$21,DL64))</f>
        <v>2.7495000000000003</v>
      </c>
      <c r="GA64" s="260">
        <f>IF(AND(LC64=1,PI64=1),0,MIN((ABS(($C$14-$C$15)*FE64/$C$12/$C$21)+$C$15)/$C$21,DM64))</f>
        <v>2.7495000000000003</v>
      </c>
      <c r="GB64" s="260">
        <f>IF(AND(LD64=1,PJ64=1),0,MIN((ABS(($C$14-$C$15)*FF64/$C$12/$C$21)+$C$15)/$C$21,DN64))</f>
        <v>4.9800016600760832</v>
      </c>
      <c r="GC64" s="260">
        <f>IF(AND(LE64=1,PK64=1),0,MIN((ABS(($C$14-$C$15)*FG64/$C$12/$C$21)+$C$15)/$C$21,DO64))</f>
        <v>2.7495000000000003</v>
      </c>
      <c r="GD64" s="260">
        <f>IF(AND(LF64=1,PL64=1),0,MIN((ABS(($C$14-$C$15)*FH64/$C$12/$C$21)+$C$15)/$C$21,DP64))</f>
        <v>2.7495000000000003</v>
      </c>
      <c r="GE64" s="260">
        <f>IF(AND(LG64=1,PM64=1),0,MIN((ABS(($C$14-$C$15)*FI64/$C$12/$C$21)+$C$15)/$C$21,DQ64))</f>
        <v>2.7495000000000003</v>
      </c>
      <c r="GF64" s="260">
        <f>IF(AND(LH64=1,PN64=1),0,MIN((ABS(($C$14-$C$15)*FJ64/$C$12/$C$21)+$C$15)/$C$21,DR64))</f>
        <v>2.7495000000000003</v>
      </c>
      <c r="GG64" s="260">
        <f>IF(AND(LI64=1,PO64=1),0,MIN((ABS(($C$14-$C$15)*FK64/$C$12/$C$21)+$C$15)/$C$21,DS64))</f>
        <v>2.7495000000000003</v>
      </c>
      <c r="GH64" s="260">
        <f>IF(AND(LJ64=1,PP64=1),0,MIN((ABS(($C$14-$C$15)*FL64/$C$12/$C$21)+$C$15)/$C$21,DT64))</f>
        <v>2.7495000000000003</v>
      </c>
      <c r="GI64" s="260">
        <f>IF(AND(LK64=1,PQ64=1),0,MIN((ABS(($C$14-$C$15)*FM64/$C$12/$C$21)+$C$15)/$C$21,DU64))</f>
        <v>2.7495000000000003</v>
      </c>
      <c r="GJ64" s="260">
        <f>IF(AND(LL64=1,PR64=1),0,MIN((ABS(($C$14-$C$15)*FN64/$C$12/$C$21)+$C$15)/$C$21,DV64))</f>
        <v>2.7495000000000003</v>
      </c>
      <c r="GK64" s="260">
        <f>IF(AND(LM64=1,PS64=1),0,MIN((ABS(($C$14-$C$15)*FO64/$C$12/$C$21)+$C$15)/$C$21,DW64))</f>
        <v>2.7495000000000003</v>
      </c>
      <c r="GL64" s="61">
        <f t="shared" si="119"/>
        <v>2.2400000000000011</v>
      </c>
      <c r="GM64" s="57">
        <f>IF(AND(KS63=1,OY63=1),0,EU64*$C$19/S$6/$C$24/$C$23*3.39*$C$21)</f>
        <v>-11.349186724328456</v>
      </c>
      <c r="GN64" s="57">
        <f>IF(AND(KT63=1,OZ63=1),0,EV64*$C$19/T$6/$C$24/$C$23*3.39*$C$21)</f>
        <v>-3.0569126420851989</v>
      </c>
      <c r="GO64" s="57">
        <f>IF(AND(KU63=1,PA63=1),0,EW64*$C$19/U$6/$C$24/$C$23*3.39*$C$21)</f>
        <v>-4.8364560007924622</v>
      </c>
      <c r="GP64" s="57">
        <f>IF(AND(KV63=1,PB63=1),0,EX64*$C$19/V$6/$C$24/$C$23*3.39*$C$21)</f>
        <v>-6.6445893741807858</v>
      </c>
      <c r="GQ64" s="57">
        <f>IF(AND(KW63=1,PC63=1),0,EY64*$C$19/W$6/$C$24/$C$23*3.39*$C$21)</f>
        <v>-8.1623615565959842</v>
      </c>
      <c r="GR64" s="57">
        <f>IF(AND(KX63=1,PD63=1),0,EZ64*$C$19/X$6/$C$24/$C$23*3.39*$C$21)</f>
        <v>-9.4027233337113358</v>
      </c>
      <c r="GS64" s="57">
        <f>IF(AND(KY63=1,PE63=1),0,FA64*$C$19/Y$6/$C$24/$C$23*3.39*$C$21)</f>
        <v>-10.40701774573127</v>
      </c>
      <c r="GT64" s="57">
        <f>IF(AND(KZ63=1,PF63=1),0,FB64*$C$19/Z$6/$C$24/$C$23*3.39*$C$21)</f>
        <v>-11.746352787030792</v>
      </c>
      <c r="GU64" s="57">
        <f>IF(AND(LA63=1,PG63=1),0,FC64*$C$19/AA$6/$C$24/$C$23*3.39*$C$21)</f>
        <v>-13.38157354810048</v>
      </c>
      <c r="GV64" s="57">
        <f>IF(AND(LB63=1,PH63=1),0,FD64*$C$19/AB$6/$C$24/$C$23*3.39*$C$21)</f>
        <v>-15.569381147984323</v>
      </c>
      <c r="GW64" s="57">
        <f>IF(AND(LC63=1,PI63=1),0,FE64*$C$19/AC$6/$C$24/$C$23*3.39*$C$21)</f>
        <v>-19.53708552075647</v>
      </c>
      <c r="GX64" s="57">
        <f>IF(AND(LD63=1,PJ63=1),0,FF64*$C$19/AD$6/$C$24/$C$23*3.39*$C$21)</f>
        <v>0.70011208084342136</v>
      </c>
      <c r="GY64" s="57">
        <f>IF(AND(LE63=1,PK63=1),0,FG64*$C$19/AE$6/$C$24/$C$23*3.39*$C$21)</f>
        <v>-11.665372852988682</v>
      </c>
      <c r="GZ64" s="57">
        <f>IF(AND(LF63=1,PL63=1),0,FH64*$C$19/AF$6/$C$24/$C$23*3.39*$C$21)</f>
        <v>-13.094137860926505</v>
      </c>
      <c r="HA64" s="57">
        <f>IF(AND(LG63=1,PM63=1),0,FI64*$C$19/AG$6/$C$24/$C$23*3.39*$C$21)</f>
        <v>-12.431847880026993</v>
      </c>
      <c r="HB64" s="57">
        <f>IF(AND(LH63=1,PN63=1),0,FJ64*$C$19/AH$6/$C$24/$C$23*3.39*$C$21)</f>
        <v>-12.152916669681105</v>
      </c>
      <c r="HC64" s="57">
        <f>IF(AND(LI63=1,PO63=1),0,FK64*$C$19/AI$6/$C$24/$C$23*3.39*$C$21)</f>
        <v>-11.879197546235433</v>
      </c>
      <c r="HD64" s="57">
        <f>IF(AND(LJ63=1,PP63=1),0,FL64*$C$19/AJ$6/$C$24/$C$23*3.39*$C$21)</f>
        <v>-11.611101351855362</v>
      </c>
      <c r="HE64" s="57">
        <f>IF(AND(LK63=1,PQ63=1),0,FM64*$C$19/AK$6/$C$24/$C$23*3.39*$C$21)</f>
        <v>-11.611703334810501</v>
      </c>
      <c r="HF64" s="57">
        <f>IF(AND(LL63=1,PR63=1),0,FN64*$C$19/AL$6/$C$24/$C$23*3.39*$C$21)</f>
        <v>-11.349101974645444</v>
      </c>
      <c r="HG64" s="57">
        <f>IF(AND(LM63=1,PS63=1),0,FO64*$C$19/AM$6/$C$24/$C$23*3.39*$C$21)</f>
        <v>-11.349188761044033</v>
      </c>
      <c r="HH64" s="61">
        <f t="shared" si="120"/>
        <v>2.2400000000000011</v>
      </c>
      <c r="HI64" s="57">
        <f t="shared" si="121"/>
        <v>11.349186724328456</v>
      </c>
      <c r="HJ64" s="57">
        <f t="shared" si="122"/>
        <v>3.0569126420851989</v>
      </c>
      <c r="HK64" s="57">
        <f t="shared" si="123"/>
        <v>4.8364560007924622</v>
      </c>
      <c r="HL64" s="57">
        <f t="shared" si="124"/>
        <v>6.6445893741807858</v>
      </c>
      <c r="HM64" s="57">
        <f t="shared" si="125"/>
        <v>8.1623615565959842</v>
      </c>
      <c r="HN64" s="57">
        <f t="shared" si="126"/>
        <v>9.4027233337113358</v>
      </c>
      <c r="HO64" s="57">
        <f t="shared" si="127"/>
        <v>10.40701774573127</v>
      </c>
      <c r="HP64" s="57">
        <f t="shared" si="128"/>
        <v>11.746352787030792</v>
      </c>
      <c r="HQ64" s="57">
        <f t="shared" si="129"/>
        <v>13.38157354810048</v>
      </c>
      <c r="HR64" s="57">
        <f t="shared" si="130"/>
        <v>15.569381147984323</v>
      </c>
      <c r="HS64" s="57">
        <f t="shared" si="131"/>
        <v>19.53708552075647</v>
      </c>
      <c r="HT64" s="57">
        <f t="shared" si="132"/>
        <v>0.70011208084342136</v>
      </c>
      <c r="HU64" s="57">
        <f t="shared" si="133"/>
        <v>11.665372852988682</v>
      </c>
      <c r="HV64" s="57">
        <f t="shared" si="134"/>
        <v>13.094137860926505</v>
      </c>
      <c r="HW64" s="57">
        <f t="shared" si="135"/>
        <v>12.431847880026993</v>
      </c>
      <c r="HX64" s="57">
        <f t="shared" si="136"/>
        <v>12.152916669681105</v>
      </c>
      <c r="HY64" s="57">
        <f t="shared" si="137"/>
        <v>11.879197546235433</v>
      </c>
      <c r="HZ64" s="57">
        <f t="shared" si="138"/>
        <v>11.611101351855362</v>
      </c>
      <c r="IA64" s="57">
        <f t="shared" si="139"/>
        <v>11.611703334810501</v>
      </c>
      <c r="IB64" s="57">
        <f t="shared" si="140"/>
        <v>11.349101974645444</v>
      </c>
      <c r="IC64" s="57">
        <f t="shared" si="141"/>
        <v>11.349188761044033</v>
      </c>
      <c r="ID64" s="61">
        <f t="shared" si="142"/>
        <v>2.2400000000000011</v>
      </c>
      <c r="IE64" s="57">
        <f t="shared" si="143"/>
        <v>0</v>
      </c>
      <c r="IF64" s="57">
        <f t="shared" si="144"/>
        <v>0</v>
      </c>
      <c r="IG64" s="57">
        <f t="shared" si="145"/>
        <v>0</v>
      </c>
      <c r="IH64" s="57">
        <f t="shared" si="146"/>
        <v>0</v>
      </c>
      <c r="II64" s="57">
        <f t="shared" si="147"/>
        <v>0</v>
      </c>
      <c r="IJ64" s="57">
        <f t="shared" si="148"/>
        <v>0</v>
      </c>
      <c r="IK64" s="57">
        <f t="shared" si="149"/>
        <v>0</v>
      </c>
      <c r="IL64" s="57">
        <f t="shared" si="150"/>
        <v>0</v>
      </c>
      <c r="IM64" s="57">
        <f t="shared" si="151"/>
        <v>0</v>
      </c>
      <c r="IN64" s="57">
        <f t="shared" si="152"/>
        <v>0</v>
      </c>
      <c r="IO64" s="57">
        <f t="shared" si="153"/>
        <v>0</v>
      </c>
      <c r="IP64" s="57">
        <f t="shared" si="154"/>
        <v>11.857269841895651</v>
      </c>
      <c r="IQ64" s="57">
        <f t="shared" si="155"/>
        <v>0</v>
      </c>
      <c r="IR64" s="57">
        <f t="shared" si="156"/>
        <v>0</v>
      </c>
      <c r="IS64" s="57">
        <f t="shared" si="157"/>
        <v>0</v>
      </c>
      <c r="IT64" s="57">
        <f t="shared" si="158"/>
        <v>0</v>
      </c>
      <c r="IU64" s="57">
        <f t="shared" si="159"/>
        <v>0</v>
      </c>
      <c r="IV64" s="57">
        <f t="shared" si="160"/>
        <v>0</v>
      </c>
      <c r="IW64" s="57">
        <f t="shared" si="161"/>
        <v>0</v>
      </c>
      <c r="IX64" s="57">
        <f t="shared" si="162"/>
        <v>0</v>
      </c>
      <c r="IY64" s="57">
        <f t="shared" si="163"/>
        <v>0</v>
      </c>
      <c r="IZ64" s="61">
        <f t="shared" si="164"/>
        <v>2.2400000000000011</v>
      </c>
      <c r="JA64" s="260" t="e">
        <f t="shared" si="240"/>
        <v>#N/A</v>
      </c>
      <c r="JB64" s="260" t="e">
        <f t="shared" si="241"/>
        <v>#N/A</v>
      </c>
      <c r="JC64" s="260" t="e">
        <f t="shared" si="242"/>
        <v>#N/A</v>
      </c>
      <c r="JD64" s="260" t="e">
        <f t="shared" si="243"/>
        <v>#N/A</v>
      </c>
      <c r="JE64" s="260" t="e">
        <f t="shared" si="244"/>
        <v>#N/A</v>
      </c>
      <c r="JF64" s="260" t="e">
        <f t="shared" si="245"/>
        <v>#N/A</v>
      </c>
      <c r="JG64" s="260" t="e">
        <f t="shared" si="246"/>
        <v>#N/A</v>
      </c>
      <c r="JH64" s="260" t="e">
        <f t="shared" si="247"/>
        <v>#N/A</v>
      </c>
      <c r="JI64" s="260" t="e">
        <f t="shared" si="248"/>
        <v>#N/A</v>
      </c>
      <c r="JJ64" s="260" t="e">
        <f t="shared" si="249"/>
        <v>#N/A</v>
      </c>
      <c r="JK64" s="260" t="e">
        <f t="shared" si="250"/>
        <v>#N/A</v>
      </c>
      <c r="JL64" s="260" t="e">
        <f t="shared" si="251"/>
        <v>#N/A</v>
      </c>
      <c r="JM64" s="260" t="e">
        <f t="shared" si="252"/>
        <v>#N/A</v>
      </c>
      <c r="JN64" s="260" t="e">
        <f t="shared" si="253"/>
        <v>#N/A</v>
      </c>
      <c r="JO64" s="260" t="e">
        <f t="shared" si="254"/>
        <v>#N/A</v>
      </c>
      <c r="JP64" s="260" t="e">
        <f t="shared" si="255"/>
        <v>#N/A</v>
      </c>
      <c r="JQ64" s="260" t="e">
        <f t="shared" si="256"/>
        <v>#N/A</v>
      </c>
      <c r="JR64" s="260" t="e">
        <f t="shared" si="257"/>
        <v>#N/A</v>
      </c>
      <c r="JS64" s="260" t="e">
        <f t="shared" si="258"/>
        <v>#N/A</v>
      </c>
      <c r="JT64" s="260" t="e">
        <f t="shared" si="259"/>
        <v>#N/A</v>
      </c>
      <c r="JU64" s="260" t="e">
        <f t="shared" si="260"/>
        <v>#N/A</v>
      </c>
      <c r="JV64" s="61">
        <f t="shared" si="166"/>
        <v>2.2400000000000011</v>
      </c>
      <c r="JW64" s="46">
        <f>IF(AND(KS64=0,HI64&lt;=$C$40),1,0)</f>
        <v>0</v>
      </c>
      <c r="JX64" s="46">
        <f>IF(AND(KT64=0,HJ64&lt;=$C$40),1,0)</f>
        <v>0</v>
      </c>
      <c r="JY64" s="46">
        <f>IF(AND(KU64=0,HK64&lt;=$C$40),1,0)</f>
        <v>0</v>
      </c>
      <c r="JZ64" s="46">
        <f>IF(AND(KV64=0,HL64&lt;=$C$40),1,0)</f>
        <v>0</v>
      </c>
      <c r="KA64" s="46">
        <f>IF(AND(KW64=0,HM64&lt;=$C$40),1,0)</f>
        <v>0</v>
      </c>
      <c r="KB64" s="46">
        <f>IF(AND(KX64=0,HN64&lt;=$C$40),1,0)</f>
        <v>0</v>
      </c>
      <c r="KC64" s="46">
        <f>IF(AND(KY64=0,HO64&lt;=$C$40),1,0)</f>
        <v>0</v>
      </c>
      <c r="KD64" s="46">
        <f>IF(AND(KZ64=0,HP64&lt;=$C$40),1,0)</f>
        <v>0</v>
      </c>
      <c r="KE64" s="46">
        <f>IF(AND(LA64=0,HQ64&lt;=$C$40),1,0)</f>
        <v>0</v>
      </c>
      <c r="KF64" s="46">
        <f>IF(AND(LB64=0,HR64&lt;=$C$40),1,0)</f>
        <v>0</v>
      </c>
      <c r="KG64" s="46">
        <f>IF(AND(LC64=0,HS64&lt;=$C$40),1,0)</f>
        <v>0</v>
      </c>
      <c r="KH64" s="46">
        <f>IF(AND(LD64=0,HT64&lt;=$C$40),1,0)</f>
        <v>0</v>
      </c>
      <c r="KI64" s="46">
        <f>IF(AND(LE64=0,HU64&lt;=$C$40),1,0)</f>
        <v>0</v>
      </c>
      <c r="KJ64" s="46">
        <f>IF(AND(LF64=0,HV64&lt;=$C$40),1,0)</f>
        <v>0</v>
      </c>
      <c r="KK64" s="46">
        <f>IF(AND(LG64=0,HW64&lt;=$C$40),1,0)</f>
        <v>0</v>
      </c>
      <c r="KL64" s="46">
        <f>IF(AND(LH64=0,HX64&lt;=$C$40),1,0)</f>
        <v>0</v>
      </c>
      <c r="KM64" s="46">
        <f>IF(AND(LI64=0,HY64&lt;=$C$40),1,0)</f>
        <v>0</v>
      </c>
      <c r="KN64" s="46">
        <f>IF(AND(LJ64=0,HZ64&lt;=$C$40),1,0)</f>
        <v>0</v>
      </c>
      <c r="KO64" s="46">
        <f>IF(AND(LK64=0,IA64&lt;=$C$40),1,0)</f>
        <v>0</v>
      </c>
      <c r="KP64" s="46">
        <f>IF(AND(LL64=0,IB64&lt;=$C$40),1,0)</f>
        <v>0</v>
      </c>
      <c r="KQ64" s="46">
        <f>IF(AND(LM64=0,IC64&lt;=$C$40),1,0)</f>
        <v>0</v>
      </c>
      <c r="KR64" s="61">
        <f t="shared" si="167"/>
        <v>2.2400000000000011</v>
      </c>
      <c r="KS64" s="1">
        <f>IF(OR(KS63=1,AND(OY64=1,LO64&lt;=$C$41)),1,0)</f>
        <v>0</v>
      </c>
      <c r="KT64" s="1">
        <f>IF(OR(KT63=1,AND(OZ64=1,LP64&lt;=$C$41)),1,0)</f>
        <v>0</v>
      </c>
      <c r="KU64" s="1">
        <f>IF(OR(KU63=1,AND(PA64=1,LQ64&lt;=$C$41)),1,0)</f>
        <v>0</v>
      </c>
      <c r="KV64" s="1">
        <f>IF(OR(KV63=1,AND(PB64=1,LR64&lt;=$C$41)),1,0)</f>
        <v>0</v>
      </c>
      <c r="KW64" s="1">
        <f>IF(OR(KW63=1,AND(PC64=1,LS64&lt;=$C$41)),1,0)</f>
        <v>0</v>
      </c>
      <c r="KX64" s="1">
        <f>IF(OR(KX63=1,AND(PD64=1,LT64&lt;=$C$41)),1,0)</f>
        <v>0</v>
      </c>
      <c r="KY64" s="1">
        <f>IF(OR(KY63=1,AND(PE64=1,LU64&lt;=$C$41)),1,0)</f>
        <v>0</v>
      </c>
      <c r="KZ64" s="1">
        <f>IF(OR(KZ63=1,AND(PF64=1,LV64&lt;=$C$41)),1,0)</f>
        <v>0</v>
      </c>
      <c r="LA64" s="1">
        <f>IF(OR(LA63=1,AND(PG64=1,LW64&lt;=$C$41)),1,0)</f>
        <v>0</v>
      </c>
      <c r="LB64" s="1">
        <f>IF(OR(LB63=1,AND(PH64=1,LX64&lt;=$C$41)),1,0)</f>
        <v>0</v>
      </c>
      <c r="LC64" s="1">
        <f>IF(OR(LC63=1,AND(PI64=1,LY64&lt;=$C$41)),1,0)</f>
        <v>0</v>
      </c>
      <c r="LD64" s="1">
        <f>IF(OR(LD63=1,AND(PJ64=1,LZ64&lt;=$C$41)),1,0)</f>
        <v>0</v>
      </c>
      <c r="LE64" s="1">
        <f>IF(OR(LE63=1,AND(PK64=1,MA64&lt;=$C$41)),1,0)</f>
        <v>0</v>
      </c>
      <c r="LF64" s="1">
        <f>IF(OR(LF63=1,AND(PL64=1,MB64&lt;=$C$41)),1,0)</f>
        <v>0</v>
      </c>
      <c r="LG64" s="1">
        <f>IF(OR(LG63=1,AND(PM64=1,MC64&lt;=$C$41)),1,0)</f>
        <v>0</v>
      </c>
      <c r="LH64" s="1">
        <f>IF(OR(LH63=1,AND(PN64=1,MD64&lt;=$C$41)),1,0)</f>
        <v>0</v>
      </c>
      <c r="LI64" s="1">
        <f>IF(OR(LI63=1,AND(PO64=1,ME64&lt;=$C$41)),1,0)</f>
        <v>0</v>
      </c>
      <c r="LJ64" s="1">
        <f>IF(OR(LJ63=1,AND(PP64=1,MF64&lt;=$C$41)),1,0)</f>
        <v>0</v>
      </c>
      <c r="LK64" s="1">
        <f>IF(OR(LK63=1,AND(PQ64=1,MG64&lt;=$C$41)),1,0)</f>
        <v>0</v>
      </c>
      <c r="LL64" s="1">
        <f>IF(OR(LL63=1,AND(PR64=1,MH64&lt;=$C$41)),1,0)</f>
        <v>0</v>
      </c>
      <c r="LM64" s="1">
        <f>IF(OR(LM63=1,AND(PS64=1,MI64&lt;=$C$41)),1,0)</f>
        <v>0</v>
      </c>
      <c r="LN64" s="61">
        <f t="shared" si="168"/>
        <v>2.2400000000000011</v>
      </c>
      <c r="LO64" s="57">
        <f t="shared" si="169"/>
        <v>4.8406014924001646</v>
      </c>
      <c r="LP64" s="57">
        <f t="shared" si="170"/>
        <v>14.55431451243868</v>
      </c>
      <c r="LQ64" s="57">
        <f t="shared" si="171"/>
        <v>14.638939723498565</v>
      </c>
      <c r="LR64" s="57">
        <f t="shared" si="172"/>
        <v>13.22297458393118</v>
      </c>
      <c r="LS64" s="57">
        <f t="shared" si="173"/>
        <v>10.514627512467674</v>
      </c>
      <c r="LT64" s="57">
        <f t="shared" si="174"/>
        <v>7.9107842523244303</v>
      </c>
      <c r="LU64" s="57">
        <f t="shared" si="175"/>
        <v>5.730141785461341</v>
      </c>
      <c r="LV64" s="57">
        <f t="shared" si="176"/>
        <v>4.8738840701198418</v>
      </c>
      <c r="LW64" s="57">
        <f t="shared" si="177"/>
        <v>4.6299043670366586</v>
      </c>
      <c r="LX64" s="57">
        <f t="shared" si="178"/>
        <v>4.9859423133343919</v>
      </c>
      <c r="LY64" s="57">
        <f t="shared" si="179"/>
        <v>6.7581269248325064</v>
      </c>
      <c r="LZ64" s="57">
        <f t="shared" si="180"/>
        <v>11.631053410470269</v>
      </c>
      <c r="MA64" s="57">
        <f t="shared" si="181"/>
        <v>9.8970217047402045</v>
      </c>
      <c r="MB64" s="57">
        <f t="shared" si="182"/>
        <v>7.9347754879272356</v>
      </c>
      <c r="MC64" s="57">
        <f t="shared" si="183"/>
        <v>6.7603927826369388</v>
      </c>
      <c r="MD64" s="57">
        <f t="shared" si="184"/>
        <v>6.2657877020180308</v>
      </c>
      <c r="ME64" s="57">
        <f t="shared" si="185"/>
        <v>5.7804247734633423</v>
      </c>
      <c r="MF64" s="57">
        <f t="shared" si="186"/>
        <v>5.3050325085728476</v>
      </c>
      <c r="MG64" s="57">
        <f t="shared" si="187"/>
        <v>5.3060999539393503</v>
      </c>
      <c r="MH64" s="57">
        <f t="shared" si="188"/>
        <v>4.8404512129683779</v>
      </c>
      <c r="MI64" s="57">
        <f t="shared" si="189"/>
        <v>4.8406051039353217</v>
      </c>
      <c r="MJ64" s="61">
        <f t="shared" si="190"/>
        <v>2.2400000000000011</v>
      </c>
      <c r="MK64" s="57" t="e">
        <f>IF(AND(ABS(CG64)&gt;0,EU64*$C$19&gt;=DY63,NG64&lt;&gt;0),3,NA())</f>
        <v>#N/A</v>
      </c>
      <c r="ML64" s="57" t="e">
        <f t="shared" si="261"/>
        <v>#N/A</v>
      </c>
      <c r="MM64" s="57" t="e">
        <f t="shared" si="262"/>
        <v>#N/A</v>
      </c>
      <c r="MN64" s="57" t="e">
        <f t="shared" si="263"/>
        <v>#N/A</v>
      </c>
      <c r="MO64" s="57" t="e">
        <f t="shared" si="264"/>
        <v>#N/A</v>
      </c>
      <c r="MP64" s="57" t="e">
        <f t="shared" si="265"/>
        <v>#N/A</v>
      </c>
      <c r="MQ64" s="57" t="e">
        <f t="shared" si="266"/>
        <v>#N/A</v>
      </c>
      <c r="MR64" s="57" t="e">
        <f t="shared" si="267"/>
        <v>#N/A</v>
      </c>
      <c r="MS64" s="57" t="e">
        <f t="shared" si="268"/>
        <v>#N/A</v>
      </c>
      <c r="MT64" s="57" t="e">
        <f t="shared" si="269"/>
        <v>#N/A</v>
      </c>
      <c r="MU64" s="57" t="e">
        <f t="shared" si="270"/>
        <v>#N/A</v>
      </c>
      <c r="MV64" s="57" t="e">
        <f t="shared" si="271"/>
        <v>#N/A</v>
      </c>
      <c r="MW64" s="57" t="e">
        <f t="shared" si="272"/>
        <v>#N/A</v>
      </c>
      <c r="MX64" s="57" t="e">
        <f t="shared" si="273"/>
        <v>#N/A</v>
      </c>
      <c r="MY64" s="57" t="e">
        <f t="shared" si="274"/>
        <v>#N/A</v>
      </c>
      <c r="MZ64" s="57" t="e">
        <f t="shared" si="275"/>
        <v>#N/A</v>
      </c>
      <c r="NA64" s="57" t="e">
        <f t="shared" si="276"/>
        <v>#N/A</v>
      </c>
      <c r="NB64" s="57" t="e">
        <f t="shared" si="277"/>
        <v>#N/A</v>
      </c>
      <c r="NC64" s="57" t="e">
        <f t="shared" si="278"/>
        <v>#N/A</v>
      </c>
      <c r="ND64" s="57" t="e">
        <f t="shared" si="279"/>
        <v>#N/A</v>
      </c>
      <c r="NE64" s="57" t="e">
        <f t="shared" si="280"/>
        <v>#N/A</v>
      </c>
      <c r="NF64" s="61">
        <f t="shared" si="211"/>
        <v>2.2400000000000011</v>
      </c>
      <c r="NG64" s="260">
        <f>IF(OY63=0,MIN('Drive Train'!$F$35-FQ63*$C$19*'Drive Train'!$F$39,NG63+$C$39)-$C$7,IF(LO63-1&lt;=0,0,IF($C$37=Motors!$C$29,MAX(MAX(NG$8:NG63)*-1,NG63-$C$39),MAX(0,MAX(NG$8:NG63)*-1,NG63-$C$39))))</f>
        <v>0</v>
      </c>
      <c r="NH64" s="260">
        <f>IF(OZ63=0,MIN('Drive Train'!$F$35-FR63*$C$19*'Drive Train'!$F$39,NH63+$C$39)-$C$7,IF(LP63-1&lt;=0,0,IF($C$37=Motors!$C$29,MAX(MAX(NH$8:NH63)*-1,NH63-$C$39),MAX(0,MAX(NH$8:NH63)*-1,NH63-$C$39))))</f>
        <v>0</v>
      </c>
      <c r="NI64" s="260">
        <f>IF(PA63=0,MIN('Drive Train'!$F$35-FS63*$C$19*'Drive Train'!$F$39,NI63+$C$39)-$C$7,IF(LQ63-1&lt;=0,0,IF($C$37=Motors!$C$29,MAX(MAX(NI$8:NI63)*-1,NI63-$C$39),MAX(0,MAX(NI$8:NI63)*-1,NI63-$C$39))))</f>
        <v>0</v>
      </c>
      <c r="NJ64" s="260">
        <f>IF(PB63=0,MIN('Drive Train'!$F$35-FT63*$C$19*'Drive Train'!$F$39,NJ63+$C$39)-$C$7,IF(LR63-1&lt;=0,0,IF($C$37=Motors!$C$29,MAX(MAX(NJ$8:NJ63)*-1,NJ63-$C$39),MAX(0,MAX(NJ$8:NJ63)*-1,NJ63-$C$39))))</f>
        <v>0</v>
      </c>
      <c r="NK64" s="260">
        <f>IF(PC63=0,MIN('Drive Train'!$F$35-FU63*$C$19*'Drive Train'!$F$39,NK63+$C$39)-$C$7,IF(LS63-1&lt;=0,0,IF($C$37=Motors!$C$29,MAX(MAX(NK$8:NK63)*-1,NK63-$C$39),MAX(0,MAX(NK$8:NK63)*-1,NK63-$C$39))))</f>
        <v>0</v>
      </c>
      <c r="NL64" s="260">
        <f>IF(PD63=0,MIN('Drive Train'!$F$35-FV63*$C$19*'Drive Train'!$F$39,NL63+$C$39)-$C$7,IF(LT63-1&lt;=0,0,IF($C$37=Motors!$C$29,MAX(MAX(NL$8:NL63)*-1,NL63-$C$39),MAX(0,MAX(NL$8:NL63)*-1,NL63-$C$39))))</f>
        <v>0</v>
      </c>
      <c r="NM64" s="260">
        <f>IF(PE63=0,MIN('Drive Train'!$F$35-FW63*$C$19*'Drive Train'!$F$39,NM63+$C$39)-$C$7,IF(LU63-1&lt;=0,0,IF($C$37=Motors!$C$29,MAX(MAX(NM$8:NM63)*-1,NM63-$C$39),MAX(0,MAX(NM$8:NM63)*-1,NM63-$C$39))))</f>
        <v>0</v>
      </c>
      <c r="NN64" s="260">
        <f>IF(PF63=0,MIN('Drive Train'!$F$35-FX63*$C$19*'Drive Train'!$F$39,NN63+$C$39)-$C$7,IF(LV63-1&lt;=0,0,IF($C$37=Motors!$C$29,MAX(MAX(NN$8:NN63)*-1,NN63-$C$39),MAX(0,MAX(NN$8:NN63)*-1,NN63-$C$39))))</f>
        <v>0</v>
      </c>
      <c r="NO64" s="260">
        <f>IF(PG63=0,MIN('Drive Train'!$F$35-FY63*$C$19*'Drive Train'!$F$39,NO63+$C$39)-$C$7,IF(LW63-1&lt;=0,0,IF($C$37=Motors!$C$29,MAX(MAX(NO$8:NO63)*-1,NO63-$C$39),MAX(0,MAX(NO$8:NO63)*-1,NO63-$C$39))))</f>
        <v>0</v>
      </c>
      <c r="NP64" s="260">
        <f>IF(PH63=0,MIN('Drive Train'!$F$35-FZ63*$C$19*'Drive Train'!$F$39,NP63+$C$39)-$C$7,IF(LX63-1&lt;=0,0,IF($C$37=Motors!$C$29,MAX(MAX(NP$8:NP63)*-1,NP63-$C$39),MAX(0,MAX(NP$8:NP63)*-1,NP63-$C$39))))</f>
        <v>0</v>
      </c>
      <c r="NQ64" s="260">
        <f>IF(PI63=0,MIN('Drive Train'!$F$35-GA63*$C$19*'Drive Train'!$F$39,NQ63+$C$39)-$C$7,IF(LY63-1&lt;=0,0,IF($C$37=Motors!$C$29,MAX(MAX(NQ$8:NQ63)*-1,NQ63-$C$39),MAX(0,MAX(NQ$8:NQ63)*-1,NQ63-$C$39))))</f>
        <v>0</v>
      </c>
      <c r="NR64" s="260">
        <f>IF(PJ63=0,MIN('Drive Train'!$F$35-GB63*$C$19*'Drive Train'!$F$39,NR63+$C$39)-$C$7,IF(LZ63-1&lt;=0,0,IF($C$37=Motors!$C$29,MAX(MAX(NR$8:NR63)*-1,NR63-$C$39),MAX(0,MAX(NR$8:NR63)*-1,NR63-$C$39))))</f>
        <v>11.857269841895651</v>
      </c>
      <c r="NS64" s="260">
        <f>IF(PK63=0,MIN('Drive Train'!$F$35-GC63*$C$19*'Drive Train'!$F$39,NS63+$C$39)-$C$7,IF(MA63-1&lt;=0,0,IF($C$37=Motors!$C$29,MAX(MAX(NS$8:NS63)*-1,NS63-$C$39),MAX(0,MAX(NS$8:NS63)*-1,NS63-$C$39))))</f>
        <v>0</v>
      </c>
      <c r="NT64" s="260">
        <f>IF(PL63=0,MIN('Drive Train'!$F$35-GD63*$C$19*'Drive Train'!$F$39,NT63+$C$39)-$C$7,IF(MB63-1&lt;=0,0,IF($C$37=Motors!$C$29,MAX(MAX(NT$8:NT63)*-1,NT63-$C$39),MAX(0,MAX(NT$8:NT63)*-1,NT63-$C$39))))</f>
        <v>0</v>
      </c>
      <c r="NU64" s="260">
        <f>IF(PM63=0,MIN('Drive Train'!$F$35-GE63*$C$19*'Drive Train'!$F$39,NU63+$C$39)-$C$7,IF(MC63-1&lt;=0,0,IF($C$37=Motors!$C$29,MAX(MAX(NU$8:NU63)*-1,NU63-$C$39),MAX(0,MAX(NU$8:NU63)*-1,NU63-$C$39))))</f>
        <v>0</v>
      </c>
      <c r="NV64" s="260">
        <f>IF(PN63=0,MIN('Drive Train'!$F$35-GF63*$C$19*'Drive Train'!$F$39,NV63+$C$39)-$C$7,IF(MD63-1&lt;=0,0,IF($C$37=Motors!$C$29,MAX(MAX(NV$8:NV63)*-1,NV63-$C$39),MAX(0,MAX(NV$8:NV63)*-1,NV63-$C$39))))</f>
        <v>0</v>
      </c>
      <c r="NW64" s="260">
        <f>IF(PO63=0,MIN('Drive Train'!$F$35-GG63*$C$19*'Drive Train'!$F$39,NW63+$C$39)-$C$7,IF(ME63-1&lt;=0,0,IF($C$37=Motors!$C$29,MAX(MAX(NW$8:NW63)*-1,NW63-$C$39),MAX(0,MAX(NW$8:NW63)*-1,NW63-$C$39))))</f>
        <v>0</v>
      </c>
      <c r="NX64" s="260">
        <f>IF(PP63=0,MIN('Drive Train'!$F$35-GH63*$C$19*'Drive Train'!$F$39,NX63+$C$39)-$C$7,IF(MF63-1&lt;=0,0,IF($C$37=Motors!$C$29,MAX(MAX(NX$8:NX63)*-1,NX63-$C$39),MAX(0,MAX(NX$8:NX63)*-1,NX63-$C$39))))</f>
        <v>0</v>
      </c>
      <c r="NY64" s="260">
        <f>IF(PQ63=0,MIN('Drive Train'!$F$35-GI63*$C$19*'Drive Train'!$F$39,NY63+$C$39)-$C$7,IF(MG63-1&lt;=0,0,IF($C$37=Motors!$C$29,MAX(MAX(NY$8:NY63)*-1,NY63-$C$39),MAX(0,MAX(NY$8:NY63)*-1,NY63-$C$39))))</f>
        <v>0</v>
      </c>
      <c r="NZ64" s="260">
        <f>IF(PR63=0,MIN('Drive Train'!$F$35-GJ63*$C$19*'Drive Train'!$F$39,NZ63+$C$39)-$C$7,IF(MH63-1&lt;=0,0,IF($C$37=Motors!$C$29,MAX(MAX(NZ$8:NZ63)*-1,NZ63-$C$39),MAX(0,MAX(NZ$8:NZ63)*-1,NZ63-$C$39))))</f>
        <v>0</v>
      </c>
      <c r="OA64" s="260">
        <f>IF(PS63=0,MIN('Drive Train'!$F$35-GK63*$C$19*'Drive Train'!$F$39,OA63+$C$39)-$C$7,IF(MI63-1&lt;=0,0,IF($C$37=Motors!$C$29,MAX(MAX(OA$8:OA63)*-1,OA63-$C$39),MAX(0,MAX(OA$8:OA63)*-1,OA63-$C$39))))</f>
        <v>0</v>
      </c>
      <c r="OB64" s="61">
        <f t="shared" si="212"/>
        <v>2.2400000000000011</v>
      </c>
      <c r="OC64" s="260">
        <f>'Drive Train'!$F$35-(FQ64*$C$13)*$C$19*'Drive Train'!$F$39</f>
        <v>12.2597755</v>
      </c>
      <c r="OD64" s="260">
        <f>'Drive Train'!$F$35-(FR64*$C$13)*$C$19*'Drive Train'!$F$39</f>
        <v>12.2597755</v>
      </c>
      <c r="OE64" s="260">
        <f>'Drive Train'!$F$35-(FS64*$C$13)*$C$19*'Drive Train'!$F$39</f>
        <v>12.2597755</v>
      </c>
      <c r="OF64" s="260">
        <f>'Drive Train'!$F$35-(FT64*$C$13)*$C$19*'Drive Train'!$F$39</f>
        <v>12.2597755</v>
      </c>
      <c r="OG64" s="260">
        <f>'Drive Train'!$F$35-(FU64*$C$13)*$C$19*'Drive Train'!$F$39</f>
        <v>12.2597755</v>
      </c>
      <c r="OH64" s="260">
        <f>'Drive Train'!$F$35-(FV64*$C$13)*$C$19*'Drive Train'!$F$39</f>
        <v>12.2597755</v>
      </c>
      <c r="OI64" s="260">
        <f>'Drive Train'!$F$35-(FW64*$C$13)*$C$19*'Drive Train'!$F$39</f>
        <v>12.2597755</v>
      </c>
      <c r="OJ64" s="260">
        <f>'Drive Train'!$F$35-(FX64*$C$13)*$C$19*'Drive Train'!$F$39</f>
        <v>12.2597755</v>
      </c>
      <c r="OK64" s="260">
        <f>'Drive Train'!$F$35-(FY64*$C$13)*$C$19*'Drive Train'!$F$39</f>
        <v>12.2597755</v>
      </c>
      <c r="OL64" s="260">
        <f>'Drive Train'!$F$35-(FZ64*$C$13)*$C$19*'Drive Train'!$F$39</f>
        <v>12.2597755</v>
      </c>
      <c r="OM64" s="260">
        <f>'Drive Train'!$F$35-(GA64*$C$13)*$C$19*'Drive Train'!$F$39</f>
        <v>12.2597755</v>
      </c>
      <c r="ON64" s="260">
        <f>'Drive Train'!$F$35-(GB64*$C$13)*$C$19*'Drive Train'!$F$39</f>
        <v>12.146019915336121</v>
      </c>
      <c r="OO64" s="260">
        <f>'Drive Train'!$F$35-(GC64*$C$13)*$C$19*'Drive Train'!$F$39</f>
        <v>12.2597755</v>
      </c>
      <c r="OP64" s="260">
        <f>'Drive Train'!$F$35-(GD64*$C$13)*$C$19*'Drive Train'!$F$39</f>
        <v>12.2597755</v>
      </c>
      <c r="OQ64" s="260">
        <f>'Drive Train'!$F$35-(GE64*$C$13)*$C$19*'Drive Train'!$F$39</f>
        <v>12.2597755</v>
      </c>
      <c r="OR64" s="260">
        <f>'Drive Train'!$F$35-(GF64*$C$13)*$C$19*'Drive Train'!$F$39</f>
        <v>12.2597755</v>
      </c>
      <c r="OS64" s="260">
        <f>'Drive Train'!$F$35-(GG64*$C$13)*$C$19*'Drive Train'!$F$39</f>
        <v>12.2597755</v>
      </c>
      <c r="OT64" s="260">
        <f>'Drive Train'!$F$35-(GH64*$C$13)*$C$19*'Drive Train'!$F$39</f>
        <v>12.2597755</v>
      </c>
      <c r="OU64" s="260">
        <f>'Drive Train'!$F$35-(GI64*$C$13)*$C$19*'Drive Train'!$F$39</f>
        <v>12.2597755</v>
      </c>
      <c r="OV64" s="260">
        <f>'Drive Train'!$F$35-(GJ64*$C$13)*$C$19*'Drive Train'!$F$39</f>
        <v>12.2597755</v>
      </c>
      <c r="OW64" s="260">
        <f>'Drive Train'!$F$35-(GK64*$C$13)*$C$19*'Drive Train'!$F$39</f>
        <v>12.2597755</v>
      </c>
      <c r="OX64" s="61">
        <f t="shared" si="213"/>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7">
        <f t="shared" si="214"/>
        <v>2.2400000000000011</v>
      </c>
      <c r="PU64" s="57">
        <f t="shared" si="215"/>
        <v>20.571705670220936</v>
      </c>
      <c r="PV64" s="57">
        <f t="shared" si="216"/>
        <v>19.613811282191104</v>
      </c>
      <c r="PW64" s="57">
        <f t="shared" si="217"/>
        <v>23.957693885869318</v>
      </c>
      <c r="PX64" s="57">
        <f t="shared" si="218"/>
        <v>25.681554984697677</v>
      </c>
      <c r="PY64" s="57">
        <f t="shared" si="219"/>
        <v>25.171658493247186</v>
      </c>
      <c r="PZ64" s="57">
        <f t="shared" si="220"/>
        <v>23.669421597028986</v>
      </c>
      <c r="QA64" s="57">
        <f t="shared" si="221"/>
        <v>21.738598697491735</v>
      </c>
      <c r="QB64" s="57">
        <f t="shared" si="222"/>
        <v>20.390909081502208</v>
      </c>
      <c r="QC64" s="57">
        <f t="shared" si="223"/>
        <v>19.146741040444166</v>
      </c>
      <c r="QD64" s="57">
        <f t="shared" si="224"/>
        <v>18.067324888276179</v>
      </c>
      <c r="QE64" s="57">
        <f t="shared" si="225"/>
        <v>17.187845095666379</v>
      </c>
      <c r="QF64" s="57">
        <f t="shared" si="226"/>
        <v>16.396439180425673</v>
      </c>
      <c r="QG64" s="57">
        <f t="shared" si="227"/>
        <v>18.524583236387784</v>
      </c>
      <c r="QH64" s="57">
        <f t="shared" si="228"/>
        <v>19.434659353138706</v>
      </c>
      <c r="QI64" s="57">
        <f t="shared" si="229"/>
        <v>19.887811834987271</v>
      </c>
      <c r="QJ64" s="57">
        <f t="shared" si="230"/>
        <v>20.267189598341883</v>
      </c>
      <c r="QK64" s="57">
        <f t="shared" si="231"/>
        <v>20.444963471084534</v>
      </c>
      <c r="QL64" s="57">
        <f t="shared" si="232"/>
        <v>20.474610389730199</v>
      </c>
      <c r="QM64" s="57">
        <f t="shared" si="233"/>
        <v>20.684584111849091</v>
      </c>
      <c r="QN64" s="57">
        <f t="shared" si="234"/>
        <v>20.532544474584647</v>
      </c>
      <c r="QO64" s="57">
        <f t="shared" si="235"/>
        <v>20.569419122847414</v>
      </c>
      <c r="QP64" s="61">
        <f t="shared" si="236"/>
        <v>2.2400000000000011</v>
      </c>
      <c r="QQ64" s="57">
        <f>MIN(FQ64,$C$16)*$C$17*1000/60/60/$C$21</f>
        <v>3.4695548865589357E-2</v>
      </c>
      <c r="QR64" s="57">
        <f>MIN(FR64,$C$16)*$C$17*1000/60/60/$C$21</f>
        <v>3.4695548865589357E-2</v>
      </c>
      <c r="QS64" s="57">
        <f>MIN(FS64,$C$16)*$C$17*1000/60/60/$C$21</f>
        <v>3.4695548865589357E-2</v>
      </c>
      <c r="QT64" s="57">
        <f>MIN(FT64,$C$16)*$C$17*1000/60/60/$C$21</f>
        <v>3.4695548865589357E-2</v>
      </c>
      <c r="QU64" s="57">
        <f>MIN(FU64,$C$16)*$C$17*1000/60/60/$C$21</f>
        <v>3.4695548865589357E-2</v>
      </c>
      <c r="QV64" s="57">
        <f>MIN(FV64,$C$16)*$C$17*1000/60/60/$C$21</f>
        <v>3.4695548865589357E-2</v>
      </c>
      <c r="QW64" s="57">
        <f>MIN(FW64,$C$16)*$C$17*1000/60/60/$C$21</f>
        <v>3.4695548865589357E-2</v>
      </c>
      <c r="QX64" s="57">
        <f>MIN(FX64,$C$16)*$C$17*1000/60/60/$C$21</f>
        <v>3.4695548865589357E-2</v>
      </c>
      <c r="QY64" s="57">
        <f>MIN(FY64,$C$16)*$C$17*1000/60/60/$C$21</f>
        <v>3.4695548865589357E-2</v>
      </c>
      <c r="QZ64" s="57">
        <f>MIN(FZ64,$C$16)*$C$17*1000/60/60/$C$21</f>
        <v>3.4695548865589357E-2</v>
      </c>
      <c r="RA64" s="57">
        <f>MIN(GA64,$C$16)*$C$17*1000/60/60/$C$21</f>
        <v>3.4695548865589357E-2</v>
      </c>
      <c r="RB64" s="57">
        <f>MIN(GB64,$C$16)*$C$17*1000/60/60/$C$21</f>
        <v>6.2841931604977586E-2</v>
      </c>
      <c r="RC64" s="57">
        <f>MIN(GC64,$C$16)*$C$17*1000/60/60/$C$21</f>
        <v>3.4695548865589357E-2</v>
      </c>
      <c r="RD64" s="57">
        <f>MIN(GD64,$C$16)*$C$17*1000/60/60/$C$21</f>
        <v>3.4695548865589357E-2</v>
      </c>
      <c r="RE64" s="57">
        <f>MIN(GE64,$C$16)*$C$17*1000/60/60/$C$21</f>
        <v>3.4695548865589357E-2</v>
      </c>
      <c r="RF64" s="57">
        <f>MIN(GF64,$C$16)*$C$17*1000/60/60/$C$21</f>
        <v>3.4695548865589357E-2</v>
      </c>
      <c r="RG64" s="57">
        <f>MIN(GG64,$C$16)*$C$17*1000/60/60/$C$21</f>
        <v>3.4695548865589357E-2</v>
      </c>
      <c r="RH64" s="57">
        <f>MIN(GH64,$C$16)*$C$17*1000/60/60/$C$21</f>
        <v>3.4695548865589357E-2</v>
      </c>
      <c r="RI64" s="57">
        <f>MIN(GI64,$C$16)*$C$17*1000/60/60/$C$21</f>
        <v>3.4695548865589357E-2</v>
      </c>
      <c r="RJ64" s="57">
        <f>MIN(GJ64,$C$16)*$C$17*1000/60/60/$C$21</f>
        <v>3.4695548865589357E-2</v>
      </c>
      <c r="RK64" s="57">
        <f>MIN(GK64,$C$16)*$C$17*1000/60/60/$C$21</f>
        <v>3.4695548865589357E-2</v>
      </c>
      <c r="RL64" s="61">
        <f t="shared" si="237"/>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61">
        <f t="shared" si="238"/>
        <v>2.2400000000000011</v>
      </c>
      <c r="SI64" s="2">
        <f>IF(AND(EU64&lt;0,KS64=0,LO64&gt;=LO$6*'Drive Train'!$AA$52,LO64&lt;=LO$6*'Drive Train'!$AA$53,OY64=1,JW64=0),$C$17,0)</f>
        <v>0</v>
      </c>
      <c r="SJ64" s="2">
        <f>IF(AND(EV64&lt;0,KT64=0,LP64&gt;=LP$6*'Drive Train'!$AA$52,LP64&lt;=LP$6*'Drive Train'!$AA$53,OZ64=1,JX64=0),$C$17,0)</f>
        <v>0.04</v>
      </c>
      <c r="SK64" s="2">
        <f>IF(AND(EW64&lt;0,KU64=0,LQ64&gt;=LQ$6*'Drive Train'!$AA$52,LQ64&lt;=LQ$6*'Drive Train'!$AA$53,PA64=1,JY64=0),$C$17,0)</f>
        <v>0.04</v>
      </c>
      <c r="SL64" s="2">
        <f>IF(AND(EX64&lt;0,KV64=0,LR64&gt;=LR$6*'Drive Train'!$AA$52,LR64&lt;=LR$6*'Drive Train'!$AA$53,PB64=1,JZ64=0),$C$17,0)</f>
        <v>0.04</v>
      </c>
      <c r="SM64" s="2">
        <f>IF(AND(EY64&lt;0,KW64=0,LS64&gt;=LS$6*'Drive Train'!$AA$52,LS64&lt;=LS$6*'Drive Train'!$AA$53,PC64=1,KA64=0),$C$17,0)</f>
        <v>0.04</v>
      </c>
      <c r="SN64" s="2">
        <f>IF(AND(EZ64&lt;0,KX64=0,LT64&gt;=LT$6*'Drive Train'!$AA$52,LT64&lt;=LT$6*'Drive Train'!$AA$53,PD64=1,KB64=0),$C$17,0)</f>
        <v>0.04</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0.04</v>
      </c>
      <c r="SS64" s="2">
        <f>IF(AND(FE64&lt;0,LC64=0,LY64&gt;=LY$6*'Drive Train'!$AA$52,LY64&lt;=LY$6*'Drive Train'!$AA$53,PI64=1,KG64=0),$C$17,0)</f>
        <v>0.04</v>
      </c>
      <c r="ST64" s="2">
        <f>IF(AND(FF64&lt;0,LD64=0,LZ64&gt;=LZ$6*'Drive Train'!$AA$52,LZ64&lt;=LZ$6*'Drive Train'!$AA$53,PJ64=1,KH64=0),$C$17,0)</f>
        <v>0</v>
      </c>
      <c r="SU64" s="2">
        <f>IF(AND(FG64&lt;0,LE64=0,MA64&gt;=MA$6*'Drive Train'!$AA$52,MA64&lt;=MA$6*'Drive Train'!$AA$53,PK64=1,KI64=0),$C$17,0)</f>
        <v>0.04</v>
      </c>
      <c r="SV64" s="2">
        <f>IF(AND(FH64&lt;0,LF64=0,MB64&gt;=MB$6*'Drive Train'!$AA$52,MB64&lt;=MB$6*'Drive Train'!$AA$53,PL64=1,KJ64=0),$C$17,0)</f>
        <v>0.04</v>
      </c>
      <c r="SW64" s="2">
        <f>IF(AND(FI64&lt;0,LG64=0,MC64&gt;=MC$6*'Drive Train'!$AA$52,MC64&lt;=MC$6*'Drive Train'!$AA$53,PM64=1,KK64=0),$C$17,0)</f>
        <v>0.04</v>
      </c>
      <c r="SX64" s="2">
        <f>IF(AND(FJ64&lt;0,LH64=0,MD64&gt;=MD$6*'Drive Train'!$AA$52,MD64&lt;=MD$6*'Drive Train'!$AA$53,PN64=1,KL64=0),$C$17,0)</f>
        <v>0.04</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48">
        <f t="shared" si="239"/>
        <v>2.2400000000000011</v>
      </c>
    </row>
    <row r="65" spans="2:524" x14ac:dyDescent="0.2">
      <c r="C65" s="3" t="s">
        <v>352</v>
      </c>
      <c r="E65" s="26">
        <f>MIN(E63,$C$25)*$C$19*E$45/$C$24/4.448*$C$21</f>
        <v>143</v>
      </c>
      <c r="F65" s="26">
        <f>MIN(F63,$C$25)*$C$19*F$45/$C$24/4.448*$C$21</f>
        <v>52.849264952376771</v>
      </c>
      <c r="G65" s="26">
        <f>MIN(G63,$C$25)*$C$19*G$45/$C$24/4.448*$C$21</f>
        <v>76.337827153433111</v>
      </c>
      <c r="H65" s="26">
        <f>MIN(H63,$C$25)*$C$19*H$45/$C$24/4.448*$C$21</f>
        <v>99.82638935448945</v>
      </c>
      <c r="I65" s="26">
        <f>MIN(I63,$C$25)*$C$19*I$45/$C$24/4.448*$C$21</f>
        <v>123.31495155554578</v>
      </c>
      <c r="J65" s="26">
        <f>MIN(J63,$C$25)*$C$19*J$45/$C$24/4.448*$C$21</f>
        <v>143.00000000000003</v>
      </c>
      <c r="K65" s="26">
        <f>MIN(K63,$C$25)*$C$19*K$45/$C$24/4.448*$C$21</f>
        <v>143</v>
      </c>
      <c r="L65" s="26">
        <f>MIN(L63,$C$25)*$C$19*L$45/$C$24/4.448*$C$21</f>
        <v>143</v>
      </c>
      <c r="M65" s="26">
        <f>MIN(M63,$C$25)*$C$19*M$45/$C$24/4.448*$C$21</f>
        <v>143</v>
      </c>
      <c r="N65" s="26">
        <f>MIN(N63,$C$25)*$C$19*N$45/$C$24/4.448*$C$21</f>
        <v>143</v>
      </c>
      <c r="O65" s="26">
        <f>MIN(O63,$C$25)*$C$19*O$45/$C$24/4.448*$C$21</f>
        <v>143</v>
      </c>
      <c r="R65" s="63">
        <f t="shared" si="114"/>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15"/>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0</v>
      </c>
      <c r="AZ65" s="46">
        <f>LZ65*12*60/(PI() * 'Drive Train'!$F$15)/AD$6*ABS(AD65)</f>
        <v>0</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281"/>
        <v>2.2800000000000011</v>
      </c>
      <c r="BK65" s="2">
        <f>IF(OR(KS64=1,AND($C$37=Motors!$C$31,OY64=1)),0,IF(NG65=0,-(CG64+$C$15)/($C$14-$C$15)*$C$12,($C$11*S65-AO65)/($C$11*S65)*$C$12*S65))</f>
        <v>0</v>
      </c>
      <c r="BL65" s="2">
        <f>IF(OR(KT64=1,AND($C$37=Motors!$C$31,OZ64=1)),0,IF(NH65=0,-(CH64+$C$15)/($C$14-$C$15)*$C$12,($C$11*T65-AP65)/($C$11*T65)*$C$12*T65))</f>
        <v>0</v>
      </c>
      <c r="BM65" s="2">
        <f>IF(OR(KU64=1,AND($C$37=Motors!$C$31,PA64=1)),0,IF(NI65=0,-(CI64+$C$15)/($C$14-$C$15)*$C$12,($C$11*U65-AQ65)/($C$11*U65)*$C$12*U65))</f>
        <v>0</v>
      </c>
      <c r="BN65" s="2">
        <f>IF(OR(KV64=1,AND($C$37=Motors!$C$31,PB64=1)),0,IF(NJ65=0,-(CJ64+$C$15)/($C$14-$C$15)*$C$12,($C$11*V65-AR65)/($C$11*V65)*$C$12*V65))</f>
        <v>0</v>
      </c>
      <c r="BO65" s="2">
        <f>IF(OR(KW64=1,AND($C$37=Motors!$C$31,PC64=1)),0,IF(NK65=0,-(CK64+$C$15)/($C$14-$C$15)*$C$12,($C$11*W65-AS65)/($C$11*W65)*$C$12*W65))</f>
        <v>0</v>
      </c>
      <c r="BP65" s="2">
        <f>IF(OR(KX64=1,AND($C$37=Motors!$C$31,PD64=1)),0,IF(NL65=0,-(CL64+$C$15)/($C$14-$C$15)*$C$12,($C$11*X65-AT65)/($C$11*X65)*$C$12*X65))</f>
        <v>0</v>
      </c>
      <c r="BQ65" s="2">
        <f>IF(OR(KY64=1,AND($C$37=Motors!$C$31,PE64=1)),0,IF(NM65=0,-(CM64+$C$15)/($C$14-$C$15)*$C$12,($C$11*Y65-AU65)/($C$11*Y65)*$C$12*Y65))</f>
        <v>0</v>
      </c>
      <c r="BR65" s="2">
        <f>IF(OR(KZ64=1,AND($C$37=Motors!$C$31,PF64=1)),0,IF(NN65=0,-(CN64+$C$15)/($C$14-$C$15)*$C$12,($C$11*Z65-AV65)/($C$11*Z65)*$C$12*Z65))</f>
        <v>0</v>
      </c>
      <c r="BS65" s="2">
        <f>IF(OR(LA64=1,AND($C$37=Motors!$C$31,PG64=1)),0,IF(NO65=0,-(CO64+$C$15)/($C$14-$C$15)*$C$12,($C$11*AA65-AW65)/($C$11*AA65)*$C$12*AA65))</f>
        <v>0</v>
      </c>
      <c r="BT65" s="2">
        <f>IF(OR(LB64=1,AND($C$37=Motors!$C$31,PH64=1)),0,IF(NP65=0,-(CP64+$C$15)/($C$14-$C$15)*$C$12,($C$11*AB65-AX65)/($C$11*AB65)*$C$12*AB65))</f>
        <v>0</v>
      </c>
      <c r="BU65" s="2">
        <f>IF(OR(LC64=1,AND($C$37=Motors!$C$31,PI64=1)),0,IF(NQ65=0,-(CQ64+$C$15)/($C$14-$C$15)*$C$12,($C$11*AC65-AY65)/($C$11*AC65)*$C$12*AC65))</f>
        <v>0</v>
      </c>
      <c r="BV65" s="2">
        <f>IF(OR(LD64=1,AND($C$37=Motors!$C$31,PJ64=1)),0,IF(NR65=0,-(CR64+$C$15)/($C$14-$C$15)*$C$12,($C$11*AD65-AZ65)/($C$11*AD65)*$C$12*AD65))</f>
        <v>0</v>
      </c>
      <c r="BW65" s="2">
        <f>IF(OR(LE64=1,AND($C$37=Motors!$C$31,PK64=1)),0,IF(NS65=0,-(CS64+$C$15)/($C$14-$C$15)*$C$12,($C$11*AE65-BA65)/($C$11*AE65)*$C$12*AE65))</f>
        <v>0</v>
      </c>
      <c r="BX65" s="2">
        <f>IF(OR(LF64=1,AND($C$37=Motors!$C$31,PL64=1)),0,IF(NT65=0,-(CT64+$C$15)/($C$14-$C$15)*$C$12,($C$11*AF65-BB65)/($C$11*AF65)*$C$12*AF65))</f>
        <v>0</v>
      </c>
      <c r="BY65" s="2">
        <f>IF(OR(LG64=1,AND($C$37=Motors!$C$31,PM64=1)),0,IF(NU65=0,-(CU64+$C$15)/($C$14-$C$15)*$C$12,($C$11*AG65-BC65)/($C$11*AG65)*$C$12*AG65))</f>
        <v>0</v>
      </c>
      <c r="BZ65" s="2">
        <f>IF(OR(LH64=1,AND($C$37=Motors!$C$31,PN64=1)),0,IF(NV65=0,-(CV64+$C$15)/($C$14-$C$15)*$C$12,($C$11*AH65-BD65)/($C$11*AH65)*$C$12*AH65))</f>
        <v>0</v>
      </c>
      <c r="CA65" s="2">
        <f>IF(OR(LI64=1,AND($C$37=Motors!$C$31,PO64=1)),0,IF(NW65=0,-(CW64+$C$15)/($C$14-$C$15)*$C$12,($C$11*AI65-BE65)/($C$11*AI65)*$C$12*AI65))</f>
        <v>0</v>
      </c>
      <c r="CB65" s="2">
        <f>IF(OR(LJ64=1,AND($C$37=Motors!$C$31,PP64=1)),0,IF(NX65=0,-(CX64+$C$15)/($C$14-$C$15)*$C$12,($C$11*AJ65-BF65)/($C$11*AJ65)*$C$12*AJ65))</f>
        <v>0</v>
      </c>
      <c r="CC65" s="2">
        <f>IF(OR(LK64=1,AND($C$37=Motors!$C$31,PQ64=1)),0,IF(NY65=0,-(CY64+$C$15)/($C$14-$C$15)*$C$12,($C$11*AK65-BG65)/($C$11*AK65)*$C$12*AK65))</f>
        <v>0</v>
      </c>
      <c r="CD65" s="2">
        <f>IF(OR(LL64=1,AND($C$37=Motors!$C$31,PR64=1)),0,IF(NZ65=0,-(CZ64+$C$15)/($C$14-$C$15)*$C$12,($C$11*AL65-BH65)/($C$11*AL65)*$C$12*AL65))</f>
        <v>0</v>
      </c>
      <c r="CE65" s="2">
        <f>IF(OR(LM64=1,AND($C$37=Motors!$C$31,PS64=1)),0,IF(OA65=0,-(DA64+$C$15)/($C$14-$C$15)*$C$12,($C$11*AM65-BI65)/($C$11*AM65)*$C$12*AM65))</f>
        <v>0</v>
      </c>
      <c r="CF65" s="61">
        <f t="shared" si="282"/>
        <v>2.2800000000000011</v>
      </c>
      <c r="CG65" s="57">
        <f>IF(AND(KS64=1,OY64=1),0,ABS(BK65/$C$12*($C$14-$C$15)+$C$15) *'Drive Train'!$AA$49 + CG64*(1-'Drive Train'!$AA$49))</f>
        <v>2.7495000000000003</v>
      </c>
      <c r="CH65" s="57">
        <f>IF(AND(KT64=1,OZ64=1),0,ABS(BL65/$C$12*($C$14-$C$15)+$C$15) *'Drive Train'!$AA$49 + CH64*(1-'Drive Train'!$AA$49))</f>
        <v>2.7495000000000003</v>
      </c>
      <c r="CI65" s="57">
        <f>IF(AND(KU64=1,PA64=1),0,ABS(BM65/$C$12*($C$14-$C$15)+$C$15) *'Drive Train'!$AA$49 + CI64*(1-'Drive Train'!$AA$49))</f>
        <v>2.7495000000000003</v>
      </c>
      <c r="CJ65" s="57">
        <f>IF(AND(KV64=1,PB64=1),0,ABS(BN65/$C$12*($C$14-$C$15)+$C$15) *'Drive Train'!$AA$49 + CJ64*(1-'Drive Train'!$AA$49))</f>
        <v>2.7495000000000003</v>
      </c>
      <c r="CK65" s="57">
        <f>IF(AND(KW64=1,PC64=1),0,ABS(BO65/$C$12*($C$14-$C$15)+$C$15) *'Drive Train'!$AA$49 + CK64*(1-'Drive Train'!$AA$49))</f>
        <v>2.7495000000000003</v>
      </c>
      <c r="CL65" s="57">
        <f>IF(AND(KX64=1,PD64=1),0,ABS(BP65/$C$12*($C$14-$C$15)+$C$15) *'Drive Train'!$AA$49 + CL64*(1-'Drive Train'!$AA$49))</f>
        <v>2.7495000000000003</v>
      </c>
      <c r="CM65" s="57">
        <f>IF(AND(KY64=1,PE64=1),0,ABS(BQ65/$C$12*($C$14-$C$15)+$C$15) *'Drive Train'!$AA$49 + CM64*(1-'Drive Train'!$AA$49))</f>
        <v>2.7495000000000003</v>
      </c>
      <c r="CN65" s="57">
        <f>IF(AND(KZ64=1,PF64=1),0,ABS(BR65/$C$12*($C$14-$C$15)+$C$15) *'Drive Train'!$AA$49 + CN64*(1-'Drive Train'!$AA$49))</f>
        <v>2.7495000000000003</v>
      </c>
      <c r="CO65" s="57">
        <f>IF(AND(LA64=1,PG64=1),0,ABS(BS65/$C$12*($C$14-$C$15)+$C$15) *'Drive Train'!$AA$49 + CO64*(1-'Drive Train'!$AA$49))</f>
        <v>2.7495000000000003</v>
      </c>
      <c r="CP65" s="57">
        <f>IF(AND(LB64=1,PH64=1),0,ABS(BT65/$C$12*($C$14-$C$15)+$C$15) *'Drive Train'!$AA$49 + CP64*(1-'Drive Train'!$AA$49))</f>
        <v>2.7495000000000003</v>
      </c>
      <c r="CQ65" s="57">
        <f>IF(AND(LC64=1,PI64=1),0,ABS(BU65/$C$12*($C$14-$C$15)+$C$15) *'Drive Train'!$AA$49 + CQ64*(1-'Drive Train'!$AA$49))</f>
        <v>2.7495000000000003</v>
      </c>
      <c r="CR65" s="57">
        <f>IF(AND(LD64=1,PJ64=1),0,ABS(BV65/$C$12*($C$14-$C$15)+$C$15) *'Drive Train'!$AA$49 + CR64*(1-'Drive Train'!$AA$49))</f>
        <v>2.7495000000000003</v>
      </c>
      <c r="CS65" s="57">
        <f>IF(AND(LE64=1,PK64=1),0,ABS(BW65/$C$12*($C$14-$C$15)+$C$15) *'Drive Train'!$AA$49 + CS64*(1-'Drive Train'!$AA$49))</f>
        <v>2.7495000000000003</v>
      </c>
      <c r="CT65" s="57">
        <f>IF(AND(LF64=1,PL64=1),0,ABS(BX65/$C$12*($C$14-$C$15)+$C$15) *'Drive Train'!$AA$49 + CT64*(1-'Drive Train'!$AA$49))</f>
        <v>2.7495000000000003</v>
      </c>
      <c r="CU65" s="57">
        <f>IF(AND(LG64=1,PM64=1),0,ABS(BY65/$C$12*($C$14-$C$15)+$C$15) *'Drive Train'!$AA$49 + CU64*(1-'Drive Train'!$AA$49))</f>
        <v>2.7495000000000003</v>
      </c>
      <c r="CV65" s="57">
        <f>IF(AND(LH64=1,PN64=1),0,ABS(BZ65/$C$12*($C$14-$C$15)+$C$15) *'Drive Train'!$AA$49 + CV64*(1-'Drive Train'!$AA$49))</f>
        <v>2.7495000000000003</v>
      </c>
      <c r="CW65" s="57">
        <f>IF(AND(LI64=1,PO64=1),0,ABS(CA65/$C$12*($C$14-$C$15)+$C$15) *'Drive Train'!$AA$49 + CW64*(1-'Drive Train'!$AA$49))</f>
        <v>2.7495000000000003</v>
      </c>
      <c r="CX65" s="57">
        <f>IF(AND(LJ64=1,PP64=1),0,ABS(CB65/$C$12*($C$14-$C$15)+$C$15) *'Drive Train'!$AA$49 + CX64*(1-'Drive Train'!$AA$49))</f>
        <v>2.7495000000000003</v>
      </c>
      <c r="CY65" s="57">
        <f>IF(AND(LK64=1,PQ64=1),0,ABS(CC65/$C$12*($C$14-$C$15)+$C$15) *'Drive Train'!$AA$49 + CY64*(1-'Drive Train'!$AA$49))</f>
        <v>2.7495000000000003</v>
      </c>
      <c r="CZ65" s="57">
        <f>IF(AND(LL64=1,PR64=1),0,ABS(CD65/$C$12*($C$14-$C$15)+$C$15) *'Drive Train'!$AA$49 + CZ64*(1-'Drive Train'!$AA$49))</f>
        <v>2.7495000000000003</v>
      </c>
      <c r="DA65" s="57">
        <f>IF(AND(LM64=1,PS64=1),0,ABS(CE65/$C$12*($C$14-$C$15)+$C$15) *'Drive Train'!$AA$49 + DA64*(1-'Drive Train'!$AA$49))</f>
        <v>2.7495000000000003</v>
      </c>
      <c r="DB65" s="61">
        <f t="shared" si="116"/>
        <v>2.2800000000000011</v>
      </c>
      <c r="DC65" s="57">
        <f t="shared" si="283"/>
        <v>2.7495000000000003</v>
      </c>
      <c r="DD65" s="57">
        <f t="shared" si="284"/>
        <v>2.7495000000000003</v>
      </c>
      <c r="DE65" s="57">
        <f t="shared" si="285"/>
        <v>2.7495000000000003</v>
      </c>
      <c r="DF65" s="57">
        <f t="shared" si="286"/>
        <v>2.7495000000000003</v>
      </c>
      <c r="DG65" s="57">
        <f t="shared" si="287"/>
        <v>2.7495000000000003</v>
      </c>
      <c r="DH65" s="57">
        <f t="shared" si="288"/>
        <v>2.7495000000000003</v>
      </c>
      <c r="DI65" s="57">
        <f t="shared" si="289"/>
        <v>2.7495000000000003</v>
      </c>
      <c r="DJ65" s="57">
        <f t="shared" si="290"/>
        <v>2.7495000000000003</v>
      </c>
      <c r="DK65" s="57">
        <f t="shared" si="291"/>
        <v>2.7495000000000003</v>
      </c>
      <c r="DL65" s="57">
        <f t="shared" si="292"/>
        <v>2.7495000000000003</v>
      </c>
      <c r="DM65" s="57">
        <f t="shared" si="293"/>
        <v>2.7495000000000003</v>
      </c>
      <c r="DN65" s="57">
        <f t="shared" si="294"/>
        <v>2.7495000000000003</v>
      </c>
      <c r="DO65" s="57">
        <f t="shared" si="295"/>
        <v>2.7495000000000003</v>
      </c>
      <c r="DP65" s="57">
        <f t="shared" si="296"/>
        <v>2.7495000000000003</v>
      </c>
      <c r="DQ65" s="57">
        <f t="shared" si="297"/>
        <v>2.7495000000000003</v>
      </c>
      <c r="DR65" s="57">
        <f t="shared" si="298"/>
        <v>2.7495000000000003</v>
      </c>
      <c r="DS65" s="57">
        <f t="shared" si="299"/>
        <v>2.7495000000000003</v>
      </c>
      <c r="DT65" s="57">
        <f t="shared" si="300"/>
        <v>2.7495000000000003</v>
      </c>
      <c r="DU65" s="57">
        <f t="shared" si="301"/>
        <v>2.7495000000000003</v>
      </c>
      <c r="DV65" s="57">
        <f t="shared" si="302"/>
        <v>2.7495000000000003</v>
      </c>
      <c r="DW65" s="57">
        <f t="shared" si="303"/>
        <v>2.7495000000000003</v>
      </c>
      <c r="DX65" s="61">
        <f t="shared" si="117"/>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61">
        <f t="shared" si="304"/>
        <v>2.2800000000000011</v>
      </c>
      <c r="EU65" s="259">
        <f>MAX(MIN(IF(AND(OY64=1,NG65&lt;0),-1,1)*(DC65-$C$15)/($C$14-$C$15)*$C$12*$C$21-$C$33*LO65/AO$6 -  OY64*$C$33/$C$21,DY64/$C$19),MAX(EU$8:EU64)*-1)</f>
        <v>-0.42860721232913429</v>
      </c>
      <c r="EV65" s="259">
        <f>MAX(MIN(IF(AND(OZ64=1,NH65&lt;0),-1,1)*(DD65-$C$15)/($C$14-$C$15)*$C$12*$C$21-$C$33*LP65/AP$6 -  OZ64*$C$33/$C$21,DZ64/$C$19),MAX(EV$8:EV64)*-1)</f>
        <v>-0.42107546743346658</v>
      </c>
      <c r="EW65" s="259">
        <f>MAX(MIN(IF(AND(PA64=1,NI65&lt;0),-1,1)*(DE65-$C$15)/($C$14-$C$15)*$C$12*$C$21-$C$33*LQ65/AQ$6 -  PA64*$C$33/$C$21,EA64/$C$19),MAX(EW$8:EW64)*-1)</f>
        <v>-0.4603271424162953</v>
      </c>
      <c r="EX65" s="259">
        <f>MAX(MIN(IF(AND(PB64=1,NJ65&lt;0),-1,1)*(DF65-$C$15)/($C$14-$C$15)*$C$12*$C$21-$C$33*LR65/AR$6 -  PB64*$C$33/$C$21,EB64/$C$19),MAX(EX$8:EX64)*-1)</f>
        <v>-0.48234560435235013</v>
      </c>
      <c r="EY65" s="259">
        <f>MAX(MIN(IF(AND(PC64=1,NK65&lt;0),-1,1)*(DG65-$C$15)/($C$14-$C$15)*$C$12*$C$21-$C$33*LS65/AS$6 -  PC64*$C$33/$C$21,EC64/$C$19),MAX(EY$8:EY64)*-1)</f>
        <v>-0.47806036909442662</v>
      </c>
      <c r="EZ65" s="259">
        <f>MAX(MIN(IF(AND(PD64=1,NL65&lt;0),-1,1)*(DH65-$C$15)/($C$14-$C$15)*$C$12*$C$21-$C$33*LT65/AT$6 -  PD64*$C$33/$C$21,ED64/$C$19),MAX(EZ$8:EZ64)*-1)</f>
        <v>-0.46071735063116798</v>
      </c>
      <c r="FA65" s="259">
        <f>MAX(MIN(IF(AND(PE64=1,NM65&lt;0),-1,1)*(DI65-$C$15)/($C$14-$C$15)*$C$12*$C$21-$C$33*LU65/AU$6 -  PE64*$C$33/$C$21,EE64/$C$19),MAX(FA$8:FA64)*-1)</f>
        <v>-0.43748958862849585</v>
      </c>
      <c r="FB65" s="259">
        <f>MAX(MIN(IF(AND(PF64=1,NN65&lt;0),-1,1)*(DJ65-$C$15)/($C$14-$C$15)*$C$12*$C$21-$C$33*LV65/AV$6 -  PF64*$C$33/$C$21,EF64/$C$19),MAX(FB$8:FB64)*-1)</f>
        <v>-0.43154520327095647</v>
      </c>
      <c r="FC65" s="259">
        <f>MAX(MIN(IF(AND(PG64=1,NO65&lt;0),-1,1)*(DK65-$C$15)/($C$14-$C$15)*$C$12*$C$21-$C$33*LW65/AW$6 -  PG64*$C$33/$C$21,EG64/$C$19),MAX(FC$8:FC64)*-1)</f>
        <v>-0.43572691897442889</v>
      </c>
      <c r="FD65" s="259">
        <f>MAX(MIN(IF(AND(PH64=1,NP65&lt;0),-1,1)*(DL65-$C$15)/($C$14-$C$15)*$C$12*$C$21-$C$33*LX65/AX$6 -  PH64*$C$33/$C$21,EH64/$C$19),MAX(FD$8:FD64)*-1)</f>
        <v>-0.45429298645043686</v>
      </c>
      <c r="FE65" s="259">
        <f>MAX(MIN(IF(AND(PI64=1,NQ65&lt;0),-1,1)*(DM65-$C$15)/($C$14-$C$15)*$C$12*$C$21-$C$33*LY65/AY$6 -  PI64*$C$33/$C$21,EI64/$C$19),MAX(FE$8:FE64)*-1)</f>
        <v>-0.51534294736128183</v>
      </c>
      <c r="FF65" s="259">
        <f>MAX(MIN(IF(AND(PJ64=1,NR65&lt;0),-1,1)*(DN65-$C$15)/($C$14-$C$15)*$C$12*$C$21-$C$33*LZ65/AZ$6 -  PJ64*$C$33/$C$21,EJ64/$C$19),MAX(FF$8:FF64)*-1)</f>
        <v>-0.3680167733157455</v>
      </c>
      <c r="FG65" s="259">
        <f>MAX(MIN(IF(AND(PK64=1,NS65&lt;0),-1,1)*(DO65-$C$15)/($C$14-$C$15)*$C$12*$C$21-$C$33*MA65/BA$6 -  PK64*$C$33/$C$21,EK64/$C$19),MAX(FG$8:FG64)*-1)</f>
        <v>-0.45071531341950627</v>
      </c>
      <c r="FH65" s="259">
        <f>MAX(MIN(IF(AND(PL64=1,NT65&lt;0),-1,1)*(DP65-$C$15)/($C$14-$C$15)*$C$12*$C$21-$C$33*MB65/BB$6 -  PL64*$C$33/$C$21,EL64/$C$19),MAX(FH$8:FH64)*-1)</f>
        <v>-0.49450608777054589</v>
      </c>
      <c r="FI65" s="259">
        <f>MAX(MIN(IF(AND(PM64=1,NU65&lt;0),-1,1)*(DQ65-$C$15)/($C$14-$C$15)*$C$12*$C$21-$C$33*MC65/BC$6 -  PM64*$C$33/$C$21,EM64/$C$19),MAX(FI$8:FI64)*-1)</f>
        <v>-0.46949440461105041</v>
      </c>
      <c r="FJ65" s="259">
        <f>MAX(MIN(IF(AND(PN64=1,NV65&lt;0),-1,1)*(DR65-$C$15)/($C$14-$C$15)*$C$12*$C$21-$C$33*MD65/BD$6 -  PN64*$C$33/$C$21,EN64/$C$19),MAX(FJ$8:FJ64)*-1)</f>
        <v>-0.45896044024850569</v>
      </c>
      <c r="FK65" s="259">
        <f>MAX(MIN(IF(AND(PO64=1,NW65&lt;0),-1,1)*(DS65-$C$15)/($C$14-$C$15)*$C$12*$C$21-$C$33*ME65/BE$6 -  PO64*$C$33/$C$21,EO64/$C$19),MAX(FK$8:FK64)*-1)</f>
        <v>-0.44862331272466854</v>
      </c>
      <c r="FL65" s="259">
        <f>MAX(MIN(IF(AND(PP64=1,NX65&lt;0),-1,1)*(DT65-$C$15)/($C$14-$C$15)*$C$12*$C$21-$C$33*MF65/BF$6 -  PP64*$C$33/$C$21,EP64/$C$19),MAX(FL$8:FL64)*-1)</f>
        <v>-0.43849853768127511</v>
      </c>
      <c r="FM65" s="259">
        <f>MAX(MIN(IF(AND(PQ64=1,NY65&lt;0),-1,1)*(DU65-$C$15)/($C$14-$C$15)*$C$12*$C$21-$C$33*MG65/BG$6 -  PQ64*$C$33/$C$21,EQ64/$C$19),MAX(FM$8:FM64)*-1)</f>
        <v>-0.43852127184210432</v>
      </c>
      <c r="FN65" s="259">
        <f>MAX(MIN(IF(AND(PR64=1,NZ65&lt;0),-1,1)*(DV65-$C$15)/($C$14-$C$15)*$C$12*$C$21-$C$33*MH65/BH$6 -  PR64*$C$33/$C$21,ER64/$C$19),MAX(FN$8:FN64)*-1)</f>
        <v>-0.4286040117187061</v>
      </c>
      <c r="FO65" s="259">
        <f>MAX(MIN(IF(AND(PS64=1,OA65&lt;0),-1,1)*(DW65-$C$15)/($C$14-$C$15)*$C$12*$C$21-$C$33*MI65/BI$6 -  PS64*$C$33/$C$21,ES64/$C$19),MAX(FO$8:FO64)*-1)</f>
        <v>-0.42860728924662694</v>
      </c>
      <c r="FP65" s="61">
        <f t="shared" si="118"/>
        <v>2.2800000000000011</v>
      </c>
      <c r="FQ65" s="260">
        <f>IF(AND(KS65=1,OY65=1),0,MIN((ABS(($C$14-$C$15)*EU65/$C$12/$C$21)+$C$15)/$C$21,DC65))</f>
        <v>2.7495000000000003</v>
      </c>
      <c r="FR65" s="260">
        <f>IF(AND(KT65=1,OZ65=1),0,MIN((ABS(($C$14-$C$15)*EV65/$C$12/$C$21)+$C$15)/$C$21,DD65))</f>
        <v>2.7495000000000003</v>
      </c>
      <c r="FS65" s="260">
        <f>IF(AND(KU65=1,PA65=1),0,MIN((ABS(($C$14-$C$15)*EW65/$C$12/$C$21)+$C$15)/$C$21,DE65))</f>
        <v>2.7495000000000003</v>
      </c>
      <c r="FT65" s="260">
        <f>IF(AND(KV65=1,PB65=1),0,MIN((ABS(($C$14-$C$15)*EX65/$C$12/$C$21)+$C$15)/$C$21,DF65))</f>
        <v>2.7495000000000003</v>
      </c>
      <c r="FU65" s="260">
        <f>IF(AND(KW65=1,PC65=1),0,MIN((ABS(($C$14-$C$15)*EY65/$C$12/$C$21)+$C$15)/$C$21,DG65))</f>
        <v>2.7495000000000003</v>
      </c>
      <c r="FV65" s="260">
        <f>IF(AND(KX65=1,PD65=1),0,MIN((ABS(($C$14-$C$15)*EZ65/$C$12/$C$21)+$C$15)/$C$21,DH65))</f>
        <v>2.7495000000000003</v>
      </c>
      <c r="FW65" s="260">
        <f>IF(AND(KY65=1,PE65=1),0,MIN((ABS(($C$14-$C$15)*FA65/$C$12/$C$21)+$C$15)/$C$21,DI65))</f>
        <v>2.7495000000000003</v>
      </c>
      <c r="FX65" s="260">
        <f>IF(AND(KZ65=1,PF65=1),0,MIN((ABS(($C$14-$C$15)*FB65/$C$12/$C$21)+$C$15)/$C$21,DJ65))</f>
        <v>2.7495000000000003</v>
      </c>
      <c r="FY65" s="260">
        <f>IF(AND(LA65=1,PG65=1),0,MIN((ABS(($C$14-$C$15)*FC65/$C$12/$C$21)+$C$15)/$C$21,DK65))</f>
        <v>2.7495000000000003</v>
      </c>
      <c r="FZ65" s="260">
        <f>IF(AND(LB65=1,PH65=1),0,MIN((ABS(($C$14-$C$15)*FD65/$C$12/$C$21)+$C$15)/$C$21,DL65))</f>
        <v>2.7495000000000003</v>
      </c>
      <c r="GA65" s="260">
        <f>IF(AND(LC65=1,PI65=1),0,MIN((ABS(($C$14-$C$15)*FE65/$C$12/$C$21)+$C$15)/$C$21,DM65))</f>
        <v>2.7495000000000003</v>
      </c>
      <c r="GB65" s="260">
        <f>IF(AND(LD65=1,PJ65=1),0,MIN((ABS(($C$14-$C$15)*FF65/$C$12/$C$21)+$C$15)/$C$21,DN65))</f>
        <v>2.7495000000000003</v>
      </c>
      <c r="GC65" s="260">
        <f>IF(AND(LE65=1,PK65=1),0,MIN((ABS(($C$14-$C$15)*FG65/$C$12/$C$21)+$C$15)/$C$21,DO65))</f>
        <v>2.7495000000000003</v>
      </c>
      <c r="GD65" s="260">
        <f>IF(AND(LF65=1,PL65=1),0,MIN((ABS(($C$14-$C$15)*FH65/$C$12/$C$21)+$C$15)/$C$21,DP65))</f>
        <v>2.7495000000000003</v>
      </c>
      <c r="GE65" s="260">
        <f>IF(AND(LG65=1,PM65=1),0,MIN((ABS(($C$14-$C$15)*FI65/$C$12/$C$21)+$C$15)/$C$21,DQ65))</f>
        <v>2.7495000000000003</v>
      </c>
      <c r="GF65" s="260">
        <f>IF(AND(LH65=1,PN65=1),0,MIN((ABS(($C$14-$C$15)*FJ65/$C$12/$C$21)+$C$15)/$C$21,DR65))</f>
        <v>2.7495000000000003</v>
      </c>
      <c r="GG65" s="260">
        <f>IF(AND(LI65=1,PO65=1),0,MIN((ABS(($C$14-$C$15)*FK65/$C$12/$C$21)+$C$15)/$C$21,DS65))</f>
        <v>2.7495000000000003</v>
      </c>
      <c r="GH65" s="260">
        <f>IF(AND(LJ65=1,PP65=1),0,MIN((ABS(($C$14-$C$15)*FL65/$C$12/$C$21)+$C$15)/$C$21,DT65))</f>
        <v>2.7495000000000003</v>
      </c>
      <c r="GI65" s="260">
        <f>IF(AND(LK65=1,PQ65=1),0,MIN((ABS(($C$14-$C$15)*FM65/$C$12/$C$21)+$C$15)/$C$21,DU65))</f>
        <v>2.7495000000000003</v>
      </c>
      <c r="GJ65" s="260">
        <f>IF(AND(LL65=1,PR65=1),0,MIN((ABS(($C$14-$C$15)*FN65/$C$12/$C$21)+$C$15)/$C$21,DV65))</f>
        <v>2.7495000000000003</v>
      </c>
      <c r="GK65" s="260">
        <f>IF(AND(LM65=1,PS65=1),0,MIN((ABS(($C$14-$C$15)*FO65/$C$12/$C$21)+$C$15)/$C$21,DW65))</f>
        <v>2.7495000000000003</v>
      </c>
      <c r="GL65" s="61">
        <f t="shared" si="119"/>
        <v>2.2800000000000011</v>
      </c>
      <c r="GM65" s="57">
        <f>IF(AND(KS64=1,OY64=1),0,EU65*$C$19/S$6/$C$24/$C$23*3.39*$C$21)</f>
        <v>-11.093172986216656</v>
      </c>
      <c r="GN65" s="57">
        <f>IF(AND(KT64=1,OZ64=1),0,EV65*$C$19/T$6/$C$24/$C$23*3.39*$C$21)</f>
        <v>-3.0515063734701218</v>
      </c>
      <c r="GO65" s="57">
        <f>IF(AND(KU64=1,PA64=1),0,EW65*$C$19/U$6/$C$24/$C$23*3.39*$C$21)</f>
        <v>-4.8186098927016801</v>
      </c>
      <c r="GP65" s="57">
        <f>IF(AND(KV64=1,PB64=1),0,EX65*$C$19/V$6/$C$24/$C$23*3.39*$C$21)</f>
        <v>-6.6026622028255355</v>
      </c>
      <c r="GQ65" s="57">
        <f>IF(AND(KW64=1,PC64=1),0,EY65*$C$19/W$6/$C$24/$C$23*3.39*$C$21)</f>
        <v>-8.0837685341043777</v>
      </c>
      <c r="GR65" s="57">
        <f>IF(AND(KX64=1,PD64=1),0,EZ65*$C$19/X$6/$C$24/$C$23*3.39*$C$21)</f>
        <v>-9.2744125232229084</v>
      </c>
      <c r="GS65" s="57">
        <f>IF(AND(KY64=1,PE64=1),0,FA65*$C$19/Y$6/$C$24/$C$23*3.39*$C$21)</f>
        <v>-10.215921627949806</v>
      </c>
      <c r="GT65" s="57">
        <f>IF(AND(KZ64=1,PF64=1),0,FB65*$C$19/Z$6/$C$24/$C$23*3.39*$C$21)</f>
        <v>-11.467059502604435</v>
      </c>
      <c r="GU65" s="57">
        <f>IF(AND(LA64=1,PG64=1),0,FC65*$C$19/AA$6/$C$24/$C$23*3.39*$C$21)</f>
        <v>-12.981591769852525</v>
      </c>
      <c r="GV65" s="57">
        <f>IF(AND(LB64=1,PH64=1),0,FD65*$C$19/AB$6/$C$24/$C$23*3.39*$C$21)</f>
        <v>-14.997943779284494</v>
      </c>
      <c r="GW65" s="57">
        <f>IF(AND(LC64=1,PI64=1),0,FE65*$C$19/AC$6/$C$24/$C$23*3.39*$C$21)</f>
        <v>-18.6732831763027</v>
      </c>
      <c r="GX65" s="57">
        <f>IF(AND(LD64=1,PJ64=1),0,FF65*$C$19/AD$6/$C$24/$C$23*3.39*$C$21)</f>
        <v>-9.5249767404423658</v>
      </c>
      <c r="GY65" s="57">
        <f>IF(AND(LE64=1,PK64=1),0,FG65*$C$19/AE$6/$C$24/$C$23*3.39*$C$21)</f>
        <v>-11.665372852988682</v>
      </c>
      <c r="GZ65" s="57">
        <f>IF(AND(LF64=1,PL64=1),0,FH65*$C$19/AF$6/$C$24/$C$23*3.39*$C$21)</f>
        <v>-12.798761702039187</v>
      </c>
      <c r="HA65" s="57">
        <f>IF(AND(LG64=1,PM64=1),0,FI65*$C$19/AG$6/$C$24/$C$23*3.39*$C$21)</f>
        <v>-12.151411587567337</v>
      </c>
      <c r="HB65" s="57">
        <f>IF(AND(LH64=1,PN64=1),0,FJ65*$C$19/AH$6/$C$24/$C$23*3.39*$C$21)</f>
        <v>-11.878772477578178</v>
      </c>
      <c r="HC65" s="57">
        <f>IF(AND(LI64=1,PO64=1),0,FK65*$C$19/AI$6/$C$24/$C$23*3.39*$C$21)</f>
        <v>-11.61122788079139</v>
      </c>
      <c r="HD65" s="57">
        <f>IF(AND(LJ64=1,PP64=1),0,FL65*$C$19/AJ$6/$C$24/$C$23*3.39*$C$21)</f>
        <v>-11.349179371638812</v>
      </c>
      <c r="HE65" s="57">
        <f>IF(AND(LK64=1,PQ64=1),0,FM65*$C$19/AK$6/$C$24/$C$23*3.39*$C$21)</f>
        <v>-11.349767775126947</v>
      </c>
      <c r="HF65" s="57">
        <f>IF(AND(LL64=1,PR64=1),0,FN65*$C$19/AL$6/$C$24/$C$23*3.39*$C$21)</f>
        <v>-11.093090148307912</v>
      </c>
      <c r="HG65" s="57">
        <f>IF(AND(LM64=1,PS64=1),0,FO65*$C$19/AM$6/$C$24/$C$23*3.39*$C$21)</f>
        <v>-11.093174976988223</v>
      </c>
      <c r="HH65" s="61">
        <f t="shared" si="120"/>
        <v>2.2800000000000011</v>
      </c>
      <c r="HI65" s="57">
        <f t="shared" si="121"/>
        <v>11.093172986216656</v>
      </c>
      <c r="HJ65" s="57">
        <f t="shared" si="122"/>
        <v>3.0515063734701218</v>
      </c>
      <c r="HK65" s="57">
        <f t="shared" si="123"/>
        <v>4.8186098927016801</v>
      </c>
      <c r="HL65" s="57">
        <f t="shared" si="124"/>
        <v>6.6026622028255355</v>
      </c>
      <c r="HM65" s="57">
        <f t="shared" si="125"/>
        <v>8.0837685341043777</v>
      </c>
      <c r="HN65" s="57">
        <f t="shared" si="126"/>
        <v>9.2744125232229084</v>
      </c>
      <c r="HO65" s="57">
        <f t="shared" si="127"/>
        <v>10.215921627949806</v>
      </c>
      <c r="HP65" s="57">
        <f t="shared" si="128"/>
        <v>11.467059502604435</v>
      </c>
      <c r="HQ65" s="57">
        <f t="shared" si="129"/>
        <v>12.981591769852525</v>
      </c>
      <c r="HR65" s="57">
        <f t="shared" si="130"/>
        <v>14.997943779284494</v>
      </c>
      <c r="HS65" s="57">
        <f t="shared" si="131"/>
        <v>18.6732831763027</v>
      </c>
      <c r="HT65" s="57">
        <f t="shared" si="132"/>
        <v>9.5249767404423658</v>
      </c>
      <c r="HU65" s="57">
        <f t="shared" si="133"/>
        <v>11.665372852988682</v>
      </c>
      <c r="HV65" s="57">
        <f t="shared" si="134"/>
        <v>12.798761702039187</v>
      </c>
      <c r="HW65" s="57">
        <f t="shared" si="135"/>
        <v>12.151411587567337</v>
      </c>
      <c r="HX65" s="57">
        <f t="shared" si="136"/>
        <v>11.878772477578178</v>
      </c>
      <c r="HY65" s="57">
        <f t="shared" si="137"/>
        <v>11.61122788079139</v>
      </c>
      <c r="HZ65" s="57">
        <f t="shared" si="138"/>
        <v>11.349179371638812</v>
      </c>
      <c r="IA65" s="57">
        <f t="shared" si="139"/>
        <v>11.349767775126947</v>
      </c>
      <c r="IB65" s="57">
        <f t="shared" si="140"/>
        <v>11.093090148307912</v>
      </c>
      <c r="IC65" s="57">
        <f t="shared" si="141"/>
        <v>11.093174976988223</v>
      </c>
      <c r="ID65" s="61">
        <f t="shared" si="142"/>
        <v>2.2800000000000011</v>
      </c>
      <c r="IE65" s="57">
        <f t="shared" si="143"/>
        <v>0</v>
      </c>
      <c r="IF65" s="57">
        <f t="shared" si="144"/>
        <v>0</v>
      </c>
      <c r="IG65" s="57">
        <f t="shared" si="145"/>
        <v>0</v>
      </c>
      <c r="IH65" s="57">
        <f t="shared" si="146"/>
        <v>0</v>
      </c>
      <c r="II65" s="57">
        <f t="shared" si="147"/>
        <v>0</v>
      </c>
      <c r="IJ65" s="57">
        <f t="shared" si="148"/>
        <v>0</v>
      </c>
      <c r="IK65" s="57">
        <f t="shared" si="149"/>
        <v>0</v>
      </c>
      <c r="IL65" s="57">
        <f t="shared" si="150"/>
        <v>0</v>
      </c>
      <c r="IM65" s="57">
        <f t="shared" si="151"/>
        <v>0</v>
      </c>
      <c r="IN65" s="57">
        <f t="shared" si="152"/>
        <v>0</v>
      </c>
      <c r="IO65" s="57">
        <f t="shared" si="153"/>
        <v>0</v>
      </c>
      <c r="IP65" s="57">
        <f t="shared" si="154"/>
        <v>0</v>
      </c>
      <c r="IQ65" s="57">
        <f t="shared" si="155"/>
        <v>0</v>
      </c>
      <c r="IR65" s="57">
        <f t="shared" si="156"/>
        <v>0</v>
      </c>
      <c r="IS65" s="57">
        <f t="shared" si="157"/>
        <v>0</v>
      </c>
      <c r="IT65" s="57">
        <f t="shared" si="158"/>
        <v>0</v>
      </c>
      <c r="IU65" s="57">
        <f t="shared" si="159"/>
        <v>0</v>
      </c>
      <c r="IV65" s="57">
        <f t="shared" si="160"/>
        <v>0</v>
      </c>
      <c r="IW65" s="57">
        <f t="shared" si="161"/>
        <v>0</v>
      </c>
      <c r="IX65" s="57">
        <f t="shared" si="162"/>
        <v>0</v>
      </c>
      <c r="IY65" s="57">
        <f t="shared" si="163"/>
        <v>0</v>
      </c>
      <c r="IZ65" s="61">
        <f t="shared" si="164"/>
        <v>2.2800000000000011</v>
      </c>
      <c r="JA65" s="260" t="e">
        <f t="shared" si="240"/>
        <v>#N/A</v>
      </c>
      <c r="JB65" s="260" t="e">
        <f t="shared" si="241"/>
        <v>#N/A</v>
      </c>
      <c r="JC65" s="260" t="e">
        <f t="shared" si="242"/>
        <v>#N/A</v>
      </c>
      <c r="JD65" s="260" t="e">
        <f t="shared" si="243"/>
        <v>#N/A</v>
      </c>
      <c r="JE65" s="260" t="e">
        <f t="shared" si="244"/>
        <v>#N/A</v>
      </c>
      <c r="JF65" s="260" t="e">
        <f t="shared" si="245"/>
        <v>#N/A</v>
      </c>
      <c r="JG65" s="260" t="e">
        <f t="shared" si="246"/>
        <v>#N/A</v>
      </c>
      <c r="JH65" s="260" t="e">
        <f t="shared" si="247"/>
        <v>#N/A</v>
      </c>
      <c r="JI65" s="260" t="e">
        <f t="shared" si="248"/>
        <v>#N/A</v>
      </c>
      <c r="JJ65" s="260" t="e">
        <f t="shared" si="249"/>
        <v>#N/A</v>
      </c>
      <c r="JK65" s="260" t="e">
        <f t="shared" si="250"/>
        <v>#N/A</v>
      </c>
      <c r="JL65" s="260" t="e">
        <f t="shared" si="251"/>
        <v>#N/A</v>
      </c>
      <c r="JM65" s="260" t="e">
        <f t="shared" si="252"/>
        <v>#N/A</v>
      </c>
      <c r="JN65" s="260" t="e">
        <f t="shared" si="253"/>
        <v>#N/A</v>
      </c>
      <c r="JO65" s="260" t="e">
        <f t="shared" si="254"/>
        <v>#N/A</v>
      </c>
      <c r="JP65" s="260" t="e">
        <f t="shared" si="255"/>
        <v>#N/A</v>
      </c>
      <c r="JQ65" s="260" t="e">
        <f t="shared" si="256"/>
        <v>#N/A</v>
      </c>
      <c r="JR65" s="260" t="e">
        <f t="shared" si="257"/>
        <v>#N/A</v>
      </c>
      <c r="JS65" s="260" t="e">
        <f t="shared" si="258"/>
        <v>#N/A</v>
      </c>
      <c r="JT65" s="260" t="e">
        <f t="shared" si="259"/>
        <v>#N/A</v>
      </c>
      <c r="JU65" s="260" t="e">
        <f t="shared" si="260"/>
        <v>#N/A</v>
      </c>
      <c r="JV65" s="61">
        <f t="shared" si="166"/>
        <v>2.2800000000000011</v>
      </c>
      <c r="JW65" s="46">
        <f>IF(AND(KS65=0,HI65&lt;=$C$40),1,0)</f>
        <v>0</v>
      </c>
      <c r="JX65" s="46">
        <f>IF(AND(KT65=0,HJ65&lt;=$C$40),1,0)</f>
        <v>0</v>
      </c>
      <c r="JY65" s="46">
        <f>IF(AND(KU65=0,HK65&lt;=$C$40),1,0)</f>
        <v>0</v>
      </c>
      <c r="JZ65" s="46">
        <f>IF(AND(KV65=0,HL65&lt;=$C$40),1,0)</f>
        <v>0</v>
      </c>
      <c r="KA65" s="46">
        <f>IF(AND(KW65=0,HM65&lt;=$C$40),1,0)</f>
        <v>0</v>
      </c>
      <c r="KB65" s="46">
        <f>IF(AND(KX65=0,HN65&lt;=$C$40),1,0)</f>
        <v>0</v>
      </c>
      <c r="KC65" s="46">
        <f>IF(AND(KY65=0,HO65&lt;=$C$40),1,0)</f>
        <v>0</v>
      </c>
      <c r="KD65" s="46">
        <f>IF(AND(KZ65=0,HP65&lt;=$C$40),1,0)</f>
        <v>0</v>
      </c>
      <c r="KE65" s="46">
        <f>IF(AND(LA65=0,HQ65&lt;=$C$40),1,0)</f>
        <v>0</v>
      </c>
      <c r="KF65" s="46">
        <f>IF(AND(LB65=0,HR65&lt;=$C$40),1,0)</f>
        <v>0</v>
      </c>
      <c r="KG65" s="46">
        <f>IF(AND(LC65=0,HS65&lt;=$C$40),1,0)</f>
        <v>0</v>
      </c>
      <c r="KH65" s="46">
        <f>IF(AND(LD65=0,HT65&lt;=$C$40),1,0)</f>
        <v>0</v>
      </c>
      <c r="KI65" s="46">
        <f>IF(AND(LE65=0,HU65&lt;=$C$40),1,0)</f>
        <v>0</v>
      </c>
      <c r="KJ65" s="46">
        <f>IF(AND(LF65=0,HV65&lt;=$C$40),1,0)</f>
        <v>0</v>
      </c>
      <c r="KK65" s="46">
        <f>IF(AND(LG65=0,HW65&lt;=$C$40),1,0)</f>
        <v>0</v>
      </c>
      <c r="KL65" s="46">
        <f>IF(AND(LH65=0,HX65&lt;=$C$40),1,0)</f>
        <v>0</v>
      </c>
      <c r="KM65" s="46">
        <f>IF(AND(LI65=0,HY65&lt;=$C$40),1,0)</f>
        <v>0</v>
      </c>
      <c r="KN65" s="46">
        <f>IF(AND(LJ65=0,HZ65&lt;=$C$40),1,0)</f>
        <v>0</v>
      </c>
      <c r="KO65" s="46">
        <f>IF(AND(LK65=0,IA65&lt;=$C$40),1,0)</f>
        <v>0</v>
      </c>
      <c r="KP65" s="46">
        <f>IF(AND(LL65=0,IB65&lt;=$C$40),1,0)</f>
        <v>0</v>
      </c>
      <c r="KQ65" s="46">
        <f>IF(AND(LM65=0,IC65&lt;=$C$40),1,0)</f>
        <v>0</v>
      </c>
      <c r="KR65" s="61">
        <f t="shared" si="167"/>
        <v>2.2800000000000011</v>
      </c>
      <c r="KS65" s="1">
        <f>IF(OR(KS64=1,AND(OY65=1,LO65&lt;=$C$41)),1,0)</f>
        <v>0</v>
      </c>
      <c r="KT65" s="1">
        <f>IF(OR(KT64=1,AND(OZ65=1,LP65&lt;=$C$41)),1,0)</f>
        <v>0</v>
      </c>
      <c r="KU65" s="1">
        <f>IF(OR(KU64=1,AND(PA65=1,LQ65&lt;=$C$41)),1,0)</f>
        <v>0</v>
      </c>
      <c r="KV65" s="1">
        <f>IF(OR(KV64=1,AND(PB65=1,LR65&lt;=$C$41)),1,0)</f>
        <v>0</v>
      </c>
      <c r="KW65" s="1">
        <f>IF(OR(KW64=1,AND(PC65=1,LS65&lt;=$C$41)),1,0)</f>
        <v>0</v>
      </c>
      <c r="KX65" s="1">
        <f>IF(OR(KX64=1,AND(PD65=1,LT65&lt;=$C$41)),1,0)</f>
        <v>0</v>
      </c>
      <c r="KY65" s="1">
        <f>IF(OR(KY64=1,AND(PE65=1,LU65&lt;=$C$41)),1,0)</f>
        <v>0</v>
      </c>
      <c r="KZ65" s="1">
        <f>IF(OR(KZ64=1,AND(PF65=1,LV65&lt;=$C$41)),1,0)</f>
        <v>0</v>
      </c>
      <c r="LA65" s="1">
        <f>IF(OR(LA64=1,AND(PG65=1,LW65&lt;=$C$41)),1,0)</f>
        <v>0</v>
      </c>
      <c r="LB65" s="1">
        <f>IF(OR(LB64=1,AND(PH65=1,LX65&lt;=$C$41)),1,0)</f>
        <v>0</v>
      </c>
      <c r="LC65" s="1">
        <f>IF(OR(LC64=1,AND(PI65=1,LY65&lt;=$C$41)),1,0)</f>
        <v>0</v>
      </c>
      <c r="LD65" s="1">
        <f>IF(OR(LD64=1,AND(PJ65=1,LZ65&lt;=$C$41)),1,0)</f>
        <v>0</v>
      </c>
      <c r="LE65" s="1">
        <f>IF(OR(LE64=1,AND(PK65=1,MA65&lt;=$C$41)),1,0)</f>
        <v>0</v>
      </c>
      <c r="LF65" s="1">
        <f>IF(OR(LF64=1,AND(PL65=1,MB65&lt;=$C$41)),1,0)</f>
        <v>0</v>
      </c>
      <c r="LG65" s="1">
        <f>IF(OR(LG64=1,AND(PM65=1,MC65&lt;=$C$41)),1,0)</f>
        <v>0</v>
      </c>
      <c r="LH65" s="1">
        <f>IF(OR(LH64=1,AND(PN65=1,MD65&lt;=$C$41)),1,0)</f>
        <v>0</v>
      </c>
      <c r="LI65" s="1">
        <f>IF(OR(LI64=1,AND(PO65=1,ME65&lt;=$C$41)),1,0)</f>
        <v>0</v>
      </c>
      <c r="LJ65" s="1">
        <f>IF(OR(LJ64=1,AND(PP65=1,MF65&lt;=$C$41)),1,0)</f>
        <v>0</v>
      </c>
      <c r="LK65" s="1">
        <f>IF(OR(LK64=1,AND(PQ65=1,MG65&lt;=$C$41)),1,0)</f>
        <v>0</v>
      </c>
      <c r="LL65" s="1">
        <f>IF(OR(LL64=1,AND(PR65=1,MH65&lt;=$C$41)),1,0)</f>
        <v>0</v>
      </c>
      <c r="LM65" s="1">
        <f>IF(OR(LM64=1,AND(PS65=1,MI65&lt;=$C$41)),1,0)</f>
        <v>0</v>
      </c>
      <c r="LN65" s="61">
        <f t="shared" si="168"/>
        <v>2.2800000000000011</v>
      </c>
      <c r="LO65" s="57">
        <f t="shared" si="169"/>
        <v>4.3866340234270265</v>
      </c>
      <c r="LP65" s="57">
        <f t="shared" si="170"/>
        <v>14.432038006755272</v>
      </c>
      <c r="LQ65" s="57">
        <f t="shared" si="171"/>
        <v>14.445481483466866</v>
      </c>
      <c r="LR65" s="57">
        <f t="shared" si="172"/>
        <v>12.957191008963948</v>
      </c>
      <c r="LS65" s="57">
        <f t="shared" si="173"/>
        <v>10.188133050203835</v>
      </c>
      <c r="LT65" s="57">
        <f t="shared" si="174"/>
        <v>7.5346753189759772</v>
      </c>
      <c r="LU65" s="57">
        <f t="shared" si="175"/>
        <v>5.3138610756320901</v>
      </c>
      <c r="LV65" s="57">
        <f t="shared" si="176"/>
        <v>4.4040299586386098</v>
      </c>
      <c r="LW65" s="57">
        <f t="shared" si="177"/>
        <v>4.0946414251126395</v>
      </c>
      <c r="LX65" s="57">
        <f t="shared" si="178"/>
        <v>4.3631670674150191</v>
      </c>
      <c r="LY65" s="57">
        <f t="shared" si="179"/>
        <v>5.9766435040022472</v>
      </c>
      <c r="LZ65" s="57">
        <f t="shared" si="180"/>
        <v>11.659057893704006</v>
      </c>
      <c r="MA65" s="57">
        <f t="shared" si="181"/>
        <v>9.4304067906206566</v>
      </c>
      <c r="MB65" s="57">
        <f t="shared" si="182"/>
        <v>7.4110099734901755</v>
      </c>
      <c r="MC65" s="57">
        <f t="shared" si="183"/>
        <v>6.2631188674358587</v>
      </c>
      <c r="MD65" s="57">
        <f t="shared" si="184"/>
        <v>5.7796710352307867</v>
      </c>
      <c r="ME65" s="57">
        <f t="shared" si="185"/>
        <v>5.305256871613925</v>
      </c>
      <c r="MF65" s="57">
        <f t="shared" si="186"/>
        <v>4.8405884544986328</v>
      </c>
      <c r="MG65" s="57">
        <f t="shared" si="187"/>
        <v>4.8416318205469304</v>
      </c>
      <c r="MH65" s="57">
        <f t="shared" si="188"/>
        <v>4.38648713398256</v>
      </c>
      <c r="MI65" s="57">
        <f t="shared" si="189"/>
        <v>4.3866375534935607</v>
      </c>
      <c r="MJ65" s="61">
        <f t="shared" si="190"/>
        <v>2.2800000000000011</v>
      </c>
      <c r="MK65" s="57" t="e">
        <f>IF(AND(ABS(CG65)&gt;0,EU65*$C$19&gt;=DY64,NG65&lt;&gt;0),3,NA())</f>
        <v>#N/A</v>
      </c>
      <c r="ML65" s="57" t="e">
        <f t="shared" si="261"/>
        <v>#N/A</v>
      </c>
      <c r="MM65" s="57" t="e">
        <f t="shared" si="262"/>
        <v>#N/A</v>
      </c>
      <c r="MN65" s="57" t="e">
        <f t="shared" si="263"/>
        <v>#N/A</v>
      </c>
      <c r="MO65" s="57" t="e">
        <f t="shared" si="264"/>
        <v>#N/A</v>
      </c>
      <c r="MP65" s="57" t="e">
        <f t="shared" si="265"/>
        <v>#N/A</v>
      </c>
      <c r="MQ65" s="57" t="e">
        <f t="shared" si="266"/>
        <v>#N/A</v>
      </c>
      <c r="MR65" s="57" t="e">
        <f t="shared" si="267"/>
        <v>#N/A</v>
      </c>
      <c r="MS65" s="57" t="e">
        <f t="shared" si="268"/>
        <v>#N/A</v>
      </c>
      <c r="MT65" s="57" t="e">
        <f t="shared" si="269"/>
        <v>#N/A</v>
      </c>
      <c r="MU65" s="57" t="e">
        <f t="shared" si="270"/>
        <v>#N/A</v>
      </c>
      <c r="MV65" s="57" t="e">
        <f t="shared" si="271"/>
        <v>#N/A</v>
      </c>
      <c r="MW65" s="57" t="e">
        <f t="shared" si="272"/>
        <v>#N/A</v>
      </c>
      <c r="MX65" s="57" t="e">
        <f t="shared" si="273"/>
        <v>#N/A</v>
      </c>
      <c r="MY65" s="57" t="e">
        <f t="shared" si="274"/>
        <v>#N/A</v>
      </c>
      <c r="MZ65" s="57" t="e">
        <f t="shared" si="275"/>
        <v>#N/A</v>
      </c>
      <c r="NA65" s="57" t="e">
        <f t="shared" si="276"/>
        <v>#N/A</v>
      </c>
      <c r="NB65" s="57" t="e">
        <f t="shared" si="277"/>
        <v>#N/A</v>
      </c>
      <c r="NC65" s="57" t="e">
        <f t="shared" si="278"/>
        <v>#N/A</v>
      </c>
      <c r="ND65" s="57" t="e">
        <f t="shared" si="279"/>
        <v>#N/A</v>
      </c>
      <c r="NE65" s="57" t="e">
        <f t="shared" si="280"/>
        <v>#N/A</v>
      </c>
      <c r="NF65" s="61">
        <f t="shared" si="211"/>
        <v>2.2800000000000011</v>
      </c>
      <c r="NG65" s="260">
        <f>IF(OY64=0,MIN('Drive Train'!$F$35-FQ64*$C$19*'Drive Train'!$F$39,NG64+$C$39)-$C$7,IF(LO64-1&lt;=0,0,IF($C$37=Motors!$C$29,MAX(MAX(NG$8:NG64)*-1,NG64-$C$39),MAX(0,MAX(NG$8:NG64)*-1,NG64-$C$39))))</f>
        <v>0</v>
      </c>
      <c r="NH65" s="260">
        <f>IF(OZ64=0,MIN('Drive Train'!$F$35-FR64*$C$19*'Drive Train'!$F$39,NH64+$C$39)-$C$7,IF(LP64-1&lt;=0,0,IF($C$37=Motors!$C$29,MAX(MAX(NH$8:NH64)*-1,NH64-$C$39),MAX(0,MAX(NH$8:NH64)*-1,NH64-$C$39))))</f>
        <v>0</v>
      </c>
      <c r="NI65" s="260">
        <f>IF(PA64=0,MIN('Drive Train'!$F$35-FS64*$C$19*'Drive Train'!$F$39,NI64+$C$39)-$C$7,IF(LQ64-1&lt;=0,0,IF($C$37=Motors!$C$29,MAX(MAX(NI$8:NI64)*-1,NI64-$C$39),MAX(0,MAX(NI$8:NI64)*-1,NI64-$C$39))))</f>
        <v>0</v>
      </c>
      <c r="NJ65" s="260">
        <f>IF(PB64=0,MIN('Drive Train'!$F$35-FT64*$C$19*'Drive Train'!$F$39,NJ64+$C$39)-$C$7,IF(LR64-1&lt;=0,0,IF($C$37=Motors!$C$29,MAX(MAX(NJ$8:NJ64)*-1,NJ64-$C$39),MAX(0,MAX(NJ$8:NJ64)*-1,NJ64-$C$39))))</f>
        <v>0</v>
      </c>
      <c r="NK65" s="260">
        <f>IF(PC64=0,MIN('Drive Train'!$F$35-FU64*$C$19*'Drive Train'!$F$39,NK64+$C$39)-$C$7,IF(LS64-1&lt;=0,0,IF($C$37=Motors!$C$29,MAX(MAX(NK$8:NK64)*-1,NK64-$C$39),MAX(0,MAX(NK$8:NK64)*-1,NK64-$C$39))))</f>
        <v>0</v>
      </c>
      <c r="NL65" s="260">
        <f>IF(PD64=0,MIN('Drive Train'!$F$35-FV64*$C$19*'Drive Train'!$F$39,NL64+$C$39)-$C$7,IF(LT64-1&lt;=0,0,IF($C$37=Motors!$C$29,MAX(MAX(NL$8:NL64)*-1,NL64-$C$39),MAX(0,MAX(NL$8:NL64)*-1,NL64-$C$39))))</f>
        <v>0</v>
      </c>
      <c r="NM65" s="260">
        <f>IF(PE64=0,MIN('Drive Train'!$F$35-FW64*$C$19*'Drive Train'!$F$39,NM64+$C$39)-$C$7,IF(LU64-1&lt;=0,0,IF($C$37=Motors!$C$29,MAX(MAX(NM$8:NM64)*-1,NM64-$C$39),MAX(0,MAX(NM$8:NM64)*-1,NM64-$C$39))))</f>
        <v>0</v>
      </c>
      <c r="NN65" s="260">
        <f>IF(PF64=0,MIN('Drive Train'!$F$35-FX64*$C$19*'Drive Train'!$F$39,NN64+$C$39)-$C$7,IF(LV64-1&lt;=0,0,IF($C$37=Motors!$C$29,MAX(MAX(NN$8:NN64)*-1,NN64-$C$39),MAX(0,MAX(NN$8:NN64)*-1,NN64-$C$39))))</f>
        <v>0</v>
      </c>
      <c r="NO65" s="260">
        <f>IF(PG64=0,MIN('Drive Train'!$F$35-FY64*$C$19*'Drive Train'!$F$39,NO64+$C$39)-$C$7,IF(LW64-1&lt;=0,0,IF($C$37=Motors!$C$29,MAX(MAX(NO$8:NO64)*-1,NO64-$C$39),MAX(0,MAX(NO$8:NO64)*-1,NO64-$C$39))))</f>
        <v>0</v>
      </c>
      <c r="NP65" s="260">
        <f>IF(PH64=0,MIN('Drive Train'!$F$35-FZ64*$C$19*'Drive Train'!$F$39,NP64+$C$39)-$C$7,IF(LX64-1&lt;=0,0,IF($C$37=Motors!$C$29,MAX(MAX(NP$8:NP64)*-1,NP64-$C$39),MAX(0,MAX(NP$8:NP64)*-1,NP64-$C$39))))</f>
        <v>0</v>
      </c>
      <c r="NQ65" s="260">
        <f>IF(PI64=0,MIN('Drive Train'!$F$35-GA64*$C$19*'Drive Train'!$F$39,NQ64+$C$39)-$C$7,IF(LY64-1&lt;=0,0,IF($C$37=Motors!$C$29,MAX(MAX(NQ$8:NQ64)*-1,NQ64-$C$39),MAX(0,MAX(NQ$8:NQ64)*-1,NQ64-$C$39))))</f>
        <v>0</v>
      </c>
      <c r="NR65" s="260">
        <f>IF(PJ64=0,MIN('Drive Train'!$F$35-GB64*$C$19*'Drive Train'!$F$39,NR64+$C$39)-$C$7,IF(LZ64-1&lt;=0,0,IF($C$37=Motors!$C$29,MAX(MAX(NR$8:NR64)*-1,NR64-$C$39),MAX(0,MAX(NR$8:NR64)*-1,NR64-$C$39))))</f>
        <v>0</v>
      </c>
      <c r="NS65" s="260">
        <f>IF(PK64=0,MIN('Drive Train'!$F$35-GC64*$C$19*'Drive Train'!$F$39,NS64+$C$39)-$C$7,IF(MA64-1&lt;=0,0,IF($C$37=Motors!$C$29,MAX(MAX(NS$8:NS64)*-1,NS64-$C$39),MAX(0,MAX(NS$8:NS64)*-1,NS64-$C$39))))</f>
        <v>0</v>
      </c>
      <c r="NT65" s="260">
        <f>IF(PL64=0,MIN('Drive Train'!$F$35-GD64*$C$19*'Drive Train'!$F$39,NT64+$C$39)-$C$7,IF(MB64-1&lt;=0,0,IF($C$37=Motors!$C$29,MAX(MAX(NT$8:NT64)*-1,NT64-$C$39),MAX(0,MAX(NT$8:NT64)*-1,NT64-$C$39))))</f>
        <v>0</v>
      </c>
      <c r="NU65" s="260">
        <f>IF(PM64=0,MIN('Drive Train'!$F$35-GE64*$C$19*'Drive Train'!$F$39,NU64+$C$39)-$C$7,IF(MC64-1&lt;=0,0,IF($C$37=Motors!$C$29,MAX(MAX(NU$8:NU64)*-1,NU64-$C$39),MAX(0,MAX(NU$8:NU64)*-1,NU64-$C$39))))</f>
        <v>0</v>
      </c>
      <c r="NV65" s="260">
        <f>IF(PN64=0,MIN('Drive Train'!$F$35-GF64*$C$19*'Drive Train'!$F$39,NV64+$C$39)-$C$7,IF(MD64-1&lt;=0,0,IF($C$37=Motors!$C$29,MAX(MAX(NV$8:NV64)*-1,NV64-$C$39),MAX(0,MAX(NV$8:NV64)*-1,NV64-$C$39))))</f>
        <v>0</v>
      </c>
      <c r="NW65" s="260">
        <f>IF(PO64=0,MIN('Drive Train'!$F$35-GG64*$C$19*'Drive Train'!$F$39,NW64+$C$39)-$C$7,IF(ME64-1&lt;=0,0,IF($C$37=Motors!$C$29,MAX(MAX(NW$8:NW64)*-1,NW64-$C$39),MAX(0,MAX(NW$8:NW64)*-1,NW64-$C$39))))</f>
        <v>0</v>
      </c>
      <c r="NX65" s="260">
        <f>IF(PP64=0,MIN('Drive Train'!$F$35-GH64*$C$19*'Drive Train'!$F$39,NX64+$C$39)-$C$7,IF(MF64-1&lt;=0,0,IF($C$37=Motors!$C$29,MAX(MAX(NX$8:NX64)*-1,NX64-$C$39),MAX(0,MAX(NX$8:NX64)*-1,NX64-$C$39))))</f>
        <v>0</v>
      </c>
      <c r="NY65" s="260">
        <f>IF(PQ64=0,MIN('Drive Train'!$F$35-GI64*$C$19*'Drive Train'!$F$39,NY64+$C$39)-$C$7,IF(MG64-1&lt;=0,0,IF($C$37=Motors!$C$29,MAX(MAX(NY$8:NY64)*-1,NY64-$C$39),MAX(0,MAX(NY$8:NY64)*-1,NY64-$C$39))))</f>
        <v>0</v>
      </c>
      <c r="NZ65" s="260">
        <f>IF(PR64=0,MIN('Drive Train'!$F$35-GJ64*$C$19*'Drive Train'!$F$39,NZ64+$C$39)-$C$7,IF(MH64-1&lt;=0,0,IF($C$37=Motors!$C$29,MAX(MAX(NZ$8:NZ64)*-1,NZ64-$C$39),MAX(0,MAX(NZ$8:NZ64)*-1,NZ64-$C$39))))</f>
        <v>0</v>
      </c>
      <c r="OA65" s="260">
        <f>IF(PS64=0,MIN('Drive Train'!$F$35-GK64*$C$19*'Drive Train'!$F$39,OA64+$C$39)-$C$7,IF(MI64-1&lt;=0,0,IF($C$37=Motors!$C$29,MAX(MAX(OA$8:OA64)*-1,OA64-$C$39),MAX(0,MAX(OA$8:OA64)*-1,OA64-$C$39))))</f>
        <v>0</v>
      </c>
      <c r="OB65" s="61">
        <f t="shared" si="212"/>
        <v>2.2800000000000011</v>
      </c>
      <c r="OC65" s="260">
        <f>'Drive Train'!$F$35-(FQ65*$C$13)*$C$19*'Drive Train'!$F$39</f>
        <v>12.2597755</v>
      </c>
      <c r="OD65" s="260">
        <f>'Drive Train'!$F$35-(FR65*$C$13)*$C$19*'Drive Train'!$F$39</f>
        <v>12.2597755</v>
      </c>
      <c r="OE65" s="260">
        <f>'Drive Train'!$F$35-(FS65*$C$13)*$C$19*'Drive Train'!$F$39</f>
        <v>12.2597755</v>
      </c>
      <c r="OF65" s="260">
        <f>'Drive Train'!$F$35-(FT65*$C$13)*$C$19*'Drive Train'!$F$39</f>
        <v>12.2597755</v>
      </c>
      <c r="OG65" s="260">
        <f>'Drive Train'!$F$35-(FU65*$C$13)*$C$19*'Drive Train'!$F$39</f>
        <v>12.2597755</v>
      </c>
      <c r="OH65" s="260">
        <f>'Drive Train'!$F$35-(FV65*$C$13)*$C$19*'Drive Train'!$F$39</f>
        <v>12.2597755</v>
      </c>
      <c r="OI65" s="260">
        <f>'Drive Train'!$F$35-(FW65*$C$13)*$C$19*'Drive Train'!$F$39</f>
        <v>12.2597755</v>
      </c>
      <c r="OJ65" s="260">
        <f>'Drive Train'!$F$35-(FX65*$C$13)*$C$19*'Drive Train'!$F$39</f>
        <v>12.2597755</v>
      </c>
      <c r="OK65" s="260">
        <f>'Drive Train'!$F$35-(FY65*$C$13)*$C$19*'Drive Train'!$F$39</f>
        <v>12.2597755</v>
      </c>
      <c r="OL65" s="260">
        <f>'Drive Train'!$F$35-(FZ65*$C$13)*$C$19*'Drive Train'!$F$39</f>
        <v>12.2597755</v>
      </c>
      <c r="OM65" s="260">
        <f>'Drive Train'!$F$35-(GA65*$C$13)*$C$19*'Drive Train'!$F$39</f>
        <v>12.2597755</v>
      </c>
      <c r="ON65" s="260">
        <f>'Drive Train'!$F$35-(GB65*$C$13)*$C$19*'Drive Train'!$F$39</f>
        <v>12.2597755</v>
      </c>
      <c r="OO65" s="260">
        <f>'Drive Train'!$F$35-(GC65*$C$13)*$C$19*'Drive Train'!$F$39</f>
        <v>12.2597755</v>
      </c>
      <c r="OP65" s="260">
        <f>'Drive Train'!$F$35-(GD65*$C$13)*$C$19*'Drive Train'!$F$39</f>
        <v>12.2597755</v>
      </c>
      <c r="OQ65" s="260">
        <f>'Drive Train'!$F$35-(GE65*$C$13)*$C$19*'Drive Train'!$F$39</f>
        <v>12.2597755</v>
      </c>
      <c r="OR65" s="260">
        <f>'Drive Train'!$F$35-(GF65*$C$13)*$C$19*'Drive Train'!$F$39</f>
        <v>12.2597755</v>
      </c>
      <c r="OS65" s="260">
        <f>'Drive Train'!$F$35-(GG65*$C$13)*$C$19*'Drive Train'!$F$39</f>
        <v>12.2597755</v>
      </c>
      <c r="OT65" s="260">
        <f>'Drive Train'!$F$35-(GH65*$C$13)*$C$19*'Drive Train'!$F$39</f>
        <v>12.2597755</v>
      </c>
      <c r="OU65" s="260">
        <f>'Drive Train'!$F$35-(GI65*$C$13)*$C$19*'Drive Train'!$F$39</f>
        <v>12.2597755</v>
      </c>
      <c r="OV65" s="260">
        <f>'Drive Train'!$F$35-(GJ65*$C$13)*$C$19*'Drive Train'!$F$39</f>
        <v>12.2597755</v>
      </c>
      <c r="OW65" s="260">
        <f>'Drive Train'!$F$35-(GK65*$C$13)*$C$19*'Drive Train'!$F$39</f>
        <v>12.2597755</v>
      </c>
      <c r="OX65" s="61">
        <f t="shared" si="213"/>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7">
        <f t="shared" si="214"/>
        <v>2.2800000000000011</v>
      </c>
      <c r="PU65" s="57">
        <f t="shared" si="215"/>
        <v>20.738296492769045</v>
      </c>
      <c r="PV65" s="57">
        <f t="shared" si="216"/>
        <v>20.18865159736254</v>
      </c>
      <c r="PW65" s="57">
        <f t="shared" si="217"/>
        <v>24.531658257293831</v>
      </c>
      <c r="PX65" s="57">
        <f t="shared" si="218"/>
        <v>26.194560495293974</v>
      </c>
      <c r="PY65" s="57">
        <f t="shared" si="219"/>
        <v>25.572716800428058</v>
      </c>
      <c r="PZ65" s="57">
        <f t="shared" si="220"/>
        <v>23.963389079769449</v>
      </c>
      <c r="QA65" s="57">
        <f t="shared" si="221"/>
        <v>21.942980403214658</v>
      </c>
      <c r="QB65" s="57">
        <f t="shared" si="222"/>
        <v>20.557896632245669</v>
      </c>
      <c r="QC65" s="57">
        <f t="shared" si="223"/>
        <v>19.300141424032791</v>
      </c>
      <c r="QD65" s="57">
        <f t="shared" si="224"/>
        <v>18.229853215949355</v>
      </c>
      <c r="QE65" s="57">
        <f t="shared" si="225"/>
        <v>17.411972209285427</v>
      </c>
      <c r="QF65" s="57">
        <f t="shared" si="226"/>
        <v>16.855181514781481</v>
      </c>
      <c r="QG65" s="57">
        <f t="shared" si="227"/>
        <v>18.892467209730217</v>
      </c>
      <c r="QH65" s="57">
        <f t="shared" si="228"/>
        <v>19.720860742716681</v>
      </c>
      <c r="QI65" s="57">
        <f t="shared" si="229"/>
        <v>20.12861546041465</v>
      </c>
      <c r="QJ65" s="57">
        <f t="shared" si="230"/>
        <v>20.488873421769053</v>
      </c>
      <c r="QK65" s="57">
        <f t="shared" si="231"/>
        <v>20.647884763644459</v>
      </c>
      <c r="QL65" s="57">
        <f t="shared" si="232"/>
        <v>20.659154584412832</v>
      </c>
      <c r="QM65" s="57">
        <f t="shared" si="233"/>
        <v>20.869169570450868</v>
      </c>
      <c r="QN65" s="57">
        <f t="shared" si="234"/>
        <v>20.699129487825303</v>
      </c>
      <c r="QO65" s="57">
        <f t="shared" si="235"/>
        <v>20.736010085005567</v>
      </c>
      <c r="QP65" s="61">
        <f t="shared" si="236"/>
        <v>2.2800000000000011</v>
      </c>
      <c r="QQ65" s="57">
        <f>MIN(FQ65,$C$16)*$C$17*1000/60/60/$C$21</f>
        <v>3.4695548865589357E-2</v>
      </c>
      <c r="QR65" s="57">
        <f>MIN(FR65,$C$16)*$C$17*1000/60/60/$C$21</f>
        <v>3.4695548865589357E-2</v>
      </c>
      <c r="QS65" s="57">
        <f>MIN(FS65,$C$16)*$C$17*1000/60/60/$C$21</f>
        <v>3.4695548865589357E-2</v>
      </c>
      <c r="QT65" s="57">
        <f>MIN(FT65,$C$16)*$C$17*1000/60/60/$C$21</f>
        <v>3.4695548865589357E-2</v>
      </c>
      <c r="QU65" s="57">
        <f>MIN(FU65,$C$16)*$C$17*1000/60/60/$C$21</f>
        <v>3.4695548865589357E-2</v>
      </c>
      <c r="QV65" s="57">
        <f>MIN(FV65,$C$16)*$C$17*1000/60/60/$C$21</f>
        <v>3.4695548865589357E-2</v>
      </c>
      <c r="QW65" s="57">
        <f>MIN(FW65,$C$16)*$C$17*1000/60/60/$C$21</f>
        <v>3.4695548865589357E-2</v>
      </c>
      <c r="QX65" s="57">
        <f>MIN(FX65,$C$16)*$C$17*1000/60/60/$C$21</f>
        <v>3.4695548865589357E-2</v>
      </c>
      <c r="QY65" s="57">
        <f>MIN(FY65,$C$16)*$C$17*1000/60/60/$C$21</f>
        <v>3.4695548865589357E-2</v>
      </c>
      <c r="QZ65" s="57">
        <f>MIN(FZ65,$C$16)*$C$17*1000/60/60/$C$21</f>
        <v>3.4695548865589357E-2</v>
      </c>
      <c r="RA65" s="57">
        <f>MIN(GA65,$C$16)*$C$17*1000/60/60/$C$21</f>
        <v>3.4695548865589357E-2</v>
      </c>
      <c r="RB65" s="57">
        <f>MIN(GB65,$C$16)*$C$17*1000/60/60/$C$21</f>
        <v>3.4695548865589357E-2</v>
      </c>
      <c r="RC65" s="57">
        <f>MIN(GC65,$C$16)*$C$17*1000/60/60/$C$21</f>
        <v>3.4695548865589357E-2</v>
      </c>
      <c r="RD65" s="57">
        <f>MIN(GD65,$C$16)*$C$17*1000/60/60/$C$21</f>
        <v>3.4695548865589357E-2</v>
      </c>
      <c r="RE65" s="57">
        <f>MIN(GE65,$C$16)*$C$17*1000/60/60/$C$21</f>
        <v>3.4695548865589357E-2</v>
      </c>
      <c r="RF65" s="57">
        <f>MIN(GF65,$C$16)*$C$17*1000/60/60/$C$21</f>
        <v>3.4695548865589357E-2</v>
      </c>
      <c r="RG65" s="57">
        <f>MIN(GG65,$C$16)*$C$17*1000/60/60/$C$21</f>
        <v>3.4695548865589357E-2</v>
      </c>
      <c r="RH65" s="57">
        <f>MIN(GH65,$C$16)*$C$17*1000/60/60/$C$21</f>
        <v>3.4695548865589357E-2</v>
      </c>
      <c r="RI65" s="57">
        <f>MIN(GI65,$C$16)*$C$17*1000/60/60/$C$21</f>
        <v>3.4695548865589357E-2</v>
      </c>
      <c r="RJ65" s="57">
        <f>MIN(GJ65,$C$16)*$C$17*1000/60/60/$C$21</f>
        <v>3.4695548865589357E-2</v>
      </c>
      <c r="RK65" s="57">
        <f>MIN(GK65,$C$16)*$C$17*1000/60/60/$C$21</f>
        <v>3.4695548865589357E-2</v>
      </c>
      <c r="RL65" s="61">
        <f t="shared" si="237"/>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61">
        <f t="shared" si="238"/>
        <v>2.2800000000000011</v>
      </c>
      <c r="SI65" s="2">
        <f>IF(AND(EU65&lt;0,KS65=0,LO65&gt;=LO$6*'Drive Train'!$AA$52,LO65&lt;=LO$6*'Drive Train'!$AA$53,OY65=1,JW65=0),$C$17,0)</f>
        <v>0</v>
      </c>
      <c r="SJ65" s="2">
        <f>IF(AND(EV65&lt;0,KT65=0,LP65&gt;=LP$6*'Drive Train'!$AA$52,LP65&lt;=LP$6*'Drive Train'!$AA$53,OZ65=1,JX65=0),$C$17,0)</f>
        <v>0.04</v>
      </c>
      <c r="SK65" s="2">
        <f>IF(AND(EW65&lt;0,KU65=0,LQ65&gt;=LQ$6*'Drive Train'!$AA$52,LQ65&lt;=LQ$6*'Drive Train'!$AA$53,PA65=1,JY65=0),$C$17,0)</f>
        <v>0.04</v>
      </c>
      <c r="SL65" s="2">
        <f>IF(AND(EX65&lt;0,KV65=0,LR65&gt;=LR$6*'Drive Train'!$AA$52,LR65&lt;=LR$6*'Drive Train'!$AA$53,PB65=1,JZ65=0),$C$17,0)</f>
        <v>0.04</v>
      </c>
      <c r="SM65" s="2">
        <f>IF(AND(EY65&lt;0,KW65=0,LS65&gt;=LS$6*'Drive Train'!$AA$52,LS65&lt;=LS$6*'Drive Train'!$AA$53,PC65=1,KA65=0),$C$17,0)</f>
        <v>0.04</v>
      </c>
      <c r="SN65" s="2">
        <f>IF(AND(EZ65&lt;0,KX65=0,LT65&gt;=LT$6*'Drive Train'!$AA$52,LT65&lt;=LT$6*'Drive Train'!$AA$53,PD65=1,KB65=0),$C$17,0)</f>
        <v>0.04</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0.04</v>
      </c>
      <c r="ST65" s="2">
        <f>IF(AND(FF65&lt;0,LD65=0,LZ65&gt;=LZ$6*'Drive Train'!$AA$52,LZ65&lt;=LZ$6*'Drive Train'!$AA$53,PJ65=1,KH65=0),$C$17,0)</f>
        <v>0</v>
      </c>
      <c r="SU65" s="2">
        <f>IF(AND(FG65&lt;0,LE65=0,MA65&gt;=MA$6*'Drive Train'!$AA$52,MA65&lt;=MA$6*'Drive Train'!$AA$53,PK65=1,KI65=0),$C$17,0)</f>
        <v>0.04</v>
      </c>
      <c r="SV65" s="2">
        <f>IF(AND(FH65&lt;0,LF65=0,MB65&gt;=MB$6*'Drive Train'!$AA$52,MB65&lt;=MB$6*'Drive Train'!$AA$53,PL65=1,KJ65=0),$C$17,0)</f>
        <v>0.04</v>
      </c>
      <c r="SW65" s="2">
        <f>IF(AND(FI65&lt;0,LG65=0,MC65&gt;=MC$6*'Drive Train'!$AA$52,MC65&lt;=MC$6*'Drive Train'!$AA$53,PM65=1,KK65=0),$C$17,0)</f>
        <v>0.04</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48">
        <f t="shared" si="239"/>
        <v>2.2800000000000011</v>
      </c>
    </row>
    <row r="66" spans="2:524" x14ac:dyDescent="0.2">
      <c r="C66" s="3" t="s">
        <v>353</v>
      </c>
      <c r="E66" s="26" t="e">
        <f>MIN(E64,$E$25)*$C$19*E$45*$C$20/$C$24/4.448*$C$21</f>
        <v>#N/A</v>
      </c>
      <c r="F66" s="26" t="e">
        <f>MIN(F64,$E$25)*$C$19*F$45*$C$20/$C$24/4.448*$C$21</f>
        <v>#N/A</v>
      </c>
      <c r="G66" s="26" t="e">
        <f t="shared" ref="G66:O66" si="315">MIN(G64,$E$25)*$C$19*G$45*$C$20/$C$24/4.448*$C$21</f>
        <v>#N/A</v>
      </c>
      <c r="H66" s="26" t="e">
        <f t="shared" si="315"/>
        <v>#N/A</v>
      </c>
      <c r="I66" s="26" t="e">
        <f t="shared" si="315"/>
        <v>#N/A</v>
      </c>
      <c r="J66" s="26" t="e">
        <f t="shared" si="315"/>
        <v>#N/A</v>
      </c>
      <c r="K66" s="26" t="e">
        <f t="shared" si="315"/>
        <v>#N/A</v>
      </c>
      <c r="L66" s="26" t="e">
        <f t="shared" si="315"/>
        <v>#N/A</v>
      </c>
      <c r="M66" s="26" t="e">
        <f t="shared" si="315"/>
        <v>#N/A</v>
      </c>
      <c r="N66" s="26" t="e">
        <f t="shared" si="315"/>
        <v>#N/A</v>
      </c>
      <c r="O66" s="26" t="e">
        <f t="shared" si="315"/>
        <v>#N/A</v>
      </c>
      <c r="R66" s="63">
        <f t="shared" si="114"/>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15"/>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0</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281"/>
        <v>2.3200000000000012</v>
      </c>
      <c r="BK66" s="2">
        <f>IF(OR(KS65=1,AND($C$37=Motors!$C$31,OY65=1)),0,IF(NG66=0,-(CG65+$C$15)/($C$14-$C$15)*$C$12,($C$11*S66-AO66)/($C$11*S66)*$C$12*S66))</f>
        <v>0</v>
      </c>
      <c r="BL66" s="2">
        <f>IF(OR(KT65=1,AND($C$37=Motors!$C$31,OZ65=1)),0,IF(NH66=0,-(CH65+$C$15)/($C$14-$C$15)*$C$12,($C$11*T66-AP66)/($C$11*T66)*$C$12*T66))</f>
        <v>0</v>
      </c>
      <c r="BM66" s="2">
        <f>IF(OR(KU65=1,AND($C$37=Motors!$C$31,PA65=1)),0,IF(NI66=0,-(CI65+$C$15)/($C$14-$C$15)*$C$12,($C$11*U66-AQ66)/($C$11*U66)*$C$12*U66))</f>
        <v>0</v>
      </c>
      <c r="BN66" s="2">
        <f>IF(OR(KV65=1,AND($C$37=Motors!$C$31,PB65=1)),0,IF(NJ66=0,-(CJ65+$C$15)/($C$14-$C$15)*$C$12,($C$11*V66-AR66)/($C$11*V66)*$C$12*V66))</f>
        <v>0</v>
      </c>
      <c r="BO66" s="2">
        <f>IF(OR(KW65=1,AND($C$37=Motors!$C$31,PC65=1)),0,IF(NK66=0,-(CK65+$C$15)/($C$14-$C$15)*$C$12,($C$11*W66-AS66)/($C$11*W66)*$C$12*W66))</f>
        <v>0</v>
      </c>
      <c r="BP66" s="2">
        <f>IF(OR(KX65=1,AND($C$37=Motors!$C$31,PD65=1)),0,IF(NL66=0,-(CL65+$C$15)/($C$14-$C$15)*$C$12,($C$11*X66-AT66)/($C$11*X66)*$C$12*X66))</f>
        <v>0</v>
      </c>
      <c r="BQ66" s="2">
        <f>IF(OR(KY65=1,AND($C$37=Motors!$C$31,PE65=1)),0,IF(NM66=0,-(CM65+$C$15)/($C$14-$C$15)*$C$12,($C$11*Y66-AU66)/($C$11*Y66)*$C$12*Y66))</f>
        <v>0</v>
      </c>
      <c r="BR66" s="2">
        <f>IF(OR(KZ65=1,AND($C$37=Motors!$C$31,PF65=1)),0,IF(NN66=0,-(CN65+$C$15)/($C$14-$C$15)*$C$12,($C$11*Z66-AV66)/($C$11*Z66)*$C$12*Z66))</f>
        <v>0</v>
      </c>
      <c r="BS66" s="2">
        <f>IF(OR(LA65=1,AND($C$37=Motors!$C$31,PG65=1)),0,IF(NO66=0,-(CO65+$C$15)/($C$14-$C$15)*$C$12,($C$11*AA66-AW66)/($C$11*AA66)*$C$12*AA66))</f>
        <v>0</v>
      </c>
      <c r="BT66" s="2">
        <f>IF(OR(LB65=1,AND($C$37=Motors!$C$31,PH65=1)),0,IF(NP66=0,-(CP65+$C$15)/($C$14-$C$15)*$C$12,($C$11*AB66-AX66)/($C$11*AB66)*$C$12*AB66))</f>
        <v>0</v>
      </c>
      <c r="BU66" s="2">
        <f>IF(OR(LC65=1,AND($C$37=Motors!$C$31,PI65=1)),0,IF(NQ66=0,-(CQ65+$C$15)/($C$14-$C$15)*$C$12,($C$11*AC66-AY66)/($C$11*AC66)*$C$12*AC66))</f>
        <v>0</v>
      </c>
      <c r="BV66" s="2">
        <f>IF(OR(LD65=1,AND($C$37=Motors!$C$31,PJ65=1)),0,IF(NR66=0,-(CR65+$C$15)/($C$14-$C$15)*$C$12,($C$11*AD66-AZ66)/($C$11*AD66)*$C$12*AD66))</f>
        <v>0</v>
      </c>
      <c r="BW66" s="2">
        <f>IF(OR(LE65=1,AND($C$37=Motors!$C$31,PK65=1)),0,IF(NS66=0,-(CS65+$C$15)/($C$14-$C$15)*$C$12,($C$11*AE66-BA66)/($C$11*AE66)*$C$12*AE66))</f>
        <v>0</v>
      </c>
      <c r="BX66" s="2">
        <f>IF(OR(LF65=1,AND($C$37=Motors!$C$31,PL65=1)),0,IF(NT66=0,-(CT65+$C$15)/($C$14-$C$15)*$C$12,($C$11*AF66-BB66)/($C$11*AF66)*$C$12*AF66))</f>
        <v>0</v>
      </c>
      <c r="BY66" s="2">
        <f>IF(OR(LG65=1,AND($C$37=Motors!$C$31,PM65=1)),0,IF(NU66=0,-(CU65+$C$15)/($C$14-$C$15)*$C$12,($C$11*AG66-BC66)/($C$11*AG66)*$C$12*AG66))</f>
        <v>0</v>
      </c>
      <c r="BZ66" s="2">
        <f>IF(OR(LH65=1,AND($C$37=Motors!$C$31,PN65=1)),0,IF(NV66=0,-(CV65+$C$15)/($C$14-$C$15)*$C$12,($C$11*AH66-BD66)/($C$11*AH66)*$C$12*AH66))</f>
        <v>0</v>
      </c>
      <c r="CA66" s="2">
        <f>IF(OR(LI65=1,AND($C$37=Motors!$C$31,PO65=1)),0,IF(NW66=0,-(CW65+$C$15)/($C$14-$C$15)*$C$12,($C$11*AI66-BE66)/($C$11*AI66)*$C$12*AI66))</f>
        <v>0</v>
      </c>
      <c r="CB66" s="2">
        <f>IF(OR(LJ65=1,AND($C$37=Motors!$C$31,PP65=1)),0,IF(NX66=0,-(CX65+$C$15)/($C$14-$C$15)*$C$12,($C$11*AJ66-BF66)/($C$11*AJ66)*$C$12*AJ66))</f>
        <v>0</v>
      </c>
      <c r="CC66" s="2">
        <f>IF(OR(LK65=1,AND($C$37=Motors!$C$31,PQ65=1)),0,IF(NY66=0,-(CY65+$C$15)/($C$14-$C$15)*$C$12,($C$11*AK66-BG66)/($C$11*AK66)*$C$12*AK66))</f>
        <v>0</v>
      </c>
      <c r="CD66" s="2">
        <f>IF(OR(LL65=1,AND($C$37=Motors!$C$31,PR65=1)),0,IF(NZ66=0,-(CZ65+$C$15)/($C$14-$C$15)*$C$12,($C$11*AL66-BH66)/($C$11*AL66)*$C$12*AL66))</f>
        <v>0</v>
      </c>
      <c r="CE66" s="2">
        <f>IF(OR(LM65=1,AND($C$37=Motors!$C$31,PS65=1)),0,IF(OA66=0,-(DA65+$C$15)/($C$14-$C$15)*$C$12,($C$11*AM66-BI66)/($C$11*AM66)*$C$12*AM66))</f>
        <v>0</v>
      </c>
      <c r="CF66" s="61">
        <f t="shared" si="282"/>
        <v>2.3200000000000012</v>
      </c>
      <c r="CG66" s="57">
        <f>IF(AND(KS65=1,OY65=1),0,ABS(BK66/$C$12*($C$14-$C$15)+$C$15) *'Drive Train'!$AA$49 + CG65*(1-'Drive Train'!$AA$49))</f>
        <v>2.7495000000000003</v>
      </c>
      <c r="CH66" s="57">
        <f>IF(AND(KT65=1,OZ65=1),0,ABS(BL66/$C$12*($C$14-$C$15)+$C$15) *'Drive Train'!$AA$49 + CH65*(1-'Drive Train'!$AA$49))</f>
        <v>2.7495000000000003</v>
      </c>
      <c r="CI66" s="57">
        <f>IF(AND(KU65=1,PA65=1),0,ABS(BM66/$C$12*($C$14-$C$15)+$C$15) *'Drive Train'!$AA$49 + CI65*(1-'Drive Train'!$AA$49))</f>
        <v>2.7495000000000003</v>
      </c>
      <c r="CJ66" s="57">
        <f>IF(AND(KV65=1,PB65=1),0,ABS(BN66/$C$12*($C$14-$C$15)+$C$15) *'Drive Train'!$AA$49 + CJ65*(1-'Drive Train'!$AA$49))</f>
        <v>2.7495000000000003</v>
      </c>
      <c r="CK66" s="57">
        <f>IF(AND(KW65=1,PC65=1),0,ABS(BO66/$C$12*($C$14-$C$15)+$C$15) *'Drive Train'!$AA$49 + CK65*(1-'Drive Train'!$AA$49))</f>
        <v>2.7495000000000003</v>
      </c>
      <c r="CL66" s="57">
        <f>IF(AND(KX65=1,PD65=1),0,ABS(BP66/$C$12*($C$14-$C$15)+$C$15) *'Drive Train'!$AA$49 + CL65*(1-'Drive Train'!$AA$49))</f>
        <v>2.7495000000000003</v>
      </c>
      <c r="CM66" s="57">
        <f>IF(AND(KY65=1,PE65=1),0,ABS(BQ66/$C$12*($C$14-$C$15)+$C$15) *'Drive Train'!$AA$49 + CM65*(1-'Drive Train'!$AA$49))</f>
        <v>2.7495000000000003</v>
      </c>
      <c r="CN66" s="57">
        <f>IF(AND(KZ65=1,PF65=1),0,ABS(BR66/$C$12*($C$14-$C$15)+$C$15) *'Drive Train'!$AA$49 + CN65*(1-'Drive Train'!$AA$49))</f>
        <v>2.7495000000000003</v>
      </c>
      <c r="CO66" s="57">
        <f>IF(AND(LA65=1,PG65=1),0,ABS(BS66/$C$12*($C$14-$C$15)+$C$15) *'Drive Train'!$AA$49 + CO65*(1-'Drive Train'!$AA$49))</f>
        <v>2.7495000000000003</v>
      </c>
      <c r="CP66" s="57">
        <f>IF(AND(LB65=1,PH65=1),0,ABS(BT66/$C$12*($C$14-$C$15)+$C$15) *'Drive Train'!$AA$49 + CP65*(1-'Drive Train'!$AA$49))</f>
        <v>2.7495000000000003</v>
      </c>
      <c r="CQ66" s="57">
        <f>IF(AND(LC65=1,PI65=1),0,ABS(BU66/$C$12*($C$14-$C$15)+$C$15) *'Drive Train'!$AA$49 + CQ65*(1-'Drive Train'!$AA$49))</f>
        <v>2.7495000000000003</v>
      </c>
      <c r="CR66" s="57">
        <f>IF(AND(LD65=1,PJ65=1),0,ABS(BV66/$C$12*($C$14-$C$15)+$C$15) *'Drive Train'!$AA$49 + CR65*(1-'Drive Train'!$AA$49))</f>
        <v>2.7495000000000003</v>
      </c>
      <c r="CS66" s="57">
        <f>IF(AND(LE65=1,PK65=1),0,ABS(BW66/$C$12*($C$14-$C$15)+$C$15) *'Drive Train'!$AA$49 + CS65*(1-'Drive Train'!$AA$49))</f>
        <v>2.7495000000000003</v>
      </c>
      <c r="CT66" s="57">
        <f>IF(AND(LF65=1,PL65=1),0,ABS(BX66/$C$12*($C$14-$C$15)+$C$15) *'Drive Train'!$AA$49 + CT65*(1-'Drive Train'!$AA$49))</f>
        <v>2.7495000000000003</v>
      </c>
      <c r="CU66" s="57">
        <f>IF(AND(LG65=1,PM65=1),0,ABS(BY66/$C$12*($C$14-$C$15)+$C$15) *'Drive Train'!$AA$49 + CU65*(1-'Drive Train'!$AA$49))</f>
        <v>2.7495000000000003</v>
      </c>
      <c r="CV66" s="57">
        <f>IF(AND(LH65=1,PN65=1),0,ABS(BZ66/$C$12*($C$14-$C$15)+$C$15) *'Drive Train'!$AA$49 + CV65*(1-'Drive Train'!$AA$49))</f>
        <v>2.7495000000000003</v>
      </c>
      <c r="CW66" s="57">
        <f>IF(AND(LI65=1,PO65=1),0,ABS(CA66/$C$12*($C$14-$C$15)+$C$15) *'Drive Train'!$AA$49 + CW65*(1-'Drive Train'!$AA$49))</f>
        <v>2.7495000000000003</v>
      </c>
      <c r="CX66" s="57">
        <f>IF(AND(LJ65=1,PP65=1),0,ABS(CB66/$C$12*($C$14-$C$15)+$C$15) *'Drive Train'!$AA$49 + CX65*(1-'Drive Train'!$AA$49))</f>
        <v>2.7495000000000003</v>
      </c>
      <c r="CY66" s="57">
        <f>IF(AND(LK65=1,PQ65=1),0,ABS(CC66/$C$12*($C$14-$C$15)+$C$15) *'Drive Train'!$AA$49 + CY65*(1-'Drive Train'!$AA$49))</f>
        <v>2.7495000000000003</v>
      </c>
      <c r="CZ66" s="57">
        <f>IF(AND(LL65=1,PR65=1),0,ABS(CD66/$C$12*($C$14-$C$15)+$C$15) *'Drive Train'!$AA$49 + CZ65*(1-'Drive Train'!$AA$49))</f>
        <v>2.7495000000000003</v>
      </c>
      <c r="DA66" s="57">
        <f>IF(AND(LM65=1,PS65=1),0,ABS(CE66/$C$12*($C$14-$C$15)+$C$15) *'Drive Train'!$AA$49 + DA65*(1-'Drive Train'!$AA$49))</f>
        <v>2.7495000000000003</v>
      </c>
      <c r="DB66" s="61">
        <f t="shared" si="116"/>
        <v>2.3200000000000012</v>
      </c>
      <c r="DC66" s="57">
        <f t="shared" si="283"/>
        <v>2.7495000000000003</v>
      </c>
      <c r="DD66" s="57">
        <f t="shared" si="284"/>
        <v>2.7495000000000003</v>
      </c>
      <c r="DE66" s="57">
        <f t="shared" si="285"/>
        <v>2.7495000000000003</v>
      </c>
      <c r="DF66" s="57">
        <f t="shared" si="286"/>
        <v>2.7495000000000003</v>
      </c>
      <c r="DG66" s="57">
        <f t="shared" si="287"/>
        <v>2.7495000000000003</v>
      </c>
      <c r="DH66" s="57">
        <f t="shared" si="288"/>
        <v>2.7495000000000003</v>
      </c>
      <c r="DI66" s="57">
        <f t="shared" si="289"/>
        <v>2.7495000000000003</v>
      </c>
      <c r="DJ66" s="57">
        <f t="shared" si="290"/>
        <v>2.7495000000000003</v>
      </c>
      <c r="DK66" s="57">
        <f t="shared" si="291"/>
        <v>2.7495000000000003</v>
      </c>
      <c r="DL66" s="57">
        <f t="shared" si="292"/>
        <v>2.7495000000000003</v>
      </c>
      <c r="DM66" s="57">
        <f t="shared" si="293"/>
        <v>2.7495000000000003</v>
      </c>
      <c r="DN66" s="57">
        <f t="shared" si="294"/>
        <v>2.7495000000000003</v>
      </c>
      <c r="DO66" s="57">
        <f t="shared" si="295"/>
        <v>2.7495000000000003</v>
      </c>
      <c r="DP66" s="57">
        <f t="shared" si="296"/>
        <v>2.7495000000000003</v>
      </c>
      <c r="DQ66" s="57">
        <f t="shared" si="297"/>
        <v>2.7495000000000003</v>
      </c>
      <c r="DR66" s="57">
        <f t="shared" si="298"/>
        <v>2.7495000000000003</v>
      </c>
      <c r="DS66" s="57">
        <f t="shared" si="299"/>
        <v>2.7495000000000003</v>
      </c>
      <c r="DT66" s="57">
        <f t="shared" si="300"/>
        <v>2.7495000000000003</v>
      </c>
      <c r="DU66" s="57">
        <f t="shared" si="301"/>
        <v>2.7495000000000003</v>
      </c>
      <c r="DV66" s="57">
        <f t="shared" si="302"/>
        <v>2.7495000000000003</v>
      </c>
      <c r="DW66" s="57">
        <f t="shared" si="303"/>
        <v>2.7495000000000003</v>
      </c>
      <c r="DX66" s="61">
        <f t="shared" si="117"/>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61">
        <f t="shared" si="304"/>
        <v>2.3200000000000012</v>
      </c>
      <c r="EU66" s="259">
        <f>MAX(MIN(IF(AND(OY65=1,NG66&lt;0),-1,1)*(DC66-$C$15)/($C$14-$C$15)*$C$12*$C$21-$C$33*LO66/AO$6 -  OY65*$C$33/$C$21,DY65/$C$19),MAX(EU$8:EU65)*-1)</f>
        <v>-0.41893873675679733</v>
      </c>
      <c r="EV66" s="259">
        <f>MAX(MIN(IF(AND(OZ65=1,NH66&lt;0),-1,1)*(DD66-$C$15)/($C$14-$C$15)*$C$12*$C$21-$C$33*LP66/AP$6 -  OZ65*$C$33/$C$21,DZ65/$C$19),MAX(EV$8:EV65)*-1)</f>
        <v>-0.42033077913167344</v>
      </c>
      <c r="EW66" s="259">
        <f>MAX(MIN(IF(AND(PA65=1,NI66&lt;0),-1,1)*(DE66-$C$15)/($C$14-$C$15)*$C$12*$C$21-$C$33*LQ66/AQ$6 -  PA65*$C$33/$C$21,EA65/$C$19),MAX(EW$8:EW65)*-1)</f>
        <v>-0.45862857471727436</v>
      </c>
      <c r="EX66" s="259">
        <f>MAX(MIN(IF(AND(PB65=1,NJ66&lt;0),-1,1)*(DF66-$C$15)/($C$14-$C$15)*$C$12*$C$21-$C$33*LR66/AR$6 -  PB65*$C$33/$C$21,EB65/$C$19),MAX(EX$8:EX65)*-1)</f>
        <v>-0.47930201720688775</v>
      </c>
      <c r="EY66" s="259">
        <f>MAX(MIN(IF(AND(PC65=1,NK66&lt;0),-1,1)*(DG66-$C$15)/($C$14-$C$15)*$C$12*$C$21-$C$33*LS66/AS$6 -  PC65*$C$33/$C$21,EC65/$C$19),MAX(EY$8:EY65)*-1)</f>
        <v>-0.47345726384356679</v>
      </c>
      <c r="EZ66" s="259">
        <f>MAX(MIN(IF(AND(PD65=1,NL66&lt;0),-1,1)*(DH66-$C$15)/($C$14-$C$15)*$C$12*$C$21-$C$33*LT66/AT$6 -  PD65*$C$33/$C$21,ED65/$C$19),MAX(EZ$8:EZ65)*-1)</f>
        <v>-0.45443034052063724</v>
      </c>
      <c r="FA66" s="259">
        <f>MAX(MIN(IF(AND(PE65=1,NM66&lt;0),-1,1)*(DI66-$C$15)/($C$14-$C$15)*$C$12*$C$21-$C$33*LU66/AU$6 -  PE65*$C$33/$C$21,EE65/$C$19),MAX(FA$8:FA65)*-1)</f>
        <v>-0.42945630147560249</v>
      </c>
      <c r="FB66" s="259">
        <f>MAX(MIN(IF(AND(PF65=1,NN66&lt;0),-1,1)*(DJ66-$C$15)/($C$14-$C$15)*$C$12*$C$21-$C$33*LV66/AV$6 -  PF65*$C$33/$C$21,EF65/$C$19),MAX(FB$8:FB65)*-1)</f>
        <v>-0.4212843436334815</v>
      </c>
      <c r="FC66" s="259">
        <f>MAX(MIN(IF(AND(PG65=1,NO66&lt;0),-1,1)*(DK66-$C$15)/($C$14-$C$15)*$C$12*$C$21-$C$33*LW66/AW$6 -  PG65*$C$33/$C$21,EG65/$C$19),MAX(FC$8:FC65)*-1)</f>
        <v>-0.42270282825330191</v>
      </c>
      <c r="FD66" s="259">
        <f>MAX(MIN(IF(AND(PH65=1,NP66&lt;0),-1,1)*(DL66-$C$15)/($C$14-$C$15)*$C$12*$C$21-$C$33*LX66/AX$6 -  PH65*$C$33/$C$21,EH65/$C$19),MAX(FD$8:FD65)*-1)</f>
        <v>-0.43761923517358325</v>
      </c>
      <c r="FE66" s="259">
        <f>MAX(MIN(IF(AND(PI65=1,NQ66&lt;0),-1,1)*(DM66-$C$15)/($C$14-$C$15)*$C$12*$C$21-$C$33*LY66/AY$6 -  PI65*$C$33/$C$21,EI65/$C$19),MAX(FE$8:FE65)*-1)</f>
        <v>-0.49255784742119846</v>
      </c>
      <c r="FF66" s="259">
        <f>MAX(MIN(IF(AND(PJ65=1,NR66&lt;0),-1,1)*(DN66-$C$15)/($C$14-$C$15)*$C$12*$C$21-$C$33*LZ66/AZ$6 -  PJ65*$C$33/$C$21,EJ65/$C$19),MAX(FF$8:FF65)*-1)</f>
        <v>-0.3680167733157455</v>
      </c>
      <c r="FG66" s="259">
        <f>MAX(MIN(IF(AND(PK65=1,NS66&lt;0),-1,1)*(DO66-$C$15)/($C$14-$C$15)*$C$12*$C$21-$C$33*MA66/BA$6 -  PK65*$C$33/$C$21,EK65/$C$19),MAX(FG$8:FG65)*-1)</f>
        <v>-0.45071531341950627</v>
      </c>
      <c r="FH66" s="259">
        <f>MAX(MIN(IF(AND(PL65=1,NT66&lt;0),-1,1)*(DP66-$C$15)/($C$14-$C$15)*$C$12*$C$21-$C$33*MB66/BB$6 -  PL65*$C$33/$C$21,EL65/$C$19),MAX(FH$8:FH65)*-1)</f>
        <v>-0.48335107242677716</v>
      </c>
      <c r="FI66" s="259">
        <f>MAX(MIN(IF(AND(PM65=1,NU66&lt;0),-1,1)*(DQ66-$C$15)/($C$14-$C$15)*$C$12*$C$21-$C$33*MC66/BC$6 -  PM65*$C$33/$C$21,EM65/$C$19),MAX(FI$8:FI65)*-1)</f>
        <v>-0.45890360013610138</v>
      </c>
      <c r="FJ66" s="259">
        <f>MAX(MIN(IF(AND(PN65=1,NV66&lt;0),-1,1)*(DR66-$C$15)/($C$14-$C$15)*$C$12*$C$21-$C$33*MD66/BD$6 -  PN65*$C$33/$C$21,EN65/$C$19),MAX(FJ$8:FJ65)*-1)</f>
        <v>-0.44860725981297889</v>
      </c>
      <c r="FK66" s="259">
        <f>MAX(MIN(IF(AND(PO65=1,NW66&lt;0),-1,1)*(DS66-$C$15)/($C$14-$C$15)*$C$12*$C$21-$C$33*ME66/BE$6 -  PO65*$C$33/$C$21,EO65/$C$19),MAX(FK$8:FK65)*-1)</f>
        <v>-0.43850331610424653</v>
      </c>
      <c r="FL66" s="259">
        <f>MAX(MIN(IF(AND(PP65=1,NX66&lt;0),-1,1)*(DT66-$C$15)/($C$14-$C$15)*$C$12*$C$21-$C$33*MF66/BF$6 -  PP65*$C$33/$C$21,EP65/$C$19),MAX(FL$8:FL65)*-1)</f>
        <v>-0.42860693465145672</v>
      </c>
      <c r="FM66" s="259">
        <f>MAX(MIN(IF(AND(PQ65=1,NY66&lt;0),-1,1)*(DU66-$C$15)/($C$14-$C$15)*$C$12*$C$21-$C$33*MG66/BG$6 -  PQ65*$C$33/$C$21,EQ65/$C$19),MAX(FM$8:FM65)*-1)</f>
        <v>-0.42862915597752177</v>
      </c>
      <c r="FN66" s="259">
        <f>MAX(MIN(IF(AND(PR65=1,NZ66&lt;0),-1,1)*(DV66-$C$15)/($C$14-$C$15)*$C$12*$C$21-$C$33*MH66/BH$6 -  PR65*$C$33/$C$21,ER65/$C$19),MAX(FN$8:FN65)*-1)</f>
        <v>-0.41893560834539623</v>
      </c>
      <c r="FO66" s="259">
        <f>MAX(MIN(IF(AND(PS65=1,OA66&lt;0),-1,1)*(DW66-$C$15)/($C$14-$C$15)*$C$12*$C$21-$C$33*MI66/BI$6 -  PS65*$C$33/$C$21,ES65/$C$19),MAX(FO$8:FO65)*-1)</f>
        <v>-0.41893881193919341</v>
      </c>
      <c r="FP66" s="61">
        <f t="shared" si="118"/>
        <v>2.3200000000000012</v>
      </c>
      <c r="FQ66" s="260">
        <f>IF(AND(KS66=1,OY66=1),0,MIN((ABS(($C$14-$C$15)*EU66/$C$12/$C$21)+$C$15)/$C$21,DC66))</f>
        <v>2.7495000000000003</v>
      </c>
      <c r="FR66" s="260">
        <f>IF(AND(KT66=1,OZ66=1),0,MIN((ABS(($C$14-$C$15)*EV66/$C$12/$C$21)+$C$15)/$C$21,DD66))</f>
        <v>2.7495000000000003</v>
      </c>
      <c r="FS66" s="260">
        <f>IF(AND(KU66=1,PA66=1),0,MIN((ABS(($C$14-$C$15)*EW66/$C$12/$C$21)+$C$15)/$C$21,DE66))</f>
        <v>2.7495000000000003</v>
      </c>
      <c r="FT66" s="260">
        <f>IF(AND(KV66=1,PB66=1),0,MIN((ABS(($C$14-$C$15)*EX66/$C$12/$C$21)+$C$15)/$C$21,DF66))</f>
        <v>2.7495000000000003</v>
      </c>
      <c r="FU66" s="260">
        <f>IF(AND(KW66=1,PC66=1),0,MIN((ABS(($C$14-$C$15)*EY66/$C$12/$C$21)+$C$15)/$C$21,DG66))</f>
        <v>2.7495000000000003</v>
      </c>
      <c r="FV66" s="260">
        <f>IF(AND(KX66=1,PD66=1),0,MIN((ABS(($C$14-$C$15)*EZ66/$C$12/$C$21)+$C$15)/$C$21,DH66))</f>
        <v>2.7495000000000003</v>
      </c>
      <c r="FW66" s="260">
        <f>IF(AND(KY66=1,PE66=1),0,MIN((ABS(($C$14-$C$15)*FA66/$C$12/$C$21)+$C$15)/$C$21,DI66))</f>
        <v>2.7495000000000003</v>
      </c>
      <c r="FX66" s="260">
        <f>IF(AND(KZ66=1,PF66=1),0,MIN((ABS(($C$14-$C$15)*FB66/$C$12/$C$21)+$C$15)/$C$21,DJ66))</f>
        <v>2.7495000000000003</v>
      </c>
      <c r="FY66" s="260">
        <f>IF(AND(LA66=1,PG66=1),0,MIN((ABS(($C$14-$C$15)*FC66/$C$12/$C$21)+$C$15)/$C$21,DK66))</f>
        <v>2.7495000000000003</v>
      </c>
      <c r="FZ66" s="260">
        <f>IF(AND(LB66=1,PH66=1),0,MIN((ABS(($C$14-$C$15)*FD66/$C$12/$C$21)+$C$15)/$C$21,DL66))</f>
        <v>2.7495000000000003</v>
      </c>
      <c r="GA66" s="260">
        <f>IF(AND(LC66=1,PI66=1),0,MIN((ABS(($C$14-$C$15)*FE66/$C$12/$C$21)+$C$15)/$C$21,DM66))</f>
        <v>2.7495000000000003</v>
      </c>
      <c r="GB66" s="260">
        <f>IF(AND(LD66=1,PJ66=1),0,MIN((ABS(($C$14-$C$15)*FF66/$C$12/$C$21)+$C$15)/$C$21,DN66))</f>
        <v>2.7495000000000003</v>
      </c>
      <c r="GC66" s="260">
        <f>IF(AND(LE66=1,PK66=1),0,MIN((ABS(($C$14-$C$15)*FG66/$C$12/$C$21)+$C$15)/$C$21,DO66))</f>
        <v>2.7495000000000003</v>
      </c>
      <c r="GD66" s="260">
        <f>IF(AND(LF66=1,PL66=1),0,MIN((ABS(($C$14-$C$15)*FH66/$C$12/$C$21)+$C$15)/$C$21,DP66))</f>
        <v>2.7495000000000003</v>
      </c>
      <c r="GE66" s="260">
        <f>IF(AND(LG66=1,PM66=1),0,MIN((ABS(($C$14-$C$15)*FI66/$C$12/$C$21)+$C$15)/$C$21,DQ66))</f>
        <v>2.7495000000000003</v>
      </c>
      <c r="GF66" s="260">
        <f>IF(AND(LH66=1,PN66=1),0,MIN((ABS(($C$14-$C$15)*FJ66/$C$12/$C$21)+$C$15)/$C$21,DR66))</f>
        <v>2.7495000000000003</v>
      </c>
      <c r="GG66" s="260">
        <f>IF(AND(LI66=1,PO66=1),0,MIN((ABS(($C$14-$C$15)*FK66/$C$12/$C$21)+$C$15)/$C$21,DS66))</f>
        <v>2.7495000000000003</v>
      </c>
      <c r="GH66" s="260">
        <f>IF(AND(LJ66=1,PP66=1),0,MIN((ABS(($C$14-$C$15)*FL66/$C$12/$C$21)+$C$15)/$C$21,DT66))</f>
        <v>2.7495000000000003</v>
      </c>
      <c r="GI66" s="260">
        <f>IF(AND(LK66=1,PQ66=1),0,MIN((ABS(($C$14-$C$15)*FM66/$C$12/$C$21)+$C$15)/$C$21,DU66))</f>
        <v>2.7495000000000003</v>
      </c>
      <c r="GJ66" s="260">
        <f>IF(AND(LL66=1,PR66=1),0,MIN((ABS(($C$14-$C$15)*FN66/$C$12/$C$21)+$C$15)/$C$21,DV66))</f>
        <v>2.7495000000000003</v>
      </c>
      <c r="GK66" s="260">
        <f>IF(AND(LM66=1,PS66=1),0,MIN((ABS(($C$14-$C$15)*FO66/$C$12/$C$21)+$C$15)/$C$21,DW66))</f>
        <v>2.7495000000000003</v>
      </c>
      <c r="GL66" s="61">
        <f t="shared" si="119"/>
        <v>2.3200000000000012</v>
      </c>
      <c r="GM66" s="57">
        <f>IF(AND(KS65=1,OY65=1),0,EU66*$C$19/S$6/$C$24/$C$23*3.39*$C$21)</f>
        <v>-10.842934378578429</v>
      </c>
      <c r="GN66" s="57">
        <f>IF(AND(KT65=1,OZ65=1),0,EV66*$C$19/T$6/$C$24/$C$23*3.39*$C$21)</f>
        <v>-3.0461096660508531</v>
      </c>
      <c r="GO66" s="57">
        <f>IF(AND(KU65=1,PA65=1),0,EW66*$C$19/U$6/$C$24/$C$23*3.39*$C$21)</f>
        <v>-4.8008296352200901</v>
      </c>
      <c r="GP66" s="57">
        <f>IF(AND(KV65=1,PB65=1),0,EX66*$C$19/V$6/$C$24/$C$23*3.39*$C$21)</f>
        <v>-6.5609995907378122</v>
      </c>
      <c r="GQ66" s="57">
        <f>IF(AND(KW65=1,PC65=1),0,EY66*$C$19/W$6/$C$24/$C$23*3.39*$C$21)</f>
        <v>-8.0059322611320809</v>
      </c>
      <c r="GR66" s="57">
        <f>IF(AND(KX65=1,PD65=1),0,EZ66*$C$19/X$6/$C$24/$C$23*3.39*$C$21)</f>
        <v>-9.147852659083096</v>
      </c>
      <c r="GS66" s="57">
        <f>IF(AND(KY65=1,PE65=1),0,FA66*$C$19/Y$6/$C$24/$C$23*3.39*$C$21)</f>
        <v>-10.028334462216215</v>
      </c>
      <c r="GT66" s="57">
        <f>IF(AND(KZ65=1,PF65=1),0,FB66*$C$19/Z$6/$C$24/$C$23*3.39*$C$21)</f>
        <v>-11.194406980646219</v>
      </c>
      <c r="GU66" s="57">
        <f>IF(AND(LA65=1,PG65=1),0,FC66*$C$19/AA$6/$C$24/$C$23*3.39*$C$21)</f>
        <v>-12.593565642586526</v>
      </c>
      <c r="GV66" s="57">
        <f>IF(AND(LB65=1,PH65=1),0,FD66*$C$19/AB$6/$C$24/$C$23*3.39*$C$21)</f>
        <v>-14.447479669781218</v>
      </c>
      <c r="GW66" s="57">
        <f>IF(AND(LC65=1,PI65=1),0,FE66*$C$19/AC$6/$C$24/$C$23*3.39*$C$21)</f>
        <v>-17.847672530886694</v>
      </c>
      <c r="GX66" s="57">
        <f>IF(AND(LD65=1,PJ65=1),0,FF66*$C$19/AD$6/$C$24/$C$23*3.39*$C$21)</f>
        <v>-9.5249767404423658</v>
      </c>
      <c r="GY66" s="57">
        <f>IF(AND(LE65=1,PK65=1),0,FG66*$C$19/AE$6/$C$24/$C$23*3.39*$C$21)</f>
        <v>-11.665372852988682</v>
      </c>
      <c r="GZ66" s="57">
        <f>IF(AND(LF65=1,PL65=1),0,FH66*$C$19/AF$6/$C$24/$C$23*3.39*$C$21)</f>
        <v>-12.510048606895792</v>
      </c>
      <c r="HA66" s="57">
        <f>IF(AND(LG65=1,PM65=1),0,FI66*$C$19/AG$6/$C$24/$C$23*3.39*$C$21)</f>
        <v>-11.877301346945469</v>
      </c>
      <c r="HB66" s="57">
        <f>IF(AND(LH65=1,PN65=1),0,FJ66*$C$19/AH$6/$C$24/$C$23*3.39*$C$21)</f>
        <v>-11.61081240078736</v>
      </c>
      <c r="HC66" s="57">
        <f>IF(AND(LI65=1,PO65=1),0,FK66*$C$19/AI$6/$C$24/$C$23*3.39*$C$21)</f>
        <v>-11.349303046348659</v>
      </c>
      <c r="HD66" s="57">
        <f>IF(AND(LJ65=1,PP65=1),0,FL66*$C$19/AJ$6/$C$24/$C$23*3.39*$C$21)</f>
        <v>-11.093165799388194</v>
      </c>
      <c r="HE66" s="57">
        <f>IF(AND(LK65=1,PQ65=1),0,FM66*$C$19/AK$6/$C$24/$C$23*3.39*$C$21)</f>
        <v>-11.093740929733489</v>
      </c>
      <c r="HF66" s="57">
        <f>IF(AND(LL65=1,PR65=1),0,FN66*$C$19/AL$6/$C$24/$C$23*3.39*$C$21)</f>
        <v>-10.842853409318355</v>
      </c>
      <c r="HG66" s="57">
        <f>IF(AND(LM65=1,PS65=1),0,FO66*$C$19/AM$6/$C$24/$C$23*3.39*$C$21)</f>
        <v>-10.842936324442384</v>
      </c>
      <c r="HH66" s="61">
        <f t="shared" si="120"/>
        <v>2.3200000000000012</v>
      </c>
      <c r="HI66" s="57">
        <f t="shared" si="121"/>
        <v>10.842934378578429</v>
      </c>
      <c r="HJ66" s="57">
        <f t="shared" si="122"/>
        <v>3.0461096660508531</v>
      </c>
      <c r="HK66" s="57">
        <f t="shared" si="123"/>
        <v>4.8008296352200901</v>
      </c>
      <c r="HL66" s="57">
        <f t="shared" si="124"/>
        <v>6.5609995907378122</v>
      </c>
      <c r="HM66" s="57">
        <f t="shared" si="125"/>
        <v>8.0059322611320809</v>
      </c>
      <c r="HN66" s="57">
        <f t="shared" si="126"/>
        <v>9.147852659083096</v>
      </c>
      <c r="HO66" s="57">
        <f t="shared" si="127"/>
        <v>10.028334462216215</v>
      </c>
      <c r="HP66" s="57">
        <f t="shared" si="128"/>
        <v>11.194406980646219</v>
      </c>
      <c r="HQ66" s="57">
        <f t="shared" si="129"/>
        <v>12.593565642586526</v>
      </c>
      <c r="HR66" s="57">
        <f t="shared" si="130"/>
        <v>14.447479669781218</v>
      </c>
      <c r="HS66" s="57">
        <f t="shared" si="131"/>
        <v>17.847672530886694</v>
      </c>
      <c r="HT66" s="57">
        <f t="shared" si="132"/>
        <v>9.5249767404423658</v>
      </c>
      <c r="HU66" s="57">
        <f t="shared" si="133"/>
        <v>11.665372852988682</v>
      </c>
      <c r="HV66" s="57">
        <f t="shared" si="134"/>
        <v>12.510048606895792</v>
      </c>
      <c r="HW66" s="57">
        <f t="shared" si="135"/>
        <v>11.877301346945469</v>
      </c>
      <c r="HX66" s="57">
        <f t="shared" si="136"/>
        <v>11.61081240078736</v>
      </c>
      <c r="HY66" s="57">
        <f t="shared" si="137"/>
        <v>11.349303046348659</v>
      </c>
      <c r="HZ66" s="57">
        <f t="shared" si="138"/>
        <v>11.093165799388194</v>
      </c>
      <c r="IA66" s="57">
        <f t="shared" si="139"/>
        <v>11.093740929733489</v>
      </c>
      <c r="IB66" s="57">
        <f t="shared" si="140"/>
        <v>10.842853409318355</v>
      </c>
      <c r="IC66" s="57">
        <f t="shared" si="141"/>
        <v>10.842936324442384</v>
      </c>
      <c r="ID66" s="61">
        <f t="shared" si="142"/>
        <v>2.3200000000000012</v>
      </c>
      <c r="IE66" s="57">
        <f t="shared" si="143"/>
        <v>0</v>
      </c>
      <c r="IF66" s="57">
        <f t="shared" si="144"/>
        <v>0</v>
      </c>
      <c r="IG66" s="57">
        <f t="shared" si="145"/>
        <v>0</v>
      </c>
      <c r="IH66" s="57">
        <f t="shared" si="146"/>
        <v>0</v>
      </c>
      <c r="II66" s="57">
        <f t="shared" si="147"/>
        <v>0</v>
      </c>
      <c r="IJ66" s="57">
        <f t="shared" si="148"/>
        <v>0</v>
      </c>
      <c r="IK66" s="57">
        <f t="shared" si="149"/>
        <v>0</v>
      </c>
      <c r="IL66" s="57">
        <f t="shared" si="150"/>
        <v>0</v>
      </c>
      <c r="IM66" s="57">
        <f t="shared" si="151"/>
        <v>0</v>
      </c>
      <c r="IN66" s="57">
        <f t="shared" si="152"/>
        <v>0</v>
      </c>
      <c r="IO66" s="57">
        <f t="shared" si="153"/>
        <v>0</v>
      </c>
      <c r="IP66" s="57">
        <f t="shared" si="154"/>
        <v>0</v>
      </c>
      <c r="IQ66" s="57">
        <f t="shared" si="155"/>
        <v>0</v>
      </c>
      <c r="IR66" s="57">
        <f t="shared" si="156"/>
        <v>0</v>
      </c>
      <c r="IS66" s="57">
        <f t="shared" si="157"/>
        <v>0</v>
      </c>
      <c r="IT66" s="57">
        <f t="shared" si="158"/>
        <v>0</v>
      </c>
      <c r="IU66" s="57">
        <f t="shared" si="159"/>
        <v>0</v>
      </c>
      <c r="IV66" s="57">
        <f t="shared" si="160"/>
        <v>0</v>
      </c>
      <c r="IW66" s="57">
        <f t="shared" si="161"/>
        <v>0</v>
      </c>
      <c r="IX66" s="57">
        <f t="shared" si="162"/>
        <v>0</v>
      </c>
      <c r="IY66" s="57">
        <f t="shared" si="163"/>
        <v>0</v>
      </c>
      <c r="IZ66" s="61">
        <f t="shared" si="164"/>
        <v>2.3200000000000012</v>
      </c>
      <c r="JA66" s="260" t="e">
        <f t="shared" si="240"/>
        <v>#N/A</v>
      </c>
      <c r="JB66" s="260" t="e">
        <f t="shared" si="241"/>
        <v>#N/A</v>
      </c>
      <c r="JC66" s="260" t="e">
        <f t="shared" si="242"/>
        <v>#N/A</v>
      </c>
      <c r="JD66" s="260" t="e">
        <f t="shared" si="243"/>
        <v>#N/A</v>
      </c>
      <c r="JE66" s="260" t="e">
        <f t="shared" si="244"/>
        <v>#N/A</v>
      </c>
      <c r="JF66" s="260" t="e">
        <f t="shared" si="245"/>
        <v>#N/A</v>
      </c>
      <c r="JG66" s="260" t="e">
        <f t="shared" si="246"/>
        <v>#N/A</v>
      </c>
      <c r="JH66" s="260" t="e">
        <f t="shared" si="247"/>
        <v>#N/A</v>
      </c>
      <c r="JI66" s="260" t="e">
        <f t="shared" si="248"/>
        <v>#N/A</v>
      </c>
      <c r="JJ66" s="260" t="e">
        <f t="shared" si="249"/>
        <v>#N/A</v>
      </c>
      <c r="JK66" s="260" t="e">
        <f t="shared" si="250"/>
        <v>#N/A</v>
      </c>
      <c r="JL66" s="260" t="e">
        <f t="shared" si="251"/>
        <v>#N/A</v>
      </c>
      <c r="JM66" s="260" t="e">
        <f t="shared" si="252"/>
        <v>#N/A</v>
      </c>
      <c r="JN66" s="260" t="e">
        <f t="shared" si="253"/>
        <v>#N/A</v>
      </c>
      <c r="JO66" s="260" t="e">
        <f t="shared" si="254"/>
        <v>#N/A</v>
      </c>
      <c r="JP66" s="260" t="e">
        <f t="shared" si="255"/>
        <v>#N/A</v>
      </c>
      <c r="JQ66" s="260" t="e">
        <f t="shared" si="256"/>
        <v>#N/A</v>
      </c>
      <c r="JR66" s="260" t="e">
        <f t="shared" si="257"/>
        <v>#N/A</v>
      </c>
      <c r="JS66" s="260" t="e">
        <f t="shared" si="258"/>
        <v>#N/A</v>
      </c>
      <c r="JT66" s="260" t="e">
        <f t="shared" si="259"/>
        <v>#N/A</v>
      </c>
      <c r="JU66" s="260" t="e">
        <f t="shared" si="260"/>
        <v>#N/A</v>
      </c>
      <c r="JV66" s="61">
        <f t="shared" si="166"/>
        <v>2.3200000000000012</v>
      </c>
      <c r="JW66" s="46">
        <f>IF(AND(KS66=0,HI66&lt;=$C$40),1,0)</f>
        <v>0</v>
      </c>
      <c r="JX66" s="46">
        <f>IF(AND(KT66=0,HJ66&lt;=$C$40),1,0)</f>
        <v>0</v>
      </c>
      <c r="JY66" s="46">
        <f>IF(AND(KU66=0,HK66&lt;=$C$40),1,0)</f>
        <v>0</v>
      </c>
      <c r="JZ66" s="46">
        <f>IF(AND(KV66=0,HL66&lt;=$C$40),1,0)</f>
        <v>0</v>
      </c>
      <c r="KA66" s="46">
        <f>IF(AND(KW66=0,HM66&lt;=$C$40),1,0)</f>
        <v>0</v>
      </c>
      <c r="KB66" s="46">
        <f>IF(AND(KX66=0,HN66&lt;=$C$40),1,0)</f>
        <v>0</v>
      </c>
      <c r="KC66" s="46">
        <f>IF(AND(KY66=0,HO66&lt;=$C$40),1,0)</f>
        <v>0</v>
      </c>
      <c r="KD66" s="46">
        <f>IF(AND(KZ66=0,HP66&lt;=$C$40),1,0)</f>
        <v>0</v>
      </c>
      <c r="KE66" s="46">
        <f>IF(AND(LA66=0,HQ66&lt;=$C$40),1,0)</f>
        <v>0</v>
      </c>
      <c r="KF66" s="46">
        <f>IF(AND(LB66=0,HR66&lt;=$C$40),1,0)</f>
        <v>0</v>
      </c>
      <c r="KG66" s="46">
        <f>IF(AND(LC66=0,HS66&lt;=$C$40),1,0)</f>
        <v>0</v>
      </c>
      <c r="KH66" s="46">
        <f>IF(AND(LD66=0,HT66&lt;=$C$40),1,0)</f>
        <v>0</v>
      </c>
      <c r="KI66" s="46">
        <f>IF(AND(LE66=0,HU66&lt;=$C$40),1,0)</f>
        <v>0</v>
      </c>
      <c r="KJ66" s="46">
        <f>IF(AND(LF66=0,HV66&lt;=$C$40),1,0)</f>
        <v>0</v>
      </c>
      <c r="KK66" s="46">
        <f>IF(AND(LG66=0,HW66&lt;=$C$40),1,0)</f>
        <v>0</v>
      </c>
      <c r="KL66" s="46">
        <f>IF(AND(LH66=0,HX66&lt;=$C$40),1,0)</f>
        <v>0</v>
      </c>
      <c r="KM66" s="46">
        <f>IF(AND(LI66=0,HY66&lt;=$C$40),1,0)</f>
        <v>0</v>
      </c>
      <c r="KN66" s="46">
        <f>IF(AND(LJ66=0,HZ66&lt;=$C$40),1,0)</f>
        <v>0</v>
      </c>
      <c r="KO66" s="46">
        <f>IF(AND(LK66=0,IA66&lt;=$C$40),1,0)</f>
        <v>0</v>
      </c>
      <c r="KP66" s="46">
        <f>IF(AND(LL66=0,IB66&lt;=$C$40),1,0)</f>
        <v>0</v>
      </c>
      <c r="KQ66" s="46">
        <f>IF(AND(LM66=0,IC66&lt;=$C$40),1,0)</f>
        <v>0</v>
      </c>
      <c r="KR66" s="61">
        <f t="shared" si="167"/>
        <v>2.3200000000000012</v>
      </c>
      <c r="KS66" s="1">
        <f>IF(OR(KS65=1,AND(OY66=1,LO66&lt;=$C$41)),1,0)</f>
        <v>0</v>
      </c>
      <c r="KT66" s="1">
        <f>IF(OR(KT65=1,AND(OZ66=1,LP66&lt;=$C$41)),1,0)</f>
        <v>0</v>
      </c>
      <c r="KU66" s="1">
        <f>IF(OR(KU65=1,AND(PA66=1,LQ66&lt;=$C$41)),1,0)</f>
        <v>0</v>
      </c>
      <c r="KV66" s="1">
        <f>IF(OR(KV65=1,AND(PB66=1,LR66&lt;=$C$41)),1,0)</f>
        <v>0</v>
      </c>
      <c r="KW66" s="1">
        <f>IF(OR(KW65=1,AND(PC66=1,LS66&lt;=$C$41)),1,0)</f>
        <v>0</v>
      </c>
      <c r="KX66" s="1">
        <f>IF(OR(KX65=1,AND(PD66=1,LT66&lt;=$C$41)),1,0)</f>
        <v>0</v>
      </c>
      <c r="KY66" s="1">
        <f>IF(OR(KY65=1,AND(PE66=1,LU66&lt;=$C$41)),1,0)</f>
        <v>0</v>
      </c>
      <c r="KZ66" s="1">
        <f>IF(OR(KZ65=1,AND(PF66=1,LV66&lt;=$C$41)),1,0)</f>
        <v>0</v>
      </c>
      <c r="LA66" s="1">
        <f>IF(OR(LA65=1,AND(PG66=1,LW66&lt;=$C$41)),1,0)</f>
        <v>0</v>
      </c>
      <c r="LB66" s="1">
        <f>IF(OR(LB65=1,AND(PH66=1,LX66&lt;=$C$41)),1,0)</f>
        <v>0</v>
      </c>
      <c r="LC66" s="1">
        <f>IF(OR(LC65=1,AND(PI66=1,LY66&lt;=$C$41)),1,0)</f>
        <v>0</v>
      </c>
      <c r="LD66" s="1">
        <f>IF(OR(LD65=1,AND(PJ66=1,LZ66&lt;=$C$41)),1,0)</f>
        <v>0</v>
      </c>
      <c r="LE66" s="1">
        <f>IF(OR(LE65=1,AND(PK66=1,MA66&lt;=$C$41)),1,0)</f>
        <v>0</v>
      </c>
      <c r="LF66" s="1">
        <f>IF(OR(LF65=1,AND(PL66=1,MB66&lt;=$C$41)),1,0)</f>
        <v>0</v>
      </c>
      <c r="LG66" s="1">
        <f>IF(OR(LG65=1,AND(PM66=1,MC66&lt;=$C$41)),1,0)</f>
        <v>0</v>
      </c>
      <c r="LH66" s="1">
        <f>IF(OR(LH65=1,AND(PN66=1,MD66&lt;=$C$41)),1,0)</f>
        <v>0</v>
      </c>
      <c r="LI66" s="1">
        <f>IF(OR(LI65=1,AND(PO66=1,ME66&lt;=$C$41)),1,0)</f>
        <v>0</v>
      </c>
      <c r="LJ66" s="1">
        <f>IF(OR(LJ65=1,AND(PP66=1,MF66&lt;=$C$41)),1,0)</f>
        <v>0</v>
      </c>
      <c r="LK66" s="1">
        <f>IF(OR(LK65=1,AND(PQ66=1,MG66&lt;=$C$41)),1,0)</f>
        <v>0</v>
      </c>
      <c r="LL66" s="1">
        <f>IF(OR(LL65=1,AND(PR66=1,MH66&lt;=$C$41)),1,0)</f>
        <v>0</v>
      </c>
      <c r="LM66" s="1">
        <f>IF(OR(LM65=1,AND(PS66=1,MI66&lt;=$C$41)),1,0)</f>
        <v>0</v>
      </c>
      <c r="LN66" s="61">
        <f t="shared" si="168"/>
        <v>2.3200000000000012</v>
      </c>
      <c r="LO66" s="57">
        <f t="shared" si="169"/>
        <v>3.9429071039783601</v>
      </c>
      <c r="LP66" s="57">
        <f t="shared" si="170"/>
        <v>14.309977751816467</v>
      </c>
      <c r="LQ66" s="57">
        <f t="shared" si="171"/>
        <v>14.252737087758799</v>
      </c>
      <c r="LR66" s="57">
        <f t="shared" si="172"/>
        <v>12.693084520850926</v>
      </c>
      <c r="LS66" s="57">
        <f t="shared" si="173"/>
        <v>9.8647823088396596</v>
      </c>
      <c r="LT66" s="57">
        <f t="shared" si="174"/>
        <v>7.1636988180470613</v>
      </c>
      <c r="LU66" s="57">
        <f t="shared" si="175"/>
        <v>4.9052242105140982</v>
      </c>
      <c r="LV66" s="57">
        <f t="shared" si="176"/>
        <v>3.9453475785344323</v>
      </c>
      <c r="LW66" s="57">
        <f t="shared" si="177"/>
        <v>3.5753777543185388</v>
      </c>
      <c r="LX66" s="57">
        <f t="shared" si="178"/>
        <v>3.7632493162436393</v>
      </c>
      <c r="LY66" s="57">
        <f t="shared" si="179"/>
        <v>5.2297121769501391</v>
      </c>
      <c r="LZ66" s="57">
        <f t="shared" si="180"/>
        <v>11.278058824086312</v>
      </c>
      <c r="MA66" s="57">
        <f t="shared" si="181"/>
        <v>8.9637918765011086</v>
      </c>
      <c r="MB66" s="57">
        <f t="shared" si="182"/>
        <v>6.8990595054086077</v>
      </c>
      <c r="MC66" s="57">
        <f t="shared" si="183"/>
        <v>5.7770624039331651</v>
      </c>
      <c r="MD66" s="57">
        <f t="shared" si="184"/>
        <v>5.3045201361276595</v>
      </c>
      <c r="ME66" s="57">
        <f t="shared" si="185"/>
        <v>4.8408077563822696</v>
      </c>
      <c r="MF66" s="57">
        <f t="shared" si="186"/>
        <v>4.3866212796330801</v>
      </c>
      <c r="MG66" s="57">
        <f t="shared" si="187"/>
        <v>4.3876411095418524</v>
      </c>
      <c r="MH66" s="57">
        <f t="shared" si="188"/>
        <v>3.9427635280502433</v>
      </c>
      <c r="MI66" s="57">
        <f t="shared" si="189"/>
        <v>3.9429105544140315</v>
      </c>
      <c r="MJ66" s="61">
        <f t="shared" si="190"/>
        <v>2.3200000000000012</v>
      </c>
      <c r="MK66" s="57" t="e">
        <f>IF(AND(ABS(CG66)&gt;0,EU66*$C$19&gt;=DY65,NG66&lt;&gt;0),3,NA())</f>
        <v>#N/A</v>
      </c>
      <c r="ML66" s="57" t="e">
        <f t="shared" si="261"/>
        <v>#N/A</v>
      </c>
      <c r="MM66" s="57" t="e">
        <f t="shared" si="262"/>
        <v>#N/A</v>
      </c>
      <c r="MN66" s="57" t="e">
        <f t="shared" si="263"/>
        <v>#N/A</v>
      </c>
      <c r="MO66" s="57" t="e">
        <f t="shared" si="264"/>
        <v>#N/A</v>
      </c>
      <c r="MP66" s="57" t="e">
        <f t="shared" si="265"/>
        <v>#N/A</v>
      </c>
      <c r="MQ66" s="57" t="e">
        <f t="shared" si="266"/>
        <v>#N/A</v>
      </c>
      <c r="MR66" s="57" t="e">
        <f t="shared" si="267"/>
        <v>#N/A</v>
      </c>
      <c r="MS66" s="57" t="e">
        <f t="shared" si="268"/>
        <v>#N/A</v>
      </c>
      <c r="MT66" s="57" t="e">
        <f t="shared" si="269"/>
        <v>#N/A</v>
      </c>
      <c r="MU66" s="57" t="e">
        <f t="shared" si="270"/>
        <v>#N/A</v>
      </c>
      <c r="MV66" s="57" t="e">
        <f t="shared" si="271"/>
        <v>#N/A</v>
      </c>
      <c r="MW66" s="57" t="e">
        <f t="shared" si="272"/>
        <v>#N/A</v>
      </c>
      <c r="MX66" s="57" t="e">
        <f t="shared" si="273"/>
        <v>#N/A</v>
      </c>
      <c r="MY66" s="57" t="e">
        <f t="shared" si="274"/>
        <v>#N/A</v>
      </c>
      <c r="MZ66" s="57" t="e">
        <f t="shared" si="275"/>
        <v>#N/A</v>
      </c>
      <c r="NA66" s="57" t="e">
        <f t="shared" si="276"/>
        <v>#N/A</v>
      </c>
      <c r="NB66" s="57" t="e">
        <f t="shared" si="277"/>
        <v>#N/A</v>
      </c>
      <c r="NC66" s="57" t="e">
        <f t="shared" si="278"/>
        <v>#N/A</v>
      </c>
      <c r="ND66" s="57" t="e">
        <f t="shared" si="279"/>
        <v>#N/A</v>
      </c>
      <c r="NE66" s="57" t="e">
        <f t="shared" si="280"/>
        <v>#N/A</v>
      </c>
      <c r="NF66" s="61">
        <f t="shared" si="211"/>
        <v>2.3200000000000012</v>
      </c>
      <c r="NG66" s="260">
        <f>IF(OY65=0,MIN('Drive Train'!$F$35-FQ65*$C$19*'Drive Train'!$F$39,NG65+$C$39)-$C$7,IF(LO65-1&lt;=0,0,IF($C$37=Motors!$C$29,MAX(MAX(NG$8:NG65)*-1,NG65-$C$39),MAX(0,MAX(NG$8:NG65)*-1,NG65-$C$39))))</f>
        <v>0</v>
      </c>
      <c r="NH66" s="260">
        <f>IF(OZ65=0,MIN('Drive Train'!$F$35-FR65*$C$19*'Drive Train'!$F$39,NH65+$C$39)-$C$7,IF(LP65-1&lt;=0,0,IF($C$37=Motors!$C$29,MAX(MAX(NH$8:NH65)*-1,NH65-$C$39),MAX(0,MAX(NH$8:NH65)*-1,NH65-$C$39))))</f>
        <v>0</v>
      </c>
      <c r="NI66" s="260">
        <f>IF(PA65=0,MIN('Drive Train'!$F$35-FS65*$C$19*'Drive Train'!$F$39,NI65+$C$39)-$C$7,IF(LQ65-1&lt;=0,0,IF($C$37=Motors!$C$29,MAX(MAX(NI$8:NI65)*-1,NI65-$C$39),MAX(0,MAX(NI$8:NI65)*-1,NI65-$C$39))))</f>
        <v>0</v>
      </c>
      <c r="NJ66" s="260">
        <f>IF(PB65=0,MIN('Drive Train'!$F$35-FT65*$C$19*'Drive Train'!$F$39,NJ65+$C$39)-$C$7,IF(LR65-1&lt;=0,0,IF($C$37=Motors!$C$29,MAX(MAX(NJ$8:NJ65)*-1,NJ65-$C$39),MAX(0,MAX(NJ$8:NJ65)*-1,NJ65-$C$39))))</f>
        <v>0</v>
      </c>
      <c r="NK66" s="260">
        <f>IF(PC65=0,MIN('Drive Train'!$F$35-FU65*$C$19*'Drive Train'!$F$39,NK65+$C$39)-$C$7,IF(LS65-1&lt;=0,0,IF($C$37=Motors!$C$29,MAX(MAX(NK$8:NK65)*-1,NK65-$C$39),MAX(0,MAX(NK$8:NK65)*-1,NK65-$C$39))))</f>
        <v>0</v>
      </c>
      <c r="NL66" s="260">
        <f>IF(PD65=0,MIN('Drive Train'!$F$35-FV65*$C$19*'Drive Train'!$F$39,NL65+$C$39)-$C$7,IF(LT65-1&lt;=0,0,IF($C$37=Motors!$C$29,MAX(MAX(NL$8:NL65)*-1,NL65-$C$39),MAX(0,MAX(NL$8:NL65)*-1,NL65-$C$39))))</f>
        <v>0</v>
      </c>
      <c r="NM66" s="260">
        <f>IF(PE65=0,MIN('Drive Train'!$F$35-FW65*$C$19*'Drive Train'!$F$39,NM65+$C$39)-$C$7,IF(LU65-1&lt;=0,0,IF($C$37=Motors!$C$29,MAX(MAX(NM$8:NM65)*-1,NM65-$C$39),MAX(0,MAX(NM$8:NM65)*-1,NM65-$C$39))))</f>
        <v>0</v>
      </c>
      <c r="NN66" s="260">
        <f>IF(PF65=0,MIN('Drive Train'!$F$35-FX65*$C$19*'Drive Train'!$F$39,NN65+$C$39)-$C$7,IF(LV65-1&lt;=0,0,IF($C$37=Motors!$C$29,MAX(MAX(NN$8:NN65)*-1,NN65-$C$39),MAX(0,MAX(NN$8:NN65)*-1,NN65-$C$39))))</f>
        <v>0</v>
      </c>
      <c r="NO66" s="260">
        <f>IF(PG65=0,MIN('Drive Train'!$F$35-FY65*$C$19*'Drive Train'!$F$39,NO65+$C$39)-$C$7,IF(LW65-1&lt;=0,0,IF($C$37=Motors!$C$29,MAX(MAX(NO$8:NO65)*-1,NO65-$C$39),MAX(0,MAX(NO$8:NO65)*-1,NO65-$C$39))))</f>
        <v>0</v>
      </c>
      <c r="NP66" s="260">
        <f>IF(PH65=0,MIN('Drive Train'!$F$35-FZ65*$C$19*'Drive Train'!$F$39,NP65+$C$39)-$C$7,IF(LX65-1&lt;=0,0,IF($C$37=Motors!$C$29,MAX(MAX(NP$8:NP65)*-1,NP65-$C$39),MAX(0,MAX(NP$8:NP65)*-1,NP65-$C$39))))</f>
        <v>0</v>
      </c>
      <c r="NQ66" s="260">
        <f>IF(PI65=0,MIN('Drive Train'!$F$35-GA65*$C$19*'Drive Train'!$F$39,NQ65+$C$39)-$C$7,IF(LY65-1&lt;=0,0,IF($C$37=Motors!$C$29,MAX(MAX(NQ$8:NQ65)*-1,NQ65-$C$39),MAX(0,MAX(NQ$8:NQ65)*-1,NQ65-$C$39))))</f>
        <v>0</v>
      </c>
      <c r="NR66" s="260">
        <f>IF(PJ65=0,MIN('Drive Train'!$F$35-GB65*$C$19*'Drive Train'!$F$39,NR65+$C$39)-$C$7,IF(LZ65-1&lt;=0,0,IF($C$37=Motors!$C$29,MAX(MAX(NR$8:NR65)*-1,NR65-$C$39),MAX(0,MAX(NR$8:NR65)*-1,NR65-$C$39))))</f>
        <v>0</v>
      </c>
      <c r="NS66" s="260">
        <f>IF(PK65=0,MIN('Drive Train'!$F$35-GC65*$C$19*'Drive Train'!$F$39,NS65+$C$39)-$C$7,IF(MA65-1&lt;=0,0,IF($C$37=Motors!$C$29,MAX(MAX(NS$8:NS65)*-1,NS65-$C$39),MAX(0,MAX(NS$8:NS65)*-1,NS65-$C$39))))</f>
        <v>0</v>
      </c>
      <c r="NT66" s="260">
        <f>IF(PL65=0,MIN('Drive Train'!$F$35-GD65*$C$19*'Drive Train'!$F$39,NT65+$C$39)-$C$7,IF(MB65-1&lt;=0,0,IF($C$37=Motors!$C$29,MAX(MAX(NT$8:NT65)*-1,NT65-$C$39),MAX(0,MAX(NT$8:NT65)*-1,NT65-$C$39))))</f>
        <v>0</v>
      </c>
      <c r="NU66" s="260">
        <f>IF(PM65=0,MIN('Drive Train'!$F$35-GE65*$C$19*'Drive Train'!$F$39,NU65+$C$39)-$C$7,IF(MC65-1&lt;=0,0,IF($C$37=Motors!$C$29,MAX(MAX(NU$8:NU65)*-1,NU65-$C$39),MAX(0,MAX(NU$8:NU65)*-1,NU65-$C$39))))</f>
        <v>0</v>
      </c>
      <c r="NV66" s="260">
        <f>IF(PN65=0,MIN('Drive Train'!$F$35-GF65*$C$19*'Drive Train'!$F$39,NV65+$C$39)-$C$7,IF(MD65-1&lt;=0,0,IF($C$37=Motors!$C$29,MAX(MAX(NV$8:NV65)*-1,NV65-$C$39),MAX(0,MAX(NV$8:NV65)*-1,NV65-$C$39))))</f>
        <v>0</v>
      </c>
      <c r="NW66" s="260">
        <f>IF(PO65=0,MIN('Drive Train'!$F$35-GG65*$C$19*'Drive Train'!$F$39,NW65+$C$39)-$C$7,IF(ME65-1&lt;=0,0,IF($C$37=Motors!$C$29,MAX(MAX(NW$8:NW65)*-1,NW65-$C$39),MAX(0,MAX(NW$8:NW65)*-1,NW65-$C$39))))</f>
        <v>0</v>
      </c>
      <c r="NX66" s="260">
        <f>IF(PP65=0,MIN('Drive Train'!$F$35-GH65*$C$19*'Drive Train'!$F$39,NX65+$C$39)-$C$7,IF(MF65-1&lt;=0,0,IF($C$37=Motors!$C$29,MAX(MAX(NX$8:NX65)*-1,NX65-$C$39),MAX(0,MAX(NX$8:NX65)*-1,NX65-$C$39))))</f>
        <v>0</v>
      </c>
      <c r="NY66" s="260">
        <f>IF(PQ65=0,MIN('Drive Train'!$F$35-GI65*$C$19*'Drive Train'!$F$39,NY65+$C$39)-$C$7,IF(MG65-1&lt;=0,0,IF($C$37=Motors!$C$29,MAX(MAX(NY$8:NY65)*-1,NY65-$C$39),MAX(0,MAX(NY$8:NY65)*-1,NY65-$C$39))))</f>
        <v>0</v>
      </c>
      <c r="NZ66" s="260">
        <f>IF(PR65=0,MIN('Drive Train'!$F$35-GJ65*$C$19*'Drive Train'!$F$39,NZ65+$C$39)-$C$7,IF(MH65-1&lt;=0,0,IF($C$37=Motors!$C$29,MAX(MAX(NZ$8:NZ65)*-1,NZ65-$C$39),MAX(0,MAX(NZ$8:NZ65)*-1,NZ65-$C$39))))</f>
        <v>0</v>
      </c>
      <c r="OA66" s="260">
        <f>IF(PS65=0,MIN('Drive Train'!$F$35-GK65*$C$19*'Drive Train'!$F$39,OA65+$C$39)-$C$7,IF(MI65-1&lt;=0,0,IF($C$37=Motors!$C$29,MAX(MAX(OA$8:OA65)*-1,OA65-$C$39),MAX(0,MAX(OA$8:OA65)*-1,OA65-$C$39))))</f>
        <v>0</v>
      </c>
      <c r="OB66" s="61">
        <f t="shared" si="212"/>
        <v>2.3200000000000012</v>
      </c>
      <c r="OC66" s="260">
        <f>'Drive Train'!$F$35-(FQ66*$C$13)*$C$19*'Drive Train'!$F$39</f>
        <v>12.2597755</v>
      </c>
      <c r="OD66" s="260">
        <f>'Drive Train'!$F$35-(FR66*$C$13)*$C$19*'Drive Train'!$F$39</f>
        <v>12.2597755</v>
      </c>
      <c r="OE66" s="260">
        <f>'Drive Train'!$F$35-(FS66*$C$13)*$C$19*'Drive Train'!$F$39</f>
        <v>12.2597755</v>
      </c>
      <c r="OF66" s="260">
        <f>'Drive Train'!$F$35-(FT66*$C$13)*$C$19*'Drive Train'!$F$39</f>
        <v>12.2597755</v>
      </c>
      <c r="OG66" s="260">
        <f>'Drive Train'!$F$35-(FU66*$C$13)*$C$19*'Drive Train'!$F$39</f>
        <v>12.2597755</v>
      </c>
      <c r="OH66" s="260">
        <f>'Drive Train'!$F$35-(FV66*$C$13)*$C$19*'Drive Train'!$F$39</f>
        <v>12.2597755</v>
      </c>
      <c r="OI66" s="260">
        <f>'Drive Train'!$F$35-(FW66*$C$13)*$C$19*'Drive Train'!$F$39</f>
        <v>12.2597755</v>
      </c>
      <c r="OJ66" s="260">
        <f>'Drive Train'!$F$35-(FX66*$C$13)*$C$19*'Drive Train'!$F$39</f>
        <v>12.2597755</v>
      </c>
      <c r="OK66" s="260">
        <f>'Drive Train'!$F$35-(FY66*$C$13)*$C$19*'Drive Train'!$F$39</f>
        <v>12.2597755</v>
      </c>
      <c r="OL66" s="260">
        <f>'Drive Train'!$F$35-(FZ66*$C$13)*$C$19*'Drive Train'!$F$39</f>
        <v>12.2597755</v>
      </c>
      <c r="OM66" s="260">
        <f>'Drive Train'!$F$35-(GA66*$C$13)*$C$19*'Drive Train'!$F$39</f>
        <v>12.2597755</v>
      </c>
      <c r="ON66" s="260">
        <f>'Drive Train'!$F$35-(GB66*$C$13)*$C$19*'Drive Train'!$F$39</f>
        <v>12.2597755</v>
      </c>
      <c r="OO66" s="260">
        <f>'Drive Train'!$F$35-(GC66*$C$13)*$C$19*'Drive Train'!$F$39</f>
        <v>12.2597755</v>
      </c>
      <c r="OP66" s="260">
        <f>'Drive Train'!$F$35-(GD66*$C$13)*$C$19*'Drive Train'!$F$39</f>
        <v>12.2597755</v>
      </c>
      <c r="OQ66" s="260">
        <f>'Drive Train'!$F$35-(GE66*$C$13)*$C$19*'Drive Train'!$F$39</f>
        <v>12.2597755</v>
      </c>
      <c r="OR66" s="260">
        <f>'Drive Train'!$F$35-(GF66*$C$13)*$C$19*'Drive Train'!$F$39</f>
        <v>12.2597755</v>
      </c>
      <c r="OS66" s="260">
        <f>'Drive Train'!$F$35-(GG66*$C$13)*$C$19*'Drive Train'!$F$39</f>
        <v>12.2597755</v>
      </c>
      <c r="OT66" s="260">
        <f>'Drive Train'!$F$35-(GH66*$C$13)*$C$19*'Drive Train'!$F$39</f>
        <v>12.2597755</v>
      </c>
      <c r="OU66" s="260">
        <f>'Drive Train'!$F$35-(GI66*$C$13)*$C$19*'Drive Train'!$F$39</f>
        <v>12.2597755</v>
      </c>
      <c r="OV66" s="260">
        <f>'Drive Train'!$F$35-(GJ66*$C$13)*$C$19*'Drive Train'!$F$39</f>
        <v>12.2597755</v>
      </c>
      <c r="OW66" s="260">
        <f>'Drive Train'!$F$35-(GK66*$C$13)*$C$19*'Drive Train'!$F$39</f>
        <v>12.2597755</v>
      </c>
      <c r="OX66" s="61">
        <f t="shared" si="213"/>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7">
        <f t="shared" si="214"/>
        <v>2.3200000000000012</v>
      </c>
      <c r="PU66" s="57">
        <f t="shared" si="215"/>
        <v>20.88733842942532</v>
      </c>
      <c r="PV66" s="57">
        <f t="shared" si="216"/>
        <v>20.758613819702358</v>
      </c>
      <c r="PW66" s="57">
        <f t="shared" si="217"/>
        <v>25.097927077096006</v>
      </c>
      <c r="PX66" s="57">
        <f t="shared" si="218"/>
        <v>26.697035076455421</v>
      </c>
      <c r="PY66" s="57">
        <f t="shared" si="219"/>
        <v>25.960903346972739</v>
      </c>
      <c r="PZ66" s="57">
        <f t="shared" si="220"/>
        <v>24.242618750364066</v>
      </c>
      <c r="QA66" s="57">
        <f t="shared" si="221"/>
        <v>22.13116670406545</v>
      </c>
      <c r="QB66" s="57">
        <f t="shared" si="222"/>
        <v>20.706755009802528</v>
      </c>
      <c r="QC66" s="57">
        <f t="shared" si="223"/>
        <v>19.433081681691462</v>
      </c>
      <c r="QD66" s="57">
        <f t="shared" si="224"/>
        <v>18.368825204863278</v>
      </c>
      <c r="QE66" s="57">
        <f t="shared" si="225"/>
        <v>17.606882558338722</v>
      </c>
      <c r="QF66" s="57">
        <f t="shared" si="226"/>
        <v>17.298683886352581</v>
      </c>
      <c r="QG66" s="57">
        <f t="shared" si="227"/>
        <v>19.241686586507871</v>
      </c>
      <c r="QH66" s="57">
        <f t="shared" si="228"/>
        <v>19.98681508404751</v>
      </c>
      <c r="QI66" s="57">
        <f t="shared" si="229"/>
        <v>20.35019611549442</v>
      </c>
      <c r="QJ66" s="57">
        <f t="shared" si="230"/>
        <v>20.69176557729353</v>
      </c>
      <c r="QK66" s="57">
        <f t="shared" si="231"/>
        <v>20.832437631462668</v>
      </c>
      <c r="QL66" s="57">
        <f t="shared" si="232"/>
        <v>20.825744902958647</v>
      </c>
      <c r="QM66" s="57">
        <f t="shared" si="233"/>
        <v>21.035800222088753</v>
      </c>
      <c r="QN66" s="57">
        <f t="shared" si="234"/>
        <v>20.848165746219859</v>
      </c>
      <c r="QO66" s="57">
        <f t="shared" si="235"/>
        <v>20.885052158122576</v>
      </c>
      <c r="QP66" s="61">
        <f t="shared" si="236"/>
        <v>2.3200000000000012</v>
      </c>
      <c r="QQ66" s="57">
        <f>MIN(FQ66,$C$16)*$C$17*1000/60/60/$C$21</f>
        <v>3.4695548865589357E-2</v>
      </c>
      <c r="QR66" s="57">
        <f>MIN(FR66,$C$16)*$C$17*1000/60/60/$C$21</f>
        <v>3.4695548865589357E-2</v>
      </c>
      <c r="QS66" s="57">
        <f>MIN(FS66,$C$16)*$C$17*1000/60/60/$C$21</f>
        <v>3.4695548865589357E-2</v>
      </c>
      <c r="QT66" s="57">
        <f>MIN(FT66,$C$16)*$C$17*1000/60/60/$C$21</f>
        <v>3.4695548865589357E-2</v>
      </c>
      <c r="QU66" s="57">
        <f>MIN(FU66,$C$16)*$C$17*1000/60/60/$C$21</f>
        <v>3.4695548865589357E-2</v>
      </c>
      <c r="QV66" s="57">
        <f>MIN(FV66,$C$16)*$C$17*1000/60/60/$C$21</f>
        <v>3.4695548865589357E-2</v>
      </c>
      <c r="QW66" s="57">
        <f>MIN(FW66,$C$16)*$C$17*1000/60/60/$C$21</f>
        <v>3.4695548865589357E-2</v>
      </c>
      <c r="QX66" s="57">
        <f>MIN(FX66,$C$16)*$C$17*1000/60/60/$C$21</f>
        <v>3.4695548865589357E-2</v>
      </c>
      <c r="QY66" s="57">
        <f>MIN(FY66,$C$16)*$C$17*1000/60/60/$C$21</f>
        <v>3.4695548865589357E-2</v>
      </c>
      <c r="QZ66" s="57">
        <f>MIN(FZ66,$C$16)*$C$17*1000/60/60/$C$21</f>
        <v>3.4695548865589357E-2</v>
      </c>
      <c r="RA66" s="57">
        <f>MIN(GA66,$C$16)*$C$17*1000/60/60/$C$21</f>
        <v>3.4695548865589357E-2</v>
      </c>
      <c r="RB66" s="57">
        <f>MIN(GB66,$C$16)*$C$17*1000/60/60/$C$21</f>
        <v>3.4695548865589357E-2</v>
      </c>
      <c r="RC66" s="57">
        <f>MIN(GC66,$C$16)*$C$17*1000/60/60/$C$21</f>
        <v>3.4695548865589357E-2</v>
      </c>
      <c r="RD66" s="57">
        <f>MIN(GD66,$C$16)*$C$17*1000/60/60/$C$21</f>
        <v>3.4695548865589357E-2</v>
      </c>
      <c r="RE66" s="57">
        <f>MIN(GE66,$C$16)*$C$17*1000/60/60/$C$21</f>
        <v>3.4695548865589357E-2</v>
      </c>
      <c r="RF66" s="57">
        <f>MIN(GF66,$C$16)*$C$17*1000/60/60/$C$21</f>
        <v>3.4695548865589357E-2</v>
      </c>
      <c r="RG66" s="57">
        <f>MIN(GG66,$C$16)*$C$17*1000/60/60/$C$21</f>
        <v>3.4695548865589357E-2</v>
      </c>
      <c r="RH66" s="57">
        <f>MIN(GH66,$C$16)*$C$17*1000/60/60/$C$21</f>
        <v>3.4695548865589357E-2</v>
      </c>
      <c r="RI66" s="57">
        <f>MIN(GI66,$C$16)*$C$17*1000/60/60/$C$21</f>
        <v>3.4695548865589357E-2</v>
      </c>
      <c r="RJ66" s="57">
        <f>MIN(GJ66,$C$16)*$C$17*1000/60/60/$C$21</f>
        <v>3.4695548865589357E-2</v>
      </c>
      <c r="RK66" s="57">
        <f>MIN(GK66,$C$16)*$C$17*1000/60/60/$C$21</f>
        <v>3.4695548865589357E-2</v>
      </c>
      <c r="RL66" s="61">
        <f t="shared" si="237"/>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61">
        <f t="shared" si="238"/>
        <v>2.3200000000000012</v>
      </c>
      <c r="SI66" s="2">
        <f>IF(AND(EU66&lt;0,KS66=0,LO66&gt;=LO$6*'Drive Train'!$AA$52,LO66&lt;=LO$6*'Drive Train'!$AA$53,OY66=1,JW66=0),$C$17,0)</f>
        <v>0</v>
      </c>
      <c r="SJ66" s="2">
        <f>IF(AND(EV66&lt;0,KT66=0,LP66&gt;=LP$6*'Drive Train'!$AA$52,LP66&lt;=LP$6*'Drive Train'!$AA$53,OZ66=1,JX66=0),$C$17,0)</f>
        <v>0.04</v>
      </c>
      <c r="SK66" s="2">
        <f>IF(AND(EW66&lt;0,KU66=0,LQ66&gt;=LQ$6*'Drive Train'!$AA$52,LQ66&lt;=LQ$6*'Drive Train'!$AA$53,PA66=1,JY66=0),$C$17,0)</f>
        <v>0.04</v>
      </c>
      <c r="SL66" s="2">
        <f>IF(AND(EX66&lt;0,KV66=0,LR66&gt;=LR$6*'Drive Train'!$AA$52,LR66&lt;=LR$6*'Drive Train'!$AA$53,PB66=1,JZ66=0),$C$17,0)</f>
        <v>0.04</v>
      </c>
      <c r="SM66" s="2">
        <f>IF(AND(EY66&lt;0,KW66=0,LS66&gt;=LS$6*'Drive Train'!$AA$52,LS66&lt;=LS$6*'Drive Train'!$AA$53,PC66=1,KA66=0),$C$17,0)</f>
        <v>0.04</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0.04</v>
      </c>
      <c r="ST66" s="2">
        <f>IF(AND(FF66&lt;0,LD66=0,LZ66&gt;=LZ$6*'Drive Train'!$AA$52,LZ66&lt;=LZ$6*'Drive Train'!$AA$53,PJ66=1,KH66=0),$C$17,0)</f>
        <v>0.04</v>
      </c>
      <c r="SU66" s="2">
        <f>IF(AND(FG66&lt;0,LE66=0,MA66&gt;=MA$6*'Drive Train'!$AA$52,MA66&lt;=MA$6*'Drive Train'!$AA$53,PK66=1,KI66=0),$C$17,0)</f>
        <v>0.04</v>
      </c>
      <c r="SV66" s="2">
        <f>IF(AND(FH66&lt;0,LF66=0,MB66&gt;=MB$6*'Drive Train'!$AA$52,MB66&lt;=MB$6*'Drive Train'!$AA$53,PL66=1,KJ66=0),$C$17,0)</f>
        <v>0.04</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48">
        <f t="shared" si="239"/>
        <v>2.3200000000000012</v>
      </c>
    </row>
    <row r="67" spans="2:524" x14ac:dyDescent="0.2">
      <c r="C67" s="3" t="s">
        <v>356</v>
      </c>
      <c r="E67" s="26">
        <f>(MIN(E63,$C$25)/$C$12*($C$14-$C$15)+$C$15)*$C$19*$C$13/$C$21</f>
        <v>242.33164900248346</v>
      </c>
      <c r="F67" s="26">
        <f t="shared" ref="F67:O67" si="316">(MIN(F63,$C$25)/$C$12*($C$14-$C$15)+$C$15)*$C$19*$C$13/$C$21</f>
        <v>316.85951337150345</v>
      </c>
      <c r="G67" s="26">
        <f t="shared" si="316"/>
        <v>316.85951337150345</v>
      </c>
      <c r="H67" s="26">
        <f t="shared" si="316"/>
        <v>316.85951337150345</v>
      </c>
      <c r="I67" s="26">
        <f t="shared" si="316"/>
        <v>316.85951337150345</v>
      </c>
      <c r="J67" s="26">
        <f t="shared" si="316"/>
        <v>308.89274923356186</v>
      </c>
      <c r="K67" s="26">
        <f t="shared" si="316"/>
        <v>267.5789628832373</v>
      </c>
      <c r="L67" s="26">
        <f t="shared" si="316"/>
        <v>236.28063989056719</v>
      </c>
      <c r="M67" s="26">
        <f t="shared" si="316"/>
        <v>211.74952186928516</v>
      </c>
      <c r="N67" s="26">
        <f t="shared" si="316"/>
        <v>192.0049634619119</v>
      </c>
      <c r="O67" s="26">
        <f t="shared" si="316"/>
        <v>175.770548771405</v>
      </c>
      <c r="R67" s="63">
        <f t="shared" si="114"/>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15"/>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0</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281"/>
        <v>2.3600000000000012</v>
      </c>
      <c r="BK67" s="2">
        <f>IF(OR(KS66=1,AND($C$37=Motors!$C$31,OY66=1)),0,IF(NG67=0,-(CG66+$C$15)/($C$14-$C$15)*$C$12,($C$11*S67-AO67)/($C$11*S67)*$C$12*S67))</f>
        <v>0</v>
      </c>
      <c r="BL67" s="2">
        <f>IF(OR(KT66=1,AND($C$37=Motors!$C$31,OZ66=1)),0,IF(NH67=0,-(CH66+$C$15)/($C$14-$C$15)*$C$12,($C$11*T67-AP67)/($C$11*T67)*$C$12*T67))</f>
        <v>0</v>
      </c>
      <c r="BM67" s="2">
        <f>IF(OR(KU66=1,AND($C$37=Motors!$C$31,PA66=1)),0,IF(NI67=0,-(CI66+$C$15)/($C$14-$C$15)*$C$12,($C$11*U67-AQ67)/($C$11*U67)*$C$12*U67))</f>
        <v>0</v>
      </c>
      <c r="BN67" s="2">
        <f>IF(OR(KV66=1,AND($C$37=Motors!$C$31,PB66=1)),0,IF(NJ67=0,-(CJ66+$C$15)/($C$14-$C$15)*$C$12,($C$11*V67-AR67)/($C$11*V67)*$C$12*V67))</f>
        <v>0</v>
      </c>
      <c r="BO67" s="2">
        <f>IF(OR(KW66=1,AND($C$37=Motors!$C$31,PC66=1)),0,IF(NK67=0,-(CK66+$C$15)/($C$14-$C$15)*$C$12,($C$11*W67-AS67)/($C$11*W67)*$C$12*W67))</f>
        <v>0</v>
      </c>
      <c r="BP67" s="2">
        <f>IF(OR(KX66=1,AND($C$37=Motors!$C$31,PD66=1)),0,IF(NL67=0,-(CL66+$C$15)/($C$14-$C$15)*$C$12,($C$11*X67-AT67)/($C$11*X67)*$C$12*X67))</f>
        <v>0</v>
      </c>
      <c r="BQ67" s="2">
        <f>IF(OR(KY66=1,AND($C$37=Motors!$C$31,PE66=1)),0,IF(NM67=0,-(CM66+$C$15)/($C$14-$C$15)*$C$12,($C$11*Y67-AU67)/($C$11*Y67)*$C$12*Y67))</f>
        <v>0</v>
      </c>
      <c r="BR67" s="2">
        <f>IF(OR(KZ66=1,AND($C$37=Motors!$C$31,PF66=1)),0,IF(NN67=0,-(CN66+$C$15)/($C$14-$C$15)*$C$12,($C$11*Z67-AV67)/($C$11*Z67)*$C$12*Z67))</f>
        <v>0</v>
      </c>
      <c r="BS67" s="2">
        <f>IF(OR(LA66=1,AND($C$37=Motors!$C$31,PG66=1)),0,IF(NO67=0,-(CO66+$C$15)/($C$14-$C$15)*$C$12,($C$11*AA67-AW67)/($C$11*AA67)*$C$12*AA67))</f>
        <v>0</v>
      </c>
      <c r="BT67" s="2">
        <f>IF(OR(LB66=1,AND($C$37=Motors!$C$31,PH66=1)),0,IF(NP67=0,-(CP66+$C$15)/($C$14-$C$15)*$C$12,($C$11*AB67-AX67)/($C$11*AB67)*$C$12*AB67))</f>
        <v>0</v>
      </c>
      <c r="BU67" s="2">
        <f>IF(OR(LC66=1,AND($C$37=Motors!$C$31,PI66=1)),0,IF(NQ67=0,-(CQ66+$C$15)/($C$14-$C$15)*$C$12,($C$11*AC67-AY67)/($C$11*AC67)*$C$12*AC67))</f>
        <v>0</v>
      </c>
      <c r="BV67" s="2">
        <f>IF(OR(LD66=1,AND($C$37=Motors!$C$31,PJ66=1)),0,IF(NR67=0,-(CR66+$C$15)/($C$14-$C$15)*$C$12,($C$11*AD67-AZ67)/($C$11*AD67)*$C$12*AD67))</f>
        <v>0</v>
      </c>
      <c r="BW67" s="2">
        <f>IF(OR(LE66=1,AND($C$37=Motors!$C$31,PK66=1)),0,IF(NS67=0,-(CS66+$C$15)/($C$14-$C$15)*$C$12,($C$11*AE67-BA67)/($C$11*AE67)*$C$12*AE67))</f>
        <v>0</v>
      </c>
      <c r="BX67" s="2">
        <f>IF(OR(LF66=1,AND($C$37=Motors!$C$31,PL66=1)),0,IF(NT67=0,-(CT66+$C$15)/($C$14-$C$15)*$C$12,($C$11*AF67-BB67)/($C$11*AF67)*$C$12*AF67))</f>
        <v>0</v>
      </c>
      <c r="BY67" s="2">
        <f>IF(OR(LG66=1,AND($C$37=Motors!$C$31,PM66=1)),0,IF(NU67=0,-(CU66+$C$15)/($C$14-$C$15)*$C$12,($C$11*AG67-BC67)/($C$11*AG67)*$C$12*AG67))</f>
        <v>0</v>
      </c>
      <c r="BZ67" s="2">
        <f>IF(OR(LH66=1,AND($C$37=Motors!$C$31,PN66=1)),0,IF(NV67=0,-(CV66+$C$15)/($C$14-$C$15)*$C$12,($C$11*AH67-BD67)/($C$11*AH67)*$C$12*AH67))</f>
        <v>0</v>
      </c>
      <c r="CA67" s="2">
        <f>IF(OR(LI66=1,AND($C$37=Motors!$C$31,PO66=1)),0,IF(NW67=0,-(CW66+$C$15)/($C$14-$C$15)*$C$12,($C$11*AI67-BE67)/($C$11*AI67)*$C$12*AI67))</f>
        <v>0</v>
      </c>
      <c r="CB67" s="2">
        <f>IF(OR(LJ66=1,AND($C$37=Motors!$C$31,PP66=1)),0,IF(NX67=0,-(CX66+$C$15)/($C$14-$C$15)*$C$12,($C$11*AJ67-BF67)/($C$11*AJ67)*$C$12*AJ67))</f>
        <v>0</v>
      </c>
      <c r="CC67" s="2">
        <f>IF(OR(LK66=1,AND($C$37=Motors!$C$31,PQ66=1)),0,IF(NY67=0,-(CY66+$C$15)/($C$14-$C$15)*$C$12,($C$11*AK67-BG67)/($C$11*AK67)*$C$12*AK67))</f>
        <v>0</v>
      </c>
      <c r="CD67" s="2">
        <f>IF(OR(LL66=1,AND($C$37=Motors!$C$31,PR66=1)),0,IF(NZ67=0,-(CZ66+$C$15)/($C$14-$C$15)*$C$12,($C$11*AL67-BH67)/($C$11*AL67)*$C$12*AL67))</f>
        <v>0</v>
      </c>
      <c r="CE67" s="2">
        <f>IF(OR(LM66=1,AND($C$37=Motors!$C$31,PS66=1)),0,IF(OA67=0,-(DA66+$C$15)/($C$14-$C$15)*$C$12,($C$11*AM67-BI67)/($C$11*AM67)*$C$12*AM67))</f>
        <v>0</v>
      </c>
      <c r="CF67" s="61">
        <f t="shared" si="282"/>
        <v>2.3600000000000012</v>
      </c>
      <c r="CG67" s="57">
        <f>IF(AND(KS66=1,OY66=1),0,ABS(BK67/$C$12*($C$14-$C$15)+$C$15) *'Drive Train'!$AA$49 + CG66*(1-'Drive Train'!$AA$49))</f>
        <v>2.7495000000000003</v>
      </c>
      <c r="CH67" s="57">
        <f>IF(AND(KT66=1,OZ66=1),0,ABS(BL67/$C$12*($C$14-$C$15)+$C$15) *'Drive Train'!$AA$49 + CH66*(1-'Drive Train'!$AA$49))</f>
        <v>2.7495000000000003</v>
      </c>
      <c r="CI67" s="57">
        <f>IF(AND(KU66=1,PA66=1),0,ABS(BM67/$C$12*($C$14-$C$15)+$C$15) *'Drive Train'!$AA$49 + CI66*(1-'Drive Train'!$AA$49))</f>
        <v>2.7495000000000003</v>
      </c>
      <c r="CJ67" s="57">
        <f>IF(AND(KV66=1,PB66=1),0,ABS(BN67/$C$12*($C$14-$C$15)+$C$15) *'Drive Train'!$AA$49 + CJ66*(1-'Drive Train'!$AA$49))</f>
        <v>2.7495000000000003</v>
      </c>
      <c r="CK67" s="57">
        <f>IF(AND(KW66=1,PC66=1),0,ABS(BO67/$C$12*($C$14-$C$15)+$C$15) *'Drive Train'!$AA$49 + CK66*(1-'Drive Train'!$AA$49))</f>
        <v>2.7495000000000003</v>
      </c>
      <c r="CL67" s="57">
        <f>IF(AND(KX66=1,PD66=1),0,ABS(BP67/$C$12*($C$14-$C$15)+$C$15) *'Drive Train'!$AA$49 + CL66*(1-'Drive Train'!$AA$49))</f>
        <v>2.7495000000000003</v>
      </c>
      <c r="CM67" s="57">
        <f>IF(AND(KY66=1,PE66=1),0,ABS(BQ67/$C$12*($C$14-$C$15)+$C$15) *'Drive Train'!$AA$49 + CM66*(1-'Drive Train'!$AA$49))</f>
        <v>2.7495000000000003</v>
      </c>
      <c r="CN67" s="57">
        <f>IF(AND(KZ66=1,PF66=1),0,ABS(BR67/$C$12*($C$14-$C$15)+$C$15) *'Drive Train'!$AA$49 + CN66*(1-'Drive Train'!$AA$49))</f>
        <v>2.7495000000000003</v>
      </c>
      <c r="CO67" s="57">
        <f>IF(AND(LA66=1,PG66=1),0,ABS(BS67/$C$12*($C$14-$C$15)+$C$15) *'Drive Train'!$AA$49 + CO66*(1-'Drive Train'!$AA$49))</f>
        <v>2.7495000000000003</v>
      </c>
      <c r="CP67" s="57">
        <f>IF(AND(LB66=1,PH66=1),0,ABS(BT67/$C$12*($C$14-$C$15)+$C$15) *'Drive Train'!$AA$49 + CP66*(1-'Drive Train'!$AA$49))</f>
        <v>2.7495000000000003</v>
      </c>
      <c r="CQ67" s="57">
        <f>IF(AND(LC66=1,PI66=1),0,ABS(BU67/$C$12*($C$14-$C$15)+$C$15) *'Drive Train'!$AA$49 + CQ66*(1-'Drive Train'!$AA$49))</f>
        <v>2.7495000000000003</v>
      </c>
      <c r="CR67" s="57">
        <f>IF(AND(LD66=1,PJ66=1),0,ABS(BV67/$C$12*($C$14-$C$15)+$C$15) *'Drive Train'!$AA$49 + CR66*(1-'Drive Train'!$AA$49))</f>
        <v>2.7495000000000003</v>
      </c>
      <c r="CS67" s="57">
        <f>IF(AND(LE66=1,PK66=1),0,ABS(BW67/$C$12*($C$14-$C$15)+$C$15) *'Drive Train'!$AA$49 + CS66*(1-'Drive Train'!$AA$49))</f>
        <v>2.7495000000000003</v>
      </c>
      <c r="CT67" s="57">
        <f>IF(AND(LF66=1,PL66=1),0,ABS(BX67/$C$12*($C$14-$C$15)+$C$15) *'Drive Train'!$AA$49 + CT66*(1-'Drive Train'!$AA$49))</f>
        <v>2.7495000000000003</v>
      </c>
      <c r="CU67" s="57">
        <f>IF(AND(LG66=1,PM66=1),0,ABS(BY67/$C$12*($C$14-$C$15)+$C$15) *'Drive Train'!$AA$49 + CU66*(1-'Drive Train'!$AA$49))</f>
        <v>2.7495000000000003</v>
      </c>
      <c r="CV67" s="57">
        <f>IF(AND(LH66=1,PN66=1),0,ABS(BZ67/$C$12*($C$14-$C$15)+$C$15) *'Drive Train'!$AA$49 + CV66*(1-'Drive Train'!$AA$49))</f>
        <v>2.7495000000000003</v>
      </c>
      <c r="CW67" s="57">
        <f>IF(AND(LI66=1,PO66=1),0,ABS(CA67/$C$12*($C$14-$C$15)+$C$15) *'Drive Train'!$AA$49 + CW66*(1-'Drive Train'!$AA$49))</f>
        <v>2.7495000000000003</v>
      </c>
      <c r="CX67" s="57">
        <f>IF(AND(LJ66=1,PP66=1),0,ABS(CB67/$C$12*($C$14-$C$15)+$C$15) *'Drive Train'!$AA$49 + CX66*(1-'Drive Train'!$AA$49))</f>
        <v>2.7495000000000003</v>
      </c>
      <c r="CY67" s="57">
        <f>IF(AND(LK66=1,PQ66=1),0,ABS(CC67/$C$12*($C$14-$C$15)+$C$15) *'Drive Train'!$AA$49 + CY66*(1-'Drive Train'!$AA$49))</f>
        <v>2.7495000000000003</v>
      </c>
      <c r="CZ67" s="57">
        <f>IF(AND(LL66=1,PR66=1),0,ABS(CD67/$C$12*($C$14-$C$15)+$C$15) *'Drive Train'!$AA$49 + CZ66*(1-'Drive Train'!$AA$49))</f>
        <v>2.7495000000000003</v>
      </c>
      <c r="DA67" s="57">
        <f>IF(AND(LM66=1,PS66=1),0,ABS(CE67/$C$12*($C$14-$C$15)+$C$15) *'Drive Train'!$AA$49 + DA66*(1-'Drive Train'!$AA$49))</f>
        <v>2.7495000000000003</v>
      </c>
      <c r="DB67" s="61">
        <f t="shared" si="116"/>
        <v>2.3600000000000012</v>
      </c>
      <c r="DC67" s="57">
        <f t="shared" si="283"/>
        <v>2.7495000000000003</v>
      </c>
      <c r="DD67" s="57">
        <f t="shared" si="284"/>
        <v>2.7495000000000003</v>
      </c>
      <c r="DE67" s="57">
        <f t="shared" si="285"/>
        <v>2.7495000000000003</v>
      </c>
      <c r="DF67" s="57">
        <f t="shared" si="286"/>
        <v>2.7495000000000003</v>
      </c>
      <c r="DG67" s="57">
        <f t="shared" si="287"/>
        <v>2.7495000000000003</v>
      </c>
      <c r="DH67" s="57">
        <f t="shared" si="288"/>
        <v>2.7495000000000003</v>
      </c>
      <c r="DI67" s="57">
        <f t="shared" si="289"/>
        <v>2.7495000000000003</v>
      </c>
      <c r="DJ67" s="57">
        <f t="shared" si="290"/>
        <v>2.7495000000000003</v>
      </c>
      <c r="DK67" s="57">
        <f t="shared" si="291"/>
        <v>2.7495000000000003</v>
      </c>
      <c r="DL67" s="57">
        <f t="shared" si="292"/>
        <v>2.7495000000000003</v>
      </c>
      <c r="DM67" s="57">
        <f t="shared" si="293"/>
        <v>2.7495000000000003</v>
      </c>
      <c r="DN67" s="57">
        <f t="shared" si="294"/>
        <v>2.7495000000000003</v>
      </c>
      <c r="DO67" s="57">
        <f t="shared" si="295"/>
        <v>2.7495000000000003</v>
      </c>
      <c r="DP67" s="57">
        <f t="shared" si="296"/>
        <v>2.7495000000000003</v>
      </c>
      <c r="DQ67" s="57">
        <f t="shared" si="297"/>
        <v>2.7495000000000003</v>
      </c>
      <c r="DR67" s="57">
        <f t="shared" si="298"/>
        <v>2.7495000000000003</v>
      </c>
      <c r="DS67" s="57">
        <f t="shared" si="299"/>
        <v>2.7495000000000003</v>
      </c>
      <c r="DT67" s="57">
        <f t="shared" si="300"/>
        <v>2.7495000000000003</v>
      </c>
      <c r="DU67" s="57">
        <f t="shared" si="301"/>
        <v>2.7495000000000003</v>
      </c>
      <c r="DV67" s="57">
        <f t="shared" si="302"/>
        <v>2.7495000000000003</v>
      </c>
      <c r="DW67" s="57">
        <f t="shared" si="303"/>
        <v>2.7495000000000003</v>
      </c>
      <c r="DX67" s="61">
        <f t="shared" si="117"/>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61">
        <f t="shared" si="304"/>
        <v>2.3600000000000012</v>
      </c>
      <c r="EU67" s="259">
        <f>MAX(MIN(IF(AND(OY66=1,NG67&lt;0),-1,1)*(DC67-$C$15)/($C$14-$C$15)*$C$12*$C$21-$C$33*LO67/AO$6 -  OY66*$C$33/$C$21,DY66/$C$19),MAX(EU$8:EU66)*-1)</f>
        <v>-0.40948836162048641</v>
      </c>
      <c r="EV67" s="259">
        <f>MAX(MIN(IF(AND(OZ66=1,NH67&lt;0),-1,1)*(DD67-$C$15)/($C$14-$C$15)*$C$12*$C$21-$C$33*LP67/AP$6 -  OZ66*$C$33/$C$21,DZ66/$C$19),MAX(EV$8:EV66)*-1)</f>
        <v>-0.41958740784003573</v>
      </c>
      <c r="EW67" s="259">
        <f>MAX(MIN(IF(AND(PA66=1,NI67&lt;0),-1,1)*(DE67-$C$15)/($C$14-$C$15)*$C$12*$C$21-$C$33*LQ67/AQ$6 -  PA66*$C$33/$C$21,EA66/$C$19),MAX(EW$8:EW66)*-1)</f>
        <v>-0.45693627458747166</v>
      </c>
      <c r="EX67" s="259">
        <f>MAX(MIN(IF(AND(PB66=1,NJ67&lt;0),-1,1)*(DF67-$C$15)/($C$14-$C$15)*$C$12*$C$21-$C$33*LR67/AR$6 -  PB66*$C$33/$C$21,EB66/$C$19),MAX(EX$8:EX66)*-1)</f>
        <v>-0.476277635010384</v>
      </c>
      <c r="EY67" s="259">
        <f>MAX(MIN(IF(AND(PC66=1,NK67&lt;0),-1,1)*(DG67-$C$15)/($C$14-$C$15)*$C$12*$C$21-$C$33*LS67/AS$6 -  PC66*$C$33/$C$21,EC66/$C$19),MAX(EY$8:EY66)*-1)</f>
        <v>-0.46889848056398981</v>
      </c>
      <c r="EZ67" s="259">
        <f>MAX(MIN(IF(AND(PD66=1,NL67&lt;0),-1,1)*(DH67-$C$15)/($C$14-$C$15)*$C$12*$C$21-$C$33*LT67/AT$6 -  PD66*$C$33/$C$21,ED66/$C$19),MAX(EZ$8:EZ66)*-1)</f>
        <v>-0.44822912378445146</v>
      </c>
      <c r="FA67" s="259">
        <f>MAX(MIN(IF(AND(PE66=1,NM67&lt;0),-1,1)*(DI67-$C$15)/($C$14-$C$15)*$C$12*$C$21-$C$33*LU67/AU$6 -  PE66*$C$33/$C$21,EE66/$C$19),MAX(FA$8:FA66)*-1)</f>
        <v>-0.42157052343871609</v>
      </c>
      <c r="FB67" s="259">
        <f>MAX(MIN(IF(AND(PF66=1,NN67&lt;0),-1,1)*(DJ67-$C$15)/($C$14-$C$15)*$C$12*$C$21-$C$33*LV67/AV$6 -  PF66*$C$33/$C$21,EF66/$C$19),MAX(FB$8:FB66)*-1)</f>
        <v>-0.41126745667766756</v>
      </c>
      <c r="FC67" s="259">
        <f>MAX(MIN(IF(AND(PG66=1,NO67&lt;0),-1,1)*(DK67-$C$15)/($C$14-$C$15)*$C$12*$C$21-$C$33*LW67/AW$6 -  PG66*$C$33/$C$21,EG66/$C$19),MAX(FC$8:FC66)*-1)</f>
        <v>-0.41006803397388064</v>
      </c>
      <c r="FD67" s="259">
        <f>MAX(MIN(IF(AND(PH66=1,NP67&lt;0),-1,1)*(DL67-$C$15)/($C$14-$C$15)*$C$12*$C$21-$C$33*LX67/AX$6 -  PH66*$C$33/$C$21,EH66/$C$19),MAX(FD$8:FD66)*-1)</f>
        <v>-0.42155745456309329</v>
      </c>
      <c r="FE67" s="259">
        <f>MAX(MIN(IF(AND(PI66=1,NQ67&lt;0),-1,1)*(DM67-$C$15)/($C$14-$C$15)*$C$12*$C$21-$C$33*LY67/AY$6 -  PI66*$C$33/$C$21,EI66/$C$19),MAX(FE$8:FE66)*-1)</f>
        <v>-0.47078015581363986</v>
      </c>
      <c r="FF67" s="259">
        <f>MAX(MIN(IF(AND(PJ66=1,NR67&lt;0),-1,1)*(DN67-$C$15)/($C$14-$C$15)*$C$12*$C$21-$C$33*LZ67/AZ$6 -  PJ66*$C$33/$C$21,EJ66/$C$19),MAX(FF$8:FF66)*-1)</f>
        <v>-0.3680167733157455</v>
      </c>
      <c r="FG67" s="259">
        <f>MAX(MIN(IF(AND(PK66=1,NS67&lt;0),-1,1)*(DO67-$C$15)/($C$14-$C$15)*$C$12*$C$21-$C$33*MA67/BA$6 -  PK66*$C$33/$C$21,EK66/$C$19),MAX(FG$8:FG66)*-1)</f>
        <v>-0.45071531341950627</v>
      </c>
      <c r="FH67" s="259">
        <f>MAX(MIN(IF(AND(PL66=1,NT67&lt;0),-1,1)*(DP67-$C$15)/($C$14-$C$15)*$C$12*$C$21-$C$33*MB67/BB$6 -  PL66*$C$33/$C$21,EL66/$C$19),MAX(FH$8:FH66)*-1)</f>
        <v>-0.47244769072392218</v>
      </c>
      <c r="FI67" s="259">
        <f>MAX(MIN(IF(AND(PM66=1,NU67&lt;0),-1,1)*(DQ67-$C$15)/($C$14-$C$15)*$C$12*$C$21-$C$33*MC67/BC$6 -  PM66*$C$33/$C$21,EM66/$C$19),MAX(FI$8:FI66)*-1)</f>
        <v>-0.44855170189374</v>
      </c>
      <c r="FJ67" s="259">
        <f>MAX(MIN(IF(AND(PN66=1,NV67&lt;0),-1,1)*(DR67-$C$15)/($C$14-$C$15)*$C$12*$C$21-$C$33*MD67/BD$6 -  PN66*$C$33/$C$21,EN66/$C$19),MAX(FJ$8:FJ66)*-1)</f>
        <v>-0.43848762531241875</v>
      </c>
      <c r="FK67" s="259">
        <f>MAX(MIN(IF(AND(PO66=1,NW67&lt;0),-1,1)*(DS67-$C$15)/($C$14-$C$15)*$C$12*$C$21-$C$33*ME67/BE$6 -  PO66*$C$33/$C$21,EO66/$C$19),MAX(FK$8:FK66)*-1)</f>
        <v>-0.42861160528327469</v>
      </c>
      <c r="FL67" s="259">
        <f>MAX(MIN(IF(AND(PP66=1,NX67&lt;0),-1,1)*(DT67-$C$15)/($C$14-$C$15)*$C$12*$C$21-$C$33*MF67/BF$6 -  PP66*$C$33/$C$21,EP66/$C$19),MAX(FL$8:FL66)*-1)</f>
        <v>-0.4189384653429431</v>
      </c>
      <c r="FM67" s="259">
        <f>MAX(MIN(IF(AND(PQ66=1,NY67&lt;0),-1,1)*(DU67-$C$15)/($C$14-$C$15)*$C$12*$C$21-$C$33*MG67/BG$6 -  PQ66*$C$33/$C$21,EQ66/$C$19),MAX(FM$8:FM66)*-1)</f>
        <v>-0.41896018540271568</v>
      </c>
      <c r="FN67" s="259">
        <f>MAX(MIN(IF(AND(PR66=1,NZ67&lt;0),-1,1)*(DV67-$C$15)/($C$14-$C$15)*$C$12*$C$21-$C$33*MH67/BH$6 -  PR66*$C$33/$C$21,ER66/$C$19),MAX(FN$8:FN66)*-1)</f>
        <v>-0.40948530377945452</v>
      </c>
      <c r="FO67" s="259">
        <f>MAX(MIN(IF(AND(PS66=1,OA67&lt;0),-1,1)*(DW67-$C$15)/($C$14-$C$15)*$C$12*$C$21-$C$33*MI67/BI$6 -  PS66*$C$33/$C$21,ES66/$C$19),MAX(FO$8:FO66)*-1)</f>
        <v>-0.40948843510692601</v>
      </c>
      <c r="FP67" s="61">
        <f t="shared" si="118"/>
        <v>2.3600000000000012</v>
      </c>
      <c r="FQ67" s="260">
        <f>IF(AND(KS67=1,OY67=1),0,MIN((ABS(($C$14-$C$15)*EU67/$C$12/$C$21)+$C$15)/$C$21,DC67))</f>
        <v>2.7495000000000003</v>
      </c>
      <c r="FR67" s="260">
        <f>IF(AND(KT67=1,OZ67=1),0,MIN((ABS(($C$14-$C$15)*EV67/$C$12/$C$21)+$C$15)/$C$21,DD67))</f>
        <v>2.7495000000000003</v>
      </c>
      <c r="FS67" s="260">
        <f>IF(AND(KU67=1,PA67=1),0,MIN((ABS(($C$14-$C$15)*EW67/$C$12/$C$21)+$C$15)/$C$21,DE67))</f>
        <v>2.7495000000000003</v>
      </c>
      <c r="FT67" s="260">
        <f>IF(AND(KV67=1,PB67=1),0,MIN((ABS(($C$14-$C$15)*EX67/$C$12/$C$21)+$C$15)/$C$21,DF67))</f>
        <v>2.7495000000000003</v>
      </c>
      <c r="FU67" s="260">
        <f>IF(AND(KW67=1,PC67=1),0,MIN((ABS(($C$14-$C$15)*EY67/$C$12/$C$21)+$C$15)/$C$21,DG67))</f>
        <v>2.7495000000000003</v>
      </c>
      <c r="FV67" s="260">
        <f>IF(AND(KX67=1,PD67=1),0,MIN((ABS(($C$14-$C$15)*EZ67/$C$12/$C$21)+$C$15)/$C$21,DH67))</f>
        <v>2.7495000000000003</v>
      </c>
      <c r="FW67" s="260">
        <f>IF(AND(KY67=1,PE67=1),0,MIN((ABS(($C$14-$C$15)*FA67/$C$12/$C$21)+$C$15)/$C$21,DI67))</f>
        <v>2.7495000000000003</v>
      </c>
      <c r="FX67" s="260">
        <f>IF(AND(KZ67=1,PF67=1),0,MIN((ABS(($C$14-$C$15)*FB67/$C$12/$C$21)+$C$15)/$C$21,DJ67))</f>
        <v>2.7495000000000003</v>
      </c>
      <c r="FY67" s="260">
        <f>IF(AND(LA67=1,PG67=1),0,MIN((ABS(($C$14-$C$15)*FC67/$C$12/$C$21)+$C$15)/$C$21,DK67))</f>
        <v>2.7495000000000003</v>
      </c>
      <c r="FZ67" s="260">
        <f>IF(AND(LB67=1,PH67=1),0,MIN((ABS(($C$14-$C$15)*FD67/$C$12/$C$21)+$C$15)/$C$21,DL67))</f>
        <v>2.7495000000000003</v>
      </c>
      <c r="GA67" s="260">
        <f>IF(AND(LC67=1,PI67=1),0,MIN((ABS(($C$14-$C$15)*FE67/$C$12/$C$21)+$C$15)/$C$21,DM67))</f>
        <v>2.7495000000000003</v>
      </c>
      <c r="GB67" s="260">
        <f>IF(AND(LD67=1,PJ67=1),0,MIN((ABS(($C$14-$C$15)*FF67/$C$12/$C$21)+$C$15)/$C$21,DN67))</f>
        <v>2.7495000000000003</v>
      </c>
      <c r="GC67" s="260">
        <f>IF(AND(LE67=1,PK67=1),0,MIN((ABS(($C$14-$C$15)*FG67/$C$12/$C$21)+$C$15)/$C$21,DO67))</f>
        <v>2.7495000000000003</v>
      </c>
      <c r="GD67" s="260">
        <f>IF(AND(LF67=1,PL67=1),0,MIN((ABS(($C$14-$C$15)*FH67/$C$12/$C$21)+$C$15)/$C$21,DP67))</f>
        <v>2.7495000000000003</v>
      </c>
      <c r="GE67" s="260">
        <f>IF(AND(LG67=1,PM67=1),0,MIN((ABS(($C$14-$C$15)*FI67/$C$12/$C$21)+$C$15)/$C$21,DQ67))</f>
        <v>2.7495000000000003</v>
      </c>
      <c r="GF67" s="260">
        <f>IF(AND(LH67=1,PN67=1),0,MIN((ABS(($C$14-$C$15)*FJ67/$C$12/$C$21)+$C$15)/$C$21,DR67))</f>
        <v>2.7495000000000003</v>
      </c>
      <c r="GG67" s="260">
        <f>IF(AND(LI67=1,PO67=1),0,MIN((ABS(($C$14-$C$15)*FK67/$C$12/$C$21)+$C$15)/$C$21,DS67))</f>
        <v>2.7495000000000003</v>
      </c>
      <c r="GH67" s="260">
        <f>IF(AND(LJ67=1,PP67=1),0,MIN((ABS(($C$14-$C$15)*FL67/$C$12/$C$21)+$C$15)/$C$21,DT67))</f>
        <v>2.7495000000000003</v>
      </c>
      <c r="GI67" s="260">
        <f>IF(AND(LK67=1,PQ67=1),0,MIN((ABS(($C$14-$C$15)*FM67/$C$12/$C$21)+$C$15)/$C$21,DU67))</f>
        <v>2.7495000000000003</v>
      </c>
      <c r="GJ67" s="260">
        <f>IF(AND(LL67=1,PR67=1),0,MIN((ABS(($C$14-$C$15)*FN67/$C$12/$C$21)+$C$15)/$C$21,DV67))</f>
        <v>2.7495000000000003</v>
      </c>
      <c r="GK67" s="260">
        <f>IF(AND(LM67=1,PS67=1),0,MIN((ABS(($C$14-$C$15)*FO67/$C$12/$C$21)+$C$15)/$C$21,DW67))</f>
        <v>2.7495000000000003</v>
      </c>
      <c r="GL67" s="61">
        <f t="shared" si="119"/>
        <v>2.3600000000000012</v>
      </c>
      <c r="GM67" s="57">
        <f>IF(AND(KS66=1,OY66=1),0,EU67*$C$19/S$6/$C$24/$C$23*3.39*$C$21)</f>
        <v>-10.598340626639338</v>
      </c>
      <c r="GN67" s="57">
        <f>IF(AND(KT66=1,OZ66=1),0,EV67*$C$19/T$6/$C$24/$C$23*3.39*$C$21)</f>
        <v>-3.040722502918046</v>
      </c>
      <c r="GO67" s="57">
        <f>IF(AND(KU66=1,PA66=1),0,EW67*$C$19/U$6/$C$24/$C$23*3.39*$C$21)</f>
        <v>-4.7831149853645911</v>
      </c>
      <c r="GP67" s="57">
        <f>IF(AND(KV66=1,PB66=1),0,EX67*$C$19/V$6/$C$24/$C$23*3.39*$C$21)</f>
        <v>-6.5195998685561065</v>
      </c>
      <c r="GQ67" s="57">
        <f>IF(AND(KW66=1,PC66=1),0,EY67*$C$19/W$6/$C$24/$C$23*3.39*$C$21)</f>
        <v>-7.9288454511564845</v>
      </c>
      <c r="GR67" s="57">
        <f>IF(AND(KX66=1,PD66=1),0,EZ67*$C$19/X$6/$C$24/$C$23*3.39*$C$21)</f>
        <v>-9.0230198476456493</v>
      </c>
      <c r="GS67" s="57">
        <f>IF(AND(KY66=1,PE66=1),0,FA67*$C$19/Y$6/$C$24/$C$23*3.39*$C$21)</f>
        <v>-9.8441918163242441</v>
      </c>
      <c r="GT67" s="57">
        <f>IF(AND(KZ66=1,PF66=1),0,FB67*$C$19/Z$6/$C$24/$C$23*3.39*$C$21)</f>
        <v>-10.928237323603222</v>
      </c>
      <c r="GU67" s="57">
        <f>IF(AND(LA66=1,PG66=1),0,FC67*$C$19/AA$6/$C$24/$C$23*3.39*$C$21)</f>
        <v>-12.217137806047146</v>
      </c>
      <c r="GV67" s="57">
        <f>IF(AND(LB66=1,PH66=1),0,FD67*$C$19/AB$6/$C$24/$C$23*3.39*$C$21)</f>
        <v>-13.917219045523018</v>
      </c>
      <c r="GW67" s="57">
        <f>IF(AND(LC66=1,PI66=1),0,FE67*$C$19/AC$6/$C$24/$C$23*3.39*$C$21)</f>
        <v>-17.058564996969011</v>
      </c>
      <c r="GX67" s="57">
        <f>IF(AND(LD66=1,PJ66=1),0,FF67*$C$19/AD$6/$C$24/$C$23*3.39*$C$21)</f>
        <v>-9.5249767404423658</v>
      </c>
      <c r="GY67" s="57">
        <f>IF(AND(LE66=1,PK66=1),0,FG67*$C$19/AE$6/$C$24/$C$23*3.39*$C$21)</f>
        <v>-11.665372852988682</v>
      </c>
      <c r="GZ67" s="57">
        <f>IF(AND(LF66=1,PL66=1),0,FH67*$C$19/AF$6/$C$24/$C$23*3.39*$C$21)</f>
        <v>-12.227848270818296</v>
      </c>
      <c r="HA67" s="57">
        <f>IF(AND(LG66=1,PM66=1),0,FI67*$C$19/AG$6/$C$24/$C$23*3.39*$C$21)</f>
        <v>-11.60937445576184</v>
      </c>
      <c r="HB67" s="57">
        <f>IF(AND(LH66=1,PN66=1),0,FJ67*$C$19/AH$6/$C$24/$C$23*3.39*$C$21)</f>
        <v>-11.348896938698042</v>
      </c>
      <c r="HC67" s="57">
        <f>IF(AND(LI66=1,PO66=1),0,FK67*$C$19/AI$6/$C$24/$C$23*3.39*$C$21)</f>
        <v>-11.093286684257185</v>
      </c>
      <c r="HD67" s="57">
        <f>IF(AND(LJ66=1,PP66=1),0,FL67*$C$19/AJ$6/$C$24/$C$23*3.39*$C$21)</f>
        <v>-10.842927353869676</v>
      </c>
      <c r="HE67" s="57">
        <f>IF(AND(LK66=1,PQ66=1),0,FM67*$C$19/AK$6/$C$24/$C$23*3.39*$C$21)</f>
        <v>-10.843489510486265</v>
      </c>
      <c r="HF67" s="57">
        <f>IF(AND(LL66=1,PR66=1),0,FN67*$C$19/AL$6/$C$24/$C$23*3.39*$C$21)</f>
        <v>-10.598261483875156</v>
      </c>
      <c r="HG67" s="57">
        <f>IF(AND(LM66=1,PS66=1),0,FO67*$C$19/AM$6/$C$24/$C$23*3.39*$C$21)</f>
        <v>-10.598342528608701</v>
      </c>
      <c r="HH67" s="61">
        <f t="shared" si="120"/>
        <v>2.3600000000000012</v>
      </c>
      <c r="HI67" s="57">
        <f t="shared" si="121"/>
        <v>10.598340626639338</v>
      </c>
      <c r="HJ67" s="57">
        <f t="shared" si="122"/>
        <v>3.040722502918046</v>
      </c>
      <c r="HK67" s="57">
        <f t="shared" si="123"/>
        <v>4.7831149853645911</v>
      </c>
      <c r="HL67" s="57">
        <f t="shared" si="124"/>
        <v>6.5195998685561065</v>
      </c>
      <c r="HM67" s="57">
        <f t="shared" si="125"/>
        <v>7.9288454511564845</v>
      </c>
      <c r="HN67" s="57">
        <f t="shared" si="126"/>
        <v>9.0230198476456493</v>
      </c>
      <c r="HO67" s="57">
        <f t="shared" si="127"/>
        <v>9.8441918163242441</v>
      </c>
      <c r="HP67" s="57">
        <f t="shared" si="128"/>
        <v>10.928237323603222</v>
      </c>
      <c r="HQ67" s="57">
        <f t="shared" si="129"/>
        <v>12.217137806047146</v>
      </c>
      <c r="HR67" s="57">
        <f t="shared" si="130"/>
        <v>13.917219045523018</v>
      </c>
      <c r="HS67" s="57">
        <f t="shared" si="131"/>
        <v>17.058564996969011</v>
      </c>
      <c r="HT67" s="57">
        <f t="shared" si="132"/>
        <v>9.5249767404423658</v>
      </c>
      <c r="HU67" s="57">
        <f t="shared" si="133"/>
        <v>11.665372852988682</v>
      </c>
      <c r="HV67" s="57">
        <f t="shared" si="134"/>
        <v>12.227848270818296</v>
      </c>
      <c r="HW67" s="57">
        <f t="shared" si="135"/>
        <v>11.60937445576184</v>
      </c>
      <c r="HX67" s="57">
        <f t="shared" si="136"/>
        <v>11.348896938698042</v>
      </c>
      <c r="HY67" s="57">
        <f t="shared" si="137"/>
        <v>11.093286684257185</v>
      </c>
      <c r="HZ67" s="57">
        <f t="shared" si="138"/>
        <v>10.842927353869676</v>
      </c>
      <c r="IA67" s="57">
        <f t="shared" si="139"/>
        <v>10.843489510486265</v>
      </c>
      <c r="IB67" s="57">
        <f t="shared" si="140"/>
        <v>10.598261483875156</v>
      </c>
      <c r="IC67" s="57">
        <f t="shared" si="141"/>
        <v>10.598342528608701</v>
      </c>
      <c r="ID67" s="61">
        <f t="shared" si="142"/>
        <v>2.3600000000000012</v>
      </c>
      <c r="IE67" s="57">
        <f t="shared" si="143"/>
        <v>0</v>
      </c>
      <c r="IF67" s="57">
        <f t="shared" si="144"/>
        <v>0</v>
      </c>
      <c r="IG67" s="57">
        <f t="shared" si="145"/>
        <v>0</v>
      </c>
      <c r="IH67" s="57">
        <f t="shared" si="146"/>
        <v>0</v>
      </c>
      <c r="II67" s="57">
        <f t="shared" si="147"/>
        <v>0</v>
      </c>
      <c r="IJ67" s="57">
        <f t="shared" si="148"/>
        <v>0</v>
      </c>
      <c r="IK67" s="57">
        <f t="shared" si="149"/>
        <v>0</v>
      </c>
      <c r="IL67" s="57">
        <f t="shared" si="150"/>
        <v>0</v>
      </c>
      <c r="IM67" s="57">
        <f t="shared" si="151"/>
        <v>0</v>
      </c>
      <c r="IN67" s="57">
        <f t="shared" si="152"/>
        <v>0</v>
      </c>
      <c r="IO67" s="57">
        <f t="shared" si="153"/>
        <v>0</v>
      </c>
      <c r="IP67" s="57">
        <f t="shared" si="154"/>
        <v>0</v>
      </c>
      <c r="IQ67" s="57">
        <f t="shared" si="155"/>
        <v>0</v>
      </c>
      <c r="IR67" s="57">
        <f t="shared" si="156"/>
        <v>0</v>
      </c>
      <c r="IS67" s="57">
        <f t="shared" si="157"/>
        <v>0</v>
      </c>
      <c r="IT67" s="57">
        <f t="shared" si="158"/>
        <v>0</v>
      </c>
      <c r="IU67" s="57">
        <f t="shared" si="159"/>
        <v>0</v>
      </c>
      <c r="IV67" s="57">
        <f t="shared" si="160"/>
        <v>0</v>
      </c>
      <c r="IW67" s="57">
        <f t="shared" si="161"/>
        <v>0</v>
      </c>
      <c r="IX67" s="57">
        <f t="shared" si="162"/>
        <v>0</v>
      </c>
      <c r="IY67" s="57">
        <f t="shared" si="163"/>
        <v>0</v>
      </c>
      <c r="IZ67" s="61">
        <f t="shared" si="164"/>
        <v>2.3600000000000012</v>
      </c>
      <c r="JA67" s="260" t="e">
        <f t="shared" si="240"/>
        <v>#N/A</v>
      </c>
      <c r="JB67" s="260" t="e">
        <f t="shared" si="241"/>
        <v>#N/A</v>
      </c>
      <c r="JC67" s="260" t="e">
        <f t="shared" si="242"/>
        <v>#N/A</v>
      </c>
      <c r="JD67" s="260" t="e">
        <f t="shared" si="243"/>
        <v>#N/A</v>
      </c>
      <c r="JE67" s="260" t="e">
        <f t="shared" si="244"/>
        <v>#N/A</v>
      </c>
      <c r="JF67" s="260" t="e">
        <f t="shared" si="245"/>
        <v>#N/A</v>
      </c>
      <c r="JG67" s="260" t="e">
        <f t="shared" si="246"/>
        <v>#N/A</v>
      </c>
      <c r="JH67" s="260" t="e">
        <f t="shared" si="247"/>
        <v>#N/A</v>
      </c>
      <c r="JI67" s="260" t="e">
        <f t="shared" si="248"/>
        <v>#N/A</v>
      </c>
      <c r="JJ67" s="260" t="e">
        <f t="shared" si="249"/>
        <v>#N/A</v>
      </c>
      <c r="JK67" s="260" t="e">
        <f t="shared" si="250"/>
        <v>#N/A</v>
      </c>
      <c r="JL67" s="260" t="e">
        <f t="shared" si="251"/>
        <v>#N/A</v>
      </c>
      <c r="JM67" s="260" t="e">
        <f t="shared" si="252"/>
        <v>#N/A</v>
      </c>
      <c r="JN67" s="260" t="e">
        <f t="shared" si="253"/>
        <v>#N/A</v>
      </c>
      <c r="JO67" s="260" t="e">
        <f t="shared" si="254"/>
        <v>#N/A</v>
      </c>
      <c r="JP67" s="260" t="e">
        <f t="shared" si="255"/>
        <v>#N/A</v>
      </c>
      <c r="JQ67" s="260" t="e">
        <f t="shared" si="256"/>
        <v>#N/A</v>
      </c>
      <c r="JR67" s="260" t="e">
        <f t="shared" si="257"/>
        <v>#N/A</v>
      </c>
      <c r="JS67" s="260" t="e">
        <f t="shared" si="258"/>
        <v>#N/A</v>
      </c>
      <c r="JT67" s="260" t="e">
        <f t="shared" si="259"/>
        <v>#N/A</v>
      </c>
      <c r="JU67" s="260" t="e">
        <f t="shared" si="260"/>
        <v>#N/A</v>
      </c>
      <c r="JV67" s="61">
        <f t="shared" si="166"/>
        <v>2.3600000000000012</v>
      </c>
      <c r="JW67" s="46">
        <f>IF(AND(KS67=0,HI67&lt;=$C$40),1,0)</f>
        <v>0</v>
      </c>
      <c r="JX67" s="46">
        <f>IF(AND(KT67=0,HJ67&lt;=$C$40),1,0)</f>
        <v>0</v>
      </c>
      <c r="JY67" s="46">
        <f>IF(AND(KU67=0,HK67&lt;=$C$40),1,0)</f>
        <v>0</v>
      </c>
      <c r="JZ67" s="46">
        <f>IF(AND(KV67=0,HL67&lt;=$C$40),1,0)</f>
        <v>0</v>
      </c>
      <c r="KA67" s="46">
        <f>IF(AND(KW67=0,HM67&lt;=$C$40),1,0)</f>
        <v>0</v>
      </c>
      <c r="KB67" s="46">
        <f>IF(AND(KX67=0,HN67&lt;=$C$40),1,0)</f>
        <v>0</v>
      </c>
      <c r="KC67" s="46">
        <f>IF(AND(KY67=0,HO67&lt;=$C$40),1,0)</f>
        <v>0</v>
      </c>
      <c r="KD67" s="46">
        <f>IF(AND(KZ67=0,HP67&lt;=$C$40),1,0)</f>
        <v>0</v>
      </c>
      <c r="KE67" s="46">
        <f>IF(AND(LA67=0,HQ67&lt;=$C$40),1,0)</f>
        <v>0</v>
      </c>
      <c r="KF67" s="46">
        <f>IF(AND(LB67=0,HR67&lt;=$C$40),1,0)</f>
        <v>0</v>
      </c>
      <c r="KG67" s="46">
        <f>IF(AND(LC67=0,HS67&lt;=$C$40),1,0)</f>
        <v>0</v>
      </c>
      <c r="KH67" s="46">
        <f>IF(AND(LD67=0,HT67&lt;=$C$40),1,0)</f>
        <v>0</v>
      </c>
      <c r="KI67" s="46">
        <f>IF(AND(LE67=0,HU67&lt;=$C$40),1,0)</f>
        <v>0</v>
      </c>
      <c r="KJ67" s="46">
        <f>IF(AND(LF67=0,HV67&lt;=$C$40),1,0)</f>
        <v>0</v>
      </c>
      <c r="KK67" s="46">
        <f>IF(AND(LG67=0,HW67&lt;=$C$40),1,0)</f>
        <v>0</v>
      </c>
      <c r="KL67" s="46">
        <f>IF(AND(LH67=0,HX67&lt;=$C$40),1,0)</f>
        <v>0</v>
      </c>
      <c r="KM67" s="46">
        <f>IF(AND(LI67=0,HY67&lt;=$C$40),1,0)</f>
        <v>0</v>
      </c>
      <c r="KN67" s="46">
        <f>IF(AND(LJ67=0,HZ67&lt;=$C$40),1,0)</f>
        <v>0</v>
      </c>
      <c r="KO67" s="46">
        <f>IF(AND(LK67=0,IA67&lt;=$C$40),1,0)</f>
        <v>0</v>
      </c>
      <c r="KP67" s="46">
        <f>IF(AND(LL67=0,IB67&lt;=$C$40),1,0)</f>
        <v>0</v>
      </c>
      <c r="KQ67" s="46">
        <f>IF(AND(LM67=0,IC67&lt;=$C$40),1,0)</f>
        <v>0</v>
      </c>
      <c r="KR67" s="61">
        <f t="shared" si="167"/>
        <v>2.3600000000000012</v>
      </c>
      <c r="KS67" s="1">
        <f>IF(OR(KS66=1,AND(OY67=1,LO67&lt;=$C$41)),1,0)</f>
        <v>0</v>
      </c>
      <c r="KT67" s="1">
        <f>IF(OR(KT66=1,AND(OZ67=1,LP67&lt;=$C$41)),1,0)</f>
        <v>0</v>
      </c>
      <c r="KU67" s="1">
        <f>IF(OR(KU66=1,AND(PA67=1,LQ67&lt;=$C$41)),1,0)</f>
        <v>0</v>
      </c>
      <c r="KV67" s="1">
        <f>IF(OR(KV66=1,AND(PB67=1,LR67&lt;=$C$41)),1,0)</f>
        <v>0</v>
      </c>
      <c r="KW67" s="1">
        <f>IF(OR(KW66=1,AND(PC67=1,LS67&lt;=$C$41)),1,0)</f>
        <v>0</v>
      </c>
      <c r="KX67" s="1">
        <f>IF(OR(KX66=1,AND(PD67=1,LT67&lt;=$C$41)),1,0)</f>
        <v>0</v>
      </c>
      <c r="KY67" s="1">
        <f>IF(OR(KY66=1,AND(PE67=1,LU67&lt;=$C$41)),1,0)</f>
        <v>0</v>
      </c>
      <c r="KZ67" s="1">
        <f>IF(OR(KZ66=1,AND(PF67=1,LV67&lt;=$C$41)),1,0)</f>
        <v>0</v>
      </c>
      <c r="LA67" s="1">
        <f>IF(OR(LA66=1,AND(PG67=1,LW67&lt;=$C$41)),1,0)</f>
        <v>0</v>
      </c>
      <c r="LB67" s="1">
        <f>IF(OR(LB66=1,AND(PH67=1,LX67&lt;=$C$41)),1,0)</f>
        <v>0</v>
      </c>
      <c r="LC67" s="1">
        <f>IF(OR(LC66=1,AND(PI67=1,LY67&lt;=$C$41)),1,0)</f>
        <v>0</v>
      </c>
      <c r="LD67" s="1">
        <f>IF(OR(LD66=1,AND(PJ67=1,LZ67&lt;=$C$41)),1,0)</f>
        <v>0</v>
      </c>
      <c r="LE67" s="1">
        <f>IF(OR(LE66=1,AND(PK67=1,MA67&lt;=$C$41)),1,0)</f>
        <v>0</v>
      </c>
      <c r="LF67" s="1">
        <f>IF(OR(LF66=1,AND(PL67=1,MB67&lt;=$C$41)),1,0)</f>
        <v>0</v>
      </c>
      <c r="LG67" s="1">
        <f>IF(OR(LG66=1,AND(PM67=1,MC67&lt;=$C$41)),1,0)</f>
        <v>0</v>
      </c>
      <c r="LH67" s="1">
        <f>IF(OR(LH66=1,AND(PN67=1,MD67&lt;=$C$41)),1,0)</f>
        <v>0</v>
      </c>
      <c r="LI67" s="1">
        <f>IF(OR(LI66=1,AND(PO67=1,ME67&lt;=$C$41)),1,0)</f>
        <v>0</v>
      </c>
      <c r="LJ67" s="1">
        <f>IF(OR(LJ66=1,AND(PP67=1,MF67&lt;=$C$41)),1,0)</f>
        <v>0</v>
      </c>
      <c r="LK67" s="1">
        <f>IF(OR(LK66=1,AND(PQ67=1,MG67&lt;=$C$41)),1,0)</f>
        <v>0</v>
      </c>
      <c r="LL67" s="1">
        <f>IF(OR(LL66=1,AND(PR67=1,MH67&lt;=$C$41)),1,0)</f>
        <v>0</v>
      </c>
      <c r="LM67" s="1">
        <f>IF(OR(LM66=1,AND(PS67=1,MI67&lt;=$C$41)),1,0)</f>
        <v>0</v>
      </c>
      <c r="LN67" s="61">
        <f t="shared" si="168"/>
        <v>2.3600000000000012</v>
      </c>
      <c r="LO67" s="57">
        <f t="shared" si="169"/>
        <v>3.509189728835223</v>
      </c>
      <c r="LP67" s="57">
        <f t="shared" si="170"/>
        <v>14.188133365174433</v>
      </c>
      <c r="LQ67" s="57">
        <f t="shared" si="171"/>
        <v>14.060703902349996</v>
      </c>
      <c r="LR67" s="57">
        <f t="shared" si="172"/>
        <v>12.430644537221413</v>
      </c>
      <c r="LS67" s="57">
        <f t="shared" si="173"/>
        <v>9.544545018394377</v>
      </c>
      <c r="LT67" s="57">
        <f t="shared" si="174"/>
        <v>6.7977847116837378</v>
      </c>
      <c r="LU67" s="57">
        <f t="shared" si="175"/>
        <v>4.5040908320254491</v>
      </c>
      <c r="LV67" s="57">
        <f t="shared" si="176"/>
        <v>3.4975712993085835</v>
      </c>
      <c r="LW67" s="57">
        <f t="shared" si="177"/>
        <v>3.0716351286150778</v>
      </c>
      <c r="LX67" s="57">
        <f t="shared" si="178"/>
        <v>3.1853501294523907</v>
      </c>
      <c r="LY67" s="57">
        <f t="shared" si="179"/>
        <v>4.5158052757146709</v>
      </c>
      <c r="LZ67" s="57">
        <f t="shared" si="180"/>
        <v>10.897059754468618</v>
      </c>
      <c r="MA67" s="57">
        <f t="shared" si="181"/>
        <v>8.4971769623815607</v>
      </c>
      <c r="MB67" s="57">
        <f t="shared" si="182"/>
        <v>6.3986575611327758</v>
      </c>
      <c r="MC67" s="57">
        <f t="shared" si="183"/>
        <v>5.3019703500553463</v>
      </c>
      <c r="MD67" s="57">
        <f t="shared" si="184"/>
        <v>4.840087640096165</v>
      </c>
      <c r="ME67" s="57">
        <f t="shared" si="185"/>
        <v>4.3868356345283228</v>
      </c>
      <c r="MF67" s="57">
        <f t="shared" si="186"/>
        <v>3.9428946476575524</v>
      </c>
      <c r="MG67" s="57">
        <f t="shared" si="187"/>
        <v>3.9438914723525129</v>
      </c>
      <c r="MH67" s="57">
        <f t="shared" si="188"/>
        <v>3.5090493916775092</v>
      </c>
      <c r="MI67" s="57">
        <f t="shared" si="189"/>
        <v>3.509193101436336</v>
      </c>
      <c r="MJ67" s="61">
        <f t="shared" si="190"/>
        <v>2.3600000000000012</v>
      </c>
      <c r="MK67" s="57" t="e">
        <f>IF(AND(ABS(CG67)&gt;0,EU67*$C$19&gt;=DY66,NG67&lt;&gt;0),3,NA())</f>
        <v>#N/A</v>
      </c>
      <c r="ML67" s="57" t="e">
        <f t="shared" si="261"/>
        <v>#N/A</v>
      </c>
      <c r="MM67" s="57" t="e">
        <f t="shared" si="262"/>
        <v>#N/A</v>
      </c>
      <c r="MN67" s="57" t="e">
        <f t="shared" si="263"/>
        <v>#N/A</v>
      </c>
      <c r="MO67" s="57" t="e">
        <f t="shared" si="264"/>
        <v>#N/A</v>
      </c>
      <c r="MP67" s="57" t="e">
        <f t="shared" si="265"/>
        <v>#N/A</v>
      </c>
      <c r="MQ67" s="57" t="e">
        <f t="shared" si="266"/>
        <v>#N/A</v>
      </c>
      <c r="MR67" s="57" t="e">
        <f t="shared" si="267"/>
        <v>#N/A</v>
      </c>
      <c r="MS67" s="57" t="e">
        <f t="shared" si="268"/>
        <v>#N/A</v>
      </c>
      <c r="MT67" s="57" t="e">
        <f t="shared" si="269"/>
        <v>#N/A</v>
      </c>
      <c r="MU67" s="57" t="e">
        <f t="shared" si="270"/>
        <v>#N/A</v>
      </c>
      <c r="MV67" s="57" t="e">
        <f t="shared" si="271"/>
        <v>#N/A</v>
      </c>
      <c r="MW67" s="57" t="e">
        <f t="shared" si="272"/>
        <v>#N/A</v>
      </c>
      <c r="MX67" s="57" t="e">
        <f t="shared" si="273"/>
        <v>#N/A</v>
      </c>
      <c r="MY67" s="57" t="e">
        <f t="shared" si="274"/>
        <v>#N/A</v>
      </c>
      <c r="MZ67" s="57" t="e">
        <f t="shared" si="275"/>
        <v>#N/A</v>
      </c>
      <c r="NA67" s="57" t="e">
        <f t="shared" si="276"/>
        <v>#N/A</v>
      </c>
      <c r="NB67" s="57" t="e">
        <f t="shared" si="277"/>
        <v>#N/A</v>
      </c>
      <c r="NC67" s="57" t="e">
        <f t="shared" si="278"/>
        <v>#N/A</v>
      </c>
      <c r="ND67" s="57" t="e">
        <f t="shared" si="279"/>
        <v>#N/A</v>
      </c>
      <c r="NE67" s="57" t="e">
        <f t="shared" si="280"/>
        <v>#N/A</v>
      </c>
      <c r="NF67" s="61">
        <f t="shared" si="211"/>
        <v>2.3600000000000012</v>
      </c>
      <c r="NG67" s="260">
        <f>IF(OY66=0,MIN('Drive Train'!$F$35-FQ66*$C$19*'Drive Train'!$F$39,NG66+$C$39)-$C$7,IF(LO66-1&lt;=0,0,IF($C$37=Motors!$C$29,MAX(MAX(NG$8:NG66)*-1,NG66-$C$39),MAX(0,MAX(NG$8:NG66)*-1,NG66-$C$39))))</f>
        <v>0</v>
      </c>
      <c r="NH67" s="260">
        <f>IF(OZ66=0,MIN('Drive Train'!$F$35-FR66*$C$19*'Drive Train'!$F$39,NH66+$C$39)-$C$7,IF(LP66-1&lt;=0,0,IF($C$37=Motors!$C$29,MAX(MAX(NH$8:NH66)*-1,NH66-$C$39),MAX(0,MAX(NH$8:NH66)*-1,NH66-$C$39))))</f>
        <v>0</v>
      </c>
      <c r="NI67" s="260">
        <f>IF(PA66=0,MIN('Drive Train'!$F$35-FS66*$C$19*'Drive Train'!$F$39,NI66+$C$39)-$C$7,IF(LQ66-1&lt;=0,0,IF($C$37=Motors!$C$29,MAX(MAX(NI$8:NI66)*-1,NI66-$C$39),MAX(0,MAX(NI$8:NI66)*-1,NI66-$C$39))))</f>
        <v>0</v>
      </c>
      <c r="NJ67" s="260">
        <f>IF(PB66=0,MIN('Drive Train'!$F$35-FT66*$C$19*'Drive Train'!$F$39,NJ66+$C$39)-$C$7,IF(LR66-1&lt;=0,0,IF($C$37=Motors!$C$29,MAX(MAX(NJ$8:NJ66)*-1,NJ66-$C$39),MAX(0,MAX(NJ$8:NJ66)*-1,NJ66-$C$39))))</f>
        <v>0</v>
      </c>
      <c r="NK67" s="260">
        <f>IF(PC66=0,MIN('Drive Train'!$F$35-FU66*$C$19*'Drive Train'!$F$39,NK66+$C$39)-$C$7,IF(LS66-1&lt;=0,0,IF($C$37=Motors!$C$29,MAX(MAX(NK$8:NK66)*-1,NK66-$C$39),MAX(0,MAX(NK$8:NK66)*-1,NK66-$C$39))))</f>
        <v>0</v>
      </c>
      <c r="NL67" s="260">
        <f>IF(PD66=0,MIN('Drive Train'!$F$35-FV66*$C$19*'Drive Train'!$F$39,NL66+$C$39)-$C$7,IF(LT66-1&lt;=0,0,IF($C$37=Motors!$C$29,MAX(MAX(NL$8:NL66)*-1,NL66-$C$39),MAX(0,MAX(NL$8:NL66)*-1,NL66-$C$39))))</f>
        <v>0</v>
      </c>
      <c r="NM67" s="260">
        <f>IF(PE66=0,MIN('Drive Train'!$F$35-FW66*$C$19*'Drive Train'!$F$39,NM66+$C$39)-$C$7,IF(LU66-1&lt;=0,0,IF($C$37=Motors!$C$29,MAX(MAX(NM$8:NM66)*-1,NM66-$C$39),MAX(0,MAX(NM$8:NM66)*-1,NM66-$C$39))))</f>
        <v>0</v>
      </c>
      <c r="NN67" s="260">
        <f>IF(PF66=0,MIN('Drive Train'!$F$35-FX66*$C$19*'Drive Train'!$F$39,NN66+$C$39)-$C$7,IF(LV66-1&lt;=0,0,IF($C$37=Motors!$C$29,MAX(MAX(NN$8:NN66)*-1,NN66-$C$39),MAX(0,MAX(NN$8:NN66)*-1,NN66-$C$39))))</f>
        <v>0</v>
      </c>
      <c r="NO67" s="260">
        <f>IF(PG66=0,MIN('Drive Train'!$F$35-FY66*$C$19*'Drive Train'!$F$39,NO66+$C$39)-$C$7,IF(LW66-1&lt;=0,0,IF($C$37=Motors!$C$29,MAX(MAX(NO$8:NO66)*-1,NO66-$C$39),MAX(0,MAX(NO$8:NO66)*-1,NO66-$C$39))))</f>
        <v>0</v>
      </c>
      <c r="NP67" s="260">
        <f>IF(PH66=0,MIN('Drive Train'!$F$35-FZ66*$C$19*'Drive Train'!$F$39,NP66+$C$39)-$C$7,IF(LX66-1&lt;=0,0,IF($C$37=Motors!$C$29,MAX(MAX(NP$8:NP66)*-1,NP66-$C$39),MAX(0,MAX(NP$8:NP66)*-1,NP66-$C$39))))</f>
        <v>0</v>
      </c>
      <c r="NQ67" s="260">
        <f>IF(PI66=0,MIN('Drive Train'!$F$35-GA66*$C$19*'Drive Train'!$F$39,NQ66+$C$39)-$C$7,IF(LY66-1&lt;=0,0,IF($C$37=Motors!$C$29,MAX(MAX(NQ$8:NQ66)*-1,NQ66-$C$39),MAX(0,MAX(NQ$8:NQ66)*-1,NQ66-$C$39))))</f>
        <v>0</v>
      </c>
      <c r="NR67" s="260">
        <f>IF(PJ66=0,MIN('Drive Train'!$F$35-GB66*$C$19*'Drive Train'!$F$39,NR66+$C$39)-$C$7,IF(LZ66-1&lt;=0,0,IF($C$37=Motors!$C$29,MAX(MAX(NR$8:NR66)*-1,NR66-$C$39),MAX(0,MAX(NR$8:NR66)*-1,NR66-$C$39))))</f>
        <v>0</v>
      </c>
      <c r="NS67" s="260">
        <f>IF(PK66=0,MIN('Drive Train'!$F$35-GC66*$C$19*'Drive Train'!$F$39,NS66+$C$39)-$C$7,IF(MA66-1&lt;=0,0,IF($C$37=Motors!$C$29,MAX(MAX(NS$8:NS66)*-1,NS66-$C$39),MAX(0,MAX(NS$8:NS66)*-1,NS66-$C$39))))</f>
        <v>0</v>
      </c>
      <c r="NT67" s="260">
        <f>IF(PL66=0,MIN('Drive Train'!$F$35-GD66*$C$19*'Drive Train'!$F$39,NT66+$C$39)-$C$7,IF(MB66-1&lt;=0,0,IF($C$37=Motors!$C$29,MAX(MAX(NT$8:NT66)*-1,NT66-$C$39),MAX(0,MAX(NT$8:NT66)*-1,NT66-$C$39))))</f>
        <v>0</v>
      </c>
      <c r="NU67" s="260">
        <f>IF(PM66=0,MIN('Drive Train'!$F$35-GE66*$C$19*'Drive Train'!$F$39,NU66+$C$39)-$C$7,IF(MC66-1&lt;=0,0,IF($C$37=Motors!$C$29,MAX(MAX(NU$8:NU66)*-1,NU66-$C$39),MAX(0,MAX(NU$8:NU66)*-1,NU66-$C$39))))</f>
        <v>0</v>
      </c>
      <c r="NV67" s="260">
        <f>IF(PN66=0,MIN('Drive Train'!$F$35-GF66*$C$19*'Drive Train'!$F$39,NV66+$C$39)-$C$7,IF(MD66-1&lt;=0,0,IF($C$37=Motors!$C$29,MAX(MAX(NV$8:NV66)*-1,NV66-$C$39),MAX(0,MAX(NV$8:NV66)*-1,NV66-$C$39))))</f>
        <v>0</v>
      </c>
      <c r="NW67" s="260">
        <f>IF(PO66=0,MIN('Drive Train'!$F$35-GG66*$C$19*'Drive Train'!$F$39,NW66+$C$39)-$C$7,IF(ME66-1&lt;=0,0,IF($C$37=Motors!$C$29,MAX(MAX(NW$8:NW66)*-1,NW66-$C$39),MAX(0,MAX(NW$8:NW66)*-1,NW66-$C$39))))</f>
        <v>0</v>
      </c>
      <c r="NX67" s="260">
        <f>IF(PP66=0,MIN('Drive Train'!$F$35-GH66*$C$19*'Drive Train'!$F$39,NX66+$C$39)-$C$7,IF(MF66-1&lt;=0,0,IF($C$37=Motors!$C$29,MAX(MAX(NX$8:NX66)*-1,NX66-$C$39),MAX(0,MAX(NX$8:NX66)*-1,NX66-$C$39))))</f>
        <v>0</v>
      </c>
      <c r="NY67" s="260">
        <f>IF(PQ66=0,MIN('Drive Train'!$F$35-GI66*$C$19*'Drive Train'!$F$39,NY66+$C$39)-$C$7,IF(MG66-1&lt;=0,0,IF($C$37=Motors!$C$29,MAX(MAX(NY$8:NY66)*-1,NY66-$C$39),MAX(0,MAX(NY$8:NY66)*-1,NY66-$C$39))))</f>
        <v>0</v>
      </c>
      <c r="NZ67" s="260">
        <f>IF(PR66=0,MIN('Drive Train'!$F$35-GJ66*$C$19*'Drive Train'!$F$39,NZ66+$C$39)-$C$7,IF(MH66-1&lt;=0,0,IF($C$37=Motors!$C$29,MAX(MAX(NZ$8:NZ66)*-1,NZ66-$C$39),MAX(0,MAX(NZ$8:NZ66)*-1,NZ66-$C$39))))</f>
        <v>0</v>
      </c>
      <c r="OA67" s="260">
        <f>IF(PS66=0,MIN('Drive Train'!$F$35-GK66*$C$19*'Drive Train'!$F$39,OA66+$C$39)-$C$7,IF(MI66-1&lt;=0,0,IF($C$37=Motors!$C$29,MAX(MAX(OA$8:OA66)*-1,OA66-$C$39),MAX(0,MAX(OA$8:OA66)*-1,OA66-$C$39))))</f>
        <v>0</v>
      </c>
      <c r="OB67" s="61">
        <f t="shared" si="212"/>
        <v>2.3600000000000012</v>
      </c>
      <c r="OC67" s="260">
        <f>'Drive Train'!$F$35-(FQ67*$C$13)*$C$19*'Drive Train'!$F$39</f>
        <v>12.2597755</v>
      </c>
      <c r="OD67" s="260">
        <f>'Drive Train'!$F$35-(FR67*$C$13)*$C$19*'Drive Train'!$F$39</f>
        <v>12.2597755</v>
      </c>
      <c r="OE67" s="260">
        <f>'Drive Train'!$F$35-(FS67*$C$13)*$C$19*'Drive Train'!$F$39</f>
        <v>12.2597755</v>
      </c>
      <c r="OF67" s="260">
        <f>'Drive Train'!$F$35-(FT67*$C$13)*$C$19*'Drive Train'!$F$39</f>
        <v>12.2597755</v>
      </c>
      <c r="OG67" s="260">
        <f>'Drive Train'!$F$35-(FU67*$C$13)*$C$19*'Drive Train'!$F$39</f>
        <v>12.2597755</v>
      </c>
      <c r="OH67" s="260">
        <f>'Drive Train'!$F$35-(FV67*$C$13)*$C$19*'Drive Train'!$F$39</f>
        <v>12.2597755</v>
      </c>
      <c r="OI67" s="260">
        <f>'Drive Train'!$F$35-(FW67*$C$13)*$C$19*'Drive Train'!$F$39</f>
        <v>12.2597755</v>
      </c>
      <c r="OJ67" s="260">
        <f>'Drive Train'!$F$35-(FX67*$C$13)*$C$19*'Drive Train'!$F$39</f>
        <v>12.2597755</v>
      </c>
      <c r="OK67" s="260">
        <f>'Drive Train'!$F$35-(FY67*$C$13)*$C$19*'Drive Train'!$F$39</f>
        <v>12.2597755</v>
      </c>
      <c r="OL67" s="260">
        <f>'Drive Train'!$F$35-(FZ67*$C$13)*$C$19*'Drive Train'!$F$39</f>
        <v>12.2597755</v>
      </c>
      <c r="OM67" s="260">
        <f>'Drive Train'!$F$35-(GA67*$C$13)*$C$19*'Drive Train'!$F$39</f>
        <v>12.2597755</v>
      </c>
      <c r="ON67" s="260">
        <f>'Drive Train'!$F$35-(GB67*$C$13)*$C$19*'Drive Train'!$F$39</f>
        <v>12.2597755</v>
      </c>
      <c r="OO67" s="260">
        <f>'Drive Train'!$F$35-(GC67*$C$13)*$C$19*'Drive Train'!$F$39</f>
        <v>12.2597755</v>
      </c>
      <c r="OP67" s="260">
        <f>'Drive Train'!$F$35-(GD67*$C$13)*$C$19*'Drive Train'!$F$39</f>
        <v>12.2597755</v>
      </c>
      <c r="OQ67" s="260">
        <f>'Drive Train'!$F$35-(GE67*$C$13)*$C$19*'Drive Train'!$F$39</f>
        <v>12.2597755</v>
      </c>
      <c r="OR67" s="260">
        <f>'Drive Train'!$F$35-(GF67*$C$13)*$C$19*'Drive Train'!$F$39</f>
        <v>12.2597755</v>
      </c>
      <c r="OS67" s="260">
        <f>'Drive Train'!$F$35-(GG67*$C$13)*$C$19*'Drive Train'!$F$39</f>
        <v>12.2597755</v>
      </c>
      <c r="OT67" s="260">
        <f>'Drive Train'!$F$35-(GH67*$C$13)*$C$19*'Drive Train'!$F$39</f>
        <v>12.2597755</v>
      </c>
      <c r="OU67" s="260">
        <f>'Drive Train'!$F$35-(GI67*$C$13)*$C$19*'Drive Train'!$F$39</f>
        <v>12.2597755</v>
      </c>
      <c r="OV67" s="260">
        <f>'Drive Train'!$F$35-(GJ67*$C$13)*$C$19*'Drive Train'!$F$39</f>
        <v>12.2597755</v>
      </c>
      <c r="OW67" s="260">
        <f>'Drive Train'!$F$35-(GK67*$C$13)*$C$19*'Drive Train'!$F$39</f>
        <v>12.2597755</v>
      </c>
      <c r="OX67" s="61">
        <f t="shared" si="213"/>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7">
        <f t="shared" si="214"/>
        <v>2.3600000000000012</v>
      </c>
      <c r="PU67" s="57">
        <f t="shared" si="215"/>
        <v>21.019227346077418</v>
      </c>
      <c r="PV67" s="57">
        <f t="shared" si="216"/>
        <v>21.323706576307</v>
      </c>
      <c r="PW67" s="57">
        <f t="shared" si="217"/>
        <v>25.656528741201715</v>
      </c>
      <c r="PX67" s="57">
        <f t="shared" si="218"/>
        <v>27.189045178049433</v>
      </c>
      <c r="PY67" s="57">
        <f t="shared" si="219"/>
        <v>26.336342071347591</v>
      </c>
      <c r="PZ67" s="57">
        <f t="shared" si="220"/>
        <v>24.507311722953297</v>
      </c>
      <c r="QA67" s="57">
        <f t="shared" si="221"/>
        <v>22.30345498389341</v>
      </c>
      <c r="QB67" s="57">
        <f t="shared" si="222"/>
        <v>20.837915271915989</v>
      </c>
      <c r="QC67" s="57">
        <f t="shared" si="223"/>
        <v>19.546173376591227</v>
      </c>
      <c r="QD67" s="57">
        <f t="shared" si="224"/>
        <v>18.485105434804954</v>
      </c>
      <c r="QE67" s="57">
        <f t="shared" si="225"/>
        <v>17.773867917369735</v>
      </c>
      <c r="QF67" s="57">
        <f t="shared" si="226"/>
        <v>17.726946295138973</v>
      </c>
      <c r="QG67" s="57">
        <f t="shared" si="227"/>
        <v>19.572241366720743</v>
      </c>
      <c r="QH67" s="57">
        <f t="shared" si="228"/>
        <v>20.232979107876165</v>
      </c>
      <c r="QI67" s="57">
        <f t="shared" si="229"/>
        <v>20.552987429932024</v>
      </c>
      <c r="QJ67" s="57">
        <f t="shared" si="230"/>
        <v>20.87628996534642</v>
      </c>
      <c r="QK67" s="57">
        <f t="shared" si="231"/>
        <v>20.999036427496392</v>
      </c>
      <c r="QL67" s="57">
        <f t="shared" si="232"/>
        <v>20.974786346981851</v>
      </c>
      <c r="QM67" s="57">
        <f t="shared" si="233"/>
        <v>21.184881089374464</v>
      </c>
      <c r="QN67" s="57">
        <f t="shared" si="234"/>
        <v>20.980049112699859</v>
      </c>
      <c r="QO67" s="57">
        <f t="shared" si="235"/>
        <v>21.016941208157142</v>
      </c>
      <c r="QP67" s="61">
        <f t="shared" si="236"/>
        <v>2.3600000000000012</v>
      </c>
      <c r="QQ67" s="57">
        <f>MIN(FQ67,$C$16)*$C$17*1000/60/60/$C$21</f>
        <v>3.4695548865589357E-2</v>
      </c>
      <c r="QR67" s="57">
        <f>MIN(FR67,$C$16)*$C$17*1000/60/60/$C$21</f>
        <v>3.4695548865589357E-2</v>
      </c>
      <c r="QS67" s="57">
        <f>MIN(FS67,$C$16)*$C$17*1000/60/60/$C$21</f>
        <v>3.4695548865589357E-2</v>
      </c>
      <c r="QT67" s="57">
        <f>MIN(FT67,$C$16)*$C$17*1000/60/60/$C$21</f>
        <v>3.4695548865589357E-2</v>
      </c>
      <c r="QU67" s="57">
        <f>MIN(FU67,$C$16)*$C$17*1000/60/60/$C$21</f>
        <v>3.4695548865589357E-2</v>
      </c>
      <c r="QV67" s="57">
        <f>MIN(FV67,$C$16)*$C$17*1000/60/60/$C$21</f>
        <v>3.4695548865589357E-2</v>
      </c>
      <c r="QW67" s="57">
        <f>MIN(FW67,$C$16)*$C$17*1000/60/60/$C$21</f>
        <v>3.4695548865589357E-2</v>
      </c>
      <c r="QX67" s="57">
        <f>MIN(FX67,$C$16)*$C$17*1000/60/60/$C$21</f>
        <v>3.4695548865589357E-2</v>
      </c>
      <c r="QY67" s="57">
        <f>MIN(FY67,$C$16)*$C$17*1000/60/60/$C$21</f>
        <v>3.4695548865589357E-2</v>
      </c>
      <c r="QZ67" s="57">
        <f>MIN(FZ67,$C$16)*$C$17*1000/60/60/$C$21</f>
        <v>3.4695548865589357E-2</v>
      </c>
      <c r="RA67" s="57">
        <f>MIN(GA67,$C$16)*$C$17*1000/60/60/$C$21</f>
        <v>3.4695548865589357E-2</v>
      </c>
      <c r="RB67" s="57">
        <f>MIN(GB67,$C$16)*$C$17*1000/60/60/$C$21</f>
        <v>3.4695548865589357E-2</v>
      </c>
      <c r="RC67" s="57">
        <f>MIN(GC67,$C$16)*$C$17*1000/60/60/$C$21</f>
        <v>3.4695548865589357E-2</v>
      </c>
      <c r="RD67" s="57">
        <f>MIN(GD67,$C$16)*$C$17*1000/60/60/$C$21</f>
        <v>3.4695548865589357E-2</v>
      </c>
      <c r="RE67" s="57">
        <f>MIN(GE67,$C$16)*$C$17*1000/60/60/$C$21</f>
        <v>3.4695548865589357E-2</v>
      </c>
      <c r="RF67" s="57">
        <f>MIN(GF67,$C$16)*$C$17*1000/60/60/$C$21</f>
        <v>3.4695548865589357E-2</v>
      </c>
      <c r="RG67" s="57">
        <f>MIN(GG67,$C$16)*$C$17*1000/60/60/$C$21</f>
        <v>3.4695548865589357E-2</v>
      </c>
      <c r="RH67" s="57">
        <f>MIN(GH67,$C$16)*$C$17*1000/60/60/$C$21</f>
        <v>3.4695548865589357E-2</v>
      </c>
      <c r="RI67" s="57">
        <f>MIN(GI67,$C$16)*$C$17*1000/60/60/$C$21</f>
        <v>3.4695548865589357E-2</v>
      </c>
      <c r="RJ67" s="57">
        <f>MIN(GJ67,$C$16)*$C$17*1000/60/60/$C$21</f>
        <v>3.4695548865589357E-2</v>
      </c>
      <c r="RK67" s="57">
        <f>MIN(GK67,$C$16)*$C$17*1000/60/60/$C$21</f>
        <v>3.4695548865589357E-2</v>
      </c>
      <c r="RL67" s="61">
        <f t="shared" si="237"/>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61">
        <f t="shared" si="238"/>
        <v>2.3600000000000012</v>
      </c>
      <c r="SI67" s="2">
        <f>IF(AND(EU67&lt;0,KS67=0,LO67&gt;=LO$6*'Drive Train'!$AA$52,LO67&lt;=LO$6*'Drive Train'!$AA$53,OY67=1,JW67=0),$C$17,0)</f>
        <v>0</v>
      </c>
      <c r="SJ67" s="2">
        <f>IF(AND(EV67&lt;0,KT67=0,LP67&gt;=LP$6*'Drive Train'!$AA$52,LP67&lt;=LP$6*'Drive Train'!$AA$53,OZ67=1,JX67=0),$C$17,0)</f>
        <v>0.04</v>
      </c>
      <c r="SK67" s="2">
        <f>IF(AND(EW67&lt;0,KU67=0,LQ67&gt;=LQ$6*'Drive Train'!$AA$52,LQ67&lt;=LQ$6*'Drive Train'!$AA$53,PA67=1,JY67=0),$C$17,0)</f>
        <v>0.04</v>
      </c>
      <c r="SL67" s="2">
        <f>IF(AND(EX67&lt;0,KV67=0,LR67&gt;=LR$6*'Drive Train'!$AA$52,LR67&lt;=LR$6*'Drive Train'!$AA$53,PB67=1,JZ67=0),$C$17,0)</f>
        <v>0.04</v>
      </c>
      <c r="SM67" s="2">
        <f>IF(AND(EY67&lt;0,KW67=0,LS67&gt;=LS$6*'Drive Train'!$AA$52,LS67&lt;=LS$6*'Drive Train'!$AA$53,PC67=1,KA67=0),$C$17,0)</f>
        <v>0.04</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0.04</v>
      </c>
      <c r="ST67" s="2">
        <f>IF(AND(FF67&lt;0,LD67=0,LZ67&gt;=LZ$6*'Drive Train'!$AA$52,LZ67&lt;=LZ$6*'Drive Train'!$AA$53,PJ67=1,KH67=0),$C$17,0)</f>
        <v>0.04</v>
      </c>
      <c r="SU67" s="2">
        <f>IF(AND(FG67&lt;0,LE67=0,MA67&gt;=MA$6*'Drive Train'!$AA$52,MA67&lt;=MA$6*'Drive Train'!$AA$53,PK67=1,KI67=0),$C$17,0)</f>
        <v>0.04</v>
      </c>
      <c r="SV67" s="2">
        <f>IF(AND(FH67&lt;0,LF67=0,MB67&gt;=MB$6*'Drive Train'!$AA$52,MB67&lt;=MB$6*'Drive Train'!$AA$53,PL67=1,KJ67=0),$C$17,0)</f>
        <v>0.04</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48">
        <f t="shared" si="239"/>
        <v>2.3600000000000012</v>
      </c>
    </row>
    <row r="68" spans="2:524" x14ac:dyDescent="0.2">
      <c r="C68" s="3" t="s">
        <v>357</v>
      </c>
      <c r="E68" s="26" t="e">
        <f>(MIN(E64,$E$25)/$C$12*($C$14-$C$15)+$C$15)*$C$19*$C$13/$C$21</f>
        <v>#N/A</v>
      </c>
      <c r="F68" s="26" t="e">
        <f t="shared" ref="F68:O68" si="317">(MIN(F64,$E$25)/$C$12*($C$14-$C$15)+$C$15)*$C$19*$C$13/$C$21</f>
        <v>#N/A</v>
      </c>
      <c r="G68" s="26" t="e">
        <f t="shared" si="317"/>
        <v>#N/A</v>
      </c>
      <c r="H68" s="26" t="e">
        <f t="shared" si="317"/>
        <v>#N/A</v>
      </c>
      <c r="I68" s="26" t="e">
        <f t="shared" si="317"/>
        <v>#N/A</v>
      </c>
      <c r="J68" s="26" t="e">
        <f t="shared" si="317"/>
        <v>#N/A</v>
      </c>
      <c r="K68" s="26" t="e">
        <f t="shared" si="317"/>
        <v>#N/A</v>
      </c>
      <c r="L68" s="26" t="e">
        <f t="shared" si="317"/>
        <v>#N/A</v>
      </c>
      <c r="M68" s="26" t="e">
        <f t="shared" si="317"/>
        <v>#N/A</v>
      </c>
      <c r="N68" s="26" t="e">
        <f t="shared" si="317"/>
        <v>#N/A</v>
      </c>
      <c r="O68" s="26" t="e">
        <f t="shared" si="317"/>
        <v>#N/A</v>
      </c>
      <c r="R68" s="63">
        <f t="shared" si="114"/>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15"/>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0</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281"/>
        <v>2.4000000000000012</v>
      </c>
      <c r="BK68" s="2">
        <f>IF(OR(KS67=1,AND($C$37=Motors!$C$31,OY67=1)),0,IF(NG68=0,-(CG67+$C$15)/($C$14-$C$15)*$C$12,($C$11*S68-AO68)/($C$11*S68)*$C$12*S68))</f>
        <v>0</v>
      </c>
      <c r="BL68" s="2">
        <f>IF(OR(KT67=1,AND($C$37=Motors!$C$31,OZ67=1)),0,IF(NH68=0,-(CH67+$C$15)/($C$14-$C$15)*$C$12,($C$11*T68-AP68)/($C$11*T68)*$C$12*T68))</f>
        <v>0</v>
      </c>
      <c r="BM68" s="2">
        <f>IF(OR(KU67=1,AND($C$37=Motors!$C$31,PA67=1)),0,IF(NI68=0,-(CI67+$C$15)/($C$14-$C$15)*$C$12,($C$11*U68-AQ68)/($C$11*U68)*$C$12*U68))</f>
        <v>0</v>
      </c>
      <c r="BN68" s="2">
        <f>IF(OR(KV67=1,AND($C$37=Motors!$C$31,PB67=1)),0,IF(NJ68=0,-(CJ67+$C$15)/($C$14-$C$15)*$C$12,($C$11*V68-AR68)/($C$11*V68)*$C$12*V68))</f>
        <v>0</v>
      </c>
      <c r="BO68" s="2">
        <f>IF(OR(KW67=1,AND($C$37=Motors!$C$31,PC67=1)),0,IF(NK68=0,-(CK67+$C$15)/($C$14-$C$15)*$C$12,($C$11*W68-AS68)/($C$11*W68)*$C$12*W68))</f>
        <v>0</v>
      </c>
      <c r="BP68" s="2">
        <f>IF(OR(KX67=1,AND($C$37=Motors!$C$31,PD67=1)),0,IF(NL68=0,-(CL67+$C$15)/($C$14-$C$15)*$C$12,($C$11*X68-AT68)/($C$11*X68)*$C$12*X68))</f>
        <v>0</v>
      </c>
      <c r="BQ68" s="2">
        <f>IF(OR(KY67=1,AND($C$37=Motors!$C$31,PE67=1)),0,IF(NM68=0,-(CM67+$C$15)/($C$14-$C$15)*$C$12,($C$11*Y68-AU68)/($C$11*Y68)*$C$12*Y68))</f>
        <v>0</v>
      </c>
      <c r="BR68" s="2">
        <f>IF(OR(KZ67=1,AND($C$37=Motors!$C$31,PF67=1)),0,IF(NN68=0,-(CN67+$C$15)/($C$14-$C$15)*$C$12,($C$11*Z68-AV68)/($C$11*Z68)*$C$12*Z68))</f>
        <v>0</v>
      </c>
      <c r="BS68" s="2">
        <f>IF(OR(LA67=1,AND($C$37=Motors!$C$31,PG67=1)),0,IF(NO68=0,-(CO67+$C$15)/($C$14-$C$15)*$C$12,($C$11*AA68-AW68)/($C$11*AA68)*$C$12*AA68))</f>
        <v>0</v>
      </c>
      <c r="BT68" s="2">
        <f>IF(OR(LB67=1,AND($C$37=Motors!$C$31,PH67=1)),0,IF(NP68=0,-(CP67+$C$15)/($C$14-$C$15)*$C$12,($C$11*AB68-AX68)/($C$11*AB68)*$C$12*AB68))</f>
        <v>0</v>
      </c>
      <c r="BU68" s="2">
        <f>IF(OR(LC67=1,AND($C$37=Motors!$C$31,PI67=1)),0,IF(NQ68=0,-(CQ67+$C$15)/($C$14-$C$15)*$C$12,($C$11*AC68-AY68)/($C$11*AC68)*$C$12*AC68))</f>
        <v>0</v>
      </c>
      <c r="BV68" s="2">
        <f>IF(OR(LD67=1,AND($C$37=Motors!$C$31,PJ67=1)),0,IF(NR68=0,-(CR67+$C$15)/($C$14-$C$15)*$C$12,($C$11*AD68-AZ68)/($C$11*AD68)*$C$12*AD68))</f>
        <v>0</v>
      </c>
      <c r="BW68" s="2">
        <f>IF(OR(LE67=1,AND($C$37=Motors!$C$31,PK67=1)),0,IF(NS68=0,-(CS67+$C$15)/($C$14-$C$15)*$C$12,($C$11*AE68-BA68)/($C$11*AE68)*$C$12*AE68))</f>
        <v>0</v>
      </c>
      <c r="BX68" s="2">
        <f>IF(OR(LF67=1,AND($C$37=Motors!$C$31,PL67=1)),0,IF(NT68=0,-(CT67+$C$15)/($C$14-$C$15)*$C$12,($C$11*AF68-BB68)/($C$11*AF68)*$C$12*AF68))</f>
        <v>0</v>
      </c>
      <c r="BY68" s="2">
        <f>IF(OR(LG67=1,AND($C$37=Motors!$C$31,PM67=1)),0,IF(NU68=0,-(CU67+$C$15)/($C$14-$C$15)*$C$12,($C$11*AG68-BC68)/($C$11*AG68)*$C$12*AG68))</f>
        <v>0</v>
      </c>
      <c r="BZ68" s="2">
        <f>IF(OR(LH67=1,AND($C$37=Motors!$C$31,PN67=1)),0,IF(NV68=0,-(CV67+$C$15)/($C$14-$C$15)*$C$12,($C$11*AH68-BD68)/($C$11*AH68)*$C$12*AH68))</f>
        <v>0</v>
      </c>
      <c r="CA68" s="2">
        <f>IF(OR(LI67=1,AND($C$37=Motors!$C$31,PO67=1)),0,IF(NW68=0,-(CW67+$C$15)/($C$14-$C$15)*$C$12,($C$11*AI68-BE68)/($C$11*AI68)*$C$12*AI68))</f>
        <v>0</v>
      </c>
      <c r="CB68" s="2">
        <f>IF(OR(LJ67=1,AND($C$37=Motors!$C$31,PP67=1)),0,IF(NX68=0,-(CX67+$C$15)/($C$14-$C$15)*$C$12,($C$11*AJ68-BF68)/($C$11*AJ68)*$C$12*AJ68))</f>
        <v>0</v>
      </c>
      <c r="CC68" s="2">
        <f>IF(OR(LK67=1,AND($C$37=Motors!$C$31,PQ67=1)),0,IF(NY68=0,-(CY67+$C$15)/($C$14-$C$15)*$C$12,($C$11*AK68-BG68)/($C$11*AK68)*$C$12*AK68))</f>
        <v>0</v>
      </c>
      <c r="CD68" s="2">
        <f>IF(OR(LL67=1,AND($C$37=Motors!$C$31,PR67=1)),0,IF(NZ68=0,-(CZ67+$C$15)/($C$14-$C$15)*$C$12,($C$11*AL68-BH68)/($C$11*AL68)*$C$12*AL68))</f>
        <v>0</v>
      </c>
      <c r="CE68" s="2">
        <f>IF(OR(LM67=1,AND($C$37=Motors!$C$31,PS67=1)),0,IF(OA68=0,-(DA67+$C$15)/($C$14-$C$15)*$C$12,($C$11*AM68-BI68)/($C$11*AM68)*$C$12*AM68))</f>
        <v>0</v>
      </c>
      <c r="CF68" s="61">
        <f t="shared" si="282"/>
        <v>2.4000000000000012</v>
      </c>
      <c r="CG68" s="57">
        <f>IF(AND(KS67=1,OY67=1),0,ABS(BK68/$C$12*($C$14-$C$15)+$C$15) *'Drive Train'!$AA$49 + CG67*(1-'Drive Train'!$AA$49))</f>
        <v>2.7495000000000003</v>
      </c>
      <c r="CH68" s="57">
        <f>IF(AND(KT67=1,OZ67=1),0,ABS(BL68/$C$12*($C$14-$C$15)+$C$15) *'Drive Train'!$AA$49 + CH67*(1-'Drive Train'!$AA$49))</f>
        <v>2.7495000000000003</v>
      </c>
      <c r="CI68" s="57">
        <f>IF(AND(KU67=1,PA67=1),0,ABS(BM68/$C$12*($C$14-$C$15)+$C$15) *'Drive Train'!$AA$49 + CI67*(1-'Drive Train'!$AA$49))</f>
        <v>2.7495000000000003</v>
      </c>
      <c r="CJ68" s="57">
        <f>IF(AND(KV67=1,PB67=1),0,ABS(BN68/$C$12*($C$14-$C$15)+$C$15) *'Drive Train'!$AA$49 + CJ67*(1-'Drive Train'!$AA$49))</f>
        <v>2.7495000000000003</v>
      </c>
      <c r="CK68" s="57">
        <f>IF(AND(KW67=1,PC67=1),0,ABS(BO68/$C$12*($C$14-$C$15)+$C$15) *'Drive Train'!$AA$49 + CK67*(1-'Drive Train'!$AA$49))</f>
        <v>2.7495000000000003</v>
      </c>
      <c r="CL68" s="57">
        <f>IF(AND(KX67=1,PD67=1),0,ABS(BP68/$C$12*($C$14-$C$15)+$C$15) *'Drive Train'!$AA$49 + CL67*(1-'Drive Train'!$AA$49))</f>
        <v>2.7495000000000003</v>
      </c>
      <c r="CM68" s="57">
        <f>IF(AND(KY67=1,PE67=1),0,ABS(BQ68/$C$12*($C$14-$C$15)+$C$15) *'Drive Train'!$AA$49 + CM67*(1-'Drive Train'!$AA$49))</f>
        <v>2.7495000000000003</v>
      </c>
      <c r="CN68" s="57">
        <f>IF(AND(KZ67=1,PF67=1),0,ABS(BR68/$C$12*($C$14-$C$15)+$C$15) *'Drive Train'!$AA$49 + CN67*(1-'Drive Train'!$AA$49))</f>
        <v>2.7495000000000003</v>
      </c>
      <c r="CO68" s="57">
        <f>IF(AND(LA67=1,PG67=1),0,ABS(BS68/$C$12*($C$14-$C$15)+$C$15) *'Drive Train'!$AA$49 + CO67*(1-'Drive Train'!$AA$49))</f>
        <v>2.7495000000000003</v>
      </c>
      <c r="CP68" s="57">
        <f>IF(AND(LB67=1,PH67=1),0,ABS(BT68/$C$12*($C$14-$C$15)+$C$15) *'Drive Train'!$AA$49 + CP67*(1-'Drive Train'!$AA$49))</f>
        <v>2.7495000000000003</v>
      </c>
      <c r="CQ68" s="57">
        <f>IF(AND(LC67=1,PI67=1),0,ABS(BU68/$C$12*($C$14-$C$15)+$C$15) *'Drive Train'!$AA$49 + CQ67*(1-'Drive Train'!$AA$49))</f>
        <v>2.7495000000000003</v>
      </c>
      <c r="CR68" s="57">
        <f>IF(AND(LD67=1,PJ67=1),0,ABS(BV68/$C$12*($C$14-$C$15)+$C$15) *'Drive Train'!$AA$49 + CR67*(1-'Drive Train'!$AA$49))</f>
        <v>2.7495000000000003</v>
      </c>
      <c r="CS68" s="57">
        <f>IF(AND(LE67=1,PK67=1),0,ABS(BW68/$C$12*($C$14-$C$15)+$C$15) *'Drive Train'!$AA$49 + CS67*(1-'Drive Train'!$AA$49))</f>
        <v>2.7495000000000003</v>
      </c>
      <c r="CT68" s="57">
        <f>IF(AND(LF67=1,PL67=1),0,ABS(BX68/$C$12*($C$14-$C$15)+$C$15) *'Drive Train'!$AA$49 + CT67*(1-'Drive Train'!$AA$49))</f>
        <v>2.7495000000000003</v>
      </c>
      <c r="CU68" s="57">
        <f>IF(AND(LG67=1,PM67=1),0,ABS(BY68/$C$12*($C$14-$C$15)+$C$15) *'Drive Train'!$AA$49 + CU67*(1-'Drive Train'!$AA$49))</f>
        <v>2.7495000000000003</v>
      </c>
      <c r="CV68" s="57">
        <f>IF(AND(LH67=1,PN67=1),0,ABS(BZ68/$C$12*($C$14-$C$15)+$C$15) *'Drive Train'!$AA$49 + CV67*(1-'Drive Train'!$AA$49))</f>
        <v>2.7495000000000003</v>
      </c>
      <c r="CW68" s="57">
        <f>IF(AND(LI67=1,PO67=1),0,ABS(CA68/$C$12*($C$14-$C$15)+$C$15) *'Drive Train'!$AA$49 + CW67*(1-'Drive Train'!$AA$49))</f>
        <v>2.7495000000000003</v>
      </c>
      <c r="CX68" s="57">
        <f>IF(AND(LJ67=1,PP67=1),0,ABS(CB68/$C$12*($C$14-$C$15)+$C$15) *'Drive Train'!$AA$49 + CX67*(1-'Drive Train'!$AA$49))</f>
        <v>2.7495000000000003</v>
      </c>
      <c r="CY68" s="57">
        <f>IF(AND(LK67=1,PQ67=1),0,ABS(CC68/$C$12*($C$14-$C$15)+$C$15) *'Drive Train'!$AA$49 + CY67*(1-'Drive Train'!$AA$49))</f>
        <v>2.7495000000000003</v>
      </c>
      <c r="CZ68" s="57">
        <f>IF(AND(LL67=1,PR67=1),0,ABS(CD68/$C$12*($C$14-$C$15)+$C$15) *'Drive Train'!$AA$49 + CZ67*(1-'Drive Train'!$AA$49))</f>
        <v>2.7495000000000003</v>
      </c>
      <c r="DA68" s="57">
        <f>IF(AND(LM67=1,PS67=1),0,ABS(CE68/$C$12*($C$14-$C$15)+$C$15) *'Drive Train'!$AA$49 + DA67*(1-'Drive Train'!$AA$49))</f>
        <v>2.7495000000000003</v>
      </c>
      <c r="DB68" s="61">
        <f t="shared" si="116"/>
        <v>2.4000000000000012</v>
      </c>
      <c r="DC68" s="57">
        <f t="shared" si="283"/>
        <v>2.7495000000000003</v>
      </c>
      <c r="DD68" s="57">
        <f t="shared" si="284"/>
        <v>2.7495000000000003</v>
      </c>
      <c r="DE68" s="57">
        <f t="shared" si="285"/>
        <v>2.7495000000000003</v>
      </c>
      <c r="DF68" s="57">
        <f t="shared" si="286"/>
        <v>2.7495000000000003</v>
      </c>
      <c r="DG68" s="57">
        <f t="shared" si="287"/>
        <v>2.7495000000000003</v>
      </c>
      <c r="DH68" s="57">
        <f t="shared" si="288"/>
        <v>2.7495000000000003</v>
      </c>
      <c r="DI68" s="57">
        <f t="shared" si="289"/>
        <v>2.7495000000000003</v>
      </c>
      <c r="DJ68" s="57">
        <f t="shared" si="290"/>
        <v>2.7495000000000003</v>
      </c>
      <c r="DK68" s="57">
        <f t="shared" si="291"/>
        <v>2.7495000000000003</v>
      </c>
      <c r="DL68" s="57">
        <f t="shared" si="292"/>
        <v>2.7495000000000003</v>
      </c>
      <c r="DM68" s="57">
        <f t="shared" si="293"/>
        <v>2.7495000000000003</v>
      </c>
      <c r="DN68" s="57">
        <f t="shared" si="294"/>
        <v>2.7495000000000003</v>
      </c>
      <c r="DO68" s="57">
        <f t="shared" si="295"/>
        <v>2.7495000000000003</v>
      </c>
      <c r="DP68" s="57">
        <f t="shared" si="296"/>
        <v>2.7495000000000003</v>
      </c>
      <c r="DQ68" s="57">
        <f t="shared" si="297"/>
        <v>2.7495000000000003</v>
      </c>
      <c r="DR68" s="57">
        <f t="shared" si="298"/>
        <v>2.7495000000000003</v>
      </c>
      <c r="DS68" s="57">
        <f t="shared" si="299"/>
        <v>2.7495000000000003</v>
      </c>
      <c r="DT68" s="57">
        <f t="shared" si="300"/>
        <v>2.7495000000000003</v>
      </c>
      <c r="DU68" s="57">
        <f t="shared" si="301"/>
        <v>2.7495000000000003</v>
      </c>
      <c r="DV68" s="57">
        <f t="shared" si="302"/>
        <v>2.7495000000000003</v>
      </c>
      <c r="DW68" s="57">
        <f t="shared" si="303"/>
        <v>2.7495000000000003</v>
      </c>
      <c r="DX68" s="61">
        <f t="shared" si="117"/>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61">
        <f t="shared" si="304"/>
        <v>2.4000000000000012</v>
      </c>
      <c r="EU68" s="259">
        <f>MAX(MIN(IF(AND(OY67=1,NG68&lt;0),-1,1)*(DC68-$C$15)/($C$14-$C$15)*$C$12*$C$21-$C$33*LO68/AO$6 -  OY67*$C$33/$C$21,DY67/$C$19),MAX(EU$8:EU67)*-1)</f>
        <v>-0.4002511670339341</v>
      </c>
      <c r="EV68" s="259">
        <f>MAX(MIN(IF(AND(OZ67=1,NH68&lt;0),-1,1)*(DD68-$C$15)/($C$14-$C$15)*$C$12*$C$21-$C$33*LP68/AP$6 -  OZ67*$C$33/$C$21,DZ67/$C$19),MAX(EV$8:EV67)*-1)</f>
        <v>-0.41884535122936994</v>
      </c>
      <c r="EW68" s="259">
        <f>MAX(MIN(IF(AND(PA67=1,NI68&lt;0),-1,1)*(DE68-$C$15)/($C$14-$C$15)*$C$12*$C$21-$C$33*LQ68/AQ$6 -  PA67*$C$33/$C$21,EA67/$C$19),MAX(EW$8:EW67)*-1)</f>
        <v>-0.45525021890009415</v>
      </c>
      <c r="EX68" s="259">
        <f>MAX(MIN(IF(AND(PB67=1,NJ68&lt;0),-1,1)*(DF68-$C$15)/($C$14-$C$15)*$C$12*$C$21-$C$33*LR68/AR$6 -  PB67*$C$33/$C$21,EB67/$C$19),MAX(EX$8:EX67)*-1)</f>
        <v>-0.47327233658015322</v>
      </c>
      <c r="EY68" s="259">
        <f>MAX(MIN(IF(AND(PC67=1,NK68&lt;0),-1,1)*(DG68-$C$15)/($C$14-$C$15)*$C$12*$C$21-$C$33*LS68/AS$6 -  PC67*$C$33/$C$21,EC67/$C$19),MAX(EY$8:EY67)*-1)</f>
        <v>-0.46438359249223254</v>
      </c>
      <c r="EZ68" s="259">
        <f>MAX(MIN(IF(AND(PD67=1,NL68&lt;0),-1,1)*(DH68-$C$15)/($C$14-$C$15)*$C$12*$C$21-$C$33*LT68/AT$6 -  PD67*$C$33/$C$21,ED67/$C$19),MAX(EZ$8:EZ67)*-1)</f>
        <v>-0.44211252967483827</v>
      </c>
      <c r="FA68" s="259">
        <f>MAX(MIN(IF(AND(PE67=1,NM68&lt;0),-1,1)*(DI68-$C$15)/($C$14-$C$15)*$C$12*$C$21-$C$33*LU68/AU$6 -  PE67*$C$33/$C$21,EE67/$C$19),MAX(FA$8:FA67)*-1)</f>
        <v>-0.41382954592060978</v>
      </c>
      <c r="FB68" s="259">
        <f>MAX(MIN(IF(AND(PF67=1,NN68&lt;0),-1,1)*(DJ68-$C$15)/($C$14-$C$15)*$C$12*$C$21-$C$33*LV68/AV$6 -  PF67*$C$33/$C$21,EF67/$C$19),MAX(FB$8:FB67)*-1)</f>
        <v>-0.40148874145978286</v>
      </c>
      <c r="FC68" s="259">
        <f>MAX(MIN(IF(AND(PG67=1,NO68&lt;0),-1,1)*(DK68-$C$15)/($C$14-$C$15)*$C$12*$C$21-$C$33*LW68/AW$6 -  PG67*$C$33/$C$21,EG67/$C$19),MAX(FC$8:FC67)*-1)</f>
        <v>-0.39781089987511853</v>
      </c>
      <c r="FD68" s="259">
        <f>MAX(MIN(IF(AND(PH67=1,NP68&lt;0),-1,1)*(DL68-$C$15)/($C$14-$C$15)*$C$12*$C$21-$C$33*LX68/AX$6 -  PH67*$C$33/$C$21,EH67/$C$19),MAX(FD$8:FD67)*-1)</f>
        <v>-0.40608518368079699</v>
      </c>
      <c r="FE68" s="259">
        <f>MAX(MIN(IF(AND(PI67=1,NQ68&lt;0),-1,1)*(DM68-$C$15)/($C$14-$C$15)*$C$12*$C$21-$C$33*LY68/AY$6 -  PI67*$C$33/$C$21,EI67/$C$19),MAX(FE$8:FE67)*-1)</f>
        <v>-0.44996533152052354</v>
      </c>
      <c r="FF68" s="259">
        <f>MAX(MIN(IF(AND(PJ67=1,NR68&lt;0),-1,1)*(DN68-$C$15)/($C$14-$C$15)*$C$12*$C$21-$C$33*LZ68/AZ$6 -  PJ67*$C$33/$C$21,EJ67/$C$19),MAX(FF$8:FF67)*-1)</f>
        <v>-0.3680167733157455</v>
      </c>
      <c r="FG68" s="259">
        <f>MAX(MIN(IF(AND(PK67=1,NS68&lt;0),-1,1)*(DO68-$C$15)/($C$14-$C$15)*$C$12*$C$21-$C$33*MA68/BA$6 -  PK67*$C$33/$C$21,EK67/$C$19),MAX(FG$8:FG67)*-1)</f>
        <v>-0.45071531341950627</v>
      </c>
      <c r="FH68" s="259">
        <f>MAX(MIN(IF(AND(PL67=1,NT68&lt;0),-1,1)*(DP68-$C$15)/($C$14-$C$15)*$C$12*$C$21-$C$33*MB68/BB$6 -  PL67*$C$33/$C$21,EL67/$C$19),MAX(FH$8:FH67)*-1)</f>
        <v>-0.46179026633727061</v>
      </c>
      <c r="FI68" s="259">
        <f>MAX(MIN(IF(AND(PM67=1,NU68&lt;0),-1,1)*(DQ68-$C$15)/($C$14-$C$15)*$C$12*$C$21-$C$33*MC68/BC$6 -  PM67*$C$33/$C$21,EM67/$C$19),MAX(FI$8:FI67)*-1)</f>
        <v>-0.4384333206627693</v>
      </c>
      <c r="FJ68" s="259">
        <f>MAX(MIN(IF(AND(PN67=1,NV68&lt;0),-1,1)*(DR68-$C$15)/($C$14-$C$15)*$C$12*$C$21-$C$33*MD68/BD$6 -  PN67*$C$33/$C$21,EN67/$C$19),MAX(FJ$8:FJ67)*-1)</f>
        <v>-0.42859626844264775</v>
      </c>
      <c r="FK68" s="259">
        <f>MAX(MIN(IF(AND(PO67=1,NW68&lt;0),-1,1)*(DS68-$C$15)/($C$14-$C$15)*$C$12*$C$21-$C$33*ME68/BE$6 -  PO67*$C$33/$C$21,EO67/$C$19),MAX(FK$8:FK67)*-1)</f>
        <v>-0.41894303061514893</v>
      </c>
      <c r="FL68" s="259">
        <f>MAX(MIN(IF(AND(PP67=1,NX68&lt;0),-1,1)*(DT68-$C$15)/($C$14-$C$15)*$C$12*$C$21-$C$33*MF68/BF$6 -  PP67*$C$33/$C$21,EP67/$C$19),MAX(FL$8:FL67)*-1)</f>
        <v>-0.40948809632915678</v>
      </c>
      <c r="FM68" s="259">
        <f>MAX(MIN(IF(AND(PQ67=1,NY68&lt;0),-1,1)*(DU68-$C$15)/($C$14-$C$15)*$C$12*$C$21-$C$33*MG68/BG$6 -  PQ67*$C$33/$C$21,EQ67/$C$19),MAX(FM$8:FM67)*-1)</f>
        <v>-0.4095093264301482</v>
      </c>
      <c r="FN68" s="259">
        <f>MAX(MIN(IF(AND(PR67=1,NZ68&lt;0),-1,1)*(DV68-$C$15)/($C$14-$C$15)*$C$12*$C$21-$C$33*MH68/BH$6 -  PR67*$C$33/$C$21,ER67/$C$19),MAX(FN$8:FN67)*-1)</f>
        <v>-0.40024817817135255</v>
      </c>
      <c r="FO68" s="259">
        <f>MAX(MIN(IF(AND(PS67=1,OA68&lt;0),-1,1)*(DW68-$C$15)/($C$14-$C$15)*$C$12*$C$21-$C$33*MI68/BI$6 -  PS67*$C$33/$C$21,ES67/$C$19),MAX(FO$8:FO67)*-1)</f>
        <v>-0.4002512388626745</v>
      </c>
      <c r="FP68" s="61">
        <f t="shared" si="118"/>
        <v>2.4000000000000012</v>
      </c>
      <c r="FQ68" s="260">
        <f>IF(AND(KS68=1,OY68=1),0,MIN((ABS(($C$14-$C$15)*EU68/$C$12/$C$21)+$C$15)/$C$21,DC68))</f>
        <v>2.7495000000000003</v>
      </c>
      <c r="FR68" s="260">
        <f>IF(AND(KT68=1,OZ68=1),0,MIN((ABS(($C$14-$C$15)*EV68/$C$12/$C$21)+$C$15)/$C$21,DD68))</f>
        <v>2.7495000000000003</v>
      </c>
      <c r="FS68" s="260">
        <f>IF(AND(KU68=1,PA68=1),0,MIN((ABS(($C$14-$C$15)*EW68/$C$12/$C$21)+$C$15)/$C$21,DE68))</f>
        <v>2.7495000000000003</v>
      </c>
      <c r="FT68" s="260">
        <f>IF(AND(KV68=1,PB68=1),0,MIN((ABS(($C$14-$C$15)*EX68/$C$12/$C$21)+$C$15)/$C$21,DF68))</f>
        <v>2.7495000000000003</v>
      </c>
      <c r="FU68" s="260">
        <f>IF(AND(KW68=1,PC68=1),0,MIN((ABS(($C$14-$C$15)*EY68/$C$12/$C$21)+$C$15)/$C$21,DG68))</f>
        <v>2.7495000000000003</v>
      </c>
      <c r="FV68" s="260">
        <f>IF(AND(KX68=1,PD68=1),0,MIN((ABS(($C$14-$C$15)*EZ68/$C$12/$C$21)+$C$15)/$C$21,DH68))</f>
        <v>2.7495000000000003</v>
      </c>
      <c r="FW68" s="260">
        <f>IF(AND(KY68=1,PE68=1),0,MIN((ABS(($C$14-$C$15)*FA68/$C$12/$C$21)+$C$15)/$C$21,DI68))</f>
        <v>2.7495000000000003</v>
      </c>
      <c r="FX68" s="260">
        <f>IF(AND(KZ68=1,PF68=1),0,MIN((ABS(($C$14-$C$15)*FB68/$C$12/$C$21)+$C$15)/$C$21,DJ68))</f>
        <v>2.7495000000000003</v>
      </c>
      <c r="FY68" s="260">
        <f>IF(AND(LA68=1,PG68=1),0,MIN((ABS(($C$14-$C$15)*FC68/$C$12/$C$21)+$C$15)/$C$21,DK68))</f>
        <v>2.7495000000000003</v>
      </c>
      <c r="FZ68" s="260">
        <f>IF(AND(LB68=1,PH68=1),0,MIN((ABS(($C$14-$C$15)*FD68/$C$12/$C$21)+$C$15)/$C$21,DL68))</f>
        <v>2.7495000000000003</v>
      </c>
      <c r="GA68" s="260">
        <f>IF(AND(LC68=1,PI68=1),0,MIN((ABS(($C$14-$C$15)*FE68/$C$12/$C$21)+$C$15)/$C$21,DM68))</f>
        <v>2.7495000000000003</v>
      </c>
      <c r="GB68" s="260">
        <f>IF(AND(LD68=1,PJ68=1),0,MIN((ABS(($C$14-$C$15)*FF68/$C$12/$C$21)+$C$15)/$C$21,DN68))</f>
        <v>2.7495000000000003</v>
      </c>
      <c r="GC68" s="260">
        <f>IF(AND(LE68=1,PK68=1),0,MIN((ABS(($C$14-$C$15)*FG68/$C$12/$C$21)+$C$15)/$C$21,DO68))</f>
        <v>2.7495000000000003</v>
      </c>
      <c r="GD68" s="260">
        <f>IF(AND(LF68=1,PL68=1),0,MIN((ABS(($C$14-$C$15)*FH68/$C$12/$C$21)+$C$15)/$C$21,DP68))</f>
        <v>2.7495000000000003</v>
      </c>
      <c r="GE68" s="260">
        <f>IF(AND(LG68=1,PM68=1),0,MIN((ABS(($C$14-$C$15)*FI68/$C$12/$C$21)+$C$15)/$C$21,DQ68))</f>
        <v>2.7495000000000003</v>
      </c>
      <c r="GF68" s="260">
        <f>IF(AND(LH68=1,PN68=1),0,MIN((ABS(($C$14-$C$15)*FJ68/$C$12/$C$21)+$C$15)/$C$21,DR68))</f>
        <v>2.7495000000000003</v>
      </c>
      <c r="GG68" s="260">
        <f>IF(AND(LI68=1,PO68=1),0,MIN((ABS(($C$14-$C$15)*FK68/$C$12/$C$21)+$C$15)/$C$21,DS68))</f>
        <v>2.7495000000000003</v>
      </c>
      <c r="GH68" s="260">
        <f>IF(AND(LJ68=1,PP68=1),0,MIN((ABS(($C$14-$C$15)*FL68/$C$12/$C$21)+$C$15)/$C$21,DT68))</f>
        <v>2.7495000000000003</v>
      </c>
      <c r="GI68" s="260">
        <f>IF(AND(LK68=1,PQ68=1),0,MIN((ABS(($C$14-$C$15)*FM68/$C$12/$C$21)+$C$15)/$C$21,DU68))</f>
        <v>2.7495000000000003</v>
      </c>
      <c r="GJ68" s="260">
        <f>IF(AND(LL68=1,PR68=1),0,MIN((ABS(($C$14-$C$15)*FN68/$C$12/$C$21)+$C$15)/$C$21,DV68))</f>
        <v>2.7495000000000003</v>
      </c>
      <c r="GK68" s="260">
        <f>IF(AND(LM68=1,PS68=1),0,MIN((ABS(($C$14-$C$15)*FO68/$C$12/$C$21)+$C$15)/$C$21,DW68))</f>
        <v>2.7495000000000003</v>
      </c>
      <c r="GL68" s="61">
        <f t="shared" si="119"/>
        <v>2.4000000000000012</v>
      </c>
      <c r="GM68" s="57">
        <f>IF(AND(KS67=1,OY67=1),0,EU68*$C$19/S$6/$C$24/$C$23*3.39*$C$21)</f>
        <v>-10.359264394349339</v>
      </c>
      <c r="GN68" s="57">
        <f>IF(AND(KT67=1,OZ67=1),0,EV68*$C$19/T$6/$C$24/$C$23*3.39*$C$21)</f>
        <v>-3.0353448671922587</v>
      </c>
      <c r="GO68" s="57">
        <f>IF(AND(KU67=1,PA67=1),0,EW68*$C$19/U$6/$C$24/$C$23*3.39*$C$21)</f>
        <v>-4.7654657010486643</v>
      </c>
      <c r="GP68" s="57">
        <f>IF(AND(KV67=1,PB67=1),0,EX68*$C$19/V$6/$C$24/$C$23*3.39*$C$21)</f>
        <v>-6.478461377452537</v>
      </c>
      <c r="GQ68" s="57">
        <f>IF(AND(KW67=1,PC67=1),0,EY68*$C$19/W$6/$C$24/$C$23*3.39*$C$21)</f>
        <v>-7.8525008878148084</v>
      </c>
      <c r="GR68" s="57">
        <f>IF(AND(KX67=1,PD67=1),0,EZ68*$C$19/X$6/$C$24/$C$23*3.39*$C$21)</f>
        <v>-8.8998905213201844</v>
      </c>
      <c r="GS68" s="57">
        <f>IF(AND(KY67=1,PE67=1),0,FA68*$C$19/Y$6/$C$24/$C$23*3.39*$C$21)</f>
        <v>-9.6634304411870442</v>
      </c>
      <c r="GT68" s="57">
        <f>IF(AND(KZ67=1,PF67=1),0,FB68*$C$19/Z$6/$C$24/$C$23*3.39*$C$21)</f>
        <v>-10.668396388256058</v>
      </c>
      <c r="GU68" s="57">
        <f>IF(AND(LA67=1,PG67=1),0,FC68*$C$19/AA$6/$C$24/$C$23*3.39*$C$21)</f>
        <v>-11.851961581651866</v>
      </c>
      <c r="GV68" s="57">
        <f>IF(AND(LB67=1,PH67=1),0,FD68*$C$19/AB$6/$C$24/$C$23*3.39*$C$21)</f>
        <v>-13.406420385293522</v>
      </c>
      <c r="GW68" s="57">
        <f>IF(AND(LC67=1,PI67=1),0,FE68*$C$19/AC$6/$C$24/$C$23*3.39*$C$21)</f>
        <v>-16.304346645324699</v>
      </c>
      <c r="GX68" s="57">
        <f>IF(AND(LD67=1,PJ67=1),0,FF68*$C$19/AD$6/$C$24/$C$23*3.39*$C$21)</f>
        <v>-9.5249767404423658</v>
      </c>
      <c r="GY68" s="57">
        <f>IF(AND(LE67=1,PK67=1),0,FG68*$C$19/AE$6/$C$24/$C$23*3.39*$C$21)</f>
        <v>-11.665372852988682</v>
      </c>
      <c r="GZ68" s="57">
        <f>IF(AND(LF67=1,PL67=1),0,FH68*$C$19/AF$6/$C$24/$C$23*3.39*$C$21)</f>
        <v>-11.952013779685506</v>
      </c>
      <c r="HA68" s="57">
        <f>IF(AND(LG67=1,PM67=1),0,FI68*$C$19/AG$6/$C$24/$C$23*3.39*$C$21)</f>
        <v>-11.347491430682338</v>
      </c>
      <c r="HB68" s="57">
        <f>IF(AND(LH67=1,PN67=1),0,FJ68*$C$19/AH$6/$C$24/$C$23*3.39*$C$21)</f>
        <v>-11.092889737539441</v>
      </c>
      <c r="HC68" s="57">
        <f>IF(AND(LI67=1,PO67=1),0,FK68*$C$19/AI$6/$C$24/$C$23*3.39*$C$21)</f>
        <v>-10.843045511830745</v>
      </c>
      <c r="HD68" s="57">
        <f>IF(AND(LJ67=1,PP67=1),0,FL68*$C$19/AJ$6/$C$24/$C$23*3.39*$C$21)</f>
        <v>-10.59833376039321</v>
      </c>
      <c r="HE68" s="57">
        <f>IF(AND(LK67=1,PQ67=1),0,FM68*$C$19/AK$6/$C$24/$C$23*3.39*$C$21)</f>
        <v>-10.598883235941074</v>
      </c>
      <c r="HF68" s="57">
        <f>IF(AND(LL67=1,PR67=1),0,FN68*$C$19/AL$6/$C$24/$C$23*3.39*$C$21)</f>
        <v>-10.359187036879154</v>
      </c>
      <c r="HG68" s="57">
        <f>IF(AND(LM67=1,PS67=1),0,FO68*$C$19/AM$6/$C$24/$C$23*3.39*$C$21)</f>
        <v>-10.359266253414281</v>
      </c>
      <c r="HH68" s="61">
        <f t="shared" si="120"/>
        <v>2.4000000000000012</v>
      </c>
      <c r="HI68" s="57">
        <f t="shared" si="121"/>
        <v>10.359264394349339</v>
      </c>
      <c r="HJ68" s="57">
        <f t="shared" si="122"/>
        <v>3.0353448671922587</v>
      </c>
      <c r="HK68" s="57">
        <f t="shared" si="123"/>
        <v>4.7654657010486643</v>
      </c>
      <c r="HL68" s="57">
        <f t="shared" si="124"/>
        <v>6.478461377452537</v>
      </c>
      <c r="HM68" s="57">
        <f t="shared" si="125"/>
        <v>7.8525008878148084</v>
      </c>
      <c r="HN68" s="57">
        <f t="shared" si="126"/>
        <v>8.8998905213201844</v>
      </c>
      <c r="HO68" s="57">
        <f t="shared" si="127"/>
        <v>9.6634304411870442</v>
      </c>
      <c r="HP68" s="57">
        <f t="shared" si="128"/>
        <v>10.668396388256058</v>
      </c>
      <c r="HQ68" s="57">
        <f t="shared" si="129"/>
        <v>11.851961581651866</v>
      </c>
      <c r="HR68" s="57">
        <f t="shared" si="130"/>
        <v>13.406420385293522</v>
      </c>
      <c r="HS68" s="57">
        <f t="shared" si="131"/>
        <v>16.304346645324699</v>
      </c>
      <c r="HT68" s="57">
        <f t="shared" si="132"/>
        <v>9.5249767404423658</v>
      </c>
      <c r="HU68" s="57">
        <f t="shared" si="133"/>
        <v>11.665372852988682</v>
      </c>
      <c r="HV68" s="57">
        <f t="shared" si="134"/>
        <v>11.952013779685506</v>
      </c>
      <c r="HW68" s="57">
        <f t="shared" si="135"/>
        <v>11.347491430682338</v>
      </c>
      <c r="HX68" s="57">
        <f t="shared" si="136"/>
        <v>11.092889737539441</v>
      </c>
      <c r="HY68" s="57">
        <f t="shared" si="137"/>
        <v>10.843045511830745</v>
      </c>
      <c r="HZ68" s="57">
        <f t="shared" si="138"/>
        <v>10.59833376039321</v>
      </c>
      <c r="IA68" s="57">
        <f t="shared" si="139"/>
        <v>10.598883235941074</v>
      </c>
      <c r="IB68" s="57">
        <f t="shared" si="140"/>
        <v>10.359187036879154</v>
      </c>
      <c r="IC68" s="57">
        <f t="shared" si="141"/>
        <v>10.359266253414281</v>
      </c>
      <c r="ID68" s="61">
        <f t="shared" si="142"/>
        <v>2.4000000000000012</v>
      </c>
      <c r="IE68" s="57">
        <f t="shared" si="143"/>
        <v>0</v>
      </c>
      <c r="IF68" s="57">
        <f t="shared" si="144"/>
        <v>0</v>
      </c>
      <c r="IG68" s="57">
        <f t="shared" si="145"/>
        <v>0</v>
      </c>
      <c r="IH68" s="57">
        <f t="shared" si="146"/>
        <v>0</v>
      </c>
      <c r="II68" s="57">
        <f t="shared" si="147"/>
        <v>0</v>
      </c>
      <c r="IJ68" s="57">
        <f t="shared" si="148"/>
        <v>0</v>
      </c>
      <c r="IK68" s="57">
        <f t="shared" si="149"/>
        <v>0</v>
      </c>
      <c r="IL68" s="57">
        <f t="shared" si="150"/>
        <v>0</v>
      </c>
      <c r="IM68" s="57">
        <f t="shared" si="151"/>
        <v>0</v>
      </c>
      <c r="IN68" s="57">
        <f t="shared" si="152"/>
        <v>0</v>
      </c>
      <c r="IO68" s="57">
        <f t="shared" si="153"/>
        <v>0</v>
      </c>
      <c r="IP68" s="57">
        <f t="shared" si="154"/>
        <v>0</v>
      </c>
      <c r="IQ68" s="57">
        <f t="shared" si="155"/>
        <v>0</v>
      </c>
      <c r="IR68" s="57">
        <f t="shared" si="156"/>
        <v>0</v>
      </c>
      <c r="IS68" s="57">
        <f t="shared" si="157"/>
        <v>0</v>
      </c>
      <c r="IT68" s="57">
        <f t="shared" si="158"/>
        <v>0</v>
      </c>
      <c r="IU68" s="57">
        <f t="shared" si="159"/>
        <v>0</v>
      </c>
      <c r="IV68" s="57">
        <f t="shared" si="160"/>
        <v>0</v>
      </c>
      <c r="IW68" s="57">
        <f t="shared" si="161"/>
        <v>0</v>
      </c>
      <c r="IX68" s="57">
        <f t="shared" si="162"/>
        <v>0</v>
      </c>
      <c r="IY68" s="57">
        <f t="shared" si="163"/>
        <v>0</v>
      </c>
      <c r="IZ68" s="61">
        <f t="shared" si="164"/>
        <v>2.4000000000000012</v>
      </c>
      <c r="JA68" s="260" t="e">
        <f t="shared" si="240"/>
        <v>#N/A</v>
      </c>
      <c r="JB68" s="260" t="e">
        <f t="shared" si="241"/>
        <v>#N/A</v>
      </c>
      <c r="JC68" s="260" t="e">
        <f t="shared" si="242"/>
        <v>#N/A</v>
      </c>
      <c r="JD68" s="260" t="e">
        <f t="shared" si="243"/>
        <v>#N/A</v>
      </c>
      <c r="JE68" s="260" t="e">
        <f t="shared" si="244"/>
        <v>#N/A</v>
      </c>
      <c r="JF68" s="260" t="e">
        <f t="shared" si="245"/>
        <v>#N/A</v>
      </c>
      <c r="JG68" s="260" t="e">
        <f t="shared" si="246"/>
        <v>#N/A</v>
      </c>
      <c r="JH68" s="260" t="e">
        <f t="shared" si="247"/>
        <v>#N/A</v>
      </c>
      <c r="JI68" s="260" t="e">
        <f t="shared" si="248"/>
        <v>#N/A</v>
      </c>
      <c r="JJ68" s="260" t="e">
        <f t="shared" si="249"/>
        <v>#N/A</v>
      </c>
      <c r="JK68" s="260" t="e">
        <f t="shared" si="250"/>
        <v>#N/A</v>
      </c>
      <c r="JL68" s="260" t="e">
        <f t="shared" si="251"/>
        <v>#N/A</v>
      </c>
      <c r="JM68" s="260" t="e">
        <f t="shared" si="252"/>
        <v>#N/A</v>
      </c>
      <c r="JN68" s="260" t="e">
        <f t="shared" si="253"/>
        <v>#N/A</v>
      </c>
      <c r="JO68" s="260" t="e">
        <f t="shared" si="254"/>
        <v>#N/A</v>
      </c>
      <c r="JP68" s="260" t="e">
        <f t="shared" si="255"/>
        <v>#N/A</v>
      </c>
      <c r="JQ68" s="260" t="e">
        <f t="shared" si="256"/>
        <v>#N/A</v>
      </c>
      <c r="JR68" s="260" t="e">
        <f t="shared" si="257"/>
        <v>#N/A</v>
      </c>
      <c r="JS68" s="260" t="e">
        <f t="shared" si="258"/>
        <v>#N/A</v>
      </c>
      <c r="JT68" s="260" t="e">
        <f t="shared" si="259"/>
        <v>#N/A</v>
      </c>
      <c r="JU68" s="260" t="e">
        <f t="shared" si="260"/>
        <v>#N/A</v>
      </c>
      <c r="JV68" s="61">
        <f t="shared" si="166"/>
        <v>2.4000000000000012</v>
      </c>
      <c r="JW68" s="46">
        <f>IF(AND(KS68=0,HI68&lt;=$C$40),1,0)</f>
        <v>0</v>
      </c>
      <c r="JX68" s="46">
        <f>IF(AND(KT68=0,HJ68&lt;=$C$40),1,0)</f>
        <v>0</v>
      </c>
      <c r="JY68" s="46">
        <f>IF(AND(KU68=0,HK68&lt;=$C$40),1,0)</f>
        <v>0</v>
      </c>
      <c r="JZ68" s="46">
        <f>IF(AND(KV68=0,HL68&lt;=$C$40),1,0)</f>
        <v>0</v>
      </c>
      <c r="KA68" s="46">
        <f>IF(AND(KW68=0,HM68&lt;=$C$40),1,0)</f>
        <v>0</v>
      </c>
      <c r="KB68" s="46">
        <f>IF(AND(KX68=0,HN68&lt;=$C$40),1,0)</f>
        <v>0</v>
      </c>
      <c r="KC68" s="46">
        <f>IF(AND(KY68=0,HO68&lt;=$C$40),1,0)</f>
        <v>0</v>
      </c>
      <c r="KD68" s="46">
        <f>IF(AND(KZ68=0,HP68&lt;=$C$40),1,0)</f>
        <v>0</v>
      </c>
      <c r="KE68" s="46">
        <f>IF(AND(LA68=0,HQ68&lt;=$C$40),1,0)</f>
        <v>0</v>
      </c>
      <c r="KF68" s="46">
        <f>IF(AND(LB68=0,HR68&lt;=$C$40),1,0)</f>
        <v>0</v>
      </c>
      <c r="KG68" s="46">
        <f>IF(AND(LC68=0,HS68&lt;=$C$40),1,0)</f>
        <v>0</v>
      </c>
      <c r="KH68" s="46">
        <f>IF(AND(LD68=0,HT68&lt;=$C$40),1,0)</f>
        <v>0</v>
      </c>
      <c r="KI68" s="46">
        <f>IF(AND(LE68=0,HU68&lt;=$C$40),1,0)</f>
        <v>0</v>
      </c>
      <c r="KJ68" s="46">
        <f>IF(AND(LF68=0,HV68&lt;=$C$40),1,0)</f>
        <v>0</v>
      </c>
      <c r="KK68" s="46">
        <f>IF(AND(LG68=0,HW68&lt;=$C$40),1,0)</f>
        <v>0</v>
      </c>
      <c r="KL68" s="46">
        <f>IF(AND(LH68=0,HX68&lt;=$C$40),1,0)</f>
        <v>0</v>
      </c>
      <c r="KM68" s="46">
        <f>IF(AND(LI68=0,HY68&lt;=$C$40),1,0)</f>
        <v>0</v>
      </c>
      <c r="KN68" s="46">
        <f>IF(AND(LJ68=0,HZ68&lt;=$C$40),1,0)</f>
        <v>0</v>
      </c>
      <c r="KO68" s="46">
        <f>IF(AND(LK68=0,IA68&lt;=$C$40),1,0)</f>
        <v>0</v>
      </c>
      <c r="KP68" s="46">
        <f>IF(AND(LL68=0,IB68&lt;=$C$40),1,0)</f>
        <v>0</v>
      </c>
      <c r="KQ68" s="46">
        <f>IF(AND(LM68=0,IC68&lt;=$C$40),1,0)</f>
        <v>0</v>
      </c>
      <c r="KR68" s="61">
        <f t="shared" si="167"/>
        <v>2.4000000000000012</v>
      </c>
      <c r="KS68" s="1">
        <f>IF(OR(KS67=1,AND(OY68=1,LO68&lt;=$C$41)),1,0)</f>
        <v>0</v>
      </c>
      <c r="KT68" s="1">
        <f>IF(OR(KT67=1,AND(OZ68=1,LP68&lt;=$C$41)),1,0)</f>
        <v>0</v>
      </c>
      <c r="KU68" s="1">
        <f>IF(OR(KU67=1,AND(PA68=1,LQ68&lt;=$C$41)),1,0)</f>
        <v>0</v>
      </c>
      <c r="KV68" s="1">
        <f>IF(OR(KV67=1,AND(PB68=1,LR68&lt;=$C$41)),1,0)</f>
        <v>0</v>
      </c>
      <c r="KW68" s="1">
        <f>IF(OR(KW67=1,AND(PC68=1,LS68&lt;=$C$41)),1,0)</f>
        <v>0</v>
      </c>
      <c r="KX68" s="1">
        <f>IF(OR(KX67=1,AND(PD68=1,LT68&lt;=$C$41)),1,0)</f>
        <v>0</v>
      </c>
      <c r="KY68" s="1">
        <f>IF(OR(KY67=1,AND(PE68=1,LU68&lt;=$C$41)),1,0)</f>
        <v>0</v>
      </c>
      <c r="KZ68" s="1">
        <f>IF(OR(KZ67=1,AND(PF68=1,LV68&lt;=$C$41)),1,0)</f>
        <v>0</v>
      </c>
      <c r="LA68" s="1">
        <f>IF(OR(LA67=1,AND(PG68=1,LW68&lt;=$C$41)),1,0)</f>
        <v>0</v>
      </c>
      <c r="LB68" s="1">
        <f>IF(OR(LB67=1,AND(PH68=1,LX68&lt;=$C$41)),1,0)</f>
        <v>0</v>
      </c>
      <c r="LC68" s="1">
        <f>IF(OR(LC67=1,AND(PI68=1,LY68&lt;=$C$41)),1,0)</f>
        <v>0</v>
      </c>
      <c r="LD68" s="1">
        <f>IF(OR(LD67=1,AND(PJ68=1,LZ68&lt;=$C$41)),1,0)</f>
        <v>0</v>
      </c>
      <c r="LE68" s="1">
        <f>IF(OR(LE67=1,AND(PK68=1,MA68&lt;=$C$41)),1,0)</f>
        <v>0</v>
      </c>
      <c r="LF68" s="1">
        <f>IF(OR(LF67=1,AND(PL68=1,MB68&lt;=$C$41)),1,0)</f>
        <v>0</v>
      </c>
      <c r="LG68" s="1">
        <f>IF(OR(LG67=1,AND(PM68=1,MC68&lt;=$C$41)),1,0)</f>
        <v>0</v>
      </c>
      <c r="LH68" s="1">
        <f>IF(OR(LH67=1,AND(PN68=1,MD68&lt;=$C$41)),1,0)</f>
        <v>0</v>
      </c>
      <c r="LI68" s="1">
        <f>IF(OR(LI67=1,AND(PO68=1,ME68&lt;=$C$41)),1,0)</f>
        <v>0</v>
      </c>
      <c r="LJ68" s="1">
        <f>IF(OR(LJ67=1,AND(PP68=1,MF68&lt;=$C$41)),1,0)</f>
        <v>0</v>
      </c>
      <c r="LK68" s="1">
        <f>IF(OR(LK67=1,AND(PQ68=1,MG68&lt;=$C$41)),1,0)</f>
        <v>0</v>
      </c>
      <c r="LL68" s="1">
        <f>IF(OR(LL67=1,AND(PR68=1,MH68&lt;=$C$41)),1,0)</f>
        <v>0</v>
      </c>
      <c r="LM68" s="1">
        <f>IF(OR(LM67=1,AND(PS68=1,MI68&lt;=$C$41)),1,0)</f>
        <v>0</v>
      </c>
      <c r="LN68" s="61">
        <f t="shared" si="168"/>
        <v>2.4000000000000012</v>
      </c>
      <c r="LO68" s="57">
        <f t="shared" si="169"/>
        <v>3.0852561037696495</v>
      </c>
      <c r="LP68" s="57">
        <f t="shared" si="170"/>
        <v>14.066504465057712</v>
      </c>
      <c r="LQ68" s="57">
        <f t="shared" si="171"/>
        <v>13.869379302935412</v>
      </c>
      <c r="LR68" s="57">
        <f t="shared" si="172"/>
        <v>12.169860542479169</v>
      </c>
      <c r="LS68" s="57">
        <f t="shared" si="173"/>
        <v>9.2273912003481176</v>
      </c>
      <c r="LT68" s="57">
        <f t="shared" si="174"/>
        <v>6.4368639177779121</v>
      </c>
      <c r="LU68" s="57">
        <f t="shared" si="175"/>
        <v>4.1103231593724789</v>
      </c>
      <c r="LV68" s="57">
        <f t="shared" si="176"/>
        <v>3.0604418063644547</v>
      </c>
      <c r="LW68" s="57">
        <f t="shared" si="177"/>
        <v>2.5829496163731918</v>
      </c>
      <c r="LX68" s="57">
        <f t="shared" si="178"/>
        <v>2.6286613676314698</v>
      </c>
      <c r="LY68" s="57">
        <f t="shared" si="179"/>
        <v>3.8334626758359107</v>
      </c>
      <c r="LZ68" s="57">
        <f t="shared" si="180"/>
        <v>10.516060684850924</v>
      </c>
      <c r="MA68" s="57">
        <f t="shared" si="181"/>
        <v>8.0305620482620128</v>
      </c>
      <c r="MB68" s="57">
        <f t="shared" si="182"/>
        <v>5.9095436303000444</v>
      </c>
      <c r="MC68" s="57">
        <f t="shared" si="183"/>
        <v>4.8375953718248725</v>
      </c>
      <c r="MD68" s="57">
        <f t="shared" si="184"/>
        <v>4.386131762548243</v>
      </c>
      <c r="ME68" s="57">
        <f t="shared" si="185"/>
        <v>3.9431041671580354</v>
      </c>
      <c r="MF68" s="57">
        <f t="shared" si="186"/>
        <v>3.5091775535027652</v>
      </c>
      <c r="MG68" s="57">
        <f t="shared" si="187"/>
        <v>3.5101518919330621</v>
      </c>
      <c r="MH68" s="57">
        <f t="shared" si="188"/>
        <v>3.0851189323225028</v>
      </c>
      <c r="MI68" s="57">
        <f t="shared" si="189"/>
        <v>3.0852594002919878</v>
      </c>
      <c r="MJ68" s="61">
        <f t="shared" si="190"/>
        <v>2.4000000000000012</v>
      </c>
      <c r="MK68" s="57" t="e">
        <f>IF(AND(ABS(CG68)&gt;0,EU68*$C$19&gt;=DY67,NG68&lt;&gt;0),3,NA())</f>
        <v>#N/A</v>
      </c>
      <c r="ML68" s="57" t="e">
        <f t="shared" si="261"/>
        <v>#N/A</v>
      </c>
      <c r="MM68" s="57" t="e">
        <f t="shared" si="262"/>
        <v>#N/A</v>
      </c>
      <c r="MN68" s="57" t="e">
        <f t="shared" si="263"/>
        <v>#N/A</v>
      </c>
      <c r="MO68" s="57" t="e">
        <f t="shared" si="264"/>
        <v>#N/A</v>
      </c>
      <c r="MP68" s="57" t="e">
        <f t="shared" si="265"/>
        <v>#N/A</v>
      </c>
      <c r="MQ68" s="57" t="e">
        <f t="shared" si="266"/>
        <v>#N/A</v>
      </c>
      <c r="MR68" s="57" t="e">
        <f t="shared" si="267"/>
        <v>#N/A</v>
      </c>
      <c r="MS68" s="57" t="e">
        <f t="shared" si="268"/>
        <v>#N/A</v>
      </c>
      <c r="MT68" s="57" t="e">
        <f t="shared" si="269"/>
        <v>#N/A</v>
      </c>
      <c r="MU68" s="57" t="e">
        <f t="shared" si="270"/>
        <v>#N/A</v>
      </c>
      <c r="MV68" s="57" t="e">
        <f t="shared" si="271"/>
        <v>#N/A</v>
      </c>
      <c r="MW68" s="57" t="e">
        <f t="shared" si="272"/>
        <v>#N/A</v>
      </c>
      <c r="MX68" s="57" t="e">
        <f t="shared" si="273"/>
        <v>#N/A</v>
      </c>
      <c r="MY68" s="57" t="e">
        <f t="shared" si="274"/>
        <v>#N/A</v>
      </c>
      <c r="MZ68" s="57" t="e">
        <f t="shared" si="275"/>
        <v>#N/A</v>
      </c>
      <c r="NA68" s="57" t="e">
        <f t="shared" si="276"/>
        <v>#N/A</v>
      </c>
      <c r="NB68" s="57" t="e">
        <f t="shared" si="277"/>
        <v>#N/A</v>
      </c>
      <c r="NC68" s="57" t="e">
        <f t="shared" si="278"/>
        <v>#N/A</v>
      </c>
      <c r="ND68" s="57" t="e">
        <f t="shared" si="279"/>
        <v>#N/A</v>
      </c>
      <c r="NE68" s="57" t="e">
        <f t="shared" si="280"/>
        <v>#N/A</v>
      </c>
      <c r="NF68" s="61">
        <f t="shared" si="211"/>
        <v>2.4000000000000012</v>
      </c>
      <c r="NG68" s="260">
        <f>IF(OY67=0,MIN('Drive Train'!$F$35-FQ67*$C$19*'Drive Train'!$F$39,NG67+$C$39)-$C$7,IF(LO67-1&lt;=0,0,IF($C$37=Motors!$C$29,MAX(MAX(NG$8:NG67)*-1,NG67-$C$39),MAX(0,MAX(NG$8:NG67)*-1,NG67-$C$39))))</f>
        <v>0</v>
      </c>
      <c r="NH68" s="260">
        <f>IF(OZ67=0,MIN('Drive Train'!$F$35-FR67*$C$19*'Drive Train'!$F$39,NH67+$C$39)-$C$7,IF(LP67-1&lt;=0,0,IF($C$37=Motors!$C$29,MAX(MAX(NH$8:NH67)*-1,NH67-$C$39),MAX(0,MAX(NH$8:NH67)*-1,NH67-$C$39))))</f>
        <v>0</v>
      </c>
      <c r="NI68" s="260">
        <f>IF(PA67=0,MIN('Drive Train'!$F$35-FS67*$C$19*'Drive Train'!$F$39,NI67+$C$39)-$C$7,IF(LQ67-1&lt;=0,0,IF($C$37=Motors!$C$29,MAX(MAX(NI$8:NI67)*-1,NI67-$C$39),MAX(0,MAX(NI$8:NI67)*-1,NI67-$C$39))))</f>
        <v>0</v>
      </c>
      <c r="NJ68" s="260">
        <f>IF(PB67=0,MIN('Drive Train'!$F$35-FT67*$C$19*'Drive Train'!$F$39,NJ67+$C$39)-$C$7,IF(LR67-1&lt;=0,0,IF($C$37=Motors!$C$29,MAX(MAX(NJ$8:NJ67)*-1,NJ67-$C$39),MAX(0,MAX(NJ$8:NJ67)*-1,NJ67-$C$39))))</f>
        <v>0</v>
      </c>
      <c r="NK68" s="260">
        <f>IF(PC67=0,MIN('Drive Train'!$F$35-FU67*$C$19*'Drive Train'!$F$39,NK67+$C$39)-$C$7,IF(LS67-1&lt;=0,0,IF($C$37=Motors!$C$29,MAX(MAX(NK$8:NK67)*-1,NK67-$C$39),MAX(0,MAX(NK$8:NK67)*-1,NK67-$C$39))))</f>
        <v>0</v>
      </c>
      <c r="NL68" s="260">
        <f>IF(PD67=0,MIN('Drive Train'!$F$35-FV67*$C$19*'Drive Train'!$F$39,NL67+$C$39)-$C$7,IF(LT67-1&lt;=0,0,IF($C$37=Motors!$C$29,MAX(MAX(NL$8:NL67)*-1,NL67-$C$39),MAX(0,MAX(NL$8:NL67)*-1,NL67-$C$39))))</f>
        <v>0</v>
      </c>
      <c r="NM68" s="260">
        <f>IF(PE67=0,MIN('Drive Train'!$F$35-FW67*$C$19*'Drive Train'!$F$39,NM67+$C$39)-$C$7,IF(LU67-1&lt;=0,0,IF($C$37=Motors!$C$29,MAX(MAX(NM$8:NM67)*-1,NM67-$C$39),MAX(0,MAX(NM$8:NM67)*-1,NM67-$C$39))))</f>
        <v>0</v>
      </c>
      <c r="NN68" s="260">
        <f>IF(PF67=0,MIN('Drive Train'!$F$35-FX67*$C$19*'Drive Train'!$F$39,NN67+$C$39)-$C$7,IF(LV67-1&lt;=0,0,IF($C$37=Motors!$C$29,MAX(MAX(NN$8:NN67)*-1,NN67-$C$39),MAX(0,MAX(NN$8:NN67)*-1,NN67-$C$39))))</f>
        <v>0</v>
      </c>
      <c r="NO68" s="260">
        <f>IF(PG67=0,MIN('Drive Train'!$F$35-FY67*$C$19*'Drive Train'!$F$39,NO67+$C$39)-$C$7,IF(LW67-1&lt;=0,0,IF($C$37=Motors!$C$29,MAX(MAX(NO$8:NO67)*-1,NO67-$C$39),MAX(0,MAX(NO$8:NO67)*-1,NO67-$C$39))))</f>
        <v>0</v>
      </c>
      <c r="NP68" s="260">
        <f>IF(PH67=0,MIN('Drive Train'!$F$35-FZ67*$C$19*'Drive Train'!$F$39,NP67+$C$39)-$C$7,IF(LX67-1&lt;=0,0,IF($C$37=Motors!$C$29,MAX(MAX(NP$8:NP67)*-1,NP67-$C$39),MAX(0,MAX(NP$8:NP67)*-1,NP67-$C$39))))</f>
        <v>0</v>
      </c>
      <c r="NQ68" s="260">
        <f>IF(PI67=0,MIN('Drive Train'!$F$35-GA67*$C$19*'Drive Train'!$F$39,NQ67+$C$39)-$C$7,IF(LY67-1&lt;=0,0,IF($C$37=Motors!$C$29,MAX(MAX(NQ$8:NQ67)*-1,NQ67-$C$39),MAX(0,MAX(NQ$8:NQ67)*-1,NQ67-$C$39))))</f>
        <v>0</v>
      </c>
      <c r="NR68" s="260">
        <f>IF(PJ67=0,MIN('Drive Train'!$F$35-GB67*$C$19*'Drive Train'!$F$39,NR67+$C$39)-$C$7,IF(LZ67-1&lt;=0,0,IF($C$37=Motors!$C$29,MAX(MAX(NR$8:NR67)*-1,NR67-$C$39),MAX(0,MAX(NR$8:NR67)*-1,NR67-$C$39))))</f>
        <v>0</v>
      </c>
      <c r="NS68" s="260">
        <f>IF(PK67=0,MIN('Drive Train'!$F$35-GC67*$C$19*'Drive Train'!$F$39,NS67+$C$39)-$C$7,IF(MA67-1&lt;=0,0,IF($C$37=Motors!$C$29,MAX(MAX(NS$8:NS67)*-1,NS67-$C$39),MAX(0,MAX(NS$8:NS67)*-1,NS67-$C$39))))</f>
        <v>0</v>
      </c>
      <c r="NT68" s="260">
        <f>IF(PL67=0,MIN('Drive Train'!$F$35-GD67*$C$19*'Drive Train'!$F$39,NT67+$C$39)-$C$7,IF(MB67-1&lt;=0,0,IF($C$37=Motors!$C$29,MAX(MAX(NT$8:NT67)*-1,NT67-$C$39),MAX(0,MAX(NT$8:NT67)*-1,NT67-$C$39))))</f>
        <v>0</v>
      </c>
      <c r="NU68" s="260">
        <f>IF(PM67=0,MIN('Drive Train'!$F$35-GE67*$C$19*'Drive Train'!$F$39,NU67+$C$39)-$C$7,IF(MC67-1&lt;=0,0,IF($C$37=Motors!$C$29,MAX(MAX(NU$8:NU67)*-1,NU67-$C$39),MAX(0,MAX(NU$8:NU67)*-1,NU67-$C$39))))</f>
        <v>0</v>
      </c>
      <c r="NV68" s="260">
        <f>IF(PN67=0,MIN('Drive Train'!$F$35-GF67*$C$19*'Drive Train'!$F$39,NV67+$C$39)-$C$7,IF(MD67-1&lt;=0,0,IF($C$37=Motors!$C$29,MAX(MAX(NV$8:NV67)*-1,NV67-$C$39),MAX(0,MAX(NV$8:NV67)*-1,NV67-$C$39))))</f>
        <v>0</v>
      </c>
      <c r="NW68" s="260">
        <f>IF(PO67=0,MIN('Drive Train'!$F$35-GG67*$C$19*'Drive Train'!$F$39,NW67+$C$39)-$C$7,IF(ME67-1&lt;=0,0,IF($C$37=Motors!$C$29,MAX(MAX(NW$8:NW67)*-1,NW67-$C$39),MAX(0,MAX(NW$8:NW67)*-1,NW67-$C$39))))</f>
        <v>0</v>
      </c>
      <c r="NX68" s="260">
        <f>IF(PP67=0,MIN('Drive Train'!$F$35-GH67*$C$19*'Drive Train'!$F$39,NX67+$C$39)-$C$7,IF(MF67-1&lt;=0,0,IF($C$37=Motors!$C$29,MAX(MAX(NX$8:NX67)*-1,NX67-$C$39),MAX(0,MAX(NX$8:NX67)*-1,NX67-$C$39))))</f>
        <v>0</v>
      </c>
      <c r="NY68" s="260">
        <f>IF(PQ67=0,MIN('Drive Train'!$F$35-GI67*$C$19*'Drive Train'!$F$39,NY67+$C$39)-$C$7,IF(MG67-1&lt;=0,0,IF($C$37=Motors!$C$29,MAX(MAX(NY$8:NY67)*-1,NY67-$C$39),MAX(0,MAX(NY$8:NY67)*-1,NY67-$C$39))))</f>
        <v>0</v>
      </c>
      <c r="NZ68" s="260">
        <f>IF(PR67=0,MIN('Drive Train'!$F$35-GJ67*$C$19*'Drive Train'!$F$39,NZ67+$C$39)-$C$7,IF(MH67-1&lt;=0,0,IF($C$37=Motors!$C$29,MAX(MAX(NZ$8:NZ67)*-1,NZ67-$C$39),MAX(0,MAX(NZ$8:NZ67)*-1,NZ67-$C$39))))</f>
        <v>0</v>
      </c>
      <c r="OA68" s="260">
        <f>IF(PS67=0,MIN('Drive Train'!$F$35-GK67*$C$19*'Drive Train'!$F$39,OA67+$C$39)-$C$7,IF(MI67-1&lt;=0,0,IF($C$37=Motors!$C$29,MAX(MAX(OA$8:OA67)*-1,OA67-$C$39),MAX(0,MAX(OA$8:OA67)*-1,OA67-$C$39))))</f>
        <v>0</v>
      </c>
      <c r="OB68" s="61">
        <f t="shared" si="212"/>
        <v>2.4000000000000012</v>
      </c>
      <c r="OC68" s="260">
        <f>'Drive Train'!$F$35-(FQ68*$C$13)*$C$19*'Drive Train'!$F$39</f>
        <v>12.2597755</v>
      </c>
      <c r="OD68" s="260">
        <f>'Drive Train'!$F$35-(FR68*$C$13)*$C$19*'Drive Train'!$F$39</f>
        <v>12.2597755</v>
      </c>
      <c r="OE68" s="260">
        <f>'Drive Train'!$F$35-(FS68*$C$13)*$C$19*'Drive Train'!$F$39</f>
        <v>12.2597755</v>
      </c>
      <c r="OF68" s="260">
        <f>'Drive Train'!$F$35-(FT68*$C$13)*$C$19*'Drive Train'!$F$39</f>
        <v>12.2597755</v>
      </c>
      <c r="OG68" s="260">
        <f>'Drive Train'!$F$35-(FU68*$C$13)*$C$19*'Drive Train'!$F$39</f>
        <v>12.2597755</v>
      </c>
      <c r="OH68" s="260">
        <f>'Drive Train'!$F$35-(FV68*$C$13)*$C$19*'Drive Train'!$F$39</f>
        <v>12.2597755</v>
      </c>
      <c r="OI68" s="260">
        <f>'Drive Train'!$F$35-(FW68*$C$13)*$C$19*'Drive Train'!$F$39</f>
        <v>12.2597755</v>
      </c>
      <c r="OJ68" s="260">
        <f>'Drive Train'!$F$35-(FX68*$C$13)*$C$19*'Drive Train'!$F$39</f>
        <v>12.2597755</v>
      </c>
      <c r="OK68" s="260">
        <f>'Drive Train'!$F$35-(FY68*$C$13)*$C$19*'Drive Train'!$F$39</f>
        <v>12.2597755</v>
      </c>
      <c r="OL68" s="260">
        <f>'Drive Train'!$F$35-(FZ68*$C$13)*$C$19*'Drive Train'!$F$39</f>
        <v>12.2597755</v>
      </c>
      <c r="OM68" s="260">
        <f>'Drive Train'!$F$35-(GA68*$C$13)*$C$19*'Drive Train'!$F$39</f>
        <v>12.2597755</v>
      </c>
      <c r="ON68" s="260">
        <f>'Drive Train'!$F$35-(GB68*$C$13)*$C$19*'Drive Train'!$F$39</f>
        <v>12.2597755</v>
      </c>
      <c r="OO68" s="260">
        <f>'Drive Train'!$F$35-(GC68*$C$13)*$C$19*'Drive Train'!$F$39</f>
        <v>12.2597755</v>
      </c>
      <c r="OP68" s="260">
        <f>'Drive Train'!$F$35-(GD68*$C$13)*$C$19*'Drive Train'!$F$39</f>
        <v>12.2597755</v>
      </c>
      <c r="OQ68" s="260">
        <f>'Drive Train'!$F$35-(GE68*$C$13)*$C$19*'Drive Train'!$F$39</f>
        <v>12.2597755</v>
      </c>
      <c r="OR68" s="260">
        <f>'Drive Train'!$F$35-(GF68*$C$13)*$C$19*'Drive Train'!$F$39</f>
        <v>12.2597755</v>
      </c>
      <c r="OS68" s="260">
        <f>'Drive Train'!$F$35-(GG68*$C$13)*$C$19*'Drive Train'!$F$39</f>
        <v>12.2597755</v>
      </c>
      <c r="OT68" s="260">
        <f>'Drive Train'!$F$35-(GH68*$C$13)*$C$19*'Drive Train'!$F$39</f>
        <v>12.2597755</v>
      </c>
      <c r="OU68" s="260">
        <f>'Drive Train'!$F$35-(GI68*$C$13)*$C$19*'Drive Train'!$F$39</f>
        <v>12.2597755</v>
      </c>
      <c r="OV68" s="260">
        <f>'Drive Train'!$F$35-(GJ68*$C$13)*$C$19*'Drive Train'!$F$39</f>
        <v>12.2597755</v>
      </c>
      <c r="OW68" s="260">
        <f>'Drive Train'!$F$35-(GK68*$C$13)*$C$19*'Drive Train'!$F$39</f>
        <v>12.2597755</v>
      </c>
      <c r="OX68" s="61">
        <f t="shared" si="213"/>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7">
        <f t="shared" si="214"/>
        <v>2.4000000000000012</v>
      </c>
      <c r="PU68" s="57">
        <f t="shared" si="215"/>
        <v>21.134350178712726</v>
      </c>
      <c r="PV68" s="57">
        <f t="shared" si="216"/>
        <v>21.883938479015555</v>
      </c>
      <c r="PW68" s="57">
        <f t="shared" si="217"/>
        <v>26.207491540758294</v>
      </c>
      <c r="PX68" s="57">
        <f t="shared" si="218"/>
        <v>27.670656830646639</v>
      </c>
      <c r="PY68" s="57">
        <f t="shared" si="219"/>
        <v>26.699155718651266</v>
      </c>
      <c r="PZ68" s="57">
        <f t="shared" si="220"/>
        <v>24.757666367247356</v>
      </c>
      <c r="QA68" s="57">
        <f t="shared" si="221"/>
        <v>22.460137165915359</v>
      </c>
      <c r="QB68" s="57">
        <f t="shared" si="222"/>
        <v>20.95179822705996</v>
      </c>
      <c r="QC68" s="57">
        <f t="shared" si="223"/>
        <v>19.640009791980834</v>
      </c>
      <c r="QD68" s="57">
        <f t="shared" si="224"/>
        <v>18.579526753201979</v>
      </c>
      <c r="QE68" s="57">
        <f t="shared" si="225"/>
        <v>17.914162947086911</v>
      </c>
      <c r="QF68" s="57">
        <f t="shared" si="226"/>
        <v>18.139968741140656</v>
      </c>
      <c r="QG68" s="57">
        <f t="shared" si="227"/>
        <v>19.884131550368831</v>
      </c>
      <c r="QH68" s="57">
        <f t="shared" si="228"/>
        <v>20.459799242064417</v>
      </c>
      <c r="QI68" s="57">
        <f t="shared" si="229"/>
        <v>20.73741325166047</v>
      </c>
      <c r="QJ68" s="57">
        <f t="shared" si="230"/>
        <v>21.042860924058317</v>
      </c>
      <c r="QK68" s="57">
        <f t="shared" si="231"/>
        <v>21.14808615777325</v>
      </c>
      <c r="QL68" s="57">
        <f t="shared" si="232"/>
        <v>21.106674782113647</v>
      </c>
      <c r="QM68" s="57">
        <f t="shared" si="233"/>
        <v>21.316808058463035</v>
      </c>
      <c r="QN68" s="57">
        <f t="shared" si="234"/>
        <v>21.095166520363254</v>
      </c>
      <c r="QO68" s="57">
        <f t="shared" si="235"/>
        <v>21.132064171166093</v>
      </c>
      <c r="QP68" s="61">
        <f t="shared" si="236"/>
        <v>2.4000000000000012</v>
      </c>
      <c r="QQ68" s="57">
        <f>MIN(FQ68,$C$16)*$C$17*1000/60/60/$C$21</f>
        <v>3.4695548865589357E-2</v>
      </c>
      <c r="QR68" s="57">
        <f>MIN(FR68,$C$16)*$C$17*1000/60/60/$C$21</f>
        <v>3.4695548865589357E-2</v>
      </c>
      <c r="QS68" s="57">
        <f>MIN(FS68,$C$16)*$C$17*1000/60/60/$C$21</f>
        <v>3.4695548865589357E-2</v>
      </c>
      <c r="QT68" s="57">
        <f>MIN(FT68,$C$16)*$C$17*1000/60/60/$C$21</f>
        <v>3.4695548865589357E-2</v>
      </c>
      <c r="QU68" s="57">
        <f>MIN(FU68,$C$16)*$C$17*1000/60/60/$C$21</f>
        <v>3.4695548865589357E-2</v>
      </c>
      <c r="QV68" s="57">
        <f>MIN(FV68,$C$16)*$C$17*1000/60/60/$C$21</f>
        <v>3.4695548865589357E-2</v>
      </c>
      <c r="QW68" s="57">
        <f>MIN(FW68,$C$16)*$C$17*1000/60/60/$C$21</f>
        <v>3.4695548865589357E-2</v>
      </c>
      <c r="QX68" s="57">
        <f>MIN(FX68,$C$16)*$C$17*1000/60/60/$C$21</f>
        <v>3.4695548865589357E-2</v>
      </c>
      <c r="QY68" s="57">
        <f>MIN(FY68,$C$16)*$C$17*1000/60/60/$C$21</f>
        <v>3.4695548865589357E-2</v>
      </c>
      <c r="QZ68" s="57">
        <f>MIN(FZ68,$C$16)*$C$17*1000/60/60/$C$21</f>
        <v>3.4695548865589357E-2</v>
      </c>
      <c r="RA68" s="57">
        <f>MIN(GA68,$C$16)*$C$17*1000/60/60/$C$21</f>
        <v>3.4695548865589357E-2</v>
      </c>
      <c r="RB68" s="57">
        <f>MIN(GB68,$C$16)*$C$17*1000/60/60/$C$21</f>
        <v>3.4695548865589357E-2</v>
      </c>
      <c r="RC68" s="57">
        <f>MIN(GC68,$C$16)*$C$17*1000/60/60/$C$21</f>
        <v>3.4695548865589357E-2</v>
      </c>
      <c r="RD68" s="57">
        <f>MIN(GD68,$C$16)*$C$17*1000/60/60/$C$21</f>
        <v>3.4695548865589357E-2</v>
      </c>
      <c r="RE68" s="57">
        <f>MIN(GE68,$C$16)*$C$17*1000/60/60/$C$21</f>
        <v>3.4695548865589357E-2</v>
      </c>
      <c r="RF68" s="57">
        <f>MIN(GF68,$C$16)*$C$17*1000/60/60/$C$21</f>
        <v>3.4695548865589357E-2</v>
      </c>
      <c r="RG68" s="57">
        <f>MIN(GG68,$C$16)*$C$17*1000/60/60/$C$21</f>
        <v>3.4695548865589357E-2</v>
      </c>
      <c r="RH68" s="57">
        <f>MIN(GH68,$C$16)*$C$17*1000/60/60/$C$21</f>
        <v>3.4695548865589357E-2</v>
      </c>
      <c r="RI68" s="57">
        <f>MIN(GI68,$C$16)*$C$17*1000/60/60/$C$21</f>
        <v>3.4695548865589357E-2</v>
      </c>
      <c r="RJ68" s="57">
        <f>MIN(GJ68,$C$16)*$C$17*1000/60/60/$C$21</f>
        <v>3.4695548865589357E-2</v>
      </c>
      <c r="RK68" s="57">
        <f>MIN(GK68,$C$16)*$C$17*1000/60/60/$C$21</f>
        <v>3.4695548865589357E-2</v>
      </c>
      <c r="RL68" s="61">
        <f t="shared" si="237"/>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61">
        <f t="shared" si="238"/>
        <v>2.4000000000000012</v>
      </c>
      <c r="SI68" s="2">
        <f>IF(AND(EU68&lt;0,KS68=0,LO68&gt;=LO$6*'Drive Train'!$AA$52,LO68&lt;=LO$6*'Drive Train'!$AA$53,OY68=1,JW68=0),$C$17,0)</f>
        <v>0</v>
      </c>
      <c r="SJ68" s="2">
        <f>IF(AND(EV68&lt;0,KT68=0,LP68&gt;=LP$6*'Drive Train'!$AA$52,LP68&lt;=LP$6*'Drive Train'!$AA$53,OZ68=1,JX68=0),$C$17,0)</f>
        <v>0.04</v>
      </c>
      <c r="SK68" s="2">
        <f>IF(AND(EW68&lt;0,KU68=0,LQ68&gt;=LQ$6*'Drive Train'!$AA$52,LQ68&lt;=LQ$6*'Drive Train'!$AA$53,PA68=1,JY68=0),$C$17,0)</f>
        <v>0.04</v>
      </c>
      <c r="SL68" s="2">
        <f>IF(AND(EX68&lt;0,KV68=0,LR68&gt;=LR$6*'Drive Train'!$AA$52,LR68&lt;=LR$6*'Drive Train'!$AA$53,PB68=1,JZ68=0),$C$17,0)</f>
        <v>0.04</v>
      </c>
      <c r="SM68" s="2">
        <f>IF(AND(EY68&lt;0,KW68=0,LS68&gt;=LS$6*'Drive Train'!$AA$52,LS68&lt;=LS$6*'Drive Train'!$AA$53,PC68=1,KA68=0),$C$17,0)</f>
        <v>0.04</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0.04</v>
      </c>
      <c r="SV68" s="2">
        <f>IF(AND(FH68&lt;0,LF68=0,MB68&gt;=MB$6*'Drive Train'!$AA$52,MB68&lt;=MB$6*'Drive Train'!$AA$53,PL68=1,KJ68=0),$C$17,0)</f>
        <v>0.04</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48">
        <f t="shared" si="239"/>
        <v>2.4000000000000012</v>
      </c>
    </row>
    <row r="69" spans="2:524" x14ac:dyDescent="0.2">
      <c r="C69" s="3" t="s">
        <v>324</v>
      </c>
      <c r="E69" s="304">
        <f>E65/MAX($E$65:$O$65)</f>
        <v>0.99999999999999978</v>
      </c>
      <c r="F69" s="304">
        <f>F65/MAX($E$65:$O$65)</f>
        <v>0.3695752793872501</v>
      </c>
      <c r="G69" s="304">
        <f>G65/MAX($E$65:$O$65)</f>
        <v>0.53383095911491674</v>
      </c>
      <c r="H69" s="304">
        <f>H65/MAX($E$65:$O$65)</f>
        <v>0.69808663884258337</v>
      </c>
      <c r="I69" s="304">
        <f>I65/MAX($E$65:$O$65)</f>
        <v>0.86234231857025001</v>
      </c>
      <c r="J69" s="304">
        <f>J65/MAX($E$65:$O$65)</f>
        <v>1</v>
      </c>
      <c r="K69" s="304">
        <f>K65/MAX($E$65:$O$65)</f>
        <v>0.99999999999999978</v>
      </c>
      <c r="L69" s="304">
        <f>L65/MAX($E$65:$O$65)</f>
        <v>0.99999999999999978</v>
      </c>
      <c r="M69" s="304">
        <f>M65/MAX($E$65:$O$65)</f>
        <v>0.99999999999999978</v>
      </c>
      <c r="N69" s="304">
        <f>N65/MAX($E$65:$O$65)</f>
        <v>0.99999999999999978</v>
      </c>
      <c r="O69" s="304">
        <f>O65/MAX($E$65:$O$65)</f>
        <v>0.99999999999999978</v>
      </c>
      <c r="R69" s="63">
        <f t="shared" si="114"/>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15"/>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0</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281"/>
        <v>2.4400000000000013</v>
      </c>
      <c r="BK69" s="2">
        <f>IF(OR(KS68=1,AND($C$37=Motors!$C$31,OY68=1)),0,IF(NG69=0,-(CG68+$C$15)/($C$14-$C$15)*$C$12,($C$11*S69-AO69)/($C$11*S69)*$C$12*S69))</f>
        <v>0</v>
      </c>
      <c r="BL69" s="2">
        <f>IF(OR(KT68=1,AND($C$37=Motors!$C$31,OZ68=1)),0,IF(NH69=0,-(CH68+$C$15)/($C$14-$C$15)*$C$12,($C$11*T69-AP69)/($C$11*T69)*$C$12*T69))</f>
        <v>0</v>
      </c>
      <c r="BM69" s="2">
        <f>IF(OR(KU68=1,AND($C$37=Motors!$C$31,PA68=1)),0,IF(NI69=0,-(CI68+$C$15)/($C$14-$C$15)*$C$12,($C$11*U69-AQ69)/($C$11*U69)*$C$12*U69))</f>
        <v>0</v>
      </c>
      <c r="BN69" s="2">
        <f>IF(OR(KV68=1,AND($C$37=Motors!$C$31,PB68=1)),0,IF(NJ69=0,-(CJ68+$C$15)/($C$14-$C$15)*$C$12,($C$11*V69-AR69)/($C$11*V69)*$C$12*V69))</f>
        <v>0</v>
      </c>
      <c r="BO69" s="2">
        <f>IF(OR(KW68=1,AND($C$37=Motors!$C$31,PC68=1)),0,IF(NK69=0,-(CK68+$C$15)/($C$14-$C$15)*$C$12,($C$11*W69-AS69)/($C$11*W69)*$C$12*W69))</f>
        <v>0</v>
      </c>
      <c r="BP69" s="2">
        <f>IF(OR(KX68=1,AND($C$37=Motors!$C$31,PD68=1)),0,IF(NL69=0,-(CL68+$C$15)/($C$14-$C$15)*$C$12,($C$11*X69-AT69)/($C$11*X69)*$C$12*X69))</f>
        <v>0</v>
      </c>
      <c r="BQ69" s="2">
        <f>IF(OR(KY68=1,AND($C$37=Motors!$C$31,PE68=1)),0,IF(NM69=0,-(CM68+$C$15)/($C$14-$C$15)*$C$12,($C$11*Y69-AU69)/($C$11*Y69)*$C$12*Y69))</f>
        <v>0</v>
      </c>
      <c r="BR69" s="2">
        <f>IF(OR(KZ68=1,AND($C$37=Motors!$C$31,PF68=1)),0,IF(NN69=0,-(CN68+$C$15)/($C$14-$C$15)*$C$12,($C$11*Z69-AV69)/($C$11*Z69)*$C$12*Z69))</f>
        <v>0</v>
      </c>
      <c r="BS69" s="2">
        <f>IF(OR(LA68=1,AND($C$37=Motors!$C$31,PG68=1)),0,IF(NO69=0,-(CO68+$C$15)/($C$14-$C$15)*$C$12,($C$11*AA69-AW69)/($C$11*AA69)*$C$12*AA69))</f>
        <v>0</v>
      </c>
      <c r="BT69" s="2">
        <f>IF(OR(LB68=1,AND($C$37=Motors!$C$31,PH68=1)),0,IF(NP69=0,-(CP68+$C$15)/($C$14-$C$15)*$C$12,($C$11*AB69-AX69)/($C$11*AB69)*$C$12*AB69))</f>
        <v>0</v>
      </c>
      <c r="BU69" s="2">
        <f>IF(OR(LC68=1,AND($C$37=Motors!$C$31,PI68=1)),0,IF(NQ69=0,-(CQ68+$C$15)/($C$14-$C$15)*$C$12,($C$11*AC69-AY69)/($C$11*AC69)*$C$12*AC69))</f>
        <v>0</v>
      </c>
      <c r="BV69" s="2">
        <f>IF(OR(LD68=1,AND($C$37=Motors!$C$31,PJ68=1)),0,IF(NR69=0,-(CR68+$C$15)/($C$14-$C$15)*$C$12,($C$11*AD69-AZ69)/($C$11*AD69)*$C$12*AD69))</f>
        <v>0</v>
      </c>
      <c r="BW69" s="2">
        <f>IF(OR(LE68=1,AND($C$37=Motors!$C$31,PK68=1)),0,IF(NS69=0,-(CS68+$C$15)/($C$14-$C$15)*$C$12,($C$11*AE69-BA69)/($C$11*AE69)*$C$12*AE69))</f>
        <v>0</v>
      </c>
      <c r="BX69" s="2">
        <f>IF(OR(LF68=1,AND($C$37=Motors!$C$31,PL68=1)),0,IF(NT69=0,-(CT68+$C$15)/($C$14-$C$15)*$C$12,($C$11*AF69-BB69)/($C$11*AF69)*$C$12*AF69))</f>
        <v>0</v>
      </c>
      <c r="BY69" s="2">
        <f>IF(OR(LG68=1,AND($C$37=Motors!$C$31,PM68=1)),0,IF(NU69=0,-(CU68+$C$15)/($C$14-$C$15)*$C$12,($C$11*AG69-BC69)/($C$11*AG69)*$C$12*AG69))</f>
        <v>0</v>
      </c>
      <c r="BZ69" s="2">
        <f>IF(OR(LH68=1,AND($C$37=Motors!$C$31,PN68=1)),0,IF(NV69=0,-(CV68+$C$15)/($C$14-$C$15)*$C$12,($C$11*AH69-BD69)/($C$11*AH69)*$C$12*AH69))</f>
        <v>0</v>
      </c>
      <c r="CA69" s="2">
        <f>IF(OR(LI68=1,AND($C$37=Motors!$C$31,PO68=1)),0,IF(NW69=0,-(CW68+$C$15)/($C$14-$C$15)*$C$12,($C$11*AI69-BE69)/($C$11*AI69)*$C$12*AI69))</f>
        <v>0</v>
      </c>
      <c r="CB69" s="2">
        <f>IF(OR(LJ68=1,AND($C$37=Motors!$C$31,PP68=1)),0,IF(NX69=0,-(CX68+$C$15)/($C$14-$C$15)*$C$12,($C$11*AJ69-BF69)/($C$11*AJ69)*$C$12*AJ69))</f>
        <v>0</v>
      </c>
      <c r="CC69" s="2">
        <f>IF(OR(LK68=1,AND($C$37=Motors!$C$31,PQ68=1)),0,IF(NY69=0,-(CY68+$C$15)/($C$14-$C$15)*$C$12,($C$11*AK69-BG69)/($C$11*AK69)*$C$12*AK69))</f>
        <v>0</v>
      </c>
      <c r="CD69" s="2">
        <f>IF(OR(LL68=1,AND($C$37=Motors!$C$31,PR68=1)),0,IF(NZ69=0,-(CZ68+$C$15)/($C$14-$C$15)*$C$12,($C$11*AL69-BH69)/($C$11*AL69)*$C$12*AL69))</f>
        <v>0</v>
      </c>
      <c r="CE69" s="2">
        <f>IF(OR(LM68=1,AND($C$37=Motors!$C$31,PS68=1)),0,IF(OA69=0,-(DA68+$C$15)/($C$14-$C$15)*$C$12,($C$11*AM69-BI69)/($C$11*AM69)*$C$12*AM69))</f>
        <v>0</v>
      </c>
      <c r="CF69" s="61">
        <f t="shared" si="282"/>
        <v>2.4400000000000013</v>
      </c>
      <c r="CG69" s="57">
        <f>IF(AND(KS68=1,OY68=1),0,ABS(BK69/$C$12*($C$14-$C$15)+$C$15) *'Drive Train'!$AA$49 + CG68*(1-'Drive Train'!$AA$49))</f>
        <v>2.7495000000000003</v>
      </c>
      <c r="CH69" s="57">
        <f>IF(AND(KT68=1,OZ68=1),0,ABS(BL69/$C$12*($C$14-$C$15)+$C$15) *'Drive Train'!$AA$49 + CH68*(1-'Drive Train'!$AA$49))</f>
        <v>2.7495000000000003</v>
      </c>
      <c r="CI69" s="57">
        <f>IF(AND(KU68=1,PA68=1),0,ABS(BM69/$C$12*($C$14-$C$15)+$C$15) *'Drive Train'!$AA$49 + CI68*(1-'Drive Train'!$AA$49))</f>
        <v>2.7495000000000003</v>
      </c>
      <c r="CJ69" s="57">
        <f>IF(AND(KV68=1,PB68=1),0,ABS(BN69/$C$12*($C$14-$C$15)+$C$15) *'Drive Train'!$AA$49 + CJ68*(1-'Drive Train'!$AA$49))</f>
        <v>2.7495000000000003</v>
      </c>
      <c r="CK69" s="57">
        <f>IF(AND(KW68=1,PC68=1),0,ABS(BO69/$C$12*($C$14-$C$15)+$C$15) *'Drive Train'!$AA$49 + CK68*(1-'Drive Train'!$AA$49))</f>
        <v>2.7495000000000003</v>
      </c>
      <c r="CL69" s="57">
        <f>IF(AND(KX68=1,PD68=1),0,ABS(BP69/$C$12*($C$14-$C$15)+$C$15) *'Drive Train'!$AA$49 + CL68*(1-'Drive Train'!$AA$49))</f>
        <v>2.7495000000000003</v>
      </c>
      <c r="CM69" s="57">
        <f>IF(AND(KY68=1,PE68=1),0,ABS(BQ69/$C$12*($C$14-$C$15)+$C$15) *'Drive Train'!$AA$49 + CM68*(1-'Drive Train'!$AA$49))</f>
        <v>2.7495000000000003</v>
      </c>
      <c r="CN69" s="57">
        <f>IF(AND(KZ68=1,PF68=1),0,ABS(BR69/$C$12*($C$14-$C$15)+$C$15) *'Drive Train'!$AA$49 + CN68*(1-'Drive Train'!$AA$49))</f>
        <v>2.7495000000000003</v>
      </c>
      <c r="CO69" s="57">
        <f>IF(AND(LA68=1,PG68=1),0,ABS(BS69/$C$12*($C$14-$C$15)+$C$15) *'Drive Train'!$AA$49 + CO68*(1-'Drive Train'!$AA$49))</f>
        <v>2.7495000000000003</v>
      </c>
      <c r="CP69" s="57">
        <f>IF(AND(LB68=1,PH68=1),0,ABS(BT69/$C$12*($C$14-$C$15)+$C$15) *'Drive Train'!$AA$49 + CP68*(1-'Drive Train'!$AA$49))</f>
        <v>2.7495000000000003</v>
      </c>
      <c r="CQ69" s="57">
        <f>IF(AND(LC68=1,PI68=1),0,ABS(BU69/$C$12*($C$14-$C$15)+$C$15) *'Drive Train'!$AA$49 + CQ68*(1-'Drive Train'!$AA$49))</f>
        <v>2.7495000000000003</v>
      </c>
      <c r="CR69" s="57">
        <f>IF(AND(LD68=1,PJ68=1),0,ABS(BV69/$C$12*($C$14-$C$15)+$C$15) *'Drive Train'!$AA$49 + CR68*(1-'Drive Train'!$AA$49))</f>
        <v>2.7495000000000003</v>
      </c>
      <c r="CS69" s="57">
        <f>IF(AND(LE68=1,PK68=1),0,ABS(BW69/$C$12*($C$14-$C$15)+$C$15) *'Drive Train'!$AA$49 + CS68*(1-'Drive Train'!$AA$49))</f>
        <v>2.7495000000000003</v>
      </c>
      <c r="CT69" s="57">
        <f>IF(AND(LF68=1,PL68=1),0,ABS(BX69/$C$12*($C$14-$C$15)+$C$15) *'Drive Train'!$AA$49 + CT68*(1-'Drive Train'!$AA$49))</f>
        <v>2.7495000000000003</v>
      </c>
      <c r="CU69" s="57">
        <f>IF(AND(LG68=1,PM68=1),0,ABS(BY69/$C$12*($C$14-$C$15)+$C$15) *'Drive Train'!$AA$49 + CU68*(1-'Drive Train'!$AA$49))</f>
        <v>2.7495000000000003</v>
      </c>
      <c r="CV69" s="57">
        <f>IF(AND(LH68=1,PN68=1),0,ABS(BZ69/$C$12*($C$14-$C$15)+$C$15) *'Drive Train'!$AA$49 + CV68*(1-'Drive Train'!$AA$49))</f>
        <v>2.7495000000000003</v>
      </c>
      <c r="CW69" s="57">
        <f>IF(AND(LI68=1,PO68=1),0,ABS(CA69/$C$12*($C$14-$C$15)+$C$15) *'Drive Train'!$AA$49 + CW68*(1-'Drive Train'!$AA$49))</f>
        <v>2.7495000000000003</v>
      </c>
      <c r="CX69" s="57">
        <f>IF(AND(LJ68=1,PP68=1),0,ABS(CB69/$C$12*($C$14-$C$15)+$C$15) *'Drive Train'!$AA$49 + CX68*(1-'Drive Train'!$AA$49))</f>
        <v>2.7495000000000003</v>
      </c>
      <c r="CY69" s="57">
        <f>IF(AND(LK68=1,PQ68=1),0,ABS(CC69/$C$12*($C$14-$C$15)+$C$15) *'Drive Train'!$AA$49 + CY68*(1-'Drive Train'!$AA$49))</f>
        <v>2.7495000000000003</v>
      </c>
      <c r="CZ69" s="57">
        <f>IF(AND(LL68=1,PR68=1),0,ABS(CD69/$C$12*($C$14-$C$15)+$C$15) *'Drive Train'!$AA$49 + CZ68*(1-'Drive Train'!$AA$49))</f>
        <v>2.7495000000000003</v>
      </c>
      <c r="DA69" s="57">
        <f>IF(AND(LM68=1,PS68=1),0,ABS(CE69/$C$12*($C$14-$C$15)+$C$15) *'Drive Train'!$AA$49 + DA68*(1-'Drive Train'!$AA$49))</f>
        <v>2.7495000000000003</v>
      </c>
      <c r="DB69" s="61">
        <f t="shared" si="116"/>
        <v>2.4400000000000013</v>
      </c>
      <c r="DC69" s="57">
        <f t="shared" si="283"/>
        <v>2.7495000000000003</v>
      </c>
      <c r="DD69" s="57">
        <f t="shared" si="284"/>
        <v>2.7495000000000003</v>
      </c>
      <c r="DE69" s="57">
        <f t="shared" si="285"/>
        <v>2.7495000000000003</v>
      </c>
      <c r="DF69" s="57">
        <f t="shared" si="286"/>
        <v>2.7495000000000003</v>
      </c>
      <c r="DG69" s="57">
        <f t="shared" si="287"/>
        <v>2.7495000000000003</v>
      </c>
      <c r="DH69" s="57">
        <f t="shared" si="288"/>
        <v>2.7495000000000003</v>
      </c>
      <c r="DI69" s="57">
        <f t="shared" si="289"/>
        <v>2.7495000000000003</v>
      </c>
      <c r="DJ69" s="57">
        <f t="shared" si="290"/>
        <v>2.7495000000000003</v>
      </c>
      <c r="DK69" s="57">
        <f t="shared" si="291"/>
        <v>2.7495000000000003</v>
      </c>
      <c r="DL69" s="57">
        <f t="shared" si="292"/>
        <v>2.7495000000000003</v>
      </c>
      <c r="DM69" s="57">
        <f t="shared" si="293"/>
        <v>2.7495000000000003</v>
      </c>
      <c r="DN69" s="57">
        <f t="shared" si="294"/>
        <v>2.7495000000000003</v>
      </c>
      <c r="DO69" s="57">
        <f t="shared" si="295"/>
        <v>2.7495000000000003</v>
      </c>
      <c r="DP69" s="57">
        <f t="shared" si="296"/>
        <v>2.7495000000000003</v>
      </c>
      <c r="DQ69" s="57">
        <f t="shared" si="297"/>
        <v>2.7495000000000003</v>
      </c>
      <c r="DR69" s="57">
        <f t="shared" si="298"/>
        <v>2.7495000000000003</v>
      </c>
      <c r="DS69" s="57">
        <f t="shared" si="299"/>
        <v>2.7495000000000003</v>
      </c>
      <c r="DT69" s="57">
        <f t="shared" si="300"/>
        <v>2.7495000000000003</v>
      </c>
      <c r="DU69" s="57">
        <f t="shared" si="301"/>
        <v>2.7495000000000003</v>
      </c>
      <c r="DV69" s="57">
        <f t="shared" si="302"/>
        <v>2.7495000000000003</v>
      </c>
      <c r="DW69" s="57">
        <f t="shared" si="303"/>
        <v>2.7495000000000003</v>
      </c>
      <c r="DX69" s="61">
        <f t="shared" si="117"/>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61">
        <f t="shared" si="304"/>
        <v>2.4400000000000013</v>
      </c>
      <c r="EU69" s="259">
        <f>MAX(MIN(IF(AND(OY68=1,NG69&lt;0),-1,1)*(DC69-$C$15)/($C$14-$C$15)*$C$12*$C$21-$C$33*LO69/AO$6 -  OY68*$C$33/$C$21,DY68/$C$19),MAX(EU$8:EU68)*-1)</f>
        <v>-0.39122234409314033</v>
      </c>
      <c r="EV69" s="259">
        <f>MAX(MIN(IF(AND(OZ68=1,NH69&lt;0),-1,1)*(DD69-$C$15)/($C$14-$C$15)*$C$12*$C$21-$C$33*LP69/AP$6 -  OZ68*$C$33/$C$21,DZ68/$C$19),MAX(EV$8:EV68)*-1)</f>
        <v>-0.41810460697461177</v>
      </c>
      <c r="EW69" s="259">
        <f>MAX(MIN(IF(AND(PA68=1,NI69&lt;0),-1,1)*(DE69-$C$15)/($C$14-$C$15)*$C$12*$C$21-$C$33*LQ69/AQ$6 -  PA68*$C$33/$C$21,EA68/$C$19),MAX(EW$8:EW68)*-1)</f>
        <v>-0.45357038461368437</v>
      </c>
      <c r="EX69" s="259">
        <f>MAX(MIN(IF(AND(PB68=1,NJ69&lt;0),-1,1)*(DF69-$C$15)/($C$14-$C$15)*$C$12*$C$21-$C$33*LR69/AR$6 -  PB68*$C$33/$C$21,EB68/$C$19),MAX(EX$8:EX68)*-1)</f>
        <v>-0.47028600149816902</v>
      </c>
      <c r="EY69" s="259">
        <f>MAX(MIN(IF(AND(PC68=1,NK69&lt;0),-1,1)*(DG69-$C$15)/($C$14-$C$15)*$C$12*$C$21-$C$33*LS69/AS$6 -  PC68*$C$33/$C$21,EC68/$C$19),MAX(EY$8:EY68)*-1)</f>
        <v>-0.45991217697401388</v>
      </c>
      <c r="EZ69" s="259">
        <f>MAX(MIN(IF(AND(PD68=1,NL69&lt;0),-1,1)*(DH69-$C$15)/($C$14-$C$15)*$C$12*$C$21-$C$33*LT69/AT$6 -  PD68*$C$33/$C$21,ED68/$C$19),MAX(EZ$8:EZ68)*-1)</f>
        <v>-0.4360794034202049</v>
      </c>
      <c r="FA69" s="259">
        <f>MAX(MIN(IF(AND(PE68=1,NM69&lt;0),-1,1)*(DI69-$C$15)/($C$14-$C$15)*$C$12*$C$21-$C$33*LU69/AU$6 -  PE68*$C$33/$C$21,EE68/$C$19),MAX(FA$8:FA68)*-1)</f>
        <v>-0.40623071005995864</v>
      </c>
      <c r="FB69" s="259">
        <f>MAX(MIN(IF(AND(PF68=1,NN69&lt;0),-1,1)*(DJ69-$C$15)/($C$14-$C$15)*$C$12*$C$21-$C$33*LV69/AV$6 -  PF68*$C$33/$C$21,EF68/$C$19),MAX(FB$8:FB68)*-1)</f>
        <v>-0.39194253496526021</v>
      </c>
      <c r="FC69" s="259">
        <f>MAX(MIN(IF(AND(PG68=1,NO69&lt;0),-1,1)*(DK69-$C$15)/($C$14-$C$15)*$C$12*$C$21-$C$33*LW69/AW$6 -  PG68*$C$33/$C$21,EG68/$C$19),MAX(FC$8:FC68)*-1)</f>
        <v>-0.3859201375095031</v>
      </c>
      <c r="FD69" s="259">
        <f>MAX(MIN(IF(AND(PH68=1,NP69&lt;0),-1,1)*(DL69-$C$15)/($C$14-$C$15)*$C$12*$C$21-$C$33*LX69/AX$6 -  PH68*$C$33/$C$21,EH68/$C$19),MAX(FD$8:FD68)*-1)</f>
        <v>-0.39118078596421957</v>
      </c>
      <c r="FE69" s="259">
        <f>MAX(MIN(IF(AND(PI68=1,NQ69&lt;0),-1,1)*(DM69-$C$15)/($C$14-$C$15)*$C$12*$C$21-$C$33*LY69/AY$6 -  PI68*$C$33/$C$21,EI68/$C$19),MAX(FE$8:FE68)*-1)</f>
        <v>-0.43007080283673366</v>
      </c>
      <c r="FF69" s="259">
        <f>MAX(MIN(IF(AND(PJ68=1,NR69&lt;0),-1,1)*(DN69-$C$15)/($C$14-$C$15)*$C$12*$C$21-$C$33*LZ69/AZ$6 -  PJ68*$C$33/$C$21,EJ68/$C$19),MAX(FF$8:FF68)*-1)</f>
        <v>-0.3680167733157455</v>
      </c>
      <c r="FG69" s="259">
        <f>MAX(MIN(IF(AND(PK68=1,NS69&lt;0),-1,1)*(DO69-$C$15)/($C$14-$C$15)*$C$12*$C$21-$C$33*MA69/BA$6 -  PK68*$C$33/$C$21,EK68/$C$19),MAX(FG$8:FG68)*-1)</f>
        <v>-0.45071531341950627</v>
      </c>
      <c r="FH69" s="259">
        <f>MAX(MIN(IF(AND(PL68=1,NT69&lt;0),-1,1)*(DP69-$C$15)/($C$14-$C$15)*$C$12*$C$21-$C$33*MB69/BB$6 -  PL68*$C$33/$C$21,EL68/$C$19),MAX(FH$8:FH68)*-1)</f>
        <v>-0.45137325098803688</v>
      </c>
      <c r="FI69" s="259">
        <f>MAX(MIN(IF(AND(PM68=1,NU69&lt;0),-1,1)*(DQ69-$C$15)/($C$14-$C$15)*$C$12*$C$21-$C$33*MC69/BC$6 -  PM68*$C$33/$C$21,EM68/$C$19),MAX(FI$8:FI68)*-1)</f>
        <v>-0.42854318879146658</v>
      </c>
      <c r="FJ69" s="259">
        <f>MAX(MIN(IF(AND(PN68=1,NV69&lt;0),-1,1)*(DR69-$C$15)/($C$14-$C$15)*$C$12*$C$21-$C$33*MD69/BD$6 -  PN68*$C$33/$C$21,EN68/$C$19),MAX(FJ$8:FJ68)*-1)</f>
        <v>-0.41892803974132964</v>
      </c>
      <c r="FK69" s="259">
        <f>MAX(MIN(IF(AND(PO68=1,NW69&lt;0),-1,1)*(DS69-$C$15)/($C$14-$C$15)*$C$12*$C$21-$C$33*ME69/BE$6 -  PO68*$C$33/$C$21,EO68/$C$19),MAX(FK$8:FK68)*-1)</f>
        <v>-0.40949255861844136</v>
      </c>
      <c r="FL69" s="259">
        <f>MAX(MIN(IF(AND(PP68=1,NX69&lt;0),-1,1)*(DT69-$C$15)/($C$14-$C$15)*$C$12*$C$21-$C$33*MF69/BF$6 -  PP68*$C$33/$C$21,EP68/$C$19),MAX(FL$8:FL68)*-1)</f>
        <v>-0.40025090772701788</v>
      </c>
      <c r="FM69" s="259">
        <f>MAX(MIN(IF(AND(PQ68=1,NY69&lt;0),-1,1)*(DU69-$C$15)/($C$14-$C$15)*$C$12*$C$21-$C$33*MG69/BG$6 -  PQ68*$C$33/$C$21,EQ68/$C$19),MAX(FM$8:FM68)*-1)</f>
        <v>-0.40027165892166583</v>
      </c>
      <c r="FN69" s="259">
        <f>MAX(MIN(IF(AND(PR68=1,NZ69&lt;0),-1,1)*(DV69-$C$15)/($C$14-$C$15)*$C$12*$C$21-$C$33*MH69/BH$6 -  PR68*$C$33/$C$21,ER68/$C$19),MAX(FN$8:FN68)*-1)</f>
        <v>-0.39121942265300069</v>
      </c>
      <c r="FO69" s="259">
        <f>MAX(MIN(IF(AND(PS68=1,OA69&lt;0),-1,1)*(DW69-$C$15)/($C$14-$C$15)*$C$12*$C$21-$C$33*MI69/BI$6 -  PS68*$C$33/$C$21,ES68/$C$19),MAX(FO$8:FO68)*-1)</f>
        <v>-0.39122241430157567</v>
      </c>
      <c r="FP69" s="61">
        <f t="shared" si="118"/>
        <v>2.4400000000000013</v>
      </c>
      <c r="FQ69" s="260">
        <f>IF(AND(KS69=1,OY69=1),0,MIN((ABS(($C$14-$C$15)*EU69/$C$12/$C$21)+$C$15)/$C$21,DC69))</f>
        <v>2.7495000000000003</v>
      </c>
      <c r="FR69" s="260">
        <f>IF(AND(KT69=1,OZ69=1),0,MIN((ABS(($C$14-$C$15)*EV69/$C$12/$C$21)+$C$15)/$C$21,DD69))</f>
        <v>2.7495000000000003</v>
      </c>
      <c r="FS69" s="260">
        <f>IF(AND(KU69=1,PA69=1),0,MIN((ABS(($C$14-$C$15)*EW69/$C$12/$C$21)+$C$15)/$C$21,DE69))</f>
        <v>2.7495000000000003</v>
      </c>
      <c r="FT69" s="260">
        <f>IF(AND(KV69=1,PB69=1),0,MIN((ABS(($C$14-$C$15)*EX69/$C$12/$C$21)+$C$15)/$C$21,DF69))</f>
        <v>2.7495000000000003</v>
      </c>
      <c r="FU69" s="260">
        <f>IF(AND(KW69=1,PC69=1),0,MIN((ABS(($C$14-$C$15)*EY69/$C$12/$C$21)+$C$15)/$C$21,DG69))</f>
        <v>2.7495000000000003</v>
      </c>
      <c r="FV69" s="260">
        <f>IF(AND(KX69=1,PD69=1),0,MIN((ABS(($C$14-$C$15)*EZ69/$C$12/$C$21)+$C$15)/$C$21,DH69))</f>
        <v>2.7495000000000003</v>
      </c>
      <c r="FW69" s="260">
        <f>IF(AND(KY69=1,PE69=1),0,MIN((ABS(($C$14-$C$15)*FA69/$C$12/$C$21)+$C$15)/$C$21,DI69))</f>
        <v>2.7495000000000003</v>
      </c>
      <c r="FX69" s="260">
        <f>IF(AND(KZ69=1,PF69=1),0,MIN((ABS(($C$14-$C$15)*FB69/$C$12/$C$21)+$C$15)/$C$21,DJ69))</f>
        <v>2.7495000000000003</v>
      </c>
      <c r="FY69" s="260">
        <f>IF(AND(LA69=1,PG69=1),0,MIN((ABS(($C$14-$C$15)*FC69/$C$12/$C$21)+$C$15)/$C$21,DK69))</f>
        <v>2.7495000000000003</v>
      </c>
      <c r="FZ69" s="260">
        <f>IF(AND(LB69=1,PH69=1),0,MIN((ABS(($C$14-$C$15)*FD69/$C$12/$C$21)+$C$15)/$C$21,DL69))</f>
        <v>2.7495000000000003</v>
      </c>
      <c r="GA69" s="260">
        <f>IF(AND(LC69=1,PI69=1),0,MIN((ABS(($C$14-$C$15)*FE69/$C$12/$C$21)+$C$15)/$C$21,DM69))</f>
        <v>2.7495000000000003</v>
      </c>
      <c r="GB69" s="260">
        <f>IF(AND(LD69=1,PJ69=1),0,MIN((ABS(($C$14-$C$15)*FF69/$C$12/$C$21)+$C$15)/$C$21,DN69))</f>
        <v>2.7495000000000003</v>
      </c>
      <c r="GC69" s="260">
        <f>IF(AND(LE69=1,PK69=1),0,MIN((ABS(($C$14-$C$15)*FG69/$C$12/$C$21)+$C$15)/$C$21,DO69))</f>
        <v>2.7495000000000003</v>
      </c>
      <c r="GD69" s="260">
        <f>IF(AND(LF69=1,PL69=1),0,MIN((ABS(($C$14-$C$15)*FH69/$C$12/$C$21)+$C$15)/$C$21,DP69))</f>
        <v>2.7495000000000003</v>
      </c>
      <c r="GE69" s="260">
        <f>IF(AND(LG69=1,PM69=1),0,MIN((ABS(($C$14-$C$15)*FI69/$C$12/$C$21)+$C$15)/$C$21,DQ69))</f>
        <v>2.7495000000000003</v>
      </c>
      <c r="GF69" s="260">
        <f>IF(AND(LH69=1,PN69=1),0,MIN((ABS(($C$14-$C$15)*FJ69/$C$12/$C$21)+$C$15)/$C$21,DR69))</f>
        <v>2.7495000000000003</v>
      </c>
      <c r="GG69" s="260">
        <f>IF(AND(LI69=1,PO69=1),0,MIN((ABS(($C$14-$C$15)*FK69/$C$12/$C$21)+$C$15)/$C$21,DS69))</f>
        <v>2.7495000000000003</v>
      </c>
      <c r="GH69" s="260">
        <f>IF(AND(LJ69=1,PP69=1),0,MIN((ABS(($C$14-$C$15)*FL69/$C$12/$C$21)+$C$15)/$C$21,DT69))</f>
        <v>2.7495000000000003</v>
      </c>
      <c r="GI69" s="260">
        <f>IF(AND(LK69=1,PQ69=1),0,MIN((ABS(($C$14-$C$15)*FM69/$C$12/$C$21)+$C$15)/$C$21,DU69))</f>
        <v>2.7495000000000003</v>
      </c>
      <c r="GJ69" s="260">
        <f>IF(AND(LL69=1,PR69=1),0,MIN((ABS(($C$14-$C$15)*FN69/$C$12/$C$21)+$C$15)/$C$21,DV69))</f>
        <v>2.7495000000000003</v>
      </c>
      <c r="GK69" s="260">
        <f>IF(AND(LM69=1,PS69=1),0,MIN((ABS(($C$14-$C$15)*FO69/$C$12/$C$21)+$C$15)/$C$21,DW69))</f>
        <v>2.7495000000000003</v>
      </c>
      <c r="GL69" s="61">
        <f t="shared" si="119"/>
        <v>2.4400000000000013</v>
      </c>
      <c r="GM69" s="57">
        <f>IF(AND(KS68=1,OY68=1),0,EU69*$C$19/S$6/$C$24/$C$23*3.39*$C$21)</f>
        <v>-10.125581218091368</v>
      </c>
      <c r="GN69" s="57">
        <f>IF(AND(KT68=1,OZ68=1),0,EV69*$C$19/T$6/$C$24/$C$23*3.39*$C$21)</f>
        <v>-3.0299767420239054</v>
      </c>
      <c r="GO69" s="57">
        <f>IF(AND(KU68=1,PA68=1),0,EW69*$C$19/U$6/$C$24/$C$23*3.39*$C$21)</f>
        <v>-4.7478815410790709</v>
      </c>
      <c r="GP69" s="57">
        <f>IF(AND(KV68=1,PB68=1),0,EX69*$C$19/V$6/$C$24/$C$23*3.39*$C$21)</f>
        <v>-6.4375824690663732</v>
      </c>
      <c r="GQ69" s="57">
        <f>IF(AND(KW68=1,PC68=1),0,EY69*$C$19/W$6/$C$24/$C$23*3.39*$C$21)</f>
        <v>-7.776891424228543</v>
      </c>
      <c r="GR69" s="57">
        <f>IF(AND(KX68=1,PD68=1),0,EZ69*$C$19/X$6/$C$24/$C$23*3.39*$C$21)</f>
        <v>-8.7784414341227901</v>
      </c>
      <c r="GS69" s="57">
        <f>IF(AND(KY68=1,PE68=1),0,FA69*$C$19/Y$6/$C$24/$C$23*3.39*$C$21)</f>
        <v>-9.4859882491124186</v>
      </c>
      <c r="GT69" s="57">
        <f>IF(AND(KZ68=1,PF68=1),0,FB69*$C$19/Z$6/$C$24/$C$23*3.39*$C$21)</f>
        <v>-10.414733696452</v>
      </c>
      <c r="GU69" s="57">
        <f>IF(AND(LA68=1,PG68=1),0,FC69*$C$19/AA$6/$C$24/$C$23*3.39*$C$21)</f>
        <v>-11.497700653210572</v>
      </c>
      <c r="GV69" s="57">
        <f>IF(AND(LB68=1,PH68=1),0,FD69*$C$19/AB$6/$C$24/$C$23*3.39*$C$21)</f>
        <v>-12.914369383661535</v>
      </c>
      <c r="GW69" s="57">
        <f>IF(AND(LC68=1,PI68=1),0,FE69*$C$19/AC$6/$C$24/$C$23*3.39*$C$21)</f>
        <v>-15.583474904140189</v>
      </c>
      <c r="GX69" s="57">
        <f>IF(AND(LD68=1,PJ68=1),0,FF69*$C$19/AD$6/$C$24/$C$23*3.39*$C$21)</f>
        <v>-9.5249767404423658</v>
      </c>
      <c r="GY69" s="57">
        <f>IF(AND(LE68=1,PK68=1),0,FG69*$C$19/AE$6/$C$24/$C$23*3.39*$C$21)</f>
        <v>-11.665372852988682</v>
      </c>
      <c r="GZ69" s="57">
        <f>IF(AND(LF68=1,PL68=1),0,FH69*$C$19/AF$6/$C$24/$C$23*3.39*$C$21)</f>
        <v>-11.682401533449237</v>
      </c>
      <c r="HA69" s="57">
        <f>IF(AND(LG68=1,PM68=1),0,FI69*$C$19/AG$6/$C$24/$C$23*3.39*$C$21)</f>
        <v>-11.091515934822961</v>
      </c>
      <c r="HB69" s="57">
        <f>IF(AND(LH68=1,PN68=1),0,FJ69*$C$19/AH$6/$C$24/$C$23*3.39*$C$21)</f>
        <v>-10.842657519394528</v>
      </c>
      <c r="HC69" s="57">
        <f>IF(AND(LI68=1,PO68=1),0,FK69*$C$19/AI$6/$C$24/$C$23*3.39*$C$21)</f>
        <v>-10.598449252959654</v>
      </c>
      <c r="HD69" s="57">
        <f>IF(AND(LJ68=1,PP68=1),0,FL69*$C$19/AJ$6/$C$24/$C$23*3.39*$C$21)</f>
        <v>-10.359257682991256</v>
      </c>
      <c r="HE69" s="57">
        <f>IF(AND(LK68=1,PQ68=1),0,FM69*$C$19/AK$6/$C$24/$C$23*3.39*$C$21)</f>
        <v>-10.359794763528585</v>
      </c>
      <c r="HF69" s="57">
        <f>IF(AND(LL68=1,PR68=1),0,FN69*$C$19/AL$6/$C$24/$C$23*3.39*$C$21)</f>
        <v>-10.125505605642704</v>
      </c>
      <c r="HG69" s="57">
        <f>IF(AND(LM68=1,PS68=1),0,FO69*$C$19/AM$6/$C$24/$C$23*3.39*$C$21)</f>
        <v>-10.125583035219723</v>
      </c>
      <c r="HH69" s="61">
        <f t="shared" si="120"/>
        <v>2.4400000000000013</v>
      </c>
      <c r="HI69" s="57">
        <f t="shared" si="121"/>
        <v>10.125581218091368</v>
      </c>
      <c r="HJ69" s="57">
        <f t="shared" si="122"/>
        <v>3.0299767420239054</v>
      </c>
      <c r="HK69" s="57">
        <f t="shared" si="123"/>
        <v>4.7478815410790709</v>
      </c>
      <c r="HL69" s="57">
        <f t="shared" si="124"/>
        <v>6.4375824690663732</v>
      </c>
      <c r="HM69" s="57">
        <f t="shared" si="125"/>
        <v>7.776891424228543</v>
      </c>
      <c r="HN69" s="57">
        <f t="shared" si="126"/>
        <v>8.7784414341227901</v>
      </c>
      <c r="HO69" s="57">
        <f t="shared" si="127"/>
        <v>9.4859882491124186</v>
      </c>
      <c r="HP69" s="57">
        <f t="shared" si="128"/>
        <v>10.414733696452</v>
      </c>
      <c r="HQ69" s="57">
        <f t="shared" si="129"/>
        <v>11.497700653210572</v>
      </c>
      <c r="HR69" s="57">
        <f t="shared" si="130"/>
        <v>12.914369383661535</v>
      </c>
      <c r="HS69" s="57">
        <f t="shared" si="131"/>
        <v>15.583474904140189</v>
      </c>
      <c r="HT69" s="57">
        <f t="shared" si="132"/>
        <v>9.5249767404423658</v>
      </c>
      <c r="HU69" s="57">
        <f t="shared" si="133"/>
        <v>11.665372852988682</v>
      </c>
      <c r="HV69" s="57">
        <f t="shared" si="134"/>
        <v>11.682401533449237</v>
      </c>
      <c r="HW69" s="57">
        <f t="shared" si="135"/>
        <v>11.091515934822961</v>
      </c>
      <c r="HX69" s="57">
        <f t="shared" si="136"/>
        <v>10.842657519394528</v>
      </c>
      <c r="HY69" s="57">
        <f t="shared" si="137"/>
        <v>10.598449252959654</v>
      </c>
      <c r="HZ69" s="57">
        <f t="shared" si="138"/>
        <v>10.359257682991256</v>
      </c>
      <c r="IA69" s="57">
        <f t="shared" si="139"/>
        <v>10.359794763528585</v>
      </c>
      <c r="IB69" s="57">
        <f t="shared" si="140"/>
        <v>10.125505605642704</v>
      </c>
      <c r="IC69" s="57">
        <f t="shared" si="141"/>
        <v>10.125583035219723</v>
      </c>
      <c r="ID69" s="61">
        <f t="shared" si="142"/>
        <v>2.4400000000000013</v>
      </c>
      <c r="IE69" s="57">
        <f t="shared" si="143"/>
        <v>0</v>
      </c>
      <c r="IF69" s="57">
        <f t="shared" si="144"/>
        <v>0</v>
      </c>
      <c r="IG69" s="57">
        <f t="shared" si="145"/>
        <v>0</v>
      </c>
      <c r="IH69" s="57">
        <f t="shared" si="146"/>
        <v>0</v>
      </c>
      <c r="II69" s="57">
        <f t="shared" si="147"/>
        <v>0</v>
      </c>
      <c r="IJ69" s="57">
        <f t="shared" si="148"/>
        <v>0</v>
      </c>
      <c r="IK69" s="57">
        <f t="shared" si="149"/>
        <v>0</v>
      </c>
      <c r="IL69" s="57">
        <f t="shared" si="150"/>
        <v>0</v>
      </c>
      <c r="IM69" s="57">
        <f t="shared" si="151"/>
        <v>0</v>
      </c>
      <c r="IN69" s="57">
        <f t="shared" si="152"/>
        <v>0</v>
      </c>
      <c r="IO69" s="57">
        <f t="shared" si="153"/>
        <v>0</v>
      </c>
      <c r="IP69" s="57">
        <f t="shared" si="154"/>
        <v>0</v>
      </c>
      <c r="IQ69" s="57">
        <f t="shared" si="155"/>
        <v>0</v>
      </c>
      <c r="IR69" s="57">
        <f t="shared" si="156"/>
        <v>0</v>
      </c>
      <c r="IS69" s="57">
        <f t="shared" si="157"/>
        <v>0</v>
      </c>
      <c r="IT69" s="57">
        <f t="shared" si="158"/>
        <v>0</v>
      </c>
      <c r="IU69" s="57">
        <f t="shared" si="159"/>
        <v>0</v>
      </c>
      <c r="IV69" s="57">
        <f t="shared" si="160"/>
        <v>0</v>
      </c>
      <c r="IW69" s="57">
        <f t="shared" si="161"/>
        <v>0</v>
      </c>
      <c r="IX69" s="57">
        <f t="shared" si="162"/>
        <v>0</v>
      </c>
      <c r="IY69" s="57">
        <f t="shared" si="163"/>
        <v>0</v>
      </c>
      <c r="IZ69" s="61">
        <f t="shared" si="164"/>
        <v>2.4400000000000013</v>
      </c>
      <c r="JA69" s="260" t="e">
        <f t="shared" si="240"/>
        <v>#N/A</v>
      </c>
      <c r="JB69" s="260" t="e">
        <f t="shared" si="241"/>
        <v>#N/A</v>
      </c>
      <c r="JC69" s="260" t="e">
        <f t="shared" si="242"/>
        <v>#N/A</v>
      </c>
      <c r="JD69" s="260" t="e">
        <f t="shared" si="243"/>
        <v>#N/A</v>
      </c>
      <c r="JE69" s="260" t="e">
        <f t="shared" si="244"/>
        <v>#N/A</v>
      </c>
      <c r="JF69" s="260" t="e">
        <f t="shared" si="245"/>
        <v>#N/A</v>
      </c>
      <c r="JG69" s="260" t="e">
        <f t="shared" si="246"/>
        <v>#N/A</v>
      </c>
      <c r="JH69" s="260" t="e">
        <f t="shared" si="247"/>
        <v>#N/A</v>
      </c>
      <c r="JI69" s="260" t="e">
        <f t="shared" si="248"/>
        <v>#N/A</v>
      </c>
      <c r="JJ69" s="260" t="e">
        <f t="shared" si="249"/>
        <v>#N/A</v>
      </c>
      <c r="JK69" s="260" t="e">
        <f t="shared" si="250"/>
        <v>#N/A</v>
      </c>
      <c r="JL69" s="260" t="e">
        <f t="shared" si="251"/>
        <v>#N/A</v>
      </c>
      <c r="JM69" s="260" t="e">
        <f t="shared" si="252"/>
        <v>#N/A</v>
      </c>
      <c r="JN69" s="260" t="e">
        <f t="shared" si="253"/>
        <v>#N/A</v>
      </c>
      <c r="JO69" s="260" t="e">
        <f t="shared" si="254"/>
        <v>#N/A</v>
      </c>
      <c r="JP69" s="260" t="e">
        <f t="shared" si="255"/>
        <v>#N/A</v>
      </c>
      <c r="JQ69" s="260" t="e">
        <f t="shared" si="256"/>
        <v>#N/A</v>
      </c>
      <c r="JR69" s="260" t="e">
        <f t="shared" si="257"/>
        <v>#N/A</v>
      </c>
      <c r="JS69" s="260" t="e">
        <f t="shared" si="258"/>
        <v>#N/A</v>
      </c>
      <c r="JT69" s="260" t="e">
        <f t="shared" si="259"/>
        <v>#N/A</v>
      </c>
      <c r="JU69" s="260" t="e">
        <f t="shared" si="260"/>
        <v>#N/A</v>
      </c>
      <c r="JV69" s="61">
        <f t="shared" si="166"/>
        <v>2.4400000000000013</v>
      </c>
      <c r="JW69" s="46">
        <f>IF(AND(KS69=0,HI69&lt;=$C$40),1,0)</f>
        <v>0</v>
      </c>
      <c r="JX69" s="46">
        <f>IF(AND(KT69=0,HJ69&lt;=$C$40),1,0)</f>
        <v>0</v>
      </c>
      <c r="JY69" s="46">
        <f>IF(AND(KU69=0,HK69&lt;=$C$40),1,0)</f>
        <v>0</v>
      </c>
      <c r="JZ69" s="46">
        <f>IF(AND(KV69=0,HL69&lt;=$C$40),1,0)</f>
        <v>0</v>
      </c>
      <c r="KA69" s="46">
        <f>IF(AND(KW69=0,HM69&lt;=$C$40),1,0)</f>
        <v>0</v>
      </c>
      <c r="KB69" s="46">
        <f>IF(AND(KX69=0,HN69&lt;=$C$40),1,0)</f>
        <v>0</v>
      </c>
      <c r="KC69" s="46">
        <f>IF(AND(KY69=0,HO69&lt;=$C$40),1,0)</f>
        <v>0</v>
      </c>
      <c r="KD69" s="46">
        <f>IF(AND(KZ69=0,HP69&lt;=$C$40),1,0)</f>
        <v>0</v>
      </c>
      <c r="KE69" s="46">
        <f>IF(AND(LA69=0,HQ69&lt;=$C$40),1,0)</f>
        <v>0</v>
      </c>
      <c r="KF69" s="46">
        <f>IF(AND(LB69=0,HR69&lt;=$C$40),1,0)</f>
        <v>0</v>
      </c>
      <c r="KG69" s="46">
        <f>IF(AND(LC69=0,HS69&lt;=$C$40),1,0)</f>
        <v>0</v>
      </c>
      <c r="KH69" s="46">
        <f>IF(AND(LD69=0,HT69&lt;=$C$40),1,0)</f>
        <v>0</v>
      </c>
      <c r="KI69" s="46">
        <f>IF(AND(LE69=0,HU69&lt;=$C$40),1,0)</f>
        <v>0</v>
      </c>
      <c r="KJ69" s="46">
        <f>IF(AND(LF69=0,HV69&lt;=$C$40),1,0)</f>
        <v>0</v>
      </c>
      <c r="KK69" s="46">
        <f>IF(AND(LG69=0,HW69&lt;=$C$40),1,0)</f>
        <v>0</v>
      </c>
      <c r="KL69" s="46">
        <f>IF(AND(LH69=0,HX69&lt;=$C$40),1,0)</f>
        <v>0</v>
      </c>
      <c r="KM69" s="46">
        <f>IF(AND(LI69=0,HY69&lt;=$C$40),1,0)</f>
        <v>0</v>
      </c>
      <c r="KN69" s="46">
        <f>IF(AND(LJ69=0,HZ69&lt;=$C$40),1,0)</f>
        <v>0</v>
      </c>
      <c r="KO69" s="46">
        <f>IF(AND(LK69=0,IA69&lt;=$C$40),1,0)</f>
        <v>0</v>
      </c>
      <c r="KP69" s="46">
        <f>IF(AND(LL69=0,IB69&lt;=$C$40),1,0)</f>
        <v>0</v>
      </c>
      <c r="KQ69" s="46">
        <f>IF(AND(LM69=0,IC69&lt;=$C$40),1,0)</f>
        <v>0</v>
      </c>
      <c r="KR69" s="61">
        <f t="shared" si="167"/>
        <v>2.4400000000000013</v>
      </c>
      <c r="KS69" s="1">
        <f>IF(OR(KS68=1,AND(OY69=1,LO69&lt;=$C$41)),1,0)</f>
        <v>0</v>
      </c>
      <c r="KT69" s="1">
        <f>IF(OR(KT68=1,AND(OZ69=1,LP69&lt;=$C$41)),1,0)</f>
        <v>0</v>
      </c>
      <c r="KU69" s="1">
        <f>IF(OR(KU68=1,AND(PA69=1,LQ69&lt;=$C$41)),1,0)</f>
        <v>0</v>
      </c>
      <c r="KV69" s="1">
        <f>IF(OR(KV68=1,AND(PB69=1,LR69&lt;=$C$41)),1,0)</f>
        <v>0</v>
      </c>
      <c r="KW69" s="1">
        <f>IF(OR(KW68=1,AND(PC69=1,LS69&lt;=$C$41)),1,0)</f>
        <v>0</v>
      </c>
      <c r="KX69" s="1">
        <f>IF(OR(KX68=1,AND(PD69=1,LT69&lt;=$C$41)),1,0)</f>
        <v>0</v>
      </c>
      <c r="KY69" s="1">
        <f>IF(OR(KY68=1,AND(PE69=1,LU69&lt;=$C$41)),1,0)</f>
        <v>0</v>
      </c>
      <c r="KZ69" s="1">
        <f>IF(OR(KZ68=1,AND(PF69=1,LV69&lt;=$C$41)),1,0)</f>
        <v>0</v>
      </c>
      <c r="LA69" s="1">
        <f>IF(OR(LA68=1,AND(PG69=1,LW69&lt;=$C$41)),1,0)</f>
        <v>0</v>
      </c>
      <c r="LB69" s="1">
        <f>IF(OR(LB68=1,AND(PH69=1,LX69&lt;=$C$41)),1,0)</f>
        <v>0</v>
      </c>
      <c r="LC69" s="1">
        <f>IF(OR(LC68=1,AND(PI69=1,LY69&lt;=$C$41)),1,0)</f>
        <v>0</v>
      </c>
      <c r="LD69" s="1">
        <f>IF(OR(LD68=1,AND(PJ69=1,LZ69&lt;=$C$41)),1,0)</f>
        <v>0</v>
      </c>
      <c r="LE69" s="1">
        <f>IF(OR(LE68=1,AND(PK69=1,MA69&lt;=$C$41)),1,0)</f>
        <v>0</v>
      </c>
      <c r="LF69" s="1">
        <f>IF(OR(LF68=1,AND(PL69=1,MB69&lt;=$C$41)),1,0)</f>
        <v>0</v>
      </c>
      <c r="LG69" s="1">
        <f>IF(OR(LG68=1,AND(PM69=1,MC69&lt;=$C$41)),1,0)</f>
        <v>0</v>
      </c>
      <c r="LH69" s="1">
        <f>IF(OR(LH68=1,AND(PN69=1,MD69&lt;=$C$41)),1,0)</f>
        <v>0</v>
      </c>
      <c r="LI69" s="1">
        <f>IF(OR(LI68=1,AND(PO69=1,ME69&lt;=$C$41)),1,0)</f>
        <v>0</v>
      </c>
      <c r="LJ69" s="1">
        <f>IF(OR(LJ68=1,AND(PP69=1,MF69&lt;=$C$41)),1,0)</f>
        <v>0</v>
      </c>
      <c r="LK69" s="1">
        <f>IF(OR(LK68=1,AND(PQ69=1,MG69&lt;=$C$41)),1,0)</f>
        <v>0</v>
      </c>
      <c r="LL69" s="1">
        <f>IF(OR(LL68=1,AND(PR69=1,MH69&lt;=$C$41)),1,0)</f>
        <v>0</v>
      </c>
      <c r="LM69" s="1">
        <f>IF(OR(LM68=1,AND(PS69=1,MI69&lt;=$C$41)),1,0)</f>
        <v>0</v>
      </c>
      <c r="LN69" s="61">
        <f t="shared" si="168"/>
        <v>2.4400000000000013</v>
      </c>
      <c r="LO69" s="57">
        <f t="shared" si="169"/>
        <v>2.6708855279956758</v>
      </c>
      <c r="LP69" s="57">
        <f t="shared" si="170"/>
        <v>13.945090670370021</v>
      </c>
      <c r="LQ69" s="57">
        <f t="shared" si="171"/>
        <v>13.678760674893466</v>
      </c>
      <c r="LR69" s="57">
        <f t="shared" si="172"/>
        <v>11.910722087381068</v>
      </c>
      <c r="LS69" s="57">
        <f t="shared" si="173"/>
        <v>8.9132911648355257</v>
      </c>
      <c r="LT69" s="57">
        <f t="shared" si="174"/>
        <v>6.0808682969251047</v>
      </c>
      <c r="LU69" s="57">
        <f t="shared" si="175"/>
        <v>3.723785941724997</v>
      </c>
      <c r="LV69" s="57">
        <f t="shared" si="176"/>
        <v>2.6337059508342122</v>
      </c>
      <c r="LW69" s="57">
        <f t="shared" si="177"/>
        <v>2.1088711531071169</v>
      </c>
      <c r="LX69" s="57">
        <f t="shared" si="178"/>
        <v>2.0924045522197288</v>
      </c>
      <c r="LY69" s="57">
        <f t="shared" si="179"/>
        <v>3.1812888100229229</v>
      </c>
      <c r="LZ69" s="57">
        <f t="shared" si="180"/>
        <v>10.13506161523323</v>
      </c>
      <c r="MA69" s="57">
        <f t="shared" si="181"/>
        <v>7.5639471341424658</v>
      </c>
      <c r="MB69" s="57">
        <f t="shared" si="182"/>
        <v>5.4314630791126239</v>
      </c>
      <c r="MC69" s="57">
        <f t="shared" si="183"/>
        <v>4.3836957145975788</v>
      </c>
      <c r="MD69" s="57">
        <f t="shared" si="184"/>
        <v>3.9424161730466656</v>
      </c>
      <c r="ME69" s="57">
        <f t="shared" si="185"/>
        <v>3.5093823466848058</v>
      </c>
      <c r="MF69" s="57">
        <f t="shared" si="186"/>
        <v>3.0852442030870368</v>
      </c>
      <c r="MG69" s="57">
        <f t="shared" si="187"/>
        <v>3.0861965624954193</v>
      </c>
      <c r="MH69" s="57">
        <f t="shared" si="188"/>
        <v>2.6707514508473365</v>
      </c>
      <c r="MI69" s="57">
        <f t="shared" si="189"/>
        <v>2.6708887501554166</v>
      </c>
      <c r="MJ69" s="61">
        <f t="shared" si="190"/>
        <v>2.4400000000000013</v>
      </c>
      <c r="MK69" s="57" t="e">
        <f>IF(AND(ABS(CG69)&gt;0,EU69*$C$19&gt;=DY68,NG69&lt;&gt;0),3,NA())</f>
        <v>#N/A</v>
      </c>
      <c r="ML69" s="57" t="e">
        <f t="shared" si="261"/>
        <v>#N/A</v>
      </c>
      <c r="MM69" s="57" t="e">
        <f t="shared" si="262"/>
        <v>#N/A</v>
      </c>
      <c r="MN69" s="57" t="e">
        <f t="shared" si="263"/>
        <v>#N/A</v>
      </c>
      <c r="MO69" s="57" t="e">
        <f t="shared" si="264"/>
        <v>#N/A</v>
      </c>
      <c r="MP69" s="57" t="e">
        <f t="shared" si="265"/>
        <v>#N/A</v>
      </c>
      <c r="MQ69" s="57" t="e">
        <f t="shared" si="266"/>
        <v>#N/A</v>
      </c>
      <c r="MR69" s="57" t="e">
        <f t="shared" si="267"/>
        <v>#N/A</v>
      </c>
      <c r="MS69" s="57" t="e">
        <f t="shared" si="268"/>
        <v>#N/A</v>
      </c>
      <c r="MT69" s="57" t="e">
        <f t="shared" si="269"/>
        <v>#N/A</v>
      </c>
      <c r="MU69" s="57" t="e">
        <f t="shared" si="270"/>
        <v>#N/A</v>
      </c>
      <c r="MV69" s="57" t="e">
        <f t="shared" si="271"/>
        <v>#N/A</v>
      </c>
      <c r="MW69" s="57" t="e">
        <f t="shared" si="272"/>
        <v>#N/A</v>
      </c>
      <c r="MX69" s="57" t="e">
        <f t="shared" si="273"/>
        <v>#N/A</v>
      </c>
      <c r="MY69" s="57" t="e">
        <f t="shared" si="274"/>
        <v>#N/A</v>
      </c>
      <c r="MZ69" s="57" t="e">
        <f t="shared" si="275"/>
        <v>#N/A</v>
      </c>
      <c r="NA69" s="57" t="e">
        <f t="shared" si="276"/>
        <v>#N/A</v>
      </c>
      <c r="NB69" s="57" t="e">
        <f t="shared" si="277"/>
        <v>#N/A</v>
      </c>
      <c r="NC69" s="57" t="e">
        <f t="shared" si="278"/>
        <v>#N/A</v>
      </c>
      <c r="ND69" s="57" t="e">
        <f t="shared" si="279"/>
        <v>#N/A</v>
      </c>
      <c r="NE69" s="57" t="e">
        <f t="shared" si="280"/>
        <v>#N/A</v>
      </c>
      <c r="NF69" s="61">
        <f t="shared" si="211"/>
        <v>2.4400000000000013</v>
      </c>
      <c r="NG69" s="260">
        <f>IF(OY68=0,MIN('Drive Train'!$F$35-FQ68*$C$19*'Drive Train'!$F$39,NG68+$C$39)-$C$7,IF(LO68-1&lt;=0,0,IF($C$37=Motors!$C$29,MAX(MAX(NG$8:NG68)*-1,NG68-$C$39),MAX(0,MAX(NG$8:NG68)*-1,NG68-$C$39))))</f>
        <v>0</v>
      </c>
      <c r="NH69" s="260">
        <f>IF(OZ68=0,MIN('Drive Train'!$F$35-FR68*$C$19*'Drive Train'!$F$39,NH68+$C$39)-$C$7,IF(LP68-1&lt;=0,0,IF($C$37=Motors!$C$29,MAX(MAX(NH$8:NH68)*-1,NH68-$C$39),MAX(0,MAX(NH$8:NH68)*-1,NH68-$C$39))))</f>
        <v>0</v>
      </c>
      <c r="NI69" s="260">
        <f>IF(PA68=0,MIN('Drive Train'!$F$35-FS68*$C$19*'Drive Train'!$F$39,NI68+$C$39)-$C$7,IF(LQ68-1&lt;=0,0,IF($C$37=Motors!$C$29,MAX(MAX(NI$8:NI68)*-1,NI68-$C$39),MAX(0,MAX(NI$8:NI68)*-1,NI68-$C$39))))</f>
        <v>0</v>
      </c>
      <c r="NJ69" s="260">
        <f>IF(PB68=0,MIN('Drive Train'!$F$35-FT68*$C$19*'Drive Train'!$F$39,NJ68+$C$39)-$C$7,IF(LR68-1&lt;=0,0,IF($C$37=Motors!$C$29,MAX(MAX(NJ$8:NJ68)*-1,NJ68-$C$39),MAX(0,MAX(NJ$8:NJ68)*-1,NJ68-$C$39))))</f>
        <v>0</v>
      </c>
      <c r="NK69" s="260">
        <f>IF(PC68=0,MIN('Drive Train'!$F$35-FU68*$C$19*'Drive Train'!$F$39,NK68+$C$39)-$C$7,IF(LS68-1&lt;=0,0,IF($C$37=Motors!$C$29,MAX(MAX(NK$8:NK68)*-1,NK68-$C$39),MAX(0,MAX(NK$8:NK68)*-1,NK68-$C$39))))</f>
        <v>0</v>
      </c>
      <c r="NL69" s="260">
        <f>IF(PD68=0,MIN('Drive Train'!$F$35-FV68*$C$19*'Drive Train'!$F$39,NL68+$C$39)-$C$7,IF(LT68-1&lt;=0,0,IF($C$37=Motors!$C$29,MAX(MAX(NL$8:NL68)*-1,NL68-$C$39),MAX(0,MAX(NL$8:NL68)*-1,NL68-$C$39))))</f>
        <v>0</v>
      </c>
      <c r="NM69" s="260">
        <f>IF(PE68=0,MIN('Drive Train'!$F$35-FW68*$C$19*'Drive Train'!$F$39,NM68+$C$39)-$C$7,IF(LU68-1&lt;=0,0,IF($C$37=Motors!$C$29,MAX(MAX(NM$8:NM68)*-1,NM68-$C$39),MAX(0,MAX(NM$8:NM68)*-1,NM68-$C$39))))</f>
        <v>0</v>
      </c>
      <c r="NN69" s="260">
        <f>IF(PF68=0,MIN('Drive Train'!$F$35-FX68*$C$19*'Drive Train'!$F$39,NN68+$C$39)-$C$7,IF(LV68-1&lt;=0,0,IF($C$37=Motors!$C$29,MAX(MAX(NN$8:NN68)*-1,NN68-$C$39),MAX(0,MAX(NN$8:NN68)*-1,NN68-$C$39))))</f>
        <v>0</v>
      </c>
      <c r="NO69" s="260">
        <f>IF(PG68=0,MIN('Drive Train'!$F$35-FY68*$C$19*'Drive Train'!$F$39,NO68+$C$39)-$C$7,IF(LW68-1&lt;=0,0,IF($C$37=Motors!$C$29,MAX(MAX(NO$8:NO68)*-1,NO68-$C$39),MAX(0,MAX(NO$8:NO68)*-1,NO68-$C$39))))</f>
        <v>0</v>
      </c>
      <c r="NP69" s="260">
        <f>IF(PH68=0,MIN('Drive Train'!$F$35-FZ68*$C$19*'Drive Train'!$F$39,NP68+$C$39)-$C$7,IF(LX68-1&lt;=0,0,IF($C$37=Motors!$C$29,MAX(MAX(NP$8:NP68)*-1,NP68-$C$39),MAX(0,MAX(NP$8:NP68)*-1,NP68-$C$39))))</f>
        <v>0</v>
      </c>
      <c r="NQ69" s="260">
        <f>IF(PI68=0,MIN('Drive Train'!$F$35-GA68*$C$19*'Drive Train'!$F$39,NQ68+$C$39)-$C$7,IF(LY68-1&lt;=0,0,IF($C$37=Motors!$C$29,MAX(MAX(NQ$8:NQ68)*-1,NQ68-$C$39),MAX(0,MAX(NQ$8:NQ68)*-1,NQ68-$C$39))))</f>
        <v>0</v>
      </c>
      <c r="NR69" s="260">
        <f>IF(PJ68=0,MIN('Drive Train'!$F$35-GB68*$C$19*'Drive Train'!$F$39,NR68+$C$39)-$C$7,IF(LZ68-1&lt;=0,0,IF($C$37=Motors!$C$29,MAX(MAX(NR$8:NR68)*-1,NR68-$C$39),MAX(0,MAX(NR$8:NR68)*-1,NR68-$C$39))))</f>
        <v>0</v>
      </c>
      <c r="NS69" s="260">
        <f>IF(PK68=0,MIN('Drive Train'!$F$35-GC68*$C$19*'Drive Train'!$F$39,NS68+$C$39)-$C$7,IF(MA68-1&lt;=0,0,IF($C$37=Motors!$C$29,MAX(MAX(NS$8:NS68)*-1,NS68-$C$39),MAX(0,MAX(NS$8:NS68)*-1,NS68-$C$39))))</f>
        <v>0</v>
      </c>
      <c r="NT69" s="260">
        <f>IF(PL68=0,MIN('Drive Train'!$F$35-GD68*$C$19*'Drive Train'!$F$39,NT68+$C$39)-$C$7,IF(MB68-1&lt;=0,0,IF($C$37=Motors!$C$29,MAX(MAX(NT$8:NT68)*-1,NT68-$C$39),MAX(0,MAX(NT$8:NT68)*-1,NT68-$C$39))))</f>
        <v>0</v>
      </c>
      <c r="NU69" s="260">
        <f>IF(PM68=0,MIN('Drive Train'!$F$35-GE68*$C$19*'Drive Train'!$F$39,NU68+$C$39)-$C$7,IF(MC68-1&lt;=0,0,IF($C$37=Motors!$C$29,MAX(MAX(NU$8:NU68)*-1,NU68-$C$39),MAX(0,MAX(NU$8:NU68)*-1,NU68-$C$39))))</f>
        <v>0</v>
      </c>
      <c r="NV69" s="260">
        <f>IF(PN68=0,MIN('Drive Train'!$F$35-GF68*$C$19*'Drive Train'!$F$39,NV68+$C$39)-$C$7,IF(MD68-1&lt;=0,0,IF($C$37=Motors!$C$29,MAX(MAX(NV$8:NV68)*-1,NV68-$C$39),MAX(0,MAX(NV$8:NV68)*-1,NV68-$C$39))))</f>
        <v>0</v>
      </c>
      <c r="NW69" s="260">
        <f>IF(PO68=0,MIN('Drive Train'!$F$35-GG68*$C$19*'Drive Train'!$F$39,NW68+$C$39)-$C$7,IF(ME68-1&lt;=0,0,IF($C$37=Motors!$C$29,MAX(MAX(NW$8:NW68)*-1,NW68-$C$39),MAX(0,MAX(NW$8:NW68)*-1,NW68-$C$39))))</f>
        <v>0</v>
      </c>
      <c r="NX69" s="260">
        <f>IF(PP68=0,MIN('Drive Train'!$F$35-GH68*$C$19*'Drive Train'!$F$39,NX68+$C$39)-$C$7,IF(MF68-1&lt;=0,0,IF($C$37=Motors!$C$29,MAX(MAX(NX$8:NX68)*-1,NX68-$C$39),MAX(0,MAX(NX$8:NX68)*-1,NX68-$C$39))))</f>
        <v>0</v>
      </c>
      <c r="NY69" s="260">
        <f>IF(PQ68=0,MIN('Drive Train'!$F$35-GI68*$C$19*'Drive Train'!$F$39,NY68+$C$39)-$C$7,IF(MG68-1&lt;=0,0,IF($C$37=Motors!$C$29,MAX(MAX(NY$8:NY68)*-1,NY68-$C$39),MAX(0,MAX(NY$8:NY68)*-1,NY68-$C$39))))</f>
        <v>0</v>
      </c>
      <c r="NZ69" s="260">
        <f>IF(PR68=0,MIN('Drive Train'!$F$35-GJ68*$C$19*'Drive Train'!$F$39,NZ68+$C$39)-$C$7,IF(MH68-1&lt;=0,0,IF($C$37=Motors!$C$29,MAX(MAX(NZ$8:NZ68)*-1,NZ68-$C$39),MAX(0,MAX(NZ$8:NZ68)*-1,NZ68-$C$39))))</f>
        <v>0</v>
      </c>
      <c r="OA69" s="260">
        <f>IF(PS68=0,MIN('Drive Train'!$F$35-GK68*$C$19*'Drive Train'!$F$39,OA68+$C$39)-$C$7,IF(MI68-1&lt;=0,0,IF($C$37=Motors!$C$29,MAX(MAX(OA$8:OA68)*-1,OA68-$C$39),MAX(0,MAX(OA$8:OA68)*-1,OA68-$C$39))))</f>
        <v>0</v>
      </c>
      <c r="OB69" s="61">
        <f t="shared" si="212"/>
        <v>2.4400000000000013</v>
      </c>
      <c r="OC69" s="260">
        <f>'Drive Train'!$F$35-(FQ69*$C$13)*$C$19*'Drive Train'!$F$39</f>
        <v>12.2597755</v>
      </c>
      <c r="OD69" s="260">
        <f>'Drive Train'!$F$35-(FR69*$C$13)*$C$19*'Drive Train'!$F$39</f>
        <v>12.2597755</v>
      </c>
      <c r="OE69" s="260">
        <f>'Drive Train'!$F$35-(FS69*$C$13)*$C$19*'Drive Train'!$F$39</f>
        <v>12.2597755</v>
      </c>
      <c r="OF69" s="260">
        <f>'Drive Train'!$F$35-(FT69*$C$13)*$C$19*'Drive Train'!$F$39</f>
        <v>12.2597755</v>
      </c>
      <c r="OG69" s="260">
        <f>'Drive Train'!$F$35-(FU69*$C$13)*$C$19*'Drive Train'!$F$39</f>
        <v>12.2597755</v>
      </c>
      <c r="OH69" s="260">
        <f>'Drive Train'!$F$35-(FV69*$C$13)*$C$19*'Drive Train'!$F$39</f>
        <v>12.2597755</v>
      </c>
      <c r="OI69" s="260">
        <f>'Drive Train'!$F$35-(FW69*$C$13)*$C$19*'Drive Train'!$F$39</f>
        <v>12.2597755</v>
      </c>
      <c r="OJ69" s="260">
        <f>'Drive Train'!$F$35-(FX69*$C$13)*$C$19*'Drive Train'!$F$39</f>
        <v>12.2597755</v>
      </c>
      <c r="OK69" s="260">
        <f>'Drive Train'!$F$35-(FY69*$C$13)*$C$19*'Drive Train'!$F$39</f>
        <v>12.2597755</v>
      </c>
      <c r="OL69" s="260">
        <f>'Drive Train'!$F$35-(FZ69*$C$13)*$C$19*'Drive Train'!$F$39</f>
        <v>12.2597755</v>
      </c>
      <c r="OM69" s="260">
        <f>'Drive Train'!$F$35-(GA69*$C$13)*$C$19*'Drive Train'!$F$39</f>
        <v>12.2597755</v>
      </c>
      <c r="ON69" s="260">
        <f>'Drive Train'!$F$35-(GB69*$C$13)*$C$19*'Drive Train'!$F$39</f>
        <v>12.2597755</v>
      </c>
      <c r="OO69" s="260">
        <f>'Drive Train'!$F$35-(GC69*$C$13)*$C$19*'Drive Train'!$F$39</f>
        <v>12.2597755</v>
      </c>
      <c r="OP69" s="260">
        <f>'Drive Train'!$F$35-(GD69*$C$13)*$C$19*'Drive Train'!$F$39</f>
        <v>12.2597755</v>
      </c>
      <c r="OQ69" s="260">
        <f>'Drive Train'!$F$35-(GE69*$C$13)*$C$19*'Drive Train'!$F$39</f>
        <v>12.2597755</v>
      </c>
      <c r="OR69" s="260">
        <f>'Drive Train'!$F$35-(GF69*$C$13)*$C$19*'Drive Train'!$F$39</f>
        <v>12.2597755</v>
      </c>
      <c r="OS69" s="260">
        <f>'Drive Train'!$F$35-(GG69*$C$13)*$C$19*'Drive Train'!$F$39</f>
        <v>12.2597755</v>
      </c>
      <c r="OT69" s="260">
        <f>'Drive Train'!$F$35-(GH69*$C$13)*$C$19*'Drive Train'!$F$39</f>
        <v>12.2597755</v>
      </c>
      <c r="OU69" s="260">
        <f>'Drive Train'!$F$35-(GI69*$C$13)*$C$19*'Drive Train'!$F$39</f>
        <v>12.2597755</v>
      </c>
      <c r="OV69" s="260">
        <f>'Drive Train'!$F$35-(GJ69*$C$13)*$C$19*'Drive Train'!$F$39</f>
        <v>12.2597755</v>
      </c>
      <c r="OW69" s="260">
        <f>'Drive Train'!$F$35-(GK69*$C$13)*$C$19*'Drive Train'!$F$39</f>
        <v>12.2597755</v>
      </c>
      <c r="OX69" s="61">
        <f t="shared" si="213"/>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7">
        <f t="shared" si="214"/>
        <v>2.4400000000000013</v>
      </c>
      <c r="PU69" s="57">
        <f t="shared" si="215"/>
        <v>21.233085134858079</v>
      </c>
      <c r="PV69" s="57">
        <f t="shared" si="216"/>
        <v>22.439318124436738</v>
      </c>
      <c r="PW69" s="57">
        <f t="shared" si="217"/>
        <v>26.75084366252117</v>
      </c>
      <c r="PX69" s="57">
        <f t="shared" si="218"/>
        <v>28.141935648166626</v>
      </c>
      <c r="PY69" s="57">
        <f t="shared" si="219"/>
        <v>27.049465852105303</v>
      </c>
      <c r="PZ69" s="57">
        <f t="shared" si="220"/>
        <v>24.993878345977063</v>
      </c>
      <c r="QA69" s="57">
        <f t="shared" si="221"/>
        <v>22.601499812985068</v>
      </c>
      <c r="QB69" s="57">
        <f t="shared" si="222"/>
        <v>21.048814678136168</v>
      </c>
      <c r="QC69" s="57">
        <f t="shared" si="223"/>
        <v>19.715166477582549</v>
      </c>
      <c r="QD69" s="57">
        <f t="shared" si="224"/>
        <v>18.65289143978384</v>
      </c>
      <c r="QE69" s="57">
        <f t="shared" si="225"/>
        <v>18.028947719564517</v>
      </c>
      <c r="QF69" s="57">
        <f t="shared" si="226"/>
        <v>18.537751224357631</v>
      </c>
      <c r="QG69" s="57">
        <f t="shared" si="227"/>
        <v>20.177357137452137</v>
      </c>
      <c r="QH69" s="57">
        <f t="shared" si="228"/>
        <v>20.667711844002163</v>
      </c>
      <c r="QI69" s="57">
        <f t="shared" si="229"/>
        <v>20.903887867496515</v>
      </c>
      <c r="QJ69" s="57">
        <f t="shared" si="230"/>
        <v>21.191883444964667</v>
      </c>
      <c r="QK69" s="57">
        <f t="shared" si="231"/>
        <v>21.279982692238274</v>
      </c>
      <c r="QL69" s="57">
        <f t="shared" si="232"/>
        <v>21.221797144090733</v>
      </c>
      <c r="QM69" s="57">
        <f t="shared" si="233"/>
        <v>21.431968085152029</v>
      </c>
      <c r="QN69" s="57">
        <f t="shared" si="234"/>
        <v>21.193896173912631</v>
      </c>
      <c r="QO69" s="57">
        <f t="shared" si="235"/>
        <v>21.230799254744134</v>
      </c>
      <c r="QP69" s="61">
        <f t="shared" si="236"/>
        <v>2.4400000000000013</v>
      </c>
      <c r="QQ69" s="57">
        <f>MIN(FQ69,$C$16)*$C$17*1000/60/60/$C$21</f>
        <v>3.4695548865589357E-2</v>
      </c>
      <c r="QR69" s="57">
        <f>MIN(FR69,$C$16)*$C$17*1000/60/60/$C$21</f>
        <v>3.4695548865589357E-2</v>
      </c>
      <c r="QS69" s="57">
        <f>MIN(FS69,$C$16)*$C$17*1000/60/60/$C$21</f>
        <v>3.4695548865589357E-2</v>
      </c>
      <c r="QT69" s="57">
        <f>MIN(FT69,$C$16)*$C$17*1000/60/60/$C$21</f>
        <v>3.4695548865589357E-2</v>
      </c>
      <c r="QU69" s="57">
        <f>MIN(FU69,$C$16)*$C$17*1000/60/60/$C$21</f>
        <v>3.4695548865589357E-2</v>
      </c>
      <c r="QV69" s="57">
        <f>MIN(FV69,$C$16)*$C$17*1000/60/60/$C$21</f>
        <v>3.4695548865589357E-2</v>
      </c>
      <c r="QW69" s="57">
        <f>MIN(FW69,$C$16)*$C$17*1000/60/60/$C$21</f>
        <v>3.4695548865589357E-2</v>
      </c>
      <c r="QX69" s="57">
        <f>MIN(FX69,$C$16)*$C$17*1000/60/60/$C$21</f>
        <v>3.4695548865589357E-2</v>
      </c>
      <c r="QY69" s="57">
        <f>MIN(FY69,$C$16)*$C$17*1000/60/60/$C$21</f>
        <v>3.4695548865589357E-2</v>
      </c>
      <c r="QZ69" s="57">
        <f>MIN(FZ69,$C$16)*$C$17*1000/60/60/$C$21</f>
        <v>3.4695548865589357E-2</v>
      </c>
      <c r="RA69" s="57">
        <f>MIN(GA69,$C$16)*$C$17*1000/60/60/$C$21</f>
        <v>3.4695548865589357E-2</v>
      </c>
      <c r="RB69" s="57">
        <f>MIN(GB69,$C$16)*$C$17*1000/60/60/$C$21</f>
        <v>3.4695548865589357E-2</v>
      </c>
      <c r="RC69" s="57">
        <f>MIN(GC69,$C$16)*$C$17*1000/60/60/$C$21</f>
        <v>3.4695548865589357E-2</v>
      </c>
      <c r="RD69" s="57">
        <f>MIN(GD69,$C$16)*$C$17*1000/60/60/$C$21</f>
        <v>3.4695548865589357E-2</v>
      </c>
      <c r="RE69" s="57">
        <f>MIN(GE69,$C$16)*$C$17*1000/60/60/$C$21</f>
        <v>3.4695548865589357E-2</v>
      </c>
      <c r="RF69" s="57">
        <f>MIN(GF69,$C$16)*$C$17*1000/60/60/$C$21</f>
        <v>3.4695548865589357E-2</v>
      </c>
      <c r="RG69" s="57">
        <f>MIN(GG69,$C$16)*$C$17*1000/60/60/$C$21</f>
        <v>3.4695548865589357E-2</v>
      </c>
      <c r="RH69" s="57">
        <f>MIN(GH69,$C$16)*$C$17*1000/60/60/$C$21</f>
        <v>3.4695548865589357E-2</v>
      </c>
      <c r="RI69" s="57">
        <f>MIN(GI69,$C$16)*$C$17*1000/60/60/$C$21</f>
        <v>3.4695548865589357E-2</v>
      </c>
      <c r="RJ69" s="57">
        <f>MIN(GJ69,$C$16)*$C$17*1000/60/60/$C$21</f>
        <v>3.4695548865589357E-2</v>
      </c>
      <c r="RK69" s="57">
        <f>MIN(GK69,$C$16)*$C$17*1000/60/60/$C$21</f>
        <v>3.4695548865589357E-2</v>
      </c>
      <c r="RL69" s="61">
        <f t="shared" si="237"/>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61">
        <f t="shared" si="238"/>
        <v>2.4400000000000013</v>
      </c>
      <c r="SI69" s="2">
        <f>IF(AND(EU69&lt;0,KS69=0,LO69&gt;=LO$6*'Drive Train'!$AA$52,LO69&lt;=LO$6*'Drive Train'!$AA$53,OY69=1,JW69=0),$C$17,0)</f>
        <v>0</v>
      </c>
      <c r="SJ69" s="2">
        <f>IF(AND(EV69&lt;0,KT69=0,LP69&gt;=LP$6*'Drive Train'!$AA$52,LP69&lt;=LP$6*'Drive Train'!$AA$53,OZ69=1,JX69=0),$C$17,0)</f>
        <v>0.04</v>
      </c>
      <c r="SK69" s="2">
        <f>IF(AND(EW69&lt;0,KU69=0,LQ69&gt;=LQ$6*'Drive Train'!$AA$52,LQ69&lt;=LQ$6*'Drive Train'!$AA$53,PA69=1,JY69=0),$C$17,0)</f>
        <v>0.04</v>
      </c>
      <c r="SL69" s="2">
        <f>IF(AND(EX69&lt;0,KV69=0,LR69&gt;=LR$6*'Drive Train'!$AA$52,LR69&lt;=LR$6*'Drive Train'!$AA$53,PB69=1,JZ69=0),$C$17,0)</f>
        <v>0.04</v>
      </c>
      <c r="SM69" s="2">
        <f>IF(AND(EY69&lt;0,KW69=0,LS69&gt;=LS$6*'Drive Train'!$AA$52,LS69&lt;=LS$6*'Drive Train'!$AA$53,PC69=1,KA69=0),$C$17,0)</f>
        <v>0.04</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0.04</v>
      </c>
      <c r="SU69" s="2">
        <f>IF(AND(FG69&lt;0,LE69=0,MA69&gt;=MA$6*'Drive Train'!$AA$52,MA69&lt;=MA$6*'Drive Train'!$AA$53,PK69=1,KI69=0),$C$17,0)</f>
        <v>0.04</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48">
        <f t="shared" si="239"/>
        <v>2.4400000000000013</v>
      </c>
    </row>
    <row r="70" spans="2:524" x14ac:dyDescent="0.2">
      <c r="B70" s="20"/>
      <c r="C70" s="3" t="s">
        <v>65</v>
      </c>
      <c r="E70" s="19">
        <f>MIN(((E71/$C$12)*($C$14-$C$15)+$C$15)*$C$19,'Drive Train'!$F$37)</f>
        <v>55.475354487494229</v>
      </c>
      <c r="F70" s="19">
        <f>MIN(((F71)/$C$12*($C$14-$C$15)+$C$15)*$C$19,'Drive Train'!$F$37)</f>
        <v>150</v>
      </c>
      <c r="G70" s="19">
        <f>MIN(((G71)/$C$12*($C$14-$C$15)+$C$15)*$C$19,'Drive Train'!$F$37)</f>
        <v>120.96948087567253</v>
      </c>
      <c r="H70" s="19">
        <f>MIN(((H71)/$C$12*($C$14-$C$15)+$C$15)*$C$19,'Drive Train'!$F$37)</f>
        <v>95.093838316690764</v>
      </c>
      <c r="I70" s="19">
        <f>MIN(((I71)/$C$12*($C$14-$C$15)+$C$15)*$C$19,'Drive Train'!$F$37)</f>
        <v>79.075583399225863</v>
      </c>
      <c r="J70" s="19">
        <f>MIN(((J71)/$C$12*($C$14-$C$15)+$C$15)*$C$19,'Drive Train'!$F$37)</f>
        <v>68.183170055349734</v>
      </c>
      <c r="K70" s="19">
        <f>MIN(((K71)/$C$12*($C$14-$C$15)+$C$15)*$C$19,'Drive Train'!$F$37)</f>
        <v>60.295560392542868</v>
      </c>
      <c r="L70" s="19">
        <f>MIN(((L71)/$C$12*($C$14-$C$15)+$C$15)*$C$19,'Drive Train'!$F$37)</f>
        <v>54.320098526780086</v>
      </c>
      <c r="M70" s="19">
        <f>MIN(((M71)/$C$12*($C$14-$C$15)+$C$15)*$C$19,'Drive Train'!$F$37)</f>
        <v>49.636628415776826</v>
      </c>
      <c r="N70" s="19">
        <f>MIN(((N71)/$C$12*($C$14-$C$15)+$C$15)*$C$19,'Drive Train'!$F$37)</f>
        <v>45.867006131310802</v>
      </c>
      <c r="O70" s="19">
        <f>MIN(((O71)/$C$12*($C$14-$C$15)+$C$15)*$C$19,'Drive Train'!$F$37)</f>
        <v>42.767538919638724</v>
      </c>
      <c r="R70" s="63">
        <f t="shared" si="114"/>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15"/>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281"/>
        <v>2.4800000000000013</v>
      </c>
      <c r="BK70" s="2">
        <f>IF(OR(KS69=1,AND($C$37=Motors!$C$31,OY69=1)),0,IF(NG70=0,-(CG69+$C$15)/($C$14-$C$15)*$C$12,($C$11*S70-AO70)/($C$11*S70)*$C$12*S70))</f>
        <v>0</v>
      </c>
      <c r="BL70" s="2">
        <f>IF(OR(KT69=1,AND($C$37=Motors!$C$31,OZ69=1)),0,IF(NH70=0,-(CH69+$C$15)/($C$14-$C$15)*$C$12,($C$11*T70-AP70)/($C$11*T70)*$C$12*T70))</f>
        <v>0</v>
      </c>
      <c r="BM70" s="2">
        <f>IF(OR(KU69=1,AND($C$37=Motors!$C$31,PA69=1)),0,IF(NI70=0,-(CI69+$C$15)/($C$14-$C$15)*$C$12,($C$11*U70-AQ70)/($C$11*U70)*$C$12*U70))</f>
        <v>0</v>
      </c>
      <c r="BN70" s="2">
        <f>IF(OR(KV69=1,AND($C$37=Motors!$C$31,PB69=1)),0,IF(NJ70=0,-(CJ69+$C$15)/($C$14-$C$15)*$C$12,($C$11*V70-AR70)/($C$11*V70)*$C$12*V70))</f>
        <v>0</v>
      </c>
      <c r="BO70" s="2">
        <f>IF(OR(KW69=1,AND($C$37=Motors!$C$31,PC69=1)),0,IF(NK70=0,-(CK69+$C$15)/($C$14-$C$15)*$C$12,($C$11*W70-AS70)/($C$11*W70)*$C$12*W70))</f>
        <v>0</v>
      </c>
      <c r="BP70" s="2">
        <f>IF(OR(KX69=1,AND($C$37=Motors!$C$31,PD69=1)),0,IF(NL70=0,-(CL69+$C$15)/($C$14-$C$15)*$C$12,($C$11*X70-AT70)/($C$11*X70)*$C$12*X70))</f>
        <v>0</v>
      </c>
      <c r="BQ70" s="2">
        <f>IF(OR(KY69=1,AND($C$37=Motors!$C$31,PE69=1)),0,IF(NM70=0,-(CM69+$C$15)/($C$14-$C$15)*$C$12,($C$11*Y70-AU70)/($C$11*Y70)*$C$12*Y70))</f>
        <v>0</v>
      </c>
      <c r="BR70" s="2">
        <f>IF(OR(KZ69=1,AND($C$37=Motors!$C$31,PF69=1)),0,IF(NN70=0,-(CN69+$C$15)/($C$14-$C$15)*$C$12,($C$11*Z70-AV70)/($C$11*Z70)*$C$12*Z70))</f>
        <v>0</v>
      </c>
      <c r="BS70" s="2">
        <f>IF(OR(LA69=1,AND($C$37=Motors!$C$31,PG69=1)),0,IF(NO70=0,-(CO69+$C$15)/($C$14-$C$15)*$C$12,($C$11*AA70-AW70)/($C$11*AA70)*$C$12*AA70))</f>
        <v>0</v>
      </c>
      <c r="BT70" s="2">
        <f>IF(OR(LB69=1,AND($C$37=Motors!$C$31,PH69=1)),0,IF(NP70=0,-(CP69+$C$15)/($C$14-$C$15)*$C$12,($C$11*AB70-AX70)/($C$11*AB70)*$C$12*AB70))</f>
        <v>0</v>
      </c>
      <c r="BU70" s="2">
        <f>IF(OR(LC69=1,AND($C$37=Motors!$C$31,PI69=1)),0,IF(NQ70=0,-(CQ69+$C$15)/($C$14-$C$15)*$C$12,($C$11*AC70-AY70)/($C$11*AC70)*$C$12*AC70))</f>
        <v>0</v>
      </c>
      <c r="BV70" s="2">
        <f>IF(OR(LD69=1,AND($C$37=Motors!$C$31,PJ69=1)),0,IF(NR70=0,-(CR69+$C$15)/($C$14-$C$15)*$C$12,($C$11*AD70-AZ70)/($C$11*AD70)*$C$12*AD70))</f>
        <v>0</v>
      </c>
      <c r="BW70" s="2">
        <f>IF(OR(LE69=1,AND($C$37=Motors!$C$31,PK69=1)),0,IF(NS70=0,-(CS69+$C$15)/($C$14-$C$15)*$C$12,($C$11*AE70-BA70)/($C$11*AE70)*$C$12*AE70))</f>
        <v>0</v>
      </c>
      <c r="BX70" s="2">
        <f>IF(OR(LF69=1,AND($C$37=Motors!$C$31,PL69=1)),0,IF(NT70=0,-(CT69+$C$15)/($C$14-$C$15)*$C$12,($C$11*AF70-BB70)/($C$11*AF70)*$C$12*AF70))</f>
        <v>0</v>
      </c>
      <c r="BY70" s="2">
        <f>IF(OR(LG69=1,AND($C$37=Motors!$C$31,PM69=1)),0,IF(NU70=0,-(CU69+$C$15)/($C$14-$C$15)*$C$12,($C$11*AG70-BC70)/($C$11*AG70)*$C$12*AG70))</f>
        <v>0</v>
      </c>
      <c r="BZ70" s="2">
        <f>IF(OR(LH69=1,AND($C$37=Motors!$C$31,PN69=1)),0,IF(NV70=0,-(CV69+$C$15)/($C$14-$C$15)*$C$12,($C$11*AH70-BD70)/($C$11*AH70)*$C$12*AH70))</f>
        <v>0</v>
      </c>
      <c r="CA70" s="2">
        <f>IF(OR(LI69=1,AND($C$37=Motors!$C$31,PO69=1)),0,IF(NW70=0,-(CW69+$C$15)/($C$14-$C$15)*$C$12,($C$11*AI70-BE70)/($C$11*AI70)*$C$12*AI70))</f>
        <v>0</v>
      </c>
      <c r="CB70" s="2">
        <f>IF(OR(LJ69=1,AND($C$37=Motors!$C$31,PP69=1)),0,IF(NX70=0,-(CX69+$C$15)/($C$14-$C$15)*$C$12,($C$11*AJ70-BF70)/($C$11*AJ70)*$C$12*AJ70))</f>
        <v>0</v>
      </c>
      <c r="CC70" s="2">
        <f>IF(OR(LK69=1,AND($C$37=Motors!$C$31,PQ69=1)),0,IF(NY70=0,-(CY69+$C$15)/($C$14-$C$15)*$C$12,($C$11*AK70-BG70)/($C$11*AK70)*$C$12*AK70))</f>
        <v>0</v>
      </c>
      <c r="CD70" s="2">
        <f>IF(OR(LL69=1,AND($C$37=Motors!$C$31,PR69=1)),0,IF(NZ70=0,-(CZ69+$C$15)/($C$14-$C$15)*$C$12,($C$11*AL70-BH70)/($C$11*AL70)*$C$12*AL70))</f>
        <v>0</v>
      </c>
      <c r="CE70" s="2">
        <f>IF(OR(LM69=1,AND($C$37=Motors!$C$31,PS69=1)),0,IF(OA70=0,-(DA69+$C$15)/($C$14-$C$15)*$C$12,($C$11*AM70-BI70)/($C$11*AM70)*$C$12*AM70))</f>
        <v>0</v>
      </c>
      <c r="CF70" s="61">
        <f t="shared" si="282"/>
        <v>2.4800000000000013</v>
      </c>
      <c r="CG70" s="57">
        <f>IF(AND(KS69=1,OY69=1),0,ABS(BK70/$C$12*($C$14-$C$15)+$C$15) *'Drive Train'!$AA$49 + CG69*(1-'Drive Train'!$AA$49))</f>
        <v>2.7495000000000003</v>
      </c>
      <c r="CH70" s="57">
        <f>IF(AND(KT69=1,OZ69=1),0,ABS(BL70/$C$12*($C$14-$C$15)+$C$15) *'Drive Train'!$AA$49 + CH69*(1-'Drive Train'!$AA$49))</f>
        <v>2.7495000000000003</v>
      </c>
      <c r="CI70" s="57">
        <f>IF(AND(KU69=1,PA69=1),0,ABS(BM70/$C$12*($C$14-$C$15)+$C$15) *'Drive Train'!$AA$49 + CI69*(1-'Drive Train'!$AA$49))</f>
        <v>2.7495000000000003</v>
      </c>
      <c r="CJ70" s="57">
        <f>IF(AND(KV69=1,PB69=1),0,ABS(BN70/$C$12*($C$14-$C$15)+$C$15) *'Drive Train'!$AA$49 + CJ69*(1-'Drive Train'!$AA$49))</f>
        <v>2.7495000000000003</v>
      </c>
      <c r="CK70" s="57">
        <f>IF(AND(KW69=1,PC69=1),0,ABS(BO70/$C$12*($C$14-$C$15)+$C$15) *'Drive Train'!$AA$49 + CK69*(1-'Drive Train'!$AA$49))</f>
        <v>2.7495000000000003</v>
      </c>
      <c r="CL70" s="57">
        <f>IF(AND(KX69=1,PD69=1),0,ABS(BP70/$C$12*($C$14-$C$15)+$C$15) *'Drive Train'!$AA$49 + CL69*(1-'Drive Train'!$AA$49))</f>
        <v>2.7495000000000003</v>
      </c>
      <c r="CM70" s="57">
        <f>IF(AND(KY69=1,PE69=1),0,ABS(BQ70/$C$12*($C$14-$C$15)+$C$15) *'Drive Train'!$AA$49 + CM69*(1-'Drive Train'!$AA$49))</f>
        <v>2.7495000000000003</v>
      </c>
      <c r="CN70" s="57">
        <f>IF(AND(KZ69=1,PF69=1),0,ABS(BR70/$C$12*($C$14-$C$15)+$C$15) *'Drive Train'!$AA$49 + CN69*(1-'Drive Train'!$AA$49))</f>
        <v>2.7495000000000003</v>
      </c>
      <c r="CO70" s="57">
        <f>IF(AND(LA69=1,PG69=1),0,ABS(BS70/$C$12*($C$14-$C$15)+$C$15) *'Drive Train'!$AA$49 + CO69*(1-'Drive Train'!$AA$49))</f>
        <v>2.7495000000000003</v>
      </c>
      <c r="CP70" s="57">
        <f>IF(AND(LB69=1,PH69=1),0,ABS(BT70/$C$12*($C$14-$C$15)+$C$15) *'Drive Train'!$AA$49 + CP69*(1-'Drive Train'!$AA$49))</f>
        <v>2.7495000000000003</v>
      </c>
      <c r="CQ70" s="57">
        <f>IF(AND(LC69=1,PI69=1),0,ABS(BU70/$C$12*($C$14-$C$15)+$C$15) *'Drive Train'!$AA$49 + CQ69*(1-'Drive Train'!$AA$49))</f>
        <v>2.7495000000000003</v>
      </c>
      <c r="CR70" s="57">
        <f>IF(AND(LD69=1,PJ69=1),0,ABS(BV70/$C$12*($C$14-$C$15)+$C$15) *'Drive Train'!$AA$49 + CR69*(1-'Drive Train'!$AA$49))</f>
        <v>2.7495000000000003</v>
      </c>
      <c r="CS70" s="57">
        <f>IF(AND(LE69=1,PK69=1),0,ABS(BW70/$C$12*($C$14-$C$15)+$C$15) *'Drive Train'!$AA$49 + CS69*(1-'Drive Train'!$AA$49))</f>
        <v>2.7495000000000003</v>
      </c>
      <c r="CT70" s="57">
        <f>IF(AND(LF69=1,PL69=1),0,ABS(BX70/$C$12*($C$14-$C$15)+$C$15) *'Drive Train'!$AA$49 + CT69*(1-'Drive Train'!$AA$49))</f>
        <v>2.7495000000000003</v>
      </c>
      <c r="CU70" s="57">
        <f>IF(AND(LG69=1,PM69=1),0,ABS(BY70/$C$12*($C$14-$C$15)+$C$15) *'Drive Train'!$AA$49 + CU69*(1-'Drive Train'!$AA$49))</f>
        <v>2.7495000000000003</v>
      </c>
      <c r="CV70" s="57">
        <f>IF(AND(LH69=1,PN69=1),0,ABS(BZ70/$C$12*($C$14-$C$15)+$C$15) *'Drive Train'!$AA$49 + CV69*(1-'Drive Train'!$AA$49))</f>
        <v>2.7495000000000003</v>
      </c>
      <c r="CW70" s="57">
        <f>IF(AND(LI69=1,PO69=1),0,ABS(CA70/$C$12*($C$14-$C$15)+$C$15) *'Drive Train'!$AA$49 + CW69*(1-'Drive Train'!$AA$49))</f>
        <v>2.7495000000000003</v>
      </c>
      <c r="CX70" s="57">
        <f>IF(AND(LJ69=1,PP69=1),0,ABS(CB70/$C$12*($C$14-$C$15)+$C$15) *'Drive Train'!$AA$49 + CX69*(1-'Drive Train'!$AA$49))</f>
        <v>2.7495000000000003</v>
      </c>
      <c r="CY70" s="57">
        <f>IF(AND(LK69=1,PQ69=1),0,ABS(CC70/$C$12*($C$14-$C$15)+$C$15) *'Drive Train'!$AA$49 + CY69*(1-'Drive Train'!$AA$49))</f>
        <v>2.7495000000000003</v>
      </c>
      <c r="CZ70" s="57">
        <f>IF(AND(LL69=1,PR69=1),0,ABS(CD70/$C$12*($C$14-$C$15)+$C$15) *'Drive Train'!$AA$49 + CZ69*(1-'Drive Train'!$AA$49))</f>
        <v>2.7495000000000003</v>
      </c>
      <c r="DA70" s="57">
        <f>IF(AND(LM69=1,PS69=1),0,ABS(CE70/$C$12*($C$14-$C$15)+$C$15) *'Drive Train'!$AA$49 + DA69*(1-'Drive Train'!$AA$49))</f>
        <v>2.7495000000000003</v>
      </c>
      <c r="DB70" s="61">
        <f t="shared" si="116"/>
        <v>2.4800000000000013</v>
      </c>
      <c r="DC70" s="57">
        <f t="shared" si="283"/>
        <v>2.7495000000000003</v>
      </c>
      <c r="DD70" s="57">
        <f t="shared" si="284"/>
        <v>2.7495000000000003</v>
      </c>
      <c r="DE70" s="57">
        <f t="shared" si="285"/>
        <v>2.7495000000000003</v>
      </c>
      <c r="DF70" s="57">
        <f t="shared" si="286"/>
        <v>2.7495000000000003</v>
      </c>
      <c r="DG70" s="57">
        <f t="shared" si="287"/>
        <v>2.7495000000000003</v>
      </c>
      <c r="DH70" s="57">
        <f t="shared" si="288"/>
        <v>2.7495000000000003</v>
      </c>
      <c r="DI70" s="57">
        <f t="shared" si="289"/>
        <v>2.7495000000000003</v>
      </c>
      <c r="DJ70" s="57">
        <f t="shared" si="290"/>
        <v>2.7495000000000003</v>
      </c>
      <c r="DK70" s="57">
        <f t="shared" si="291"/>
        <v>2.7495000000000003</v>
      </c>
      <c r="DL70" s="57">
        <f t="shared" si="292"/>
        <v>2.7495000000000003</v>
      </c>
      <c r="DM70" s="57">
        <f t="shared" si="293"/>
        <v>2.7495000000000003</v>
      </c>
      <c r="DN70" s="57">
        <f t="shared" si="294"/>
        <v>2.7495000000000003</v>
      </c>
      <c r="DO70" s="57">
        <f t="shared" si="295"/>
        <v>2.7495000000000003</v>
      </c>
      <c r="DP70" s="57">
        <f t="shared" si="296"/>
        <v>2.7495000000000003</v>
      </c>
      <c r="DQ70" s="57">
        <f t="shared" si="297"/>
        <v>2.7495000000000003</v>
      </c>
      <c r="DR70" s="57">
        <f t="shared" si="298"/>
        <v>2.7495000000000003</v>
      </c>
      <c r="DS70" s="57">
        <f t="shared" si="299"/>
        <v>2.7495000000000003</v>
      </c>
      <c r="DT70" s="57">
        <f t="shared" si="300"/>
        <v>2.7495000000000003</v>
      </c>
      <c r="DU70" s="57">
        <f t="shared" si="301"/>
        <v>2.7495000000000003</v>
      </c>
      <c r="DV70" s="57">
        <f t="shared" si="302"/>
        <v>2.7495000000000003</v>
      </c>
      <c r="DW70" s="57">
        <f t="shared" si="303"/>
        <v>2.7495000000000003</v>
      </c>
      <c r="DX70" s="61">
        <f t="shared" si="117"/>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61">
        <f t="shared" si="304"/>
        <v>2.4800000000000013</v>
      </c>
      <c r="EU70" s="259">
        <f>MAX(MIN(IF(AND(OY69=1,NG70&lt;0),-1,1)*(DC70-$C$15)/($C$14-$C$15)*$C$12*$C$21-$C$33*LO70/AO$6 -  OY69*$C$33/$C$21,DY69/$C$19),MAX(EU$8:EU69)*-1)</f>
        <v>-0.3823971923728462</v>
      </c>
      <c r="EV70" s="259">
        <f>MAX(MIN(IF(AND(OZ69=1,NH70&lt;0),-1,1)*(DD70-$C$15)/($C$14-$C$15)*$C$12*$C$21-$C$33*LP70/AP$6 -  OZ69*$C$33/$C$21,DZ69/$C$19),MAX(EV$8:EV69)*-1)</f>
        <v>-0.41736517275480883</v>
      </c>
      <c r="EW70" s="259">
        <f>MAX(MIN(IF(AND(PA69=1,NI70&lt;0),-1,1)*(DE70-$C$15)/($C$14-$C$15)*$C$12*$C$21-$C$33*LQ70/AQ$6 -  PA69*$C$33/$C$21,EA69/$C$19),MAX(EW$8:EW69)*-1)</f>
        <v>-0.45189674877180613</v>
      </c>
      <c r="EX70" s="259">
        <f>MAX(MIN(IF(AND(PB69=1,NJ70&lt;0),-1,1)*(DF70-$C$15)/($C$14-$C$15)*$C$12*$C$21-$C$33*LR70/AR$6 -  PB69*$C$33/$C$21,EB69/$C$19),MAX(EX$8:EX69)*-1)</f>
        <v>-0.46731851010623926</v>
      </c>
      <c r="EY70" s="259">
        <f>MAX(MIN(IF(AND(PC69=1,NK70&lt;0),-1,1)*(DG70-$C$15)/($C$14-$C$15)*$C$12*$C$21-$C$33*LS70/AS$6 -  PC69*$C$33/$C$21,EC69/$C$19),MAX(EY$8:EY69)*-1)</f>
        <v>-0.45548381542466881</v>
      </c>
      <c r="EZ70" s="259">
        <f>MAX(MIN(IF(AND(PD69=1,NL70&lt;0),-1,1)*(DH70-$C$15)/($C$14-$C$15)*$C$12*$C$21-$C$33*LT70/AT$6 -  PD69*$C$33/$C$21,ED69/$C$19),MAX(EZ$8:EZ69)*-1)</f>
        <v>-0.43012860600712488</v>
      </c>
      <c r="FA70" s="259">
        <f>MAX(MIN(IF(AND(PE69=1,NM70&lt;0),-1,1)*(DI70-$C$15)/($C$14-$C$15)*$C$12*$C$21-$C$33*LU70/AU$6 -  PE69*$C$33/$C$21,EE69/$C$19),MAX(FA$8:FA69)*-1)</f>
        <v>-0.39877140581807741</v>
      </c>
      <c r="FB70" s="259">
        <f>MAX(MIN(IF(AND(PF69=1,NN70&lt;0),-1,1)*(DJ70-$C$15)/($C$14-$C$15)*$C$12*$C$21-$C$33*LV70/AV$6 -  PF69*$C$33/$C$21,EF69/$C$19),MAX(FB$8:FB69)*-1)</f>
        <v>-0.38262330882915241</v>
      </c>
      <c r="FC70" s="259">
        <f>MAX(MIN(IF(AND(PG69=1,NO70&lt;0),-1,1)*(DK70-$C$15)/($C$14-$C$15)*$C$12*$C$21-$C$33*LW70/AW$6 -  PG69*$C$33/$C$21,EG69/$C$19),MAX(FC$8:FC69)*-1)</f>
        <v>-0.374384795846739</v>
      </c>
      <c r="FD70" s="259">
        <f>MAX(MIN(IF(AND(PH69=1,NP70&lt;0),-1,1)*(DL70-$C$15)/($C$14-$C$15)*$C$12*$C$21-$C$33*LX70/AX$6 -  PH69*$C$33/$C$21,EH69/$C$19),MAX(FD$8:FD69)*-1)</f>
        <v>-0.3768234189698183</v>
      </c>
      <c r="FE70" s="259">
        <f>MAX(MIN(IF(AND(PI69=1,NQ70&lt;0),-1,1)*(DM70-$C$15)/($C$14-$C$15)*$C$12*$C$21-$C$33*LY70/AY$6 -  PI69*$C$33/$C$21,EI69/$C$19),MAX(FE$8:FE69)*-1)</f>
        <v>-0.4110558802999611</v>
      </c>
      <c r="FF70" s="259">
        <f>MAX(MIN(IF(AND(PJ69=1,NR70&lt;0),-1,1)*(DN70-$C$15)/($C$14-$C$15)*$C$12*$C$21-$C$33*LZ70/AZ$6 -  PJ69*$C$33/$C$21,EJ69/$C$19),MAX(FF$8:FF69)*-1)</f>
        <v>-0.3680167733157455</v>
      </c>
      <c r="FG70" s="259">
        <f>MAX(MIN(IF(AND(PK69=1,NS70&lt;0),-1,1)*(DO70-$C$15)/($C$14-$C$15)*$C$12*$C$21-$C$33*MA70/BA$6 -  PK69*$C$33/$C$21,EK69/$C$19),MAX(FG$8:FG69)*-1)</f>
        <v>-0.45071531341950627</v>
      </c>
      <c r="FH70" s="259">
        <f>MAX(MIN(IF(AND(PL69=1,NT70&lt;0),-1,1)*(DP70-$C$15)/($C$14-$C$15)*$C$12*$C$21-$C$33*MB70/BB$6 -  PL69*$C$33/$C$21,EL69/$C$19),MAX(FH$8:FH69)*-1)</f>
        <v>-0.44119122155491364</v>
      </c>
      <c r="FI70" s="259">
        <f>MAX(MIN(IF(AND(PM69=1,NU70&lt;0),-1,1)*(DQ70-$C$15)/($C$14-$C$15)*$C$12*$C$21-$C$33*MC70/BC$6 -  PM69*$C$33/$C$21,EM69/$C$19),MAX(FI$8:FI69)*-1)</f>
        <v>-0.41887615745523255</v>
      </c>
      <c r="FJ70" s="259">
        <f>MAX(MIN(IF(AND(PN69=1,NV70&lt;0),-1,1)*(DR70-$C$15)/($C$14-$C$15)*$C$12*$C$21-$C$33*MD70/BD$6 -  PN69*$C$33/$C$21,EN69/$C$19),MAX(FJ$8:FJ69)*-1)</f>
        <v>-0.40947790590714744</v>
      </c>
      <c r="FK70" s="259">
        <f>MAX(MIN(IF(AND(PO69=1,NW70&lt;0),-1,1)*(DS70-$C$15)/($C$14-$C$15)*$C$12*$C$21-$C$33*ME70/BE$6 -  PO69*$C$33/$C$21,EO69/$C$19),MAX(FK$8:FK69)*-1)</f>
        <v>-0.40025526935645889</v>
      </c>
      <c r="FL70" s="259">
        <f>MAX(MIN(IF(AND(PP69=1,NX70&lt;0),-1,1)*(DT70-$C$15)/($C$14-$C$15)*$C$12*$C$21-$C$33*MF70/BF$6 -  PP69*$C$33/$C$21,EP69/$C$19),MAX(FL$8:FL69)*-1)</f>
        <v>-0.39122209063564173</v>
      </c>
      <c r="FM70" s="259">
        <f>MAX(MIN(IF(AND(PQ69=1,NY70&lt;0),-1,1)*(DU70-$C$15)/($C$14-$C$15)*$C$12*$C$21-$C$33*MG70/BG$6 -  PQ69*$C$33/$C$21,EQ69/$C$19),MAX(FM$8:FM69)*-1)</f>
        <v>-0.39124237372706422</v>
      </c>
      <c r="FN70" s="259">
        <f>MAX(MIN(IF(AND(PR69=1,NZ70&lt;0),-1,1)*(DV70-$C$15)/($C$14-$C$15)*$C$12*$C$21-$C$33*MH70/BH$6 -  PR69*$C$33/$C$21,ER69/$C$19),MAX(FN$8:FN69)*-1)</f>
        <v>-0.38239433683424018</v>
      </c>
      <c r="FO70" s="259">
        <f>MAX(MIN(IF(AND(PS69=1,OA70&lt;0),-1,1)*(DW70-$C$15)/($C$14-$C$15)*$C$12*$C$21-$C$33*MI70/BI$6 -  PS69*$C$33/$C$21,ES69/$C$19),MAX(FO$8:FO69)*-1)</f>
        <v>-0.38239726099752719</v>
      </c>
      <c r="FP70" s="61">
        <f t="shared" si="118"/>
        <v>2.4800000000000013</v>
      </c>
      <c r="FQ70" s="260">
        <f>IF(AND(KS70=1,OY70=1),0,MIN((ABS(($C$14-$C$15)*EU70/$C$12/$C$21)+$C$15)/$C$21,DC70))</f>
        <v>2.7495000000000003</v>
      </c>
      <c r="FR70" s="260">
        <f>IF(AND(KT70=1,OZ70=1),0,MIN((ABS(($C$14-$C$15)*EV70/$C$12/$C$21)+$C$15)/$C$21,DD70))</f>
        <v>2.7495000000000003</v>
      </c>
      <c r="FS70" s="260">
        <f>IF(AND(KU70=1,PA70=1),0,MIN((ABS(($C$14-$C$15)*EW70/$C$12/$C$21)+$C$15)/$C$21,DE70))</f>
        <v>2.7495000000000003</v>
      </c>
      <c r="FT70" s="260">
        <f>IF(AND(KV70=1,PB70=1),0,MIN((ABS(($C$14-$C$15)*EX70/$C$12/$C$21)+$C$15)/$C$21,DF70))</f>
        <v>2.7495000000000003</v>
      </c>
      <c r="FU70" s="260">
        <f>IF(AND(KW70=1,PC70=1),0,MIN((ABS(($C$14-$C$15)*EY70/$C$12/$C$21)+$C$15)/$C$21,DG70))</f>
        <v>2.7495000000000003</v>
      </c>
      <c r="FV70" s="260">
        <f>IF(AND(KX70=1,PD70=1),0,MIN((ABS(($C$14-$C$15)*EZ70/$C$12/$C$21)+$C$15)/$C$21,DH70))</f>
        <v>2.7495000000000003</v>
      </c>
      <c r="FW70" s="260">
        <f>IF(AND(KY70=1,PE70=1),0,MIN((ABS(($C$14-$C$15)*FA70/$C$12/$C$21)+$C$15)/$C$21,DI70))</f>
        <v>2.7495000000000003</v>
      </c>
      <c r="FX70" s="260">
        <f>IF(AND(KZ70=1,PF70=1),0,MIN((ABS(($C$14-$C$15)*FB70/$C$12/$C$21)+$C$15)/$C$21,DJ70))</f>
        <v>2.7495000000000003</v>
      </c>
      <c r="FY70" s="260">
        <f>IF(AND(LA70=1,PG70=1),0,MIN((ABS(($C$14-$C$15)*FC70/$C$12/$C$21)+$C$15)/$C$21,DK70))</f>
        <v>2.7495000000000003</v>
      </c>
      <c r="FZ70" s="260">
        <f>IF(AND(LB70=1,PH70=1),0,MIN((ABS(($C$14-$C$15)*FD70/$C$12/$C$21)+$C$15)/$C$21,DL70))</f>
        <v>2.7495000000000003</v>
      </c>
      <c r="GA70" s="260">
        <f>IF(AND(LC70=1,PI70=1),0,MIN((ABS(($C$14-$C$15)*FE70/$C$12/$C$21)+$C$15)/$C$21,DM70))</f>
        <v>2.7495000000000003</v>
      </c>
      <c r="GB70" s="260">
        <f>IF(AND(LD70=1,PJ70=1),0,MIN((ABS(($C$14-$C$15)*FF70/$C$12/$C$21)+$C$15)/$C$21,DN70))</f>
        <v>2.7495000000000003</v>
      </c>
      <c r="GC70" s="260">
        <f>IF(AND(LE70=1,PK70=1),0,MIN((ABS(($C$14-$C$15)*FG70/$C$12/$C$21)+$C$15)/$C$21,DO70))</f>
        <v>2.7495000000000003</v>
      </c>
      <c r="GD70" s="260">
        <f>IF(AND(LF70=1,PL70=1),0,MIN((ABS(($C$14-$C$15)*FH70/$C$12/$C$21)+$C$15)/$C$21,DP70))</f>
        <v>2.7495000000000003</v>
      </c>
      <c r="GE70" s="260">
        <f>IF(AND(LG70=1,PM70=1),0,MIN((ABS(($C$14-$C$15)*FI70/$C$12/$C$21)+$C$15)/$C$21,DQ70))</f>
        <v>2.7495000000000003</v>
      </c>
      <c r="GF70" s="260">
        <f>IF(AND(LH70=1,PN70=1),0,MIN((ABS(($C$14-$C$15)*FJ70/$C$12/$C$21)+$C$15)/$C$21,DR70))</f>
        <v>2.7495000000000003</v>
      </c>
      <c r="GG70" s="260">
        <f>IF(AND(LI70=1,PO70=1),0,MIN((ABS(($C$14-$C$15)*FK70/$C$12/$C$21)+$C$15)/$C$21,DS70))</f>
        <v>2.7495000000000003</v>
      </c>
      <c r="GH70" s="260">
        <f>IF(AND(LJ70=1,PP70=1),0,MIN((ABS(($C$14-$C$15)*FL70/$C$12/$C$21)+$C$15)/$C$21,DT70))</f>
        <v>2.7495000000000003</v>
      </c>
      <c r="GI70" s="260">
        <f>IF(AND(LK70=1,PQ70=1),0,MIN((ABS(($C$14-$C$15)*FM70/$C$12/$C$21)+$C$15)/$C$21,DU70))</f>
        <v>2.7495000000000003</v>
      </c>
      <c r="GJ70" s="260">
        <f>IF(AND(LL70=1,PR70=1),0,MIN((ABS(($C$14-$C$15)*FN70/$C$12/$C$21)+$C$15)/$C$21,DV70))</f>
        <v>2.7495000000000003</v>
      </c>
      <c r="GK70" s="260">
        <f>IF(AND(LM70=1,PS70=1),0,MIN((ABS(($C$14-$C$15)*FO70/$C$12/$C$21)+$C$15)/$C$21,DW70))</f>
        <v>2.7495000000000003</v>
      </c>
      <c r="GL70" s="61">
        <f t="shared" si="119"/>
        <v>2.4800000000000013</v>
      </c>
      <c r="GM70" s="57">
        <f>IF(AND(KS69=1,OY69=1),0,EU70*$C$19/S$6/$C$24/$C$23*3.39*$C$21)</f>
        <v>-9.897169441885298</v>
      </c>
      <c r="GN70" s="57">
        <f>IF(AND(KT69=1,OZ69=1),0,EV70*$C$19/T$6/$C$24/$C$23*3.39*$C$21)</f>
        <v>-3.0246181105931935</v>
      </c>
      <c r="GO70" s="57">
        <f>IF(AND(KU69=1,PA69=1),0,EW70*$C$19/U$6/$C$24/$C$23*3.39*$C$21)</f>
        <v>-4.7303622651525572</v>
      </c>
      <c r="GP70" s="57">
        <f>IF(AND(KV69=1,PB69=1),0,EX70*$C$19/V$6/$C$24/$C$23*3.39*$C$21)</f>
        <v>-6.3969615054379929</v>
      </c>
      <c r="GQ70" s="57">
        <f>IF(AND(KW69=1,PC69=1),0,EY70*$C$19/W$6/$C$24/$C$23*3.39*$C$21)</f>
        <v>-7.7020099823344053</v>
      </c>
      <c r="GR70" s="57">
        <f>IF(AND(KX69=1,PD69=1),0,EZ70*$C$19/X$6/$C$24/$C$23*3.39*$C$21)</f>
        <v>-8.6586496572873344</v>
      </c>
      <c r="GS70" s="57">
        <f>IF(AND(KY69=1,PE69=1),0,FA70*$C$19/Y$6/$C$24/$C$23*3.39*$C$21)</f>
        <v>-9.3118042924770457</v>
      </c>
      <c r="GT70" s="57">
        <f>IF(AND(KZ69=1,PF69=1),0,FB70*$C$19/Z$6/$C$24/$C$23*3.39*$C$21)</f>
        <v>-10.167102347960618</v>
      </c>
      <c r="GU70" s="57">
        <f>IF(AND(LA69=1,PG69=1),0,FC70*$C$19/AA$6/$C$24/$C$23*3.39*$C$21)</f>
        <v>-11.154028757188552</v>
      </c>
      <c r="GV70" s="57">
        <f>IF(AND(LB69=1,PH69=1),0,FD70*$C$19/AB$6/$C$24/$C$23*3.39*$C$21)</f>
        <v>-12.440377952089921</v>
      </c>
      <c r="GW70" s="57">
        <f>IF(AND(LC69=1,PI69=1),0,FE70*$C$19/AC$6/$C$24/$C$23*3.39*$C$21)</f>
        <v>-14.894475404054491</v>
      </c>
      <c r="GX70" s="57">
        <f>IF(AND(LD69=1,PJ69=1),0,FF70*$C$19/AD$6/$C$24/$C$23*3.39*$C$21)</f>
        <v>-9.5249767404423658</v>
      </c>
      <c r="GY70" s="57">
        <f>IF(AND(LE69=1,PK69=1),0,FG70*$C$19/AE$6/$C$24/$C$23*3.39*$C$21)</f>
        <v>-11.665372852988682</v>
      </c>
      <c r="GZ70" s="57">
        <f>IF(AND(LF69=1,PL69=1),0,FH70*$C$19/AF$6/$C$24/$C$23*3.39*$C$21)</f>
        <v>-11.418871171375793</v>
      </c>
      <c r="HA70" s="57">
        <f>IF(AND(LG69=1,PM69=1),0,FI70*$C$19/AG$6/$C$24/$C$23*3.39*$C$21)</f>
        <v>-10.841314706772529</v>
      </c>
      <c r="HB70" s="57">
        <f>IF(AND(LH69=1,PN69=1),0,FJ70*$C$19/AH$6/$C$24/$C$23*3.39*$C$21)</f>
        <v>-10.59807001281524</v>
      </c>
      <c r="HC70" s="57">
        <f>IF(AND(LI69=1,PO69=1),0,FK70*$C$19/AI$6/$C$24/$C$23*3.39*$C$21)</f>
        <v>-10.359370570288762</v>
      </c>
      <c r="HD70" s="57">
        <f>IF(AND(LJ69=1,PP69=1),0,FL70*$C$19/AJ$6/$C$24/$C$23*3.39*$C$21)</f>
        <v>-10.125574658127384</v>
      </c>
      <c r="HE70" s="57">
        <f>IF(AND(LK69=1,PQ69=1),0,FM70*$C$19/AK$6/$C$24/$C$23*3.39*$C$21)</f>
        <v>-10.126099623259496</v>
      </c>
      <c r="HF70" s="57">
        <f>IF(AND(LL69=1,PR69=1),0,FN70*$C$19/AL$6/$C$24/$C$23*3.39*$C$21)</f>
        <v>-9.8970955350941487</v>
      </c>
      <c r="HG70" s="57">
        <f>IF(AND(LM69=1,PS69=1),0,FO70*$C$19/AM$6/$C$24/$C$23*3.39*$C$21)</f>
        <v>-9.8971712180230629</v>
      </c>
      <c r="HH70" s="61">
        <f t="shared" si="120"/>
        <v>2.4800000000000013</v>
      </c>
      <c r="HI70" s="57">
        <f t="shared" si="121"/>
        <v>9.897169441885298</v>
      </c>
      <c r="HJ70" s="57">
        <f t="shared" si="122"/>
        <v>3.0246181105931935</v>
      </c>
      <c r="HK70" s="57">
        <f t="shared" si="123"/>
        <v>4.7303622651525572</v>
      </c>
      <c r="HL70" s="57">
        <f t="shared" si="124"/>
        <v>6.3969615054379929</v>
      </c>
      <c r="HM70" s="57">
        <f t="shared" si="125"/>
        <v>7.7020099823344053</v>
      </c>
      <c r="HN70" s="57">
        <f t="shared" si="126"/>
        <v>8.6586496572873344</v>
      </c>
      <c r="HO70" s="57">
        <f t="shared" si="127"/>
        <v>9.3118042924770457</v>
      </c>
      <c r="HP70" s="57">
        <f t="shared" si="128"/>
        <v>10.167102347960618</v>
      </c>
      <c r="HQ70" s="57">
        <f t="shared" si="129"/>
        <v>11.154028757188552</v>
      </c>
      <c r="HR70" s="57">
        <f t="shared" si="130"/>
        <v>12.440377952089921</v>
      </c>
      <c r="HS70" s="57">
        <f t="shared" si="131"/>
        <v>14.894475404054491</v>
      </c>
      <c r="HT70" s="57">
        <f t="shared" si="132"/>
        <v>9.5249767404423658</v>
      </c>
      <c r="HU70" s="57">
        <f t="shared" si="133"/>
        <v>11.665372852988682</v>
      </c>
      <c r="HV70" s="57">
        <f t="shared" si="134"/>
        <v>11.418871171375793</v>
      </c>
      <c r="HW70" s="57">
        <f t="shared" si="135"/>
        <v>10.841314706772529</v>
      </c>
      <c r="HX70" s="57">
        <f t="shared" si="136"/>
        <v>10.59807001281524</v>
      </c>
      <c r="HY70" s="57">
        <f t="shared" si="137"/>
        <v>10.359370570288762</v>
      </c>
      <c r="HZ70" s="57">
        <f t="shared" si="138"/>
        <v>10.125574658127384</v>
      </c>
      <c r="IA70" s="57">
        <f t="shared" si="139"/>
        <v>10.126099623259496</v>
      </c>
      <c r="IB70" s="57">
        <f t="shared" si="140"/>
        <v>9.8970955350941487</v>
      </c>
      <c r="IC70" s="57">
        <f t="shared" si="141"/>
        <v>9.8971712180230629</v>
      </c>
      <c r="ID70" s="61">
        <f t="shared" si="142"/>
        <v>2.4800000000000013</v>
      </c>
      <c r="IE70" s="57">
        <f t="shared" si="143"/>
        <v>0</v>
      </c>
      <c r="IF70" s="57">
        <f t="shared" si="144"/>
        <v>0</v>
      </c>
      <c r="IG70" s="57">
        <f t="shared" si="145"/>
        <v>0</v>
      </c>
      <c r="IH70" s="57">
        <f t="shared" si="146"/>
        <v>0</v>
      </c>
      <c r="II70" s="57">
        <f t="shared" si="147"/>
        <v>0</v>
      </c>
      <c r="IJ70" s="57">
        <f t="shared" si="148"/>
        <v>0</v>
      </c>
      <c r="IK70" s="57">
        <f t="shared" si="149"/>
        <v>0</v>
      </c>
      <c r="IL70" s="57">
        <f t="shared" si="150"/>
        <v>0</v>
      </c>
      <c r="IM70" s="57">
        <f t="shared" si="151"/>
        <v>0</v>
      </c>
      <c r="IN70" s="57">
        <f t="shared" si="152"/>
        <v>0</v>
      </c>
      <c r="IO70" s="57">
        <f t="shared" si="153"/>
        <v>0</v>
      </c>
      <c r="IP70" s="57">
        <f t="shared" si="154"/>
        <v>0</v>
      </c>
      <c r="IQ70" s="57">
        <f t="shared" si="155"/>
        <v>0</v>
      </c>
      <c r="IR70" s="57">
        <f t="shared" si="156"/>
        <v>0</v>
      </c>
      <c r="IS70" s="57">
        <f t="shared" si="157"/>
        <v>0</v>
      </c>
      <c r="IT70" s="57">
        <f t="shared" si="158"/>
        <v>0</v>
      </c>
      <c r="IU70" s="57">
        <f t="shared" si="159"/>
        <v>0</v>
      </c>
      <c r="IV70" s="57">
        <f t="shared" si="160"/>
        <v>0</v>
      </c>
      <c r="IW70" s="57">
        <f t="shared" si="161"/>
        <v>0</v>
      </c>
      <c r="IX70" s="57">
        <f t="shared" si="162"/>
        <v>0</v>
      </c>
      <c r="IY70" s="57">
        <f t="shared" si="163"/>
        <v>0</v>
      </c>
      <c r="IZ70" s="61">
        <f t="shared" si="164"/>
        <v>2.4800000000000013</v>
      </c>
      <c r="JA70" s="260" t="e">
        <f t="shared" si="240"/>
        <v>#N/A</v>
      </c>
      <c r="JB70" s="260" t="e">
        <f t="shared" si="241"/>
        <v>#N/A</v>
      </c>
      <c r="JC70" s="260" t="e">
        <f t="shared" si="242"/>
        <v>#N/A</v>
      </c>
      <c r="JD70" s="260" t="e">
        <f t="shared" si="243"/>
        <v>#N/A</v>
      </c>
      <c r="JE70" s="260" t="e">
        <f t="shared" si="244"/>
        <v>#N/A</v>
      </c>
      <c r="JF70" s="260" t="e">
        <f t="shared" si="245"/>
        <v>#N/A</v>
      </c>
      <c r="JG70" s="260" t="e">
        <f t="shared" si="246"/>
        <v>#N/A</v>
      </c>
      <c r="JH70" s="260" t="e">
        <f t="shared" si="247"/>
        <v>#N/A</v>
      </c>
      <c r="JI70" s="260" t="e">
        <f t="shared" si="248"/>
        <v>#N/A</v>
      </c>
      <c r="JJ70" s="260" t="e">
        <f t="shared" si="249"/>
        <v>#N/A</v>
      </c>
      <c r="JK70" s="260" t="e">
        <f t="shared" si="250"/>
        <v>#N/A</v>
      </c>
      <c r="JL70" s="260" t="e">
        <f t="shared" si="251"/>
        <v>#N/A</v>
      </c>
      <c r="JM70" s="260" t="e">
        <f t="shared" si="252"/>
        <v>#N/A</v>
      </c>
      <c r="JN70" s="260" t="e">
        <f t="shared" si="253"/>
        <v>#N/A</v>
      </c>
      <c r="JO70" s="260" t="e">
        <f t="shared" si="254"/>
        <v>#N/A</v>
      </c>
      <c r="JP70" s="260" t="e">
        <f t="shared" si="255"/>
        <v>#N/A</v>
      </c>
      <c r="JQ70" s="260" t="e">
        <f t="shared" si="256"/>
        <v>#N/A</v>
      </c>
      <c r="JR70" s="260" t="e">
        <f t="shared" si="257"/>
        <v>#N/A</v>
      </c>
      <c r="JS70" s="260" t="e">
        <f t="shared" si="258"/>
        <v>#N/A</v>
      </c>
      <c r="JT70" s="260" t="e">
        <f t="shared" si="259"/>
        <v>#N/A</v>
      </c>
      <c r="JU70" s="260" t="e">
        <f t="shared" si="260"/>
        <v>#N/A</v>
      </c>
      <c r="JV70" s="61">
        <f t="shared" si="166"/>
        <v>2.4800000000000013</v>
      </c>
      <c r="JW70" s="46">
        <f>IF(AND(KS70=0,HI70&lt;=$C$40),1,0)</f>
        <v>0</v>
      </c>
      <c r="JX70" s="46">
        <f>IF(AND(KT70=0,HJ70&lt;=$C$40),1,0)</f>
        <v>0</v>
      </c>
      <c r="JY70" s="46">
        <f>IF(AND(KU70=0,HK70&lt;=$C$40),1,0)</f>
        <v>0</v>
      </c>
      <c r="JZ70" s="46">
        <f>IF(AND(KV70=0,HL70&lt;=$C$40),1,0)</f>
        <v>0</v>
      </c>
      <c r="KA70" s="46">
        <f>IF(AND(KW70=0,HM70&lt;=$C$40),1,0)</f>
        <v>0</v>
      </c>
      <c r="KB70" s="46">
        <f>IF(AND(KX70=0,HN70&lt;=$C$40),1,0)</f>
        <v>0</v>
      </c>
      <c r="KC70" s="46">
        <f>IF(AND(KY70=0,HO70&lt;=$C$40),1,0)</f>
        <v>0</v>
      </c>
      <c r="KD70" s="46">
        <f>IF(AND(KZ70=0,HP70&lt;=$C$40),1,0)</f>
        <v>0</v>
      </c>
      <c r="KE70" s="46">
        <f>IF(AND(LA70=0,HQ70&lt;=$C$40),1,0)</f>
        <v>0</v>
      </c>
      <c r="KF70" s="46">
        <f>IF(AND(LB70=0,HR70&lt;=$C$40),1,0)</f>
        <v>0</v>
      </c>
      <c r="KG70" s="46">
        <f>IF(AND(LC70=0,HS70&lt;=$C$40),1,0)</f>
        <v>0</v>
      </c>
      <c r="KH70" s="46">
        <f>IF(AND(LD70=0,HT70&lt;=$C$40),1,0)</f>
        <v>0</v>
      </c>
      <c r="KI70" s="46">
        <f>IF(AND(LE70=0,HU70&lt;=$C$40),1,0)</f>
        <v>0</v>
      </c>
      <c r="KJ70" s="46">
        <f>IF(AND(LF70=0,HV70&lt;=$C$40),1,0)</f>
        <v>0</v>
      </c>
      <c r="KK70" s="46">
        <f>IF(AND(LG70=0,HW70&lt;=$C$40),1,0)</f>
        <v>0</v>
      </c>
      <c r="KL70" s="46">
        <f>IF(AND(LH70=0,HX70&lt;=$C$40),1,0)</f>
        <v>0</v>
      </c>
      <c r="KM70" s="46">
        <f>IF(AND(LI70=0,HY70&lt;=$C$40),1,0)</f>
        <v>0</v>
      </c>
      <c r="KN70" s="46">
        <f>IF(AND(LJ70=0,HZ70&lt;=$C$40),1,0)</f>
        <v>0</v>
      </c>
      <c r="KO70" s="46">
        <f>IF(AND(LK70=0,IA70&lt;=$C$40),1,0)</f>
        <v>0</v>
      </c>
      <c r="KP70" s="46">
        <f>IF(AND(LL70=0,IB70&lt;=$C$40),1,0)</f>
        <v>0</v>
      </c>
      <c r="KQ70" s="46">
        <f>IF(AND(LM70=0,IC70&lt;=$C$40),1,0)</f>
        <v>0</v>
      </c>
      <c r="KR70" s="61">
        <f t="shared" si="167"/>
        <v>2.4800000000000013</v>
      </c>
      <c r="KS70" s="1">
        <f>IF(OR(KS69=1,AND(OY70=1,LO70&lt;=$C$41)),1,0)</f>
        <v>0</v>
      </c>
      <c r="KT70" s="1">
        <f>IF(OR(KT69=1,AND(OZ70=1,LP70&lt;=$C$41)),1,0)</f>
        <v>0</v>
      </c>
      <c r="KU70" s="1">
        <f>IF(OR(KU69=1,AND(PA70=1,LQ70&lt;=$C$41)),1,0)</f>
        <v>0</v>
      </c>
      <c r="KV70" s="1">
        <f>IF(OR(KV69=1,AND(PB70=1,LR70&lt;=$C$41)),1,0)</f>
        <v>0</v>
      </c>
      <c r="KW70" s="1">
        <f>IF(OR(KW69=1,AND(PC70=1,LS70&lt;=$C$41)),1,0)</f>
        <v>0</v>
      </c>
      <c r="KX70" s="1">
        <f>IF(OR(KX69=1,AND(PD70=1,LT70&lt;=$C$41)),1,0)</f>
        <v>0</v>
      </c>
      <c r="KY70" s="1">
        <f>IF(OR(KY69=1,AND(PE70=1,LU70&lt;=$C$41)),1,0)</f>
        <v>0</v>
      </c>
      <c r="KZ70" s="1">
        <f>IF(OR(KZ69=1,AND(PF70=1,LV70&lt;=$C$41)),1,0)</f>
        <v>0</v>
      </c>
      <c r="LA70" s="1">
        <f>IF(OR(LA69=1,AND(PG70=1,LW70&lt;=$C$41)),1,0)</f>
        <v>0</v>
      </c>
      <c r="LB70" s="1">
        <f>IF(OR(LB69=1,AND(PH70=1,LX70&lt;=$C$41)),1,0)</f>
        <v>0</v>
      </c>
      <c r="LC70" s="1">
        <f>IF(OR(LC69=1,AND(PI70=1,LY70&lt;=$C$41)),1,0)</f>
        <v>0</v>
      </c>
      <c r="LD70" s="1">
        <f>IF(OR(LD69=1,AND(PJ70=1,LZ70&lt;=$C$41)),1,0)</f>
        <v>0</v>
      </c>
      <c r="LE70" s="1">
        <f>IF(OR(LE69=1,AND(PK70=1,MA70&lt;=$C$41)),1,0)</f>
        <v>0</v>
      </c>
      <c r="LF70" s="1">
        <f>IF(OR(LF69=1,AND(PL70=1,MB70&lt;=$C$41)),1,0)</f>
        <v>0</v>
      </c>
      <c r="LG70" s="1">
        <f>IF(OR(LG69=1,AND(PM70=1,MC70&lt;=$C$41)),1,0)</f>
        <v>0</v>
      </c>
      <c r="LH70" s="1">
        <f>IF(OR(LH69=1,AND(PN70=1,MD70&lt;=$C$41)),1,0)</f>
        <v>0</v>
      </c>
      <c r="LI70" s="1">
        <f>IF(OR(LI69=1,AND(PO70=1,ME70&lt;=$C$41)),1,0)</f>
        <v>0</v>
      </c>
      <c r="LJ70" s="1">
        <f>IF(OR(LJ69=1,AND(PP70=1,MF70&lt;=$C$41)),1,0)</f>
        <v>0</v>
      </c>
      <c r="LK70" s="1">
        <f>IF(OR(LK69=1,AND(PQ70=1,MG70&lt;=$C$41)),1,0)</f>
        <v>0</v>
      </c>
      <c r="LL70" s="1">
        <f>IF(OR(LL69=1,AND(PR70=1,MH70&lt;=$C$41)),1,0)</f>
        <v>0</v>
      </c>
      <c r="LM70" s="1">
        <f>IF(OR(LM69=1,AND(PS70=1,MI70&lt;=$C$41)),1,0)</f>
        <v>0</v>
      </c>
      <c r="LN70" s="61">
        <f t="shared" si="168"/>
        <v>2.4800000000000013</v>
      </c>
      <c r="LO70" s="57">
        <f t="shared" si="169"/>
        <v>2.2658622792720209</v>
      </c>
      <c r="LP70" s="57">
        <f t="shared" si="170"/>
        <v>13.823891600689064</v>
      </c>
      <c r="LQ70" s="57">
        <f t="shared" si="171"/>
        <v>13.488845413250303</v>
      </c>
      <c r="LR70" s="57">
        <f t="shared" si="172"/>
        <v>11.653218788618412</v>
      </c>
      <c r="LS70" s="57">
        <f t="shared" si="173"/>
        <v>8.6022155078663847</v>
      </c>
      <c r="LT70" s="57">
        <f t="shared" si="174"/>
        <v>5.7297306395601932</v>
      </c>
      <c r="LU70" s="57">
        <f t="shared" si="175"/>
        <v>3.3443464117605002</v>
      </c>
      <c r="LV70" s="57">
        <f t="shared" si="176"/>
        <v>2.217116602976132</v>
      </c>
      <c r="LW70" s="57">
        <f t="shared" si="177"/>
        <v>1.648963126978694</v>
      </c>
      <c r="LX70" s="57">
        <f t="shared" si="178"/>
        <v>1.5758297768732672</v>
      </c>
      <c r="LY70" s="57">
        <f t="shared" si="179"/>
        <v>2.5579498138573151</v>
      </c>
      <c r="LZ70" s="57">
        <f t="shared" si="180"/>
        <v>9.7540625456155361</v>
      </c>
      <c r="MA70" s="57">
        <f t="shared" si="181"/>
        <v>7.0973322200229187</v>
      </c>
      <c r="MB70" s="57">
        <f t="shared" si="182"/>
        <v>4.9641670177746544</v>
      </c>
      <c r="MC70" s="57">
        <f t="shared" si="183"/>
        <v>3.9400350772046604</v>
      </c>
      <c r="MD70" s="57">
        <f t="shared" si="184"/>
        <v>3.5087098722708845</v>
      </c>
      <c r="ME70" s="57">
        <f t="shared" si="185"/>
        <v>3.0854443765664197</v>
      </c>
      <c r="MF70" s="57">
        <f t="shared" si="186"/>
        <v>2.6708738957673868</v>
      </c>
      <c r="MG70" s="57">
        <f t="shared" si="187"/>
        <v>2.6718047719542759</v>
      </c>
      <c r="MH70" s="57">
        <f t="shared" si="188"/>
        <v>2.2657312266216283</v>
      </c>
      <c r="MI70" s="57">
        <f t="shared" si="189"/>
        <v>2.2658654287466278</v>
      </c>
      <c r="MJ70" s="61">
        <f t="shared" si="190"/>
        <v>2.4800000000000013</v>
      </c>
      <c r="MK70" s="57" t="e">
        <f>IF(AND(ABS(CG70)&gt;0,EU70*$C$19&gt;=DY69,NG70&lt;&gt;0),3,NA())</f>
        <v>#N/A</v>
      </c>
      <c r="ML70" s="57" t="e">
        <f t="shared" si="261"/>
        <v>#N/A</v>
      </c>
      <c r="MM70" s="57" t="e">
        <f t="shared" si="262"/>
        <v>#N/A</v>
      </c>
      <c r="MN70" s="57" t="e">
        <f t="shared" si="263"/>
        <v>#N/A</v>
      </c>
      <c r="MO70" s="57" t="e">
        <f t="shared" si="264"/>
        <v>#N/A</v>
      </c>
      <c r="MP70" s="57" t="e">
        <f t="shared" si="265"/>
        <v>#N/A</v>
      </c>
      <c r="MQ70" s="57" t="e">
        <f t="shared" si="266"/>
        <v>#N/A</v>
      </c>
      <c r="MR70" s="57" t="e">
        <f t="shared" si="267"/>
        <v>#N/A</v>
      </c>
      <c r="MS70" s="57" t="e">
        <f t="shared" si="268"/>
        <v>#N/A</v>
      </c>
      <c r="MT70" s="57" t="e">
        <f t="shared" si="269"/>
        <v>#N/A</v>
      </c>
      <c r="MU70" s="57" t="e">
        <f t="shared" si="270"/>
        <v>#N/A</v>
      </c>
      <c r="MV70" s="57" t="e">
        <f t="shared" si="271"/>
        <v>#N/A</v>
      </c>
      <c r="MW70" s="57" t="e">
        <f t="shared" si="272"/>
        <v>#N/A</v>
      </c>
      <c r="MX70" s="57" t="e">
        <f t="shared" si="273"/>
        <v>#N/A</v>
      </c>
      <c r="MY70" s="57" t="e">
        <f t="shared" si="274"/>
        <v>#N/A</v>
      </c>
      <c r="MZ70" s="57" t="e">
        <f t="shared" si="275"/>
        <v>#N/A</v>
      </c>
      <c r="NA70" s="57" t="e">
        <f t="shared" si="276"/>
        <v>#N/A</v>
      </c>
      <c r="NB70" s="57" t="e">
        <f t="shared" si="277"/>
        <v>#N/A</v>
      </c>
      <c r="NC70" s="57" t="e">
        <f t="shared" si="278"/>
        <v>#N/A</v>
      </c>
      <c r="ND70" s="57" t="e">
        <f t="shared" si="279"/>
        <v>#N/A</v>
      </c>
      <c r="NE70" s="57" t="e">
        <f t="shared" si="280"/>
        <v>#N/A</v>
      </c>
      <c r="NF70" s="61">
        <f t="shared" si="211"/>
        <v>2.4800000000000013</v>
      </c>
      <c r="NG70" s="260">
        <f>IF(OY69=0,MIN('Drive Train'!$F$35-FQ69*$C$19*'Drive Train'!$F$39,NG69+$C$39)-$C$7,IF(LO69-1&lt;=0,0,IF($C$37=Motors!$C$29,MAX(MAX(NG$8:NG69)*-1,NG69-$C$39),MAX(0,MAX(NG$8:NG69)*-1,NG69-$C$39))))</f>
        <v>0</v>
      </c>
      <c r="NH70" s="260">
        <f>IF(OZ69=0,MIN('Drive Train'!$F$35-FR69*$C$19*'Drive Train'!$F$39,NH69+$C$39)-$C$7,IF(LP69-1&lt;=0,0,IF($C$37=Motors!$C$29,MAX(MAX(NH$8:NH69)*-1,NH69-$C$39),MAX(0,MAX(NH$8:NH69)*-1,NH69-$C$39))))</f>
        <v>0</v>
      </c>
      <c r="NI70" s="260">
        <f>IF(PA69=0,MIN('Drive Train'!$F$35-FS69*$C$19*'Drive Train'!$F$39,NI69+$C$39)-$C$7,IF(LQ69-1&lt;=0,0,IF($C$37=Motors!$C$29,MAX(MAX(NI$8:NI69)*-1,NI69-$C$39),MAX(0,MAX(NI$8:NI69)*-1,NI69-$C$39))))</f>
        <v>0</v>
      </c>
      <c r="NJ70" s="260">
        <f>IF(PB69=0,MIN('Drive Train'!$F$35-FT69*$C$19*'Drive Train'!$F$39,NJ69+$C$39)-$C$7,IF(LR69-1&lt;=0,0,IF($C$37=Motors!$C$29,MAX(MAX(NJ$8:NJ69)*-1,NJ69-$C$39),MAX(0,MAX(NJ$8:NJ69)*-1,NJ69-$C$39))))</f>
        <v>0</v>
      </c>
      <c r="NK70" s="260">
        <f>IF(PC69=0,MIN('Drive Train'!$F$35-FU69*$C$19*'Drive Train'!$F$39,NK69+$C$39)-$C$7,IF(LS69-1&lt;=0,0,IF($C$37=Motors!$C$29,MAX(MAX(NK$8:NK69)*-1,NK69-$C$39),MAX(0,MAX(NK$8:NK69)*-1,NK69-$C$39))))</f>
        <v>0</v>
      </c>
      <c r="NL70" s="260">
        <f>IF(PD69=0,MIN('Drive Train'!$F$35-FV69*$C$19*'Drive Train'!$F$39,NL69+$C$39)-$C$7,IF(LT69-1&lt;=0,0,IF($C$37=Motors!$C$29,MAX(MAX(NL$8:NL69)*-1,NL69-$C$39),MAX(0,MAX(NL$8:NL69)*-1,NL69-$C$39))))</f>
        <v>0</v>
      </c>
      <c r="NM70" s="260">
        <f>IF(PE69=0,MIN('Drive Train'!$F$35-FW69*$C$19*'Drive Train'!$F$39,NM69+$C$39)-$C$7,IF(LU69-1&lt;=0,0,IF($C$37=Motors!$C$29,MAX(MAX(NM$8:NM69)*-1,NM69-$C$39),MAX(0,MAX(NM$8:NM69)*-1,NM69-$C$39))))</f>
        <v>0</v>
      </c>
      <c r="NN70" s="260">
        <f>IF(PF69=0,MIN('Drive Train'!$F$35-FX69*$C$19*'Drive Train'!$F$39,NN69+$C$39)-$C$7,IF(LV69-1&lt;=0,0,IF($C$37=Motors!$C$29,MAX(MAX(NN$8:NN69)*-1,NN69-$C$39),MAX(0,MAX(NN$8:NN69)*-1,NN69-$C$39))))</f>
        <v>0</v>
      </c>
      <c r="NO70" s="260">
        <f>IF(PG69=0,MIN('Drive Train'!$F$35-FY69*$C$19*'Drive Train'!$F$39,NO69+$C$39)-$C$7,IF(LW69-1&lt;=0,0,IF($C$37=Motors!$C$29,MAX(MAX(NO$8:NO69)*-1,NO69-$C$39),MAX(0,MAX(NO$8:NO69)*-1,NO69-$C$39))))</f>
        <v>0</v>
      </c>
      <c r="NP70" s="260">
        <f>IF(PH69=0,MIN('Drive Train'!$F$35-FZ69*$C$19*'Drive Train'!$F$39,NP69+$C$39)-$C$7,IF(LX69-1&lt;=0,0,IF($C$37=Motors!$C$29,MAX(MAX(NP$8:NP69)*-1,NP69-$C$39),MAX(0,MAX(NP$8:NP69)*-1,NP69-$C$39))))</f>
        <v>0</v>
      </c>
      <c r="NQ70" s="260">
        <f>IF(PI69=0,MIN('Drive Train'!$F$35-GA69*$C$19*'Drive Train'!$F$39,NQ69+$C$39)-$C$7,IF(LY69-1&lt;=0,0,IF($C$37=Motors!$C$29,MAX(MAX(NQ$8:NQ69)*-1,NQ69-$C$39),MAX(0,MAX(NQ$8:NQ69)*-1,NQ69-$C$39))))</f>
        <v>0</v>
      </c>
      <c r="NR70" s="260">
        <f>IF(PJ69=0,MIN('Drive Train'!$F$35-GB69*$C$19*'Drive Train'!$F$39,NR69+$C$39)-$C$7,IF(LZ69-1&lt;=0,0,IF($C$37=Motors!$C$29,MAX(MAX(NR$8:NR69)*-1,NR69-$C$39),MAX(0,MAX(NR$8:NR69)*-1,NR69-$C$39))))</f>
        <v>0</v>
      </c>
      <c r="NS70" s="260">
        <f>IF(PK69=0,MIN('Drive Train'!$F$35-GC69*$C$19*'Drive Train'!$F$39,NS69+$C$39)-$C$7,IF(MA69-1&lt;=0,0,IF($C$37=Motors!$C$29,MAX(MAX(NS$8:NS69)*-1,NS69-$C$39),MAX(0,MAX(NS$8:NS69)*-1,NS69-$C$39))))</f>
        <v>0</v>
      </c>
      <c r="NT70" s="260">
        <f>IF(PL69=0,MIN('Drive Train'!$F$35-GD69*$C$19*'Drive Train'!$F$39,NT69+$C$39)-$C$7,IF(MB69-1&lt;=0,0,IF($C$37=Motors!$C$29,MAX(MAX(NT$8:NT69)*-1,NT69-$C$39),MAX(0,MAX(NT$8:NT69)*-1,NT69-$C$39))))</f>
        <v>0</v>
      </c>
      <c r="NU70" s="260">
        <f>IF(PM69=0,MIN('Drive Train'!$F$35-GE69*$C$19*'Drive Train'!$F$39,NU69+$C$39)-$C$7,IF(MC69-1&lt;=0,0,IF($C$37=Motors!$C$29,MAX(MAX(NU$8:NU69)*-1,NU69-$C$39),MAX(0,MAX(NU$8:NU69)*-1,NU69-$C$39))))</f>
        <v>0</v>
      </c>
      <c r="NV70" s="260">
        <f>IF(PN69=0,MIN('Drive Train'!$F$35-GF69*$C$19*'Drive Train'!$F$39,NV69+$C$39)-$C$7,IF(MD69-1&lt;=0,0,IF($C$37=Motors!$C$29,MAX(MAX(NV$8:NV69)*-1,NV69-$C$39),MAX(0,MAX(NV$8:NV69)*-1,NV69-$C$39))))</f>
        <v>0</v>
      </c>
      <c r="NW70" s="260">
        <f>IF(PO69=0,MIN('Drive Train'!$F$35-GG69*$C$19*'Drive Train'!$F$39,NW69+$C$39)-$C$7,IF(ME69-1&lt;=0,0,IF($C$37=Motors!$C$29,MAX(MAX(NW$8:NW69)*-1,NW69-$C$39),MAX(0,MAX(NW$8:NW69)*-1,NW69-$C$39))))</f>
        <v>0</v>
      </c>
      <c r="NX70" s="260">
        <f>IF(PP69=0,MIN('Drive Train'!$F$35-GH69*$C$19*'Drive Train'!$F$39,NX69+$C$39)-$C$7,IF(MF69-1&lt;=0,0,IF($C$37=Motors!$C$29,MAX(MAX(NX$8:NX69)*-1,NX69-$C$39),MAX(0,MAX(NX$8:NX69)*-1,NX69-$C$39))))</f>
        <v>0</v>
      </c>
      <c r="NY70" s="260">
        <f>IF(PQ69=0,MIN('Drive Train'!$F$35-GI69*$C$19*'Drive Train'!$F$39,NY69+$C$39)-$C$7,IF(MG69-1&lt;=0,0,IF($C$37=Motors!$C$29,MAX(MAX(NY$8:NY69)*-1,NY69-$C$39),MAX(0,MAX(NY$8:NY69)*-1,NY69-$C$39))))</f>
        <v>0</v>
      </c>
      <c r="NZ70" s="260">
        <f>IF(PR69=0,MIN('Drive Train'!$F$35-GJ69*$C$19*'Drive Train'!$F$39,NZ69+$C$39)-$C$7,IF(MH69-1&lt;=0,0,IF($C$37=Motors!$C$29,MAX(MAX(NZ$8:NZ69)*-1,NZ69-$C$39),MAX(0,MAX(NZ$8:NZ69)*-1,NZ69-$C$39))))</f>
        <v>0</v>
      </c>
      <c r="OA70" s="260">
        <f>IF(PS69=0,MIN('Drive Train'!$F$35-GK69*$C$19*'Drive Train'!$F$39,OA69+$C$39)-$C$7,IF(MI69-1&lt;=0,0,IF($C$37=Motors!$C$29,MAX(MAX(OA$8:OA69)*-1,OA69-$C$39),MAX(0,MAX(OA$8:OA69)*-1,OA69-$C$39))))</f>
        <v>0</v>
      </c>
      <c r="OB70" s="61">
        <f t="shared" si="212"/>
        <v>2.4800000000000013</v>
      </c>
      <c r="OC70" s="260">
        <f>'Drive Train'!$F$35-(FQ70*$C$13)*$C$19*'Drive Train'!$F$39</f>
        <v>12.2597755</v>
      </c>
      <c r="OD70" s="260">
        <f>'Drive Train'!$F$35-(FR70*$C$13)*$C$19*'Drive Train'!$F$39</f>
        <v>12.2597755</v>
      </c>
      <c r="OE70" s="260">
        <f>'Drive Train'!$F$35-(FS70*$C$13)*$C$19*'Drive Train'!$F$39</f>
        <v>12.2597755</v>
      </c>
      <c r="OF70" s="260">
        <f>'Drive Train'!$F$35-(FT70*$C$13)*$C$19*'Drive Train'!$F$39</f>
        <v>12.2597755</v>
      </c>
      <c r="OG70" s="260">
        <f>'Drive Train'!$F$35-(FU70*$C$13)*$C$19*'Drive Train'!$F$39</f>
        <v>12.2597755</v>
      </c>
      <c r="OH70" s="260">
        <f>'Drive Train'!$F$35-(FV70*$C$13)*$C$19*'Drive Train'!$F$39</f>
        <v>12.2597755</v>
      </c>
      <c r="OI70" s="260">
        <f>'Drive Train'!$F$35-(FW70*$C$13)*$C$19*'Drive Train'!$F$39</f>
        <v>12.2597755</v>
      </c>
      <c r="OJ70" s="260">
        <f>'Drive Train'!$F$35-(FX70*$C$13)*$C$19*'Drive Train'!$F$39</f>
        <v>12.2597755</v>
      </c>
      <c r="OK70" s="260">
        <f>'Drive Train'!$F$35-(FY70*$C$13)*$C$19*'Drive Train'!$F$39</f>
        <v>12.2597755</v>
      </c>
      <c r="OL70" s="260">
        <f>'Drive Train'!$F$35-(FZ70*$C$13)*$C$19*'Drive Train'!$F$39</f>
        <v>12.2597755</v>
      </c>
      <c r="OM70" s="260">
        <f>'Drive Train'!$F$35-(GA70*$C$13)*$C$19*'Drive Train'!$F$39</f>
        <v>12.2597755</v>
      </c>
      <c r="ON70" s="260">
        <f>'Drive Train'!$F$35-(GB70*$C$13)*$C$19*'Drive Train'!$F$39</f>
        <v>12.2597755</v>
      </c>
      <c r="OO70" s="260">
        <f>'Drive Train'!$F$35-(GC70*$C$13)*$C$19*'Drive Train'!$F$39</f>
        <v>12.2597755</v>
      </c>
      <c r="OP70" s="260">
        <f>'Drive Train'!$F$35-(GD70*$C$13)*$C$19*'Drive Train'!$F$39</f>
        <v>12.2597755</v>
      </c>
      <c r="OQ70" s="260">
        <f>'Drive Train'!$F$35-(GE70*$C$13)*$C$19*'Drive Train'!$F$39</f>
        <v>12.2597755</v>
      </c>
      <c r="OR70" s="260">
        <f>'Drive Train'!$F$35-(GF70*$C$13)*$C$19*'Drive Train'!$F$39</f>
        <v>12.2597755</v>
      </c>
      <c r="OS70" s="260">
        <f>'Drive Train'!$F$35-(GG70*$C$13)*$C$19*'Drive Train'!$F$39</f>
        <v>12.2597755</v>
      </c>
      <c r="OT70" s="260">
        <f>'Drive Train'!$F$35-(GH70*$C$13)*$C$19*'Drive Train'!$F$39</f>
        <v>12.2597755</v>
      </c>
      <c r="OU70" s="260">
        <f>'Drive Train'!$F$35-(GI70*$C$13)*$C$19*'Drive Train'!$F$39</f>
        <v>12.2597755</v>
      </c>
      <c r="OV70" s="260">
        <f>'Drive Train'!$F$35-(GJ70*$C$13)*$C$19*'Drive Train'!$F$39</f>
        <v>12.2597755</v>
      </c>
      <c r="OW70" s="260">
        <f>'Drive Train'!$F$35-(GK70*$C$13)*$C$19*'Drive Train'!$F$39</f>
        <v>12.2597755</v>
      </c>
      <c r="OX70" s="61">
        <f t="shared" si="213"/>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7">
        <f t="shared" si="214"/>
        <v>2.4800000000000013</v>
      </c>
      <c r="PU70" s="57">
        <f t="shared" si="215"/>
        <v>21.315801890475452</v>
      </c>
      <c r="PV70" s="57">
        <f t="shared" si="216"/>
        <v>22.989854093975829</v>
      </c>
      <c r="PW70" s="57">
        <f t="shared" si="217"/>
        <v>27.286613189239063</v>
      </c>
      <c r="PX70" s="57">
        <f t="shared" si="218"/>
        <v>28.602946830507012</v>
      </c>
      <c r="PY70" s="57">
        <f t="shared" si="219"/>
        <v>27.387392864434091</v>
      </c>
      <c r="PZ70" s="57">
        <f t="shared" si="220"/>
        <v>25.216140651833641</v>
      </c>
      <c r="QA70" s="57">
        <f t="shared" si="221"/>
        <v>22.727824226021507</v>
      </c>
      <c r="QB70" s="57">
        <f t="shared" si="222"/>
        <v>21.129365660376845</v>
      </c>
      <c r="QC70" s="57">
        <f t="shared" si="223"/>
        <v>19.772201779655944</v>
      </c>
      <c r="QD70" s="57">
        <f t="shared" si="224"/>
        <v>18.705972328497097</v>
      </c>
      <c r="QE70" s="57">
        <f t="shared" si="225"/>
        <v>18.119350131795567</v>
      </c>
      <c r="QF70" s="57">
        <f t="shared" si="226"/>
        <v>18.920293744789902</v>
      </c>
      <c r="QG70" s="57">
        <f t="shared" si="227"/>
        <v>20.451918127970664</v>
      </c>
      <c r="QH70" s="57">
        <f t="shared" si="228"/>
        <v>20.857143427776048</v>
      </c>
      <c r="QI70" s="57">
        <f t="shared" si="229"/>
        <v>21.052816218819284</v>
      </c>
      <c r="QJ70" s="57">
        <f t="shared" si="230"/>
        <v>21.323753383845251</v>
      </c>
      <c r="QK70" s="57">
        <f t="shared" si="231"/>
        <v>21.3951129708447</v>
      </c>
      <c r="QL70" s="57">
        <f t="shared" si="232"/>
        <v>21.320531640194925</v>
      </c>
      <c r="QM70" s="57">
        <f t="shared" si="233"/>
        <v>21.530739396331594</v>
      </c>
      <c r="QN70" s="57">
        <f t="shared" si="234"/>
        <v>21.27660774654942</v>
      </c>
      <c r="QO70" s="57">
        <f t="shared" si="235"/>
        <v>21.313516134919581</v>
      </c>
      <c r="QP70" s="61">
        <f t="shared" si="236"/>
        <v>2.4800000000000013</v>
      </c>
      <c r="QQ70" s="57">
        <f>MIN(FQ70,$C$16)*$C$17*1000/60/60/$C$21</f>
        <v>3.4695548865589357E-2</v>
      </c>
      <c r="QR70" s="57">
        <f>MIN(FR70,$C$16)*$C$17*1000/60/60/$C$21</f>
        <v>3.4695548865589357E-2</v>
      </c>
      <c r="QS70" s="57">
        <f>MIN(FS70,$C$16)*$C$17*1000/60/60/$C$21</f>
        <v>3.4695548865589357E-2</v>
      </c>
      <c r="QT70" s="57">
        <f>MIN(FT70,$C$16)*$C$17*1000/60/60/$C$21</f>
        <v>3.4695548865589357E-2</v>
      </c>
      <c r="QU70" s="57">
        <f>MIN(FU70,$C$16)*$C$17*1000/60/60/$C$21</f>
        <v>3.4695548865589357E-2</v>
      </c>
      <c r="QV70" s="57">
        <f>MIN(FV70,$C$16)*$C$17*1000/60/60/$C$21</f>
        <v>3.4695548865589357E-2</v>
      </c>
      <c r="QW70" s="57">
        <f>MIN(FW70,$C$16)*$C$17*1000/60/60/$C$21</f>
        <v>3.4695548865589357E-2</v>
      </c>
      <c r="QX70" s="57">
        <f>MIN(FX70,$C$16)*$C$17*1000/60/60/$C$21</f>
        <v>3.4695548865589357E-2</v>
      </c>
      <c r="QY70" s="57">
        <f>MIN(FY70,$C$16)*$C$17*1000/60/60/$C$21</f>
        <v>3.4695548865589357E-2</v>
      </c>
      <c r="QZ70" s="57">
        <f>MIN(FZ70,$C$16)*$C$17*1000/60/60/$C$21</f>
        <v>3.4695548865589357E-2</v>
      </c>
      <c r="RA70" s="57">
        <f>MIN(GA70,$C$16)*$C$17*1000/60/60/$C$21</f>
        <v>3.4695548865589357E-2</v>
      </c>
      <c r="RB70" s="57">
        <f>MIN(GB70,$C$16)*$C$17*1000/60/60/$C$21</f>
        <v>3.4695548865589357E-2</v>
      </c>
      <c r="RC70" s="57">
        <f>MIN(GC70,$C$16)*$C$17*1000/60/60/$C$21</f>
        <v>3.4695548865589357E-2</v>
      </c>
      <c r="RD70" s="57">
        <f>MIN(GD70,$C$16)*$C$17*1000/60/60/$C$21</f>
        <v>3.4695548865589357E-2</v>
      </c>
      <c r="RE70" s="57">
        <f>MIN(GE70,$C$16)*$C$17*1000/60/60/$C$21</f>
        <v>3.4695548865589357E-2</v>
      </c>
      <c r="RF70" s="57">
        <f>MIN(GF70,$C$16)*$C$17*1000/60/60/$C$21</f>
        <v>3.4695548865589357E-2</v>
      </c>
      <c r="RG70" s="57">
        <f>MIN(GG70,$C$16)*$C$17*1000/60/60/$C$21</f>
        <v>3.4695548865589357E-2</v>
      </c>
      <c r="RH70" s="57">
        <f>MIN(GH70,$C$16)*$C$17*1000/60/60/$C$21</f>
        <v>3.4695548865589357E-2</v>
      </c>
      <c r="RI70" s="57">
        <f>MIN(GI70,$C$16)*$C$17*1000/60/60/$C$21</f>
        <v>3.4695548865589357E-2</v>
      </c>
      <c r="RJ70" s="57">
        <f>MIN(GJ70,$C$16)*$C$17*1000/60/60/$C$21</f>
        <v>3.4695548865589357E-2</v>
      </c>
      <c r="RK70" s="57">
        <f>MIN(GK70,$C$16)*$C$17*1000/60/60/$C$21</f>
        <v>3.4695548865589357E-2</v>
      </c>
      <c r="RL70" s="61">
        <f t="shared" si="237"/>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61">
        <f t="shared" si="238"/>
        <v>2.4800000000000013</v>
      </c>
      <c r="SI70" s="2">
        <f>IF(AND(EU70&lt;0,KS70=0,LO70&gt;=LO$6*'Drive Train'!$AA$52,LO70&lt;=LO$6*'Drive Train'!$AA$53,OY70=1,JW70=0),$C$17,0)</f>
        <v>0</v>
      </c>
      <c r="SJ70" s="2">
        <f>IF(AND(EV70&lt;0,KT70=0,LP70&gt;=LP$6*'Drive Train'!$AA$52,LP70&lt;=LP$6*'Drive Train'!$AA$53,OZ70=1,JX70=0),$C$17,0)</f>
        <v>0.04</v>
      </c>
      <c r="SK70" s="2">
        <f>IF(AND(EW70&lt;0,KU70=0,LQ70&gt;=LQ$6*'Drive Train'!$AA$52,LQ70&lt;=LQ$6*'Drive Train'!$AA$53,PA70=1,JY70=0),$C$17,0)</f>
        <v>0.04</v>
      </c>
      <c r="SL70" s="2">
        <f>IF(AND(EX70&lt;0,KV70=0,LR70&gt;=LR$6*'Drive Train'!$AA$52,LR70&lt;=LR$6*'Drive Train'!$AA$53,PB70=1,JZ70=0),$C$17,0)</f>
        <v>0.04</v>
      </c>
      <c r="SM70" s="2">
        <f>IF(AND(EY70&lt;0,KW70=0,LS70&gt;=LS$6*'Drive Train'!$AA$52,LS70&lt;=LS$6*'Drive Train'!$AA$53,PC70=1,KA70=0),$C$17,0)</f>
        <v>0.04</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0.04</v>
      </c>
      <c r="SU70" s="2">
        <f>IF(AND(FG70&lt;0,LE70=0,MA70&gt;=MA$6*'Drive Train'!$AA$52,MA70&lt;=MA$6*'Drive Train'!$AA$53,PK70=1,KI70=0),$C$17,0)</f>
        <v>0.04</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48">
        <f t="shared" si="239"/>
        <v>2.4800000000000013</v>
      </c>
    </row>
    <row r="71" spans="2:524" x14ac:dyDescent="0.2">
      <c r="B71" s="20"/>
      <c r="C71" s="3" t="s">
        <v>45</v>
      </c>
      <c r="E71" s="24">
        <f>$C$32*E46/$C$19+$C$33*E46</f>
        <v>0.20886676600713383</v>
      </c>
      <c r="F71" s="24">
        <f>$C$32*F46/$C$19+$C$33*F46</f>
        <v>0.74595273573976362</v>
      </c>
      <c r="G71" s="24">
        <f>$C$32*G46/$C$19+$C$33*G46</f>
        <v>0.51642881705060562</v>
      </c>
      <c r="H71" s="24">
        <f>$C$32*H46/$C$19+$C$33*H46</f>
        <v>0.39491615421516901</v>
      </c>
      <c r="I71" s="24">
        <f>$C$32*I46/$C$19+$C$33*I46</f>
        <v>0.31969402960275589</v>
      </c>
      <c r="J71" s="24">
        <f>$C$32*J46/$C$19+$C$33*J46</f>
        <v>0.268542984866315</v>
      </c>
      <c r="K71" s="24">
        <f>$C$32*K46/$C$19+$C$33*K46</f>
        <v>0.23150257316061634</v>
      </c>
      <c r="L71" s="24">
        <f>$C$32*L46/$C$19+$C$33*L46</f>
        <v>0.20344165520175372</v>
      </c>
      <c r="M71" s="24">
        <f>$C$32*M46/$C$19+$C$33*M46</f>
        <v>0.18144796274751004</v>
      </c>
      <c r="N71" s="24">
        <f>$C$32*N46/$C$19+$C$33*N46</f>
        <v>0.16374572247946032</v>
      </c>
      <c r="O71" s="24">
        <f>$C$32*O46/$C$19+$C$33*O46</f>
        <v>0.14919054714795271</v>
      </c>
      <c r="R71" s="63">
        <f t="shared" si="114"/>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15"/>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281"/>
        <v>2.5200000000000014</v>
      </c>
      <c r="BK71" s="2">
        <f>IF(OR(KS70=1,AND($C$37=Motors!$C$31,OY70=1)),0,IF(NG71=0,-(CG70+$C$15)/($C$14-$C$15)*$C$12,($C$11*S71-AO71)/($C$11*S71)*$C$12*S71))</f>
        <v>0</v>
      </c>
      <c r="BL71" s="2">
        <f>IF(OR(KT70=1,AND($C$37=Motors!$C$31,OZ70=1)),0,IF(NH71=0,-(CH70+$C$15)/($C$14-$C$15)*$C$12,($C$11*T71-AP71)/($C$11*T71)*$C$12*T71))</f>
        <v>0</v>
      </c>
      <c r="BM71" s="2">
        <f>IF(OR(KU70=1,AND($C$37=Motors!$C$31,PA70=1)),0,IF(NI71=0,-(CI70+$C$15)/($C$14-$C$15)*$C$12,($C$11*U71-AQ71)/($C$11*U71)*$C$12*U71))</f>
        <v>0</v>
      </c>
      <c r="BN71" s="2">
        <f>IF(OR(KV70=1,AND($C$37=Motors!$C$31,PB70=1)),0,IF(NJ71=0,-(CJ70+$C$15)/($C$14-$C$15)*$C$12,($C$11*V71-AR71)/($C$11*V71)*$C$12*V71))</f>
        <v>0</v>
      </c>
      <c r="BO71" s="2">
        <f>IF(OR(KW70=1,AND($C$37=Motors!$C$31,PC70=1)),0,IF(NK71=0,-(CK70+$C$15)/($C$14-$C$15)*$C$12,($C$11*W71-AS71)/($C$11*W71)*$C$12*W71))</f>
        <v>0</v>
      </c>
      <c r="BP71" s="2">
        <f>IF(OR(KX70=1,AND($C$37=Motors!$C$31,PD70=1)),0,IF(NL71=0,-(CL70+$C$15)/($C$14-$C$15)*$C$12,($C$11*X71-AT71)/($C$11*X71)*$C$12*X71))</f>
        <v>0</v>
      </c>
      <c r="BQ71" s="2">
        <f>IF(OR(KY70=1,AND($C$37=Motors!$C$31,PE70=1)),0,IF(NM71=0,-(CM70+$C$15)/($C$14-$C$15)*$C$12,($C$11*Y71-AU71)/($C$11*Y71)*$C$12*Y71))</f>
        <v>0</v>
      </c>
      <c r="BR71" s="2">
        <f>IF(OR(KZ70=1,AND($C$37=Motors!$C$31,PF70=1)),0,IF(NN71=0,-(CN70+$C$15)/($C$14-$C$15)*$C$12,($C$11*Z71-AV71)/($C$11*Z71)*$C$12*Z71))</f>
        <v>0</v>
      </c>
      <c r="BS71" s="2">
        <f>IF(OR(LA70=1,AND($C$37=Motors!$C$31,PG70=1)),0,IF(NO71=0,-(CO70+$C$15)/($C$14-$C$15)*$C$12,($C$11*AA71-AW71)/($C$11*AA71)*$C$12*AA71))</f>
        <v>0</v>
      </c>
      <c r="BT71" s="2">
        <f>IF(OR(LB70=1,AND($C$37=Motors!$C$31,PH70=1)),0,IF(NP71=0,-(CP70+$C$15)/($C$14-$C$15)*$C$12,($C$11*AB71-AX71)/($C$11*AB71)*$C$12*AB71))</f>
        <v>0</v>
      </c>
      <c r="BU71" s="2">
        <f>IF(OR(LC70=1,AND($C$37=Motors!$C$31,PI70=1)),0,IF(NQ71=0,-(CQ70+$C$15)/($C$14-$C$15)*$C$12,($C$11*AC71-AY71)/($C$11*AC71)*$C$12*AC71))</f>
        <v>0</v>
      </c>
      <c r="BV71" s="2">
        <f>IF(OR(LD70=1,AND($C$37=Motors!$C$31,PJ70=1)),0,IF(NR71=0,-(CR70+$C$15)/($C$14-$C$15)*$C$12,($C$11*AD71-AZ71)/($C$11*AD71)*$C$12*AD71))</f>
        <v>0</v>
      </c>
      <c r="BW71" s="2">
        <f>IF(OR(LE70=1,AND($C$37=Motors!$C$31,PK70=1)),0,IF(NS71=0,-(CS70+$C$15)/($C$14-$C$15)*$C$12,($C$11*AE71-BA71)/($C$11*AE71)*$C$12*AE71))</f>
        <v>0</v>
      </c>
      <c r="BX71" s="2">
        <f>IF(OR(LF70=1,AND($C$37=Motors!$C$31,PL70=1)),0,IF(NT71=0,-(CT70+$C$15)/($C$14-$C$15)*$C$12,($C$11*AF71-BB71)/($C$11*AF71)*$C$12*AF71))</f>
        <v>0</v>
      </c>
      <c r="BY71" s="2">
        <f>IF(OR(LG70=1,AND($C$37=Motors!$C$31,PM70=1)),0,IF(NU71=0,-(CU70+$C$15)/($C$14-$C$15)*$C$12,($C$11*AG71-BC71)/($C$11*AG71)*$C$12*AG71))</f>
        <v>0</v>
      </c>
      <c r="BZ71" s="2">
        <f>IF(OR(LH70=1,AND($C$37=Motors!$C$31,PN70=1)),0,IF(NV71=0,-(CV70+$C$15)/($C$14-$C$15)*$C$12,($C$11*AH71-BD71)/($C$11*AH71)*$C$12*AH71))</f>
        <v>0</v>
      </c>
      <c r="CA71" s="2">
        <f>IF(OR(LI70=1,AND($C$37=Motors!$C$31,PO70=1)),0,IF(NW71=0,-(CW70+$C$15)/($C$14-$C$15)*$C$12,($C$11*AI71-BE71)/($C$11*AI71)*$C$12*AI71))</f>
        <v>0</v>
      </c>
      <c r="CB71" s="2">
        <f>IF(OR(LJ70=1,AND($C$37=Motors!$C$31,PP70=1)),0,IF(NX71=0,-(CX70+$C$15)/($C$14-$C$15)*$C$12,($C$11*AJ71-BF71)/($C$11*AJ71)*$C$12*AJ71))</f>
        <v>0</v>
      </c>
      <c r="CC71" s="2">
        <f>IF(OR(LK70=1,AND($C$37=Motors!$C$31,PQ70=1)),0,IF(NY71=0,-(CY70+$C$15)/($C$14-$C$15)*$C$12,($C$11*AK71-BG71)/($C$11*AK71)*$C$12*AK71))</f>
        <v>0</v>
      </c>
      <c r="CD71" s="2">
        <f>IF(OR(LL70=1,AND($C$37=Motors!$C$31,PR70=1)),0,IF(NZ71=0,-(CZ70+$C$15)/($C$14-$C$15)*$C$12,($C$11*AL71-BH71)/($C$11*AL71)*$C$12*AL71))</f>
        <v>0</v>
      </c>
      <c r="CE71" s="2">
        <f>IF(OR(LM70=1,AND($C$37=Motors!$C$31,PS70=1)),0,IF(OA71=0,-(DA70+$C$15)/($C$14-$C$15)*$C$12,($C$11*AM71-BI71)/($C$11*AM71)*$C$12*AM71))</f>
        <v>0</v>
      </c>
      <c r="CF71" s="61">
        <f t="shared" si="282"/>
        <v>2.5200000000000014</v>
      </c>
      <c r="CG71" s="57">
        <f>IF(AND(KS70=1,OY70=1),0,ABS(BK71/$C$12*($C$14-$C$15)+$C$15) *'Drive Train'!$AA$49 + CG70*(1-'Drive Train'!$AA$49))</f>
        <v>2.7495000000000003</v>
      </c>
      <c r="CH71" s="57">
        <f>IF(AND(KT70=1,OZ70=1),0,ABS(BL71/$C$12*($C$14-$C$15)+$C$15) *'Drive Train'!$AA$49 + CH70*(1-'Drive Train'!$AA$49))</f>
        <v>2.7495000000000003</v>
      </c>
      <c r="CI71" s="57">
        <f>IF(AND(KU70=1,PA70=1),0,ABS(BM71/$C$12*($C$14-$C$15)+$C$15) *'Drive Train'!$AA$49 + CI70*(1-'Drive Train'!$AA$49))</f>
        <v>2.7495000000000003</v>
      </c>
      <c r="CJ71" s="57">
        <f>IF(AND(KV70=1,PB70=1),0,ABS(BN71/$C$12*($C$14-$C$15)+$C$15) *'Drive Train'!$AA$49 + CJ70*(1-'Drive Train'!$AA$49))</f>
        <v>2.7495000000000003</v>
      </c>
      <c r="CK71" s="57">
        <f>IF(AND(KW70=1,PC70=1),0,ABS(BO71/$C$12*($C$14-$C$15)+$C$15) *'Drive Train'!$AA$49 + CK70*(1-'Drive Train'!$AA$49))</f>
        <v>2.7495000000000003</v>
      </c>
      <c r="CL71" s="57">
        <f>IF(AND(KX70=1,PD70=1),0,ABS(BP71/$C$12*($C$14-$C$15)+$C$15) *'Drive Train'!$AA$49 + CL70*(1-'Drive Train'!$AA$49))</f>
        <v>2.7495000000000003</v>
      </c>
      <c r="CM71" s="57">
        <f>IF(AND(KY70=1,PE70=1),0,ABS(BQ71/$C$12*($C$14-$C$15)+$C$15) *'Drive Train'!$AA$49 + CM70*(1-'Drive Train'!$AA$49))</f>
        <v>2.7495000000000003</v>
      </c>
      <c r="CN71" s="57">
        <f>IF(AND(KZ70=1,PF70=1),0,ABS(BR71/$C$12*($C$14-$C$15)+$C$15) *'Drive Train'!$AA$49 + CN70*(1-'Drive Train'!$AA$49))</f>
        <v>2.7495000000000003</v>
      </c>
      <c r="CO71" s="57">
        <f>IF(AND(LA70=1,PG70=1),0,ABS(BS71/$C$12*($C$14-$C$15)+$C$15) *'Drive Train'!$AA$49 + CO70*(1-'Drive Train'!$AA$49))</f>
        <v>2.7495000000000003</v>
      </c>
      <c r="CP71" s="57">
        <f>IF(AND(LB70=1,PH70=1),0,ABS(BT71/$C$12*($C$14-$C$15)+$C$15) *'Drive Train'!$AA$49 + CP70*(1-'Drive Train'!$AA$49))</f>
        <v>2.7495000000000003</v>
      </c>
      <c r="CQ71" s="57">
        <f>IF(AND(LC70=1,PI70=1),0,ABS(BU71/$C$12*($C$14-$C$15)+$C$15) *'Drive Train'!$AA$49 + CQ70*(1-'Drive Train'!$AA$49))</f>
        <v>2.7495000000000003</v>
      </c>
      <c r="CR71" s="57">
        <f>IF(AND(LD70=1,PJ70=1),0,ABS(BV71/$C$12*($C$14-$C$15)+$C$15) *'Drive Train'!$AA$49 + CR70*(1-'Drive Train'!$AA$49))</f>
        <v>2.7495000000000003</v>
      </c>
      <c r="CS71" s="57">
        <f>IF(AND(LE70=1,PK70=1),0,ABS(BW71/$C$12*($C$14-$C$15)+$C$15) *'Drive Train'!$AA$49 + CS70*(1-'Drive Train'!$AA$49))</f>
        <v>2.7495000000000003</v>
      </c>
      <c r="CT71" s="57">
        <f>IF(AND(LF70=1,PL70=1),0,ABS(BX71/$C$12*($C$14-$C$15)+$C$15) *'Drive Train'!$AA$49 + CT70*(1-'Drive Train'!$AA$49))</f>
        <v>2.7495000000000003</v>
      </c>
      <c r="CU71" s="57">
        <f>IF(AND(LG70=1,PM70=1),0,ABS(BY71/$C$12*($C$14-$C$15)+$C$15) *'Drive Train'!$AA$49 + CU70*(1-'Drive Train'!$AA$49))</f>
        <v>2.7495000000000003</v>
      </c>
      <c r="CV71" s="57">
        <f>IF(AND(LH70=1,PN70=1),0,ABS(BZ71/$C$12*($C$14-$C$15)+$C$15) *'Drive Train'!$AA$49 + CV70*(1-'Drive Train'!$AA$49))</f>
        <v>2.7495000000000003</v>
      </c>
      <c r="CW71" s="57">
        <f>IF(AND(LI70=1,PO70=1),0,ABS(CA71/$C$12*($C$14-$C$15)+$C$15) *'Drive Train'!$AA$49 + CW70*(1-'Drive Train'!$AA$49))</f>
        <v>2.7495000000000003</v>
      </c>
      <c r="CX71" s="57">
        <f>IF(AND(LJ70=1,PP70=1),0,ABS(CB71/$C$12*($C$14-$C$15)+$C$15) *'Drive Train'!$AA$49 + CX70*(1-'Drive Train'!$AA$49))</f>
        <v>2.7495000000000003</v>
      </c>
      <c r="CY71" s="57">
        <f>IF(AND(LK70=1,PQ70=1),0,ABS(CC71/$C$12*($C$14-$C$15)+$C$15) *'Drive Train'!$AA$49 + CY70*(1-'Drive Train'!$AA$49))</f>
        <v>2.7495000000000003</v>
      </c>
      <c r="CZ71" s="57">
        <f>IF(AND(LL70=1,PR70=1),0,ABS(CD71/$C$12*($C$14-$C$15)+$C$15) *'Drive Train'!$AA$49 + CZ70*(1-'Drive Train'!$AA$49))</f>
        <v>2.7495000000000003</v>
      </c>
      <c r="DA71" s="57">
        <f>IF(AND(LM70=1,PS70=1),0,ABS(CE71/$C$12*($C$14-$C$15)+$C$15) *'Drive Train'!$AA$49 + DA70*(1-'Drive Train'!$AA$49))</f>
        <v>2.7495000000000003</v>
      </c>
      <c r="DB71" s="61">
        <f t="shared" si="116"/>
        <v>2.5200000000000014</v>
      </c>
      <c r="DC71" s="57">
        <f t="shared" si="283"/>
        <v>2.7495000000000003</v>
      </c>
      <c r="DD71" s="57">
        <f t="shared" si="284"/>
        <v>2.7495000000000003</v>
      </c>
      <c r="DE71" s="57">
        <f t="shared" si="285"/>
        <v>2.7495000000000003</v>
      </c>
      <c r="DF71" s="57">
        <f t="shared" si="286"/>
        <v>2.7495000000000003</v>
      </c>
      <c r="DG71" s="57">
        <f t="shared" si="287"/>
        <v>2.7495000000000003</v>
      </c>
      <c r="DH71" s="57">
        <f t="shared" si="288"/>
        <v>2.7495000000000003</v>
      </c>
      <c r="DI71" s="57">
        <f t="shared" si="289"/>
        <v>2.7495000000000003</v>
      </c>
      <c r="DJ71" s="57">
        <f t="shared" si="290"/>
        <v>2.7495000000000003</v>
      </c>
      <c r="DK71" s="57">
        <f t="shared" si="291"/>
        <v>2.7495000000000003</v>
      </c>
      <c r="DL71" s="57">
        <f t="shared" si="292"/>
        <v>2.7495000000000003</v>
      </c>
      <c r="DM71" s="57">
        <f t="shared" si="293"/>
        <v>2.7495000000000003</v>
      </c>
      <c r="DN71" s="57">
        <f t="shared" si="294"/>
        <v>2.7495000000000003</v>
      </c>
      <c r="DO71" s="57">
        <f t="shared" si="295"/>
        <v>2.7495000000000003</v>
      </c>
      <c r="DP71" s="57">
        <f t="shared" si="296"/>
        <v>2.7495000000000003</v>
      </c>
      <c r="DQ71" s="57">
        <f t="shared" si="297"/>
        <v>2.7495000000000003</v>
      </c>
      <c r="DR71" s="57">
        <f t="shared" si="298"/>
        <v>2.7495000000000003</v>
      </c>
      <c r="DS71" s="57">
        <f t="shared" si="299"/>
        <v>2.7495000000000003</v>
      </c>
      <c r="DT71" s="57">
        <f t="shared" si="300"/>
        <v>2.7495000000000003</v>
      </c>
      <c r="DU71" s="57">
        <f t="shared" si="301"/>
        <v>2.7495000000000003</v>
      </c>
      <c r="DV71" s="57">
        <f t="shared" si="302"/>
        <v>2.7495000000000003</v>
      </c>
      <c r="DW71" s="57">
        <f t="shared" si="303"/>
        <v>2.7495000000000003</v>
      </c>
      <c r="DX71" s="61">
        <f t="shared" si="117"/>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61">
        <f t="shared" si="304"/>
        <v>2.5200000000000014</v>
      </c>
      <c r="EU71" s="259">
        <f>MAX(MIN(IF(AND(OY70=1,NG71&lt;0),-1,1)*(DC71-$C$15)/($C$14-$C$15)*$C$12*$C$21-$C$33*LO71/AO$6 -  OY70*$C$33/$C$21,DY70/$C$19),MAX(EU$8:EU70)*-1)</f>
        <v>-0.37377111747948216</v>
      </c>
      <c r="EV71" s="259">
        <f>MAX(MIN(IF(AND(OZ70=1,NH71&lt;0),-1,1)*(DD71-$C$15)/($C$14-$C$15)*$C$12*$C$21-$C$33*LP71/AP$6 -  OZ70*$C$33/$C$21,DZ70/$C$19),MAX(EV$8:EV70)*-1)</f>
        <v>-0.41662704625311353</v>
      </c>
      <c r="EW71" s="259">
        <f>MAX(MIN(IF(AND(PA70=1,NI71&lt;0),-1,1)*(DE71-$C$15)/($C$14-$C$15)*$C$12*$C$21-$C$33*LQ71/AQ$6 -  PA70*$C$33/$C$21,EA70/$C$19),MAX(EW$8:EW70)*-1)</f>
        <v>-0.45022928850273031</v>
      </c>
      <c r="EX71" s="259">
        <f>MAX(MIN(IF(AND(PB70=1,NJ71&lt;0),-1,1)*(DF71-$C$15)/($C$14-$C$15)*$C$12*$C$21-$C$33*LR71/AR$6 -  PB70*$C$33/$C$21,EB70/$C$19),MAX(EX$8:EX70)*-1)</f>
        <v>-0.46436974350121185</v>
      </c>
      <c r="EY71" s="259">
        <f>MAX(MIN(IF(AND(PC70=1,NK71&lt;0),-1,1)*(DG71-$C$15)/($C$14-$C$15)*$C$12*$C$21-$C$33*LS71/AS$6 -  PC70*$C$33/$C$21,EC70/$C$19),MAX(EY$8:EY70)*-1)</f>
        <v>-0.45109809328996314</v>
      </c>
      <c r="EZ71" s="259">
        <f>MAX(MIN(IF(AND(PD70=1,NL71&lt;0),-1,1)*(DH71-$C$15)/($C$14-$C$15)*$C$12*$C$21-$C$33*LT71/AT$6 -  PD70*$C$33/$C$21,ED70/$C$19),MAX(EZ$8:EZ70)*-1)</f>
        <v>-0.42425901396530008</v>
      </c>
      <c r="FA71" s="259">
        <f>MAX(MIN(IF(AND(PE70=1,NM71&lt;0),-1,1)*(DI71-$C$15)/($C$14-$C$15)*$C$12*$C$21-$C$33*LU71/AU$6 -  PE70*$C$33/$C$21,EE70/$C$19),MAX(FA$8:FA70)*-1)</f>
        <v>-0.3914490710824276</v>
      </c>
      <c r="FB71" s="259">
        <f>MAX(MIN(IF(AND(PF70=1,NN71&lt;0),-1,1)*(DJ71-$C$15)/($C$14-$C$15)*$C$12*$C$21-$C$33*LV71/AV$6 -  PF70*$C$33/$C$21,EF70/$C$19),MAX(FB$8:FB70)*-1)</f>
        <v>-0.37352566613456528</v>
      </c>
      <c r="FC71" s="259">
        <f>MAX(MIN(IF(AND(PG70=1,NO71&lt;0),-1,1)*(DK71-$C$15)/($C$14-$C$15)*$C$12*$C$21-$C$33*LW71/AW$6 -  PG70*$C$33/$C$21,EG70/$C$19),MAX(FC$8:FC70)*-1)</f>
        <v>-0.36319425118818255</v>
      </c>
      <c r="FD71" s="259">
        <f>MAX(MIN(IF(AND(PH70=1,NP71&lt;0),-1,1)*(DL71-$C$15)/($C$14-$C$15)*$C$12*$C$21-$C$33*LX71/AX$6 -  PH70*$C$33/$C$21,EH70/$C$19),MAX(FD$8:FD70)*-1)</f>
        <v>-0.36299300522672212</v>
      </c>
      <c r="FE71" s="259">
        <f>MAX(MIN(IF(AND(PI70=1,NQ71&lt;0),-1,1)*(DM71-$C$15)/($C$14-$C$15)*$C$12*$C$21-$C$33*LY71/AY$6 -  PI70*$C$33/$C$21,EI70/$C$19),MAX(FE$8:FE70)*-1)</f>
        <v>-0.39288167347021763</v>
      </c>
      <c r="FF71" s="259">
        <f>MAX(MIN(IF(AND(PJ70=1,NR71&lt;0),-1,1)*(DN71-$C$15)/($C$14-$C$15)*$C$12*$C$21-$C$33*LZ71/AZ$6 -  PJ70*$C$33/$C$21,EJ70/$C$19),MAX(FF$8:FF70)*-1)</f>
        <v>-0.3680167733157455</v>
      </c>
      <c r="FG71" s="259">
        <f>MAX(MIN(IF(AND(PK70=1,NS71&lt;0),-1,1)*(DO71-$C$15)/($C$14-$C$15)*$C$12*$C$21-$C$33*MA71/BA$6 -  PK70*$C$33/$C$21,EK70/$C$19),MAX(FG$8:FG70)*-1)</f>
        <v>-0.45071531341950627</v>
      </c>
      <c r="FH71" s="259">
        <f>MAX(MIN(IF(AND(PL70=1,NT71&lt;0),-1,1)*(DP71-$C$15)/($C$14-$C$15)*$C$12*$C$21-$C$33*MB71/BB$6 -  PL70*$C$33/$C$21,EL70/$C$19),MAX(FH$8:FH70)*-1)</f>
        <v>-0.43123887725078297</v>
      </c>
      <c r="FI71" s="259">
        <f>MAX(MIN(IF(AND(PM70=1,NU71&lt;0),-1,1)*(DQ71-$C$15)/($C$14-$C$15)*$C$12*$C$21-$C$33*MC71/BC$6 -  PM70*$C$33/$C$21,EM70/$C$19),MAX(FI$8:FI70)*-1)</f>
        <v>-0.40942719397610117</v>
      </c>
      <c r="FJ71" s="259">
        <f>MAX(MIN(IF(AND(PN70=1,NV71&lt;0),-1,1)*(DR71-$C$15)/($C$14-$C$15)*$C$12*$C$21-$C$33*MD71/BD$6 -  PN70*$C$33/$C$21,EN70/$C$19),MAX(FJ$8:FJ70)*-1)</f>
        <v>-0.40024094717945635</v>
      </c>
      <c r="FK71" s="259">
        <f>MAX(MIN(IF(AND(PO70=1,NW71&lt;0),-1,1)*(DS71-$C$15)/($C$14-$C$15)*$C$12*$C$21-$C$33*ME71/BE$6 -  PO70*$C$33/$C$21,EO70/$C$19),MAX(FK$8:FK70)*-1)</f>
        <v>-0.39122635387591315</v>
      </c>
      <c r="FL71" s="259">
        <f>MAX(MIN(IF(AND(PP70=1,NX71&lt;0),-1,1)*(DT71-$C$15)/($C$14-$C$15)*$C$12*$C$21-$C$33*MF71/BF$6 -  PP70*$C$33/$C$21,EP70/$C$19),MAX(FL$8:FL70)*-1)</f>
        <v>-0.38239694463281471</v>
      </c>
      <c r="FM71" s="259">
        <f>MAX(MIN(IF(AND(PQ70=1,NY71&lt;0),-1,1)*(DU71-$C$15)/($C$14-$C$15)*$C$12*$C$21-$C$33*MG71/BG$6 -  PQ70*$C$33/$C$21,EQ70/$C$19),MAX(FM$8:FM70)*-1)</f>
        <v>-0.38241677018043413</v>
      </c>
      <c r="FN71" s="259">
        <f>MAX(MIN(IF(AND(PR70=1,NZ71&lt;0),-1,1)*(DV71-$C$15)/($C$14-$C$15)*$C$12*$C$21-$C$33*MH71/BH$6 -  PR70*$C$33/$C$21,ER70/$C$19),MAX(FN$8:FN70)*-1)</f>
        <v>-0.37376832635581003</v>
      </c>
      <c r="FO71" s="259">
        <f>MAX(MIN(IF(AND(PS70=1,OA71&lt;0),-1,1)*(DW71-$C$15)/($C$14-$C$15)*$C$12*$C$21-$C$33*MI71/BI$6 -  PS70*$C$33/$C$21,ES70/$C$19),MAX(FO$8:FO70)*-1)</f>
        <v>-0.37377118455613495</v>
      </c>
      <c r="FP71" s="61">
        <f t="shared" si="118"/>
        <v>2.5200000000000014</v>
      </c>
      <c r="FQ71" s="260">
        <f>IF(AND(KS71=1,OY71=1),0,MIN((ABS(($C$14-$C$15)*EU71/$C$12/$C$21)+$C$15)/$C$21,DC71))</f>
        <v>2.7495000000000003</v>
      </c>
      <c r="FR71" s="260">
        <f>IF(AND(KT71=1,OZ71=1),0,MIN((ABS(($C$14-$C$15)*EV71/$C$12/$C$21)+$C$15)/$C$21,DD71))</f>
        <v>2.7495000000000003</v>
      </c>
      <c r="FS71" s="260">
        <f>IF(AND(KU71=1,PA71=1),0,MIN((ABS(($C$14-$C$15)*EW71/$C$12/$C$21)+$C$15)/$C$21,DE71))</f>
        <v>2.7495000000000003</v>
      </c>
      <c r="FT71" s="260">
        <f>IF(AND(KV71=1,PB71=1),0,MIN((ABS(($C$14-$C$15)*EX71/$C$12/$C$21)+$C$15)/$C$21,DF71))</f>
        <v>2.7495000000000003</v>
      </c>
      <c r="FU71" s="260">
        <f>IF(AND(KW71=1,PC71=1),0,MIN((ABS(($C$14-$C$15)*EY71/$C$12/$C$21)+$C$15)/$C$21,DG71))</f>
        <v>2.7495000000000003</v>
      </c>
      <c r="FV71" s="260">
        <f>IF(AND(KX71=1,PD71=1),0,MIN((ABS(($C$14-$C$15)*EZ71/$C$12/$C$21)+$C$15)/$C$21,DH71))</f>
        <v>2.7495000000000003</v>
      </c>
      <c r="FW71" s="260">
        <f>IF(AND(KY71=1,PE71=1),0,MIN((ABS(($C$14-$C$15)*FA71/$C$12/$C$21)+$C$15)/$C$21,DI71))</f>
        <v>2.7495000000000003</v>
      </c>
      <c r="FX71" s="260">
        <f>IF(AND(KZ71=1,PF71=1),0,MIN((ABS(($C$14-$C$15)*FB71/$C$12/$C$21)+$C$15)/$C$21,DJ71))</f>
        <v>2.7495000000000003</v>
      </c>
      <c r="FY71" s="260">
        <f>IF(AND(LA71=1,PG71=1),0,MIN((ABS(($C$14-$C$15)*FC71/$C$12/$C$21)+$C$15)/$C$21,DK71))</f>
        <v>2.7495000000000003</v>
      </c>
      <c r="FZ71" s="260">
        <f>IF(AND(LB71=1,PH71=1),0,MIN((ABS(($C$14-$C$15)*FD71/$C$12/$C$21)+$C$15)/$C$21,DL71))</f>
        <v>2.7495000000000003</v>
      </c>
      <c r="GA71" s="260">
        <f>IF(AND(LC71=1,PI71=1),0,MIN((ABS(($C$14-$C$15)*FE71/$C$12/$C$21)+$C$15)/$C$21,DM71))</f>
        <v>2.7495000000000003</v>
      </c>
      <c r="GB71" s="260">
        <f>IF(AND(LD71=1,PJ71=1),0,MIN((ABS(($C$14-$C$15)*FF71/$C$12/$C$21)+$C$15)/$C$21,DN71))</f>
        <v>2.7495000000000003</v>
      </c>
      <c r="GC71" s="260">
        <f>IF(AND(LE71=1,PK71=1),0,MIN((ABS(($C$14-$C$15)*FG71/$C$12/$C$21)+$C$15)/$C$21,DO71))</f>
        <v>2.7495000000000003</v>
      </c>
      <c r="GD71" s="260">
        <f>IF(AND(LF71=1,PL71=1),0,MIN((ABS(($C$14-$C$15)*FH71/$C$12/$C$21)+$C$15)/$C$21,DP71))</f>
        <v>2.7495000000000003</v>
      </c>
      <c r="GE71" s="260">
        <f>IF(AND(LG71=1,PM71=1),0,MIN((ABS(($C$14-$C$15)*FI71/$C$12/$C$21)+$C$15)/$C$21,DQ71))</f>
        <v>2.7495000000000003</v>
      </c>
      <c r="GF71" s="260">
        <f>IF(AND(LH71=1,PN71=1),0,MIN((ABS(($C$14-$C$15)*FJ71/$C$12/$C$21)+$C$15)/$C$21,DR71))</f>
        <v>2.7495000000000003</v>
      </c>
      <c r="GG71" s="260">
        <f>IF(AND(LI71=1,PO71=1),0,MIN((ABS(($C$14-$C$15)*FK71/$C$12/$C$21)+$C$15)/$C$21,DS71))</f>
        <v>2.7495000000000003</v>
      </c>
      <c r="GH71" s="260">
        <f>IF(AND(LJ71=1,PP71=1),0,MIN((ABS(($C$14-$C$15)*FL71/$C$12/$C$21)+$C$15)/$C$21,DT71))</f>
        <v>2.7495000000000003</v>
      </c>
      <c r="GI71" s="260">
        <f>IF(AND(LK71=1,PQ71=1),0,MIN((ABS(($C$14-$C$15)*FM71/$C$12/$C$21)+$C$15)/$C$21,DU71))</f>
        <v>2.7495000000000003</v>
      </c>
      <c r="GJ71" s="260">
        <f>IF(AND(LL71=1,PR71=1),0,MIN((ABS(($C$14-$C$15)*FN71/$C$12/$C$21)+$C$15)/$C$21,DV71))</f>
        <v>2.7495000000000003</v>
      </c>
      <c r="GK71" s="260">
        <f>IF(AND(LM71=1,PS71=1),0,MIN((ABS(($C$14-$C$15)*FO71/$C$12/$C$21)+$C$15)/$C$21,DW71))</f>
        <v>2.7495000000000003</v>
      </c>
      <c r="GL71" s="61">
        <f t="shared" si="119"/>
        <v>2.5200000000000014</v>
      </c>
      <c r="GM71" s="57">
        <f>IF(AND(KS70=1,OY70=1),0,EU71*$C$19/S$6/$C$24/$C$23*3.39*$C$21)</f>
        <v>-9.6739101540535604</v>
      </c>
      <c r="GN71" s="57">
        <f>IF(AND(KT70=1,OZ70=1),0,EV71*$C$19/T$6/$C$24/$C$23*3.39*$C$21)</f>
        <v>-3.0192689561100821</v>
      </c>
      <c r="GO71" s="57">
        <f>IF(AND(KU70=1,PA70=1),0,EW71*$C$19/U$6/$C$24/$C$23*3.39*$C$21)</f>
        <v>-4.7129076338525646</v>
      </c>
      <c r="GP71" s="57">
        <f>IF(AND(KV70=1,PB70=1),0,EX71*$C$19/V$6/$C$24/$C$23*3.39*$C$21)</f>
        <v>-6.3565968589432664</v>
      </c>
      <c r="GQ71" s="57">
        <f>IF(AND(KW70=1,PC70=1),0,EY71*$C$19/W$6/$C$24/$C$23*3.39*$C$21)</f>
        <v>-7.6278495522217469</v>
      </c>
      <c r="GR71" s="57">
        <f>IF(AND(KX70=1,PD70=1),0,EZ71*$C$19/X$6/$C$24/$C$23*3.39*$C$21)</f>
        <v>-8.5404925749366658</v>
      </c>
      <c r="GS71" s="57">
        <f>IF(AND(KY70=1,PE70=1),0,FA71*$C$19/Y$6/$C$24/$C$23*3.39*$C$21)</f>
        <v>-9.1408187427922645</v>
      </c>
      <c r="GT71" s="57">
        <f>IF(AND(KZ70=1,PF70=1),0,FB71*$C$19/Z$6/$C$24/$C$23*3.39*$C$21)</f>
        <v>-9.9253589354014391</v>
      </c>
      <c r="GU71" s="57">
        <f>IF(AND(LA70=1,PG70=1),0,FC71*$C$19/AA$6/$C$24/$C$23*3.39*$C$21)</f>
        <v>-10.82062938222772</v>
      </c>
      <c r="GV71" s="57">
        <f>IF(AND(LB70=1,PH70=1),0,FD71*$C$19/AB$6/$C$24/$C$23*3.39*$C$21)</f>
        <v>-11.98378325670642</v>
      </c>
      <c r="GW71" s="57">
        <f>IF(AND(LC70=1,PI70=1),0,FE71*$C$19/AC$6/$C$24/$C$23*3.39*$C$21)</f>
        <v>-14.235938962692117</v>
      </c>
      <c r="GX71" s="57">
        <f>IF(AND(LD70=1,PJ70=1),0,FF71*$C$19/AD$6/$C$24/$C$23*3.39*$C$21)</f>
        <v>-9.5249767404423658</v>
      </c>
      <c r="GY71" s="57">
        <f>IF(AND(LE70=1,PK70=1),0,FG71*$C$19/AE$6/$C$24/$C$23*3.39*$C$21)</f>
        <v>-11.665372852988682</v>
      </c>
      <c r="GZ71" s="57">
        <f>IF(AND(LF70=1,PL70=1),0,FH71*$C$19/AF$6/$C$24/$C$23*3.39*$C$21)</f>
        <v>-11.16128549897388</v>
      </c>
      <c r="HA71" s="57">
        <f>IF(AND(LG70=1,PM70=1),0,FI71*$C$19/AG$6/$C$24/$C$23*3.39*$C$21)</f>
        <v>-10.596757491216493</v>
      </c>
      <c r="HB71" s="57">
        <f>IF(AND(LH70=1,PN70=1),0,FJ71*$C$19/AH$6/$C$24/$C$23*3.39*$C$21)</f>
        <v>-10.358999885002891</v>
      </c>
      <c r="HC71" s="57">
        <f>IF(AND(LI70=1,PO70=1),0,FK71*$C$19/AI$6/$C$24/$C$23*3.39*$C$21)</f>
        <v>-10.125684998925324</v>
      </c>
      <c r="HD71" s="57">
        <f>IF(AND(LJ70=1,PP70=1),0,FL71*$C$19/AJ$6/$C$24/$C$23*3.39*$C$21)</f>
        <v>-9.8971630299002786</v>
      </c>
      <c r="HE71" s="57">
        <f>IF(AND(LK70=1,PQ70=1),0,FM71*$C$19/AK$6/$C$24/$C$23*3.39*$C$21)</f>
        <v>-9.897676152925186</v>
      </c>
      <c r="HF71" s="57">
        <f>IF(AND(LL70=1,PR70=1),0,FN71*$C$19/AL$6/$C$24/$C$23*3.39*$C$21)</f>
        <v>-9.6738379144438902</v>
      </c>
      <c r="HG71" s="57">
        <f>IF(AND(LM70=1,PS70=1),0,FO71*$C$19/AM$6/$C$24/$C$23*3.39*$C$21)</f>
        <v>-9.6739118901254031</v>
      </c>
      <c r="HH71" s="61">
        <f t="shared" si="120"/>
        <v>2.5200000000000014</v>
      </c>
      <c r="HI71" s="57">
        <f t="shared" si="121"/>
        <v>9.6739101540535604</v>
      </c>
      <c r="HJ71" s="57">
        <f t="shared" si="122"/>
        <v>3.0192689561100821</v>
      </c>
      <c r="HK71" s="57">
        <f t="shared" si="123"/>
        <v>4.7129076338525646</v>
      </c>
      <c r="HL71" s="57">
        <f t="shared" si="124"/>
        <v>6.3565968589432664</v>
      </c>
      <c r="HM71" s="57">
        <f t="shared" si="125"/>
        <v>7.6278495522217469</v>
      </c>
      <c r="HN71" s="57">
        <f t="shared" si="126"/>
        <v>8.5404925749366658</v>
      </c>
      <c r="HO71" s="57">
        <f t="shared" si="127"/>
        <v>9.1408187427922645</v>
      </c>
      <c r="HP71" s="57">
        <f t="shared" si="128"/>
        <v>9.9253589354014391</v>
      </c>
      <c r="HQ71" s="57">
        <f t="shared" si="129"/>
        <v>10.82062938222772</v>
      </c>
      <c r="HR71" s="57">
        <f t="shared" si="130"/>
        <v>11.98378325670642</v>
      </c>
      <c r="HS71" s="57">
        <f t="shared" si="131"/>
        <v>14.235938962692117</v>
      </c>
      <c r="HT71" s="57">
        <f t="shared" si="132"/>
        <v>9.5249767404423658</v>
      </c>
      <c r="HU71" s="57">
        <f t="shared" si="133"/>
        <v>11.665372852988682</v>
      </c>
      <c r="HV71" s="57">
        <f t="shared" si="134"/>
        <v>11.16128549897388</v>
      </c>
      <c r="HW71" s="57">
        <f t="shared" si="135"/>
        <v>10.596757491216493</v>
      </c>
      <c r="HX71" s="57">
        <f t="shared" si="136"/>
        <v>10.358999885002891</v>
      </c>
      <c r="HY71" s="57">
        <f t="shared" si="137"/>
        <v>10.125684998925324</v>
      </c>
      <c r="HZ71" s="57">
        <f t="shared" si="138"/>
        <v>9.8971630299002786</v>
      </c>
      <c r="IA71" s="57">
        <f t="shared" si="139"/>
        <v>9.897676152925186</v>
      </c>
      <c r="IB71" s="57">
        <f t="shared" si="140"/>
        <v>9.6738379144438902</v>
      </c>
      <c r="IC71" s="57">
        <f t="shared" si="141"/>
        <v>9.6739118901254031</v>
      </c>
      <c r="ID71" s="61">
        <f t="shared" si="142"/>
        <v>2.5200000000000014</v>
      </c>
      <c r="IE71" s="57">
        <f t="shared" si="143"/>
        <v>0</v>
      </c>
      <c r="IF71" s="57">
        <f t="shared" si="144"/>
        <v>0</v>
      </c>
      <c r="IG71" s="57">
        <f t="shared" si="145"/>
        <v>0</v>
      </c>
      <c r="IH71" s="57">
        <f t="shared" si="146"/>
        <v>0</v>
      </c>
      <c r="II71" s="57">
        <f t="shared" si="147"/>
        <v>0</v>
      </c>
      <c r="IJ71" s="57">
        <f t="shared" si="148"/>
        <v>0</v>
      </c>
      <c r="IK71" s="57">
        <f t="shared" si="149"/>
        <v>0</v>
      </c>
      <c r="IL71" s="57">
        <f t="shared" si="150"/>
        <v>0</v>
      </c>
      <c r="IM71" s="57">
        <f t="shared" si="151"/>
        <v>0</v>
      </c>
      <c r="IN71" s="57">
        <f t="shared" si="152"/>
        <v>0</v>
      </c>
      <c r="IO71" s="57">
        <f t="shared" si="153"/>
        <v>0</v>
      </c>
      <c r="IP71" s="57">
        <f t="shared" si="154"/>
        <v>0</v>
      </c>
      <c r="IQ71" s="57">
        <f t="shared" si="155"/>
        <v>0</v>
      </c>
      <c r="IR71" s="57">
        <f t="shared" si="156"/>
        <v>0</v>
      </c>
      <c r="IS71" s="57">
        <f t="shared" si="157"/>
        <v>0</v>
      </c>
      <c r="IT71" s="57">
        <f t="shared" si="158"/>
        <v>0</v>
      </c>
      <c r="IU71" s="57">
        <f t="shared" si="159"/>
        <v>0</v>
      </c>
      <c r="IV71" s="57">
        <f t="shared" si="160"/>
        <v>0</v>
      </c>
      <c r="IW71" s="57">
        <f t="shared" si="161"/>
        <v>0</v>
      </c>
      <c r="IX71" s="57">
        <f t="shared" si="162"/>
        <v>0</v>
      </c>
      <c r="IY71" s="57">
        <f t="shared" si="163"/>
        <v>0</v>
      </c>
      <c r="IZ71" s="61">
        <f t="shared" si="164"/>
        <v>2.5200000000000014</v>
      </c>
      <c r="JA71" s="260" t="e">
        <f t="shared" si="240"/>
        <v>#N/A</v>
      </c>
      <c r="JB71" s="260" t="e">
        <f t="shared" si="241"/>
        <v>#N/A</v>
      </c>
      <c r="JC71" s="260" t="e">
        <f t="shared" si="242"/>
        <v>#N/A</v>
      </c>
      <c r="JD71" s="260" t="e">
        <f t="shared" si="243"/>
        <v>#N/A</v>
      </c>
      <c r="JE71" s="260" t="e">
        <f t="shared" si="244"/>
        <v>#N/A</v>
      </c>
      <c r="JF71" s="260" t="e">
        <f t="shared" si="245"/>
        <v>#N/A</v>
      </c>
      <c r="JG71" s="260" t="e">
        <f t="shared" si="246"/>
        <v>#N/A</v>
      </c>
      <c r="JH71" s="260" t="e">
        <f t="shared" si="247"/>
        <v>#N/A</v>
      </c>
      <c r="JI71" s="260" t="e">
        <f t="shared" si="248"/>
        <v>#N/A</v>
      </c>
      <c r="JJ71" s="260" t="e">
        <f t="shared" si="249"/>
        <v>#N/A</v>
      </c>
      <c r="JK71" s="260" t="e">
        <f t="shared" si="250"/>
        <v>#N/A</v>
      </c>
      <c r="JL71" s="260" t="e">
        <f t="shared" si="251"/>
        <v>#N/A</v>
      </c>
      <c r="JM71" s="260" t="e">
        <f t="shared" si="252"/>
        <v>#N/A</v>
      </c>
      <c r="JN71" s="260" t="e">
        <f t="shared" si="253"/>
        <v>#N/A</v>
      </c>
      <c r="JO71" s="260" t="e">
        <f t="shared" si="254"/>
        <v>#N/A</v>
      </c>
      <c r="JP71" s="260" t="e">
        <f t="shared" si="255"/>
        <v>#N/A</v>
      </c>
      <c r="JQ71" s="260" t="e">
        <f t="shared" si="256"/>
        <v>#N/A</v>
      </c>
      <c r="JR71" s="260" t="e">
        <f t="shared" si="257"/>
        <v>#N/A</v>
      </c>
      <c r="JS71" s="260" t="e">
        <f t="shared" si="258"/>
        <v>#N/A</v>
      </c>
      <c r="JT71" s="260" t="e">
        <f t="shared" si="259"/>
        <v>#N/A</v>
      </c>
      <c r="JU71" s="260" t="e">
        <f t="shared" si="260"/>
        <v>#N/A</v>
      </c>
      <c r="JV71" s="61">
        <f t="shared" si="166"/>
        <v>2.5200000000000014</v>
      </c>
      <c r="JW71" s="46">
        <f>IF(AND(KS71=0,HI71&lt;=$C$40),1,0)</f>
        <v>0</v>
      </c>
      <c r="JX71" s="46">
        <f>IF(AND(KT71=0,HJ71&lt;=$C$40),1,0)</f>
        <v>0</v>
      </c>
      <c r="JY71" s="46">
        <f>IF(AND(KU71=0,HK71&lt;=$C$40),1,0)</f>
        <v>0</v>
      </c>
      <c r="JZ71" s="46">
        <f>IF(AND(KV71=0,HL71&lt;=$C$40),1,0)</f>
        <v>0</v>
      </c>
      <c r="KA71" s="46">
        <f>IF(AND(KW71=0,HM71&lt;=$C$40),1,0)</f>
        <v>0</v>
      </c>
      <c r="KB71" s="46">
        <f>IF(AND(KX71=0,HN71&lt;=$C$40),1,0)</f>
        <v>0</v>
      </c>
      <c r="KC71" s="46">
        <f>IF(AND(KY71=0,HO71&lt;=$C$40),1,0)</f>
        <v>0</v>
      </c>
      <c r="KD71" s="46">
        <f>IF(AND(KZ71=0,HP71&lt;=$C$40),1,0)</f>
        <v>0</v>
      </c>
      <c r="KE71" s="46">
        <f>IF(AND(LA71=0,HQ71&lt;=$C$40),1,0)</f>
        <v>0</v>
      </c>
      <c r="KF71" s="46">
        <f>IF(AND(LB71=0,HR71&lt;=$C$40),1,0)</f>
        <v>0</v>
      </c>
      <c r="KG71" s="46">
        <f>IF(AND(LC71=0,HS71&lt;=$C$40),1,0)</f>
        <v>0</v>
      </c>
      <c r="KH71" s="46">
        <f>IF(AND(LD71=0,HT71&lt;=$C$40),1,0)</f>
        <v>0</v>
      </c>
      <c r="KI71" s="46">
        <f>IF(AND(LE71=0,HU71&lt;=$C$40),1,0)</f>
        <v>0</v>
      </c>
      <c r="KJ71" s="46">
        <f>IF(AND(LF71=0,HV71&lt;=$C$40),1,0)</f>
        <v>0</v>
      </c>
      <c r="KK71" s="46">
        <f>IF(AND(LG71=0,HW71&lt;=$C$40),1,0)</f>
        <v>0</v>
      </c>
      <c r="KL71" s="46">
        <f>IF(AND(LH71=0,HX71&lt;=$C$40),1,0)</f>
        <v>0</v>
      </c>
      <c r="KM71" s="46">
        <f>IF(AND(LI71=0,HY71&lt;=$C$40),1,0)</f>
        <v>0</v>
      </c>
      <c r="KN71" s="46">
        <f>IF(AND(LJ71=0,HZ71&lt;=$C$40),1,0)</f>
        <v>0</v>
      </c>
      <c r="KO71" s="46">
        <f>IF(AND(LK71=0,IA71&lt;=$C$40),1,0)</f>
        <v>0</v>
      </c>
      <c r="KP71" s="46">
        <f>IF(AND(LL71=0,IB71&lt;=$C$40),1,0)</f>
        <v>0</v>
      </c>
      <c r="KQ71" s="46">
        <f>IF(AND(LM71=0,IC71&lt;=$C$40),1,0)</f>
        <v>0</v>
      </c>
      <c r="KR71" s="61">
        <f t="shared" si="167"/>
        <v>2.5200000000000014</v>
      </c>
      <c r="KS71" s="1">
        <f>IF(OR(KS70=1,AND(OY71=1,LO71&lt;=$C$41)),1,0)</f>
        <v>0</v>
      </c>
      <c r="KT71" s="1">
        <f>IF(OR(KT70=1,AND(OZ71=1,LP71&lt;=$C$41)),1,0)</f>
        <v>0</v>
      </c>
      <c r="KU71" s="1">
        <f>IF(OR(KU70=1,AND(PA71=1,LQ71&lt;=$C$41)),1,0)</f>
        <v>0</v>
      </c>
      <c r="KV71" s="1">
        <f>IF(OR(KV70=1,AND(PB71=1,LR71&lt;=$C$41)),1,0)</f>
        <v>0</v>
      </c>
      <c r="KW71" s="1">
        <f>IF(OR(KW70=1,AND(PC71=1,LS71&lt;=$C$41)),1,0)</f>
        <v>0</v>
      </c>
      <c r="KX71" s="1">
        <f>IF(OR(KX70=1,AND(PD71=1,LT71&lt;=$C$41)),1,0)</f>
        <v>0</v>
      </c>
      <c r="KY71" s="1">
        <f>IF(OR(KY70=1,AND(PE71=1,LU71&lt;=$C$41)),1,0)</f>
        <v>0</v>
      </c>
      <c r="KZ71" s="1">
        <f>IF(OR(KZ70=1,AND(PF71=1,LV71&lt;=$C$41)),1,0)</f>
        <v>0</v>
      </c>
      <c r="LA71" s="1">
        <f>IF(OR(LA70=1,AND(PG71=1,LW71&lt;=$C$41)),1,0)</f>
        <v>0</v>
      </c>
      <c r="LB71" s="1">
        <f>IF(OR(LB70=1,AND(PH71=1,LX71&lt;=$C$41)),1,0)</f>
        <v>0</v>
      </c>
      <c r="LC71" s="1">
        <f>IF(OR(LC70=1,AND(PI71=1,LY71&lt;=$C$41)),1,0)</f>
        <v>0</v>
      </c>
      <c r="LD71" s="1">
        <f>IF(OR(LD70=1,AND(PJ71=1,LZ71&lt;=$C$41)),1,0)</f>
        <v>0</v>
      </c>
      <c r="LE71" s="1">
        <f>IF(OR(LE70=1,AND(PK71=1,MA71&lt;=$C$41)),1,0)</f>
        <v>0</v>
      </c>
      <c r="LF71" s="1">
        <f>IF(OR(LF70=1,AND(PL71=1,MB71&lt;=$C$41)),1,0)</f>
        <v>0</v>
      </c>
      <c r="LG71" s="1">
        <f>IF(OR(LG70=1,AND(PM71=1,MC71&lt;=$C$41)),1,0)</f>
        <v>0</v>
      </c>
      <c r="LH71" s="1">
        <f>IF(OR(LH70=1,AND(PN71=1,MD71&lt;=$C$41)),1,0)</f>
        <v>0</v>
      </c>
      <c r="LI71" s="1">
        <f>IF(OR(LI70=1,AND(PO71=1,ME71&lt;=$C$41)),1,0)</f>
        <v>0</v>
      </c>
      <c r="LJ71" s="1">
        <f>IF(OR(LJ70=1,AND(PP71=1,MF71&lt;=$C$41)),1,0)</f>
        <v>0</v>
      </c>
      <c r="LK71" s="1">
        <f>IF(OR(LK70=1,AND(PQ71=1,MG71&lt;=$C$41)),1,0)</f>
        <v>0</v>
      </c>
      <c r="LL71" s="1">
        <f>IF(OR(LL70=1,AND(PR71=1,MH71&lt;=$C$41)),1,0)</f>
        <v>0</v>
      </c>
      <c r="LM71" s="1">
        <f>IF(OR(LM70=1,AND(PS71=1,MI71&lt;=$C$41)),1,0)</f>
        <v>0</v>
      </c>
      <c r="LN71" s="61">
        <f t="shared" si="168"/>
        <v>2.5200000000000014</v>
      </c>
      <c r="LO71" s="57">
        <f t="shared" si="169"/>
        <v>1.8699755015966089</v>
      </c>
      <c r="LP71" s="57">
        <f t="shared" si="170"/>
        <v>13.702906876265336</v>
      </c>
      <c r="LQ71" s="57">
        <f t="shared" si="171"/>
        <v>13.2996309226442</v>
      </c>
      <c r="LR71" s="57">
        <f t="shared" si="172"/>
        <v>11.397340328400892</v>
      </c>
      <c r="LS71" s="57">
        <f t="shared" si="173"/>
        <v>8.2941351085730091</v>
      </c>
      <c r="LT71" s="57">
        <f t="shared" si="174"/>
        <v>5.3833846532687</v>
      </c>
      <c r="LU71" s="57">
        <f t="shared" si="175"/>
        <v>2.9718742400614184</v>
      </c>
      <c r="LV71" s="57">
        <f t="shared" si="176"/>
        <v>1.8104325090577071</v>
      </c>
      <c r="LW71" s="57">
        <f t="shared" si="177"/>
        <v>1.202801976691152</v>
      </c>
      <c r="LX71" s="57">
        <f t="shared" si="178"/>
        <v>1.0782146587896704</v>
      </c>
      <c r="LY71" s="57">
        <f t="shared" si="179"/>
        <v>1.9621707976951355</v>
      </c>
      <c r="LZ71" s="57">
        <f t="shared" si="180"/>
        <v>9.3730634759978422</v>
      </c>
      <c r="MA71" s="57">
        <f t="shared" si="181"/>
        <v>6.6307173059033717</v>
      </c>
      <c r="MB71" s="57">
        <f t="shared" si="182"/>
        <v>4.5074121709196229</v>
      </c>
      <c r="MC71" s="57">
        <f t="shared" si="183"/>
        <v>3.5063824889337591</v>
      </c>
      <c r="MD71" s="57">
        <f t="shared" si="184"/>
        <v>3.0847870717582748</v>
      </c>
      <c r="ME71" s="57">
        <f t="shared" si="185"/>
        <v>2.6710695537548692</v>
      </c>
      <c r="MF71" s="57">
        <f t="shared" si="186"/>
        <v>2.2658509094422916</v>
      </c>
      <c r="MG71" s="57">
        <f t="shared" si="187"/>
        <v>2.2667607870238959</v>
      </c>
      <c r="MH71" s="57">
        <f t="shared" si="188"/>
        <v>1.8698474052178624</v>
      </c>
      <c r="MI71" s="57">
        <f t="shared" si="189"/>
        <v>1.8699785800257054</v>
      </c>
      <c r="MJ71" s="61">
        <f t="shared" si="190"/>
        <v>2.5200000000000014</v>
      </c>
      <c r="MK71" s="57" t="e">
        <f>IF(AND(ABS(CG71)&gt;0,EU71*$C$19&gt;=DY70,NG71&lt;&gt;0),3,NA())</f>
        <v>#N/A</v>
      </c>
      <c r="ML71" s="57" t="e">
        <f t="shared" si="261"/>
        <v>#N/A</v>
      </c>
      <c r="MM71" s="57" t="e">
        <f t="shared" si="262"/>
        <v>#N/A</v>
      </c>
      <c r="MN71" s="57" t="e">
        <f t="shared" si="263"/>
        <v>#N/A</v>
      </c>
      <c r="MO71" s="57" t="e">
        <f t="shared" si="264"/>
        <v>#N/A</v>
      </c>
      <c r="MP71" s="57" t="e">
        <f t="shared" si="265"/>
        <v>#N/A</v>
      </c>
      <c r="MQ71" s="57" t="e">
        <f t="shared" si="266"/>
        <v>#N/A</v>
      </c>
      <c r="MR71" s="57" t="e">
        <f t="shared" si="267"/>
        <v>#N/A</v>
      </c>
      <c r="MS71" s="57" t="e">
        <f t="shared" si="268"/>
        <v>#N/A</v>
      </c>
      <c r="MT71" s="57" t="e">
        <f t="shared" si="269"/>
        <v>#N/A</v>
      </c>
      <c r="MU71" s="57" t="e">
        <f t="shared" si="270"/>
        <v>#N/A</v>
      </c>
      <c r="MV71" s="57" t="e">
        <f t="shared" si="271"/>
        <v>#N/A</v>
      </c>
      <c r="MW71" s="57" t="e">
        <f t="shared" si="272"/>
        <v>#N/A</v>
      </c>
      <c r="MX71" s="57" t="e">
        <f t="shared" si="273"/>
        <v>#N/A</v>
      </c>
      <c r="MY71" s="57" t="e">
        <f t="shared" si="274"/>
        <v>#N/A</v>
      </c>
      <c r="MZ71" s="57" t="e">
        <f t="shared" si="275"/>
        <v>#N/A</v>
      </c>
      <c r="NA71" s="57" t="e">
        <f t="shared" si="276"/>
        <v>#N/A</v>
      </c>
      <c r="NB71" s="57" t="e">
        <f t="shared" si="277"/>
        <v>#N/A</v>
      </c>
      <c r="NC71" s="57" t="e">
        <f t="shared" si="278"/>
        <v>#N/A</v>
      </c>
      <c r="ND71" s="57" t="e">
        <f t="shared" si="279"/>
        <v>#N/A</v>
      </c>
      <c r="NE71" s="57" t="e">
        <f t="shared" si="280"/>
        <v>#N/A</v>
      </c>
      <c r="NF71" s="61">
        <f t="shared" si="211"/>
        <v>2.5200000000000014</v>
      </c>
      <c r="NG71" s="260">
        <f>IF(OY70=0,MIN('Drive Train'!$F$35-FQ70*$C$19*'Drive Train'!$F$39,NG70+$C$39)-$C$7,IF(LO70-1&lt;=0,0,IF($C$37=Motors!$C$29,MAX(MAX(NG$8:NG70)*-1,NG70-$C$39),MAX(0,MAX(NG$8:NG70)*-1,NG70-$C$39))))</f>
        <v>0</v>
      </c>
      <c r="NH71" s="260">
        <f>IF(OZ70=0,MIN('Drive Train'!$F$35-FR70*$C$19*'Drive Train'!$F$39,NH70+$C$39)-$C$7,IF(LP70-1&lt;=0,0,IF($C$37=Motors!$C$29,MAX(MAX(NH$8:NH70)*-1,NH70-$C$39),MAX(0,MAX(NH$8:NH70)*-1,NH70-$C$39))))</f>
        <v>0</v>
      </c>
      <c r="NI71" s="260">
        <f>IF(PA70=0,MIN('Drive Train'!$F$35-FS70*$C$19*'Drive Train'!$F$39,NI70+$C$39)-$C$7,IF(LQ70-1&lt;=0,0,IF($C$37=Motors!$C$29,MAX(MAX(NI$8:NI70)*-1,NI70-$C$39),MAX(0,MAX(NI$8:NI70)*-1,NI70-$C$39))))</f>
        <v>0</v>
      </c>
      <c r="NJ71" s="260">
        <f>IF(PB70=0,MIN('Drive Train'!$F$35-FT70*$C$19*'Drive Train'!$F$39,NJ70+$C$39)-$C$7,IF(LR70-1&lt;=0,0,IF($C$37=Motors!$C$29,MAX(MAX(NJ$8:NJ70)*-1,NJ70-$C$39),MAX(0,MAX(NJ$8:NJ70)*-1,NJ70-$C$39))))</f>
        <v>0</v>
      </c>
      <c r="NK71" s="260">
        <f>IF(PC70=0,MIN('Drive Train'!$F$35-FU70*$C$19*'Drive Train'!$F$39,NK70+$C$39)-$C$7,IF(LS70-1&lt;=0,0,IF($C$37=Motors!$C$29,MAX(MAX(NK$8:NK70)*-1,NK70-$C$39),MAX(0,MAX(NK$8:NK70)*-1,NK70-$C$39))))</f>
        <v>0</v>
      </c>
      <c r="NL71" s="260">
        <f>IF(PD70=0,MIN('Drive Train'!$F$35-FV70*$C$19*'Drive Train'!$F$39,NL70+$C$39)-$C$7,IF(LT70-1&lt;=0,0,IF($C$37=Motors!$C$29,MAX(MAX(NL$8:NL70)*-1,NL70-$C$39),MAX(0,MAX(NL$8:NL70)*-1,NL70-$C$39))))</f>
        <v>0</v>
      </c>
      <c r="NM71" s="260">
        <f>IF(PE70=0,MIN('Drive Train'!$F$35-FW70*$C$19*'Drive Train'!$F$39,NM70+$C$39)-$C$7,IF(LU70-1&lt;=0,0,IF($C$37=Motors!$C$29,MAX(MAX(NM$8:NM70)*-1,NM70-$C$39),MAX(0,MAX(NM$8:NM70)*-1,NM70-$C$39))))</f>
        <v>0</v>
      </c>
      <c r="NN71" s="260">
        <f>IF(PF70=0,MIN('Drive Train'!$F$35-FX70*$C$19*'Drive Train'!$F$39,NN70+$C$39)-$C$7,IF(LV70-1&lt;=0,0,IF($C$37=Motors!$C$29,MAX(MAX(NN$8:NN70)*-1,NN70-$C$39),MAX(0,MAX(NN$8:NN70)*-1,NN70-$C$39))))</f>
        <v>0</v>
      </c>
      <c r="NO71" s="260">
        <f>IF(PG70=0,MIN('Drive Train'!$F$35-FY70*$C$19*'Drive Train'!$F$39,NO70+$C$39)-$C$7,IF(LW70-1&lt;=0,0,IF($C$37=Motors!$C$29,MAX(MAX(NO$8:NO70)*-1,NO70-$C$39),MAX(0,MAX(NO$8:NO70)*-1,NO70-$C$39))))</f>
        <v>0</v>
      </c>
      <c r="NP71" s="260">
        <f>IF(PH70=0,MIN('Drive Train'!$F$35-FZ70*$C$19*'Drive Train'!$F$39,NP70+$C$39)-$C$7,IF(LX70-1&lt;=0,0,IF($C$37=Motors!$C$29,MAX(MAX(NP$8:NP70)*-1,NP70-$C$39),MAX(0,MAX(NP$8:NP70)*-1,NP70-$C$39))))</f>
        <v>0</v>
      </c>
      <c r="NQ71" s="260">
        <f>IF(PI70=0,MIN('Drive Train'!$F$35-GA70*$C$19*'Drive Train'!$F$39,NQ70+$C$39)-$C$7,IF(LY70-1&lt;=0,0,IF($C$37=Motors!$C$29,MAX(MAX(NQ$8:NQ70)*-1,NQ70-$C$39),MAX(0,MAX(NQ$8:NQ70)*-1,NQ70-$C$39))))</f>
        <v>0</v>
      </c>
      <c r="NR71" s="260">
        <f>IF(PJ70=0,MIN('Drive Train'!$F$35-GB70*$C$19*'Drive Train'!$F$39,NR70+$C$39)-$C$7,IF(LZ70-1&lt;=0,0,IF($C$37=Motors!$C$29,MAX(MAX(NR$8:NR70)*-1,NR70-$C$39),MAX(0,MAX(NR$8:NR70)*-1,NR70-$C$39))))</f>
        <v>0</v>
      </c>
      <c r="NS71" s="260">
        <f>IF(PK70=0,MIN('Drive Train'!$F$35-GC70*$C$19*'Drive Train'!$F$39,NS70+$C$39)-$C$7,IF(MA70-1&lt;=0,0,IF($C$37=Motors!$C$29,MAX(MAX(NS$8:NS70)*-1,NS70-$C$39),MAX(0,MAX(NS$8:NS70)*-1,NS70-$C$39))))</f>
        <v>0</v>
      </c>
      <c r="NT71" s="260">
        <f>IF(PL70=0,MIN('Drive Train'!$F$35-GD70*$C$19*'Drive Train'!$F$39,NT70+$C$39)-$C$7,IF(MB70-1&lt;=0,0,IF($C$37=Motors!$C$29,MAX(MAX(NT$8:NT70)*-1,NT70-$C$39),MAX(0,MAX(NT$8:NT70)*-1,NT70-$C$39))))</f>
        <v>0</v>
      </c>
      <c r="NU71" s="260">
        <f>IF(PM70=0,MIN('Drive Train'!$F$35-GE70*$C$19*'Drive Train'!$F$39,NU70+$C$39)-$C$7,IF(MC70-1&lt;=0,0,IF($C$37=Motors!$C$29,MAX(MAX(NU$8:NU70)*-1,NU70-$C$39),MAX(0,MAX(NU$8:NU70)*-1,NU70-$C$39))))</f>
        <v>0</v>
      </c>
      <c r="NV71" s="260">
        <f>IF(PN70=0,MIN('Drive Train'!$F$35-GF70*$C$19*'Drive Train'!$F$39,NV70+$C$39)-$C$7,IF(MD70-1&lt;=0,0,IF($C$37=Motors!$C$29,MAX(MAX(NV$8:NV70)*-1,NV70-$C$39),MAX(0,MAX(NV$8:NV70)*-1,NV70-$C$39))))</f>
        <v>0</v>
      </c>
      <c r="NW71" s="260">
        <f>IF(PO70=0,MIN('Drive Train'!$F$35-GG70*$C$19*'Drive Train'!$F$39,NW70+$C$39)-$C$7,IF(ME70-1&lt;=0,0,IF($C$37=Motors!$C$29,MAX(MAX(NW$8:NW70)*-1,NW70-$C$39),MAX(0,MAX(NW$8:NW70)*-1,NW70-$C$39))))</f>
        <v>0</v>
      </c>
      <c r="NX71" s="260">
        <f>IF(PP70=0,MIN('Drive Train'!$F$35-GH70*$C$19*'Drive Train'!$F$39,NX70+$C$39)-$C$7,IF(MF70-1&lt;=0,0,IF($C$37=Motors!$C$29,MAX(MAX(NX$8:NX70)*-1,NX70-$C$39),MAX(0,MAX(NX$8:NX70)*-1,NX70-$C$39))))</f>
        <v>0</v>
      </c>
      <c r="NY71" s="260">
        <f>IF(PQ70=0,MIN('Drive Train'!$F$35-GI70*$C$19*'Drive Train'!$F$39,NY70+$C$39)-$C$7,IF(MG70-1&lt;=0,0,IF($C$37=Motors!$C$29,MAX(MAX(NY$8:NY70)*-1,NY70-$C$39),MAX(0,MAX(NY$8:NY70)*-1,NY70-$C$39))))</f>
        <v>0</v>
      </c>
      <c r="NZ71" s="260">
        <f>IF(PR70=0,MIN('Drive Train'!$F$35-GJ70*$C$19*'Drive Train'!$F$39,NZ70+$C$39)-$C$7,IF(MH70-1&lt;=0,0,IF($C$37=Motors!$C$29,MAX(MAX(NZ$8:NZ70)*-1,NZ70-$C$39),MAX(0,MAX(NZ$8:NZ70)*-1,NZ70-$C$39))))</f>
        <v>0</v>
      </c>
      <c r="OA71" s="260">
        <f>IF(PS70=0,MIN('Drive Train'!$F$35-GK70*$C$19*'Drive Train'!$F$39,OA70+$C$39)-$C$7,IF(MI70-1&lt;=0,0,IF($C$37=Motors!$C$29,MAX(MAX(OA$8:OA70)*-1,OA70-$C$39),MAX(0,MAX(OA$8:OA70)*-1,OA70-$C$39))))</f>
        <v>0</v>
      </c>
      <c r="OB71" s="61">
        <f t="shared" si="212"/>
        <v>2.5200000000000014</v>
      </c>
      <c r="OC71" s="260">
        <f>'Drive Train'!$F$35-(FQ71*$C$13)*$C$19*'Drive Train'!$F$39</f>
        <v>12.2597755</v>
      </c>
      <c r="OD71" s="260">
        <f>'Drive Train'!$F$35-(FR71*$C$13)*$C$19*'Drive Train'!$F$39</f>
        <v>12.2597755</v>
      </c>
      <c r="OE71" s="260">
        <f>'Drive Train'!$F$35-(FS71*$C$13)*$C$19*'Drive Train'!$F$39</f>
        <v>12.2597755</v>
      </c>
      <c r="OF71" s="260">
        <f>'Drive Train'!$F$35-(FT71*$C$13)*$C$19*'Drive Train'!$F$39</f>
        <v>12.2597755</v>
      </c>
      <c r="OG71" s="260">
        <f>'Drive Train'!$F$35-(FU71*$C$13)*$C$19*'Drive Train'!$F$39</f>
        <v>12.2597755</v>
      </c>
      <c r="OH71" s="260">
        <f>'Drive Train'!$F$35-(FV71*$C$13)*$C$19*'Drive Train'!$F$39</f>
        <v>12.2597755</v>
      </c>
      <c r="OI71" s="260">
        <f>'Drive Train'!$F$35-(FW71*$C$13)*$C$19*'Drive Train'!$F$39</f>
        <v>12.2597755</v>
      </c>
      <c r="OJ71" s="260">
        <f>'Drive Train'!$F$35-(FX71*$C$13)*$C$19*'Drive Train'!$F$39</f>
        <v>12.2597755</v>
      </c>
      <c r="OK71" s="260">
        <f>'Drive Train'!$F$35-(FY71*$C$13)*$C$19*'Drive Train'!$F$39</f>
        <v>12.2597755</v>
      </c>
      <c r="OL71" s="260">
        <f>'Drive Train'!$F$35-(FZ71*$C$13)*$C$19*'Drive Train'!$F$39</f>
        <v>12.2597755</v>
      </c>
      <c r="OM71" s="260">
        <f>'Drive Train'!$F$35-(GA71*$C$13)*$C$19*'Drive Train'!$F$39</f>
        <v>12.2597755</v>
      </c>
      <c r="ON71" s="260">
        <f>'Drive Train'!$F$35-(GB71*$C$13)*$C$19*'Drive Train'!$F$39</f>
        <v>12.2597755</v>
      </c>
      <c r="OO71" s="260">
        <f>'Drive Train'!$F$35-(GC71*$C$13)*$C$19*'Drive Train'!$F$39</f>
        <v>12.2597755</v>
      </c>
      <c r="OP71" s="260">
        <f>'Drive Train'!$F$35-(GD71*$C$13)*$C$19*'Drive Train'!$F$39</f>
        <v>12.2597755</v>
      </c>
      <c r="OQ71" s="260">
        <f>'Drive Train'!$F$35-(GE71*$C$13)*$C$19*'Drive Train'!$F$39</f>
        <v>12.2597755</v>
      </c>
      <c r="OR71" s="260">
        <f>'Drive Train'!$F$35-(GF71*$C$13)*$C$19*'Drive Train'!$F$39</f>
        <v>12.2597755</v>
      </c>
      <c r="OS71" s="260">
        <f>'Drive Train'!$F$35-(GG71*$C$13)*$C$19*'Drive Train'!$F$39</f>
        <v>12.2597755</v>
      </c>
      <c r="OT71" s="260">
        <f>'Drive Train'!$F$35-(GH71*$C$13)*$C$19*'Drive Train'!$F$39</f>
        <v>12.2597755</v>
      </c>
      <c r="OU71" s="260">
        <f>'Drive Train'!$F$35-(GI71*$C$13)*$C$19*'Drive Train'!$F$39</f>
        <v>12.2597755</v>
      </c>
      <c r="OV71" s="260">
        <f>'Drive Train'!$F$35-(GJ71*$C$13)*$C$19*'Drive Train'!$F$39</f>
        <v>12.2597755</v>
      </c>
      <c r="OW71" s="260">
        <f>'Drive Train'!$F$35-(GK71*$C$13)*$C$19*'Drive Train'!$F$39</f>
        <v>12.2597755</v>
      </c>
      <c r="OX71" s="61">
        <f t="shared" si="213"/>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7">
        <f t="shared" si="214"/>
        <v>2.5200000000000014</v>
      </c>
      <c r="PU71" s="57">
        <f t="shared" si="215"/>
        <v>21.382861782416072</v>
      </c>
      <c r="PV71" s="57">
        <f t="shared" si="216"/>
        <v>23.535554953861556</v>
      </c>
      <c r="PW71" s="57">
        <f t="shared" si="217"/>
        <v>27.814828100037751</v>
      </c>
      <c r="PX71" s="57">
        <f t="shared" si="218"/>
        <v>29.053755166155891</v>
      </c>
      <c r="PY71" s="57">
        <f t="shared" si="219"/>
        <v>27.713055989135235</v>
      </c>
      <c r="PZ71" s="57">
        <f t="shared" si="220"/>
        <v>25.424643643904439</v>
      </c>
      <c r="QA71" s="57">
        <f t="shared" si="221"/>
        <v>22.839386540629729</v>
      </c>
      <c r="QB71" s="57">
        <f t="shared" si="222"/>
        <v>21.193842673590829</v>
      </c>
      <c r="QC71" s="57">
        <f t="shared" si="223"/>
        <v>19.811657355217807</v>
      </c>
      <c r="QD71" s="57">
        <f t="shared" si="224"/>
        <v>18.739513888243316</v>
      </c>
      <c r="QE71" s="57">
        <f t="shared" si="225"/>
        <v>18.186448212533222</v>
      </c>
      <c r="QF71" s="57">
        <f t="shared" si="226"/>
        <v>19.287596302437464</v>
      </c>
      <c r="QG71" s="57">
        <f t="shared" si="227"/>
        <v>20.707814521924409</v>
      </c>
      <c r="QH71" s="57">
        <f t="shared" si="228"/>
        <v>21.028510886213652</v>
      </c>
      <c r="QI71" s="57">
        <f t="shared" si="229"/>
        <v>21.18459411238366</v>
      </c>
      <c r="QJ71" s="57">
        <f t="shared" si="230"/>
        <v>21.438857666807579</v>
      </c>
      <c r="QK71" s="57">
        <f t="shared" si="231"/>
        <v>21.493855204995754</v>
      </c>
      <c r="QL71" s="57">
        <f t="shared" si="232"/>
        <v>21.403247946148699</v>
      </c>
      <c r="QM71" s="57">
        <f t="shared" si="233"/>
        <v>21.61349168689021</v>
      </c>
      <c r="QN71" s="57">
        <f t="shared" si="234"/>
        <v>21.343662572426577</v>
      </c>
      <c r="QO71" s="57">
        <f t="shared" si="235"/>
        <v>21.380576148608508</v>
      </c>
      <c r="QP71" s="61">
        <f t="shared" si="236"/>
        <v>2.5200000000000014</v>
      </c>
      <c r="QQ71" s="57">
        <f>MIN(FQ71,$C$16)*$C$17*1000/60/60/$C$21</f>
        <v>3.4695548865589357E-2</v>
      </c>
      <c r="QR71" s="57">
        <f>MIN(FR71,$C$16)*$C$17*1000/60/60/$C$21</f>
        <v>3.4695548865589357E-2</v>
      </c>
      <c r="QS71" s="57">
        <f>MIN(FS71,$C$16)*$C$17*1000/60/60/$C$21</f>
        <v>3.4695548865589357E-2</v>
      </c>
      <c r="QT71" s="57">
        <f>MIN(FT71,$C$16)*$C$17*1000/60/60/$C$21</f>
        <v>3.4695548865589357E-2</v>
      </c>
      <c r="QU71" s="57">
        <f>MIN(FU71,$C$16)*$C$17*1000/60/60/$C$21</f>
        <v>3.4695548865589357E-2</v>
      </c>
      <c r="QV71" s="57">
        <f>MIN(FV71,$C$16)*$C$17*1000/60/60/$C$21</f>
        <v>3.4695548865589357E-2</v>
      </c>
      <c r="QW71" s="57">
        <f>MIN(FW71,$C$16)*$C$17*1000/60/60/$C$21</f>
        <v>3.4695548865589357E-2</v>
      </c>
      <c r="QX71" s="57">
        <f>MIN(FX71,$C$16)*$C$17*1000/60/60/$C$21</f>
        <v>3.4695548865589357E-2</v>
      </c>
      <c r="QY71" s="57">
        <f>MIN(FY71,$C$16)*$C$17*1000/60/60/$C$21</f>
        <v>3.4695548865589357E-2</v>
      </c>
      <c r="QZ71" s="57">
        <f>MIN(FZ71,$C$16)*$C$17*1000/60/60/$C$21</f>
        <v>3.4695548865589357E-2</v>
      </c>
      <c r="RA71" s="57">
        <f>MIN(GA71,$C$16)*$C$17*1000/60/60/$C$21</f>
        <v>3.4695548865589357E-2</v>
      </c>
      <c r="RB71" s="57">
        <f>MIN(GB71,$C$16)*$C$17*1000/60/60/$C$21</f>
        <v>3.4695548865589357E-2</v>
      </c>
      <c r="RC71" s="57">
        <f>MIN(GC71,$C$16)*$C$17*1000/60/60/$C$21</f>
        <v>3.4695548865589357E-2</v>
      </c>
      <c r="RD71" s="57">
        <f>MIN(GD71,$C$16)*$C$17*1000/60/60/$C$21</f>
        <v>3.4695548865589357E-2</v>
      </c>
      <c r="RE71" s="57">
        <f>MIN(GE71,$C$16)*$C$17*1000/60/60/$C$21</f>
        <v>3.4695548865589357E-2</v>
      </c>
      <c r="RF71" s="57">
        <f>MIN(GF71,$C$16)*$C$17*1000/60/60/$C$21</f>
        <v>3.4695548865589357E-2</v>
      </c>
      <c r="RG71" s="57">
        <f>MIN(GG71,$C$16)*$C$17*1000/60/60/$C$21</f>
        <v>3.4695548865589357E-2</v>
      </c>
      <c r="RH71" s="57">
        <f>MIN(GH71,$C$16)*$C$17*1000/60/60/$C$21</f>
        <v>3.4695548865589357E-2</v>
      </c>
      <c r="RI71" s="57">
        <f>MIN(GI71,$C$16)*$C$17*1000/60/60/$C$21</f>
        <v>3.4695548865589357E-2</v>
      </c>
      <c r="RJ71" s="57">
        <f>MIN(GJ71,$C$16)*$C$17*1000/60/60/$C$21</f>
        <v>3.4695548865589357E-2</v>
      </c>
      <c r="RK71" s="57">
        <f>MIN(GK71,$C$16)*$C$17*1000/60/60/$C$21</f>
        <v>3.4695548865589357E-2</v>
      </c>
      <c r="RL71" s="61">
        <f t="shared" si="237"/>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61">
        <f t="shared" si="238"/>
        <v>2.5200000000000014</v>
      </c>
      <c r="SI71" s="2">
        <f>IF(AND(EU71&lt;0,KS71=0,LO71&gt;=LO$6*'Drive Train'!$AA$52,LO71&lt;=LO$6*'Drive Train'!$AA$53,OY71=1,JW71=0),$C$17,0)</f>
        <v>0</v>
      </c>
      <c r="SJ71" s="2">
        <f>IF(AND(EV71&lt;0,KT71=0,LP71&gt;=LP$6*'Drive Train'!$AA$52,LP71&lt;=LP$6*'Drive Train'!$AA$53,OZ71=1,JX71=0),$C$17,0)</f>
        <v>0.04</v>
      </c>
      <c r="SK71" s="2">
        <f>IF(AND(EW71&lt;0,KU71=0,LQ71&gt;=LQ$6*'Drive Train'!$AA$52,LQ71&lt;=LQ$6*'Drive Train'!$AA$53,PA71=1,JY71=0),$C$17,0)</f>
        <v>0.04</v>
      </c>
      <c r="SL71" s="2">
        <f>IF(AND(EX71&lt;0,KV71=0,LR71&gt;=LR$6*'Drive Train'!$AA$52,LR71&lt;=LR$6*'Drive Train'!$AA$53,PB71=1,JZ71=0),$C$17,0)</f>
        <v>0.04</v>
      </c>
      <c r="SM71" s="2">
        <f>IF(AND(EY71&lt;0,KW71=0,LS71&gt;=LS$6*'Drive Train'!$AA$52,LS71&lt;=LS$6*'Drive Train'!$AA$53,PC71=1,KA71=0),$C$17,0)</f>
        <v>0.04</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0.04</v>
      </c>
      <c r="SU71" s="2">
        <f>IF(AND(FG71&lt;0,LE71=0,MA71&gt;=MA$6*'Drive Train'!$AA$52,MA71&lt;=MA$6*'Drive Train'!$AA$53,PK71=1,KI71=0),$C$17,0)</f>
        <v>0.04</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48">
        <f t="shared" si="239"/>
        <v>2.5200000000000014</v>
      </c>
    </row>
    <row r="72" spans="2:524" x14ac:dyDescent="0.2">
      <c r="B72" s="20"/>
      <c r="C72" s="3" t="s">
        <v>297</v>
      </c>
      <c r="E72" s="24">
        <f>E71/$C$12</f>
        <v>8.5106423456737343E-2</v>
      </c>
      <c r="F72" s="24">
        <f>F71/$C$12*VLOOKUP('Drive Train'!$AK$20,$E$98:$F$99,2,FALSE)</f>
        <v>0.30395151234549045</v>
      </c>
      <c r="G72" s="24">
        <f>G71/$C$12*VLOOKUP('Drive Train'!$AK$20,$E$98:$F$99,2,FALSE)</f>
        <v>0.21042797008533956</v>
      </c>
      <c r="H72" s="24">
        <f>H71/$C$12*VLOOKUP('Drive Train'!$AK$20,$E$98:$F$99,2,FALSE)</f>
        <v>0.16091550653584791</v>
      </c>
      <c r="I72" s="24">
        <f>I71/$C$12*VLOOKUP('Drive Train'!$AK$20,$E$98:$F$99,2,FALSE)</f>
        <v>0.13026493386235308</v>
      </c>
      <c r="J72" s="24">
        <f>J71/$C$12*VLOOKUP('Drive Train'!$AK$20,$E$98:$F$99,2,FALSE)</f>
        <v>0.1094225444443766</v>
      </c>
      <c r="K72" s="24">
        <f>K71/$C$12*VLOOKUP('Drive Train'!$AK$20,$E$98:$F$99,2,FALSE)</f>
        <v>9.4329779693428095E-2</v>
      </c>
      <c r="L72" s="24">
        <f>L71/$C$12*VLOOKUP('Drive Train'!$AK$20,$E$98:$F$99,2,FALSE)</f>
        <v>8.2895867003315582E-2</v>
      </c>
      <c r="M72" s="24">
        <f>M71/$C$12*VLOOKUP('Drive Train'!$AK$20,$E$98:$F$99,2,FALSE)</f>
        <v>7.3934151651605773E-2</v>
      </c>
      <c r="N72" s="24">
        <f>N71/$C$12*VLOOKUP('Drive Train'!$AK$20,$E$98:$F$99,2,FALSE)</f>
        <v>6.6721063685595466E-2</v>
      </c>
      <c r="O72" s="24">
        <f>O71/$C$12*VLOOKUP('Drive Train'!$AK$20,$E$98:$F$99,2,FALSE)</f>
        <v>6.0790302469098091E-2</v>
      </c>
      <c r="R72" s="63">
        <f t="shared" si="114"/>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15"/>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318">AN72</f>
        <v>2.5600000000000014</v>
      </c>
      <c r="BK72" s="2">
        <f>IF(OR(KS71=1,AND($C$37=Motors!$C$31,OY71=1)),0,IF(NG72=0,-(CG71+$C$15)/($C$14-$C$15)*$C$12,($C$11*S72-AO72)/($C$11*S72)*$C$12*S72))</f>
        <v>0</v>
      </c>
      <c r="BL72" s="2">
        <f>IF(OR(KT71=1,AND($C$37=Motors!$C$31,OZ71=1)),0,IF(NH72=0,-(CH71+$C$15)/($C$14-$C$15)*$C$12,($C$11*T72-AP72)/($C$11*T72)*$C$12*T72))</f>
        <v>0</v>
      </c>
      <c r="BM72" s="2">
        <f>IF(OR(KU71=1,AND($C$37=Motors!$C$31,PA71=1)),0,IF(NI72=0,-(CI71+$C$15)/($C$14-$C$15)*$C$12,($C$11*U72-AQ72)/($C$11*U72)*$C$12*U72))</f>
        <v>0</v>
      </c>
      <c r="BN72" s="2">
        <f>IF(OR(KV71=1,AND($C$37=Motors!$C$31,PB71=1)),0,IF(NJ72=0,-(CJ71+$C$15)/($C$14-$C$15)*$C$12,($C$11*V72-AR72)/($C$11*V72)*$C$12*V72))</f>
        <v>0</v>
      </c>
      <c r="BO72" s="2">
        <f>IF(OR(KW71=1,AND($C$37=Motors!$C$31,PC71=1)),0,IF(NK72=0,-(CK71+$C$15)/($C$14-$C$15)*$C$12,($C$11*W72-AS72)/($C$11*W72)*$C$12*W72))</f>
        <v>0</v>
      </c>
      <c r="BP72" s="2">
        <f>IF(OR(KX71=1,AND($C$37=Motors!$C$31,PD71=1)),0,IF(NL72=0,-(CL71+$C$15)/($C$14-$C$15)*$C$12,($C$11*X72-AT72)/($C$11*X72)*$C$12*X72))</f>
        <v>0</v>
      </c>
      <c r="BQ72" s="2">
        <f>IF(OR(KY71=1,AND($C$37=Motors!$C$31,PE71=1)),0,IF(NM72=0,-(CM71+$C$15)/($C$14-$C$15)*$C$12,($C$11*Y72-AU72)/($C$11*Y72)*$C$12*Y72))</f>
        <v>0</v>
      </c>
      <c r="BR72" s="2">
        <f>IF(OR(KZ71=1,AND($C$37=Motors!$C$31,PF71=1)),0,IF(NN72=0,-(CN71+$C$15)/($C$14-$C$15)*$C$12,($C$11*Z72-AV72)/($C$11*Z72)*$C$12*Z72))</f>
        <v>0</v>
      </c>
      <c r="BS72" s="2">
        <f>IF(OR(LA71=1,AND($C$37=Motors!$C$31,PG71=1)),0,IF(NO72=0,-(CO71+$C$15)/($C$14-$C$15)*$C$12,($C$11*AA72-AW72)/($C$11*AA72)*$C$12*AA72))</f>
        <v>0</v>
      </c>
      <c r="BT72" s="2">
        <f>IF(OR(LB71=1,AND($C$37=Motors!$C$31,PH71=1)),0,IF(NP72=0,-(CP71+$C$15)/($C$14-$C$15)*$C$12,($C$11*AB72-AX72)/($C$11*AB72)*$C$12*AB72))</f>
        <v>0</v>
      </c>
      <c r="BU72" s="2">
        <f>IF(OR(LC71=1,AND($C$37=Motors!$C$31,PI71=1)),0,IF(NQ72=0,-(CQ71+$C$15)/($C$14-$C$15)*$C$12,($C$11*AC72-AY72)/($C$11*AC72)*$C$12*AC72))</f>
        <v>0</v>
      </c>
      <c r="BV72" s="2">
        <f>IF(OR(LD71=1,AND($C$37=Motors!$C$31,PJ71=1)),0,IF(NR72=0,-(CR71+$C$15)/($C$14-$C$15)*$C$12,($C$11*AD72-AZ72)/($C$11*AD72)*$C$12*AD72))</f>
        <v>0</v>
      </c>
      <c r="BW72" s="2">
        <f>IF(OR(LE71=1,AND($C$37=Motors!$C$31,PK71=1)),0,IF(NS72=0,-(CS71+$C$15)/($C$14-$C$15)*$C$12,($C$11*AE72-BA72)/($C$11*AE72)*$C$12*AE72))</f>
        <v>0</v>
      </c>
      <c r="BX72" s="2">
        <f>IF(OR(LF71=1,AND($C$37=Motors!$C$31,PL71=1)),0,IF(NT72=0,-(CT71+$C$15)/($C$14-$C$15)*$C$12,($C$11*AF72-BB72)/($C$11*AF72)*$C$12*AF72))</f>
        <v>0</v>
      </c>
      <c r="BY72" s="2">
        <f>IF(OR(LG71=1,AND($C$37=Motors!$C$31,PM71=1)),0,IF(NU72=0,-(CU71+$C$15)/($C$14-$C$15)*$C$12,($C$11*AG72-BC72)/($C$11*AG72)*$C$12*AG72))</f>
        <v>0</v>
      </c>
      <c r="BZ72" s="2">
        <f>IF(OR(LH71=1,AND($C$37=Motors!$C$31,PN71=1)),0,IF(NV72=0,-(CV71+$C$15)/($C$14-$C$15)*$C$12,($C$11*AH72-BD72)/($C$11*AH72)*$C$12*AH72))</f>
        <v>0</v>
      </c>
      <c r="CA72" s="2">
        <f>IF(OR(LI71=1,AND($C$37=Motors!$C$31,PO71=1)),0,IF(NW72=0,-(CW71+$C$15)/($C$14-$C$15)*$C$12,($C$11*AI72-BE72)/($C$11*AI72)*$C$12*AI72))</f>
        <v>0</v>
      </c>
      <c r="CB72" s="2">
        <f>IF(OR(LJ71=1,AND($C$37=Motors!$C$31,PP71=1)),0,IF(NX72=0,-(CX71+$C$15)/($C$14-$C$15)*$C$12,($C$11*AJ72-BF72)/($C$11*AJ72)*$C$12*AJ72))</f>
        <v>0</v>
      </c>
      <c r="CC72" s="2">
        <f>IF(OR(LK71=1,AND($C$37=Motors!$C$31,PQ71=1)),0,IF(NY72=0,-(CY71+$C$15)/($C$14-$C$15)*$C$12,($C$11*AK72-BG72)/($C$11*AK72)*$C$12*AK72))</f>
        <v>0</v>
      </c>
      <c r="CD72" s="2">
        <f>IF(OR(LL71=1,AND($C$37=Motors!$C$31,PR71=1)),0,IF(NZ72=0,-(CZ71+$C$15)/($C$14-$C$15)*$C$12,($C$11*AL72-BH72)/($C$11*AL72)*$C$12*AL72))</f>
        <v>0</v>
      </c>
      <c r="CE72" s="2">
        <f>IF(OR(LM71=1,AND($C$37=Motors!$C$31,PS71=1)),0,IF(OA72=0,-(DA71+$C$15)/($C$14-$C$15)*$C$12,($C$11*AM72-BI72)/($C$11*AM72)*$C$12*AM72))</f>
        <v>0</v>
      </c>
      <c r="CF72" s="61">
        <f t="shared" ref="CF72:CF108" si="319">BJ72</f>
        <v>2.5600000000000014</v>
      </c>
      <c r="CG72" s="57">
        <f>IF(AND(KS71=1,OY71=1),0,ABS(BK72/$C$12*($C$14-$C$15)+$C$15) *'Drive Train'!$AA$49 + CG71*(1-'Drive Train'!$AA$49))</f>
        <v>2.7495000000000003</v>
      </c>
      <c r="CH72" s="57">
        <f>IF(AND(KT71=1,OZ71=1),0,ABS(BL72/$C$12*($C$14-$C$15)+$C$15) *'Drive Train'!$AA$49 + CH71*(1-'Drive Train'!$AA$49))</f>
        <v>2.7495000000000003</v>
      </c>
      <c r="CI72" s="57">
        <f>IF(AND(KU71=1,PA71=1),0,ABS(BM72/$C$12*($C$14-$C$15)+$C$15) *'Drive Train'!$AA$49 + CI71*(1-'Drive Train'!$AA$49))</f>
        <v>2.7495000000000003</v>
      </c>
      <c r="CJ72" s="57">
        <f>IF(AND(KV71=1,PB71=1),0,ABS(BN72/$C$12*($C$14-$C$15)+$C$15) *'Drive Train'!$AA$49 + CJ71*(1-'Drive Train'!$AA$49))</f>
        <v>2.7495000000000003</v>
      </c>
      <c r="CK72" s="57">
        <f>IF(AND(KW71=1,PC71=1),0,ABS(BO72/$C$12*($C$14-$C$15)+$C$15) *'Drive Train'!$AA$49 + CK71*(1-'Drive Train'!$AA$49))</f>
        <v>2.7495000000000003</v>
      </c>
      <c r="CL72" s="57">
        <f>IF(AND(KX71=1,PD71=1),0,ABS(BP72/$C$12*($C$14-$C$15)+$C$15) *'Drive Train'!$AA$49 + CL71*(1-'Drive Train'!$AA$49))</f>
        <v>2.7495000000000003</v>
      </c>
      <c r="CM72" s="57">
        <f>IF(AND(KY71=1,PE71=1),0,ABS(BQ72/$C$12*($C$14-$C$15)+$C$15) *'Drive Train'!$AA$49 + CM71*(1-'Drive Train'!$AA$49))</f>
        <v>2.7495000000000003</v>
      </c>
      <c r="CN72" s="57">
        <f>IF(AND(KZ71=1,PF71=1),0,ABS(BR72/$C$12*($C$14-$C$15)+$C$15) *'Drive Train'!$AA$49 + CN71*(1-'Drive Train'!$AA$49))</f>
        <v>2.7495000000000003</v>
      </c>
      <c r="CO72" s="57">
        <f>IF(AND(LA71=1,PG71=1),0,ABS(BS72/$C$12*($C$14-$C$15)+$C$15) *'Drive Train'!$AA$49 + CO71*(1-'Drive Train'!$AA$49))</f>
        <v>2.7495000000000003</v>
      </c>
      <c r="CP72" s="57">
        <f>IF(AND(LB71=1,PH71=1),0,ABS(BT72/$C$12*($C$14-$C$15)+$C$15) *'Drive Train'!$AA$49 + CP71*(1-'Drive Train'!$AA$49))</f>
        <v>2.7495000000000003</v>
      </c>
      <c r="CQ72" s="57">
        <f>IF(AND(LC71=1,PI71=1),0,ABS(BU72/$C$12*($C$14-$C$15)+$C$15) *'Drive Train'!$AA$49 + CQ71*(1-'Drive Train'!$AA$49))</f>
        <v>2.7495000000000003</v>
      </c>
      <c r="CR72" s="57">
        <f>IF(AND(LD71=1,PJ71=1),0,ABS(BV72/$C$12*($C$14-$C$15)+$C$15) *'Drive Train'!$AA$49 + CR71*(1-'Drive Train'!$AA$49))</f>
        <v>2.7495000000000003</v>
      </c>
      <c r="CS72" s="57">
        <f>IF(AND(LE71=1,PK71=1),0,ABS(BW72/$C$12*($C$14-$C$15)+$C$15) *'Drive Train'!$AA$49 + CS71*(1-'Drive Train'!$AA$49))</f>
        <v>2.7495000000000003</v>
      </c>
      <c r="CT72" s="57">
        <f>IF(AND(LF71=1,PL71=1),0,ABS(BX72/$C$12*($C$14-$C$15)+$C$15) *'Drive Train'!$AA$49 + CT71*(1-'Drive Train'!$AA$49))</f>
        <v>2.7495000000000003</v>
      </c>
      <c r="CU72" s="57">
        <f>IF(AND(LG71=1,PM71=1),0,ABS(BY72/$C$12*($C$14-$C$15)+$C$15) *'Drive Train'!$AA$49 + CU71*(1-'Drive Train'!$AA$49))</f>
        <v>2.7495000000000003</v>
      </c>
      <c r="CV72" s="57">
        <f>IF(AND(LH71=1,PN71=1),0,ABS(BZ72/$C$12*($C$14-$C$15)+$C$15) *'Drive Train'!$AA$49 + CV71*(1-'Drive Train'!$AA$49))</f>
        <v>2.7495000000000003</v>
      </c>
      <c r="CW72" s="57">
        <f>IF(AND(LI71=1,PO71=1),0,ABS(CA72/$C$12*($C$14-$C$15)+$C$15) *'Drive Train'!$AA$49 + CW71*(1-'Drive Train'!$AA$49))</f>
        <v>2.7495000000000003</v>
      </c>
      <c r="CX72" s="57">
        <f>IF(AND(LJ71=1,PP71=1),0,ABS(CB72/$C$12*($C$14-$C$15)+$C$15) *'Drive Train'!$AA$49 + CX71*(1-'Drive Train'!$AA$49))</f>
        <v>2.7495000000000003</v>
      </c>
      <c r="CY72" s="57">
        <f>IF(AND(LK71=1,PQ71=1),0,ABS(CC72/$C$12*($C$14-$C$15)+$C$15) *'Drive Train'!$AA$49 + CY71*(1-'Drive Train'!$AA$49))</f>
        <v>2.7495000000000003</v>
      </c>
      <c r="CZ72" s="57">
        <f>IF(AND(LL71=1,PR71=1),0,ABS(CD72/$C$12*($C$14-$C$15)+$C$15) *'Drive Train'!$AA$49 + CZ71*(1-'Drive Train'!$AA$49))</f>
        <v>2.7495000000000003</v>
      </c>
      <c r="DA72" s="57">
        <f>IF(AND(LM71=1,PS71=1),0,ABS(CE72/$C$12*($C$14-$C$15)+$C$15) *'Drive Train'!$AA$49 + DA71*(1-'Drive Train'!$AA$49))</f>
        <v>2.7495000000000003</v>
      </c>
      <c r="DB72" s="61">
        <f t="shared" si="116"/>
        <v>2.5600000000000014</v>
      </c>
      <c r="DC72" s="57">
        <f t="shared" ref="DC72:DC108" si="320">MIN(ABS(CG72),S$5) * SIGN(CG72)</f>
        <v>2.7495000000000003</v>
      </c>
      <c r="DD72" s="57">
        <f t="shared" ref="DD72:DD108" si="321">MIN(ABS(CH72),T$5) * SIGN(CH72)</f>
        <v>2.7495000000000003</v>
      </c>
      <c r="DE72" s="57">
        <f t="shared" ref="DE72:DE108" si="322">MIN(ABS(CI72),U$5) * SIGN(CI72)</f>
        <v>2.7495000000000003</v>
      </c>
      <c r="DF72" s="57">
        <f t="shared" ref="DF72:DF108" si="323">MIN(ABS(CJ72),V$5) * SIGN(CJ72)</f>
        <v>2.7495000000000003</v>
      </c>
      <c r="DG72" s="57">
        <f t="shared" ref="DG72:DG108" si="324">MIN(ABS(CK72),W$5) * SIGN(CK72)</f>
        <v>2.7495000000000003</v>
      </c>
      <c r="DH72" s="57">
        <f t="shared" ref="DH72:DH108" si="325">MIN(ABS(CL72),X$5) * SIGN(CL72)</f>
        <v>2.7495000000000003</v>
      </c>
      <c r="DI72" s="57">
        <f t="shared" ref="DI72:DI108" si="326">MIN(ABS(CM72),Y$5) * SIGN(CM72)</f>
        <v>2.7495000000000003</v>
      </c>
      <c r="DJ72" s="57">
        <f t="shared" ref="DJ72:DJ108" si="327">MIN(ABS(CN72),Z$5) * SIGN(CN72)</f>
        <v>2.7495000000000003</v>
      </c>
      <c r="DK72" s="57">
        <f t="shared" ref="DK72:DK108" si="328">MIN(ABS(CO72),AA$5) * SIGN(CO72)</f>
        <v>2.7495000000000003</v>
      </c>
      <c r="DL72" s="57">
        <f t="shared" ref="DL72:DL108" si="329">MIN(ABS(CP72),AB$5) * SIGN(CP72)</f>
        <v>2.7495000000000003</v>
      </c>
      <c r="DM72" s="57">
        <f t="shared" ref="DM72:DM108" si="330">MIN(ABS(CQ72),AC$5) * SIGN(CQ72)</f>
        <v>2.7495000000000003</v>
      </c>
      <c r="DN72" s="57">
        <f t="shared" ref="DN72:DN108" si="331">MIN(ABS(CR72),AD$5) * SIGN(CR72)</f>
        <v>2.7495000000000003</v>
      </c>
      <c r="DO72" s="57">
        <f t="shared" ref="DO72:DO108" si="332">MIN(ABS(CS72),AE$5) * SIGN(CS72)</f>
        <v>2.7495000000000003</v>
      </c>
      <c r="DP72" s="57">
        <f t="shared" ref="DP72:DP108" si="333">MIN(ABS(CT72),AF$5) * SIGN(CT72)</f>
        <v>2.7495000000000003</v>
      </c>
      <c r="DQ72" s="57">
        <f t="shared" ref="DQ72:DQ108" si="334">MIN(ABS(CU72),AG$5) * SIGN(CU72)</f>
        <v>2.7495000000000003</v>
      </c>
      <c r="DR72" s="57">
        <f t="shared" ref="DR72:DR108" si="335">MIN(ABS(CV72),AH$5) * SIGN(CV72)</f>
        <v>2.7495000000000003</v>
      </c>
      <c r="DS72" s="57">
        <f t="shared" ref="DS72:DS108" si="336">MIN(ABS(CW72),AI$5) * SIGN(CW72)</f>
        <v>2.7495000000000003</v>
      </c>
      <c r="DT72" s="57">
        <f t="shared" ref="DT72:DT108" si="337">MIN(ABS(CX72),AJ$5) * SIGN(CX72)</f>
        <v>2.7495000000000003</v>
      </c>
      <c r="DU72" s="57">
        <f t="shared" ref="DU72:DU108" si="338">MIN(ABS(CY72),AK$5) * SIGN(CY72)</f>
        <v>2.7495000000000003</v>
      </c>
      <c r="DV72" s="57">
        <f t="shared" ref="DV72:DV108" si="339">MIN(ABS(CZ72),AL$5) * SIGN(CZ72)</f>
        <v>2.7495000000000003</v>
      </c>
      <c r="DW72" s="57">
        <f t="shared" ref="DW72:DW108" si="340">MIN(ABS(DA72),AM$5) * SIGN(DA72)</f>
        <v>2.7495000000000003</v>
      </c>
      <c r="DX72" s="61">
        <f t="shared" si="117"/>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61">
        <f t="shared" ref="ET72:ET108" si="341">BJ72</f>
        <v>2.5600000000000014</v>
      </c>
      <c r="EU72" s="259">
        <f>MAX(MIN(IF(AND(OY71=1,NG72&lt;0),-1,1)*(DC72-$C$15)/($C$14-$C$15)*$C$12*$C$21-$C$33*LO72/AO$6 -  OY71*$C$33/$C$21,DY71/$C$19),MAX(EU$8:EU71)*-1)</f>
        <v>-0.36533962865931652</v>
      </c>
      <c r="EV72" s="259">
        <f>MAX(MIN(IF(AND(OZ71=1,NH72&lt;0),-1,1)*(DD72-$C$15)/($C$14-$C$15)*$C$12*$C$21-$C$33*LP72/AP$6 -  OZ71*$C$33/$C$21,DZ71/$C$19),MAX(EV$8:EV71)*-1)</f>
        <v>-0.41589022515677559</v>
      </c>
      <c r="EW72" s="259">
        <f>MAX(MIN(IF(AND(PA71=1,NI72&lt;0),-1,1)*(DE72-$C$15)/($C$14-$C$15)*$C$12*$C$21-$C$33*LQ72/AQ$6 -  PA71*$C$33/$C$21,EA71/$C$19),MAX(EW$8:EW71)*-1)</f>
        <v>-0.44856798101912265</v>
      </c>
      <c r="EX72" s="259">
        <f>MAX(MIN(IF(AND(PB71=1,NJ72&lt;0),-1,1)*(DF72-$C$15)/($C$14-$C$15)*$C$12*$C$21-$C$33*LR72/AR$6 -  PB71*$C$33/$C$21,EB71/$C$19),MAX(EX$8:EX71)*-1)</f>
        <v>-0.46143958353020997</v>
      </c>
      <c r="EY72" s="259">
        <f>MAX(MIN(IF(AND(PC71=1,NK72&lt;0),-1,1)*(DG72-$C$15)/($C$14-$C$15)*$C$12*$C$21-$C$33*LS72/AS$6 -  PC71*$C$33/$C$21,EC71/$C$19),MAX(EY$8:EY71)*-1)</f>
        <v>-0.44675460000728578</v>
      </c>
      <c r="EZ72" s="259">
        <f>MAX(MIN(IF(AND(PD71=1,NL72&lt;0),-1,1)*(DH72-$C$15)/($C$14-$C$15)*$C$12*$C$21-$C$33*LT72/AT$6 -  PD71*$C$33/$C$21,ED71/$C$19),MAX(EZ$8:EZ71)*-1)</f>
        <v>-0.41846951915545733</v>
      </c>
      <c r="FA72" s="259">
        <f>MAX(MIN(IF(AND(PE71=1,NM72&lt;0),-1,1)*(DI72-$C$15)/($C$14-$C$15)*$C$12*$C$21-$C$33*LU72/AU$6 -  PE71*$C$33/$C$21,EE71/$C$19),MAX(FA$8:FA71)*-1)</f>
        <v>-0.38426119078658627</v>
      </c>
      <c r="FB72" s="259">
        <f>MAX(MIN(IF(AND(PF71=1,NN72&lt;0),-1,1)*(DJ72-$C$15)/($C$14-$C$15)*$C$12*$C$21-$C$33*LV72/AV$6 -  PF71*$C$33/$C$21,EF71/$C$19),MAX(FB$8:FB71)*-1)</f>
        <v>-0.36464433828721426</v>
      </c>
      <c r="FC72" s="259">
        <f>MAX(MIN(IF(AND(PG71=1,NO72&lt;0),-1,1)*(DK72-$C$15)/($C$14-$C$15)*$C$12*$C$21-$C$33*LW72/AW$6 -  PG71*$C$33/$C$21,EG71/$C$19),MAX(FC$8:FC71)*-1)</f>
        <v>-0.35233819738273869</v>
      </c>
      <c r="FD72" s="259">
        <f>MAX(MIN(IF(AND(PH71=1,NP72&lt;0),-1,1)*(DL72-$C$15)/($C$14-$C$15)*$C$12*$C$21-$C$33*LX72/AX$6 -  PH71*$C$33/$C$21,EH71/$C$19),MAX(FD$8:FD71)*-1)</f>
        <v>-0.34967020416021632</v>
      </c>
      <c r="FE72" s="259">
        <f>MAX(MIN(IF(AND(PI71=1,NQ72&lt;0),-1,1)*(DM72-$C$15)/($C$14-$C$15)*$C$12*$C$21-$C$33*LY72/AY$6 -  PI71*$C$33/$C$21,EI71/$C$19),MAX(FE$8:FE71)*-1)</f>
        <v>-0.3755110113888166</v>
      </c>
      <c r="FF72" s="259">
        <f>MAX(MIN(IF(AND(PJ71=1,NR72&lt;0),-1,1)*(DN72-$C$15)/($C$14-$C$15)*$C$12*$C$21-$C$33*LZ72/AZ$6 -  PJ71*$C$33/$C$21,EJ71/$C$19),MAX(FF$8:FF71)*-1)</f>
        <v>-0.3680167733157455</v>
      </c>
      <c r="FG72" s="259">
        <f>MAX(MIN(IF(AND(PK71=1,NS72&lt;0),-1,1)*(DO72-$C$15)/($C$14-$C$15)*$C$12*$C$21-$C$33*MA72/BA$6 -  PK71*$C$33/$C$21,EK71/$C$19),MAX(FG$8:FG71)*-1)</f>
        <v>-0.45071531341950627</v>
      </c>
      <c r="FH72" s="259">
        <f>MAX(MIN(IF(AND(PL71=1,NT72&lt;0),-1,1)*(DP72-$C$15)/($C$14-$C$15)*$C$12*$C$21-$C$33*MB72/BB$6 -  PL71*$C$33/$C$21,EL71/$C$19),MAX(FH$8:FH71)*-1)</f>
        <v>-0.42151103686311481</v>
      </c>
      <c r="FI72" s="259">
        <f>MAX(MIN(IF(AND(PM71=1,NU72&lt;0),-1,1)*(DQ72-$C$15)/($C$14-$C$15)*$C$12*$C$21-$C$33*MC72/BC$6 -  PM71*$C$33/$C$21,EM71/$C$19),MAX(FI$8:FI71)*-1)</f>
        <v>-0.40019137920271708</v>
      </c>
      <c r="FJ72" s="259">
        <f>MAX(MIN(IF(AND(PN71=1,NV72&lt;0),-1,1)*(DR72-$C$15)/($C$14-$C$15)*$C$12*$C$21-$C$33*MD72/BD$6 -  PN71*$C$33/$C$21,EN71/$C$19),MAX(FJ$8:FJ71)*-1)</f>
        <v>-0.39121235477704486</v>
      </c>
      <c r="FK72" s="259">
        <f>MAX(MIN(IF(AND(PO71=1,NW72&lt;0),-1,1)*(DS72-$C$15)/($C$14-$C$15)*$C$12*$C$21-$C$33*ME72/BE$6 -  PO71*$C$33/$C$21,EO71/$C$19),MAX(FK$8:FK71)*-1)</f>
        <v>-0.38240111170336888</v>
      </c>
      <c r="FL72" s="259">
        <f>MAX(MIN(IF(AND(PP71=1,NX72&lt;0),-1,1)*(DT72-$C$15)/($C$14-$C$15)*$C$12*$C$21-$C$33*MF72/BF$6 -  PP71*$C$33/$C$21,EP71/$C$19),MAX(FL$8:FL71)*-1)</f>
        <v>-0.37377087532794373</v>
      </c>
      <c r="FM72" s="259">
        <f>MAX(MIN(IF(AND(PQ71=1,NY72&lt;0),-1,1)*(DU72-$C$15)/($C$14-$C$15)*$C$12*$C$21-$C$33*MG72/BG$6 -  PQ71*$C$33/$C$21,EQ71/$C$19),MAX(FM$8:FM71)*-1)</f>
        <v>-0.37379025365298418</v>
      </c>
      <c r="FN72" s="259">
        <f>MAX(MIN(IF(AND(PR71=1,NZ72&lt;0),-1,1)*(DV72-$C$15)/($C$14-$C$15)*$C$12*$C$21-$C$33*MH72/BH$6 -  PR71*$C$33/$C$21,ER71/$C$19),MAX(FN$8:FN71)*-1)</f>
        <v>-0.36533690049751316</v>
      </c>
      <c r="FO72" s="259">
        <f>MAX(MIN(IF(AND(PS71=1,OA72&lt;0),-1,1)*(DW72-$C$15)/($C$14-$C$15)*$C$12*$C$21-$C$33*MI72/BI$6 -  PS71*$C$33/$C$21,ES71/$C$19),MAX(FO$8:FO71)*-1)</f>
        <v>-0.36533969422286139</v>
      </c>
      <c r="FP72" s="61">
        <f t="shared" si="118"/>
        <v>2.5600000000000014</v>
      </c>
      <c r="FQ72" s="260">
        <f>IF(AND(KS72=1,OY72=1),0,MIN((ABS(($C$14-$C$15)*EU72/$C$12/$C$21)+$C$15)/$C$21,DC72))</f>
        <v>2.7495000000000003</v>
      </c>
      <c r="FR72" s="260">
        <f>IF(AND(KT72=1,OZ72=1),0,MIN((ABS(($C$14-$C$15)*EV72/$C$12/$C$21)+$C$15)/$C$21,DD72))</f>
        <v>2.7495000000000003</v>
      </c>
      <c r="FS72" s="260">
        <f>IF(AND(KU72=1,PA72=1),0,MIN((ABS(($C$14-$C$15)*EW72/$C$12/$C$21)+$C$15)/$C$21,DE72))</f>
        <v>2.7495000000000003</v>
      </c>
      <c r="FT72" s="260">
        <f>IF(AND(KV72=1,PB72=1),0,MIN((ABS(($C$14-$C$15)*EX72/$C$12/$C$21)+$C$15)/$C$21,DF72))</f>
        <v>2.7495000000000003</v>
      </c>
      <c r="FU72" s="260">
        <f>IF(AND(KW72=1,PC72=1),0,MIN((ABS(($C$14-$C$15)*EY72/$C$12/$C$21)+$C$15)/$C$21,DG72))</f>
        <v>2.7495000000000003</v>
      </c>
      <c r="FV72" s="260">
        <f>IF(AND(KX72=1,PD72=1),0,MIN((ABS(($C$14-$C$15)*EZ72/$C$12/$C$21)+$C$15)/$C$21,DH72))</f>
        <v>2.7495000000000003</v>
      </c>
      <c r="FW72" s="260">
        <f>IF(AND(KY72=1,PE72=1),0,MIN((ABS(($C$14-$C$15)*FA72/$C$12/$C$21)+$C$15)/$C$21,DI72))</f>
        <v>2.7495000000000003</v>
      </c>
      <c r="FX72" s="260">
        <f>IF(AND(KZ72=1,PF72=1),0,MIN((ABS(($C$14-$C$15)*FB72/$C$12/$C$21)+$C$15)/$C$21,DJ72))</f>
        <v>2.7495000000000003</v>
      </c>
      <c r="FY72" s="260">
        <f>IF(AND(LA72=1,PG72=1),0,MIN((ABS(($C$14-$C$15)*FC72/$C$12/$C$21)+$C$15)/$C$21,DK72))</f>
        <v>2.7495000000000003</v>
      </c>
      <c r="FZ72" s="260">
        <f>IF(AND(LB72=1,PH72=1),0,MIN((ABS(($C$14-$C$15)*FD72/$C$12/$C$21)+$C$15)/$C$21,DL72))</f>
        <v>2.7495000000000003</v>
      </c>
      <c r="GA72" s="260">
        <f>IF(AND(LC72=1,PI72=1),0,MIN((ABS(($C$14-$C$15)*FE72/$C$12/$C$21)+$C$15)/$C$21,DM72))</f>
        <v>2.7495000000000003</v>
      </c>
      <c r="GB72" s="260">
        <f>IF(AND(LD72=1,PJ72=1),0,MIN((ABS(($C$14-$C$15)*FF72/$C$12/$C$21)+$C$15)/$C$21,DN72))</f>
        <v>2.7495000000000003</v>
      </c>
      <c r="GC72" s="260">
        <f>IF(AND(LE72=1,PK72=1),0,MIN((ABS(($C$14-$C$15)*FG72/$C$12/$C$21)+$C$15)/$C$21,DO72))</f>
        <v>2.7495000000000003</v>
      </c>
      <c r="GD72" s="260">
        <f>IF(AND(LF72=1,PL72=1),0,MIN((ABS(($C$14-$C$15)*FH72/$C$12/$C$21)+$C$15)/$C$21,DP72))</f>
        <v>2.7495000000000003</v>
      </c>
      <c r="GE72" s="260">
        <f>IF(AND(LG72=1,PM72=1),0,MIN((ABS(($C$14-$C$15)*FI72/$C$12/$C$21)+$C$15)/$C$21,DQ72))</f>
        <v>2.7495000000000003</v>
      </c>
      <c r="GF72" s="260">
        <f>IF(AND(LH72=1,PN72=1),0,MIN((ABS(($C$14-$C$15)*FJ72/$C$12/$C$21)+$C$15)/$C$21,DR72))</f>
        <v>2.7495000000000003</v>
      </c>
      <c r="GG72" s="260">
        <f>IF(AND(LI72=1,PO72=1),0,MIN((ABS(($C$14-$C$15)*FK72/$C$12/$C$21)+$C$15)/$C$21,DS72))</f>
        <v>2.7495000000000003</v>
      </c>
      <c r="GH72" s="260">
        <f>IF(AND(LJ72=1,PP72=1),0,MIN((ABS(($C$14-$C$15)*FL72/$C$12/$C$21)+$C$15)/$C$21,DT72))</f>
        <v>2.7495000000000003</v>
      </c>
      <c r="GI72" s="260">
        <f>IF(AND(LK72=1,PQ72=1),0,MIN((ABS(($C$14-$C$15)*FM72/$C$12/$C$21)+$C$15)/$C$21,DU72))</f>
        <v>2.7495000000000003</v>
      </c>
      <c r="GJ72" s="260">
        <f>IF(AND(LL72=1,PR72=1),0,MIN((ABS(($C$14-$C$15)*FN72/$C$12/$C$21)+$C$15)/$C$21,DV72))</f>
        <v>2.7495000000000003</v>
      </c>
      <c r="GK72" s="260">
        <f>IF(AND(LM72=1,PS72=1),0,MIN((ABS(($C$14-$C$15)*FO72/$C$12/$C$21)+$C$15)/$C$21,DW72))</f>
        <v>2.7495000000000003</v>
      </c>
      <c r="GL72" s="61">
        <f t="shared" si="119"/>
        <v>2.5600000000000014</v>
      </c>
      <c r="GM72" s="57">
        <f>IF(AND(KS71=1,OY71=1),0,EU72*$C$19/S$6/$C$24/$C$23*3.39*$C$21)</f>
        <v>-9.4556871253154799</v>
      </c>
      <c r="GN72" s="57">
        <f>IF(AND(KT71=1,OZ71=1),0,EV72*$C$19/T$6/$C$24/$C$23*3.39*$C$21)</f>
        <v>-3.0139292618142184</v>
      </c>
      <c r="GO72" s="57">
        <f>IF(AND(KU71=1,PA71=1),0,EW72*$C$19/U$6/$C$24/$C$23*3.39*$C$21)</f>
        <v>-4.695517408645963</v>
      </c>
      <c r="GP72" s="57">
        <f>IF(AND(KV71=1,PB71=1),0,EX72*$C$19/V$6/$C$24/$C$23*3.39*$C$21)</f>
        <v>-6.3164869122283092</v>
      </c>
      <c r="GQ72" s="57">
        <f>IF(AND(KW71=1,PC71=1),0,EY72*$C$19/W$6/$C$24/$C$23*3.39*$C$21)</f>
        <v>-7.5544031914763217</v>
      </c>
      <c r="GR72" s="57">
        <f>IF(AND(KX71=1,PD71=1),0,EZ72*$C$19/X$6/$C$24/$C$23*3.39*$C$21)</f>
        <v>-8.4239478798128982</v>
      </c>
      <c r="GS72" s="57">
        <f>IF(AND(KY71=1,PE71=1),0,FA72*$C$19/Y$6/$C$24/$C$23*3.39*$C$21)</f>
        <v>-8.9729728701542406</v>
      </c>
      <c r="GT72" s="57">
        <f>IF(AND(KZ71=1,PF71=1),0,FB72*$C$19/Z$6/$C$24/$C$23*3.39*$C$21)</f>
        <v>-9.6893634611943789</v>
      </c>
      <c r="GU72" s="57">
        <f>IF(AND(LA71=1,PG71=1),0,FC72*$C$19/AA$6/$C$24/$C$23*3.39*$C$21)</f>
        <v>-10.497195477649298</v>
      </c>
      <c r="GV72" s="57">
        <f>IF(AND(LB71=1,PH71=1),0,FD72*$C$19/AB$6/$C$24/$C$23*3.39*$C$21)</f>
        <v>-11.543946791390779</v>
      </c>
      <c r="GW72" s="57">
        <f>IF(AND(LC71=1,PI71=1),0,FE72*$C$19/AC$6/$C$24/$C$23*3.39*$C$21)</f>
        <v>-13.606518702520269</v>
      </c>
      <c r="GX72" s="57">
        <f>IF(AND(LD71=1,PJ71=1),0,FF72*$C$19/AD$6/$C$24/$C$23*3.39*$C$21)</f>
        <v>-9.5249767404423658</v>
      </c>
      <c r="GY72" s="57">
        <f>IF(AND(LE71=1,PK71=1),0,FG72*$C$19/AE$6/$C$24/$C$23*3.39*$C$21)</f>
        <v>-11.665372852988682</v>
      </c>
      <c r="GZ72" s="57">
        <f>IF(AND(LF71=1,PL71=1),0,FH72*$C$19/AF$6/$C$24/$C$23*3.39*$C$21)</f>
        <v>-10.909510416570834</v>
      </c>
      <c r="HA72" s="57">
        <f>IF(AND(LG71=1,PM71=1),0,FI72*$C$19/AG$6/$C$24/$C$23*3.39*$C$21)</f>
        <v>-10.357716971125738</v>
      </c>
      <c r="HB72" s="57">
        <f>IF(AND(LH71=1,PN71=1),0,FJ72*$C$19/AH$6/$C$24/$C$23*3.39*$C$21)</f>
        <v>-10.125322675518417</v>
      </c>
      <c r="HC72" s="57">
        <f>IF(AND(LI71=1,PO71=1),0,FK72*$C$19/AI$6/$C$24/$C$23*3.39*$C$21)</f>
        <v>-9.8972708816423207</v>
      </c>
      <c r="HD72" s="57">
        <f>IF(AND(LJ71=1,PP71=1),0,FL72*$C$19/AJ$6/$C$24/$C$23*3.39*$C$21)</f>
        <v>-9.6739038867094127</v>
      </c>
      <c r="HE72" s="57">
        <f>IF(AND(LK71=1,PQ71=1),0,FM72*$C$19/AK$6/$C$24/$C$23*3.39*$C$21)</f>
        <v>-9.6744054347601054</v>
      </c>
      <c r="HF72" s="57">
        <f>IF(AND(LL71=1,PR71=1),0,FN72*$C$19/AL$6/$C$24/$C$23*3.39*$C$21)</f>
        <v>-9.4556165152791873</v>
      </c>
      <c r="HG72" s="57">
        <f>IF(AND(LM71=1,PS71=1),0,FO72*$C$19/AM$6/$C$24/$C$23*3.39*$C$21)</f>
        <v>-9.455688822225202</v>
      </c>
      <c r="HH72" s="61">
        <f t="shared" si="120"/>
        <v>2.5600000000000014</v>
      </c>
      <c r="HI72" s="57">
        <f t="shared" si="121"/>
        <v>9.4556871253154799</v>
      </c>
      <c r="HJ72" s="57">
        <f t="shared" si="122"/>
        <v>3.0139292618142184</v>
      </c>
      <c r="HK72" s="57">
        <f t="shared" si="123"/>
        <v>4.695517408645963</v>
      </c>
      <c r="HL72" s="57">
        <f t="shared" si="124"/>
        <v>6.3164869122283092</v>
      </c>
      <c r="HM72" s="57">
        <f t="shared" si="125"/>
        <v>7.5544031914763217</v>
      </c>
      <c r="HN72" s="57">
        <f t="shared" si="126"/>
        <v>8.4239478798128982</v>
      </c>
      <c r="HO72" s="57">
        <f t="shared" si="127"/>
        <v>8.9729728701542406</v>
      </c>
      <c r="HP72" s="57">
        <f t="shared" si="128"/>
        <v>9.6893634611943789</v>
      </c>
      <c r="HQ72" s="57">
        <f t="shared" si="129"/>
        <v>10.497195477649298</v>
      </c>
      <c r="HR72" s="57">
        <f t="shared" si="130"/>
        <v>11.543946791390779</v>
      </c>
      <c r="HS72" s="57">
        <f t="shared" si="131"/>
        <v>13.606518702520269</v>
      </c>
      <c r="HT72" s="57">
        <f t="shared" si="132"/>
        <v>9.5249767404423658</v>
      </c>
      <c r="HU72" s="57">
        <f t="shared" si="133"/>
        <v>11.665372852988682</v>
      </c>
      <c r="HV72" s="57">
        <f t="shared" si="134"/>
        <v>10.909510416570834</v>
      </c>
      <c r="HW72" s="57">
        <f t="shared" si="135"/>
        <v>10.357716971125738</v>
      </c>
      <c r="HX72" s="57">
        <f t="shared" si="136"/>
        <v>10.125322675518417</v>
      </c>
      <c r="HY72" s="57">
        <f t="shared" si="137"/>
        <v>9.8972708816423207</v>
      </c>
      <c r="HZ72" s="57">
        <f t="shared" si="138"/>
        <v>9.6739038867094127</v>
      </c>
      <c r="IA72" s="57">
        <f t="shared" si="139"/>
        <v>9.6744054347601054</v>
      </c>
      <c r="IB72" s="57">
        <f t="shared" si="140"/>
        <v>9.4556165152791873</v>
      </c>
      <c r="IC72" s="57">
        <f t="shared" si="141"/>
        <v>9.455688822225202</v>
      </c>
      <c r="ID72" s="61">
        <f t="shared" si="142"/>
        <v>2.5600000000000014</v>
      </c>
      <c r="IE72" s="57">
        <f t="shared" si="143"/>
        <v>0</v>
      </c>
      <c r="IF72" s="57">
        <f t="shared" si="144"/>
        <v>0</v>
      </c>
      <c r="IG72" s="57">
        <f t="shared" si="145"/>
        <v>0</v>
      </c>
      <c r="IH72" s="57">
        <f t="shared" si="146"/>
        <v>0</v>
      </c>
      <c r="II72" s="57">
        <f t="shared" si="147"/>
        <v>0</v>
      </c>
      <c r="IJ72" s="57">
        <f t="shared" si="148"/>
        <v>0</v>
      </c>
      <c r="IK72" s="57">
        <f t="shared" si="149"/>
        <v>0</v>
      </c>
      <c r="IL72" s="57">
        <f t="shared" si="150"/>
        <v>0</v>
      </c>
      <c r="IM72" s="57">
        <f t="shared" si="151"/>
        <v>0</v>
      </c>
      <c r="IN72" s="57">
        <f t="shared" si="152"/>
        <v>0</v>
      </c>
      <c r="IO72" s="57">
        <f t="shared" si="153"/>
        <v>0</v>
      </c>
      <c r="IP72" s="57">
        <f t="shared" si="154"/>
        <v>0</v>
      </c>
      <c r="IQ72" s="57">
        <f t="shared" si="155"/>
        <v>0</v>
      </c>
      <c r="IR72" s="57">
        <f t="shared" si="156"/>
        <v>0</v>
      </c>
      <c r="IS72" s="57">
        <f t="shared" si="157"/>
        <v>0</v>
      </c>
      <c r="IT72" s="57">
        <f t="shared" si="158"/>
        <v>0</v>
      </c>
      <c r="IU72" s="57">
        <f t="shared" si="159"/>
        <v>0</v>
      </c>
      <c r="IV72" s="57">
        <f t="shared" si="160"/>
        <v>0</v>
      </c>
      <c r="IW72" s="57">
        <f t="shared" si="161"/>
        <v>0</v>
      </c>
      <c r="IX72" s="57">
        <f t="shared" si="162"/>
        <v>0</v>
      </c>
      <c r="IY72" s="57">
        <f t="shared" si="163"/>
        <v>0</v>
      </c>
      <c r="IZ72" s="61">
        <f t="shared" si="164"/>
        <v>2.5600000000000014</v>
      </c>
      <c r="JA72" s="260" t="e">
        <f t="shared" si="240"/>
        <v>#N/A</v>
      </c>
      <c r="JB72" s="260" t="e">
        <f t="shared" si="241"/>
        <v>#N/A</v>
      </c>
      <c r="JC72" s="260" t="e">
        <f t="shared" si="242"/>
        <v>#N/A</v>
      </c>
      <c r="JD72" s="260" t="e">
        <f t="shared" si="243"/>
        <v>#N/A</v>
      </c>
      <c r="JE72" s="260" t="e">
        <f t="shared" si="244"/>
        <v>#N/A</v>
      </c>
      <c r="JF72" s="260" t="e">
        <f t="shared" si="245"/>
        <v>#N/A</v>
      </c>
      <c r="JG72" s="260" t="e">
        <f t="shared" si="246"/>
        <v>#N/A</v>
      </c>
      <c r="JH72" s="260" t="e">
        <f t="shared" si="247"/>
        <v>#N/A</v>
      </c>
      <c r="JI72" s="260" t="e">
        <f t="shared" si="248"/>
        <v>#N/A</v>
      </c>
      <c r="JJ72" s="260" t="e">
        <f t="shared" si="249"/>
        <v>#N/A</v>
      </c>
      <c r="JK72" s="260" t="e">
        <f t="shared" si="250"/>
        <v>#N/A</v>
      </c>
      <c r="JL72" s="260" t="e">
        <f t="shared" si="251"/>
        <v>#N/A</v>
      </c>
      <c r="JM72" s="260" t="e">
        <f t="shared" si="252"/>
        <v>#N/A</v>
      </c>
      <c r="JN72" s="260" t="e">
        <f t="shared" si="253"/>
        <v>#N/A</v>
      </c>
      <c r="JO72" s="260" t="e">
        <f t="shared" si="254"/>
        <v>#N/A</v>
      </c>
      <c r="JP72" s="260" t="e">
        <f t="shared" si="255"/>
        <v>#N/A</v>
      </c>
      <c r="JQ72" s="260" t="e">
        <f t="shared" si="256"/>
        <v>#N/A</v>
      </c>
      <c r="JR72" s="260" t="e">
        <f t="shared" si="257"/>
        <v>#N/A</v>
      </c>
      <c r="JS72" s="260" t="e">
        <f t="shared" si="258"/>
        <v>#N/A</v>
      </c>
      <c r="JT72" s="260" t="e">
        <f t="shared" si="259"/>
        <v>#N/A</v>
      </c>
      <c r="JU72" s="260" t="e">
        <f t="shared" si="260"/>
        <v>#N/A</v>
      </c>
      <c r="JV72" s="61">
        <f t="shared" si="166"/>
        <v>2.5600000000000014</v>
      </c>
      <c r="JW72" s="46">
        <f>IF(AND(KS72=0,HI72&lt;=$C$40),1,0)</f>
        <v>0</v>
      </c>
      <c r="JX72" s="46">
        <f>IF(AND(KT72=0,HJ72&lt;=$C$40),1,0)</f>
        <v>0</v>
      </c>
      <c r="JY72" s="46">
        <f>IF(AND(KU72=0,HK72&lt;=$C$40),1,0)</f>
        <v>0</v>
      </c>
      <c r="JZ72" s="46">
        <f>IF(AND(KV72=0,HL72&lt;=$C$40),1,0)</f>
        <v>0</v>
      </c>
      <c r="KA72" s="46">
        <f>IF(AND(KW72=0,HM72&lt;=$C$40),1,0)</f>
        <v>0</v>
      </c>
      <c r="KB72" s="46">
        <f>IF(AND(KX72=0,HN72&lt;=$C$40),1,0)</f>
        <v>0</v>
      </c>
      <c r="KC72" s="46">
        <f>IF(AND(KY72=0,HO72&lt;=$C$40),1,0)</f>
        <v>0</v>
      </c>
      <c r="KD72" s="46">
        <f>IF(AND(KZ72=0,HP72&lt;=$C$40),1,0)</f>
        <v>0</v>
      </c>
      <c r="KE72" s="46">
        <f>IF(AND(LA72=0,HQ72&lt;=$C$40),1,0)</f>
        <v>0</v>
      </c>
      <c r="KF72" s="46">
        <f>IF(AND(LB72=0,HR72&lt;=$C$40),1,0)</f>
        <v>0</v>
      </c>
      <c r="KG72" s="46">
        <f>IF(AND(LC72=0,HS72&lt;=$C$40),1,0)</f>
        <v>0</v>
      </c>
      <c r="KH72" s="46">
        <f>IF(AND(LD72=0,HT72&lt;=$C$40),1,0)</f>
        <v>0</v>
      </c>
      <c r="KI72" s="46">
        <f>IF(AND(LE72=0,HU72&lt;=$C$40),1,0)</f>
        <v>0</v>
      </c>
      <c r="KJ72" s="46">
        <f>IF(AND(LF72=0,HV72&lt;=$C$40),1,0)</f>
        <v>0</v>
      </c>
      <c r="KK72" s="46">
        <f>IF(AND(LG72=0,HW72&lt;=$C$40),1,0)</f>
        <v>0</v>
      </c>
      <c r="KL72" s="46">
        <f>IF(AND(LH72=0,HX72&lt;=$C$40),1,0)</f>
        <v>0</v>
      </c>
      <c r="KM72" s="46">
        <f>IF(AND(LI72=0,HY72&lt;=$C$40),1,0)</f>
        <v>0</v>
      </c>
      <c r="KN72" s="46">
        <f>IF(AND(LJ72=0,HZ72&lt;=$C$40),1,0)</f>
        <v>0</v>
      </c>
      <c r="KO72" s="46">
        <f>IF(AND(LK72=0,IA72&lt;=$C$40),1,0)</f>
        <v>0</v>
      </c>
      <c r="KP72" s="46">
        <f>IF(AND(LL72=0,IB72&lt;=$C$40),1,0)</f>
        <v>0</v>
      </c>
      <c r="KQ72" s="46">
        <f>IF(AND(LM72=0,IC72&lt;=$C$40),1,0)</f>
        <v>0</v>
      </c>
      <c r="KR72" s="61">
        <f t="shared" si="167"/>
        <v>2.5600000000000014</v>
      </c>
      <c r="KS72" s="1">
        <f>IF(OR(KS71=1,AND(OY72=1,LO72&lt;=$C$41)),1,0)</f>
        <v>0</v>
      </c>
      <c r="KT72" s="1">
        <f>IF(OR(KT71=1,AND(OZ72=1,LP72&lt;=$C$41)),1,0)</f>
        <v>0</v>
      </c>
      <c r="KU72" s="1">
        <f>IF(OR(KU71=1,AND(PA72=1,LQ72&lt;=$C$41)),1,0)</f>
        <v>0</v>
      </c>
      <c r="KV72" s="1">
        <f>IF(OR(KV71=1,AND(PB72=1,LR72&lt;=$C$41)),1,0)</f>
        <v>0</v>
      </c>
      <c r="KW72" s="1">
        <f>IF(OR(KW71=1,AND(PC72=1,LS72&lt;=$C$41)),1,0)</f>
        <v>0</v>
      </c>
      <c r="KX72" s="1">
        <f>IF(OR(KX71=1,AND(PD72=1,LT72&lt;=$C$41)),1,0)</f>
        <v>0</v>
      </c>
      <c r="KY72" s="1">
        <f>IF(OR(KY71=1,AND(PE72=1,LU72&lt;=$C$41)),1,0)</f>
        <v>0</v>
      </c>
      <c r="KZ72" s="1">
        <f>IF(OR(KZ71=1,AND(PF72=1,LV72&lt;=$C$41)),1,0)</f>
        <v>0</v>
      </c>
      <c r="LA72" s="1">
        <f>IF(OR(LA71=1,AND(PG72=1,LW72&lt;=$C$41)),1,0)</f>
        <v>0</v>
      </c>
      <c r="LB72" s="1">
        <f>IF(OR(LB71=1,AND(PH72=1,LX72&lt;=$C$41)),1,0)</f>
        <v>0</v>
      </c>
      <c r="LC72" s="1">
        <f>IF(OR(LC71=1,AND(PI72=1,LY72&lt;=$C$41)),1,0)</f>
        <v>0</v>
      </c>
      <c r="LD72" s="1">
        <f>IF(OR(LD71=1,AND(PJ72=1,LZ72&lt;=$C$41)),1,0)</f>
        <v>0</v>
      </c>
      <c r="LE72" s="1">
        <f>IF(OR(LE71=1,AND(PK72=1,MA72&lt;=$C$41)),1,0)</f>
        <v>0</v>
      </c>
      <c r="LF72" s="1">
        <f>IF(OR(LF71=1,AND(PL72=1,MB72&lt;=$C$41)),1,0)</f>
        <v>0</v>
      </c>
      <c r="LG72" s="1">
        <f>IF(OR(LG71=1,AND(PM72=1,MC72&lt;=$C$41)),1,0)</f>
        <v>0</v>
      </c>
      <c r="LH72" s="1">
        <f>IF(OR(LH71=1,AND(PN72=1,MD72&lt;=$C$41)),1,0)</f>
        <v>0</v>
      </c>
      <c r="LI72" s="1">
        <f>IF(OR(LI71=1,AND(PO72=1,ME72&lt;=$C$41)),1,0)</f>
        <v>0</v>
      </c>
      <c r="LJ72" s="1">
        <f>IF(OR(LJ71=1,AND(PP72=1,MF72&lt;=$C$41)),1,0)</f>
        <v>0</v>
      </c>
      <c r="LK72" s="1">
        <f>IF(OR(LK71=1,AND(PQ72=1,MG72&lt;=$C$41)),1,0)</f>
        <v>0</v>
      </c>
      <c r="LL72" s="1">
        <f>IF(OR(LL71=1,AND(PR72=1,MH72&lt;=$C$41)),1,0)</f>
        <v>0</v>
      </c>
      <c r="LM72" s="1">
        <f>IF(OR(LM71=1,AND(PS72=1,MI72&lt;=$C$41)),1,0)</f>
        <v>0</v>
      </c>
      <c r="LN72" s="61">
        <f t="shared" si="168"/>
        <v>2.5600000000000014</v>
      </c>
      <c r="LO72" s="57">
        <f t="shared" si="169"/>
        <v>1.4830190954344664</v>
      </c>
      <c r="LP72" s="57">
        <f t="shared" si="170"/>
        <v>13.582136118020934</v>
      </c>
      <c r="LQ72" s="57">
        <f t="shared" si="171"/>
        <v>13.111114617290097</v>
      </c>
      <c r="LR72" s="57">
        <f t="shared" si="172"/>
        <v>11.143076454043161</v>
      </c>
      <c r="LS72" s="57">
        <f t="shared" si="173"/>
        <v>7.9890211264841389</v>
      </c>
      <c r="LT72" s="57">
        <f t="shared" si="174"/>
        <v>5.0417649502712329</v>
      </c>
      <c r="LU72" s="57">
        <f t="shared" si="175"/>
        <v>2.6062414903497277</v>
      </c>
      <c r="LV72" s="57">
        <f t="shared" si="176"/>
        <v>1.4134181516416495</v>
      </c>
      <c r="LW72" s="57">
        <f t="shared" si="177"/>
        <v>0.76997680140204317</v>
      </c>
      <c r="LX72" s="57">
        <f t="shared" si="178"/>
        <v>0.59886332852141355</v>
      </c>
      <c r="LY72" s="57">
        <f t="shared" si="179"/>
        <v>1.3927332391874507</v>
      </c>
      <c r="LZ72" s="57">
        <f t="shared" si="180"/>
        <v>8.9920644063801483</v>
      </c>
      <c r="MA72" s="57">
        <f t="shared" si="181"/>
        <v>6.1641023917838247</v>
      </c>
      <c r="MB72" s="57">
        <f t="shared" si="182"/>
        <v>4.0609607509606676</v>
      </c>
      <c r="MC72" s="57">
        <f t="shared" si="183"/>
        <v>3.0825121892850995</v>
      </c>
      <c r="MD72" s="57">
        <f t="shared" si="184"/>
        <v>2.670427076358159</v>
      </c>
      <c r="ME72" s="57">
        <f t="shared" si="185"/>
        <v>2.2660421537978563</v>
      </c>
      <c r="MF72" s="57">
        <f t="shared" si="186"/>
        <v>1.8699643882462804</v>
      </c>
      <c r="MG72" s="57">
        <f t="shared" si="187"/>
        <v>1.8708537409068886</v>
      </c>
      <c r="MH72" s="57">
        <f t="shared" si="188"/>
        <v>1.4828938886401068</v>
      </c>
      <c r="MI72" s="57">
        <f t="shared" si="189"/>
        <v>1.4830221044206893</v>
      </c>
      <c r="MJ72" s="61">
        <f t="shared" si="190"/>
        <v>2.5600000000000014</v>
      </c>
      <c r="MK72" s="57" t="e">
        <f>IF(AND(ABS(CG72)&gt;0,EU72*$C$19&gt;=DY71,NG72&lt;&gt;0),3,NA())</f>
        <v>#N/A</v>
      </c>
      <c r="ML72" s="57" t="e">
        <f t="shared" si="261"/>
        <v>#N/A</v>
      </c>
      <c r="MM72" s="57" t="e">
        <f t="shared" si="262"/>
        <v>#N/A</v>
      </c>
      <c r="MN72" s="57" t="e">
        <f t="shared" si="263"/>
        <v>#N/A</v>
      </c>
      <c r="MO72" s="57" t="e">
        <f t="shared" si="264"/>
        <v>#N/A</v>
      </c>
      <c r="MP72" s="57" t="e">
        <f t="shared" si="265"/>
        <v>#N/A</v>
      </c>
      <c r="MQ72" s="57" t="e">
        <f t="shared" si="266"/>
        <v>#N/A</v>
      </c>
      <c r="MR72" s="57" t="e">
        <f t="shared" si="267"/>
        <v>#N/A</v>
      </c>
      <c r="MS72" s="57" t="e">
        <f t="shared" si="268"/>
        <v>#N/A</v>
      </c>
      <c r="MT72" s="57" t="e">
        <f t="shared" si="269"/>
        <v>#N/A</v>
      </c>
      <c r="MU72" s="57" t="e">
        <f t="shared" si="270"/>
        <v>#N/A</v>
      </c>
      <c r="MV72" s="57" t="e">
        <f t="shared" si="271"/>
        <v>#N/A</v>
      </c>
      <c r="MW72" s="57" t="e">
        <f t="shared" si="272"/>
        <v>#N/A</v>
      </c>
      <c r="MX72" s="57" t="e">
        <f t="shared" si="273"/>
        <v>#N/A</v>
      </c>
      <c r="MY72" s="57" t="e">
        <f t="shared" si="274"/>
        <v>#N/A</v>
      </c>
      <c r="MZ72" s="57" t="e">
        <f t="shared" si="275"/>
        <v>#N/A</v>
      </c>
      <c r="NA72" s="57" t="e">
        <f t="shared" si="276"/>
        <v>#N/A</v>
      </c>
      <c r="NB72" s="57" t="e">
        <f t="shared" si="277"/>
        <v>#N/A</v>
      </c>
      <c r="NC72" s="57" t="e">
        <f t="shared" si="278"/>
        <v>#N/A</v>
      </c>
      <c r="ND72" s="57" t="e">
        <f t="shared" si="279"/>
        <v>#N/A</v>
      </c>
      <c r="NE72" s="57" t="e">
        <f t="shared" si="280"/>
        <v>#N/A</v>
      </c>
      <c r="NF72" s="61">
        <f t="shared" si="211"/>
        <v>2.5600000000000014</v>
      </c>
      <c r="NG72" s="260">
        <f>IF(OY71=0,MIN('Drive Train'!$F$35-FQ71*$C$19*'Drive Train'!$F$39,NG71+$C$39)-$C$7,IF(LO71-1&lt;=0,0,IF($C$37=Motors!$C$29,MAX(MAX(NG$8:NG71)*-1,NG71-$C$39),MAX(0,MAX(NG$8:NG71)*-1,NG71-$C$39))))</f>
        <v>0</v>
      </c>
      <c r="NH72" s="260">
        <f>IF(OZ71=0,MIN('Drive Train'!$F$35-FR71*$C$19*'Drive Train'!$F$39,NH71+$C$39)-$C$7,IF(LP71-1&lt;=0,0,IF($C$37=Motors!$C$29,MAX(MAX(NH$8:NH71)*-1,NH71-$C$39),MAX(0,MAX(NH$8:NH71)*-1,NH71-$C$39))))</f>
        <v>0</v>
      </c>
      <c r="NI72" s="260">
        <f>IF(PA71=0,MIN('Drive Train'!$F$35-FS71*$C$19*'Drive Train'!$F$39,NI71+$C$39)-$C$7,IF(LQ71-1&lt;=0,0,IF($C$37=Motors!$C$29,MAX(MAX(NI$8:NI71)*-1,NI71-$C$39),MAX(0,MAX(NI$8:NI71)*-1,NI71-$C$39))))</f>
        <v>0</v>
      </c>
      <c r="NJ72" s="260">
        <f>IF(PB71=0,MIN('Drive Train'!$F$35-FT71*$C$19*'Drive Train'!$F$39,NJ71+$C$39)-$C$7,IF(LR71-1&lt;=0,0,IF($C$37=Motors!$C$29,MAX(MAX(NJ$8:NJ71)*-1,NJ71-$C$39),MAX(0,MAX(NJ$8:NJ71)*-1,NJ71-$C$39))))</f>
        <v>0</v>
      </c>
      <c r="NK72" s="260">
        <f>IF(PC71=0,MIN('Drive Train'!$F$35-FU71*$C$19*'Drive Train'!$F$39,NK71+$C$39)-$C$7,IF(LS71-1&lt;=0,0,IF($C$37=Motors!$C$29,MAX(MAX(NK$8:NK71)*-1,NK71-$C$39),MAX(0,MAX(NK$8:NK71)*-1,NK71-$C$39))))</f>
        <v>0</v>
      </c>
      <c r="NL72" s="260">
        <f>IF(PD71=0,MIN('Drive Train'!$F$35-FV71*$C$19*'Drive Train'!$F$39,NL71+$C$39)-$C$7,IF(LT71-1&lt;=0,0,IF($C$37=Motors!$C$29,MAX(MAX(NL$8:NL71)*-1,NL71-$C$39),MAX(0,MAX(NL$8:NL71)*-1,NL71-$C$39))))</f>
        <v>0</v>
      </c>
      <c r="NM72" s="260">
        <f>IF(PE71=0,MIN('Drive Train'!$F$35-FW71*$C$19*'Drive Train'!$F$39,NM71+$C$39)-$C$7,IF(LU71-1&lt;=0,0,IF($C$37=Motors!$C$29,MAX(MAX(NM$8:NM71)*-1,NM71-$C$39),MAX(0,MAX(NM$8:NM71)*-1,NM71-$C$39))))</f>
        <v>0</v>
      </c>
      <c r="NN72" s="260">
        <f>IF(PF71=0,MIN('Drive Train'!$F$35-FX71*$C$19*'Drive Train'!$F$39,NN71+$C$39)-$C$7,IF(LV71-1&lt;=0,0,IF($C$37=Motors!$C$29,MAX(MAX(NN$8:NN71)*-1,NN71-$C$39),MAX(0,MAX(NN$8:NN71)*-1,NN71-$C$39))))</f>
        <v>0</v>
      </c>
      <c r="NO72" s="260">
        <f>IF(PG71=0,MIN('Drive Train'!$F$35-FY71*$C$19*'Drive Train'!$F$39,NO71+$C$39)-$C$7,IF(LW71-1&lt;=0,0,IF($C$37=Motors!$C$29,MAX(MAX(NO$8:NO71)*-1,NO71-$C$39),MAX(0,MAX(NO$8:NO71)*-1,NO71-$C$39))))</f>
        <v>0</v>
      </c>
      <c r="NP72" s="260">
        <f>IF(PH71=0,MIN('Drive Train'!$F$35-FZ71*$C$19*'Drive Train'!$F$39,NP71+$C$39)-$C$7,IF(LX71-1&lt;=0,0,IF($C$37=Motors!$C$29,MAX(MAX(NP$8:NP71)*-1,NP71-$C$39),MAX(0,MAX(NP$8:NP71)*-1,NP71-$C$39))))</f>
        <v>0</v>
      </c>
      <c r="NQ72" s="260">
        <f>IF(PI71=0,MIN('Drive Train'!$F$35-GA71*$C$19*'Drive Train'!$F$39,NQ71+$C$39)-$C$7,IF(LY71-1&lt;=0,0,IF($C$37=Motors!$C$29,MAX(MAX(NQ$8:NQ71)*-1,NQ71-$C$39),MAX(0,MAX(NQ$8:NQ71)*-1,NQ71-$C$39))))</f>
        <v>0</v>
      </c>
      <c r="NR72" s="260">
        <f>IF(PJ71=0,MIN('Drive Train'!$F$35-GB71*$C$19*'Drive Train'!$F$39,NR71+$C$39)-$C$7,IF(LZ71-1&lt;=0,0,IF($C$37=Motors!$C$29,MAX(MAX(NR$8:NR71)*-1,NR71-$C$39),MAX(0,MAX(NR$8:NR71)*-1,NR71-$C$39))))</f>
        <v>0</v>
      </c>
      <c r="NS72" s="260">
        <f>IF(PK71=0,MIN('Drive Train'!$F$35-GC71*$C$19*'Drive Train'!$F$39,NS71+$C$39)-$C$7,IF(MA71-1&lt;=0,0,IF($C$37=Motors!$C$29,MAX(MAX(NS$8:NS71)*-1,NS71-$C$39),MAX(0,MAX(NS$8:NS71)*-1,NS71-$C$39))))</f>
        <v>0</v>
      </c>
      <c r="NT72" s="260">
        <f>IF(PL71=0,MIN('Drive Train'!$F$35-GD71*$C$19*'Drive Train'!$F$39,NT71+$C$39)-$C$7,IF(MB71-1&lt;=0,0,IF($C$37=Motors!$C$29,MAX(MAX(NT$8:NT71)*-1,NT71-$C$39),MAX(0,MAX(NT$8:NT71)*-1,NT71-$C$39))))</f>
        <v>0</v>
      </c>
      <c r="NU72" s="260">
        <f>IF(PM71=0,MIN('Drive Train'!$F$35-GE71*$C$19*'Drive Train'!$F$39,NU71+$C$39)-$C$7,IF(MC71-1&lt;=0,0,IF($C$37=Motors!$C$29,MAX(MAX(NU$8:NU71)*-1,NU71-$C$39),MAX(0,MAX(NU$8:NU71)*-1,NU71-$C$39))))</f>
        <v>0</v>
      </c>
      <c r="NV72" s="260">
        <f>IF(PN71=0,MIN('Drive Train'!$F$35-GF71*$C$19*'Drive Train'!$F$39,NV71+$C$39)-$C$7,IF(MD71-1&lt;=0,0,IF($C$37=Motors!$C$29,MAX(MAX(NV$8:NV71)*-1,NV71-$C$39),MAX(0,MAX(NV$8:NV71)*-1,NV71-$C$39))))</f>
        <v>0</v>
      </c>
      <c r="NW72" s="260">
        <f>IF(PO71=0,MIN('Drive Train'!$F$35-GG71*$C$19*'Drive Train'!$F$39,NW71+$C$39)-$C$7,IF(ME71-1&lt;=0,0,IF($C$37=Motors!$C$29,MAX(MAX(NW$8:NW71)*-1,NW71-$C$39),MAX(0,MAX(NW$8:NW71)*-1,NW71-$C$39))))</f>
        <v>0</v>
      </c>
      <c r="NX72" s="260">
        <f>IF(PP71=0,MIN('Drive Train'!$F$35-GH71*$C$19*'Drive Train'!$F$39,NX71+$C$39)-$C$7,IF(MF71-1&lt;=0,0,IF($C$37=Motors!$C$29,MAX(MAX(NX$8:NX71)*-1,NX71-$C$39),MAX(0,MAX(NX$8:NX71)*-1,NX71-$C$39))))</f>
        <v>0</v>
      </c>
      <c r="NY72" s="260">
        <f>IF(PQ71=0,MIN('Drive Train'!$F$35-GI71*$C$19*'Drive Train'!$F$39,NY71+$C$39)-$C$7,IF(MG71-1&lt;=0,0,IF($C$37=Motors!$C$29,MAX(MAX(NY$8:NY71)*-1,NY71-$C$39),MAX(0,MAX(NY$8:NY71)*-1,NY71-$C$39))))</f>
        <v>0</v>
      </c>
      <c r="NZ72" s="260">
        <f>IF(PR71=0,MIN('Drive Train'!$F$35-GJ71*$C$19*'Drive Train'!$F$39,NZ71+$C$39)-$C$7,IF(MH71-1&lt;=0,0,IF($C$37=Motors!$C$29,MAX(MAX(NZ$8:NZ71)*-1,NZ71-$C$39),MAX(0,MAX(NZ$8:NZ71)*-1,NZ71-$C$39))))</f>
        <v>0</v>
      </c>
      <c r="OA72" s="260">
        <f>IF(PS71=0,MIN('Drive Train'!$F$35-GK71*$C$19*'Drive Train'!$F$39,OA71+$C$39)-$C$7,IF(MI71-1&lt;=0,0,IF($C$37=Motors!$C$29,MAX(MAX(OA$8:OA71)*-1,OA71-$C$39),MAX(0,MAX(OA$8:OA71)*-1,OA71-$C$39))))</f>
        <v>0</v>
      </c>
      <c r="OB72" s="61">
        <f t="shared" si="212"/>
        <v>2.5600000000000014</v>
      </c>
      <c r="OC72" s="260">
        <f>'Drive Train'!$F$35-(FQ72*$C$13)*$C$19*'Drive Train'!$F$39</f>
        <v>12.2597755</v>
      </c>
      <c r="OD72" s="260">
        <f>'Drive Train'!$F$35-(FR72*$C$13)*$C$19*'Drive Train'!$F$39</f>
        <v>12.2597755</v>
      </c>
      <c r="OE72" s="260">
        <f>'Drive Train'!$F$35-(FS72*$C$13)*$C$19*'Drive Train'!$F$39</f>
        <v>12.2597755</v>
      </c>
      <c r="OF72" s="260">
        <f>'Drive Train'!$F$35-(FT72*$C$13)*$C$19*'Drive Train'!$F$39</f>
        <v>12.2597755</v>
      </c>
      <c r="OG72" s="260">
        <f>'Drive Train'!$F$35-(FU72*$C$13)*$C$19*'Drive Train'!$F$39</f>
        <v>12.2597755</v>
      </c>
      <c r="OH72" s="260">
        <f>'Drive Train'!$F$35-(FV72*$C$13)*$C$19*'Drive Train'!$F$39</f>
        <v>12.2597755</v>
      </c>
      <c r="OI72" s="260">
        <f>'Drive Train'!$F$35-(FW72*$C$13)*$C$19*'Drive Train'!$F$39</f>
        <v>12.2597755</v>
      </c>
      <c r="OJ72" s="260">
        <f>'Drive Train'!$F$35-(FX72*$C$13)*$C$19*'Drive Train'!$F$39</f>
        <v>12.2597755</v>
      </c>
      <c r="OK72" s="260">
        <f>'Drive Train'!$F$35-(FY72*$C$13)*$C$19*'Drive Train'!$F$39</f>
        <v>12.2597755</v>
      </c>
      <c r="OL72" s="260">
        <f>'Drive Train'!$F$35-(FZ72*$C$13)*$C$19*'Drive Train'!$F$39</f>
        <v>12.2597755</v>
      </c>
      <c r="OM72" s="260">
        <f>'Drive Train'!$F$35-(GA72*$C$13)*$C$19*'Drive Train'!$F$39</f>
        <v>12.2597755</v>
      </c>
      <c r="ON72" s="260">
        <f>'Drive Train'!$F$35-(GB72*$C$13)*$C$19*'Drive Train'!$F$39</f>
        <v>12.2597755</v>
      </c>
      <c r="OO72" s="260">
        <f>'Drive Train'!$F$35-(GC72*$C$13)*$C$19*'Drive Train'!$F$39</f>
        <v>12.2597755</v>
      </c>
      <c r="OP72" s="260">
        <f>'Drive Train'!$F$35-(GD72*$C$13)*$C$19*'Drive Train'!$F$39</f>
        <v>12.2597755</v>
      </c>
      <c r="OQ72" s="260">
        <f>'Drive Train'!$F$35-(GE72*$C$13)*$C$19*'Drive Train'!$F$39</f>
        <v>12.2597755</v>
      </c>
      <c r="OR72" s="260">
        <f>'Drive Train'!$F$35-(GF72*$C$13)*$C$19*'Drive Train'!$F$39</f>
        <v>12.2597755</v>
      </c>
      <c r="OS72" s="260">
        <f>'Drive Train'!$F$35-(GG72*$C$13)*$C$19*'Drive Train'!$F$39</f>
        <v>12.2597755</v>
      </c>
      <c r="OT72" s="260">
        <f>'Drive Train'!$F$35-(GH72*$C$13)*$C$19*'Drive Train'!$F$39</f>
        <v>12.2597755</v>
      </c>
      <c r="OU72" s="260">
        <f>'Drive Train'!$F$35-(GI72*$C$13)*$C$19*'Drive Train'!$F$39</f>
        <v>12.2597755</v>
      </c>
      <c r="OV72" s="260">
        <f>'Drive Train'!$F$35-(GJ72*$C$13)*$C$19*'Drive Train'!$F$39</f>
        <v>12.2597755</v>
      </c>
      <c r="OW72" s="260">
        <f>'Drive Train'!$F$35-(GK72*$C$13)*$C$19*'Drive Train'!$F$39</f>
        <v>12.2597755</v>
      </c>
      <c r="OX72" s="61">
        <f t="shared" si="213"/>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7">
        <f t="shared" si="214"/>
        <v>2.5600000000000014</v>
      </c>
      <c r="PU72" s="57">
        <f t="shared" si="215"/>
        <v>21.434617996533198</v>
      </c>
      <c r="PV72" s="57">
        <f t="shared" si="216"/>
        <v>24.076429255172943</v>
      </c>
      <c r="PW72" s="57">
        <f t="shared" si="217"/>
        <v>28.33551627080244</v>
      </c>
      <c r="PX72" s="57">
        <f t="shared" si="218"/>
        <v>29.494425034787835</v>
      </c>
      <c r="PY72" s="57">
        <f t="shared" si="219"/>
        <v>28.026573311641418</v>
      </c>
      <c r="PZ72" s="57">
        <f t="shared" si="220"/>
        <v>25.619575083611437</v>
      </c>
      <c r="QA72" s="57">
        <f t="shared" si="221"/>
        <v>22.936457821947592</v>
      </c>
      <c r="QB72" s="57">
        <f t="shared" si="222"/>
        <v>21.242627908887538</v>
      </c>
      <c r="QC72" s="57">
        <f t="shared" si="223"/>
        <v>19.834058670891768</v>
      </c>
      <c r="QD72" s="57">
        <f t="shared" si="224"/>
        <v>18.754233263951058</v>
      </c>
      <c r="QE72" s="57">
        <f t="shared" si="225"/>
        <v>18.231272327138704</v>
      </c>
      <c r="QF72" s="57">
        <f t="shared" si="226"/>
        <v>19.639658897300318</v>
      </c>
      <c r="QG72" s="57">
        <f t="shared" si="227"/>
        <v>20.94504631931337</v>
      </c>
      <c r="QH72" s="57">
        <f t="shared" si="228"/>
        <v>21.182221707918824</v>
      </c>
      <c r="QI72" s="57">
        <f t="shared" si="229"/>
        <v>21.29960842637816</v>
      </c>
      <c r="QJ72" s="57">
        <f t="shared" si="230"/>
        <v>21.53757449172149</v>
      </c>
      <c r="QK72" s="57">
        <f t="shared" si="231"/>
        <v>21.576579074442357</v>
      </c>
      <c r="QL72" s="57">
        <f t="shared" si="232"/>
        <v>21.470307398569183</v>
      </c>
      <c r="QM72" s="57">
        <f t="shared" si="233"/>
        <v>21.680586312178676</v>
      </c>
      <c r="QN72" s="57">
        <f t="shared" si="234"/>
        <v>21.39541383475996</v>
      </c>
      <c r="QO72" s="57">
        <f t="shared" si="235"/>
        <v>21.432332481727556</v>
      </c>
      <c r="QP72" s="61">
        <f t="shared" si="236"/>
        <v>2.5600000000000014</v>
      </c>
      <c r="QQ72" s="57">
        <f>MIN(FQ72,$C$16)*$C$17*1000/60/60/$C$21</f>
        <v>3.4695548865589357E-2</v>
      </c>
      <c r="QR72" s="57">
        <f>MIN(FR72,$C$16)*$C$17*1000/60/60/$C$21</f>
        <v>3.4695548865589357E-2</v>
      </c>
      <c r="QS72" s="57">
        <f>MIN(FS72,$C$16)*$C$17*1000/60/60/$C$21</f>
        <v>3.4695548865589357E-2</v>
      </c>
      <c r="QT72" s="57">
        <f>MIN(FT72,$C$16)*$C$17*1000/60/60/$C$21</f>
        <v>3.4695548865589357E-2</v>
      </c>
      <c r="QU72" s="57">
        <f>MIN(FU72,$C$16)*$C$17*1000/60/60/$C$21</f>
        <v>3.4695548865589357E-2</v>
      </c>
      <c r="QV72" s="57">
        <f>MIN(FV72,$C$16)*$C$17*1000/60/60/$C$21</f>
        <v>3.4695548865589357E-2</v>
      </c>
      <c r="QW72" s="57">
        <f>MIN(FW72,$C$16)*$C$17*1000/60/60/$C$21</f>
        <v>3.4695548865589357E-2</v>
      </c>
      <c r="QX72" s="57">
        <f>MIN(FX72,$C$16)*$C$17*1000/60/60/$C$21</f>
        <v>3.4695548865589357E-2</v>
      </c>
      <c r="QY72" s="57">
        <f>MIN(FY72,$C$16)*$C$17*1000/60/60/$C$21</f>
        <v>3.4695548865589357E-2</v>
      </c>
      <c r="QZ72" s="57">
        <f>MIN(FZ72,$C$16)*$C$17*1000/60/60/$C$21</f>
        <v>3.4695548865589357E-2</v>
      </c>
      <c r="RA72" s="57">
        <f>MIN(GA72,$C$16)*$C$17*1000/60/60/$C$21</f>
        <v>3.4695548865589357E-2</v>
      </c>
      <c r="RB72" s="57">
        <f>MIN(GB72,$C$16)*$C$17*1000/60/60/$C$21</f>
        <v>3.4695548865589357E-2</v>
      </c>
      <c r="RC72" s="57">
        <f>MIN(GC72,$C$16)*$C$17*1000/60/60/$C$21</f>
        <v>3.4695548865589357E-2</v>
      </c>
      <c r="RD72" s="57">
        <f>MIN(GD72,$C$16)*$C$17*1000/60/60/$C$21</f>
        <v>3.4695548865589357E-2</v>
      </c>
      <c r="RE72" s="57">
        <f>MIN(GE72,$C$16)*$C$17*1000/60/60/$C$21</f>
        <v>3.4695548865589357E-2</v>
      </c>
      <c r="RF72" s="57">
        <f>MIN(GF72,$C$16)*$C$17*1000/60/60/$C$21</f>
        <v>3.4695548865589357E-2</v>
      </c>
      <c r="RG72" s="57">
        <f>MIN(GG72,$C$16)*$C$17*1000/60/60/$C$21</f>
        <v>3.4695548865589357E-2</v>
      </c>
      <c r="RH72" s="57">
        <f>MIN(GH72,$C$16)*$C$17*1000/60/60/$C$21</f>
        <v>3.4695548865589357E-2</v>
      </c>
      <c r="RI72" s="57">
        <f>MIN(GI72,$C$16)*$C$17*1000/60/60/$C$21</f>
        <v>3.4695548865589357E-2</v>
      </c>
      <c r="RJ72" s="57">
        <f>MIN(GJ72,$C$16)*$C$17*1000/60/60/$C$21</f>
        <v>3.4695548865589357E-2</v>
      </c>
      <c r="RK72" s="57">
        <f>MIN(GK72,$C$16)*$C$17*1000/60/60/$C$21</f>
        <v>3.4695548865589357E-2</v>
      </c>
      <c r="RL72" s="61">
        <f t="shared" si="237"/>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61">
        <f t="shared" si="238"/>
        <v>2.5600000000000014</v>
      </c>
      <c r="SI72" s="2">
        <f>IF(AND(EU72&lt;0,KS72=0,LO72&gt;=LO$6*'Drive Train'!$AA$52,LO72&lt;=LO$6*'Drive Train'!$AA$53,OY72=1,JW72=0),$C$17,0)</f>
        <v>0</v>
      </c>
      <c r="SJ72" s="2">
        <f>IF(AND(EV72&lt;0,KT72=0,LP72&gt;=LP$6*'Drive Train'!$AA$52,LP72&lt;=LP$6*'Drive Train'!$AA$53,OZ72=1,JX72=0),$C$17,0)</f>
        <v>0.04</v>
      </c>
      <c r="SK72" s="2">
        <f>IF(AND(EW72&lt;0,KU72=0,LQ72&gt;=LQ$6*'Drive Train'!$AA$52,LQ72&lt;=LQ$6*'Drive Train'!$AA$53,PA72=1,JY72=0),$C$17,0)</f>
        <v>0.04</v>
      </c>
      <c r="SL72" s="2">
        <f>IF(AND(EX72&lt;0,KV72=0,LR72&gt;=LR$6*'Drive Train'!$AA$52,LR72&lt;=LR$6*'Drive Train'!$AA$53,PB72=1,JZ72=0),$C$17,0)</f>
        <v>0.04</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0.04</v>
      </c>
      <c r="SU72" s="2">
        <f>IF(AND(FG72&lt;0,LE72=0,MA72&gt;=MA$6*'Drive Train'!$AA$52,MA72&lt;=MA$6*'Drive Train'!$AA$53,PK72=1,KI72=0),$C$17,0)</f>
        <v>0.04</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48">
        <f t="shared" si="239"/>
        <v>2.5600000000000014</v>
      </c>
    </row>
    <row r="73" spans="2:524" x14ac:dyDescent="0.2">
      <c r="B73" s="20"/>
      <c r="C73" s="3" t="s">
        <v>260</v>
      </c>
      <c r="E73" s="24">
        <f>(E70*1000/60/60*'Drive Train'!$F$31)/1000</f>
        <v>0.21573748967358869</v>
      </c>
      <c r="F73" s="24" t="e">
        <f>(F70*1000/60/60*'Drive Train'!$F$31)/1000*VLOOKUP('Drive Train'!$AK$35,$E$98:$F$99,2,FALSE)</f>
        <v>#N/A</v>
      </c>
      <c r="G73" s="24" t="e">
        <f>(G70*1000/60/60*'Drive Train'!$F$31)/1000*VLOOKUP('Drive Train'!$AK$35,$E$98:$F$99,2,FALSE)</f>
        <v>#N/A</v>
      </c>
      <c r="H73" s="24" t="e">
        <f>(H70*1000/60/60*'Drive Train'!$F$31)/1000*VLOOKUP('Drive Train'!$AK$35,$E$98:$F$99,2,FALSE)</f>
        <v>#N/A</v>
      </c>
      <c r="I73" s="24" t="e">
        <f>(I70*1000/60/60*'Drive Train'!$F$31)/1000*VLOOKUP('Drive Train'!$AK$35,$E$98:$F$99,2,FALSE)</f>
        <v>#N/A</v>
      </c>
      <c r="J73" s="24" t="e">
        <f>(J70*1000/60/60*'Drive Train'!$F$31)/1000*VLOOKUP('Drive Train'!$AK$35,$E$98:$F$99,2,FALSE)</f>
        <v>#N/A</v>
      </c>
      <c r="K73" s="24" t="e">
        <f>(K70*1000/60/60*'Drive Train'!$F$31)/1000*VLOOKUP('Drive Train'!$AK$35,$E$98:$F$99,2,FALSE)</f>
        <v>#N/A</v>
      </c>
      <c r="L73" s="24" t="e">
        <f>(L70*1000/60/60*'Drive Train'!$F$31)/1000*VLOOKUP('Drive Train'!$AK$35,$E$98:$F$99,2,FALSE)</f>
        <v>#N/A</v>
      </c>
      <c r="M73" s="24" t="e">
        <f>(M70*1000/60/60*'Drive Train'!$F$31)/1000*VLOOKUP('Drive Train'!$AK$35,$E$98:$F$99,2,FALSE)</f>
        <v>#N/A</v>
      </c>
      <c r="N73" s="24" t="e">
        <f>(N70*1000/60/60*'Drive Train'!$F$31)/1000*VLOOKUP('Drive Train'!$AK$35,$E$98:$F$99,2,FALSE)</f>
        <v>#N/A</v>
      </c>
      <c r="O73" s="24" t="e">
        <f>(O70*1000/60/60*'Drive Train'!$F$31)/1000*VLOOKUP('Drive Train'!$AK$35,$E$98:$F$99,2,FALSE)</f>
        <v>#N/A</v>
      </c>
      <c r="R73" s="63">
        <f t="shared" ref="R73:R108" si="34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343">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318"/>
        <v>2.6000000000000014</v>
      </c>
      <c r="BK73" s="2">
        <f>IF(OR(KS72=1,AND($C$37=Motors!$C$31,OY72=1)),0,IF(NG73=0,-(CG72+$C$15)/($C$14-$C$15)*$C$12,($C$11*S73-AO73)/($C$11*S73)*$C$12*S73))</f>
        <v>0</v>
      </c>
      <c r="BL73" s="2">
        <f>IF(OR(KT72=1,AND($C$37=Motors!$C$31,OZ72=1)),0,IF(NH73=0,-(CH72+$C$15)/($C$14-$C$15)*$C$12,($C$11*T73-AP73)/($C$11*T73)*$C$12*T73))</f>
        <v>0</v>
      </c>
      <c r="BM73" s="2">
        <f>IF(OR(KU72=1,AND($C$37=Motors!$C$31,PA72=1)),0,IF(NI73=0,-(CI72+$C$15)/($C$14-$C$15)*$C$12,($C$11*U73-AQ73)/($C$11*U73)*$C$12*U73))</f>
        <v>0</v>
      </c>
      <c r="BN73" s="2">
        <f>IF(OR(KV72=1,AND($C$37=Motors!$C$31,PB72=1)),0,IF(NJ73=0,-(CJ72+$C$15)/($C$14-$C$15)*$C$12,($C$11*V73-AR73)/($C$11*V73)*$C$12*V73))</f>
        <v>0</v>
      </c>
      <c r="BO73" s="2">
        <f>IF(OR(KW72=1,AND($C$37=Motors!$C$31,PC72=1)),0,IF(NK73=0,-(CK72+$C$15)/($C$14-$C$15)*$C$12,($C$11*W73-AS73)/($C$11*W73)*$C$12*W73))</f>
        <v>0</v>
      </c>
      <c r="BP73" s="2">
        <f>IF(OR(KX72=1,AND($C$37=Motors!$C$31,PD72=1)),0,IF(NL73=0,-(CL72+$C$15)/($C$14-$C$15)*$C$12,($C$11*X73-AT73)/($C$11*X73)*$C$12*X73))</f>
        <v>0</v>
      </c>
      <c r="BQ73" s="2">
        <f>IF(OR(KY72=1,AND($C$37=Motors!$C$31,PE72=1)),0,IF(NM73=0,-(CM72+$C$15)/($C$14-$C$15)*$C$12,($C$11*Y73-AU73)/($C$11*Y73)*$C$12*Y73))</f>
        <v>0</v>
      </c>
      <c r="BR73" s="2">
        <f>IF(OR(KZ72=1,AND($C$37=Motors!$C$31,PF72=1)),0,IF(NN73=0,-(CN72+$C$15)/($C$14-$C$15)*$C$12,($C$11*Z73-AV73)/($C$11*Z73)*$C$12*Z73))</f>
        <v>0</v>
      </c>
      <c r="BS73" s="2">
        <f>IF(OR(LA72=1,AND($C$37=Motors!$C$31,PG72=1)),0,IF(NO73=0,-(CO72+$C$15)/($C$14-$C$15)*$C$12,($C$11*AA73-AW73)/($C$11*AA73)*$C$12*AA73))</f>
        <v>0</v>
      </c>
      <c r="BT73" s="2">
        <f>IF(OR(LB72=1,AND($C$37=Motors!$C$31,PH72=1)),0,IF(NP73=0,-(CP72+$C$15)/($C$14-$C$15)*$C$12,($C$11*AB73-AX73)/($C$11*AB73)*$C$12*AB73))</f>
        <v>0</v>
      </c>
      <c r="BU73" s="2">
        <f>IF(OR(LC72=1,AND($C$37=Motors!$C$31,PI72=1)),0,IF(NQ73=0,-(CQ72+$C$15)/($C$14-$C$15)*$C$12,($C$11*AC73-AY73)/($C$11*AC73)*$C$12*AC73))</f>
        <v>0</v>
      </c>
      <c r="BV73" s="2">
        <f>IF(OR(LD72=1,AND($C$37=Motors!$C$31,PJ72=1)),0,IF(NR73=0,-(CR72+$C$15)/($C$14-$C$15)*$C$12,($C$11*AD73-AZ73)/($C$11*AD73)*$C$12*AD73))</f>
        <v>0</v>
      </c>
      <c r="BW73" s="2">
        <f>IF(OR(LE72=1,AND($C$37=Motors!$C$31,PK72=1)),0,IF(NS73=0,-(CS72+$C$15)/($C$14-$C$15)*$C$12,($C$11*AE73-BA73)/($C$11*AE73)*$C$12*AE73))</f>
        <v>0</v>
      </c>
      <c r="BX73" s="2">
        <f>IF(OR(LF72=1,AND($C$37=Motors!$C$31,PL72=1)),0,IF(NT73=0,-(CT72+$C$15)/($C$14-$C$15)*$C$12,($C$11*AF73-BB73)/($C$11*AF73)*$C$12*AF73))</f>
        <v>0</v>
      </c>
      <c r="BY73" s="2">
        <f>IF(OR(LG72=1,AND($C$37=Motors!$C$31,PM72=1)),0,IF(NU73=0,-(CU72+$C$15)/($C$14-$C$15)*$C$12,($C$11*AG73-BC73)/($C$11*AG73)*$C$12*AG73))</f>
        <v>0</v>
      </c>
      <c r="BZ73" s="2">
        <f>IF(OR(LH72=1,AND($C$37=Motors!$C$31,PN72=1)),0,IF(NV73=0,-(CV72+$C$15)/($C$14-$C$15)*$C$12,($C$11*AH73-BD73)/($C$11*AH73)*$C$12*AH73))</f>
        <v>0</v>
      </c>
      <c r="CA73" s="2">
        <f>IF(OR(LI72=1,AND($C$37=Motors!$C$31,PO72=1)),0,IF(NW73=0,-(CW72+$C$15)/($C$14-$C$15)*$C$12,($C$11*AI73-BE73)/($C$11*AI73)*$C$12*AI73))</f>
        <v>0</v>
      </c>
      <c r="CB73" s="2">
        <f>IF(OR(LJ72=1,AND($C$37=Motors!$C$31,PP72=1)),0,IF(NX73=0,-(CX72+$C$15)/($C$14-$C$15)*$C$12,($C$11*AJ73-BF73)/($C$11*AJ73)*$C$12*AJ73))</f>
        <v>0</v>
      </c>
      <c r="CC73" s="2">
        <f>IF(OR(LK72=1,AND($C$37=Motors!$C$31,PQ72=1)),0,IF(NY73=0,-(CY72+$C$15)/($C$14-$C$15)*$C$12,($C$11*AK73-BG73)/($C$11*AK73)*$C$12*AK73))</f>
        <v>0</v>
      </c>
      <c r="CD73" s="2">
        <f>IF(OR(LL72=1,AND($C$37=Motors!$C$31,PR72=1)),0,IF(NZ73=0,-(CZ72+$C$15)/($C$14-$C$15)*$C$12,($C$11*AL73-BH73)/($C$11*AL73)*$C$12*AL73))</f>
        <v>0</v>
      </c>
      <c r="CE73" s="2">
        <f>IF(OR(LM72=1,AND($C$37=Motors!$C$31,PS72=1)),0,IF(OA73=0,-(DA72+$C$15)/($C$14-$C$15)*$C$12,($C$11*AM73-BI73)/($C$11*AM73)*$C$12*AM73))</f>
        <v>0</v>
      </c>
      <c r="CF73" s="61">
        <f t="shared" si="319"/>
        <v>2.6000000000000014</v>
      </c>
      <c r="CG73" s="57">
        <f>IF(AND(KS72=1,OY72=1),0,ABS(BK73/$C$12*($C$14-$C$15)+$C$15) *'Drive Train'!$AA$49 + CG72*(1-'Drive Train'!$AA$49))</f>
        <v>2.7495000000000003</v>
      </c>
      <c r="CH73" s="57">
        <f>IF(AND(KT72=1,OZ72=1),0,ABS(BL73/$C$12*($C$14-$C$15)+$C$15) *'Drive Train'!$AA$49 + CH72*(1-'Drive Train'!$AA$49))</f>
        <v>2.7495000000000003</v>
      </c>
      <c r="CI73" s="57">
        <f>IF(AND(KU72=1,PA72=1),0,ABS(BM73/$C$12*($C$14-$C$15)+$C$15) *'Drive Train'!$AA$49 + CI72*(1-'Drive Train'!$AA$49))</f>
        <v>2.7495000000000003</v>
      </c>
      <c r="CJ73" s="57">
        <f>IF(AND(KV72=1,PB72=1),0,ABS(BN73/$C$12*($C$14-$C$15)+$C$15) *'Drive Train'!$AA$49 + CJ72*(1-'Drive Train'!$AA$49))</f>
        <v>2.7495000000000003</v>
      </c>
      <c r="CK73" s="57">
        <f>IF(AND(KW72=1,PC72=1),0,ABS(BO73/$C$12*($C$14-$C$15)+$C$15) *'Drive Train'!$AA$49 + CK72*(1-'Drive Train'!$AA$49))</f>
        <v>2.7495000000000003</v>
      </c>
      <c r="CL73" s="57">
        <f>IF(AND(KX72=1,PD72=1),0,ABS(BP73/$C$12*($C$14-$C$15)+$C$15) *'Drive Train'!$AA$49 + CL72*(1-'Drive Train'!$AA$49))</f>
        <v>2.7495000000000003</v>
      </c>
      <c r="CM73" s="57">
        <f>IF(AND(KY72=1,PE72=1),0,ABS(BQ73/$C$12*($C$14-$C$15)+$C$15) *'Drive Train'!$AA$49 + CM72*(1-'Drive Train'!$AA$49))</f>
        <v>2.7495000000000003</v>
      </c>
      <c r="CN73" s="57">
        <f>IF(AND(KZ72=1,PF72=1),0,ABS(BR73/$C$12*($C$14-$C$15)+$C$15) *'Drive Train'!$AA$49 + CN72*(1-'Drive Train'!$AA$49))</f>
        <v>2.7495000000000003</v>
      </c>
      <c r="CO73" s="57">
        <f>IF(AND(LA72=1,PG72=1),0,ABS(BS73/$C$12*($C$14-$C$15)+$C$15) *'Drive Train'!$AA$49 + CO72*(1-'Drive Train'!$AA$49))</f>
        <v>2.7495000000000003</v>
      </c>
      <c r="CP73" s="57">
        <f>IF(AND(LB72=1,PH72=1),0,ABS(BT73/$C$12*($C$14-$C$15)+$C$15) *'Drive Train'!$AA$49 + CP72*(1-'Drive Train'!$AA$49))</f>
        <v>2.7495000000000003</v>
      </c>
      <c r="CQ73" s="57">
        <f>IF(AND(LC72=1,PI72=1),0,ABS(BU73/$C$12*($C$14-$C$15)+$C$15) *'Drive Train'!$AA$49 + CQ72*(1-'Drive Train'!$AA$49))</f>
        <v>2.7495000000000003</v>
      </c>
      <c r="CR73" s="57">
        <f>IF(AND(LD72=1,PJ72=1),0,ABS(BV73/$C$12*($C$14-$C$15)+$C$15) *'Drive Train'!$AA$49 + CR72*(1-'Drive Train'!$AA$49))</f>
        <v>2.7495000000000003</v>
      </c>
      <c r="CS73" s="57">
        <f>IF(AND(LE72=1,PK72=1),0,ABS(BW73/$C$12*($C$14-$C$15)+$C$15) *'Drive Train'!$AA$49 + CS72*(1-'Drive Train'!$AA$49))</f>
        <v>2.7495000000000003</v>
      </c>
      <c r="CT73" s="57">
        <f>IF(AND(LF72=1,PL72=1),0,ABS(BX73/$C$12*($C$14-$C$15)+$C$15) *'Drive Train'!$AA$49 + CT72*(1-'Drive Train'!$AA$49))</f>
        <v>2.7495000000000003</v>
      </c>
      <c r="CU73" s="57">
        <f>IF(AND(LG72=1,PM72=1),0,ABS(BY73/$C$12*($C$14-$C$15)+$C$15) *'Drive Train'!$AA$49 + CU72*(1-'Drive Train'!$AA$49))</f>
        <v>2.7495000000000003</v>
      </c>
      <c r="CV73" s="57">
        <f>IF(AND(LH72=1,PN72=1),0,ABS(BZ73/$C$12*($C$14-$C$15)+$C$15) *'Drive Train'!$AA$49 + CV72*(1-'Drive Train'!$AA$49))</f>
        <v>2.7495000000000003</v>
      </c>
      <c r="CW73" s="57">
        <f>IF(AND(LI72=1,PO72=1),0,ABS(CA73/$C$12*($C$14-$C$15)+$C$15) *'Drive Train'!$AA$49 + CW72*(1-'Drive Train'!$AA$49))</f>
        <v>2.7495000000000003</v>
      </c>
      <c r="CX73" s="57">
        <f>IF(AND(LJ72=1,PP72=1),0,ABS(CB73/$C$12*($C$14-$C$15)+$C$15) *'Drive Train'!$AA$49 + CX72*(1-'Drive Train'!$AA$49))</f>
        <v>2.7495000000000003</v>
      </c>
      <c r="CY73" s="57">
        <f>IF(AND(LK72=1,PQ72=1),0,ABS(CC73/$C$12*($C$14-$C$15)+$C$15) *'Drive Train'!$AA$49 + CY72*(1-'Drive Train'!$AA$49))</f>
        <v>2.7495000000000003</v>
      </c>
      <c r="CZ73" s="57">
        <f>IF(AND(LL72=1,PR72=1),0,ABS(CD73/$C$12*($C$14-$C$15)+$C$15) *'Drive Train'!$AA$49 + CZ72*(1-'Drive Train'!$AA$49))</f>
        <v>2.7495000000000003</v>
      </c>
      <c r="DA73" s="57">
        <f>IF(AND(LM72=1,PS72=1),0,ABS(CE73/$C$12*($C$14-$C$15)+$C$15) *'Drive Train'!$AA$49 + DA72*(1-'Drive Train'!$AA$49))</f>
        <v>2.7495000000000003</v>
      </c>
      <c r="DB73" s="61">
        <f t="shared" ref="DB73:DB108" si="344">CF73</f>
        <v>2.6000000000000014</v>
      </c>
      <c r="DC73" s="57">
        <f t="shared" si="320"/>
        <v>2.7495000000000003</v>
      </c>
      <c r="DD73" s="57">
        <f t="shared" si="321"/>
        <v>2.7495000000000003</v>
      </c>
      <c r="DE73" s="57">
        <f t="shared" si="322"/>
        <v>2.7495000000000003</v>
      </c>
      <c r="DF73" s="57">
        <f t="shared" si="323"/>
        <v>2.7495000000000003</v>
      </c>
      <c r="DG73" s="57">
        <f t="shared" si="324"/>
        <v>2.7495000000000003</v>
      </c>
      <c r="DH73" s="57">
        <f t="shared" si="325"/>
        <v>2.7495000000000003</v>
      </c>
      <c r="DI73" s="57">
        <f t="shared" si="326"/>
        <v>2.7495000000000003</v>
      </c>
      <c r="DJ73" s="57">
        <f t="shared" si="327"/>
        <v>2.7495000000000003</v>
      </c>
      <c r="DK73" s="57">
        <f t="shared" si="328"/>
        <v>2.7495000000000003</v>
      </c>
      <c r="DL73" s="57">
        <f t="shared" si="329"/>
        <v>2.7495000000000003</v>
      </c>
      <c r="DM73" s="57">
        <f t="shared" si="330"/>
        <v>2.7495000000000003</v>
      </c>
      <c r="DN73" s="57">
        <f t="shared" si="331"/>
        <v>2.7495000000000003</v>
      </c>
      <c r="DO73" s="57">
        <f t="shared" si="332"/>
        <v>2.7495000000000003</v>
      </c>
      <c r="DP73" s="57">
        <f t="shared" si="333"/>
        <v>2.7495000000000003</v>
      </c>
      <c r="DQ73" s="57">
        <f t="shared" si="334"/>
        <v>2.7495000000000003</v>
      </c>
      <c r="DR73" s="57">
        <f t="shared" si="335"/>
        <v>2.7495000000000003</v>
      </c>
      <c r="DS73" s="57">
        <f t="shared" si="336"/>
        <v>2.7495000000000003</v>
      </c>
      <c r="DT73" s="57">
        <f t="shared" si="337"/>
        <v>2.7495000000000003</v>
      </c>
      <c r="DU73" s="57">
        <f t="shared" si="338"/>
        <v>2.7495000000000003</v>
      </c>
      <c r="DV73" s="57">
        <f t="shared" si="339"/>
        <v>2.7495000000000003</v>
      </c>
      <c r="DW73" s="57">
        <f t="shared" si="340"/>
        <v>2.7495000000000003</v>
      </c>
      <c r="DX73" s="61">
        <f t="shared" ref="DX73:DX108" si="345">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61">
        <f t="shared" si="341"/>
        <v>2.6000000000000014</v>
      </c>
      <c r="EU73" s="259">
        <f>MAX(MIN(IF(AND(OY72=1,NG73&lt;0),-1,1)*(DC73-$C$15)/($C$14-$C$15)*$C$12*$C$21-$C$33*LO73/AO$6 -  OY72*$C$33/$C$21,DY72/$C$19),MAX(EU$8:EU72)*-1)</f>
        <v>-0.35709833646055911</v>
      </c>
      <c r="EV73" s="259">
        <f>MAX(MIN(IF(AND(OZ72=1,NH73&lt;0),-1,1)*(DD73-$C$15)/($C$14-$C$15)*$C$12*$C$21-$C$33*LP73/AP$6 -  OZ72*$C$33/$C$21,DZ72/$C$19),MAX(EV$8:EV72)*-1)</f>
        <v>-0.41515470715713504</v>
      </c>
      <c r="EW73" s="259">
        <f>MAX(MIN(IF(AND(PA72=1,NI73&lt;0),-1,1)*(DE73-$C$15)/($C$14-$C$15)*$C$12*$C$21-$C$33*LQ73/AQ$6 -  PA72*$C$33/$C$21,EA72/$C$19),MAX(EW$8:EW72)*-1)</f>
        <v>-0.44691280361773211</v>
      </c>
      <c r="EX73" s="259">
        <f>MAX(MIN(IF(AND(PB72=1,NJ73&lt;0),-1,1)*(DF73-$C$15)/($C$14-$C$15)*$C$12*$C$21-$C$33*LR73/AR$6 -  PB72*$C$33/$C$21,EB72/$C$19),MAX(EX$8:EX72)*-1)</f>
        <v>-0.45852791278589833</v>
      </c>
      <c r="EY73" s="259">
        <f>MAX(MIN(IF(AND(PC72=1,NK73&lt;0),-1,1)*(DG73-$C$15)/($C$14-$C$15)*$C$12*$C$21-$C$33*LS73/AS$6 -  PC72*$C$33/$C$21,EC72/$C$19),MAX(EY$8:EY72)*-1)</f>
        <v>-0.44245292896721439</v>
      </c>
      <c r="EZ73" s="259">
        <f>MAX(MIN(IF(AND(PD72=1,NL73&lt;0),-1,1)*(DH73-$C$15)/($C$14-$C$15)*$C$12*$C$21-$C$33*LT73/AT$6 -  PD72*$C$33/$C$21,ED72/$C$19),MAX(EZ$8:EZ72)*-1)</f>
        <v>-0.41275902856013891</v>
      </c>
      <c r="FA73" s="259">
        <f>MAX(MIN(IF(AND(PE72=1,NM73&lt;0),-1,1)*(DI73-$C$15)/($C$14-$C$15)*$C$12*$C$21-$C$33*LU73/AU$6 -  PE72*$C$33/$C$21,EE72/$C$19),MAX(FA$8:FA72)*-1)</f>
        <v>-0.37720529604637409</v>
      </c>
      <c r="FB73" s="259">
        <f>MAX(MIN(IF(AND(PF72=1,NN73&lt;0),-1,1)*(DJ73-$C$15)/($C$14-$C$15)*$C$12*$C$21-$C$33*LV73/AV$6 -  PF72*$C$33/$C$21,EF72/$C$19),MAX(FB$8:FB72)*-1)</f>
        <v>-0.35597418196429531</v>
      </c>
      <c r="FC73" s="259">
        <f>MAX(MIN(IF(AND(PG72=1,NO73&lt;0),-1,1)*(DK73-$C$15)/($C$14-$C$15)*$C$12*$C$21-$C$33*LW73/AW$6 -  PG72*$C$33/$C$21,EG72/$C$19),MAX(FC$8:FC72)*-1)</f>
        <v>-0.34180663633520919</v>
      </c>
      <c r="FD73" s="259">
        <f>MAX(MIN(IF(AND(PH72=1,NP73&lt;0),-1,1)*(DL73-$C$15)/($C$14-$C$15)*$C$12*$C$21-$C$33*LX73/AX$6 -  PH72*$C$33/$C$21,EH72/$C$19),MAX(FD$8:FD72)*-1)</f>
        <v>-0.3368363850457094</v>
      </c>
      <c r="FE73" s="259">
        <f>MAX(MIN(IF(AND(PI72=1,NQ73&lt;0),-1,1)*(DM73-$C$15)/($C$14-$C$15)*$C$12*$C$21-$C$33*LY73/AY$6 -  PI72*$C$33/$C$21,EI72/$C$19),MAX(FE$8:FE72)*-1)</f>
        <v>-0.35890836655413777</v>
      </c>
      <c r="FF73" s="259">
        <f>MAX(MIN(IF(AND(PJ72=1,NR73&lt;0),-1,1)*(DN73-$C$15)/($C$14-$C$15)*$C$12*$C$21-$C$33*LZ73/AZ$6 -  PJ72*$C$33/$C$21,EJ72/$C$19),MAX(FF$8:FF72)*-1)</f>
        <v>-0.3680167733157455</v>
      </c>
      <c r="FG73" s="259">
        <f>MAX(MIN(IF(AND(PK72=1,NS73&lt;0),-1,1)*(DO73-$C$15)/($C$14-$C$15)*$C$12*$C$21-$C$33*MA73/BA$6 -  PK72*$C$33/$C$21,EK72/$C$19),MAX(FG$8:FG72)*-1)</f>
        <v>-0.45071531341950627</v>
      </c>
      <c r="FH73" s="259">
        <f>MAX(MIN(IF(AND(PL72=1,NT73&lt;0),-1,1)*(DP73-$C$15)/($C$14-$C$15)*$C$12*$C$21-$C$33*MB73/BB$6 -  PL72*$C$33/$C$21,EL72/$C$19),MAX(FH$8:FH72)*-1)</f>
        <v>-0.41200263605661624</v>
      </c>
      <c r="FI73" s="259">
        <f>MAX(MIN(IF(AND(PM72=1,NU73&lt;0),-1,1)*(DQ73-$C$15)/($C$14-$C$15)*$C$12*$C$21-$C$33*MC73/BC$6 -  PM72*$C$33/$C$21,EM72/$C$19),MAX(FI$8:FI72)*-1)</f>
        <v>-0.39116390494941389</v>
      </c>
      <c r="FJ73" s="259">
        <f>MAX(MIN(IF(AND(PN72=1,NV73&lt;0),-1,1)*(DR73-$C$15)/($C$14-$C$15)*$C$12*$C$21-$C$33*MD73/BD$6 -  PN72*$C$33/$C$21,EN72/$C$19),MAX(FJ$8:FJ72)*-1)</f>
        <v>-0.38238742839467293</v>
      </c>
      <c r="FK73" s="259">
        <f>MAX(MIN(IF(AND(PO72=1,NW73&lt;0),-1,1)*(DS73-$C$15)/($C$14-$C$15)*$C$12*$C$21-$C$33*ME73/BE$6 -  PO72*$C$33/$C$21,EO72/$C$19),MAX(FK$8:FK72)*-1)</f>
        <v>-0.37377494839816683</v>
      </c>
      <c r="FL73" s="259">
        <f>MAX(MIN(IF(AND(PP72=1,NX73&lt;0),-1,1)*(DT73-$C$15)/($C$14-$C$15)*$C$12*$C$21-$C$33*MF73/BF$6 -  PP72*$C$33/$C$21,EP72/$C$19),MAX(FL$8:FL72)*-1)</f>
        <v>-0.36533939197020654</v>
      </c>
      <c r="FM73" s="259">
        <f>MAX(MIN(IF(AND(PQ72=1,NY73&lt;0),-1,1)*(DU73-$C$15)/($C$14-$C$15)*$C$12*$C$21-$C$33*MG73/BG$6 -  PQ72*$C$33/$C$21,EQ72/$C$19),MAX(FM$8:FM72)*-1)</f>
        <v>-0.36535833316106703</v>
      </c>
      <c r="FN73" s="259">
        <f>MAX(MIN(IF(AND(PR72=1,NZ73&lt;0),-1,1)*(DV73-$C$15)/($C$14-$C$15)*$C$12*$C$21-$C$33*MH73/BH$6 -  PR72*$C$33/$C$21,ER72/$C$19),MAX(FN$8:FN72)*-1)</f>
        <v>-0.35709566984033736</v>
      </c>
      <c r="FO73" s="259">
        <f>MAX(MIN(IF(AND(PS72=1,OA73&lt;0),-1,1)*(DW73-$C$15)/($C$14-$C$15)*$C$12*$C$21-$C$33*MI73/BI$6 -  PS72*$C$33/$C$21,ES72/$C$19),MAX(FO$8:FO72)*-1)</f>
        <v>-0.35709840054512854</v>
      </c>
      <c r="FP73" s="61">
        <f t="shared" ref="FP73:FP108" si="346">DX73</f>
        <v>2.6000000000000014</v>
      </c>
      <c r="FQ73" s="260">
        <f>IF(AND(KS73=1,OY73=1),0,MIN((ABS(($C$14-$C$15)*EU73/$C$12/$C$21)+$C$15)/$C$21,DC73))</f>
        <v>2.7495000000000003</v>
      </c>
      <c r="FR73" s="260">
        <f>IF(AND(KT73=1,OZ73=1),0,MIN((ABS(($C$14-$C$15)*EV73/$C$12/$C$21)+$C$15)/$C$21,DD73))</f>
        <v>2.7495000000000003</v>
      </c>
      <c r="FS73" s="260">
        <f>IF(AND(KU73=1,PA73=1),0,MIN((ABS(($C$14-$C$15)*EW73/$C$12/$C$21)+$C$15)/$C$21,DE73))</f>
        <v>2.7495000000000003</v>
      </c>
      <c r="FT73" s="260">
        <f>IF(AND(KV73=1,PB73=1),0,MIN((ABS(($C$14-$C$15)*EX73/$C$12/$C$21)+$C$15)/$C$21,DF73))</f>
        <v>2.7495000000000003</v>
      </c>
      <c r="FU73" s="260">
        <f>IF(AND(KW73=1,PC73=1),0,MIN((ABS(($C$14-$C$15)*EY73/$C$12/$C$21)+$C$15)/$C$21,DG73))</f>
        <v>2.7495000000000003</v>
      </c>
      <c r="FV73" s="260">
        <f>IF(AND(KX73=1,PD73=1),0,MIN((ABS(($C$14-$C$15)*EZ73/$C$12/$C$21)+$C$15)/$C$21,DH73))</f>
        <v>2.7495000000000003</v>
      </c>
      <c r="FW73" s="260">
        <f>IF(AND(KY73=1,PE73=1),0,MIN((ABS(($C$14-$C$15)*FA73/$C$12/$C$21)+$C$15)/$C$21,DI73))</f>
        <v>2.7495000000000003</v>
      </c>
      <c r="FX73" s="260">
        <f>IF(AND(KZ73=1,PF73=1),0,MIN((ABS(($C$14-$C$15)*FB73/$C$12/$C$21)+$C$15)/$C$21,DJ73))</f>
        <v>2.7495000000000003</v>
      </c>
      <c r="FY73" s="260">
        <f>IF(AND(LA73=1,PG73=1),0,MIN((ABS(($C$14-$C$15)*FC73/$C$12/$C$21)+$C$15)/$C$21,DK73))</f>
        <v>2.7495000000000003</v>
      </c>
      <c r="FZ73" s="260">
        <f>IF(AND(LB73=1,PH73=1),0,MIN((ABS(($C$14-$C$15)*FD73/$C$12/$C$21)+$C$15)/$C$21,DL73))</f>
        <v>0</v>
      </c>
      <c r="GA73" s="260">
        <f>IF(AND(LC73=1,PI73=1),0,MIN((ABS(($C$14-$C$15)*FE73/$C$12/$C$21)+$C$15)/$C$21,DM73))</f>
        <v>2.7495000000000003</v>
      </c>
      <c r="GB73" s="260">
        <f>IF(AND(LD73=1,PJ73=1),0,MIN((ABS(($C$14-$C$15)*FF73/$C$12/$C$21)+$C$15)/$C$21,DN73))</f>
        <v>2.7495000000000003</v>
      </c>
      <c r="GC73" s="260">
        <f>IF(AND(LE73=1,PK73=1),0,MIN((ABS(($C$14-$C$15)*FG73/$C$12/$C$21)+$C$15)/$C$21,DO73))</f>
        <v>2.7495000000000003</v>
      </c>
      <c r="GD73" s="260">
        <f>IF(AND(LF73=1,PL73=1),0,MIN((ABS(($C$14-$C$15)*FH73/$C$12/$C$21)+$C$15)/$C$21,DP73))</f>
        <v>2.7495000000000003</v>
      </c>
      <c r="GE73" s="260">
        <f>IF(AND(LG73=1,PM73=1),0,MIN((ABS(($C$14-$C$15)*FI73/$C$12/$C$21)+$C$15)/$C$21,DQ73))</f>
        <v>2.7495000000000003</v>
      </c>
      <c r="GF73" s="260">
        <f>IF(AND(LH73=1,PN73=1),0,MIN((ABS(($C$14-$C$15)*FJ73/$C$12/$C$21)+$C$15)/$C$21,DR73))</f>
        <v>2.7495000000000003</v>
      </c>
      <c r="GG73" s="260">
        <f>IF(AND(LI73=1,PO73=1),0,MIN((ABS(($C$14-$C$15)*FK73/$C$12/$C$21)+$C$15)/$C$21,DS73))</f>
        <v>2.7495000000000003</v>
      </c>
      <c r="GH73" s="260">
        <f>IF(AND(LJ73=1,PP73=1),0,MIN((ABS(($C$14-$C$15)*FL73/$C$12/$C$21)+$C$15)/$C$21,DT73))</f>
        <v>2.7495000000000003</v>
      </c>
      <c r="GI73" s="260">
        <f>IF(AND(LK73=1,PQ73=1),0,MIN((ABS(($C$14-$C$15)*FM73/$C$12/$C$21)+$C$15)/$C$21,DU73))</f>
        <v>2.7495000000000003</v>
      </c>
      <c r="GJ73" s="260">
        <f>IF(AND(LL73=1,PR73=1),0,MIN((ABS(($C$14-$C$15)*FN73/$C$12/$C$21)+$C$15)/$C$21,DV73))</f>
        <v>2.7495000000000003</v>
      </c>
      <c r="GK73" s="260">
        <f>IF(AND(LM73=1,PS73=1),0,MIN((ABS(($C$14-$C$15)*FO73/$C$12/$C$21)+$C$15)/$C$21,DW73))</f>
        <v>2.7495000000000003</v>
      </c>
      <c r="GL73" s="61">
        <f t="shared" ref="GL73:GL108" si="347">ET73</f>
        <v>2.6000000000000014</v>
      </c>
      <c r="GM73" s="57">
        <f>IF(AND(KS72=1,OY72=1),0,EU73*$C$19/S$6/$C$24/$C$23*3.39*$C$21)</f>
        <v>-9.2423867482780331</v>
      </c>
      <c r="GN73" s="57">
        <f>IF(AND(KT72=1,OZ72=1),0,EV73*$C$19/T$6/$C$24/$C$23*3.39*$C$21)</f>
        <v>-3.0085990109748968</v>
      </c>
      <c r="GO73" s="57">
        <f>IF(AND(KU72=1,PA72=1),0,EW73*$C$19/U$6/$C$24/$C$23*3.39*$C$21)</f>
        <v>-4.6781913518797866</v>
      </c>
      <c r="GP73" s="57">
        <f>IF(AND(KV72=1,PB72=1),0,EX73*$C$19/V$6/$C$24/$C$23*3.39*$C$21)</f>
        <v>-6.276630058144705</v>
      </c>
      <c r="GQ73" s="57">
        <f>IF(AND(KW72=1,PC72=1),0,EY73*$C$19/W$6/$C$24/$C$23*3.39*$C$21)</f>
        <v>-7.4816640245303825</v>
      </c>
      <c r="GR73" s="57">
        <f>IF(AND(KX72=1,PD72=1),0,EZ73*$C$19/X$6/$C$24/$C$23*3.39*$C$21)</f>
        <v>-8.3089935690659438</v>
      </c>
      <c r="GS73" s="57">
        <f>IF(AND(KY72=1,PE72=1),0,FA73*$C$19/Y$6/$C$24/$C$23*3.39*$C$21)</f>
        <v>-8.8082090230715124</v>
      </c>
      <c r="GT73" s="57">
        <f>IF(AND(KZ72=1,PF72=1),0,FB73*$C$19/Z$6/$C$24/$C$23*3.39*$C$21)</f>
        <v>-9.4589792564848452</v>
      </c>
      <c r="GU73" s="57">
        <f>IF(AND(LA72=1,PG72=1),0,FC73*$C$19/AA$6/$C$24/$C$23*3.39*$C$21)</f>
        <v>-10.183429170669461</v>
      </c>
      <c r="GV73" s="57">
        <f>IF(AND(LB72=1,PH72=1),0,FD73*$C$19/AB$6/$C$24/$C$23*3.39*$C$21)</f>
        <v>-11.120253484882117</v>
      </c>
      <c r="GW73" s="57">
        <f>IF(AND(LC72=1,PI72=1),0,FE73*$C$19/AC$6/$C$24/$C$23*3.39*$C$21)</f>
        <v>-13.004927296135516</v>
      </c>
      <c r="GX73" s="57">
        <f>IF(AND(LD72=1,PJ72=1),0,FF73*$C$19/AD$6/$C$24/$C$23*3.39*$C$21)</f>
        <v>-9.5249767404423658</v>
      </c>
      <c r="GY73" s="57">
        <f>IF(AND(LE72=1,PK72=1),0,FG73*$C$19/AE$6/$C$24/$C$23*3.39*$C$21)</f>
        <v>-11.665372852988682</v>
      </c>
      <c r="GZ73" s="57">
        <f>IF(AND(LF72=1,PL72=1),0,FH73*$C$19/AF$6/$C$24/$C$23*3.39*$C$21)</f>
        <v>-10.663414849500038</v>
      </c>
      <c r="HA73" s="57">
        <f>IF(AND(LG72=1,PM72=1),0,FI73*$C$19/AG$6/$C$24/$C$23*3.39*$C$21)</f>
        <v>-10.124068701475045</v>
      </c>
      <c r="HB73" s="57">
        <f>IF(AND(LH72=1,PN72=1),0,FJ73*$C$19/AH$6/$C$24/$C$23*3.39*$C$21)</f>
        <v>-9.8969167314880035</v>
      </c>
      <c r="HC73" s="57">
        <f>IF(AND(LI72=1,PO72=1),0,FK73*$C$19/AI$6/$C$24/$C$23*3.39*$C$21)</f>
        <v>-9.6740093055434162</v>
      </c>
      <c r="HD73" s="57">
        <f>IF(AND(LJ72=1,PP72=1),0,FL73*$C$19/AJ$6/$C$24/$C$23*3.39*$C$21)</f>
        <v>-9.4556809993494078</v>
      </c>
      <c r="HE73" s="57">
        <f>IF(AND(LK72=1,PQ72=1),0,FM73*$C$19/AK$6/$C$24/$C$23*3.39*$C$21)</f>
        <v>-9.4561712335329151</v>
      </c>
      <c r="HF73" s="57">
        <f>IF(AND(LL72=1,PR72=1),0,FN73*$C$19/AL$6/$C$24/$C$23*3.39*$C$21)</f>
        <v>-9.2423177310553708</v>
      </c>
      <c r="HG73" s="57">
        <f>IF(AND(LM72=1,PS72=1),0,FO73*$C$19/AM$6/$C$24/$C$23*3.39*$C$21)</f>
        <v>-9.2423884069090452</v>
      </c>
      <c r="HH73" s="61">
        <f t="shared" ref="HH73:HH108" si="348">FP73</f>
        <v>2.6000000000000014</v>
      </c>
      <c r="HI73" s="57">
        <f t="shared" ref="HI73:HI108" si="349">ABS(GM73)</f>
        <v>9.2423867482780331</v>
      </c>
      <c r="HJ73" s="57">
        <f t="shared" ref="HJ73:HJ108" si="350">ABS(GN73)</f>
        <v>3.0085990109748968</v>
      </c>
      <c r="HK73" s="57">
        <f t="shared" ref="HK73:HK108" si="351">ABS(GO73)</f>
        <v>4.6781913518797866</v>
      </c>
      <c r="HL73" s="57">
        <f t="shared" ref="HL73:HL108" si="352">ABS(GP73)</f>
        <v>6.276630058144705</v>
      </c>
      <c r="HM73" s="57">
        <f t="shared" ref="HM73:HM108" si="353">ABS(GQ73)</f>
        <v>7.4816640245303825</v>
      </c>
      <c r="HN73" s="57">
        <f t="shared" ref="HN73:HN108" si="354">ABS(GR73)</f>
        <v>8.3089935690659438</v>
      </c>
      <c r="HO73" s="57">
        <f t="shared" ref="HO73:HO108" si="355">ABS(GS73)</f>
        <v>8.8082090230715124</v>
      </c>
      <c r="HP73" s="57">
        <f t="shared" ref="HP73:HP108" si="356">ABS(GT73)</f>
        <v>9.4589792564848452</v>
      </c>
      <c r="HQ73" s="57">
        <f t="shared" ref="HQ73:HQ108" si="357">ABS(GU73)</f>
        <v>10.183429170669461</v>
      </c>
      <c r="HR73" s="57">
        <f t="shared" ref="HR73:HR108" si="358">ABS(GV73)</f>
        <v>11.120253484882117</v>
      </c>
      <c r="HS73" s="57">
        <f t="shared" ref="HS73:HS108" si="359">ABS(GW73)</f>
        <v>13.004927296135516</v>
      </c>
      <c r="HT73" s="57">
        <f t="shared" ref="HT73:HT108" si="360">ABS(GX73)</f>
        <v>9.5249767404423658</v>
      </c>
      <c r="HU73" s="57">
        <f t="shared" ref="HU73:HU108" si="361">ABS(GY73)</f>
        <v>11.665372852988682</v>
      </c>
      <c r="HV73" s="57">
        <f t="shared" ref="HV73:HV108" si="362">ABS(GZ73)</f>
        <v>10.663414849500038</v>
      </c>
      <c r="HW73" s="57">
        <f t="shared" ref="HW73:HW108" si="363">ABS(HA73)</f>
        <v>10.124068701475045</v>
      </c>
      <c r="HX73" s="57">
        <f t="shared" ref="HX73:HX108" si="364">ABS(HB73)</f>
        <v>9.8969167314880035</v>
      </c>
      <c r="HY73" s="57">
        <f t="shared" ref="HY73:HY108" si="365">ABS(HC73)</f>
        <v>9.6740093055434162</v>
      </c>
      <c r="HZ73" s="57">
        <f t="shared" ref="HZ73:HZ108" si="366">ABS(HD73)</f>
        <v>9.4556809993494078</v>
      </c>
      <c r="IA73" s="57">
        <f t="shared" ref="IA73:IA108" si="367">ABS(HE73)</f>
        <v>9.4561712335329151</v>
      </c>
      <c r="IB73" s="57">
        <f t="shared" ref="IB73:IB108" si="368">ABS(HF73)</f>
        <v>9.2423177310553708</v>
      </c>
      <c r="IC73" s="57">
        <f t="shared" ref="IC73:IC108" si="369">ABS(HG73)</f>
        <v>9.2423884069090452</v>
      </c>
      <c r="ID73" s="61">
        <f t="shared" ref="ID73:ID108" si="370">HH73</f>
        <v>2.6000000000000014</v>
      </c>
      <c r="IE73" s="57">
        <f t="shared" ref="IE73:IE108" si="371">ABS(NG73)</f>
        <v>0</v>
      </c>
      <c r="IF73" s="57">
        <f t="shared" ref="IF73:IF108" si="372">ABS(NH73)</f>
        <v>0</v>
      </c>
      <c r="IG73" s="57">
        <f t="shared" ref="IG73:IG108" si="373">ABS(NI73)</f>
        <v>0</v>
      </c>
      <c r="IH73" s="57">
        <f t="shared" ref="IH73:IH108" si="374">ABS(NJ73)</f>
        <v>0</v>
      </c>
      <c r="II73" s="57">
        <f t="shared" ref="II73:II108" si="375">ABS(NK73)</f>
        <v>0</v>
      </c>
      <c r="IJ73" s="57">
        <f t="shared" ref="IJ73:IJ108" si="376">ABS(NL73)</f>
        <v>0</v>
      </c>
      <c r="IK73" s="57">
        <f t="shared" ref="IK73:IK108" si="377">ABS(NM73)</f>
        <v>0</v>
      </c>
      <c r="IL73" s="57">
        <f t="shared" ref="IL73:IL108" si="378">ABS(NN73)</f>
        <v>0</v>
      </c>
      <c r="IM73" s="57">
        <f t="shared" ref="IM73:IM108" si="379">ABS(NO73)</f>
        <v>0</v>
      </c>
      <c r="IN73" s="57">
        <f t="shared" ref="IN73:IN108" si="380">ABS(NP73)</f>
        <v>0</v>
      </c>
      <c r="IO73" s="57">
        <f t="shared" ref="IO73:IO108" si="381">ABS(NQ73)</f>
        <v>0</v>
      </c>
      <c r="IP73" s="57">
        <f t="shared" ref="IP73:IP108" si="382">ABS(NR73)</f>
        <v>0</v>
      </c>
      <c r="IQ73" s="57">
        <f t="shared" ref="IQ73:IQ108" si="383">ABS(NS73)</f>
        <v>0</v>
      </c>
      <c r="IR73" s="57">
        <f t="shared" ref="IR73:IR108" si="384">ABS(NT73)</f>
        <v>0</v>
      </c>
      <c r="IS73" s="57">
        <f t="shared" ref="IS73:IS108" si="385">ABS(NU73)</f>
        <v>0</v>
      </c>
      <c r="IT73" s="57">
        <f t="shared" ref="IT73:IT108" si="386">ABS(NV73)</f>
        <v>0</v>
      </c>
      <c r="IU73" s="57">
        <f t="shared" ref="IU73:IU108" si="387">ABS(NW73)</f>
        <v>0</v>
      </c>
      <c r="IV73" s="57">
        <f t="shared" ref="IV73:IV108" si="388">ABS(NX73)</f>
        <v>0</v>
      </c>
      <c r="IW73" s="57">
        <f t="shared" ref="IW73:IW108" si="389">ABS(NY73)</f>
        <v>0</v>
      </c>
      <c r="IX73" s="57">
        <f t="shared" ref="IX73:IX108" si="390">ABS(NZ73)</f>
        <v>0</v>
      </c>
      <c r="IY73" s="57">
        <f t="shared" ref="IY73:IY108" si="391">ABS(OA73)</f>
        <v>0</v>
      </c>
      <c r="IZ73" s="61">
        <f t="shared" ref="IZ73:IZ108" si="392">ID73</f>
        <v>2.6000000000000014</v>
      </c>
      <c r="JA73" s="260" t="e">
        <f t="shared" si="240"/>
        <v>#N/A</v>
      </c>
      <c r="JB73" s="260" t="e">
        <f t="shared" si="241"/>
        <v>#N/A</v>
      </c>
      <c r="JC73" s="260" t="e">
        <f t="shared" si="242"/>
        <v>#N/A</v>
      </c>
      <c r="JD73" s="260" t="e">
        <f t="shared" si="243"/>
        <v>#N/A</v>
      </c>
      <c r="JE73" s="260" t="e">
        <f t="shared" si="244"/>
        <v>#N/A</v>
      </c>
      <c r="JF73" s="260" t="e">
        <f t="shared" si="245"/>
        <v>#N/A</v>
      </c>
      <c r="JG73" s="260" t="e">
        <f t="shared" si="246"/>
        <v>#N/A</v>
      </c>
      <c r="JH73" s="260" t="e">
        <f t="shared" si="247"/>
        <v>#N/A</v>
      </c>
      <c r="JI73" s="260" t="e">
        <f t="shared" si="248"/>
        <v>#N/A</v>
      </c>
      <c r="JJ73" s="260" t="e">
        <f t="shared" si="249"/>
        <v>#N/A</v>
      </c>
      <c r="JK73" s="260" t="e">
        <f t="shared" si="250"/>
        <v>#N/A</v>
      </c>
      <c r="JL73" s="260" t="e">
        <f t="shared" si="251"/>
        <v>#N/A</v>
      </c>
      <c r="JM73" s="260" t="e">
        <f t="shared" si="252"/>
        <v>#N/A</v>
      </c>
      <c r="JN73" s="260" t="e">
        <f t="shared" si="253"/>
        <v>#N/A</v>
      </c>
      <c r="JO73" s="260" t="e">
        <f t="shared" si="254"/>
        <v>#N/A</v>
      </c>
      <c r="JP73" s="260" t="e">
        <f t="shared" si="255"/>
        <v>#N/A</v>
      </c>
      <c r="JQ73" s="260" t="e">
        <f t="shared" si="256"/>
        <v>#N/A</v>
      </c>
      <c r="JR73" s="260" t="e">
        <f t="shared" si="257"/>
        <v>#N/A</v>
      </c>
      <c r="JS73" s="260" t="e">
        <f t="shared" si="258"/>
        <v>#N/A</v>
      </c>
      <c r="JT73" s="260" t="e">
        <f t="shared" si="259"/>
        <v>#N/A</v>
      </c>
      <c r="JU73" s="260" t="e">
        <f t="shared" si="260"/>
        <v>#N/A</v>
      </c>
      <c r="JV73" s="61">
        <f t="shared" ref="JV73:JV108" si="393">IZ73</f>
        <v>2.6000000000000014</v>
      </c>
      <c r="JW73" s="46">
        <f>IF(AND(KS73=0,HI73&lt;=$C$40),1,0)</f>
        <v>0</v>
      </c>
      <c r="JX73" s="46">
        <f>IF(AND(KT73=0,HJ73&lt;=$C$40),1,0)</f>
        <v>0</v>
      </c>
      <c r="JY73" s="46">
        <f>IF(AND(KU73=0,HK73&lt;=$C$40),1,0)</f>
        <v>0</v>
      </c>
      <c r="JZ73" s="46">
        <f>IF(AND(KV73=0,HL73&lt;=$C$40),1,0)</f>
        <v>0</v>
      </c>
      <c r="KA73" s="46">
        <f>IF(AND(KW73=0,HM73&lt;=$C$40),1,0)</f>
        <v>0</v>
      </c>
      <c r="KB73" s="46">
        <f>IF(AND(KX73=0,HN73&lt;=$C$40),1,0)</f>
        <v>0</v>
      </c>
      <c r="KC73" s="46">
        <f>IF(AND(KY73=0,HO73&lt;=$C$40),1,0)</f>
        <v>0</v>
      </c>
      <c r="KD73" s="46">
        <f>IF(AND(KZ73=0,HP73&lt;=$C$40),1,0)</f>
        <v>0</v>
      </c>
      <c r="KE73" s="46">
        <f>IF(AND(LA73=0,HQ73&lt;=$C$40),1,0)</f>
        <v>0</v>
      </c>
      <c r="KF73" s="46">
        <f>IF(AND(LB73=0,HR73&lt;=$C$40),1,0)</f>
        <v>0</v>
      </c>
      <c r="KG73" s="46">
        <f>IF(AND(LC73=0,HS73&lt;=$C$40),1,0)</f>
        <v>0</v>
      </c>
      <c r="KH73" s="46">
        <f>IF(AND(LD73=0,HT73&lt;=$C$40),1,0)</f>
        <v>0</v>
      </c>
      <c r="KI73" s="46">
        <f>IF(AND(LE73=0,HU73&lt;=$C$40),1,0)</f>
        <v>0</v>
      </c>
      <c r="KJ73" s="46">
        <f>IF(AND(LF73=0,HV73&lt;=$C$40),1,0)</f>
        <v>0</v>
      </c>
      <c r="KK73" s="46">
        <f>IF(AND(LG73=0,HW73&lt;=$C$40),1,0)</f>
        <v>0</v>
      </c>
      <c r="KL73" s="46">
        <f>IF(AND(LH73=0,HX73&lt;=$C$40),1,0)</f>
        <v>0</v>
      </c>
      <c r="KM73" s="46">
        <f>IF(AND(LI73=0,HY73&lt;=$C$40),1,0)</f>
        <v>0</v>
      </c>
      <c r="KN73" s="46">
        <f>IF(AND(LJ73=0,HZ73&lt;=$C$40),1,0)</f>
        <v>0</v>
      </c>
      <c r="KO73" s="46">
        <f>IF(AND(LK73=0,IA73&lt;=$C$40),1,0)</f>
        <v>0</v>
      </c>
      <c r="KP73" s="46">
        <f>IF(AND(LL73=0,IB73&lt;=$C$40),1,0)</f>
        <v>0</v>
      </c>
      <c r="KQ73" s="46">
        <f>IF(AND(LM73=0,IC73&lt;=$C$40),1,0)</f>
        <v>0</v>
      </c>
      <c r="KR73" s="61">
        <f t="shared" ref="KR73:KR108" si="394">JV73</f>
        <v>2.6000000000000014</v>
      </c>
      <c r="KS73" s="1">
        <f>IF(OR(KS72=1,AND(OY73=1,LO73&lt;=$C$41)),1,0)</f>
        <v>0</v>
      </c>
      <c r="KT73" s="1">
        <f>IF(OR(KT72=1,AND(OZ73=1,LP73&lt;=$C$41)),1,0)</f>
        <v>0</v>
      </c>
      <c r="KU73" s="1">
        <f>IF(OR(KU72=1,AND(PA73=1,LQ73&lt;=$C$41)),1,0)</f>
        <v>0</v>
      </c>
      <c r="KV73" s="1">
        <f>IF(OR(KV72=1,AND(PB73=1,LR73&lt;=$C$41)),1,0)</f>
        <v>0</v>
      </c>
      <c r="KW73" s="1">
        <f>IF(OR(KW72=1,AND(PC73=1,LS73&lt;=$C$41)),1,0)</f>
        <v>0</v>
      </c>
      <c r="KX73" s="1">
        <f>IF(OR(KX72=1,AND(PD73=1,LT73&lt;=$C$41)),1,0)</f>
        <v>0</v>
      </c>
      <c r="KY73" s="1">
        <f>IF(OR(KY72=1,AND(PE73=1,LU73&lt;=$C$41)),1,0)</f>
        <v>0</v>
      </c>
      <c r="KZ73" s="1">
        <f>IF(OR(KZ72=1,AND(PF73=1,LV73&lt;=$C$41)),1,0)</f>
        <v>0</v>
      </c>
      <c r="LA73" s="1">
        <f>IF(OR(LA72=1,AND(PG73=1,LW73&lt;=$C$41)),1,0)</f>
        <v>0</v>
      </c>
      <c r="LB73" s="1">
        <f>IF(OR(LB72=1,AND(PH73=1,LX73&lt;=$C$41)),1,0)</f>
        <v>1</v>
      </c>
      <c r="LC73" s="1">
        <f>IF(OR(LC72=1,AND(PI73=1,LY73&lt;=$C$41)),1,0)</f>
        <v>0</v>
      </c>
      <c r="LD73" s="1">
        <f>IF(OR(LD72=1,AND(PJ73=1,LZ73&lt;=$C$41)),1,0)</f>
        <v>0</v>
      </c>
      <c r="LE73" s="1">
        <f>IF(OR(LE72=1,AND(PK73=1,MA73&lt;=$C$41)),1,0)</f>
        <v>0</v>
      </c>
      <c r="LF73" s="1">
        <f>IF(OR(LF72=1,AND(PL73=1,MB73&lt;=$C$41)),1,0)</f>
        <v>0</v>
      </c>
      <c r="LG73" s="1">
        <f>IF(OR(LG72=1,AND(PM73=1,MC73&lt;=$C$41)),1,0)</f>
        <v>0</v>
      </c>
      <c r="LH73" s="1">
        <f>IF(OR(LH72=1,AND(PN73=1,MD73&lt;=$C$41)),1,0)</f>
        <v>0</v>
      </c>
      <c r="LI73" s="1">
        <f>IF(OR(LI72=1,AND(PO73=1,ME73&lt;=$C$41)),1,0)</f>
        <v>0</v>
      </c>
      <c r="LJ73" s="1">
        <f>IF(OR(LJ72=1,AND(PP73=1,MF73&lt;=$C$41)),1,0)</f>
        <v>0</v>
      </c>
      <c r="LK73" s="1">
        <f>IF(OR(LK72=1,AND(PQ73=1,MG73&lt;=$C$41)),1,0)</f>
        <v>0</v>
      </c>
      <c r="LL73" s="1">
        <f>IF(OR(LL72=1,AND(PR73=1,MH73&lt;=$C$41)),1,0)</f>
        <v>0</v>
      </c>
      <c r="LM73" s="1">
        <f>IF(OR(LM72=1,AND(PS73=1,MI73&lt;=$C$41)),1,0)</f>
        <v>0</v>
      </c>
      <c r="LN73" s="61">
        <f t="shared" ref="LN73:LN108" si="395">KR73</f>
        <v>2.6000000000000014</v>
      </c>
      <c r="LO73" s="57">
        <f t="shared" ref="LO73:LO108" si="396">MAX(GM72*$C$17+LO72,0)</f>
        <v>1.1047916104218471</v>
      </c>
      <c r="LP73" s="57">
        <f t="shared" ref="LP73:LP108" si="397">MAX(GN72*$C$17+LP72,0)</f>
        <v>13.461578947548364</v>
      </c>
      <c r="LQ73" s="57">
        <f t="shared" ref="LQ73:LQ108" si="398">MAX(GO72*$C$17+LQ72,0)</f>
        <v>12.923293920944259</v>
      </c>
      <c r="LR73" s="57">
        <f t="shared" ref="LR73:LR108" si="399">MAX(GP72*$C$17+LR72,0)</f>
        <v>10.890416977554029</v>
      </c>
      <c r="LS73" s="57">
        <f t="shared" ref="LS73:LS108" si="400">MAX(GQ72*$C$17+LS72,0)</f>
        <v>7.6868449988250855</v>
      </c>
      <c r="LT73" s="57">
        <f t="shared" ref="LT73:LT108" si="401">MAX(GR72*$C$17+LT72,0)</f>
        <v>4.7048070350787174</v>
      </c>
      <c r="LU73" s="57">
        <f t="shared" ref="LU73:LU108" si="402">MAX(GS72*$C$17+LU72,0)</f>
        <v>2.2473225755435582</v>
      </c>
      <c r="LV73" s="57">
        <f t="shared" ref="LV73:LV108" si="403">MAX(GT72*$C$17+LV72,0)</f>
        <v>1.0258436131938744</v>
      </c>
      <c r="LW73" s="57">
        <f t="shared" ref="LW73:LW108" si="404">MAX(GU72*$C$17+LW72,0)</f>
        <v>0.35008898229607127</v>
      </c>
      <c r="LX73" s="57">
        <f t="shared" ref="LX73:LX108" si="405">MAX(GV72*$C$17+LX72,0)</f>
        <v>0.1371054568657824</v>
      </c>
      <c r="LY73" s="57">
        <f t="shared" ref="LY73:LY108" si="406">MAX(GW72*$C$17+LY72,0)</f>
        <v>0.84847249108663991</v>
      </c>
      <c r="LZ73" s="57">
        <f t="shared" ref="LZ73:LZ108" si="407">MAX(GX72*$C$17+LZ72,0)</f>
        <v>8.6110653367624543</v>
      </c>
      <c r="MA73" s="57">
        <f t="shared" ref="MA73:MA108" si="408">MAX(GY72*$C$17+MA72,0)</f>
        <v>5.6974874776642777</v>
      </c>
      <c r="MB73" s="57">
        <f t="shared" ref="MB73:MB108" si="409">MAX(GZ72*$C$17+MB72,0)</f>
        <v>3.6245803342978342</v>
      </c>
      <c r="MC73" s="57">
        <f t="shared" ref="MC73:MC108" si="410">MAX(HA72*$C$17+MC72,0)</f>
        <v>2.6682035104400699</v>
      </c>
      <c r="MD73" s="57">
        <f t="shared" ref="MD73:MD108" si="411">MAX(HB72*$C$17+MD72,0)</f>
        <v>2.2654141693374221</v>
      </c>
      <c r="ME73" s="57">
        <f t="shared" ref="ME73:ME108" si="412">MAX(HC72*$C$17+ME72,0)</f>
        <v>1.8701513185321634</v>
      </c>
      <c r="MF73" s="57">
        <f t="shared" ref="MF73:MF108" si="413">MAX(HD72*$C$17+MF72,0)</f>
        <v>1.4830082327779039</v>
      </c>
      <c r="MG73" s="57">
        <f t="shared" ref="MG73:MG108" si="414">MAX(HE72*$C$17+MG72,0)</f>
        <v>1.4838775235164845</v>
      </c>
      <c r="MH73" s="57">
        <f t="shared" ref="MH73:MH108" si="415">MAX(HF72*$C$17+MH72,0)</f>
        <v>1.1046692280289394</v>
      </c>
      <c r="MI73" s="57">
        <f t="shared" ref="MI73:MI108" si="416">MAX(HG72*$C$17+MI72,0)</f>
        <v>1.1047945515316813</v>
      </c>
      <c r="MJ73" s="61">
        <f t="shared" ref="MJ73:MJ108" si="417">LN73</f>
        <v>2.6000000000000014</v>
      </c>
      <c r="MK73" s="57" t="e">
        <f>IF(AND(ABS(CG73)&gt;0,EU73*$C$19&gt;=DY72,NG73&lt;&gt;0),3,NA())</f>
        <v>#N/A</v>
      </c>
      <c r="ML73" s="57" t="e">
        <f t="shared" si="261"/>
        <v>#N/A</v>
      </c>
      <c r="MM73" s="57" t="e">
        <f t="shared" si="262"/>
        <v>#N/A</v>
      </c>
      <c r="MN73" s="57" t="e">
        <f t="shared" si="263"/>
        <v>#N/A</v>
      </c>
      <c r="MO73" s="57" t="e">
        <f t="shared" si="264"/>
        <v>#N/A</v>
      </c>
      <c r="MP73" s="57" t="e">
        <f t="shared" si="265"/>
        <v>#N/A</v>
      </c>
      <c r="MQ73" s="57" t="e">
        <f t="shared" si="266"/>
        <v>#N/A</v>
      </c>
      <c r="MR73" s="57" t="e">
        <f t="shared" si="267"/>
        <v>#N/A</v>
      </c>
      <c r="MS73" s="57" t="e">
        <f t="shared" si="268"/>
        <v>#N/A</v>
      </c>
      <c r="MT73" s="57" t="e">
        <f t="shared" si="269"/>
        <v>#N/A</v>
      </c>
      <c r="MU73" s="57" t="e">
        <f t="shared" si="270"/>
        <v>#N/A</v>
      </c>
      <c r="MV73" s="57" t="e">
        <f t="shared" si="271"/>
        <v>#N/A</v>
      </c>
      <c r="MW73" s="57" t="e">
        <f t="shared" si="272"/>
        <v>#N/A</v>
      </c>
      <c r="MX73" s="57" t="e">
        <f t="shared" si="273"/>
        <v>#N/A</v>
      </c>
      <c r="MY73" s="57" t="e">
        <f t="shared" si="274"/>
        <v>#N/A</v>
      </c>
      <c r="MZ73" s="57" t="e">
        <f t="shared" si="275"/>
        <v>#N/A</v>
      </c>
      <c r="NA73" s="57" t="e">
        <f t="shared" si="276"/>
        <v>#N/A</v>
      </c>
      <c r="NB73" s="57" t="e">
        <f t="shared" si="277"/>
        <v>#N/A</v>
      </c>
      <c r="NC73" s="57" t="e">
        <f t="shared" si="278"/>
        <v>#N/A</v>
      </c>
      <c r="ND73" s="57" t="e">
        <f t="shared" si="279"/>
        <v>#N/A</v>
      </c>
      <c r="NE73" s="57" t="e">
        <f t="shared" si="280"/>
        <v>#N/A</v>
      </c>
      <c r="NF73" s="61">
        <f t="shared" ref="NF73:NF108" si="418">MJ73</f>
        <v>2.6000000000000014</v>
      </c>
      <c r="NG73" s="260">
        <f>IF(OY72=0,MIN('Drive Train'!$F$35-FQ72*$C$19*'Drive Train'!$F$39,NG72+$C$39)-$C$7,IF(LO72-1&lt;=0,0,IF($C$37=Motors!$C$29,MAX(MAX(NG$8:NG72)*-1,NG72-$C$39),MAX(0,MAX(NG$8:NG72)*-1,NG72-$C$39))))</f>
        <v>0</v>
      </c>
      <c r="NH73" s="260">
        <f>IF(OZ72=0,MIN('Drive Train'!$F$35-FR72*$C$19*'Drive Train'!$F$39,NH72+$C$39)-$C$7,IF(LP72-1&lt;=0,0,IF($C$37=Motors!$C$29,MAX(MAX(NH$8:NH72)*-1,NH72-$C$39),MAX(0,MAX(NH$8:NH72)*-1,NH72-$C$39))))</f>
        <v>0</v>
      </c>
      <c r="NI73" s="260">
        <f>IF(PA72=0,MIN('Drive Train'!$F$35-FS72*$C$19*'Drive Train'!$F$39,NI72+$C$39)-$C$7,IF(LQ72-1&lt;=0,0,IF($C$37=Motors!$C$29,MAX(MAX(NI$8:NI72)*-1,NI72-$C$39),MAX(0,MAX(NI$8:NI72)*-1,NI72-$C$39))))</f>
        <v>0</v>
      </c>
      <c r="NJ73" s="260">
        <f>IF(PB72=0,MIN('Drive Train'!$F$35-FT72*$C$19*'Drive Train'!$F$39,NJ72+$C$39)-$C$7,IF(LR72-1&lt;=0,0,IF($C$37=Motors!$C$29,MAX(MAX(NJ$8:NJ72)*-1,NJ72-$C$39),MAX(0,MAX(NJ$8:NJ72)*-1,NJ72-$C$39))))</f>
        <v>0</v>
      </c>
      <c r="NK73" s="260">
        <f>IF(PC72=0,MIN('Drive Train'!$F$35-FU72*$C$19*'Drive Train'!$F$39,NK72+$C$39)-$C$7,IF(LS72-1&lt;=0,0,IF($C$37=Motors!$C$29,MAX(MAX(NK$8:NK72)*-1,NK72-$C$39),MAX(0,MAX(NK$8:NK72)*-1,NK72-$C$39))))</f>
        <v>0</v>
      </c>
      <c r="NL73" s="260">
        <f>IF(PD72=0,MIN('Drive Train'!$F$35-FV72*$C$19*'Drive Train'!$F$39,NL72+$C$39)-$C$7,IF(LT72-1&lt;=0,0,IF($C$37=Motors!$C$29,MAX(MAX(NL$8:NL72)*-1,NL72-$C$39),MAX(0,MAX(NL$8:NL72)*-1,NL72-$C$39))))</f>
        <v>0</v>
      </c>
      <c r="NM73" s="260">
        <f>IF(PE72=0,MIN('Drive Train'!$F$35-FW72*$C$19*'Drive Train'!$F$39,NM72+$C$39)-$C$7,IF(LU72-1&lt;=0,0,IF($C$37=Motors!$C$29,MAX(MAX(NM$8:NM72)*-1,NM72-$C$39),MAX(0,MAX(NM$8:NM72)*-1,NM72-$C$39))))</f>
        <v>0</v>
      </c>
      <c r="NN73" s="260">
        <f>IF(PF72=0,MIN('Drive Train'!$F$35-FX72*$C$19*'Drive Train'!$F$39,NN72+$C$39)-$C$7,IF(LV72-1&lt;=0,0,IF($C$37=Motors!$C$29,MAX(MAX(NN$8:NN72)*-1,NN72-$C$39),MAX(0,MAX(NN$8:NN72)*-1,NN72-$C$39))))</f>
        <v>0</v>
      </c>
      <c r="NO73" s="260">
        <f>IF(PG72=0,MIN('Drive Train'!$F$35-FY72*$C$19*'Drive Train'!$F$39,NO72+$C$39)-$C$7,IF(LW72-1&lt;=0,0,IF($C$37=Motors!$C$29,MAX(MAX(NO$8:NO72)*-1,NO72-$C$39),MAX(0,MAX(NO$8:NO72)*-1,NO72-$C$39))))</f>
        <v>0</v>
      </c>
      <c r="NP73" s="260">
        <f>IF(PH72=0,MIN('Drive Train'!$F$35-FZ72*$C$19*'Drive Train'!$F$39,NP72+$C$39)-$C$7,IF(LX72-1&lt;=0,0,IF($C$37=Motors!$C$29,MAX(MAX(NP$8:NP72)*-1,NP72-$C$39),MAX(0,MAX(NP$8:NP72)*-1,NP72-$C$39))))</f>
        <v>0</v>
      </c>
      <c r="NQ73" s="260">
        <f>IF(PI72=0,MIN('Drive Train'!$F$35-GA72*$C$19*'Drive Train'!$F$39,NQ72+$C$39)-$C$7,IF(LY72-1&lt;=0,0,IF($C$37=Motors!$C$29,MAX(MAX(NQ$8:NQ72)*-1,NQ72-$C$39),MAX(0,MAX(NQ$8:NQ72)*-1,NQ72-$C$39))))</f>
        <v>0</v>
      </c>
      <c r="NR73" s="260">
        <f>IF(PJ72=0,MIN('Drive Train'!$F$35-GB72*$C$19*'Drive Train'!$F$39,NR72+$C$39)-$C$7,IF(LZ72-1&lt;=0,0,IF($C$37=Motors!$C$29,MAX(MAX(NR$8:NR72)*-1,NR72-$C$39),MAX(0,MAX(NR$8:NR72)*-1,NR72-$C$39))))</f>
        <v>0</v>
      </c>
      <c r="NS73" s="260">
        <f>IF(PK72=0,MIN('Drive Train'!$F$35-GC72*$C$19*'Drive Train'!$F$39,NS72+$C$39)-$C$7,IF(MA72-1&lt;=0,0,IF($C$37=Motors!$C$29,MAX(MAX(NS$8:NS72)*-1,NS72-$C$39),MAX(0,MAX(NS$8:NS72)*-1,NS72-$C$39))))</f>
        <v>0</v>
      </c>
      <c r="NT73" s="260">
        <f>IF(PL72=0,MIN('Drive Train'!$F$35-GD72*$C$19*'Drive Train'!$F$39,NT72+$C$39)-$C$7,IF(MB72-1&lt;=0,0,IF($C$37=Motors!$C$29,MAX(MAX(NT$8:NT72)*-1,NT72-$C$39),MAX(0,MAX(NT$8:NT72)*-1,NT72-$C$39))))</f>
        <v>0</v>
      </c>
      <c r="NU73" s="260">
        <f>IF(PM72=0,MIN('Drive Train'!$F$35-GE72*$C$19*'Drive Train'!$F$39,NU72+$C$39)-$C$7,IF(MC72-1&lt;=0,0,IF($C$37=Motors!$C$29,MAX(MAX(NU$8:NU72)*-1,NU72-$C$39),MAX(0,MAX(NU$8:NU72)*-1,NU72-$C$39))))</f>
        <v>0</v>
      </c>
      <c r="NV73" s="260">
        <f>IF(PN72=0,MIN('Drive Train'!$F$35-GF72*$C$19*'Drive Train'!$F$39,NV72+$C$39)-$C$7,IF(MD72-1&lt;=0,0,IF($C$37=Motors!$C$29,MAX(MAX(NV$8:NV72)*-1,NV72-$C$39),MAX(0,MAX(NV$8:NV72)*-1,NV72-$C$39))))</f>
        <v>0</v>
      </c>
      <c r="NW73" s="260">
        <f>IF(PO72=0,MIN('Drive Train'!$F$35-GG72*$C$19*'Drive Train'!$F$39,NW72+$C$39)-$C$7,IF(ME72-1&lt;=0,0,IF($C$37=Motors!$C$29,MAX(MAX(NW$8:NW72)*-1,NW72-$C$39),MAX(0,MAX(NW$8:NW72)*-1,NW72-$C$39))))</f>
        <v>0</v>
      </c>
      <c r="NX73" s="260">
        <f>IF(PP72=0,MIN('Drive Train'!$F$35-GH72*$C$19*'Drive Train'!$F$39,NX72+$C$39)-$C$7,IF(MF72-1&lt;=0,0,IF($C$37=Motors!$C$29,MAX(MAX(NX$8:NX72)*-1,NX72-$C$39),MAX(0,MAX(NX$8:NX72)*-1,NX72-$C$39))))</f>
        <v>0</v>
      </c>
      <c r="NY73" s="260">
        <f>IF(PQ72=0,MIN('Drive Train'!$F$35-GI72*$C$19*'Drive Train'!$F$39,NY72+$C$39)-$C$7,IF(MG72-1&lt;=0,0,IF($C$37=Motors!$C$29,MAX(MAX(NY$8:NY72)*-1,NY72-$C$39),MAX(0,MAX(NY$8:NY72)*-1,NY72-$C$39))))</f>
        <v>0</v>
      </c>
      <c r="NZ73" s="260">
        <f>IF(PR72=0,MIN('Drive Train'!$F$35-GJ72*$C$19*'Drive Train'!$F$39,NZ72+$C$39)-$C$7,IF(MH72-1&lt;=0,0,IF($C$37=Motors!$C$29,MAX(MAX(NZ$8:NZ72)*-1,NZ72-$C$39),MAX(0,MAX(NZ$8:NZ72)*-1,NZ72-$C$39))))</f>
        <v>0</v>
      </c>
      <c r="OA73" s="260">
        <f>IF(PS72=0,MIN('Drive Train'!$F$35-GK72*$C$19*'Drive Train'!$F$39,OA72+$C$39)-$C$7,IF(MI72-1&lt;=0,0,IF($C$37=Motors!$C$29,MAX(MAX(OA$8:OA72)*-1,OA72-$C$39),MAX(0,MAX(OA$8:OA72)*-1,OA72-$C$39))))</f>
        <v>0</v>
      </c>
      <c r="OB73" s="61">
        <f t="shared" ref="OB73:OB108" si="419">NF73</f>
        <v>2.6000000000000014</v>
      </c>
      <c r="OC73" s="260">
        <f>'Drive Train'!$F$35-(FQ73*$C$13)*$C$19*'Drive Train'!$F$39</f>
        <v>12.2597755</v>
      </c>
      <c r="OD73" s="260">
        <f>'Drive Train'!$F$35-(FR73*$C$13)*$C$19*'Drive Train'!$F$39</f>
        <v>12.2597755</v>
      </c>
      <c r="OE73" s="260">
        <f>'Drive Train'!$F$35-(FS73*$C$13)*$C$19*'Drive Train'!$F$39</f>
        <v>12.2597755</v>
      </c>
      <c r="OF73" s="260">
        <f>'Drive Train'!$F$35-(FT73*$C$13)*$C$19*'Drive Train'!$F$39</f>
        <v>12.2597755</v>
      </c>
      <c r="OG73" s="260">
        <f>'Drive Train'!$F$35-(FU73*$C$13)*$C$19*'Drive Train'!$F$39</f>
        <v>12.2597755</v>
      </c>
      <c r="OH73" s="260">
        <f>'Drive Train'!$F$35-(FV73*$C$13)*$C$19*'Drive Train'!$F$39</f>
        <v>12.2597755</v>
      </c>
      <c r="OI73" s="260">
        <f>'Drive Train'!$F$35-(FW73*$C$13)*$C$19*'Drive Train'!$F$39</f>
        <v>12.2597755</v>
      </c>
      <c r="OJ73" s="260">
        <f>'Drive Train'!$F$35-(FX73*$C$13)*$C$19*'Drive Train'!$F$39</f>
        <v>12.2597755</v>
      </c>
      <c r="OK73" s="260">
        <f>'Drive Train'!$F$35-(FY73*$C$13)*$C$19*'Drive Train'!$F$39</f>
        <v>12.2597755</v>
      </c>
      <c r="OL73" s="260">
        <f>'Drive Train'!$F$35-(FZ73*$C$13)*$C$19*'Drive Train'!$F$39</f>
        <v>12.4</v>
      </c>
      <c r="OM73" s="260">
        <f>'Drive Train'!$F$35-(GA73*$C$13)*$C$19*'Drive Train'!$F$39</f>
        <v>12.2597755</v>
      </c>
      <c r="ON73" s="260">
        <f>'Drive Train'!$F$35-(GB73*$C$13)*$C$19*'Drive Train'!$F$39</f>
        <v>12.2597755</v>
      </c>
      <c r="OO73" s="260">
        <f>'Drive Train'!$F$35-(GC73*$C$13)*$C$19*'Drive Train'!$F$39</f>
        <v>12.2597755</v>
      </c>
      <c r="OP73" s="260">
        <f>'Drive Train'!$F$35-(GD73*$C$13)*$C$19*'Drive Train'!$F$39</f>
        <v>12.2597755</v>
      </c>
      <c r="OQ73" s="260">
        <f>'Drive Train'!$F$35-(GE73*$C$13)*$C$19*'Drive Train'!$F$39</f>
        <v>12.2597755</v>
      </c>
      <c r="OR73" s="260">
        <f>'Drive Train'!$F$35-(GF73*$C$13)*$C$19*'Drive Train'!$F$39</f>
        <v>12.2597755</v>
      </c>
      <c r="OS73" s="260">
        <f>'Drive Train'!$F$35-(GG73*$C$13)*$C$19*'Drive Train'!$F$39</f>
        <v>12.2597755</v>
      </c>
      <c r="OT73" s="260">
        <f>'Drive Train'!$F$35-(GH73*$C$13)*$C$19*'Drive Train'!$F$39</f>
        <v>12.2597755</v>
      </c>
      <c r="OU73" s="260">
        <f>'Drive Train'!$F$35-(GI73*$C$13)*$C$19*'Drive Train'!$F$39</f>
        <v>12.2597755</v>
      </c>
      <c r="OV73" s="260">
        <f>'Drive Train'!$F$35-(GJ73*$C$13)*$C$19*'Drive Train'!$F$39</f>
        <v>12.2597755</v>
      </c>
      <c r="OW73" s="260">
        <f>'Drive Train'!$F$35-(GK73*$C$13)*$C$19*'Drive Train'!$F$39</f>
        <v>12.2597755</v>
      </c>
      <c r="OX73" s="61">
        <f t="shared" ref="OX73:OX108" si="420">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7">
        <f t="shared" ref="PT73:PT108" si="421">OX73</f>
        <v>2.6000000000000014</v>
      </c>
      <c r="PU73" s="57">
        <f t="shared" ref="PU73:PU108" si="422">PU72+0.5*GM73*$C$17^2+LO73*$C$17</f>
        <v>21.471415751551451</v>
      </c>
      <c r="PV73" s="57">
        <f t="shared" ref="PV73:PV108" si="423">PV72+0.5*GN73*$C$17^2+LP73*$C$17</f>
        <v>24.612485533866096</v>
      </c>
      <c r="PW73" s="57">
        <f t="shared" ref="PW73:PW108" si="424">PW72+0.5*GO73*$C$17^2+LQ73*$C$17</f>
        <v>28.848705474558706</v>
      </c>
      <c r="PX73" s="57">
        <f t="shared" ref="PX73:PX108" si="425">PX72+0.5*GP73*$C$17^2+LR73*$C$17</f>
        <v>29.92502040984348</v>
      </c>
      <c r="PY73" s="57">
        <f t="shared" ref="PY73:PY108" si="426">PY72+0.5*GQ73*$C$17^2+LS73*$C$17</f>
        <v>28.328061780374799</v>
      </c>
      <c r="PZ73" s="57">
        <f t="shared" ref="PZ73:PZ108" si="427">PZ72+0.5*GR73*$C$17^2+LT73*$C$17</f>
        <v>25.801120170159336</v>
      </c>
      <c r="QA73" s="57">
        <f t="shared" ref="QA73:QA108" si="428">QA72+0.5*GS73*$C$17^2+LU73*$C$17</f>
        <v>23.019304157750877</v>
      </c>
      <c r="QB73" s="57">
        <f t="shared" ref="QB73:QB108" si="429">QB72+0.5*GT73*$C$17^2+LV73*$C$17</f>
        <v>21.276094470010104</v>
      </c>
      <c r="QC73" s="57">
        <f t="shared" ref="QC73:QC108" si="430">QC72+0.5*GU73*$C$17^2+LW73*$C$17</f>
        <v>19.839915486847076</v>
      </c>
      <c r="QD73" s="57">
        <f t="shared" ref="QD73:QD108" si="431">QD72+0.5*GV73*$C$17^2+LX73*$C$17</f>
        <v>18.750821279437783</v>
      </c>
      <c r="QE73" s="57">
        <f t="shared" ref="QE73:QE108" si="432">QE72+0.5*GW73*$C$17^2+LY73*$C$17</f>
        <v>18.254807284945262</v>
      </c>
      <c r="QF73" s="57">
        <f t="shared" ref="QF73:QF108" si="433">QF72+0.5*GX73*$C$17^2+LZ73*$C$17</f>
        <v>19.976481529378464</v>
      </c>
      <c r="QG73" s="57">
        <f t="shared" ref="QG73:QG108" si="434">QG72+0.5*GY73*$C$17^2+MA73*$C$17</f>
        <v>21.163613520137549</v>
      </c>
      <c r="QH73" s="57">
        <f t="shared" ref="QH73:QH108" si="435">QH72+0.5*GZ73*$C$17^2+MB73*$C$17</f>
        <v>21.318674189411137</v>
      </c>
      <c r="QI73" s="57">
        <f t="shared" ref="QI73:QI108" si="436">QI72+0.5*HA73*$C$17^2+MC73*$C$17</f>
        <v>21.398237311834581</v>
      </c>
      <c r="QJ73" s="57">
        <f t="shared" ref="QJ73:QJ108" si="437">QJ72+0.5*HB73*$C$17^2+MD73*$C$17</f>
        <v>21.620273525109798</v>
      </c>
      <c r="QK73" s="57">
        <f t="shared" ref="QK73:QK108" si="438">QK72+0.5*HC73*$C$17^2+ME73*$C$17</f>
        <v>21.64364591973921</v>
      </c>
      <c r="QL73" s="57">
        <f t="shared" ref="QL73:QL108" si="439">QL72+0.5*HD73*$C$17^2+MF73*$C$17</f>
        <v>21.522063183080821</v>
      </c>
      <c r="QM73" s="57">
        <f t="shared" ref="QM73:QM108" si="440">QM72+0.5*HE73*$C$17^2+MG73*$C$17</f>
        <v>21.732376476132508</v>
      </c>
      <c r="QN73" s="57">
        <f t="shared" ref="QN73:QN108" si="441">QN72+0.5*HF73*$C$17^2+MH73*$C$17</f>
        <v>21.432206749696274</v>
      </c>
      <c r="QO73" s="57">
        <f t="shared" ref="QO73:QO108" si="442">QO72+0.5*HG73*$C$17^2+MI73*$C$17</f>
        <v>21.469130353063299</v>
      </c>
      <c r="QP73" s="61">
        <f t="shared" ref="QP73:QP108" si="443">PT73</f>
        <v>2.6000000000000014</v>
      </c>
      <c r="QQ73" s="57">
        <f>MIN(FQ73,$C$16)*$C$17*1000/60/60/$C$21</f>
        <v>3.4695548865589357E-2</v>
      </c>
      <c r="QR73" s="57">
        <f>MIN(FR73,$C$16)*$C$17*1000/60/60/$C$21</f>
        <v>3.4695548865589357E-2</v>
      </c>
      <c r="QS73" s="57">
        <f>MIN(FS73,$C$16)*$C$17*1000/60/60/$C$21</f>
        <v>3.4695548865589357E-2</v>
      </c>
      <c r="QT73" s="57">
        <f>MIN(FT73,$C$16)*$C$17*1000/60/60/$C$21</f>
        <v>3.4695548865589357E-2</v>
      </c>
      <c r="QU73" s="57">
        <f>MIN(FU73,$C$16)*$C$17*1000/60/60/$C$21</f>
        <v>3.4695548865589357E-2</v>
      </c>
      <c r="QV73" s="57">
        <f>MIN(FV73,$C$16)*$C$17*1000/60/60/$C$21</f>
        <v>3.4695548865589357E-2</v>
      </c>
      <c r="QW73" s="57">
        <f>MIN(FW73,$C$16)*$C$17*1000/60/60/$C$21</f>
        <v>3.4695548865589357E-2</v>
      </c>
      <c r="QX73" s="57">
        <f>MIN(FX73,$C$16)*$C$17*1000/60/60/$C$21</f>
        <v>3.4695548865589357E-2</v>
      </c>
      <c r="QY73" s="57">
        <f>MIN(FY73,$C$16)*$C$17*1000/60/60/$C$21</f>
        <v>3.4695548865589357E-2</v>
      </c>
      <c r="QZ73" s="57">
        <f>MIN(FZ73,$C$16)*$C$17*1000/60/60/$C$21</f>
        <v>0</v>
      </c>
      <c r="RA73" s="57">
        <f>MIN(GA73,$C$16)*$C$17*1000/60/60/$C$21</f>
        <v>3.4695548865589357E-2</v>
      </c>
      <c r="RB73" s="57">
        <f>MIN(GB73,$C$16)*$C$17*1000/60/60/$C$21</f>
        <v>3.4695548865589357E-2</v>
      </c>
      <c r="RC73" s="57">
        <f>MIN(GC73,$C$16)*$C$17*1000/60/60/$C$21</f>
        <v>3.4695548865589357E-2</v>
      </c>
      <c r="RD73" s="57">
        <f>MIN(GD73,$C$16)*$C$17*1000/60/60/$C$21</f>
        <v>3.4695548865589357E-2</v>
      </c>
      <c r="RE73" s="57">
        <f>MIN(GE73,$C$16)*$C$17*1000/60/60/$C$21</f>
        <v>3.4695548865589357E-2</v>
      </c>
      <c r="RF73" s="57">
        <f>MIN(GF73,$C$16)*$C$17*1000/60/60/$C$21</f>
        <v>3.4695548865589357E-2</v>
      </c>
      <c r="RG73" s="57">
        <f>MIN(GG73,$C$16)*$C$17*1000/60/60/$C$21</f>
        <v>3.4695548865589357E-2</v>
      </c>
      <c r="RH73" s="57">
        <f>MIN(GH73,$C$16)*$C$17*1000/60/60/$C$21</f>
        <v>3.4695548865589357E-2</v>
      </c>
      <c r="RI73" s="57">
        <f>MIN(GI73,$C$16)*$C$17*1000/60/60/$C$21</f>
        <v>3.4695548865589357E-2</v>
      </c>
      <c r="RJ73" s="57">
        <f>MIN(GJ73,$C$16)*$C$17*1000/60/60/$C$21</f>
        <v>3.4695548865589357E-2</v>
      </c>
      <c r="RK73" s="57">
        <f>MIN(GK73,$C$16)*$C$17*1000/60/60/$C$21</f>
        <v>3.4695548865589357E-2</v>
      </c>
      <c r="RL73" s="61">
        <f t="shared" ref="RL73:RL108" si="444">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61">
        <f t="shared" ref="SH73:SH108" si="445">RL73</f>
        <v>2.6000000000000014</v>
      </c>
      <c r="SI73" s="2">
        <f>IF(AND(EU73&lt;0,KS73=0,LO73&gt;=LO$6*'Drive Train'!$AA$52,LO73&lt;=LO$6*'Drive Train'!$AA$53,OY73=1,JW73=0),$C$17,0)</f>
        <v>0</v>
      </c>
      <c r="SJ73" s="2">
        <f>IF(AND(EV73&lt;0,KT73=0,LP73&gt;=LP$6*'Drive Train'!$AA$52,LP73&lt;=LP$6*'Drive Train'!$AA$53,OZ73=1,JX73=0),$C$17,0)</f>
        <v>0.04</v>
      </c>
      <c r="SK73" s="2">
        <f>IF(AND(EW73&lt;0,KU73=0,LQ73&gt;=LQ$6*'Drive Train'!$AA$52,LQ73&lt;=LQ$6*'Drive Train'!$AA$53,PA73=1,JY73=0),$C$17,0)</f>
        <v>0.04</v>
      </c>
      <c r="SL73" s="2">
        <f>IF(AND(EX73&lt;0,KV73=0,LR73&gt;=LR$6*'Drive Train'!$AA$52,LR73&lt;=LR$6*'Drive Train'!$AA$53,PB73=1,JZ73=0),$C$17,0)</f>
        <v>0.04</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0.04</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48">
        <f t="shared" ref="TD73:TD108" si="446">SH73</f>
        <v>2.6000000000000014</v>
      </c>
    </row>
    <row r="74" spans="2:524" x14ac:dyDescent="0.2">
      <c r="B74" s="20"/>
      <c r="C74" s="3" t="s">
        <v>216</v>
      </c>
      <c r="E74" s="24">
        <f>(QQ6*'Drive Train'!$F$31)/1000</f>
        <v>0.17109025945012901</v>
      </c>
      <c r="F74" s="24">
        <f>(QR6*'Drive Train'!$F$31)/1000*VLOOKUP('Drive Train'!$AK$36,$E$98:$F$99,2,FALSE)</f>
        <v>0.63318194410962747</v>
      </c>
      <c r="G74" s="24">
        <f>(QS6*'Drive Train'!$F$31)/1000*VLOOKUP('Drive Train'!$AK$36,$E$98:$F$99,2,FALSE)</f>
        <v>0.51148791257966009</v>
      </c>
      <c r="H74" s="24">
        <f>(QT6*'Drive Train'!$F$31)/1000*VLOOKUP('Drive Train'!$AK$36,$E$98:$F$99,2,FALSE)</f>
        <v>0.41454928819478892</v>
      </c>
      <c r="I74" s="24">
        <f>(QU6*'Drive Train'!$F$31)/1000*VLOOKUP('Drive Train'!$AK$36,$E$98:$F$99,2,FALSE)</f>
        <v>0.32732296783018783</v>
      </c>
      <c r="J74" s="24">
        <f>(QV6*'Drive Train'!$F$31)/1000*VLOOKUP('Drive Train'!$AK$36,$E$98:$F$99,2,FALSE)</f>
        <v>0.25481265041101187</v>
      </c>
      <c r="K74" s="24">
        <f>(QW6*'Drive Train'!$F$31)/1000*VLOOKUP('Drive Train'!$AK$36,$E$98:$F$99,2,FALSE)</f>
        <v>0.20237514399669165</v>
      </c>
      <c r="L74" s="24">
        <f>(QX6*'Drive Train'!$F$31)/1000*VLOOKUP('Drive Train'!$AK$36,$E$98:$F$99,2,FALSE)</f>
        <v>0.16526731436901337</v>
      </c>
      <c r="M74" s="24">
        <f>(QY6*'Drive Train'!$F$31)/1000*VLOOKUP('Drive Train'!$AK$36,$E$98:$F$99,2,FALSE)</f>
        <v>0.13893209575106955</v>
      </c>
      <c r="N74" s="24">
        <f>(QZ6*'Drive Train'!$F$31)/1000*VLOOKUP('Drive Train'!$AK$36,$E$98:$F$99,2,FALSE)</f>
        <v>0.11932218574589271</v>
      </c>
      <c r="O74" s="24">
        <f>(RA6*'Drive Train'!$F$31)/1000*VLOOKUP('Drive Train'!$AK$36,$E$98:$F$99,2,FALSE)</f>
        <v>0.10611698839718624</v>
      </c>
      <c r="R74" s="63">
        <f t="shared" si="34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343"/>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318"/>
        <v>2.6400000000000015</v>
      </c>
      <c r="BK74" s="2">
        <f>IF(OR(KS73=1,AND($C$37=Motors!$C$31,OY73=1)),0,IF(NG74=0,-(CG73+$C$15)/($C$14-$C$15)*$C$12,($C$11*S74-AO74)/($C$11*S74)*$C$12*S74))</f>
        <v>0</v>
      </c>
      <c r="BL74" s="2">
        <f>IF(OR(KT73=1,AND($C$37=Motors!$C$31,OZ73=1)),0,IF(NH74=0,-(CH73+$C$15)/($C$14-$C$15)*$C$12,($C$11*T74-AP74)/($C$11*T74)*$C$12*T74))</f>
        <v>0</v>
      </c>
      <c r="BM74" s="2">
        <f>IF(OR(KU73=1,AND($C$37=Motors!$C$31,PA73=1)),0,IF(NI74=0,-(CI73+$C$15)/($C$14-$C$15)*$C$12,($C$11*U74-AQ74)/($C$11*U74)*$C$12*U74))</f>
        <v>0</v>
      </c>
      <c r="BN74" s="2">
        <f>IF(OR(KV73=1,AND($C$37=Motors!$C$31,PB73=1)),0,IF(NJ74=0,-(CJ73+$C$15)/($C$14-$C$15)*$C$12,($C$11*V74-AR74)/($C$11*V74)*$C$12*V74))</f>
        <v>0</v>
      </c>
      <c r="BO74" s="2">
        <f>IF(OR(KW73=1,AND($C$37=Motors!$C$31,PC73=1)),0,IF(NK74=0,-(CK73+$C$15)/($C$14-$C$15)*$C$12,($C$11*W74-AS74)/($C$11*W74)*$C$12*W74))</f>
        <v>0</v>
      </c>
      <c r="BP74" s="2">
        <f>IF(OR(KX73=1,AND($C$37=Motors!$C$31,PD73=1)),0,IF(NL74=0,-(CL73+$C$15)/($C$14-$C$15)*$C$12,($C$11*X74-AT74)/($C$11*X74)*$C$12*X74))</f>
        <v>0</v>
      </c>
      <c r="BQ74" s="2">
        <f>IF(OR(KY73=1,AND($C$37=Motors!$C$31,PE73=1)),0,IF(NM74=0,-(CM73+$C$15)/($C$14-$C$15)*$C$12,($C$11*Y74-AU74)/($C$11*Y74)*$C$12*Y74))</f>
        <v>0</v>
      </c>
      <c r="BR74" s="2">
        <f>IF(OR(KZ73=1,AND($C$37=Motors!$C$31,PF73=1)),0,IF(NN74=0,-(CN73+$C$15)/($C$14-$C$15)*$C$12,($C$11*Z74-AV74)/($C$11*Z74)*$C$12*Z74))</f>
        <v>0</v>
      </c>
      <c r="BS74" s="2">
        <f>IF(OR(LA73=1,AND($C$37=Motors!$C$31,PG73=1)),0,IF(NO74=0,-(CO73+$C$15)/($C$14-$C$15)*$C$12,($C$11*AA74-AW74)/($C$11*AA74)*$C$12*AA74))</f>
        <v>0</v>
      </c>
      <c r="BT74" s="2">
        <f>IF(OR(LB73=1,AND($C$37=Motors!$C$31,PH73=1)),0,IF(NP74=0,-(CP73+$C$15)/($C$14-$C$15)*$C$12,($C$11*AB74-AX74)/($C$11*AB74)*$C$12*AB74))</f>
        <v>0</v>
      </c>
      <c r="BU74" s="2">
        <f>IF(OR(LC73=1,AND($C$37=Motors!$C$31,PI73=1)),0,IF(NQ74=0,-(CQ73+$C$15)/($C$14-$C$15)*$C$12,($C$11*AC74-AY74)/($C$11*AC74)*$C$12*AC74))</f>
        <v>0</v>
      </c>
      <c r="BV74" s="2">
        <f>IF(OR(LD73=1,AND($C$37=Motors!$C$31,PJ73=1)),0,IF(NR74=0,-(CR73+$C$15)/($C$14-$C$15)*$C$12,($C$11*AD74-AZ74)/($C$11*AD74)*$C$12*AD74))</f>
        <v>0</v>
      </c>
      <c r="BW74" s="2">
        <f>IF(OR(LE73=1,AND($C$37=Motors!$C$31,PK73=1)),0,IF(NS74=0,-(CS73+$C$15)/($C$14-$C$15)*$C$12,($C$11*AE74-BA74)/($C$11*AE74)*$C$12*AE74))</f>
        <v>0</v>
      </c>
      <c r="BX74" s="2">
        <f>IF(OR(LF73=1,AND($C$37=Motors!$C$31,PL73=1)),0,IF(NT74=0,-(CT73+$C$15)/($C$14-$C$15)*$C$12,($C$11*AF74-BB74)/($C$11*AF74)*$C$12*AF74))</f>
        <v>0</v>
      </c>
      <c r="BY74" s="2">
        <f>IF(OR(LG73=1,AND($C$37=Motors!$C$31,PM73=1)),0,IF(NU74=0,-(CU73+$C$15)/($C$14-$C$15)*$C$12,($C$11*AG74-BC74)/($C$11*AG74)*$C$12*AG74))</f>
        <v>0</v>
      </c>
      <c r="BZ74" s="2">
        <f>IF(OR(LH73=1,AND($C$37=Motors!$C$31,PN73=1)),0,IF(NV74=0,-(CV73+$C$15)/($C$14-$C$15)*$C$12,($C$11*AH74-BD74)/($C$11*AH74)*$C$12*AH74))</f>
        <v>0</v>
      </c>
      <c r="CA74" s="2">
        <f>IF(OR(LI73=1,AND($C$37=Motors!$C$31,PO73=1)),0,IF(NW74=0,-(CW73+$C$15)/($C$14-$C$15)*$C$12,($C$11*AI74-BE74)/($C$11*AI74)*$C$12*AI74))</f>
        <v>0</v>
      </c>
      <c r="CB74" s="2">
        <f>IF(OR(LJ73=1,AND($C$37=Motors!$C$31,PP73=1)),0,IF(NX74=0,-(CX73+$C$15)/($C$14-$C$15)*$C$12,($C$11*AJ74-BF74)/($C$11*AJ74)*$C$12*AJ74))</f>
        <v>0</v>
      </c>
      <c r="CC74" s="2">
        <f>IF(OR(LK73=1,AND($C$37=Motors!$C$31,PQ73=1)),0,IF(NY74=0,-(CY73+$C$15)/($C$14-$C$15)*$C$12,($C$11*AK74-BG74)/($C$11*AK74)*$C$12*AK74))</f>
        <v>0</v>
      </c>
      <c r="CD74" s="2">
        <f>IF(OR(LL73=1,AND($C$37=Motors!$C$31,PR73=1)),0,IF(NZ74=0,-(CZ73+$C$15)/($C$14-$C$15)*$C$12,($C$11*AL74-BH74)/($C$11*AL74)*$C$12*AL74))</f>
        <v>0</v>
      </c>
      <c r="CE74" s="2">
        <f>IF(OR(LM73=1,AND($C$37=Motors!$C$31,PS73=1)),0,IF(OA74=0,-(DA73+$C$15)/($C$14-$C$15)*$C$12,($C$11*AM74-BI74)/($C$11*AM74)*$C$12*AM74))</f>
        <v>0</v>
      </c>
      <c r="CF74" s="61">
        <f t="shared" si="319"/>
        <v>2.6400000000000015</v>
      </c>
      <c r="CG74" s="57">
        <f>IF(AND(KS73=1,OY73=1),0,ABS(BK74/$C$12*($C$14-$C$15)+$C$15) *'Drive Train'!$AA$49 + CG73*(1-'Drive Train'!$AA$49))</f>
        <v>2.7495000000000003</v>
      </c>
      <c r="CH74" s="57">
        <f>IF(AND(KT73=1,OZ73=1),0,ABS(BL74/$C$12*($C$14-$C$15)+$C$15) *'Drive Train'!$AA$49 + CH73*(1-'Drive Train'!$AA$49))</f>
        <v>2.7495000000000003</v>
      </c>
      <c r="CI74" s="57">
        <f>IF(AND(KU73=1,PA73=1),0,ABS(BM74/$C$12*($C$14-$C$15)+$C$15) *'Drive Train'!$AA$49 + CI73*(1-'Drive Train'!$AA$49))</f>
        <v>2.7495000000000003</v>
      </c>
      <c r="CJ74" s="57">
        <f>IF(AND(KV73=1,PB73=1),0,ABS(BN74/$C$12*($C$14-$C$15)+$C$15) *'Drive Train'!$AA$49 + CJ73*(1-'Drive Train'!$AA$49))</f>
        <v>2.7495000000000003</v>
      </c>
      <c r="CK74" s="57">
        <f>IF(AND(KW73=1,PC73=1),0,ABS(BO74/$C$12*($C$14-$C$15)+$C$15) *'Drive Train'!$AA$49 + CK73*(1-'Drive Train'!$AA$49))</f>
        <v>2.7495000000000003</v>
      </c>
      <c r="CL74" s="57">
        <f>IF(AND(KX73=1,PD73=1),0,ABS(BP74/$C$12*($C$14-$C$15)+$C$15) *'Drive Train'!$AA$49 + CL73*(1-'Drive Train'!$AA$49))</f>
        <v>2.7495000000000003</v>
      </c>
      <c r="CM74" s="57">
        <f>IF(AND(KY73=1,PE73=1),0,ABS(BQ74/$C$12*($C$14-$C$15)+$C$15) *'Drive Train'!$AA$49 + CM73*(1-'Drive Train'!$AA$49))</f>
        <v>2.7495000000000003</v>
      </c>
      <c r="CN74" s="57">
        <f>IF(AND(KZ73=1,PF73=1),0,ABS(BR74/$C$12*($C$14-$C$15)+$C$15) *'Drive Train'!$AA$49 + CN73*(1-'Drive Train'!$AA$49))</f>
        <v>2.7495000000000003</v>
      </c>
      <c r="CO74" s="57">
        <f>IF(AND(LA73=1,PG73=1),0,ABS(BS74/$C$12*($C$14-$C$15)+$C$15) *'Drive Train'!$AA$49 + CO73*(1-'Drive Train'!$AA$49))</f>
        <v>2.7495000000000003</v>
      </c>
      <c r="CP74" s="57">
        <f>IF(AND(LB73=1,PH73=1),0,ABS(BT74/$C$12*($C$14-$C$15)+$C$15) *'Drive Train'!$AA$49 + CP73*(1-'Drive Train'!$AA$49))</f>
        <v>0</v>
      </c>
      <c r="CQ74" s="57">
        <f>IF(AND(LC73=1,PI73=1),0,ABS(BU74/$C$12*($C$14-$C$15)+$C$15) *'Drive Train'!$AA$49 + CQ73*(1-'Drive Train'!$AA$49))</f>
        <v>2.7495000000000003</v>
      </c>
      <c r="CR74" s="57">
        <f>IF(AND(LD73=1,PJ73=1),0,ABS(BV74/$C$12*($C$14-$C$15)+$C$15) *'Drive Train'!$AA$49 + CR73*(1-'Drive Train'!$AA$49))</f>
        <v>2.7495000000000003</v>
      </c>
      <c r="CS74" s="57">
        <f>IF(AND(LE73=1,PK73=1),0,ABS(BW74/$C$12*($C$14-$C$15)+$C$15) *'Drive Train'!$AA$49 + CS73*(1-'Drive Train'!$AA$49))</f>
        <v>2.7495000000000003</v>
      </c>
      <c r="CT74" s="57">
        <f>IF(AND(LF73=1,PL73=1),0,ABS(BX74/$C$12*($C$14-$C$15)+$C$15) *'Drive Train'!$AA$49 + CT73*(1-'Drive Train'!$AA$49))</f>
        <v>2.7495000000000003</v>
      </c>
      <c r="CU74" s="57">
        <f>IF(AND(LG73=1,PM73=1),0,ABS(BY74/$C$12*($C$14-$C$15)+$C$15) *'Drive Train'!$AA$49 + CU73*(1-'Drive Train'!$AA$49))</f>
        <v>2.7495000000000003</v>
      </c>
      <c r="CV74" s="57">
        <f>IF(AND(LH73=1,PN73=1),0,ABS(BZ74/$C$12*($C$14-$C$15)+$C$15) *'Drive Train'!$AA$49 + CV73*(1-'Drive Train'!$AA$49))</f>
        <v>2.7495000000000003</v>
      </c>
      <c r="CW74" s="57">
        <f>IF(AND(LI73=1,PO73=1),0,ABS(CA74/$C$12*($C$14-$C$15)+$C$15) *'Drive Train'!$AA$49 + CW73*(1-'Drive Train'!$AA$49))</f>
        <v>2.7495000000000003</v>
      </c>
      <c r="CX74" s="57">
        <f>IF(AND(LJ73=1,PP73=1),0,ABS(CB74/$C$12*($C$14-$C$15)+$C$15) *'Drive Train'!$AA$49 + CX73*(1-'Drive Train'!$AA$49))</f>
        <v>2.7495000000000003</v>
      </c>
      <c r="CY74" s="57">
        <f>IF(AND(LK73=1,PQ73=1),0,ABS(CC74/$C$12*($C$14-$C$15)+$C$15) *'Drive Train'!$AA$49 + CY73*(1-'Drive Train'!$AA$49))</f>
        <v>2.7495000000000003</v>
      </c>
      <c r="CZ74" s="57">
        <f>IF(AND(LL73=1,PR73=1),0,ABS(CD74/$C$12*($C$14-$C$15)+$C$15) *'Drive Train'!$AA$49 + CZ73*(1-'Drive Train'!$AA$49))</f>
        <v>2.7495000000000003</v>
      </c>
      <c r="DA74" s="57">
        <f>IF(AND(LM73=1,PS73=1),0,ABS(CE74/$C$12*($C$14-$C$15)+$C$15) *'Drive Train'!$AA$49 + DA73*(1-'Drive Train'!$AA$49))</f>
        <v>2.7495000000000003</v>
      </c>
      <c r="DB74" s="61">
        <f t="shared" si="344"/>
        <v>2.6400000000000015</v>
      </c>
      <c r="DC74" s="57">
        <f t="shared" si="320"/>
        <v>2.7495000000000003</v>
      </c>
      <c r="DD74" s="57">
        <f t="shared" si="321"/>
        <v>2.7495000000000003</v>
      </c>
      <c r="DE74" s="57">
        <f t="shared" si="322"/>
        <v>2.7495000000000003</v>
      </c>
      <c r="DF74" s="57">
        <f t="shared" si="323"/>
        <v>2.7495000000000003</v>
      </c>
      <c r="DG74" s="57">
        <f t="shared" si="324"/>
        <v>2.7495000000000003</v>
      </c>
      <c r="DH74" s="57">
        <f t="shared" si="325"/>
        <v>2.7495000000000003</v>
      </c>
      <c r="DI74" s="57">
        <f t="shared" si="326"/>
        <v>2.7495000000000003</v>
      </c>
      <c r="DJ74" s="57">
        <f t="shared" si="327"/>
        <v>2.7495000000000003</v>
      </c>
      <c r="DK74" s="57">
        <f t="shared" si="328"/>
        <v>2.7495000000000003</v>
      </c>
      <c r="DL74" s="57">
        <f t="shared" si="329"/>
        <v>0</v>
      </c>
      <c r="DM74" s="57">
        <f t="shared" si="330"/>
        <v>2.7495000000000003</v>
      </c>
      <c r="DN74" s="57">
        <f t="shared" si="331"/>
        <v>2.7495000000000003</v>
      </c>
      <c r="DO74" s="57">
        <f t="shared" si="332"/>
        <v>2.7495000000000003</v>
      </c>
      <c r="DP74" s="57">
        <f t="shared" si="333"/>
        <v>2.7495000000000003</v>
      </c>
      <c r="DQ74" s="57">
        <f t="shared" si="334"/>
        <v>2.7495000000000003</v>
      </c>
      <c r="DR74" s="57">
        <f t="shared" si="335"/>
        <v>2.7495000000000003</v>
      </c>
      <c r="DS74" s="57">
        <f t="shared" si="336"/>
        <v>2.7495000000000003</v>
      </c>
      <c r="DT74" s="57">
        <f t="shared" si="337"/>
        <v>2.7495000000000003</v>
      </c>
      <c r="DU74" s="57">
        <f t="shared" si="338"/>
        <v>2.7495000000000003</v>
      </c>
      <c r="DV74" s="57">
        <f t="shared" si="339"/>
        <v>2.7495000000000003</v>
      </c>
      <c r="DW74" s="57">
        <f t="shared" si="340"/>
        <v>2.7495000000000003</v>
      </c>
      <c r="DX74" s="61">
        <f t="shared" si="345"/>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61">
        <f t="shared" si="341"/>
        <v>2.6400000000000015</v>
      </c>
      <c r="EU74" s="259">
        <f>MAX(MIN(IF(AND(OY73=1,NG74&lt;0),-1,1)*(DC74-$C$15)/($C$14-$C$15)*$C$12*$C$21-$C$33*LO74/AO$6 -  OY73*$C$33/$C$21,DY73/$C$19),MAX(EU$8:EU73)*-1)</f>
        <v>-0.34904295044820294</v>
      </c>
      <c r="EV74" s="259">
        <f>MAX(MIN(IF(AND(OZ73=1,NH74&lt;0),-1,1)*(DD74-$C$15)/($C$14-$C$15)*$C$12*$C$21-$C$33*LP74/AP$6 -  OZ73*$C$33/$C$21,DZ73/$C$19),MAX(EV$8:EV73)*-1)</f>
        <v>-0.41442048994961478</v>
      </c>
      <c r="EW74" s="259">
        <f>MAX(MIN(IF(AND(PA73=1,NI74&lt;0),-1,1)*(DE74-$C$15)/($C$14-$C$15)*$C$12*$C$21-$C$33*LQ74/AQ$6 -  PA73*$C$33/$C$21,EA73/$C$19),MAX(EW$8:EW73)*-1)</f>
        <v>-0.44526373367908079</v>
      </c>
      <c r="EX74" s="259">
        <f>MAX(MIN(IF(AND(PB73=1,NJ74&lt;0),-1,1)*(DF74-$C$15)/($C$14-$C$15)*$C$12*$C$21-$C$33*LR74/AR$6 -  PB73*$C$33/$C$21,EB73/$C$19),MAX(EX$8:EX73)*-1)</f>
        <v>-0.45563461460177845</v>
      </c>
      <c r="EY74" s="259">
        <f>MAX(MIN(IF(AND(PC73=1,NK74&lt;0),-1,1)*(DG74-$C$15)/($C$14-$C$15)*$C$12*$C$21-$C$33*LS74/AS$6 -  PC73*$C$33/$C$21,EC73/$C$19),MAX(EY$8:EY73)*-1)</f>
        <v>-0.43819267747545138</v>
      </c>
      <c r="EZ74" s="259">
        <f>MAX(MIN(IF(AND(PD73=1,NL74&lt;0),-1,1)*(DH74-$C$15)/($C$14-$C$15)*$C$12*$C$21-$C$33*LT74/AT$6 -  PD73*$C$33/$C$21,ED73/$C$19),MAX(EZ$8:EZ73)*-1)</f>
        <v>-0.40712646407734848</v>
      </c>
      <c r="FA74" s="259">
        <f>MAX(MIN(IF(AND(PE73=1,NM74&lt;0),-1,1)*(DI74-$C$15)/($C$14-$C$15)*$C$12*$C$21-$C$33*LU74/AU$6 -  PE73*$C$33/$C$21,EE73/$C$19),MAX(FA$8:FA73)*-1)</f>
        <v>-0.37027896331184629</v>
      </c>
      <c r="FB74" s="259">
        <f>MAX(MIN(IF(AND(PF73=1,NN74&lt;0),-1,1)*(DJ74-$C$15)/($C$14-$C$15)*$C$12*$C$21-$C$33*LV74/AV$6 -  PF73*$C$33/$C$21,EF73/$C$19),MAX(FB$8:FB73)*-1)</f>
        <v>-0.34751017613590185</v>
      </c>
      <c r="FC74" s="259">
        <f>MAX(MIN(IF(AND(PG73=1,NO74&lt;0),-1,1)*(DK74-$C$15)/($C$14-$C$15)*$C$12*$C$21-$C$33*LW74/AW$6 -  PG73*$C$33/$C$21,EG73/$C$19),MAX(FC$8:FC73)*-1)</f>
        <v>-0.33302575886901142</v>
      </c>
      <c r="FD74" s="259">
        <f>MAX(MIN(IF(AND(PH73=1,NP74&lt;0),-1,1)*(DL74-$C$15)/($C$14-$C$15)*$C$12*$C$21-$C$33*LX74/AX$6 -  PH73*$C$33/$C$21,EH73/$C$19),MAX(FD$8:FD73)*-1)</f>
        <v>-0.37850168607206947</v>
      </c>
      <c r="FE74" s="259">
        <f>MAX(MIN(IF(AND(PI73=1,NQ74&lt;0),-1,1)*(DM74-$C$15)/($C$14-$C$15)*$C$12*$C$21-$C$33*LY74/AY$6 -  PI73*$C$33/$C$21,EI73/$C$19),MAX(FE$8:FE73)*-1)</f>
        <v>-0.34303978225868792</v>
      </c>
      <c r="FF74" s="259">
        <f>MAX(MIN(IF(AND(PJ73=1,NR74&lt;0),-1,1)*(DN74-$C$15)/($C$14-$C$15)*$C$12*$C$21-$C$33*LZ74/AZ$6 -  PJ73*$C$33/$C$21,EJ73/$C$19),MAX(FF$8:FF73)*-1)</f>
        <v>-0.3680167733157455</v>
      </c>
      <c r="FG74" s="259">
        <f>MAX(MIN(IF(AND(PK73=1,NS74&lt;0),-1,1)*(DO74-$C$15)/($C$14-$C$15)*$C$12*$C$21-$C$33*MA74/BA$6 -  PK73*$C$33/$C$21,EK73/$C$19),MAX(FG$8:FG73)*-1)</f>
        <v>-0.44700253464245121</v>
      </c>
      <c r="FH74" s="259">
        <f>MAX(MIN(IF(AND(PL73=1,NT74&lt;0),-1,1)*(DP74-$C$15)/($C$14-$C$15)*$C$12*$C$21-$C$33*MB74/BB$6 -  PL73*$C$33/$C$21,EL73/$C$19),MAX(FH$8:FH73)*-1)</f>
        <v>-0.4027087247367272</v>
      </c>
      <c r="FI74" s="259">
        <f>MAX(MIN(IF(AND(PM73=1,NU74&lt;0),-1,1)*(DQ74-$C$15)/($C$14-$C$15)*$C$12*$C$21-$C$33*MC74/BC$6 -  PM73*$C$33/$C$21,EM73/$C$19),MAX(FI$8:FI73)*-1)</f>
        <v>-0.38234007149306243</v>
      </c>
      <c r="FJ74" s="259">
        <f>MAX(MIN(IF(AND(PN73=1,NV74&lt;0),-1,1)*(DR74-$C$15)/($C$14-$C$15)*$C$12*$C$21-$C$33*MD74/BD$6 -  PN73*$C$33/$C$21,EN73/$C$19),MAX(FJ$8:FJ73)*-1)</f>
        <v>-0.37376157375608232</v>
      </c>
      <c r="FK74" s="259">
        <f>MAX(MIN(IF(AND(PO73=1,NW74&lt;0),-1,1)*(DS74-$C$15)/($C$14-$C$15)*$C$12*$C$21-$C$33*ME74/BE$6 -  PO73*$C$33/$C$21,EO73/$C$19),MAX(FK$8:FK73)*-1)</f>
        <v>-0.36534337316054794</v>
      </c>
      <c r="FL74" s="259">
        <f>MAX(MIN(IF(AND(PP73=1,NX74&lt;0),-1,1)*(DT74-$C$15)/($C$14-$C$15)*$C$12*$C$21-$C$33*MF74/BF$6 -  PP73*$C$33/$C$21,EP73/$C$19),MAX(FL$8:FL73)*-1)</f>
        <v>-0.35709810511065671</v>
      </c>
      <c r="FM74" s="259">
        <f>MAX(MIN(IF(AND(PQ73=1,NY74&lt;0),-1,1)*(DU74-$C$15)/($C$14-$C$15)*$C$12*$C$21-$C$33*MG74/BG$6 -  PQ73*$C$33/$C$21,EQ73/$C$19),MAX(FM$8:FM73)*-1)</f>
        <v>-0.35711661902816327</v>
      </c>
      <c r="FN74" s="259">
        <f>MAX(MIN(IF(AND(PR73=1,NZ74&lt;0),-1,1)*(DV74-$C$15)/($C$14-$C$15)*$C$12*$C$21-$C$33*MH74/BH$6 -  PR73*$C$33/$C$21,ER73/$C$19),MAX(FN$8:FN73)*-1)</f>
        <v>-0.34904034398131445</v>
      </c>
      <c r="FO74" s="259">
        <f>MAX(MIN(IF(AND(PS73=1,OA74&lt;0),-1,1)*(DW74-$C$15)/($C$14-$C$15)*$C$12*$C$21-$C$33*MI74/BI$6 -  PS73*$C$33/$C$21,ES73/$C$19),MAX(FO$8:FO73)*-1)</f>
        <v>-0.34904301308715951</v>
      </c>
      <c r="FP74" s="61">
        <f t="shared" si="346"/>
        <v>2.6400000000000015</v>
      </c>
      <c r="FQ74" s="260">
        <f>IF(AND(KS74=1,OY74=1),0,MIN((ABS(($C$14-$C$15)*EU74/$C$12/$C$21)+$C$15)/$C$21,DC74))</f>
        <v>2.7495000000000003</v>
      </c>
      <c r="FR74" s="260">
        <f>IF(AND(KT74=1,OZ74=1),0,MIN((ABS(($C$14-$C$15)*EV74/$C$12/$C$21)+$C$15)/$C$21,DD74))</f>
        <v>2.7495000000000003</v>
      </c>
      <c r="FS74" s="260">
        <f>IF(AND(KU74=1,PA74=1),0,MIN((ABS(($C$14-$C$15)*EW74/$C$12/$C$21)+$C$15)/$C$21,DE74))</f>
        <v>2.7495000000000003</v>
      </c>
      <c r="FT74" s="260">
        <f>IF(AND(KV74=1,PB74=1),0,MIN((ABS(($C$14-$C$15)*EX74/$C$12/$C$21)+$C$15)/$C$21,DF74))</f>
        <v>2.7495000000000003</v>
      </c>
      <c r="FU74" s="260">
        <f>IF(AND(KW74=1,PC74=1),0,MIN((ABS(($C$14-$C$15)*EY74/$C$12/$C$21)+$C$15)/$C$21,DG74))</f>
        <v>2.7495000000000003</v>
      </c>
      <c r="FV74" s="260">
        <f>IF(AND(KX74=1,PD74=1),0,MIN((ABS(($C$14-$C$15)*EZ74/$C$12/$C$21)+$C$15)/$C$21,DH74))</f>
        <v>2.7495000000000003</v>
      </c>
      <c r="FW74" s="260">
        <f>IF(AND(KY74=1,PE74=1),0,MIN((ABS(($C$14-$C$15)*FA74/$C$12/$C$21)+$C$15)/$C$21,DI74))</f>
        <v>2.7495000000000003</v>
      </c>
      <c r="FX74" s="260">
        <f>IF(AND(KZ74=1,PF74=1),0,MIN((ABS(($C$14-$C$15)*FB74/$C$12/$C$21)+$C$15)/$C$21,DJ74))</f>
        <v>2.7495000000000003</v>
      </c>
      <c r="FY74" s="260">
        <f>IF(AND(LA74=1,PG74=1),0,MIN((ABS(($C$14-$C$15)*FC74/$C$12/$C$21)+$C$15)/$C$21,DK74))</f>
        <v>0</v>
      </c>
      <c r="FZ74" s="260">
        <f>IF(AND(LB74=1,PH74=1),0,MIN((ABS(($C$14-$C$15)*FD74/$C$12/$C$21)+$C$15)/$C$21,DL74))</f>
        <v>0</v>
      </c>
      <c r="GA74" s="260">
        <f>IF(AND(LC74=1,PI74=1),0,MIN((ABS(($C$14-$C$15)*FE74/$C$12/$C$21)+$C$15)/$C$21,DM74))</f>
        <v>2.7495000000000003</v>
      </c>
      <c r="GB74" s="260">
        <f>IF(AND(LD74=1,PJ74=1),0,MIN((ABS(($C$14-$C$15)*FF74/$C$12/$C$21)+$C$15)/$C$21,DN74))</f>
        <v>2.7495000000000003</v>
      </c>
      <c r="GC74" s="260">
        <f>IF(AND(LE74=1,PK74=1),0,MIN((ABS(($C$14-$C$15)*FG74/$C$12/$C$21)+$C$15)/$C$21,DO74))</f>
        <v>2.7495000000000003</v>
      </c>
      <c r="GD74" s="260">
        <f>IF(AND(LF74=1,PL74=1),0,MIN((ABS(($C$14-$C$15)*FH74/$C$12/$C$21)+$C$15)/$C$21,DP74))</f>
        <v>2.7495000000000003</v>
      </c>
      <c r="GE74" s="260">
        <f>IF(AND(LG74=1,PM74=1),0,MIN((ABS(($C$14-$C$15)*FI74/$C$12/$C$21)+$C$15)/$C$21,DQ74))</f>
        <v>2.7495000000000003</v>
      </c>
      <c r="GF74" s="260">
        <f>IF(AND(LH74=1,PN74=1),0,MIN((ABS(($C$14-$C$15)*FJ74/$C$12/$C$21)+$C$15)/$C$21,DR74))</f>
        <v>2.7495000000000003</v>
      </c>
      <c r="GG74" s="260">
        <f>IF(AND(LI74=1,PO74=1),0,MIN((ABS(($C$14-$C$15)*FK74/$C$12/$C$21)+$C$15)/$C$21,DS74))</f>
        <v>2.7495000000000003</v>
      </c>
      <c r="GH74" s="260">
        <f>IF(AND(LJ74=1,PP74=1),0,MIN((ABS(($C$14-$C$15)*FL74/$C$12/$C$21)+$C$15)/$C$21,DT74))</f>
        <v>2.7495000000000003</v>
      </c>
      <c r="GI74" s="260">
        <f>IF(AND(LK74=1,PQ74=1),0,MIN((ABS(($C$14-$C$15)*FM74/$C$12/$C$21)+$C$15)/$C$21,DU74))</f>
        <v>2.7495000000000003</v>
      </c>
      <c r="GJ74" s="260">
        <f>IF(AND(LL74=1,PR74=1),0,MIN((ABS(($C$14-$C$15)*FN74/$C$12/$C$21)+$C$15)/$C$21,DV74))</f>
        <v>2.7495000000000003</v>
      </c>
      <c r="GK74" s="260">
        <f>IF(AND(LM74=1,PS74=1),0,MIN((ABS(($C$14-$C$15)*FO74/$C$12/$C$21)+$C$15)/$C$21,DW74))</f>
        <v>2.7495000000000003</v>
      </c>
      <c r="GL74" s="61">
        <f t="shared" si="347"/>
        <v>2.6400000000000015</v>
      </c>
      <c r="GM74" s="57">
        <f>IF(AND(KS73=1,OY73=1),0,EU74*$C$19/S$6/$C$24/$C$23*3.39*$C$21)</f>
        <v>-9.0338979782915949</v>
      </c>
      <c r="GN74" s="57">
        <f>IF(AND(KT73=1,OZ73=1),0,EV74*$C$19/T$6/$C$24/$C$23*3.39*$C$21)</f>
        <v>-3.0032781868909959</v>
      </c>
      <c r="GO74" s="57">
        <f>IF(AND(KU73=1,PA73=1),0,EW74*$C$19/U$6/$C$24/$C$23*3.39*$C$21)</f>
        <v>-4.6609292267779896</v>
      </c>
      <c r="GP74" s="57">
        <f>IF(AND(KV73=1,PB73=1),0,EX74*$C$19/V$6/$C$24/$C$23*3.39*$C$21)</f>
        <v>-6.2370246996850955</v>
      </c>
      <c r="GQ74" s="57">
        <f>IF(AND(KW73=1,PC73=1),0,EY74*$C$19/W$6/$C$24/$C$23*3.39*$C$21)</f>
        <v>-7.4096252420190387</v>
      </c>
      <c r="GR74" s="57">
        <f>IF(AND(KX73=1,PD73=1),0,EZ74*$C$19/X$6/$C$24/$C$23*3.39*$C$21)</f>
        <v>-8.1956079400995367</v>
      </c>
      <c r="GS74" s="57">
        <f>IF(AND(KY73=1,PE73=1),0,FA74*$C$19/Y$6/$C$24/$C$23*3.39*$C$21)</f>
        <v>-8.6464706086629235</v>
      </c>
      <c r="GT74" s="57">
        <f>IF(AND(KZ73=1,PF73=1),0,FB74*$C$19/Z$6/$C$24/$C$23*3.39*$C$21)</f>
        <v>-9.2340729019965551</v>
      </c>
      <c r="GU74" s="57">
        <f>IF(AND(LA73=1,PG73=1),0,FC74*$C$19/AA$6/$C$24/$C$23*3.39*$C$21)</f>
        <v>-9.9218208979568754</v>
      </c>
      <c r="GV74" s="57">
        <f>IF(AND(LB73=1,PH73=1),0,FD74*$C$19/AB$6/$C$24/$C$23*3.39*$C$21)</f>
        <v>0</v>
      </c>
      <c r="GW74" s="57">
        <f>IF(AND(LC73=1,PI73=1),0,FE74*$C$19/AC$6/$C$24/$C$23*3.39*$C$21)</f>
        <v>-12.429934333345964</v>
      </c>
      <c r="GX74" s="57">
        <f>IF(AND(LD73=1,PJ73=1),0,FF74*$C$19/AD$6/$C$24/$C$23*3.39*$C$21)</f>
        <v>-9.5249767404423658</v>
      </c>
      <c r="GY74" s="57">
        <f>IF(AND(LE73=1,PK73=1),0,FG74*$C$19/AE$6/$C$24/$C$23*3.39*$C$21)</f>
        <v>-11.56927904950458</v>
      </c>
      <c r="GZ74" s="57">
        <f>IF(AND(LF73=1,PL73=1),0,FH74*$C$19/AF$6/$C$24/$C$23*3.39*$C$21)</f>
        <v>-10.422870679863166</v>
      </c>
      <c r="HA74" s="57">
        <f>IF(AND(LG73=1,PM73=1),0,FI74*$C$19/AG$6/$C$24/$C$23*3.39*$C$21)</f>
        <v>-9.8956910444567452</v>
      </c>
      <c r="HB74" s="57">
        <f>IF(AND(LH73=1,PN73=1),0,FJ74*$C$19/AH$6/$C$24/$C$23*3.39*$C$21)</f>
        <v>-9.6736631442703356</v>
      </c>
      <c r="HC74" s="57">
        <f>IF(AND(LI73=1,PO73=1),0,FK74*$C$19/AI$6/$C$24/$C$23*3.39*$C$21)</f>
        <v>-9.4557840401566509</v>
      </c>
      <c r="HD74" s="57">
        <f>IF(AND(LJ73=1,PP73=1),0,FL74*$C$19/AJ$6/$C$24/$C$23*3.39*$C$21)</f>
        <v>-9.2423807605008488</v>
      </c>
      <c r="HE74" s="57">
        <f>IF(AND(LK73=1,PQ73=1),0,FM74*$C$19/AK$6/$C$24/$C$23*3.39*$C$21)</f>
        <v>-9.2428599360341686</v>
      </c>
      <c r="HF74" s="57">
        <f>IF(AND(LL73=1,PR73=1),0,FN74*$C$19/AL$6/$C$24/$C$23*3.39*$C$21)</f>
        <v>-9.0338305179520475</v>
      </c>
      <c r="HG74" s="57">
        <f>IF(AND(LM73=1,PS73=1),0,FO74*$C$19/AM$6/$C$24/$C$23*3.39*$C$21)</f>
        <v>-9.0338995995073876</v>
      </c>
      <c r="HH74" s="61">
        <f t="shared" si="348"/>
        <v>2.6400000000000015</v>
      </c>
      <c r="HI74" s="57">
        <f t="shared" si="349"/>
        <v>9.0338979782915949</v>
      </c>
      <c r="HJ74" s="57">
        <f t="shared" si="350"/>
        <v>3.0032781868909959</v>
      </c>
      <c r="HK74" s="57">
        <f t="shared" si="351"/>
        <v>4.6609292267779896</v>
      </c>
      <c r="HL74" s="57">
        <f t="shared" si="352"/>
        <v>6.2370246996850955</v>
      </c>
      <c r="HM74" s="57">
        <f t="shared" si="353"/>
        <v>7.4096252420190387</v>
      </c>
      <c r="HN74" s="57">
        <f t="shared" si="354"/>
        <v>8.1956079400995367</v>
      </c>
      <c r="HO74" s="57">
        <f t="shared" si="355"/>
        <v>8.6464706086629235</v>
      </c>
      <c r="HP74" s="57">
        <f t="shared" si="356"/>
        <v>9.2340729019965551</v>
      </c>
      <c r="HQ74" s="57">
        <f t="shared" si="357"/>
        <v>9.9218208979568754</v>
      </c>
      <c r="HR74" s="57">
        <f t="shared" si="358"/>
        <v>0</v>
      </c>
      <c r="HS74" s="57">
        <f t="shared" si="359"/>
        <v>12.429934333345964</v>
      </c>
      <c r="HT74" s="57">
        <f t="shared" si="360"/>
        <v>9.5249767404423658</v>
      </c>
      <c r="HU74" s="57">
        <f t="shared" si="361"/>
        <v>11.56927904950458</v>
      </c>
      <c r="HV74" s="57">
        <f t="shared" si="362"/>
        <v>10.422870679863166</v>
      </c>
      <c r="HW74" s="57">
        <f t="shared" si="363"/>
        <v>9.8956910444567452</v>
      </c>
      <c r="HX74" s="57">
        <f t="shared" si="364"/>
        <v>9.6736631442703356</v>
      </c>
      <c r="HY74" s="57">
        <f t="shared" si="365"/>
        <v>9.4557840401566509</v>
      </c>
      <c r="HZ74" s="57">
        <f t="shared" si="366"/>
        <v>9.2423807605008488</v>
      </c>
      <c r="IA74" s="57">
        <f t="shared" si="367"/>
        <v>9.2428599360341686</v>
      </c>
      <c r="IB74" s="57">
        <f t="shared" si="368"/>
        <v>9.0338305179520475</v>
      </c>
      <c r="IC74" s="57">
        <f t="shared" si="369"/>
        <v>9.0338995995073876</v>
      </c>
      <c r="ID74" s="61">
        <f t="shared" si="370"/>
        <v>2.6400000000000015</v>
      </c>
      <c r="IE74" s="57">
        <f t="shared" si="371"/>
        <v>0</v>
      </c>
      <c r="IF74" s="57">
        <f t="shared" si="372"/>
        <v>0</v>
      </c>
      <c r="IG74" s="57">
        <f t="shared" si="373"/>
        <v>0</v>
      </c>
      <c r="IH74" s="57">
        <f t="shared" si="374"/>
        <v>0</v>
      </c>
      <c r="II74" s="57">
        <f t="shared" si="375"/>
        <v>0</v>
      </c>
      <c r="IJ74" s="57">
        <f t="shared" si="376"/>
        <v>0</v>
      </c>
      <c r="IK74" s="57">
        <f t="shared" si="377"/>
        <v>0</v>
      </c>
      <c r="IL74" s="57">
        <f t="shared" si="378"/>
        <v>0</v>
      </c>
      <c r="IM74" s="57">
        <f t="shared" si="379"/>
        <v>0</v>
      </c>
      <c r="IN74" s="57">
        <f t="shared" si="380"/>
        <v>0</v>
      </c>
      <c r="IO74" s="57">
        <f t="shared" si="381"/>
        <v>0</v>
      </c>
      <c r="IP74" s="57">
        <f t="shared" si="382"/>
        <v>0</v>
      </c>
      <c r="IQ74" s="57">
        <f t="shared" si="383"/>
        <v>0</v>
      </c>
      <c r="IR74" s="57">
        <f t="shared" si="384"/>
        <v>0</v>
      </c>
      <c r="IS74" s="57">
        <f t="shared" si="385"/>
        <v>0</v>
      </c>
      <c r="IT74" s="57">
        <f t="shared" si="386"/>
        <v>0</v>
      </c>
      <c r="IU74" s="57">
        <f t="shared" si="387"/>
        <v>0</v>
      </c>
      <c r="IV74" s="57">
        <f t="shared" si="388"/>
        <v>0</v>
      </c>
      <c r="IW74" s="57">
        <f t="shared" si="389"/>
        <v>0</v>
      </c>
      <c r="IX74" s="57">
        <f t="shared" si="390"/>
        <v>0</v>
      </c>
      <c r="IY74" s="57">
        <f t="shared" si="391"/>
        <v>0</v>
      </c>
      <c r="IZ74" s="61">
        <f t="shared" si="392"/>
        <v>2.6400000000000015</v>
      </c>
      <c r="JA74" s="260" t="e">
        <f t="shared" ref="JA74:JA108" si="447">IF(ABS(CG74)&gt;=$S$5,6,NA())</f>
        <v>#N/A</v>
      </c>
      <c r="JB74" s="260" t="e">
        <f t="shared" ref="JB74:JB108" si="448">IF(ABS(CH74)&gt;=$S$5,6,NA())</f>
        <v>#N/A</v>
      </c>
      <c r="JC74" s="260" t="e">
        <f t="shared" ref="JC74:JC108" si="449">IF(ABS(CI74)&gt;=$S$5,6,NA())</f>
        <v>#N/A</v>
      </c>
      <c r="JD74" s="260" t="e">
        <f t="shared" ref="JD74:JD108" si="450">IF(ABS(CJ74)&gt;=$S$5,6,NA())</f>
        <v>#N/A</v>
      </c>
      <c r="JE74" s="260" t="e">
        <f t="shared" ref="JE74:JE108" si="451">IF(ABS(CK74)&gt;=$S$5,6,NA())</f>
        <v>#N/A</v>
      </c>
      <c r="JF74" s="260" t="e">
        <f t="shared" ref="JF74:JF108" si="452">IF(ABS(CL74)&gt;=$S$5,6,NA())</f>
        <v>#N/A</v>
      </c>
      <c r="JG74" s="260" t="e">
        <f t="shared" ref="JG74:JG108" si="453">IF(ABS(CM74)&gt;=$S$5,6,NA())</f>
        <v>#N/A</v>
      </c>
      <c r="JH74" s="260" t="e">
        <f t="shared" ref="JH74:JH108" si="454">IF(ABS(CN74)&gt;=$S$5,6,NA())</f>
        <v>#N/A</v>
      </c>
      <c r="JI74" s="260" t="e">
        <f t="shared" ref="JI74:JI108" si="455">IF(ABS(CO74)&gt;=$S$5,6,NA())</f>
        <v>#N/A</v>
      </c>
      <c r="JJ74" s="260" t="e">
        <f t="shared" ref="JJ74:JJ108" si="456">IF(ABS(CP74)&gt;=$S$5,6,NA())</f>
        <v>#N/A</v>
      </c>
      <c r="JK74" s="260" t="e">
        <f t="shared" ref="JK74:JK108" si="457">IF(ABS(CQ74)&gt;=$S$5,6,NA())</f>
        <v>#N/A</v>
      </c>
      <c r="JL74" s="260" t="e">
        <f t="shared" ref="JL74:JL108" si="458">IF(ABS(CR74)&gt;=$S$5,6,NA())</f>
        <v>#N/A</v>
      </c>
      <c r="JM74" s="260" t="e">
        <f t="shared" ref="JM74:JM108" si="459">IF(ABS(CS74)&gt;=$S$5,6,NA())</f>
        <v>#N/A</v>
      </c>
      <c r="JN74" s="260" t="e">
        <f t="shared" ref="JN74:JN108" si="460">IF(ABS(CT74)&gt;=$S$5,6,NA())</f>
        <v>#N/A</v>
      </c>
      <c r="JO74" s="260" t="e">
        <f t="shared" ref="JO74:JO108" si="461">IF(ABS(CU74)&gt;=$S$5,6,NA())</f>
        <v>#N/A</v>
      </c>
      <c r="JP74" s="260" t="e">
        <f t="shared" ref="JP74:JP108" si="462">IF(ABS(CV74)&gt;=$S$5,6,NA())</f>
        <v>#N/A</v>
      </c>
      <c r="JQ74" s="260" t="e">
        <f t="shared" ref="JQ74:JQ108" si="463">IF(ABS(CW74)&gt;=$S$5,6,NA())</f>
        <v>#N/A</v>
      </c>
      <c r="JR74" s="260" t="e">
        <f t="shared" ref="JR74:JR108" si="464">IF(ABS(CX74)&gt;=$S$5,6,NA())</f>
        <v>#N/A</v>
      </c>
      <c r="JS74" s="260" t="e">
        <f t="shared" ref="JS74:JS108" si="465">IF(ABS(CY74)&gt;=$S$5,6,NA())</f>
        <v>#N/A</v>
      </c>
      <c r="JT74" s="260" t="e">
        <f t="shared" ref="JT74:JT108" si="466">IF(ABS(CZ74)&gt;=$S$5,6,NA())</f>
        <v>#N/A</v>
      </c>
      <c r="JU74" s="260" t="e">
        <f t="shared" ref="JU74:JU108" si="467">IF(ABS(DA74)&gt;=$S$5,6,NA())</f>
        <v>#N/A</v>
      </c>
      <c r="JV74" s="61">
        <f t="shared" si="393"/>
        <v>2.6400000000000015</v>
      </c>
      <c r="JW74" s="46">
        <f>IF(AND(KS74=0,HI74&lt;=$C$40),1,0)</f>
        <v>0</v>
      </c>
      <c r="JX74" s="46">
        <f>IF(AND(KT74=0,HJ74&lt;=$C$40),1,0)</f>
        <v>0</v>
      </c>
      <c r="JY74" s="46">
        <f>IF(AND(KU74=0,HK74&lt;=$C$40),1,0)</f>
        <v>0</v>
      </c>
      <c r="JZ74" s="46">
        <f>IF(AND(KV74=0,HL74&lt;=$C$40),1,0)</f>
        <v>0</v>
      </c>
      <c r="KA74" s="46">
        <f>IF(AND(KW74=0,HM74&lt;=$C$40),1,0)</f>
        <v>0</v>
      </c>
      <c r="KB74" s="46">
        <f>IF(AND(KX74=0,HN74&lt;=$C$40),1,0)</f>
        <v>0</v>
      </c>
      <c r="KC74" s="46">
        <f>IF(AND(KY74=0,HO74&lt;=$C$40),1,0)</f>
        <v>0</v>
      </c>
      <c r="KD74" s="46">
        <f>IF(AND(KZ74=0,HP74&lt;=$C$40),1,0)</f>
        <v>0</v>
      </c>
      <c r="KE74" s="46">
        <f>IF(AND(LA74=0,HQ74&lt;=$C$40),1,0)</f>
        <v>0</v>
      </c>
      <c r="KF74" s="46">
        <f>IF(AND(LB74=0,HR74&lt;=$C$40),1,0)</f>
        <v>0</v>
      </c>
      <c r="KG74" s="46">
        <f>IF(AND(LC74=0,HS74&lt;=$C$40),1,0)</f>
        <v>0</v>
      </c>
      <c r="KH74" s="46">
        <f>IF(AND(LD74=0,HT74&lt;=$C$40),1,0)</f>
        <v>0</v>
      </c>
      <c r="KI74" s="46">
        <f>IF(AND(LE74=0,HU74&lt;=$C$40),1,0)</f>
        <v>0</v>
      </c>
      <c r="KJ74" s="46">
        <f>IF(AND(LF74=0,HV74&lt;=$C$40),1,0)</f>
        <v>0</v>
      </c>
      <c r="KK74" s="46">
        <f>IF(AND(LG74=0,HW74&lt;=$C$40),1,0)</f>
        <v>0</v>
      </c>
      <c r="KL74" s="46">
        <f>IF(AND(LH74=0,HX74&lt;=$C$40),1,0)</f>
        <v>0</v>
      </c>
      <c r="KM74" s="46">
        <f>IF(AND(LI74=0,HY74&lt;=$C$40),1,0)</f>
        <v>0</v>
      </c>
      <c r="KN74" s="46">
        <f>IF(AND(LJ74=0,HZ74&lt;=$C$40),1,0)</f>
        <v>0</v>
      </c>
      <c r="KO74" s="46">
        <f>IF(AND(LK74=0,IA74&lt;=$C$40),1,0)</f>
        <v>0</v>
      </c>
      <c r="KP74" s="46">
        <f>IF(AND(LL74=0,IB74&lt;=$C$40),1,0)</f>
        <v>0</v>
      </c>
      <c r="KQ74" s="46">
        <f>IF(AND(LM74=0,IC74&lt;=$C$40),1,0)</f>
        <v>0</v>
      </c>
      <c r="KR74" s="61">
        <f t="shared" si="394"/>
        <v>2.6400000000000015</v>
      </c>
      <c r="KS74" s="1">
        <f>IF(OR(KS73=1,AND(OY74=1,LO74&lt;=$C$41)),1,0)</f>
        <v>0</v>
      </c>
      <c r="KT74" s="1">
        <f>IF(OR(KT73=1,AND(OZ74=1,LP74&lt;=$C$41)),1,0)</f>
        <v>0</v>
      </c>
      <c r="KU74" s="1">
        <f>IF(OR(KU73=1,AND(PA74=1,LQ74&lt;=$C$41)),1,0)</f>
        <v>0</v>
      </c>
      <c r="KV74" s="1">
        <f>IF(OR(KV73=1,AND(PB74=1,LR74&lt;=$C$41)),1,0)</f>
        <v>0</v>
      </c>
      <c r="KW74" s="1">
        <f>IF(OR(KW73=1,AND(PC74=1,LS74&lt;=$C$41)),1,0)</f>
        <v>0</v>
      </c>
      <c r="KX74" s="1">
        <f>IF(OR(KX73=1,AND(PD74=1,LT74&lt;=$C$41)),1,0)</f>
        <v>0</v>
      </c>
      <c r="KY74" s="1">
        <f>IF(OR(KY73=1,AND(PE74=1,LU74&lt;=$C$41)),1,0)</f>
        <v>0</v>
      </c>
      <c r="KZ74" s="1">
        <f>IF(OR(KZ73=1,AND(PF74=1,LV74&lt;=$C$41)),1,0)</f>
        <v>0</v>
      </c>
      <c r="LA74" s="1">
        <f>IF(OR(LA73=1,AND(PG74=1,LW74&lt;=$C$41)),1,0)</f>
        <v>1</v>
      </c>
      <c r="LB74" s="1">
        <f>IF(OR(LB73=1,AND(PH74=1,LX74&lt;=$C$41)),1,0)</f>
        <v>1</v>
      </c>
      <c r="LC74" s="1">
        <f>IF(OR(LC73=1,AND(PI74=1,LY74&lt;=$C$41)),1,0)</f>
        <v>0</v>
      </c>
      <c r="LD74" s="1">
        <f>IF(OR(LD73=1,AND(PJ74=1,LZ74&lt;=$C$41)),1,0)</f>
        <v>0</v>
      </c>
      <c r="LE74" s="1">
        <f>IF(OR(LE73=1,AND(PK74=1,MA74&lt;=$C$41)),1,0)</f>
        <v>0</v>
      </c>
      <c r="LF74" s="1">
        <f>IF(OR(LF73=1,AND(PL74=1,MB74&lt;=$C$41)),1,0)</f>
        <v>0</v>
      </c>
      <c r="LG74" s="1">
        <f>IF(OR(LG73=1,AND(PM74=1,MC74&lt;=$C$41)),1,0)</f>
        <v>0</v>
      </c>
      <c r="LH74" s="1">
        <f>IF(OR(LH73=1,AND(PN74=1,MD74&lt;=$C$41)),1,0)</f>
        <v>0</v>
      </c>
      <c r="LI74" s="1">
        <f>IF(OR(LI73=1,AND(PO74=1,ME74&lt;=$C$41)),1,0)</f>
        <v>0</v>
      </c>
      <c r="LJ74" s="1">
        <f>IF(OR(LJ73=1,AND(PP74=1,MF74&lt;=$C$41)),1,0)</f>
        <v>0</v>
      </c>
      <c r="LK74" s="1">
        <f>IF(OR(LK73=1,AND(PQ74=1,MG74&lt;=$C$41)),1,0)</f>
        <v>0</v>
      </c>
      <c r="LL74" s="1">
        <f>IF(OR(LL73=1,AND(PR74=1,MH74&lt;=$C$41)),1,0)</f>
        <v>0</v>
      </c>
      <c r="LM74" s="1">
        <f>IF(OR(LM73=1,AND(PS74=1,MI74&lt;=$C$41)),1,0)</f>
        <v>0</v>
      </c>
      <c r="LN74" s="61">
        <f t="shared" si="395"/>
        <v>2.6400000000000015</v>
      </c>
      <c r="LO74" s="57">
        <f t="shared" si="396"/>
        <v>0.7350961404907258</v>
      </c>
      <c r="LP74" s="57">
        <f t="shared" si="397"/>
        <v>13.341234987109369</v>
      </c>
      <c r="LQ74" s="57">
        <f t="shared" si="398"/>
        <v>12.736166266869068</v>
      </c>
      <c r="LR74" s="57">
        <f t="shared" si="399"/>
        <v>10.63935177522824</v>
      </c>
      <c r="LS74" s="57">
        <f t="shared" si="400"/>
        <v>7.38757843784387</v>
      </c>
      <c r="LT74" s="57">
        <f t="shared" si="401"/>
        <v>4.37244729231608</v>
      </c>
      <c r="LU74" s="57">
        <f t="shared" si="402"/>
        <v>1.8949942146206977</v>
      </c>
      <c r="LV74" s="57">
        <f t="shared" si="403"/>
        <v>0.6474844429344806</v>
      </c>
      <c r="LW74" s="57">
        <f t="shared" si="404"/>
        <v>0</v>
      </c>
      <c r="LX74" s="57">
        <f t="shared" si="405"/>
        <v>0</v>
      </c>
      <c r="LY74" s="57">
        <f t="shared" si="406"/>
        <v>0.32827539924121929</v>
      </c>
      <c r="LZ74" s="57">
        <f t="shared" si="407"/>
        <v>8.2300662671447604</v>
      </c>
      <c r="MA74" s="57">
        <f t="shared" si="408"/>
        <v>5.2308725635447306</v>
      </c>
      <c r="MB74" s="57">
        <f t="shared" si="409"/>
        <v>3.1980437403178326</v>
      </c>
      <c r="MC74" s="57">
        <f t="shared" si="410"/>
        <v>2.2632407623810682</v>
      </c>
      <c r="MD74" s="57">
        <f t="shared" si="411"/>
        <v>1.869537500077902</v>
      </c>
      <c r="ME74" s="57">
        <f t="shared" si="412"/>
        <v>1.4831909463104267</v>
      </c>
      <c r="MF74" s="57">
        <f t="shared" si="413"/>
        <v>1.1047809928039276</v>
      </c>
      <c r="MG74" s="57">
        <f t="shared" si="414"/>
        <v>1.1056306741751678</v>
      </c>
      <c r="MH74" s="57">
        <f t="shared" si="415"/>
        <v>0.73497651878672454</v>
      </c>
      <c r="MI74" s="57">
        <f t="shared" si="416"/>
        <v>0.7350990152553194</v>
      </c>
      <c r="MJ74" s="61">
        <f t="shared" si="417"/>
        <v>2.6400000000000015</v>
      </c>
      <c r="MK74" s="57" t="e">
        <f>IF(AND(ABS(CG74)&gt;0,EU74*$C$19&gt;=DY73,NG74&lt;&gt;0),3,NA())</f>
        <v>#N/A</v>
      </c>
      <c r="ML74" s="57" t="e">
        <f t="shared" ref="ML74:ML108" si="468">IF(AND(ABS(CH74)&gt;0,EV74&gt;=DZ73,NH74&lt;&gt;0),3,NA())</f>
        <v>#N/A</v>
      </c>
      <c r="MM74" s="57" t="e">
        <f t="shared" ref="MM74:MM108" si="469">IF(AND(ABS(CI74)&gt;0,EW74&gt;=EA73,NI74&lt;&gt;0),3,NA())</f>
        <v>#N/A</v>
      </c>
      <c r="MN74" s="57" t="e">
        <f t="shared" ref="MN74:MN108" si="470">IF(AND(ABS(CJ74)&gt;0,EX74&gt;=EB73,NJ74&lt;&gt;0),3,NA())</f>
        <v>#N/A</v>
      </c>
      <c r="MO74" s="57" t="e">
        <f t="shared" ref="MO74:MO108" si="471">IF(AND(ABS(CK74)&gt;0,EY74&gt;=EC73,NK74&lt;&gt;0),3,NA())</f>
        <v>#N/A</v>
      </c>
      <c r="MP74" s="57" t="e">
        <f t="shared" ref="MP74:MP108" si="472">IF(AND(ABS(CL74)&gt;0,EZ74&gt;=ED73,NL74&lt;&gt;0),3,NA())</f>
        <v>#N/A</v>
      </c>
      <c r="MQ74" s="57" t="e">
        <f t="shared" ref="MQ74:MQ108" si="473">IF(AND(ABS(CM74)&gt;0,FA74&gt;=EE73,NM74&lt;&gt;0),3,NA())</f>
        <v>#N/A</v>
      </c>
      <c r="MR74" s="57" t="e">
        <f t="shared" ref="MR74:MR108" si="474">IF(AND(ABS(CN74)&gt;0,FB74&gt;=EF73,NN74&lt;&gt;0),3,NA())</f>
        <v>#N/A</v>
      </c>
      <c r="MS74" s="57" t="e">
        <f t="shared" ref="MS74:MS108" si="475">IF(AND(ABS(CO74)&gt;0,FC74&gt;=EG73,NO74&lt;&gt;0),3,NA())</f>
        <v>#N/A</v>
      </c>
      <c r="MT74" s="57" t="e">
        <f t="shared" ref="MT74:MT108" si="476">IF(AND(ABS(CP74)&gt;0,FD74&gt;=EH73,NP74&lt;&gt;0),3,NA())</f>
        <v>#N/A</v>
      </c>
      <c r="MU74" s="57" t="e">
        <f t="shared" ref="MU74:MU108" si="477">IF(AND(ABS(CQ74)&gt;0,FE74&gt;=EI73,NQ74&lt;&gt;0),3,NA())</f>
        <v>#N/A</v>
      </c>
      <c r="MV74" s="57" t="e">
        <f t="shared" ref="MV74:MV108" si="478">IF(AND(ABS(CR74)&gt;0,FF74&gt;=EJ73,NR74&lt;&gt;0),3,NA())</f>
        <v>#N/A</v>
      </c>
      <c r="MW74" s="57" t="e">
        <f t="shared" ref="MW74:MW108" si="479">IF(AND(ABS(CS74)&gt;0,FG74&gt;=EK73,NS74&lt;&gt;0),3,NA())</f>
        <v>#N/A</v>
      </c>
      <c r="MX74" s="57" t="e">
        <f t="shared" ref="MX74:MX108" si="480">IF(AND(ABS(CT74)&gt;0,FH74&gt;=EL73,NT74&lt;&gt;0),3,NA())</f>
        <v>#N/A</v>
      </c>
      <c r="MY74" s="57" t="e">
        <f t="shared" ref="MY74:MY108" si="481">IF(AND(ABS(CU74)&gt;0,FI74&gt;=EM73,NU74&lt;&gt;0),3,NA())</f>
        <v>#N/A</v>
      </c>
      <c r="MZ74" s="57" t="e">
        <f t="shared" ref="MZ74:MZ108" si="482">IF(AND(ABS(CV74)&gt;0,FJ74&gt;=EN73,NV74&lt;&gt;0),3,NA())</f>
        <v>#N/A</v>
      </c>
      <c r="NA74" s="57" t="e">
        <f t="shared" ref="NA74:NA108" si="483">IF(AND(ABS(CW74)&gt;0,FK74&gt;=EO73,NW74&lt;&gt;0),3,NA())</f>
        <v>#N/A</v>
      </c>
      <c r="NB74" s="57" t="e">
        <f t="shared" ref="NB74:NB108" si="484">IF(AND(ABS(CX74)&gt;0,FL74&gt;=EP73,NX74&lt;&gt;0),3,NA())</f>
        <v>#N/A</v>
      </c>
      <c r="NC74" s="57" t="e">
        <f t="shared" ref="NC74:NC108" si="485">IF(AND(ABS(CY74)&gt;0,FM74&gt;=EQ73,NY74&lt;&gt;0),3,NA())</f>
        <v>#N/A</v>
      </c>
      <c r="ND74" s="57" t="e">
        <f t="shared" ref="ND74:ND108" si="486">IF(AND(ABS(CZ74)&gt;0,FN74&gt;=ER73,NZ74&lt;&gt;0),3,NA())</f>
        <v>#N/A</v>
      </c>
      <c r="NE74" s="57" t="e">
        <f t="shared" ref="NE74:NE108" si="487">IF(AND(ABS(DA74)&gt;0,FO74&gt;=ES73,OA74&lt;&gt;0),3,NA())</f>
        <v>#N/A</v>
      </c>
      <c r="NF74" s="61">
        <f t="shared" si="418"/>
        <v>2.6400000000000015</v>
      </c>
      <c r="NG74" s="260">
        <f>IF(OY73=0,MIN('Drive Train'!$F$35-FQ73*$C$19*'Drive Train'!$F$39,NG73+$C$39)-$C$7,IF(LO73-1&lt;=0,0,IF($C$37=Motors!$C$29,MAX(MAX(NG$8:NG73)*-1,NG73-$C$39),MAX(0,MAX(NG$8:NG73)*-1,NG73-$C$39))))</f>
        <v>0</v>
      </c>
      <c r="NH74" s="260">
        <f>IF(OZ73=0,MIN('Drive Train'!$F$35-FR73*$C$19*'Drive Train'!$F$39,NH73+$C$39)-$C$7,IF(LP73-1&lt;=0,0,IF($C$37=Motors!$C$29,MAX(MAX(NH$8:NH73)*-1,NH73-$C$39),MAX(0,MAX(NH$8:NH73)*-1,NH73-$C$39))))</f>
        <v>0</v>
      </c>
      <c r="NI74" s="260">
        <f>IF(PA73=0,MIN('Drive Train'!$F$35-FS73*$C$19*'Drive Train'!$F$39,NI73+$C$39)-$C$7,IF(LQ73-1&lt;=0,0,IF($C$37=Motors!$C$29,MAX(MAX(NI$8:NI73)*-1,NI73-$C$39),MAX(0,MAX(NI$8:NI73)*-1,NI73-$C$39))))</f>
        <v>0</v>
      </c>
      <c r="NJ74" s="260">
        <f>IF(PB73=0,MIN('Drive Train'!$F$35-FT73*$C$19*'Drive Train'!$F$39,NJ73+$C$39)-$C$7,IF(LR73-1&lt;=0,0,IF($C$37=Motors!$C$29,MAX(MAX(NJ$8:NJ73)*-1,NJ73-$C$39),MAX(0,MAX(NJ$8:NJ73)*-1,NJ73-$C$39))))</f>
        <v>0</v>
      </c>
      <c r="NK74" s="260">
        <f>IF(PC73=0,MIN('Drive Train'!$F$35-FU73*$C$19*'Drive Train'!$F$39,NK73+$C$39)-$C$7,IF(LS73-1&lt;=0,0,IF($C$37=Motors!$C$29,MAX(MAX(NK$8:NK73)*-1,NK73-$C$39),MAX(0,MAX(NK$8:NK73)*-1,NK73-$C$39))))</f>
        <v>0</v>
      </c>
      <c r="NL74" s="260">
        <f>IF(PD73=0,MIN('Drive Train'!$F$35-FV73*$C$19*'Drive Train'!$F$39,NL73+$C$39)-$C$7,IF(LT73-1&lt;=0,0,IF($C$37=Motors!$C$29,MAX(MAX(NL$8:NL73)*-1,NL73-$C$39),MAX(0,MAX(NL$8:NL73)*-1,NL73-$C$39))))</f>
        <v>0</v>
      </c>
      <c r="NM74" s="260">
        <f>IF(PE73=0,MIN('Drive Train'!$F$35-FW73*$C$19*'Drive Train'!$F$39,NM73+$C$39)-$C$7,IF(LU73-1&lt;=0,0,IF($C$37=Motors!$C$29,MAX(MAX(NM$8:NM73)*-1,NM73-$C$39),MAX(0,MAX(NM$8:NM73)*-1,NM73-$C$39))))</f>
        <v>0</v>
      </c>
      <c r="NN74" s="260">
        <f>IF(PF73=0,MIN('Drive Train'!$F$35-FX73*$C$19*'Drive Train'!$F$39,NN73+$C$39)-$C$7,IF(LV73-1&lt;=0,0,IF($C$37=Motors!$C$29,MAX(MAX(NN$8:NN73)*-1,NN73-$C$39),MAX(0,MAX(NN$8:NN73)*-1,NN73-$C$39))))</f>
        <v>0</v>
      </c>
      <c r="NO74" s="260">
        <f>IF(PG73=0,MIN('Drive Train'!$F$35-FY73*$C$19*'Drive Train'!$F$39,NO73+$C$39)-$C$7,IF(LW73-1&lt;=0,0,IF($C$37=Motors!$C$29,MAX(MAX(NO$8:NO73)*-1,NO73-$C$39),MAX(0,MAX(NO$8:NO73)*-1,NO73-$C$39))))</f>
        <v>0</v>
      </c>
      <c r="NP74" s="260">
        <f>IF(PH73=0,MIN('Drive Train'!$F$35-FZ73*$C$19*'Drive Train'!$F$39,NP73+$C$39)-$C$7,IF(LX73-1&lt;=0,0,IF($C$37=Motors!$C$29,MAX(MAX(NP$8:NP73)*-1,NP73-$C$39),MAX(0,MAX(NP$8:NP73)*-1,NP73-$C$39))))</f>
        <v>0</v>
      </c>
      <c r="NQ74" s="260">
        <f>IF(PI73=0,MIN('Drive Train'!$F$35-GA73*$C$19*'Drive Train'!$F$39,NQ73+$C$39)-$C$7,IF(LY73-1&lt;=0,0,IF($C$37=Motors!$C$29,MAX(MAX(NQ$8:NQ73)*-1,NQ73-$C$39),MAX(0,MAX(NQ$8:NQ73)*-1,NQ73-$C$39))))</f>
        <v>0</v>
      </c>
      <c r="NR74" s="260">
        <f>IF(PJ73=0,MIN('Drive Train'!$F$35-GB73*$C$19*'Drive Train'!$F$39,NR73+$C$39)-$C$7,IF(LZ73-1&lt;=0,0,IF($C$37=Motors!$C$29,MAX(MAX(NR$8:NR73)*-1,NR73-$C$39),MAX(0,MAX(NR$8:NR73)*-1,NR73-$C$39))))</f>
        <v>0</v>
      </c>
      <c r="NS74" s="260">
        <f>IF(PK73=0,MIN('Drive Train'!$F$35-GC73*$C$19*'Drive Train'!$F$39,NS73+$C$39)-$C$7,IF(MA73-1&lt;=0,0,IF($C$37=Motors!$C$29,MAX(MAX(NS$8:NS73)*-1,NS73-$C$39),MAX(0,MAX(NS$8:NS73)*-1,NS73-$C$39))))</f>
        <v>0</v>
      </c>
      <c r="NT74" s="260">
        <f>IF(PL73=0,MIN('Drive Train'!$F$35-GD73*$C$19*'Drive Train'!$F$39,NT73+$C$39)-$C$7,IF(MB73-1&lt;=0,0,IF($C$37=Motors!$C$29,MAX(MAX(NT$8:NT73)*-1,NT73-$C$39),MAX(0,MAX(NT$8:NT73)*-1,NT73-$C$39))))</f>
        <v>0</v>
      </c>
      <c r="NU74" s="260">
        <f>IF(PM73=0,MIN('Drive Train'!$F$35-GE73*$C$19*'Drive Train'!$F$39,NU73+$C$39)-$C$7,IF(MC73-1&lt;=0,0,IF($C$37=Motors!$C$29,MAX(MAX(NU$8:NU73)*-1,NU73-$C$39),MAX(0,MAX(NU$8:NU73)*-1,NU73-$C$39))))</f>
        <v>0</v>
      </c>
      <c r="NV74" s="260">
        <f>IF(PN73=0,MIN('Drive Train'!$F$35-GF73*$C$19*'Drive Train'!$F$39,NV73+$C$39)-$C$7,IF(MD73-1&lt;=0,0,IF($C$37=Motors!$C$29,MAX(MAX(NV$8:NV73)*-1,NV73-$C$39),MAX(0,MAX(NV$8:NV73)*-1,NV73-$C$39))))</f>
        <v>0</v>
      </c>
      <c r="NW74" s="260">
        <f>IF(PO73=0,MIN('Drive Train'!$F$35-GG73*$C$19*'Drive Train'!$F$39,NW73+$C$39)-$C$7,IF(ME73-1&lt;=0,0,IF($C$37=Motors!$C$29,MAX(MAX(NW$8:NW73)*-1,NW73-$C$39),MAX(0,MAX(NW$8:NW73)*-1,NW73-$C$39))))</f>
        <v>0</v>
      </c>
      <c r="NX74" s="260">
        <f>IF(PP73=0,MIN('Drive Train'!$F$35-GH73*$C$19*'Drive Train'!$F$39,NX73+$C$39)-$C$7,IF(MF73-1&lt;=0,0,IF($C$37=Motors!$C$29,MAX(MAX(NX$8:NX73)*-1,NX73-$C$39),MAX(0,MAX(NX$8:NX73)*-1,NX73-$C$39))))</f>
        <v>0</v>
      </c>
      <c r="NY74" s="260">
        <f>IF(PQ73=0,MIN('Drive Train'!$F$35-GI73*$C$19*'Drive Train'!$F$39,NY73+$C$39)-$C$7,IF(MG73-1&lt;=0,0,IF($C$37=Motors!$C$29,MAX(MAX(NY$8:NY73)*-1,NY73-$C$39),MAX(0,MAX(NY$8:NY73)*-1,NY73-$C$39))))</f>
        <v>0</v>
      </c>
      <c r="NZ74" s="260">
        <f>IF(PR73=0,MIN('Drive Train'!$F$35-GJ73*$C$19*'Drive Train'!$F$39,NZ73+$C$39)-$C$7,IF(MH73-1&lt;=0,0,IF($C$37=Motors!$C$29,MAX(MAX(NZ$8:NZ73)*-1,NZ73-$C$39),MAX(0,MAX(NZ$8:NZ73)*-1,NZ73-$C$39))))</f>
        <v>0</v>
      </c>
      <c r="OA74" s="260">
        <f>IF(PS73=0,MIN('Drive Train'!$F$35-GK73*$C$19*'Drive Train'!$F$39,OA73+$C$39)-$C$7,IF(MI73-1&lt;=0,0,IF($C$37=Motors!$C$29,MAX(MAX(OA$8:OA73)*-1,OA73-$C$39),MAX(0,MAX(OA$8:OA73)*-1,OA73-$C$39))))</f>
        <v>0</v>
      </c>
      <c r="OB74" s="61">
        <f t="shared" si="419"/>
        <v>2.6400000000000015</v>
      </c>
      <c r="OC74" s="260">
        <f>'Drive Train'!$F$35-(FQ74*$C$13)*$C$19*'Drive Train'!$F$39</f>
        <v>12.2597755</v>
      </c>
      <c r="OD74" s="260">
        <f>'Drive Train'!$F$35-(FR74*$C$13)*$C$19*'Drive Train'!$F$39</f>
        <v>12.2597755</v>
      </c>
      <c r="OE74" s="260">
        <f>'Drive Train'!$F$35-(FS74*$C$13)*$C$19*'Drive Train'!$F$39</f>
        <v>12.2597755</v>
      </c>
      <c r="OF74" s="260">
        <f>'Drive Train'!$F$35-(FT74*$C$13)*$C$19*'Drive Train'!$F$39</f>
        <v>12.2597755</v>
      </c>
      <c r="OG74" s="260">
        <f>'Drive Train'!$F$35-(FU74*$C$13)*$C$19*'Drive Train'!$F$39</f>
        <v>12.2597755</v>
      </c>
      <c r="OH74" s="260">
        <f>'Drive Train'!$F$35-(FV74*$C$13)*$C$19*'Drive Train'!$F$39</f>
        <v>12.2597755</v>
      </c>
      <c r="OI74" s="260">
        <f>'Drive Train'!$F$35-(FW74*$C$13)*$C$19*'Drive Train'!$F$39</f>
        <v>12.2597755</v>
      </c>
      <c r="OJ74" s="260">
        <f>'Drive Train'!$F$35-(FX74*$C$13)*$C$19*'Drive Train'!$F$39</f>
        <v>12.2597755</v>
      </c>
      <c r="OK74" s="260">
        <f>'Drive Train'!$F$35-(FY74*$C$13)*$C$19*'Drive Train'!$F$39</f>
        <v>12.4</v>
      </c>
      <c r="OL74" s="260">
        <f>'Drive Train'!$F$35-(FZ74*$C$13)*$C$19*'Drive Train'!$F$39</f>
        <v>12.4</v>
      </c>
      <c r="OM74" s="260">
        <f>'Drive Train'!$F$35-(GA74*$C$13)*$C$19*'Drive Train'!$F$39</f>
        <v>12.2597755</v>
      </c>
      <c r="ON74" s="260">
        <f>'Drive Train'!$F$35-(GB74*$C$13)*$C$19*'Drive Train'!$F$39</f>
        <v>12.2597755</v>
      </c>
      <c r="OO74" s="260">
        <f>'Drive Train'!$F$35-(GC74*$C$13)*$C$19*'Drive Train'!$F$39</f>
        <v>12.2597755</v>
      </c>
      <c r="OP74" s="260">
        <f>'Drive Train'!$F$35-(GD74*$C$13)*$C$19*'Drive Train'!$F$39</f>
        <v>12.2597755</v>
      </c>
      <c r="OQ74" s="260">
        <f>'Drive Train'!$F$35-(GE74*$C$13)*$C$19*'Drive Train'!$F$39</f>
        <v>12.2597755</v>
      </c>
      <c r="OR74" s="260">
        <f>'Drive Train'!$F$35-(GF74*$C$13)*$C$19*'Drive Train'!$F$39</f>
        <v>12.2597755</v>
      </c>
      <c r="OS74" s="260">
        <f>'Drive Train'!$F$35-(GG74*$C$13)*$C$19*'Drive Train'!$F$39</f>
        <v>12.2597755</v>
      </c>
      <c r="OT74" s="260">
        <f>'Drive Train'!$F$35-(GH74*$C$13)*$C$19*'Drive Train'!$F$39</f>
        <v>12.2597755</v>
      </c>
      <c r="OU74" s="260">
        <f>'Drive Train'!$F$35-(GI74*$C$13)*$C$19*'Drive Train'!$F$39</f>
        <v>12.2597755</v>
      </c>
      <c r="OV74" s="260">
        <f>'Drive Train'!$F$35-(GJ74*$C$13)*$C$19*'Drive Train'!$F$39</f>
        <v>12.2597755</v>
      </c>
      <c r="OW74" s="260">
        <f>'Drive Train'!$F$35-(GK74*$C$13)*$C$19*'Drive Train'!$F$39</f>
        <v>12.2597755</v>
      </c>
      <c r="OX74" s="61">
        <f t="shared" si="420"/>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7">
        <f t="shared" si="421"/>
        <v>2.6400000000000015</v>
      </c>
      <c r="PU74" s="57">
        <f t="shared" si="422"/>
        <v>21.493592478788447</v>
      </c>
      <c r="PV74" s="57">
        <f t="shared" si="423"/>
        <v>25.143732310800956</v>
      </c>
      <c r="PW74" s="57">
        <f t="shared" si="424"/>
        <v>29.354423381852047</v>
      </c>
      <c r="PX74" s="57">
        <f t="shared" si="425"/>
        <v>30.345604861092863</v>
      </c>
      <c r="PY74" s="57">
        <f t="shared" si="426"/>
        <v>28.617637217694938</v>
      </c>
      <c r="PZ74" s="57">
        <f t="shared" si="427"/>
        <v>25.969461575499903</v>
      </c>
      <c r="QA74" s="57">
        <f t="shared" si="428"/>
        <v>23.088186749848777</v>
      </c>
      <c r="QB74" s="57">
        <f t="shared" si="429"/>
        <v>21.294606589405888</v>
      </c>
      <c r="QC74" s="57">
        <f t="shared" si="430"/>
        <v>19.83197803012871</v>
      </c>
      <c r="QD74" s="57">
        <f t="shared" si="431"/>
        <v>18.750821279437783</v>
      </c>
      <c r="QE74" s="57">
        <f t="shared" si="432"/>
        <v>18.257994353448233</v>
      </c>
      <c r="QF74" s="57">
        <f t="shared" si="433"/>
        <v>20.298064198671902</v>
      </c>
      <c r="QG74" s="57">
        <f t="shared" si="434"/>
        <v>21.363592999439732</v>
      </c>
      <c r="QH74" s="57">
        <f t="shared" si="435"/>
        <v>21.438257642479961</v>
      </c>
      <c r="QI74" s="57">
        <f t="shared" si="436"/>
        <v>21.480850389494261</v>
      </c>
      <c r="QJ74" s="57">
        <f t="shared" si="437"/>
        <v>21.687316094597499</v>
      </c>
      <c r="QK74" s="57">
        <f t="shared" si="438"/>
        <v>21.695408930359502</v>
      </c>
      <c r="QL74" s="57">
        <f t="shared" si="439"/>
        <v>21.558860518184577</v>
      </c>
      <c r="QM74" s="57">
        <f t="shared" si="440"/>
        <v>21.769207415150689</v>
      </c>
      <c r="QN74" s="57">
        <f t="shared" si="441"/>
        <v>21.454378746033381</v>
      </c>
      <c r="QO74" s="57">
        <f t="shared" si="442"/>
        <v>21.491307193993908</v>
      </c>
      <c r="QP74" s="61">
        <f t="shared" si="443"/>
        <v>2.6400000000000015</v>
      </c>
      <c r="QQ74" s="57">
        <f>MIN(FQ74,$C$16)*$C$17*1000/60/60/$C$21</f>
        <v>3.4695548865589357E-2</v>
      </c>
      <c r="QR74" s="57">
        <f>MIN(FR74,$C$16)*$C$17*1000/60/60/$C$21</f>
        <v>3.4695548865589357E-2</v>
      </c>
      <c r="QS74" s="57">
        <f>MIN(FS74,$C$16)*$C$17*1000/60/60/$C$21</f>
        <v>3.4695548865589357E-2</v>
      </c>
      <c r="QT74" s="57">
        <f>MIN(FT74,$C$16)*$C$17*1000/60/60/$C$21</f>
        <v>3.4695548865589357E-2</v>
      </c>
      <c r="QU74" s="57">
        <f>MIN(FU74,$C$16)*$C$17*1000/60/60/$C$21</f>
        <v>3.4695548865589357E-2</v>
      </c>
      <c r="QV74" s="57">
        <f>MIN(FV74,$C$16)*$C$17*1000/60/60/$C$21</f>
        <v>3.4695548865589357E-2</v>
      </c>
      <c r="QW74" s="57">
        <f>MIN(FW74,$C$16)*$C$17*1000/60/60/$C$21</f>
        <v>3.4695548865589357E-2</v>
      </c>
      <c r="QX74" s="57">
        <f>MIN(FX74,$C$16)*$C$17*1000/60/60/$C$21</f>
        <v>3.4695548865589357E-2</v>
      </c>
      <c r="QY74" s="57">
        <f>MIN(FY74,$C$16)*$C$17*1000/60/60/$C$21</f>
        <v>0</v>
      </c>
      <c r="QZ74" s="57">
        <f>MIN(FZ74,$C$16)*$C$17*1000/60/60/$C$21</f>
        <v>0</v>
      </c>
      <c r="RA74" s="57">
        <f>MIN(GA74,$C$16)*$C$17*1000/60/60/$C$21</f>
        <v>3.4695548865589357E-2</v>
      </c>
      <c r="RB74" s="57">
        <f>MIN(GB74,$C$16)*$C$17*1000/60/60/$C$21</f>
        <v>3.4695548865589357E-2</v>
      </c>
      <c r="RC74" s="57">
        <f>MIN(GC74,$C$16)*$C$17*1000/60/60/$C$21</f>
        <v>3.4695548865589357E-2</v>
      </c>
      <c r="RD74" s="57">
        <f>MIN(GD74,$C$16)*$C$17*1000/60/60/$C$21</f>
        <v>3.4695548865589357E-2</v>
      </c>
      <c r="RE74" s="57">
        <f>MIN(GE74,$C$16)*$C$17*1000/60/60/$C$21</f>
        <v>3.4695548865589357E-2</v>
      </c>
      <c r="RF74" s="57">
        <f>MIN(GF74,$C$16)*$C$17*1000/60/60/$C$21</f>
        <v>3.4695548865589357E-2</v>
      </c>
      <c r="RG74" s="57">
        <f>MIN(GG74,$C$16)*$C$17*1000/60/60/$C$21</f>
        <v>3.4695548865589357E-2</v>
      </c>
      <c r="RH74" s="57">
        <f>MIN(GH74,$C$16)*$C$17*1000/60/60/$C$21</f>
        <v>3.4695548865589357E-2</v>
      </c>
      <c r="RI74" s="57">
        <f>MIN(GI74,$C$16)*$C$17*1000/60/60/$C$21</f>
        <v>3.4695548865589357E-2</v>
      </c>
      <c r="RJ74" s="57">
        <f>MIN(GJ74,$C$16)*$C$17*1000/60/60/$C$21</f>
        <v>3.4695548865589357E-2</v>
      </c>
      <c r="RK74" s="57">
        <f>MIN(GK74,$C$16)*$C$17*1000/60/60/$C$21</f>
        <v>3.4695548865589357E-2</v>
      </c>
      <c r="RL74" s="61">
        <f t="shared" si="444"/>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61">
        <f t="shared" si="445"/>
        <v>2.6400000000000015</v>
      </c>
      <c r="SI74" s="2">
        <f>IF(AND(EU74&lt;0,KS74=0,LO74&gt;=LO$6*'Drive Train'!$AA$52,LO74&lt;=LO$6*'Drive Train'!$AA$53,OY74=1,JW74=0),$C$17,0)</f>
        <v>0</v>
      </c>
      <c r="SJ74" s="2">
        <f>IF(AND(EV74&lt;0,KT74=0,LP74&gt;=LP$6*'Drive Train'!$AA$52,LP74&lt;=LP$6*'Drive Train'!$AA$53,OZ74=1,JX74=0),$C$17,0)</f>
        <v>0.04</v>
      </c>
      <c r="SK74" s="2">
        <f>IF(AND(EW74&lt;0,KU74=0,LQ74&gt;=LQ$6*'Drive Train'!$AA$52,LQ74&lt;=LQ$6*'Drive Train'!$AA$53,PA74=1,JY74=0),$C$17,0)</f>
        <v>0.04</v>
      </c>
      <c r="SL74" s="2">
        <f>IF(AND(EX74&lt;0,KV74=0,LR74&gt;=LR$6*'Drive Train'!$AA$52,LR74&lt;=LR$6*'Drive Train'!$AA$53,PB74=1,JZ74=0),$C$17,0)</f>
        <v>0.04</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0.04</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48">
        <f t="shared" si="446"/>
        <v>2.6400000000000015</v>
      </c>
    </row>
    <row r="75" spans="2:524" x14ac:dyDescent="0.2">
      <c r="B75" s="20"/>
      <c r="C75" s="22"/>
      <c r="F75" s="137" t="s">
        <v>137</v>
      </c>
      <c r="G75" s="137">
        <v>25</v>
      </c>
      <c r="H75" s="137" t="s">
        <v>138</v>
      </c>
      <c r="I75" s="46">
        <f>'Drive Train'!AA50</f>
        <v>60</v>
      </c>
      <c r="J75" s="137" t="s">
        <v>139</v>
      </c>
      <c r="K75" s="137">
        <f>(I75-G75)/9</f>
        <v>3.8888888888888888</v>
      </c>
      <c r="R75" s="63">
        <f t="shared" si="34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343"/>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318"/>
        <v>2.6800000000000015</v>
      </c>
      <c r="BK75" s="2">
        <f>IF(OR(KS74=1,AND($C$37=Motors!$C$31,OY74=1)),0,IF(NG75=0,-(CG74+$C$15)/($C$14-$C$15)*$C$12,($C$11*S75-AO75)/($C$11*S75)*$C$12*S75))</f>
        <v>0</v>
      </c>
      <c r="BL75" s="2">
        <f>IF(OR(KT74=1,AND($C$37=Motors!$C$31,OZ74=1)),0,IF(NH75=0,-(CH74+$C$15)/($C$14-$C$15)*$C$12,($C$11*T75-AP75)/($C$11*T75)*$C$12*T75))</f>
        <v>0</v>
      </c>
      <c r="BM75" s="2">
        <f>IF(OR(KU74=1,AND($C$37=Motors!$C$31,PA74=1)),0,IF(NI75=0,-(CI74+$C$15)/($C$14-$C$15)*$C$12,($C$11*U75-AQ75)/($C$11*U75)*$C$12*U75))</f>
        <v>0</v>
      </c>
      <c r="BN75" s="2">
        <f>IF(OR(KV74=1,AND($C$37=Motors!$C$31,PB74=1)),0,IF(NJ75=0,-(CJ74+$C$15)/($C$14-$C$15)*$C$12,($C$11*V75-AR75)/($C$11*V75)*$C$12*V75))</f>
        <v>0</v>
      </c>
      <c r="BO75" s="2">
        <f>IF(OR(KW74=1,AND($C$37=Motors!$C$31,PC74=1)),0,IF(NK75=0,-(CK74+$C$15)/($C$14-$C$15)*$C$12,($C$11*W75-AS75)/($C$11*W75)*$C$12*W75))</f>
        <v>0</v>
      </c>
      <c r="BP75" s="2">
        <f>IF(OR(KX74=1,AND($C$37=Motors!$C$31,PD74=1)),0,IF(NL75=0,-(CL74+$C$15)/($C$14-$C$15)*$C$12,($C$11*X75-AT75)/($C$11*X75)*$C$12*X75))</f>
        <v>0</v>
      </c>
      <c r="BQ75" s="2">
        <f>IF(OR(KY74=1,AND($C$37=Motors!$C$31,PE74=1)),0,IF(NM75=0,-(CM74+$C$15)/($C$14-$C$15)*$C$12,($C$11*Y75-AU75)/($C$11*Y75)*$C$12*Y75))</f>
        <v>0</v>
      </c>
      <c r="BR75" s="2">
        <f>IF(OR(KZ74=1,AND($C$37=Motors!$C$31,PF74=1)),0,IF(NN75=0,-(CN74+$C$15)/($C$14-$C$15)*$C$12,($C$11*Z75-AV75)/($C$11*Z75)*$C$12*Z75))</f>
        <v>0</v>
      </c>
      <c r="BS75" s="2">
        <f>IF(OR(LA74=1,AND($C$37=Motors!$C$31,PG74=1)),0,IF(NO75=0,-(CO74+$C$15)/($C$14-$C$15)*$C$12,($C$11*AA75-AW75)/($C$11*AA75)*$C$12*AA75))</f>
        <v>0</v>
      </c>
      <c r="BT75" s="2">
        <f>IF(OR(LB74=1,AND($C$37=Motors!$C$31,PH74=1)),0,IF(NP75=0,-(CP74+$C$15)/($C$14-$C$15)*$C$12,($C$11*AB75-AX75)/($C$11*AB75)*$C$12*AB75))</f>
        <v>0</v>
      </c>
      <c r="BU75" s="2">
        <f>IF(OR(LC74=1,AND($C$37=Motors!$C$31,PI74=1)),0,IF(NQ75=0,-(CQ74+$C$15)/($C$14-$C$15)*$C$12,($C$11*AC75-AY75)/($C$11*AC75)*$C$12*AC75))</f>
        <v>0</v>
      </c>
      <c r="BV75" s="2">
        <f>IF(OR(LD74=1,AND($C$37=Motors!$C$31,PJ74=1)),0,IF(NR75=0,-(CR74+$C$15)/($C$14-$C$15)*$C$12,($C$11*AD75-AZ75)/($C$11*AD75)*$C$12*AD75))</f>
        <v>0</v>
      </c>
      <c r="BW75" s="2">
        <f>IF(OR(LE74=1,AND($C$37=Motors!$C$31,PK74=1)),0,IF(NS75=0,-(CS74+$C$15)/($C$14-$C$15)*$C$12,($C$11*AE75-BA75)/($C$11*AE75)*$C$12*AE75))</f>
        <v>0</v>
      </c>
      <c r="BX75" s="2">
        <f>IF(OR(LF74=1,AND($C$37=Motors!$C$31,PL74=1)),0,IF(NT75=0,-(CT74+$C$15)/($C$14-$C$15)*$C$12,($C$11*AF75-BB75)/($C$11*AF75)*$C$12*AF75))</f>
        <v>0</v>
      </c>
      <c r="BY75" s="2">
        <f>IF(OR(LG74=1,AND($C$37=Motors!$C$31,PM74=1)),0,IF(NU75=0,-(CU74+$C$15)/($C$14-$C$15)*$C$12,($C$11*AG75-BC75)/($C$11*AG75)*$C$12*AG75))</f>
        <v>0</v>
      </c>
      <c r="BZ75" s="2">
        <f>IF(OR(LH74=1,AND($C$37=Motors!$C$31,PN74=1)),0,IF(NV75=0,-(CV74+$C$15)/($C$14-$C$15)*$C$12,($C$11*AH75-BD75)/($C$11*AH75)*$C$12*AH75))</f>
        <v>0</v>
      </c>
      <c r="CA75" s="2">
        <f>IF(OR(LI74=1,AND($C$37=Motors!$C$31,PO74=1)),0,IF(NW75=0,-(CW74+$C$15)/($C$14-$C$15)*$C$12,($C$11*AI75-BE75)/($C$11*AI75)*$C$12*AI75))</f>
        <v>0</v>
      </c>
      <c r="CB75" s="2">
        <f>IF(OR(LJ74=1,AND($C$37=Motors!$C$31,PP74=1)),0,IF(NX75=0,-(CX74+$C$15)/($C$14-$C$15)*$C$12,($C$11*AJ75-BF75)/($C$11*AJ75)*$C$12*AJ75))</f>
        <v>0</v>
      </c>
      <c r="CC75" s="2">
        <f>IF(OR(LK74=1,AND($C$37=Motors!$C$31,PQ74=1)),0,IF(NY75=0,-(CY74+$C$15)/($C$14-$C$15)*$C$12,($C$11*AK75-BG75)/($C$11*AK75)*$C$12*AK75))</f>
        <v>0</v>
      </c>
      <c r="CD75" s="2">
        <f>IF(OR(LL74=1,AND($C$37=Motors!$C$31,PR74=1)),0,IF(NZ75=0,-(CZ74+$C$15)/($C$14-$C$15)*$C$12,($C$11*AL75-BH75)/($C$11*AL75)*$C$12*AL75))</f>
        <v>0</v>
      </c>
      <c r="CE75" s="2">
        <f>IF(OR(LM74=1,AND($C$37=Motors!$C$31,PS74=1)),0,IF(OA75=0,-(DA74+$C$15)/($C$14-$C$15)*$C$12,($C$11*AM75-BI75)/($C$11*AM75)*$C$12*AM75))</f>
        <v>0</v>
      </c>
      <c r="CF75" s="61">
        <f t="shared" si="319"/>
        <v>2.6800000000000015</v>
      </c>
      <c r="CG75" s="57">
        <f>IF(AND(KS74=1,OY74=1),0,ABS(BK75/$C$12*($C$14-$C$15)+$C$15) *'Drive Train'!$AA$49 + CG74*(1-'Drive Train'!$AA$49))</f>
        <v>2.7495000000000003</v>
      </c>
      <c r="CH75" s="57">
        <f>IF(AND(KT74=1,OZ74=1),0,ABS(BL75/$C$12*($C$14-$C$15)+$C$15) *'Drive Train'!$AA$49 + CH74*(1-'Drive Train'!$AA$49))</f>
        <v>2.7495000000000003</v>
      </c>
      <c r="CI75" s="57">
        <f>IF(AND(KU74=1,PA74=1),0,ABS(BM75/$C$12*($C$14-$C$15)+$C$15) *'Drive Train'!$AA$49 + CI74*(1-'Drive Train'!$AA$49))</f>
        <v>2.7495000000000003</v>
      </c>
      <c r="CJ75" s="57">
        <f>IF(AND(KV74=1,PB74=1),0,ABS(BN75/$C$12*($C$14-$C$15)+$C$15) *'Drive Train'!$AA$49 + CJ74*(1-'Drive Train'!$AA$49))</f>
        <v>2.7495000000000003</v>
      </c>
      <c r="CK75" s="57">
        <f>IF(AND(KW74=1,PC74=1),0,ABS(BO75/$C$12*($C$14-$C$15)+$C$15) *'Drive Train'!$AA$49 + CK74*(1-'Drive Train'!$AA$49))</f>
        <v>2.7495000000000003</v>
      </c>
      <c r="CL75" s="57">
        <f>IF(AND(KX74=1,PD74=1),0,ABS(BP75/$C$12*($C$14-$C$15)+$C$15) *'Drive Train'!$AA$49 + CL74*(1-'Drive Train'!$AA$49))</f>
        <v>2.7495000000000003</v>
      </c>
      <c r="CM75" s="57">
        <f>IF(AND(KY74=1,PE74=1),0,ABS(BQ75/$C$12*($C$14-$C$15)+$C$15) *'Drive Train'!$AA$49 + CM74*(1-'Drive Train'!$AA$49))</f>
        <v>2.7495000000000003</v>
      </c>
      <c r="CN75" s="57">
        <f>IF(AND(KZ74=1,PF74=1),0,ABS(BR75/$C$12*($C$14-$C$15)+$C$15) *'Drive Train'!$AA$49 + CN74*(1-'Drive Train'!$AA$49))</f>
        <v>2.7495000000000003</v>
      </c>
      <c r="CO75" s="57">
        <f>IF(AND(LA74=1,PG74=1),0,ABS(BS75/$C$12*($C$14-$C$15)+$C$15) *'Drive Train'!$AA$49 + CO74*(1-'Drive Train'!$AA$49))</f>
        <v>0</v>
      </c>
      <c r="CP75" s="57">
        <f>IF(AND(LB74=1,PH74=1),0,ABS(BT75/$C$12*($C$14-$C$15)+$C$15) *'Drive Train'!$AA$49 + CP74*(1-'Drive Train'!$AA$49))</f>
        <v>0</v>
      </c>
      <c r="CQ75" s="57">
        <f>IF(AND(LC74=1,PI74=1),0,ABS(BU75/$C$12*($C$14-$C$15)+$C$15) *'Drive Train'!$AA$49 + CQ74*(1-'Drive Train'!$AA$49))</f>
        <v>2.7495000000000003</v>
      </c>
      <c r="CR75" s="57">
        <f>IF(AND(LD74=1,PJ74=1),0,ABS(BV75/$C$12*($C$14-$C$15)+$C$15) *'Drive Train'!$AA$49 + CR74*(1-'Drive Train'!$AA$49))</f>
        <v>2.7495000000000003</v>
      </c>
      <c r="CS75" s="57">
        <f>IF(AND(LE74=1,PK74=1),0,ABS(BW75/$C$12*($C$14-$C$15)+$C$15) *'Drive Train'!$AA$49 + CS74*(1-'Drive Train'!$AA$49))</f>
        <v>2.7495000000000003</v>
      </c>
      <c r="CT75" s="57">
        <f>IF(AND(LF74=1,PL74=1),0,ABS(BX75/$C$12*($C$14-$C$15)+$C$15) *'Drive Train'!$AA$49 + CT74*(1-'Drive Train'!$AA$49))</f>
        <v>2.7495000000000003</v>
      </c>
      <c r="CU75" s="57">
        <f>IF(AND(LG74=1,PM74=1),0,ABS(BY75/$C$12*($C$14-$C$15)+$C$15) *'Drive Train'!$AA$49 + CU74*(1-'Drive Train'!$AA$49))</f>
        <v>2.7495000000000003</v>
      </c>
      <c r="CV75" s="57">
        <f>IF(AND(LH74=1,PN74=1),0,ABS(BZ75/$C$12*($C$14-$C$15)+$C$15) *'Drive Train'!$AA$49 + CV74*(1-'Drive Train'!$AA$49))</f>
        <v>2.7495000000000003</v>
      </c>
      <c r="CW75" s="57">
        <f>IF(AND(LI74=1,PO74=1),0,ABS(CA75/$C$12*($C$14-$C$15)+$C$15) *'Drive Train'!$AA$49 + CW74*(1-'Drive Train'!$AA$49))</f>
        <v>2.7495000000000003</v>
      </c>
      <c r="CX75" s="57">
        <f>IF(AND(LJ74=1,PP74=1),0,ABS(CB75/$C$12*($C$14-$C$15)+$C$15) *'Drive Train'!$AA$49 + CX74*(1-'Drive Train'!$AA$49))</f>
        <v>2.7495000000000003</v>
      </c>
      <c r="CY75" s="57">
        <f>IF(AND(LK74=1,PQ74=1),0,ABS(CC75/$C$12*($C$14-$C$15)+$C$15) *'Drive Train'!$AA$49 + CY74*(1-'Drive Train'!$AA$49))</f>
        <v>2.7495000000000003</v>
      </c>
      <c r="CZ75" s="57">
        <f>IF(AND(LL74=1,PR74=1),0,ABS(CD75/$C$12*($C$14-$C$15)+$C$15) *'Drive Train'!$AA$49 + CZ74*(1-'Drive Train'!$AA$49))</f>
        <v>2.7495000000000003</v>
      </c>
      <c r="DA75" s="57">
        <f>IF(AND(LM74=1,PS74=1),0,ABS(CE75/$C$12*($C$14-$C$15)+$C$15) *'Drive Train'!$AA$49 + DA74*(1-'Drive Train'!$AA$49))</f>
        <v>2.7495000000000003</v>
      </c>
      <c r="DB75" s="61">
        <f t="shared" si="344"/>
        <v>2.6800000000000015</v>
      </c>
      <c r="DC75" s="57">
        <f t="shared" si="320"/>
        <v>2.7495000000000003</v>
      </c>
      <c r="DD75" s="57">
        <f t="shared" si="321"/>
        <v>2.7495000000000003</v>
      </c>
      <c r="DE75" s="57">
        <f t="shared" si="322"/>
        <v>2.7495000000000003</v>
      </c>
      <c r="DF75" s="57">
        <f t="shared" si="323"/>
        <v>2.7495000000000003</v>
      </c>
      <c r="DG75" s="57">
        <f t="shared" si="324"/>
        <v>2.7495000000000003</v>
      </c>
      <c r="DH75" s="57">
        <f t="shared" si="325"/>
        <v>2.7495000000000003</v>
      </c>
      <c r="DI75" s="57">
        <f t="shared" si="326"/>
        <v>2.7495000000000003</v>
      </c>
      <c r="DJ75" s="57">
        <f t="shared" si="327"/>
        <v>2.7495000000000003</v>
      </c>
      <c r="DK75" s="57">
        <f t="shared" si="328"/>
        <v>0</v>
      </c>
      <c r="DL75" s="57">
        <f t="shared" si="329"/>
        <v>0</v>
      </c>
      <c r="DM75" s="57">
        <f t="shared" si="330"/>
        <v>2.7495000000000003</v>
      </c>
      <c r="DN75" s="57">
        <f t="shared" si="331"/>
        <v>2.7495000000000003</v>
      </c>
      <c r="DO75" s="57">
        <f t="shared" si="332"/>
        <v>2.7495000000000003</v>
      </c>
      <c r="DP75" s="57">
        <f t="shared" si="333"/>
        <v>2.7495000000000003</v>
      </c>
      <c r="DQ75" s="57">
        <f t="shared" si="334"/>
        <v>2.7495000000000003</v>
      </c>
      <c r="DR75" s="57">
        <f t="shared" si="335"/>
        <v>2.7495000000000003</v>
      </c>
      <c r="DS75" s="57">
        <f t="shared" si="336"/>
        <v>2.7495000000000003</v>
      </c>
      <c r="DT75" s="57">
        <f t="shared" si="337"/>
        <v>2.7495000000000003</v>
      </c>
      <c r="DU75" s="57">
        <f t="shared" si="338"/>
        <v>2.7495000000000003</v>
      </c>
      <c r="DV75" s="57">
        <f t="shared" si="339"/>
        <v>2.7495000000000003</v>
      </c>
      <c r="DW75" s="57">
        <f t="shared" si="340"/>
        <v>2.7495000000000003</v>
      </c>
      <c r="DX75" s="61">
        <f t="shared" si="345"/>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61">
        <f t="shared" si="341"/>
        <v>2.6800000000000015</v>
      </c>
      <c r="EU75" s="259">
        <f>MAX(MIN(IF(AND(OY74=1,NG75&lt;0),-1,1)*(DC75-$C$15)/($C$14-$C$15)*$C$12*$C$21-$C$33*LO75/AO$6 -  OY74*$C$33/$C$21,DY74/$C$19),MAX(EU$8:EU74)*-1)</f>
        <v>-0.34116927697041416</v>
      </c>
      <c r="EV75" s="259">
        <f>MAX(MIN(IF(AND(OZ74=1,NH75&lt;0),-1,1)*(DD75-$C$15)/($C$14-$C$15)*$C$12*$C$21-$C$33*LP75/AP$6 -  OZ74*$C$33/$C$21,DZ74/$C$19),MAX(EV$8:EV74)*-1)</f>
        <v>-0.41368757123371352</v>
      </c>
      <c r="EW75" s="259">
        <f>MAX(MIN(IF(AND(PA74=1,NI75&lt;0),-1,1)*(DE75-$C$15)/($C$14-$C$15)*$C$12*$C$21-$C$33*LQ75/AQ$6 -  PA74*$C$33/$C$21,EA74/$C$19),MAX(EW$8:EW74)*-1)</f>
        <v>-0.44362074866715467</v>
      </c>
      <c r="EX75" s="259">
        <f>MAX(MIN(IF(AND(PB74=1,NJ75&lt;0),-1,1)*(DF75-$C$15)/($C$14-$C$15)*$C$12*$C$21-$C$33*LR75/AR$6 -  PB74*$C$33/$C$21,EB74/$C$19),MAX(EX$8:EX74)*-1)</f>
        <v>-0.45275957304751424</v>
      </c>
      <c r="EY75" s="259">
        <f>MAX(MIN(IF(AND(PC74=1,NK75&lt;0),-1,1)*(DG75-$C$15)/($C$14-$C$15)*$C$12*$C$21-$C$33*LS75/AS$6 -  PC74*$C$33/$C$21,EC74/$C$19),MAX(EY$8:EY74)*-1)</f>
        <v>-0.43397344671512622</v>
      </c>
      <c r="EZ75" s="259">
        <f>MAX(MIN(IF(AND(PD74=1,NL75&lt;0),-1,1)*(DH75-$C$15)/($C$14-$C$15)*$C$12*$C$21-$C$33*LT75/AT$6 -  PD74*$C$33/$C$21,ED74/$C$19),MAX(EZ$8:EZ74)*-1)</f>
        <v>-0.40157076231701244</v>
      </c>
      <c r="FA75" s="259">
        <f>MAX(MIN(IF(AND(PE74=1,NM75&lt;0),-1,1)*(DI75-$C$15)/($C$14-$C$15)*$C$12*$C$21-$C$33*LU75/AU$6 -  PE74*$C$33/$C$21,EE74/$C$19),MAX(FA$8:FA74)*-1)</f>
        <v>-0.36347981353485431</v>
      </c>
      <c r="FB75" s="259">
        <f>MAX(MIN(IF(AND(PF74=1,NN75&lt;0),-1,1)*(DJ75-$C$15)/($C$14-$C$15)*$C$12*$C$21-$C$33*LV75/AV$6 -  PF74*$C$33/$C$21,EF74/$C$19),MAX(FB$8:FB74)*-1)</f>
        <v>-0.33924741915726425</v>
      </c>
      <c r="FC75" s="259">
        <f>MAX(MIN(IF(AND(PG74=1,NO75&lt;0),-1,1)*(DK75-$C$15)/($C$14-$C$15)*$C$12*$C$21-$C$33*LW75/AW$6 -  PG74*$C$33/$C$21,EG74/$C$19),MAX(FC$8:FC74)*-1)</f>
        <v>-0.37850168607206947</v>
      </c>
      <c r="FD75" s="259">
        <f>MAX(MIN(IF(AND(PH74=1,NP75&lt;0),-1,1)*(DL75-$C$15)/($C$14-$C$15)*$C$12*$C$21-$C$33*LX75/AX$6 -  PH74*$C$33/$C$21,EH74/$C$19),MAX(FD$8:FD74)*-1)</f>
        <v>-0.37850168607206947</v>
      </c>
      <c r="FE75" s="259">
        <f>MAX(MIN(IF(AND(PI74=1,NQ75&lt;0),-1,1)*(DM75-$C$15)/($C$14-$C$15)*$C$12*$C$21-$C$33*LY75/AY$6 -  PI74*$C$33/$C$21,EI74/$C$19),MAX(FE$8:FE74)*-1)</f>
        <v>-0.33302575886901142</v>
      </c>
      <c r="FF75" s="259">
        <f>MAX(MIN(IF(AND(PJ74=1,NR75&lt;0),-1,1)*(DN75-$C$15)/($C$14-$C$15)*$C$12*$C$21-$C$33*LZ75/AZ$6 -  PJ74*$C$33/$C$21,EJ74/$C$19),MAX(FF$8:FF74)*-1)</f>
        <v>-0.3680167733157455</v>
      </c>
      <c r="FG75" s="259">
        <f>MAX(MIN(IF(AND(PK74=1,NS75&lt;0),-1,1)*(DO75-$C$15)/($C$14-$C$15)*$C$12*$C$21-$C$33*MA75/BA$6 -  PK74*$C$33/$C$21,EK74/$C$19),MAX(FG$8:FG74)*-1)</f>
        <v>-0.43691909936034862</v>
      </c>
      <c r="FH75" s="259">
        <f>MAX(MIN(IF(AND(PL74=1,NT75&lt;0),-1,1)*(DP75-$C$15)/($C$14-$C$15)*$C$12*$C$21-$C$33*MB75/BB$6 -  PL74*$C$33/$C$21,EL74/$C$19),MAX(FH$8:FH74)*-1)</f>
        <v>-0.39362446447259036</v>
      </c>
      <c r="FI75" s="259">
        <f>MAX(MIN(IF(AND(PM74=1,NU75&lt;0),-1,1)*(DQ75-$C$15)/($C$14-$C$15)*$C$12*$C$21-$C$33*MC75/BC$6 -  PM74*$C$33/$C$21,EM74/$C$19),MAX(FI$8:FI74)*-1)</f>
        <v>-0.3737152851263843</v>
      </c>
      <c r="FJ75" s="259">
        <f>MAX(MIN(IF(AND(PN74=1,NV75&lt;0),-1,1)*(DR75-$C$15)/($C$14-$C$15)*$C$12*$C$21-$C$33*MD75/BD$6 -  PN74*$C$33/$C$21,EN74/$C$19),MAX(FJ$8:FJ74)*-1)</f>
        <v>-0.36533030022220658</v>
      </c>
      <c r="FK75" s="259">
        <f>MAX(MIN(IF(AND(PO74=1,NW75&lt;0),-1,1)*(DS75-$C$15)/($C$14-$C$15)*$C$12*$C$21-$C$33*ME75/BE$6 -  PO74*$C$33/$C$21,EO74/$C$19),MAX(FK$8:FK74)*-1)</f>
        <v>-0.35710199649373298</v>
      </c>
      <c r="FL75" s="259">
        <f>MAX(MIN(IF(AND(PP74=1,NX75&lt;0),-1,1)*(DT75-$C$15)/($C$14-$C$15)*$C$12*$C$21-$C$33*MF75/BF$6 -  PP74*$C$33/$C$21,EP74/$C$19),MAX(FL$8:FL74)*-1)</f>
        <v>-0.34904272431706684</v>
      </c>
      <c r="FM75" s="259">
        <f>MAX(MIN(IF(AND(PQ74=1,NY75&lt;0),-1,1)*(DU75-$C$15)/($C$14-$C$15)*$C$12*$C$21-$C$33*MG75/BG$6 -  PQ74*$C$33/$C$21,EQ74/$C$19),MAX(FM$8:FM74)*-1)</f>
        <v>-0.34906082059960597</v>
      </c>
      <c r="FN75" s="259">
        <f>MAX(MIN(IF(AND(PR74=1,NZ75&lt;0),-1,1)*(DV75-$C$15)/($C$14-$C$15)*$C$12*$C$21-$C$33*MH75/BH$6 -  PR74*$C$33/$C$21,ER74/$C$19),MAX(FN$8:FN74)*-1)</f>
        <v>-0.34116672929992653</v>
      </c>
      <c r="FO75" s="259">
        <f>MAX(MIN(IF(AND(PS74=1,OA75&lt;0),-1,1)*(DW75-$C$15)/($C$14-$C$15)*$C$12*$C$21-$C$33*MI75/BI$6 -  PS74*$C$33/$C$21,ES74/$C$19),MAX(FO$8:FO74)*-1)</f>
        <v>-0.34116933819636791</v>
      </c>
      <c r="FP75" s="61">
        <f t="shared" si="346"/>
        <v>2.6800000000000015</v>
      </c>
      <c r="FQ75" s="260">
        <f>IF(AND(KS75=1,OY75=1),0,MIN((ABS(($C$14-$C$15)*EU75/$C$12/$C$21)+$C$15)/$C$21,DC75))</f>
        <v>2.7495000000000003</v>
      </c>
      <c r="FR75" s="260">
        <f>IF(AND(KT75=1,OZ75=1),0,MIN((ABS(($C$14-$C$15)*EV75/$C$12/$C$21)+$C$15)/$C$21,DD75))</f>
        <v>2.7495000000000003</v>
      </c>
      <c r="FS75" s="260">
        <f>IF(AND(KU75=1,PA75=1),0,MIN((ABS(($C$14-$C$15)*EW75/$C$12/$C$21)+$C$15)/$C$21,DE75))</f>
        <v>2.7495000000000003</v>
      </c>
      <c r="FT75" s="260">
        <f>IF(AND(KV75=1,PB75=1),0,MIN((ABS(($C$14-$C$15)*EX75/$C$12/$C$21)+$C$15)/$C$21,DF75))</f>
        <v>2.7495000000000003</v>
      </c>
      <c r="FU75" s="260">
        <f>IF(AND(KW75=1,PC75=1),0,MIN((ABS(($C$14-$C$15)*EY75/$C$12/$C$21)+$C$15)/$C$21,DG75))</f>
        <v>2.7495000000000003</v>
      </c>
      <c r="FV75" s="260">
        <f>IF(AND(KX75=1,PD75=1),0,MIN((ABS(($C$14-$C$15)*EZ75/$C$12/$C$21)+$C$15)/$C$21,DH75))</f>
        <v>2.7495000000000003</v>
      </c>
      <c r="FW75" s="260">
        <f>IF(AND(KY75=1,PE75=1),0,MIN((ABS(($C$14-$C$15)*FA75/$C$12/$C$21)+$C$15)/$C$21,DI75))</f>
        <v>2.7495000000000003</v>
      </c>
      <c r="FX75" s="260">
        <f>IF(AND(KZ75=1,PF75=1),0,MIN((ABS(($C$14-$C$15)*FB75/$C$12/$C$21)+$C$15)/$C$21,DJ75))</f>
        <v>2.7495000000000003</v>
      </c>
      <c r="FY75" s="260">
        <f>IF(AND(LA75=1,PG75=1),0,MIN((ABS(($C$14-$C$15)*FC75/$C$12/$C$21)+$C$15)/$C$21,DK75))</f>
        <v>0</v>
      </c>
      <c r="FZ75" s="260">
        <f>IF(AND(LB75=1,PH75=1),0,MIN((ABS(($C$14-$C$15)*FD75/$C$12/$C$21)+$C$15)/$C$21,DL75))</f>
        <v>0</v>
      </c>
      <c r="GA75" s="260">
        <f>IF(AND(LC75=1,PI75=1),0,MIN((ABS(($C$14-$C$15)*FE75/$C$12/$C$21)+$C$15)/$C$21,DM75))</f>
        <v>0</v>
      </c>
      <c r="GB75" s="260">
        <f>IF(AND(LD75=1,PJ75=1),0,MIN((ABS(($C$14-$C$15)*FF75/$C$12/$C$21)+$C$15)/$C$21,DN75))</f>
        <v>2.7495000000000003</v>
      </c>
      <c r="GC75" s="260">
        <f>IF(AND(LE75=1,PK75=1),0,MIN((ABS(($C$14-$C$15)*FG75/$C$12/$C$21)+$C$15)/$C$21,DO75))</f>
        <v>2.7495000000000003</v>
      </c>
      <c r="GD75" s="260">
        <f>IF(AND(LF75=1,PL75=1),0,MIN((ABS(($C$14-$C$15)*FH75/$C$12/$C$21)+$C$15)/$C$21,DP75))</f>
        <v>2.7495000000000003</v>
      </c>
      <c r="GE75" s="260">
        <f>IF(AND(LG75=1,PM75=1),0,MIN((ABS(($C$14-$C$15)*FI75/$C$12/$C$21)+$C$15)/$C$21,DQ75))</f>
        <v>2.7495000000000003</v>
      </c>
      <c r="GF75" s="260">
        <f>IF(AND(LH75=1,PN75=1),0,MIN((ABS(($C$14-$C$15)*FJ75/$C$12/$C$21)+$C$15)/$C$21,DR75))</f>
        <v>2.7495000000000003</v>
      </c>
      <c r="GG75" s="260">
        <f>IF(AND(LI75=1,PO75=1),0,MIN((ABS(($C$14-$C$15)*FK75/$C$12/$C$21)+$C$15)/$C$21,DS75))</f>
        <v>2.7495000000000003</v>
      </c>
      <c r="GH75" s="260">
        <f>IF(AND(LJ75=1,PP75=1),0,MIN((ABS(($C$14-$C$15)*FL75/$C$12/$C$21)+$C$15)/$C$21,DT75))</f>
        <v>2.7495000000000003</v>
      </c>
      <c r="GI75" s="260">
        <f>IF(AND(LK75=1,PQ75=1),0,MIN((ABS(($C$14-$C$15)*FM75/$C$12/$C$21)+$C$15)/$C$21,DU75))</f>
        <v>2.7495000000000003</v>
      </c>
      <c r="GJ75" s="260">
        <f>IF(AND(LL75=1,PR75=1),0,MIN((ABS(($C$14-$C$15)*FN75/$C$12/$C$21)+$C$15)/$C$21,DV75))</f>
        <v>2.7495000000000003</v>
      </c>
      <c r="GK75" s="260">
        <f>IF(AND(LM75=1,PS75=1),0,MIN((ABS(($C$14-$C$15)*FO75/$C$12/$C$21)+$C$15)/$C$21,DW75))</f>
        <v>2.7495000000000003</v>
      </c>
      <c r="GL75" s="61">
        <f t="shared" si="347"/>
        <v>2.6800000000000015</v>
      </c>
      <c r="GM75" s="57">
        <f>IF(AND(KS74=1,OY74=1),0,EU75*$C$19/S$6/$C$24/$C$23*3.39*$C$21)</f>
        <v>-8.8301122756398538</v>
      </c>
      <c r="GN75" s="57">
        <f>IF(AND(KT74=1,OZ74=1),0,EV75*$C$19/T$6/$C$24/$C$23*3.39*$C$21)</f>
        <v>-2.9979667728909356</v>
      </c>
      <c r="GO75" s="57">
        <f>IF(AND(KU74=1,PA74=1),0,EW75*$C$19/U$6/$C$24/$C$23*3.39*$C$21)</f>
        <v>-4.6437307974382138</v>
      </c>
      <c r="GP75" s="57">
        <f>IF(AND(KV74=1,PB74=1),0,EX75*$C$19/V$6/$C$24/$C$23*3.39*$C$21)</f>
        <v>-6.1976692499191905</v>
      </c>
      <c r="GQ75" s="57">
        <f>IF(AND(KW74=1,PC74=1),0,EY75*$C$19/W$6/$C$24/$C$23*3.39*$C$21)</f>
        <v>-7.338280100142816</v>
      </c>
      <c r="GR75" s="57">
        <f>IF(AND(KX74=1,PD74=1),0,EZ75*$C$19/X$6/$C$24/$C$23*3.39*$C$21)</f>
        <v>-8.0837695864739061</v>
      </c>
      <c r="GS75" s="57">
        <f>IF(AND(KY74=1,PE74=1),0,FA75*$C$19/Y$6/$C$24/$C$23*3.39*$C$21)</f>
        <v>-8.4877020732191557</v>
      </c>
      <c r="GT75" s="57">
        <f>IF(AND(KZ74=1,PF74=1),0,FB75*$C$19/Z$6/$C$24/$C$23*3.39*$C$21)</f>
        <v>-9.0145141507662547</v>
      </c>
      <c r="GU75" s="57">
        <f>IF(AND(LA74=1,PG74=1),0,FC75*$C$19/AA$6/$C$24/$C$23*3.39*$C$21)</f>
        <v>0</v>
      </c>
      <c r="GV75" s="57">
        <f>IF(AND(LB74=1,PH74=1),0,FD75*$C$19/AB$6/$C$24/$C$23*3.39*$C$21)</f>
        <v>0</v>
      </c>
      <c r="GW75" s="57">
        <f>IF(AND(LC74=1,PI74=1),0,FE75*$C$19/AC$6/$C$24/$C$23*3.39*$C$21)</f>
        <v>-12.067079470488093</v>
      </c>
      <c r="GX75" s="57">
        <f>IF(AND(LD74=1,PJ74=1),0,FF75*$C$19/AD$6/$C$24/$C$23*3.39*$C$21)</f>
        <v>-9.5249767404423658</v>
      </c>
      <c r="GY75" s="57">
        <f>IF(AND(LE74=1,PK74=1),0,FG75*$C$19/AE$6/$C$24/$C$23*3.39*$C$21)</f>
        <v>-11.308300492303381</v>
      </c>
      <c r="GZ75" s="57">
        <f>IF(AND(LF74=1,PL74=1),0,FH75*$C$19/AF$6/$C$24/$C$23*3.39*$C$21)</f>
        <v>-10.187752679831711</v>
      </c>
      <c r="HA75" s="57">
        <f>IF(AND(LG74=1,PM74=1),0,FI75*$C$19/AG$6/$C$24/$C$23*3.39*$C$21)</f>
        <v>-9.6724651061557996</v>
      </c>
      <c r="HB75" s="57">
        <f>IF(AND(LH74=1,PN74=1),0,FJ75*$C$19/AH$6/$C$24/$C$23*3.39*$C$21)</f>
        <v>-9.4554456875524782</v>
      </c>
      <c r="HC75" s="57">
        <f>IF(AND(LI74=1,PO74=1),0,FK75*$C$19/AI$6/$C$24/$C$23*3.39*$C$21)</f>
        <v>-9.2424814769246009</v>
      </c>
      <c r="HD75" s="57">
        <f>IF(AND(LJ74=1,PP74=1),0,FL75*$C$19/AJ$6/$C$24/$C$23*3.39*$C$21)</f>
        <v>-9.0338921255860463</v>
      </c>
      <c r="HE75" s="57">
        <f>IF(AND(LK74=1,PQ74=1),0,FM75*$C$19/AK$6/$C$24/$C$23*3.39*$C$21)</f>
        <v>-9.0343604919290286</v>
      </c>
      <c r="HF75" s="57">
        <f>IF(AND(LL74=1,PR74=1),0,FN75*$C$19/AL$6/$C$24/$C$23*3.39*$C$21)</f>
        <v>-8.8300463370634201</v>
      </c>
      <c r="HG75" s="57">
        <f>IF(AND(LM74=1,PS74=1),0,FO75*$C$19/AM$6/$C$24/$C$23*3.39*$C$21)</f>
        <v>-8.8301138602844347</v>
      </c>
      <c r="HH75" s="61">
        <f t="shared" si="348"/>
        <v>2.6800000000000015</v>
      </c>
      <c r="HI75" s="57">
        <f t="shared" si="349"/>
        <v>8.8301122756398538</v>
      </c>
      <c r="HJ75" s="57">
        <f t="shared" si="350"/>
        <v>2.9979667728909356</v>
      </c>
      <c r="HK75" s="57">
        <f t="shared" si="351"/>
        <v>4.6437307974382138</v>
      </c>
      <c r="HL75" s="57">
        <f t="shared" si="352"/>
        <v>6.1976692499191905</v>
      </c>
      <c r="HM75" s="57">
        <f t="shared" si="353"/>
        <v>7.338280100142816</v>
      </c>
      <c r="HN75" s="57">
        <f t="shared" si="354"/>
        <v>8.0837695864739061</v>
      </c>
      <c r="HO75" s="57">
        <f t="shared" si="355"/>
        <v>8.4877020732191557</v>
      </c>
      <c r="HP75" s="57">
        <f t="shared" si="356"/>
        <v>9.0145141507662547</v>
      </c>
      <c r="HQ75" s="57">
        <f t="shared" si="357"/>
        <v>0</v>
      </c>
      <c r="HR75" s="57">
        <f t="shared" si="358"/>
        <v>0</v>
      </c>
      <c r="HS75" s="57">
        <f t="shared" si="359"/>
        <v>12.067079470488093</v>
      </c>
      <c r="HT75" s="57">
        <f t="shared" si="360"/>
        <v>9.5249767404423658</v>
      </c>
      <c r="HU75" s="57">
        <f t="shared" si="361"/>
        <v>11.308300492303381</v>
      </c>
      <c r="HV75" s="57">
        <f t="shared" si="362"/>
        <v>10.187752679831711</v>
      </c>
      <c r="HW75" s="57">
        <f t="shared" si="363"/>
        <v>9.6724651061557996</v>
      </c>
      <c r="HX75" s="57">
        <f t="shared" si="364"/>
        <v>9.4554456875524782</v>
      </c>
      <c r="HY75" s="57">
        <f t="shared" si="365"/>
        <v>9.2424814769246009</v>
      </c>
      <c r="HZ75" s="57">
        <f t="shared" si="366"/>
        <v>9.0338921255860463</v>
      </c>
      <c r="IA75" s="57">
        <f t="shared" si="367"/>
        <v>9.0343604919290286</v>
      </c>
      <c r="IB75" s="57">
        <f t="shared" si="368"/>
        <v>8.8300463370634201</v>
      </c>
      <c r="IC75" s="57">
        <f t="shared" si="369"/>
        <v>8.8301138602844347</v>
      </c>
      <c r="ID75" s="61">
        <f t="shared" si="370"/>
        <v>2.6800000000000015</v>
      </c>
      <c r="IE75" s="57">
        <f t="shared" si="371"/>
        <v>0</v>
      </c>
      <c r="IF75" s="57">
        <f t="shared" si="372"/>
        <v>0</v>
      </c>
      <c r="IG75" s="57">
        <f t="shared" si="373"/>
        <v>0</v>
      </c>
      <c r="IH75" s="57">
        <f t="shared" si="374"/>
        <v>0</v>
      </c>
      <c r="II75" s="57">
        <f t="shared" si="375"/>
        <v>0</v>
      </c>
      <c r="IJ75" s="57">
        <f t="shared" si="376"/>
        <v>0</v>
      </c>
      <c r="IK75" s="57">
        <f t="shared" si="377"/>
        <v>0</v>
      </c>
      <c r="IL75" s="57">
        <f t="shared" si="378"/>
        <v>0</v>
      </c>
      <c r="IM75" s="57">
        <f t="shared" si="379"/>
        <v>0</v>
      </c>
      <c r="IN75" s="57">
        <f t="shared" si="380"/>
        <v>0</v>
      </c>
      <c r="IO75" s="57">
        <f t="shared" si="381"/>
        <v>0</v>
      </c>
      <c r="IP75" s="57">
        <f t="shared" si="382"/>
        <v>0</v>
      </c>
      <c r="IQ75" s="57">
        <f t="shared" si="383"/>
        <v>0</v>
      </c>
      <c r="IR75" s="57">
        <f t="shared" si="384"/>
        <v>0</v>
      </c>
      <c r="IS75" s="57">
        <f t="shared" si="385"/>
        <v>0</v>
      </c>
      <c r="IT75" s="57">
        <f t="shared" si="386"/>
        <v>0</v>
      </c>
      <c r="IU75" s="57">
        <f t="shared" si="387"/>
        <v>0</v>
      </c>
      <c r="IV75" s="57">
        <f t="shared" si="388"/>
        <v>0</v>
      </c>
      <c r="IW75" s="57">
        <f t="shared" si="389"/>
        <v>0</v>
      </c>
      <c r="IX75" s="57">
        <f t="shared" si="390"/>
        <v>0</v>
      </c>
      <c r="IY75" s="57">
        <f t="shared" si="391"/>
        <v>0</v>
      </c>
      <c r="IZ75" s="61">
        <f t="shared" si="392"/>
        <v>2.6800000000000015</v>
      </c>
      <c r="JA75" s="260" t="e">
        <f t="shared" si="447"/>
        <v>#N/A</v>
      </c>
      <c r="JB75" s="260" t="e">
        <f t="shared" si="448"/>
        <v>#N/A</v>
      </c>
      <c r="JC75" s="260" t="e">
        <f t="shared" si="449"/>
        <v>#N/A</v>
      </c>
      <c r="JD75" s="260" t="e">
        <f t="shared" si="450"/>
        <v>#N/A</v>
      </c>
      <c r="JE75" s="260" t="e">
        <f t="shared" si="451"/>
        <v>#N/A</v>
      </c>
      <c r="JF75" s="260" t="e">
        <f t="shared" si="452"/>
        <v>#N/A</v>
      </c>
      <c r="JG75" s="260" t="e">
        <f t="shared" si="453"/>
        <v>#N/A</v>
      </c>
      <c r="JH75" s="260" t="e">
        <f t="shared" si="454"/>
        <v>#N/A</v>
      </c>
      <c r="JI75" s="260" t="e">
        <f t="shared" si="455"/>
        <v>#N/A</v>
      </c>
      <c r="JJ75" s="260" t="e">
        <f t="shared" si="456"/>
        <v>#N/A</v>
      </c>
      <c r="JK75" s="260" t="e">
        <f t="shared" si="457"/>
        <v>#N/A</v>
      </c>
      <c r="JL75" s="260" t="e">
        <f t="shared" si="458"/>
        <v>#N/A</v>
      </c>
      <c r="JM75" s="260" t="e">
        <f t="shared" si="459"/>
        <v>#N/A</v>
      </c>
      <c r="JN75" s="260" t="e">
        <f t="shared" si="460"/>
        <v>#N/A</v>
      </c>
      <c r="JO75" s="260" t="e">
        <f t="shared" si="461"/>
        <v>#N/A</v>
      </c>
      <c r="JP75" s="260" t="e">
        <f t="shared" si="462"/>
        <v>#N/A</v>
      </c>
      <c r="JQ75" s="260" t="e">
        <f t="shared" si="463"/>
        <v>#N/A</v>
      </c>
      <c r="JR75" s="260" t="e">
        <f t="shared" si="464"/>
        <v>#N/A</v>
      </c>
      <c r="JS75" s="260" t="e">
        <f t="shared" si="465"/>
        <v>#N/A</v>
      </c>
      <c r="JT75" s="260" t="e">
        <f t="shared" si="466"/>
        <v>#N/A</v>
      </c>
      <c r="JU75" s="260" t="e">
        <f t="shared" si="467"/>
        <v>#N/A</v>
      </c>
      <c r="JV75" s="61">
        <f t="shared" si="393"/>
        <v>2.6800000000000015</v>
      </c>
      <c r="JW75" s="46">
        <f>IF(AND(KS75=0,HI75&lt;=$C$40),1,0)</f>
        <v>0</v>
      </c>
      <c r="JX75" s="46">
        <f>IF(AND(KT75=0,HJ75&lt;=$C$40),1,0)</f>
        <v>0</v>
      </c>
      <c r="JY75" s="46">
        <f>IF(AND(KU75=0,HK75&lt;=$C$40),1,0)</f>
        <v>0</v>
      </c>
      <c r="JZ75" s="46">
        <f>IF(AND(KV75=0,HL75&lt;=$C$40),1,0)</f>
        <v>0</v>
      </c>
      <c r="KA75" s="46">
        <f>IF(AND(KW75=0,HM75&lt;=$C$40),1,0)</f>
        <v>0</v>
      </c>
      <c r="KB75" s="46">
        <f>IF(AND(KX75=0,HN75&lt;=$C$40),1,0)</f>
        <v>0</v>
      </c>
      <c r="KC75" s="46">
        <f>IF(AND(KY75=0,HO75&lt;=$C$40),1,0)</f>
        <v>0</v>
      </c>
      <c r="KD75" s="46">
        <f>IF(AND(KZ75=0,HP75&lt;=$C$40),1,0)</f>
        <v>0</v>
      </c>
      <c r="KE75" s="46">
        <f>IF(AND(LA75=0,HQ75&lt;=$C$40),1,0)</f>
        <v>0</v>
      </c>
      <c r="KF75" s="46">
        <f>IF(AND(LB75=0,HR75&lt;=$C$40),1,0)</f>
        <v>0</v>
      </c>
      <c r="KG75" s="46">
        <f>IF(AND(LC75=0,HS75&lt;=$C$40),1,0)</f>
        <v>0</v>
      </c>
      <c r="KH75" s="46">
        <f>IF(AND(LD75=0,HT75&lt;=$C$40),1,0)</f>
        <v>0</v>
      </c>
      <c r="KI75" s="46">
        <f>IF(AND(LE75=0,HU75&lt;=$C$40),1,0)</f>
        <v>0</v>
      </c>
      <c r="KJ75" s="46">
        <f>IF(AND(LF75=0,HV75&lt;=$C$40),1,0)</f>
        <v>0</v>
      </c>
      <c r="KK75" s="46">
        <f>IF(AND(LG75=0,HW75&lt;=$C$40),1,0)</f>
        <v>0</v>
      </c>
      <c r="KL75" s="46">
        <f>IF(AND(LH75=0,HX75&lt;=$C$40),1,0)</f>
        <v>0</v>
      </c>
      <c r="KM75" s="46">
        <f>IF(AND(LI75=0,HY75&lt;=$C$40),1,0)</f>
        <v>0</v>
      </c>
      <c r="KN75" s="46">
        <f>IF(AND(LJ75=0,HZ75&lt;=$C$40),1,0)</f>
        <v>0</v>
      </c>
      <c r="KO75" s="46">
        <f>IF(AND(LK75=0,IA75&lt;=$C$40),1,0)</f>
        <v>0</v>
      </c>
      <c r="KP75" s="46">
        <f>IF(AND(LL75=0,IB75&lt;=$C$40),1,0)</f>
        <v>0</v>
      </c>
      <c r="KQ75" s="46">
        <f>IF(AND(LM75=0,IC75&lt;=$C$40),1,0)</f>
        <v>0</v>
      </c>
      <c r="KR75" s="61">
        <f t="shared" si="394"/>
        <v>2.6800000000000015</v>
      </c>
      <c r="KS75" s="1">
        <f>IF(OR(KS74=1,AND(OY75=1,LO75&lt;=$C$41)),1,0)</f>
        <v>0</v>
      </c>
      <c r="KT75" s="1">
        <f>IF(OR(KT74=1,AND(OZ75=1,LP75&lt;=$C$41)),1,0)</f>
        <v>0</v>
      </c>
      <c r="KU75" s="1">
        <f>IF(OR(KU74=1,AND(PA75=1,LQ75&lt;=$C$41)),1,0)</f>
        <v>0</v>
      </c>
      <c r="KV75" s="1">
        <f>IF(OR(KV74=1,AND(PB75=1,LR75&lt;=$C$41)),1,0)</f>
        <v>0</v>
      </c>
      <c r="KW75" s="1">
        <f>IF(OR(KW74=1,AND(PC75=1,LS75&lt;=$C$41)),1,0)</f>
        <v>0</v>
      </c>
      <c r="KX75" s="1">
        <f>IF(OR(KX74=1,AND(PD75=1,LT75&lt;=$C$41)),1,0)</f>
        <v>0</v>
      </c>
      <c r="KY75" s="1">
        <f>IF(OR(KY74=1,AND(PE75=1,LU75&lt;=$C$41)),1,0)</f>
        <v>0</v>
      </c>
      <c r="KZ75" s="1">
        <f>IF(OR(KZ74=1,AND(PF75=1,LV75&lt;=$C$41)),1,0)</f>
        <v>0</v>
      </c>
      <c r="LA75" s="1">
        <f>IF(OR(LA74=1,AND(PG75=1,LW75&lt;=$C$41)),1,0)</f>
        <v>1</v>
      </c>
      <c r="LB75" s="1">
        <f>IF(OR(LB74=1,AND(PH75=1,LX75&lt;=$C$41)),1,0)</f>
        <v>1</v>
      </c>
      <c r="LC75" s="1">
        <f>IF(OR(LC74=1,AND(PI75=1,LY75&lt;=$C$41)),1,0)</f>
        <v>1</v>
      </c>
      <c r="LD75" s="1">
        <f>IF(OR(LD74=1,AND(PJ75=1,LZ75&lt;=$C$41)),1,0)</f>
        <v>0</v>
      </c>
      <c r="LE75" s="1">
        <f>IF(OR(LE74=1,AND(PK75=1,MA75&lt;=$C$41)),1,0)</f>
        <v>0</v>
      </c>
      <c r="LF75" s="1">
        <f>IF(OR(LF74=1,AND(PL75=1,MB75&lt;=$C$41)),1,0)</f>
        <v>0</v>
      </c>
      <c r="LG75" s="1">
        <f>IF(OR(LG74=1,AND(PM75=1,MC75&lt;=$C$41)),1,0)</f>
        <v>0</v>
      </c>
      <c r="LH75" s="1">
        <f>IF(OR(LH74=1,AND(PN75=1,MD75&lt;=$C$41)),1,0)</f>
        <v>0</v>
      </c>
      <c r="LI75" s="1">
        <f>IF(OR(LI74=1,AND(PO75=1,ME75&lt;=$C$41)),1,0)</f>
        <v>0</v>
      </c>
      <c r="LJ75" s="1">
        <f>IF(OR(LJ74=1,AND(PP75=1,MF75&lt;=$C$41)),1,0)</f>
        <v>0</v>
      </c>
      <c r="LK75" s="1">
        <f>IF(OR(LK74=1,AND(PQ75=1,MG75&lt;=$C$41)),1,0)</f>
        <v>0</v>
      </c>
      <c r="LL75" s="1">
        <f>IF(OR(LL74=1,AND(PR75=1,MH75&lt;=$C$41)),1,0)</f>
        <v>0</v>
      </c>
      <c r="LM75" s="1">
        <f>IF(OR(LM74=1,AND(PS75=1,MI75&lt;=$C$41)),1,0)</f>
        <v>0</v>
      </c>
      <c r="LN75" s="61">
        <f t="shared" si="395"/>
        <v>2.6800000000000015</v>
      </c>
      <c r="LO75" s="57">
        <f t="shared" si="396"/>
        <v>0.37374022135906199</v>
      </c>
      <c r="LP75" s="57">
        <f t="shared" si="397"/>
        <v>13.221103859633729</v>
      </c>
      <c r="LQ75" s="57">
        <f t="shared" si="398"/>
        <v>12.549729097797949</v>
      </c>
      <c r="LR75" s="57">
        <f t="shared" si="399"/>
        <v>10.389870787240836</v>
      </c>
      <c r="LS75" s="57">
        <f t="shared" si="400"/>
        <v>7.0911934281631082</v>
      </c>
      <c r="LT75" s="57">
        <f t="shared" si="401"/>
        <v>4.0446229747120981</v>
      </c>
      <c r="LU75" s="57">
        <f t="shared" si="402"/>
        <v>1.5491353902741807</v>
      </c>
      <c r="LV75" s="57">
        <f t="shared" si="403"/>
        <v>0.27812152685461838</v>
      </c>
      <c r="LW75" s="57">
        <f t="shared" si="404"/>
        <v>0</v>
      </c>
      <c r="LX75" s="57">
        <f t="shared" si="405"/>
        <v>0</v>
      </c>
      <c r="LY75" s="57">
        <f t="shared" si="406"/>
        <v>0</v>
      </c>
      <c r="LZ75" s="57">
        <f t="shared" si="407"/>
        <v>7.8490671975270656</v>
      </c>
      <c r="MA75" s="57">
        <f t="shared" si="408"/>
        <v>4.7681014015645475</v>
      </c>
      <c r="MB75" s="57">
        <f t="shared" si="409"/>
        <v>2.7811289131233057</v>
      </c>
      <c r="MC75" s="57">
        <f t="shared" si="410"/>
        <v>1.8674131206027984</v>
      </c>
      <c r="MD75" s="57">
        <f t="shared" si="411"/>
        <v>1.4825909743070884</v>
      </c>
      <c r="ME75" s="57">
        <f t="shared" si="412"/>
        <v>1.1049595847041607</v>
      </c>
      <c r="MF75" s="57">
        <f t="shared" si="413"/>
        <v>0.73508576238389367</v>
      </c>
      <c r="MG75" s="57">
        <f t="shared" si="414"/>
        <v>0.735916276733801</v>
      </c>
      <c r="MH75" s="57">
        <f t="shared" si="415"/>
        <v>0.37362329806864264</v>
      </c>
      <c r="MI75" s="57">
        <f t="shared" si="416"/>
        <v>0.3737430312750239</v>
      </c>
      <c r="MJ75" s="61">
        <f t="shared" si="417"/>
        <v>2.6800000000000015</v>
      </c>
      <c r="MK75" s="57" t="e">
        <f>IF(AND(ABS(CG75)&gt;0,EU75*$C$19&gt;=DY74,NG75&lt;&gt;0),3,NA())</f>
        <v>#N/A</v>
      </c>
      <c r="ML75" s="57" t="e">
        <f t="shared" si="468"/>
        <v>#N/A</v>
      </c>
      <c r="MM75" s="57" t="e">
        <f t="shared" si="469"/>
        <v>#N/A</v>
      </c>
      <c r="MN75" s="57" t="e">
        <f t="shared" si="470"/>
        <v>#N/A</v>
      </c>
      <c r="MO75" s="57" t="e">
        <f t="shared" si="471"/>
        <v>#N/A</v>
      </c>
      <c r="MP75" s="57" t="e">
        <f t="shared" si="472"/>
        <v>#N/A</v>
      </c>
      <c r="MQ75" s="57" t="e">
        <f t="shared" si="473"/>
        <v>#N/A</v>
      </c>
      <c r="MR75" s="57" t="e">
        <f t="shared" si="474"/>
        <v>#N/A</v>
      </c>
      <c r="MS75" s="57" t="e">
        <f t="shared" si="475"/>
        <v>#N/A</v>
      </c>
      <c r="MT75" s="57" t="e">
        <f t="shared" si="476"/>
        <v>#N/A</v>
      </c>
      <c r="MU75" s="57" t="e">
        <f t="shared" si="477"/>
        <v>#N/A</v>
      </c>
      <c r="MV75" s="57" t="e">
        <f t="shared" si="478"/>
        <v>#N/A</v>
      </c>
      <c r="MW75" s="57" t="e">
        <f t="shared" si="479"/>
        <v>#N/A</v>
      </c>
      <c r="MX75" s="57" t="e">
        <f t="shared" si="480"/>
        <v>#N/A</v>
      </c>
      <c r="MY75" s="57" t="e">
        <f t="shared" si="481"/>
        <v>#N/A</v>
      </c>
      <c r="MZ75" s="57" t="e">
        <f t="shared" si="482"/>
        <v>#N/A</v>
      </c>
      <c r="NA75" s="57" t="e">
        <f t="shared" si="483"/>
        <v>#N/A</v>
      </c>
      <c r="NB75" s="57" t="e">
        <f t="shared" si="484"/>
        <v>#N/A</v>
      </c>
      <c r="NC75" s="57" t="e">
        <f t="shared" si="485"/>
        <v>#N/A</v>
      </c>
      <c r="ND75" s="57" t="e">
        <f t="shared" si="486"/>
        <v>#N/A</v>
      </c>
      <c r="NE75" s="57" t="e">
        <f t="shared" si="487"/>
        <v>#N/A</v>
      </c>
      <c r="NF75" s="61">
        <f t="shared" si="418"/>
        <v>2.6800000000000015</v>
      </c>
      <c r="NG75" s="260">
        <f>IF(OY74=0,MIN('Drive Train'!$F$35-FQ74*$C$19*'Drive Train'!$F$39,NG74+$C$39)-$C$7,IF(LO74-1&lt;=0,0,IF($C$37=Motors!$C$29,MAX(MAX(NG$8:NG74)*-1,NG74-$C$39),MAX(0,MAX(NG$8:NG74)*-1,NG74-$C$39))))</f>
        <v>0</v>
      </c>
      <c r="NH75" s="260">
        <f>IF(OZ74=0,MIN('Drive Train'!$F$35-FR74*$C$19*'Drive Train'!$F$39,NH74+$C$39)-$C$7,IF(LP74-1&lt;=0,0,IF($C$37=Motors!$C$29,MAX(MAX(NH$8:NH74)*-1,NH74-$C$39),MAX(0,MAX(NH$8:NH74)*-1,NH74-$C$39))))</f>
        <v>0</v>
      </c>
      <c r="NI75" s="260">
        <f>IF(PA74=0,MIN('Drive Train'!$F$35-FS74*$C$19*'Drive Train'!$F$39,NI74+$C$39)-$C$7,IF(LQ74-1&lt;=0,0,IF($C$37=Motors!$C$29,MAX(MAX(NI$8:NI74)*-1,NI74-$C$39),MAX(0,MAX(NI$8:NI74)*-1,NI74-$C$39))))</f>
        <v>0</v>
      </c>
      <c r="NJ75" s="260">
        <f>IF(PB74=0,MIN('Drive Train'!$F$35-FT74*$C$19*'Drive Train'!$F$39,NJ74+$C$39)-$C$7,IF(LR74-1&lt;=0,0,IF($C$37=Motors!$C$29,MAX(MAX(NJ$8:NJ74)*-1,NJ74-$C$39),MAX(0,MAX(NJ$8:NJ74)*-1,NJ74-$C$39))))</f>
        <v>0</v>
      </c>
      <c r="NK75" s="260">
        <f>IF(PC74=0,MIN('Drive Train'!$F$35-FU74*$C$19*'Drive Train'!$F$39,NK74+$C$39)-$C$7,IF(LS74-1&lt;=0,0,IF($C$37=Motors!$C$29,MAX(MAX(NK$8:NK74)*-1,NK74-$C$39),MAX(0,MAX(NK$8:NK74)*-1,NK74-$C$39))))</f>
        <v>0</v>
      </c>
      <c r="NL75" s="260">
        <f>IF(PD74=0,MIN('Drive Train'!$F$35-FV74*$C$19*'Drive Train'!$F$39,NL74+$C$39)-$C$7,IF(LT74-1&lt;=0,0,IF($C$37=Motors!$C$29,MAX(MAX(NL$8:NL74)*-1,NL74-$C$39),MAX(0,MAX(NL$8:NL74)*-1,NL74-$C$39))))</f>
        <v>0</v>
      </c>
      <c r="NM75" s="260">
        <f>IF(PE74=0,MIN('Drive Train'!$F$35-FW74*$C$19*'Drive Train'!$F$39,NM74+$C$39)-$C$7,IF(LU74-1&lt;=0,0,IF($C$37=Motors!$C$29,MAX(MAX(NM$8:NM74)*-1,NM74-$C$39),MAX(0,MAX(NM$8:NM74)*-1,NM74-$C$39))))</f>
        <v>0</v>
      </c>
      <c r="NN75" s="260">
        <f>IF(PF74=0,MIN('Drive Train'!$F$35-FX74*$C$19*'Drive Train'!$F$39,NN74+$C$39)-$C$7,IF(LV74-1&lt;=0,0,IF($C$37=Motors!$C$29,MAX(MAX(NN$8:NN74)*-1,NN74-$C$39),MAX(0,MAX(NN$8:NN74)*-1,NN74-$C$39))))</f>
        <v>0</v>
      </c>
      <c r="NO75" s="260">
        <f>IF(PG74=0,MIN('Drive Train'!$F$35-FY74*$C$19*'Drive Train'!$F$39,NO74+$C$39)-$C$7,IF(LW74-1&lt;=0,0,IF($C$37=Motors!$C$29,MAX(MAX(NO$8:NO74)*-1,NO74-$C$39),MAX(0,MAX(NO$8:NO74)*-1,NO74-$C$39))))</f>
        <v>0</v>
      </c>
      <c r="NP75" s="260">
        <f>IF(PH74=0,MIN('Drive Train'!$F$35-FZ74*$C$19*'Drive Train'!$F$39,NP74+$C$39)-$C$7,IF(LX74-1&lt;=0,0,IF($C$37=Motors!$C$29,MAX(MAX(NP$8:NP74)*-1,NP74-$C$39),MAX(0,MAX(NP$8:NP74)*-1,NP74-$C$39))))</f>
        <v>0</v>
      </c>
      <c r="NQ75" s="260">
        <f>IF(PI74=0,MIN('Drive Train'!$F$35-GA74*$C$19*'Drive Train'!$F$39,NQ74+$C$39)-$C$7,IF(LY74-1&lt;=0,0,IF($C$37=Motors!$C$29,MAX(MAX(NQ$8:NQ74)*-1,NQ74-$C$39),MAX(0,MAX(NQ$8:NQ74)*-1,NQ74-$C$39))))</f>
        <v>0</v>
      </c>
      <c r="NR75" s="260">
        <f>IF(PJ74=0,MIN('Drive Train'!$F$35-GB74*$C$19*'Drive Train'!$F$39,NR74+$C$39)-$C$7,IF(LZ74-1&lt;=0,0,IF($C$37=Motors!$C$29,MAX(MAX(NR$8:NR74)*-1,NR74-$C$39),MAX(0,MAX(NR$8:NR74)*-1,NR74-$C$39))))</f>
        <v>0</v>
      </c>
      <c r="NS75" s="260">
        <f>IF(PK74=0,MIN('Drive Train'!$F$35-GC74*$C$19*'Drive Train'!$F$39,NS74+$C$39)-$C$7,IF(MA74-1&lt;=0,0,IF($C$37=Motors!$C$29,MAX(MAX(NS$8:NS74)*-1,NS74-$C$39),MAX(0,MAX(NS$8:NS74)*-1,NS74-$C$39))))</f>
        <v>0</v>
      </c>
      <c r="NT75" s="260">
        <f>IF(PL74=0,MIN('Drive Train'!$F$35-GD74*$C$19*'Drive Train'!$F$39,NT74+$C$39)-$C$7,IF(MB74-1&lt;=0,0,IF($C$37=Motors!$C$29,MAX(MAX(NT$8:NT74)*-1,NT74-$C$39),MAX(0,MAX(NT$8:NT74)*-1,NT74-$C$39))))</f>
        <v>0</v>
      </c>
      <c r="NU75" s="260">
        <f>IF(PM74=0,MIN('Drive Train'!$F$35-GE74*$C$19*'Drive Train'!$F$39,NU74+$C$39)-$C$7,IF(MC74-1&lt;=0,0,IF($C$37=Motors!$C$29,MAX(MAX(NU$8:NU74)*-1,NU74-$C$39),MAX(0,MAX(NU$8:NU74)*-1,NU74-$C$39))))</f>
        <v>0</v>
      </c>
      <c r="NV75" s="260">
        <f>IF(PN74=0,MIN('Drive Train'!$F$35-GF74*$C$19*'Drive Train'!$F$39,NV74+$C$39)-$C$7,IF(MD74-1&lt;=0,0,IF($C$37=Motors!$C$29,MAX(MAX(NV$8:NV74)*-1,NV74-$C$39),MAX(0,MAX(NV$8:NV74)*-1,NV74-$C$39))))</f>
        <v>0</v>
      </c>
      <c r="NW75" s="260">
        <f>IF(PO74=0,MIN('Drive Train'!$F$35-GG74*$C$19*'Drive Train'!$F$39,NW74+$C$39)-$C$7,IF(ME74-1&lt;=0,0,IF($C$37=Motors!$C$29,MAX(MAX(NW$8:NW74)*-1,NW74-$C$39),MAX(0,MAX(NW$8:NW74)*-1,NW74-$C$39))))</f>
        <v>0</v>
      </c>
      <c r="NX75" s="260">
        <f>IF(PP74=0,MIN('Drive Train'!$F$35-GH74*$C$19*'Drive Train'!$F$39,NX74+$C$39)-$C$7,IF(MF74-1&lt;=0,0,IF($C$37=Motors!$C$29,MAX(MAX(NX$8:NX74)*-1,NX74-$C$39),MAX(0,MAX(NX$8:NX74)*-1,NX74-$C$39))))</f>
        <v>0</v>
      </c>
      <c r="NY75" s="260">
        <f>IF(PQ74=0,MIN('Drive Train'!$F$35-GI74*$C$19*'Drive Train'!$F$39,NY74+$C$39)-$C$7,IF(MG74-1&lt;=0,0,IF($C$37=Motors!$C$29,MAX(MAX(NY$8:NY74)*-1,NY74-$C$39),MAX(0,MAX(NY$8:NY74)*-1,NY74-$C$39))))</f>
        <v>0</v>
      </c>
      <c r="NZ75" s="260">
        <f>IF(PR74=0,MIN('Drive Train'!$F$35-GJ74*$C$19*'Drive Train'!$F$39,NZ74+$C$39)-$C$7,IF(MH74-1&lt;=0,0,IF($C$37=Motors!$C$29,MAX(MAX(NZ$8:NZ74)*-1,NZ74-$C$39),MAX(0,MAX(NZ$8:NZ74)*-1,NZ74-$C$39))))</f>
        <v>0</v>
      </c>
      <c r="OA75" s="260">
        <f>IF(PS74=0,MIN('Drive Train'!$F$35-GK74*$C$19*'Drive Train'!$F$39,OA74+$C$39)-$C$7,IF(MI74-1&lt;=0,0,IF($C$37=Motors!$C$29,MAX(MAX(OA$8:OA74)*-1,OA74-$C$39),MAX(0,MAX(OA$8:OA74)*-1,OA74-$C$39))))</f>
        <v>0</v>
      </c>
      <c r="OB75" s="61">
        <f t="shared" si="419"/>
        <v>2.6800000000000015</v>
      </c>
      <c r="OC75" s="260">
        <f>'Drive Train'!$F$35-(FQ75*$C$13)*$C$19*'Drive Train'!$F$39</f>
        <v>12.2597755</v>
      </c>
      <c r="OD75" s="260">
        <f>'Drive Train'!$F$35-(FR75*$C$13)*$C$19*'Drive Train'!$F$39</f>
        <v>12.2597755</v>
      </c>
      <c r="OE75" s="260">
        <f>'Drive Train'!$F$35-(FS75*$C$13)*$C$19*'Drive Train'!$F$39</f>
        <v>12.2597755</v>
      </c>
      <c r="OF75" s="260">
        <f>'Drive Train'!$F$35-(FT75*$C$13)*$C$19*'Drive Train'!$F$39</f>
        <v>12.2597755</v>
      </c>
      <c r="OG75" s="260">
        <f>'Drive Train'!$F$35-(FU75*$C$13)*$C$19*'Drive Train'!$F$39</f>
        <v>12.2597755</v>
      </c>
      <c r="OH75" s="260">
        <f>'Drive Train'!$F$35-(FV75*$C$13)*$C$19*'Drive Train'!$F$39</f>
        <v>12.2597755</v>
      </c>
      <c r="OI75" s="260">
        <f>'Drive Train'!$F$35-(FW75*$C$13)*$C$19*'Drive Train'!$F$39</f>
        <v>12.2597755</v>
      </c>
      <c r="OJ75" s="260">
        <f>'Drive Train'!$F$35-(FX75*$C$13)*$C$19*'Drive Train'!$F$39</f>
        <v>12.2597755</v>
      </c>
      <c r="OK75" s="260">
        <f>'Drive Train'!$F$35-(FY75*$C$13)*$C$19*'Drive Train'!$F$39</f>
        <v>12.4</v>
      </c>
      <c r="OL75" s="260">
        <f>'Drive Train'!$F$35-(FZ75*$C$13)*$C$19*'Drive Train'!$F$39</f>
        <v>12.4</v>
      </c>
      <c r="OM75" s="260">
        <f>'Drive Train'!$F$35-(GA75*$C$13)*$C$19*'Drive Train'!$F$39</f>
        <v>12.4</v>
      </c>
      <c r="ON75" s="260">
        <f>'Drive Train'!$F$35-(GB75*$C$13)*$C$19*'Drive Train'!$F$39</f>
        <v>12.2597755</v>
      </c>
      <c r="OO75" s="260">
        <f>'Drive Train'!$F$35-(GC75*$C$13)*$C$19*'Drive Train'!$F$39</f>
        <v>12.2597755</v>
      </c>
      <c r="OP75" s="260">
        <f>'Drive Train'!$F$35-(GD75*$C$13)*$C$19*'Drive Train'!$F$39</f>
        <v>12.2597755</v>
      </c>
      <c r="OQ75" s="260">
        <f>'Drive Train'!$F$35-(GE75*$C$13)*$C$19*'Drive Train'!$F$39</f>
        <v>12.2597755</v>
      </c>
      <c r="OR75" s="260">
        <f>'Drive Train'!$F$35-(GF75*$C$13)*$C$19*'Drive Train'!$F$39</f>
        <v>12.2597755</v>
      </c>
      <c r="OS75" s="260">
        <f>'Drive Train'!$F$35-(GG75*$C$13)*$C$19*'Drive Train'!$F$39</f>
        <v>12.2597755</v>
      </c>
      <c r="OT75" s="260">
        <f>'Drive Train'!$F$35-(GH75*$C$13)*$C$19*'Drive Train'!$F$39</f>
        <v>12.2597755</v>
      </c>
      <c r="OU75" s="260">
        <f>'Drive Train'!$F$35-(GI75*$C$13)*$C$19*'Drive Train'!$F$39</f>
        <v>12.2597755</v>
      </c>
      <c r="OV75" s="260">
        <f>'Drive Train'!$F$35-(GJ75*$C$13)*$C$19*'Drive Train'!$F$39</f>
        <v>12.2597755</v>
      </c>
      <c r="OW75" s="260">
        <f>'Drive Train'!$F$35-(GK75*$C$13)*$C$19*'Drive Train'!$F$39</f>
        <v>12.2597755</v>
      </c>
      <c r="OX75" s="61">
        <f t="shared" si="420"/>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7">
        <f t="shared" si="421"/>
        <v>2.6800000000000015</v>
      </c>
      <c r="PU75" s="57">
        <f t="shared" si="422"/>
        <v>21.501477997822295</v>
      </c>
      <c r="PV75" s="57">
        <f t="shared" si="423"/>
        <v>25.670178091767994</v>
      </c>
      <c r="PW75" s="57">
        <f t="shared" si="424"/>
        <v>29.852697561126014</v>
      </c>
      <c r="PX75" s="57">
        <f t="shared" si="425"/>
        <v>30.756241557182562</v>
      </c>
      <c r="PY75" s="57">
        <f t="shared" si="426"/>
        <v>28.89541433074135</v>
      </c>
      <c r="PZ75" s="57">
        <f t="shared" si="427"/>
        <v>26.124779478819207</v>
      </c>
      <c r="QA75" s="57">
        <f t="shared" si="428"/>
        <v>23.143362003801169</v>
      </c>
      <c r="QB75" s="57">
        <f t="shared" si="429"/>
        <v>21.298519839159457</v>
      </c>
      <c r="QC75" s="57">
        <f t="shared" si="430"/>
        <v>19.83197803012871</v>
      </c>
      <c r="QD75" s="57">
        <f t="shared" si="431"/>
        <v>18.750821279437783</v>
      </c>
      <c r="QE75" s="57">
        <f t="shared" si="432"/>
        <v>18.248340689871842</v>
      </c>
      <c r="QF75" s="57">
        <f t="shared" si="433"/>
        <v>20.604406905180632</v>
      </c>
      <c r="QG75" s="57">
        <f t="shared" si="434"/>
        <v>21.545270415108469</v>
      </c>
      <c r="QH75" s="57">
        <f t="shared" si="435"/>
        <v>21.541352596861028</v>
      </c>
      <c r="QI75" s="57">
        <f t="shared" si="436"/>
        <v>21.547808942233448</v>
      </c>
      <c r="QJ75" s="57">
        <f t="shared" si="437"/>
        <v>21.739055377019742</v>
      </c>
      <c r="QK75" s="57">
        <f t="shared" si="438"/>
        <v>21.732213328566129</v>
      </c>
      <c r="QL75" s="57">
        <f t="shared" si="439"/>
        <v>21.581036834979464</v>
      </c>
      <c r="QM75" s="57">
        <f t="shared" si="440"/>
        <v>21.791416577826499</v>
      </c>
      <c r="QN75" s="57">
        <f t="shared" si="441"/>
        <v>21.462259640886476</v>
      </c>
      <c r="QO75" s="57">
        <f t="shared" si="442"/>
        <v>21.49919282415668</v>
      </c>
      <c r="QP75" s="61">
        <f t="shared" si="443"/>
        <v>2.6800000000000015</v>
      </c>
      <c r="QQ75" s="57">
        <f>MIN(FQ75,$C$16)*$C$17*1000/60/60/$C$21</f>
        <v>3.4695548865589357E-2</v>
      </c>
      <c r="QR75" s="57">
        <f>MIN(FR75,$C$16)*$C$17*1000/60/60/$C$21</f>
        <v>3.4695548865589357E-2</v>
      </c>
      <c r="QS75" s="57">
        <f>MIN(FS75,$C$16)*$C$17*1000/60/60/$C$21</f>
        <v>3.4695548865589357E-2</v>
      </c>
      <c r="QT75" s="57">
        <f>MIN(FT75,$C$16)*$C$17*1000/60/60/$C$21</f>
        <v>3.4695548865589357E-2</v>
      </c>
      <c r="QU75" s="57">
        <f>MIN(FU75,$C$16)*$C$17*1000/60/60/$C$21</f>
        <v>3.4695548865589357E-2</v>
      </c>
      <c r="QV75" s="57">
        <f>MIN(FV75,$C$16)*$C$17*1000/60/60/$C$21</f>
        <v>3.4695548865589357E-2</v>
      </c>
      <c r="QW75" s="57">
        <f>MIN(FW75,$C$16)*$C$17*1000/60/60/$C$21</f>
        <v>3.4695548865589357E-2</v>
      </c>
      <c r="QX75" s="57">
        <f>MIN(FX75,$C$16)*$C$17*1000/60/60/$C$21</f>
        <v>3.4695548865589357E-2</v>
      </c>
      <c r="QY75" s="57">
        <f>MIN(FY75,$C$16)*$C$17*1000/60/60/$C$21</f>
        <v>0</v>
      </c>
      <c r="QZ75" s="57">
        <f>MIN(FZ75,$C$16)*$C$17*1000/60/60/$C$21</f>
        <v>0</v>
      </c>
      <c r="RA75" s="57">
        <f>MIN(GA75,$C$16)*$C$17*1000/60/60/$C$21</f>
        <v>0</v>
      </c>
      <c r="RB75" s="57">
        <f>MIN(GB75,$C$16)*$C$17*1000/60/60/$C$21</f>
        <v>3.4695548865589357E-2</v>
      </c>
      <c r="RC75" s="57">
        <f>MIN(GC75,$C$16)*$C$17*1000/60/60/$C$21</f>
        <v>3.4695548865589357E-2</v>
      </c>
      <c r="RD75" s="57">
        <f>MIN(GD75,$C$16)*$C$17*1000/60/60/$C$21</f>
        <v>3.4695548865589357E-2</v>
      </c>
      <c r="RE75" s="57">
        <f>MIN(GE75,$C$16)*$C$17*1000/60/60/$C$21</f>
        <v>3.4695548865589357E-2</v>
      </c>
      <c r="RF75" s="57">
        <f>MIN(GF75,$C$16)*$C$17*1000/60/60/$C$21</f>
        <v>3.4695548865589357E-2</v>
      </c>
      <c r="RG75" s="57">
        <f>MIN(GG75,$C$16)*$C$17*1000/60/60/$C$21</f>
        <v>3.4695548865589357E-2</v>
      </c>
      <c r="RH75" s="57">
        <f>MIN(GH75,$C$16)*$C$17*1000/60/60/$C$21</f>
        <v>3.4695548865589357E-2</v>
      </c>
      <c r="RI75" s="57">
        <f>MIN(GI75,$C$16)*$C$17*1000/60/60/$C$21</f>
        <v>3.4695548865589357E-2</v>
      </c>
      <c r="RJ75" s="57">
        <f>MIN(GJ75,$C$16)*$C$17*1000/60/60/$C$21</f>
        <v>3.4695548865589357E-2</v>
      </c>
      <c r="RK75" s="57">
        <f>MIN(GK75,$C$16)*$C$17*1000/60/60/$C$21</f>
        <v>3.4695548865589357E-2</v>
      </c>
      <c r="RL75" s="61">
        <f t="shared" si="444"/>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61">
        <f t="shared" si="445"/>
        <v>2.6800000000000015</v>
      </c>
      <c r="SI75" s="2">
        <f>IF(AND(EU75&lt;0,KS75=0,LO75&gt;=LO$6*'Drive Train'!$AA$52,LO75&lt;=LO$6*'Drive Train'!$AA$53,OY75=1,JW75=0),$C$17,0)</f>
        <v>0</v>
      </c>
      <c r="SJ75" s="2">
        <f>IF(AND(EV75&lt;0,KT75=0,LP75&gt;=LP$6*'Drive Train'!$AA$52,LP75&lt;=LP$6*'Drive Train'!$AA$53,OZ75=1,JX75=0),$C$17,0)</f>
        <v>0.04</v>
      </c>
      <c r="SK75" s="2">
        <f>IF(AND(EW75&lt;0,KU75=0,LQ75&gt;=LQ$6*'Drive Train'!$AA$52,LQ75&lt;=LQ$6*'Drive Train'!$AA$53,PA75=1,JY75=0),$C$17,0)</f>
        <v>0.04</v>
      </c>
      <c r="SL75" s="2">
        <f>IF(AND(EX75&lt;0,KV75=0,LR75&gt;=LR$6*'Drive Train'!$AA$52,LR75&lt;=LR$6*'Drive Train'!$AA$53,PB75=1,JZ75=0),$C$17,0)</f>
        <v>0.04</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0.04</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48">
        <f t="shared" si="446"/>
        <v>2.6800000000000015</v>
      </c>
    </row>
    <row r="76" spans="2:524" x14ac:dyDescent="0.2">
      <c r="B76" s="21"/>
      <c r="C76" s="22"/>
      <c r="F76" s="401" t="s">
        <v>130</v>
      </c>
      <c r="G76" s="402"/>
      <c r="H76" s="402"/>
      <c r="I76" s="402"/>
      <c r="J76" s="402"/>
      <c r="K76" s="402"/>
      <c r="L76" s="402"/>
      <c r="M76" s="402"/>
      <c r="N76" s="402"/>
      <c r="O76" s="403"/>
      <c r="R76" s="63">
        <f t="shared" si="34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343"/>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318"/>
        <v>2.7200000000000015</v>
      </c>
      <c r="BK76" s="2">
        <f>IF(OR(KS75=1,AND($C$37=Motors!$C$31,OY75=1)),0,IF(NG76=0,-(CG75+$C$15)/($C$14-$C$15)*$C$12,($C$11*S76-AO76)/($C$11*S76)*$C$12*S76))</f>
        <v>0</v>
      </c>
      <c r="BL76" s="2">
        <f>IF(OR(KT75=1,AND($C$37=Motors!$C$31,OZ75=1)),0,IF(NH76=0,-(CH75+$C$15)/($C$14-$C$15)*$C$12,($C$11*T76-AP76)/($C$11*T76)*$C$12*T76))</f>
        <v>0</v>
      </c>
      <c r="BM76" s="2">
        <f>IF(OR(KU75=1,AND($C$37=Motors!$C$31,PA75=1)),0,IF(NI76=0,-(CI75+$C$15)/($C$14-$C$15)*$C$12,($C$11*U76-AQ76)/($C$11*U76)*$C$12*U76))</f>
        <v>0</v>
      </c>
      <c r="BN76" s="2">
        <f>IF(OR(KV75=1,AND($C$37=Motors!$C$31,PB75=1)),0,IF(NJ76=0,-(CJ75+$C$15)/($C$14-$C$15)*$C$12,($C$11*V76-AR76)/($C$11*V76)*$C$12*V76))</f>
        <v>0</v>
      </c>
      <c r="BO76" s="2">
        <f>IF(OR(KW75=1,AND($C$37=Motors!$C$31,PC75=1)),0,IF(NK76=0,-(CK75+$C$15)/($C$14-$C$15)*$C$12,($C$11*W76-AS76)/($C$11*W76)*$C$12*W76))</f>
        <v>0</v>
      </c>
      <c r="BP76" s="2">
        <f>IF(OR(KX75=1,AND($C$37=Motors!$C$31,PD75=1)),0,IF(NL76=0,-(CL75+$C$15)/($C$14-$C$15)*$C$12,($C$11*X76-AT76)/($C$11*X76)*$C$12*X76))</f>
        <v>0</v>
      </c>
      <c r="BQ76" s="2">
        <f>IF(OR(KY75=1,AND($C$37=Motors!$C$31,PE75=1)),0,IF(NM76=0,-(CM75+$C$15)/($C$14-$C$15)*$C$12,($C$11*Y76-AU76)/($C$11*Y76)*$C$12*Y76))</f>
        <v>0</v>
      </c>
      <c r="BR76" s="2">
        <f>IF(OR(KZ75=1,AND($C$37=Motors!$C$31,PF75=1)),0,IF(NN76=0,-(CN75+$C$15)/($C$14-$C$15)*$C$12,($C$11*Z76-AV76)/($C$11*Z76)*$C$12*Z76))</f>
        <v>0</v>
      </c>
      <c r="BS76" s="2">
        <f>IF(OR(LA75=1,AND($C$37=Motors!$C$31,PG75=1)),0,IF(NO76=0,-(CO75+$C$15)/($C$14-$C$15)*$C$12,($C$11*AA76-AW76)/($C$11*AA76)*$C$12*AA76))</f>
        <v>0</v>
      </c>
      <c r="BT76" s="2">
        <f>IF(OR(LB75=1,AND($C$37=Motors!$C$31,PH75=1)),0,IF(NP76=0,-(CP75+$C$15)/($C$14-$C$15)*$C$12,($C$11*AB76-AX76)/($C$11*AB76)*$C$12*AB76))</f>
        <v>0</v>
      </c>
      <c r="BU76" s="2">
        <f>IF(OR(LC75=1,AND($C$37=Motors!$C$31,PI75=1)),0,IF(NQ76=0,-(CQ75+$C$15)/($C$14-$C$15)*$C$12,($C$11*AC76-AY76)/($C$11*AC76)*$C$12*AC76))</f>
        <v>0</v>
      </c>
      <c r="BV76" s="2">
        <f>IF(OR(LD75=1,AND($C$37=Motors!$C$31,PJ75=1)),0,IF(NR76=0,-(CR75+$C$15)/($C$14-$C$15)*$C$12,($C$11*AD76-AZ76)/($C$11*AD76)*$C$12*AD76))</f>
        <v>0</v>
      </c>
      <c r="BW76" s="2">
        <f>IF(OR(LE75=1,AND($C$37=Motors!$C$31,PK75=1)),0,IF(NS76=0,-(CS75+$C$15)/($C$14-$C$15)*$C$12,($C$11*AE76-BA76)/($C$11*AE76)*$C$12*AE76))</f>
        <v>0</v>
      </c>
      <c r="BX76" s="2">
        <f>IF(OR(LF75=1,AND($C$37=Motors!$C$31,PL75=1)),0,IF(NT76=0,-(CT75+$C$15)/($C$14-$C$15)*$C$12,($C$11*AF76-BB76)/($C$11*AF76)*$C$12*AF76))</f>
        <v>0</v>
      </c>
      <c r="BY76" s="2">
        <f>IF(OR(LG75=1,AND($C$37=Motors!$C$31,PM75=1)),0,IF(NU76=0,-(CU75+$C$15)/($C$14-$C$15)*$C$12,($C$11*AG76-BC76)/($C$11*AG76)*$C$12*AG76))</f>
        <v>0</v>
      </c>
      <c r="BZ76" s="2">
        <f>IF(OR(LH75=1,AND($C$37=Motors!$C$31,PN75=1)),0,IF(NV76=0,-(CV75+$C$15)/($C$14-$C$15)*$C$12,($C$11*AH76-BD76)/($C$11*AH76)*$C$12*AH76))</f>
        <v>0</v>
      </c>
      <c r="CA76" s="2">
        <f>IF(OR(LI75=1,AND($C$37=Motors!$C$31,PO75=1)),0,IF(NW76=0,-(CW75+$C$15)/($C$14-$C$15)*$C$12,($C$11*AI76-BE76)/($C$11*AI76)*$C$12*AI76))</f>
        <v>0</v>
      </c>
      <c r="CB76" s="2">
        <f>IF(OR(LJ75=1,AND($C$37=Motors!$C$31,PP75=1)),0,IF(NX76=0,-(CX75+$C$15)/($C$14-$C$15)*$C$12,($C$11*AJ76-BF76)/($C$11*AJ76)*$C$12*AJ76))</f>
        <v>0</v>
      </c>
      <c r="CC76" s="2">
        <f>IF(OR(LK75=1,AND($C$37=Motors!$C$31,PQ75=1)),0,IF(NY76=0,-(CY75+$C$15)/($C$14-$C$15)*$C$12,($C$11*AK76-BG76)/($C$11*AK76)*$C$12*AK76))</f>
        <v>0</v>
      </c>
      <c r="CD76" s="2">
        <f>IF(OR(LL75=1,AND($C$37=Motors!$C$31,PR75=1)),0,IF(NZ76=0,-(CZ75+$C$15)/($C$14-$C$15)*$C$12,($C$11*AL76-BH76)/($C$11*AL76)*$C$12*AL76))</f>
        <v>0</v>
      </c>
      <c r="CE76" s="2">
        <f>IF(OR(LM75=1,AND($C$37=Motors!$C$31,PS75=1)),0,IF(OA76=0,-(DA75+$C$15)/($C$14-$C$15)*$C$12,($C$11*AM76-BI76)/($C$11*AM76)*$C$12*AM76))</f>
        <v>0</v>
      </c>
      <c r="CF76" s="61">
        <f t="shared" si="319"/>
        <v>2.7200000000000015</v>
      </c>
      <c r="CG76" s="57">
        <f>IF(AND(KS75=1,OY75=1),0,ABS(BK76/$C$12*($C$14-$C$15)+$C$15) *'Drive Train'!$AA$49 + CG75*(1-'Drive Train'!$AA$49))</f>
        <v>2.7495000000000003</v>
      </c>
      <c r="CH76" s="57">
        <f>IF(AND(KT75=1,OZ75=1),0,ABS(BL76/$C$12*($C$14-$C$15)+$C$15) *'Drive Train'!$AA$49 + CH75*(1-'Drive Train'!$AA$49))</f>
        <v>2.7495000000000003</v>
      </c>
      <c r="CI76" s="57">
        <f>IF(AND(KU75=1,PA75=1),0,ABS(BM76/$C$12*($C$14-$C$15)+$C$15) *'Drive Train'!$AA$49 + CI75*(1-'Drive Train'!$AA$49))</f>
        <v>2.7495000000000003</v>
      </c>
      <c r="CJ76" s="57">
        <f>IF(AND(KV75=1,PB75=1),0,ABS(BN76/$C$12*($C$14-$C$15)+$C$15) *'Drive Train'!$AA$49 + CJ75*(1-'Drive Train'!$AA$49))</f>
        <v>2.7495000000000003</v>
      </c>
      <c r="CK76" s="57">
        <f>IF(AND(KW75=1,PC75=1),0,ABS(BO76/$C$12*($C$14-$C$15)+$C$15) *'Drive Train'!$AA$49 + CK75*(1-'Drive Train'!$AA$49))</f>
        <v>2.7495000000000003</v>
      </c>
      <c r="CL76" s="57">
        <f>IF(AND(KX75=1,PD75=1),0,ABS(BP76/$C$12*($C$14-$C$15)+$C$15) *'Drive Train'!$AA$49 + CL75*(1-'Drive Train'!$AA$49))</f>
        <v>2.7495000000000003</v>
      </c>
      <c r="CM76" s="57">
        <f>IF(AND(KY75=1,PE75=1),0,ABS(BQ76/$C$12*($C$14-$C$15)+$C$15) *'Drive Train'!$AA$49 + CM75*(1-'Drive Train'!$AA$49))</f>
        <v>2.7495000000000003</v>
      </c>
      <c r="CN76" s="57">
        <f>IF(AND(KZ75=1,PF75=1),0,ABS(BR76/$C$12*($C$14-$C$15)+$C$15) *'Drive Train'!$AA$49 + CN75*(1-'Drive Train'!$AA$49))</f>
        <v>2.7495000000000003</v>
      </c>
      <c r="CO76" s="57">
        <f>IF(AND(LA75=1,PG75=1),0,ABS(BS76/$C$12*($C$14-$C$15)+$C$15) *'Drive Train'!$AA$49 + CO75*(1-'Drive Train'!$AA$49))</f>
        <v>0</v>
      </c>
      <c r="CP76" s="57">
        <f>IF(AND(LB75=1,PH75=1),0,ABS(BT76/$C$12*($C$14-$C$15)+$C$15) *'Drive Train'!$AA$49 + CP75*(1-'Drive Train'!$AA$49))</f>
        <v>0</v>
      </c>
      <c r="CQ76" s="57">
        <f>IF(AND(LC75=1,PI75=1),0,ABS(BU76/$C$12*($C$14-$C$15)+$C$15) *'Drive Train'!$AA$49 + CQ75*(1-'Drive Train'!$AA$49))</f>
        <v>0</v>
      </c>
      <c r="CR76" s="57">
        <f>IF(AND(LD75=1,PJ75=1),0,ABS(BV76/$C$12*($C$14-$C$15)+$C$15) *'Drive Train'!$AA$49 + CR75*(1-'Drive Train'!$AA$49))</f>
        <v>2.7495000000000003</v>
      </c>
      <c r="CS76" s="57">
        <f>IF(AND(LE75=1,PK75=1),0,ABS(BW76/$C$12*($C$14-$C$15)+$C$15) *'Drive Train'!$AA$49 + CS75*(1-'Drive Train'!$AA$49))</f>
        <v>2.7495000000000003</v>
      </c>
      <c r="CT76" s="57">
        <f>IF(AND(LF75=1,PL75=1),0,ABS(BX76/$C$12*($C$14-$C$15)+$C$15) *'Drive Train'!$AA$49 + CT75*(1-'Drive Train'!$AA$49))</f>
        <v>2.7495000000000003</v>
      </c>
      <c r="CU76" s="57">
        <f>IF(AND(LG75=1,PM75=1),0,ABS(BY76/$C$12*($C$14-$C$15)+$C$15) *'Drive Train'!$AA$49 + CU75*(1-'Drive Train'!$AA$49))</f>
        <v>2.7495000000000003</v>
      </c>
      <c r="CV76" s="57">
        <f>IF(AND(LH75=1,PN75=1),0,ABS(BZ76/$C$12*($C$14-$C$15)+$C$15) *'Drive Train'!$AA$49 + CV75*(1-'Drive Train'!$AA$49))</f>
        <v>2.7495000000000003</v>
      </c>
      <c r="CW76" s="57">
        <f>IF(AND(LI75=1,PO75=1),0,ABS(CA76/$C$12*($C$14-$C$15)+$C$15) *'Drive Train'!$AA$49 + CW75*(1-'Drive Train'!$AA$49))</f>
        <v>2.7495000000000003</v>
      </c>
      <c r="CX76" s="57">
        <f>IF(AND(LJ75=1,PP75=1),0,ABS(CB76/$C$12*($C$14-$C$15)+$C$15) *'Drive Train'!$AA$49 + CX75*(1-'Drive Train'!$AA$49))</f>
        <v>2.7495000000000003</v>
      </c>
      <c r="CY76" s="57">
        <f>IF(AND(LK75=1,PQ75=1),0,ABS(CC76/$C$12*($C$14-$C$15)+$C$15) *'Drive Train'!$AA$49 + CY75*(1-'Drive Train'!$AA$49))</f>
        <v>2.7495000000000003</v>
      </c>
      <c r="CZ76" s="57">
        <f>IF(AND(LL75=1,PR75=1),0,ABS(CD76/$C$12*($C$14-$C$15)+$C$15) *'Drive Train'!$AA$49 + CZ75*(1-'Drive Train'!$AA$49))</f>
        <v>2.7495000000000003</v>
      </c>
      <c r="DA76" s="57">
        <f>IF(AND(LM75=1,PS75=1),0,ABS(CE76/$C$12*($C$14-$C$15)+$C$15) *'Drive Train'!$AA$49 + DA75*(1-'Drive Train'!$AA$49))</f>
        <v>2.7495000000000003</v>
      </c>
      <c r="DB76" s="61">
        <f t="shared" si="344"/>
        <v>2.7200000000000015</v>
      </c>
      <c r="DC76" s="57">
        <f t="shared" si="320"/>
        <v>2.7495000000000003</v>
      </c>
      <c r="DD76" s="57">
        <f t="shared" si="321"/>
        <v>2.7495000000000003</v>
      </c>
      <c r="DE76" s="57">
        <f t="shared" si="322"/>
        <v>2.7495000000000003</v>
      </c>
      <c r="DF76" s="57">
        <f t="shared" si="323"/>
        <v>2.7495000000000003</v>
      </c>
      <c r="DG76" s="57">
        <f t="shared" si="324"/>
        <v>2.7495000000000003</v>
      </c>
      <c r="DH76" s="57">
        <f t="shared" si="325"/>
        <v>2.7495000000000003</v>
      </c>
      <c r="DI76" s="57">
        <f t="shared" si="326"/>
        <v>2.7495000000000003</v>
      </c>
      <c r="DJ76" s="57">
        <f t="shared" si="327"/>
        <v>2.7495000000000003</v>
      </c>
      <c r="DK76" s="57">
        <f t="shared" si="328"/>
        <v>0</v>
      </c>
      <c r="DL76" s="57">
        <f t="shared" si="329"/>
        <v>0</v>
      </c>
      <c r="DM76" s="57">
        <f t="shared" si="330"/>
        <v>0</v>
      </c>
      <c r="DN76" s="57">
        <f t="shared" si="331"/>
        <v>2.7495000000000003</v>
      </c>
      <c r="DO76" s="57">
        <f t="shared" si="332"/>
        <v>2.7495000000000003</v>
      </c>
      <c r="DP76" s="57">
        <f t="shared" si="333"/>
        <v>2.7495000000000003</v>
      </c>
      <c r="DQ76" s="57">
        <f t="shared" si="334"/>
        <v>2.7495000000000003</v>
      </c>
      <c r="DR76" s="57">
        <f t="shared" si="335"/>
        <v>2.7495000000000003</v>
      </c>
      <c r="DS76" s="57">
        <f t="shared" si="336"/>
        <v>2.7495000000000003</v>
      </c>
      <c r="DT76" s="57">
        <f t="shared" si="337"/>
        <v>2.7495000000000003</v>
      </c>
      <c r="DU76" s="57">
        <f t="shared" si="338"/>
        <v>2.7495000000000003</v>
      </c>
      <c r="DV76" s="57">
        <f t="shared" si="339"/>
        <v>2.7495000000000003</v>
      </c>
      <c r="DW76" s="57">
        <f t="shared" si="340"/>
        <v>2.7495000000000003</v>
      </c>
      <c r="DX76" s="61">
        <f t="shared" si="345"/>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61">
        <f t="shared" si="341"/>
        <v>2.7200000000000015</v>
      </c>
      <c r="EU76" s="259">
        <f>MAX(MIN(IF(AND(OY75=1,NG76&lt;0),-1,1)*(DC76-$C$15)/($C$14-$C$15)*$C$12*$C$21-$C$33*LO76/AO$6 -  OY75*$C$33/$C$21,DY75/$C$19),MAX(EU$8:EU75)*-1)</f>
        <v>-0.3334732169753078</v>
      </c>
      <c r="EV76" s="259">
        <f>MAX(MIN(IF(AND(OZ75=1,NH76&lt;0),-1,1)*(DD76-$C$15)/($C$14-$C$15)*$C$12*$C$21-$C$33*LP76/AP$6 -  OZ75*$C$33/$C$21,DZ75/$C$19),MAX(EV$8:EV75)*-1)</f>
        <v>-0.4129559487129984</v>
      </c>
      <c r="EW76" s="259">
        <f>MAX(MIN(IF(AND(PA75=1,NI76&lt;0),-1,1)*(DE76-$C$15)/($C$14-$C$15)*$C$12*$C$21-$C$33*LQ76/AQ$6 -  PA75*$C$33/$C$21,EA75/$C$19),MAX(EW$8:EW75)*-1)</f>
        <v>-0.4419838261290957</v>
      </c>
      <c r="EX76" s="259">
        <f>MAX(MIN(IF(AND(PB75=1,NJ76&lt;0),-1,1)*(DF76-$C$15)/($C$14-$C$15)*$C$12*$C$21-$C$33*LR76/AR$6 -  PB75*$C$33/$C$21,EB75/$C$19),MAX(EX$8:EX75)*-1)</f>
        <v>-0.44990267292428676</v>
      </c>
      <c r="EY76" s="259">
        <f>MAX(MIN(IF(AND(PC75=1,NK76&lt;0),-1,1)*(DG76-$C$15)/($C$14-$C$15)*$C$12*$C$21-$C$33*LS76/AS$6 -  PC75*$C$33/$C$21,EC75/$C$19),MAX(EY$8:EY75)*-1)</f>
        <v>-0.42979484170946097</v>
      </c>
      <c r="EZ76" s="259">
        <f>MAX(MIN(IF(AND(PD75=1,NL76&lt;0),-1,1)*(DH76-$C$15)/($C$14-$C$15)*$C$12*$C$21-$C$33*LT76/AT$6 -  PD75*$C$33/$C$21,ED75/$C$19),MAX(EZ$8:EZ75)*-1)</f>
        <v>-0.39609087440021951</v>
      </c>
      <c r="FA76" s="259">
        <f>MAX(MIN(IF(AND(PE75=1,NM76&lt;0),-1,1)*(DI76-$C$15)/($C$14-$C$15)*$C$12*$C$21-$C$33*LU76/AU$6 -  PE75*$C$33/$C$21,EE75/$C$19),MAX(FA$8:FA75)*-1)</f>
        <v>-0.35680551135189392</v>
      </c>
      <c r="FB76" s="259">
        <f>MAX(MIN(IF(AND(PF75=1,NN76&lt;0),-1,1)*(DJ76-$C$15)/($C$14-$C$15)*$C$12*$C$21-$C$33*LV76/AV$6 -  PF75*$C$33/$C$21,EF75/$C$19),MAX(FB$8:FB75)*-1)</f>
        <v>-0.33302575886901142</v>
      </c>
      <c r="FC76" s="259">
        <f>MAX(MIN(IF(AND(PG75=1,NO76&lt;0),-1,1)*(DK76-$C$15)/($C$14-$C$15)*$C$12*$C$21-$C$33*LW76/AW$6 -  PG75*$C$33/$C$21,EG75/$C$19),MAX(FC$8:FC75)*-1)</f>
        <v>-0.37850168607206947</v>
      </c>
      <c r="FD76" s="259">
        <f>MAX(MIN(IF(AND(PH75=1,NP76&lt;0),-1,1)*(DL76-$C$15)/($C$14-$C$15)*$C$12*$C$21-$C$33*LX76/AX$6 -  PH75*$C$33/$C$21,EH75/$C$19),MAX(FD$8:FD75)*-1)</f>
        <v>-0.37850168607206947</v>
      </c>
      <c r="FE76" s="259">
        <f>MAX(MIN(IF(AND(PI75=1,NQ76&lt;0),-1,1)*(DM76-$C$15)/($C$14-$C$15)*$C$12*$C$21-$C$33*LY76/AY$6 -  PI75*$C$33/$C$21,EI75/$C$19),MAX(FE$8:FE75)*-1)</f>
        <v>-0.37850168607206947</v>
      </c>
      <c r="FF76" s="259">
        <f>MAX(MIN(IF(AND(PJ75=1,NR76&lt;0),-1,1)*(DN76-$C$15)/($C$14-$C$15)*$C$12*$C$21-$C$33*LZ76/AZ$6 -  PJ75*$C$33/$C$21,EJ75/$C$19),MAX(FF$8:FF75)*-1)</f>
        <v>-0.3680167733157455</v>
      </c>
      <c r="FG76" s="259">
        <f>MAX(MIN(IF(AND(PK75=1,NS76&lt;0),-1,1)*(DO76-$C$15)/($C$14-$C$15)*$C$12*$C$21-$C$33*MA76/BA$6 -  PK75*$C$33/$C$21,EK75/$C$19),MAX(FG$8:FG75)*-1)</f>
        <v>-0.4270631251309438</v>
      </c>
      <c r="FH76" s="259">
        <f>MAX(MIN(IF(AND(PL75=1,NT76&lt;0),-1,1)*(DP76-$C$15)/($C$14-$C$15)*$C$12*$C$21-$C$33*MB76/BB$6 -  PL75*$C$33/$C$21,EL75/$C$19),MAX(FH$8:FH75)*-1)</f>
        <v>-0.38474512597815325</v>
      </c>
      <c r="FI76" s="259">
        <f>MAX(MIN(IF(AND(PM75=1,NU76&lt;0),-1,1)*(DQ76-$C$15)/($C$14-$C$15)*$C$12*$C$21-$C$33*MC76/BC$6 -  PM75*$C$33/$C$21,EM75/$C$19),MAX(FI$8:FI75)*-1)</f>
        <v>-0.36528505576645764</v>
      </c>
      <c r="FJ76" s="259">
        <f>MAX(MIN(IF(AND(PN75=1,NV76&lt;0),-1,1)*(DR76-$C$15)/($C$14-$C$15)*$C$12*$C$21-$C$33*MD76/BD$6 -  PN75*$C$33/$C$21,EN75/$C$19),MAX(FJ$8:FJ75)*-1)</f>
        <v>-0.35708921845333397</v>
      </c>
      <c r="FK76" s="259">
        <f>MAX(MIN(IF(AND(PO75=1,NW76&lt;0),-1,1)*(DS76-$C$15)/($C$14-$C$15)*$C$12*$C$21-$C$33*ME76/BE$6 -  PO75*$C$33/$C$21,EO75/$C$19),MAX(FK$8:FK75)*-1)</f>
        <v>-0.34904652791874063</v>
      </c>
      <c r="FL76" s="259">
        <f>MAX(MIN(IF(AND(PP75=1,NX76&lt;0),-1,1)*(DT76-$C$15)/($C$14-$C$15)*$C$12*$C$21-$C$33*MF76/BF$6 -  PP75*$C$33/$C$21,EP75/$C$19),MAX(FL$8:FL75)*-1)</f>
        <v>-0.34116905594032004</v>
      </c>
      <c r="FM76" s="259">
        <f>MAX(MIN(IF(AND(PQ75=1,NY76&lt;0),-1,1)*(DU76-$C$15)/($C$14-$C$15)*$C$12*$C$21-$C$33*MG76/BG$6 -  PQ75*$C$33/$C$21,EQ75/$C$19),MAX(FM$8:FM75)*-1)</f>
        <v>-0.34118674400885662</v>
      </c>
      <c r="FN76" s="259">
        <f>MAX(MIN(IF(AND(PR75=1,NZ76&lt;0),-1,1)*(DV76-$C$15)/($C$14-$C$15)*$C$12*$C$21-$C$33*MH76/BH$6 -  PR75*$C$33/$C$21,ER75/$C$19),MAX(FN$8:FN75)*-1)</f>
        <v>-0.33347072677489803</v>
      </c>
      <c r="FO76" s="259">
        <f>MAX(MIN(IF(AND(PS75=1,OA76&lt;0),-1,1)*(DW76-$C$15)/($C$14-$C$15)*$C$12*$C$21-$C$33*MI76/BI$6 -  PS75*$C$33/$C$21,ES75/$C$19),MAX(FO$8:FO75)*-1)</f>
        <v>-0.33347327682013306</v>
      </c>
      <c r="FP76" s="61">
        <f t="shared" si="346"/>
        <v>2.7200000000000015</v>
      </c>
      <c r="FQ76" s="260">
        <f>IF(AND(KS76=1,OY76=1),0,MIN((ABS(($C$14-$C$15)*EU76/$C$12/$C$21)+$C$15)/$C$21,DC76))</f>
        <v>0</v>
      </c>
      <c r="FR76" s="260">
        <f>IF(AND(KT76=1,OZ76=1),0,MIN((ABS(($C$14-$C$15)*EV76/$C$12/$C$21)+$C$15)/$C$21,DD76))</f>
        <v>2.7495000000000003</v>
      </c>
      <c r="FS76" s="260">
        <f>IF(AND(KU76=1,PA76=1),0,MIN((ABS(($C$14-$C$15)*EW76/$C$12/$C$21)+$C$15)/$C$21,DE76))</f>
        <v>2.7495000000000003</v>
      </c>
      <c r="FT76" s="260">
        <f>IF(AND(KV76=1,PB76=1),0,MIN((ABS(($C$14-$C$15)*EX76/$C$12/$C$21)+$C$15)/$C$21,DF76))</f>
        <v>2.7495000000000003</v>
      </c>
      <c r="FU76" s="260">
        <f>IF(AND(KW76=1,PC76=1),0,MIN((ABS(($C$14-$C$15)*EY76/$C$12/$C$21)+$C$15)/$C$21,DG76))</f>
        <v>2.7495000000000003</v>
      </c>
      <c r="FV76" s="260">
        <f>IF(AND(KX76=1,PD76=1),0,MIN((ABS(($C$14-$C$15)*EZ76/$C$12/$C$21)+$C$15)/$C$21,DH76))</f>
        <v>2.7495000000000003</v>
      </c>
      <c r="FW76" s="260">
        <f>IF(AND(KY76=1,PE76=1),0,MIN((ABS(($C$14-$C$15)*FA76/$C$12/$C$21)+$C$15)/$C$21,DI76))</f>
        <v>2.7495000000000003</v>
      </c>
      <c r="FX76" s="260">
        <f>IF(AND(KZ76=1,PF76=1),0,MIN((ABS(($C$14-$C$15)*FB76/$C$12/$C$21)+$C$15)/$C$21,DJ76))</f>
        <v>0</v>
      </c>
      <c r="FY76" s="260">
        <f>IF(AND(LA76=1,PG76=1),0,MIN((ABS(($C$14-$C$15)*FC76/$C$12/$C$21)+$C$15)/$C$21,DK76))</f>
        <v>0</v>
      </c>
      <c r="FZ76" s="260">
        <f>IF(AND(LB76=1,PH76=1),0,MIN((ABS(($C$14-$C$15)*FD76/$C$12/$C$21)+$C$15)/$C$21,DL76))</f>
        <v>0</v>
      </c>
      <c r="GA76" s="260">
        <f>IF(AND(LC76=1,PI76=1),0,MIN((ABS(($C$14-$C$15)*FE76/$C$12/$C$21)+$C$15)/$C$21,DM76))</f>
        <v>0</v>
      </c>
      <c r="GB76" s="260">
        <f>IF(AND(LD76=1,PJ76=1),0,MIN((ABS(($C$14-$C$15)*FF76/$C$12/$C$21)+$C$15)/$C$21,DN76))</f>
        <v>2.7495000000000003</v>
      </c>
      <c r="GC76" s="260">
        <f>IF(AND(LE76=1,PK76=1),0,MIN((ABS(($C$14-$C$15)*FG76/$C$12/$C$21)+$C$15)/$C$21,DO76))</f>
        <v>2.7495000000000003</v>
      </c>
      <c r="GD76" s="260">
        <f>IF(AND(LF76=1,PL76=1),0,MIN((ABS(($C$14-$C$15)*FH76/$C$12/$C$21)+$C$15)/$C$21,DP76))</f>
        <v>2.7495000000000003</v>
      </c>
      <c r="GE76" s="260">
        <f>IF(AND(LG76=1,PM76=1),0,MIN((ABS(($C$14-$C$15)*FI76/$C$12/$C$21)+$C$15)/$C$21,DQ76))</f>
        <v>2.7495000000000003</v>
      </c>
      <c r="GF76" s="260">
        <f>IF(AND(LH76=1,PN76=1),0,MIN((ABS(($C$14-$C$15)*FJ76/$C$12/$C$21)+$C$15)/$C$21,DR76))</f>
        <v>2.7495000000000003</v>
      </c>
      <c r="GG76" s="260">
        <f>IF(AND(LI76=1,PO76=1),0,MIN((ABS(($C$14-$C$15)*FK76/$C$12/$C$21)+$C$15)/$C$21,DS76))</f>
        <v>2.7495000000000003</v>
      </c>
      <c r="GH76" s="260">
        <f>IF(AND(LJ76=1,PP76=1),0,MIN((ABS(($C$14-$C$15)*FL76/$C$12/$C$21)+$C$15)/$C$21,DT76))</f>
        <v>2.7495000000000003</v>
      </c>
      <c r="GI76" s="260">
        <f>IF(AND(LK76=1,PQ76=1),0,MIN((ABS(($C$14-$C$15)*FM76/$C$12/$C$21)+$C$15)/$C$21,DU76))</f>
        <v>2.7495000000000003</v>
      </c>
      <c r="GJ76" s="260">
        <f>IF(AND(LL76=1,PR76=1),0,MIN((ABS(($C$14-$C$15)*FN76/$C$12/$C$21)+$C$15)/$C$21,DV76))</f>
        <v>0</v>
      </c>
      <c r="GK76" s="260">
        <f>IF(AND(LM76=1,PS76=1),0,MIN((ABS(($C$14-$C$15)*FO76/$C$12/$C$21)+$C$15)/$C$21,DW76))</f>
        <v>0</v>
      </c>
      <c r="GL76" s="61">
        <f t="shared" si="347"/>
        <v>2.7200000000000015</v>
      </c>
      <c r="GM76" s="57">
        <f>IF(AND(KS75=1,OY75=1),0,EU76*$C$19/S$6/$C$24/$C$23*3.39*$C$21)</f>
        <v>-8.6309235490337883</v>
      </c>
      <c r="GN76" s="57">
        <f>IF(AND(KT75=1,OZ75=1),0,EV76*$C$19/T$6/$C$24/$C$23*3.39*$C$21)</f>
        <v>-2.9926647523326153</v>
      </c>
      <c r="GO76" s="57">
        <f>IF(AND(KU75=1,PA75=1),0,EW76*$C$19/U$6/$C$24/$C$23*3.39*$C$21)</f>
        <v>-4.6265958288285542</v>
      </c>
      <c r="GP76" s="57">
        <f>IF(AND(KV75=1,PB75=1),0,EX76*$C$19/V$6/$C$24/$C$23*3.39*$C$21)</f>
        <v>-6.1585621319301946</v>
      </c>
      <c r="GQ76" s="57">
        <f>IF(AND(KW75=1,PC75=1),0,EY76*$C$19/W$6/$C$24/$C$23*3.39*$C$21)</f>
        <v>-7.2676219200363281</v>
      </c>
      <c r="GR76" s="57">
        <f>IF(AND(KX75=1,PD75=1),0,EZ76*$C$19/X$6/$C$24/$C$23*3.39*$C$21)</f>
        <v>-7.9734573938644093</v>
      </c>
      <c r="GS76" s="57">
        <f>IF(AND(KY75=1,PE75=1),0,FA76*$C$19/Y$6/$C$24/$C$23*3.39*$C$21)</f>
        <v>-8.3318488831212356</v>
      </c>
      <c r="GT76" s="57">
        <f>IF(AND(KZ75=1,PF75=1),0,FB76*$C$19/Z$6/$C$24/$C$23*3.39*$C$21)</f>
        <v>-8.8491916116912677</v>
      </c>
      <c r="GU76" s="57">
        <f>IF(AND(LA75=1,PG75=1),0,FC76*$C$19/AA$6/$C$24/$C$23*3.39*$C$21)</f>
        <v>0</v>
      </c>
      <c r="GV76" s="57">
        <f>IF(AND(LB75=1,PH75=1),0,FD76*$C$19/AB$6/$C$24/$C$23*3.39*$C$21)</f>
        <v>0</v>
      </c>
      <c r="GW76" s="57">
        <f>IF(AND(LC75=1,PI75=1),0,FE76*$C$19/AC$6/$C$24/$C$23*3.39*$C$21)</f>
        <v>0</v>
      </c>
      <c r="GX76" s="57">
        <f>IF(AND(LD75=1,PJ75=1),0,FF76*$C$19/AD$6/$C$24/$C$23*3.39*$C$21)</f>
        <v>-9.5249767404423658</v>
      </c>
      <c r="GY76" s="57">
        <f>IF(AND(LE75=1,PK75=1),0,FG76*$C$19/AE$6/$C$24/$C$23*3.39*$C$21)</f>
        <v>-11.053209061432822</v>
      </c>
      <c r="GZ76" s="57">
        <f>IF(AND(LF75=1,PL75=1),0,FH76*$C$19/AF$6/$C$24/$C$23*3.39*$C$21)</f>
        <v>-9.9579384464530989</v>
      </c>
      <c r="HA76" s="57">
        <f>IF(AND(LG75=1,PM75=1),0,FI76*$C$19/AG$6/$C$24/$C$23*3.39*$C$21)</f>
        <v>-9.4542746746533677</v>
      </c>
      <c r="HB76" s="57">
        <f>IF(AND(LH75=1,PN75=1),0,FJ76*$C$19/AH$6/$C$24/$C$23*3.39*$C$21)</f>
        <v>-9.2421507568422196</v>
      </c>
      <c r="HC76" s="57">
        <f>IF(AND(LI75=1,PO75=1),0,FK76*$C$19/AI$6/$C$24/$C$23*3.39*$C$21)</f>
        <v>-9.0339905700595047</v>
      </c>
      <c r="HD76" s="57">
        <f>IF(AND(LJ75=1,PP75=1),0,FL76*$C$19/AJ$6/$C$24/$C$23*3.39*$C$21)</f>
        <v>-8.830106554959011</v>
      </c>
      <c r="HE76" s="57">
        <f>IF(AND(LK75=1,PQ75=1),0,FM76*$C$19/AK$6/$C$24/$C$23*3.39*$C$21)</f>
        <v>-8.83056435594421</v>
      </c>
      <c r="HF76" s="57">
        <f>IF(AND(LL75=1,PR75=1),0,FN76*$C$19/AL$6/$C$24/$C$23*3.39*$C$21)</f>
        <v>-8.6308590978926922</v>
      </c>
      <c r="HG76" s="57">
        <f>IF(AND(LM75=1,PS75=1),0,FO76*$C$19/AM$6/$C$24/$C$23*3.39*$C$21)</f>
        <v>-8.6309250979321259</v>
      </c>
      <c r="HH76" s="61">
        <f t="shared" si="348"/>
        <v>2.7200000000000015</v>
      </c>
      <c r="HI76" s="57">
        <f t="shared" si="349"/>
        <v>8.6309235490337883</v>
      </c>
      <c r="HJ76" s="57">
        <f t="shared" si="350"/>
        <v>2.9926647523326153</v>
      </c>
      <c r="HK76" s="57">
        <f t="shared" si="351"/>
        <v>4.6265958288285542</v>
      </c>
      <c r="HL76" s="57">
        <f t="shared" si="352"/>
        <v>6.1585621319301946</v>
      </c>
      <c r="HM76" s="57">
        <f t="shared" si="353"/>
        <v>7.2676219200363281</v>
      </c>
      <c r="HN76" s="57">
        <f t="shared" si="354"/>
        <v>7.9734573938644093</v>
      </c>
      <c r="HO76" s="57">
        <f t="shared" si="355"/>
        <v>8.3318488831212356</v>
      </c>
      <c r="HP76" s="57">
        <f t="shared" si="356"/>
        <v>8.8491916116912677</v>
      </c>
      <c r="HQ76" s="57">
        <f t="shared" si="357"/>
        <v>0</v>
      </c>
      <c r="HR76" s="57">
        <f t="shared" si="358"/>
        <v>0</v>
      </c>
      <c r="HS76" s="57">
        <f t="shared" si="359"/>
        <v>0</v>
      </c>
      <c r="HT76" s="57">
        <f t="shared" si="360"/>
        <v>9.5249767404423658</v>
      </c>
      <c r="HU76" s="57">
        <f t="shared" si="361"/>
        <v>11.053209061432822</v>
      </c>
      <c r="HV76" s="57">
        <f t="shared" si="362"/>
        <v>9.9579384464530989</v>
      </c>
      <c r="HW76" s="57">
        <f t="shared" si="363"/>
        <v>9.4542746746533677</v>
      </c>
      <c r="HX76" s="57">
        <f t="shared" si="364"/>
        <v>9.2421507568422196</v>
      </c>
      <c r="HY76" s="57">
        <f t="shared" si="365"/>
        <v>9.0339905700595047</v>
      </c>
      <c r="HZ76" s="57">
        <f t="shared" si="366"/>
        <v>8.830106554959011</v>
      </c>
      <c r="IA76" s="57">
        <f t="shared" si="367"/>
        <v>8.83056435594421</v>
      </c>
      <c r="IB76" s="57">
        <f t="shared" si="368"/>
        <v>8.6308590978926922</v>
      </c>
      <c r="IC76" s="57">
        <f t="shared" si="369"/>
        <v>8.6309250979321259</v>
      </c>
      <c r="ID76" s="61">
        <f t="shared" si="370"/>
        <v>2.7200000000000015</v>
      </c>
      <c r="IE76" s="57">
        <f t="shared" si="371"/>
        <v>0</v>
      </c>
      <c r="IF76" s="57">
        <f t="shared" si="372"/>
        <v>0</v>
      </c>
      <c r="IG76" s="57">
        <f t="shared" si="373"/>
        <v>0</v>
      </c>
      <c r="IH76" s="57">
        <f t="shared" si="374"/>
        <v>0</v>
      </c>
      <c r="II76" s="57">
        <f t="shared" si="375"/>
        <v>0</v>
      </c>
      <c r="IJ76" s="57">
        <f t="shared" si="376"/>
        <v>0</v>
      </c>
      <c r="IK76" s="57">
        <f t="shared" si="377"/>
        <v>0</v>
      </c>
      <c r="IL76" s="57">
        <f t="shared" si="378"/>
        <v>0</v>
      </c>
      <c r="IM76" s="57">
        <f t="shared" si="379"/>
        <v>0</v>
      </c>
      <c r="IN76" s="57">
        <f t="shared" si="380"/>
        <v>0</v>
      </c>
      <c r="IO76" s="57">
        <f t="shared" si="381"/>
        <v>0</v>
      </c>
      <c r="IP76" s="57">
        <f t="shared" si="382"/>
        <v>0</v>
      </c>
      <c r="IQ76" s="57">
        <f t="shared" si="383"/>
        <v>0</v>
      </c>
      <c r="IR76" s="57">
        <f t="shared" si="384"/>
        <v>0</v>
      </c>
      <c r="IS76" s="57">
        <f t="shared" si="385"/>
        <v>0</v>
      </c>
      <c r="IT76" s="57">
        <f t="shared" si="386"/>
        <v>0</v>
      </c>
      <c r="IU76" s="57">
        <f t="shared" si="387"/>
        <v>0</v>
      </c>
      <c r="IV76" s="57">
        <f t="shared" si="388"/>
        <v>0</v>
      </c>
      <c r="IW76" s="57">
        <f t="shared" si="389"/>
        <v>0</v>
      </c>
      <c r="IX76" s="57">
        <f t="shared" si="390"/>
        <v>0</v>
      </c>
      <c r="IY76" s="57">
        <f t="shared" si="391"/>
        <v>0</v>
      </c>
      <c r="IZ76" s="61">
        <f t="shared" si="392"/>
        <v>2.7200000000000015</v>
      </c>
      <c r="JA76" s="260" t="e">
        <f t="shared" si="447"/>
        <v>#N/A</v>
      </c>
      <c r="JB76" s="260" t="e">
        <f t="shared" si="448"/>
        <v>#N/A</v>
      </c>
      <c r="JC76" s="260" t="e">
        <f t="shared" si="449"/>
        <v>#N/A</v>
      </c>
      <c r="JD76" s="260" t="e">
        <f t="shared" si="450"/>
        <v>#N/A</v>
      </c>
      <c r="JE76" s="260" t="e">
        <f t="shared" si="451"/>
        <v>#N/A</v>
      </c>
      <c r="JF76" s="260" t="e">
        <f t="shared" si="452"/>
        <v>#N/A</v>
      </c>
      <c r="JG76" s="260" t="e">
        <f t="shared" si="453"/>
        <v>#N/A</v>
      </c>
      <c r="JH76" s="260" t="e">
        <f t="shared" si="454"/>
        <v>#N/A</v>
      </c>
      <c r="JI76" s="260" t="e">
        <f t="shared" si="455"/>
        <v>#N/A</v>
      </c>
      <c r="JJ76" s="260" t="e">
        <f t="shared" si="456"/>
        <v>#N/A</v>
      </c>
      <c r="JK76" s="260" t="e">
        <f t="shared" si="457"/>
        <v>#N/A</v>
      </c>
      <c r="JL76" s="260" t="e">
        <f t="shared" si="458"/>
        <v>#N/A</v>
      </c>
      <c r="JM76" s="260" t="e">
        <f t="shared" si="459"/>
        <v>#N/A</v>
      </c>
      <c r="JN76" s="260" t="e">
        <f t="shared" si="460"/>
        <v>#N/A</v>
      </c>
      <c r="JO76" s="260" t="e">
        <f t="shared" si="461"/>
        <v>#N/A</v>
      </c>
      <c r="JP76" s="260" t="e">
        <f t="shared" si="462"/>
        <v>#N/A</v>
      </c>
      <c r="JQ76" s="260" t="e">
        <f t="shared" si="463"/>
        <v>#N/A</v>
      </c>
      <c r="JR76" s="260" t="e">
        <f t="shared" si="464"/>
        <v>#N/A</v>
      </c>
      <c r="JS76" s="260" t="e">
        <f t="shared" si="465"/>
        <v>#N/A</v>
      </c>
      <c r="JT76" s="260" t="e">
        <f t="shared" si="466"/>
        <v>#N/A</v>
      </c>
      <c r="JU76" s="260" t="e">
        <f t="shared" si="467"/>
        <v>#N/A</v>
      </c>
      <c r="JV76" s="61">
        <f t="shared" si="393"/>
        <v>2.7200000000000015</v>
      </c>
      <c r="JW76" s="46">
        <f>IF(AND(KS76=0,HI76&lt;=$C$40),1,0)</f>
        <v>0</v>
      </c>
      <c r="JX76" s="46">
        <f>IF(AND(KT76=0,HJ76&lt;=$C$40),1,0)</f>
        <v>0</v>
      </c>
      <c r="JY76" s="46">
        <f>IF(AND(KU76=0,HK76&lt;=$C$40),1,0)</f>
        <v>0</v>
      </c>
      <c r="JZ76" s="46">
        <f>IF(AND(KV76=0,HL76&lt;=$C$40),1,0)</f>
        <v>0</v>
      </c>
      <c r="KA76" s="46">
        <f>IF(AND(KW76=0,HM76&lt;=$C$40),1,0)</f>
        <v>0</v>
      </c>
      <c r="KB76" s="46">
        <f>IF(AND(KX76=0,HN76&lt;=$C$40),1,0)</f>
        <v>0</v>
      </c>
      <c r="KC76" s="46">
        <f>IF(AND(KY76=0,HO76&lt;=$C$40),1,0)</f>
        <v>0</v>
      </c>
      <c r="KD76" s="46">
        <f>IF(AND(KZ76=0,HP76&lt;=$C$40),1,0)</f>
        <v>0</v>
      </c>
      <c r="KE76" s="46">
        <f>IF(AND(LA76=0,HQ76&lt;=$C$40),1,0)</f>
        <v>0</v>
      </c>
      <c r="KF76" s="46">
        <f>IF(AND(LB76=0,HR76&lt;=$C$40),1,0)</f>
        <v>0</v>
      </c>
      <c r="KG76" s="46">
        <f>IF(AND(LC76=0,HS76&lt;=$C$40),1,0)</f>
        <v>0</v>
      </c>
      <c r="KH76" s="46">
        <f>IF(AND(LD76=0,HT76&lt;=$C$40),1,0)</f>
        <v>0</v>
      </c>
      <c r="KI76" s="46">
        <f>IF(AND(LE76=0,HU76&lt;=$C$40),1,0)</f>
        <v>0</v>
      </c>
      <c r="KJ76" s="46">
        <f>IF(AND(LF76=0,HV76&lt;=$C$40),1,0)</f>
        <v>0</v>
      </c>
      <c r="KK76" s="46">
        <f>IF(AND(LG76=0,HW76&lt;=$C$40),1,0)</f>
        <v>0</v>
      </c>
      <c r="KL76" s="46">
        <f>IF(AND(LH76=0,HX76&lt;=$C$40),1,0)</f>
        <v>0</v>
      </c>
      <c r="KM76" s="46">
        <f>IF(AND(LI76=0,HY76&lt;=$C$40),1,0)</f>
        <v>0</v>
      </c>
      <c r="KN76" s="46">
        <f>IF(AND(LJ76=0,HZ76&lt;=$C$40),1,0)</f>
        <v>0</v>
      </c>
      <c r="KO76" s="46">
        <f>IF(AND(LK76=0,IA76&lt;=$C$40),1,0)</f>
        <v>0</v>
      </c>
      <c r="KP76" s="46">
        <f>IF(AND(LL76=0,IB76&lt;=$C$40),1,0)</f>
        <v>0</v>
      </c>
      <c r="KQ76" s="46">
        <f>IF(AND(LM76=0,IC76&lt;=$C$40),1,0)</f>
        <v>0</v>
      </c>
      <c r="KR76" s="61">
        <f t="shared" si="394"/>
        <v>2.7200000000000015</v>
      </c>
      <c r="KS76" s="1">
        <f>IF(OR(KS75=1,AND(OY76=1,LO76&lt;=$C$41)),1,0)</f>
        <v>1</v>
      </c>
      <c r="KT76" s="1">
        <f>IF(OR(KT75=1,AND(OZ76=1,LP76&lt;=$C$41)),1,0)</f>
        <v>0</v>
      </c>
      <c r="KU76" s="1">
        <f>IF(OR(KU75=1,AND(PA76=1,LQ76&lt;=$C$41)),1,0)</f>
        <v>0</v>
      </c>
      <c r="KV76" s="1">
        <f>IF(OR(KV75=1,AND(PB76=1,LR76&lt;=$C$41)),1,0)</f>
        <v>0</v>
      </c>
      <c r="KW76" s="1">
        <f>IF(OR(KW75=1,AND(PC76=1,LS76&lt;=$C$41)),1,0)</f>
        <v>0</v>
      </c>
      <c r="KX76" s="1">
        <f>IF(OR(KX75=1,AND(PD76=1,LT76&lt;=$C$41)),1,0)</f>
        <v>0</v>
      </c>
      <c r="KY76" s="1">
        <f>IF(OR(KY75=1,AND(PE76=1,LU76&lt;=$C$41)),1,0)</f>
        <v>0</v>
      </c>
      <c r="KZ76" s="1">
        <f>IF(OR(KZ75=1,AND(PF76=1,LV76&lt;=$C$41)),1,0)</f>
        <v>1</v>
      </c>
      <c r="LA76" s="1">
        <f>IF(OR(LA75=1,AND(PG76=1,LW76&lt;=$C$41)),1,0)</f>
        <v>1</v>
      </c>
      <c r="LB76" s="1">
        <f>IF(OR(LB75=1,AND(PH76=1,LX76&lt;=$C$41)),1,0)</f>
        <v>1</v>
      </c>
      <c r="LC76" s="1">
        <f>IF(OR(LC75=1,AND(PI76=1,LY76&lt;=$C$41)),1,0)</f>
        <v>1</v>
      </c>
      <c r="LD76" s="1">
        <f>IF(OR(LD75=1,AND(PJ76=1,LZ76&lt;=$C$41)),1,0)</f>
        <v>0</v>
      </c>
      <c r="LE76" s="1">
        <f>IF(OR(LE75=1,AND(PK76=1,MA76&lt;=$C$41)),1,0)</f>
        <v>0</v>
      </c>
      <c r="LF76" s="1">
        <f>IF(OR(LF75=1,AND(PL76=1,MB76&lt;=$C$41)),1,0)</f>
        <v>0</v>
      </c>
      <c r="LG76" s="1">
        <f>IF(OR(LG75=1,AND(PM76=1,MC76&lt;=$C$41)),1,0)</f>
        <v>0</v>
      </c>
      <c r="LH76" s="1">
        <f>IF(OR(LH75=1,AND(PN76=1,MD76&lt;=$C$41)),1,0)</f>
        <v>0</v>
      </c>
      <c r="LI76" s="1">
        <f>IF(OR(LI75=1,AND(PO76=1,ME76&lt;=$C$41)),1,0)</f>
        <v>0</v>
      </c>
      <c r="LJ76" s="1">
        <f>IF(OR(LJ75=1,AND(PP76=1,MF76&lt;=$C$41)),1,0)</f>
        <v>0</v>
      </c>
      <c r="LK76" s="1">
        <f>IF(OR(LK75=1,AND(PQ76=1,MG76&lt;=$C$41)),1,0)</f>
        <v>0</v>
      </c>
      <c r="LL76" s="1">
        <f>IF(OR(LL75=1,AND(PR76=1,MH76&lt;=$C$41)),1,0)</f>
        <v>1</v>
      </c>
      <c r="LM76" s="1">
        <f>IF(OR(LM75=1,AND(PS76=1,MI76&lt;=$C$41)),1,0)</f>
        <v>1</v>
      </c>
      <c r="LN76" s="61">
        <f t="shared" si="395"/>
        <v>2.7200000000000015</v>
      </c>
      <c r="LO76" s="57">
        <f t="shared" si="396"/>
        <v>2.0535730333467839E-2</v>
      </c>
      <c r="LP76" s="57">
        <f t="shared" si="397"/>
        <v>13.101185188718091</v>
      </c>
      <c r="LQ76" s="57">
        <f t="shared" si="398"/>
        <v>12.36397986590042</v>
      </c>
      <c r="LR76" s="57">
        <f t="shared" si="399"/>
        <v>10.141964017244069</v>
      </c>
      <c r="LS76" s="57">
        <f t="shared" si="400"/>
        <v>6.7976622241573956</v>
      </c>
      <c r="LT76" s="57">
        <f t="shared" si="401"/>
        <v>3.7212721912531417</v>
      </c>
      <c r="LU76" s="57">
        <f t="shared" si="402"/>
        <v>1.2096273073454145</v>
      </c>
      <c r="LV76" s="57">
        <f t="shared" si="403"/>
        <v>0</v>
      </c>
      <c r="LW76" s="57">
        <f t="shared" si="404"/>
        <v>0</v>
      </c>
      <c r="LX76" s="57">
        <f t="shared" si="405"/>
        <v>0</v>
      </c>
      <c r="LY76" s="57">
        <f t="shared" si="406"/>
        <v>0</v>
      </c>
      <c r="LZ76" s="57">
        <f t="shared" si="407"/>
        <v>7.4680681279093708</v>
      </c>
      <c r="MA76" s="57">
        <f t="shared" si="408"/>
        <v>4.3157693818724123</v>
      </c>
      <c r="MB76" s="57">
        <f t="shared" si="409"/>
        <v>2.3736188059300374</v>
      </c>
      <c r="MC76" s="57">
        <f t="shared" si="410"/>
        <v>1.4805145163565663</v>
      </c>
      <c r="MD76" s="57">
        <f t="shared" si="411"/>
        <v>1.1043731468049893</v>
      </c>
      <c r="ME76" s="57">
        <f t="shared" si="412"/>
        <v>0.73526032562717658</v>
      </c>
      <c r="MF76" s="57">
        <f t="shared" si="413"/>
        <v>0.37373007736045183</v>
      </c>
      <c r="MG76" s="57">
        <f t="shared" si="414"/>
        <v>0.37454185705663984</v>
      </c>
      <c r="MH76" s="57">
        <f t="shared" si="415"/>
        <v>2.0421444586105841E-2</v>
      </c>
      <c r="MI76" s="57">
        <f t="shared" si="416"/>
        <v>2.0538476863646515E-2</v>
      </c>
      <c r="MJ76" s="61">
        <f t="shared" si="417"/>
        <v>2.7200000000000015</v>
      </c>
      <c r="MK76" s="57" t="e">
        <f>IF(AND(ABS(CG76)&gt;0,EU76*$C$19&gt;=DY75,NG76&lt;&gt;0),3,NA())</f>
        <v>#N/A</v>
      </c>
      <c r="ML76" s="57" t="e">
        <f t="shared" si="468"/>
        <v>#N/A</v>
      </c>
      <c r="MM76" s="57" t="e">
        <f t="shared" si="469"/>
        <v>#N/A</v>
      </c>
      <c r="MN76" s="57" t="e">
        <f t="shared" si="470"/>
        <v>#N/A</v>
      </c>
      <c r="MO76" s="57" t="e">
        <f t="shared" si="471"/>
        <v>#N/A</v>
      </c>
      <c r="MP76" s="57" t="e">
        <f t="shared" si="472"/>
        <v>#N/A</v>
      </c>
      <c r="MQ76" s="57" t="e">
        <f t="shared" si="473"/>
        <v>#N/A</v>
      </c>
      <c r="MR76" s="57" t="e">
        <f t="shared" si="474"/>
        <v>#N/A</v>
      </c>
      <c r="MS76" s="57" t="e">
        <f t="shared" si="475"/>
        <v>#N/A</v>
      </c>
      <c r="MT76" s="57" t="e">
        <f t="shared" si="476"/>
        <v>#N/A</v>
      </c>
      <c r="MU76" s="57" t="e">
        <f t="shared" si="477"/>
        <v>#N/A</v>
      </c>
      <c r="MV76" s="57" t="e">
        <f t="shared" si="478"/>
        <v>#N/A</v>
      </c>
      <c r="MW76" s="57" t="e">
        <f t="shared" si="479"/>
        <v>#N/A</v>
      </c>
      <c r="MX76" s="57" t="e">
        <f t="shared" si="480"/>
        <v>#N/A</v>
      </c>
      <c r="MY76" s="57" t="e">
        <f t="shared" si="481"/>
        <v>#N/A</v>
      </c>
      <c r="MZ76" s="57" t="e">
        <f t="shared" si="482"/>
        <v>#N/A</v>
      </c>
      <c r="NA76" s="57" t="e">
        <f t="shared" si="483"/>
        <v>#N/A</v>
      </c>
      <c r="NB76" s="57" t="e">
        <f t="shared" si="484"/>
        <v>#N/A</v>
      </c>
      <c r="NC76" s="57" t="e">
        <f t="shared" si="485"/>
        <v>#N/A</v>
      </c>
      <c r="ND76" s="57" t="e">
        <f t="shared" si="486"/>
        <v>#N/A</v>
      </c>
      <c r="NE76" s="57" t="e">
        <f t="shared" si="487"/>
        <v>#N/A</v>
      </c>
      <c r="NF76" s="61">
        <f t="shared" si="418"/>
        <v>2.7200000000000015</v>
      </c>
      <c r="NG76" s="260">
        <f>IF(OY75=0,MIN('Drive Train'!$F$35-FQ75*$C$19*'Drive Train'!$F$39,NG75+$C$39)-$C$7,IF(LO75-1&lt;=0,0,IF($C$37=Motors!$C$29,MAX(MAX(NG$8:NG75)*-1,NG75-$C$39),MAX(0,MAX(NG$8:NG75)*-1,NG75-$C$39))))</f>
        <v>0</v>
      </c>
      <c r="NH76" s="260">
        <f>IF(OZ75=0,MIN('Drive Train'!$F$35-FR75*$C$19*'Drive Train'!$F$39,NH75+$C$39)-$C$7,IF(LP75-1&lt;=0,0,IF($C$37=Motors!$C$29,MAX(MAX(NH$8:NH75)*-1,NH75-$C$39),MAX(0,MAX(NH$8:NH75)*-1,NH75-$C$39))))</f>
        <v>0</v>
      </c>
      <c r="NI76" s="260">
        <f>IF(PA75=0,MIN('Drive Train'!$F$35-FS75*$C$19*'Drive Train'!$F$39,NI75+$C$39)-$C$7,IF(LQ75-1&lt;=0,0,IF($C$37=Motors!$C$29,MAX(MAX(NI$8:NI75)*-1,NI75-$C$39),MAX(0,MAX(NI$8:NI75)*-1,NI75-$C$39))))</f>
        <v>0</v>
      </c>
      <c r="NJ76" s="260">
        <f>IF(PB75=0,MIN('Drive Train'!$F$35-FT75*$C$19*'Drive Train'!$F$39,NJ75+$C$39)-$C$7,IF(LR75-1&lt;=0,0,IF($C$37=Motors!$C$29,MAX(MAX(NJ$8:NJ75)*-1,NJ75-$C$39),MAX(0,MAX(NJ$8:NJ75)*-1,NJ75-$C$39))))</f>
        <v>0</v>
      </c>
      <c r="NK76" s="260">
        <f>IF(PC75=0,MIN('Drive Train'!$F$35-FU75*$C$19*'Drive Train'!$F$39,NK75+$C$39)-$C$7,IF(LS75-1&lt;=0,0,IF($C$37=Motors!$C$29,MAX(MAX(NK$8:NK75)*-1,NK75-$C$39),MAX(0,MAX(NK$8:NK75)*-1,NK75-$C$39))))</f>
        <v>0</v>
      </c>
      <c r="NL76" s="260">
        <f>IF(PD75=0,MIN('Drive Train'!$F$35-FV75*$C$19*'Drive Train'!$F$39,NL75+$C$39)-$C$7,IF(LT75-1&lt;=0,0,IF($C$37=Motors!$C$29,MAX(MAX(NL$8:NL75)*-1,NL75-$C$39),MAX(0,MAX(NL$8:NL75)*-1,NL75-$C$39))))</f>
        <v>0</v>
      </c>
      <c r="NM76" s="260">
        <f>IF(PE75=0,MIN('Drive Train'!$F$35-FW75*$C$19*'Drive Train'!$F$39,NM75+$C$39)-$C$7,IF(LU75-1&lt;=0,0,IF($C$37=Motors!$C$29,MAX(MAX(NM$8:NM75)*-1,NM75-$C$39),MAX(0,MAX(NM$8:NM75)*-1,NM75-$C$39))))</f>
        <v>0</v>
      </c>
      <c r="NN76" s="260">
        <f>IF(PF75=0,MIN('Drive Train'!$F$35-FX75*$C$19*'Drive Train'!$F$39,NN75+$C$39)-$C$7,IF(LV75-1&lt;=0,0,IF($C$37=Motors!$C$29,MAX(MAX(NN$8:NN75)*-1,NN75-$C$39),MAX(0,MAX(NN$8:NN75)*-1,NN75-$C$39))))</f>
        <v>0</v>
      </c>
      <c r="NO76" s="260">
        <f>IF(PG75=0,MIN('Drive Train'!$F$35-FY75*$C$19*'Drive Train'!$F$39,NO75+$C$39)-$C$7,IF(LW75-1&lt;=0,0,IF($C$37=Motors!$C$29,MAX(MAX(NO$8:NO75)*-1,NO75-$C$39),MAX(0,MAX(NO$8:NO75)*-1,NO75-$C$39))))</f>
        <v>0</v>
      </c>
      <c r="NP76" s="260">
        <f>IF(PH75=0,MIN('Drive Train'!$F$35-FZ75*$C$19*'Drive Train'!$F$39,NP75+$C$39)-$C$7,IF(LX75-1&lt;=0,0,IF($C$37=Motors!$C$29,MAX(MAX(NP$8:NP75)*-1,NP75-$C$39),MAX(0,MAX(NP$8:NP75)*-1,NP75-$C$39))))</f>
        <v>0</v>
      </c>
      <c r="NQ76" s="260">
        <f>IF(PI75=0,MIN('Drive Train'!$F$35-GA75*$C$19*'Drive Train'!$F$39,NQ75+$C$39)-$C$7,IF(LY75-1&lt;=0,0,IF($C$37=Motors!$C$29,MAX(MAX(NQ$8:NQ75)*-1,NQ75-$C$39),MAX(0,MAX(NQ$8:NQ75)*-1,NQ75-$C$39))))</f>
        <v>0</v>
      </c>
      <c r="NR76" s="260">
        <f>IF(PJ75=0,MIN('Drive Train'!$F$35-GB75*$C$19*'Drive Train'!$F$39,NR75+$C$39)-$C$7,IF(LZ75-1&lt;=0,0,IF($C$37=Motors!$C$29,MAX(MAX(NR$8:NR75)*-1,NR75-$C$39),MAX(0,MAX(NR$8:NR75)*-1,NR75-$C$39))))</f>
        <v>0</v>
      </c>
      <c r="NS76" s="260">
        <f>IF(PK75=0,MIN('Drive Train'!$F$35-GC75*$C$19*'Drive Train'!$F$39,NS75+$C$39)-$C$7,IF(MA75-1&lt;=0,0,IF($C$37=Motors!$C$29,MAX(MAX(NS$8:NS75)*-1,NS75-$C$39),MAX(0,MAX(NS$8:NS75)*-1,NS75-$C$39))))</f>
        <v>0</v>
      </c>
      <c r="NT76" s="260">
        <f>IF(PL75=0,MIN('Drive Train'!$F$35-GD75*$C$19*'Drive Train'!$F$39,NT75+$C$39)-$C$7,IF(MB75-1&lt;=0,0,IF($C$37=Motors!$C$29,MAX(MAX(NT$8:NT75)*-1,NT75-$C$39),MAX(0,MAX(NT$8:NT75)*-1,NT75-$C$39))))</f>
        <v>0</v>
      </c>
      <c r="NU76" s="260">
        <f>IF(PM75=0,MIN('Drive Train'!$F$35-GE75*$C$19*'Drive Train'!$F$39,NU75+$C$39)-$C$7,IF(MC75-1&lt;=0,0,IF($C$37=Motors!$C$29,MAX(MAX(NU$8:NU75)*-1,NU75-$C$39),MAX(0,MAX(NU$8:NU75)*-1,NU75-$C$39))))</f>
        <v>0</v>
      </c>
      <c r="NV76" s="260">
        <f>IF(PN75=0,MIN('Drive Train'!$F$35-GF75*$C$19*'Drive Train'!$F$39,NV75+$C$39)-$C$7,IF(MD75-1&lt;=0,0,IF($C$37=Motors!$C$29,MAX(MAX(NV$8:NV75)*-1,NV75-$C$39),MAX(0,MAX(NV$8:NV75)*-1,NV75-$C$39))))</f>
        <v>0</v>
      </c>
      <c r="NW76" s="260">
        <f>IF(PO75=0,MIN('Drive Train'!$F$35-GG75*$C$19*'Drive Train'!$F$39,NW75+$C$39)-$C$7,IF(ME75-1&lt;=0,0,IF($C$37=Motors!$C$29,MAX(MAX(NW$8:NW75)*-1,NW75-$C$39),MAX(0,MAX(NW$8:NW75)*-1,NW75-$C$39))))</f>
        <v>0</v>
      </c>
      <c r="NX76" s="260">
        <f>IF(PP75=0,MIN('Drive Train'!$F$35-GH75*$C$19*'Drive Train'!$F$39,NX75+$C$39)-$C$7,IF(MF75-1&lt;=0,0,IF($C$37=Motors!$C$29,MAX(MAX(NX$8:NX75)*-1,NX75-$C$39),MAX(0,MAX(NX$8:NX75)*-1,NX75-$C$39))))</f>
        <v>0</v>
      </c>
      <c r="NY76" s="260">
        <f>IF(PQ75=0,MIN('Drive Train'!$F$35-GI75*$C$19*'Drive Train'!$F$39,NY75+$C$39)-$C$7,IF(MG75-1&lt;=0,0,IF($C$37=Motors!$C$29,MAX(MAX(NY$8:NY75)*-1,NY75-$C$39),MAX(0,MAX(NY$8:NY75)*-1,NY75-$C$39))))</f>
        <v>0</v>
      </c>
      <c r="NZ76" s="260">
        <f>IF(PR75=0,MIN('Drive Train'!$F$35-GJ75*$C$19*'Drive Train'!$F$39,NZ75+$C$39)-$C$7,IF(MH75-1&lt;=0,0,IF($C$37=Motors!$C$29,MAX(MAX(NZ$8:NZ75)*-1,NZ75-$C$39),MAX(0,MAX(NZ$8:NZ75)*-1,NZ75-$C$39))))</f>
        <v>0</v>
      </c>
      <c r="OA76" s="260">
        <f>IF(PS75=0,MIN('Drive Train'!$F$35-GK75*$C$19*'Drive Train'!$F$39,OA75+$C$39)-$C$7,IF(MI75-1&lt;=0,0,IF($C$37=Motors!$C$29,MAX(MAX(OA$8:OA75)*-1,OA75-$C$39),MAX(0,MAX(OA$8:OA75)*-1,OA75-$C$39))))</f>
        <v>0</v>
      </c>
      <c r="OB76" s="61">
        <f t="shared" si="419"/>
        <v>2.7200000000000015</v>
      </c>
      <c r="OC76" s="260">
        <f>'Drive Train'!$F$35-(FQ76*$C$13)*$C$19*'Drive Train'!$F$39</f>
        <v>12.4</v>
      </c>
      <c r="OD76" s="260">
        <f>'Drive Train'!$F$35-(FR76*$C$13)*$C$19*'Drive Train'!$F$39</f>
        <v>12.2597755</v>
      </c>
      <c r="OE76" s="260">
        <f>'Drive Train'!$F$35-(FS76*$C$13)*$C$19*'Drive Train'!$F$39</f>
        <v>12.2597755</v>
      </c>
      <c r="OF76" s="260">
        <f>'Drive Train'!$F$35-(FT76*$C$13)*$C$19*'Drive Train'!$F$39</f>
        <v>12.2597755</v>
      </c>
      <c r="OG76" s="260">
        <f>'Drive Train'!$F$35-(FU76*$C$13)*$C$19*'Drive Train'!$F$39</f>
        <v>12.2597755</v>
      </c>
      <c r="OH76" s="260">
        <f>'Drive Train'!$F$35-(FV76*$C$13)*$C$19*'Drive Train'!$F$39</f>
        <v>12.2597755</v>
      </c>
      <c r="OI76" s="260">
        <f>'Drive Train'!$F$35-(FW76*$C$13)*$C$19*'Drive Train'!$F$39</f>
        <v>12.2597755</v>
      </c>
      <c r="OJ76" s="260">
        <f>'Drive Train'!$F$35-(FX76*$C$13)*$C$19*'Drive Train'!$F$39</f>
        <v>12.4</v>
      </c>
      <c r="OK76" s="260">
        <f>'Drive Train'!$F$35-(FY76*$C$13)*$C$19*'Drive Train'!$F$39</f>
        <v>12.4</v>
      </c>
      <c r="OL76" s="260">
        <f>'Drive Train'!$F$35-(FZ76*$C$13)*$C$19*'Drive Train'!$F$39</f>
        <v>12.4</v>
      </c>
      <c r="OM76" s="260">
        <f>'Drive Train'!$F$35-(GA76*$C$13)*$C$19*'Drive Train'!$F$39</f>
        <v>12.4</v>
      </c>
      <c r="ON76" s="260">
        <f>'Drive Train'!$F$35-(GB76*$C$13)*$C$19*'Drive Train'!$F$39</f>
        <v>12.2597755</v>
      </c>
      <c r="OO76" s="260">
        <f>'Drive Train'!$F$35-(GC76*$C$13)*$C$19*'Drive Train'!$F$39</f>
        <v>12.2597755</v>
      </c>
      <c r="OP76" s="260">
        <f>'Drive Train'!$F$35-(GD76*$C$13)*$C$19*'Drive Train'!$F$39</f>
        <v>12.2597755</v>
      </c>
      <c r="OQ76" s="260">
        <f>'Drive Train'!$F$35-(GE76*$C$13)*$C$19*'Drive Train'!$F$39</f>
        <v>12.2597755</v>
      </c>
      <c r="OR76" s="260">
        <f>'Drive Train'!$F$35-(GF76*$C$13)*$C$19*'Drive Train'!$F$39</f>
        <v>12.2597755</v>
      </c>
      <c r="OS76" s="260">
        <f>'Drive Train'!$F$35-(GG76*$C$13)*$C$19*'Drive Train'!$F$39</f>
        <v>12.2597755</v>
      </c>
      <c r="OT76" s="260">
        <f>'Drive Train'!$F$35-(GH76*$C$13)*$C$19*'Drive Train'!$F$39</f>
        <v>12.2597755</v>
      </c>
      <c r="OU76" s="260">
        <f>'Drive Train'!$F$35-(GI76*$C$13)*$C$19*'Drive Train'!$F$39</f>
        <v>12.2597755</v>
      </c>
      <c r="OV76" s="260">
        <f>'Drive Train'!$F$35-(GJ76*$C$13)*$C$19*'Drive Train'!$F$39</f>
        <v>12.4</v>
      </c>
      <c r="OW76" s="260">
        <f>'Drive Train'!$F$35-(GK76*$C$13)*$C$19*'Drive Train'!$F$39</f>
        <v>12.4</v>
      </c>
      <c r="OX76" s="61">
        <f t="shared" si="420"/>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7">
        <f t="shared" si="421"/>
        <v>2.7200000000000015</v>
      </c>
      <c r="PU76" s="57">
        <f t="shared" si="422"/>
        <v>21.495394688196406</v>
      </c>
      <c r="PV76" s="57">
        <f t="shared" si="423"/>
        <v>26.191831367514855</v>
      </c>
      <c r="PW76" s="57">
        <f t="shared" si="424"/>
        <v>30.343555479098971</v>
      </c>
      <c r="PX76" s="57">
        <f t="shared" si="425"/>
        <v>31.156993268166779</v>
      </c>
      <c r="PY76" s="57">
        <f t="shared" si="426"/>
        <v>29.161506722171616</v>
      </c>
      <c r="PZ76" s="57">
        <f t="shared" si="427"/>
        <v>26.267251600554243</v>
      </c>
      <c r="QA76" s="57">
        <f t="shared" si="428"/>
        <v>23.185081616988487</v>
      </c>
      <c r="QB76" s="57">
        <f t="shared" si="429"/>
        <v>21.291440485870105</v>
      </c>
      <c r="QC76" s="57">
        <f t="shared" si="430"/>
        <v>19.83197803012871</v>
      </c>
      <c r="QD76" s="57">
        <f t="shared" si="431"/>
        <v>18.750821279437783</v>
      </c>
      <c r="QE76" s="57">
        <f t="shared" si="432"/>
        <v>18.248340689871842</v>
      </c>
      <c r="QF76" s="57">
        <f t="shared" si="433"/>
        <v>20.895509648904653</v>
      </c>
      <c r="QG76" s="57">
        <f t="shared" si="434"/>
        <v>21.709058623134219</v>
      </c>
      <c r="QH76" s="57">
        <f t="shared" si="435"/>
        <v>21.628330998341067</v>
      </c>
      <c r="QI76" s="57">
        <f t="shared" si="436"/>
        <v>21.599466103147989</v>
      </c>
      <c r="QJ76" s="57">
        <f t="shared" si="437"/>
        <v>21.775836582286466</v>
      </c>
      <c r="QK76" s="57">
        <f t="shared" si="438"/>
        <v>21.754396549135169</v>
      </c>
      <c r="QL76" s="57">
        <f t="shared" si="439"/>
        <v>21.588921952829914</v>
      </c>
      <c r="QM76" s="57">
        <f t="shared" si="440"/>
        <v>21.799333800624009</v>
      </c>
      <c r="QN76" s="57">
        <f t="shared" si="441"/>
        <v>21.456171811391606</v>
      </c>
      <c r="QO76" s="57">
        <f t="shared" si="442"/>
        <v>21.493109623152883</v>
      </c>
      <c r="QP76" s="61">
        <f t="shared" si="443"/>
        <v>2.7200000000000015</v>
      </c>
      <c r="QQ76" s="57">
        <f>MIN(FQ76,$C$16)*$C$17*1000/60/60/$C$21</f>
        <v>0</v>
      </c>
      <c r="QR76" s="57">
        <f>MIN(FR76,$C$16)*$C$17*1000/60/60/$C$21</f>
        <v>3.4695548865589357E-2</v>
      </c>
      <c r="QS76" s="57">
        <f>MIN(FS76,$C$16)*$C$17*1000/60/60/$C$21</f>
        <v>3.4695548865589357E-2</v>
      </c>
      <c r="QT76" s="57">
        <f>MIN(FT76,$C$16)*$C$17*1000/60/60/$C$21</f>
        <v>3.4695548865589357E-2</v>
      </c>
      <c r="QU76" s="57">
        <f>MIN(FU76,$C$16)*$C$17*1000/60/60/$C$21</f>
        <v>3.4695548865589357E-2</v>
      </c>
      <c r="QV76" s="57">
        <f>MIN(FV76,$C$16)*$C$17*1000/60/60/$C$21</f>
        <v>3.4695548865589357E-2</v>
      </c>
      <c r="QW76" s="57">
        <f>MIN(FW76,$C$16)*$C$17*1000/60/60/$C$21</f>
        <v>3.4695548865589357E-2</v>
      </c>
      <c r="QX76" s="57">
        <f>MIN(FX76,$C$16)*$C$17*1000/60/60/$C$21</f>
        <v>0</v>
      </c>
      <c r="QY76" s="57">
        <f>MIN(FY76,$C$16)*$C$17*1000/60/60/$C$21</f>
        <v>0</v>
      </c>
      <c r="QZ76" s="57">
        <f>MIN(FZ76,$C$16)*$C$17*1000/60/60/$C$21</f>
        <v>0</v>
      </c>
      <c r="RA76" s="57">
        <f>MIN(GA76,$C$16)*$C$17*1000/60/60/$C$21</f>
        <v>0</v>
      </c>
      <c r="RB76" s="57">
        <f>MIN(GB76,$C$16)*$C$17*1000/60/60/$C$21</f>
        <v>3.4695548865589357E-2</v>
      </c>
      <c r="RC76" s="57">
        <f>MIN(GC76,$C$16)*$C$17*1000/60/60/$C$21</f>
        <v>3.4695548865589357E-2</v>
      </c>
      <c r="RD76" s="57">
        <f>MIN(GD76,$C$16)*$C$17*1000/60/60/$C$21</f>
        <v>3.4695548865589357E-2</v>
      </c>
      <c r="RE76" s="57">
        <f>MIN(GE76,$C$16)*$C$17*1000/60/60/$C$21</f>
        <v>3.4695548865589357E-2</v>
      </c>
      <c r="RF76" s="57">
        <f>MIN(GF76,$C$16)*$C$17*1000/60/60/$C$21</f>
        <v>3.4695548865589357E-2</v>
      </c>
      <c r="RG76" s="57">
        <f>MIN(GG76,$C$16)*$C$17*1000/60/60/$C$21</f>
        <v>3.4695548865589357E-2</v>
      </c>
      <c r="RH76" s="57">
        <f>MIN(GH76,$C$16)*$C$17*1000/60/60/$C$21</f>
        <v>3.4695548865589357E-2</v>
      </c>
      <c r="RI76" s="57">
        <f>MIN(GI76,$C$16)*$C$17*1000/60/60/$C$21</f>
        <v>3.4695548865589357E-2</v>
      </c>
      <c r="RJ76" s="57">
        <f>MIN(GJ76,$C$16)*$C$17*1000/60/60/$C$21</f>
        <v>0</v>
      </c>
      <c r="RK76" s="57">
        <f>MIN(GK76,$C$16)*$C$17*1000/60/60/$C$21</f>
        <v>0</v>
      </c>
      <c r="RL76" s="61">
        <f t="shared" si="444"/>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61">
        <f t="shared" si="445"/>
        <v>2.7200000000000015</v>
      </c>
      <c r="SI76" s="2">
        <f>IF(AND(EU76&lt;0,KS76=0,LO76&gt;=LO$6*'Drive Train'!$AA$52,LO76&lt;=LO$6*'Drive Train'!$AA$53,OY76=1,JW76=0),$C$17,0)</f>
        <v>0</v>
      </c>
      <c r="SJ76" s="2">
        <f>IF(AND(EV76&lt;0,KT76=0,LP76&gt;=LP$6*'Drive Train'!$AA$52,LP76&lt;=LP$6*'Drive Train'!$AA$53,OZ76=1,JX76=0),$C$17,0)</f>
        <v>0.04</v>
      </c>
      <c r="SK76" s="2">
        <f>IF(AND(EW76&lt;0,KU76=0,LQ76&gt;=LQ$6*'Drive Train'!$AA$52,LQ76&lt;=LQ$6*'Drive Train'!$AA$53,PA76=1,JY76=0),$C$17,0)</f>
        <v>0.04</v>
      </c>
      <c r="SL76" s="2">
        <f>IF(AND(EX76&lt;0,KV76=0,LR76&gt;=LR$6*'Drive Train'!$AA$52,LR76&lt;=LR$6*'Drive Train'!$AA$53,PB76=1,JZ76=0),$C$17,0)</f>
        <v>0.04</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0.04</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48">
        <f t="shared" si="446"/>
        <v>2.7200000000000015</v>
      </c>
    </row>
    <row r="77" spans="2:524" x14ac:dyDescent="0.2">
      <c r="B77" s="21"/>
      <c r="C77" s="3" t="s">
        <v>29</v>
      </c>
      <c r="E77" s="16">
        <f>E44</f>
        <v>0</v>
      </c>
      <c r="F77" s="69">
        <v>1</v>
      </c>
      <c r="G77" s="69">
        <v>2</v>
      </c>
      <c r="H77" s="69">
        <v>3</v>
      </c>
      <c r="I77" s="69">
        <v>4</v>
      </c>
      <c r="J77" s="69">
        <v>5</v>
      </c>
      <c r="K77" s="69">
        <v>6</v>
      </c>
      <c r="L77" s="69">
        <v>7</v>
      </c>
      <c r="M77" s="69">
        <v>8</v>
      </c>
      <c r="N77" s="69">
        <v>9</v>
      </c>
      <c r="O77" s="69">
        <v>10</v>
      </c>
      <c r="R77" s="63">
        <f t="shared" si="34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343"/>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318"/>
        <v>2.7600000000000016</v>
      </c>
      <c r="BK77" s="2">
        <f>IF(OR(KS76=1,AND($C$37=Motors!$C$31,OY76=1)),0,IF(NG77=0,-(CG76+$C$15)/($C$14-$C$15)*$C$12,($C$11*S77-AO77)/($C$11*S77)*$C$12*S77))</f>
        <v>0</v>
      </c>
      <c r="BL77" s="2">
        <f>IF(OR(KT76=1,AND($C$37=Motors!$C$31,OZ76=1)),0,IF(NH77=0,-(CH76+$C$15)/($C$14-$C$15)*$C$12,($C$11*T77-AP77)/($C$11*T77)*$C$12*T77))</f>
        <v>0</v>
      </c>
      <c r="BM77" s="2">
        <f>IF(OR(KU76=1,AND($C$37=Motors!$C$31,PA76=1)),0,IF(NI77=0,-(CI76+$C$15)/($C$14-$C$15)*$C$12,($C$11*U77-AQ77)/($C$11*U77)*$C$12*U77))</f>
        <v>0</v>
      </c>
      <c r="BN77" s="2">
        <f>IF(OR(KV76=1,AND($C$37=Motors!$C$31,PB76=1)),0,IF(NJ77=0,-(CJ76+$C$15)/($C$14-$C$15)*$C$12,($C$11*V77-AR77)/($C$11*V77)*$C$12*V77))</f>
        <v>0</v>
      </c>
      <c r="BO77" s="2">
        <f>IF(OR(KW76=1,AND($C$37=Motors!$C$31,PC76=1)),0,IF(NK77=0,-(CK76+$C$15)/($C$14-$C$15)*$C$12,($C$11*W77-AS77)/($C$11*W77)*$C$12*W77))</f>
        <v>0</v>
      </c>
      <c r="BP77" s="2">
        <f>IF(OR(KX76=1,AND($C$37=Motors!$C$31,PD76=1)),0,IF(NL77=0,-(CL76+$C$15)/($C$14-$C$15)*$C$12,($C$11*X77-AT77)/($C$11*X77)*$C$12*X77))</f>
        <v>0</v>
      </c>
      <c r="BQ77" s="2">
        <f>IF(OR(KY76=1,AND($C$37=Motors!$C$31,PE76=1)),0,IF(NM77=0,-(CM76+$C$15)/($C$14-$C$15)*$C$12,($C$11*Y77-AU77)/($C$11*Y77)*$C$12*Y77))</f>
        <v>0</v>
      </c>
      <c r="BR77" s="2">
        <f>IF(OR(KZ76=1,AND($C$37=Motors!$C$31,PF76=1)),0,IF(NN77=0,-(CN76+$C$15)/($C$14-$C$15)*$C$12,($C$11*Z77-AV77)/($C$11*Z77)*$C$12*Z77))</f>
        <v>0</v>
      </c>
      <c r="BS77" s="2">
        <f>IF(OR(LA76=1,AND($C$37=Motors!$C$31,PG76=1)),0,IF(NO77=0,-(CO76+$C$15)/($C$14-$C$15)*$C$12,($C$11*AA77-AW77)/($C$11*AA77)*$C$12*AA77))</f>
        <v>0</v>
      </c>
      <c r="BT77" s="2">
        <f>IF(OR(LB76=1,AND($C$37=Motors!$C$31,PH76=1)),0,IF(NP77=0,-(CP76+$C$15)/($C$14-$C$15)*$C$12,($C$11*AB77-AX77)/($C$11*AB77)*$C$12*AB77))</f>
        <v>0</v>
      </c>
      <c r="BU77" s="2">
        <f>IF(OR(LC76=1,AND($C$37=Motors!$C$31,PI76=1)),0,IF(NQ77=0,-(CQ76+$C$15)/($C$14-$C$15)*$C$12,($C$11*AC77-AY77)/($C$11*AC77)*$C$12*AC77))</f>
        <v>0</v>
      </c>
      <c r="BV77" s="2">
        <f>IF(OR(LD76=1,AND($C$37=Motors!$C$31,PJ76=1)),0,IF(NR77=0,-(CR76+$C$15)/($C$14-$C$15)*$C$12,($C$11*AD77-AZ77)/($C$11*AD77)*$C$12*AD77))</f>
        <v>0</v>
      </c>
      <c r="BW77" s="2">
        <f>IF(OR(LE76=1,AND($C$37=Motors!$C$31,PK76=1)),0,IF(NS77=0,-(CS76+$C$15)/($C$14-$C$15)*$C$12,($C$11*AE77-BA77)/($C$11*AE77)*$C$12*AE77))</f>
        <v>0</v>
      </c>
      <c r="BX77" s="2">
        <f>IF(OR(LF76=1,AND($C$37=Motors!$C$31,PL76=1)),0,IF(NT77=0,-(CT76+$C$15)/($C$14-$C$15)*$C$12,($C$11*AF77-BB77)/($C$11*AF77)*$C$12*AF77))</f>
        <v>0</v>
      </c>
      <c r="BY77" s="2">
        <f>IF(OR(LG76=1,AND($C$37=Motors!$C$31,PM76=1)),0,IF(NU77=0,-(CU76+$C$15)/($C$14-$C$15)*$C$12,($C$11*AG77-BC77)/($C$11*AG77)*$C$12*AG77))</f>
        <v>0</v>
      </c>
      <c r="BZ77" s="2">
        <f>IF(OR(LH76=1,AND($C$37=Motors!$C$31,PN76=1)),0,IF(NV77=0,-(CV76+$C$15)/($C$14-$C$15)*$C$12,($C$11*AH77-BD77)/($C$11*AH77)*$C$12*AH77))</f>
        <v>0</v>
      </c>
      <c r="CA77" s="2">
        <f>IF(OR(LI76=1,AND($C$37=Motors!$C$31,PO76=1)),0,IF(NW77=0,-(CW76+$C$15)/($C$14-$C$15)*$C$12,($C$11*AI77-BE77)/($C$11*AI77)*$C$12*AI77))</f>
        <v>0</v>
      </c>
      <c r="CB77" s="2">
        <f>IF(OR(LJ76=1,AND($C$37=Motors!$C$31,PP76=1)),0,IF(NX77=0,-(CX76+$C$15)/($C$14-$C$15)*$C$12,($C$11*AJ77-BF77)/($C$11*AJ77)*$C$12*AJ77))</f>
        <v>0</v>
      </c>
      <c r="CC77" s="2">
        <f>IF(OR(LK76=1,AND($C$37=Motors!$C$31,PQ76=1)),0,IF(NY77=0,-(CY76+$C$15)/($C$14-$C$15)*$C$12,($C$11*AK77-BG77)/($C$11*AK77)*$C$12*AK77))</f>
        <v>0</v>
      </c>
      <c r="CD77" s="2">
        <f>IF(OR(LL76=1,AND($C$37=Motors!$C$31,PR76=1)),0,IF(NZ77=0,-(CZ76+$C$15)/($C$14-$C$15)*$C$12,($C$11*AL77-BH77)/($C$11*AL77)*$C$12*AL77))</f>
        <v>0</v>
      </c>
      <c r="CE77" s="2">
        <f>IF(OR(LM76=1,AND($C$37=Motors!$C$31,PS76=1)),0,IF(OA77=0,-(DA76+$C$15)/($C$14-$C$15)*$C$12,($C$11*AM77-BI77)/($C$11*AM77)*$C$12*AM77))</f>
        <v>0</v>
      </c>
      <c r="CF77" s="61">
        <f t="shared" si="319"/>
        <v>2.7600000000000016</v>
      </c>
      <c r="CG77" s="57">
        <f>IF(AND(KS76=1,OY76=1),0,ABS(BK77/$C$12*($C$14-$C$15)+$C$15) *'Drive Train'!$AA$49 + CG76*(1-'Drive Train'!$AA$49))</f>
        <v>0</v>
      </c>
      <c r="CH77" s="57">
        <f>IF(AND(KT76=1,OZ76=1),0,ABS(BL77/$C$12*($C$14-$C$15)+$C$15) *'Drive Train'!$AA$49 + CH76*(1-'Drive Train'!$AA$49))</f>
        <v>2.7495000000000003</v>
      </c>
      <c r="CI77" s="57">
        <f>IF(AND(KU76=1,PA76=1),0,ABS(BM77/$C$12*($C$14-$C$15)+$C$15) *'Drive Train'!$AA$49 + CI76*(1-'Drive Train'!$AA$49))</f>
        <v>2.7495000000000003</v>
      </c>
      <c r="CJ77" s="57">
        <f>IF(AND(KV76=1,PB76=1),0,ABS(BN77/$C$12*($C$14-$C$15)+$C$15) *'Drive Train'!$AA$49 + CJ76*(1-'Drive Train'!$AA$49))</f>
        <v>2.7495000000000003</v>
      </c>
      <c r="CK77" s="57">
        <f>IF(AND(KW76=1,PC76=1),0,ABS(BO77/$C$12*($C$14-$C$15)+$C$15) *'Drive Train'!$AA$49 + CK76*(1-'Drive Train'!$AA$49))</f>
        <v>2.7495000000000003</v>
      </c>
      <c r="CL77" s="57">
        <f>IF(AND(KX76=1,PD76=1),0,ABS(BP77/$C$12*($C$14-$C$15)+$C$15) *'Drive Train'!$AA$49 + CL76*(1-'Drive Train'!$AA$49))</f>
        <v>2.7495000000000003</v>
      </c>
      <c r="CM77" s="57">
        <f>IF(AND(KY76=1,PE76=1),0,ABS(BQ77/$C$12*($C$14-$C$15)+$C$15) *'Drive Train'!$AA$49 + CM76*(1-'Drive Train'!$AA$49))</f>
        <v>2.7495000000000003</v>
      </c>
      <c r="CN77" s="57">
        <f>IF(AND(KZ76=1,PF76=1),0,ABS(BR77/$C$12*($C$14-$C$15)+$C$15) *'Drive Train'!$AA$49 + CN76*(1-'Drive Train'!$AA$49))</f>
        <v>0</v>
      </c>
      <c r="CO77" s="57">
        <f>IF(AND(LA76=1,PG76=1),0,ABS(BS77/$C$12*($C$14-$C$15)+$C$15) *'Drive Train'!$AA$49 + CO76*(1-'Drive Train'!$AA$49))</f>
        <v>0</v>
      </c>
      <c r="CP77" s="57">
        <f>IF(AND(LB76=1,PH76=1),0,ABS(BT77/$C$12*($C$14-$C$15)+$C$15) *'Drive Train'!$AA$49 + CP76*(1-'Drive Train'!$AA$49))</f>
        <v>0</v>
      </c>
      <c r="CQ77" s="57">
        <f>IF(AND(LC76=1,PI76=1),0,ABS(BU77/$C$12*($C$14-$C$15)+$C$15) *'Drive Train'!$AA$49 + CQ76*(1-'Drive Train'!$AA$49))</f>
        <v>0</v>
      </c>
      <c r="CR77" s="57">
        <f>IF(AND(LD76=1,PJ76=1),0,ABS(BV77/$C$12*($C$14-$C$15)+$C$15) *'Drive Train'!$AA$49 + CR76*(1-'Drive Train'!$AA$49))</f>
        <v>2.7495000000000003</v>
      </c>
      <c r="CS77" s="57">
        <f>IF(AND(LE76=1,PK76=1),0,ABS(BW77/$C$12*($C$14-$C$15)+$C$15) *'Drive Train'!$AA$49 + CS76*(1-'Drive Train'!$AA$49))</f>
        <v>2.7495000000000003</v>
      </c>
      <c r="CT77" s="57">
        <f>IF(AND(LF76=1,PL76=1),0,ABS(BX77/$C$12*($C$14-$C$15)+$C$15) *'Drive Train'!$AA$49 + CT76*(1-'Drive Train'!$AA$49))</f>
        <v>2.7495000000000003</v>
      </c>
      <c r="CU77" s="57">
        <f>IF(AND(LG76=1,PM76=1),0,ABS(BY77/$C$12*($C$14-$C$15)+$C$15) *'Drive Train'!$AA$49 + CU76*(1-'Drive Train'!$AA$49))</f>
        <v>2.7495000000000003</v>
      </c>
      <c r="CV77" s="57">
        <f>IF(AND(LH76=1,PN76=1),0,ABS(BZ77/$C$12*($C$14-$C$15)+$C$15) *'Drive Train'!$AA$49 + CV76*(1-'Drive Train'!$AA$49))</f>
        <v>2.7495000000000003</v>
      </c>
      <c r="CW77" s="57">
        <f>IF(AND(LI76=1,PO76=1),0,ABS(CA77/$C$12*($C$14-$C$15)+$C$15) *'Drive Train'!$AA$49 + CW76*(1-'Drive Train'!$AA$49))</f>
        <v>2.7495000000000003</v>
      </c>
      <c r="CX77" s="57">
        <f>IF(AND(LJ76=1,PP76=1),0,ABS(CB77/$C$12*($C$14-$C$15)+$C$15) *'Drive Train'!$AA$49 + CX76*(1-'Drive Train'!$AA$49))</f>
        <v>2.7495000000000003</v>
      </c>
      <c r="CY77" s="57">
        <f>IF(AND(LK76=1,PQ76=1),0,ABS(CC77/$C$12*($C$14-$C$15)+$C$15) *'Drive Train'!$AA$49 + CY76*(1-'Drive Train'!$AA$49))</f>
        <v>2.7495000000000003</v>
      </c>
      <c r="CZ77" s="57">
        <f>IF(AND(LL76=1,PR76=1),0,ABS(CD77/$C$12*($C$14-$C$15)+$C$15) *'Drive Train'!$AA$49 + CZ76*(1-'Drive Train'!$AA$49))</f>
        <v>0</v>
      </c>
      <c r="DA77" s="57">
        <f>IF(AND(LM76=1,PS76=1),0,ABS(CE77/$C$12*($C$14-$C$15)+$C$15) *'Drive Train'!$AA$49 + DA76*(1-'Drive Train'!$AA$49))</f>
        <v>0</v>
      </c>
      <c r="DB77" s="61">
        <f t="shared" si="344"/>
        <v>2.7600000000000016</v>
      </c>
      <c r="DC77" s="57">
        <f t="shared" si="320"/>
        <v>0</v>
      </c>
      <c r="DD77" s="57">
        <f t="shared" si="321"/>
        <v>2.7495000000000003</v>
      </c>
      <c r="DE77" s="57">
        <f t="shared" si="322"/>
        <v>2.7495000000000003</v>
      </c>
      <c r="DF77" s="57">
        <f t="shared" si="323"/>
        <v>2.7495000000000003</v>
      </c>
      <c r="DG77" s="57">
        <f t="shared" si="324"/>
        <v>2.7495000000000003</v>
      </c>
      <c r="DH77" s="57">
        <f t="shared" si="325"/>
        <v>2.7495000000000003</v>
      </c>
      <c r="DI77" s="57">
        <f t="shared" si="326"/>
        <v>2.7495000000000003</v>
      </c>
      <c r="DJ77" s="57">
        <f t="shared" si="327"/>
        <v>0</v>
      </c>
      <c r="DK77" s="57">
        <f t="shared" si="328"/>
        <v>0</v>
      </c>
      <c r="DL77" s="57">
        <f t="shared" si="329"/>
        <v>0</v>
      </c>
      <c r="DM77" s="57">
        <f t="shared" si="330"/>
        <v>0</v>
      </c>
      <c r="DN77" s="57">
        <f t="shared" si="331"/>
        <v>2.7495000000000003</v>
      </c>
      <c r="DO77" s="57">
        <f t="shared" si="332"/>
        <v>2.7495000000000003</v>
      </c>
      <c r="DP77" s="57">
        <f t="shared" si="333"/>
        <v>2.7495000000000003</v>
      </c>
      <c r="DQ77" s="57">
        <f t="shared" si="334"/>
        <v>2.7495000000000003</v>
      </c>
      <c r="DR77" s="57">
        <f t="shared" si="335"/>
        <v>2.7495000000000003</v>
      </c>
      <c r="DS77" s="57">
        <f t="shared" si="336"/>
        <v>2.7495000000000003</v>
      </c>
      <c r="DT77" s="57">
        <f t="shared" si="337"/>
        <v>2.7495000000000003</v>
      </c>
      <c r="DU77" s="57">
        <f t="shared" si="338"/>
        <v>2.7495000000000003</v>
      </c>
      <c r="DV77" s="57">
        <f t="shared" si="339"/>
        <v>0</v>
      </c>
      <c r="DW77" s="57">
        <f t="shared" si="340"/>
        <v>0</v>
      </c>
      <c r="DX77" s="61">
        <f t="shared" si="345"/>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61">
        <f t="shared" si="341"/>
        <v>2.7600000000000016</v>
      </c>
      <c r="EU77" s="259">
        <f>MAX(MIN(IF(AND(OY76=1,NG77&lt;0),-1,1)*(DC77-$C$15)/($C$14-$C$15)*$C$12*$C$21-$C$33*LO77/AO$6 -  OY76*$C$33/$C$21,DY76/$C$19),MAX(EU$8:EU76)*-1)</f>
        <v>-0.37850168607206947</v>
      </c>
      <c r="EV77" s="259">
        <f>MAX(MIN(IF(AND(OZ76=1,NH77&lt;0),-1,1)*(DD77-$C$15)/($C$14-$C$15)*$C$12*$C$21-$C$33*LP77/AP$6 -  OZ76*$C$33/$C$21,DZ76/$C$19),MAX(EV$8:EV76)*-1)</f>
        <v>-0.412225620095098</v>
      </c>
      <c r="EW77" s="259">
        <f>MAX(MIN(IF(AND(PA76=1,NI77&lt;0),-1,1)*(DE77-$C$15)/($C$14-$C$15)*$C$12*$C$21-$C$33*LQ77/AQ$6 -  PA76*$C$33/$C$21,EA76/$C$19),MAX(EW$8:EW76)*-1)</f>
        <v>-0.44035294369489492</v>
      </c>
      <c r="EX77" s="259">
        <f>MAX(MIN(IF(AND(PB76=1,NJ77&lt;0),-1,1)*(DF77-$C$15)/($C$14-$C$15)*$C$12*$C$21-$C$33*LR77/AR$6 -  PB76*$C$33/$C$21,EB76/$C$19),MAX(EX$8:EX76)*-1)</f>
        <v>-0.4470637997601784</v>
      </c>
      <c r="EY77" s="259">
        <f>MAX(MIN(IF(AND(PC76=1,NK77&lt;0),-1,1)*(DG77-$C$15)/($C$14-$C$15)*$C$12*$C$21-$C$33*LS77/AS$6 -  PC76*$C$33/$C$21,EC76/$C$19),MAX(EY$8:EY76)*-1)</f>
        <v>-0.42565647128479495</v>
      </c>
      <c r="EZ77" s="259">
        <f>MAX(MIN(IF(AND(PD76=1,NL77&lt;0),-1,1)*(DH77-$C$15)/($C$14-$C$15)*$C$12*$C$21-$C$33*LT77/AT$6 -  PD76*$C$33/$C$21,ED76/$C$19),MAX(EZ$8:EZ76)*-1)</f>
        <v>-0.39068576576119901</v>
      </c>
      <c r="FA77" s="259">
        <f>MAX(MIN(IF(AND(PE76=1,NM77&lt;0),-1,1)*(DI77-$C$15)/($C$14-$C$15)*$C$12*$C$21-$C$33*LU77/AU$6 -  PE76*$C$33/$C$21,EE76/$C$19),MAX(FA$8:FA76)*-1)</f>
        <v>-0.35025376428195687</v>
      </c>
      <c r="FB77" s="259">
        <f>MAX(MIN(IF(AND(PF76=1,NN77&lt;0),-1,1)*(DJ77-$C$15)/($C$14-$C$15)*$C$12*$C$21-$C$33*LV77/AV$6 -  PF76*$C$33/$C$21,EF76/$C$19),MAX(FB$8:FB76)*-1)</f>
        <v>-0.37850168607206947</v>
      </c>
      <c r="FC77" s="259">
        <f>MAX(MIN(IF(AND(PG76=1,NO77&lt;0),-1,1)*(DK77-$C$15)/($C$14-$C$15)*$C$12*$C$21-$C$33*LW77/AW$6 -  PG76*$C$33/$C$21,EG76/$C$19),MAX(FC$8:FC76)*-1)</f>
        <v>-0.37850168607206947</v>
      </c>
      <c r="FD77" s="259">
        <f>MAX(MIN(IF(AND(PH76=1,NP77&lt;0),-1,1)*(DL77-$C$15)/($C$14-$C$15)*$C$12*$C$21-$C$33*LX77/AX$6 -  PH76*$C$33/$C$21,EH76/$C$19),MAX(FD$8:FD76)*-1)</f>
        <v>-0.37850168607206947</v>
      </c>
      <c r="FE77" s="259">
        <f>MAX(MIN(IF(AND(PI76=1,NQ77&lt;0),-1,1)*(DM77-$C$15)/($C$14-$C$15)*$C$12*$C$21-$C$33*LY77/AY$6 -  PI76*$C$33/$C$21,EI76/$C$19),MAX(FE$8:FE76)*-1)</f>
        <v>-0.37850168607206947</v>
      </c>
      <c r="FF77" s="259">
        <f>MAX(MIN(IF(AND(PJ76=1,NR77&lt;0),-1,1)*(DN77-$C$15)/($C$14-$C$15)*$C$12*$C$21-$C$33*LZ77/AZ$6 -  PJ76*$C$33/$C$21,EJ76/$C$19),MAX(FF$8:FF76)*-1)</f>
        <v>-0.3680167733157455</v>
      </c>
      <c r="FG77" s="259">
        <f>MAX(MIN(IF(AND(PK76=1,NS77&lt;0),-1,1)*(DO77-$C$15)/($C$14-$C$15)*$C$12*$C$21-$C$33*MA77/BA$6 -  PK76*$C$33/$C$21,EK76/$C$19),MAX(FG$8:FG76)*-1)</f>
        <v>-0.41742948091218146</v>
      </c>
      <c r="FH77" s="259">
        <f>MAX(MIN(IF(AND(PL76=1,NT77&lt;0),-1,1)*(DP77-$C$15)/($C$14-$C$15)*$C$12*$C$21-$C$33*MB77/BB$6 -  PL76*$C$33/$C$21,EL76/$C$19),MAX(FH$8:FH76)*-1)</f>
        <v>-0.3760660866500915</v>
      </c>
      <c r="FI77" s="259">
        <f>MAX(MIN(IF(AND(PM76=1,NU77&lt;0),-1,1)*(DQ77-$C$15)/($C$14-$C$15)*$C$12*$C$21-$C$33*MC77/BC$6 -  PM76*$C$33/$C$21,EM76/$C$19),MAX(FI$8:FI76)*-1)</f>
        <v>-0.3570449946171701</v>
      </c>
      <c r="FJ77" s="259">
        <f>MAX(MIN(IF(AND(PN76=1,NV77&lt;0),-1,1)*(DR77-$C$15)/($C$14-$C$15)*$C$12*$C$21-$C$33*MD77/BD$6 -  PN76*$C$33/$C$21,EN76/$C$19),MAX(FJ$8:FJ76)*-1)</f>
        <v>-0.34903403812400785</v>
      </c>
      <c r="FK77" s="259">
        <f>MAX(MIN(IF(AND(PO76=1,NW77&lt;0),-1,1)*(DS77-$C$15)/($C$14-$C$15)*$C$12*$C$21-$C$33*ME77/BE$6 -  PO76*$C$33/$C$21,EO76/$C$19),MAX(FK$8:FK76)*-1)</f>
        <v>-0.34117277374075483</v>
      </c>
      <c r="FL77" s="259">
        <f>MAX(MIN(IF(AND(PP76=1,NX77&lt;0),-1,1)*(DT77-$C$15)/($C$14-$C$15)*$C$12*$C$21-$C$33*MF77/BF$6 -  PP76*$C$33/$C$21,EP76/$C$19),MAX(FL$8:FL76)*-1)</f>
        <v>-0.33347300093118687</v>
      </c>
      <c r="FM77" s="259">
        <f>MAX(MIN(IF(AND(PQ76=1,NY77&lt;0),-1,1)*(DU77-$C$15)/($C$14-$C$15)*$C$12*$C$21-$C$33*MG77/BG$6 -  PQ76*$C$33/$C$21,EQ76/$C$19),MAX(FM$8:FM76)*-1)</f>
        <v>-0.33349028999416858</v>
      </c>
      <c r="FN77" s="259">
        <f>MAX(MIN(IF(AND(PR76=1,NZ77&lt;0),-1,1)*(DV77-$C$15)/($C$14-$C$15)*$C$12*$C$21-$C$33*MH77/BH$6 -  PR76*$C$33/$C$21,ER76/$C$19),MAX(FN$8:FN76)*-1)</f>
        <v>-0.37850168607206947</v>
      </c>
      <c r="FO77" s="259">
        <f>MAX(MIN(IF(AND(PS76=1,OA77&lt;0),-1,1)*(DW77-$C$15)/($C$14-$C$15)*$C$12*$C$21-$C$33*MI77/BI$6 -  PS76*$C$33/$C$21,ES76/$C$19),MAX(FO$8:FO76)*-1)</f>
        <v>-0.37850168607206947</v>
      </c>
      <c r="FP77" s="61">
        <f t="shared" si="346"/>
        <v>2.7600000000000016</v>
      </c>
      <c r="FQ77" s="260">
        <f>IF(AND(KS77=1,OY77=1),0,MIN((ABS(($C$14-$C$15)*EU77/$C$12/$C$21)+$C$15)/$C$21,DC77))</f>
        <v>0</v>
      </c>
      <c r="FR77" s="260">
        <f>IF(AND(KT77=1,OZ77=1),0,MIN((ABS(($C$14-$C$15)*EV77/$C$12/$C$21)+$C$15)/$C$21,DD77))</f>
        <v>2.7495000000000003</v>
      </c>
      <c r="FS77" s="260">
        <f>IF(AND(KU77=1,PA77=1),0,MIN((ABS(($C$14-$C$15)*EW77/$C$12/$C$21)+$C$15)/$C$21,DE77))</f>
        <v>2.7495000000000003</v>
      </c>
      <c r="FT77" s="260">
        <f>IF(AND(KV77=1,PB77=1),0,MIN((ABS(($C$14-$C$15)*EX77/$C$12/$C$21)+$C$15)/$C$21,DF77))</f>
        <v>2.7495000000000003</v>
      </c>
      <c r="FU77" s="260">
        <f>IF(AND(KW77=1,PC77=1),0,MIN((ABS(($C$14-$C$15)*EY77/$C$12/$C$21)+$C$15)/$C$21,DG77))</f>
        <v>2.7495000000000003</v>
      </c>
      <c r="FV77" s="260">
        <f>IF(AND(KX77=1,PD77=1),0,MIN((ABS(($C$14-$C$15)*EZ77/$C$12/$C$21)+$C$15)/$C$21,DH77))</f>
        <v>2.7495000000000003</v>
      </c>
      <c r="FW77" s="260">
        <f>IF(AND(KY77=1,PE77=1),0,MIN((ABS(($C$14-$C$15)*FA77/$C$12/$C$21)+$C$15)/$C$21,DI77))</f>
        <v>2.7495000000000003</v>
      </c>
      <c r="FX77" s="260">
        <f>IF(AND(KZ77=1,PF77=1),0,MIN((ABS(($C$14-$C$15)*FB77/$C$12/$C$21)+$C$15)/$C$21,DJ77))</f>
        <v>0</v>
      </c>
      <c r="FY77" s="260">
        <f>IF(AND(LA77=1,PG77=1),0,MIN((ABS(($C$14-$C$15)*FC77/$C$12/$C$21)+$C$15)/$C$21,DK77))</f>
        <v>0</v>
      </c>
      <c r="FZ77" s="260">
        <f>IF(AND(LB77=1,PH77=1),0,MIN((ABS(($C$14-$C$15)*FD77/$C$12/$C$21)+$C$15)/$C$21,DL77))</f>
        <v>0</v>
      </c>
      <c r="GA77" s="260">
        <f>IF(AND(LC77=1,PI77=1),0,MIN((ABS(($C$14-$C$15)*FE77/$C$12/$C$21)+$C$15)/$C$21,DM77))</f>
        <v>0</v>
      </c>
      <c r="GB77" s="260">
        <f>IF(AND(LD77=1,PJ77=1),0,MIN((ABS(($C$14-$C$15)*FF77/$C$12/$C$21)+$C$15)/$C$21,DN77))</f>
        <v>2.7495000000000003</v>
      </c>
      <c r="GC77" s="260">
        <f>IF(AND(LE77=1,PK77=1),0,MIN((ABS(($C$14-$C$15)*FG77/$C$12/$C$21)+$C$15)/$C$21,DO77))</f>
        <v>2.7495000000000003</v>
      </c>
      <c r="GD77" s="260">
        <f>IF(AND(LF77=1,PL77=1),0,MIN((ABS(($C$14-$C$15)*FH77/$C$12/$C$21)+$C$15)/$C$21,DP77))</f>
        <v>2.7495000000000003</v>
      </c>
      <c r="GE77" s="260">
        <f>IF(AND(LG77=1,PM77=1),0,MIN((ABS(($C$14-$C$15)*FI77/$C$12/$C$21)+$C$15)/$C$21,DQ77))</f>
        <v>2.7495000000000003</v>
      </c>
      <c r="GF77" s="260">
        <f>IF(AND(LH77=1,PN77=1),0,MIN((ABS(($C$14-$C$15)*FJ77/$C$12/$C$21)+$C$15)/$C$21,DR77))</f>
        <v>2.7495000000000003</v>
      </c>
      <c r="GG77" s="260">
        <f>IF(AND(LI77=1,PO77=1),0,MIN((ABS(($C$14-$C$15)*FK77/$C$12/$C$21)+$C$15)/$C$21,DS77))</f>
        <v>2.7495000000000003</v>
      </c>
      <c r="GH77" s="260">
        <f>IF(AND(LJ77=1,PP77=1),0,MIN((ABS(($C$14-$C$15)*FL77/$C$12/$C$21)+$C$15)/$C$21,DT77))</f>
        <v>0</v>
      </c>
      <c r="GI77" s="260">
        <f>IF(AND(LK77=1,PQ77=1),0,MIN((ABS(($C$14-$C$15)*FM77/$C$12/$C$21)+$C$15)/$C$21,DU77))</f>
        <v>0</v>
      </c>
      <c r="GJ77" s="260">
        <f>IF(AND(LL77=1,PR77=1),0,MIN((ABS(($C$14-$C$15)*FN77/$C$12/$C$21)+$C$15)/$C$21,DV77))</f>
        <v>0</v>
      </c>
      <c r="GK77" s="260">
        <f>IF(AND(LM77=1,PS77=1),0,MIN((ABS(($C$14-$C$15)*FO77/$C$12/$C$21)+$C$15)/$C$21,DW77))</f>
        <v>0</v>
      </c>
      <c r="GL77" s="61">
        <f t="shared" si="347"/>
        <v>2.7600000000000016</v>
      </c>
      <c r="GM77" s="57">
        <f>IF(AND(KS76=1,OY76=1),0,EU77*$C$19/S$6/$C$24/$C$23*3.39*$C$21)</f>
        <v>0</v>
      </c>
      <c r="GN77" s="57">
        <f>IF(AND(KT76=1,OZ76=1),0,EV77*$C$19/T$6/$C$24/$C$23*3.39*$C$21)</f>
        <v>-2.98737210860337</v>
      </c>
      <c r="GO77" s="57">
        <f>IF(AND(KU76=1,PA76=1),0,EW77*$C$19/U$6/$C$24/$C$23*3.39*$C$21)</f>
        <v>-4.609524086784357</v>
      </c>
      <c r="GP77" s="57">
        <f>IF(AND(KV76=1,PB76=1),0,EX77*$C$19/V$6/$C$24/$C$23*3.39*$C$21)</f>
        <v>-6.1197017787516019</v>
      </c>
      <c r="GQ77" s="57">
        <f>IF(AND(KW76=1,PC76=1),0,EY77*$C$19/W$6/$C$24/$C$23*3.39*$C$21)</f>
        <v>-7.1976440871430611</v>
      </c>
      <c r="GR77" s="57">
        <f>IF(AND(KX76=1,PD76=1),0,EZ77*$C$19/X$6/$C$24/$C$23*3.39*$C$21)</f>
        <v>-7.8646505360752759</v>
      </c>
      <c r="GS77" s="57">
        <f>IF(AND(KY76=1,PE76=1),0,FA77*$C$19/Y$6/$C$24/$C$23*3.39*$C$21)</f>
        <v>-8.1788575061093738</v>
      </c>
      <c r="GT77" s="57">
        <f>IF(AND(KZ76=1,PF76=1),0,FB77*$C$19/Z$6/$C$24/$C$23*3.39*$C$21)</f>
        <v>0</v>
      </c>
      <c r="GU77" s="57">
        <f>IF(AND(LA76=1,PG76=1),0,FC77*$C$19/AA$6/$C$24/$C$23*3.39*$C$21)</f>
        <v>0</v>
      </c>
      <c r="GV77" s="57">
        <f>IF(AND(LB76=1,PH76=1),0,FD77*$C$19/AB$6/$C$24/$C$23*3.39*$C$21)</f>
        <v>0</v>
      </c>
      <c r="GW77" s="57">
        <f>IF(AND(LC76=1,PI76=1),0,FE77*$C$19/AC$6/$C$24/$C$23*3.39*$C$21)</f>
        <v>0</v>
      </c>
      <c r="GX77" s="57">
        <f>IF(AND(LD76=1,PJ76=1),0,FF77*$C$19/AD$6/$C$24/$C$23*3.39*$C$21)</f>
        <v>-9.5249767404423658</v>
      </c>
      <c r="GY77" s="57">
        <f>IF(AND(LE76=1,PK76=1),0,FG77*$C$19/AE$6/$C$24/$C$23*3.39*$C$21)</f>
        <v>-10.803871955727912</v>
      </c>
      <c r="GZ77" s="57">
        <f>IF(AND(LF76=1,PL76=1),0,FH77*$C$19/AF$6/$C$24/$C$23*3.39*$C$21)</f>
        <v>-9.7333083379274576</v>
      </c>
      <c r="HA77" s="57">
        <f>IF(AND(LG76=1,PM76=1),0,FI77*$C$19/AG$6/$C$24/$C$23*3.39*$C$21)</f>
        <v>-9.2410061595266164</v>
      </c>
      <c r="HB77" s="57">
        <f>IF(AND(LH76=1,PN76=1),0,FJ77*$C$19/AH$6/$C$24/$C$23*3.39*$C$21)</f>
        <v>-9.0336673103253045</v>
      </c>
      <c r="HC77" s="57">
        <f>IF(AND(LI76=1,PO76=1),0,FK77*$C$19/AI$6/$C$24/$C$23*3.39*$C$21)</f>
        <v>-8.8302027787325841</v>
      </c>
      <c r="HD77" s="57">
        <f>IF(AND(LJ76=1,PP76=1),0,FL77*$C$19/AJ$6/$C$24/$C$23*3.39*$C$21)</f>
        <v>-8.6309179573994506</v>
      </c>
      <c r="HE77" s="57">
        <f>IF(AND(LK76=1,PQ76=1),0,FM77*$C$19/AK$6/$C$24/$C$23*3.39*$C$21)</f>
        <v>-8.6313654313590753</v>
      </c>
      <c r="HF77" s="57">
        <f>IF(AND(LL76=1,PR76=1),0,FN77*$C$19/AL$6/$C$24/$C$23*3.39*$C$21)</f>
        <v>0</v>
      </c>
      <c r="HG77" s="57">
        <f>IF(AND(LM76=1,PS76=1),0,FO77*$C$19/AM$6/$C$24/$C$23*3.39*$C$21)</f>
        <v>0</v>
      </c>
      <c r="HH77" s="61">
        <f t="shared" si="348"/>
        <v>2.7600000000000016</v>
      </c>
      <c r="HI77" s="57">
        <f t="shared" si="349"/>
        <v>0</v>
      </c>
      <c r="HJ77" s="57">
        <f t="shared" si="350"/>
        <v>2.98737210860337</v>
      </c>
      <c r="HK77" s="57">
        <f t="shared" si="351"/>
        <v>4.609524086784357</v>
      </c>
      <c r="HL77" s="57">
        <f t="shared" si="352"/>
        <v>6.1197017787516019</v>
      </c>
      <c r="HM77" s="57">
        <f t="shared" si="353"/>
        <v>7.1976440871430611</v>
      </c>
      <c r="HN77" s="57">
        <f t="shared" si="354"/>
        <v>7.8646505360752759</v>
      </c>
      <c r="HO77" s="57">
        <f t="shared" si="355"/>
        <v>8.1788575061093738</v>
      </c>
      <c r="HP77" s="57">
        <f t="shared" si="356"/>
        <v>0</v>
      </c>
      <c r="HQ77" s="57">
        <f t="shared" si="357"/>
        <v>0</v>
      </c>
      <c r="HR77" s="57">
        <f t="shared" si="358"/>
        <v>0</v>
      </c>
      <c r="HS77" s="57">
        <f t="shared" si="359"/>
        <v>0</v>
      </c>
      <c r="HT77" s="57">
        <f t="shared" si="360"/>
        <v>9.5249767404423658</v>
      </c>
      <c r="HU77" s="57">
        <f t="shared" si="361"/>
        <v>10.803871955727912</v>
      </c>
      <c r="HV77" s="57">
        <f t="shared" si="362"/>
        <v>9.7333083379274576</v>
      </c>
      <c r="HW77" s="57">
        <f t="shared" si="363"/>
        <v>9.2410061595266164</v>
      </c>
      <c r="HX77" s="57">
        <f t="shared" si="364"/>
        <v>9.0336673103253045</v>
      </c>
      <c r="HY77" s="57">
        <f t="shared" si="365"/>
        <v>8.8302027787325841</v>
      </c>
      <c r="HZ77" s="57">
        <f t="shared" si="366"/>
        <v>8.6309179573994506</v>
      </c>
      <c r="IA77" s="57">
        <f t="shared" si="367"/>
        <v>8.6313654313590753</v>
      </c>
      <c r="IB77" s="57">
        <f t="shared" si="368"/>
        <v>0</v>
      </c>
      <c r="IC77" s="57">
        <f t="shared" si="369"/>
        <v>0</v>
      </c>
      <c r="ID77" s="61">
        <f t="shared" si="370"/>
        <v>2.7600000000000016</v>
      </c>
      <c r="IE77" s="57">
        <f t="shared" si="371"/>
        <v>0</v>
      </c>
      <c r="IF77" s="57">
        <f t="shared" si="372"/>
        <v>0</v>
      </c>
      <c r="IG77" s="57">
        <f t="shared" si="373"/>
        <v>0</v>
      </c>
      <c r="IH77" s="57">
        <f t="shared" si="374"/>
        <v>0</v>
      </c>
      <c r="II77" s="57">
        <f t="shared" si="375"/>
        <v>0</v>
      </c>
      <c r="IJ77" s="57">
        <f t="shared" si="376"/>
        <v>0</v>
      </c>
      <c r="IK77" s="57">
        <f t="shared" si="377"/>
        <v>0</v>
      </c>
      <c r="IL77" s="57">
        <f t="shared" si="378"/>
        <v>0</v>
      </c>
      <c r="IM77" s="57">
        <f t="shared" si="379"/>
        <v>0</v>
      </c>
      <c r="IN77" s="57">
        <f t="shared" si="380"/>
        <v>0</v>
      </c>
      <c r="IO77" s="57">
        <f t="shared" si="381"/>
        <v>0</v>
      </c>
      <c r="IP77" s="57">
        <f t="shared" si="382"/>
        <v>0</v>
      </c>
      <c r="IQ77" s="57">
        <f t="shared" si="383"/>
        <v>0</v>
      </c>
      <c r="IR77" s="57">
        <f t="shared" si="384"/>
        <v>0</v>
      </c>
      <c r="IS77" s="57">
        <f t="shared" si="385"/>
        <v>0</v>
      </c>
      <c r="IT77" s="57">
        <f t="shared" si="386"/>
        <v>0</v>
      </c>
      <c r="IU77" s="57">
        <f t="shared" si="387"/>
        <v>0</v>
      </c>
      <c r="IV77" s="57">
        <f t="shared" si="388"/>
        <v>0</v>
      </c>
      <c r="IW77" s="57">
        <f t="shared" si="389"/>
        <v>0</v>
      </c>
      <c r="IX77" s="57">
        <f t="shared" si="390"/>
        <v>0</v>
      </c>
      <c r="IY77" s="57">
        <f t="shared" si="391"/>
        <v>0</v>
      </c>
      <c r="IZ77" s="61">
        <f t="shared" si="392"/>
        <v>2.7600000000000016</v>
      </c>
      <c r="JA77" s="260" t="e">
        <f t="shared" si="447"/>
        <v>#N/A</v>
      </c>
      <c r="JB77" s="260" t="e">
        <f t="shared" si="448"/>
        <v>#N/A</v>
      </c>
      <c r="JC77" s="260" t="e">
        <f t="shared" si="449"/>
        <v>#N/A</v>
      </c>
      <c r="JD77" s="260" t="e">
        <f t="shared" si="450"/>
        <v>#N/A</v>
      </c>
      <c r="JE77" s="260" t="e">
        <f t="shared" si="451"/>
        <v>#N/A</v>
      </c>
      <c r="JF77" s="260" t="e">
        <f t="shared" si="452"/>
        <v>#N/A</v>
      </c>
      <c r="JG77" s="260" t="e">
        <f t="shared" si="453"/>
        <v>#N/A</v>
      </c>
      <c r="JH77" s="260" t="e">
        <f t="shared" si="454"/>
        <v>#N/A</v>
      </c>
      <c r="JI77" s="260" t="e">
        <f t="shared" si="455"/>
        <v>#N/A</v>
      </c>
      <c r="JJ77" s="260" t="e">
        <f t="shared" si="456"/>
        <v>#N/A</v>
      </c>
      <c r="JK77" s="260" t="e">
        <f t="shared" si="457"/>
        <v>#N/A</v>
      </c>
      <c r="JL77" s="260" t="e">
        <f t="shared" si="458"/>
        <v>#N/A</v>
      </c>
      <c r="JM77" s="260" t="e">
        <f t="shared" si="459"/>
        <v>#N/A</v>
      </c>
      <c r="JN77" s="260" t="e">
        <f t="shared" si="460"/>
        <v>#N/A</v>
      </c>
      <c r="JO77" s="260" t="e">
        <f t="shared" si="461"/>
        <v>#N/A</v>
      </c>
      <c r="JP77" s="260" t="e">
        <f t="shared" si="462"/>
        <v>#N/A</v>
      </c>
      <c r="JQ77" s="260" t="e">
        <f t="shared" si="463"/>
        <v>#N/A</v>
      </c>
      <c r="JR77" s="260" t="e">
        <f t="shared" si="464"/>
        <v>#N/A</v>
      </c>
      <c r="JS77" s="260" t="e">
        <f t="shared" si="465"/>
        <v>#N/A</v>
      </c>
      <c r="JT77" s="260" t="e">
        <f t="shared" si="466"/>
        <v>#N/A</v>
      </c>
      <c r="JU77" s="260" t="e">
        <f t="shared" si="467"/>
        <v>#N/A</v>
      </c>
      <c r="JV77" s="61">
        <f t="shared" si="393"/>
        <v>2.7600000000000016</v>
      </c>
      <c r="JW77" s="46">
        <f>IF(AND(KS77=0,HI77&lt;=$C$40),1,0)</f>
        <v>0</v>
      </c>
      <c r="JX77" s="46">
        <f>IF(AND(KT77=0,HJ77&lt;=$C$40),1,0)</f>
        <v>0</v>
      </c>
      <c r="JY77" s="46">
        <f>IF(AND(KU77=0,HK77&lt;=$C$40),1,0)</f>
        <v>0</v>
      </c>
      <c r="JZ77" s="46">
        <f>IF(AND(KV77=0,HL77&lt;=$C$40),1,0)</f>
        <v>0</v>
      </c>
      <c r="KA77" s="46">
        <f>IF(AND(KW77=0,HM77&lt;=$C$40),1,0)</f>
        <v>0</v>
      </c>
      <c r="KB77" s="46">
        <f>IF(AND(KX77=0,HN77&lt;=$C$40),1,0)</f>
        <v>0</v>
      </c>
      <c r="KC77" s="46">
        <f>IF(AND(KY77=0,HO77&lt;=$C$40),1,0)</f>
        <v>0</v>
      </c>
      <c r="KD77" s="46">
        <f>IF(AND(KZ77=0,HP77&lt;=$C$40),1,0)</f>
        <v>0</v>
      </c>
      <c r="KE77" s="46">
        <f>IF(AND(LA77=0,HQ77&lt;=$C$40),1,0)</f>
        <v>0</v>
      </c>
      <c r="KF77" s="46">
        <f>IF(AND(LB77=0,HR77&lt;=$C$40),1,0)</f>
        <v>0</v>
      </c>
      <c r="KG77" s="46">
        <f>IF(AND(LC77=0,HS77&lt;=$C$40),1,0)</f>
        <v>0</v>
      </c>
      <c r="KH77" s="46">
        <f>IF(AND(LD77=0,HT77&lt;=$C$40),1,0)</f>
        <v>0</v>
      </c>
      <c r="KI77" s="46">
        <f>IF(AND(LE77=0,HU77&lt;=$C$40),1,0)</f>
        <v>0</v>
      </c>
      <c r="KJ77" s="46">
        <f>IF(AND(LF77=0,HV77&lt;=$C$40),1,0)</f>
        <v>0</v>
      </c>
      <c r="KK77" s="46">
        <f>IF(AND(LG77=0,HW77&lt;=$C$40),1,0)</f>
        <v>0</v>
      </c>
      <c r="KL77" s="46">
        <f>IF(AND(LH77=0,HX77&lt;=$C$40),1,0)</f>
        <v>0</v>
      </c>
      <c r="KM77" s="46">
        <f>IF(AND(LI77=0,HY77&lt;=$C$40),1,0)</f>
        <v>0</v>
      </c>
      <c r="KN77" s="46">
        <f>IF(AND(LJ77=0,HZ77&lt;=$C$40),1,0)</f>
        <v>0</v>
      </c>
      <c r="KO77" s="46">
        <f>IF(AND(LK77=0,IA77&lt;=$C$40),1,0)</f>
        <v>0</v>
      </c>
      <c r="KP77" s="46">
        <f>IF(AND(LL77=0,IB77&lt;=$C$40),1,0)</f>
        <v>0</v>
      </c>
      <c r="KQ77" s="46">
        <f>IF(AND(LM77=0,IC77&lt;=$C$40),1,0)</f>
        <v>0</v>
      </c>
      <c r="KR77" s="61">
        <f t="shared" si="394"/>
        <v>2.7600000000000016</v>
      </c>
      <c r="KS77" s="1">
        <f>IF(OR(KS76=1,AND(OY77=1,LO77&lt;=$C$41)),1,0)</f>
        <v>1</v>
      </c>
      <c r="KT77" s="1">
        <f>IF(OR(KT76=1,AND(OZ77=1,LP77&lt;=$C$41)),1,0)</f>
        <v>0</v>
      </c>
      <c r="KU77" s="1">
        <f>IF(OR(KU76=1,AND(PA77=1,LQ77&lt;=$C$41)),1,0)</f>
        <v>0</v>
      </c>
      <c r="KV77" s="1">
        <f>IF(OR(KV76=1,AND(PB77=1,LR77&lt;=$C$41)),1,0)</f>
        <v>0</v>
      </c>
      <c r="KW77" s="1">
        <f>IF(OR(KW76=1,AND(PC77=1,LS77&lt;=$C$41)),1,0)</f>
        <v>0</v>
      </c>
      <c r="KX77" s="1">
        <f>IF(OR(KX76=1,AND(PD77=1,LT77&lt;=$C$41)),1,0)</f>
        <v>0</v>
      </c>
      <c r="KY77" s="1">
        <f>IF(OR(KY76=1,AND(PE77=1,LU77&lt;=$C$41)),1,0)</f>
        <v>0</v>
      </c>
      <c r="KZ77" s="1">
        <f>IF(OR(KZ76=1,AND(PF77=1,LV77&lt;=$C$41)),1,0)</f>
        <v>1</v>
      </c>
      <c r="LA77" s="1">
        <f>IF(OR(LA76=1,AND(PG77=1,LW77&lt;=$C$41)),1,0)</f>
        <v>1</v>
      </c>
      <c r="LB77" s="1">
        <f>IF(OR(LB76=1,AND(PH77=1,LX77&lt;=$C$41)),1,0)</f>
        <v>1</v>
      </c>
      <c r="LC77" s="1">
        <f>IF(OR(LC76=1,AND(PI77=1,LY77&lt;=$C$41)),1,0)</f>
        <v>1</v>
      </c>
      <c r="LD77" s="1">
        <f>IF(OR(LD76=1,AND(PJ77=1,LZ77&lt;=$C$41)),1,0)</f>
        <v>0</v>
      </c>
      <c r="LE77" s="1">
        <f>IF(OR(LE76=1,AND(PK77=1,MA77&lt;=$C$41)),1,0)</f>
        <v>0</v>
      </c>
      <c r="LF77" s="1">
        <f>IF(OR(LF76=1,AND(PL77=1,MB77&lt;=$C$41)),1,0)</f>
        <v>0</v>
      </c>
      <c r="LG77" s="1">
        <f>IF(OR(LG76=1,AND(PM77=1,MC77&lt;=$C$41)),1,0)</f>
        <v>0</v>
      </c>
      <c r="LH77" s="1">
        <f>IF(OR(LH76=1,AND(PN77=1,MD77&lt;=$C$41)),1,0)</f>
        <v>0</v>
      </c>
      <c r="LI77" s="1">
        <f>IF(OR(LI76=1,AND(PO77=1,ME77&lt;=$C$41)),1,0)</f>
        <v>0</v>
      </c>
      <c r="LJ77" s="1">
        <f>IF(OR(LJ76=1,AND(PP77=1,MF77&lt;=$C$41)),1,0)</f>
        <v>1</v>
      </c>
      <c r="LK77" s="1">
        <f>IF(OR(LK76=1,AND(PQ77=1,MG77&lt;=$C$41)),1,0)</f>
        <v>1</v>
      </c>
      <c r="LL77" s="1">
        <f>IF(OR(LL76=1,AND(PR77=1,MH77&lt;=$C$41)),1,0)</f>
        <v>1</v>
      </c>
      <c r="LM77" s="1">
        <f>IF(OR(LM76=1,AND(PS77=1,MI77&lt;=$C$41)),1,0)</f>
        <v>1</v>
      </c>
      <c r="LN77" s="61">
        <f t="shared" si="395"/>
        <v>2.7600000000000016</v>
      </c>
      <c r="LO77" s="57">
        <f t="shared" si="396"/>
        <v>0</v>
      </c>
      <c r="LP77" s="57">
        <f t="shared" si="397"/>
        <v>12.981478598624786</v>
      </c>
      <c r="LQ77" s="57">
        <f t="shared" si="398"/>
        <v>12.178916032747278</v>
      </c>
      <c r="LR77" s="57">
        <f t="shared" si="399"/>
        <v>9.8956215319668619</v>
      </c>
      <c r="LS77" s="57">
        <f t="shared" si="400"/>
        <v>6.5069573473559421</v>
      </c>
      <c r="LT77" s="57">
        <f t="shared" si="401"/>
        <v>3.4023338954985651</v>
      </c>
      <c r="LU77" s="57">
        <f t="shared" si="402"/>
        <v>0.87635335202056508</v>
      </c>
      <c r="LV77" s="57">
        <f t="shared" si="403"/>
        <v>0</v>
      </c>
      <c r="LW77" s="57">
        <f t="shared" si="404"/>
        <v>0</v>
      </c>
      <c r="LX77" s="57">
        <f t="shared" si="405"/>
        <v>0</v>
      </c>
      <c r="LY77" s="57">
        <f t="shared" si="406"/>
        <v>0</v>
      </c>
      <c r="LZ77" s="57">
        <f t="shared" si="407"/>
        <v>7.087069058291676</v>
      </c>
      <c r="MA77" s="57">
        <f t="shared" si="408"/>
        <v>3.8736410194150994</v>
      </c>
      <c r="MB77" s="57">
        <f t="shared" si="409"/>
        <v>1.9753012680719135</v>
      </c>
      <c r="MC77" s="57">
        <f t="shared" si="410"/>
        <v>1.1023435293704316</v>
      </c>
      <c r="MD77" s="57">
        <f t="shared" si="411"/>
        <v>0.73468711653130048</v>
      </c>
      <c r="ME77" s="57">
        <f t="shared" si="412"/>
        <v>0.37390070282479637</v>
      </c>
      <c r="MF77" s="57">
        <f t="shared" si="413"/>
        <v>2.0525815162091399E-2</v>
      </c>
      <c r="MG77" s="57">
        <f t="shared" si="414"/>
        <v>2.131928281887141E-2</v>
      </c>
      <c r="MH77" s="57">
        <f t="shared" si="415"/>
        <v>0</v>
      </c>
      <c r="MI77" s="57">
        <f t="shared" si="416"/>
        <v>0</v>
      </c>
      <c r="MJ77" s="61">
        <f t="shared" si="417"/>
        <v>2.7600000000000016</v>
      </c>
      <c r="MK77" s="57" t="e">
        <f>IF(AND(ABS(CG77)&gt;0,EU77*$C$19&gt;=DY76,NG77&lt;&gt;0),3,NA())</f>
        <v>#N/A</v>
      </c>
      <c r="ML77" s="57" t="e">
        <f t="shared" si="468"/>
        <v>#N/A</v>
      </c>
      <c r="MM77" s="57" t="e">
        <f t="shared" si="469"/>
        <v>#N/A</v>
      </c>
      <c r="MN77" s="57" t="e">
        <f t="shared" si="470"/>
        <v>#N/A</v>
      </c>
      <c r="MO77" s="57" t="e">
        <f t="shared" si="471"/>
        <v>#N/A</v>
      </c>
      <c r="MP77" s="57" t="e">
        <f t="shared" si="472"/>
        <v>#N/A</v>
      </c>
      <c r="MQ77" s="57" t="e">
        <f t="shared" si="473"/>
        <v>#N/A</v>
      </c>
      <c r="MR77" s="57" t="e">
        <f t="shared" si="474"/>
        <v>#N/A</v>
      </c>
      <c r="MS77" s="57" t="e">
        <f t="shared" si="475"/>
        <v>#N/A</v>
      </c>
      <c r="MT77" s="57" t="e">
        <f t="shared" si="476"/>
        <v>#N/A</v>
      </c>
      <c r="MU77" s="57" t="e">
        <f t="shared" si="477"/>
        <v>#N/A</v>
      </c>
      <c r="MV77" s="57" t="e">
        <f t="shared" si="478"/>
        <v>#N/A</v>
      </c>
      <c r="MW77" s="57" t="e">
        <f t="shared" si="479"/>
        <v>#N/A</v>
      </c>
      <c r="MX77" s="57" t="e">
        <f t="shared" si="480"/>
        <v>#N/A</v>
      </c>
      <c r="MY77" s="57" t="e">
        <f t="shared" si="481"/>
        <v>#N/A</v>
      </c>
      <c r="MZ77" s="57" t="e">
        <f t="shared" si="482"/>
        <v>#N/A</v>
      </c>
      <c r="NA77" s="57" t="e">
        <f t="shared" si="483"/>
        <v>#N/A</v>
      </c>
      <c r="NB77" s="57" t="e">
        <f t="shared" si="484"/>
        <v>#N/A</v>
      </c>
      <c r="NC77" s="57" t="e">
        <f t="shared" si="485"/>
        <v>#N/A</v>
      </c>
      <c r="ND77" s="57" t="e">
        <f t="shared" si="486"/>
        <v>#N/A</v>
      </c>
      <c r="NE77" s="57" t="e">
        <f t="shared" si="487"/>
        <v>#N/A</v>
      </c>
      <c r="NF77" s="61">
        <f t="shared" si="418"/>
        <v>2.7600000000000016</v>
      </c>
      <c r="NG77" s="260">
        <f>IF(OY76=0,MIN('Drive Train'!$F$35-FQ76*$C$19*'Drive Train'!$F$39,NG76+$C$39)-$C$7,IF(LO76-1&lt;=0,0,IF($C$37=Motors!$C$29,MAX(MAX(NG$8:NG76)*-1,NG76-$C$39),MAX(0,MAX(NG$8:NG76)*-1,NG76-$C$39))))</f>
        <v>0</v>
      </c>
      <c r="NH77" s="260">
        <f>IF(OZ76=0,MIN('Drive Train'!$F$35-FR76*$C$19*'Drive Train'!$F$39,NH76+$C$39)-$C$7,IF(LP76-1&lt;=0,0,IF($C$37=Motors!$C$29,MAX(MAX(NH$8:NH76)*-1,NH76-$C$39),MAX(0,MAX(NH$8:NH76)*-1,NH76-$C$39))))</f>
        <v>0</v>
      </c>
      <c r="NI77" s="260">
        <f>IF(PA76=0,MIN('Drive Train'!$F$35-FS76*$C$19*'Drive Train'!$F$39,NI76+$C$39)-$C$7,IF(LQ76-1&lt;=0,0,IF($C$37=Motors!$C$29,MAX(MAX(NI$8:NI76)*-1,NI76-$C$39),MAX(0,MAX(NI$8:NI76)*-1,NI76-$C$39))))</f>
        <v>0</v>
      </c>
      <c r="NJ77" s="260">
        <f>IF(PB76=0,MIN('Drive Train'!$F$35-FT76*$C$19*'Drive Train'!$F$39,NJ76+$C$39)-$C$7,IF(LR76-1&lt;=0,0,IF($C$37=Motors!$C$29,MAX(MAX(NJ$8:NJ76)*-1,NJ76-$C$39),MAX(0,MAX(NJ$8:NJ76)*-1,NJ76-$C$39))))</f>
        <v>0</v>
      </c>
      <c r="NK77" s="260">
        <f>IF(PC76=0,MIN('Drive Train'!$F$35-FU76*$C$19*'Drive Train'!$F$39,NK76+$C$39)-$C$7,IF(LS76-1&lt;=0,0,IF($C$37=Motors!$C$29,MAX(MAX(NK$8:NK76)*-1,NK76-$C$39),MAX(0,MAX(NK$8:NK76)*-1,NK76-$C$39))))</f>
        <v>0</v>
      </c>
      <c r="NL77" s="260">
        <f>IF(PD76=0,MIN('Drive Train'!$F$35-FV76*$C$19*'Drive Train'!$F$39,NL76+$C$39)-$C$7,IF(LT76-1&lt;=0,0,IF($C$37=Motors!$C$29,MAX(MAX(NL$8:NL76)*-1,NL76-$C$39),MAX(0,MAX(NL$8:NL76)*-1,NL76-$C$39))))</f>
        <v>0</v>
      </c>
      <c r="NM77" s="260">
        <f>IF(PE76=0,MIN('Drive Train'!$F$35-FW76*$C$19*'Drive Train'!$F$39,NM76+$C$39)-$C$7,IF(LU76-1&lt;=0,0,IF($C$37=Motors!$C$29,MAX(MAX(NM$8:NM76)*-1,NM76-$C$39),MAX(0,MAX(NM$8:NM76)*-1,NM76-$C$39))))</f>
        <v>0</v>
      </c>
      <c r="NN77" s="260">
        <f>IF(PF76=0,MIN('Drive Train'!$F$35-FX76*$C$19*'Drive Train'!$F$39,NN76+$C$39)-$C$7,IF(LV76-1&lt;=0,0,IF($C$37=Motors!$C$29,MAX(MAX(NN$8:NN76)*-1,NN76-$C$39),MAX(0,MAX(NN$8:NN76)*-1,NN76-$C$39))))</f>
        <v>0</v>
      </c>
      <c r="NO77" s="260">
        <f>IF(PG76=0,MIN('Drive Train'!$F$35-FY76*$C$19*'Drive Train'!$F$39,NO76+$C$39)-$C$7,IF(LW76-1&lt;=0,0,IF($C$37=Motors!$C$29,MAX(MAX(NO$8:NO76)*-1,NO76-$C$39),MAX(0,MAX(NO$8:NO76)*-1,NO76-$C$39))))</f>
        <v>0</v>
      </c>
      <c r="NP77" s="260">
        <f>IF(PH76=0,MIN('Drive Train'!$F$35-FZ76*$C$19*'Drive Train'!$F$39,NP76+$C$39)-$C$7,IF(LX76-1&lt;=0,0,IF($C$37=Motors!$C$29,MAX(MAX(NP$8:NP76)*-1,NP76-$C$39),MAX(0,MAX(NP$8:NP76)*-1,NP76-$C$39))))</f>
        <v>0</v>
      </c>
      <c r="NQ77" s="260">
        <f>IF(PI76=0,MIN('Drive Train'!$F$35-GA76*$C$19*'Drive Train'!$F$39,NQ76+$C$39)-$C$7,IF(LY76-1&lt;=0,0,IF($C$37=Motors!$C$29,MAX(MAX(NQ$8:NQ76)*-1,NQ76-$C$39),MAX(0,MAX(NQ$8:NQ76)*-1,NQ76-$C$39))))</f>
        <v>0</v>
      </c>
      <c r="NR77" s="260">
        <f>IF(PJ76=0,MIN('Drive Train'!$F$35-GB76*$C$19*'Drive Train'!$F$39,NR76+$C$39)-$C$7,IF(LZ76-1&lt;=0,0,IF($C$37=Motors!$C$29,MAX(MAX(NR$8:NR76)*-1,NR76-$C$39),MAX(0,MAX(NR$8:NR76)*-1,NR76-$C$39))))</f>
        <v>0</v>
      </c>
      <c r="NS77" s="260">
        <f>IF(PK76=0,MIN('Drive Train'!$F$35-GC76*$C$19*'Drive Train'!$F$39,NS76+$C$39)-$C$7,IF(MA76-1&lt;=0,0,IF($C$37=Motors!$C$29,MAX(MAX(NS$8:NS76)*-1,NS76-$C$39),MAX(0,MAX(NS$8:NS76)*-1,NS76-$C$39))))</f>
        <v>0</v>
      </c>
      <c r="NT77" s="260">
        <f>IF(PL76=0,MIN('Drive Train'!$F$35-GD76*$C$19*'Drive Train'!$F$39,NT76+$C$39)-$C$7,IF(MB76-1&lt;=0,0,IF($C$37=Motors!$C$29,MAX(MAX(NT$8:NT76)*-1,NT76-$C$39),MAX(0,MAX(NT$8:NT76)*-1,NT76-$C$39))))</f>
        <v>0</v>
      </c>
      <c r="NU77" s="260">
        <f>IF(PM76=0,MIN('Drive Train'!$F$35-GE76*$C$19*'Drive Train'!$F$39,NU76+$C$39)-$C$7,IF(MC76-1&lt;=0,0,IF($C$37=Motors!$C$29,MAX(MAX(NU$8:NU76)*-1,NU76-$C$39),MAX(0,MAX(NU$8:NU76)*-1,NU76-$C$39))))</f>
        <v>0</v>
      </c>
      <c r="NV77" s="260">
        <f>IF(PN76=0,MIN('Drive Train'!$F$35-GF76*$C$19*'Drive Train'!$F$39,NV76+$C$39)-$C$7,IF(MD76-1&lt;=0,0,IF($C$37=Motors!$C$29,MAX(MAX(NV$8:NV76)*-1,NV76-$C$39),MAX(0,MAX(NV$8:NV76)*-1,NV76-$C$39))))</f>
        <v>0</v>
      </c>
      <c r="NW77" s="260">
        <f>IF(PO76=0,MIN('Drive Train'!$F$35-GG76*$C$19*'Drive Train'!$F$39,NW76+$C$39)-$C$7,IF(ME76-1&lt;=0,0,IF($C$37=Motors!$C$29,MAX(MAX(NW$8:NW76)*-1,NW76-$C$39),MAX(0,MAX(NW$8:NW76)*-1,NW76-$C$39))))</f>
        <v>0</v>
      </c>
      <c r="NX77" s="260">
        <f>IF(PP76=0,MIN('Drive Train'!$F$35-GH76*$C$19*'Drive Train'!$F$39,NX76+$C$39)-$C$7,IF(MF76-1&lt;=0,0,IF($C$37=Motors!$C$29,MAX(MAX(NX$8:NX76)*-1,NX76-$C$39),MAX(0,MAX(NX$8:NX76)*-1,NX76-$C$39))))</f>
        <v>0</v>
      </c>
      <c r="NY77" s="260">
        <f>IF(PQ76=0,MIN('Drive Train'!$F$35-GI76*$C$19*'Drive Train'!$F$39,NY76+$C$39)-$C$7,IF(MG76-1&lt;=0,0,IF($C$37=Motors!$C$29,MAX(MAX(NY$8:NY76)*-1,NY76-$C$39),MAX(0,MAX(NY$8:NY76)*-1,NY76-$C$39))))</f>
        <v>0</v>
      </c>
      <c r="NZ77" s="260">
        <f>IF(PR76=0,MIN('Drive Train'!$F$35-GJ76*$C$19*'Drive Train'!$F$39,NZ76+$C$39)-$C$7,IF(MH76-1&lt;=0,0,IF($C$37=Motors!$C$29,MAX(MAX(NZ$8:NZ76)*-1,NZ76-$C$39),MAX(0,MAX(NZ$8:NZ76)*-1,NZ76-$C$39))))</f>
        <v>0</v>
      </c>
      <c r="OA77" s="260">
        <f>IF(PS76=0,MIN('Drive Train'!$F$35-GK76*$C$19*'Drive Train'!$F$39,OA76+$C$39)-$C$7,IF(MI76-1&lt;=0,0,IF($C$37=Motors!$C$29,MAX(MAX(OA$8:OA76)*-1,OA76-$C$39),MAX(0,MAX(OA$8:OA76)*-1,OA76-$C$39))))</f>
        <v>0</v>
      </c>
      <c r="OB77" s="61">
        <f t="shared" si="419"/>
        <v>2.7600000000000016</v>
      </c>
      <c r="OC77" s="260">
        <f>'Drive Train'!$F$35-(FQ77*$C$13)*$C$19*'Drive Train'!$F$39</f>
        <v>12.4</v>
      </c>
      <c r="OD77" s="260">
        <f>'Drive Train'!$F$35-(FR77*$C$13)*$C$19*'Drive Train'!$F$39</f>
        <v>12.2597755</v>
      </c>
      <c r="OE77" s="260">
        <f>'Drive Train'!$F$35-(FS77*$C$13)*$C$19*'Drive Train'!$F$39</f>
        <v>12.2597755</v>
      </c>
      <c r="OF77" s="260">
        <f>'Drive Train'!$F$35-(FT77*$C$13)*$C$19*'Drive Train'!$F$39</f>
        <v>12.2597755</v>
      </c>
      <c r="OG77" s="260">
        <f>'Drive Train'!$F$35-(FU77*$C$13)*$C$19*'Drive Train'!$F$39</f>
        <v>12.2597755</v>
      </c>
      <c r="OH77" s="260">
        <f>'Drive Train'!$F$35-(FV77*$C$13)*$C$19*'Drive Train'!$F$39</f>
        <v>12.2597755</v>
      </c>
      <c r="OI77" s="260">
        <f>'Drive Train'!$F$35-(FW77*$C$13)*$C$19*'Drive Train'!$F$39</f>
        <v>12.2597755</v>
      </c>
      <c r="OJ77" s="260">
        <f>'Drive Train'!$F$35-(FX77*$C$13)*$C$19*'Drive Train'!$F$39</f>
        <v>12.4</v>
      </c>
      <c r="OK77" s="260">
        <f>'Drive Train'!$F$35-(FY77*$C$13)*$C$19*'Drive Train'!$F$39</f>
        <v>12.4</v>
      </c>
      <c r="OL77" s="260">
        <f>'Drive Train'!$F$35-(FZ77*$C$13)*$C$19*'Drive Train'!$F$39</f>
        <v>12.4</v>
      </c>
      <c r="OM77" s="260">
        <f>'Drive Train'!$F$35-(GA77*$C$13)*$C$19*'Drive Train'!$F$39</f>
        <v>12.4</v>
      </c>
      <c r="ON77" s="260">
        <f>'Drive Train'!$F$35-(GB77*$C$13)*$C$19*'Drive Train'!$F$39</f>
        <v>12.2597755</v>
      </c>
      <c r="OO77" s="260">
        <f>'Drive Train'!$F$35-(GC77*$C$13)*$C$19*'Drive Train'!$F$39</f>
        <v>12.2597755</v>
      </c>
      <c r="OP77" s="260">
        <f>'Drive Train'!$F$35-(GD77*$C$13)*$C$19*'Drive Train'!$F$39</f>
        <v>12.2597755</v>
      </c>
      <c r="OQ77" s="260">
        <f>'Drive Train'!$F$35-(GE77*$C$13)*$C$19*'Drive Train'!$F$39</f>
        <v>12.2597755</v>
      </c>
      <c r="OR77" s="260">
        <f>'Drive Train'!$F$35-(GF77*$C$13)*$C$19*'Drive Train'!$F$39</f>
        <v>12.2597755</v>
      </c>
      <c r="OS77" s="260">
        <f>'Drive Train'!$F$35-(GG77*$C$13)*$C$19*'Drive Train'!$F$39</f>
        <v>12.2597755</v>
      </c>
      <c r="OT77" s="260">
        <f>'Drive Train'!$F$35-(GH77*$C$13)*$C$19*'Drive Train'!$F$39</f>
        <v>12.4</v>
      </c>
      <c r="OU77" s="260">
        <f>'Drive Train'!$F$35-(GI77*$C$13)*$C$19*'Drive Train'!$F$39</f>
        <v>12.4</v>
      </c>
      <c r="OV77" s="260">
        <f>'Drive Train'!$F$35-(GJ77*$C$13)*$C$19*'Drive Train'!$F$39</f>
        <v>12.4</v>
      </c>
      <c r="OW77" s="260">
        <f>'Drive Train'!$F$35-(GK77*$C$13)*$C$19*'Drive Train'!$F$39</f>
        <v>12.4</v>
      </c>
      <c r="OX77" s="61">
        <f t="shared" si="420"/>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7">
        <f t="shared" si="421"/>
        <v>2.7600000000000016</v>
      </c>
      <c r="PU77" s="57">
        <f t="shared" si="422"/>
        <v>21.495394688196406</v>
      </c>
      <c r="PV77" s="57">
        <f t="shared" si="423"/>
        <v>26.708700613772965</v>
      </c>
      <c r="PW77" s="57">
        <f t="shared" si="424"/>
        <v>30.827024501139434</v>
      </c>
      <c r="PX77" s="57">
        <f t="shared" si="425"/>
        <v>31.547922368022455</v>
      </c>
      <c r="PY77" s="57">
        <f t="shared" si="426"/>
        <v>29.41602690079614</v>
      </c>
      <c r="PZ77" s="57">
        <f t="shared" si="427"/>
        <v>26.397053235945325</v>
      </c>
      <c r="QA77" s="57">
        <f t="shared" si="428"/>
        <v>23.213592665064422</v>
      </c>
      <c r="QB77" s="57">
        <f t="shared" si="429"/>
        <v>21.291440485870105</v>
      </c>
      <c r="QC77" s="57">
        <f t="shared" si="430"/>
        <v>19.83197803012871</v>
      </c>
      <c r="QD77" s="57">
        <f t="shared" si="431"/>
        <v>18.750821279437783</v>
      </c>
      <c r="QE77" s="57">
        <f t="shared" si="432"/>
        <v>18.248340689871842</v>
      </c>
      <c r="QF77" s="57">
        <f t="shared" si="433"/>
        <v>21.171372429843967</v>
      </c>
      <c r="QG77" s="57">
        <f t="shared" si="434"/>
        <v>21.855361166346238</v>
      </c>
      <c r="QH77" s="57">
        <f t="shared" si="435"/>
        <v>21.699556402393601</v>
      </c>
      <c r="QI77" s="57">
        <f t="shared" si="436"/>
        <v>21.636167039395183</v>
      </c>
      <c r="QJ77" s="57">
        <f t="shared" si="437"/>
        <v>21.797997133099457</v>
      </c>
      <c r="QK77" s="57">
        <f t="shared" si="438"/>
        <v>21.762288415025175</v>
      </c>
      <c r="QL77" s="57">
        <f t="shared" si="439"/>
        <v>21.582838251070481</v>
      </c>
      <c r="QM77" s="57">
        <f t="shared" si="440"/>
        <v>21.793281479591677</v>
      </c>
      <c r="QN77" s="57">
        <f t="shared" si="441"/>
        <v>21.456171811391606</v>
      </c>
      <c r="QO77" s="57">
        <f t="shared" si="442"/>
        <v>21.493109623152883</v>
      </c>
      <c r="QP77" s="61">
        <f t="shared" si="443"/>
        <v>2.7600000000000016</v>
      </c>
      <c r="QQ77" s="57">
        <f>MIN(FQ77,$C$16)*$C$17*1000/60/60/$C$21</f>
        <v>0</v>
      </c>
      <c r="QR77" s="57">
        <f>MIN(FR77,$C$16)*$C$17*1000/60/60/$C$21</f>
        <v>3.4695548865589357E-2</v>
      </c>
      <c r="QS77" s="57">
        <f>MIN(FS77,$C$16)*$C$17*1000/60/60/$C$21</f>
        <v>3.4695548865589357E-2</v>
      </c>
      <c r="QT77" s="57">
        <f>MIN(FT77,$C$16)*$C$17*1000/60/60/$C$21</f>
        <v>3.4695548865589357E-2</v>
      </c>
      <c r="QU77" s="57">
        <f>MIN(FU77,$C$16)*$C$17*1000/60/60/$C$21</f>
        <v>3.4695548865589357E-2</v>
      </c>
      <c r="QV77" s="57">
        <f>MIN(FV77,$C$16)*$C$17*1000/60/60/$C$21</f>
        <v>3.4695548865589357E-2</v>
      </c>
      <c r="QW77" s="57">
        <f>MIN(FW77,$C$16)*$C$17*1000/60/60/$C$21</f>
        <v>3.4695548865589357E-2</v>
      </c>
      <c r="QX77" s="57">
        <f>MIN(FX77,$C$16)*$C$17*1000/60/60/$C$21</f>
        <v>0</v>
      </c>
      <c r="QY77" s="57">
        <f>MIN(FY77,$C$16)*$C$17*1000/60/60/$C$21</f>
        <v>0</v>
      </c>
      <c r="QZ77" s="57">
        <f>MIN(FZ77,$C$16)*$C$17*1000/60/60/$C$21</f>
        <v>0</v>
      </c>
      <c r="RA77" s="57">
        <f>MIN(GA77,$C$16)*$C$17*1000/60/60/$C$21</f>
        <v>0</v>
      </c>
      <c r="RB77" s="57">
        <f>MIN(GB77,$C$16)*$C$17*1000/60/60/$C$21</f>
        <v>3.4695548865589357E-2</v>
      </c>
      <c r="RC77" s="57">
        <f>MIN(GC77,$C$16)*$C$17*1000/60/60/$C$21</f>
        <v>3.4695548865589357E-2</v>
      </c>
      <c r="RD77" s="57">
        <f>MIN(GD77,$C$16)*$C$17*1000/60/60/$C$21</f>
        <v>3.4695548865589357E-2</v>
      </c>
      <c r="RE77" s="57">
        <f>MIN(GE77,$C$16)*$C$17*1000/60/60/$C$21</f>
        <v>3.4695548865589357E-2</v>
      </c>
      <c r="RF77" s="57">
        <f>MIN(GF77,$C$16)*$C$17*1000/60/60/$C$21</f>
        <v>3.4695548865589357E-2</v>
      </c>
      <c r="RG77" s="57">
        <f>MIN(GG77,$C$16)*$C$17*1000/60/60/$C$21</f>
        <v>3.4695548865589357E-2</v>
      </c>
      <c r="RH77" s="57">
        <f>MIN(GH77,$C$16)*$C$17*1000/60/60/$C$21</f>
        <v>0</v>
      </c>
      <c r="RI77" s="57">
        <f>MIN(GI77,$C$16)*$C$17*1000/60/60/$C$21</f>
        <v>0</v>
      </c>
      <c r="RJ77" s="57">
        <f>MIN(GJ77,$C$16)*$C$17*1000/60/60/$C$21</f>
        <v>0</v>
      </c>
      <c r="RK77" s="57">
        <f>MIN(GK77,$C$16)*$C$17*1000/60/60/$C$21</f>
        <v>0</v>
      </c>
      <c r="RL77" s="61">
        <f t="shared" si="444"/>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61">
        <f t="shared" si="445"/>
        <v>2.7600000000000016</v>
      </c>
      <c r="SI77" s="2">
        <f>IF(AND(EU77&lt;0,KS77=0,LO77&gt;=LO$6*'Drive Train'!$AA$52,LO77&lt;=LO$6*'Drive Train'!$AA$53,OY77=1,JW77=0),$C$17,0)</f>
        <v>0</v>
      </c>
      <c r="SJ77" s="2">
        <f>IF(AND(EV77&lt;0,KT77=0,LP77&gt;=LP$6*'Drive Train'!$AA$52,LP77&lt;=LP$6*'Drive Train'!$AA$53,OZ77=1,JX77=0),$C$17,0)</f>
        <v>0.04</v>
      </c>
      <c r="SK77" s="2">
        <f>IF(AND(EW77&lt;0,KU77=0,LQ77&gt;=LQ$6*'Drive Train'!$AA$52,LQ77&lt;=LQ$6*'Drive Train'!$AA$53,PA77=1,JY77=0),$C$17,0)</f>
        <v>0.04</v>
      </c>
      <c r="SL77" s="2">
        <f>IF(AND(EX77&lt;0,KV77=0,LR77&gt;=LR$6*'Drive Train'!$AA$52,LR77&lt;=LR$6*'Drive Train'!$AA$53,PB77=1,JZ77=0),$C$17,0)</f>
        <v>0.04</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0.04</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48">
        <f t="shared" si="446"/>
        <v>2.7600000000000016</v>
      </c>
    </row>
    <row r="78" spans="2:524" x14ac:dyDescent="0.2">
      <c r="B78" s="21"/>
      <c r="C78" s="3" t="s">
        <v>127</v>
      </c>
      <c r="E78" s="16"/>
      <c r="F78" s="18">
        <v>25</v>
      </c>
      <c r="G78" s="18">
        <f>+F78+5</f>
        <v>30</v>
      </c>
      <c r="H78" s="18">
        <f t="shared" ref="H78:O78" si="488">+G78+5</f>
        <v>35</v>
      </c>
      <c r="I78" s="18">
        <f t="shared" si="488"/>
        <v>40</v>
      </c>
      <c r="J78" s="18">
        <f t="shared" si="488"/>
        <v>45</v>
      </c>
      <c r="K78" s="18">
        <f t="shared" si="488"/>
        <v>50</v>
      </c>
      <c r="L78" s="18">
        <f t="shared" si="488"/>
        <v>55</v>
      </c>
      <c r="M78" s="18">
        <f t="shared" si="488"/>
        <v>60</v>
      </c>
      <c r="N78" s="18">
        <f t="shared" si="488"/>
        <v>65</v>
      </c>
      <c r="O78" s="18">
        <f t="shared" si="488"/>
        <v>70</v>
      </c>
      <c r="R78" s="63">
        <f t="shared" si="34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343"/>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318"/>
        <v>2.8000000000000016</v>
      </c>
      <c r="BK78" s="2">
        <f>IF(OR(KS77=1,AND($C$37=Motors!$C$31,OY77=1)),0,IF(NG78=0,-(CG77+$C$15)/($C$14-$C$15)*$C$12,($C$11*S78-AO78)/($C$11*S78)*$C$12*S78))</f>
        <v>0</v>
      </c>
      <c r="BL78" s="2">
        <f>IF(OR(KT77=1,AND($C$37=Motors!$C$31,OZ77=1)),0,IF(NH78=0,-(CH77+$C$15)/($C$14-$C$15)*$C$12,($C$11*T78-AP78)/($C$11*T78)*$C$12*T78))</f>
        <v>0</v>
      </c>
      <c r="BM78" s="2">
        <f>IF(OR(KU77=1,AND($C$37=Motors!$C$31,PA77=1)),0,IF(NI78=0,-(CI77+$C$15)/($C$14-$C$15)*$C$12,($C$11*U78-AQ78)/($C$11*U78)*$C$12*U78))</f>
        <v>0</v>
      </c>
      <c r="BN78" s="2">
        <f>IF(OR(KV77=1,AND($C$37=Motors!$C$31,PB77=1)),0,IF(NJ78=0,-(CJ77+$C$15)/($C$14-$C$15)*$C$12,($C$11*V78-AR78)/($C$11*V78)*$C$12*V78))</f>
        <v>0</v>
      </c>
      <c r="BO78" s="2">
        <f>IF(OR(KW77=1,AND($C$37=Motors!$C$31,PC77=1)),0,IF(NK78=0,-(CK77+$C$15)/($C$14-$C$15)*$C$12,($C$11*W78-AS78)/($C$11*W78)*$C$12*W78))</f>
        <v>0</v>
      </c>
      <c r="BP78" s="2">
        <f>IF(OR(KX77=1,AND($C$37=Motors!$C$31,PD77=1)),0,IF(NL78=0,-(CL77+$C$15)/($C$14-$C$15)*$C$12,($C$11*X78-AT78)/($C$11*X78)*$C$12*X78))</f>
        <v>0</v>
      </c>
      <c r="BQ78" s="2">
        <f>IF(OR(KY77=1,AND($C$37=Motors!$C$31,PE77=1)),0,IF(NM78=0,-(CM77+$C$15)/($C$14-$C$15)*$C$12,($C$11*Y78-AU78)/($C$11*Y78)*$C$12*Y78))</f>
        <v>0</v>
      </c>
      <c r="BR78" s="2">
        <f>IF(OR(KZ77=1,AND($C$37=Motors!$C$31,PF77=1)),0,IF(NN78=0,-(CN77+$C$15)/($C$14-$C$15)*$C$12,($C$11*Z78-AV78)/($C$11*Z78)*$C$12*Z78))</f>
        <v>0</v>
      </c>
      <c r="BS78" s="2">
        <f>IF(OR(LA77=1,AND($C$37=Motors!$C$31,PG77=1)),0,IF(NO78=0,-(CO77+$C$15)/($C$14-$C$15)*$C$12,($C$11*AA78-AW78)/($C$11*AA78)*$C$12*AA78))</f>
        <v>0</v>
      </c>
      <c r="BT78" s="2">
        <f>IF(OR(LB77=1,AND($C$37=Motors!$C$31,PH77=1)),0,IF(NP78=0,-(CP77+$C$15)/($C$14-$C$15)*$C$12,($C$11*AB78-AX78)/($C$11*AB78)*$C$12*AB78))</f>
        <v>0</v>
      </c>
      <c r="BU78" s="2">
        <f>IF(OR(LC77=1,AND($C$37=Motors!$C$31,PI77=1)),0,IF(NQ78=0,-(CQ77+$C$15)/($C$14-$C$15)*$C$12,($C$11*AC78-AY78)/($C$11*AC78)*$C$12*AC78))</f>
        <v>0</v>
      </c>
      <c r="BV78" s="2">
        <f>IF(OR(LD77=1,AND($C$37=Motors!$C$31,PJ77=1)),0,IF(NR78=0,-(CR77+$C$15)/($C$14-$C$15)*$C$12,($C$11*AD78-AZ78)/($C$11*AD78)*$C$12*AD78))</f>
        <v>0</v>
      </c>
      <c r="BW78" s="2">
        <f>IF(OR(LE77=1,AND($C$37=Motors!$C$31,PK77=1)),0,IF(NS78=0,-(CS77+$C$15)/($C$14-$C$15)*$C$12,($C$11*AE78-BA78)/($C$11*AE78)*$C$12*AE78))</f>
        <v>0</v>
      </c>
      <c r="BX78" s="2">
        <f>IF(OR(LF77=1,AND($C$37=Motors!$C$31,PL77=1)),0,IF(NT78=0,-(CT77+$C$15)/($C$14-$C$15)*$C$12,($C$11*AF78-BB78)/($C$11*AF78)*$C$12*AF78))</f>
        <v>0</v>
      </c>
      <c r="BY78" s="2">
        <f>IF(OR(LG77=1,AND($C$37=Motors!$C$31,PM77=1)),0,IF(NU78=0,-(CU77+$C$15)/($C$14-$C$15)*$C$12,($C$11*AG78-BC78)/($C$11*AG78)*$C$12*AG78))</f>
        <v>0</v>
      </c>
      <c r="BZ78" s="2">
        <f>IF(OR(LH77=1,AND($C$37=Motors!$C$31,PN77=1)),0,IF(NV78=0,-(CV77+$C$15)/($C$14-$C$15)*$C$12,($C$11*AH78-BD78)/($C$11*AH78)*$C$12*AH78))</f>
        <v>0</v>
      </c>
      <c r="CA78" s="2">
        <f>IF(OR(LI77=1,AND($C$37=Motors!$C$31,PO77=1)),0,IF(NW78=0,-(CW77+$C$15)/($C$14-$C$15)*$C$12,($C$11*AI78-BE78)/($C$11*AI78)*$C$12*AI78))</f>
        <v>0</v>
      </c>
      <c r="CB78" s="2">
        <f>IF(OR(LJ77=1,AND($C$37=Motors!$C$31,PP77=1)),0,IF(NX78=0,-(CX77+$C$15)/($C$14-$C$15)*$C$12,($C$11*AJ78-BF78)/($C$11*AJ78)*$C$12*AJ78))</f>
        <v>0</v>
      </c>
      <c r="CC78" s="2">
        <f>IF(OR(LK77=1,AND($C$37=Motors!$C$31,PQ77=1)),0,IF(NY78=0,-(CY77+$C$15)/($C$14-$C$15)*$C$12,($C$11*AK78-BG78)/($C$11*AK78)*$C$12*AK78))</f>
        <v>0</v>
      </c>
      <c r="CD78" s="2">
        <f>IF(OR(LL77=1,AND($C$37=Motors!$C$31,PR77=1)),0,IF(NZ78=0,-(CZ77+$C$15)/($C$14-$C$15)*$C$12,($C$11*AL78-BH78)/($C$11*AL78)*$C$12*AL78))</f>
        <v>0</v>
      </c>
      <c r="CE78" s="2">
        <f>IF(OR(LM77=1,AND($C$37=Motors!$C$31,PS77=1)),0,IF(OA78=0,-(DA77+$C$15)/($C$14-$C$15)*$C$12,($C$11*AM78-BI78)/($C$11*AM78)*$C$12*AM78))</f>
        <v>0</v>
      </c>
      <c r="CF78" s="61">
        <f t="shared" si="319"/>
        <v>2.8000000000000016</v>
      </c>
      <c r="CG78" s="57">
        <f>IF(AND(KS77=1,OY77=1),0,ABS(BK78/$C$12*($C$14-$C$15)+$C$15) *'Drive Train'!$AA$49 + CG77*(1-'Drive Train'!$AA$49))</f>
        <v>0</v>
      </c>
      <c r="CH78" s="57">
        <f>IF(AND(KT77=1,OZ77=1),0,ABS(BL78/$C$12*($C$14-$C$15)+$C$15) *'Drive Train'!$AA$49 + CH77*(1-'Drive Train'!$AA$49))</f>
        <v>2.7495000000000003</v>
      </c>
      <c r="CI78" s="57">
        <f>IF(AND(KU77=1,PA77=1),0,ABS(BM78/$C$12*($C$14-$C$15)+$C$15) *'Drive Train'!$AA$49 + CI77*(1-'Drive Train'!$AA$49))</f>
        <v>2.7495000000000003</v>
      </c>
      <c r="CJ78" s="57">
        <f>IF(AND(KV77=1,PB77=1),0,ABS(BN78/$C$12*($C$14-$C$15)+$C$15) *'Drive Train'!$AA$49 + CJ77*(1-'Drive Train'!$AA$49))</f>
        <v>2.7495000000000003</v>
      </c>
      <c r="CK78" s="57">
        <f>IF(AND(KW77=1,PC77=1),0,ABS(BO78/$C$12*($C$14-$C$15)+$C$15) *'Drive Train'!$AA$49 + CK77*(1-'Drive Train'!$AA$49))</f>
        <v>2.7495000000000003</v>
      </c>
      <c r="CL78" s="57">
        <f>IF(AND(KX77=1,PD77=1),0,ABS(BP78/$C$12*($C$14-$C$15)+$C$15) *'Drive Train'!$AA$49 + CL77*(1-'Drive Train'!$AA$49))</f>
        <v>2.7495000000000003</v>
      </c>
      <c r="CM78" s="57">
        <f>IF(AND(KY77=1,PE77=1),0,ABS(BQ78/$C$12*($C$14-$C$15)+$C$15) *'Drive Train'!$AA$49 + CM77*(1-'Drive Train'!$AA$49))</f>
        <v>2.7495000000000003</v>
      </c>
      <c r="CN78" s="57">
        <f>IF(AND(KZ77=1,PF77=1),0,ABS(BR78/$C$12*($C$14-$C$15)+$C$15) *'Drive Train'!$AA$49 + CN77*(1-'Drive Train'!$AA$49))</f>
        <v>0</v>
      </c>
      <c r="CO78" s="57">
        <f>IF(AND(LA77=1,PG77=1),0,ABS(BS78/$C$12*($C$14-$C$15)+$C$15) *'Drive Train'!$AA$49 + CO77*(1-'Drive Train'!$AA$49))</f>
        <v>0</v>
      </c>
      <c r="CP78" s="57">
        <f>IF(AND(LB77=1,PH77=1),0,ABS(BT78/$C$12*($C$14-$C$15)+$C$15) *'Drive Train'!$AA$49 + CP77*(1-'Drive Train'!$AA$49))</f>
        <v>0</v>
      </c>
      <c r="CQ78" s="57">
        <f>IF(AND(LC77=1,PI77=1),0,ABS(BU78/$C$12*($C$14-$C$15)+$C$15) *'Drive Train'!$AA$49 + CQ77*(1-'Drive Train'!$AA$49))</f>
        <v>0</v>
      </c>
      <c r="CR78" s="57">
        <f>IF(AND(LD77=1,PJ77=1),0,ABS(BV78/$C$12*($C$14-$C$15)+$C$15) *'Drive Train'!$AA$49 + CR77*(1-'Drive Train'!$AA$49))</f>
        <v>2.7495000000000003</v>
      </c>
      <c r="CS78" s="57">
        <f>IF(AND(LE77=1,PK77=1),0,ABS(BW78/$C$12*($C$14-$C$15)+$C$15) *'Drive Train'!$AA$49 + CS77*(1-'Drive Train'!$AA$49))</f>
        <v>2.7495000000000003</v>
      </c>
      <c r="CT78" s="57">
        <f>IF(AND(LF77=1,PL77=1),0,ABS(BX78/$C$12*($C$14-$C$15)+$C$15) *'Drive Train'!$AA$49 + CT77*(1-'Drive Train'!$AA$49))</f>
        <v>2.7495000000000003</v>
      </c>
      <c r="CU78" s="57">
        <f>IF(AND(LG77=1,PM77=1),0,ABS(BY78/$C$12*($C$14-$C$15)+$C$15) *'Drive Train'!$AA$49 + CU77*(1-'Drive Train'!$AA$49))</f>
        <v>2.7495000000000003</v>
      </c>
      <c r="CV78" s="57">
        <f>IF(AND(LH77=1,PN77=1),0,ABS(BZ78/$C$12*($C$14-$C$15)+$C$15) *'Drive Train'!$AA$49 + CV77*(1-'Drive Train'!$AA$49))</f>
        <v>2.7495000000000003</v>
      </c>
      <c r="CW78" s="57">
        <f>IF(AND(LI77=1,PO77=1),0,ABS(CA78/$C$12*($C$14-$C$15)+$C$15) *'Drive Train'!$AA$49 + CW77*(1-'Drive Train'!$AA$49))</f>
        <v>2.7495000000000003</v>
      </c>
      <c r="CX78" s="57">
        <f>IF(AND(LJ77=1,PP77=1),0,ABS(CB78/$C$12*($C$14-$C$15)+$C$15) *'Drive Train'!$AA$49 + CX77*(1-'Drive Train'!$AA$49))</f>
        <v>0</v>
      </c>
      <c r="CY78" s="57">
        <f>IF(AND(LK77=1,PQ77=1),0,ABS(CC78/$C$12*($C$14-$C$15)+$C$15) *'Drive Train'!$AA$49 + CY77*(1-'Drive Train'!$AA$49))</f>
        <v>0</v>
      </c>
      <c r="CZ78" s="57">
        <f>IF(AND(LL77=1,PR77=1),0,ABS(CD78/$C$12*($C$14-$C$15)+$C$15) *'Drive Train'!$AA$49 + CZ77*(1-'Drive Train'!$AA$49))</f>
        <v>0</v>
      </c>
      <c r="DA78" s="57">
        <f>IF(AND(LM77=1,PS77=1),0,ABS(CE78/$C$12*($C$14-$C$15)+$C$15) *'Drive Train'!$AA$49 + DA77*(1-'Drive Train'!$AA$49))</f>
        <v>0</v>
      </c>
      <c r="DB78" s="61">
        <f t="shared" si="344"/>
        <v>2.8000000000000016</v>
      </c>
      <c r="DC78" s="57">
        <f t="shared" si="320"/>
        <v>0</v>
      </c>
      <c r="DD78" s="57">
        <f t="shared" si="321"/>
        <v>2.7495000000000003</v>
      </c>
      <c r="DE78" s="57">
        <f t="shared" si="322"/>
        <v>2.7495000000000003</v>
      </c>
      <c r="DF78" s="57">
        <f t="shared" si="323"/>
        <v>2.7495000000000003</v>
      </c>
      <c r="DG78" s="57">
        <f t="shared" si="324"/>
        <v>2.7495000000000003</v>
      </c>
      <c r="DH78" s="57">
        <f t="shared" si="325"/>
        <v>2.7495000000000003</v>
      </c>
      <c r="DI78" s="57">
        <f t="shared" si="326"/>
        <v>2.7495000000000003</v>
      </c>
      <c r="DJ78" s="57">
        <f t="shared" si="327"/>
        <v>0</v>
      </c>
      <c r="DK78" s="57">
        <f t="shared" si="328"/>
        <v>0</v>
      </c>
      <c r="DL78" s="57">
        <f t="shared" si="329"/>
        <v>0</v>
      </c>
      <c r="DM78" s="57">
        <f t="shared" si="330"/>
        <v>0</v>
      </c>
      <c r="DN78" s="57">
        <f t="shared" si="331"/>
        <v>2.7495000000000003</v>
      </c>
      <c r="DO78" s="57">
        <f t="shared" si="332"/>
        <v>2.7495000000000003</v>
      </c>
      <c r="DP78" s="57">
        <f t="shared" si="333"/>
        <v>2.7495000000000003</v>
      </c>
      <c r="DQ78" s="57">
        <f t="shared" si="334"/>
        <v>2.7495000000000003</v>
      </c>
      <c r="DR78" s="57">
        <f t="shared" si="335"/>
        <v>2.7495000000000003</v>
      </c>
      <c r="DS78" s="57">
        <f t="shared" si="336"/>
        <v>2.7495000000000003</v>
      </c>
      <c r="DT78" s="57">
        <f t="shared" si="337"/>
        <v>0</v>
      </c>
      <c r="DU78" s="57">
        <f t="shared" si="338"/>
        <v>0</v>
      </c>
      <c r="DV78" s="57">
        <f t="shared" si="339"/>
        <v>0</v>
      </c>
      <c r="DW78" s="57">
        <f t="shared" si="340"/>
        <v>0</v>
      </c>
      <c r="DX78" s="61">
        <f t="shared" si="345"/>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61">
        <f t="shared" si="341"/>
        <v>2.8000000000000016</v>
      </c>
      <c r="EU78" s="259">
        <f>MAX(MIN(IF(AND(OY77=1,NG78&lt;0),-1,1)*(DC78-$C$15)/($C$14-$C$15)*$C$12*$C$21-$C$33*LO78/AO$6 -  OY77*$C$33/$C$21,DY77/$C$19),MAX(EU$8:EU77)*-1)</f>
        <v>-0.37850168607206947</v>
      </c>
      <c r="EV78" s="259">
        <f>MAX(MIN(IF(AND(OZ77=1,NH78&lt;0),-1,1)*(DD78-$C$15)/($C$14-$C$15)*$C$12*$C$21-$C$33*LP78/AP$6 -  OZ77*$C$33/$C$21,DZ77/$C$19),MAX(EV$8:EV77)*-1)</f>
        <v>-0.4114965830916949</v>
      </c>
      <c r="EW78" s="259">
        <f>MAX(MIN(IF(AND(PA77=1,NI78&lt;0),-1,1)*(DE78-$C$15)/($C$14-$C$15)*$C$12*$C$21-$C$33*LQ78/AQ$6 -  PA77*$C$33/$C$21,EA77/$C$19),MAX(EW$8:EW77)*-1)</f>
        <v>-0.43872807907708683</v>
      </c>
      <c r="EX78" s="259">
        <f>MAX(MIN(IF(AND(PB77=1,NJ78&lt;0),-1,1)*(DF78-$C$15)/($C$14-$C$15)*$C$12*$C$21-$C$33*LR78/AR$6 -  PB77*$C$33/$C$21,EB77/$C$19),MAX(EX$8:EX77)*-1)</f>
        <v>-0.44424283980558599</v>
      </c>
      <c r="EY78" s="259">
        <f>MAX(MIN(IF(AND(PC77=1,NK78&lt;0),-1,1)*(DG78-$C$15)/($C$14-$C$15)*$C$12*$C$21-$C$33*LS78/AS$6 -  PC77*$C$33/$C$21,EC77/$C$19),MAX(EY$8:EY77)*-1)</f>
        <v>-0.42155794803396568</v>
      </c>
      <c r="EZ78" s="259">
        <f>MAX(MIN(IF(AND(PD77=1,NL78&lt;0),-1,1)*(DH78-$C$15)/($C$14-$C$15)*$C$12*$C$21-$C$33*LT78/AT$6 -  PD77*$C$33/$C$21,ED77/$C$19),MAX(EZ$8:EZ77)*-1)</f>
        <v>-0.38535441595200226</v>
      </c>
      <c r="FA78" s="259">
        <f>MAX(MIN(IF(AND(PE77=1,NM78&lt;0),-1,1)*(DI78-$C$15)/($C$14-$C$15)*$C$12*$C$21-$C$33*LU78/AU$6 -  PE77*$C$33/$C$21,EE77/$C$19),MAX(FA$8:FA77)*-1)</f>
        <v>-0.34382232193911272</v>
      </c>
      <c r="FB78" s="259">
        <f>MAX(MIN(IF(AND(PF77=1,NN78&lt;0),-1,1)*(DJ78-$C$15)/($C$14-$C$15)*$C$12*$C$21-$C$33*LV78/AV$6 -  PF77*$C$33/$C$21,EF77/$C$19),MAX(FB$8:FB77)*-1)</f>
        <v>-0.37850168607206947</v>
      </c>
      <c r="FC78" s="259">
        <f>MAX(MIN(IF(AND(PG77=1,NO78&lt;0),-1,1)*(DK78-$C$15)/($C$14-$C$15)*$C$12*$C$21-$C$33*LW78/AW$6 -  PG77*$C$33/$C$21,EG77/$C$19),MAX(FC$8:FC77)*-1)</f>
        <v>-0.37850168607206947</v>
      </c>
      <c r="FD78" s="259">
        <f>MAX(MIN(IF(AND(PH77=1,NP78&lt;0),-1,1)*(DL78-$C$15)/($C$14-$C$15)*$C$12*$C$21-$C$33*LX78/AX$6 -  PH77*$C$33/$C$21,EH77/$C$19),MAX(FD$8:FD77)*-1)</f>
        <v>-0.37850168607206947</v>
      </c>
      <c r="FE78" s="259">
        <f>MAX(MIN(IF(AND(PI77=1,NQ78&lt;0),-1,1)*(DM78-$C$15)/($C$14-$C$15)*$C$12*$C$21-$C$33*LY78/AY$6 -  PI77*$C$33/$C$21,EI77/$C$19),MAX(FE$8:FE77)*-1)</f>
        <v>-0.37850168607206947</v>
      </c>
      <c r="FF78" s="259">
        <f>MAX(MIN(IF(AND(PJ77=1,NR78&lt;0),-1,1)*(DN78-$C$15)/($C$14-$C$15)*$C$12*$C$21-$C$33*LZ78/AZ$6 -  PJ77*$C$33/$C$21,EJ77/$C$19),MAX(FF$8:FF77)*-1)</f>
        <v>-0.3680167733157455</v>
      </c>
      <c r="FG78" s="259">
        <f>MAX(MIN(IF(AND(PK77=1,NS78&lt;0),-1,1)*(DO78-$C$15)/($C$14-$C$15)*$C$12*$C$21-$C$33*MA78/BA$6 -  PK77*$C$33/$C$21,EK77/$C$19),MAX(FG$8:FG77)*-1)</f>
        <v>-0.40801315140750316</v>
      </c>
      <c r="FH78" s="259">
        <f>MAX(MIN(IF(AND(PL77=1,NT78&lt;0),-1,1)*(DP78-$C$15)/($C$14-$C$15)*$C$12*$C$21-$C$33*MB78/BB$6 -  PL77*$C$33/$C$21,EL77/$C$19),MAX(FH$8:FH77)*-1)</f>
        <v>-0.36758282816127114</v>
      </c>
      <c r="FI78" s="259">
        <f>MAX(MIN(IF(AND(PM77=1,NU78&lt;0),-1,1)*(DQ78-$C$15)/($C$14-$C$15)*$C$12*$C$21-$C$33*MC78/BC$6 -  PM77*$C$33/$C$21,EM77/$C$19),MAX(FI$8:FI77)*-1)</f>
        <v>-0.34899081188440173</v>
      </c>
      <c r="FJ78" s="259">
        <f>MAX(MIN(IF(AND(PN77=1,NV78&lt;0),-1,1)*(DR78-$C$15)/($C$14-$C$15)*$C$12*$C$21-$C$33*MD78/BD$6 -  PN77*$C$33/$C$21,EN77/$C$19),MAX(FJ$8:FJ77)*-1)</f>
        <v>-0.34116056568947339</v>
      </c>
      <c r="FK78" s="259">
        <f>MAX(MIN(IF(AND(PO77=1,NW78&lt;0),-1,1)*(DS78-$C$15)/($C$14-$C$15)*$C$12*$C$21-$C$33*ME78/BE$6 -  PO77*$C$33/$C$21,EO77/$C$19),MAX(FK$8:FK77)*-1)</f>
        <v>-0.33347663486587775</v>
      </c>
      <c r="FL78" s="259">
        <f>MAX(MIN(IF(AND(PP77=1,NX78&lt;0),-1,1)*(DT78-$C$15)/($C$14-$C$15)*$C$12*$C$21-$C$33*MF78/BF$6 -  PP77*$C$33/$C$21,EP77/$C$19),MAX(FL$8:FL77)*-1)</f>
        <v>-0.37850168607206947</v>
      </c>
      <c r="FM78" s="259">
        <f>MAX(MIN(IF(AND(PQ77=1,NY78&lt;0),-1,1)*(DU78-$C$15)/($C$14-$C$15)*$C$12*$C$21-$C$33*MG78/BG$6 -  PQ77*$C$33/$C$21,EQ77/$C$19),MAX(FM$8:FM77)*-1)</f>
        <v>-0.37850168607206947</v>
      </c>
      <c r="FN78" s="259">
        <f>MAX(MIN(IF(AND(PR77=1,NZ78&lt;0),-1,1)*(DV78-$C$15)/($C$14-$C$15)*$C$12*$C$21-$C$33*MH78/BH$6 -  PR77*$C$33/$C$21,ER77/$C$19),MAX(FN$8:FN77)*-1)</f>
        <v>-0.37850168607206947</v>
      </c>
      <c r="FO78" s="259">
        <f>MAX(MIN(IF(AND(PS77=1,OA78&lt;0),-1,1)*(DW78-$C$15)/($C$14-$C$15)*$C$12*$C$21-$C$33*MI78/BI$6 -  PS77*$C$33/$C$21,ES77/$C$19),MAX(FO$8:FO77)*-1)</f>
        <v>-0.37850168607206947</v>
      </c>
      <c r="FP78" s="61">
        <f t="shared" si="346"/>
        <v>2.8000000000000016</v>
      </c>
      <c r="FQ78" s="260">
        <f>IF(AND(KS78=1,OY78=1),0,MIN((ABS(($C$14-$C$15)*EU78/$C$12/$C$21)+$C$15)/$C$21,DC78))</f>
        <v>0</v>
      </c>
      <c r="FR78" s="260">
        <f>IF(AND(KT78=1,OZ78=1),0,MIN((ABS(($C$14-$C$15)*EV78/$C$12/$C$21)+$C$15)/$C$21,DD78))</f>
        <v>2.7495000000000003</v>
      </c>
      <c r="FS78" s="260">
        <f>IF(AND(KU78=1,PA78=1),0,MIN((ABS(($C$14-$C$15)*EW78/$C$12/$C$21)+$C$15)/$C$21,DE78))</f>
        <v>2.7495000000000003</v>
      </c>
      <c r="FT78" s="260">
        <f>IF(AND(KV78=1,PB78=1),0,MIN((ABS(($C$14-$C$15)*EX78/$C$12/$C$21)+$C$15)/$C$21,DF78))</f>
        <v>2.7495000000000003</v>
      </c>
      <c r="FU78" s="260">
        <f>IF(AND(KW78=1,PC78=1),0,MIN((ABS(($C$14-$C$15)*EY78/$C$12/$C$21)+$C$15)/$C$21,DG78))</f>
        <v>2.7495000000000003</v>
      </c>
      <c r="FV78" s="260">
        <f>IF(AND(KX78=1,PD78=1),0,MIN((ABS(($C$14-$C$15)*EZ78/$C$12/$C$21)+$C$15)/$C$21,DH78))</f>
        <v>2.7495000000000003</v>
      </c>
      <c r="FW78" s="260">
        <f>IF(AND(KY78=1,PE78=1),0,MIN((ABS(($C$14-$C$15)*FA78/$C$12/$C$21)+$C$15)/$C$21,DI78))</f>
        <v>2.7495000000000003</v>
      </c>
      <c r="FX78" s="260">
        <f>IF(AND(KZ78=1,PF78=1),0,MIN((ABS(($C$14-$C$15)*FB78/$C$12/$C$21)+$C$15)/$C$21,DJ78))</f>
        <v>0</v>
      </c>
      <c r="FY78" s="260">
        <f>IF(AND(LA78=1,PG78=1),0,MIN((ABS(($C$14-$C$15)*FC78/$C$12/$C$21)+$C$15)/$C$21,DK78))</f>
        <v>0</v>
      </c>
      <c r="FZ78" s="260">
        <f>IF(AND(LB78=1,PH78=1),0,MIN((ABS(($C$14-$C$15)*FD78/$C$12/$C$21)+$C$15)/$C$21,DL78))</f>
        <v>0</v>
      </c>
      <c r="GA78" s="260">
        <f>IF(AND(LC78=1,PI78=1),0,MIN((ABS(($C$14-$C$15)*FE78/$C$12/$C$21)+$C$15)/$C$21,DM78))</f>
        <v>0</v>
      </c>
      <c r="GB78" s="260">
        <f>IF(AND(LD78=1,PJ78=1),0,MIN((ABS(($C$14-$C$15)*FF78/$C$12/$C$21)+$C$15)/$C$21,DN78))</f>
        <v>2.7495000000000003</v>
      </c>
      <c r="GC78" s="260">
        <f>IF(AND(LE78=1,PK78=1),0,MIN((ABS(($C$14-$C$15)*FG78/$C$12/$C$21)+$C$15)/$C$21,DO78))</f>
        <v>2.7495000000000003</v>
      </c>
      <c r="GD78" s="260">
        <f>IF(AND(LF78=1,PL78=1),0,MIN((ABS(($C$14-$C$15)*FH78/$C$12/$C$21)+$C$15)/$C$21,DP78))</f>
        <v>2.7495000000000003</v>
      </c>
      <c r="GE78" s="260">
        <f>IF(AND(LG78=1,PM78=1),0,MIN((ABS(($C$14-$C$15)*FI78/$C$12/$C$21)+$C$15)/$C$21,DQ78))</f>
        <v>2.7495000000000003</v>
      </c>
      <c r="GF78" s="260">
        <f>IF(AND(LH78=1,PN78=1),0,MIN((ABS(($C$14-$C$15)*FJ78/$C$12/$C$21)+$C$15)/$C$21,DR78))</f>
        <v>2.7495000000000003</v>
      </c>
      <c r="GG78" s="260">
        <f>IF(AND(LI78=1,PO78=1),0,MIN((ABS(($C$14-$C$15)*FK78/$C$12/$C$21)+$C$15)/$C$21,DS78))</f>
        <v>0</v>
      </c>
      <c r="GH78" s="260">
        <f>IF(AND(LJ78=1,PP78=1),0,MIN((ABS(($C$14-$C$15)*FL78/$C$12/$C$21)+$C$15)/$C$21,DT78))</f>
        <v>0</v>
      </c>
      <c r="GI78" s="260">
        <f>IF(AND(LK78=1,PQ78=1),0,MIN((ABS(($C$14-$C$15)*FM78/$C$12/$C$21)+$C$15)/$C$21,DU78))</f>
        <v>0</v>
      </c>
      <c r="GJ78" s="260">
        <f>IF(AND(LL78=1,PR78=1),0,MIN((ABS(($C$14-$C$15)*FN78/$C$12/$C$21)+$C$15)/$C$21,DV78))</f>
        <v>0</v>
      </c>
      <c r="GK78" s="260">
        <f>IF(AND(LM78=1,PS78=1),0,MIN((ABS(($C$14-$C$15)*FO78/$C$12/$C$21)+$C$15)/$C$21,DW78))</f>
        <v>0</v>
      </c>
      <c r="GL78" s="61">
        <f t="shared" si="347"/>
        <v>2.8000000000000016</v>
      </c>
      <c r="GM78" s="57">
        <f>IF(AND(KS77=1,OY77=1),0,EU78*$C$19/S$6/$C$24/$C$23*3.39*$C$21)</f>
        <v>0</v>
      </c>
      <c r="GN78" s="57">
        <f>IF(AND(KT77=1,OZ77=1),0,EV78*$C$19/T$6/$C$24/$C$23*3.39*$C$21)</f>
        <v>-2.9820888251199138</v>
      </c>
      <c r="GO78" s="57">
        <f>IF(AND(KU77=1,PA77=1),0,EW78*$C$19/U$6/$C$24/$C$23*3.39*$C$21)</f>
        <v>-4.5925153380050157</v>
      </c>
      <c r="GP78" s="57">
        <f>IF(AND(KV77=1,PB77=1),0,EX78*$C$19/V$6/$C$24/$C$23*3.39*$C$21)</f>
        <v>-6.0810866333044267</v>
      </c>
      <c r="GQ78" s="57">
        <f>IF(AND(KW77=1,PC77=1),0,EY78*$C$19/W$6/$C$24/$C$23*3.39*$C$21)</f>
        <v>-7.1283400505961545</v>
      </c>
      <c r="GR78" s="57">
        <f>IF(AND(KX77=1,PD77=1),0,EZ78*$C$19/X$6/$C$24/$C$23*3.39*$C$21)</f>
        <v>-7.7573284711077672</v>
      </c>
      <c r="GS78" s="57">
        <f>IF(AND(KY77=1,PE77=1),0,FA78*$C$19/Y$6/$C$24/$C$23*3.39*$C$21)</f>
        <v>-8.0286753928957797</v>
      </c>
      <c r="GT78" s="57">
        <f>IF(AND(KZ77=1,PF77=1),0,FB78*$C$19/Z$6/$C$24/$C$23*3.39*$C$21)</f>
        <v>0</v>
      </c>
      <c r="GU78" s="57">
        <f>IF(AND(LA77=1,PG77=1),0,FC78*$C$19/AA$6/$C$24/$C$23*3.39*$C$21)</f>
        <v>0</v>
      </c>
      <c r="GV78" s="57">
        <f>IF(AND(LB77=1,PH77=1),0,FD78*$C$19/AB$6/$C$24/$C$23*3.39*$C$21)</f>
        <v>0</v>
      </c>
      <c r="GW78" s="57">
        <f>IF(AND(LC77=1,PI77=1),0,FE78*$C$19/AC$6/$C$24/$C$23*3.39*$C$21)</f>
        <v>0</v>
      </c>
      <c r="GX78" s="57">
        <f>IF(AND(LD77=1,PJ77=1),0,FF78*$C$19/AD$6/$C$24/$C$23*3.39*$C$21)</f>
        <v>-9.5249767404423658</v>
      </c>
      <c r="GY78" s="57">
        <f>IF(AND(LE77=1,PK77=1),0,FG78*$C$19/AE$6/$C$24/$C$23*3.39*$C$21)</f>
        <v>-10.560159369738111</v>
      </c>
      <c r="GZ78" s="57">
        <f>IF(AND(LF77=1,PL77=1),0,FH78*$C$19/AF$6/$C$24/$C$23*3.39*$C$21)</f>
        <v>-9.5137454113218016</v>
      </c>
      <c r="HA78" s="57">
        <f>IF(AND(LG77=1,PM77=1),0,FI78*$C$19/AG$6/$C$24/$C$23*3.39*$C$21)</f>
        <v>-9.0325485327133084</v>
      </c>
      <c r="HB78" s="57">
        <f>IF(AND(LH77=1,PN77=1),0,FJ78*$C$19/AH$6/$C$24/$C$23*3.39*$C$21)</f>
        <v>-8.8298868110568325</v>
      </c>
      <c r="HC78" s="57">
        <f>IF(AND(LI77=1,PO77=1),0,FK78*$C$19/AI$6/$C$24/$C$23*3.39*$C$21)</f>
        <v>-8.6310120105674475</v>
      </c>
      <c r="HD78" s="57">
        <f>IF(AND(LJ77=1,PP77=1),0,FL78*$C$19/AJ$6/$C$24/$C$23*3.39*$C$21)</f>
        <v>0</v>
      </c>
      <c r="HE78" s="57">
        <f>IF(AND(LK77=1,PQ77=1),0,FM78*$C$19/AK$6/$C$24/$C$23*3.39*$C$21)</f>
        <v>0</v>
      </c>
      <c r="HF78" s="57">
        <f>IF(AND(LL77=1,PR77=1),0,FN78*$C$19/AL$6/$C$24/$C$23*3.39*$C$21)</f>
        <v>0</v>
      </c>
      <c r="HG78" s="57">
        <f>IF(AND(LM77=1,PS77=1),0,FO78*$C$19/AM$6/$C$24/$C$23*3.39*$C$21)</f>
        <v>0</v>
      </c>
      <c r="HH78" s="61">
        <f t="shared" si="348"/>
        <v>2.8000000000000016</v>
      </c>
      <c r="HI78" s="57">
        <f t="shared" si="349"/>
        <v>0</v>
      </c>
      <c r="HJ78" s="57">
        <f t="shared" si="350"/>
        <v>2.9820888251199138</v>
      </c>
      <c r="HK78" s="57">
        <f t="shared" si="351"/>
        <v>4.5925153380050157</v>
      </c>
      <c r="HL78" s="57">
        <f t="shared" si="352"/>
        <v>6.0810866333044267</v>
      </c>
      <c r="HM78" s="57">
        <f t="shared" si="353"/>
        <v>7.1283400505961545</v>
      </c>
      <c r="HN78" s="57">
        <f t="shared" si="354"/>
        <v>7.7573284711077672</v>
      </c>
      <c r="HO78" s="57">
        <f t="shared" si="355"/>
        <v>8.0286753928957797</v>
      </c>
      <c r="HP78" s="57">
        <f t="shared" si="356"/>
        <v>0</v>
      </c>
      <c r="HQ78" s="57">
        <f t="shared" si="357"/>
        <v>0</v>
      </c>
      <c r="HR78" s="57">
        <f t="shared" si="358"/>
        <v>0</v>
      </c>
      <c r="HS78" s="57">
        <f t="shared" si="359"/>
        <v>0</v>
      </c>
      <c r="HT78" s="57">
        <f t="shared" si="360"/>
        <v>9.5249767404423658</v>
      </c>
      <c r="HU78" s="57">
        <f t="shared" si="361"/>
        <v>10.560159369738111</v>
      </c>
      <c r="HV78" s="57">
        <f t="shared" si="362"/>
        <v>9.5137454113218016</v>
      </c>
      <c r="HW78" s="57">
        <f t="shared" si="363"/>
        <v>9.0325485327133084</v>
      </c>
      <c r="HX78" s="57">
        <f t="shared" si="364"/>
        <v>8.8298868110568325</v>
      </c>
      <c r="HY78" s="57">
        <f t="shared" si="365"/>
        <v>8.6310120105674475</v>
      </c>
      <c r="HZ78" s="57">
        <f t="shared" si="366"/>
        <v>0</v>
      </c>
      <c r="IA78" s="57">
        <f t="shared" si="367"/>
        <v>0</v>
      </c>
      <c r="IB78" s="57">
        <f t="shared" si="368"/>
        <v>0</v>
      </c>
      <c r="IC78" s="57">
        <f t="shared" si="369"/>
        <v>0</v>
      </c>
      <c r="ID78" s="61">
        <f t="shared" si="370"/>
        <v>2.8000000000000016</v>
      </c>
      <c r="IE78" s="57">
        <f t="shared" si="371"/>
        <v>0</v>
      </c>
      <c r="IF78" s="57">
        <f t="shared" si="372"/>
        <v>0</v>
      </c>
      <c r="IG78" s="57">
        <f t="shared" si="373"/>
        <v>0</v>
      </c>
      <c r="IH78" s="57">
        <f t="shared" si="374"/>
        <v>0</v>
      </c>
      <c r="II78" s="57">
        <f t="shared" si="375"/>
        <v>0</v>
      </c>
      <c r="IJ78" s="57">
        <f t="shared" si="376"/>
        <v>0</v>
      </c>
      <c r="IK78" s="57">
        <f t="shared" si="377"/>
        <v>0</v>
      </c>
      <c r="IL78" s="57">
        <f t="shared" si="378"/>
        <v>0</v>
      </c>
      <c r="IM78" s="57">
        <f t="shared" si="379"/>
        <v>0</v>
      </c>
      <c r="IN78" s="57">
        <f t="shared" si="380"/>
        <v>0</v>
      </c>
      <c r="IO78" s="57">
        <f t="shared" si="381"/>
        <v>0</v>
      </c>
      <c r="IP78" s="57">
        <f t="shared" si="382"/>
        <v>0</v>
      </c>
      <c r="IQ78" s="57">
        <f t="shared" si="383"/>
        <v>0</v>
      </c>
      <c r="IR78" s="57">
        <f t="shared" si="384"/>
        <v>0</v>
      </c>
      <c r="IS78" s="57">
        <f t="shared" si="385"/>
        <v>0</v>
      </c>
      <c r="IT78" s="57">
        <f t="shared" si="386"/>
        <v>0</v>
      </c>
      <c r="IU78" s="57">
        <f t="shared" si="387"/>
        <v>0</v>
      </c>
      <c r="IV78" s="57">
        <f t="shared" si="388"/>
        <v>0</v>
      </c>
      <c r="IW78" s="57">
        <f t="shared" si="389"/>
        <v>0</v>
      </c>
      <c r="IX78" s="57">
        <f t="shared" si="390"/>
        <v>0</v>
      </c>
      <c r="IY78" s="57">
        <f t="shared" si="391"/>
        <v>0</v>
      </c>
      <c r="IZ78" s="61">
        <f t="shared" si="392"/>
        <v>2.8000000000000016</v>
      </c>
      <c r="JA78" s="260" t="e">
        <f t="shared" si="447"/>
        <v>#N/A</v>
      </c>
      <c r="JB78" s="260" t="e">
        <f t="shared" si="448"/>
        <v>#N/A</v>
      </c>
      <c r="JC78" s="260" t="e">
        <f t="shared" si="449"/>
        <v>#N/A</v>
      </c>
      <c r="JD78" s="260" t="e">
        <f t="shared" si="450"/>
        <v>#N/A</v>
      </c>
      <c r="JE78" s="260" t="e">
        <f t="shared" si="451"/>
        <v>#N/A</v>
      </c>
      <c r="JF78" s="260" t="e">
        <f t="shared" si="452"/>
        <v>#N/A</v>
      </c>
      <c r="JG78" s="260" t="e">
        <f t="shared" si="453"/>
        <v>#N/A</v>
      </c>
      <c r="JH78" s="260" t="e">
        <f t="shared" si="454"/>
        <v>#N/A</v>
      </c>
      <c r="JI78" s="260" t="e">
        <f t="shared" si="455"/>
        <v>#N/A</v>
      </c>
      <c r="JJ78" s="260" t="e">
        <f t="shared" si="456"/>
        <v>#N/A</v>
      </c>
      <c r="JK78" s="260" t="e">
        <f t="shared" si="457"/>
        <v>#N/A</v>
      </c>
      <c r="JL78" s="260" t="e">
        <f t="shared" si="458"/>
        <v>#N/A</v>
      </c>
      <c r="JM78" s="260" t="e">
        <f t="shared" si="459"/>
        <v>#N/A</v>
      </c>
      <c r="JN78" s="260" t="e">
        <f t="shared" si="460"/>
        <v>#N/A</v>
      </c>
      <c r="JO78" s="260" t="e">
        <f t="shared" si="461"/>
        <v>#N/A</v>
      </c>
      <c r="JP78" s="260" t="e">
        <f t="shared" si="462"/>
        <v>#N/A</v>
      </c>
      <c r="JQ78" s="260" t="e">
        <f t="shared" si="463"/>
        <v>#N/A</v>
      </c>
      <c r="JR78" s="260" t="e">
        <f t="shared" si="464"/>
        <v>#N/A</v>
      </c>
      <c r="JS78" s="260" t="e">
        <f t="shared" si="465"/>
        <v>#N/A</v>
      </c>
      <c r="JT78" s="260" t="e">
        <f t="shared" si="466"/>
        <v>#N/A</v>
      </c>
      <c r="JU78" s="260" t="e">
        <f t="shared" si="467"/>
        <v>#N/A</v>
      </c>
      <c r="JV78" s="61">
        <f t="shared" si="393"/>
        <v>2.8000000000000016</v>
      </c>
      <c r="JW78" s="46">
        <f>IF(AND(KS78=0,HI78&lt;=$C$40),1,0)</f>
        <v>0</v>
      </c>
      <c r="JX78" s="46">
        <f>IF(AND(KT78=0,HJ78&lt;=$C$40),1,0)</f>
        <v>0</v>
      </c>
      <c r="JY78" s="46">
        <f>IF(AND(KU78=0,HK78&lt;=$C$40),1,0)</f>
        <v>0</v>
      </c>
      <c r="JZ78" s="46">
        <f>IF(AND(KV78=0,HL78&lt;=$C$40),1,0)</f>
        <v>0</v>
      </c>
      <c r="KA78" s="46">
        <f>IF(AND(KW78=0,HM78&lt;=$C$40),1,0)</f>
        <v>0</v>
      </c>
      <c r="KB78" s="46">
        <f>IF(AND(KX78=0,HN78&lt;=$C$40),1,0)</f>
        <v>0</v>
      </c>
      <c r="KC78" s="46">
        <f>IF(AND(KY78=0,HO78&lt;=$C$40),1,0)</f>
        <v>0</v>
      </c>
      <c r="KD78" s="46">
        <f>IF(AND(KZ78=0,HP78&lt;=$C$40),1,0)</f>
        <v>0</v>
      </c>
      <c r="KE78" s="46">
        <f>IF(AND(LA78=0,HQ78&lt;=$C$40),1,0)</f>
        <v>0</v>
      </c>
      <c r="KF78" s="46">
        <f>IF(AND(LB78=0,HR78&lt;=$C$40),1,0)</f>
        <v>0</v>
      </c>
      <c r="KG78" s="46">
        <f>IF(AND(LC78=0,HS78&lt;=$C$40),1,0)</f>
        <v>0</v>
      </c>
      <c r="KH78" s="46">
        <f>IF(AND(LD78=0,HT78&lt;=$C$40),1,0)</f>
        <v>0</v>
      </c>
      <c r="KI78" s="46">
        <f>IF(AND(LE78=0,HU78&lt;=$C$40),1,0)</f>
        <v>0</v>
      </c>
      <c r="KJ78" s="46">
        <f>IF(AND(LF78=0,HV78&lt;=$C$40),1,0)</f>
        <v>0</v>
      </c>
      <c r="KK78" s="46">
        <f>IF(AND(LG78=0,HW78&lt;=$C$40),1,0)</f>
        <v>0</v>
      </c>
      <c r="KL78" s="46">
        <f>IF(AND(LH78=0,HX78&lt;=$C$40),1,0)</f>
        <v>0</v>
      </c>
      <c r="KM78" s="46">
        <f>IF(AND(LI78=0,HY78&lt;=$C$40),1,0)</f>
        <v>0</v>
      </c>
      <c r="KN78" s="46">
        <f>IF(AND(LJ78=0,HZ78&lt;=$C$40),1,0)</f>
        <v>0</v>
      </c>
      <c r="KO78" s="46">
        <f>IF(AND(LK78=0,IA78&lt;=$C$40),1,0)</f>
        <v>0</v>
      </c>
      <c r="KP78" s="46">
        <f>IF(AND(LL78=0,IB78&lt;=$C$40),1,0)</f>
        <v>0</v>
      </c>
      <c r="KQ78" s="46">
        <f>IF(AND(LM78=0,IC78&lt;=$C$40),1,0)</f>
        <v>0</v>
      </c>
      <c r="KR78" s="61">
        <f t="shared" si="394"/>
        <v>2.8000000000000016</v>
      </c>
      <c r="KS78" s="1">
        <f>IF(OR(KS77=1,AND(OY78=1,LO78&lt;=$C$41)),1,0)</f>
        <v>1</v>
      </c>
      <c r="KT78" s="1">
        <f>IF(OR(KT77=1,AND(OZ78=1,LP78&lt;=$C$41)),1,0)</f>
        <v>0</v>
      </c>
      <c r="KU78" s="1">
        <f>IF(OR(KU77=1,AND(PA78=1,LQ78&lt;=$C$41)),1,0)</f>
        <v>0</v>
      </c>
      <c r="KV78" s="1">
        <f>IF(OR(KV77=1,AND(PB78=1,LR78&lt;=$C$41)),1,0)</f>
        <v>0</v>
      </c>
      <c r="KW78" s="1">
        <f>IF(OR(KW77=1,AND(PC78=1,LS78&lt;=$C$41)),1,0)</f>
        <v>0</v>
      </c>
      <c r="KX78" s="1">
        <f>IF(OR(KX77=1,AND(PD78=1,LT78&lt;=$C$41)),1,0)</f>
        <v>0</v>
      </c>
      <c r="KY78" s="1">
        <f>IF(OR(KY77=1,AND(PE78=1,LU78&lt;=$C$41)),1,0)</f>
        <v>0</v>
      </c>
      <c r="KZ78" s="1">
        <f>IF(OR(KZ77=1,AND(PF78=1,LV78&lt;=$C$41)),1,0)</f>
        <v>1</v>
      </c>
      <c r="LA78" s="1">
        <f>IF(OR(LA77=1,AND(PG78=1,LW78&lt;=$C$41)),1,0)</f>
        <v>1</v>
      </c>
      <c r="LB78" s="1">
        <f>IF(OR(LB77=1,AND(PH78=1,LX78&lt;=$C$41)),1,0)</f>
        <v>1</v>
      </c>
      <c r="LC78" s="1">
        <f>IF(OR(LC77=1,AND(PI78=1,LY78&lt;=$C$41)),1,0)</f>
        <v>1</v>
      </c>
      <c r="LD78" s="1">
        <f>IF(OR(LD77=1,AND(PJ78=1,LZ78&lt;=$C$41)),1,0)</f>
        <v>0</v>
      </c>
      <c r="LE78" s="1">
        <f>IF(OR(LE77=1,AND(PK78=1,MA78&lt;=$C$41)),1,0)</f>
        <v>0</v>
      </c>
      <c r="LF78" s="1">
        <f>IF(OR(LF77=1,AND(PL78=1,MB78&lt;=$C$41)),1,0)</f>
        <v>0</v>
      </c>
      <c r="LG78" s="1">
        <f>IF(OR(LG77=1,AND(PM78=1,MC78&lt;=$C$41)),1,0)</f>
        <v>0</v>
      </c>
      <c r="LH78" s="1">
        <f>IF(OR(LH77=1,AND(PN78=1,MD78&lt;=$C$41)),1,0)</f>
        <v>0</v>
      </c>
      <c r="LI78" s="1">
        <f>IF(OR(LI77=1,AND(PO78=1,ME78&lt;=$C$41)),1,0)</f>
        <v>1</v>
      </c>
      <c r="LJ78" s="1">
        <f>IF(OR(LJ77=1,AND(PP78=1,MF78&lt;=$C$41)),1,0)</f>
        <v>1</v>
      </c>
      <c r="LK78" s="1">
        <f>IF(OR(LK77=1,AND(PQ78=1,MG78&lt;=$C$41)),1,0)</f>
        <v>1</v>
      </c>
      <c r="LL78" s="1">
        <f>IF(OR(LL77=1,AND(PR78=1,MH78&lt;=$C$41)),1,0)</f>
        <v>1</v>
      </c>
      <c r="LM78" s="1">
        <f>IF(OR(LM77=1,AND(PS78=1,MI78&lt;=$C$41)),1,0)</f>
        <v>1</v>
      </c>
      <c r="LN78" s="61">
        <f t="shared" si="395"/>
        <v>2.8000000000000016</v>
      </c>
      <c r="LO78" s="57">
        <f t="shared" si="396"/>
        <v>0</v>
      </c>
      <c r="LP78" s="57">
        <f t="shared" si="397"/>
        <v>12.861983714280651</v>
      </c>
      <c r="LQ78" s="57">
        <f t="shared" si="398"/>
        <v>11.994535069275903</v>
      </c>
      <c r="LR78" s="57">
        <f t="shared" si="399"/>
        <v>9.6508334608167985</v>
      </c>
      <c r="LS78" s="57">
        <f t="shared" si="400"/>
        <v>6.2190515838702201</v>
      </c>
      <c r="LT78" s="57">
        <f t="shared" si="401"/>
        <v>3.087747874055554</v>
      </c>
      <c r="LU78" s="57">
        <f t="shared" si="402"/>
        <v>0.54919905177619011</v>
      </c>
      <c r="LV78" s="57">
        <f t="shared" si="403"/>
        <v>0</v>
      </c>
      <c r="LW78" s="57">
        <f t="shared" si="404"/>
        <v>0</v>
      </c>
      <c r="LX78" s="57">
        <f t="shared" si="405"/>
        <v>0</v>
      </c>
      <c r="LY78" s="57">
        <f t="shared" si="406"/>
        <v>0</v>
      </c>
      <c r="LZ78" s="57">
        <f t="shared" si="407"/>
        <v>6.7060699886739812</v>
      </c>
      <c r="MA78" s="57">
        <f t="shared" si="408"/>
        <v>3.4414861411859832</v>
      </c>
      <c r="MB78" s="57">
        <f t="shared" si="409"/>
        <v>1.5859689345548151</v>
      </c>
      <c r="MC78" s="57">
        <f t="shared" si="410"/>
        <v>0.73270328298936693</v>
      </c>
      <c r="MD78" s="57">
        <f t="shared" si="411"/>
        <v>0.37334042411828827</v>
      </c>
      <c r="ME78" s="57">
        <f t="shared" si="412"/>
        <v>2.0692591675492977E-2</v>
      </c>
      <c r="MF78" s="57">
        <f t="shared" si="413"/>
        <v>0</v>
      </c>
      <c r="MG78" s="57">
        <f t="shared" si="414"/>
        <v>0</v>
      </c>
      <c r="MH78" s="57">
        <f t="shared" si="415"/>
        <v>0</v>
      </c>
      <c r="MI78" s="57">
        <f t="shared" si="416"/>
        <v>0</v>
      </c>
      <c r="MJ78" s="61">
        <f t="shared" si="417"/>
        <v>2.8000000000000016</v>
      </c>
      <c r="MK78" s="57" t="e">
        <f>IF(AND(ABS(CG78)&gt;0,EU78*$C$19&gt;=DY77,NG78&lt;&gt;0),3,NA())</f>
        <v>#N/A</v>
      </c>
      <c r="ML78" s="57" t="e">
        <f t="shared" si="468"/>
        <v>#N/A</v>
      </c>
      <c r="MM78" s="57" t="e">
        <f t="shared" si="469"/>
        <v>#N/A</v>
      </c>
      <c r="MN78" s="57" t="e">
        <f t="shared" si="470"/>
        <v>#N/A</v>
      </c>
      <c r="MO78" s="57" t="e">
        <f t="shared" si="471"/>
        <v>#N/A</v>
      </c>
      <c r="MP78" s="57" t="e">
        <f t="shared" si="472"/>
        <v>#N/A</v>
      </c>
      <c r="MQ78" s="57" t="e">
        <f t="shared" si="473"/>
        <v>#N/A</v>
      </c>
      <c r="MR78" s="57" t="e">
        <f t="shared" si="474"/>
        <v>#N/A</v>
      </c>
      <c r="MS78" s="57" t="e">
        <f t="shared" si="475"/>
        <v>#N/A</v>
      </c>
      <c r="MT78" s="57" t="e">
        <f t="shared" si="476"/>
        <v>#N/A</v>
      </c>
      <c r="MU78" s="57" t="e">
        <f t="shared" si="477"/>
        <v>#N/A</v>
      </c>
      <c r="MV78" s="57" t="e">
        <f t="shared" si="478"/>
        <v>#N/A</v>
      </c>
      <c r="MW78" s="57" t="e">
        <f t="shared" si="479"/>
        <v>#N/A</v>
      </c>
      <c r="MX78" s="57" t="e">
        <f t="shared" si="480"/>
        <v>#N/A</v>
      </c>
      <c r="MY78" s="57" t="e">
        <f t="shared" si="481"/>
        <v>#N/A</v>
      </c>
      <c r="MZ78" s="57" t="e">
        <f t="shared" si="482"/>
        <v>#N/A</v>
      </c>
      <c r="NA78" s="57" t="e">
        <f t="shared" si="483"/>
        <v>#N/A</v>
      </c>
      <c r="NB78" s="57" t="e">
        <f t="shared" si="484"/>
        <v>#N/A</v>
      </c>
      <c r="NC78" s="57" t="e">
        <f t="shared" si="485"/>
        <v>#N/A</v>
      </c>
      <c r="ND78" s="57" t="e">
        <f t="shared" si="486"/>
        <v>#N/A</v>
      </c>
      <c r="NE78" s="57" t="e">
        <f t="shared" si="487"/>
        <v>#N/A</v>
      </c>
      <c r="NF78" s="61">
        <f t="shared" si="418"/>
        <v>2.8000000000000016</v>
      </c>
      <c r="NG78" s="260">
        <f>IF(OY77=0,MIN('Drive Train'!$F$35-FQ77*$C$19*'Drive Train'!$F$39,NG77+$C$39)-$C$7,IF(LO77-1&lt;=0,0,IF($C$37=Motors!$C$29,MAX(MAX(NG$8:NG77)*-1,NG77-$C$39),MAX(0,MAX(NG$8:NG77)*-1,NG77-$C$39))))</f>
        <v>0</v>
      </c>
      <c r="NH78" s="260">
        <f>IF(OZ77=0,MIN('Drive Train'!$F$35-FR77*$C$19*'Drive Train'!$F$39,NH77+$C$39)-$C$7,IF(LP77-1&lt;=0,0,IF($C$37=Motors!$C$29,MAX(MAX(NH$8:NH77)*-1,NH77-$C$39),MAX(0,MAX(NH$8:NH77)*-1,NH77-$C$39))))</f>
        <v>0</v>
      </c>
      <c r="NI78" s="260">
        <f>IF(PA77=0,MIN('Drive Train'!$F$35-FS77*$C$19*'Drive Train'!$F$39,NI77+$C$39)-$C$7,IF(LQ77-1&lt;=0,0,IF($C$37=Motors!$C$29,MAX(MAX(NI$8:NI77)*-1,NI77-$C$39),MAX(0,MAX(NI$8:NI77)*-1,NI77-$C$39))))</f>
        <v>0</v>
      </c>
      <c r="NJ78" s="260">
        <f>IF(PB77=0,MIN('Drive Train'!$F$35-FT77*$C$19*'Drive Train'!$F$39,NJ77+$C$39)-$C$7,IF(LR77-1&lt;=0,0,IF($C$37=Motors!$C$29,MAX(MAX(NJ$8:NJ77)*-1,NJ77-$C$39),MAX(0,MAX(NJ$8:NJ77)*-1,NJ77-$C$39))))</f>
        <v>0</v>
      </c>
      <c r="NK78" s="260">
        <f>IF(PC77=0,MIN('Drive Train'!$F$35-FU77*$C$19*'Drive Train'!$F$39,NK77+$C$39)-$C$7,IF(LS77-1&lt;=0,0,IF($C$37=Motors!$C$29,MAX(MAX(NK$8:NK77)*-1,NK77-$C$39),MAX(0,MAX(NK$8:NK77)*-1,NK77-$C$39))))</f>
        <v>0</v>
      </c>
      <c r="NL78" s="260">
        <f>IF(PD77=0,MIN('Drive Train'!$F$35-FV77*$C$19*'Drive Train'!$F$39,NL77+$C$39)-$C$7,IF(LT77-1&lt;=0,0,IF($C$37=Motors!$C$29,MAX(MAX(NL$8:NL77)*-1,NL77-$C$39),MAX(0,MAX(NL$8:NL77)*-1,NL77-$C$39))))</f>
        <v>0</v>
      </c>
      <c r="NM78" s="260">
        <f>IF(PE77=0,MIN('Drive Train'!$F$35-FW77*$C$19*'Drive Train'!$F$39,NM77+$C$39)-$C$7,IF(LU77-1&lt;=0,0,IF($C$37=Motors!$C$29,MAX(MAX(NM$8:NM77)*-1,NM77-$C$39),MAX(0,MAX(NM$8:NM77)*-1,NM77-$C$39))))</f>
        <v>0</v>
      </c>
      <c r="NN78" s="260">
        <f>IF(PF77=0,MIN('Drive Train'!$F$35-FX77*$C$19*'Drive Train'!$F$39,NN77+$C$39)-$C$7,IF(LV77-1&lt;=0,0,IF($C$37=Motors!$C$29,MAX(MAX(NN$8:NN77)*-1,NN77-$C$39),MAX(0,MAX(NN$8:NN77)*-1,NN77-$C$39))))</f>
        <v>0</v>
      </c>
      <c r="NO78" s="260">
        <f>IF(PG77=0,MIN('Drive Train'!$F$35-FY77*$C$19*'Drive Train'!$F$39,NO77+$C$39)-$C$7,IF(LW77-1&lt;=0,0,IF($C$37=Motors!$C$29,MAX(MAX(NO$8:NO77)*-1,NO77-$C$39),MAX(0,MAX(NO$8:NO77)*-1,NO77-$C$39))))</f>
        <v>0</v>
      </c>
      <c r="NP78" s="260">
        <f>IF(PH77=0,MIN('Drive Train'!$F$35-FZ77*$C$19*'Drive Train'!$F$39,NP77+$C$39)-$C$7,IF(LX77-1&lt;=0,0,IF($C$37=Motors!$C$29,MAX(MAX(NP$8:NP77)*-1,NP77-$C$39),MAX(0,MAX(NP$8:NP77)*-1,NP77-$C$39))))</f>
        <v>0</v>
      </c>
      <c r="NQ78" s="260">
        <f>IF(PI77=0,MIN('Drive Train'!$F$35-GA77*$C$19*'Drive Train'!$F$39,NQ77+$C$39)-$C$7,IF(LY77-1&lt;=0,0,IF($C$37=Motors!$C$29,MAX(MAX(NQ$8:NQ77)*-1,NQ77-$C$39),MAX(0,MAX(NQ$8:NQ77)*-1,NQ77-$C$39))))</f>
        <v>0</v>
      </c>
      <c r="NR78" s="260">
        <f>IF(PJ77=0,MIN('Drive Train'!$F$35-GB77*$C$19*'Drive Train'!$F$39,NR77+$C$39)-$C$7,IF(LZ77-1&lt;=0,0,IF($C$37=Motors!$C$29,MAX(MAX(NR$8:NR77)*-1,NR77-$C$39),MAX(0,MAX(NR$8:NR77)*-1,NR77-$C$39))))</f>
        <v>0</v>
      </c>
      <c r="NS78" s="260">
        <f>IF(PK77=0,MIN('Drive Train'!$F$35-GC77*$C$19*'Drive Train'!$F$39,NS77+$C$39)-$C$7,IF(MA77-1&lt;=0,0,IF($C$37=Motors!$C$29,MAX(MAX(NS$8:NS77)*-1,NS77-$C$39),MAX(0,MAX(NS$8:NS77)*-1,NS77-$C$39))))</f>
        <v>0</v>
      </c>
      <c r="NT78" s="260">
        <f>IF(PL77=0,MIN('Drive Train'!$F$35-GD77*$C$19*'Drive Train'!$F$39,NT77+$C$39)-$C$7,IF(MB77-1&lt;=0,0,IF($C$37=Motors!$C$29,MAX(MAX(NT$8:NT77)*-1,NT77-$C$39),MAX(0,MAX(NT$8:NT77)*-1,NT77-$C$39))))</f>
        <v>0</v>
      </c>
      <c r="NU78" s="260">
        <f>IF(PM77=0,MIN('Drive Train'!$F$35-GE77*$C$19*'Drive Train'!$F$39,NU77+$C$39)-$C$7,IF(MC77-1&lt;=0,0,IF($C$37=Motors!$C$29,MAX(MAX(NU$8:NU77)*-1,NU77-$C$39),MAX(0,MAX(NU$8:NU77)*-1,NU77-$C$39))))</f>
        <v>0</v>
      </c>
      <c r="NV78" s="260">
        <f>IF(PN77=0,MIN('Drive Train'!$F$35-GF77*$C$19*'Drive Train'!$F$39,NV77+$C$39)-$C$7,IF(MD77-1&lt;=0,0,IF($C$37=Motors!$C$29,MAX(MAX(NV$8:NV77)*-1,NV77-$C$39),MAX(0,MAX(NV$8:NV77)*-1,NV77-$C$39))))</f>
        <v>0</v>
      </c>
      <c r="NW78" s="260">
        <f>IF(PO77=0,MIN('Drive Train'!$F$35-GG77*$C$19*'Drive Train'!$F$39,NW77+$C$39)-$C$7,IF(ME77-1&lt;=0,0,IF($C$37=Motors!$C$29,MAX(MAX(NW$8:NW77)*-1,NW77-$C$39),MAX(0,MAX(NW$8:NW77)*-1,NW77-$C$39))))</f>
        <v>0</v>
      </c>
      <c r="NX78" s="260">
        <f>IF(PP77=0,MIN('Drive Train'!$F$35-GH77*$C$19*'Drive Train'!$F$39,NX77+$C$39)-$C$7,IF(MF77-1&lt;=0,0,IF($C$37=Motors!$C$29,MAX(MAX(NX$8:NX77)*-1,NX77-$C$39),MAX(0,MAX(NX$8:NX77)*-1,NX77-$C$39))))</f>
        <v>0</v>
      </c>
      <c r="NY78" s="260">
        <f>IF(PQ77=0,MIN('Drive Train'!$F$35-GI77*$C$19*'Drive Train'!$F$39,NY77+$C$39)-$C$7,IF(MG77-1&lt;=0,0,IF($C$37=Motors!$C$29,MAX(MAX(NY$8:NY77)*-1,NY77-$C$39),MAX(0,MAX(NY$8:NY77)*-1,NY77-$C$39))))</f>
        <v>0</v>
      </c>
      <c r="NZ78" s="260">
        <f>IF(PR77=0,MIN('Drive Train'!$F$35-GJ77*$C$19*'Drive Train'!$F$39,NZ77+$C$39)-$C$7,IF(MH77-1&lt;=0,0,IF($C$37=Motors!$C$29,MAX(MAX(NZ$8:NZ77)*-1,NZ77-$C$39),MAX(0,MAX(NZ$8:NZ77)*-1,NZ77-$C$39))))</f>
        <v>0</v>
      </c>
      <c r="OA78" s="260">
        <f>IF(PS77=0,MIN('Drive Train'!$F$35-GK77*$C$19*'Drive Train'!$F$39,OA77+$C$39)-$C$7,IF(MI77-1&lt;=0,0,IF($C$37=Motors!$C$29,MAX(MAX(OA$8:OA77)*-1,OA77-$C$39),MAX(0,MAX(OA$8:OA77)*-1,OA77-$C$39))))</f>
        <v>0</v>
      </c>
      <c r="OB78" s="61">
        <f t="shared" si="419"/>
        <v>2.8000000000000016</v>
      </c>
      <c r="OC78" s="260">
        <f>'Drive Train'!$F$35-(FQ78*$C$13)*$C$19*'Drive Train'!$F$39</f>
        <v>12.4</v>
      </c>
      <c r="OD78" s="260">
        <f>'Drive Train'!$F$35-(FR78*$C$13)*$C$19*'Drive Train'!$F$39</f>
        <v>12.2597755</v>
      </c>
      <c r="OE78" s="260">
        <f>'Drive Train'!$F$35-(FS78*$C$13)*$C$19*'Drive Train'!$F$39</f>
        <v>12.2597755</v>
      </c>
      <c r="OF78" s="260">
        <f>'Drive Train'!$F$35-(FT78*$C$13)*$C$19*'Drive Train'!$F$39</f>
        <v>12.2597755</v>
      </c>
      <c r="OG78" s="260">
        <f>'Drive Train'!$F$35-(FU78*$C$13)*$C$19*'Drive Train'!$F$39</f>
        <v>12.2597755</v>
      </c>
      <c r="OH78" s="260">
        <f>'Drive Train'!$F$35-(FV78*$C$13)*$C$19*'Drive Train'!$F$39</f>
        <v>12.2597755</v>
      </c>
      <c r="OI78" s="260">
        <f>'Drive Train'!$F$35-(FW78*$C$13)*$C$19*'Drive Train'!$F$39</f>
        <v>12.2597755</v>
      </c>
      <c r="OJ78" s="260">
        <f>'Drive Train'!$F$35-(FX78*$C$13)*$C$19*'Drive Train'!$F$39</f>
        <v>12.4</v>
      </c>
      <c r="OK78" s="260">
        <f>'Drive Train'!$F$35-(FY78*$C$13)*$C$19*'Drive Train'!$F$39</f>
        <v>12.4</v>
      </c>
      <c r="OL78" s="260">
        <f>'Drive Train'!$F$35-(FZ78*$C$13)*$C$19*'Drive Train'!$F$39</f>
        <v>12.4</v>
      </c>
      <c r="OM78" s="260">
        <f>'Drive Train'!$F$35-(GA78*$C$13)*$C$19*'Drive Train'!$F$39</f>
        <v>12.4</v>
      </c>
      <c r="ON78" s="260">
        <f>'Drive Train'!$F$35-(GB78*$C$13)*$C$19*'Drive Train'!$F$39</f>
        <v>12.2597755</v>
      </c>
      <c r="OO78" s="260">
        <f>'Drive Train'!$F$35-(GC78*$C$13)*$C$19*'Drive Train'!$F$39</f>
        <v>12.2597755</v>
      </c>
      <c r="OP78" s="260">
        <f>'Drive Train'!$F$35-(GD78*$C$13)*$C$19*'Drive Train'!$F$39</f>
        <v>12.2597755</v>
      </c>
      <c r="OQ78" s="260">
        <f>'Drive Train'!$F$35-(GE78*$C$13)*$C$19*'Drive Train'!$F$39</f>
        <v>12.2597755</v>
      </c>
      <c r="OR78" s="260">
        <f>'Drive Train'!$F$35-(GF78*$C$13)*$C$19*'Drive Train'!$F$39</f>
        <v>12.2597755</v>
      </c>
      <c r="OS78" s="260">
        <f>'Drive Train'!$F$35-(GG78*$C$13)*$C$19*'Drive Train'!$F$39</f>
        <v>12.4</v>
      </c>
      <c r="OT78" s="260">
        <f>'Drive Train'!$F$35-(GH78*$C$13)*$C$19*'Drive Train'!$F$39</f>
        <v>12.4</v>
      </c>
      <c r="OU78" s="260">
        <f>'Drive Train'!$F$35-(GI78*$C$13)*$C$19*'Drive Train'!$F$39</f>
        <v>12.4</v>
      </c>
      <c r="OV78" s="260">
        <f>'Drive Train'!$F$35-(GJ78*$C$13)*$C$19*'Drive Train'!$F$39</f>
        <v>12.4</v>
      </c>
      <c r="OW78" s="260">
        <f>'Drive Train'!$F$35-(GK78*$C$13)*$C$19*'Drive Train'!$F$39</f>
        <v>12.4</v>
      </c>
      <c r="OX78" s="61">
        <f t="shared" si="420"/>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7">
        <f t="shared" si="421"/>
        <v>2.8000000000000016</v>
      </c>
      <c r="PU78" s="57">
        <f t="shared" si="422"/>
        <v>21.495394688196406</v>
      </c>
      <c r="PV78" s="57">
        <f t="shared" si="423"/>
        <v>27.220794291284093</v>
      </c>
      <c r="PW78" s="57">
        <f t="shared" si="424"/>
        <v>31.303131891640064</v>
      </c>
      <c r="PX78" s="57">
        <f t="shared" si="425"/>
        <v>31.929090837148483</v>
      </c>
      <c r="PY78" s="57">
        <f t="shared" si="426"/>
        <v>29.659086292110473</v>
      </c>
      <c r="PZ78" s="57">
        <f t="shared" si="427"/>
        <v>26.514357288130661</v>
      </c>
      <c r="QA78" s="57">
        <f t="shared" si="428"/>
        <v>23.229137686821154</v>
      </c>
      <c r="QB78" s="57">
        <f t="shared" si="429"/>
        <v>21.291440485870105</v>
      </c>
      <c r="QC78" s="57">
        <f t="shared" si="430"/>
        <v>19.83197803012871</v>
      </c>
      <c r="QD78" s="57">
        <f t="shared" si="431"/>
        <v>18.750821279437783</v>
      </c>
      <c r="QE78" s="57">
        <f t="shared" si="432"/>
        <v>18.248340689871842</v>
      </c>
      <c r="QF78" s="57">
        <f t="shared" si="433"/>
        <v>21.431995247998575</v>
      </c>
      <c r="QG78" s="57">
        <f t="shared" si="434"/>
        <v>21.984572484497889</v>
      </c>
      <c r="QH78" s="57">
        <f t="shared" si="435"/>
        <v>21.755384163446738</v>
      </c>
      <c r="QI78" s="57">
        <f t="shared" si="436"/>
        <v>21.658249131888585</v>
      </c>
      <c r="QJ78" s="57">
        <f t="shared" si="437"/>
        <v>21.805866840615344</v>
      </c>
      <c r="QK78" s="57">
        <f t="shared" si="438"/>
        <v>21.756211309083742</v>
      </c>
      <c r="QL78" s="57">
        <f t="shared" si="439"/>
        <v>21.582838251070481</v>
      </c>
      <c r="QM78" s="57">
        <f t="shared" si="440"/>
        <v>21.793281479591677</v>
      </c>
      <c r="QN78" s="57">
        <f t="shared" si="441"/>
        <v>21.456171811391606</v>
      </c>
      <c r="QO78" s="57">
        <f t="shared" si="442"/>
        <v>21.493109623152883</v>
      </c>
      <c r="QP78" s="61">
        <f t="shared" si="443"/>
        <v>2.8000000000000016</v>
      </c>
      <c r="QQ78" s="57">
        <f>MIN(FQ78,$C$16)*$C$17*1000/60/60/$C$21</f>
        <v>0</v>
      </c>
      <c r="QR78" s="57">
        <f>MIN(FR78,$C$16)*$C$17*1000/60/60/$C$21</f>
        <v>3.4695548865589357E-2</v>
      </c>
      <c r="QS78" s="57">
        <f>MIN(FS78,$C$16)*$C$17*1000/60/60/$C$21</f>
        <v>3.4695548865589357E-2</v>
      </c>
      <c r="QT78" s="57">
        <f>MIN(FT78,$C$16)*$C$17*1000/60/60/$C$21</f>
        <v>3.4695548865589357E-2</v>
      </c>
      <c r="QU78" s="57">
        <f>MIN(FU78,$C$16)*$C$17*1000/60/60/$C$21</f>
        <v>3.4695548865589357E-2</v>
      </c>
      <c r="QV78" s="57">
        <f>MIN(FV78,$C$16)*$C$17*1000/60/60/$C$21</f>
        <v>3.4695548865589357E-2</v>
      </c>
      <c r="QW78" s="57">
        <f>MIN(FW78,$C$16)*$C$17*1000/60/60/$C$21</f>
        <v>3.4695548865589357E-2</v>
      </c>
      <c r="QX78" s="57">
        <f>MIN(FX78,$C$16)*$C$17*1000/60/60/$C$21</f>
        <v>0</v>
      </c>
      <c r="QY78" s="57">
        <f>MIN(FY78,$C$16)*$C$17*1000/60/60/$C$21</f>
        <v>0</v>
      </c>
      <c r="QZ78" s="57">
        <f>MIN(FZ78,$C$16)*$C$17*1000/60/60/$C$21</f>
        <v>0</v>
      </c>
      <c r="RA78" s="57">
        <f>MIN(GA78,$C$16)*$C$17*1000/60/60/$C$21</f>
        <v>0</v>
      </c>
      <c r="RB78" s="57">
        <f>MIN(GB78,$C$16)*$C$17*1000/60/60/$C$21</f>
        <v>3.4695548865589357E-2</v>
      </c>
      <c r="RC78" s="57">
        <f>MIN(GC78,$C$16)*$C$17*1000/60/60/$C$21</f>
        <v>3.4695548865589357E-2</v>
      </c>
      <c r="RD78" s="57">
        <f>MIN(GD78,$C$16)*$C$17*1000/60/60/$C$21</f>
        <v>3.4695548865589357E-2</v>
      </c>
      <c r="RE78" s="57">
        <f>MIN(GE78,$C$16)*$C$17*1000/60/60/$C$21</f>
        <v>3.4695548865589357E-2</v>
      </c>
      <c r="RF78" s="57">
        <f>MIN(GF78,$C$16)*$C$17*1000/60/60/$C$21</f>
        <v>3.4695548865589357E-2</v>
      </c>
      <c r="RG78" s="57">
        <f>MIN(GG78,$C$16)*$C$17*1000/60/60/$C$21</f>
        <v>0</v>
      </c>
      <c r="RH78" s="57">
        <f>MIN(GH78,$C$16)*$C$17*1000/60/60/$C$21</f>
        <v>0</v>
      </c>
      <c r="RI78" s="57">
        <f>MIN(GI78,$C$16)*$C$17*1000/60/60/$C$21</f>
        <v>0</v>
      </c>
      <c r="RJ78" s="57">
        <f>MIN(GJ78,$C$16)*$C$17*1000/60/60/$C$21</f>
        <v>0</v>
      </c>
      <c r="RK78" s="57">
        <f>MIN(GK78,$C$16)*$C$17*1000/60/60/$C$21</f>
        <v>0</v>
      </c>
      <c r="RL78" s="61">
        <f t="shared" si="444"/>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61">
        <f t="shared" si="445"/>
        <v>2.8000000000000016</v>
      </c>
      <c r="SI78" s="2">
        <f>IF(AND(EU78&lt;0,KS78=0,LO78&gt;=LO$6*'Drive Train'!$AA$52,LO78&lt;=LO$6*'Drive Train'!$AA$53,OY78=1,JW78=0),$C$17,0)</f>
        <v>0</v>
      </c>
      <c r="SJ78" s="2">
        <f>IF(AND(EV78&lt;0,KT78=0,LP78&gt;=LP$6*'Drive Train'!$AA$52,LP78&lt;=LP$6*'Drive Train'!$AA$53,OZ78=1,JX78=0),$C$17,0)</f>
        <v>0.04</v>
      </c>
      <c r="SK78" s="2">
        <f>IF(AND(EW78&lt;0,KU78=0,LQ78&gt;=LQ$6*'Drive Train'!$AA$52,LQ78&lt;=LQ$6*'Drive Train'!$AA$53,PA78=1,JY78=0),$C$17,0)</f>
        <v>0.04</v>
      </c>
      <c r="SL78" s="2">
        <f>IF(AND(EX78&lt;0,KV78=0,LR78&gt;=LR$6*'Drive Train'!$AA$52,LR78&lt;=LR$6*'Drive Train'!$AA$53,PB78=1,JZ78=0),$C$17,0)</f>
        <v>0.04</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0.04</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48">
        <f t="shared" si="446"/>
        <v>2.8000000000000016</v>
      </c>
    </row>
    <row r="79" spans="2:524" x14ac:dyDescent="0.2">
      <c r="B79" s="20"/>
      <c r="C79" s="3" t="str">
        <f>C49</f>
        <v>Time to Goal (s)</v>
      </c>
      <c r="E79" s="17">
        <f>E49</f>
        <v>1.6800000000000008</v>
      </c>
      <c r="F79" s="18">
        <f>PJ6</f>
        <v>2.2400000000000011</v>
      </c>
      <c r="G79" s="18">
        <f t="shared" ref="G79:O79" si="489">PK6</f>
        <v>2.0400000000000009</v>
      </c>
      <c r="H79" s="18">
        <f t="shared" si="489"/>
        <v>1.920000000000001</v>
      </c>
      <c r="I79" s="18">
        <f t="shared" si="489"/>
        <v>1.840000000000001</v>
      </c>
      <c r="J79" s="18">
        <f t="shared" si="489"/>
        <v>1.8000000000000009</v>
      </c>
      <c r="K79" s="18">
        <f t="shared" si="489"/>
        <v>1.7600000000000009</v>
      </c>
      <c r="L79" s="18">
        <f t="shared" si="489"/>
        <v>1.7200000000000009</v>
      </c>
      <c r="M79" s="18">
        <f t="shared" si="489"/>
        <v>1.7200000000000009</v>
      </c>
      <c r="N79" s="18">
        <f t="shared" si="489"/>
        <v>1.6800000000000008</v>
      </c>
      <c r="O79" s="18">
        <f t="shared" si="489"/>
        <v>1.6800000000000008</v>
      </c>
      <c r="R79" s="63">
        <f t="shared" si="34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343"/>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318"/>
        <v>2.8400000000000016</v>
      </c>
      <c r="BK79" s="2">
        <f>IF(OR(KS78=1,AND($C$37=Motors!$C$31,OY78=1)),0,IF(NG79=0,-(CG78+$C$15)/($C$14-$C$15)*$C$12,($C$11*S79-AO79)/($C$11*S79)*$C$12*S79))</f>
        <v>0</v>
      </c>
      <c r="BL79" s="2">
        <f>IF(OR(KT78=1,AND($C$37=Motors!$C$31,OZ78=1)),0,IF(NH79=0,-(CH78+$C$15)/($C$14-$C$15)*$C$12,($C$11*T79-AP79)/($C$11*T79)*$C$12*T79))</f>
        <v>0</v>
      </c>
      <c r="BM79" s="2">
        <f>IF(OR(KU78=1,AND($C$37=Motors!$C$31,PA78=1)),0,IF(NI79=0,-(CI78+$C$15)/($C$14-$C$15)*$C$12,($C$11*U79-AQ79)/($C$11*U79)*$C$12*U79))</f>
        <v>0</v>
      </c>
      <c r="BN79" s="2">
        <f>IF(OR(KV78=1,AND($C$37=Motors!$C$31,PB78=1)),0,IF(NJ79=0,-(CJ78+$C$15)/($C$14-$C$15)*$C$12,($C$11*V79-AR79)/($C$11*V79)*$C$12*V79))</f>
        <v>0</v>
      </c>
      <c r="BO79" s="2">
        <f>IF(OR(KW78=1,AND($C$37=Motors!$C$31,PC78=1)),0,IF(NK79=0,-(CK78+$C$15)/($C$14-$C$15)*$C$12,($C$11*W79-AS79)/($C$11*W79)*$C$12*W79))</f>
        <v>0</v>
      </c>
      <c r="BP79" s="2">
        <f>IF(OR(KX78=1,AND($C$37=Motors!$C$31,PD78=1)),0,IF(NL79=0,-(CL78+$C$15)/($C$14-$C$15)*$C$12,($C$11*X79-AT79)/($C$11*X79)*$C$12*X79))</f>
        <v>0</v>
      </c>
      <c r="BQ79" s="2">
        <f>IF(OR(KY78=1,AND($C$37=Motors!$C$31,PE78=1)),0,IF(NM79=0,-(CM78+$C$15)/($C$14-$C$15)*$C$12,($C$11*Y79-AU79)/($C$11*Y79)*$C$12*Y79))</f>
        <v>0</v>
      </c>
      <c r="BR79" s="2">
        <f>IF(OR(KZ78=1,AND($C$37=Motors!$C$31,PF78=1)),0,IF(NN79=0,-(CN78+$C$15)/($C$14-$C$15)*$C$12,($C$11*Z79-AV79)/($C$11*Z79)*$C$12*Z79))</f>
        <v>0</v>
      </c>
      <c r="BS79" s="2">
        <f>IF(OR(LA78=1,AND($C$37=Motors!$C$31,PG78=1)),0,IF(NO79=0,-(CO78+$C$15)/($C$14-$C$15)*$C$12,($C$11*AA79-AW79)/($C$11*AA79)*$C$12*AA79))</f>
        <v>0</v>
      </c>
      <c r="BT79" s="2">
        <f>IF(OR(LB78=1,AND($C$37=Motors!$C$31,PH78=1)),0,IF(NP79=0,-(CP78+$C$15)/($C$14-$C$15)*$C$12,($C$11*AB79-AX79)/($C$11*AB79)*$C$12*AB79))</f>
        <v>0</v>
      </c>
      <c r="BU79" s="2">
        <f>IF(OR(LC78=1,AND($C$37=Motors!$C$31,PI78=1)),0,IF(NQ79=0,-(CQ78+$C$15)/($C$14-$C$15)*$C$12,($C$11*AC79-AY79)/($C$11*AC79)*$C$12*AC79))</f>
        <v>0</v>
      </c>
      <c r="BV79" s="2">
        <f>IF(OR(LD78=1,AND($C$37=Motors!$C$31,PJ78=1)),0,IF(NR79=0,-(CR78+$C$15)/($C$14-$C$15)*$C$12,($C$11*AD79-AZ79)/($C$11*AD79)*$C$12*AD79))</f>
        <v>0</v>
      </c>
      <c r="BW79" s="2">
        <f>IF(OR(LE78=1,AND($C$37=Motors!$C$31,PK78=1)),0,IF(NS79=0,-(CS78+$C$15)/($C$14-$C$15)*$C$12,($C$11*AE79-BA79)/($C$11*AE79)*$C$12*AE79))</f>
        <v>0</v>
      </c>
      <c r="BX79" s="2">
        <f>IF(OR(LF78=1,AND($C$37=Motors!$C$31,PL78=1)),0,IF(NT79=0,-(CT78+$C$15)/($C$14-$C$15)*$C$12,($C$11*AF79-BB79)/($C$11*AF79)*$C$12*AF79))</f>
        <v>0</v>
      </c>
      <c r="BY79" s="2">
        <f>IF(OR(LG78=1,AND($C$37=Motors!$C$31,PM78=1)),0,IF(NU79=0,-(CU78+$C$15)/($C$14-$C$15)*$C$12,($C$11*AG79-BC79)/($C$11*AG79)*$C$12*AG79))</f>
        <v>0</v>
      </c>
      <c r="BZ79" s="2">
        <f>IF(OR(LH78=1,AND($C$37=Motors!$C$31,PN78=1)),0,IF(NV79=0,-(CV78+$C$15)/($C$14-$C$15)*$C$12,($C$11*AH79-BD79)/($C$11*AH79)*$C$12*AH79))</f>
        <v>0</v>
      </c>
      <c r="CA79" s="2">
        <f>IF(OR(LI78=1,AND($C$37=Motors!$C$31,PO78=1)),0,IF(NW79=0,-(CW78+$C$15)/($C$14-$C$15)*$C$12,($C$11*AI79-BE79)/($C$11*AI79)*$C$12*AI79))</f>
        <v>0</v>
      </c>
      <c r="CB79" s="2">
        <f>IF(OR(LJ78=1,AND($C$37=Motors!$C$31,PP78=1)),0,IF(NX79=0,-(CX78+$C$15)/($C$14-$C$15)*$C$12,($C$11*AJ79-BF79)/($C$11*AJ79)*$C$12*AJ79))</f>
        <v>0</v>
      </c>
      <c r="CC79" s="2">
        <f>IF(OR(LK78=1,AND($C$37=Motors!$C$31,PQ78=1)),0,IF(NY79=0,-(CY78+$C$15)/($C$14-$C$15)*$C$12,($C$11*AK79-BG79)/($C$11*AK79)*$C$12*AK79))</f>
        <v>0</v>
      </c>
      <c r="CD79" s="2">
        <f>IF(OR(LL78=1,AND($C$37=Motors!$C$31,PR78=1)),0,IF(NZ79=0,-(CZ78+$C$15)/($C$14-$C$15)*$C$12,($C$11*AL79-BH79)/($C$11*AL79)*$C$12*AL79))</f>
        <v>0</v>
      </c>
      <c r="CE79" s="2">
        <f>IF(OR(LM78=1,AND($C$37=Motors!$C$31,PS78=1)),0,IF(OA79=0,-(DA78+$C$15)/($C$14-$C$15)*$C$12,($C$11*AM79-BI79)/($C$11*AM79)*$C$12*AM79))</f>
        <v>0</v>
      </c>
      <c r="CF79" s="61">
        <f t="shared" si="319"/>
        <v>2.8400000000000016</v>
      </c>
      <c r="CG79" s="57">
        <f>IF(AND(KS78=1,OY78=1),0,ABS(BK79/$C$12*($C$14-$C$15)+$C$15) *'Drive Train'!$AA$49 + CG78*(1-'Drive Train'!$AA$49))</f>
        <v>0</v>
      </c>
      <c r="CH79" s="57">
        <f>IF(AND(KT78=1,OZ78=1),0,ABS(BL79/$C$12*($C$14-$C$15)+$C$15) *'Drive Train'!$AA$49 + CH78*(1-'Drive Train'!$AA$49))</f>
        <v>2.7495000000000003</v>
      </c>
      <c r="CI79" s="57">
        <f>IF(AND(KU78=1,PA78=1),0,ABS(BM79/$C$12*($C$14-$C$15)+$C$15) *'Drive Train'!$AA$49 + CI78*(1-'Drive Train'!$AA$49))</f>
        <v>2.7495000000000003</v>
      </c>
      <c r="CJ79" s="57">
        <f>IF(AND(KV78=1,PB78=1),0,ABS(BN79/$C$12*($C$14-$C$15)+$C$15) *'Drive Train'!$AA$49 + CJ78*(1-'Drive Train'!$AA$49))</f>
        <v>2.7495000000000003</v>
      </c>
      <c r="CK79" s="57">
        <f>IF(AND(KW78=1,PC78=1),0,ABS(BO79/$C$12*($C$14-$C$15)+$C$15) *'Drive Train'!$AA$49 + CK78*(1-'Drive Train'!$AA$49))</f>
        <v>2.7495000000000003</v>
      </c>
      <c r="CL79" s="57">
        <f>IF(AND(KX78=1,PD78=1),0,ABS(BP79/$C$12*($C$14-$C$15)+$C$15) *'Drive Train'!$AA$49 + CL78*(1-'Drive Train'!$AA$49))</f>
        <v>2.7495000000000003</v>
      </c>
      <c r="CM79" s="57">
        <f>IF(AND(KY78=1,PE78=1),0,ABS(BQ79/$C$12*($C$14-$C$15)+$C$15) *'Drive Train'!$AA$49 + CM78*(1-'Drive Train'!$AA$49))</f>
        <v>2.7495000000000003</v>
      </c>
      <c r="CN79" s="57">
        <f>IF(AND(KZ78=1,PF78=1),0,ABS(BR79/$C$12*($C$14-$C$15)+$C$15) *'Drive Train'!$AA$49 + CN78*(1-'Drive Train'!$AA$49))</f>
        <v>0</v>
      </c>
      <c r="CO79" s="57">
        <f>IF(AND(LA78=1,PG78=1),0,ABS(BS79/$C$12*($C$14-$C$15)+$C$15) *'Drive Train'!$AA$49 + CO78*(1-'Drive Train'!$AA$49))</f>
        <v>0</v>
      </c>
      <c r="CP79" s="57">
        <f>IF(AND(LB78=1,PH78=1),0,ABS(BT79/$C$12*($C$14-$C$15)+$C$15) *'Drive Train'!$AA$49 + CP78*(1-'Drive Train'!$AA$49))</f>
        <v>0</v>
      </c>
      <c r="CQ79" s="57">
        <f>IF(AND(LC78=1,PI78=1),0,ABS(BU79/$C$12*($C$14-$C$15)+$C$15) *'Drive Train'!$AA$49 + CQ78*(1-'Drive Train'!$AA$49))</f>
        <v>0</v>
      </c>
      <c r="CR79" s="57">
        <f>IF(AND(LD78=1,PJ78=1),0,ABS(BV79/$C$12*($C$14-$C$15)+$C$15) *'Drive Train'!$AA$49 + CR78*(1-'Drive Train'!$AA$49))</f>
        <v>2.7495000000000003</v>
      </c>
      <c r="CS79" s="57">
        <f>IF(AND(LE78=1,PK78=1),0,ABS(BW79/$C$12*($C$14-$C$15)+$C$15) *'Drive Train'!$AA$49 + CS78*(1-'Drive Train'!$AA$49))</f>
        <v>2.7495000000000003</v>
      </c>
      <c r="CT79" s="57">
        <f>IF(AND(LF78=1,PL78=1),0,ABS(BX79/$C$12*($C$14-$C$15)+$C$15) *'Drive Train'!$AA$49 + CT78*(1-'Drive Train'!$AA$49))</f>
        <v>2.7495000000000003</v>
      </c>
      <c r="CU79" s="57">
        <f>IF(AND(LG78=1,PM78=1),0,ABS(BY79/$C$12*($C$14-$C$15)+$C$15) *'Drive Train'!$AA$49 + CU78*(1-'Drive Train'!$AA$49))</f>
        <v>2.7495000000000003</v>
      </c>
      <c r="CV79" s="57">
        <f>IF(AND(LH78=1,PN78=1),0,ABS(BZ79/$C$12*($C$14-$C$15)+$C$15) *'Drive Train'!$AA$49 + CV78*(1-'Drive Train'!$AA$49))</f>
        <v>2.7495000000000003</v>
      </c>
      <c r="CW79" s="57">
        <f>IF(AND(LI78=1,PO78=1),0,ABS(CA79/$C$12*($C$14-$C$15)+$C$15) *'Drive Train'!$AA$49 + CW78*(1-'Drive Train'!$AA$49))</f>
        <v>0</v>
      </c>
      <c r="CX79" s="57">
        <f>IF(AND(LJ78=1,PP78=1),0,ABS(CB79/$C$12*($C$14-$C$15)+$C$15) *'Drive Train'!$AA$49 + CX78*(1-'Drive Train'!$AA$49))</f>
        <v>0</v>
      </c>
      <c r="CY79" s="57">
        <f>IF(AND(LK78=1,PQ78=1),0,ABS(CC79/$C$12*($C$14-$C$15)+$C$15) *'Drive Train'!$AA$49 + CY78*(1-'Drive Train'!$AA$49))</f>
        <v>0</v>
      </c>
      <c r="CZ79" s="57">
        <f>IF(AND(LL78=1,PR78=1),0,ABS(CD79/$C$12*($C$14-$C$15)+$C$15) *'Drive Train'!$AA$49 + CZ78*(1-'Drive Train'!$AA$49))</f>
        <v>0</v>
      </c>
      <c r="DA79" s="57">
        <f>IF(AND(LM78=1,PS78=1),0,ABS(CE79/$C$12*($C$14-$C$15)+$C$15) *'Drive Train'!$AA$49 + DA78*(1-'Drive Train'!$AA$49))</f>
        <v>0</v>
      </c>
      <c r="DB79" s="61">
        <f t="shared" si="344"/>
        <v>2.8400000000000016</v>
      </c>
      <c r="DC79" s="57">
        <f t="shared" si="320"/>
        <v>0</v>
      </c>
      <c r="DD79" s="57">
        <f t="shared" si="321"/>
        <v>2.7495000000000003</v>
      </c>
      <c r="DE79" s="57">
        <f t="shared" si="322"/>
        <v>2.7495000000000003</v>
      </c>
      <c r="DF79" s="57">
        <f t="shared" si="323"/>
        <v>2.7495000000000003</v>
      </c>
      <c r="DG79" s="57">
        <f t="shared" si="324"/>
        <v>2.7495000000000003</v>
      </c>
      <c r="DH79" s="57">
        <f t="shared" si="325"/>
        <v>2.7495000000000003</v>
      </c>
      <c r="DI79" s="57">
        <f t="shared" si="326"/>
        <v>2.7495000000000003</v>
      </c>
      <c r="DJ79" s="57">
        <f t="shared" si="327"/>
        <v>0</v>
      </c>
      <c r="DK79" s="57">
        <f t="shared" si="328"/>
        <v>0</v>
      </c>
      <c r="DL79" s="57">
        <f t="shared" si="329"/>
        <v>0</v>
      </c>
      <c r="DM79" s="57">
        <f t="shared" si="330"/>
        <v>0</v>
      </c>
      <c r="DN79" s="57">
        <f t="shared" si="331"/>
        <v>2.7495000000000003</v>
      </c>
      <c r="DO79" s="57">
        <f t="shared" si="332"/>
        <v>2.7495000000000003</v>
      </c>
      <c r="DP79" s="57">
        <f t="shared" si="333"/>
        <v>2.7495000000000003</v>
      </c>
      <c r="DQ79" s="57">
        <f t="shared" si="334"/>
        <v>2.7495000000000003</v>
      </c>
      <c r="DR79" s="57">
        <f t="shared" si="335"/>
        <v>2.7495000000000003</v>
      </c>
      <c r="DS79" s="57">
        <f t="shared" si="336"/>
        <v>0</v>
      </c>
      <c r="DT79" s="57">
        <f t="shared" si="337"/>
        <v>0</v>
      </c>
      <c r="DU79" s="57">
        <f t="shared" si="338"/>
        <v>0</v>
      </c>
      <c r="DV79" s="57">
        <f t="shared" si="339"/>
        <v>0</v>
      </c>
      <c r="DW79" s="57">
        <f t="shared" si="340"/>
        <v>0</v>
      </c>
      <c r="DX79" s="61">
        <f t="shared" si="345"/>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61">
        <f t="shared" si="341"/>
        <v>2.8400000000000016</v>
      </c>
      <c r="EU79" s="259">
        <f>MAX(MIN(IF(AND(OY78=1,NG79&lt;0),-1,1)*(DC79-$C$15)/($C$14-$C$15)*$C$12*$C$21-$C$33*LO79/AO$6 -  OY78*$C$33/$C$21,DY78/$C$19),MAX(EU$8:EU78)*-1)</f>
        <v>-0.37850168607206947</v>
      </c>
      <c r="EV79" s="259">
        <f>MAX(MIN(IF(AND(OZ78=1,NH79&lt;0),-1,1)*(DD79-$C$15)/($C$14-$C$15)*$C$12*$C$21-$C$33*LP79/AP$6 -  OZ78*$C$33/$C$21,DZ78/$C$19),MAX(EV$8:EV78)*-1)</f>
        <v>-0.41076883541851877</v>
      </c>
      <c r="EW79" s="259">
        <f>MAX(MIN(IF(AND(PA78=1,NI79&lt;0),-1,1)*(DE79-$C$15)/($C$14-$C$15)*$C$12*$C$21-$C$33*LQ79/AQ$6 -  PA78*$C$33/$C$21,EA78/$C$19),MAX(EW$8:EW78)*-1)</f>
        <v>-0.43710921007044479</v>
      </c>
      <c r="EX79" s="259">
        <f>MAX(MIN(IF(AND(PB78=1,NJ79&lt;0),-1,1)*(DF79-$C$15)/($C$14-$C$15)*$C$12*$C$21-$C$33*LR79/AR$6 -  PB78*$C$33/$C$21,EB78/$C$19),MAX(EX$8:EX78)*-1)</f>
        <v>-0.44143968002866324</v>
      </c>
      <c r="EY79" s="259">
        <f>MAX(MIN(IF(AND(PC78=1,NK79&lt;0),-1,1)*(DG79-$C$15)/($C$14-$C$15)*$C$12*$C$21-$C$33*LS79/AS$6 -  PC78*$C$33/$C$21,EC78/$C$19),MAX(EY$8:EY78)*-1)</f>
        <v>-0.4174988882800425</v>
      </c>
      <c r="EZ79" s="259">
        <f>MAX(MIN(IF(AND(PD78=1,NL79&lt;0),-1,1)*(DH79-$C$15)/($C$14-$C$15)*$C$12*$C$21-$C$33*LT79/AT$6 -  PD78*$C$33/$C$21,ED78/$C$19),MAX(EZ$8:EZ78)*-1)</f>
        <v>-0.38009581844984863</v>
      </c>
      <c r="FA79" s="259">
        <f>MAX(MIN(IF(AND(PE78=1,NM79&lt;0),-1,1)*(DI79-$C$15)/($C$14-$C$15)*$C$12*$C$21-$C$33*LU79/AU$6 -  PE78*$C$33/$C$21,EE78/$C$19),MAX(FA$8:FA78)*-1)</f>
        <v>-0.33750897525954893</v>
      </c>
      <c r="FB79" s="259">
        <f>MAX(MIN(IF(AND(PF78=1,NN79&lt;0),-1,1)*(DJ79-$C$15)/($C$14-$C$15)*$C$12*$C$21-$C$33*LV79/AV$6 -  PF78*$C$33/$C$21,EF78/$C$19),MAX(FB$8:FB78)*-1)</f>
        <v>-0.37850168607206947</v>
      </c>
      <c r="FC79" s="259">
        <f>MAX(MIN(IF(AND(PG78=1,NO79&lt;0),-1,1)*(DK79-$C$15)/($C$14-$C$15)*$C$12*$C$21-$C$33*LW79/AW$6 -  PG78*$C$33/$C$21,EG78/$C$19),MAX(FC$8:FC78)*-1)</f>
        <v>-0.37850168607206947</v>
      </c>
      <c r="FD79" s="259">
        <f>MAX(MIN(IF(AND(PH78=1,NP79&lt;0),-1,1)*(DL79-$C$15)/($C$14-$C$15)*$C$12*$C$21-$C$33*LX79/AX$6 -  PH78*$C$33/$C$21,EH78/$C$19),MAX(FD$8:FD78)*-1)</f>
        <v>-0.37850168607206947</v>
      </c>
      <c r="FE79" s="259">
        <f>MAX(MIN(IF(AND(PI78=1,NQ79&lt;0),-1,1)*(DM79-$C$15)/($C$14-$C$15)*$C$12*$C$21-$C$33*LY79/AY$6 -  PI78*$C$33/$C$21,EI78/$C$19),MAX(FE$8:FE78)*-1)</f>
        <v>-0.37850168607206947</v>
      </c>
      <c r="FF79" s="259">
        <f>MAX(MIN(IF(AND(PJ78=1,NR79&lt;0),-1,1)*(DN79-$C$15)/($C$14-$C$15)*$C$12*$C$21-$C$33*LZ79/AZ$6 -  PJ78*$C$33/$C$21,EJ78/$C$19),MAX(FF$8:FF78)*-1)</f>
        <v>-0.3680167733157455</v>
      </c>
      <c r="FG79" s="259">
        <f>MAX(MIN(IF(AND(PK78=1,NS79&lt;0),-1,1)*(DO79-$C$15)/($C$14-$C$15)*$C$12*$C$21-$C$33*MA79/BA$6 -  PK78*$C$33/$C$21,EK78/$C$19),MAX(FG$8:FG78)*-1)</f>
        <v>-0.39880923445487304</v>
      </c>
      <c r="FH79" s="259">
        <f>MAX(MIN(IF(AND(PL78=1,NT79&lt;0),-1,1)*(DP79-$C$15)/($C$14-$C$15)*$C$12*$C$21-$C$33*MB79/BB$6 -  PL78*$C$33/$C$21,EL78/$C$19),MAX(FH$8:FH78)*-1)</f>
        <v>-0.35929093410849761</v>
      </c>
      <c r="FI79" s="259">
        <f>MAX(MIN(IF(AND(PM78=1,NU79&lt;0),-1,1)*(DQ79-$C$15)/($C$14-$C$15)*$C$12*$C$21-$C$33*MC79/BC$6 -  PM78*$C$33/$C$21,EM78/$C$19),MAX(FI$8:FI78)*-1)</f>
        <v>-0.34111831454274882</v>
      </c>
      <c r="FJ79" s="259">
        <f>MAX(MIN(IF(AND(PN78=1,NV79&lt;0),-1,1)*(DR79-$C$15)/($C$14-$C$15)*$C$12*$C$21-$C$33*MD79/BD$6 -  PN78*$C$33/$C$21,EN78/$C$19),MAX(FJ$8:FJ78)*-1)</f>
        <v>-0.33346470220250912</v>
      </c>
      <c r="FK79" s="259">
        <f>MAX(MIN(IF(AND(PO78=1,NW79&lt;0),-1,1)*(DS79-$C$15)/($C$14-$C$15)*$C$12*$C$21-$C$33*ME79/BE$6 -  PO78*$C$33/$C$21,EO78/$C$19),MAX(FK$8:FK78)*-1)</f>
        <v>-0.37850168607206947</v>
      </c>
      <c r="FL79" s="259">
        <f>MAX(MIN(IF(AND(PP78=1,NX79&lt;0),-1,1)*(DT79-$C$15)/($C$14-$C$15)*$C$12*$C$21-$C$33*MF79/BF$6 -  PP78*$C$33/$C$21,EP78/$C$19),MAX(FL$8:FL78)*-1)</f>
        <v>-0.37850168607206947</v>
      </c>
      <c r="FM79" s="259">
        <f>MAX(MIN(IF(AND(PQ78=1,NY79&lt;0),-1,1)*(DU79-$C$15)/($C$14-$C$15)*$C$12*$C$21-$C$33*MG79/BG$6 -  PQ78*$C$33/$C$21,EQ78/$C$19),MAX(FM$8:FM78)*-1)</f>
        <v>-0.37850168607206947</v>
      </c>
      <c r="FN79" s="259">
        <f>MAX(MIN(IF(AND(PR78=1,NZ79&lt;0),-1,1)*(DV79-$C$15)/($C$14-$C$15)*$C$12*$C$21-$C$33*MH79/BH$6 -  PR78*$C$33/$C$21,ER78/$C$19),MAX(FN$8:FN78)*-1)</f>
        <v>-0.37850168607206947</v>
      </c>
      <c r="FO79" s="259">
        <f>MAX(MIN(IF(AND(PS78=1,OA79&lt;0),-1,1)*(DW79-$C$15)/($C$14-$C$15)*$C$12*$C$21-$C$33*MI79/BI$6 -  PS78*$C$33/$C$21,ES78/$C$19),MAX(FO$8:FO78)*-1)</f>
        <v>-0.37850168607206947</v>
      </c>
      <c r="FP79" s="61">
        <f t="shared" si="346"/>
        <v>2.8400000000000016</v>
      </c>
      <c r="FQ79" s="260">
        <f>IF(AND(KS79=1,OY79=1),0,MIN((ABS(($C$14-$C$15)*EU79/$C$12/$C$21)+$C$15)/$C$21,DC79))</f>
        <v>0</v>
      </c>
      <c r="FR79" s="260">
        <f>IF(AND(KT79=1,OZ79=1),0,MIN((ABS(($C$14-$C$15)*EV79/$C$12/$C$21)+$C$15)/$C$21,DD79))</f>
        <v>2.7495000000000003</v>
      </c>
      <c r="FS79" s="260">
        <f>IF(AND(KU79=1,PA79=1),0,MIN((ABS(($C$14-$C$15)*EW79/$C$12/$C$21)+$C$15)/$C$21,DE79))</f>
        <v>2.7495000000000003</v>
      </c>
      <c r="FT79" s="260">
        <f>IF(AND(KV79=1,PB79=1),0,MIN((ABS(($C$14-$C$15)*EX79/$C$12/$C$21)+$C$15)/$C$21,DF79))</f>
        <v>2.7495000000000003</v>
      </c>
      <c r="FU79" s="260">
        <f>IF(AND(KW79=1,PC79=1),0,MIN((ABS(($C$14-$C$15)*EY79/$C$12/$C$21)+$C$15)/$C$21,DG79))</f>
        <v>2.7495000000000003</v>
      </c>
      <c r="FV79" s="260">
        <f>IF(AND(KX79=1,PD79=1),0,MIN((ABS(($C$14-$C$15)*EZ79/$C$12/$C$21)+$C$15)/$C$21,DH79))</f>
        <v>2.7495000000000003</v>
      </c>
      <c r="FW79" s="260">
        <f>IF(AND(KY79=1,PE79=1),0,MIN((ABS(($C$14-$C$15)*FA79/$C$12/$C$21)+$C$15)/$C$21,DI79))</f>
        <v>2.7495000000000003</v>
      </c>
      <c r="FX79" s="260">
        <f>IF(AND(KZ79=1,PF79=1),0,MIN((ABS(($C$14-$C$15)*FB79/$C$12/$C$21)+$C$15)/$C$21,DJ79))</f>
        <v>0</v>
      </c>
      <c r="FY79" s="260">
        <f>IF(AND(LA79=1,PG79=1),0,MIN((ABS(($C$14-$C$15)*FC79/$C$12/$C$21)+$C$15)/$C$21,DK79))</f>
        <v>0</v>
      </c>
      <c r="FZ79" s="260">
        <f>IF(AND(LB79=1,PH79=1),0,MIN((ABS(($C$14-$C$15)*FD79/$C$12/$C$21)+$C$15)/$C$21,DL79))</f>
        <v>0</v>
      </c>
      <c r="GA79" s="260">
        <f>IF(AND(LC79=1,PI79=1),0,MIN((ABS(($C$14-$C$15)*FE79/$C$12/$C$21)+$C$15)/$C$21,DM79))</f>
        <v>0</v>
      </c>
      <c r="GB79" s="260">
        <f>IF(AND(LD79=1,PJ79=1),0,MIN((ABS(($C$14-$C$15)*FF79/$C$12/$C$21)+$C$15)/$C$21,DN79))</f>
        <v>2.7495000000000003</v>
      </c>
      <c r="GC79" s="260">
        <f>IF(AND(LE79=1,PK79=1),0,MIN((ABS(($C$14-$C$15)*FG79/$C$12/$C$21)+$C$15)/$C$21,DO79))</f>
        <v>2.7495000000000003</v>
      </c>
      <c r="GD79" s="260">
        <f>IF(AND(LF79=1,PL79=1),0,MIN((ABS(($C$14-$C$15)*FH79/$C$12/$C$21)+$C$15)/$C$21,DP79))</f>
        <v>2.7495000000000003</v>
      </c>
      <c r="GE79" s="260">
        <f>IF(AND(LG79=1,PM79=1),0,MIN((ABS(($C$14-$C$15)*FI79/$C$12/$C$21)+$C$15)/$C$21,DQ79))</f>
        <v>2.7495000000000003</v>
      </c>
      <c r="GF79" s="260">
        <f>IF(AND(LH79=1,PN79=1),0,MIN((ABS(($C$14-$C$15)*FJ79/$C$12/$C$21)+$C$15)/$C$21,DR79))</f>
        <v>0</v>
      </c>
      <c r="GG79" s="260">
        <f>IF(AND(LI79=1,PO79=1),0,MIN((ABS(($C$14-$C$15)*FK79/$C$12/$C$21)+$C$15)/$C$21,DS79))</f>
        <v>0</v>
      </c>
      <c r="GH79" s="260">
        <f>IF(AND(LJ79=1,PP79=1),0,MIN((ABS(($C$14-$C$15)*FL79/$C$12/$C$21)+$C$15)/$C$21,DT79))</f>
        <v>0</v>
      </c>
      <c r="GI79" s="260">
        <f>IF(AND(LK79=1,PQ79=1),0,MIN((ABS(($C$14-$C$15)*FM79/$C$12/$C$21)+$C$15)/$C$21,DU79))</f>
        <v>0</v>
      </c>
      <c r="GJ79" s="260">
        <f>IF(AND(LL79=1,PR79=1),0,MIN((ABS(($C$14-$C$15)*FN79/$C$12/$C$21)+$C$15)/$C$21,DV79))</f>
        <v>0</v>
      </c>
      <c r="GK79" s="260">
        <f>IF(AND(LM79=1,PS79=1),0,MIN((ABS(($C$14-$C$15)*FO79/$C$12/$C$21)+$C$15)/$C$21,DW79))</f>
        <v>0</v>
      </c>
      <c r="GL79" s="61">
        <f t="shared" si="347"/>
        <v>2.8400000000000016</v>
      </c>
      <c r="GM79" s="57">
        <f>IF(AND(KS78=1,OY78=1),0,EU79*$C$19/S$6/$C$24/$C$23*3.39*$C$21)</f>
        <v>0</v>
      </c>
      <c r="GN79" s="57">
        <f>IF(AND(KT78=1,OZ78=1),0,EV79*$C$19/T$6/$C$24/$C$23*3.39*$C$21)</f>
        <v>-2.9768148853282868</v>
      </c>
      <c r="GO79" s="57">
        <f>IF(AND(KU78=1,PA78=1),0,EW79*$C$19/U$6/$C$24/$C$23*3.39*$C$21)</f>
        <v>-4.5755693500507828</v>
      </c>
      <c r="GP79" s="57">
        <f>IF(AND(KV78=1,PB78=1),0,EX79*$C$19/V$6/$C$24/$C$23*3.39*$C$21)</f>
        <v>-6.0427151483348061</v>
      </c>
      <c r="GQ79" s="57">
        <f>IF(AND(KW78=1,PC78=1),0,EY79*$C$19/W$6/$C$24/$C$23*3.39*$C$21)</f>
        <v>-7.0597033226051478</v>
      </c>
      <c r="GR79" s="57">
        <f>IF(AND(KX78=1,PD78=1),0,EZ79*$C$19/X$6/$C$24/$C$23*3.39*$C$21)</f>
        <v>-7.6514709372819878</v>
      </c>
      <c r="GS79" s="57">
        <f>IF(AND(KY78=1,PE78=1),0,FA79*$C$19/Y$6/$C$24/$C$23*3.39*$C$21)</f>
        <v>-7.8812509591150954</v>
      </c>
      <c r="GT79" s="57">
        <f>IF(AND(KZ78=1,PF78=1),0,FB79*$C$19/Z$6/$C$24/$C$23*3.39*$C$21)</f>
        <v>0</v>
      </c>
      <c r="GU79" s="57">
        <f>IF(AND(LA78=1,PG78=1),0,FC79*$C$19/AA$6/$C$24/$C$23*3.39*$C$21)</f>
        <v>0</v>
      </c>
      <c r="GV79" s="57">
        <f>IF(AND(LB78=1,PH78=1),0,FD79*$C$19/AB$6/$C$24/$C$23*3.39*$C$21)</f>
        <v>0</v>
      </c>
      <c r="GW79" s="57">
        <f>IF(AND(LC78=1,PI78=1),0,FE79*$C$19/AC$6/$C$24/$C$23*3.39*$C$21)</f>
        <v>0</v>
      </c>
      <c r="GX79" s="57">
        <f>IF(AND(LD78=1,PJ78=1),0,FF79*$C$19/AD$6/$C$24/$C$23*3.39*$C$21)</f>
        <v>-9.5249767404423658</v>
      </c>
      <c r="GY79" s="57">
        <f>IF(AND(LE78=1,PK78=1),0,FG79*$C$19/AE$6/$C$24/$C$23*3.39*$C$21)</f>
        <v>-10.321944426150338</v>
      </c>
      <c r="GZ79" s="57">
        <f>IF(AND(LF78=1,PL78=1),0,FH79*$C$19/AF$6/$C$24/$C$23*3.39*$C$21)</f>
        <v>-9.2991353616893146</v>
      </c>
      <c r="HA79" s="57">
        <f>IF(AND(LG78=1,PM78=1),0,FI79*$C$19/AG$6/$C$24/$C$23*3.39*$C$21)</f>
        <v>-8.8287932707103369</v>
      </c>
      <c r="HB79" s="57">
        <f>IF(AND(LH78=1,PN78=1),0,FJ79*$C$19/AH$6/$C$24/$C$23*3.39*$C$21)</f>
        <v>-8.6307031704566732</v>
      </c>
      <c r="HC79" s="57">
        <f>IF(AND(LI78=1,PO78=1),0,FK79*$C$19/AI$6/$C$24/$C$23*3.39*$C$21)</f>
        <v>0</v>
      </c>
      <c r="HD79" s="57">
        <f>IF(AND(LJ78=1,PP78=1),0,FL79*$C$19/AJ$6/$C$24/$C$23*3.39*$C$21)</f>
        <v>0</v>
      </c>
      <c r="HE79" s="57">
        <f>IF(AND(LK78=1,PQ78=1),0,FM79*$C$19/AK$6/$C$24/$C$23*3.39*$C$21)</f>
        <v>0</v>
      </c>
      <c r="HF79" s="57">
        <f>IF(AND(LL78=1,PR78=1),0,FN79*$C$19/AL$6/$C$24/$C$23*3.39*$C$21)</f>
        <v>0</v>
      </c>
      <c r="HG79" s="57">
        <f>IF(AND(LM78=1,PS78=1),0,FO79*$C$19/AM$6/$C$24/$C$23*3.39*$C$21)</f>
        <v>0</v>
      </c>
      <c r="HH79" s="61">
        <f t="shared" si="348"/>
        <v>2.8400000000000016</v>
      </c>
      <c r="HI79" s="57">
        <f t="shared" si="349"/>
        <v>0</v>
      </c>
      <c r="HJ79" s="57">
        <f t="shared" si="350"/>
        <v>2.9768148853282868</v>
      </c>
      <c r="HK79" s="57">
        <f t="shared" si="351"/>
        <v>4.5755693500507828</v>
      </c>
      <c r="HL79" s="57">
        <f t="shared" si="352"/>
        <v>6.0427151483348061</v>
      </c>
      <c r="HM79" s="57">
        <f t="shared" si="353"/>
        <v>7.0597033226051478</v>
      </c>
      <c r="HN79" s="57">
        <f t="shared" si="354"/>
        <v>7.6514709372819878</v>
      </c>
      <c r="HO79" s="57">
        <f t="shared" si="355"/>
        <v>7.8812509591150954</v>
      </c>
      <c r="HP79" s="57">
        <f t="shared" si="356"/>
        <v>0</v>
      </c>
      <c r="HQ79" s="57">
        <f t="shared" si="357"/>
        <v>0</v>
      </c>
      <c r="HR79" s="57">
        <f t="shared" si="358"/>
        <v>0</v>
      </c>
      <c r="HS79" s="57">
        <f t="shared" si="359"/>
        <v>0</v>
      </c>
      <c r="HT79" s="57">
        <f t="shared" si="360"/>
        <v>9.5249767404423658</v>
      </c>
      <c r="HU79" s="57">
        <f t="shared" si="361"/>
        <v>10.321944426150338</v>
      </c>
      <c r="HV79" s="57">
        <f t="shared" si="362"/>
        <v>9.2991353616893146</v>
      </c>
      <c r="HW79" s="57">
        <f t="shared" si="363"/>
        <v>8.8287932707103369</v>
      </c>
      <c r="HX79" s="57">
        <f t="shared" si="364"/>
        <v>8.6307031704566732</v>
      </c>
      <c r="HY79" s="57">
        <f t="shared" si="365"/>
        <v>0</v>
      </c>
      <c r="HZ79" s="57">
        <f t="shared" si="366"/>
        <v>0</v>
      </c>
      <c r="IA79" s="57">
        <f t="shared" si="367"/>
        <v>0</v>
      </c>
      <c r="IB79" s="57">
        <f t="shared" si="368"/>
        <v>0</v>
      </c>
      <c r="IC79" s="57">
        <f t="shared" si="369"/>
        <v>0</v>
      </c>
      <c r="ID79" s="61">
        <f t="shared" si="370"/>
        <v>2.8400000000000016</v>
      </c>
      <c r="IE79" s="57">
        <f t="shared" si="371"/>
        <v>0</v>
      </c>
      <c r="IF79" s="57">
        <f t="shared" si="372"/>
        <v>0</v>
      </c>
      <c r="IG79" s="57">
        <f t="shared" si="373"/>
        <v>0</v>
      </c>
      <c r="IH79" s="57">
        <f t="shared" si="374"/>
        <v>0</v>
      </c>
      <c r="II79" s="57">
        <f t="shared" si="375"/>
        <v>0</v>
      </c>
      <c r="IJ79" s="57">
        <f t="shared" si="376"/>
        <v>0</v>
      </c>
      <c r="IK79" s="57">
        <f t="shared" si="377"/>
        <v>0</v>
      </c>
      <c r="IL79" s="57">
        <f t="shared" si="378"/>
        <v>0</v>
      </c>
      <c r="IM79" s="57">
        <f t="shared" si="379"/>
        <v>0</v>
      </c>
      <c r="IN79" s="57">
        <f t="shared" si="380"/>
        <v>0</v>
      </c>
      <c r="IO79" s="57">
        <f t="shared" si="381"/>
        <v>0</v>
      </c>
      <c r="IP79" s="57">
        <f t="shared" si="382"/>
        <v>0</v>
      </c>
      <c r="IQ79" s="57">
        <f t="shared" si="383"/>
        <v>0</v>
      </c>
      <c r="IR79" s="57">
        <f t="shared" si="384"/>
        <v>0</v>
      </c>
      <c r="IS79" s="57">
        <f t="shared" si="385"/>
        <v>0</v>
      </c>
      <c r="IT79" s="57">
        <f t="shared" si="386"/>
        <v>0</v>
      </c>
      <c r="IU79" s="57">
        <f t="shared" si="387"/>
        <v>0</v>
      </c>
      <c r="IV79" s="57">
        <f t="shared" si="388"/>
        <v>0</v>
      </c>
      <c r="IW79" s="57">
        <f t="shared" si="389"/>
        <v>0</v>
      </c>
      <c r="IX79" s="57">
        <f t="shared" si="390"/>
        <v>0</v>
      </c>
      <c r="IY79" s="57">
        <f t="shared" si="391"/>
        <v>0</v>
      </c>
      <c r="IZ79" s="61">
        <f t="shared" si="392"/>
        <v>2.8400000000000016</v>
      </c>
      <c r="JA79" s="260" t="e">
        <f t="shared" si="447"/>
        <v>#N/A</v>
      </c>
      <c r="JB79" s="260" t="e">
        <f t="shared" si="448"/>
        <v>#N/A</v>
      </c>
      <c r="JC79" s="260" t="e">
        <f t="shared" si="449"/>
        <v>#N/A</v>
      </c>
      <c r="JD79" s="260" t="e">
        <f t="shared" si="450"/>
        <v>#N/A</v>
      </c>
      <c r="JE79" s="260" t="e">
        <f t="shared" si="451"/>
        <v>#N/A</v>
      </c>
      <c r="JF79" s="260" t="e">
        <f t="shared" si="452"/>
        <v>#N/A</v>
      </c>
      <c r="JG79" s="260" t="e">
        <f t="shared" si="453"/>
        <v>#N/A</v>
      </c>
      <c r="JH79" s="260" t="e">
        <f t="shared" si="454"/>
        <v>#N/A</v>
      </c>
      <c r="JI79" s="260" t="e">
        <f t="shared" si="455"/>
        <v>#N/A</v>
      </c>
      <c r="JJ79" s="260" t="e">
        <f t="shared" si="456"/>
        <v>#N/A</v>
      </c>
      <c r="JK79" s="260" t="e">
        <f t="shared" si="457"/>
        <v>#N/A</v>
      </c>
      <c r="JL79" s="260" t="e">
        <f t="shared" si="458"/>
        <v>#N/A</v>
      </c>
      <c r="JM79" s="260" t="e">
        <f t="shared" si="459"/>
        <v>#N/A</v>
      </c>
      <c r="JN79" s="260" t="e">
        <f t="shared" si="460"/>
        <v>#N/A</v>
      </c>
      <c r="JO79" s="260" t="e">
        <f t="shared" si="461"/>
        <v>#N/A</v>
      </c>
      <c r="JP79" s="260" t="e">
        <f t="shared" si="462"/>
        <v>#N/A</v>
      </c>
      <c r="JQ79" s="260" t="e">
        <f t="shared" si="463"/>
        <v>#N/A</v>
      </c>
      <c r="JR79" s="260" t="e">
        <f t="shared" si="464"/>
        <v>#N/A</v>
      </c>
      <c r="JS79" s="260" t="e">
        <f t="shared" si="465"/>
        <v>#N/A</v>
      </c>
      <c r="JT79" s="260" t="e">
        <f t="shared" si="466"/>
        <v>#N/A</v>
      </c>
      <c r="JU79" s="260" t="e">
        <f t="shared" si="467"/>
        <v>#N/A</v>
      </c>
      <c r="JV79" s="61">
        <f t="shared" si="393"/>
        <v>2.8400000000000016</v>
      </c>
      <c r="JW79" s="46">
        <f>IF(AND(KS79=0,HI79&lt;=$C$40),1,0)</f>
        <v>0</v>
      </c>
      <c r="JX79" s="46">
        <f>IF(AND(KT79=0,HJ79&lt;=$C$40),1,0)</f>
        <v>0</v>
      </c>
      <c r="JY79" s="46">
        <f>IF(AND(KU79=0,HK79&lt;=$C$40),1,0)</f>
        <v>0</v>
      </c>
      <c r="JZ79" s="46">
        <f>IF(AND(KV79=0,HL79&lt;=$C$40),1,0)</f>
        <v>0</v>
      </c>
      <c r="KA79" s="46">
        <f>IF(AND(KW79=0,HM79&lt;=$C$40),1,0)</f>
        <v>0</v>
      </c>
      <c r="KB79" s="46">
        <f>IF(AND(KX79=0,HN79&lt;=$C$40),1,0)</f>
        <v>0</v>
      </c>
      <c r="KC79" s="46">
        <f>IF(AND(KY79=0,HO79&lt;=$C$40),1,0)</f>
        <v>0</v>
      </c>
      <c r="KD79" s="46">
        <f>IF(AND(KZ79=0,HP79&lt;=$C$40),1,0)</f>
        <v>0</v>
      </c>
      <c r="KE79" s="46">
        <f>IF(AND(LA79=0,HQ79&lt;=$C$40),1,0)</f>
        <v>0</v>
      </c>
      <c r="KF79" s="46">
        <f>IF(AND(LB79=0,HR79&lt;=$C$40),1,0)</f>
        <v>0</v>
      </c>
      <c r="KG79" s="46">
        <f>IF(AND(LC79=0,HS79&lt;=$C$40),1,0)</f>
        <v>0</v>
      </c>
      <c r="KH79" s="46">
        <f>IF(AND(LD79=0,HT79&lt;=$C$40),1,0)</f>
        <v>0</v>
      </c>
      <c r="KI79" s="46">
        <f>IF(AND(LE79=0,HU79&lt;=$C$40),1,0)</f>
        <v>0</v>
      </c>
      <c r="KJ79" s="46">
        <f>IF(AND(LF79=0,HV79&lt;=$C$40),1,0)</f>
        <v>0</v>
      </c>
      <c r="KK79" s="46">
        <f>IF(AND(LG79=0,HW79&lt;=$C$40),1,0)</f>
        <v>0</v>
      </c>
      <c r="KL79" s="46">
        <f>IF(AND(LH79=0,HX79&lt;=$C$40),1,0)</f>
        <v>0</v>
      </c>
      <c r="KM79" s="46">
        <f>IF(AND(LI79=0,HY79&lt;=$C$40),1,0)</f>
        <v>0</v>
      </c>
      <c r="KN79" s="46">
        <f>IF(AND(LJ79=0,HZ79&lt;=$C$40),1,0)</f>
        <v>0</v>
      </c>
      <c r="KO79" s="46">
        <f>IF(AND(LK79=0,IA79&lt;=$C$40),1,0)</f>
        <v>0</v>
      </c>
      <c r="KP79" s="46">
        <f>IF(AND(LL79=0,IB79&lt;=$C$40),1,0)</f>
        <v>0</v>
      </c>
      <c r="KQ79" s="46">
        <f>IF(AND(LM79=0,IC79&lt;=$C$40),1,0)</f>
        <v>0</v>
      </c>
      <c r="KR79" s="61">
        <f t="shared" si="394"/>
        <v>2.8400000000000016</v>
      </c>
      <c r="KS79" s="1">
        <f>IF(OR(KS78=1,AND(OY79=1,LO79&lt;=$C$41)),1,0)</f>
        <v>1</v>
      </c>
      <c r="KT79" s="1">
        <f>IF(OR(KT78=1,AND(OZ79=1,LP79&lt;=$C$41)),1,0)</f>
        <v>0</v>
      </c>
      <c r="KU79" s="1">
        <f>IF(OR(KU78=1,AND(PA79=1,LQ79&lt;=$C$41)),1,0)</f>
        <v>0</v>
      </c>
      <c r="KV79" s="1">
        <f>IF(OR(KV78=1,AND(PB79=1,LR79&lt;=$C$41)),1,0)</f>
        <v>0</v>
      </c>
      <c r="KW79" s="1">
        <f>IF(OR(KW78=1,AND(PC79=1,LS79&lt;=$C$41)),1,0)</f>
        <v>0</v>
      </c>
      <c r="KX79" s="1">
        <f>IF(OR(KX78=1,AND(PD79=1,LT79&lt;=$C$41)),1,0)</f>
        <v>0</v>
      </c>
      <c r="KY79" s="1">
        <f>IF(OR(KY78=1,AND(PE79=1,LU79&lt;=$C$41)),1,0)</f>
        <v>0</v>
      </c>
      <c r="KZ79" s="1">
        <f>IF(OR(KZ78=1,AND(PF79=1,LV79&lt;=$C$41)),1,0)</f>
        <v>1</v>
      </c>
      <c r="LA79" s="1">
        <f>IF(OR(LA78=1,AND(PG79=1,LW79&lt;=$C$41)),1,0)</f>
        <v>1</v>
      </c>
      <c r="LB79" s="1">
        <f>IF(OR(LB78=1,AND(PH79=1,LX79&lt;=$C$41)),1,0)</f>
        <v>1</v>
      </c>
      <c r="LC79" s="1">
        <f>IF(OR(LC78=1,AND(PI79=1,LY79&lt;=$C$41)),1,0)</f>
        <v>1</v>
      </c>
      <c r="LD79" s="1">
        <f>IF(OR(LD78=1,AND(PJ79=1,LZ79&lt;=$C$41)),1,0)</f>
        <v>0</v>
      </c>
      <c r="LE79" s="1">
        <f>IF(OR(LE78=1,AND(PK79=1,MA79&lt;=$C$41)),1,0)</f>
        <v>0</v>
      </c>
      <c r="LF79" s="1">
        <f>IF(OR(LF78=1,AND(PL79=1,MB79&lt;=$C$41)),1,0)</f>
        <v>0</v>
      </c>
      <c r="LG79" s="1">
        <f>IF(OR(LG78=1,AND(PM79=1,MC79&lt;=$C$41)),1,0)</f>
        <v>0</v>
      </c>
      <c r="LH79" s="1">
        <f>IF(OR(LH78=1,AND(PN79=1,MD79&lt;=$C$41)),1,0)</f>
        <v>1</v>
      </c>
      <c r="LI79" s="1">
        <f>IF(OR(LI78=1,AND(PO79=1,ME79&lt;=$C$41)),1,0)</f>
        <v>1</v>
      </c>
      <c r="LJ79" s="1">
        <f>IF(OR(LJ78=1,AND(PP79=1,MF79&lt;=$C$41)),1,0)</f>
        <v>1</v>
      </c>
      <c r="LK79" s="1">
        <f>IF(OR(LK78=1,AND(PQ79=1,MG79&lt;=$C$41)),1,0)</f>
        <v>1</v>
      </c>
      <c r="LL79" s="1">
        <f>IF(OR(LL78=1,AND(PR79=1,MH79&lt;=$C$41)),1,0)</f>
        <v>1</v>
      </c>
      <c r="LM79" s="1">
        <f>IF(OR(LM78=1,AND(PS79=1,MI79&lt;=$C$41)),1,0)</f>
        <v>1</v>
      </c>
      <c r="LN79" s="61">
        <f t="shared" si="395"/>
        <v>2.8400000000000016</v>
      </c>
      <c r="LO79" s="57">
        <f t="shared" si="396"/>
        <v>0</v>
      </c>
      <c r="LP79" s="57">
        <f t="shared" si="397"/>
        <v>12.742700161275854</v>
      </c>
      <c r="LQ79" s="57">
        <f t="shared" si="398"/>
        <v>11.810834455755703</v>
      </c>
      <c r="LR79" s="57">
        <f t="shared" si="399"/>
        <v>9.4075899954846207</v>
      </c>
      <c r="LS79" s="57">
        <f t="shared" si="400"/>
        <v>5.9339179818463741</v>
      </c>
      <c r="LT79" s="57">
        <f t="shared" si="401"/>
        <v>2.7774547352112431</v>
      </c>
      <c r="LU79" s="57">
        <f t="shared" si="402"/>
        <v>0.2280520360603589</v>
      </c>
      <c r="LV79" s="57">
        <f t="shared" si="403"/>
        <v>0</v>
      </c>
      <c r="LW79" s="57">
        <f t="shared" si="404"/>
        <v>0</v>
      </c>
      <c r="LX79" s="57">
        <f t="shared" si="405"/>
        <v>0</v>
      </c>
      <c r="LY79" s="57">
        <f t="shared" si="406"/>
        <v>0</v>
      </c>
      <c r="LZ79" s="57">
        <f t="shared" si="407"/>
        <v>6.3250709190562864</v>
      </c>
      <c r="MA79" s="57">
        <f t="shared" si="408"/>
        <v>3.0190797663964588</v>
      </c>
      <c r="MB79" s="57">
        <f t="shared" si="409"/>
        <v>1.2054191181019431</v>
      </c>
      <c r="MC79" s="57">
        <f t="shared" si="410"/>
        <v>0.37140134168083461</v>
      </c>
      <c r="MD79" s="57">
        <f t="shared" si="411"/>
        <v>2.0144951676014988E-2</v>
      </c>
      <c r="ME79" s="57">
        <f t="shared" si="412"/>
        <v>0</v>
      </c>
      <c r="MF79" s="57">
        <f t="shared" si="413"/>
        <v>0</v>
      </c>
      <c r="MG79" s="57">
        <f t="shared" si="414"/>
        <v>0</v>
      </c>
      <c r="MH79" s="57">
        <f t="shared" si="415"/>
        <v>0</v>
      </c>
      <c r="MI79" s="57">
        <f t="shared" si="416"/>
        <v>0</v>
      </c>
      <c r="MJ79" s="61">
        <f t="shared" si="417"/>
        <v>2.8400000000000016</v>
      </c>
      <c r="MK79" s="57" t="e">
        <f>IF(AND(ABS(CG79)&gt;0,EU79*$C$19&gt;=DY78,NG79&lt;&gt;0),3,NA())</f>
        <v>#N/A</v>
      </c>
      <c r="ML79" s="57" t="e">
        <f t="shared" si="468"/>
        <v>#N/A</v>
      </c>
      <c r="MM79" s="57" t="e">
        <f t="shared" si="469"/>
        <v>#N/A</v>
      </c>
      <c r="MN79" s="57" t="e">
        <f t="shared" si="470"/>
        <v>#N/A</v>
      </c>
      <c r="MO79" s="57" t="e">
        <f t="shared" si="471"/>
        <v>#N/A</v>
      </c>
      <c r="MP79" s="57" t="e">
        <f t="shared" si="472"/>
        <v>#N/A</v>
      </c>
      <c r="MQ79" s="57" t="e">
        <f t="shared" si="473"/>
        <v>#N/A</v>
      </c>
      <c r="MR79" s="57" t="e">
        <f t="shared" si="474"/>
        <v>#N/A</v>
      </c>
      <c r="MS79" s="57" t="e">
        <f t="shared" si="475"/>
        <v>#N/A</v>
      </c>
      <c r="MT79" s="57" t="e">
        <f t="shared" si="476"/>
        <v>#N/A</v>
      </c>
      <c r="MU79" s="57" t="e">
        <f t="shared" si="477"/>
        <v>#N/A</v>
      </c>
      <c r="MV79" s="57" t="e">
        <f t="shared" si="478"/>
        <v>#N/A</v>
      </c>
      <c r="MW79" s="57" t="e">
        <f t="shared" si="479"/>
        <v>#N/A</v>
      </c>
      <c r="MX79" s="57" t="e">
        <f t="shared" si="480"/>
        <v>#N/A</v>
      </c>
      <c r="MY79" s="57" t="e">
        <f t="shared" si="481"/>
        <v>#N/A</v>
      </c>
      <c r="MZ79" s="57" t="e">
        <f t="shared" si="482"/>
        <v>#N/A</v>
      </c>
      <c r="NA79" s="57" t="e">
        <f t="shared" si="483"/>
        <v>#N/A</v>
      </c>
      <c r="NB79" s="57" t="e">
        <f t="shared" si="484"/>
        <v>#N/A</v>
      </c>
      <c r="NC79" s="57" t="e">
        <f t="shared" si="485"/>
        <v>#N/A</v>
      </c>
      <c r="ND79" s="57" t="e">
        <f t="shared" si="486"/>
        <v>#N/A</v>
      </c>
      <c r="NE79" s="57" t="e">
        <f t="shared" si="487"/>
        <v>#N/A</v>
      </c>
      <c r="NF79" s="61">
        <f t="shared" si="418"/>
        <v>2.8400000000000016</v>
      </c>
      <c r="NG79" s="260">
        <f>IF(OY78=0,MIN('Drive Train'!$F$35-FQ78*$C$19*'Drive Train'!$F$39,NG78+$C$39)-$C$7,IF(LO78-1&lt;=0,0,IF($C$37=Motors!$C$29,MAX(MAX(NG$8:NG78)*-1,NG78-$C$39),MAX(0,MAX(NG$8:NG78)*-1,NG78-$C$39))))</f>
        <v>0</v>
      </c>
      <c r="NH79" s="260">
        <f>IF(OZ78=0,MIN('Drive Train'!$F$35-FR78*$C$19*'Drive Train'!$F$39,NH78+$C$39)-$C$7,IF(LP78-1&lt;=0,0,IF($C$37=Motors!$C$29,MAX(MAX(NH$8:NH78)*-1,NH78-$C$39),MAX(0,MAX(NH$8:NH78)*-1,NH78-$C$39))))</f>
        <v>0</v>
      </c>
      <c r="NI79" s="260">
        <f>IF(PA78=0,MIN('Drive Train'!$F$35-FS78*$C$19*'Drive Train'!$F$39,NI78+$C$39)-$C$7,IF(LQ78-1&lt;=0,0,IF($C$37=Motors!$C$29,MAX(MAX(NI$8:NI78)*-1,NI78-$C$39),MAX(0,MAX(NI$8:NI78)*-1,NI78-$C$39))))</f>
        <v>0</v>
      </c>
      <c r="NJ79" s="260">
        <f>IF(PB78=0,MIN('Drive Train'!$F$35-FT78*$C$19*'Drive Train'!$F$39,NJ78+$C$39)-$C$7,IF(LR78-1&lt;=0,0,IF($C$37=Motors!$C$29,MAX(MAX(NJ$8:NJ78)*-1,NJ78-$C$39),MAX(0,MAX(NJ$8:NJ78)*-1,NJ78-$C$39))))</f>
        <v>0</v>
      </c>
      <c r="NK79" s="260">
        <f>IF(PC78=0,MIN('Drive Train'!$F$35-FU78*$C$19*'Drive Train'!$F$39,NK78+$C$39)-$C$7,IF(LS78-1&lt;=0,0,IF($C$37=Motors!$C$29,MAX(MAX(NK$8:NK78)*-1,NK78-$C$39),MAX(0,MAX(NK$8:NK78)*-1,NK78-$C$39))))</f>
        <v>0</v>
      </c>
      <c r="NL79" s="260">
        <f>IF(PD78=0,MIN('Drive Train'!$F$35-FV78*$C$19*'Drive Train'!$F$39,NL78+$C$39)-$C$7,IF(LT78-1&lt;=0,0,IF($C$37=Motors!$C$29,MAX(MAX(NL$8:NL78)*-1,NL78-$C$39),MAX(0,MAX(NL$8:NL78)*-1,NL78-$C$39))))</f>
        <v>0</v>
      </c>
      <c r="NM79" s="260">
        <f>IF(PE78=0,MIN('Drive Train'!$F$35-FW78*$C$19*'Drive Train'!$F$39,NM78+$C$39)-$C$7,IF(LU78-1&lt;=0,0,IF($C$37=Motors!$C$29,MAX(MAX(NM$8:NM78)*-1,NM78-$C$39),MAX(0,MAX(NM$8:NM78)*-1,NM78-$C$39))))</f>
        <v>0</v>
      </c>
      <c r="NN79" s="260">
        <f>IF(PF78=0,MIN('Drive Train'!$F$35-FX78*$C$19*'Drive Train'!$F$39,NN78+$C$39)-$C$7,IF(LV78-1&lt;=0,0,IF($C$37=Motors!$C$29,MAX(MAX(NN$8:NN78)*-1,NN78-$C$39),MAX(0,MAX(NN$8:NN78)*-1,NN78-$C$39))))</f>
        <v>0</v>
      </c>
      <c r="NO79" s="260">
        <f>IF(PG78=0,MIN('Drive Train'!$F$35-FY78*$C$19*'Drive Train'!$F$39,NO78+$C$39)-$C$7,IF(LW78-1&lt;=0,0,IF($C$37=Motors!$C$29,MAX(MAX(NO$8:NO78)*-1,NO78-$C$39),MAX(0,MAX(NO$8:NO78)*-1,NO78-$C$39))))</f>
        <v>0</v>
      </c>
      <c r="NP79" s="260">
        <f>IF(PH78=0,MIN('Drive Train'!$F$35-FZ78*$C$19*'Drive Train'!$F$39,NP78+$C$39)-$C$7,IF(LX78-1&lt;=0,0,IF($C$37=Motors!$C$29,MAX(MAX(NP$8:NP78)*-1,NP78-$C$39),MAX(0,MAX(NP$8:NP78)*-1,NP78-$C$39))))</f>
        <v>0</v>
      </c>
      <c r="NQ79" s="260">
        <f>IF(PI78=0,MIN('Drive Train'!$F$35-GA78*$C$19*'Drive Train'!$F$39,NQ78+$C$39)-$C$7,IF(LY78-1&lt;=0,0,IF($C$37=Motors!$C$29,MAX(MAX(NQ$8:NQ78)*-1,NQ78-$C$39),MAX(0,MAX(NQ$8:NQ78)*-1,NQ78-$C$39))))</f>
        <v>0</v>
      </c>
      <c r="NR79" s="260">
        <f>IF(PJ78=0,MIN('Drive Train'!$F$35-GB78*$C$19*'Drive Train'!$F$39,NR78+$C$39)-$C$7,IF(LZ78-1&lt;=0,0,IF($C$37=Motors!$C$29,MAX(MAX(NR$8:NR78)*-1,NR78-$C$39),MAX(0,MAX(NR$8:NR78)*-1,NR78-$C$39))))</f>
        <v>0</v>
      </c>
      <c r="NS79" s="260">
        <f>IF(PK78=0,MIN('Drive Train'!$F$35-GC78*$C$19*'Drive Train'!$F$39,NS78+$C$39)-$C$7,IF(MA78-1&lt;=0,0,IF($C$37=Motors!$C$29,MAX(MAX(NS$8:NS78)*-1,NS78-$C$39),MAX(0,MAX(NS$8:NS78)*-1,NS78-$C$39))))</f>
        <v>0</v>
      </c>
      <c r="NT79" s="260">
        <f>IF(PL78=0,MIN('Drive Train'!$F$35-GD78*$C$19*'Drive Train'!$F$39,NT78+$C$39)-$C$7,IF(MB78-1&lt;=0,0,IF($C$37=Motors!$C$29,MAX(MAX(NT$8:NT78)*-1,NT78-$C$39),MAX(0,MAX(NT$8:NT78)*-1,NT78-$C$39))))</f>
        <v>0</v>
      </c>
      <c r="NU79" s="260">
        <f>IF(PM78=0,MIN('Drive Train'!$F$35-GE78*$C$19*'Drive Train'!$F$39,NU78+$C$39)-$C$7,IF(MC78-1&lt;=0,0,IF($C$37=Motors!$C$29,MAX(MAX(NU$8:NU78)*-1,NU78-$C$39),MAX(0,MAX(NU$8:NU78)*-1,NU78-$C$39))))</f>
        <v>0</v>
      </c>
      <c r="NV79" s="260">
        <f>IF(PN78=0,MIN('Drive Train'!$F$35-GF78*$C$19*'Drive Train'!$F$39,NV78+$C$39)-$C$7,IF(MD78-1&lt;=0,0,IF($C$37=Motors!$C$29,MAX(MAX(NV$8:NV78)*-1,NV78-$C$39),MAX(0,MAX(NV$8:NV78)*-1,NV78-$C$39))))</f>
        <v>0</v>
      </c>
      <c r="NW79" s="260">
        <f>IF(PO78=0,MIN('Drive Train'!$F$35-GG78*$C$19*'Drive Train'!$F$39,NW78+$C$39)-$C$7,IF(ME78-1&lt;=0,0,IF($C$37=Motors!$C$29,MAX(MAX(NW$8:NW78)*-1,NW78-$C$39),MAX(0,MAX(NW$8:NW78)*-1,NW78-$C$39))))</f>
        <v>0</v>
      </c>
      <c r="NX79" s="260">
        <f>IF(PP78=0,MIN('Drive Train'!$F$35-GH78*$C$19*'Drive Train'!$F$39,NX78+$C$39)-$C$7,IF(MF78-1&lt;=0,0,IF($C$37=Motors!$C$29,MAX(MAX(NX$8:NX78)*-1,NX78-$C$39),MAX(0,MAX(NX$8:NX78)*-1,NX78-$C$39))))</f>
        <v>0</v>
      </c>
      <c r="NY79" s="260">
        <f>IF(PQ78=0,MIN('Drive Train'!$F$35-GI78*$C$19*'Drive Train'!$F$39,NY78+$C$39)-$C$7,IF(MG78-1&lt;=0,0,IF($C$37=Motors!$C$29,MAX(MAX(NY$8:NY78)*-1,NY78-$C$39),MAX(0,MAX(NY$8:NY78)*-1,NY78-$C$39))))</f>
        <v>0</v>
      </c>
      <c r="NZ79" s="260">
        <f>IF(PR78=0,MIN('Drive Train'!$F$35-GJ78*$C$19*'Drive Train'!$F$39,NZ78+$C$39)-$C$7,IF(MH78-1&lt;=0,0,IF($C$37=Motors!$C$29,MAX(MAX(NZ$8:NZ78)*-1,NZ78-$C$39),MAX(0,MAX(NZ$8:NZ78)*-1,NZ78-$C$39))))</f>
        <v>0</v>
      </c>
      <c r="OA79" s="260">
        <f>IF(PS78=0,MIN('Drive Train'!$F$35-GK78*$C$19*'Drive Train'!$F$39,OA78+$C$39)-$C$7,IF(MI78-1&lt;=0,0,IF($C$37=Motors!$C$29,MAX(MAX(OA$8:OA78)*-1,OA78-$C$39),MAX(0,MAX(OA$8:OA78)*-1,OA78-$C$39))))</f>
        <v>0</v>
      </c>
      <c r="OB79" s="61">
        <f t="shared" si="419"/>
        <v>2.8400000000000016</v>
      </c>
      <c r="OC79" s="260">
        <f>'Drive Train'!$F$35-(FQ79*$C$13)*$C$19*'Drive Train'!$F$39</f>
        <v>12.4</v>
      </c>
      <c r="OD79" s="260">
        <f>'Drive Train'!$F$35-(FR79*$C$13)*$C$19*'Drive Train'!$F$39</f>
        <v>12.2597755</v>
      </c>
      <c r="OE79" s="260">
        <f>'Drive Train'!$F$35-(FS79*$C$13)*$C$19*'Drive Train'!$F$39</f>
        <v>12.2597755</v>
      </c>
      <c r="OF79" s="260">
        <f>'Drive Train'!$F$35-(FT79*$C$13)*$C$19*'Drive Train'!$F$39</f>
        <v>12.2597755</v>
      </c>
      <c r="OG79" s="260">
        <f>'Drive Train'!$F$35-(FU79*$C$13)*$C$19*'Drive Train'!$F$39</f>
        <v>12.2597755</v>
      </c>
      <c r="OH79" s="260">
        <f>'Drive Train'!$F$35-(FV79*$C$13)*$C$19*'Drive Train'!$F$39</f>
        <v>12.2597755</v>
      </c>
      <c r="OI79" s="260">
        <f>'Drive Train'!$F$35-(FW79*$C$13)*$C$19*'Drive Train'!$F$39</f>
        <v>12.2597755</v>
      </c>
      <c r="OJ79" s="260">
        <f>'Drive Train'!$F$35-(FX79*$C$13)*$C$19*'Drive Train'!$F$39</f>
        <v>12.4</v>
      </c>
      <c r="OK79" s="260">
        <f>'Drive Train'!$F$35-(FY79*$C$13)*$C$19*'Drive Train'!$F$39</f>
        <v>12.4</v>
      </c>
      <c r="OL79" s="260">
        <f>'Drive Train'!$F$35-(FZ79*$C$13)*$C$19*'Drive Train'!$F$39</f>
        <v>12.4</v>
      </c>
      <c r="OM79" s="260">
        <f>'Drive Train'!$F$35-(GA79*$C$13)*$C$19*'Drive Train'!$F$39</f>
        <v>12.4</v>
      </c>
      <c r="ON79" s="260">
        <f>'Drive Train'!$F$35-(GB79*$C$13)*$C$19*'Drive Train'!$F$39</f>
        <v>12.2597755</v>
      </c>
      <c r="OO79" s="260">
        <f>'Drive Train'!$F$35-(GC79*$C$13)*$C$19*'Drive Train'!$F$39</f>
        <v>12.2597755</v>
      </c>
      <c r="OP79" s="260">
        <f>'Drive Train'!$F$35-(GD79*$C$13)*$C$19*'Drive Train'!$F$39</f>
        <v>12.2597755</v>
      </c>
      <c r="OQ79" s="260">
        <f>'Drive Train'!$F$35-(GE79*$C$13)*$C$19*'Drive Train'!$F$39</f>
        <v>12.2597755</v>
      </c>
      <c r="OR79" s="260">
        <f>'Drive Train'!$F$35-(GF79*$C$13)*$C$19*'Drive Train'!$F$39</f>
        <v>12.4</v>
      </c>
      <c r="OS79" s="260">
        <f>'Drive Train'!$F$35-(GG79*$C$13)*$C$19*'Drive Train'!$F$39</f>
        <v>12.4</v>
      </c>
      <c r="OT79" s="260">
        <f>'Drive Train'!$F$35-(GH79*$C$13)*$C$19*'Drive Train'!$F$39</f>
        <v>12.4</v>
      </c>
      <c r="OU79" s="260">
        <f>'Drive Train'!$F$35-(GI79*$C$13)*$C$19*'Drive Train'!$F$39</f>
        <v>12.4</v>
      </c>
      <c r="OV79" s="260">
        <f>'Drive Train'!$F$35-(GJ79*$C$13)*$C$19*'Drive Train'!$F$39</f>
        <v>12.4</v>
      </c>
      <c r="OW79" s="260">
        <f>'Drive Train'!$F$35-(GK79*$C$13)*$C$19*'Drive Train'!$F$39</f>
        <v>12.4</v>
      </c>
      <c r="OX79" s="61">
        <f t="shared" si="420"/>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7">
        <f t="shared" si="421"/>
        <v>2.8400000000000016</v>
      </c>
      <c r="PU79" s="57">
        <f t="shared" si="422"/>
        <v>21.495394688196406</v>
      </c>
      <c r="PV79" s="57">
        <f t="shared" si="423"/>
        <v>27.728120845826865</v>
      </c>
      <c r="PW79" s="57">
        <f t="shared" si="424"/>
        <v>31.77190481439025</v>
      </c>
      <c r="PX79" s="57">
        <f t="shared" si="425"/>
        <v>32.300560264849203</v>
      </c>
      <c r="PY79" s="57">
        <f t="shared" si="426"/>
        <v>29.890795248726242</v>
      </c>
      <c r="PZ79" s="57">
        <f t="shared" si="427"/>
        <v>26.619334300789284</v>
      </c>
      <c r="QA79" s="57">
        <f t="shared" si="428"/>
        <v>23.231954767496276</v>
      </c>
      <c r="QB79" s="57">
        <f t="shared" si="429"/>
        <v>21.291440485870105</v>
      </c>
      <c r="QC79" s="57">
        <f t="shared" si="430"/>
        <v>19.83197803012871</v>
      </c>
      <c r="QD79" s="57">
        <f t="shared" si="431"/>
        <v>18.750821279437783</v>
      </c>
      <c r="QE79" s="57">
        <f t="shared" si="432"/>
        <v>18.248340689871842</v>
      </c>
      <c r="QF79" s="57">
        <f t="shared" si="433"/>
        <v>21.677378103368476</v>
      </c>
      <c r="QG79" s="57">
        <f t="shared" si="434"/>
        <v>22.097078119612828</v>
      </c>
      <c r="QH79" s="57">
        <f t="shared" si="435"/>
        <v>21.796161619881463</v>
      </c>
      <c r="QI79" s="57">
        <f t="shared" si="436"/>
        <v>21.666042150939251</v>
      </c>
      <c r="QJ79" s="57">
        <f t="shared" si="437"/>
        <v>21.79976807614602</v>
      </c>
      <c r="QK79" s="57">
        <f t="shared" si="438"/>
        <v>21.756211309083742</v>
      </c>
      <c r="QL79" s="57">
        <f t="shared" si="439"/>
        <v>21.582838251070481</v>
      </c>
      <c r="QM79" s="57">
        <f t="shared" si="440"/>
        <v>21.793281479591677</v>
      </c>
      <c r="QN79" s="57">
        <f t="shared" si="441"/>
        <v>21.456171811391606</v>
      </c>
      <c r="QO79" s="57">
        <f t="shared" si="442"/>
        <v>21.493109623152883</v>
      </c>
      <c r="QP79" s="61">
        <f t="shared" si="443"/>
        <v>2.8400000000000016</v>
      </c>
      <c r="QQ79" s="57">
        <f>MIN(FQ79,$C$16)*$C$17*1000/60/60/$C$21</f>
        <v>0</v>
      </c>
      <c r="QR79" s="57">
        <f>MIN(FR79,$C$16)*$C$17*1000/60/60/$C$21</f>
        <v>3.4695548865589357E-2</v>
      </c>
      <c r="QS79" s="57">
        <f>MIN(FS79,$C$16)*$C$17*1000/60/60/$C$21</f>
        <v>3.4695548865589357E-2</v>
      </c>
      <c r="QT79" s="57">
        <f>MIN(FT79,$C$16)*$C$17*1000/60/60/$C$21</f>
        <v>3.4695548865589357E-2</v>
      </c>
      <c r="QU79" s="57">
        <f>MIN(FU79,$C$16)*$C$17*1000/60/60/$C$21</f>
        <v>3.4695548865589357E-2</v>
      </c>
      <c r="QV79" s="57">
        <f>MIN(FV79,$C$16)*$C$17*1000/60/60/$C$21</f>
        <v>3.4695548865589357E-2</v>
      </c>
      <c r="QW79" s="57">
        <f>MIN(FW79,$C$16)*$C$17*1000/60/60/$C$21</f>
        <v>3.4695548865589357E-2</v>
      </c>
      <c r="QX79" s="57">
        <f>MIN(FX79,$C$16)*$C$17*1000/60/60/$C$21</f>
        <v>0</v>
      </c>
      <c r="QY79" s="57">
        <f>MIN(FY79,$C$16)*$C$17*1000/60/60/$C$21</f>
        <v>0</v>
      </c>
      <c r="QZ79" s="57">
        <f>MIN(FZ79,$C$16)*$C$17*1000/60/60/$C$21</f>
        <v>0</v>
      </c>
      <c r="RA79" s="57">
        <f>MIN(GA79,$C$16)*$C$17*1000/60/60/$C$21</f>
        <v>0</v>
      </c>
      <c r="RB79" s="57">
        <f>MIN(GB79,$C$16)*$C$17*1000/60/60/$C$21</f>
        <v>3.4695548865589357E-2</v>
      </c>
      <c r="RC79" s="57">
        <f>MIN(GC79,$C$16)*$C$17*1000/60/60/$C$21</f>
        <v>3.4695548865589357E-2</v>
      </c>
      <c r="RD79" s="57">
        <f>MIN(GD79,$C$16)*$C$17*1000/60/60/$C$21</f>
        <v>3.4695548865589357E-2</v>
      </c>
      <c r="RE79" s="57">
        <f>MIN(GE79,$C$16)*$C$17*1000/60/60/$C$21</f>
        <v>3.4695548865589357E-2</v>
      </c>
      <c r="RF79" s="57">
        <f>MIN(GF79,$C$16)*$C$17*1000/60/60/$C$21</f>
        <v>0</v>
      </c>
      <c r="RG79" s="57">
        <f>MIN(GG79,$C$16)*$C$17*1000/60/60/$C$21</f>
        <v>0</v>
      </c>
      <c r="RH79" s="57">
        <f>MIN(GH79,$C$16)*$C$17*1000/60/60/$C$21</f>
        <v>0</v>
      </c>
      <c r="RI79" s="57">
        <f>MIN(GI79,$C$16)*$C$17*1000/60/60/$C$21</f>
        <v>0</v>
      </c>
      <c r="RJ79" s="57">
        <f>MIN(GJ79,$C$16)*$C$17*1000/60/60/$C$21</f>
        <v>0</v>
      </c>
      <c r="RK79" s="57">
        <f>MIN(GK79,$C$16)*$C$17*1000/60/60/$C$21</f>
        <v>0</v>
      </c>
      <c r="RL79" s="61">
        <f t="shared" si="444"/>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61">
        <f t="shared" si="445"/>
        <v>2.8400000000000016</v>
      </c>
      <c r="SI79" s="2">
        <f>IF(AND(EU79&lt;0,KS79=0,LO79&gt;=LO$6*'Drive Train'!$AA$52,LO79&lt;=LO$6*'Drive Train'!$AA$53,OY79=1,JW79=0),$C$17,0)</f>
        <v>0</v>
      </c>
      <c r="SJ79" s="2">
        <f>IF(AND(EV79&lt;0,KT79=0,LP79&gt;=LP$6*'Drive Train'!$AA$52,LP79&lt;=LP$6*'Drive Train'!$AA$53,OZ79=1,JX79=0),$C$17,0)</f>
        <v>0.04</v>
      </c>
      <c r="SK79" s="2">
        <f>IF(AND(EW79&lt;0,KU79=0,LQ79&gt;=LQ$6*'Drive Train'!$AA$52,LQ79&lt;=LQ$6*'Drive Train'!$AA$53,PA79=1,JY79=0),$C$17,0)</f>
        <v>0.04</v>
      </c>
      <c r="SL79" s="2">
        <f>IF(AND(EX79&lt;0,KV79=0,LR79&gt;=LR$6*'Drive Train'!$AA$52,LR79&lt;=LR$6*'Drive Train'!$AA$53,PB79=1,JZ79=0),$C$17,0)</f>
        <v>0.04</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0.04</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48">
        <f t="shared" si="446"/>
        <v>2.8400000000000016</v>
      </c>
    </row>
    <row r="80" spans="2:524" x14ac:dyDescent="0.2">
      <c r="B80" s="20"/>
      <c r="C80" s="58" t="s">
        <v>202</v>
      </c>
      <c r="E80" s="17">
        <f>PU6</f>
        <v>2.7200000000000015</v>
      </c>
      <c r="F80" s="18">
        <f>QF6*VLOOKUP('Drive Train'!$AK$3,$E$98:$F$99,2,FALSE)</f>
        <v>3.5200000000000022</v>
      </c>
      <c r="G80" s="18">
        <f>QG6*VLOOKUP('Drive Train'!$AK$3,$E$98:$F$99,2,FALSE)</f>
        <v>3.1600000000000019</v>
      </c>
      <c r="H80" s="18">
        <f>QH6*VLOOKUP('Drive Train'!$AK$3,$E$98:$F$99,2,FALSE)</f>
        <v>2.9600000000000017</v>
      </c>
      <c r="I80" s="18">
        <f>QI6*VLOOKUP('Drive Train'!$AK$3,$E$98:$F$99,2,FALSE)</f>
        <v>2.8800000000000017</v>
      </c>
      <c r="J80" s="18">
        <f>QJ6*VLOOKUP('Drive Train'!$AK$3,$E$98:$F$99,2,FALSE)</f>
        <v>2.8400000000000016</v>
      </c>
      <c r="K80" s="18">
        <f>QK6*VLOOKUP('Drive Train'!$AK$3,$E$98:$F$99,2,FALSE)</f>
        <v>2.8000000000000016</v>
      </c>
      <c r="L80" s="18">
        <f>QL6*VLOOKUP('Drive Train'!$AK$3,$E$98:$F$99,2,FALSE)</f>
        <v>2.7600000000000016</v>
      </c>
      <c r="M80" s="18">
        <f>QM6*VLOOKUP('Drive Train'!$AK$3,$E$98:$F$99,2,FALSE)</f>
        <v>2.7600000000000016</v>
      </c>
      <c r="N80" s="18">
        <f>QN6*VLOOKUP('Drive Train'!$AK$3,$E$98:$F$99,2,FALSE)</f>
        <v>2.7200000000000015</v>
      </c>
      <c r="O80" s="18">
        <f>QO6*VLOOKUP('Drive Train'!$AK$3,$E$98:$F$99,2,FALSE)</f>
        <v>2.7200000000000015</v>
      </c>
      <c r="R80" s="63">
        <f t="shared" si="34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343"/>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318"/>
        <v>2.8800000000000017</v>
      </c>
      <c r="BK80" s="2">
        <f>IF(OR(KS79=1,AND($C$37=Motors!$C$31,OY79=1)),0,IF(NG80=0,-(CG79+$C$15)/($C$14-$C$15)*$C$12,($C$11*S80-AO80)/($C$11*S80)*$C$12*S80))</f>
        <v>0</v>
      </c>
      <c r="BL80" s="2">
        <f>IF(OR(KT79=1,AND($C$37=Motors!$C$31,OZ79=1)),0,IF(NH80=0,-(CH79+$C$15)/($C$14-$C$15)*$C$12,($C$11*T80-AP80)/($C$11*T80)*$C$12*T80))</f>
        <v>0</v>
      </c>
      <c r="BM80" s="2">
        <f>IF(OR(KU79=1,AND($C$37=Motors!$C$31,PA79=1)),0,IF(NI80=0,-(CI79+$C$15)/($C$14-$C$15)*$C$12,($C$11*U80-AQ80)/($C$11*U80)*$C$12*U80))</f>
        <v>0</v>
      </c>
      <c r="BN80" s="2">
        <f>IF(OR(KV79=1,AND($C$37=Motors!$C$31,PB79=1)),0,IF(NJ80=0,-(CJ79+$C$15)/($C$14-$C$15)*$C$12,($C$11*V80-AR80)/($C$11*V80)*$C$12*V80))</f>
        <v>0</v>
      </c>
      <c r="BO80" s="2">
        <f>IF(OR(KW79=1,AND($C$37=Motors!$C$31,PC79=1)),0,IF(NK80=0,-(CK79+$C$15)/($C$14-$C$15)*$C$12,($C$11*W80-AS80)/($C$11*W80)*$C$12*W80))</f>
        <v>0</v>
      </c>
      <c r="BP80" s="2">
        <f>IF(OR(KX79=1,AND($C$37=Motors!$C$31,PD79=1)),0,IF(NL80=0,-(CL79+$C$15)/($C$14-$C$15)*$C$12,($C$11*X80-AT80)/($C$11*X80)*$C$12*X80))</f>
        <v>0</v>
      </c>
      <c r="BQ80" s="2">
        <f>IF(OR(KY79=1,AND($C$37=Motors!$C$31,PE79=1)),0,IF(NM80=0,-(CM79+$C$15)/($C$14-$C$15)*$C$12,($C$11*Y80-AU80)/($C$11*Y80)*$C$12*Y80))</f>
        <v>0</v>
      </c>
      <c r="BR80" s="2">
        <f>IF(OR(KZ79=1,AND($C$37=Motors!$C$31,PF79=1)),0,IF(NN80=0,-(CN79+$C$15)/($C$14-$C$15)*$C$12,($C$11*Z80-AV80)/($C$11*Z80)*$C$12*Z80))</f>
        <v>0</v>
      </c>
      <c r="BS80" s="2">
        <f>IF(OR(LA79=1,AND($C$37=Motors!$C$31,PG79=1)),0,IF(NO80=0,-(CO79+$C$15)/($C$14-$C$15)*$C$12,($C$11*AA80-AW80)/($C$11*AA80)*$C$12*AA80))</f>
        <v>0</v>
      </c>
      <c r="BT80" s="2">
        <f>IF(OR(LB79=1,AND($C$37=Motors!$C$31,PH79=1)),0,IF(NP80=0,-(CP79+$C$15)/($C$14-$C$15)*$C$12,($C$11*AB80-AX80)/($C$11*AB80)*$C$12*AB80))</f>
        <v>0</v>
      </c>
      <c r="BU80" s="2">
        <f>IF(OR(LC79=1,AND($C$37=Motors!$C$31,PI79=1)),0,IF(NQ80=0,-(CQ79+$C$15)/($C$14-$C$15)*$C$12,($C$11*AC80-AY80)/($C$11*AC80)*$C$12*AC80))</f>
        <v>0</v>
      </c>
      <c r="BV80" s="2">
        <f>IF(OR(LD79=1,AND($C$37=Motors!$C$31,PJ79=1)),0,IF(NR80=0,-(CR79+$C$15)/($C$14-$C$15)*$C$12,($C$11*AD80-AZ80)/($C$11*AD80)*$C$12*AD80))</f>
        <v>0</v>
      </c>
      <c r="BW80" s="2">
        <f>IF(OR(LE79=1,AND($C$37=Motors!$C$31,PK79=1)),0,IF(NS80=0,-(CS79+$C$15)/($C$14-$C$15)*$C$12,($C$11*AE80-BA80)/($C$11*AE80)*$C$12*AE80))</f>
        <v>0</v>
      </c>
      <c r="BX80" s="2">
        <f>IF(OR(LF79=1,AND($C$37=Motors!$C$31,PL79=1)),0,IF(NT80=0,-(CT79+$C$15)/($C$14-$C$15)*$C$12,($C$11*AF80-BB80)/($C$11*AF80)*$C$12*AF80))</f>
        <v>0</v>
      </c>
      <c r="BY80" s="2">
        <f>IF(OR(LG79=1,AND($C$37=Motors!$C$31,PM79=1)),0,IF(NU80=0,-(CU79+$C$15)/($C$14-$C$15)*$C$12,($C$11*AG80-BC80)/($C$11*AG80)*$C$12*AG80))</f>
        <v>0</v>
      </c>
      <c r="BZ80" s="2">
        <f>IF(OR(LH79=1,AND($C$37=Motors!$C$31,PN79=1)),0,IF(NV80=0,-(CV79+$C$15)/($C$14-$C$15)*$C$12,($C$11*AH80-BD80)/($C$11*AH80)*$C$12*AH80))</f>
        <v>0</v>
      </c>
      <c r="CA80" s="2">
        <f>IF(OR(LI79=1,AND($C$37=Motors!$C$31,PO79=1)),0,IF(NW80=0,-(CW79+$C$15)/($C$14-$C$15)*$C$12,($C$11*AI80-BE80)/($C$11*AI80)*$C$12*AI80))</f>
        <v>0</v>
      </c>
      <c r="CB80" s="2">
        <f>IF(OR(LJ79=1,AND($C$37=Motors!$C$31,PP79=1)),0,IF(NX80=0,-(CX79+$C$15)/($C$14-$C$15)*$C$12,($C$11*AJ80-BF80)/($C$11*AJ80)*$C$12*AJ80))</f>
        <v>0</v>
      </c>
      <c r="CC80" s="2">
        <f>IF(OR(LK79=1,AND($C$37=Motors!$C$31,PQ79=1)),0,IF(NY80=0,-(CY79+$C$15)/($C$14-$C$15)*$C$12,($C$11*AK80-BG80)/($C$11*AK80)*$C$12*AK80))</f>
        <v>0</v>
      </c>
      <c r="CD80" s="2">
        <f>IF(OR(LL79=1,AND($C$37=Motors!$C$31,PR79=1)),0,IF(NZ80=0,-(CZ79+$C$15)/($C$14-$C$15)*$C$12,($C$11*AL80-BH80)/($C$11*AL80)*$C$12*AL80))</f>
        <v>0</v>
      </c>
      <c r="CE80" s="2">
        <f>IF(OR(LM79=1,AND($C$37=Motors!$C$31,PS79=1)),0,IF(OA80=0,-(DA79+$C$15)/($C$14-$C$15)*$C$12,($C$11*AM80-BI80)/($C$11*AM80)*$C$12*AM80))</f>
        <v>0</v>
      </c>
      <c r="CF80" s="61">
        <f t="shared" si="319"/>
        <v>2.8800000000000017</v>
      </c>
      <c r="CG80" s="57">
        <f>IF(AND(KS79=1,OY79=1),0,ABS(BK80/$C$12*($C$14-$C$15)+$C$15) *'Drive Train'!$AA$49 + CG79*(1-'Drive Train'!$AA$49))</f>
        <v>0</v>
      </c>
      <c r="CH80" s="57">
        <f>IF(AND(KT79=1,OZ79=1),0,ABS(BL80/$C$12*($C$14-$C$15)+$C$15) *'Drive Train'!$AA$49 + CH79*(1-'Drive Train'!$AA$49))</f>
        <v>2.7495000000000003</v>
      </c>
      <c r="CI80" s="57">
        <f>IF(AND(KU79=1,PA79=1),0,ABS(BM80/$C$12*($C$14-$C$15)+$C$15) *'Drive Train'!$AA$49 + CI79*(1-'Drive Train'!$AA$49))</f>
        <v>2.7495000000000003</v>
      </c>
      <c r="CJ80" s="57">
        <f>IF(AND(KV79=1,PB79=1),0,ABS(BN80/$C$12*($C$14-$C$15)+$C$15) *'Drive Train'!$AA$49 + CJ79*(1-'Drive Train'!$AA$49))</f>
        <v>2.7495000000000003</v>
      </c>
      <c r="CK80" s="57">
        <f>IF(AND(KW79=1,PC79=1),0,ABS(BO80/$C$12*($C$14-$C$15)+$C$15) *'Drive Train'!$AA$49 + CK79*(1-'Drive Train'!$AA$49))</f>
        <v>2.7495000000000003</v>
      </c>
      <c r="CL80" s="57">
        <f>IF(AND(KX79=1,PD79=1),0,ABS(BP80/$C$12*($C$14-$C$15)+$C$15) *'Drive Train'!$AA$49 + CL79*(1-'Drive Train'!$AA$49))</f>
        <v>2.7495000000000003</v>
      </c>
      <c r="CM80" s="57">
        <f>IF(AND(KY79=1,PE79=1),0,ABS(BQ80/$C$12*($C$14-$C$15)+$C$15) *'Drive Train'!$AA$49 + CM79*(1-'Drive Train'!$AA$49))</f>
        <v>2.7495000000000003</v>
      </c>
      <c r="CN80" s="57">
        <f>IF(AND(KZ79=1,PF79=1),0,ABS(BR80/$C$12*($C$14-$C$15)+$C$15) *'Drive Train'!$AA$49 + CN79*(1-'Drive Train'!$AA$49))</f>
        <v>0</v>
      </c>
      <c r="CO80" s="57">
        <f>IF(AND(LA79=1,PG79=1),0,ABS(BS80/$C$12*($C$14-$C$15)+$C$15) *'Drive Train'!$AA$49 + CO79*(1-'Drive Train'!$AA$49))</f>
        <v>0</v>
      </c>
      <c r="CP80" s="57">
        <f>IF(AND(LB79=1,PH79=1),0,ABS(BT80/$C$12*($C$14-$C$15)+$C$15) *'Drive Train'!$AA$49 + CP79*(1-'Drive Train'!$AA$49))</f>
        <v>0</v>
      </c>
      <c r="CQ80" s="57">
        <f>IF(AND(LC79=1,PI79=1),0,ABS(BU80/$C$12*($C$14-$C$15)+$C$15) *'Drive Train'!$AA$49 + CQ79*(1-'Drive Train'!$AA$49))</f>
        <v>0</v>
      </c>
      <c r="CR80" s="57">
        <f>IF(AND(LD79=1,PJ79=1),0,ABS(BV80/$C$12*($C$14-$C$15)+$C$15) *'Drive Train'!$AA$49 + CR79*(1-'Drive Train'!$AA$49))</f>
        <v>2.7495000000000003</v>
      </c>
      <c r="CS80" s="57">
        <f>IF(AND(LE79=1,PK79=1),0,ABS(BW80/$C$12*($C$14-$C$15)+$C$15) *'Drive Train'!$AA$49 + CS79*(1-'Drive Train'!$AA$49))</f>
        <v>2.7495000000000003</v>
      </c>
      <c r="CT80" s="57">
        <f>IF(AND(LF79=1,PL79=1),0,ABS(BX80/$C$12*($C$14-$C$15)+$C$15) *'Drive Train'!$AA$49 + CT79*(1-'Drive Train'!$AA$49))</f>
        <v>2.7495000000000003</v>
      </c>
      <c r="CU80" s="57">
        <f>IF(AND(LG79=1,PM79=1),0,ABS(BY80/$C$12*($C$14-$C$15)+$C$15) *'Drive Train'!$AA$49 + CU79*(1-'Drive Train'!$AA$49))</f>
        <v>2.7495000000000003</v>
      </c>
      <c r="CV80" s="57">
        <f>IF(AND(LH79=1,PN79=1),0,ABS(BZ80/$C$12*($C$14-$C$15)+$C$15) *'Drive Train'!$AA$49 + CV79*(1-'Drive Train'!$AA$49))</f>
        <v>0</v>
      </c>
      <c r="CW80" s="57">
        <f>IF(AND(LI79=1,PO79=1),0,ABS(CA80/$C$12*($C$14-$C$15)+$C$15) *'Drive Train'!$AA$49 + CW79*(1-'Drive Train'!$AA$49))</f>
        <v>0</v>
      </c>
      <c r="CX80" s="57">
        <f>IF(AND(LJ79=1,PP79=1),0,ABS(CB80/$C$12*($C$14-$C$15)+$C$15) *'Drive Train'!$AA$49 + CX79*(1-'Drive Train'!$AA$49))</f>
        <v>0</v>
      </c>
      <c r="CY80" s="57">
        <f>IF(AND(LK79=1,PQ79=1),0,ABS(CC80/$C$12*($C$14-$C$15)+$C$15) *'Drive Train'!$AA$49 + CY79*(1-'Drive Train'!$AA$49))</f>
        <v>0</v>
      </c>
      <c r="CZ80" s="57">
        <f>IF(AND(LL79=1,PR79=1),0,ABS(CD80/$C$12*($C$14-$C$15)+$C$15) *'Drive Train'!$AA$49 + CZ79*(1-'Drive Train'!$AA$49))</f>
        <v>0</v>
      </c>
      <c r="DA80" s="57">
        <f>IF(AND(LM79=1,PS79=1),0,ABS(CE80/$C$12*($C$14-$C$15)+$C$15) *'Drive Train'!$AA$49 + DA79*(1-'Drive Train'!$AA$49))</f>
        <v>0</v>
      </c>
      <c r="DB80" s="61">
        <f t="shared" si="344"/>
        <v>2.8800000000000017</v>
      </c>
      <c r="DC80" s="57">
        <f t="shared" si="320"/>
        <v>0</v>
      </c>
      <c r="DD80" s="57">
        <f t="shared" si="321"/>
        <v>2.7495000000000003</v>
      </c>
      <c r="DE80" s="57">
        <f t="shared" si="322"/>
        <v>2.7495000000000003</v>
      </c>
      <c r="DF80" s="57">
        <f t="shared" si="323"/>
        <v>2.7495000000000003</v>
      </c>
      <c r="DG80" s="57">
        <f t="shared" si="324"/>
        <v>2.7495000000000003</v>
      </c>
      <c r="DH80" s="57">
        <f t="shared" si="325"/>
        <v>2.7495000000000003</v>
      </c>
      <c r="DI80" s="57">
        <f t="shared" si="326"/>
        <v>2.7495000000000003</v>
      </c>
      <c r="DJ80" s="57">
        <f t="shared" si="327"/>
        <v>0</v>
      </c>
      <c r="DK80" s="57">
        <f t="shared" si="328"/>
        <v>0</v>
      </c>
      <c r="DL80" s="57">
        <f t="shared" si="329"/>
        <v>0</v>
      </c>
      <c r="DM80" s="57">
        <f t="shared" si="330"/>
        <v>0</v>
      </c>
      <c r="DN80" s="57">
        <f t="shared" si="331"/>
        <v>2.7495000000000003</v>
      </c>
      <c r="DO80" s="57">
        <f t="shared" si="332"/>
        <v>2.7495000000000003</v>
      </c>
      <c r="DP80" s="57">
        <f t="shared" si="333"/>
        <v>2.7495000000000003</v>
      </c>
      <c r="DQ80" s="57">
        <f t="shared" si="334"/>
        <v>2.7495000000000003</v>
      </c>
      <c r="DR80" s="57">
        <f t="shared" si="335"/>
        <v>0</v>
      </c>
      <c r="DS80" s="57">
        <f t="shared" si="336"/>
        <v>0</v>
      </c>
      <c r="DT80" s="57">
        <f t="shared" si="337"/>
        <v>0</v>
      </c>
      <c r="DU80" s="57">
        <f t="shared" si="338"/>
        <v>0</v>
      </c>
      <c r="DV80" s="57">
        <f t="shared" si="339"/>
        <v>0</v>
      </c>
      <c r="DW80" s="57">
        <f t="shared" si="340"/>
        <v>0</v>
      </c>
      <c r="DX80" s="61">
        <f t="shared" si="345"/>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61">
        <f t="shared" si="341"/>
        <v>2.8800000000000017</v>
      </c>
      <c r="EU80" s="259">
        <f>MAX(MIN(IF(AND(OY79=1,NG80&lt;0),-1,1)*(DC80-$C$15)/($C$14-$C$15)*$C$12*$C$21-$C$33*LO80/AO$6 -  OY79*$C$33/$C$21,DY79/$C$19),MAX(EU$8:EU79)*-1)</f>
        <v>-0.37850168607206947</v>
      </c>
      <c r="EV80" s="259">
        <f>MAX(MIN(IF(AND(OZ79=1,NH80&lt;0),-1,1)*(DD80-$C$15)/($C$14-$C$15)*$C$12*$C$21-$C$33*LP80/AP$6 -  OZ79*$C$33/$C$21,DZ79/$C$19),MAX(EV$8:EV79)*-1)</f>
        <v>-0.41004237479533917</v>
      </c>
      <c r="EW80" s="259">
        <f>MAX(MIN(IF(AND(PA79=1,NI80&lt;0),-1,1)*(DE80-$C$15)/($C$14-$C$15)*$C$12*$C$21-$C$33*LQ80/AQ$6 -  PA79*$C$33/$C$21,EA79/$C$19),MAX(EW$8:EW79)*-1)</f>
        <v>-0.43549631455167742</v>
      </c>
      <c r="EX80" s="259">
        <f>MAX(MIN(IF(AND(PB79=1,NJ80&lt;0),-1,1)*(DF80-$C$15)/($C$14-$C$15)*$C$12*$C$21-$C$33*LR80/AR$6 -  PB79*$C$33/$C$21,EB79/$C$19),MAX(EX$8:EX79)*-1)</f>
        <v>-0.43865420811079164</v>
      </c>
      <c r="EY80" s="259">
        <f>MAX(MIN(IF(AND(PC79=1,NK80&lt;0),-1,1)*(DG80-$C$15)/($C$14-$C$15)*$C$12*$C$21-$C$33*LS80/AS$6 -  PC79*$C$33/$C$21,EC79/$C$19),MAX(EY$8:EY79)*-1)</f>
        <v>-0.41347891204040899</v>
      </c>
      <c r="EZ80" s="259">
        <f>MAX(MIN(IF(AND(PD79=1,NL80&lt;0),-1,1)*(DH80-$C$15)/($C$14-$C$15)*$C$12*$C$21-$C$33*LT80/AT$6 -  PD79*$C$33/$C$21,ED79/$C$19),MAX(EZ$8:EZ79)*-1)</f>
        <v>-0.37490898046710086</v>
      </c>
      <c r="FA80" s="259">
        <f>MAX(MIN(IF(AND(PE79=1,NM80&lt;0),-1,1)*(DI80-$C$15)/($C$14-$C$15)*$C$12*$C$21-$C$33*LU80/AU$6 -  PE79*$C$33/$C$21,EE79/$C$19),MAX(FA$8:FA79)*-1)</f>
        <v>-0.33302575886901142</v>
      </c>
      <c r="FB80" s="259">
        <f>MAX(MIN(IF(AND(PF79=1,NN80&lt;0),-1,1)*(DJ80-$C$15)/($C$14-$C$15)*$C$12*$C$21-$C$33*LV80/AV$6 -  PF79*$C$33/$C$21,EF79/$C$19),MAX(FB$8:FB79)*-1)</f>
        <v>-0.37850168607206947</v>
      </c>
      <c r="FC80" s="259">
        <f>MAX(MIN(IF(AND(PG79=1,NO80&lt;0),-1,1)*(DK80-$C$15)/($C$14-$C$15)*$C$12*$C$21-$C$33*LW80/AW$6 -  PG79*$C$33/$C$21,EG79/$C$19),MAX(FC$8:FC79)*-1)</f>
        <v>-0.37850168607206947</v>
      </c>
      <c r="FD80" s="259">
        <f>MAX(MIN(IF(AND(PH79=1,NP80&lt;0),-1,1)*(DL80-$C$15)/($C$14-$C$15)*$C$12*$C$21-$C$33*LX80/AX$6 -  PH79*$C$33/$C$21,EH79/$C$19),MAX(FD$8:FD79)*-1)</f>
        <v>-0.37850168607206947</v>
      </c>
      <c r="FE80" s="259">
        <f>MAX(MIN(IF(AND(PI79=1,NQ80&lt;0),-1,1)*(DM80-$C$15)/($C$14-$C$15)*$C$12*$C$21-$C$33*LY80/AY$6 -  PI79*$C$33/$C$21,EI79/$C$19),MAX(FE$8:FE79)*-1)</f>
        <v>-0.37850168607206947</v>
      </c>
      <c r="FF80" s="259">
        <f>MAX(MIN(IF(AND(PJ79=1,NR80&lt;0),-1,1)*(DN80-$C$15)/($C$14-$C$15)*$C$12*$C$21-$C$33*LZ80/AZ$6 -  PJ79*$C$33/$C$21,EJ79/$C$19),MAX(FF$8:FF79)*-1)</f>
        <v>-0.3680167733157455</v>
      </c>
      <c r="FG80" s="259">
        <f>MAX(MIN(IF(AND(PK79=1,NS80&lt;0),-1,1)*(DO80-$C$15)/($C$14-$C$15)*$C$12*$C$21-$C$33*MA80/BA$6 -  PK79*$C$33/$C$21,EK79/$C$19),MAX(FG$8:FG79)*-1)</f>
        <v>-0.389812938474701</v>
      </c>
      <c r="FH80" s="259">
        <f>MAX(MIN(IF(AND(PL79=1,NT80&lt;0),-1,1)*(DP80-$C$15)/($C$14-$C$15)*$C$12*$C$21-$C$33*MB80/BB$6 -  PL79*$C$33/$C$21,EL79/$C$19),MAX(FH$8:FH79)*-1)</f>
        <v>-0.35118608771332649</v>
      </c>
      <c r="FI80" s="259">
        <f>MAX(MIN(IF(AND(PM79=1,NU80&lt;0),-1,1)*(DQ80-$C$15)/($C$14-$C$15)*$C$12*$C$21-$C$33*MC80/BC$6 -  PM79*$C$33/$C$21,EM79/$C$19),MAX(FI$8:FI79)*-1)</f>
        <v>-0.33342340415262534</v>
      </c>
      <c r="FJ80" s="259">
        <f>MAX(MIN(IF(AND(PN79=1,NV80&lt;0),-1,1)*(DR80-$C$15)/($C$14-$C$15)*$C$12*$C$21-$C$33*MD80/BD$6 -  PN79*$C$33/$C$21,EN79/$C$19),MAX(FJ$8:FJ79)*-1)</f>
        <v>-0.37850168607206947</v>
      </c>
      <c r="FK80" s="259">
        <f>MAX(MIN(IF(AND(PO79=1,NW80&lt;0),-1,1)*(DS80-$C$15)/($C$14-$C$15)*$C$12*$C$21-$C$33*ME80/BE$6 -  PO79*$C$33/$C$21,EO79/$C$19),MAX(FK$8:FK79)*-1)</f>
        <v>-0.37850168607206947</v>
      </c>
      <c r="FL80" s="259">
        <f>MAX(MIN(IF(AND(PP79=1,NX80&lt;0),-1,1)*(DT80-$C$15)/($C$14-$C$15)*$C$12*$C$21-$C$33*MF80/BF$6 -  PP79*$C$33/$C$21,EP79/$C$19),MAX(FL$8:FL79)*-1)</f>
        <v>-0.37850168607206947</v>
      </c>
      <c r="FM80" s="259">
        <f>MAX(MIN(IF(AND(PQ79=1,NY80&lt;0),-1,1)*(DU80-$C$15)/($C$14-$C$15)*$C$12*$C$21-$C$33*MG80/BG$6 -  PQ79*$C$33/$C$21,EQ79/$C$19),MAX(FM$8:FM79)*-1)</f>
        <v>-0.37850168607206947</v>
      </c>
      <c r="FN80" s="259">
        <f>MAX(MIN(IF(AND(PR79=1,NZ80&lt;0),-1,1)*(DV80-$C$15)/($C$14-$C$15)*$C$12*$C$21-$C$33*MH80/BH$6 -  PR79*$C$33/$C$21,ER79/$C$19),MAX(FN$8:FN79)*-1)</f>
        <v>-0.37850168607206947</v>
      </c>
      <c r="FO80" s="259">
        <f>MAX(MIN(IF(AND(PS79=1,OA80&lt;0),-1,1)*(DW80-$C$15)/($C$14-$C$15)*$C$12*$C$21-$C$33*MI80/BI$6 -  PS79*$C$33/$C$21,ES79/$C$19),MAX(FO$8:FO79)*-1)</f>
        <v>-0.37850168607206947</v>
      </c>
      <c r="FP80" s="61">
        <f t="shared" si="346"/>
        <v>2.8800000000000017</v>
      </c>
      <c r="FQ80" s="260">
        <f>IF(AND(KS80=1,OY80=1),0,MIN((ABS(($C$14-$C$15)*EU80/$C$12/$C$21)+$C$15)/$C$21,DC80))</f>
        <v>0</v>
      </c>
      <c r="FR80" s="260">
        <f>IF(AND(KT80=1,OZ80=1),0,MIN((ABS(($C$14-$C$15)*EV80/$C$12/$C$21)+$C$15)/$C$21,DD80))</f>
        <v>2.7495000000000003</v>
      </c>
      <c r="FS80" s="260">
        <f>IF(AND(KU80=1,PA80=1),0,MIN((ABS(($C$14-$C$15)*EW80/$C$12/$C$21)+$C$15)/$C$21,DE80))</f>
        <v>2.7495000000000003</v>
      </c>
      <c r="FT80" s="260">
        <f>IF(AND(KV80=1,PB80=1),0,MIN((ABS(($C$14-$C$15)*EX80/$C$12/$C$21)+$C$15)/$C$21,DF80))</f>
        <v>2.7495000000000003</v>
      </c>
      <c r="FU80" s="260">
        <f>IF(AND(KW80=1,PC80=1),0,MIN((ABS(($C$14-$C$15)*EY80/$C$12/$C$21)+$C$15)/$C$21,DG80))</f>
        <v>2.7495000000000003</v>
      </c>
      <c r="FV80" s="260">
        <f>IF(AND(KX80=1,PD80=1),0,MIN((ABS(($C$14-$C$15)*EZ80/$C$12/$C$21)+$C$15)/$C$21,DH80))</f>
        <v>2.7495000000000003</v>
      </c>
      <c r="FW80" s="260">
        <f>IF(AND(KY80=1,PE80=1),0,MIN((ABS(($C$14-$C$15)*FA80/$C$12/$C$21)+$C$15)/$C$21,DI80))</f>
        <v>0</v>
      </c>
      <c r="FX80" s="260">
        <f>IF(AND(KZ80=1,PF80=1),0,MIN((ABS(($C$14-$C$15)*FB80/$C$12/$C$21)+$C$15)/$C$21,DJ80))</f>
        <v>0</v>
      </c>
      <c r="FY80" s="260">
        <f>IF(AND(LA80=1,PG80=1),0,MIN((ABS(($C$14-$C$15)*FC80/$C$12/$C$21)+$C$15)/$C$21,DK80))</f>
        <v>0</v>
      </c>
      <c r="FZ80" s="260">
        <f>IF(AND(LB80=1,PH80=1),0,MIN((ABS(($C$14-$C$15)*FD80/$C$12/$C$21)+$C$15)/$C$21,DL80))</f>
        <v>0</v>
      </c>
      <c r="GA80" s="260">
        <f>IF(AND(LC80=1,PI80=1),0,MIN((ABS(($C$14-$C$15)*FE80/$C$12/$C$21)+$C$15)/$C$21,DM80))</f>
        <v>0</v>
      </c>
      <c r="GB80" s="260">
        <f>IF(AND(LD80=1,PJ80=1),0,MIN((ABS(($C$14-$C$15)*FF80/$C$12/$C$21)+$C$15)/$C$21,DN80))</f>
        <v>2.7495000000000003</v>
      </c>
      <c r="GC80" s="260">
        <f>IF(AND(LE80=1,PK80=1),0,MIN((ABS(($C$14-$C$15)*FG80/$C$12/$C$21)+$C$15)/$C$21,DO80))</f>
        <v>2.7495000000000003</v>
      </c>
      <c r="GD80" s="260">
        <f>IF(AND(LF80=1,PL80=1),0,MIN((ABS(($C$14-$C$15)*FH80/$C$12/$C$21)+$C$15)/$C$21,DP80))</f>
        <v>2.7495000000000003</v>
      </c>
      <c r="GE80" s="260">
        <f>IF(AND(LG80=1,PM80=1),0,MIN((ABS(($C$14-$C$15)*FI80/$C$12/$C$21)+$C$15)/$C$21,DQ80))</f>
        <v>0</v>
      </c>
      <c r="GF80" s="260">
        <f>IF(AND(LH80=1,PN80=1),0,MIN((ABS(($C$14-$C$15)*FJ80/$C$12/$C$21)+$C$15)/$C$21,DR80))</f>
        <v>0</v>
      </c>
      <c r="GG80" s="260">
        <f>IF(AND(LI80=1,PO80=1),0,MIN((ABS(($C$14-$C$15)*FK80/$C$12/$C$21)+$C$15)/$C$21,DS80))</f>
        <v>0</v>
      </c>
      <c r="GH80" s="260">
        <f>IF(AND(LJ80=1,PP80=1),0,MIN((ABS(($C$14-$C$15)*FL80/$C$12/$C$21)+$C$15)/$C$21,DT80))</f>
        <v>0</v>
      </c>
      <c r="GI80" s="260">
        <f>IF(AND(LK80=1,PQ80=1),0,MIN((ABS(($C$14-$C$15)*FM80/$C$12/$C$21)+$C$15)/$C$21,DU80))</f>
        <v>0</v>
      </c>
      <c r="GJ80" s="260">
        <f>IF(AND(LL80=1,PR80=1),0,MIN((ABS(($C$14-$C$15)*FN80/$C$12/$C$21)+$C$15)/$C$21,DV80))</f>
        <v>0</v>
      </c>
      <c r="GK80" s="260">
        <f>IF(AND(LM80=1,PS80=1),0,MIN((ABS(($C$14-$C$15)*FO80/$C$12/$C$21)+$C$15)/$C$21,DW80))</f>
        <v>0</v>
      </c>
      <c r="GL80" s="61">
        <f t="shared" si="347"/>
        <v>2.8800000000000017</v>
      </c>
      <c r="GM80" s="57">
        <f>IF(AND(KS79=1,OY79=1),0,EU80*$C$19/S$6/$C$24/$C$23*3.39*$C$21)</f>
        <v>0</v>
      </c>
      <c r="GN80" s="57">
        <f>IF(AND(KT79=1,OZ79=1),0,EV80*$C$19/T$6/$C$24/$C$23*3.39*$C$21)</f>
        <v>-2.9715502727038103</v>
      </c>
      <c r="GO80" s="57">
        <f>IF(AND(KU79=1,PA79=1),0,EW80*$C$19/U$6/$C$24/$C$23*3.39*$C$21)</f>
        <v>-4.5586858913395893</v>
      </c>
      <c r="GP80" s="57">
        <f>IF(AND(KV79=1,PB79=1),0,EX80*$C$19/V$6/$C$24/$C$23*3.39*$C$21)</f>
        <v>-6.004585786352008</v>
      </c>
      <c r="GQ80" s="57">
        <f>IF(AND(KW79=1,PC79=1),0,EY80*$C$19/W$6/$C$24/$C$23*3.39*$C$21)</f>
        <v>-6.9917274778486505</v>
      </c>
      <c r="GR80" s="57">
        <f>IF(AND(KX79=1,PD79=1),0,EZ80*$C$19/X$6/$C$24/$C$23*3.39*$C$21)</f>
        <v>-7.5470579494116121</v>
      </c>
      <c r="GS80" s="57">
        <f>IF(AND(KY79=1,PE79=1),0,FA80*$C$19/Y$6/$C$24/$C$23*3.39*$C$21)</f>
        <v>-7.7765623254256582</v>
      </c>
      <c r="GT80" s="57">
        <f>IF(AND(KZ79=1,PF79=1),0,FB80*$C$19/Z$6/$C$24/$C$23*3.39*$C$21)</f>
        <v>0</v>
      </c>
      <c r="GU80" s="57">
        <f>IF(AND(LA79=1,PG79=1),0,FC80*$C$19/AA$6/$C$24/$C$23*3.39*$C$21)</f>
        <v>0</v>
      </c>
      <c r="GV80" s="57">
        <f>IF(AND(LB79=1,PH79=1),0,FD80*$C$19/AB$6/$C$24/$C$23*3.39*$C$21)</f>
        <v>0</v>
      </c>
      <c r="GW80" s="57">
        <f>IF(AND(LC79=1,PI79=1),0,FE80*$C$19/AC$6/$C$24/$C$23*3.39*$C$21)</f>
        <v>0</v>
      </c>
      <c r="GX80" s="57">
        <f>IF(AND(LD79=1,PJ79=1),0,FF80*$C$19/AD$6/$C$24/$C$23*3.39*$C$21)</f>
        <v>-9.5249767404423658</v>
      </c>
      <c r="GY80" s="57">
        <f>IF(AND(LE79=1,PK79=1),0,FG80*$C$19/AE$6/$C$24/$C$23*3.39*$C$21)</f>
        <v>-10.08910310973633</v>
      </c>
      <c r="GZ80" s="57">
        <f>IF(AND(LF79=1,PL79=1),0,FH80*$C$19/AF$6/$C$24/$C$23*3.39*$C$21)</f>
        <v>-9.0893664625619142</v>
      </c>
      <c r="HA80" s="57">
        <f>IF(AND(LG79=1,PM79=1),0,FI80*$C$19/AG$6/$C$24/$C$23*3.39*$C$21)</f>
        <v>-8.6296342980761427</v>
      </c>
      <c r="HB80" s="57">
        <f>IF(AND(LH79=1,PN79=1),0,FJ80*$C$19/AH$6/$C$24/$C$23*3.39*$C$21)</f>
        <v>0</v>
      </c>
      <c r="HC80" s="57">
        <f>IF(AND(LI79=1,PO79=1),0,FK80*$C$19/AI$6/$C$24/$C$23*3.39*$C$21)</f>
        <v>0</v>
      </c>
      <c r="HD80" s="57">
        <f>IF(AND(LJ79=1,PP79=1),0,FL80*$C$19/AJ$6/$C$24/$C$23*3.39*$C$21)</f>
        <v>0</v>
      </c>
      <c r="HE80" s="57">
        <f>IF(AND(LK79=1,PQ79=1),0,FM80*$C$19/AK$6/$C$24/$C$23*3.39*$C$21)</f>
        <v>0</v>
      </c>
      <c r="HF80" s="57">
        <f>IF(AND(LL79=1,PR79=1),0,FN80*$C$19/AL$6/$C$24/$C$23*3.39*$C$21)</f>
        <v>0</v>
      </c>
      <c r="HG80" s="57">
        <f>IF(AND(LM79=1,PS79=1),0,FO80*$C$19/AM$6/$C$24/$C$23*3.39*$C$21)</f>
        <v>0</v>
      </c>
      <c r="HH80" s="61">
        <f t="shared" si="348"/>
        <v>2.8800000000000017</v>
      </c>
      <c r="HI80" s="57">
        <f t="shared" si="349"/>
        <v>0</v>
      </c>
      <c r="HJ80" s="57">
        <f t="shared" si="350"/>
        <v>2.9715502727038103</v>
      </c>
      <c r="HK80" s="57">
        <f t="shared" si="351"/>
        <v>4.5586858913395893</v>
      </c>
      <c r="HL80" s="57">
        <f t="shared" si="352"/>
        <v>6.004585786352008</v>
      </c>
      <c r="HM80" s="57">
        <f t="shared" si="353"/>
        <v>6.9917274778486505</v>
      </c>
      <c r="HN80" s="57">
        <f t="shared" si="354"/>
        <v>7.5470579494116121</v>
      </c>
      <c r="HO80" s="57">
        <f t="shared" si="355"/>
        <v>7.7765623254256582</v>
      </c>
      <c r="HP80" s="57">
        <f t="shared" si="356"/>
        <v>0</v>
      </c>
      <c r="HQ80" s="57">
        <f t="shared" si="357"/>
        <v>0</v>
      </c>
      <c r="HR80" s="57">
        <f t="shared" si="358"/>
        <v>0</v>
      </c>
      <c r="HS80" s="57">
        <f t="shared" si="359"/>
        <v>0</v>
      </c>
      <c r="HT80" s="57">
        <f t="shared" si="360"/>
        <v>9.5249767404423658</v>
      </c>
      <c r="HU80" s="57">
        <f t="shared" si="361"/>
        <v>10.08910310973633</v>
      </c>
      <c r="HV80" s="57">
        <f t="shared" si="362"/>
        <v>9.0893664625619142</v>
      </c>
      <c r="HW80" s="57">
        <f t="shared" si="363"/>
        <v>8.6296342980761427</v>
      </c>
      <c r="HX80" s="57">
        <f t="shared" si="364"/>
        <v>0</v>
      </c>
      <c r="HY80" s="57">
        <f t="shared" si="365"/>
        <v>0</v>
      </c>
      <c r="HZ80" s="57">
        <f t="shared" si="366"/>
        <v>0</v>
      </c>
      <c r="IA80" s="57">
        <f t="shared" si="367"/>
        <v>0</v>
      </c>
      <c r="IB80" s="57">
        <f t="shared" si="368"/>
        <v>0</v>
      </c>
      <c r="IC80" s="57">
        <f t="shared" si="369"/>
        <v>0</v>
      </c>
      <c r="ID80" s="61">
        <f t="shared" si="370"/>
        <v>2.8800000000000017</v>
      </c>
      <c r="IE80" s="57">
        <f t="shared" si="371"/>
        <v>0</v>
      </c>
      <c r="IF80" s="57">
        <f t="shared" si="372"/>
        <v>0</v>
      </c>
      <c r="IG80" s="57">
        <f t="shared" si="373"/>
        <v>0</v>
      </c>
      <c r="IH80" s="57">
        <f t="shared" si="374"/>
        <v>0</v>
      </c>
      <c r="II80" s="57">
        <f t="shared" si="375"/>
        <v>0</v>
      </c>
      <c r="IJ80" s="57">
        <f t="shared" si="376"/>
        <v>0</v>
      </c>
      <c r="IK80" s="57">
        <f t="shared" si="377"/>
        <v>0</v>
      </c>
      <c r="IL80" s="57">
        <f t="shared" si="378"/>
        <v>0</v>
      </c>
      <c r="IM80" s="57">
        <f t="shared" si="379"/>
        <v>0</v>
      </c>
      <c r="IN80" s="57">
        <f t="shared" si="380"/>
        <v>0</v>
      </c>
      <c r="IO80" s="57">
        <f t="shared" si="381"/>
        <v>0</v>
      </c>
      <c r="IP80" s="57">
        <f t="shared" si="382"/>
        <v>0</v>
      </c>
      <c r="IQ80" s="57">
        <f t="shared" si="383"/>
        <v>0</v>
      </c>
      <c r="IR80" s="57">
        <f t="shared" si="384"/>
        <v>0</v>
      </c>
      <c r="IS80" s="57">
        <f t="shared" si="385"/>
        <v>0</v>
      </c>
      <c r="IT80" s="57">
        <f t="shared" si="386"/>
        <v>0</v>
      </c>
      <c r="IU80" s="57">
        <f t="shared" si="387"/>
        <v>0</v>
      </c>
      <c r="IV80" s="57">
        <f t="shared" si="388"/>
        <v>0</v>
      </c>
      <c r="IW80" s="57">
        <f t="shared" si="389"/>
        <v>0</v>
      </c>
      <c r="IX80" s="57">
        <f t="shared" si="390"/>
        <v>0</v>
      </c>
      <c r="IY80" s="57">
        <f t="shared" si="391"/>
        <v>0</v>
      </c>
      <c r="IZ80" s="61">
        <f t="shared" si="392"/>
        <v>2.8800000000000017</v>
      </c>
      <c r="JA80" s="260" t="e">
        <f t="shared" si="447"/>
        <v>#N/A</v>
      </c>
      <c r="JB80" s="260" t="e">
        <f t="shared" si="448"/>
        <v>#N/A</v>
      </c>
      <c r="JC80" s="260" t="e">
        <f t="shared" si="449"/>
        <v>#N/A</v>
      </c>
      <c r="JD80" s="260" t="e">
        <f t="shared" si="450"/>
        <v>#N/A</v>
      </c>
      <c r="JE80" s="260" t="e">
        <f t="shared" si="451"/>
        <v>#N/A</v>
      </c>
      <c r="JF80" s="260" t="e">
        <f t="shared" si="452"/>
        <v>#N/A</v>
      </c>
      <c r="JG80" s="260" t="e">
        <f t="shared" si="453"/>
        <v>#N/A</v>
      </c>
      <c r="JH80" s="260" t="e">
        <f t="shared" si="454"/>
        <v>#N/A</v>
      </c>
      <c r="JI80" s="260" t="e">
        <f t="shared" si="455"/>
        <v>#N/A</v>
      </c>
      <c r="JJ80" s="260" t="e">
        <f t="shared" si="456"/>
        <v>#N/A</v>
      </c>
      <c r="JK80" s="260" t="e">
        <f t="shared" si="457"/>
        <v>#N/A</v>
      </c>
      <c r="JL80" s="260" t="e">
        <f t="shared" si="458"/>
        <v>#N/A</v>
      </c>
      <c r="JM80" s="260" t="e">
        <f t="shared" si="459"/>
        <v>#N/A</v>
      </c>
      <c r="JN80" s="260" t="e">
        <f t="shared" si="460"/>
        <v>#N/A</v>
      </c>
      <c r="JO80" s="260" t="e">
        <f t="shared" si="461"/>
        <v>#N/A</v>
      </c>
      <c r="JP80" s="260" t="e">
        <f t="shared" si="462"/>
        <v>#N/A</v>
      </c>
      <c r="JQ80" s="260" t="e">
        <f t="shared" si="463"/>
        <v>#N/A</v>
      </c>
      <c r="JR80" s="260" t="e">
        <f t="shared" si="464"/>
        <v>#N/A</v>
      </c>
      <c r="JS80" s="260" t="e">
        <f t="shared" si="465"/>
        <v>#N/A</v>
      </c>
      <c r="JT80" s="260" t="e">
        <f t="shared" si="466"/>
        <v>#N/A</v>
      </c>
      <c r="JU80" s="260" t="e">
        <f t="shared" si="467"/>
        <v>#N/A</v>
      </c>
      <c r="JV80" s="61">
        <f t="shared" si="393"/>
        <v>2.8800000000000017</v>
      </c>
      <c r="JW80" s="46">
        <f>IF(AND(KS80=0,HI80&lt;=$C$40),1,0)</f>
        <v>0</v>
      </c>
      <c r="JX80" s="46">
        <f>IF(AND(KT80=0,HJ80&lt;=$C$40),1,0)</f>
        <v>0</v>
      </c>
      <c r="JY80" s="46">
        <f>IF(AND(KU80=0,HK80&lt;=$C$40),1,0)</f>
        <v>0</v>
      </c>
      <c r="JZ80" s="46">
        <f>IF(AND(KV80=0,HL80&lt;=$C$40),1,0)</f>
        <v>0</v>
      </c>
      <c r="KA80" s="46">
        <f>IF(AND(KW80=0,HM80&lt;=$C$40),1,0)</f>
        <v>0</v>
      </c>
      <c r="KB80" s="46">
        <f>IF(AND(KX80=0,HN80&lt;=$C$40),1,0)</f>
        <v>0</v>
      </c>
      <c r="KC80" s="46">
        <f>IF(AND(KY80=0,HO80&lt;=$C$40),1,0)</f>
        <v>0</v>
      </c>
      <c r="KD80" s="46">
        <f>IF(AND(KZ80=0,HP80&lt;=$C$40),1,0)</f>
        <v>0</v>
      </c>
      <c r="KE80" s="46">
        <f>IF(AND(LA80=0,HQ80&lt;=$C$40),1,0)</f>
        <v>0</v>
      </c>
      <c r="KF80" s="46">
        <f>IF(AND(LB80=0,HR80&lt;=$C$40),1,0)</f>
        <v>0</v>
      </c>
      <c r="KG80" s="46">
        <f>IF(AND(LC80=0,HS80&lt;=$C$40),1,0)</f>
        <v>0</v>
      </c>
      <c r="KH80" s="46">
        <f>IF(AND(LD80=0,HT80&lt;=$C$40),1,0)</f>
        <v>0</v>
      </c>
      <c r="KI80" s="46">
        <f>IF(AND(LE80=0,HU80&lt;=$C$40),1,0)</f>
        <v>0</v>
      </c>
      <c r="KJ80" s="46">
        <f>IF(AND(LF80=0,HV80&lt;=$C$40),1,0)</f>
        <v>0</v>
      </c>
      <c r="KK80" s="46">
        <f>IF(AND(LG80=0,HW80&lt;=$C$40),1,0)</f>
        <v>0</v>
      </c>
      <c r="KL80" s="46">
        <f>IF(AND(LH80=0,HX80&lt;=$C$40),1,0)</f>
        <v>0</v>
      </c>
      <c r="KM80" s="46">
        <f>IF(AND(LI80=0,HY80&lt;=$C$40),1,0)</f>
        <v>0</v>
      </c>
      <c r="KN80" s="46">
        <f>IF(AND(LJ80=0,HZ80&lt;=$C$40),1,0)</f>
        <v>0</v>
      </c>
      <c r="KO80" s="46">
        <f>IF(AND(LK80=0,IA80&lt;=$C$40),1,0)</f>
        <v>0</v>
      </c>
      <c r="KP80" s="46">
        <f>IF(AND(LL80=0,IB80&lt;=$C$40),1,0)</f>
        <v>0</v>
      </c>
      <c r="KQ80" s="46">
        <f>IF(AND(LM80=0,IC80&lt;=$C$40),1,0)</f>
        <v>0</v>
      </c>
      <c r="KR80" s="61">
        <f t="shared" si="394"/>
        <v>2.8800000000000017</v>
      </c>
      <c r="KS80" s="1">
        <f>IF(OR(KS79=1,AND(OY80=1,LO80&lt;=$C$41)),1,0)</f>
        <v>1</v>
      </c>
      <c r="KT80" s="1">
        <f>IF(OR(KT79=1,AND(OZ80=1,LP80&lt;=$C$41)),1,0)</f>
        <v>0</v>
      </c>
      <c r="KU80" s="1">
        <f>IF(OR(KU79=1,AND(PA80=1,LQ80&lt;=$C$41)),1,0)</f>
        <v>0</v>
      </c>
      <c r="KV80" s="1">
        <f>IF(OR(KV79=1,AND(PB80=1,LR80&lt;=$C$41)),1,0)</f>
        <v>0</v>
      </c>
      <c r="KW80" s="1">
        <f>IF(OR(KW79=1,AND(PC80=1,LS80&lt;=$C$41)),1,0)</f>
        <v>0</v>
      </c>
      <c r="KX80" s="1">
        <f>IF(OR(KX79=1,AND(PD80=1,LT80&lt;=$C$41)),1,0)</f>
        <v>0</v>
      </c>
      <c r="KY80" s="1">
        <f>IF(OR(KY79=1,AND(PE80=1,LU80&lt;=$C$41)),1,0)</f>
        <v>1</v>
      </c>
      <c r="KZ80" s="1">
        <f>IF(OR(KZ79=1,AND(PF80=1,LV80&lt;=$C$41)),1,0)</f>
        <v>1</v>
      </c>
      <c r="LA80" s="1">
        <f>IF(OR(LA79=1,AND(PG80=1,LW80&lt;=$C$41)),1,0)</f>
        <v>1</v>
      </c>
      <c r="LB80" s="1">
        <f>IF(OR(LB79=1,AND(PH80=1,LX80&lt;=$C$41)),1,0)</f>
        <v>1</v>
      </c>
      <c r="LC80" s="1">
        <f>IF(OR(LC79=1,AND(PI80=1,LY80&lt;=$C$41)),1,0)</f>
        <v>1</v>
      </c>
      <c r="LD80" s="1">
        <f>IF(OR(LD79=1,AND(PJ80=1,LZ80&lt;=$C$41)),1,0)</f>
        <v>0</v>
      </c>
      <c r="LE80" s="1">
        <f>IF(OR(LE79=1,AND(PK80=1,MA80&lt;=$C$41)),1,0)</f>
        <v>0</v>
      </c>
      <c r="LF80" s="1">
        <f>IF(OR(LF79=1,AND(PL80=1,MB80&lt;=$C$41)),1,0)</f>
        <v>0</v>
      </c>
      <c r="LG80" s="1">
        <f>IF(OR(LG79=1,AND(PM80=1,MC80&lt;=$C$41)),1,0)</f>
        <v>1</v>
      </c>
      <c r="LH80" s="1">
        <f>IF(OR(LH79=1,AND(PN80=1,MD80&lt;=$C$41)),1,0)</f>
        <v>1</v>
      </c>
      <c r="LI80" s="1">
        <f>IF(OR(LI79=1,AND(PO80=1,ME80&lt;=$C$41)),1,0)</f>
        <v>1</v>
      </c>
      <c r="LJ80" s="1">
        <f>IF(OR(LJ79=1,AND(PP80=1,MF80&lt;=$C$41)),1,0)</f>
        <v>1</v>
      </c>
      <c r="LK80" s="1">
        <f>IF(OR(LK79=1,AND(PQ80=1,MG80&lt;=$C$41)),1,0)</f>
        <v>1</v>
      </c>
      <c r="LL80" s="1">
        <f>IF(OR(LL79=1,AND(PR80=1,MH80&lt;=$C$41)),1,0)</f>
        <v>1</v>
      </c>
      <c r="LM80" s="1">
        <f>IF(OR(LM79=1,AND(PS80=1,MI80&lt;=$C$41)),1,0)</f>
        <v>1</v>
      </c>
      <c r="LN80" s="61">
        <f t="shared" si="395"/>
        <v>2.8800000000000017</v>
      </c>
      <c r="LO80" s="57">
        <f t="shared" si="396"/>
        <v>0</v>
      </c>
      <c r="LP80" s="57">
        <f t="shared" si="397"/>
        <v>12.623627565862723</v>
      </c>
      <c r="LQ80" s="57">
        <f t="shared" si="398"/>
        <v>11.627811681753672</v>
      </c>
      <c r="LR80" s="57">
        <f t="shared" si="399"/>
        <v>9.1658813895512292</v>
      </c>
      <c r="LS80" s="57">
        <f t="shared" si="400"/>
        <v>5.6515298489421681</v>
      </c>
      <c r="LT80" s="57">
        <f t="shared" si="401"/>
        <v>2.4713958977199635</v>
      </c>
      <c r="LU80" s="57">
        <f t="shared" si="402"/>
        <v>0</v>
      </c>
      <c r="LV80" s="57">
        <f t="shared" si="403"/>
        <v>0</v>
      </c>
      <c r="LW80" s="57">
        <f t="shared" si="404"/>
        <v>0</v>
      </c>
      <c r="LX80" s="57">
        <f t="shared" si="405"/>
        <v>0</v>
      </c>
      <c r="LY80" s="57">
        <f t="shared" si="406"/>
        <v>0</v>
      </c>
      <c r="LZ80" s="57">
        <f t="shared" si="407"/>
        <v>5.9440718494385916</v>
      </c>
      <c r="MA80" s="57">
        <f t="shared" si="408"/>
        <v>2.6062019893504451</v>
      </c>
      <c r="MB80" s="57">
        <f t="shared" si="409"/>
        <v>0.83345370363437055</v>
      </c>
      <c r="MC80" s="57">
        <f t="shared" si="410"/>
        <v>1.8249610852421105E-2</v>
      </c>
      <c r="MD80" s="57">
        <f t="shared" si="411"/>
        <v>0</v>
      </c>
      <c r="ME80" s="57">
        <f t="shared" si="412"/>
        <v>0</v>
      </c>
      <c r="MF80" s="57">
        <f t="shared" si="413"/>
        <v>0</v>
      </c>
      <c r="MG80" s="57">
        <f t="shared" si="414"/>
        <v>0</v>
      </c>
      <c r="MH80" s="57">
        <f t="shared" si="415"/>
        <v>0</v>
      </c>
      <c r="MI80" s="57">
        <f t="shared" si="416"/>
        <v>0</v>
      </c>
      <c r="MJ80" s="61">
        <f t="shared" si="417"/>
        <v>2.8800000000000017</v>
      </c>
      <c r="MK80" s="57" t="e">
        <f>IF(AND(ABS(CG80)&gt;0,EU80*$C$19&gt;=DY79,NG80&lt;&gt;0),3,NA())</f>
        <v>#N/A</v>
      </c>
      <c r="ML80" s="57" t="e">
        <f t="shared" si="468"/>
        <v>#N/A</v>
      </c>
      <c r="MM80" s="57" t="e">
        <f t="shared" si="469"/>
        <v>#N/A</v>
      </c>
      <c r="MN80" s="57" t="e">
        <f t="shared" si="470"/>
        <v>#N/A</v>
      </c>
      <c r="MO80" s="57" t="e">
        <f t="shared" si="471"/>
        <v>#N/A</v>
      </c>
      <c r="MP80" s="57" t="e">
        <f t="shared" si="472"/>
        <v>#N/A</v>
      </c>
      <c r="MQ80" s="57" t="e">
        <f t="shared" si="473"/>
        <v>#N/A</v>
      </c>
      <c r="MR80" s="57" t="e">
        <f t="shared" si="474"/>
        <v>#N/A</v>
      </c>
      <c r="MS80" s="57" t="e">
        <f t="shared" si="475"/>
        <v>#N/A</v>
      </c>
      <c r="MT80" s="57" t="e">
        <f t="shared" si="476"/>
        <v>#N/A</v>
      </c>
      <c r="MU80" s="57" t="e">
        <f t="shared" si="477"/>
        <v>#N/A</v>
      </c>
      <c r="MV80" s="57" t="e">
        <f t="shared" si="478"/>
        <v>#N/A</v>
      </c>
      <c r="MW80" s="57" t="e">
        <f t="shared" si="479"/>
        <v>#N/A</v>
      </c>
      <c r="MX80" s="57" t="e">
        <f t="shared" si="480"/>
        <v>#N/A</v>
      </c>
      <c r="MY80" s="57" t="e">
        <f t="shared" si="481"/>
        <v>#N/A</v>
      </c>
      <c r="MZ80" s="57" t="e">
        <f t="shared" si="482"/>
        <v>#N/A</v>
      </c>
      <c r="NA80" s="57" t="e">
        <f t="shared" si="483"/>
        <v>#N/A</v>
      </c>
      <c r="NB80" s="57" t="e">
        <f t="shared" si="484"/>
        <v>#N/A</v>
      </c>
      <c r="NC80" s="57" t="e">
        <f t="shared" si="485"/>
        <v>#N/A</v>
      </c>
      <c r="ND80" s="57" t="e">
        <f t="shared" si="486"/>
        <v>#N/A</v>
      </c>
      <c r="NE80" s="57" t="e">
        <f t="shared" si="487"/>
        <v>#N/A</v>
      </c>
      <c r="NF80" s="61">
        <f t="shared" si="418"/>
        <v>2.8800000000000017</v>
      </c>
      <c r="NG80" s="260">
        <f>IF(OY79=0,MIN('Drive Train'!$F$35-FQ79*$C$19*'Drive Train'!$F$39,NG79+$C$39)-$C$7,IF(LO79-1&lt;=0,0,IF($C$37=Motors!$C$29,MAX(MAX(NG$8:NG79)*-1,NG79-$C$39),MAX(0,MAX(NG$8:NG79)*-1,NG79-$C$39))))</f>
        <v>0</v>
      </c>
      <c r="NH80" s="260">
        <f>IF(OZ79=0,MIN('Drive Train'!$F$35-FR79*$C$19*'Drive Train'!$F$39,NH79+$C$39)-$C$7,IF(LP79-1&lt;=0,0,IF($C$37=Motors!$C$29,MAX(MAX(NH$8:NH79)*-1,NH79-$C$39),MAX(0,MAX(NH$8:NH79)*-1,NH79-$C$39))))</f>
        <v>0</v>
      </c>
      <c r="NI80" s="260">
        <f>IF(PA79=0,MIN('Drive Train'!$F$35-FS79*$C$19*'Drive Train'!$F$39,NI79+$C$39)-$C$7,IF(LQ79-1&lt;=0,0,IF($C$37=Motors!$C$29,MAX(MAX(NI$8:NI79)*-1,NI79-$C$39),MAX(0,MAX(NI$8:NI79)*-1,NI79-$C$39))))</f>
        <v>0</v>
      </c>
      <c r="NJ80" s="260">
        <f>IF(PB79=0,MIN('Drive Train'!$F$35-FT79*$C$19*'Drive Train'!$F$39,NJ79+$C$39)-$C$7,IF(LR79-1&lt;=0,0,IF($C$37=Motors!$C$29,MAX(MAX(NJ$8:NJ79)*-1,NJ79-$C$39),MAX(0,MAX(NJ$8:NJ79)*-1,NJ79-$C$39))))</f>
        <v>0</v>
      </c>
      <c r="NK80" s="260">
        <f>IF(PC79=0,MIN('Drive Train'!$F$35-FU79*$C$19*'Drive Train'!$F$39,NK79+$C$39)-$C$7,IF(LS79-1&lt;=0,0,IF($C$37=Motors!$C$29,MAX(MAX(NK$8:NK79)*-1,NK79-$C$39),MAX(0,MAX(NK$8:NK79)*-1,NK79-$C$39))))</f>
        <v>0</v>
      </c>
      <c r="NL80" s="260">
        <f>IF(PD79=0,MIN('Drive Train'!$F$35-FV79*$C$19*'Drive Train'!$F$39,NL79+$C$39)-$C$7,IF(LT79-1&lt;=0,0,IF($C$37=Motors!$C$29,MAX(MAX(NL$8:NL79)*-1,NL79-$C$39),MAX(0,MAX(NL$8:NL79)*-1,NL79-$C$39))))</f>
        <v>0</v>
      </c>
      <c r="NM80" s="260">
        <f>IF(PE79=0,MIN('Drive Train'!$F$35-FW79*$C$19*'Drive Train'!$F$39,NM79+$C$39)-$C$7,IF(LU79-1&lt;=0,0,IF($C$37=Motors!$C$29,MAX(MAX(NM$8:NM79)*-1,NM79-$C$39),MAX(0,MAX(NM$8:NM79)*-1,NM79-$C$39))))</f>
        <v>0</v>
      </c>
      <c r="NN80" s="260">
        <f>IF(PF79=0,MIN('Drive Train'!$F$35-FX79*$C$19*'Drive Train'!$F$39,NN79+$C$39)-$C$7,IF(LV79-1&lt;=0,0,IF($C$37=Motors!$C$29,MAX(MAX(NN$8:NN79)*-1,NN79-$C$39),MAX(0,MAX(NN$8:NN79)*-1,NN79-$C$39))))</f>
        <v>0</v>
      </c>
      <c r="NO80" s="260">
        <f>IF(PG79=0,MIN('Drive Train'!$F$35-FY79*$C$19*'Drive Train'!$F$39,NO79+$C$39)-$C$7,IF(LW79-1&lt;=0,0,IF($C$37=Motors!$C$29,MAX(MAX(NO$8:NO79)*-1,NO79-$C$39),MAX(0,MAX(NO$8:NO79)*-1,NO79-$C$39))))</f>
        <v>0</v>
      </c>
      <c r="NP80" s="260">
        <f>IF(PH79=0,MIN('Drive Train'!$F$35-FZ79*$C$19*'Drive Train'!$F$39,NP79+$C$39)-$C$7,IF(LX79-1&lt;=0,0,IF($C$37=Motors!$C$29,MAX(MAX(NP$8:NP79)*-1,NP79-$C$39),MAX(0,MAX(NP$8:NP79)*-1,NP79-$C$39))))</f>
        <v>0</v>
      </c>
      <c r="NQ80" s="260">
        <f>IF(PI79=0,MIN('Drive Train'!$F$35-GA79*$C$19*'Drive Train'!$F$39,NQ79+$C$39)-$C$7,IF(LY79-1&lt;=0,0,IF($C$37=Motors!$C$29,MAX(MAX(NQ$8:NQ79)*-1,NQ79-$C$39),MAX(0,MAX(NQ$8:NQ79)*-1,NQ79-$C$39))))</f>
        <v>0</v>
      </c>
      <c r="NR80" s="260">
        <f>IF(PJ79=0,MIN('Drive Train'!$F$35-GB79*$C$19*'Drive Train'!$F$39,NR79+$C$39)-$C$7,IF(LZ79-1&lt;=0,0,IF($C$37=Motors!$C$29,MAX(MAX(NR$8:NR79)*-1,NR79-$C$39),MAX(0,MAX(NR$8:NR79)*-1,NR79-$C$39))))</f>
        <v>0</v>
      </c>
      <c r="NS80" s="260">
        <f>IF(PK79=0,MIN('Drive Train'!$F$35-GC79*$C$19*'Drive Train'!$F$39,NS79+$C$39)-$C$7,IF(MA79-1&lt;=0,0,IF($C$37=Motors!$C$29,MAX(MAX(NS$8:NS79)*-1,NS79-$C$39),MAX(0,MAX(NS$8:NS79)*-1,NS79-$C$39))))</f>
        <v>0</v>
      </c>
      <c r="NT80" s="260">
        <f>IF(PL79=0,MIN('Drive Train'!$F$35-GD79*$C$19*'Drive Train'!$F$39,NT79+$C$39)-$C$7,IF(MB79-1&lt;=0,0,IF($C$37=Motors!$C$29,MAX(MAX(NT$8:NT79)*-1,NT79-$C$39),MAX(0,MAX(NT$8:NT79)*-1,NT79-$C$39))))</f>
        <v>0</v>
      </c>
      <c r="NU80" s="260">
        <f>IF(PM79=0,MIN('Drive Train'!$F$35-GE79*$C$19*'Drive Train'!$F$39,NU79+$C$39)-$C$7,IF(MC79-1&lt;=0,0,IF($C$37=Motors!$C$29,MAX(MAX(NU$8:NU79)*-1,NU79-$C$39),MAX(0,MAX(NU$8:NU79)*-1,NU79-$C$39))))</f>
        <v>0</v>
      </c>
      <c r="NV80" s="260">
        <f>IF(PN79=0,MIN('Drive Train'!$F$35-GF79*$C$19*'Drive Train'!$F$39,NV79+$C$39)-$C$7,IF(MD79-1&lt;=0,0,IF($C$37=Motors!$C$29,MAX(MAX(NV$8:NV79)*-1,NV79-$C$39),MAX(0,MAX(NV$8:NV79)*-1,NV79-$C$39))))</f>
        <v>0</v>
      </c>
      <c r="NW80" s="260">
        <f>IF(PO79=0,MIN('Drive Train'!$F$35-GG79*$C$19*'Drive Train'!$F$39,NW79+$C$39)-$C$7,IF(ME79-1&lt;=0,0,IF($C$37=Motors!$C$29,MAX(MAX(NW$8:NW79)*-1,NW79-$C$39),MAX(0,MAX(NW$8:NW79)*-1,NW79-$C$39))))</f>
        <v>0</v>
      </c>
      <c r="NX80" s="260">
        <f>IF(PP79=0,MIN('Drive Train'!$F$35-GH79*$C$19*'Drive Train'!$F$39,NX79+$C$39)-$C$7,IF(MF79-1&lt;=0,0,IF($C$37=Motors!$C$29,MAX(MAX(NX$8:NX79)*-1,NX79-$C$39),MAX(0,MAX(NX$8:NX79)*-1,NX79-$C$39))))</f>
        <v>0</v>
      </c>
      <c r="NY80" s="260">
        <f>IF(PQ79=0,MIN('Drive Train'!$F$35-GI79*$C$19*'Drive Train'!$F$39,NY79+$C$39)-$C$7,IF(MG79-1&lt;=0,0,IF($C$37=Motors!$C$29,MAX(MAX(NY$8:NY79)*-1,NY79-$C$39),MAX(0,MAX(NY$8:NY79)*-1,NY79-$C$39))))</f>
        <v>0</v>
      </c>
      <c r="NZ80" s="260">
        <f>IF(PR79=0,MIN('Drive Train'!$F$35-GJ79*$C$19*'Drive Train'!$F$39,NZ79+$C$39)-$C$7,IF(MH79-1&lt;=0,0,IF($C$37=Motors!$C$29,MAX(MAX(NZ$8:NZ79)*-1,NZ79-$C$39),MAX(0,MAX(NZ$8:NZ79)*-1,NZ79-$C$39))))</f>
        <v>0</v>
      </c>
      <c r="OA80" s="260">
        <f>IF(PS79=0,MIN('Drive Train'!$F$35-GK79*$C$19*'Drive Train'!$F$39,OA79+$C$39)-$C$7,IF(MI79-1&lt;=0,0,IF($C$37=Motors!$C$29,MAX(MAX(OA$8:OA79)*-1,OA79-$C$39),MAX(0,MAX(OA$8:OA79)*-1,OA79-$C$39))))</f>
        <v>0</v>
      </c>
      <c r="OB80" s="61">
        <f t="shared" si="419"/>
        <v>2.8800000000000017</v>
      </c>
      <c r="OC80" s="260">
        <f>'Drive Train'!$F$35-(FQ80*$C$13)*$C$19*'Drive Train'!$F$39</f>
        <v>12.4</v>
      </c>
      <c r="OD80" s="260">
        <f>'Drive Train'!$F$35-(FR80*$C$13)*$C$19*'Drive Train'!$F$39</f>
        <v>12.2597755</v>
      </c>
      <c r="OE80" s="260">
        <f>'Drive Train'!$F$35-(FS80*$C$13)*$C$19*'Drive Train'!$F$39</f>
        <v>12.2597755</v>
      </c>
      <c r="OF80" s="260">
        <f>'Drive Train'!$F$35-(FT80*$C$13)*$C$19*'Drive Train'!$F$39</f>
        <v>12.2597755</v>
      </c>
      <c r="OG80" s="260">
        <f>'Drive Train'!$F$35-(FU80*$C$13)*$C$19*'Drive Train'!$F$39</f>
        <v>12.2597755</v>
      </c>
      <c r="OH80" s="260">
        <f>'Drive Train'!$F$35-(FV80*$C$13)*$C$19*'Drive Train'!$F$39</f>
        <v>12.2597755</v>
      </c>
      <c r="OI80" s="260">
        <f>'Drive Train'!$F$35-(FW80*$C$13)*$C$19*'Drive Train'!$F$39</f>
        <v>12.4</v>
      </c>
      <c r="OJ80" s="260">
        <f>'Drive Train'!$F$35-(FX80*$C$13)*$C$19*'Drive Train'!$F$39</f>
        <v>12.4</v>
      </c>
      <c r="OK80" s="260">
        <f>'Drive Train'!$F$35-(FY80*$C$13)*$C$19*'Drive Train'!$F$39</f>
        <v>12.4</v>
      </c>
      <c r="OL80" s="260">
        <f>'Drive Train'!$F$35-(FZ80*$C$13)*$C$19*'Drive Train'!$F$39</f>
        <v>12.4</v>
      </c>
      <c r="OM80" s="260">
        <f>'Drive Train'!$F$35-(GA80*$C$13)*$C$19*'Drive Train'!$F$39</f>
        <v>12.4</v>
      </c>
      <c r="ON80" s="260">
        <f>'Drive Train'!$F$35-(GB80*$C$13)*$C$19*'Drive Train'!$F$39</f>
        <v>12.2597755</v>
      </c>
      <c r="OO80" s="260">
        <f>'Drive Train'!$F$35-(GC80*$C$13)*$C$19*'Drive Train'!$F$39</f>
        <v>12.2597755</v>
      </c>
      <c r="OP80" s="260">
        <f>'Drive Train'!$F$35-(GD80*$C$13)*$C$19*'Drive Train'!$F$39</f>
        <v>12.2597755</v>
      </c>
      <c r="OQ80" s="260">
        <f>'Drive Train'!$F$35-(GE80*$C$13)*$C$19*'Drive Train'!$F$39</f>
        <v>12.4</v>
      </c>
      <c r="OR80" s="260">
        <f>'Drive Train'!$F$35-(GF80*$C$13)*$C$19*'Drive Train'!$F$39</f>
        <v>12.4</v>
      </c>
      <c r="OS80" s="260">
        <f>'Drive Train'!$F$35-(GG80*$C$13)*$C$19*'Drive Train'!$F$39</f>
        <v>12.4</v>
      </c>
      <c r="OT80" s="260">
        <f>'Drive Train'!$F$35-(GH80*$C$13)*$C$19*'Drive Train'!$F$39</f>
        <v>12.4</v>
      </c>
      <c r="OU80" s="260">
        <f>'Drive Train'!$F$35-(GI80*$C$13)*$C$19*'Drive Train'!$F$39</f>
        <v>12.4</v>
      </c>
      <c r="OV80" s="260">
        <f>'Drive Train'!$F$35-(GJ80*$C$13)*$C$19*'Drive Train'!$F$39</f>
        <v>12.4</v>
      </c>
      <c r="OW80" s="260">
        <f>'Drive Train'!$F$35-(GK80*$C$13)*$C$19*'Drive Train'!$F$39</f>
        <v>12.4</v>
      </c>
      <c r="OX80" s="61">
        <f t="shared" si="420"/>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7">
        <f t="shared" si="421"/>
        <v>2.8800000000000017</v>
      </c>
      <c r="PU80" s="57">
        <f t="shared" si="422"/>
        <v>21.495394688196406</v>
      </c>
      <c r="PV80" s="57">
        <f t="shared" si="423"/>
        <v>28.230688708243211</v>
      </c>
      <c r="PW80" s="57">
        <f t="shared" si="424"/>
        <v>32.233370332947324</v>
      </c>
      <c r="PX80" s="57">
        <f t="shared" si="425"/>
        <v>32.66239185180217</v>
      </c>
      <c r="PY80" s="57">
        <f t="shared" si="426"/>
        <v>30.111263060701649</v>
      </c>
      <c r="PZ80" s="57">
        <f t="shared" si="427"/>
        <v>26.712152490338553</v>
      </c>
      <c r="QA80" s="57">
        <f t="shared" si="428"/>
        <v>23.225733517635934</v>
      </c>
      <c r="QB80" s="57">
        <f t="shared" si="429"/>
        <v>21.291440485870105</v>
      </c>
      <c r="QC80" s="57">
        <f t="shared" si="430"/>
        <v>19.83197803012871</v>
      </c>
      <c r="QD80" s="57">
        <f t="shared" si="431"/>
        <v>18.750821279437783</v>
      </c>
      <c r="QE80" s="57">
        <f t="shared" si="432"/>
        <v>18.248340689871842</v>
      </c>
      <c r="QF80" s="57">
        <f t="shared" si="433"/>
        <v>21.907520995953668</v>
      </c>
      <c r="QG80" s="57">
        <f t="shared" si="434"/>
        <v>22.193254916699054</v>
      </c>
      <c r="QH80" s="57">
        <f t="shared" si="435"/>
        <v>21.822228274856791</v>
      </c>
      <c r="QI80" s="57">
        <f t="shared" si="436"/>
        <v>21.659868427934889</v>
      </c>
      <c r="QJ80" s="57">
        <f t="shared" si="437"/>
        <v>21.79976807614602</v>
      </c>
      <c r="QK80" s="57">
        <f t="shared" si="438"/>
        <v>21.756211309083742</v>
      </c>
      <c r="QL80" s="57">
        <f t="shared" si="439"/>
        <v>21.582838251070481</v>
      </c>
      <c r="QM80" s="57">
        <f t="shared" si="440"/>
        <v>21.793281479591677</v>
      </c>
      <c r="QN80" s="57">
        <f t="shared" si="441"/>
        <v>21.456171811391606</v>
      </c>
      <c r="QO80" s="57">
        <f t="shared" si="442"/>
        <v>21.493109623152883</v>
      </c>
      <c r="QP80" s="61">
        <f t="shared" si="443"/>
        <v>2.8800000000000017</v>
      </c>
      <c r="QQ80" s="57">
        <f>MIN(FQ80,$C$16)*$C$17*1000/60/60/$C$21</f>
        <v>0</v>
      </c>
      <c r="QR80" s="57">
        <f>MIN(FR80,$C$16)*$C$17*1000/60/60/$C$21</f>
        <v>3.4695548865589357E-2</v>
      </c>
      <c r="QS80" s="57">
        <f>MIN(FS80,$C$16)*$C$17*1000/60/60/$C$21</f>
        <v>3.4695548865589357E-2</v>
      </c>
      <c r="QT80" s="57">
        <f>MIN(FT80,$C$16)*$C$17*1000/60/60/$C$21</f>
        <v>3.4695548865589357E-2</v>
      </c>
      <c r="QU80" s="57">
        <f>MIN(FU80,$C$16)*$C$17*1000/60/60/$C$21</f>
        <v>3.4695548865589357E-2</v>
      </c>
      <c r="QV80" s="57">
        <f>MIN(FV80,$C$16)*$C$17*1000/60/60/$C$21</f>
        <v>3.4695548865589357E-2</v>
      </c>
      <c r="QW80" s="57">
        <f>MIN(FW80,$C$16)*$C$17*1000/60/60/$C$21</f>
        <v>0</v>
      </c>
      <c r="QX80" s="57">
        <f>MIN(FX80,$C$16)*$C$17*1000/60/60/$C$21</f>
        <v>0</v>
      </c>
      <c r="QY80" s="57">
        <f>MIN(FY80,$C$16)*$C$17*1000/60/60/$C$21</f>
        <v>0</v>
      </c>
      <c r="QZ80" s="57">
        <f>MIN(FZ80,$C$16)*$C$17*1000/60/60/$C$21</f>
        <v>0</v>
      </c>
      <c r="RA80" s="57">
        <f>MIN(GA80,$C$16)*$C$17*1000/60/60/$C$21</f>
        <v>0</v>
      </c>
      <c r="RB80" s="57">
        <f>MIN(GB80,$C$16)*$C$17*1000/60/60/$C$21</f>
        <v>3.4695548865589357E-2</v>
      </c>
      <c r="RC80" s="57">
        <f>MIN(GC80,$C$16)*$C$17*1000/60/60/$C$21</f>
        <v>3.4695548865589357E-2</v>
      </c>
      <c r="RD80" s="57">
        <f>MIN(GD80,$C$16)*$C$17*1000/60/60/$C$21</f>
        <v>3.4695548865589357E-2</v>
      </c>
      <c r="RE80" s="57">
        <f>MIN(GE80,$C$16)*$C$17*1000/60/60/$C$21</f>
        <v>0</v>
      </c>
      <c r="RF80" s="57">
        <f>MIN(GF80,$C$16)*$C$17*1000/60/60/$C$21</f>
        <v>0</v>
      </c>
      <c r="RG80" s="57">
        <f>MIN(GG80,$C$16)*$C$17*1000/60/60/$C$21</f>
        <v>0</v>
      </c>
      <c r="RH80" s="57">
        <f>MIN(GH80,$C$16)*$C$17*1000/60/60/$C$21</f>
        <v>0</v>
      </c>
      <c r="RI80" s="57">
        <f>MIN(GI80,$C$16)*$C$17*1000/60/60/$C$21</f>
        <v>0</v>
      </c>
      <c r="RJ80" s="57">
        <f>MIN(GJ80,$C$16)*$C$17*1000/60/60/$C$21</f>
        <v>0</v>
      </c>
      <c r="RK80" s="57">
        <f>MIN(GK80,$C$16)*$C$17*1000/60/60/$C$21</f>
        <v>0</v>
      </c>
      <c r="RL80" s="61">
        <f t="shared" si="444"/>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61">
        <f t="shared" si="445"/>
        <v>2.8800000000000017</v>
      </c>
      <c r="SI80" s="2">
        <f>IF(AND(EU80&lt;0,KS80=0,LO80&gt;=LO$6*'Drive Train'!$AA$52,LO80&lt;=LO$6*'Drive Train'!$AA$53,OY80=1,JW80=0),$C$17,0)</f>
        <v>0</v>
      </c>
      <c r="SJ80" s="2">
        <f>IF(AND(EV80&lt;0,KT80=0,LP80&gt;=LP$6*'Drive Train'!$AA$52,LP80&lt;=LP$6*'Drive Train'!$AA$53,OZ80=1,JX80=0),$C$17,0)</f>
        <v>0.04</v>
      </c>
      <c r="SK80" s="2">
        <f>IF(AND(EW80&lt;0,KU80=0,LQ80&gt;=LQ$6*'Drive Train'!$AA$52,LQ80&lt;=LQ$6*'Drive Train'!$AA$53,PA80=1,JY80=0),$C$17,0)</f>
        <v>0.04</v>
      </c>
      <c r="SL80" s="2">
        <f>IF(AND(EX80&lt;0,KV80=0,LR80&gt;=LR$6*'Drive Train'!$AA$52,LR80&lt;=LR$6*'Drive Train'!$AA$53,PB80=1,JZ80=0),$C$17,0)</f>
        <v>0.04</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0.04</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48">
        <f t="shared" si="446"/>
        <v>2.8800000000000017</v>
      </c>
    </row>
    <row r="81" spans="2:524" x14ac:dyDescent="0.2">
      <c r="B81" s="20"/>
      <c r="C81" s="3" t="str">
        <f>C51</f>
        <v>Acceleration Distance (ft)</v>
      </c>
      <c r="E81" s="17">
        <f>E52</f>
        <v>14.266755004137964</v>
      </c>
      <c r="F81" s="18" t="e">
        <f>KH6</f>
        <v>#N/A</v>
      </c>
      <c r="G81" s="18" t="e">
        <f t="shared" ref="G81:O81" si="490">KI6</f>
        <v>#N/A</v>
      </c>
      <c r="H81" s="18">
        <f t="shared" si="490"/>
        <v>15.898853556338237</v>
      </c>
      <c r="I81" s="18">
        <f t="shared" si="490"/>
        <v>15.377120758463516</v>
      </c>
      <c r="J81" s="18">
        <f t="shared" si="490"/>
        <v>14.571832569530432</v>
      </c>
      <c r="K81" s="18">
        <f t="shared" si="490"/>
        <v>14.527288960702665</v>
      </c>
      <c r="L81" s="18">
        <f t="shared" si="490"/>
        <v>14.354216434114935</v>
      </c>
      <c r="M81" s="18">
        <f t="shared" si="490"/>
        <v>14.563229818900538</v>
      </c>
      <c r="N81" s="18">
        <f t="shared" si="490"/>
        <v>14.227738069492579</v>
      </c>
      <c r="O81" s="18">
        <f t="shared" si="490"/>
        <v>14.264464989856009</v>
      </c>
      <c r="R81" s="63">
        <f t="shared" si="34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343"/>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318"/>
        <v>2.9200000000000017</v>
      </c>
      <c r="BK81" s="2">
        <f>IF(OR(KS80=1,AND($C$37=Motors!$C$31,OY80=1)),0,IF(NG81=0,-(CG80+$C$15)/($C$14-$C$15)*$C$12,($C$11*S81-AO81)/($C$11*S81)*$C$12*S81))</f>
        <v>0</v>
      </c>
      <c r="BL81" s="2">
        <f>IF(OR(KT80=1,AND($C$37=Motors!$C$31,OZ80=1)),0,IF(NH81=0,-(CH80+$C$15)/($C$14-$C$15)*$C$12,($C$11*T81-AP81)/($C$11*T81)*$C$12*T81))</f>
        <v>0</v>
      </c>
      <c r="BM81" s="2">
        <f>IF(OR(KU80=1,AND($C$37=Motors!$C$31,PA80=1)),0,IF(NI81=0,-(CI80+$C$15)/($C$14-$C$15)*$C$12,($C$11*U81-AQ81)/($C$11*U81)*$C$12*U81))</f>
        <v>0</v>
      </c>
      <c r="BN81" s="2">
        <f>IF(OR(KV80=1,AND($C$37=Motors!$C$31,PB80=1)),0,IF(NJ81=0,-(CJ80+$C$15)/($C$14-$C$15)*$C$12,($C$11*V81-AR81)/($C$11*V81)*$C$12*V81))</f>
        <v>0</v>
      </c>
      <c r="BO81" s="2">
        <f>IF(OR(KW80=1,AND($C$37=Motors!$C$31,PC80=1)),0,IF(NK81=0,-(CK80+$C$15)/($C$14-$C$15)*$C$12,($C$11*W81-AS81)/($C$11*W81)*$C$12*W81))</f>
        <v>0</v>
      </c>
      <c r="BP81" s="2">
        <f>IF(OR(KX80=1,AND($C$37=Motors!$C$31,PD80=1)),0,IF(NL81=0,-(CL80+$C$15)/($C$14-$C$15)*$C$12,($C$11*X81-AT81)/($C$11*X81)*$C$12*X81))</f>
        <v>0</v>
      </c>
      <c r="BQ81" s="2">
        <f>IF(OR(KY80=1,AND($C$37=Motors!$C$31,PE80=1)),0,IF(NM81=0,-(CM80+$C$15)/($C$14-$C$15)*$C$12,($C$11*Y81-AU81)/($C$11*Y81)*$C$12*Y81))</f>
        <v>0</v>
      </c>
      <c r="BR81" s="2">
        <f>IF(OR(KZ80=1,AND($C$37=Motors!$C$31,PF80=1)),0,IF(NN81=0,-(CN80+$C$15)/($C$14-$C$15)*$C$12,($C$11*Z81-AV81)/($C$11*Z81)*$C$12*Z81))</f>
        <v>0</v>
      </c>
      <c r="BS81" s="2">
        <f>IF(OR(LA80=1,AND($C$37=Motors!$C$31,PG80=1)),0,IF(NO81=0,-(CO80+$C$15)/($C$14-$C$15)*$C$12,($C$11*AA81-AW81)/($C$11*AA81)*$C$12*AA81))</f>
        <v>0</v>
      </c>
      <c r="BT81" s="2">
        <f>IF(OR(LB80=1,AND($C$37=Motors!$C$31,PH80=1)),0,IF(NP81=0,-(CP80+$C$15)/($C$14-$C$15)*$C$12,($C$11*AB81-AX81)/($C$11*AB81)*$C$12*AB81))</f>
        <v>0</v>
      </c>
      <c r="BU81" s="2">
        <f>IF(OR(LC80=1,AND($C$37=Motors!$C$31,PI80=1)),0,IF(NQ81=0,-(CQ80+$C$15)/($C$14-$C$15)*$C$12,($C$11*AC81-AY81)/($C$11*AC81)*$C$12*AC81))</f>
        <v>0</v>
      </c>
      <c r="BV81" s="2">
        <f>IF(OR(LD80=1,AND($C$37=Motors!$C$31,PJ80=1)),0,IF(NR81=0,-(CR80+$C$15)/($C$14-$C$15)*$C$12,($C$11*AD81-AZ81)/($C$11*AD81)*$C$12*AD81))</f>
        <v>0</v>
      </c>
      <c r="BW81" s="2">
        <f>IF(OR(LE80=1,AND($C$37=Motors!$C$31,PK80=1)),0,IF(NS81=0,-(CS80+$C$15)/($C$14-$C$15)*$C$12,($C$11*AE81-BA81)/($C$11*AE81)*$C$12*AE81))</f>
        <v>0</v>
      </c>
      <c r="BX81" s="2">
        <f>IF(OR(LF80=1,AND($C$37=Motors!$C$31,PL80=1)),0,IF(NT81=0,-(CT80+$C$15)/($C$14-$C$15)*$C$12,($C$11*AF81-BB81)/($C$11*AF81)*$C$12*AF81))</f>
        <v>0</v>
      </c>
      <c r="BY81" s="2">
        <f>IF(OR(LG80=1,AND($C$37=Motors!$C$31,PM80=1)),0,IF(NU81=0,-(CU80+$C$15)/($C$14-$C$15)*$C$12,($C$11*AG81-BC81)/($C$11*AG81)*$C$12*AG81))</f>
        <v>0</v>
      </c>
      <c r="BZ81" s="2">
        <f>IF(OR(LH80=1,AND($C$37=Motors!$C$31,PN80=1)),0,IF(NV81=0,-(CV80+$C$15)/($C$14-$C$15)*$C$12,($C$11*AH81-BD81)/($C$11*AH81)*$C$12*AH81))</f>
        <v>0</v>
      </c>
      <c r="CA81" s="2">
        <f>IF(OR(LI80=1,AND($C$37=Motors!$C$31,PO80=1)),0,IF(NW81=0,-(CW80+$C$15)/($C$14-$C$15)*$C$12,($C$11*AI81-BE81)/($C$11*AI81)*$C$12*AI81))</f>
        <v>0</v>
      </c>
      <c r="CB81" s="2">
        <f>IF(OR(LJ80=1,AND($C$37=Motors!$C$31,PP80=1)),0,IF(NX81=0,-(CX80+$C$15)/($C$14-$C$15)*$C$12,($C$11*AJ81-BF81)/($C$11*AJ81)*$C$12*AJ81))</f>
        <v>0</v>
      </c>
      <c r="CC81" s="2">
        <f>IF(OR(LK80=1,AND($C$37=Motors!$C$31,PQ80=1)),0,IF(NY81=0,-(CY80+$C$15)/($C$14-$C$15)*$C$12,($C$11*AK81-BG81)/($C$11*AK81)*$C$12*AK81))</f>
        <v>0</v>
      </c>
      <c r="CD81" s="2">
        <f>IF(OR(LL80=1,AND($C$37=Motors!$C$31,PR80=1)),0,IF(NZ81=0,-(CZ80+$C$15)/($C$14-$C$15)*$C$12,($C$11*AL81-BH81)/($C$11*AL81)*$C$12*AL81))</f>
        <v>0</v>
      </c>
      <c r="CE81" s="2">
        <f>IF(OR(LM80=1,AND($C$37=Motors!$C$31,PS80=1)),0,IF(OA81=0,-(DA80+$C$15)/($C$14-$C$15)*$C$12,($C$11*AM81-BI81)/($C$11*AM81)*$C$12*AM81))</f>
        <v>0</v>
      </c>
      <c r="CF81" s="61">
        <f t="shared" si="319"/>
        <v>2.9200000000000017</v>
      </c>
      <c r="CG81" s="57">
        <f>IF(AND(KS80=1,OY80=1),0,ABS(BK81/$C$12*($C$14-$C$15)+$C$15) *'Drive Train'!$AA$49 + CG80*(1-'Drive Train'!$AA$49))</f>
        <v>0</v>
      </c>
      <c r="CH81" s="57">
        <f>IF(AND(KT80=1,OZ80=1),0,ABS(BL81/$C$12*($C$14-$C$15)+$C$15) *'Drive Train'!$AA$49 + CH80*(1-'Drive Train'!$AA$49))</f>
        <v>2.7495000000000003</v>
      </c>
      <c r="CI81" s="57">
        <f>IF(AND(KU80=1,PA80=1),0,ABS(BM81/$C$12*($C$14-$C$15)+$C$15) *'Drive Train'!$AA$49 + CI80*(1-'Drive Train'!$AA$49))</f>
        <v>2.7495000000000003</v>
      </c>
      <c r="CJ81" s="57">
        <f>IF(AND(KV80=1,PB80=1),0,ABS(BN81/$C$12*($C$14-$C$15)+$C$15) *'Drive Train'!$AA$49 + CJ80*(1-'Drive Train'!$AA$49))</f>
        <v>2.7495000000000003</v>
      </c>
      <c r="CK81" s="57">
        <f>IF(AND(KW80=1,PC80=1),0,ABS(BO81/$C$12*($C$14-$C$15)+$C$15) *'Drive Train'!$AA$49 + CK80*(1-'Drive Train'!$AA$49))</f>
        <v>2.7495000000000003</v>
      </c>
      <c r="CL81" s="57">
        <f>IF(AND(KX80=1,PD80=1),0,ABS(BP81/$C$12*($C$14-$C$15)+$C$15) *'Drive Train'!$AA$49 + CL80*(1-'Drive Train'!$AA$49))</f>
        <v>2.7495000000000003</v>
      </c>
      <c r="CM81" s="57">
        <f>IF(AND(KY80=1,PE80=1),0,ABS(BQ81/$C$12*($C$14-$C$15)+$C$15) *'Drive Train'!$AA$49 + CM80*(1-'Drive Train'!$AA$49))</f>
        <v>0</v>
      </c>
      <c r="CN81" s="57">
        <f>IF(AND(KZ80=1,PF80=1),0,ABS(BR81/$C$12*($C$14-$C$15)+$C$15) *'Drive Train'!$AA$49 + CN80*(1-'Drive Train'!$AA$49))</f>
        <v>0</v>
      </c>
      <c r="CO81" s="57">
        <f>IF(AND(LA80=1,PG80=1),0,ABS(BS81/$C$12*($C$14-$C$15)+$C$15) *'Drive Train'!$AA$49 + CO80*(1-'Drive Train'!$AA$49))</f>
        <v>0</v>
      </c>
      <c r="CP81" s="57">
        <f>IF(AND(LB80=1,PH80=1),0,ABS(BT81/$C$12*($C$14-$C$15)+$C$15) *'Drive Train'!$AA$49 + CP80*(1-'Drive Train'!$AA$49))</f>
        <v>0</v>
      </c>
      <c r="CQ81" s="57">
        <f>IF(AND(LC80=1,PI80=1),0,ABS(BU81/$C$12*($C$14-$C$15)+$C$15) *'Drive Train'!$AA$49 + CQ80*(1-'Drive Train'!$AA$49))</f>
        <v>0</v>
      </c>
      <c r="CR81" s="57">
        <f>IF(AND(LD80=1,PJ80=1),0,ABS(BV81/$C$12*($C$14-$C$15)+$C$15) *'Drive Train'!$AA$49 + CR80*(1-'Drive Train'!$AA$49))</f>
        <v>2.7495000000000003</v>
      </c>
      <c r="CS81" s="57">
        <f>IF(AND(LE80=1,PK80=1),0,ABS(BW81/$C$12*($C$14-$C$15)+$C$15) *'Drive Train'!$AA$49 + CS80*(1-'Drive Train'!$AA$49))</f>
        <v>2.7495000000000003</v>
      </c>
      <c r="CT81" s="57">
        <f>IF(AND(LF80=1,PL80=1),0,ABS(BX81/$C$12*($C$14-$C$15)+$C$15) *'Drive Train'!$AA$49 + CT80*(1-'Drive Train'!$AA$49))</f>
        <v>2.7495000000000003</v>
      </c>
      <c r="CU81" s="57">
        <f>IF(AND(LG80=1,PM80=1),0,ABS(BY81/$C$12*($C$14-$C$15)+$C$15) *'Drive Train'!$AA$49 + CU80*(1-'Drive Train'!$AA$49))</f>
        <v>0</v>
      </c>
      <c r="CV81" s="57">
        <f>IF(AND(LH80=1,PN80=1),0,ABS(BZ81/$C$12*($C$14-$C$15)+$C$15) *'Drive Train'!$AA$49 + CV80*(1-'Drive Train'!$AA$49))</f>
        <v>0</v>
      </c>
      <c r="CW81" s="57">
        <f>IF(AND(LI80=1,PO80=1),0,ABS(CA81/$C$12*($C$14-$C$15)+$C$15) *'Drive Train'!$AA$49 + CW80*(1-'Drive Train'!$AA$49))</f>
        <v>0</v>
      </c>
      <c r="CX81" s="57">
        <f>IF(AND(LJ80=1,PP80=1),0,ABS(CB81/$C$12*($C$14-$C$15)+$C$15) *'Drive Train'!$AA$49 + CX80*(1-'Drive Train'!$AA$49))</f>
        <v>0</v>
      </c>
      <c r="CY81" s="57">
        <f>IF(AND(LK80=1,PQ80=1),0,ABS(CC81/$C$12*($C$14-$C$15)+$C$15) *'Drive Train'!$AA$49 + CY80*(1-'Drive Train'!$AA$49))</f>
        <v>0</v>
      </c>
      <c r="CZ81" s="57">
        <f>IF(AND(LL80=1,PR80=1),0,ABS(CD81/$C$12*($C$14-$C$15)+$C$15) *'Drive Train'!$AA$49 + CZ80*(1-'Drive Train'!$AA$49))</f>
        <v>0</v>
      </c>
      <c r="DA81" s="57">
        <f>IF(AND(LM80=1,PS80=1),0,ABS(CE81/$C$12*($C$14-$C$15)+$C$15) *'Drive Train'!$AA$49 + DA80*(1-'Drive Train'!$AA$49))</f>
        <v>0</v>
      </c>
      <c r="DB81" s="61">
        <f t="shared" si="344"/>
        <v>2.9200000000000017</v>
      </c>
      <c r="DC81" s="57">
        <f t="shared" si="320"/>
        <v>0</v>
      </c>
      <c r="DD81" s="57">
        <f t="shared" si="321"/>
        <v>2.7495000000000003</v>
      </c>
      <c r="DE81" s="57">
        <f t="shared" si="322"/>
        <v>2.7495000000000003</v>
      </c>
      <c r="DF81" s="57">
        <f t="shared" si="323"/>
        <v>2.7495000000000003</v>
      </c>
      <c r="DG81" s="57">
        <f t="shared" si="324"/>
        <v>2.7495000000000003</v>
      </c>
      <c r="DH81" s="57">
        <f t="shared" si="325"/>
        <v>2.7495000000000003</v>
      </c>
      <c r="DI81" s="57">
        <f t="shared" si="326"/>
        <v>0</v>
      </c>
      <c r="DJ81" s="57">
        <f t="shared" si="327"/>
        <v>0</v>
      </c>
      <c r="DK81" s="57">
        <f t="shared" si="328"/>
        <v>0</v>
      </c>
      <c r="DL81" s="57">
        <f t="shared" si="329"/>
        <v>0</v>
      </c>
      <c r="DM81" s="57">
        <f t="shared" si="330"/>
        <v>0</v>
      </c>
      <c r="DN81" s="57">
        <f t="shared" si="331"/>
        <v>2.7495000000000003</v>
      </c>
      <c r="DO81" s="57">
        <f t="shared" si="332"/>
        <v>2.7495000000000003</v>
      </c>
      <c r="DP81" s="57">
        <f t="shared" si="333"/>
        <v>2.7495000000000003</v>
      </c>
      <c r="DQ81" s="57">
        <f t="shared" si="334"/>
        <v>0</v>
      </c>
      <c r="DR81" s="57">
        <f t="shared" si="335"/>
        <v>0</v>
      </c>
      <c r="DS81" s="57">
        <f t="shared" si="336"/>
        <v>0</v>
      </c>
      <c r="DT81" s="57">
        <f t="shared" si="337"/>
        <v>0</v>
      </c>
      <c r="DU81" s="57">
        <f t="shared" si="338"/>
        <v>0</v>
      </c>
      <c r="DV81" s="57">
        <f t="shared" si="339"/>
        <v>0</v>
      </c>
      <c r="DW81" s="57">
        <f t="shared" si="340"/>
        <v>0</v>
      </c>
      <c r="DX81" s="61">
        <f t="shared" si="345"/>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61">
        <f t="shared" si="341"/>
        <v>2.9200000000000017</v>
      </c>
      <c r="EU81" s="259">
        <f>MAX(MIN(IF(AND(OY80=1,NG81&lt;0),-1,1)*(DC81-$C$15)/($C$14-$C$15)*$C$12*$C$21-$C$33*LO81/AO$6 -  OY80*$C$33/$C$21,DY80/$C$19),MAX(EU$8:EU80)*-1)</f>
        <v>-0.37850168607206947</v>
      </c>
      <c r="EV81" s="259">
        <f>MAX(MIN(IF(AND(OZ80=1,NH81&lt;0),-1,1)*(DD81-$C$15)/($C$14-$C$15)*$C$12*$C$21-$C$33*LP81/AP$6 -  OZ80*$C$33/$C$21,DZ80/$C$19),MAX(EV$8:EV80)*-1)</f>
        <v>-0.40931719894595814</v>
      </c>
      <c r="EW81" s="259">
        <f>MAX(MIN(IF(AND(PA80=1,NI81&lt;0),-1,1)*(DE81-$C$15)/($C$14-$C$15)*$C$12*$C$21-$C$33*LQ81/AQ$6 -  PA80*$C$33/$C$21,EA80/$C$19),MAX(EW$8:EW80)*-1)</f>
        <v>-0.43388937047912657</v>
      </c>
      <c r="EX81" s="259">
        <f>MAX(MIN(IF(AND(PB80=1,NJ81&lt;0),-1,1)*(DF81-$C$15)/($C$14-$C$15)*$C$12*$C$21-$C$33*LR81/AR$6 -  PB80*$C$33/$C$21,EB80/$C$19),MAX(EX$8:EX80)*-1)</f>
        <v>-0.43588631244207998</v>
      </c>
      <c r="EY81" s="259">
        <f>MAX(MIN(IF(AND(PC80=1,NK81&lt;0),-1,1)*(DG81-$C$15)/($C$14-$C$15)*$C$12*$C$21-$C$33*LS81/AS$6 -  PC80*$C$33/$C$21,EC80/$C$19),MAX(EY$8:EY80)*-1)</f>
        <v>-0.40949764299119173</v>
      </c>
      <c r="EZ81" s="259">
        <f>MAX(MIN(IF(AND(PD80=1,NL81&lt;0),-1,1)*(DH81-$C$15)/($C$14-$C$15)*$C$12*$C$21-$C$33*LT81/AT$6 -  PD80*$C$33/$C$21,ED80/$C$19),MAX(EZ$8:EZ80)*-1)</f>
        <v>-0.36979292276383363</v>
      </c>
      <c r="FA81" s="259">
        <f>MAX(MIN(IF(AND(PE80=1,NM81&lt;0),-1,1)*(DI81-$C$15)/($C$14-$C$15)*$C$12*$C$21-$C$33*LU81/AU$6 -  PE80*$C$33/$C$21,EE80/$C$19),MAX(FA$8:FA80)*-1)</f>
        <v>-0.37850168607206947</v>
      </c>
      <c r="FB81" s="259">
        <f>MAX(MIN(IF(AND(PF80=1,NN81&lt;0),-1,1)*(DJ81-$C$15)/($C$14-$C$15)*$C$12*$C$21-$C$33*LV81/AV$6 -  PF80*$C$33/$C$21,EF80/$C$19),MAX(FB$8:FB80)*-1)</f>
        <v>-0.37850168607206947</v>
      </c>
      <c r="FC81" s="259">
        <f>MAX(MIN(IF(AND(PG80=1,NO81&lt;0),-1,1)*(DK81-$C$15)/($C$14-$C$15)*$C$12*$C$21-$C$33*LW81/AW$6 -  PG80*$C$33/$C$21,EG80/$C$19),MAX(FC$8:FC80)*-1)</f>
        <v>-0.37850168607206947</v>
      </c>
      <c r="FD81" s="259">
        <f>MAX(MIN(IF(AND(PH80=1,NP81&lt;0),-1,1)*(DL81-$C$15)/($C$14-$C$15)*$C$12*$C$21-$C$33*LX81/AX$6 -  PH80*$C$33/$C$21,EH80/$C$19),MAX(FD$8:FD80)*-1)</f>
        <v>-0.37850168607206947</v>
      </c>
      <c r="FE81" s="259">
        <f>MAX(MIN(IF(AND(PI80=1,NQ81&lt;0),-1,1)*(DM81-$C$15)/($C$14-$C$15)*$C$12*$C$21-$C$33*LY81/AY$6 -  PI80*$C$33/$C$21,EI80/$C$19),MAX(FE$8:FE80)*-1)</f>
        <v>-0.37850168607206947</v>
      </c>
      <c r="FF81" s="259">
        <f>MAX(MIN(IF(AND(PJ80=1,NR81&lt;0),-1,1)*(DN81-$C$15)/($C$14-$C$15)*$C$12*$C$21-$C$33*LZ81/AZ$6 -  PJ80*$C$33/$C$21,EJ80/$C$19),MAX(FF$8:FF80)*-1)</f>
        <v>-0.3680167733157455</v>
      </c>
      <c r="FG81" s="259">
        <f>MAX(MIN(IF(AND(PK80=1,NS81&lt;0),-1,1)*(DO81-$C$15)/($C$14-$C$15)*$C$12*$C$21-$C$33*MA81/BA$6 -  PK80*$C$33/$C$21,EK80/$C$19),MAX(FG$8:FG80)*-1)</f>
        <v>-0.38101957997533598</v>
      </c>
      <c r="FH81" s="259">
        <f>MAX(MIN(IF(AND(PL80=1,NT81&lt;0),-1,1)*(DP81-$C$15)/($C$14-$C$15)*$C$12*$C$21-$C$33*MB81/BB$6 -  PL80*$C$33/$C$21,EL80/$C$19),MAX(FH$8:FH80)*-1)</f>
        <v>-0.34326406957473887</v>
      </c>
      <c r="FI81" s="259">
        <f>MAX(MIN(IF(AND(PM80=1,NU81&lt;0),-1,1)*(DQ81-$C$15)/($C$14-$C$15)*$C$12*$C$21-$C$33*MC81/BC$6 -  PM80*$C$33/$C$21,EM80/$C$19),MAX(FI$8:FI80)*-1)</f>
        <v>-0.37850168607206947</v>
      </c>
      <c r="FJ81" s="259">
        <f>MAX(MIN(IF(AND(PN80=1,NV81&lt;0),-1,1)*(DR81-$C$15)/($C$14-$C$15)*$C$12*$C$21-$C$33*MD81/BD$6 -  PN80*$C$33/$C$21,EN80/$C$19),MAX(FJ$8:FJ80)*-1)</f>
        <v>-0.37850168607206947</v>
      </c>
      <c r="FK81" s="259">
        <f>MAX(MIN(IF(AND(PO80=1,NW81&lt;0),-1,1)*(DS81-$C$15)/($C$14-$C$15)*$C$12*$C$21-$C$33*ME81/BE$6 -  PO80*$C$33/$C$21,EO80/$C$19),MAX(FK$8:FK80)*-1)</f>
        <v>-0.37850168607206947</v>
      </c>
      <c r="FL81" s="259">
        <f>MAX(MIN(IF(AND(PP80=1,NX81&lt;0),-1,1)*(DT81-$C$15)/($C$14-$C$15)*$C$12*$C$21-$C$33*MF81/BF$6 -  PP80*$C$33/$C$21,EP80/$C$19),MAX(FL$8:FL80)*-1)</f>
        <v>-0.37850168607206947</v>
      </c>
      <c r="FM81" s="259">
        <f>MAX(MIN(IF(AND(PQ80=1,NY81&lt;0),-1,1)*(DU81-$C$15)/($C$14-$C$15)*$C$12*$C$21-$C$33*MG81/BG$6 -  PQ80*$C$33/$C$21,EQ80/$C$19),MAX(FM$8:FM80)*-1)</f>
        <v>-0.37850168607206947</v>
      </c>
      <c r="FN81" s="259">
        <f>MAX(MIN(IF(AND(PR80=1,NZ81&lt;0),-1,1)*(DV81-$C$15)/($C$14-$C$15)*$C$12*$C$21-$C$33*MH81/BH$6 -  PR80*$C$33/$C$21,ER80/$C$19),MAX(FN$8:FN80)*-1)</f>
        <v>-0.37850168607206947</v>
      </c>
      <c r="FO81" s="259">
        <f>MAX(MIN(IF(AND(PS80=1,OA81&lt;0),-1,1)*(DW81-$C$15)/($C$14-$C$15)*$C$12*$C$21-$C$33*MI81/BI$6 -  PS80*$C$33/$C$21,ES80/$C$19),MAX(FO$8:FO80)*-1)</f>
        <v>-0.37850168607206947</v>
      </c>
      <c r="FP81" s="61">
        <f t="shared" si="346"/>
        <v>2.9200000000000017</v>
      </c>
      <c r="FQ81" s="260">
        <f>IF(AND(KS81=1,OY81=1),0,MIN((ABS(($C$14-$C$15)*EU81/$C$12/$C$21)+$C$15)/$C$21,DC81))</f>
        <v>0</v>
      </c>
      <c r="FR81" s="260">
        <f>IF(AND(KT81=1,OZ81=1),0,MIN((ABS(($C$14-$C$15)*EV81/$C$12/$C$21)+$C$15)/$C$21,DD81))</f>
        <v>2.7495000000000003</v>
      </c>
      <c r="FS81" s="260">
        <f>IF(AND(KU81=1,PA81=1),0,MIN((ABS(($C$14-$C$15)*EW81/$C$12/$C$21)+$C$15)/$C$21,DE81))</f>
        <v>2.7495000000000003</v>
      </c>
      <c r="FT81" s="260">
        <f>IF(AND(KV81=1,PB81=1),0,MIN((ABS(($C$14-$C$15)*EX81/$C$12/$C$21)+$C$15)/$C$21,DF81))</f>
        <v>2.7495000000000003</v>
      </c>
      <c r="FU81" s="260">
        <f>IF(AND(KW81=1,PC81=1),0,MIN((ABS(($C$14-$C$15)*EY81/$C$12/$C$21)+$C$15)/$C$21,DG81))</f>
        <v>2.7495000000000003</v>
      </c>
      <c r="FV81" s="260">
        <f>IF(AND(KX81=1,PD81=1),0,MIN((ABS(($C$14-$C$15)*EZ81/$C$12/$C$21)+$C$15)/$C$21,DH81))</f>
        <v>2.7495000000000003</v>
      </c>
      <c r="FW81" s="260">
        <f>IF(AND(KY81=1,PE81=1),0,MIN((ABS(($C$14-$C$15)*FA81/$C$12/$C$21)+$C$15)/$C$21,DI81))</f>
        <v>0</v>
      </c>
      <c r="FX81" s="260">
        <f>IF(AND(KZ81=1,PF81=1),0,MIN((ABS(($C$14-$C$15)*FB81/$C$12/$C$21)+$C$15)/$C$21,DJ81))</f>
        <v>0</v>
      </c>
      <c r="FY81" s="260">
        <f>IF(AND(LA81=1,PG81=1),0,MIN((ABS(($C$14-$C$15)*FC81/$C$12/$C$21)+$C$15)/$C$21,DK81))</f>
        <v>0</v>
      </c>
      <c r="FZ81" s="260">
        <f>IF(AND(LB81=1,PH81=1),0,MIN((ABS(($C$14-$C$15)*FD81/$C$12/$C$21)+$C$15)/$C$21,DL81))</f>
        <v>0</v>
      </c>
      <c r="GA81" s="260">
        <f>IF(AND(LC81=1,PI81=1),0,MIN((ABS(($C$14-$C$15)*FE81/$C$12/$C$21)+$C$15)/$C$21,DM81))</f>
        <v>0</v>
      </c>
      <c r="GB81" s="260">
        <f>IF(AND(LD81=1,PJ81=1),0,MIN((ABS(($C$14-$C$15)*FF81/$C$12/$C$21)+$C$15)/$C$21,DN81))</f>
        <v>2.7495000000000003</v>
      </c>
      <c r="GC81" s="260">
        <f>IF(AND(LE81=1,PK81=1),0,MIN((ABS(($C$14-$C$15)*FG81/$C$12/$C$21)+$C$15)/$C$21,DO81))</f>
        <v>2.7495000000000003</v>
      </c>
      <c r="GD81" s="260">
        <f>IF(AND(LF81=1,PL81=1),0,MIN((ABS(($C$14-$C$15)*FH81/$C$12/$C$21)+$C$15)/$C$21,DP81))</f>
        <v>2.7495000000000003</v>
      </c>
      <c r="GE81" s="260">
        <f>IF(AND(LG81=1,PM81=1),0,MIN((ABS(($C$14-$C$15)*FI81/$C$12/$C$21)+$C$15)/$C$21,DQ81))</f>
        <v>0</v>
      </c>
      <c r="GF81" s="260">
        <f>IF(AND(LH81=1,PN81=1),0,MIN((ABS(($C$14-$C$15)*FJ81/$C$12/$C$21)+$C$15)/$C$21,DR81))</f>
        <v>0</v>
      </c>
      <c r="GG81" s="260">
        <f>IF(AND(LI81=1,PO81=1),0,MIN((ABS(($C$14-$C$15)*FK81/$C$12/$C$21)+$C$15)/$C$21,DS81))</f>
        <v>0</v>
      </c>
      <c r="GH81" s="260">
        <f>IF(AND(LJ81=1,PP81=1),0,MIN((ABS(($C$14-$C$15)*FL81/$C$12/$C$21)+$C$15)/$C$21,DT81))</f>
        <v>0</v>
      </c>
      <c r="GI81" s="260">
        <f>IF(AND(LK81=1,PQ81=1),0,MIN((ABS(($C$14-$C$15)*FM81/$C$12/$C$21)+$C$15)/$C$21,DU81))</f>
        <v>0</v>
      </c>
      <c r="GJ81" s="260">
        <f>IF(AND(LL81=1,PR81=1),0,MIN((ABS(($C$14-$C$15)*FN81/$C$12/$C$21)+$C$15)/$C$21,DV81))</f>
        <v>0</v>
      </c>
      <c r="GK81" s="260">
        <f>IF(AND(LM81=1,PS81=1),0,MIN((ABS(($C$14-$C$15)*FO81/$C$12/$C$21)+$C$15)/$C$21,DW81))</f>
        <v>0</v>
      </c>
      <c r="GL81" s="61">
        <f t="shared" si="347"/>
        <v>2.9200000000000017</v>
      </c>
      <c r="GM81" s="57">
        <f>IF(AND(KS80=1,OY80=1),0,EU81*$C$19/S$6/$C$24/$C$23*3.39*$C$21)</f>
        <v>0</v>
      </c>
      <c r="GN81" s="57">
        <f>IF(AND(KT80=1,OZ80=1),0,EV81*$C$19/T$6/$C$24/$C$23*3.39*$C$21)</f>
        <v>-2.9662949707510249</v>
      </c>
      <c r="GO81" s="57">
        <f>IF(AND(KU80=1,PA80=1),0,EW81*$C$19/U$6/$C$24/$C$23*3.39*$C$21)</f>
        <v>-4.5418647311438933</v>
      </c>
      <c r="GP81" s="57">
        <f>IF(AND(KV80=1,PB80=1),0,EX81*$C$19/V$6/$C$24/$C$23*3.39*$C$21)</f>
        <v>-5.9666970195668192</v>
      </c>
      <c r="GQ81" s="57">
        <f>IF(AND(KW80=1,PC80=1),0,EY81*$C$19/W$6/$C$24/$C$23*3.39*$C$21)</f>
        <v>-6.9244061528728293</v>
      </c>
      <c r="GR81" s="57">
        <f>IF(AND(KX80=1,PD80=1),0,EZ81*$C$19/X$6/$C$24/$C$23*3.39*$C$21)</f>
        <v>-7.444069795030817</v>
      </c>
      <c r="GS81" s="57">
        <f>IF(AND(KY80=1,PE80=1),0,FA81*$C$19/Y$6/$C$24/$C$23*3.39*$C$21)</f>
        <v>0</v>
      </c>
      <c r="GT81" s="57">
        <f>IF(AND(KZ80=1,PF80=1),0,FB81*$C$19/Z$6/$C$24/$C$23*3.39*$C$21)</f>
        <v>0</v>
      </c>
      <c r="GU81" s="57">
        <f>IF(AND(LA80=1,PG80=1),0,FC81*$C$19/AA$6/$C$24/$C$23*3.39*$C$21)</f>
        <v>0</v>
      </c>
      <c r="GV81" s="57">
        <f>IF(AND(LB80=1,PH80=1),0,FD81*$C$19/AB$6/$C$24/$C$23*3.39*$C$21)</f>
        <v>0</v>
      </c>
      <c r="GW81" s="57">
        <f>IF(AND(LC80=1,PI80=1),0,FE81*$C$19/AC$6/$C$24/$C$23*3.39*$C$21)</f>
        <v>0</v>
      </c>
      <c r="GX81" s="57">
        <f>IF(AND(LD80=1,PJ80=1),0,FF81*$C$19/AD$6/$C$24/$C$23*3.39*$C$21)</f>
        <v>-9.5249767404423658</v>
      </c>
      <c r="GY81" s="57">
        <f>IF(AND(LE80=1,PK80=1),0,FG81*$C$19/AE$6/$C$24/$C$23*3.39*$C$21)</f>
        <v>-9.86151420279006</v>
      </c>
      <c r="GZ81" s="57">
        <f>IF(AND(LF80=1,PL80=1),0,FH81*$C$19/AF$6/$C$24/$C$23*3.39*$C$21)</f>
        <v>-8.8843295077852069</v>
      </c>
      <c r="HA81" s="57">
        <f>IF(AND(LG80=1,PM80=1),0,FI81*$C$19/AG$6/$C$24/$C$23*3.39*$C$21)</f>
        <v>0</v>
      </c>
      <c r="HB81" s="57">
        <f>IF(AND(LH80=1,PN80=1),0,FJ81*$C$19/AH$6/$C$24/$C$23*3.39*$C$21)</f>
        <v>0</v>
      </c>
      <c r="HC81" s="57">
        <f>IF(AND(LI80=1,PO80=1),0,FK81*$C$19/AI$6/$C$24/$C$23*3.39*$C$21)</f>
        <v>0</v>
      </c>
      <c r="HD81" s="57">
        <f>IF(AND(LJ80=1,PP80=1),0,FL81*$C$19/AJ$6/$C$24/$C$23*3.39*$C$21)</f>
        <v>0</v>
      </c>
      <c r="HE81" s="57">
        <f>IF(AND(LK80=1,PQ80=1),0,FM81*$C$19/AK$6/$C$24/$C$23*3.39*$C$21)</f>
        <v>0</v>
      </c>
      <c r="HF81" s="57">
        <f>IF(AND(LL80=1,PR80=1),0,FN81*$C$19/AL$6/$C$24/$C$23*3.39*$C$21)</f>
        <v>0</v>
      </c>
      <c r="HG81" s="57">
        <f>IF(AND(LM80=1,PS80=1),0,FO81*$C$19/AM$6/$C$24/$C$23*3.39*$C$21)</f>
        <v>0</v>
      </c>
      <c r="HH81" s="61">
        <f t="shared" si="348"/>
        <v>2.9200000000000017</v>
      </c>
      <c r="HI81" s="57">
        <f t="shared" si="349"/>
        <v>0</v>
      </c>
      <c r="HJ81" s="57">
        <f t="shared" si="350"/>
        <v>2.9662949707510249</v>
      </c>
      <c r="HK81" s="57">
        <f t="shared" si="351"/>
        <v>4.5418647311438933</v>
      </c>
      <c r="HL81" s="57">
        <f t="shared" si="352"/>
        <v>5.9666970195668192</v>
      </c>
      <c r="HM81" s="57">
        <f t="shared" si="353"/>
        <v>6.9244061528728293</v>
      </c>
      <c r="HN81" s="57">
        <f t="shared" si="354"/>
        <v>7.444069795030817</v>
      </c>
      <c r="HO81" s="57">
        <f t="shared" si="355"/>
        <v>0</v>
      </c>
      <c r="HP81" s="57">
        <f t="shared" si="356"/>
        <v>0</v>
      </c>
      <c r="HQ81" s="57">
        <f t="shared" si="357"/>
        <v>0</v>
      </c>
      <c r="HR81" s="57">
        <f t="shared" si="358"/>
        <v>0</v>
      </c>
      <c r="HS81" s="57">
        <f t="shared" si="359"/>
        <v>0</v>
      </c>
      <c r="HT81" s="57">
        <f t="shared" si="360"/>
        <v>9.5249767404423658</v>
      </c>
      <c r="HU81" s="57">
        <f t="shared" si="361"/>
        <v>9.86151420279006</v>
      </c>
      <c r="HV81" s="57">
        <f t="shared" si="362"/>
        <v>8.8843295077852069</v>
      </c>
      <c r="HW81" s="57">
        <f t="shared" si="363"/>
        <v>0</v>
      </c>
      <c r="HX81" s="57">
        <f t="shared" si="364"/>
        <v>0</v>
      </c>
      <c r="HY81" s="57">
        <f t="shared" si="365"/>
        <v>0</v>
      </c>
      <c r="HZ81" s="57">
        <f t="shared" si="366"/>
        <v>0</v>
      </c>
      <c r="IA81" s="57">
        <f t="shared" si="367"/>
        <v>0</v>
      </c>
      <c r="IB81" s="57">
        <f t="shared" si="368"/>
        <v>0</v>
      </c>
      <c r="IC81" s="57">
        <f t="shared" si="369"/>
        <v>0</v>
      </c>
      <c r="ID81" s="61">
        <f t="shared" si="370"/>
        <v>2.9200000000000017</v>
      </c>
      <c r="IE81" s="57">
        <f t="shared" si="371"/>
        <v>0</v>
      </c>
      <c r="IF81" s="57">
        <f t="shared" si="372"/>
        <v>0</v>
      </c>
      <c r="IG81" s="57">
        <f t="shared" si="373"/>
        <v>0</v>
      </c>
      <c r="IH81" s="57">
        <f t="shared" si="374"/>
        <v>0</v>
      </c>
      <c r="II81" s="57">
        <f t="shared" si="375"/>
        <v>0</v>
      </c>
      <c r="IJ81" s="57">
        <f t="shared" si="376"/>
        <v>0</v>
      </c>
      <c r="IK81" s="57">
        <f t="shared" si="377"/>
        <v>0</v>
      </c>
      <c r="IL81" s="57">
        <f t="shared" si="378"/>
        <v>0</v>
      </c>
      <c r="IM81" s="57">
        <f t="shared" si="379"/>
        <v>0</v>
      </c>
      <c r="IN81" s="57">
        <f t="shared" si="380"/>
        <v>0</v>
      </c>
      <c r="IO81" s="57">
        <f t="shared" si="381"/>
        <v>0</v>
      </c>
      <c r="IP81" s="57">
        <f t="shared" si="382"/>
        <v>0</v>
      </c>
      <c r="IQ81" s="57">
        <f t="shared" si="383"/>
        <v>0</v>
      </c>
      <c r="IR81" s="57">
        <f t="shared" si="384"/>
        <v>0</v>
      </c>
      <c r="IS81" s="57">
        <f t="shared" si="385"/>
        <v>0</v>
      </c>
      <c r="IT81" s="57">
        <f t="shared" si="386"/>
        <v>0</v>
      </c>
      <c r="IU81" s="57">
        <f t="shared" si="387"/>
        <v>0</v>
      </c>
      <c r="IV81" s="57">
        <f t="shared" si="388"/>
        <v>0</v>
      </c>
      <c r="IW81" s="57">
        <f t="shared" si="389"/>
        <v>0</v>
      </c>
      <c r="IX81" s="57">
        <f t="shared" si="390"/>
        <v>0</v>
      </c>
      <c r="IY81" s="57">
        <f t="shared" si="391"/>
        <v>0</v>
      </c>
      <c r="IZ81" s="61">
        <f t="shared" si="392"/>
        <v>2.9200000000000017</v>
      </c>
      <c r="JA81" s="260" t="e">
        <f t="shared" si="447"/>
        <v>#N/A</v>
      </c>
      <c r="JB81" s="260" t="e">
        <f t="shared" si="448"/>
        <v>#N/A</v>
      </c>
      <c r="JC81" s="260" t="e">
        <f t="shared" si="449"/>
        <v>#N/A</v>
      </c>
      <c r="JD81" s="260" t="e">
        <f t="shared" si="450"/>
        <v>#N/A</v>
      </c>
      <c r="JE81" s="260" t="e">
        <f t="shared" si="451"/>
        <v>#N/A</v>
      </c>
      <c r="JF81" s="260" t="e">
        <f t="shared" si="452"/>
        <v>#N/A</v>
      </c>
      <c r="JG81" s="260" t="e">
        <f t="shared" si="453"/>
        <v>#N/A</v>
      </c>
      <c r="JH81" s="260" t="e">
        <f t="shared" si="454"/>
        <v>#N/A</v>
      </c>
      <c r="JI81" s="260" t="e">
        <f t="shared" si="455"/>
        <v>#N/A</v>
      </c>
      <c r="JJ81" s="260" t="e">
        <f t="shared" si="456"/>
        <v>#N/A</v>
      </c>
      <c r="JK81" s="260" t="e">
        <f t="shared" si="457"/>
        <v>#N/A</v>
      </c>
      <c r="JL81" s="260" t="e">
        <f t="shared" si="458"/>
        <v>#N/A</v>
      </c>
      <c r="JM81" s="260" t="e">
        <f t="shared" si="459"/>
        <v>#N/A</v>
      </c>
      <c r="JN81" s="260" t="e">
        <f t="shared" si="460"/>
        <v>#N/A</v>
      </c>
      <c r="JO81" s="260" t="e">
        <f t="shared" si="461"/>
        <v>#N/A</v>
      </c>
      <c r="JP81" s="260" t="e">
        <f t="shared" si="462"/>
        <v>#N/A</v>
      </c>
      <c r="JQ81" s="260" t="e">
        <f t="shared" si="463"/>
        <v>#N/A</v>
      </c>
      <c r="JR81" s="260" t="e">
        <f t="shared" si="464"/>
        <v>#N/A</v>
      </c>
      <c r="JS81" s="260" t="e">
        <f t="shared" si="465"/>
        <v>#N/A</v>
      </c>
      <c r="JT81" s="260" t="e">
        <f t="shared" si="466"/>
        <v>#N/A</v>
      </c>
      <c r="JU81" s="260" t="e">
        <f t="shared" si="467"/>
        <v>#N/A</v>
      </c>
      <c r="JV81" s="61">
        <f t="shared" si="393"/>
        <v>2.9200000000000017</v>
      </c>
      <c r="JW81" s="46">
        <f>IF(AND(KS81=0,HI81&lt;=$C$40),1,0)</f>
        <v>0</v>
      </c>
      <c r="JX81" s="46">
        <f>IF(AND(KT81=0,HJ81&lt;=$C$40),1,0)</f>
        <v>0</v>
      </c>
      <c r="JY81" s="46">
        <f>IF(AND(KU81=0,HK81&lt;=$C$40),1,0)</f>
        <v>0</v>
      </c>
      <c r="JZ81" s="46">
        <f>IF(AND(KV81=0,HL81&lt;=$C$40),1,0)</f>
        <v>0</v>
      </c>
      <c r="KA81" s="46">
        <f>IF(AND(KW81=0,HM81&lt;=$C$40),1,0)</f>
        <v>0</v>
      </c>
      <c r="KB81" s="46">
        <f>IF(AND(KX81=0,HN81&lt;=$C$40),1,0)</f>
        <v>0</v>
      </c>
      <c r="KC81" s="46">
        <f>IF(AND(KY81=0,HO81&lt;=$C$40),1,0)</f>
        <v>0</v>
      </c>
      <c r="KD81" s="46">
        <f>IF(AND(KZ81=0,HP81&lt;=$C$40),1,0)</f>
        <v>0</v>
      </c>
      <c r="KE81" s="46">
        <f>IF(AND(LA81=0,HQ81&lt;=$C$40),1,0)</f>
        <v>0</v>
      </c>
      <c r="KF81" s="46">
        <f>IF(AND(LB81=0,HR81&lt;=$C$40),1,0)</f>
        <v>0</v>
      </c>
      <c r="KG81" s="46">
        <f>IF(AND(LC81=0,HS81&lt;=$C$40),1,0)</f>
        <v>0</v>
      </c>
      <c r="KH81" s="46">
        <f>IF(AND(LD81=0,HT81&lt;=$C$40),1,0)</f>
        <v>0</v>
      </c>
      <c r="KI81" s="46">
        <f>IF(AND(LE81=0,HU81&lt;=$C$40),1,0)</f>
        <v>0</v>
      </c>
      <c r="KJ81" s="46">
        <f>IF(AND(LF81=0,HV81&lt;=$C$40),1,0)</f>
        <v>0</v>
      </c>
      <c r="KK81" s="46">
        <f>IF(AND(LG81=0,HW81&lt;=$C$40),1,0)</f>
        <v>0</v>
      </c>
      <c r="KL81" s="46">
        <f>IF(AND(LH81=0,HX81&lt;=$C$40),1,0)</f>
        <v>0</v>
      </c>
      <c r="KM81" s="46">
        <f>IF(AND(LI81=0,HY81&lt;=$C$40),1,0)</f>
        <v>0</v>
      </c>
      <c r="KN81" s="46">
        <f>IF(AND(LJ81=0,HZ81&lt;=$C$40),1,0)</f>
        <v>0</v>
      </c>
      <c r="KO81" s="46">
        <f>IF(AND(LK81=0,IA81&lt;=$C$40),1,0)</f>
        <v>0</v>
      </c>
      <c r="KP81" s="46">
        <f>IF(AND(LL81=0,IB81&lt;=$C$40),1,0)</f>
        <v>0</v>
      </c>
      <c r="KQ81" s="46">
        <f>IF(AND(LM81=0,IC81&lt;=$C$40),1,0)</f>
        <v>0</v>
      </c>
      <c r="KR81" s="61">
        <f t="shared" si="394"/>
        <v>2.9200000000000017</v>
      </c>
      <c r="KS81" s="1">
        <f>IF(OR(KS80=1,AND(OY81=1,LO81&lt;=$C$41)),1,0)</f>
        <v>1</v>
      </c>
      <c r="KT81" s="1">
        <f>IF(OR(KT80=1,AND(OZ81=1,LP81&lt;=$C$41)),1,0)</f>
        <v>0</v>
      </c>
      <c r="KU81" s="1">
        <f>IF(OR(KU80=1,AND(PA81=1,LQ81&lt;=$C$41)),1,0)</f>
        <v>0</v>
      </c>
      <c r="KV81" s="1">
        <f>IF(OR(KV80=1,AND(PB81=1,LR81&lt;=$C$41)),1,0)</f>
        <v>0</v>
      </c>
      <c r="KW81" s="1">
        <f>IF(OR(KW80=1,AND(PC81=1,LS81&lt;=$C$41)),1,0)</f>
        <v>0</v>
      </c>
      <c r="KX81" s="1">
        <f>IF(OR(KX80=1,AND(PD81=1,LT81&lt;=$C$41)),1,0)</f>
        <v>0</v>
      </c>
      <c r="KY81" s="1">
        <f>IF(OR(KY80=1,AND(PE81=1,LU81&lt;=$C$41)),1,0)</f>
        <v>1</v>
      </c>
      <c r="KZ81" s="1">
        <f>IF(OR(KZ80=1,AND(PF81=1,LV81&lt;=$C$41)),1,0)</f>
        <v>1</v>
      </c>
      <c r="LA81" s="1">
        <f>IF(OR(LA80=1,AND(PG81=1,LW81&lt;=$C$41)),1,0)</f>
        <v>1</v>
      </c>
      <c r="LB81" s="1">
        <f>IF(OR(LB80=1,AND(PH81=1,LX81&lt;=$C$41)),1,0)</f>
        <v>1</v>
      </c>
      <c r="LC81" s="1">
        <f>IF(OR(LC80=1,AND(PI81=1,LY81&lt;=$C$41)),1,0)</f>
        <v>1</v>
      </c>
      <c r="LD81" s="1">
        <f>IF(OR(LD80=1,AND(PJ81=1,LZ81&lt;=$C$41)),1,0)</f>
        <v>0</v>
      </c>
      <c r="LE81" s="1">
        <f>IF(OR(LE80=1,AND(PK81=1,MA81&lt;=$C$41)),1,0)</f>
        <v>0</v>
      </c>
      <c r="LF81" s="1">
        <f>IF(OR(LF80=1,AND(PL81=1,MB81&lt;=$C$41)),1,0)</f>
        <v>0</v>
      </c>
      <c r="LG81" s="1">
        <f>IF(OR(LG80=1,AND(PM81=1,MC81&lt;=$C$41)),1,0)</f>
        <v>1</v>
      </c>
      <c r="LH81" s="1">
        <f>IF(OR(LH80=1,AND(PN81=1,MD81&lt;=$C$41)),1,0)</f>
        <v>1</v>
      </c>
      <c r="LI81" s="1">
        <f>IF(OR(LI80=1,AND(PO81=1,ME81&lt;=$C$41)),1,0)</f>
        <v>1</v>
      </c>
      <c r="LJ81" s="1">
        <f>IF(OR(LJ80=1,AND(PP81=1,MF81&lt;=$C$41)),1,0)</f>
        <v>1</v>
      </c>
      <c r="LK81" s="1">
        <f>IF(OR(LK80=1,AND(PQ81=1,MG81&lt;=$C$41)),1,0)</f>
        <v>1</v>
      </c>
      <c r="LL81" s="1">
        <f>IF(OR(LL80=1,AND(PR81=1,MH81&lt;=$C$41)),1,0)</f>
        <v>1</v>
      </c>
      <c r="LM81" s="1">
        <f>IF(OR(LM80=1,AND(PS81=1,MI81&lt;=$C$41)),1,0)</f>
        <v>1</v>
      </c>
      <c r="LN81" s="61">
        <f t="shared" si="395"/>
        <v>2.9200000000000017</v>
      </c>
      <c r="LO81" s="57">
        <f t="shared" si="396"/>
        <v>0</v>
      </c>
      <c r="LP81" s="57">
        <f t="shared" si="397"/>
        <v>12.50476555495457</v>
      </c>
      <c r="LQ81" s="57">
        <f t="shared" si="398"/>
        <v>11.445464246100087</v>
      </c>
      <c r="LR81" s="57">
        <f t="shared" si="399"/>
        <v>8.9256979580971496</v>
      </c>
      <c r="LS81" s="57">
        <f t="shared" si="400"/>
        <v>5.3718607498282225</v>
      </c>
      <c r="LT81" s="57">
        <f t="shared" si="401"/>
        <v>2.1695135797434988</v>
      </c>
      <c r="LU81" s="57">
        <f t="shared" si="402"/>
        <v>0</v>
      </c>
      <c r="LV81" s="57">
        <f t="shared" si="403"/>
        <v>0</v>
      </c>
      <c r="LW81" s="57">
        <f t="shared" si="404"/>
        <v>0</v>
      </c>
      <c r="LX81" s="57">
        <f t="shared" si="405"/>
        <v>0</v>
      </c>
      <c r="LY81" s="57">
        <f t="shared" si="406"/>
        <v>0</v>
      </c>
      <c r="LZ81" s="57">
        <f t="shared" si="407"/>
        <v>5.5630727798208968</v>
      </c>
      <c r="MA81" s="57">
        <f t="shared" si="408"/>
        <v>2.2026378649609919</v>
      </c>
      <c r="MB81" s="57">
        <f t="shared" si="409"/>
        <v>0.46987904513189399</v>
      </c>
      <c r="MC81" s="57">
        <f t="shared" si="410"/>
        <v>0</v>
      </c>
      <c r="MD81" s="57">
        <f t="shared" si="411"/>
        <v>0</v>
      </c>
      <c r="ME81" s="57">
        <f t="shared" si="412"/>
        <v>0</v>
      </c>
      <c r="MF81" s="57">
        <f t="shared" si="413"/>
        <v>0</v>
      </c>
      <c r="MG81" s="57">
        <f t="shared" si="414"/>
        <v>0</v>
      </c>
      <c r="MH81" s="57">
        <f t="shared" si="415"/>
        <v>0</v>
      </c>
      <c r="MI81" s="57">
        <f t="shared" si="416"/>
        <v>0</v>
      </c>
      <c r="MJ81" s="61">
        <f t="shared" si="417"/>
        <v>2.9200000000000017</v>
      </c>
      <c r="MK81" s="57" t="e">
        <f>IF(AND(ABS(CG81)&gt;0,EU81*$C$19&gt;=DY80,NG81&lt;&gt;0),3,NA())</f>
        <v>#N/A</v>
      </c>
      <c r="ML81" s="57" t="e">
        <f t="shared" si="468"/>
        <v>#N/A</v>
      </c>
      <c r="MM81" s="57" t="e">
        <f t="shared" si="469"/>
        <v>#N/A</v>
      </c>
      <c r="MN81" s="57" t="e">
        <f t="shared" si="470"/>
        <v>#N/A</v>
      </c>
      <c r="MO81" s="57" t="e">
        <f t="shared" si="471"/>
        <v>#N/A</v>
      </c>
      <c r="MP81" s="57" t="e">
        <f t="shared" si="472"/>
        <v>#N/A</v>
      </c>
      <c r="MQ81" s="57" t="e">
        <f t="shared" si="473"/>
        <v>#N/A</v>
      </c>
      <c r="MR81" s="57" t="e">
        <f t="shared" si="474"/>
        <v>#N/A</v>
      </c>
      <c r="MS81" s="57" t="e">
        <f t="shared" si="475"/>
        <v>#N/A</v>
      </c>
      <c r="MT81" s="57" t="e">
        <f t="shared" si="476"/>
        <v>#N/A</v>
      </c>
      <c r="MU81" s="57" t="e">
        <f t="shared" si="477"/>
        <v>#N/A</v>
      </c>
      <c r="MV81" s="57" t="e">
        <f t="shared" si="478"/>
        <v>#N/A</v>
      </c>
      <c r="MW81" s="57" t="e">
        <f t="shared" si="479"/>
        <v>#N/A</v>
      </c>
      <c r="MX81" s="57" t="e">
        <f t="shared" si="480"/>
        <v>#N/A</v>
      </c>
      <c r="MY81" s="57" t="e">
        <f t="shared" si="481"/>
        <v>#N/A</v>
      </c>
      <c r="MZ81" s="57" t="e">
        <f t="shared" si="482"/>
        <v>#N/A</v>
      </c>
      <c r="NA81" s="57" t="e">
        <f t="shared" si="483"/>
        <v>#N/A</v>
      </c>
      <c r="NB81" s="57" t="e">
        <f t="shared" si="484"/>
        <v>#N/A</v>
      </c>
      <c r="NC81" s="57" t="e">
        <f t="shared" si="485"/>
        <v>#N/A</v>
      </c>
      <c r="ND81" s="57" t="e">
        <f t="shared" si="486"/>
        <v>#N/A</v>
      </c>
      <c r="NE81" s="57" t="e">
        <f t="shared" si="487"/>
        <v>#N/A</v>
      </c>
      <c r="NF81" s="61">
        <f t="shared" si="418"/>
        <v>2.9200000000000017</v>
      </c>
      <c r="NG81" s="260">
        <f>IF(OY80=0,MIN('Drive Train'!$F$35-FQ80*$C$19*'Drive Train'!$F$39,NG80+$C$39)-$C$7,IF(LO80-1&lt;=0,0,IF($C$37=Motors!$C$29,MAX(MAX(NG$8:NG80)*-1,NG80-$C$39),MAX(0,MAX(NG$8:NG80)*-1,NG80-$C$39))))</f>
        <v>0</v>
      </c>
      <c r="NH81" s="260">
        <f>IF(OZ80=0,MIN('Drive Train'!$F$35-FR80*$C$19*'Drive Train'!$F$39,NH80+$C$39)-$C$7,IF(LP80-1&lt;=0,0,IF($C$37=Motors!$C$29,MAX(MAX(NH$8:NH80)*-1,NH80-$C$39),MAX(0,MAX(NH$8:NH80)*-1,NH80-$C$39))))</f>
        <v>0</v>
      </c>
      <c r="NI81" s="260">
        <f>IF(PA80=0,MIN('Drive Train'!$F$35-FS80*$C$19*'Drive Train'!$F$39,NI80+$C$39)-$C$7,IF(LQ80-1&lt;=0,0,IF($C$37=Motors!$C$29,MAX(MAX(NI$8:NI80)*-1,NI80-$C$39),MAX(0,MAX(NI$8:NI80)*-1,NI80-$C$39))))</f>
        <v>0</v>
      </c>
      <c r="NJ81" s="260">
        <f>IF(PB80=0,MIN('Drive Train'!$F$35-FT80*$C$19*'Drive Train'!$F$39,NJ80+$C$39)-$C$7,IF(LR80-1&lt;=0,0,IF($C$37=Motors!$C$29,MAX(MAX(NJ$8:NJ80)*-1,NJ80-$C$39),MAX(0,MAX(NJ$8:NJ80)*-1,NJ80-$C$39))))</f>
        <v>0</v>
      </c>
      <c r="NK81" s="260">
        <f>IF(PC80=0,MIN('Drive Train'!$F$35-FU80*$C$19*'Drive Train'!$F$39,NK80+$C$39)-$C$7,IF(LS80-1&lt;=0,0,IF($C$37=Motors!$C$29,MAX(MAX(NK$8:NK80)*-1,NK80-$C$39),MAX(0,MAX(NK$8:NK80)*-1,NK80-$C$39))))</f>
        <v>0</v>
      </c>
      <c r="NL81" s="260">
        <f>IF(PD80=0,MIN('Drive Train'!$F$35-FV80*$C$19*'Drive Train'!$F$39,NL80+$C$39)-$C$7,IF(LT80-1&lt;=0,0,IF($C$37=Motors!$C$29,MAX(MAX(NL$8:NL80)*-1,NL80-$C$39),MAX(0,MAX(NL$8:NL80)*-1,NL80-$C$39))))</f>
        <v>0</v>
      </c>
      <c r="NM81" s="260">
        <f>IF(PE80=0,MIN('Drive Train'!$F$35-FW80*$C$19*'Drive Train'!$F$39,NM80+$C$39)-$C$7,IF(LU80-1&lt;=0,0,IF($C$37=Motors!$C$29,MAX(MAX(NM$8:NM80)*-1,NM80-$C$39),MAX(0,MAX(NM$8:NM80)*-1,NM80-$C$39))))</f>
        <v>0</v>
      </c>
      <c r="NN81" s="260">
        <f>IF(PF80=0,MIN('Drive Train'!$F$35-FX80*$C$19*'Drive Train'!$F$39,NN80+$C$39)-$C$7,IF(LV80-1&lt;=0,0,IF($C$37=Motors!$C$29,MAX(MAX(NN$8:NN80)*-1,NN80-$C$39),MAX(0,MAX(NN$8:NN80)*-1,NN80-$C$39))))</f>
        <v>0</v>
      </c>
      <c r="NO81" s="260">
        <f>IF(PG80=0,MIN('Drive Train'!$F$35-FY80*$C$19*'Drive Train'!$F$39,NO80+$C$39)-$C$7,IF(LW80-1&lt;=0,0,IF($C$37=Motors!$C$29,MAX(MAX(NO$8:NO80)*-1,NO80-$C$39),MAX(0,MAX(NO$8:NO80)*-1,NO80-$C$39))))</f>
        <v>0</v>
      </c>
      <c r="NP81" s="260">
        <f>IF(PH80=0,MIN('Drive Train'!$F$35-FZ80*$C$19*'Drive Train'!$F$39,NP80+$C$39)-$C$7,IF(LX80-1&lt;=0,0,IF($C$37=Motors!$C$29,MAX(MAX(NP$8:NP80)*-1,NP80-$C$39),MAX(0,MAX(NP$8:NP80)*-1,NP80-$C$39))))</f>
        <v>0</v>
      </c>
      <c r="NQ81" s="260">
        <f>IF(PI80=0,MIN('Drive Train'!$F$35-GA80*$C$19*'Drive Train'!$F$39,NQ80+$C$39)-$C$7,IF(LY80-1&lt;=0,0,IF($C$37=Motors!$C$29,MAX(MAX(NQ$8:NQ80)*-1,NQ80-$C$39),MAX(0,MAX(NQ$8:NQ80)*-1,NQ80-$C$39))))</f>
        <v>0</v>
      </c>
      <c r="NR81" s="260">
        <f>IF(PJ80=0,MIN('Drive Train'!$F$35-GB80*$C$19*'Drive Train'!$F$39,NR80+$C$39)-$C$7,IF(LZ80-1&lt;=0,0,IF($C$37=Motors!$C$29,MAX(MAX(NR$8:NR80)*-1,NR80-$C$39),MAX(0,MAX(NR$8:NR80)*-1,NR80-$C$39))))</f>
        <v>0</v>
      </c>
      <c r="NS81" s="260">
        <f>IF(PK80=0,MIN('Drive Train'!$F$35-GC80*$C$19*'Drive Train'!$F$39,NS80+$C$39)-$C$7,IF(MA80-1&lt;=0,0,IF($C$37=Motors!$C$29,MAX(MAX(NS$8:NS80)*-1,NS80-$C$39),MAX(0,MAX(NS$8:NS80)*-1,NS80-$C$39))))</f>
        <v>0</v>
      </c>
      <c r="NT81" s="260">
        <f>IF(PL80=0,MIN('Drive Train'!$F$35-GD80*$C$19*'Drive Train'!$F$39,NT80+$C$39)-$C$7,IF(MB80-1&lt;=0,0,IF($C$37=Motors!$C$29,MAX(MAX(NT$8:NT80)*-1,NT80-$C$39),MAX(0,MAX(NT$8:NT80)*-1,NT80-$C$39))))</f>
        <v>0</v>
      </c>
      <c r="NU81" s="260">
        <f>IF(PM80=0,MIN('Drive Train'!$F$35-GE80*$C$19*'Drive Train'!$F$39,NU80+$C$39)-$C$7,IF(MC80-1&lt;=0,0,IF($C$37=Motors!$C$29,MAX(MAX(NU$8:NU80)*-1,NU80-$C$39),MAX(0,MAX(NU$8:NU80)*-1,NU80-$C$39))))</f>
        <v>0</v>
      </c>
      <c r="NV81" s="260">
        <f>IF(PN80=0,MIN('Drive Train'!$F$35-GF80*$C$19*'Drive Train'!$F$39,NV80+$C$39)-$C$7,IF(MD80-1&lt;=0,0,IF($C$37=Motors!$C$29,MAX(MAX(NV$8:NV80)*-1,NV80-$C$39),MAX(0,MAX(NV$8:NV80)*-1,NV80-$C$39))))</f>
        <v>0</v>
      </c>
      <c r="NW81" s="260">
        <f>IF(PO80=0,MIN('Drive Train'!$F$35-GG80*$C$19*'Drive Train'!$F$39,NW80+$C$39)-$C$7,IF(ME80-1&lt;=0,0,IF($C$37=Motors!$C$29,MAX(MAX(NW$8:NW80)*-1,NW80-$C$39),MAX(0,MAX(NW$8:NW80)*-1,NW80-$C$39))))</f>
        <v>0</v>
      </c>
      <c r="NX81" s="260">
        <f>IF(PP80=0,MIN('Drive Train'!$F$35-GH80*$C$19*'Drive Train'!$F$39,NX80+$C$39)-$C$7,IF(MF80-1&lt;=0,0,IF($C$37=Motors!$C$29,MAX(MAX(NX$8:NX80)*-1,NX80-$C$39),MAX(0,MAX(NX$8:NX80)*-1,NX80-$C$39))))</f>
        <v>0</v>
      </c>
      <c r="NY81" s="260">
        <f>IF(PQ80=0,MIN('Drive Train'!$F$35-GI80*$C$19*'Drive Train'!$F$39,NY80+$C$39)-$C$7,IF(MG80-1&lt;=0,0,IF($C$37=Motors!$C$29,MAX(MAX(NY$8:NY80)*-1,NY80-$C$39),MAX(0,MAX(NY$8:NY80)*-1,NY80-$C$39))))</f>
        <v>0</v>
      </c>
      <c r="NZ81" s="260">
        <f>IF(PR80=0,MIN('Drive Train'!$F$35-GJ80*$C$19*'Drive Train'!$F$39,NZ80+$C$39)-$C$7,IF(MH80-1&lt;=0,0,IF($C$37=Motors!$C$29,MAX(MAX(NZ$8:NZ80)*-1,NZ80-$C$39),MAX(0,MAX(NZ$8:NZ80)*-1,NZ80-$C$39))))</f>
        <v>0</v>
      </c>
      <c r="OA81" s="260">
        <f>IF(PS80=0,MIN('Drive Train'!$F$35-GK80*$C$19*'Drive Train'!$F$39,OA80+$C$39)-$C$7,IF(MI80-1&lt;=0,0,IF($C$37=Motors!$C$29,MAX(MAX(OA$8:OA80)*-1,OA80-$C$39),MAX(0,MAX(OA$8:OA80)*-1,OA80-$C$39))))</f>
        <v>0</v>
      </c>
      <c r="OB81" s="61">
        <f t="shared" si="419"/>
        <v>2.9200000000000017</v>
      </c>
      <c r="OC81" s="260">
        <f>'Drive Train'!$F$35-(FQ81*$C$13)*$C$19*'Drive Train'!$F$39</f>
        <v>12.4</v>
      </c>
      <c r="OD81" s="260">
        <f>'Drive Train'!$F$35-(FR81*$C$13)*$C$19*'Drive Train'!$F$39</f>
        <v>12.2597755</v>
      </c>
      <c r="OE81" s="260">
        <f>'Drive Train'!$F$35-(FS81*$C$13)*$C$19*'Drive Train'!$F$39</f>
        <v>12.2597755</v>
      </c>
      <c r="OF81" s="260">
        <f>'Drive Train'!$F$35-(FT81*$C$13)*$C$19*'Drive Train'!$F$39</f>
        <v>12.2597755</v>
      </c>
      <c r="OG81" s="260">
        <f>'Drive Train'!$F$35-(FU81*$C$13)*$C$19*'Drive Train'!$F$39</f>
        <v>12.2597755</v>
      </c>
      <c r="OH81" s="260">
        <f>'Drive Train'!$F$35-(FV81*$C$13)*$C$19*'Drive Train'!$F$39</f>
        <v>12.2597755</v>
      </c>
      <c r="OI81" s="260">
        <f>'Drive Train'!$F$35-(FW81*$C$13)*$C$19*'Drive Train'!$F$39</f>
        <v>12.4</v>
      </c>
      <c r="OJ81" s="260">
        <f>'Drive Train'!$F$35-(FX81*$C$13)*$C$19*'Drive Train'!$F$39</f>
        <v>12.4</v>
      </c>
      <c r="OK81" s="260">
        <f>'Drive Train'!$F$35-(FY81*$C$13)*$C$19*'Drive Train'!$F$39</f>
        <v>12.4</v>
      </c>
      <c r="OL81" s="260">
        <f>'Drive Train'!$F$35-(FZ81*$C$13)*$C$19*'Drive Train'!$F$39</f>
        <v>12.4</v>
      </c>
      <c r="OM81" s="260">
        <f>'Drive Train'!$F$35-(GA81*$C$13)*$C$19*'Drive Train'!$F$39</f>
        <v>12.4</v>
      </c>
      <c r="ON81" s="260">
        <f>'Drive Train'!$F$35-(GB81*$C$13)*$C$19*'Drive Train'!$F$39</f>
        <v>12.2597755</v>
      </c>
      <c r="OO81" s="260">
        <f>'Drive Train'!$F$35-(GC81*$C$13)*$C$19*'Drive Train'!$F$39</f>
        <v>12.2597755</v>
      </c>
      <c r="OP81" s="260">
        <f>'Drive Train'!$F$35-(GD81*$C$13)*$C$19*'Drive Train'!$F$39</f>
        <v>12.2597755</v>
      </c>
      <c r="OQ81" s="260">
        <f>'Drive Train'!$F$35-(GE81*$C$13)*$C$19*'Drive Train'!$F$39</f>
        <v>12.4</v>
      </c>
      <c r="OR81" s="260">
        <f>'Drive Train'!$F$35-(GF81*$C$13)*$C$19*'Drive Train'!$F$39</f>
        <v>12.4</v>
      </c>
      <c r="OS81" s="260">
        <f>'Drive Train'!$F$35-(GG81*$C$13)*$C$19*'Drive Train'!$F$39</f>
        <v>12.4</v>
      </c>
      <c r="OT81" s="260">
        <f>'Drive Train'!$F$35-(GH81*$C$13)*$C$19*'Drive Train'!$F$39</f>
        <v>12.4</v>
      </c>
      <c r="OU81" s="260">
        <f>'Drive Train'!$F$35-(GI81*$C$13)*$C$19*'Drive Train'!$F$39</f>
        <v>12.4</v>
      </c>
      <c r="OV81" s="260">
        <f>'Drive Train'!$F$35-(GJ81*$C$13)*$C$19*'Drive Train'!$F$39</f>
        <v>12.4</v>
      </c>
      <c r="OW81" s="260">
        <f>'Drive Train'!$F$35-(GK81*$C$13)*$C$19*'Drive Train'!$F$39</f>
        <v>12.4</v>
      </c>
      <c r="OX81" s="61">
        <f t="shared" si="420"/>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7">
        <f t="shared" si="421"/>
        <v>2.9200000000000017</v>
      </c>
      <c r="PU81" s="57">
        <f t="shared" si="422"/>
        <v>21.495394688196406</v>
      </c>
      <c r="PV81" s="57">
        <f t="shared" si="423"/>
        <v>28.728506294464793</v>
      </c>
      <c r="PW81" s="57">
        <f t="shared" si="424"/>
        <v>32.687555411006407</v>
      </c>
      <c r="PX81" s="57">
        <f t="shared" si="425"/>
        <v>33.014646412510402</v>
      </c>
      <c r="PY81" s="57">
        <f t="shared" si="426"/>
        <v>30.320597965772478</v>
      </c>
      <c r="PZ81" s="57">
        <f t="shared" si="427"/>
        <v>26.792977777692268</v>
      </c>
      <c r="QA81" s="57">
        <f t="shared" si="428"/>
        <v>23.225733517635934</v>
      </c>
      <c r="QB81" s="57">
        <f t="shared" si="429"/>
        <v>21.291440485870105</v>
      </c>
      <c r="QC81" s="57">
        <f t="shared" si="430"/>
        <v>19.83197803012871</v>
      </c>
      <c r="QD81" s="57">
        <f t="shared" si="431"/>
        <v>18.750821279437783</v>
      </c>
      <c r="QE81" s="57">
        <f t="shared" si="432"/>
        <v>18.248340689871842</v>
      </c>
      <c r="QF81" s="57">
        <f t="shared" si="433"/>
        <v>22.122423925754152</v>
      </c>
      <c r="QG81" s="57">
        <f t="shared" si="434"/>
        <v>22.27347121993526</v>
      </c>
      <c r="QH81" s="57">
        <f t="shared" si="435"/>
        <v>21.833915973055838</v>
      </c>
      <c r="QI81" s="57">
        <f t="shared" si="436"/>
        <v>21.659868427934889</v>
      </c>
      <c r="QJ81" s="57">
        <f t="shared" si="437"/>
        <v>21.79976807614602</v>
      </c>
      <c r="QK81" s="57">
        <f t="shared" si="438"/>
        <v>21.756211309083742</v>
      </c>
      <c r="QL81" s="57">
        <f t="shared" si="439"/>
        <v>21.582838251070481</v>
      </c>
      <c r="QM81" s="57">
        <f t="shared" si="440"/>
        <v>21.793281479591677</v>
      </c>
      <c r="QN81" s="57">
        <f t="shared" si="441"/>
        <v>21.456171811391606</v>
      </c>
      <c r="QO81" s="57">
        <f t="shared" si="442"/>
        <v>21.493109623152883</v>
      </c>
      <c r="QP81" s="61">
        <f t="shared" si="443"/>
        <v>2.9200000000000017</v>
      </c>
      <c r="QQ81" s="57">
        <f>MIN(FQ81,$C$16)*$C$17*1000/60/60/$C$21</f>
        <v>0</v>
      </c>
      <c r="QR81" s="57">
        <f>MIN(FR81,$C$16)*$C$17*1000/60/60/$C$21</f>
        <v>3.4695548865589357E-2</v>
      </c>
      <c r="QS81" s="57">
        <f>MIN(FS81,$C$16)*$C$17*1000/60/60/$C$21</f>
        <v>3.4695548865589357E-2</v>
      </c>
      <c r="QT81" s="57">
        <f>MIN(FT81,$C$16)*$C$17*1000/60/60/$C$21</f>
        <v>3.4695548865589357E-2</v>
      </c>
      <c r="QU81" s="57">
        <f>MIN(FU81,$C$16)*$C$17*1000/60/60/$C$21</f>
        <v>3.4695548865589357E-2</v>
      </c>
      <c r="QV81" s="57">
        <f>MIN(FV81,$C$16)*$C$17*1000/60/60/$C$21</f>
        <v>3.4695548865589357E-2</v>
      </c>
      <c r="QW81" s="57">
        <f>MIN(FW81,$C$16)*$C$17*1000/60/60/$C$21</f>
        <v>0</v>
      </c>
      <c r="QX81" s="57">
        <f>MIN(FX81,$C$16)*$C$17*1000/60/60/$C$21</f>
        <v>0</v>
      </c>
      <c r="QY81" s="57">
        <f>MIN(FY81,$C$16)*$C$17*1000/60/60/$C$21</f>
        <v>0</v>
      </c>
      <c r="QZ81" s="57">
        <f>MIN(FZ81,$C$16)*$C$17*1000/60/60/$C$21</f>
        <v>0</v>
      </c>
      <c r="RA81" s="57">
        <f>MIN(GA81,$C$16)*$C$17*1000/60/60/$C$21</f>
        <v>0</v>
      </c>
      <c r="RB81" s="57">
        <f>MIN(GB81,$C$16)*$C$17*1000/60/60/$C$21</f>
        <v>3.4695548865589357E-2</v>
      </c>
      <c r="RC81" s="57">
        <f>MIN(GC81,$C$16)*$C$17*1000/60/60/$C$21</f>
        <v>3.4695548865589357E-2</v>
      </c>
      <c r="RD81" s="57">
        <f>MIN(GD81,$C$16)*$C$17*1000/60/60/$C$21</f>
        <v>3.4695548865589357E-2</v>
      </c>
      <c r="RE81" s="57">
        <f>MIN(GE81,$C$16)*$C$17*1000/60/60/$C$21</f>
        <v>0</v>
      </c>
      <c r="RF81" s="57">
        <f>MIN(GF81,$C$16)*$C$17*1000/60/60/$C$21</f>
        <v>0</v>
      </c>
      <c r="RG81" s="57">
        <f>MIN(GG81,$C$16)*$C$17*1000/60/60/$C$21</f>
        <v>0</v>
      </c>
      <c r="RH81" s="57">
        <f>MIN(GH81,$C$16)*$C$17*1000/60/60/$C$21</f>
        <v>0</v>
      </c>
      <c r="RI81" s="57">
        <f>MIN(GI81,$C$16)*$C$17*1000/60/60/$C$21</f>
        <v>0</v>
      </c>
      <c r="RJ81" s="57">
        <f>MIN(GJ81,$C$16)*$C$17*1000/60/60/$C$21</f>
        <v>0</v>
      </c>
      <c r="RK81" s="57">
        <f>MIN(GK81,$C$16)*$C$17*1000/60/60/$C$21</f>
        <v>0</v>
      </c>
      <c r="RL81" s="61">
        <f t="shared" si="444"/>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61">
        <f t="shared" si="445"/>
        <v>2.9200000000000017</v>
      </c>
      <c r="SI81" s="2">
        <f>IF(AND(EU81&lt;0,KS81=0,LO81&gt;=LO$6*'Drive Train'!$AA$52,LO81&lt;=LO$6*'Drive Train'!$AA$53,OY81=1,JW81=0),$C$17,0)</f>
        <v>0</v>
      </c>
      <c r="SJ81" s="2">
        <f>IF(AND(EV81&lt;0,KT81=0,LP81&gt;=LP$6*'Drive Train'!$AA$52,LP81&lt;=LP$6*'Drive Train'!$AA$53,OZ81=1,JX81=0),$C$17,0)</f>
        <v>0.04</v>
      </c>
      <c r="SK81" s="2">
        <f>IF(AND(EW81&lt;0,KU81=0,LQ81&gt;=LQ$6*'Drive Train'!$AA$52,LQ81&lt;=LQ$6*'Drive Train'!$AA$53,PA81=1,JY81=0),$C$17,0)</f>
        <v>0.04</v>
      </c>
      <c r="SL81" s="2">
        <f>IF(AND(EX81&lt;0,KV81=0,LR81&gt;=LR$6*'Drive Train'!$AA$52,LR81&lt;=LR$6*'Drive Train'!$AA$53,PB81=1,JZ81=0),$C$17,0)</f>
        <v>0.04</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48">
        <f t="shared" si="446"/>
        <v>2.9200000000000017</v>
      </c>
    </row>
    <row r="82" spans="2:524" x14ac:dyDescent="0.2">
      <c r="C82" s="3" t="str">
        <f>C57</f>
        <v>Min Voltage (V)</v>
      </c>
      <c r="E82" s="16">
        <f>E57</f>
        <v>8.2803619669577824</v>
      </c>
      <c r="F82" s="18">
        <f>ON6*VLOOKUP('Drive Train'!$AK$7,$E$98:$F$99,2,FALSE)</f>
        <v>11.125</v>
      </c>
      <c r="G82" s="18">
        <f>OO6*VLOOKUP('Drive Train'!$AK$7,$E$98:$F$99,2,FALSE)</f>
        <v>10.870000000000001</v>
      </c>
      <c r="H82" s="18">
        <f>OP6*VLOOKUP('Drive Train'!$AK$7,$E$98:$F$99,2,FALSE)</f>
        <v>10.615</v>
      </c>
      <c r="I82" s="18">
        <f>OQ6*VLOOKUP('Drive Train'!$AK$7,$E$98:$F$99,2,FALSE)</f>
        <v>10.36</v>
      </c>
      <c r="J82" s="18">
        <f>OR6*VLOOKUP('Drive Train'!$AK$7,$E$98:$F$99,2,FALSE)</f>
        <v>10.105</v>
      </c>
      <c r="K82" s="18">
        <f>OS6*VLOOKUP('Drive Train'!$AK$7,$E$98:$F$99,2,FALSE)</f>
        <v>9.85</v>
      </c>
      <c r="L82" s="18">
        <f>OT6*VLOOKUP('Drive Train'!$AK$7,$E$98:$F$99,2,FALSE)</f>
        <v>9.5950000000000006</v>
      </c>
      <c r="M82" s="18">
        <f>OU6*VLOOKUP('Drive Train'!$AK$7,$E$98:$F$99,2,FALSE)</f>
        <v>9.34</v>
      </c>
      <c r="N82" s="18">
        <f>OV6*VLOOKUP('Drive Train'!$AK$7,$E$98:$F$99,2,FALSE)</f>
        <v>9.0850000000000009</v>
      </c>
      <c r="O82" s="18">
        <f>OW6*VLOOKUP('Drive Train'!$AK$7,$E$98:$F$99,2,FALSE)</f>
        <v>8.83</v>
      </c>
      <c r="R82" s="63">
        <f t="shared" si="34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343"/>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318"/>
        <v>2.9600000000000017</v>
      </c>
      <c r="BK82" s="2">
        <f>IF(OR(KS81=1,AND($C$37=Motors!$C$31,OY81=1)),0,IF(NG82=0,-(CG81+$C$15)/($C$14-$C$15)*$C$12,($C$11*S82-AO82)/($C$11*S82)*$C$12*S82))</f>
        <v>0</v>
      </c>
      <c r="BL82" s="2">
        <f>IF(OR(KT81=1,AND($C$37=Motors!$C$31,OZ81=1)),0,IF(NH82=0,-(CH81+$C$15)/($C$14-$C$15)*$C$12,($C$11*T82-AP82)/($C$11*T82)*$C$12*T82))</f>
        <v>0</v>
      </c>
      <c r="BM82" s="2">
        <f>IF(OR(KU81=1,AND($C$37=Motors!$C$31,PA81=1)),0,IF(NI82=0,-(CI81+$C$15)/($C$14-$C$15)*$C$12,($C$11*U82-AQ82)/($C$11*U82)*$C$12*U82))</f>
        <v>0</v>
      </c>
      <c r="BN82" s="2">
        <f>IF(OR(KV81=1,AND($C$37=Motors!$C$31,PB81=1)),0,IF(NJ82=0,-(CJ81+$C$15)/($C$14-$C$15)*$C$12,($C$11*V82-AR82)/($C$11*V82)*$C$12*V82))</f>
        <v>0</v>
      </c>
      <c r="BO82" s="2">
        <f>IF(OR(KW81=1,AND($C$37=Motors!$C$31,PC81=1)),0,IF(NK82=0,-(CK81+$C$15)/($C$14-$C$15)*$C$12,($C$11*W82-AS82)/($C$11*W82)*$C$12*W82))</f>
        <v>0</v>
      </c>
      <c r="BP82" s="2">
        <f>IF(OR(KX81=1,AND($C$37=Motors!$C$31,PD81=1)),0,IF(NL82=0,-(CL81+$C$15)/($C$14-$C$15)*$C$12,($C$11*X82-AT82)/($C$11*X82)*$C$12*X82))</f>
        <v>0</v>
      </c>
      <c r="BQ82" s="2">
        <f>IF(OR(KY81=1,AND($C$37=Motors!$C$31,PE81=1)),0,IF(NM82=0,-(CM81+$C$15)/($C$14-$C$15)*$C$12,($C$11*Y82-AU82)/($C$11*Y82)*$C$12*Y82))</f>
        <v>0</v>
      </c>
      <c r="BR82" s="2">
        <f>IF(OR(KZ81=1,AND($C$37=Motors!$C$31,PF81=1)),0,IF(NN82=0,-(CN81+$C$15)/($C$14-$C$15)*$C$12,($C$11*Z82-AV82)/($C$11*Z82)*$C$12*Z82))</f>
        <v>0</v>
      </c>
      <c r="BS82" s="2">
        <f>IF(OR(LA81=1,AND($C$37=Motors!$C$31,PG81=1)),0,IF(NO82=0,-(CO81+$C$15)/($C$14-$C$15)*$C$12,($C$11*AA82-AW82)/($C$11*AA82)*$C$12*AA82))</f>
        <v>0</v>
      </c>
      <c r="BT82" s="2">
        <f>IF(OR(LB81=1,AND($C$37=Motors!$C$31,PH81=1)),0,IF(NP82=0,-(CP81+$C$15)/($C$14-$C$15)*$C$12,($C$11*AB82-AX82)/($C$11*AB82)*$C$12*AB82))</f>
        <v>0</v>
      </c>
      <c r="BU82" s="2">
        <f>IF(OR(LC81=1,AND($C$37=Motors!$C$31,PI81=1)),0,IF(NQ82=0,-(CQ81+$C$15)/($C$14-$C$15)*$C$12,($C$11*AC82-AY82)/($C$11*AC82)*$C$12*AC82))</f>
        <v>0</v>
      </c>
      <c r="BV82" s="2">
        <f>IF(OR(LD81=1,AND($C$37=Motors!$C$31,PJ81=1)),0,IF(NR82=0,-(CR81+$C$15)/($C$14-$C$15)*$C$12,($C$11*AD82-AZ82)/($C$11*AD82)*$C$12*AD82))</f>
        <v>0</v>
      </c>
      <c r="BW82" s="2">
        <f>IF(OR(LE81=1,AND($C$37=Motors!$C$31,PK81=1)),0,IF(NS82=0,-(CS81+$C$15)/($C$14-$C$15)*$C$12,($C$11*AE82-BA82)/($C$11*AE82)*$C$12*AE82))</f>
        <v>0</v>
      </c>
      <c r="BX82" s="2">
        <f>IF(OR(LF81=1,AND($C$37=Motors!$C$31,PL81=1)),0,IF(NT82=0,-(CT81+$C$15)/($C$14-$C$15)*$C$12,($C$11*AF82-BB82)/($C$11*AF82)*$C$12*AF82))</f>
        <v>0</v>
      </c>
      <c r="BY82" s="2">
        <f>IF(OR(LG81=1,AND($C$37=Motors!$C$31,PM81=1)),0,IF(NU82=0,-(CU81+$C$15)/($C$14-$C$15)*$C$12,($C$11*AG82-BC82)/($C$11*AG82)*$C$12*AG82))</f>
        <v>0</v>
      </c>
      <c r="BZ82" s="2">
        <f>IF(OR(LH81=1,AND($C$37=Motors!$C$31,PN81=1)),0,IF(NV82=0,-(CV81+$C$15)/($C$14-$C$15)*$C$12,($C$11*AH82-BD82)/($C$11*AH82)*$C$12*AH82))</f>
        <v>0</v>
      </c>
      <c r="CA82" s="2">
        <f>IF(OR(LI81=1,AND($C$37=Motors!$C$31,PO81=1)),0,IF(NW82=0,-(CW81+$C$15)/($C$14-$C$15)*$C$12,($C$11*AI82-BE82)/($C$11*AI82)*$C$12*AI82))</f>
        <v>0</v>
      </c>
      <c r="CB82" s="2">
        <f>IF(OR(LJ81=1,AND($C$37=Motors!$C$31,PP81=1)),0,IF(NX82=0,-(CX81+$C$15)/($C$14-$C$15)*$C$12,($C$11*AJ82-BF82)/($C$11*AJ82)*$C$12*AJ82))</f>
        <v>0</v>
      </c>
      <c r="CC82" s="2">
        <f>IF(OR(LK81=1,AND($C$37=Motors!$C$31,PQ81=1)),0,IF(NY82=0,-(CY81+$C$15)/($C$14-$C$15)*$C$12,($C$11*AK82-BG82)/($C$11*AK82)*$C$12*AK82))</f>
        <v>0</v>
      </c>
      <c r="CD82" s="2">
        <f>IF(OR(LL81=1,AND($C$37=Motors!$C$31,PR81=1)),0,IF(NZ82=0,-(CZ81+$C$15)/($C$14-$C$15)*$C$12,($C$11*AL82-BH82)/($C$11*AL82)*$C$12*AL82))</f>
        <v>0</v>
      </c>
      <c r="CE82" s="2">
        <f>IF(OR(LM81=1,AND($C$37=Motors!$C$31,PS81=1)),0,IF(OA82=0,-(DA81+$C$15)/($C$14-$C$15)*$C$12,($C$11*AM82-BI82)/($C$11*AM82)*$C$12*AM82))</f>
        <v>0</v>
      </c>
      <c r="CF82" s="61">
        <f t="shared" si="319"/>
        <v>2.9600000000000017</v>
      </c>
      <c r="CG82" s="57">
        <f>IF(AND(KS81=1,OY81=1),0,ABS(BK82/$C$12*($C$14-$C$15)+$C$15) *'Drive Train'!$AA$49 + CG81*(1-'Drive Train'!$AA$49))</f>
        <v>0</v>
      </c>
      <c r="CH82" s="57">
        <f>IF(AND(KT81=1,OZ81=1),0,ABS(BL82/$C$12*($C$14-$C$15)+$C$15) *'Drive Train'!$AA$49 + CH81*(1-'Drive Train'!$AA$49))</f>
        <v>2.7495000000000003</v>
      </c>
      <c r="CI82" s="57">
        <f>IF(AND(KU81=1,PA81=1),0,ABS(BM82/$C$12*($C$14-$C$15)+$C$15) *'Drive Train'!$AA$49 + CI81*(1-'Drive Train'!$AA$49))</f>
        <v>2.7495000000000003</v>
      </c>
      <c r="CJ82" s="57">
        <f>IF(AND(KV81=1,PB81=1),0,ABS(BN82/$C$12*($C$14-$C$15)+$C$15) *'Drive Train'!$AA$49 + CJ81*(1-'Drive Train'!$AA$49))</f>
        <v>2.7495000000000003</v>
      </c>
      <c r="CK82" s="57">
        <f>IF(AND(KW81=1,PC81=1),0,ABS(BO82/$C$12*($C$14-$C$15)+$C$15) *'Drive Train'!$AA$49 + CK81*(1-'Drive Train'!$AA$49))</f>
        <v>2.7495000000000003</v>
      </c>
      <c r="CL82" s="57">
        <f>IF(AND(KX81=1,PD81=1),0,ABS(BP82/$C$12*($C$14-$C$15)+$C$15) *'Drive Train'!$AA$49 + CL81*(1-'Drive Train'!$AA$49))</f>
        <v>2.7495000000000003</v>
      </c>
      <c r="CM82" s="57">
        <f>IF(AND(KY81=1,PE81=1),0,ABS(BQ82/$C$12*($C$14-$C$15)+$C$15) *'Drive Train'!$AA$49 + CM81*(1-'Drive Train'!$AA$49))</f>
        <v>0</v>
      </c>
      <c r="CN82" s="57">
        <f>IF(AND(KZ81=1,PF81=1),0,ABS(BR82/$C$12*($C$14-$C$15)+$C$15) *'Drive Train'!$AA$49 + CN81*(1-'Drive Train'!$AA$49))</f>
        <v>0</v>
      </c>
      <c r="CO82" s="57">
        <f>IF(AND(LA81=1,PG81=1),0,ABS(BS82/$C$12*($C$14-$C$15)+$C$15) *'Drive Train'!$AA$49 + CO81*(1-'Drive Train'!$AA$49))</f>
        <v>0</v>
      </c>
      <c r="CP82" s="57">
        <f>IF(AND(LB81=1,PH81=1),0,ABS(BT82/$C$12*($C$14-$C$15)+$C$15) *'Drive Train'!$AA$49 + CP81*(1-'Drive Train'!$AA$49))</f>
        <v>0</v>
      </c>
      <c r="CQ82" s="57">
        <f>IF(AND(LC81=1,PI81=1),0,ABS(BU82/$C$12*($C$14-$C$15)+$C$15) *'Drive Train'!$AA$49 + CQ81*(1-'Drive Train'!$AA$49))</f>
        <v>0</v>
      </c>
      <c r="CR82" s="57">
        <f>IF(AND(LD81=1,PJ81=1),0,ABS(BV82/$C$12*($C$14-$C$15)+$C$15) *'Drive Train'!$AA$49 + CR81*(1-'Drive Train'!$AA$49))</f>
        <v>2.7495000000000003</v>
      </c>
      <c r="CS82" s="57">
        <f>IF(AND(LE81=1,PK81=1),0,ABS(BW82/$C$12*($C$14-$C$15)+$C$15) *'Drive Train'!$AA$49 + CS81*(1-'Drive Train'!$AA$49))</f>
        <v>2.7495000000000003</v>
      </c>
      <c r="CT82" s="57">
        <f>IF(AND(LF81=1,PL81=1),0,ABS(BX82/$C$12*($C$14-$C$15)+$C$15) *'Drive Train'!$AA$49 + CT81*(1-'Drive Train'!$AA$49))</f>
        <v>2.7495000000000003</v>
      </c>
      <c r="CU82" s="57">
        <f>IF(AND(LG81=1,PM81=1),0,ABS(BY82/$C$12*($C$14-$C$15)+$C$15) *'Drive Train'!$AA$49 + CU81*(1-'Drive Train'!$AA$49))</f>
        <v>0</v>
      </c>
      <c r="CV82" s="57">
        <f>IF(AND(LH81=1,PN81=1),0,ABS(BZ82/$C$12*($C$14-$C$15)+$C$15) *'Drive Train'!$AA$49 + CV81*(1-'Drive Train'!$AA$49))</f>
        <v>0</v>
      </c>
      <c r="CW82" s="57">
        <f>IF(AND(LI81=1,PO81=1),0,ABS(CA82/$C$12*($C$14-$C$15)+$C$15) *'Drive Train'!$AA$49 + CW81*(1-'Drive Train'!$AA$49))</f>
        <v>0</v>
      </c>
      <c r="CX82" s="57">
        <f>IF(AND(LJ81=1,PP81=1),0,ABS(CB82/$C$12*($C$14-$C$15)+$C$15) *'Drive Train'!$AA$49 + CX81*(1-'Drive Train'!$AA$49))</f>
        <v>0</v>
      </c>
      <c r="CY82" s="57">
        <f>IF(AND(LK81=1,PQ81=1),0,ABS(CC82/$C$12*($C$14-$C$15)+$C$15) *'Drive Train'!$AA$49 + CY81*(1-'Drive Train'!$AA$49))</f>
        <v>0</v>
      </c>
      <c r="CZ82" s="57">
        <f>IF(AND(LL81=1,PR81=1),0,ABS(CD82/$C$12*($C$14-$C$15)+$C$15) *'Drive Train'!$AA$49 + CZ81*(1-'Drive Train'!$AA$49))</f>
        <v>0</v>
      </c>
      <c r="DA82" s="57">
        <f>IF(AND(LM81=1,PS81=1),0,ABS(CE82/$C$12*($C$14-$C$15)+$C$15) *'Drive Train'!$AA$49 + DA81*(1-'Drive Train'!$AA$49))</f>
        <v>0</v>
      </c>
      <c r="DB82" s="61">
        <f t="shared" si="344"/>
        <v>2.9600000000000017</v>
      </c>
      <c r="DC82" s="57">
        <f t="shared" si="320"/>
        <v>0</v>
      </c>
      <c r="DD82" s="57">
        <f t="shared" si="321"/>
        <v>2.7495000000000003</v>
      </c>
      <c r="DE82" s="57">
        <f t="shared" si="322"/>
        <v>2.7495000000000003</v>
      </c>
      <c r="DF82" s="57">
        <f t="shared" si="323"/>
        <v>2.7495000000000003</v>
      </c>
      <c r="DG82" s="57">
        <f t="shared" si="324"/>
        <v>2.7495000000000003</v>
      </c>
      <c r="DH82" s="57">
        <f t="shared" si="325"/>
        <v>2.7495000000000003</v>
      </c>
      <c r="DI82" s="57">
        <f t="shared" si="326"/>
        <v>0</v>
      </c>
      <c r="DJ82" s="57">
        <f t="shared" si="327"/>
        <v>0</v>
      </c>
      <c r="DK82" s="57">
        <f t="shared" si="328"/>
        <v>0</v>
      </c>
      <c r="DL82" s="57">
        <f t="shared" si="329"/>
        <v>0</v>
      </c>
      <c r="DM82" s="57">
        <f t="shared" si="330"/>
        <v>0</v>
      </c>
      <c r="DN82" s="57">
        <f t="shared" si="331"/>
        <v>2.7495000000000003</v>
      </c>
      <c r="DO82" s="57">
        <f t="shared" si="332"/>
        <v>2.7495000000000003</v>
      </c>
      <c r="DP82" s="57">
        <f t="shared" si="333"/>
        <v>2.7495000000000003</v>
      </c>
      <c r="DQ82" s="57">
        <f t="shared" si="334"/>
        <v>0</v>
      </c>
      <c r="DR82" s="57">
        <f t="shared" si="335"/>
        <v>0</v>
      </c>
      <c r="DS82" s="57">
        <f t="shared" si="336"/>
        <v>0</v>
      </c>
      <c r="DT82" s="57">
        <f t="shared" si="337"/>
        <v>0</v>
      </c>
      <c r="DU82" s="57">
        <f t="shared" si="338"/>
        <v>0</v>
      </c>
      <c r="DV82" s="57">
        <f t="shared" si="339"/>
        <v>0</v>
      </c>
      <c r="DW82" s="57">
        <f t="shared" si="340"/>
        <v>0</v>
      </c>
      <c r="DX82" s="61">
        <f t="shared" si="345"/>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61">
        <f t="shared" si="341"/>
        <v>2.9600000000000017</v>
      </c>
      <c r="EU82" s="259">
        <f>MAX(MIN(IF(AND(OY81=1,NG82&lt;0),-1,1)*(DC82-$C$15)/($C$14-$C$15)*$C$12*$C$21-$C$33*LO82/AO$6 -  OY81*$C$33/$C$21,DY81/$C$19),MAX(EU$8:EU81)*-1)</f>
        <v>-0.37850168607206947</v>
      </c>
      <c r="EV82" s="259">
        <f>MAX(MIN(IF(AND(OZ81=1,NH82&lt;0),-1,1)*(DD82-$C$15)/($C$14-$C$15)*$C$12*$C$21-$C$33*LP82/AP$6 -  OZ81*$C$33/$C$21,DZ81/$C$19),MAX(EV$8:EV81)*-1)</f>
        <v>-0.40859330559820339</v>
      </c>
      <c r="EW82" s="259">
        <f>MAX(MIN(IF(AND(PA81=1,NI82&lt;0),-1,1)*(DE82-$C$15)/($C$14-$C$15)*$C$12*$C$21-$C$33*LQ82/AQ$6 -  PA81*$C$33/$C$21,EA81/$C$19),MAX(EW$8:EW81)*-1)</f>
        <v>-0.43228835589246573</v>
      </c>
      <c r="EX82" s="259">
        <f>MAX(MIN(IF(AND(PB81=1,NJ82&lt;0),-1,1)*(DF82-$C$15)/($C$14-$C$15)*$C$12*$C$21-$C$33*LR82/AR$6 -  PB81*$C$33/$C$21,EB81/$C$19),MAX(EX$8:EX81)*-1)</f>
        <v>-0.43313588211689225</v>
      </c>
      <c r="EY82" s="259">
        <f>MAX(MIN(IF(AND(PC81=1,NK82&lt;0),-1,1)*(DG82-$C$15)/($C$14-$C$15)*$C$12*$C$21-$C$33*LS82/AS$6 -  PC81*$C$33/$C$21,EC81/$C$19),MAX(EY$8:EY81)*-1)</f>
        <v>-0.40555470843203112</v>
      </c>
      <c r="EZ82" s="259">
        <f>MAX(MIN(IF(AND(PD81=1,NL82&lt;0),-1,1)*(DH82-$C$15)/($C$14-$C$15)*$C$12*$C$21-$C$33*LT82/AT$6 -  PD81*$C$33/$C$21,ED81/$C$19),MAX(EZ$8:EZ81)*-1)</f>
        <v>-0.36474667946295969</v>
      </c>
      <c r="FA82" s="259">
        <f>MAX(MIN(IF(AND(PE81=1,NM82&lt;0),-1,1)*(DI82-$C$15)/($C$14-$C$15)*$C$12*$C$21-$C$33*LU82/AU$6 -  PE81*$C$33/$C$21,EE81/$C$19),MAX(FA$8:FA81)*-1)</f>
        <v>-0.37850168607206947</v>
      </c>
      <c r="FB82" s="259">
        <f>MAX(MIN(IF(AND(PF81=1,NN82&lt;0),-1,1)*(DJ82-$C$15)/($C$14-$C$15)*$C$12*$C$21-$C$33*LV82/AV$6 -  PF81*$C$33/$C$21,EF81/$C$19),MAX(FB$8:FB81)*-1)</f>
        <v>-0.37850168607206947</v>
      </c>
      <c r="FC82" s="259">
        <f>MAX(MIN(IF(AND(PG81=1,NO82&lt;0),-1,1)*(DK82-$C$15)/($C$14-$C$15)*$C$12*$C$21-$C$33*LW82/AW$6 -  PG81*$C$33/$C$21,EG81/$C$19),MAX(FC$8:FC81)*-1)</f>
        <v>-0.37850168607206947</v>
      </c>
      <c r="FD82" s="259">
        <f>MAX(MIN(IF(AND(PH81=1,NP82&lt;0),-1,1)*(DL82-$C$15)/($C$14-$C$15)*$C$12*$C$21-$C$33*LX82/AX$6 -  PH81*$C$33/$C$21,EH81/$C$19),MAX(FD$8:FD81)*-1)</f>
        <v>-0.37850168607206947</v>
      </c>
      <c r="FE82" s="259">
        <f>MAX(MIN(IF(AND(PI81=1,NQ82&lt;0),-1,1)*(DM82-$C$15)/($C$14-$C$15)*$C$12*$C$21-$C$33*LY82/AY$6 -  PI81*$C$33/$C$21,EI81/$C$19),MAX(FE$8:FE81)*-1)</f>
        <v>-0.37850168607206947</v>
      </c>
      <c r="FF82" s="259">
        <f>MAX(MIN(IF(AND(PJ81=1,NR82&lt;0),-1,1)*(DN82-$C$15)/($C$14-$C$15)*$C$12*$C$21-$C$33*LZ82/AZ$6 -  PJ81*$C$33/$C$21,EJ81/$C$19),MAX(FF$8:FF81)*-1)</f>
        <v>-0.3680167733157455</v>
      </c>
      <c r="FG82" s="259">
        <f>MAX(MIN(IF(AND(PK81=1,NS82&lt;0),-1,1)*(DO82-$C$15)/($C$14-$C$15)*$C$12*$C$21-$C$33*MA82/BA$6 -  PK81*$C$33/$C$21,EK81/$C$19),MAX(FG$8:FG81)*-1)</f>
        <v>-0.37242458111482984</v>
      </c>
      <c r="FH82" s="259">
        <f>MAX(MIN(IF(AND(PL81=1,NT82&lt;0),-1,1)*(DP82-$C$15)/($C$14-$C$15)*$C$12*$C$21-$C$33*MB82/BB$6 -  PL81*$C$33/$C$21,EL81/$C$19),MAX(FH$8:FH81)*-1)</f>
        <v>-0.33552075547251198</v>
      </c>
      <c r="FI82" s="259">
        <f>MAX(MIN(IF(AND(PM81=1,NU82&lt;0),-1,1)*(DQ82-$C$15)/($C$14-$C$15)*$C$12*$C$21-$C$33*MC82/BC$6 -  PM81*$C$33/$C$21,EM81/$C$19),MAX(FI$8:FI81)*-1)</f>
        <v>-0.37850168607206947</v>
      </c>
      <c r="FJ82" s="259">
        <f>MAX(MIN(IF(AND(PN81=1,NV82&lt;0),-1,1)*(DR82-$C$15)/($C$14-$C$15)*$C$12*$C$21-$C$33*MD82/BD$6 -  PN81*$C$33/$C$21,EN81/$C$19),MAX(FJ$8:FJ81)*-1)</f>
        <v>-0.37850168607206947</v>
      </c>
      <c r="FK82" s="259">
        <f>MAX(MIN(IF(AND(PO81=1,NW82&lt;0),-1,1)*(DS82-$C$15)/($C$14-$C$15)*$C$12*$C$21-$C$33*ME82/BE$6 -  PO81*$C$33/$C$21,EO81/$C$19),MAX(FK$8:FK81)*-1)</f>
        <v>-0.37850168607206947</v>
      </c>
      <c r="FL82" s="259">
        <f>MAX(MIN(IF(AND(PP81=1,NX82&lt;0),-1,1)*(DT82-$C$15)/($C$14-$C$15)*$C$12*$C$21-$C$33*MF82/BF$6 -  PP81*$C$33/$C$21,EP81/$C$19),MAX(FL$8:FL81)*-1)</f>
        <v>-0.37850168607206947</v>
      </c>
      <c r="FM82" s="259">
        <f>MAX(MIN(IF(AND(PQ81=1,NY82&lt;0),-1,1)*(DU82-$C$15)/($C$14-$C$15)*$C$12*$C$21-$C$33*MG82/BG$6 -  PQ81*$C$33/$C$21,EQ81/$C$19),MAX(FM$8:FM81)*-1)</f>
        <v>-0.37850168607206947</v>
      </c>
      <c r="FN82" s="259">
        <f>MAX(MIN(IF(AND(PR81=1,NZ82&lt;0),-1,1)*(DV82-$C$15)/($C$14-$C$15)*$C$12*$C$21-$C$33*MH82/BH$6 -  PR81*$C$33/$C$21,ER81/$C$19),MAX(FN$8:FN81)*-1)</f>
        <v>-0.37850168607206947</v>
      </c>
      <c r="FO82" s="259">
        <f>MAX(MIN(IF(AND(PS81=1,OA82&lt;0),-1,1)*(DW82-$C$15)/($C$14-$C$15)*$C$12*$C$21-$C$33*MI82/BI$6 -  PS81*$C$33/$C$21,ES81/$C$19),MAX(FO$8:FO81)*-1)</f>
        <v>-0.37850168607206947</v>
      </c>
      <c r="FP82" s="61">
        <f t="shared" si="346"/>
        <v>2.9600000000000017</v>
      </c>
      <c r="FQ82" s="260">
        <f>IF(AND(KS82=1,OY82=1),0,MIN((ABS(($C$14-$C$15)*EU82/$C$12/$C$21)+$C$15)/$C$21,DC82))</f>
        <v>0</v>
      </c>
      <c r="FR82" s="260">
        <f>IF(AND(KT82=1,OZ82=1),0,MIN((ABS(($C$14-$C$15)*EV82/$C$12/$C$21)+$C$15)/$C$21,DD82))</f>
        <v>2.7495000000000003</v>
      </c>
      <c r="FS82" s="260">
        <f>IF(AND(KU82=1,PA82=1),0,MIN((ABS(($C$14-$C$15)*EW82/$C$12/$C$21)+$C$15)/$C$21,DE82))</f>
        <v>2.7495000000000003</v>
      </c>
      <c r="FT82" s="260">
        <f>IF(AND(KV82=1,PB82=1),0,MIN((ABS(($C$14-$C$15)*EX82/$C$12/$C$21)+$C$15)/$C$21,DF82))</f>
        <v>2.7495000000000003</v>
      </c>
      <c r="FU82" s="260">
        <f>IF(AND(KW82=1,PC82=1),0,MIN((ABS(($C$14-$C$15)*EY82/$C$12/$C$21)+$C$15)/$C$21,DG82))</f>
        <v>2.7495000000000003</v>
      </c>
      <c r="FV82" s="260">
        <f>IF(AND(KX82=1,PD82=1),0,MIN((ABS(($C$14-$C$15)*EZ82/$C$12/$C$21)+$C$15)/$C$21,DH82))</f>
        <v>2.7495000000000003</v>
      </c>
      <c r="FW82" s="260">
        <f>IF(AND(KY82=1,PE82=1),0,MIN((ABS(($C$14-$C$15)*FA82/$C$12/$C$21)+$C$15)/$C$21,DI82))</f>
        <v>0</v>
      </c>
      <c r="FX82" s="260">
        <f>IF(AND(KZ82=1,PF82=1),0,MIN((ABS(($C$14-$C$15)*FB82/$C$12/$C$21)+$C$15)/$C$21,DJ82))</f>
        <v>0</v>
      </c>
      <c r="FY82" s="260">
        <f>IF(AND(LA82=1,PG82=1),0,MIN((ABS(($C$14-$C$15)*FC82/$C$12/$C$21)+$C$15)/$C$21,DK82))</f>
        <v>0</v>
      </c>
      <c r="FZ82" s="260">
        <f>IF(AND(LB82=1,PH82=1),0,MIN((ABS(($C$14-$C$15)*FD82/$C$12/$C$21)+$C$15)/$C$21,DL82))</f>
        <v>0</v>
      </c>
      <c r="GA82" s="260">
        <f>IF(AND(LC82=1,PI82=1),0,MIN((ABS(($C$14-$C$15)*FE82/$C$12/$C$21)+$C$15)/$C$21,DM82))</f>
        <v>0</v>
      </c>
      <c r="GB82" s="260">
        <f>IF(AND(LD82=1,PJ82=1),0,MIN((ABS(($C$14-$C$15)*FF82/$C$12/$C$21)+$C$15)/$C$21,DN82))</f>
        <v>2.7495000000000003</v>
      </c>
      <c r="GC82" s="260">
        <f>IF(AND(LE82=1,PK82=1),0,MIN((ABS(($C$14-$C$15)*FG82/$C$12/$C$21)+$C$15)/$C$21,DO82))</f>
        <v>2.7495000000000003</v>
      </c>
      <c r="GD82" s="260">
        <f>IF(AND(LF82=1,PL82=1),0,MIN((ABS(($C$14-$C$15)*FH82/$C$12/$C$21)+$C$15)/$C$21,DP82))</f>
        <v>0</v>
      </c>
      <c r="GE82" s="260">
        <f>IF(AND(LG82=1,PM82=1),0,MIN((ABS(($C$14-$C$15)*FI82/$C$12/$C$21)+$C$15)/$C$21,DQ82))</f>
        <v>0</v>
      </c>
      <c r="GF82" s="260">
        <f>IF(AND(LH82=1,PN82=1),0,MIN((ABS(($C$14-$C$15)*FJ82/$C$12/$C$21)+$C$15)/$C$21,DR82))</f>
        <v>0</v>
      </c>
      <c r="GG82" s="260">
        <f>IF(AND(LI82=1,PO82=1),0,MIN((ABS(($C$14-$C$15)*FK82/$C$12/$C$21)+$C$15)/$C$21,DS82))</f>
        <v>0</v>
      </c>
      <c r="GH82" s="260">
        <f>IF(AND(LJ82=1,PP82=1),0,MIN((ABS(($C$14-$C$15)*FL82/$C$12/$C$21)+$C$15)/$C$21,DT82))</f>
        <v>0</v>
      </c>
      <c r="GI82" s="260">
        <f>IF(AND(LK82=1,PQ82=1),0,MIN((ABS(($C$14-$C$15)*FM82/$C$12/$C$21)+$C$15)/$C$21,DU82))</f>
        <v>0</v>
      </c>
      <c r="GJ82" s="260">
        <f>IF(AND(LL82=1,PR82=1),0,MIN((ABS(($C$14-$C$15)*FN82/$C$12/$C$21)+$C$15)/$C$21,DV82))</f>
        <v>0</v>
      </c>
      <c r="GK82" s="260">
        <f>IF(AND(LM82=1,PS82=1),0,MIN((ABS(($C$14-$C$15)*FO82/$C$12/$C$21)+$C$15)/$C$21,DW82))</f>
        <v>0</v>
      </c>
      <c r="GL82" s="61">
        <f t="shared" si="347"/>
        <v>2.9600000000000017</v>
      </c>
      <c r="GM82" s="57">
        <f>IF(AND(KS81=1,OY81=1),0,EU82*$C$19/S$6/$C$24/$C$23*3.39*$C$21)</f>
        <v>0</v>
      </c>
      <c r="GN82" s="57">
        <f>IF(AND(KT81=1,OZ81=1),0,EV82*$C$19/T$6/$C$24/$C$23*3.39*$C$21)</f>
        <v>-2.9610489630036483</v>
      </c>
      <c r="GO82" s="57">
        <f>IF(AND(KU81=1,PA81=1),0,EW82*$C$19/U$6/$C$24/$C$23*3.39*$C$21)</f>
        <v>-4.5251056395875082</v>
      </c>
      <c r="GP82" s="57">
        <f>IF(AND(KV81=1,PB81=1),0,EX82*$C$19/V$6/$C$24/$C$23*3.39*$C$21)</f>
        <v>-5.9290473298303343</v>
      </c>
      <c r="GQ82" s="57">
        <f>IF(AND(KW81=1,PC81=1),0,EY82*$C$19/W$6/$C$24/$C$23*3.39*$C$21)</f>
        <v>-6.8577330454957171</v>
      </c>
      <c r="GR82" s="57">
        <f>IF(AND(KX81=1,PD81=1),0,EZ82*$C$19/X$6/$C$24/$C$23*3.39*$C$21)</f>
        <v>-7.3424870306727161</v>
      </c>
      <c r="GS82" s="57">
        <f>IF(AND(KY81=1,PE81=1),0,FA82*$C$19/Y$6/$C$24/$C$23*3.39*$C$21)</f>
        <v>0</v>
      </c>
      <c r="GT82" s="57">
        <f>IF(AND(KZ81=1,PF81=1),0,FB82*$C$19/Z$6/$C$24/$C$23*3.39*$C$21)</f>
        <v>0</v>
      </c>
      <c r="GU82" s="57">
        <f>IF(AND(LA81=1,PG81=1),0,FC82*$C$19/AA$6/$C$24/$C$23*3.39*$C$21)</f>
        <v>0</v>
      </c>
      <c r="GV82" s="57">
        <f>IF(AND(LB81=1,PH81=1),0,FD82*$C$19/AB$6/$C$24/$C$23*3.39*$C$21)</f>
        <v>0</v>
      </c>
      <c r="GW82" s="57">
        <f>IF(AND(LC81=1,PI81=1),0,FE82*$C$19/AC$6/$C$24/$C$23*3.39*$C$21)</f>
        <v>0</v>
      </c>
      <c r="GX82" s="57">
        <f>IF(AND(LD81=1,PJ81=1),0,FF82*$C$19/AD$6/$C$24/$C$23*3.39*$C$21)</f>
        <v>-9.5249767404423658</v>
      </c>
      <c r="GY82" s="57">
        <f>IF(AND(LE81=1,PK81=1),0,FG82*$C$19/AE$6/$C$24/$C$23*3.39*$C$21)</f>
        <v>-9.6390592220215332</v>
      </c>
      <c r="GZ82" s="57">
        <f>IF(AND(LF81=1,PL81=1),0,FH82*$C$19/AF$6/$C$24/$C$23*3.39*$C$21)</f>
        <v>-8.6839177546655453</v>
      </c>
      <c r="HA82" s="57">
        <f>IF(AND(LG81=1,PM81=1),0,FI82*$C$19/AG$6/$C$24/$C$23*3.39*$C$21)</f>
        <v>0</v>
      </c>
      <c r="HB82" s="57">
        <f>IF(AND(LH81=1,PN81=1),0,FJ82*$C$19/AH$6/$C$24/$C$23*3.39*$C$21)</f>
        <v>0</v>
      </c>
      <c r="HC82" s="57">
        <f>IF(AND(LI81=1,PO81=1),0,FK82*$C$19/AI$6/$C$24/$C$23*3.39*$C$21)</f>
        <v>0</v>
      </c>
      <c r="HD82" s="57">
        <f>IF(AND(LJ81=1,PP81=1),0,FL82*$C$19/AJ$6/$C$24/$C$23*3.39*$C$21)</f>
        <v>0</v>
      </c>
      <c r="HE82" s="57">
        <f>IF(AND(LK81=1,PQ81=1),0,FM82*$C$19/AK$6/$C$24/$C$23*3.39*$C$21)</f>
        <v>0</v>
      </c>
      <c r="HF82" s="57">
        <f>IF(AND(LL81=1,PR81=1),0,FN82*$C$19/AL$6/$C$24/$C$23*3.39*$C$21)</f>
        <v>0</v>
      </c>
      <c r="HG82" s="57">
        <f>IF(AND(LM81=1,PS81=1),0,FO82*$C$19/AM$6/$C$24/$C$23*3.39*$C$21)</f>
        <v>0</v>
      </c>
      <c r="HH82" s="61">
        <f t="shared" si="348"/>
        <v>2.9600000000000017</v>
      </c>
      <c r="HI82" s="57">
        <f t="shared" si="349"/>
        <v>0</v>
      </c>
      <c r="HJ82" s="57">
        <f t="shared" si="350"/>
        <v>2.9610489630036483</v>
      </c>
      <c r="HK82" s="57">
        <f t="shared" si="351"/>
        <v>4.5251056395875082</v>
      </c>
      <c r="HL82" s="57">
        <f t="shared" si="352"/>
        <v>5.9290473298303343</v>
      </c>
      <c r="HM82" s="57">
        <f t="shared" si="353"/>
        <v>6.8577330454957171</v>
      </c>
      <c r="HN82" s="57">
        <f t="shared" si="354"/>
        <v>7.3424870306727161</v>
      </c>
      <c r="HO82" s="57">
        <f t="shared" si="355"/>
        <v>0</v>
      </c>
      <c r="HP82" s="57">
        <f t="shared" si="356"/>
        <v>0</v>
      </c>
      <c r="HQ82" s="57">
        <f t="shared" si="357"/>
        <v>0</v>
      </c>
      <c r="HR82" s="57">
        <f t="shared" si="358"/>
        <v>0</v>
      </c>
      <c r="HS82" s="57">
        <f t="shared" si="359"/>
        <v>0</v>
      </c>
      <c r="HT82" s="57">
        <f t="shared" si="360"/>
        <v>9.5249767404423658</v>
      </c>
      <c r="HU82" s="57">
        <f t="shared" si="361"/>
        <v>9.6390592220215332</v>
      </c>
      <c r="HV82" s="57">
        <f t="shared" si="362"/>
        <v>8.6839177546655453</v>
      </c>
      <c r="HW82" s="57">
        <f t="shared" si="363"/>
        <v>0</v>
      </c>
      <c r="HX82" s="57">
        <f t="shared" si="364"/>
        <v>0</v>
      </c>
      <c r="HY82" s="57">
        <f t="shared" si="365"/>
        <v>0</v>
      </c>
      <c r="HZ82" s="57">
        <f t="shared" si="366"/>
        <v>0</v>
      </c>
      <c r="IA82" s="57">
        <f t="shared" si="367"/>
        <v>0</v>
      </c>
      <c r="IB82" s="57">
        <f t="shared" si="368"/>
        <v>0</v>
      </c>
      <c r="IC82" s="57">
        <f t="shared" si="369"/>
        <v>0</v>
      </c>
      <c r="ID82" s="61">
        <f t="shared" si="370"/>
        <v>2.9600000000000017</v>
      </c>
      <c r="IE82" s="57">
        <f t="shared" si="371"/>
        <v>0</v>
      </c>
      <c r="IF82" s="57">
        <f t="shared" si="372"/>
        <v>0</v>
      </c>
      <c r="IG82" s="57">
        <f t="shared" si="373"/>
        <v>0</v>
      </c>
      <c r="IH82" s="57">
        <f t="shared" si="374"/>
        <v>0</v>
      </c>
      <c r="II82" s="57">
        <f t="shared" si="375"/>
        <v>0</v>
      </c>
      <c r="IJ82" s="57">
        <f t="shared" si="376"/>
        <v>0</v>
      </c>
      <c r="IK82" s="57">
        <f t="shared" si="377"/>
        <v>0</v>
      </c>
      <c r="IL82" s="57">
        <f t="shared" si="378"/>
        <v>0</v>
      </c>
      <c r="IM82" s="57">
        <f t="shared" si="379"/>
        <v>0</v>
      </c>
      <c r="IN82" s="57">
        <f t="shared" si="380"/>
        <v>0</v>
      </c>
      <c r="IO82" s="57">
        <f t="shared" si="381"/>
        <v>0</v>
      </c>
      <c r="IP82" s="57">
        <f t="shared" si="382"/>
        <v>0</v>
      </c>
      <c r="IQ82" s="57">
        <f t="shared" si="383"/>
        <v>0</v>
      </c>
      <c r="IR82" s="57">
        <f t="shared" si="384"/>
        <v>0</v>
      </c>
      <c r="IS82" s="57">
        <f t="shared" si="385"/>
        <v>0</v>
      </c>
      <c r="IT82" s="57">
        <f t="shared" si="386"/>
        <v>0</v>
      </c>
      <c r="IU82" s="57">
        <f t="shared" si="387"/>
        <v>0</v>
      </c>
      <c r="IV82" s="57">
        <f t="shared" si="388"/>
        <v>0</v>
      </c>
      <c r="IW82" s="57">
        <f t="shared" si="389"/>
        <v>0</v>
      </c>
      <c r="IX82" s="57">
        <f t="shared" si="390"/>
        <v>0</v>
      </c>
      <c r="IY82" s="57">
        <f t="shared" si="391"/>
        <v>0</v>
      </c>
      <c r="IZ82" s="61">
        <f t="shared" si="392"/>
        <v>2.9600000000000017</v>
      </c>
      <c r="JA82" s="260" t="e">
        <f t="shared" si="447"/>
        <v>#N/A</v>
      </c>
      <c r="JB82" s="260" t="e">
        <f t="shared" si="448"/>
        <v>#N/A</v>
      </c>
      <c r="JC82" s="260" t="e">
        <f t="shared" si="449"/>
        <v>#N/A</v>
      </c>
      <c r="JD82" s="260" t="e">
        <f t="shared" si="450"/>
        <v>#N/A</v>
      </c>
      <c r="JE82" s="260" t="e">
        <f t="shared" si="451"/>
        <v>#N/A</v>
      </c>
      <c r="JF82" s="260" t="e">
        <f t="shared" si="452"/>
        <v>#N/A</v>
      </c>
      <c r="JG82" s="260" t="e">
        <f t="shared" si="453"/>
        <v>#N/A</v>
      </c>
      <c r="JH82" s="260" t="e">
        <f t="shared" si="454"/>
        <v>#N/A</v>
      </c>
      <c r="JI82" s="260" t="e">
        <f t="shared" si="455"/>
        <v>#N/A</v>
      </c>
      <c r="JJ82" s="260" t="e">
        <f t="shared" si="456"/>
        <v>#N/A</v>
      </c>
      <c r="JK82" s="260" t="e">
        <f t="shared" si="457"/>
        <v>#N/A</v>
      </c>
      <c r="JL82" s="260" t="e">
        <f t="shared" si="458"/>
        <v>#N/A</v>
      </c>
      <c r="JM82" s="260" t="e">
        <f t="shared" si="459"/>
        <v>#N/A</v>
      </c>
      <c r="JN82" s="260" t="e">
        <f t="shared" si="460"/>
        <v>#N/A</v>
      </c>
      <c r="JO82" s="260" t="e">
        <f t="shared" si="461"/>
        <v>#N/A</v>
      </c>
      <c r="JP82" s="260" t="e">
        <f t="shared" si="462"/>
        <v>#N/A</v>
      </c>
      <c r="JQ82" s="260" t="e">
        <f t="shared" si="463"/>
        <v>#N/A</v>
      </c>
      <c r="JR82" s="260" t="e">
        <f t="shared" si="464"/>
        <v>#N/A</v>
      </c>
      <c r="JS82" s="260" t="e">
        <f t="shared" si="465"/>
        <v>#N/A</v>
      </c>
      <c r="JT82" s="260" t="e">
        <f t="shared" si="466"/>
        <v>#N/A</v>
      </c>
      <c r="JU82" s="260" t="e">
        <f t="shared" si="467"/>
        <v>#N/A</v>
      </c>
      <c r="JV82" s="61">
        <f t="shared" si="393"/>
        <v>2.9600000000000017</v>
      </c>
      <c r="JW82" s="46">
        <f>IF(AND(KS82=0,HI82&lt;=$C$40),1,0)</f>
        <v>0</v>
      </c>
      <c r="JX82" s="46">
        <f>IF(AND(KT82=0,HJ82&lt;=$C$40),1,0)</f>
        <v>0</v>
      </c>
      <c r="JY82" s="46">
        <f>IF(AND(KU82=0,HK82&lt;=$C$40),1,0)</f>
        <v>0</v>
      </c>
      <c r="JZ82" s="46">
        <f>IF(AND(KV82=0,HL82&lt;=$C$40),1,0)</f>
        <v>0</v>
      </c>
      <c r="KA82" s="46">
        <f>IF(AND(KW82=0,HM82&lt;=$C$40),1,0)</f>
        <v>0</v>
      </c>
      <c r="KB82" s="46">
        <f>IF(AND(KX82=0,HN82&lt;=$C$40),1,0)</f>
        <v>0</v>
      </c>
      <c r="KC82" s="46">
        <f>IF(AND(KY82=0,HO82&lt;=$C$40),1,0)</f>
        <v>0</v>
      </c>
      <c r="KD82" s="46">
        <f>IF(AND(KZ82=0,HP82&lt;=$C$40),1,0)</f>
        <v>0</v>
      </c>
      <c r="KE82" s="46">
        <f>IF(AND(LA82=0,HQ82&lt;=$C$40),1,0)</f>
        <v>0</v>
      </c>
      <c r="KF82" s="46">
        <f>IF(AND(LB82=0,HR82&lt;=$C$40),1,0)</f>
        <v>0</v>
      </c>
      <c r="KG82" s="46">
        <f>IF(AND(LC82=0,HS82&lt;=$C$40),1,0)</f>
        <v>0</v>
      </c>
      <c r="KH82" s="46">
        <f>IF(AND(LD82=0,HT82&lt;=$C$40),1,0)</f>
        <v>0</v>
      </c>
      <c r="KI82" s="46">
        <f>IF(AND(LE82=0,HU82&lt;=$C$40),1,0)</f>
        <v>0</v>
      </c>
      <c r="KJ82" s="46">
        <f>IF(AND(LF82=0,HV82&lt;=$C$40),1,0)</f>
        <v>0</v>
      </c>
      <c r="KK82" s="46">
        <f>IF(AND(LG82=0,HW82&lt;=$C$40),1,0)</f>
        <v>0</v>
      </c>
      <c r="KL82" s="46">
        <f>IF(AND(LH82=0,HX82&lt;=$C$40),1,0)</f>
        <v>0</v>
      </c>
      <c r="KM82" s="46">
        <f>IF(AND(LI82=0,HY82&lt;=$C$40),1,0)</f>
        <v>0</v>
      </c>
      <c r="KN82" s="46">
        <f>IF(AND(LJ82=0,HZ82&lt;=$C$40),1,0)</f>
        <v>0</v>
      </c>
      <c r="KO82" s="46">
        <f>IF(AND(LK82=0,IA82&lt;=$C$40),1,0)</f>
        <v>0</v>
      </c>
      <c r="KP82" s="46">
        <f>IF(AND(LL82=0,IB82&lt;=$C$40),1,0)</f>
        <v>0</v>
      </c>
      <c r="KQ82" s="46">
        <f>IF(AND(LM82=0,IC82&lt;=$C$40),1,0)</f>
        <v>0</v>
      </c>
      <c r="KR82" s="61">
        <f t="shared" si="394"/>
        <v>2.9600000000000017</v>
      </c>
      <c r="KS82" s="1">
        <f>IF(OR(KS81=1,AND(OY82=1,LO82&lt;=$C$41)),1,0)</f>
        <v>1</v>
      </c>
      <c r="KT82" s="1">
        <f>IF(OR(KT81=1,AND(OZ82=1,LP82&lt;=$C$41)),1,0)</f>
        <v>0</v>
      </c>
      <c r="KU82" s="1">
        <f>IF(OR(KU81=1,AND(PA82=1,LQ82&lt;=$C$41)),1,0)</f>
        <v>0</v>
      </c>
      <c r="KV82" s="1">
        <f>IF(OR(KV81=1,AND(PB82=1,LR82&lt;=$C$41)),1,0)</f>
        <v>0</v>
      </c>
      <c r="KW82" s="1">
        <f>IF(OR(KW81=1,AND(PC82=1,LS82&lt;=$C$41)),1,0)</f>
        <v>0</v>
      </c>
      <c r="KX82" s="1">
        <f>IF(OR(KX81=1,AND(PD82=1,LT82&lt;=$C$41)),1,0)</f>
        <v>0</v>
      </c>
      <c r="KY82" s="1">
        <f>IF(OR(KY81=1,AND(PE82=1,LU82&lt;=$C$41)),1,0)</f>
        <v>1</v>
      </c>
      <c r="KZ82" s="1">
        <f>IF(OR(KZ81=1,AND(PF82=1,LV82&lt;=$C$41)),1,0)</f>
        <v>1</v>
      </c>
      <c r="LA82" s="1">
        <f>IF(OR(LA81=1,AND(PG82=1,LW82&lt;=$C$41)),1,0)</f>
        <v>1</v>
      </c>
      <c r="LB82" s="1">
        <f>IF(OR(LB81=1,AND(PH82=1,LX82&lt;=$C$41)),1,0)</f>
        <v>1</v>
      </c>
      <c r="LC82" s="1">
        <f>IF(OR(LC81=1,AND(PI82=1,LY82&lt;=$C$41)),1,0)</f>
        <v>1</v>
      </c>
      <c r="LD82" s="1">
        <f>IF(OR(LD81=1,AND(PJ82=1,LZ82&lt;=$C$41)),1,0)</f>
        <v>0</v>
      </c>
      <c r="LE82" s="1">
        <f>IF(OR(LE81=1,AND(PK82=1,MA82&lt;=$C$41)),1,0)</f>
        <v>0</v>
      </c>
      <c r="LF82" s="1">
        <f>IF(OR(LF81=1,AND(PL82=1,MB82&lt;=$C$41)),1,0)</f>
        <v>1</v>
      </c>
      <c r="LG82" s="1">
        <f>IF(OR(LG81=1,AND(PM82=1,MC82&lt;=$C$41)),1,0)</f>
        <v>1</v>
      </c>
      <c r="LH82" s="1">
        <f>IF(OR(LH81=1,AND(PN82=1,MD82&lt;=$C$41)),1,0)</f>
        <v>1</v>
      </c>
      <c r="LI82" s="1">
        <f>IF(OR(LI81=1,AND(PO82=1,ME82&lt;=$C$41)),1,0)</f>
        <v>1</v>
      </c>
      <c r="LJ82" s="1">
        <f>IF(OR(LJ81=1,AND(PP82=1,MF82&lt;=$C$41)),1,0)</f>
        <v>1</v>
      </c>
      <c r="LK82" s="1">
        <f>IF(OR(LK81=1,AND(PQ82=1,MG82&lt;=$C$41)),1,0)</f>
        <v>1</v>
      </c>
      <c r="LL82" s="1">
        <f>IF(OR(LL81=1,AND(PR82=1,MH82&lt;=$C$41)),1,0)</f>
        <v>1</v>
      </c>
      <c r="LM82" s="1">
        <f>IF(OR(LM81=1,AND(PS82=1,MI82&lt;=$C$41)),1,0)</f>
        <v>1</v>
      </c>
      <c r="LN82" s="61">
        <f t="shared" si="395"/>
        <v>2.9600000000000017</v>
      </c>
      <c r="LO82" s="57">
        <f t="shared" si="396"/>
        <v>0</v>
      </c>
      <c r="LP82" s="57">
        <f t="shared" si="397"/>
        <v>12.38611375612453</v>
      </c>
      <c r="LQ82" s="57">
        <f t="shared" si="398"/>
        <v>11.263789656854332</v>
      </c>
      <c r="LR82" s="57">
        <f t="shared" si="399"/>
        <v>8.6870300773144766</v>
      </c>
      <c r="LS82" s="57">
        <f t="shared" si="400"/>
        <v>5.0948845037133097</v>
      </c>
      <c r="LT82" s="57">
        <f t="shared" si="401"/>
        <v>1.8717507879422661</v>
      </c>
      <c r="LU82" s="57">
        <f t="shared" si="402"/>
        <v>0</v>
      </c>
      <c r="LV82" s="57">
        <f t="shared" si="403"/>
        <v>0</v>
      </c>
      <c r="LW82" s="57">
        <f t="shared" si="404"/>
        <v>0</v>
      </c>
      <c r="LX82" s="57">
        <f t="shared" si="405"/>
        <v>0</v>
      </c>
      <c r="LY82" s="57">
        <f t="shared" si="406"/>
        <v>0</v>
      </c>
      <c r="LZ82" s="57">
        <f t="shared" si="407"/>
        <v>5.182073710203202</v>
      </c>
      <c r="MA82" s="57">
        <f t="shared" si="408"/>
        <v>1.8081772968493894</v>
      </c>
      <c r="MB82" s="57">
        <f t="shared" si="409"/>
        <v>0.11450586482048569</v>
      </c>
      <c r="MC82" s="57">
        <f t="shared" si="410"/>
        <v>0</v>
      </c>
      <c r="MD82" s="57">
        <f t="shared" si="411"/>
        <v>0</v>
      </c>
      <c r="ME82" s="57">
        <f t="shared" si="412"/>
        <v>0</v>
      </c>
      <c r="MF82" s="57">
        <f t="shared" si="413"/>
        <v>0</v>
      </c>
      <c r="MG82" s="57">
        <f t="shared" si="414"/>
        <v>0</v>
      </c>
      <c r="MH82" s="57">
        <f t="shared" si="415"/>
        <v>0</v>
      </c>
      <c r="MI82" s="57">
        <f t="shared" si="416"/>
        <v>0</v>
      </c>
      <c r="MJ82" s="61">
        <f t="shared" si="417"/>
        <v>2.9600000000000017</v>
      </c>
      <c r="MK82" s="57" t="e">
        <f>IF(AND(ABS(CG82)&gt;0,EU82*$C$19&gt;=DY81,NG82&lt;&gt;0),3,NA())</f>
        <v>#N/A</v>
      </c>
      <c r="ML82" s="57" t="e">
        <f t="shared" si="468"/>
        <v>#N/A</v>
      </c>
      <c r="MM82" s="57" t="e">
        <f t="shared" si="469"/>
        <v>#N/A</v>
      </c>
      <c r="MN82" s="57" t="e">
        <f t="shared" si="470"/>
        <v>#N/A</v>
      </c>
      <c r="MO82" s="57" t="e">
        <f t="shared" si="471"/>
        <v>#N/A</v>
      </c>
      <c r="MP82" s="57" t="e">
        <f t="shared" si="472"/>
        <v>#N/A</v>
      </c>
      <c r="MQ82" s="57" t="e">
        <f t="shared" si="473"/>
        <v>#N/A</v>
      </c>
      <c r="MR82" s="57" t="e">
        <f t="shared" si="474"/>
        <v>#N/A</v>
      </c>
      <c r="MS82" s="57" t="e">
        <f t="shared" si="475"/>
        <v>#N/A</v>
      </c>
      <c r="MT82" s="57" t="e">
        <f t="shared" si="476"/>
        <v>#N/A</v>
      </c>
      <c r="MU82" s="57" t="e">
        <f t="shared" si="477"/>
        <v>#N/A</v>
      </c>
      <c r="MV82" s="57" t="e">
        <f t="shared" si="478"/>
        <v>#N/A</v>
      </c>
      <c r="MW82" s="57" t="e">
        <f t="shared" si="479"/>
        <v>#N/A</v>
      </c>
      <c r="MX82" s="57" t="e">
        <f t="shared" si="480"/>
        <v>#N/A</v>
      </c>
      <c r="MY82" s="57" t="e">
        <f t="shared" si="481"/>
        <v>#N/A</v>
      </c>
      <c r="MZ82" s="57" t="e">
        <f t="shared" si="482"/>
        <v>#N/A</v>
      </c>
      <c r="NA82" s="57" t="e">
        <f t="shared" si="483"/>
        <v>#N/A</v>
      </c>
      <c r="NB82" s="57" t="e">
        <f t="shared" si="484"/>
        <v>#N/A</v>
      </c>
      <c r="NC82" s="57" t="e">
        <f t="shared" si="485"/>
        <v>#N/A</v>
      </c>
      <c r="ND82" s="57" t="e">
        <f t="shared" si="486"/>
        <v>#N/A</v>
      </c>
      <c r="NE82" s="57" t="e">
        <f t="shared" si="487"/>
        <v>#N/A</v>
      </c>
      <c r="NF82" s="61">
        <f t="shared" si="418"/>
        <v>2.9600000000000017</v>
      </c>
      <c r="NG82" s="260">
        <f>IF(OY81=0,MIN('Drive Train'!$F$35-FQ81*$C$19*'Drive Train'!$F$39,NG81+$C$39)-$C$7,IF(LO81-1&lt;=0,0,IF($C$37=Motors!$C$29,MAX(MAX(NG$8:NG81)*-1,NG81-$C$39),MAX(0,MAX(NG$8:NG81)*-1,NG81-$C$39))))</f>
        <v>0</v>
      </c>
      <c r="NH82" s="260">
        <f>IF(OZ81=0,MIN('Drive Train'!$F$35-FR81*$C$19*'Drive Train'!$F$39,NH81+$C$39)-$C$7,IF(LP81-1&lt;=0,0,IF($C$37=Motors!$C$29,MAX(MAX(NH$8:NH81)*-1,NH81-$C$39),MAX(0,MAX(NH$8:NH81)*-1,NH81-$C$39))))</f>
        <v>0</v>
      </c>
      <c r="NI82" s="260">
        <f>IF(PA81=0,MIN('Drive Train'!$F$35-FS81*$C$19*'Drive Train'!$F$39,NI81+$C$39)-$C$7,IF(LQ81-1&lt;=0,0,IF($C$37=Motors!$C$29,MAX(MAX(NI$8:NI81)*-1,NI81-$C$39),MAX(0,MAX(NI$8:NI81)*-1,NI81-$C$39))))</f>
        <v>0</v>
      </c>
      <c r="NJ82" s="260">
        <f>IF(PB81=0,MIN('Drive Train'!$F$35-FT81*$C$19*'Drive Train'!$F$39,NJ81+$C$39)-$C$7,IF(LR81-1&lt;=0,0,IF($C$37=Motors!$C$29,MAX(MAX(NJ$8:NJ81)*-1,NJ81-$C$39),MAX(0,MAX(NJ$8:NJ81)*-1,NJ81-$C$39))))</f>
        <v>0</v>
      </c>
      <c r="NK82" s="260">
        <f>IF(PC81=0,MIN('Drive Train'!$F$35-FU81*$C$19*'Drive Train'!$F$39,NK81+$C$39)-$C$7,IF(LS81-1&lt;=0,0,IF($C$37=Motors!$C$29,MAX(MAX(NK$8:NK81)*-1,NK81-$C$39),MAX(0,MAX(NK$8:NK81)*-1,NK81-$C$39))))</f>
        <v>0</v>
      </c>
      <c r="NL82" s="260">
        <f>IF(PD81=0,MIN('Drive Train'!$F$35-FV81*$C$19*'Drive Train'!$F$39,NL81+$C$39)-$C$7,IF(LT81-1&lt;=0,0,IF($C$37=Motors!$C$29,MAX(MAX(NL$8:NL81)*-1,NL81-$C$39),MAX(0,MAX(NL$8:NL81)*-1,NL81-$C$39))))</f>
        <v>0</v>
      </c>
      <c r="NM82" s="260">
        <f>IF(PE81=0,MIN('Drive Train'!$F$35-FW81*$C$19*'Drive Train'!$F$39,NM81+$C$39)-$C$7,IF(LU81-1&lt;=0,0,IF($C$37=Motors!$C$29,MAX(MAX(NM$8:NM81)*-1,NM81-$C$39),MAX(0,MAX(NM$8:NM81)*-1,NM81-$C$39))))</f>
        <v>0</v>
      </c>
      <c r="NN82" s="260">
        <f>IF(PF81=0,MIN('Drive Train'!$F$35-FX81*$C$19*'Drive Train'!$F$39,NN81+$C$39)-$C$7,IF(LV81-1&lt;=0,0,IF($C$37=Motors!$C$29,MAX(MAX(NN$8:NN81)*-1,NN81-$C$39),MAX(0,MAX(NN$8:NN81)*-1,NN81-$C$39))))</f>
        <v>0</v>
      </c>
      <c r="NO82" s="260">
        <f>IF(PG81=0,MIN('Drive Train'!$F$35-FY81*$C$19*'Drive Train'!$F$39,NO81+$C$39)-$C$7,IF(LW81-1&lt;=0,0,IF($C$37=Motors!$C$29,MAX(MAX(NO$8:NO81)*-1,NO81-$C$39),MAX(0,MAX(NO$8:NO81)*-1,NO81-$C$39))))</f>
        <v>0</v>
      </c>
      <c r="NP82" s="260">
        <f>IF(PH81=0,MIN('Drive Train'!$F$35-FZ81*$C$19*'Drive Train'!$F$39,NP81+$C$39)-$C$7,IF(LX81-1&lt;=0,0,IF($C$37=Motors!$C$29,MAX(MAX(NP$8:NP81)*-1,NP81-$C$39),MAX(0,MAX(NP$8:NP81)*-1,NP81-$C$39))))</f>
        <v>0</v>
      </c>
      <c r="NQ82" s="260">
        <f>IF(PI81=0,MIN('Drive Train'!$F$35-GA81*$C$19*'Drive Train'!$F$39,NQ81+$C$39)-$C$7,IF(LY81-1&lt;=0,0,IF($C$37=Motors!$C$29,MAX(MAX(NQ$8:NQ81)*-1,NQ81-$C$39),MAX(0,MAX(NQ$8:NQ81)*-1,NQ81-$C$39))))</f>
        <v>0</v>
      </c>
      <c r="NR82" s="260">
        <f>IF(PJ81=0,MIN('Drive Train'!$F$35-GB81*$C$19*'Drive Train'!$F$39,NR81+$C$39)-$C$7,IF(LZ81-1&lt;=0,0,IF($C$37=Motors!$C$29,MAX(MAX(NR$8:NR81)*-1,NR81-$C$39),MAX(0,MAX(NR$8:NR81)*-1,NR81-$C$39))))</f>
        <v>0</v>
      </c>
      <c r="NS82" s="260">
        <f>IF(PK81=0,MIN('Drive Train'!$F$35-GC81*$C$19*'Drive Train'!$F$39,NS81+$C$39)-$C$7,IF(MA81-1&lt;=0,0,IF($C$37=Motors!$C$29,MAX(MAX(NS$8:NS81)*-1,NS81-$C$39),MAX(0,MAX(NS$8:NS81)*-1,NS81-$C$39))))</f>
        <v>0</v>
      </c>
      <c r="NT82" s="260">
        <f>IF(PL81=0,MIN('Drive Train'!$F$35-GD81*$C$19*'Drive Train'!$F$39,NT81+$C$39)-$C$7,IF(MB81-1&lt;=0,0,IF($C$37=Motors!$C$29,MAX(MAX(NT$8:NT81)*-1,NT81-$C$39),MAX(0,MAX(NT$8:NT81)*-1,NT81-$C$39))))</f>
        <v>0</v>
      </c>
      <c r="NU82" s="260">
        <f>IF(PM81=0,MIN('Drive Train'!$F$35-GE81*$C$19*'Drive Train'!$F$39,NU81+$C$39)-$C$7,IF(MC81-1&lt;=0,0,IF($C$37=Motors!$C$29,MAX(MAX(NU$8:NU81)*-1,NU81-$C$39),MAX(0,MAX(NU$8:NU81)*-1,NU81-$C$39))))</f>
        <v>0</v>
      </c>
      <c r="NV82" s="260">
        <f>IF(PN81=0,MIN('Drive Train'!$F$35-GF81*$C$19*'Drive Train'!$F$39,NV81+$C$39)-$C$7,IF(MD81-1&lt;=0,0,IF($C$37=Motors!$C$29,MAX(MAX(NV$8:NV81)*-1,NV81-$C$39),MAX(0,MAX(NV$8:NV81)*-1,NV81-$C$39))))</f>
        <v>0</v>
      </c>
      <c r="NW82" s="260">
        <f>IF(PO81=0,MIN('Drive Train'!$F$35-GG81*$C$19*'Drive Train'!$F$39,NW81+$C$39)-$C$7,IF(ME81-1&lt;=0,0,IF($C$37=Motors!$C$29,MAX(MAX(NW$8:NW81)*-1,NW81-$C$39),MAX(0,MAX(NW$8:NW81)*-1,NW81-$C$39))))</f>
        <v>0</v>
      </c>
      <c r="NX82" s="260">
        <f>IF(PP81=0,MIN('Drive Train'!$F$35-GH81*$C$19*'Drive Train'!$F$39,NX81+$C$39)-$C$7,IF(MF81-1&lt;=0,0,IF($C$37=Motors!$C$29,MAX(MAX(NX$8:NX81)*-1,NX81-$C$39),MAX(0,MAX(NX$8:NX81)*-1,NX81-$C$39))))</f>
        <v>0</v>
      </c>
      <c r="NY82" s="260">
        <f>IF(PQ81=0,MIN('Drive Train'!$F$35-GI81*$C$19*'Drive Train'!$F$39,NY81+$C$39)-$C$7,IF(MG81-1&lt;=0,0,IF($C$37=Motors!$C$29,MAX(MAX(NY$8:NY81)*-1,NY81-$C$39),MAX(0,MAX(NY$8:NY81)*-1,NY81-$C$39))))</f>
        <v>0</v>
      </c>
      <c r="NZ82" s="260">
        <f>IF(PR81=0,MIN('Drive Train'!$F$35-GJ81*$C$19*'Drive Train'!$F$39,NZ81+$C$39)-$C$7,IF(MH81-1&lt;=0,0,IF($C$37=Motors!$C$29,MAX(MAX(NZ$8:NZ81)*-1,NZ81-$C$39),MAX(0,MAX(NZ$8:NZ81)*-1,NZ81-$C$39))))</f>
        <v>0</v>
      </c>
      <c r="OA82" s="260">
        <f>IF(PS81=0,MIN('Drive Train'!$F$35-GK81*$C$19*'Drive Train'!$F$39,OA81+$C$39)-$C$7,IF(MI81-1&lt;=0,0,IF($C$37=Motors!$C$29,MAX(MAX(OA$8:OA81)*-1,OA81-$C$39),MAX(0,MAX(OA$8:OA81)*-1,OA81-$C$39))))</f>
        <v>0</v>
      </c>
      <c r="OB82" s="61">
        <f t="shared" si="419"/>
        <v>2.9600000000000017</v>
      </c>
      <c r="OC82" s="260">
        <f>'Drive Train'!$F$35-(FQ82*$C$13)*$C$19*'Drive Train'!$F$39</f>
        <v>12.4</v>
      </c>
      <c r="OD82" s="260">
        <f>'Drive Train'!$F$35-(FR82*$C$13)*$C$19*'Drive Train'!$F$39</f>
        <v>12.2597755</v>
      </c>
      <c r="OE82" s="260">
        <f>'Drive Train'!$F$35-(FS82*$C$13)*$C$19*'Drive Train'!$F$39</f>
        <v>12.2597755</v>
      </c>
      <c r="OF82" s="260">
        <f>'Drive Train'!$F$35-(FT82*$C$13)*$C$19*'Drive Train'!$F$39</f>
        <v>12.2597755</v>
      </c>
      <c r="OG82" s="260">
        <f>'Drive Train'!$F$35-(FU82*$C$13)*$C$19*'Drive Train'!$F$39</f>
        <v>12.2597755</v>
      </c>
      <c r="OH82" s="260">
        <f>'Drive Train'!$F$35-(FV82*$C$13)*$C$19*'Drive Train'!$F$39</f>
        <v>12.2597755</v>
      </c>
      <c r="OI82" s="260">
        <f>'Drive Train'!$F$35-(FW82*$C$13)*$C$19*'Drive Train'!$F$39</f>
        <v>12.4</v>
      </c>
      <c r="OJ82" s="260">
        <f>'Drive Train'!$F$35-(FX82*$C$13)*$C$19*'Drive Train'!$F$39</f>
        <v>12.4</v>
      </c>
      <c r="OK82" s="260">
        <f>'Drive Train'!$F$35-(FY82*$C$13)*$C$19*'Drive Train'!$F$39</f>
        <v>12.4</v>
      </c>
      <c r="OL82" s="260">
        <f>'Drive Train'!$F$35-(FZ82*$C$13)*$C$19*'Drive Train'!$F$39</f>
        <v>12.4</v>
      </c>
      <c r="OM82" s="260">
        <f>'Drive Train'!$F$35-(GA82*$C$13)*$C$19*'Drive Train'!$F$39</f>
        <v>12.4</v>
      </c>
      <c r="ON82" s="260">
        <f>'Drive Train'!$F$35-(GB82*$C$13)*$C$19*'Drive Train'!$F$39</f>
        <v>12.2597755</v>
      </c>
      <c r="OO82" s="260">
        <f>'Drive Train'!$F$35-(GC82*$C$13)*$C$19*'Drive Train'!$F$39</f>
        <v>12.2597755</v>
      </c>
      <c r="OP82" s="260">
        <f>'Drive Train'!$F$35-(GD82*$C$13)*$C$19*'Drive Train'!$F$39</f>
        <v>12.4</v>
      </c>
      <c r="OQ82" s="260">
        <f>'Drive Train'!$F$35-(GE82*$C$13)*$C$19*'Drive Train'!$F$39</f>
        <v>12.4</v>
      </c>
      <c r="OR82" s="260">
        <f>'Drive Train'!$F$35-(GF82*$C$13)*$C$19*'Drive Train'!$F$39</f>
        <v>12.4</v>
      </c>
      <c r="OS82" s="260">
        <f>'Drive Train'!$F$35-(GG82*$C$13)*$C$19*'Drive Train'!$F$39</f>
        <v>12.4</v>
      </c>
      <c r="OT82" s="260">
        <f>'Drive Train'!$F$35-(GH82*$C$13)*$C$19*'Drive Train'!$F$39</f>
        <v>12.4</v>
      </c>
      <c r="OU82" s="260">
        <f>'Drive Train'!$F$35-(GI82*$C$13)*$C$19*'Drive Train'!$F$39</f>
        <v>12.4</v>
      </c>
      <c r="OV82" s="260">
        <f>'Drive Train'!$F$35-(GJ82*$C$13)*$C$19*'Drive Train'!$F$39</f>
        <v>12.4</v>
      </c>
      <c r="OW82" s="260">
        <f>'Drive Train'!$F$35-(GK82*$C$13)*$C$19*'Drive Train'!$F$39</f>
        <v>12.4</v>
      </c>
      <c r="OX82" s="61">
        <f t="shared" si="420"/>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7">
        <f t="shared" si="421"/>
        <v>2.9600000000000017</v>
      </c>
      <c r="PU82" s="57">
        <f t="shared" si="422"/>
        <v>21.495394688196406</v>
      </c>
      <c r="PV82" s="57">
        <f t="shared" si="423"/>
        <v>29.221582005539375</v>
      </c>
      <c r="PW82" s="57">
        <f t="shared" si="424"/>
        <v>33.134486912768914</v>
      </c>
      <c r="PX82" s="57">
        <f t="shared" si="425"/>
        <v>33.357384377739116</v>
      </c>
      <c r="PY82" s="57">
        <f t="shared" si="426"/>
        <v>30.518907159484613</v>
      </c>
      <c r="PZ82" s="57">
        <f t="shared" si="427"/>
        <v>26.861973819585419</v>
      </c>
      <c r="QA82" s="57">
        <f t="shared" si="428"/>
        <v>23.225733517635934</v>
      </c>
      <c r="QB82" s="57">
        <f t="shared" si="429"/>
        <v>21.291440485870105</v>
      </c>
      <c r="QC82" s="57">
        <f t="shared" si="430"/>
        <v>19.83197803012871</v>
      </c>
      <c r="QD82" s="57">
        <f t="shared" si="431"/>
        <v>18.750821279437783</v>
      </c>
      <c r="QE82" s="57">
        <f t="shared" si="432"/>
        <v>18.248340689871842</v>
      </c>
      <c r="QF82" s="57">
        <f t="shared" si="433"/>
        <v>22.322086892769928</v>
      </c>
      <c r="QG82" s="57">
        <f t="shared" si="434"/>
        <v>22.338087064431619</v>
      </c>
      <c r="QH82" s="57">
        <f t="shared" si="435"/>
        <v>21.831549073444926</v>
      </c>
      <c r="QI82" s="57">
        <f t="shared" si="436"/>
        <v>21.659868427934889</v>
      </c>
      <c r="QJ82" s="57">
        <f t="shared" si="437"/>
        <v>21.79976807614602</v>
      </c>
      <c r="QK82" s="57">
        <f t="shared" si="438"/>
        <v>21.756211309083742</v>
      </c>
      <c r="QL82" s="57">
        <f t="shared" si="439"/>
        <v>21.582838251070481</v>
      </c>
      <c r="QM82" s="57">
        <f t="shared" si="440"/>
        <v>21.793281479591677</v>
      </c>
      <c r="QN82" s="57">
        <f t="shared" si="441"/>
        <v>21.456171811391606</v>
      </c>
      <c r="QO82" s="57">
        <f t="shared" si="442"/>
        <v>21.493109623152883</v>
      </c>
      <c r="QP82" s="61">
        <f t="shared" si="443"/>
        <v>2.9600000000000017</v>
      </c>
      <c r="QQ82" s="57">
        <f>MIN(FQ82,$C$16)*$C$17*1000/60/60/$C$21</f>
        <v>0</v>
      </c>
      <c r="QR82" s="57">
        <f>MIN(FR82,$C$16)*$C$17*1000/60/60/$C$21</f>
        <v>3.4695548865589357E-2</v>
      </c>
      <c r="QS82" s="57">
        <f>MIN(FS82,$C$16)*$C$17*1000/60/60/$C$21</f>
        <v>3.4695548865589357E-2</v>
      </c>
      <c r="QT82" s="57">
        <f>MIN(FT82,$C$16)*$C$17*1000/60/60/$C$21</f>
        <v>3.4695548865589357E-2</v>
      </c>
      <c r="QU82" s="57">
        <f>MIN(FU82,$C$16)*$C$17*1000/60/60/$C$21</f>
        <v>3.4695548865589357E-2</v>
      </c>
      <c r="QV82" s="57">
        <f>MIN(FV82,$C$16)*$C$17*1000/60/60/$C$21</f>
        <v>3.4695548865589357E-2</v>
      </c>
      <c r="QW82" s="57">
        <f>MIN(FW82,$C$16)*$C$17*1000/60/60/$C$21</f>
        <v>0</v>
      </c>
      <c r="QX82" s="57">
        <f>MIN(FX82,$C$16)*$C$17*1000/60/60/$C$21</f>
        <v>0</v>
      </c>
      <c r="QY82" s="57">
        <f>MIN(FY82,$C$16)*$C$17*1000/60/60/$C$21</f>
        <v>0</v>
      </c>
      <c r="QZ82" s="57">
        <f>MIN(FZ82,$C$16)*$C$17*1000/60/60/$C$21</f>
        <v>0</v>
      </c>
      <c r="RA82" s="57">
        <f>MIN(GA82,$C$16)*$C$17*1000/60/60/$C$21</f>
        <v>0</v>
      </c>
      <c r="RB82" s="57">
        <f>MIN(GB82,$C$16)*$C$17*1000/60/60/$C$21</f>
        <v>3.4695548865589357E-2</v>
      </c>
      <c r="RC82" s="57">
        <f>MIN(GC82,$C$16)*$C$17*1000/60/60/$C$21</f>
        <v>3.4695548865589357E-2</v>
      </c>
      <c r="RD82" s="57">
        <f>MIN(GD82,$C$16)*$C$17*1000/60/60/$C$21</f>
        <v>0</v>
      </c>
      <c r="RE82" s="57">
        <f>MIN(GE82,$C$16)*$C$17*1000/60/60/$C$21</f>
        <v>0</v>
      </c>
      <c r="RF82" s="57">
        <f>MIN(GF82,$C$16)*$C$17*1000/60/60/$C$21</f>
        <v>0</v>
      </c>
      <c r="RG82" s="57">
        <f>MIN(GG82,$C$16)*$C$17*1000/60/60/$C$21</f>
        <v>0</v>
      </c>
      <c r="RH82" s="57">
        <f>MIN(GH82,$C$16)*$C$17*1000/60/60/$C$21</f>
        <v>0</v>
      </c>
      <c r="RI82" s="57">
        <f>MIN(GI82,$C$16)*$C$17*1000/60/60/$C$21</f>
        <v>0</v>
      </c>
      <c r="RJ82" s="57">
        <f>MIN(GJ82,$C$16)*$C$17*1000/60/60/$C$21</f>
        <v>0</v>
      </c>
      <c r="RK82" s="57">
        <f>MIN(GK82,$C$16)*$C$17*1000/60/60/$C$21</f>
        <v>0</v>
      </c>
      <c r="RL82" s="61">
        <f t="shared" si="444"/>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61">
        <f t="shared" si="445"/>
        <v>2.9600000000000017</v>
      </c>
      <c r="SI82" s="2">
        <f>IF(AND(EU82&lt;0,KS82=0,LO82&gt;=LO$6*'Drive Train'!$AA$52,LO82&lt;=LO$6*'Drive Train'!$AA$53,OY82=1,JW82=0),$C$17,0)</f>
        <v>0</v>
      </c>
      <c r="SJ82" s="2">
        <f>IF(AND(EV82&lt;0,KT82=0,LP82&gt;=LP$6*'Drive Train'!$AA$52,LP82&lt;=LP$6*'Drive Train'!$AA$53,OZ82=1,JX82=0),$C$17,0)</f>
        <v>0.04</v>
      </c>
      <c r="SK82" s="2">
        <f>IF(AND(EW82&lt;0,KU82=0,LQ82&gt;=LQ$6*'Drive Train'!$AA$52,LQ82&lt;=LQ$6*'Drive Train'!$AA$53,PA82=1,JY82=0),$C$17,0)</f>
        <v>0.04</v>
      </c>
      <c r="SL82" s="2">
        <f>IF(AND(EX82&lt;0,KV82=0,LR82&gt;=LR$6*'Drive Train'!$AA$52,LR82&lt;=LR$6*'Drive Train'!$AA$53,PB82=1,JZ82=0),$C$17,0)</f>
        <v>0.04</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48">
        <f t="shared" si="446"/>
        <v>2.9600000000000017</v>
      </c>
    </row>
    <row r="83" spans="2:524" x14ac:dyDescent="0.2">
      <c r="C83" s="3" t="str">
        <f>C58</f>
        <v>Max Voltage (V)</v>
      </c>
      <c r="E83" s="17">
        <f>E58</f>
        <v>12.4</v>
      </c>
      <c r="F83" s="18">
        <f>NR6</f>
        <v>12.4</v>
      </c>
      <c r="G83" s="18">
        <f t="shared" ref="G83:O83" si="491">NS6</f>
        <v>12.4</v>
      </c>
      <c r="H83" s="18">
        <f t="shared" si="491"/>
        <v>12.4</v>
      </c>
      <c r="I83" s="18">
        <f t="shared" si="491"/>
        <v>12.4</v>
      </c>
      <c r="J83" s="18">
        <f t="shared" si="491"/>
        <v>12.4</v>
      </c>
      <c r="K83" s="18">
        <f t="shared" si="491"/>
        <v>12.4</v>
      </c>
      <c r="L83" s="18">
        <f t="shared" si="491"/>
        <v>12.4</v>
      </c>
      <c r="M83" s="18">
        <f t="shared" si="491"/>
        <v>12.4</v>
      </c>
      <c r="N83" s="18">
        <f t="shared" si="491"/>
        <v>12.4</v>
      </c>
      <c r="O83" s="18">
        <f t="shared" si="491"/>
        <v>12.4</v>
      </c>
      <c r="R83" s="63">
        <f t="shared" si="34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343"/>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318"/>
        <v>3.0000000000000018</v>
      </c>
      <c r="BK83" s="2">
        <f>IF(OR(KS82=1,AND($C$37=Motors!$C$31,OY82=1)),0,IF(NG83=0,-(CG82+$C$15)/($C$14-$C$15)*$C$12,($C$11*S83-AO83)/($C$11*S83)*$C$12*S83))</f>
        <v>0</v>
      </c>
      <c r="BL83" s="2">
        <f>IF(OR(KT82=1,AND($C$37=Motors!$C$31,OZ82=1)),0,IF(NH83=0,-(CH82+$C$15)/($C$14-$C$15)*$C$12,($C$11*T83-AP83)/($C$11*T83)*$C$12*T83))</f>
        <v>0</v>
      </c>
      <c r="BM83" s="2">
        <f>IF(OR(KU82=1,AND($C$37=Motors!$C$31,PA82=1)),0,IF(NI83=0,-(CI82+$C$15)/($C$14-$C$15)*$C$12,($C$11*U83-AQ83)/($C$11*U83)*$C$12*U83))</f>
        <v>0</v>
      </c>
      <c r="BN83" s="2">
        <f>IF(OR(KV82=1,AND($C$37=Motors!$C$31,PB82=1)),0,IF(NJ83=0,-(CJ82+$C$15)/($C$14-$C$15)*$C$12,($C$11*V83-AR83)/($C$11*V83)*$C$12*V83))</f>
        <v>0</v>
      </c>
      <c r="BO83" s="2">
        <f>IF(OR(KW82=1,AND($C$37=Motors!$C$31,PC82=1)),0,IF(NK83=0,-(CK82+$C$15)/($C$14-$C$15)*$C$12,($C$11*W83-AS83)/($C$11*W83)*$C$12*W83))</f>
        <v>0</v>
      </c>
      <c r="BP83" s="2">
        <f>IF(OR(KX82=1,AND($C$37=Motors!$C$31,PD82=1)),0,IF(NL83=0,-(CL82+$C$15)/($C$14-$C$15)*$C$12,($C$11*X83-AT83)/($C$11*X83)*$C$12*X83))</f>
        <v>0</v>
      </c>
      <c r="BQ83" s="2">
        <f>IF(OR(KY82=1,AND($C$37=Motors!$C$31,PE82=1)),0,IF(NM83=0,-(CM82+$C$15)/($C$14-$C$15)*$C$12,($C$11*Y83-AU83)/($C$11*Y83)*$C$12*Y83))</f>
        <v>0</v>
      </c>
      <c r="BR83" s="2">
        <f>IF(OR(KZ82=1,AND($C$37=Motors!$C$31,PF82=1)),0,IF(NN83=0,-(CN82+$C$15)/($C$14-$C$15)*$C$12,($C$11*Z83-AV83)/($C$11*Z83)*$C$12*Z83))</f>
        <v>0</v>
      </c>
      <c r="BS83" s="2">
        <f>IF(OR(LA82=1,AND($C$37=Motors!$C$31,PG82=1)),0,IF(NO83=0,-(CO82+$C$15)/($C$14-$C$15)*$C$12,($C$11*AA83-AW83)/($C$11*AA83)*$C$12*AA83))</f>
        <v>0</v>
      </c>
      <c r="BT83" s="2">
        <f>IF(OR(LB82=1,AND($C$37=Motors!$C$31,PH82=1)),0,IF(NP83=0,-(CP82+$C$15)/($C$14-$C$15)*$C$12,($C$11*AB83-AX83)/($C$11*AB83)*$C$12*AB83))</f>
        <v>0</v>
      </c>
      <c r="BU83" s="2">
        <f>IF(OR(LC82=1,AND($C$37=Motors!$C$31,PI82=1)),0,IF(NQ83=0,-(CQ82+$C$15)/($C$14-$C$15)*$C$12,($C$11*AC83-AY83)/($C$11*AC83)*$C$12*AC83))</f>
        <v>0</v>
      </c>
      <c r="BV83" s="2">
        <f>IF(OR(LD82=1,AND($C$37=Motors!$C$31,PJ82=1)),0,IF(NR83=0,-(CR82+$C$15)/($C$14-$C$15)*$C$12,($C$11*AD83-AZ83)/($C$11*AD83)*$C$12*AD83))</f>
        <v>0</v>
      </c>
      <c r="BW83" s="2">
        <f>IF(OR(LE82=1,AND($C$37=Motors!$C$31,PK82=1)),0,IF(NS83=0,-(CS82+$C$15)/($C$14-$C$15)*$C$12,($C$11*AE83-BA83)/($C$11*AE83)*$C$12*AE83))</f>
        <v>0</v>
      </c>
      <c r="BX83" s="2">
        <f>IF(OR(LF82=1,AND($C$37=Motors!$C$31,PL82=1)),0,IF(NT83=0,-(CT82+$C$15)/($C$14-$C$15)*$C$12,($C$11*AF83-BB83)/($C$11*AF83)*$C$12*AF83))</f>
        <v>0</v>
      </c>
      <c r="BY83" s="2">
        <f>IF(OR(LG82=1,AND($C$37=Motors!$C$31,PM82=1)),0,IF(NU83=0,-(CU82+$C$15)/($C$14-$C$15)*$C$12,($C$11*AG83-BC83)/($C$11*AG83)*$C$12*AG83))</f>
        <v>0</v>
      </c>
      <c r="BZ83" s="2">
        <f>IF(OR(LH82=1,AND($C$37=Motors!$C$31,PN82=1)),0,IF(NV83=0,-(CV82+$C$15)/($C$14-$C$15)*$C$12,($C$11*AH83-BD83)/($C$11*AH83)*$C$12*AH83))</f>
        <v>0</v>
      </c>
      <c r="CA83" s="2">
        <f>IF(OR(LI82=1,AND($C$37=Motors!$C$31,PO82=1)),0,IF(NW83=0,-(CW82+$C$15)/($C$14-$C$15)*$C$12,($C$11*AI83-BE83)/($C$11*AI83)*$C$12*AI83))</f>
        <v>0</v>
      </c>
      <c r="CB83" s="2">
        <f>IF(OR(LJ82=1,AND($C$37=Motors!$C$31,PP82=1)),0,IF(NX83=0,-(CX82+$C$15)/($C$14-$C$15)*$C$12,($C$11*AJ83-BF83)/($C$11*AJ83)*$C$12*AJ83))</f>
        <v>0</v>
      </c>
      <c r="CC83" s="2">
        <f>IF(OR(LK82=1,AND($C$37=Motors!$C$31,PQ82=1)),0,IF(NY83=0,-(CY82+$C$15)/($C$14-$C$15)*$C$12,($C$11*AK83-BG83)/($C$11*AK83)*$C$12*AK83))</f>
        <v>0</v>
      </c>
      <c r="CD83" s="2">
        <f>IF(OR(LL82=1,AND($C$37=Motors!$C$31,PR82=1)),0,IF(NZ83=0,-(CZ82+$C$15)/($C$14-$C$15)*$C$12,($C$11*AL83-BH83)/($C$11*AL83)*$C$12*AL83))</f>
        <v>0</v>
      </c>
      <c r="CE83" s="2">
        <f>IF(OR(LM82=1,AND($C$37=Motors!$C$31,PS82=1)),0,IF(OA83=0,-(DA82+$C$15)/($C$14-$C$15)*$C$12,($C$11*AM83-BI83)/($C$11*AM83)*$C$12*AM83))</f>
        <v>0</v>
      </c>
      <c r="CF83" s="61">
        <f t="shared" si="319"/>
        <v>3.0000000000000018</v>
      </c>
      <c r="CG83" s="57">
        <f>IF(AND(KS82=1,OY82=1),0,ABS(BK83/$C$12*($C$14-$C$15)+$C$15) *'Drive Train'!$AA$49 + CG82*(1-'Drive Train'!$AA$49))</f>
        <v>0</v>
      </c>
      <c r="CH83" s="57">
        <f>IF(AND(KT82=1,OZ82=1),0,ABS(BL83/$C$12*($C$14-$C$15)+$C$15) *'Drive Train'!$AA$49 + CH82*(1-'Drive Train'!$AA$49))</f>
        <v>2.7495000000000003</v>
      </c>
      <c r="CI83" s="57">
        <f>IF(AND(KU82=1,PA82=1),0,ABS(BM83/$C$12*($C$14-$C$15)+$C$15) *'Drive Train'!$AA$49 + CI82*(1-'Drive Train'!$AA$49))</f>
        <v>2.7495000000000003</v>
      </c>
      <c r="CJ83" s="57">
        <f>IF(AND(KV82=1,PB82=1),0,ABS(BN83/$C$12*($C$14-$C$15)+$C$15) *'Drive Train'!$AA$49 + CJ82*(1-'Drive Train'!$AA$49))</f>
        <v>2.7495000000000003</v>
      </c>
      <c r="CK83" s="57">
        <f>IF(AND(KW82=1,PC82=1),0,ABS(BO83/$C$12*($C$14-$C$15)+$C$15) *'Drive Train'!$AA$49 + CK82*(1-'Drive Train'!$AA$49))</f>
        <v>2.7495000000000003</v>
      </c>
      <c r="CL83" s="57">
        <f>IF(AND(KX82=1,PD82=1),0,ABS(BP83/$C$12*($C$14-$C$15)+$C$15) *'Drive Train'!$AA$49 + CL82*(1-'Drive Train'!$AA$49))</f>
        <v>2.7495000000000003</v>
      </c>
      <c r="CM83" s="57">
        <f>IF(AND(KY82=1,PE82=1),0,ABS(BQ83/$C$12*($C$14-$C$15)+$C$15) *'Drive Train'!$AA$49 + CM82*(1-'Drive Train'!$AA$49))</f>
        <v>0</v>
      </c>
      <c r="CN83" s="57">
        <f>IF(AND(KZ82=1,PF82=1),0,ABS(BR83/$C$12*($C$14-$C$15)+$C$15) *'Drive Train'!$AA$49 + CN82*(1-'Drive Train'!$AA$49))</f>
        <v>0</v>
      </c>
      <c r="CO83" s="57">
        <f>IF(AND(LA82=1,PG82=1),0,ABS(BS83/$C$12*($C$14-$C$15)+$C$15) *'Drive Train'!$AA$49 + CO82*(1-'Drive Train'!$AA$49))</f>
        <v>0</v>
      </c>
      <c r="CP83" s="57">
        <f>IF(AND(LB82=1,PH82=1),0,ABS(BT83/$C$12*($C$14-$C$15)+$C$15) *'Drive Train'!$AA$49 + CP82*(1-'Drive Train'!$AA$49))</f>
        <v>0</v>
      </c>
      <c r="CQ83" s="57">
        <f>IF(AND(LC82=1,PI82=1),0,ABS(BU83/$C$12*($C$14-$C$15)+$C$15) *'Drive Train'!$AA$49 + CQ82*(1-'Drive Train'!$AA$49))</f>
        <v>0</v>
      </c>
      <c r="CR83" s="57">
        <f>IF(AND(LD82=1,PJ82=1),0,ABS(BV83/$C$12*($C$14-$C$15)+$C$15) *'Drive Train'!$AA$49 + CR82*(1-'Drive Train'!$AA$49))</f>
        <v>2.7495000000000003</v>
      </c>
      <c r="CS83" s="57">
        <f>IF(AND(LE82=1,PK82=1),0,ABS(BW83/$C$12*($C$14-$C$15)+$C$15) *'Drive Train'!$AA$49 + CS82*(1-'Drive Train'!$AA$49))</f>
        <v>2.7495000000000003</v>
      </c>
      <c r="CT83" s="57">
        <f>IF(AND(LF82=1,PL82=1),0,ABS(BX83/$C$12*($C$14-$C$15)+$C$15) *'Drive Train'!$AA$49 + CT82*(1-'Drive Train'!$AA$49))</f>
        <v>0</v>
      </c>
      <c r="CU83" s="57">
        <f>IF(AND(LG82=1,PM82=1),0,ABS(BY83/$C$12*($C$14-$C$15)+$C$15) *'Drive Train'!$AA$49 + CU82*(1-'Drive Train'!$AA$49))</f>
        <v>0</v>
      </c>
      <c r="CV83" s="57">
        <f>IF(AND(LH82=1,PN82=1),0,ABS(BZ83/$C$12*($C$14-$C$15)+$C$15) *'Drive Train'!$AA$49 + CV82*(1-'Drive Train'!$AA$49))</f>
        <v>0</v>
      </c>
      <c r="CW83" s="57">
        <f>IF(AND(LI82=1,PO82=1),0,ABS(CA83/$C$12*($C$14-$C$15)+$C$15) *'Drive Train'!$AA$49 + CW82*(1-'Drive Train'!$AA$49))</f>
        <v>0</v>
      </c>
      <c r="CX83" s="57">
        <f>IF(AND(LJ82=1,PP82=1),0,ABS(CB83/$C$12*($C$14-$C$15)+$C$15) *'Drive Train'!$AA$49 + CX82*(1-'Drive Train'!$AA$49))</f>
        <v>0</v>
      </c>
      <c r="CY83" s="57">
        <f>IF(AND(LK82=1,PQ82=1),0,ABS(CC83/$C$12*($C$14-$C$15)+$C$15) *'Drive Train'!$AA$49 + CY82*(1-'Drive Train'!$AA$49))</f>
        <v>0</v>
      </c>
      <c r="CZ83" s="57">
        <f>IF(AND(LL82=1,PR82=1),0,ABS(CD83/$C$12*($C$14-$C$15)+$C$15) *'Drive Train'!$AA$49 + CZ82*(1-'Drive Train'!$AA$49))</f>
        <v>0</v>
      </c>
      <c r="DA83" s="57">
        <f>IF(AND(LM82=1,PS82=1),0,ABS(CE83/$C$12*($C$14-$C$15)+$C$15) *'Drive Train'!$AA$49 + DA82*(1-'Drive Train'!$AA$49))</f>
        <v>0</v>
      </c>
      <c r="DB83" s="61">
        <f t="shared" si="344"/>
        <v>3.0000000000000018</v>
      </c>
      <c r="DC83" s="57">
        <f t="shared" si="320"/>
        <v>0</v>
      </c>
      <c r="DD83" s="57">
        <f t="shared" si="321"/>
        <v>2.7495000000000003</v>
      </c>
      <c r="DE83" s="57">
        <f t="shared" si="322"/>
        <v>2.7495000000000003</v>
      </c>
      <c r="DF83" s="57">
        <f t="shared" si="323"/>
        <v>2.7495000000000003</v>
      </c>
      <c r="DG83" s="57">
        <f t="shared" si="324"/>
        <v>2.7495000000000003</v>
      </c>
      <c r="DH83" s="57">
        <f t="shared" si="325"/>
        <v>2.7495000000000003</v>
      </c>
      <c r="DI83" s="57">
        <f t="shared" si="326"/>
        <v>0</v>
      </c>
      <c r="DJ83" s="57">
        <f t="shared" si="327"/>
        <v>0</v>
      </c>
      <c r="DK83" s="57">
        <f t="shared" si="328"/>
        <v>0</v>
      </c>
      <c r="DL83" s="57">
        <f t="shared" si="329"/>
        <v>0</v>
      </c>
      <c r="DM83" s="57">
        <f t="shared" si="330"/>
        <v>0</v>
      </c>
      <c r="DN83" s="57">
        <f t="shared" si="331"/>
        <v>2.7495000000000003</v>
      </c>
      <c r="DO83" s="57">
        <f t="shared" si="332"/>
        <v>2.7495000000000003</v>
      </c>
      <c r="DP83" s="57">
        <f t="shared" si="333"/>
        <v>0</v>
      </c>
      <c r="DQ83" s="57">
        <f t="shared" si="334"/>
        <v>0</v>
      </c>
      <c r="DR83" s="57">
        <f t="shared" si="335"/>
        <v>0</v>
      </c>
      <c r="DS83" s="57">
        <f t="shared" si="336"/>
        <v>0</v>
      </c>
      <c r="DT83" s="57">
        <f t="shared" si="337"/>
        <v>0</v>
      </c>
      <c r="DU83" s="57">
        <f t="shared" si="338"/>
        <v>0</v>
      </c>
      <c r="DV83" s="57">
        <f t="shared" si="339"/>
        <v>0</v>
      </c>
      <c r="DW83" s="57">
        <f t="shared" si="340"/>
        <v>0</v>
      </c>
      <c r="DX83" s="61">
        <f t="shared" si="345"/>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61">
        <f t="shared" si="341"/>
        <v>3.0000000000000018</v>
      </c>
      <c r="EU83" s="259">
        <f>MAX(MIN(IF(AND(OY82=1,NG83&lt;0),-1,1)*(DC83-$C$15)/($C$14-$C$15)*$C$12*$C$21-$C$33*LO83/AO$6 -  OY82*$C$33/$C$21,DY82/$C$19),MAX(EU$8:EU82)*-1)</f>
        <v>-0.37850168607206947</v>
      </c>
      <c r="EV83" s="259">
        <f>MAX(MIN(IF(AND(OZ82=1,NH83&lt;0),-1,1)*(DD83-$C$15)/($C$14-$C$15)*$C$12*$C$21-$C$33*LP83/AP$6 -  OZ82*$C$33/$C$21,DZ82/$C$19),MAX(EV$8:EV82)*-1)</f>
        <v>-0.4078706924839211</v>
      </c>
      <c r="EW83" s="259">
        <f>MAX(MIN(IF(AND(PA82=1,NI83&lt;0),-1,1)*(DE83-$C$15)/($C$14-$C$15)*$C$12*$C$21-$C$33*LQ83/AQ$6 -  PA82*$C$33/$C$21,EA82/$C$19),MAX(EW$8:EW82)*-1)</f>
        <v>-0.43069324891240029</v>
      </c>
      <c r="EX83" s="259">
        <f>MAX(MIN(IF(AND(PB82=1,NJ83&lt;0),-1,1)*(DF83-$C$15)/($C$14-$C$15)*$C$12*$C$21-$C$33*LR83/AR$6 -  PB82*$C$33/$C$21,EB82/$C$19),MAX(EX$8:EX82)*-1)</f>
        <v>-0.43040280692940386</v>
      </c>
      <c r="EY83" s="259">
        <f>MAX(MIN(IF(AND(PC82=1,NK83&lt;0),-1,1)*(DG83-$C$15)/($C$14-$C$15)*$C$12*$C$21-$C$33*LS83/AS$6 -  PC82*$C$33/$C$21,EC82/$C$19),MAX(EY$8:EY82)*-1)</f>
        <v>-0.40164973925119174</v>
      </c>
      <c r="EZ83" s="259">
        <f>MAX(MIN(IF(AND(PD82=1,NL83&lt;0),-1,1)*(DH83-$C$15)/($C$14-$C$15)*$C$12*$C$21-$C$33*LT83/AT$6 -  PD82*$C$33/$C$21,ED82/$C$19),MAX(EZ$8:EZ82)*-1)</f>
        <v>-0.35976929786787848</v>
      </c>
      <c r="FA83" s="259">
        <f>MAX(MIN(IF(AND(PE82=1,NM83&lt;0),-1,1)*(DI83-$C$15)/($C$14-$C$15)*$C$12*$C$21-$C$33*LU83/AU$6 -  PE82*$C$33/$C$21,EE82/$C$19),MAX(FA$8:FA82)*-1)</f>
        <v>-0.37850168607206947</v>
      </c>
      <c r="FB83" s="259">
        <f>MAX(MIN(IF(AND(PF82=1,NN83&lt;0),-1,1)*(DJ83-$C$15)/($C$14-$C$15)*$C$12*$C$21-$C$33*LV83/AV$6 -  PF82*$C$33/$C$21,EF82/$C$19),MAX(FB$8:FB82)*-1)</f>
        <v>-0.37850168607206947</v>
      </c>
      <c r="FC83" s="259">
        <f>MAX(MIN(IF(AND(PG82=1,NO83&lt;0),-1,1)*(DK83-$C$15)/($C$14-$C$15)*$C$12*$C$21-$C$33*LW83/AW$6 -  PG82*$C$33/$C$21,EG82/$C$19),MAX(FC$8:FC82)*-1)</f>
        <v>-0.37850168607206947</v>
      </c>
      <c r="FD83" s="259">
        <f>MAX(MIN(IF(AND(PH82=1,NP83&lt;0),-1,1)*(DL83-$C$15)/($C$14-$C$15)*$C$12*$C$21-$C$33*LX83/AX$6 -  PH82*$C$33/$C$21,EH82/$C$19),MAX(FD$8:FD82)*-1)</f>
        <v>-0.37850168607206947</v>
      </c>
      <c r="FE83" s="259">
        <f>MAX(MIN(IF(AND(PI82=1,NQ83&lt;0),-1,1)*(DM83-$C$15)/($C$14-$C$15)*$C$12*$C$21-$C$33*LY83/AY$6 -  PI82*$C$33/$C$21,EI82/$C$19),MAX(FE$8:FE82)*-1)</f>
        <v>-0.37850168607206947</v>
      </c>
      <c r="FF83" s="259">
        <f>MAX(MIN(IF(AND(PJ82=1,NR83&lt;0),-1,1)*(DN83-$C$15)/($C$14-$C$15)*$C$12*$C$21-$C$33*LZ83/AZ$6 -  PJ82*$C$33/$C$21,EJ82/$C$19),MAX(FF$8:FF82)*-1)</f>
        <v>-0.3680167733157455</v>
      </c>
      <c r="FG83" s="259">
        <f>MAX(MIN(IF(AND(PK82=1,NS83&lt;0),-1,1)*(DO83-$C$15)/($C$14-$C$15)*$C$12*$C$21-$C$33*MA83/BA$6 -  PK82*$C$33/$C$21,EK82/$C$19),MAX(FG$8:FG82)*-1)</f>
        <v>-0.36402346731770258</v>
      </c>
      <c r="FH83" s="259">
        <f>MAX(MIN(IF(AND(PL82=1,NT83&lt;0),-1,1)*(DP83-$C$15)/($C$14-$C$15)*$C$12*$C$21-$C$33*MB83/BB$6 -  PL82*$C$33/$C$21,EL82/$C$19),MAX(FH$8:FH82)*-1)</f>
        <v>-0.37850168607206947</v>
      </c>
      <c r="FI83" s="259">
        <f>MAX(MIN(IF(AND(PM82=1,NU83&lt;0),-1,1)*(DQ83-$C$15)/($C$14-$C$15)*$C$12*$C$21-$C$33*MC83/BC$6 -  PM82*$C$33/$C$21,EM82/$C$19),MAX(FI$8:FI82)*-1)</f>
        <v>-0.37850168607206947</v>
      </c>
      <c r="FJ83" s="259">
        <f>MAX(MIN(IF(AND(PN82=1,NV83&lt;0),-1,1)*(DR83-$C$15)/($C$14-$C$15)*$C$12*$C$21-$C$33*MD83/BD$6 -  PN82*$C$33/$C$21,EN82/$C$19),MAX(FJ$8:FJ82)*-1)</f>
        <v>-0.37850168607206947</v>
      </c>
      <c r="FK83" s="259">
        <f>MAX(MIN(IF(AND(PO82=1,NW83&lt;0),-1,1)*(DS83-$C$15)/($C$14-$C$15)*$C$12*$C$21-$C$33*ME83/BE$6 -  PO82*$C$33/$C$21,EO82/$C$19),MAX(FK$8:FK82)*-1)</f>
        <v>-0.37850168607206947</v>
      </c>
      <c r="FL83" s="259">
        <f>MAX(MIN(IF(AND(PP82=1,NX83&lt;0),-1,1)*(DT83-$C$15)/($C$14-$C$15)*$C$12*$C$21-$C$33*MF83/BF$6 -  PP82*$C$33/$C$21,EP82/$C$19),MAX(FL$8:FL82)*-1)</f>
        <v>-0.37850168607206947</v>
      </c>
      <c r="FM83" s="259">
        <f>MAX(MIN(IF(AND(PQ82=1,NY83&lt;0),-1,1)*(DU83-$C$15)/($C$14-$C$15)*$C$12*$C$21-$C$33*MG83/BG$6 -  PQ82*$C$33/$C$21,EQ82/$C$19),MAX(FM$8:FM82)*-1)</f>
        <v>-0.37850168607206947</v>
      </c>
      <c r="FN83" s="259">
        <f>MAX(MIN(IF(AND(PR82=1,NZ83&lt;0),-1,1)*(DV83-$C$15)/($C$14-$C$15)*$C$12*$C$21-$C$33*MH83/BH$6 -  PR82*$C$33/$C$21,ER82/$C$19),MAX(FN$8:FN82)*-1)</f>
        <v>-0.37850168607206947</v>
      </c>
      <c r="FO83" s="259">
        <f>MAX(MIN(IF(AND(PS82=1,OA83&lt;0),-1,1)*(DW83-$C$15)/($C$14-$C$15)*$C$12*$C$21-$C$33*MI83/BI$6 -  PS82*$C$33/$C$21,ES82/$C$19),MAX(FO$8:FO82)*-1)</f>
        <v>-0.37850168607206947</v>
      </c>
      <c r="FP83" s="61">
        <f t="shared" si="346"/>
        <v>3.0000000000000018</v>
      </c>
      <c r="FQ83" s="260">
        <f>IF(AND(KS83=1,OY83=1),0,MIN((ABS(($C$14-$C$15)*EU83/$C$12/$C$21)+$C$15)/$C$21,DC83))</f>
        <v>0</v>
      </c>
      <c r="FR83" s="260">
        <f>IF(AND(KT83=1,OZ83=1),0,MIN((ABS(($C$14-$C$15)*EV83/$C$12/$C$21)+$C$15)/$C$21,DD83))</f>
        <v>2.7495000000000003</v>
      </c>
      <c r="FS83" s="260">
        <f>IF(AND(KU83=1,PA83=1),0,MIN((ABS(($C$14-$C$15)*EW83/$C$12/$C$21)+$C$15)/$C$21,DE83))</f>
        <v>2.7495000000000003</v>
      </c>
      <c r="FT83" s="260">
        <f>IF(AND(KV83=1,PB83=1),0,MIN((ABS(($C$14-$C$15)*EX83/$C$12/$C$21)+$C$15)/$C$21,DF83))</f>
        <v>2.7495000000000003</v>
      </c>
      <c r="FU83" s="260">
        <f>IF(AND(KW83=1,PC83=1),0,MIN((ABS(($C$14-$C$15)*EY83/$C$12/$C$21)+$C$15)/$C$21,DG83))</f>
        <v>2.7495000000000003</v>
      </c>
      <c r="FV83" s="260">
        <f>IF(AND(KX83=1,PD83=1),0,MIN((ABS(($C$14-$C$15)*EZ83/$C$12/$C$21)+$C$15)/$C$21,DH83))</f>
        <v>2.7495000000000003</v>
      </c>
      <c r="FW83" s="260">
        <f>IF(AND(KY83=1,PE83=1),0,MIN((ABS(($C$14-$C$15)*FA83/$C$12/$C$21)+$C$15)/$C$21,DI83))</f>
        <v>0</v>
      </c>
      <c r="FX83" s="260">
        <f>IF(AND(KZ83=1,PF83=1),0,MIN((ABS(($C$14-$C$15)*FB83/$C$12/$C$21)+$C$15)/$C$21,DJ83))</f>
        <v>0</v>
      </c>
      <c r="FY83" s="260">
        <f>IF(AND(LA83=1,PG83=1),0,MIN((ABS(($C$14-$C$15)*FC83/$C$12/$C$21)+$C$15)/$C$21,DK83))</f>
        <v>0</v>
      </c>
      <c r="FZ83" s="260">
        <f>IF(AND(LB83=1,PH83=1),0,MIN((ABS(($C$14-$C$15)*FD83/$C$12/$C$21)+$C$15)/$C$21,DL83))</f>
        <v>0</v>
      </c>
      <c r="GA83" s="260">
        <f>IF(AND(LC83=1,PI83=1),0,MIN((ABS(($C$14-$C$15)*FE83/$C$12/$C$21)+$C$15)/$C$21,DM83))</f>
        <v>0</v>
      </c>
      <c r="GB83" s="260">
        <f>IF(AND(LD83=1,PJ83=1),0,MIN((ABS(($C$14-$C$15)*FF83/$C$12/$C$21)+$C$15)/$C$21,DN83))</f>
        <v>2.7495000000000003</v>
      </c>
      <c r="GC83" s="260">
        <f>IF(AND(LE83=1,PK83=1),0,MIN((ABS(($C$14-$C$15)*FG83/$C$12/$C$21)+$C$15)/$C$21,DO83))</f>
        <v>2.7495000000000003</v>
      </c>
      <c r="GD83" s="260">
        <f>IF(AND(LF83=1,PL83=1),0,MIN((ABS(($C$14-$C$15)*FH83/$C$12/$C$21)+$C$15)/$C$21,DP83))</f>
        <v>0</v>
      </c>
      <c r="GE83" s="260">
        <f>IF(AND(LG83=1,PM83=1),0,MIN((ABS(($C$14-$C$15)*FI83/$C$12/$C$21)+$C$15)/$C$21,DQ83))</f>
        <v>0</v>
      </c>
      <c r="GF83" s="260">
        <f>IF(AND(LH83=1,PN83=1),0,MIN((ABS(($C$14-$C$15)*FJ83/$C$12/$C$21)+$C$15)/$C$21,DR83))</f>
        <v>0</v>
      </c>
      <c r="GG83" s="260">
        <f>IF(AND(LI83=1,PO83=1),0,MIN((ABS(($C$14-$C$15)*FK83/$C$12/$C$21)+$C$15)/$C$21,DS83))</f>
        <v>0</v>
      </c>
      <c r="GH83" s="260">
        <f>IF(AND(LJ83=1,PP83=1),0,MIN((ABS(($C$14-$C$15)*FL83/$C$12/$C$21)+$C$15)/$C$21,DT83))</f>
        <v>0</v>
      </c>
      <c r="GI83" s="260">
        <f>IF(AND(LK83=1,PQ83=1),0,MIN((ABS(($C$14-$C$15)*FM83/$C$12/$C$21)+$C$15)/$C$21,DU83))</f>
        <v>0</v>
      </c>
      <c r="GJ83" s="260">
        <f>IF(AND(LL83=1,PR83=1),0,MIN((ABS(($C$14-$C$15)*FN83/$C$12/$C$21)+$C$15)/$C$21,DV83))</f>
        <v>0</v>
      </c>
      <c r="GK83" s="260">
        <f>IF(AND(LM83=1,PS83=1),0,MIN((ABS(($C$14-$C$15)*FO83/$C$12/$C$21)+$C$15)/$C$21,DW83))</f>
        <v>0</v>
      </c>
      <c r="GL83" s="61">
        <f t="shared" si="347"/>
        <v>3.0000000000000018</v>
      </c>
      <c r="GM83" s="57">
        <f>IF(AND(KS82=1,OY82=1),0,EU83*$C$19/S$6/$C$24/$C$23*3.39*$C$21)</f>
        <v>0</v>
      </c>
      <c r="GN83" s="57">
        <f>IF(AND(KT82=1,OZ82=1),0,EV83*$C$19/T$6/$C$24/$C$23*3.39*$C$21)</f>
        <v>-2.9558122330245178</v>
      </c>
      <c r="GO83" s="57">
        <f>IF(AND(KU82=1,PA82=1),0,EW83*$C$19/U$6/$C$24/$C$23*3.39*$C$21)</f>
        <v>-4.5084083876424783</v>
      </c>
      <c r="GP83" s="57">
        <f>IF(AND(KV82=1,PB82=1),0,EX83*$C$19/V$6/$C$24/$C$23*3.39*$C$21)</f>
        <v>-5.8916352085731303</v>
      </c>
      <c r="GQ83" s="57">
        <f>IF(AND(KW82=1,PC82=1),0,EY83*$C$19/W$6/$C$24/$C$23*3.39*$C$21)</f>
        <v>-6.7917019142172288</v>
      </c>
      <c r="GR83" s="57">
        <f>IF(AND(KX82=1,PD82=1),0,EZ83*$C$19/X$6/$C$24/$C$23*3.39*$C$21)</f>
        <v>-7.2422904781985382</v>
      </c>
      <c r="GS83" s="57">
        <f>IF(AND(KY82=1,PE82=1),0,FA83*$C$19/Y$6/$C$24/$C$23*3.39*$C$21)</f>
        <v>0</v>
      </c>
      <c r="GT83" s="57">
        <f>IF(AND(KZ82=1,PF82=1),0,FB83*$C$19/Z$6/$C$24/$C$23*3.39*$C$21)</f>
        <v>0</v>
      </c>
      <c r="GU83" s="57">
        <f>IF(AND(LA82=1,PG82=1),0,FC83*$C$19/AA$6/$C$24/$C$23*3.39*$C$21)</f>
        <v>0</v>
      </c>
      <c r="GV83" s="57">
        <f>IF(AND(LB82=1,PH82=1),0,FD83*$C$19/AB$6/$C$24/$C$23*3.39*$C$21)</f>
        <v>0</v>
      </c>
      <c r="GW83" s="57">
        <f>IF(AND(LC82=1,PI82=1),0,FE83*$C$19/AC$6/$C$24/$C$23*3.39*$C$21)</f>
        <v>0</v>
      </c>
      <c r="GX83" s="57">
        <f>IF(AND(LD82=1,PJ82=1),0,FF83*$C$19/AD$6/$C$24/$C$23*3.39*$C$21)</f>
        <v>-9.5249767404423658</v>
      </c>
      <c r="GY83" s="57">
        <f>IF(AND(LE82=1,PK82=1),0,FG83*$C$19/AE$6/$C$24/$C$23*3.39*$C$21)</f>
        <v>-9.4216223568741082</v>
      </c>
      <c r="GZ83" s="57">
        <f>IF(AND(LF82=1,PL82=1),0,FH83*$C$19/AF$6/$C$24/$C$23*3.39*$C$21)</f>
        <v>0</v>
      </c>
      <c r="HA83" s="57">
        <f>IF(AND(LG82=1,PM82=1),0,FI83*$C$19/AG$6/$C$24/$C$23*3.39*$C$21)</f>
        <v>0</v>
      </c>
      <c r="HB83" s="57">
        <f>IF(AND(LH82=1,PN82=1),0,FJ83*$C$19/AH$6/$C$24/$C$23*3.39*$C$21)</f>
        <v>0</v>
      </c>
      <c r="HC83" s="57">
        <f>IF(AND(LI82=1,PO82=1),0,FK83*$C$19/AI$6/$C$24/$C$23*3.39*$C$21)</f>
        <v>0</v>
      </c>
      <c r="HD83" s="57">
        <f>IF(AND(LJ82=1,PP82=1),0,FL83*$C$19/AJ$6/$C$24/$C$23*3.39*$C$21)</f>
        <v>0</v>
      </c>
      <c r="HE83" s="57">
        <f>IF(AND(LK82=1,PQ82=1),0,FM83*$C$19/AK$6/$C$24/$C$23*3.39*$C$21)</f>
        <v>0</v>
      </c>
      <c r="HF83" s="57">
        <f>IF(AND(LL82=1,PR82=1),0,FN83*$C$19/AL$6/$C$24/$C$23*3.39*$C$21)</f>
        <v>0</v>
      </c>
      <c r="HG83" s="57">
        <f>IF(AND(LM82=1,PS82=1),0,FO83*$C$19/AM$6/$C$24/$C$23*3.39*$C$21)</f>
        <v>0</v>
      </c>
      <c r="HH83" s="61">
        <f t="shared" si="348"/>
        <v>3.0000000000000018</v>
      </c>
      <c r="HI83" s="57">
        <f t="shared" si="349"/>
        <v>0</v>
      </c>
      <c r="HJ83" s="57">
        <f t="shared" si="350"/>
        <v>2.9558122330245178</v>
      </c>
      <c r="HK83" s="57">
        <f t="shared" si="351"/>
        <v>4.5084083876424783</v>
      </c>
      <c r="HL83" s="57">
        <f t="shared" si="352"/>
        <v>5.8916352085731303</v>
      </c>
      <c r="HM83" s="57">
        <f t="shared" si="353"/>
        <v>6.7917019142172288</v>
      </c>
      <c r="HN83" s="57">
        <f t="shared" si="354"/>
        <v>7.2422904781985382</v>
      </c>
      <c r="HO83" s="57">
        <f t="shared" si="355"/>
        <v>0</v>
      </c>
      <c r="HP83" s="57">
        <f t="shared" si="356"/>
        <v>0</v>
      </c>
      <c r="HQ83" s="57">
        <f t="shared" si="357"/>
        <v>0</v>
      </c>
      <c r="HR83" s="57">
        <f t="shared" si="358"/>
        <v>0</v>
      </c>
      <c r="HS83" s="57">
        <f t="shared" si="359"/>
        <v>0</v>
      </c>
      <c r="HT83" s="57">
        <f t="shared" si="360"/>
        <v>9.5249767404423658</v>
      </c>
      <c r="HU83" s="57">
        <f t="shared" si="361"/>
        <v>9.4216223568741082</v>
      </c>
      <c r="HV83" s="57">
        <f t="shared" si="362"/>
        <v>0</v>
      </c>
      <c r="HW83" s="57">
        <f t="shared" si="363"/>
        <v>0</v>
      </c>
      <c r="HX83" s="57">
        <f t="shared" si="364"/>
        <v>0</v>
      </c>
      <c r="HY83" s="57">
        <f t="shared" si="365"/>
        <v>0</v>
      </c>
      <c r="HZ83" s="57">
        <f t="shared" si="366"/>
        <v>0</v>
      </c>
      <c r="IA83" s="57">
        <f t="shared" si="367"/>
        <v>0</v>
      </c>
      <c r="IB83" s="57">
        <f t="shared" si="368"/>
        <v>0</v>
      </c>
      <c r="IC83" s="57">
        <f t="shared" si="369"/>
        <v>0</v>
      </c>
      <c r="ID83" s="61">
        <f t="shared" si="370"/>
        <v>3.0000000000000018</v>
      </c>
      <c r="IE83" s="57">
        <f t="shared" si="371"/>
        <v>0</v>
      </c>
      <c r="IF83" s="57">
        <f t="shared" si="372"/>
        <v>0</v>
      </c>
      <c r="IG83" s="57">
        <f t="shared" si="373"/>
        <v>0</v>
      </c>
      <c r="IH83" s="57">
        <f t="shared" si="374"/>
        <v>0</v>
      </c>
      <c r="II83" s="57">
        <f t="shared" si="375"/>
        <v>0</v>
      </c>
      <c r="IJ83" s="57">
        <f t="shared" si="376"/>
        <v>0</v>
      </c>
      <c r="IK83" s="57">
        <f t="shared" si="377"/>
        <v>0</v>
      </c>
      <c r="IL83" s="57">
        <f t="shared" si="378"/>
        <v>0</v>
      </c>
      <c r="IM83" s="57">
        <f t="shared" si="379"/>
        <v>0</v>
      </c>
      <c r="IN83" s="57">
        <f t="shared" si="380"/>
        <v>0</v>
      </c>
      <c r="IO83" s="57">
        <f t="shared" si="381"/>
        <v>0</v>
      </c>
      <c r="IP83" s="57">
        <f t="shared" si="382"/>
        <v>0</v>
      </c>
      <c r="IQ83" s="57">
        <f t="shared" si="383"/>
        <v>0</v>
      </c>
      <c r="IR83" s="57">
        <f t="shared" si="384"/>
        <v>0</v>
      </c>
      <c r="IS83" s="57">
        <f t="shared" si="385"/>
        <v>0</v>
      </c>
      <c r="IT83" s="57">
        <f t="shared" si="386"/>
        <v>0</v>
      </c>
      <c r="IU83" s="57">
        <f t="shared" si="387"/>
        <v>0</v>
      </c>
      <c r="IV83" s="57">
        <f t="shared" si="388"/>
        <v>0</v>
      </c>
      <c r="IW83" s="57">
        <f t="shared" si="389"/>
        <v>0</v>
      </c>
      <c r="IX83" s="57">
        <f t="shared" si="390"/>
        <v>0</v>
      </c>
      <c r="IY83" s="57">
        <f t="shared" si="391"/>
        <v>0</v>
      </c>
      <c r="IZ83" s="61">
        <f t="shared" si="392"/>
        <v>3.0000000000000018</v>
      </c>
      <c r="JA83" s="260" t="e">
        <f t="shared" si="447"/>
        <v>#N/A</v>
      </c>
      <c r="JB83" s="260" t="e">
        <f t="shared" si="448"/>
        <v>#N/A</v>
      </c>
      <c r="JC83" s="260" t="e">
        <f t="shared" si="449"/>
        <v>#N/A</v>
      </c>
      <c r="JD83" s="260" t="e">
        <f t="shared" si="450"/>
        <v>#N/A</v>
      </c>
      <c r="JE83" s="260" t="e">
        <f t="shared" si="451"/>
        <v>#N/A</v>
      </c>
      <c r="JF83" s="260" t="e">
        <f t="shared" si="452"/>
        <v>#N/A</v>
      </c>
      <c r="JG83" s="260" t="e">
        <f t="shared" si="453"/>
        <v>#N/A</v>
      </c>
      <c r="JH83" s="260" t="e">
        <f t="shared" si="454"/>
        <v>#N/A</v>
      </c>
      <c r="JI83" s="260" t="e">
        <f t="shared" si="455"/>
        <v>#N/A</v>
      </c>
      <c r="JJ83" s="260" t="e">
        <f t="shared" si="456"/>
        <v>#N/A</v>
      </c>
      <c r="JK83" s="260" t="e">
        <f t="shared" si="457"/>
        <v>#N/A</v>
      </c>
      <c r="JL83" s="260" t="e">
        <f t="shared" si="458"/>
        <v>#N/A</v>
      </c>
      <c r="JM83" s="260" t="e">
        <f t="shared" si="459"/>
        <v>#N/A</v>
      </c>
      <c r="JN83" s="260" t="e">
        <f t="shared" si="460"/>
        <v>#N/A</v>
      </c>
      <c r="JO83" s="260" t="e">
        <f t="shared" si="461"/>
        <v>#N/A</v>
      </c>
      <c r="JP83" s="260" t="e">
        <f t="shared" si="462"/>
        <v>#N/A</v>
      </c>
      <c r="JQ83" s="260" t="e">
        <f t="shared" si="463"/>
        <v>#N/A</v>
      </c>
      <c r="JR83" s="260" t="e">
        <f t="shared" si="464"/>
        <v>#N/A</v>
      </c>
      <c r="JS83" s="260" t="e">
        <f t="shared" si="465"/>
        <v>#N/A</v>
      </c>
      <c r="JT83" s="260" t="e">
        <f t="shared" si="466"/>
        <v>#N/A</v>
      </c>
      <c r="JU83" s="260" t="e">
        <f t="shared" si="467"/>
        <v>#N/A</v>
      </c>
      <c r="JV83" s="61">
        <f t="shared" si="393"/>
        <v>3.0000000000000018</v>
      </c>
      <c r="JW83" s="46">
        <f>IF(AND(KS83=0,HI83&lt;=$C$40),1,0)</f>
        <v>0</v>
      </c>
      <c r="JX83" s="46">
        <f>IF(AND(KT83=0,HJ83&lt;=$C$40),1,0)</f>
        <v>0</v>
      </c>
      <c r="JY83" s="46">
        <f>IF(AND(KU83=0,HK83&lt;=$C$40),1,0)</f>
        <v>0</v>
      </c>
      <c r="JZ83" s="46">
        <f>IF(AND(KV83=0,HL83&lt;=$C$40),1,0)</f>
        <v>0</v>
      </c>
      <c r="KA83" s="46">
        <f>IF(AND(KW83=0,HM83&lt;=$C$40),1,0)</f>
        <v>0</v>
      </c>
      <c r="KB83" s="46">
        <f>IF(AND(KX83=0,HN83&lt;=$C$40),1,0)</f>
        <v>0</v>
      </c>
      <c r="KC83" s="46">
        <f>IF(AND(KY83=0,HO83&lt;=$C$40),1,0)</f>
        <v>0</v>
      </c>
      <c r="KD83" s="46">
        <f>IF(AND(KZ83=0,HP83&lt;=$C$40),1,0)</f>
        <v>0</v>
      </c>
      <c r="KE83" s="46">
        <f>IF(AND(LA83=0,HQ83&lt;=$C$40),1,0)</f>
        <v>0</v>
      </c>
      <c r="KF83" s="46">
        <f>IF(AND(LB83=0,HR83&lt;=$C$40),1,0)</f>
        <v>0</v>
      </c>
      <c r="KG83" s="46">
        <f>IF(AND(LC83=0,HS83&lt;=$C$40),1,0)</f>
        <v>0</v>
      </c>
      <c r="KH83" s="46">
        <f>IF(AND(LD83=0,HT83&lt;=$C$40),1,0)</f>
        <v>0</v>
      </c>
      <c r="KI83" s="46">
        <f>IF(AND(LE83=0,HU83&lt;=$C$40),1,0)</f>
        <v>0</v>
      </c>
      <c r="KJ83" s="46">
        <f>IF(AND(LF83=0,HV83&lt;=$C$40),1,0)</f>
        <v>0</v>
      </c>
      <c r="KK83" s="46">
        <f>IF(AND(LG83=0,HW83&lt;=$C$40),1,0)</f>
        <v>0</v>
      </c>
      <c r="KL83" s="46">
        <f>IF(AND(LH83=0,HX83&lt;=$C$40),1,0)</f>
        <v>0</v>
      </c>
      <c r="KM83" s="46">
        <f>IF(AND(LI83=0,HY83&lt;=$C$40),1,0)</f>
        <v>0</v>
      </c>
      <c r="KN83" s="46">
        <f>IF(AND(LJ83=0,HZ83&lt;=$C$40),1,0)</f>
        <v>0</v>
      </c>
      <c r="KO83" s="46">
        <f>IF(AND(LK83=0,IA83&lt;=$C$40),1,0)</f>
        <v>0</v>
      </c>
      <c r="KP83" s="46">
        <f>IF(AND(LL83=0,IB83&lt;=$C$40),1,0)</f>
        <v>0</v>
      </c>
      <c r="KQ83" s="46">
        <f>IF(AND(LM83=0,IC83&lt;=$C$40),1,0)</f>
        <v>0</v>
      </c>
      <c r="KR83" s="61">
        <f t="shared" si="394"/>
        <v>3.0000000000000018</v>
      </c>
      <c r="KS83" s="1">
        <f>IF(OR(KS82=1,AND(OY83=1,LO83&lt;=$C$41)),1,0)</f>
        <v>1</v>
      </c>
      <c r="KT83" s="1">
        <f>IF(OR(KT82=1,AND(OZ83=1,LP83&lt;=$C$41)),1,0)</f>
        <v>0</v>
      </c>
      <c r="KU83" s="1">
        <f>IF(OR(KU82=1,AND(PA83=1,LQ83&lt;=$C$41)),1,0)</f>
        <v>0</v>
      </c>
      <c r="KV83" s="1">
        <f>IF(OR(KV82=1,AND(PB83=1,LR83&lt;=$C$41)),1,0)</f>
        <v>0</v>
      </c>
      <c r="KW83" s="1">
        <f>IF(OR(KW82=1,AND(PC83=1,LS83&lt;=$C$41)),1,0)</f>
        <v>0</v>
      </c>
      <c r="KX83" s="1">
        <f>IF(OR(KX82=1,AND(PD83=1,LT83&lt;=$C$41)),1,0)</f>
        <v>0</v>
      </c>
      <c r="KY83" s="1">
        <f>IF(OR(KY82=1,AND(PE83=1,LU83&lt;=$C$41)),1,0)</f>
        <v>1</v>
      </c>
      <c r="KZ83" s="1">
        <f>IF(OR(KZ82=1,AND(PF83=1,LV83&lt;=$C$41)),1,0)</f>
        <v>1</v>
      </c>
      <c r="LA83" s="1">
        <f>IF(OR(LA82=1,AND(PG83=1,LW83&lt;=$C$41)),1,0)</f>
        <v>1</v>
      </c>
      <c r="LB83" s="1">
        <f>IF(OR(LB82=1,AND(PH83=1,LX83&lt;=$C$41)),1,0)</f>
        <v>1</v>
      </c>
      <c r="LC83" s="1">
        <f>IF(OR(LC82=1,AND(PI83=1,LY83&lt;=$C$41)),1,0)</f>
        <v>1</v>
      </c>
      <c r="LD83" s="1">
        <f>IF(OR(LD82=1,AND(PJ83=1,LZ83&lt;=$C$41)),1,0)</f>
        <v>0</v>
      </c>
      <c r="LE83" s="1">
        <f>IF(OR(LE82=1,AND(PK83=1,MA83&lt;=$C$41)),1,0)</f>
        <v>0</v>
      </c>
      <c r="LF83" s="1">
        <f>IF(OR(LF82=1,AND(PL83=1,MB83&lt;=$C$41)),1,0)</f>
        <v>1</v>
      </c>
      <c r="LG83" s="1">
        <f>IF(OR(LG82=1,AND(PM83=1,MC83&lt;=$C$41)),1,0)</f>
        <v>1</v>
      </c>
      <c r="LH83" s="1">
        <f>IF(OR(LH82=1,AND(PN83=1,MD83&lt;=$C$41)),1,0)</f>
        <v>1</v>
      </c>
      <c r="LI83" s="1">
        <f>IF(OR(LI82=1,AND(PO83=1,ME83&lt;=$C$41)),1,0)</f>
        <v>1</v>
      </c>
      <c r="LJ83" s="1">
        <f>IF(OR(LJ82=1,AND(PP83=1,MF83&lt;=$C$41)),1,0)</f>
        <v>1</v>
      </c>
      <c r="LK83" s="1">
        <f>IF(OR(LK82=1,AND(PQ83=1,MG83&lt;=$C$41)),1,0)</f>
        <v>1</v>
      </c>
      <c r="LL83" s="1">
        <f>IF(OR(LL82=1,AND(PR83=1,MH83&lt;=$C$41)),1,0)</f>
        <v>1</v>
      </c>
      <c r="LM83" s="1">
        <f>IF(OR(LM82=1,AND(PS83=1,MI83&lt;=$C$41)),1,0)</f>
        <v>1</v>
      </c>
      <c r="LN83" s="61">
        <f t="shared" si="395"/>
        <v>3.0000000000000018</v>
      </c>
      <c r="LO83" s="57">
        <f t="shared" si="396"/>
        <v>0</v>
      </c>
      <c r="LP83" s="57">
        <f t="shared" si="397"/>
        <v>12.267671797604384</v>
      </c>
      <c r="LQ83" s="57">
        <f t="shared" si="398"/>
        <v>11.082785431270832</v>
      </c>
      <c r="LR83" s="57">
        <f t="shared" si="399"/>
        <v>8.4498681841212626</v>
      </c>
      <c r="LS83" s="57">
        <f t="shared" si="400"/>
        <v>4.8205751818934814</v>
      </c>
      <c r="LT83" s="57">
        <f t="shared" si="401"/>
        <v>1.5780513067153574</v>
      </c>
      <c r="LU83" s="57">
        <f t="shared" si="402"/>
        <v>0</v>
      </c>
      <c r="LV83" s="57">
        <f t="shared" si="403"/>
        <v>0</v>
      </c>
      <c r="LW83" s="57">
        <f t="shared" si="404"/>
        <v>0</v>
      </c>
      <c r="LX83" s="57">
        <f t="shared" si="405"/>
        <v>0</v>
      </c>
      <c r="LY83" s="57">
        <f t="shared" si="406"/>
        <v>0</v>
      </c>
      <c r="LZ83" s="57">
        <f t="shared" si="407"/>
        <v>4.8010746405855071</v>
      </c>
      <c r="MA83" s="57">
        <f t="shared" si="408"/>
        <v>1.4226149279685281</v>
      </c>
      <c r="MB83" s="57">
        <f t="shared" si="409"/>
        <v>0</v>
      </c>
      <c r="MC83" s="57">
        <f t="shared" si="410"/>
        <v>0</v>
      </c>
      <c r="MD83" s="57">
        <f t="shared" si="411"/>
        <v>0</v>
      </c>
      <c r="ME83" s="57">
        <f t="shared" si="412"/>
        <v>0</v>
      </c>
      <c r="MF83" s="57">
        <f t="shared" si="413"/>
        <v>0</v>
      </c>
      <c r="MG83" s="57">
        <f t="shared" si="414"/>
        <v>0</v>
      </c>
      <c r="MH83" s="57">
        <f t="shared" si="415"/>
        <v>0</v>
      </c>
      <c r="MI83" s="57">
        <f t="shared" si="416"/>
        <v>0</v>
      </c>
      <c r="MJ83" s="61">
        <f t="shared" si="417"/>
        <v>3.0000000000000018</v>
      </c>
      <c r="MK83" s="57" t="e">
        <f>IF(AND(ABS(CG83)&gt;0,EU83*$C$19&gt;=DY82,NG83&lt;&gt;0),3,NA())</f>
        <v>#N/A</v>
      </c>
      <c r="ML83" s="57" t="e">
        <f t="shared" si="468"/>
        <v>#N/A</v>
      </c>
      <c r="MM83" s="57" t="e">
        <f t="shared" si="469"/>
        <v>#N/A</v>
      </c>
      <c r="MN83" s="57" t="e">
        <f t="shared" si="470"/>
        <v>#N/A</v>
      </c>
      <c r="MO83" s="57" t="e">
        <f t="shared" si="471"/>
        <v>#N/A</v>
      </c>
      <c r="MP83" s="57" t="e">
        <f t="shared" si="472"/>
        <v>#N/A</v>
      </c>
      <c r="MQ83" s="57" t="e">
        <f t="shared" si="473"/>
        <v>#N/A</v>
      </c>
      <c r="MR83" s="57" t="e">
        <f t="shared" si="474"/>
        <v>#N/A</v>
      </c>
      <c r="MS83" s="57" t="e">
        <f t="shared" si="475"/>
        <v>#N/A</v>
      </c>
      <c r="MT83" s="57" t="e">
        <f t="shared" si="476"/>
        <v>#N/A</v>
      </c>
      <c r="MU83" s="57" t="e">
        <f t="shared" si="477"/>
        <v>#N/A</v>
      </c>
      <c r="MV83" s="57" t="e">
        <f t="shared" si="478"/>
        <v>#N/A</v>
      </c>
      <c r="MW83" s="57" t="e">
        <f t="shared" si="479"/>
        <v>#N/A</v>
      </c>
      <c r="MX83" s="57" t="e">
        <f t="shared" si="480"/>
        <v>#N/A</v>
      </c>
      <c r="MY83" s="57" t="e">
        <f t="shared" si="481"/>
        <v>#N/A</v>
      </c>
      <c r="MZ83" s="57" t="e">
        <f t="shared" si="482"/>
        <v>#N/A</v>
      </c>
      <c r="NA83" s="57" t="e">
        <f t="shared" si="483"/>
        <v>#N/A</v>
      </c>
      <c r="NB83" s="57" t="e">
        <f t="shared" si="484"/>
        <v>#N/A</v>
      </c>
      <c r="NC83" s="57" t="e">
        <f t="shared" si="485"/>
        <v>#N/A</v>
      </c>
      <c r="ND83" s="57" t="e">
        <f t="shared" si="486"/>
        <v>#N/A</v>
      </c>
      <c r="NE83" s="57" t="e">
        <f t="shared" si="487"/>
        <v>#N/A</v>
      </c>
      <c r="NF83" s="61">
        <f t="shared" si="418"/>
        <v>3.0000000000000018</v>
      </c>
      <c r="NG83" s="260">
        <f>IF(OY82=0,MIN('Drive Train'!$F$35-FQ82*$C$19*'Drive Train'!$F$39,NG82+$C$39)-$C$7,IF(LO82-1&lt;=0,0,IF($C$37=Motors!$C$29,MAX(MAX(NG$8:NG82)*-1,NG82-$C$39),MAX(0,MAX(NG$8:NG82)*-1,NG82-$C$39))))</f>
        <v>0</v>
      </c>
      <c r="NH83" s="260">
        <f>IF(OZ82=0,MIN('Drive Train'!$F$35-FR82*$C$19*'Drive Train'!$F$39,NH82+$C$39)-$C$7,IF(LP82-1&lt;=0,0,IF($C$37=Motors!$C$29,MAX(MAX(NH$8:NH82)*-1,NH82-$C$39),MAX(0,MAX(NH$8:NH82)*-1,NH82-$C$39))))</f>
        <v>0</v>
      </c>
      <c r="NI83" s="260">
        <f>IF(PA82=0,MIN('Drive Train'!$F$35-FS82*$C$19*'Drive Train'!$F$39,NI82+$C$39)-$C$7,IF(LQ82-1&lt;=0,0,IF($C$37=Motors!$C$29,MAX(MAX(NI$8:NI82)*-1,NI82-$C$39),MAX(0,MAX(NI$8:NI82)*-1,NI82-$C$39))))</f>
        <v>0</v>
      </c>
      <c r="NJ83" s="260">
        <f>IF(PB82=0,MIN('Drive Train'!$F$35-FT82*$C$19*'Drive Train'!$F$39,NJ82+$C$39)-$C$7,IF(LR82-1&lt;=0,0,IF($C$37=Motors!$C$29,MAX(MAX(NJ$8:NJ82)*-1,NJ82-$C$39),MAX(0,MAX(NJ$8:NJ82)*-1,NJ82-$C$39))))</f>
        <v>0</v>
      </c>
      <c r="NK83" s="260">
        <f>IF(PC82=0,MIN('Drive Train'!$F$35-FU82*$C$19*'Drive Train'!$F$39,NK82+$C$39)-$C$7,IF(LS82-1&lt;=0,0,IF($C$37=Motors!$C$29,MAX(MAX(NK$8:NK82)*-1,NK82-$C$39),MAX(0,MAX(NK$8:NK82)*-1,NK82-$C$39))))</f>
        <v>0</v>
      </c>
      <c r="NL83" s="260">
        <f>IF(PD82=0,MIN('Drive Train'!$F$35-FV82*$C$19*'Drive Train'!$F$39,NL82+$C$39)-$C$7,IF(LT82-1&lt;=0,0,IF($C$37=Motors!$C$29,MAX(MAX(NL$8:NL82)*-1,NL82-$C$39),MAX(0,MAX(NL$8:NL82)*-1,NL82-$C$39))))</f>
        <v>0</v>
      </c>
      <c r="NM83" s="260">
        <f>IF(PE82=0,MIN('Drive Train'!$F$35-FW82*$C$19*'Drive Train'!$F$39,NM82+$C$39)-$C$7,IF(LU82-1&lt;=0,0,IF($C$37=Motors!$C$29,MAX(MAX(NM$8:NM82)*-1,NM82-$C$39),MAX(0,MAX(NM$8:NM82)*-1,NM82-$C$39))))</f>
        <v>0</v>
      </c>
      <c r="NN83" s="260">
        <f>IF(PF82=0,MIN('Drive Train'!$F$35-FX82*$C$19*'Drive Train'!$F$39,NN82+$C$39)-$C$7,IF(LV82-1&lt;=0,0,IF($C$37=Motors!$C$29,MAX(MAX(NN$8:NN82)*-1,NN82-$C$39),MAX(0,MAX(NN$8:NN82)*-1,NN82-$C$39))))</f>
        <v>0</v>
      </c>
      <c r="NO83" s="260">
        <f>IF(PG82=0,MIN('Drive Train'!$F$35-FY82*$C$19*'Drive Train'!$F$39,NO82+$C$39)-$C$7,IF(LW82-1&lt;=0,0,IF($C$37=Motors!$C$29,MAX(MAX(NO$8:NO82)*-1,NO82-$C$39),MAX(0,MAX(NO$8:NO82)*-1,NO82-$C$39))))</f>
        <v>0</v>
      </c>
      <c r="NP83" s="260">
        <f>IF(PH82=0,MIN('Drive Train'!$F$35-FZ82*$C$19*'Drive Train'!$F$39,NP82+$C$39)-$C$7,IF(LX82-1&lt;=0,0,IF($C$37=Motors!$C$29,MAX(MAX(NP$8:NP82)*-1,NP82-$C$39),MAX(0,MAX(NP$8:NP82)*-1,NP82-$C$39))))</f>
        <v>0</v>
      </c>
      <c r="NQ83" s="260">
        <f>IF(PI82=0,MIN('Drive Train'!$F$35-GA82*$C$19*'Drive Train'!$F$39,NQ82+$C$39)-$C$7,IF(LY82-1&lt;=0,0,IF($C$37=Motors!$C$29,MAX(MAX(NQ$8:NQ82)*-1,NQ82-$C$39),MAX(0,MAX(NQ$8:NQ82)*-1,NQ82-$C$39))))</f>
        <v>0</v>
      </c>
      <c r="NR83" s="260">
        <f>IF(PJ82=0,MIN('Drive Train'!$F$35-GB82*$C$19*'Drive Train'!$F$39,NR82+$C$39)-$C$7,IF(LZ82-1&lt;=0,0,IF($C$37=Motors!$C$29,MAX(MAX(NR$8:NR82)*-1,NR82-$C$39),MAX(0,MAX(NR$8:NR82)*-1,NR82-$C$39))))</f>
        <v>0</v>
      </c>
      <c r="NS83" s="260">
        <f>IF(PK82=0,MIN('Drive Train'!$F$35-GC82*$C$19*'Drive Train'!$F$39,NS82+$C$39)-$C$7,IF(MA82-1&lt;=0,0,IF($C$37=Motors!$C$29,MAX(MAX(NS$8:NS82)*-1,NS82-$C$39),MAX(0,MAX(NS$8:NS82)*-1,NS82-$C$39))))</f>
        <v>0</v>
      </c>
      <c r="NT83" s="260">
        <f>IF(PL82=0,MIN('Drive Train'!$F$35-GD82*$C$19*'Drive Train'!$F$39,NT82+$C$39)-$C$7,IF(MB82-1&lt;=0,0,IF($C$37=Motors!$C$29,MAX(MAX(NT$8:NT82)*-1,NT82-$C$39),MAX(0,MAX(NT$8:NT82)*-1,NT82-$C$39))))</f>
        <v>0</v>
      </c>
      <c r="NU83" s="260">
        <f>IF(PM82=0,MIN('Drive Train'!$F$35-GE82*$C$19*'Drive Train'!$F$39,NU82+$C$39)-$C$7,IF(MC82-1&lt;=0,0,IF($C$37=Motors!$C$29,MAX(MAX(NU$8:NU82)*-1,NU82-$C$39),MAX(0,MAX(NU$8:NU82)*-1,NU82-$C$39))))</f>
        <v>0</v>
      </c>
      <c r="NV83" s="260">
        <f>IF(PN82=0,MIN('Drive Train'!$F$35-GF82*$C$19*'Drive Train'!$F$39,NV82+$C$39)-$C$7,IF(MD82-1&lt;=0,0,IF($C$37=Motors!$C$29,MAX(MAX(NV$8:NV82)*-1,NV82-$C$39),MAX(0,MAX(NV$8:NV82)*-1,NV82-$C$39))))</f>
        <v>0</v>
      </c>
      <c r="NW83" s="260">
        <f>IF(PO82=0,MIN('Drive Train'!$F$35-GG82*$C$19*'Drive Train'!$F$39,NW82+$C$39)-$C$7,IF(ME82-1&lt;=0,0,IF($C$37=Motors!$C$29,MAX(MAX(NW$8:NW82)*-1,NW82-$C$39),MAX(0,MAX(NW$8:NW82)*-1,NW82-$C$39))))</f>
        <v>0</v>
      </c>
      <c r="NX83" s="260">
        <f>IF(PP82=0,MIN('Drive Train'!$F$35-GH82*$C$19*'Drive Train'!$F$39,NX82+$C$39)-$C$7,IF(MF82-1&lt;=0,0,IF($C$37=Motors!$C$29,MAX(MAX(NX$8:NX82)*-1,NX82-$C$39),MAX(0,MAX(NX$8:NX82)*-1,NX82-$C$39))))</f>
        <v>0</v>
      </c>
      <c r="NY83" s="260">
        <f>IF(PQ82=0,MIN('Drive Train'!$F$35-GI82*$C$19*'Drive Train'!$F$39,NY82+$C$39)-$C$7,IF(MG82-1&lt;=0,0,IF($C$37=Motors!$C$29,MAX(MAX(NY$8:NY82)*-1,NY82-$C$39),MAX(0,MAX(NY$8:NY82)*-1,NY82-$C$39))))</f>
        <v>0</v>
      </c>
      <c r="NZ83" s="260">
        <f>IF(PR82=0,MIN('Drive Train'!$F$35-GJ82*$C$19*'Drive Train'!$F$39,NZ82+$C$39)-$C$7,IF(MH82-1&lt;=0,0,IF($C$37=Motors!$C$29,MAX(MAX(NZ$8:NZ82)*-1,NZ82-$C$39),MAX(0,MAX(NZ$8:NZ82)*-1,NZ82-$C$39))))</f>
        <v>0</v>
      </c>
      <c r="OA83" s="260">
        <f>IF(PS82=0,MIN('Drive Train'!$F$35-GK82*$C$19*'Drive Train'!$F$39,OA82+$C$39)-$C$7,IF(MI82-1&lt;=0,0,IF($C$37=Motors!$C$29,MAX(MAX(OA$8:OA82)*-1,OA82-$C$39),MAX(0,MAX(OA$8:OA82)*-1,OA82-$C$39))))</f>
        <v>0</v>
      </c>
      <c r="OB83" s="61">
        <f t="shared" si="419"/>
        <v>3.0000000000000018</v>
      </c>
      <c r="OC83" s="260">
        <f>'Drive Train'!$F$35-(FQ83*$C$13)*$C$19*'Drive Train'!$F$39</f>
        <v>12.4</v>
      </c>
      <c r="OD83" s="260">
        <f>'Drive Train'!$F$35-(FR83*$C$13)*$C$19*'Drive Train'!$F$39</f>
        <v>12.2597755</v>
      </c>
      <c r="OE83" s="260">
        <f>'Drive Train'!$F$35-(FS83*$C$13)*$C$19*'Drive Train'!$F$39</f>
        <v>12.2597755</v>
      </c>
      <c r="OF83" s="260">
        <f>'Drive Train'!$F$35-(FT83*$C$13)*$C$19*'Drive Train'!$F$39</f>
        <v>12.2597755</v>
      </c>
      <c r="OG83" s="260">
        <f>'Drive Train'!$F$35-(FU83*$C$13)*$C$19*'Drive Train'!$F$39</f>
        <v>12.2597755</v>
      </c>
      <c r="OH83" s="260">
        <f>'Drive Train'!$F$35-(FV83*$C$13)*$C$19*'Drive Train'!$F$39</f>
        <v>12.2597755</v>
      </c>
      <c r="OI83" s="260">
        <f>'Drive Train'!$F$35-(FW83*$C$13)*$C$19*'Drive Train'!$F$39</f>
        <v>12.4</v>
      </c>
      <c r="OJ83" s="260">
        <f>'Drive Train'!$F$35-(FX83*$C$13)*$C$19*'Drive Train'!$F$39</f>
        <v>12.4</v>
      </c>
      <c r="OK83" s="260">
        <f>'Drive Train'!$F$35-(FY83*$C$13)*$C$19*'Drive Train'!$F$39</f>
        <v>12.4</v>
      </c>
      <c r="OL83" s="260">
        <f>'Drive Train'!$F$35-(FZ83*$C$13)*$C$19*'Drive Train'!$F$39</f>
        <v>12.4</v>
      </c>
      <c r="OM83" s="260">
        <f>'Drive Train'!$F$35-(GA83*$C$13)*$C$19*'Drive Train'!$F$39</f>
        <v>12.4</v>
      </c>
      <c r="ON83" s="260">
        <f>'Drive Train'!$F$35-(GB83*$C$13)*$C$19*'Drive Train'!$F$39</f>
        <v>12.2597755</v>
      </c>
      <c r="OO83" s="260">
        <f>'Drive Train'!$F$35-(GC83*$C$13)*$C$19*'Drive Train'!$F$39</f>
        <v>12.2597755</v>
      </c>
      <c r="OP83" s="260">
        <f>'Drive Train'!$F$35-(GD83*$C$13)*$C$19*'Drive Train'!$F$39</f>
        <v>12.4</v>
      </c>
      <c r="OQ83" s="260">
        <f>'Drive Train'!$F$35-(GE83*$C$13)*$C$19*'Drive Train'!$F$39</f>
        <v>12.4</v>
      </c>
      <c r="OR83" s="260">
        <f>'Drive Train'!$F$35-(GF83*$C$13)*$C$19*'Drive Train'!$F$39</f>
        <v>12.4</v>
      </c>
      <c r="OS83" s="260">
        <f>'Drive Train'!$F$35-(GG83*$C$13)*$C$19*'Drive Train'!$F$39</f>
        <v>12.4</v>
      </c>
      <c r="OT83" s="260">
        <f>'Drive Train'!$F$35-(GH83*$C$13)*$C$19*'Drive Train'!$F$39</f>
        <v>12.4</v>
      </c>
      <c r="OU83" s="260">
        <f>'Drive Train'!$F$35-(GI83*$C$13)*$C$19*'Drive Train'!$F$39</f>
        <v>12.4</v>
      </c>
      <c r="OV83" s="260">
        <f>'Drive Train'!$F$35-(GJ83*$C$13)*$C$19*'Drive Train'!$F$39</f>
        <v>12.4</v>
      </c>
      <c r="OW83" s="260">
        <f>'Drive Train'!$F$35-(GK83*$C$13)*$C$19*'Drive Train'!$F$39</f>
        <v>12.4</v>
      </c>
      <c r="OX83" s="61">
        <f t="shared" si="420"/>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7">
        <f t="shared" si="421"/>
        <v>3.0000000000000018</v>
      </c>
      <c r="PU83" s="57">
        <f t="shared" si="422"/>
        <v>21.495394688196406</v>
      </c>
      <c r="PV83" s="57">
        <f t="shared" si="423"/>
        <v>29.709924227657133</v>
      </c>
      <c r="PW83" s="57">
        <f t="shared" si="424"/>
        <v>33.574191603309629</v>
      </c>
      <c r="PX83" s="57">
        <f t="shared" si="425"/>
        <v>33.690665796937111</v>
      </c>
      <c r="PY83" s="57">
        <f t="shared" si="426"/>
        <v>30.706296805228977</v>
      </c>
      <c r="PZ83" s="57">
        <f t="shared" si="427"/>
        <v>26.919302039471475</v>
      </c>
      <c r="QA83" s="57">
        <f t="shared" si="428"/>
        <v>23.225733517635934</v>
      </c>
      <c r="QB83" s="57">
        <f t="shared" si="429"/>
        <v>21.291440485870105</v>
      </c>
      <c r="QC83" s="57">
        <f t="shared" si="430"/>
        <v>19.83197803012871</v>
      </c>
      <c r="QD83" s="57">
        <f t="shared" si="431"/>
        <v>18.750821279437783</v>
      </c>
      <c r="QE83" s="57">
        <f t="shared" si="432"/>
        <v>18.248340689871842</v>
      </c>
      <c r="QF83" s="57">
        <f t="shared" si="433"/>
        <v>22.506509897000996</v>
      </c>
      <c r="QG83" s="57">
        <f t="shared" si="434"/>
        <v>22.387454363664862</v>
      </c>
      <c r="QH83" s="57">
        <f t="shared" si="435"/>
        <v>21.831549073444926</v>
      </c>
      <c r="QI83" s="57">
        <f t="shared" si="436"/>
        <v>21.659868427934889</v>
      </c>
      <c r="QJ83" s="57">
        <f t="shared" si="437"/>
        <v>21.79976807614602</v>
      </c>
      <c r="QK83" s="57">
        <f t="shared" si="438"/>
        <v>21.756211309083742</v>
      </c>
      <c r="QL83" s="57">
        <f t="shared" si="439"/>
        <v>21.582838251070481</v>
      </c>
      <c r="QM83" s="57">
        <f t="shared" si="440"/>
        <v>21.793281479591677</v>
      </c>
      <c r="QN83" s="57">
        <f t="shared" si="441"/>
        <v>21.456171811391606</v>
      </c>
      <c r="QO83" s="57">
        <f t="shared" si="442"/>
        <v>21.493109623152883</v>
      </c>
      <c r="QP83" s="61">
        <f t="shared" si="443"/>
        <v>3.0000000000000018</v>
      </c>
      <c r="QQ83" s="57">
        <f>MIN(FQ83,$C$16)*$C$17*1000/60/60/$C$21</f>
        <v>0</v>
      </c>
      <c r="QR83" s="57">
        <f>MIN(FR83,$C$16)*$C$17*1000/60/60/$C$21</f>
        <v>3.4695548865589357E-2</v>
      </c>
      <c r="QS83" s="57">
        <f>MIN(FS83,$C$16)*$C$17*1000/60/60/$C$21</f>
        <v>3.4695548865589357E-2</v>
      </c>
      <c r="QT83" s="57">
        <f>MIN(FT83,$C$16)*$C$17*1000/60/60/$C$21</f>
        <v>3.4695548865589357E-2</v>
      </c>
      <c r="QU83" s="57">
        <f>MIN(FU83,$C$16)*$C$17*1000/60/60/$C$21</f>
        <v>3.4695548865589357E-2</v>
      </c>
      <c r="QV83" s="57">
        <f>MIN(FV83,$C$16)*$C$17*1000/60/60/$C$21</f>
        <v>3.4695548865589357E-2</v>
      </c>
      <c r="QW83" s="57">
        <f>MIN(FW83,$C$16)*$C$17*1000/60/60/$C$21</f>
        <v>0</v>
      </c>
      <c r="QX83" s="57">
        <f>MIN(FX83,$C$16)*$C$17*1000/60/60/$C$21</f>
        <v>0</v>
      </c>
      <c r="QY83" s="57">
        <f>MIN(FY83,$C$16)*$C$17*1000/60/60/$C$21</f>
        <v>0</v>
      </c>
      <c r="QZ83" s="57">
        <f>MIN(FZ83,$C$16)*$C$17*1000/60/60/$C$21</f>
        <v>0</v>
      </c>
      <c r="RA83" s="57">
        <f>MIN(GA83,$C$16)*$C$17*1000/60/60/$C$21</f>
        <v>0</v>
      </c>
      <c r="RB83" s="57">
        <f>MIN(GB83,$C$16)*$C$17*1000/60/60/$C$21</f>
        <v>3.4695548865589357E-2</v>
      </c>
      <c r="RC83" s="57">
        <f>MIN(GC83,$C$16)*$C$17*1000/60/60/$C$21</f>
        <v>3.4695548865589357E-2</v>
      </c>
      <c r="RD83" s="57">
        <f>MIN(GD83,$C$16)*$C$17*1000/60/60/$C$21</f>
        <v>0</v>
      </c>
      <c r="RE83" s="57">
        <f>MIN(GE83,$C$16)*$C$17*1000/60/60/$C$21</f>
        <v>0</v>
      </c>
      <c r="RF83" s="57">
        <f>MIN(GF83,$C$16)*$C$17*1000/60/60/$C$21</f>
        <v>0</v>
      </c>
      <c r="RG83" s="57">
        <f>MIN(GG83,$C$16)*$C$17*1000/60/60/$C$21</f>
        <v>0</v>
      </c>
      <c r="RH83" s="57">
        <f>MIN(GH83,$C$16)*$C$17*1000/60/60/$C$21</f>
        <v>0</v>
      </c>
      <c r="RI83" s="57">
        <f>MIN(GI83,$C$16)*$C$17*1000/60/60/$C$21</f>
        <v>0</v>
      </c>
      <c r="RJ83" s="57">
        <f>MIN(GJ83,$C$16)*$C$17*1000/60/60/$C$21</f>
        <v>0</v>
      </c>
      <c r="RK83" s="57">
        <f>MIN(GK83,$C$16)*$C$17*1000/60/60/$C$21</f>
        <v>0</v>
      </c>
      <c r="RL83" s="61">
        <f t="shared" si="444"/>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61">
        <f t="shared" si="445"/>
        <v>3.0000000000000018</v>
      </c>
      <c r="SI83" s="2">
        <f>IF(AND(EU83&lt;0,KS83=0,LO83&gt;=LO$6*'Drive Train'!$AA$52,LO83&lt;=LO$6*'Drive Train'!$AA$53,OY83=1,JW83=0),$C$17,0)</f>
        <v>0</v>
      </c>
      <c r="SJ83" s="2">
        <f>IF(AND(EV83&lt;0,KT83=0,LP83&gt;=LP$6*'Drive Train'!$AA$52,LP83&lt;=LP$6*'Drive Train'!$AA$53,OZ83=1,JX83=0),$C$17,0)</f>
        <v>0.04</v>
      </c>
      <c r="SK83" s="2">
        <f>IF(AND(EW83&lt;0,KU83=0,LQ83&gt;=LQ$6*'Drive Train'!$AA$52,LQ83&lt;=LQ$6*'Drive Train'!$AA$53,PA83=1,JY83=0),$C$17,0)</f>
        <v>0.04</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48">
        <f t="shared" si="446"/>
        <v>3.0000000000000018</v>
      </c>
    </row>
    <row r="84" spans="2:524" x14ac:dyDescent="0.2">
      <c r="C84" s="3" t="str">
        <f>C59</f>
        <v>Power Used (mAh)</v>
      </c>
      <c r="E84" s="151">
        <f>RA6*'Drive Train'!$F$31+E73</f>
        <v>106.33272588685982</v>
      </c>
      <c r="F84" s="151" t="e">
        <f>RB6*'Drive Train'!$F$31+F73</f>
        <v>#N/A</v>
      </c>
      <c r="G84" s="151" t="e">
        <f>RC6*'Drive Train'!$F$31+G73</f>
        <v>#N/A</v>
      </c>
      <c r="H84" s="151" t="e">
        <f>RD6*'Drive Train'!$F$31+H73</f>
        <v>#N/A</v>
      </c>
      <c r="I84" s="151" t="e">
        <f>RE6*'Drive Train'!$F$31+I73</f>
        <v>#N/A</v>
      </c>
      <c r="J84" s="151" t="e">
        <f>RF6*'Drive Train'!$F$31+J73</f>
        <v>#N/A</v>
      </c>
      <c r="K84" s="151" t="e">
        <f>RG6*'Drive Train'!$F$31+K73</f>
        <v>#N/A</v>
      </c>
      <c r="L84" s="151" t="e">
        <f>RH6*'Drive Train'!$F$31+L73</f>
        <v>#N/A</v>
      </c>
      <c r="M84" s="151" t="e">
        <f>RI6*'Drive Train'!$F$31+M73</f>
        <v>#N/A</v>
      </c>
      <c r="N84" s="151" t="e">
        <f>RJ6*'Drive Train'!$F$31+N73</f>
        <v>#N/A</v>
      </c>
      <c r="O84" s="151" t="e">
        <f>RK6*'Drive Train'!$F$31+O73</f>
        <v>#N/A</v>
      </c>
      <c r="R84" s="63">
        <f t="shared" si="34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343"/>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318"/>
        <v>3.0400000000000018</v>
      </c>
      <c r="BK84" s="2">
        <f>IF(OR(KS83=1,AND($C$37=Motors!$C$31,OY83=1)),0,IF(NG84=0,-(CG83+$C$15)/($C$14-$C$15)*$C$12,($C$11*S84-AO84)/($C$11*S84)*$C$12*S84))</f>
        <v>0</v>
      </c>
      <c r="BL84" s="2">
        <f>IF(OR(KT83=1,AND($C$37=Motors!$C$31,OZ83=1)),0,IF(NH84=0,-(CH83+$C$15)/($C$14-$C$15)*$C$12,($C$11*T84-AP84)/($C$11*T84)*$C$12*T84))</f>
        <v>0</v>
      </c>
      <c r="BM84" s="2">
        <f>IF(OR(KU83=1,AND($C$37=Motors!$C$31,PA83=1)),0,IF(NI84=0,-(CI83+$C$15)/($C$14-$C$15)*$C$12,($C$11*U84-AQ84)/($C$11*U84)*$C$12*U84))</f>
        <v>0</v>
      </c>
      <c r="BN84" s="2">
        <f>IF(OR(KV83=1,AND($C$37=Motors!$C$31,PB83=1)),0,IF(NJ84=0,-(CJ83+$C$15)/($C$14-$C$15)*$C$12,($C$11*V84-AR84)/($C$11*V84)*$C$12*V84))</f>
        <v>0</v>
      </c>
      <c r="BO84" s="2">
        <f>IF(OR(KW83=1,AND($C$37=Motors!$C$31,PC83=1)),0,IF(NK84=0,-(CK83+$C$15)/($C$14-$C$15)*$C$12,($C$11*W84-AS84)/($C$11*W84)*$C$12*W84))</f>
        <v>0</v>
      </c>
      <c r="BP84" s="2">
        <f>IF(OR(KX83=1,AND($C$37=Motors!$C$31,PD83=1)),0,IF(NL84=0,-(CL83+$C$15)/($C$14-$C$15)*$C$12,($C$11*X84-AT84)/($C$11*X84)*$C$12*X84))</f>
        <v>0</v>
      </c>
      <c r="BQ84" s="2">
        <f>IF(OR(KY83=1,AND($C$37=Motors!$C$31,PE83=1)),0,IF(NM84=0,-(CM83+$C$15)/($C$14-$C$15)*$C$12,($C$11*Y84-AU84)/($C$11*Y84)*$C$12*Y84))</f>
        <v>0</v>
      </c>
      <c r="BR84" s="2">
        <f>IF(OR(KZ83=1,AND($C$37=Motors!$C$31,PF83=1)),0,IF(NN84=0,-(CN83+$C$15)/($C$14-$C$15)*$C$12,($C$11*Z84-AV84)/($C$11*Z84)*$C$12*Z84))</f>
        <v>0</v>
      </c>
      <c r="BS84" s="2">
        <f>IF(OR(LA83=1,AND($C$37=Motors!$C$31,PG83=1)),0,IF(NO84=0,-(CO83+$C$15)/($C$14-$C$15)*$C$12,($C$11*AA84-AW84)/($C$11*AA84)*$C$12*AA84))</f>
        <v>0</v>
      </c>
      <c r="BT84" s="2">
        <f>IF(OR(LB83=1,AND($C$37=Motors!$C$31,PH83=1)),0,IF(NP84=0,-(CP83+$C$15)/($C$14-$C$15)*$C$12,($C$11*AB84-AX84)/($C$11*AB84)*$C$12*AB84))</f>
        <v>0</v>
      </c>
      <c r="BU84" s="2">
        <f>IF(OR(LC83=1,AND($C$37=Motors!$C$31,PI83=1)),0,IF(NQ84=0,-(CQ83+$C$15)/($C$14-$C$15)*$C$12,($C$11*AC84-AY84)/($C$11*AC84)*$C$12*AC84))</f>
        <v>0</v>
      </c>
      <c r="BV84" s="2">
        <f>IF(OR(LD83=1,AND($C$37=Motors!$C$31,PJ83=1)),0,IF(NR84=0,-(CR83+$C$15)/($C$14-$C$15)*$C$12,($C$11*AD84-AZ84)/($C$11*AD84)*$C$12*AD84))</f>
        <v>0</v>
      </c>
      <c r="BW84" s="2">
        <f>IF(OR(LE83=1,AND($C$37=Motors!$C$31,PK83=1)),0,IF(NS84=0,-(CS83+$C$15)/($C$14-$C$15)*$C$12,($C$11*AE84-BA84)/($C$11*AE84)*$C$12*AE84))</f>
        <v>0</v>
      </c>
      <c r="BX84" s="2">
        <f>IF(OR(LF83=1,AND($C$37=Motors!$C$31,PL83=1)),0,IF(NT84=0,-(CT83+$C$15)/($C$14-$C$15)*$C$12,($C$11*AF84-BB84)/($C$11*AF84)*$C$12*AF84))</f>
        <v>0</v>
      </c>
      <c r="BY84" s="2">
        <f>IF(OR(LG83=1,AND($C$37=Motors!$C$31,PM83=1)),0,IF(NU84=0,-(CU83+$C$15)/($C$14-$C$15)*$C$12,($C$11*AG84-BC84)/($C$11*AG84)*$C$12*AG84))</f>
        <v>0</v>
      </c>
      <c r="BZ84" s="2">
        <f>IF(OR(LH83=1,AND($C$37=Motors!$C$31,PN83=1)),0,IF(NV84=0,-(CV83+$C$15)/($C$14-$C$15)*$C$12,($C$11*AH84-BD84)/($C$11*AH84)*$C$12*AH84))</f>
        <v>0</v>
      </c>
      <c r="CA84" s="2">
        <f>IF(OR(LI83=1,AND($C$37=Motors!$C$31,PO83=1)),0,IF(NW84=0,-(CW83+$C$15)/($C$14-$C$15)*$C$12,($C$11*AI84-BE84)/($C$11*AI84)*$C$12*AI84))</f>
        <v>0</v>
      </c>
      <c r="CB84" s="2">
        <f>IF(OR(LJ83=1,AND($C$37=Motors!$C$31,PP83=1)),0,IF(NX84=0,-(CX83+$C$15)/($C$14-$C$15)*$C$12,($C$11*AJ84-BF84)/($C$11*AJ84)*$C$12*AJ84))</f>
        <v>0</v>
      </c>
      <c r="CC84" s="2">
        <f>IF(OR(LK83=1,AND($C$37=Motors!$C$31,PQ83=1)),0,IF(NY84=0,-(CY83+$C$15)/($C$14-$C$15)*$C$12,($C$11*AK84-BG84)/($C$11*AK84)*$C$12*AK84))</f>
        <v>0</v>
      </c>
      <c r="CD84" s="2">
        <f>IF(OR(LL83=1,AND($C$37=Motors!$C$31,PR83=1)),0,IF(NZ84=0,-(CZ83+$C$15)/($C$14-$C$15)*$C$12,($C$11*AL84-BH84)/($C$11*AL84)*$C$12*AL84))</f>
        <v>0</v>
      </c>
      <c r="CE84" s="2">
        <f>IF(OR(LM83=1,AND($C$37=Motors!$C$31,PS83=1)),0,IF(OA84=0,-(DA83+$C$15)/($C$14-$C$15)*$C$12,($C$11*AM84-BI84)/($C$11*AM84)*$C$12*AM84))</f>
        <v>0</v>
      </c>
      <c r="CF84" s="61">
        <f t="shared" si="319"/>
        <v>3.0400000000000018</v>
      </c>
      <c r="CG84" s="57">
        <f>IF(AND(KS83=1,OY83=1),0,ABS(BK84/$C$12*($C$14-$C$15)+$C$15) *'Drive Train'!$AA$49 + CG83*(1-'Drive Train'!$AA$49))</f>
        <v>0</v>
      </c>
      <c r="CH84" s="57">
        <f>IF(AND(KT83=1,OZ83=1),0,ABS(BL84/$C$12*($C$14-$C$15)+$C$15) *'Drive Train'!$AA$49 + CH83*(1-'Drive Train'!$AA$49))</f>
        <v>2.7495000000000003</v>
      </c>
      <c r="CI84" s="57">
        <f>IF(AND(KU83=1,PA83=1),0,ABS(BM84/$C$12*($C$14-$C$15)+$C$15) *'Drive Train'!$AA$49 + CI83*(1-'Drive Train'!$AA$49))</f>
        <v>2.7495000000000003</v>
      </c>
      <c r="CJ84" s="57">
        <f>IF(AND(KV83=1,PB83=1),0,ABS(BN84/$C$12*($C$14-$C$15)+$C$15) *'Drive Train'!$AA$49 + CJ83*(1-'Drive Train'!$AA$49))</f>
        <v>2.7495000000000003</v>
      </c>
      <c r="CK84" s="57">
        <f>IF(AND(KW83=1,PC83=1),0,ABS(BO84/$C$12*($C$14-$C$15)+$C$15) *'Drive Train'!$AA$49 + CK83*(1-'Drive Train'!$AA$49))</f>
        <v>2.7495000000000003</v>
      </c>
      <c r="CL84" s="57">
        <f>IF(AND(KX83=1,PD83=1),0,ABS(BP84/$C$12*($C$14-$C$15)+$C$15) *'Drive Train'!$AA$49 + CL83*(1-'Drive Train'!$AA$49))</f>
        <v>2.7495000000000003</v>
      </c>
      <c r="CM84" s="57">
        <f>IF(AND(KY83=1,PE83=1),0,ABS(BQ84/$C$12*($C$14-$C$15)+$C$15) *'Drive Train'!$AA$49 + CM83*(1-'Drive Train'!$AA$49))</f>
        <v>0</v>
      </c>
      <c r="CN84" s="57">
        <f>IF(AND(KZ83=1,PF83=1),0,ABS(BR84/$C$12*($C$14-$C$15)+$C$15) *'Drive Train'!$AA$49 + CN83*(1-'Drive Train'!$AA$49))</f>
        <v>0</v>
      </c>
      <c r="CO84" s="57">
        <f>IF(AND(LA83=1,PG83=1),0,ABS(BS84/$C$12*($C$14-$C$15)+$C$15) *'Drive Train'!$AA$49 + CO83*(1-'Drive Train'!$AA$49))</f>
        <v>0</v>
      </c>
      <c r="CP84" s="57">
        <f>IF(AND(LB83=1,PH83=1),0,ABS(BT84/$C$12*($C$14-$C$15)+$C$15) *'Drive Train'!$AA$49 + CP83*(1-'Drive Train'!$AA$49))</f>
        <v>0</v>
      </c>
      <c r="CQ84" s="57">
        <f>IF(AND(LC83=1,PI83=1),0,ABS(BU84/$C$12*($C$14-$C$15)+$C$15) *'Drive Train'!$AA$49 + CQ83*(1-'Drive Train'!$AA$49))</f>
        <v>0</v>
      </c>
      <c r="CR84" s="57">
        <f>IF(AND(LD83=1,PJ83=1),0,ABS(BV84/$C$12*($C$14-$C$15)+$C$15) *'Drive Train'!$AA$49 + CR83*(1-'Drive Train'!$AA$49))</f>
        <v>2.7495000000000003</v>
      </c>
      <c r="CS84" s="57">
        <f>IF(AND(LE83=1,PK83=1),0,ABS(BW84/$C$12*($C$14-$C$15)+$C$15) *'Drive Train'!$AA$49 + CS83*(1-'Drive Train'!$AA$49))</f>
        <v>2.7495000000000003</v>
      </c>
      <c r="CT84" s="57">
        <f>IF(AND(LF83=1,PL83=1),0,ABS(BX84/$C$12*($C$14-$C$15)+$C$15) *'Drive Train'!$AA$49 + CT83*(1-'Drive Train'!$AA$49))</f>
        <v>0</v>
      </c>
      <c r="CU84" s="57">
        <f>IF(AND(LG83=1,PM83=1),0,ABS(BY84/$C$12*($C$14-$C$15)+$C$15) *'Drive Train'!$AA$49 + CU83*(1-'Drive Train'!$AA$49))</f>
        <v>0</v>
      </c>
      <c r="CV84" s="57">
        <f>IF(AND(LH83=1,PN83=1),0,ABS(BZ84/$C$12*($C$14-$C$15)+$C$15) *'Drive Train'!$AA$49 + CV83*(1-'Drive Train'!$AA$49))</f>
        <v>0</v>
      </c>
      <c r="CW84" s="57">
        <f>IF(AND(LI83=1,PO83=1),0,ABS(CA84/$C$12*($C$14-$C$15)+$C$15) *'Drive Train'!$AA$49 + CW83*(1-'Drive Train'!$AA$49))</f>
        <v>0</v>
      </c>
      <c r="CX84" s="57">
        <f>IF(AND(LJ83=1,PP83=1),0,ABS(CB84/$C$12*($C$14-$C$15)+$C$15) *'Drive Train'!$AA$49 + CX83*(1-'Drive Train'!$AA$49))</f>
        <v>0</v>
      </c>
      <c r="CY84" s="57">
        <f>IF(AND(LK83=1,PQ83=1),0,ABS(CC84/$C$12*($C$14-$C$15)+$C$15) *'Drive Train'!$AA$49 + CY83*(1-'Drive Train'!$AA$49))</f>
        <v>0</v>
      </c>
      <c r="CZ84" s="57">
        <f>IF(AND(LL83=1,PR83=1),0,ABS(CD84/$C$12*($C$14-$C$15)+$C$15) *'Drive Train'!$AA$49 + CZ83*(1-'Drive Train'!$AA$49))</f>
        <v>0</v>
      </c>
      <c r="DA84" s="57">
        <f>IF(AND(LM83=1,PS83=1),0,ABS(CE84/$C$12*($C$14-$C$15)+$C$15) *'Drive Train'!$AA$49 + DA83*(1-'Drive Train'!$AA$49))</f>
        <v>0</v>
      </c>
      <c r="DB84" s="61">
        <f t="shared" si="344"/>
        <v>3.0400000000000018</v>
      </c>
      <c r="DC84" s="57">
        <f t="shared" si="320"/>
        <v>0</v>
      </c>
      <c r="DD84" s="57">
        <f t="shared" si="321"/>
        <v>2.7495000000000003</v>
      </c>
      <c r="DE84" s="57">
        <f t="shared" si="322"/>
        <v>2.7495000000000003</v>
      </c>
      <c r="DF84" s="57">
        <f t="shared" si="323"/>
        <v>2.7495000000000003</v>
      </c>
      <c r="DG84" s="57">
        <f t="shared" si="324"/>
        <v>2.7495000000000003</v>
      </c>
      <c r="DH84" s="57">
        <f t="shared" si="325"/>
        <v>2.7495000000000003</v>
      </c>
      <c r="DI84" s="57">
        <f t="shared" si="326"/>
        <v>0</v>
      </c>
      <c r="DJ84" s="57">
        <f t="shared" si="327"/>
        <v>0</v>
      </c>
      <c r="DK84" s="57">
        <f t="shared" si="328"/>
        <v>0</v>
      </c>
      <c r="DL84" s="57">
        <f t="shared" si="329"/>
        <v>0</v>
      </c>
      <c r="DM84" s="57">
        <f t="shared" si="330"/>
        <v>0</v>
      </c>
      <c r="DN84" s="57">
        <f t="shared" si="331"/>
        <v>2.7495000000000003</v>
      </c>
      <c r="DO84" s="57">
        <f t="shared" si="332"/>
        <v>2.7495000000000003</v>
      </c>
      <c r="DP84" s="57">
        <f t="shared" si="333"/>
        <v>0</v>
      </c>
      <c r="DQ84" s="57">
        <f t="shared" si="334"/>
        <v>0</v>
      </c>
      <c r="DR84" s="57">
        <f t="shared" si="335"/>
        <v>0</v>
      </c>
      <c r="DS84" s="57">
        <f t="shared" si="336"/>
        <v>0</v>
      </c>
      <c r="DT84" s="57">
        <f t="shared" si="337"/>
        <v>0</v>
      </c>
      <c r="DU84" s="57">
        <f t="shared" si="338"/>
        <v>0</v>
      </c>
      <c r="DV84" s="57">
        <f t="shared" si="339"/>
        <v>0</v>
      </c>
      <c r="DW84" s="57">
        <f t="shared" si="340"/>
        <v>0</v>
      </c>
      <c r="DX84" s="61">
        <f t="shared" si="345"/>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61">
        <f t="shared" si="341"/>
        <v>3.0400000000000018</v>
      </c>
      <c r="EU84" s="259">
        <f>MAX(MIN(IF(AND(OY83=1,NG84&lt;0),-1,1)*(DC84-$C$15)/($C$14-$C$15)*$C$12*$C$21-$C$33*LO84/AO$6 -  OY83*$C$33/$C$21,DY83/$C$19),MAX(EU$8:EU83)*-1)</f>
        <v>-0.37850168607206947</v>
      </c>
      <c r="EV84" s="259">
        <f>MAX(MIN(IF(AND(OZ83=1,NH84&lt;0),-1,1)*(DD84-$C$15)/($C$14-$C$15)*$C$12*$C$21-$C$33*LP84/AP$6 -  OZ83*$C$33/$C$21,DZ83/$C$19),MAX(EV$8:EV83)*-1)</f>
        <v>-0.40714935733896862</v>
      </c>
      <c r="EW84" s="259">
        <f>MAX(MIN(IF(AND(PA83=1,NI84&lt;0),-1,1)*(DE84-$C$15)/($C$14-$C$15)*$C$12*$C$21-$C$33*LQ84/AQ$6 -  PA83*$C$33/$C$21,EA83/$C$19),MAX(EW$8:EW83)*-1)</f>
        <v>-0.42910402774036821</v>
      </c>
      <c r="EX84" s="259">
        <f>MAX(MIN(IF(AND(PB83=1,NJ84&lt;0),-1,1)*(DF84-$C$15)/($C$14-$C$15)*$C$12*$C$21-$C$33*LR84/AR$6 -  PB83*$C$33/$C$21,EB83/$C$19),MAX(EX$8:EX83)*-1)</f>
        <v>-0.42768697736918598</v>
      </c>
      <c r="EY84" s="259">
        <f>MAX(MIN(IF(AND(PC83=1,NK84&lt;0),-1,1)*(DG84-$C$15)/($C$14-$C$15)*$C$12*$C$21-$C$33*LS84/AS$6 -  PC83*$C$33/$C$21,EC83/$C$19),MAX(EY$8:EY83)*-1)</f>
        <v>-0.39778236989100857</v>
      </c>
      <c r="EZ84" s="259">
        <f>MAX(MIN(IF(AND(PD83=1,NL84&lt;0),-1,1)*(DH84-$C$15)/($C$14-$C$15)*$C$12*$C$21-$C$33*LT84/AT$6 -  PD83*$C$33/$C$21,ED83/$C$19),MAX(EZ$8:EZ83)*-1)</f>
        <v>-0.35485983828261386</v>
      </c>
      <c r="FA84" s="259">
        <f>MAX(MIN(IF(AND(PE83=1,NM84&lt;0),-1,1)*(DI84-$C$15)/($C$14-$C$15)*$C$12*$C$21-$C$33*LU84/AU$6 -  PE83*$C$33/$C$21,EE83/$C$19),MAX(FA$8:FA83)*-1)</f>
        <v>-0.37850168607206947</v>
      </c>
      <c r="FB84" s="259">
        <f>MAX(MIN(IF(AND(PF83=1,NN84&lt;0),-1,1)*(DJ84-$C$15)/($C$14-$C$15)*$C$12*$C$21-$C$33*LV84/AV$6 -  PF83*$C$33/$C$21,EF83/$C$19),MAX(FB$8:FB83)*-1)</f>
        <v>-0.37850168607206947</v>
      </c>
      <c r="FC84" s="259">
        <f>MAX(MIN(IF(AND(PG83=1,NO84&lt;0),-1,1)*(DK84-$C$15)/($C$14-$C$15)*$C$12*$C$21-$C$33*LW84/AW$6 -  PG83*$C$33/$C$21,EG83/$C$19),MAX(FC$8:FC83)*-1)</f>
        <v>-0.37850168607206947</v>
      </c>
      <c r="FD84" s="259">
        <f>MAX(MIN(IF(AND(PH83=1,NP84&lt;0),-1,1)*(DL84-$C$15)/($C$14-$C$15)*$C$12*$C$21-$C$33*LX84/AX$6 -  PH83*$C$33/$C$21,EH83/$C$19),MAX(FD$8:FD83)*-1)</f>
        <v>-0.37850168607206947</v>
      </c>
      <c r="FE84" s="259">
        <f>MAX(MIN(IF(AND(PI83=1,NQ84&lt;0),-1,1)*(DM84-$C$15)/($C$14-$C$15)*$C$12*$C$21-$C$33*LY84/AY$6 -  PI83*$C$33/$C$21,EI83/$C$19),MAX(FE$8:FE83)*-1)</f>
        <v>-0.37850168607206947</v>
      </c>
      <c r="FF84" s="259">
        <f>MAX(MIN(IF(AND(PJ83=1,NR84&lt;0),-1,1)*(DN84-$C$15)/($C$14-$C$15)*$C$12*$C$21-$C$33*LZ84/AZ$6 -  PJ83*$C$33/$C$21,EJ83/$C$19),MAX(FF$8:FF83)*-1)</f>
        <v>-0.3680167733157455</v>
      </c>
      <c r="FG84" s="259">
        <f>MAX(MIN(IF(AND(PK83=1,NS84&lt;0),-1,1)*(DO84-$C$15)/($C$14-$C$15)*$C$12*$C$21-$C$33*MA84/BA$6 -  PK83*$C$33/$C$21,EK83/$C$19),MAX(FG$8:FG83)*-1)</f>
        <v>-0.35581186494546835</v>
      </c>
      <c r="FH84" s="259">
        <f>MAX(MIN(IF(AND(PL83=1,NT84&lt;0),-1,1)*(DP84-$C$15)/($C$14-$C$15)*$C$12*$C$21-$C$33*MB84/BB$6 -  PL83*$C$33/$C$21,EL83/$C$19),MAX(FH$8:FH83)*-1)</f>
        <v>-0.37850168607206947</v>
      </c>
      <c r="FI84" s="259">
        <f>MAX(MIN(IF(AND(PM83=1,NU84&lt;0),-1,1)*(DQ84-$C$15)/($C$14-$C$15)*$C$12*$C$21-$C$33*MC84/BC$6 -  PM83*$C$33/$C$21,EM83/$C$19),MAX(FI$8:FI83)*-1)</f>
        <v>-0.37850168607206947</v>
      </c>
      <c r="FJ84" s="259">
        <f>MAX(MIN(IF(AND(PN83=1,NV84&lt;0),-1,1)*(DR84-$C$15)/($C$14-$C$15)*$C$12*$C$21-$C$33*MD84/BD$6 -  PN83*$C$33/$C$21,EN83/$C$19),MAX(FJ$8:FJ83)*-1)</f>
        <v>-0.37850168607206947</v>
      </c>
      <c r="FK84" s="259">
        <f>MAX(MIN(IF(AND(PO83=1,NW84&lt;0),-1,1)*(DS84-$C$15)/($C$14-$C$15)*$C$12*$C$21-$C$33*ME84/BE$6 -  PO83*$C$33/$C$21,EO83/$C$19),MAX(FK$8:FK83)*-1)</f>
        <v>-0.37850168607206947</v>
      </c>
      <c r="FL84" s="259">
        <f>MAX(MIN(IF(AND(PP83=1,NX84&lt;0),-1,1)*(DT84-$C$15)/($C$14-$C$15)*$C$12*$C$21-$C$33*MF84/BF$6 -  PP83*$C$33/$C$21,EP83/$C$19),MAX(FL$8:FL83)*-1)</f>
        <v>-0.37850168607206947</v>
      </c>
      <c r="FM84" s="259">
        <f>MAX(MIN(IF(AND(PQ83=1,NY84&lt;0),-1,1)*(DU84-$C$15)/($C$14-$C$15)*$C$12*$C$21-$C$33*MG84/BG$6 -  PQ83*$C$33/$C$21,EQ83/$C$19),MAX(FM$8:FM83)*-1)</f>
        <v>-0.37850168607206947</v>
      </c>
      <c r="FN84" s="259">
        <f>MAX(MIN(IF(AND(PR83=1,NZ84&lt;0),-1,1)*(DV84-$C$15)/($C$14-$C$15)*$C$12*$C$21-$C$33*MH84/BH$6 -  PR83*$C$33/$C$21,ER83/$C$19),MAX(FN$8:FN83)*-1)</f>
        <v>-0.37850168607206947</v>
      </c>
      <c r="FO84" s="259">
        <f>MAX(MIN(IF(AND(PS83=1,OA84&lt;0),-1,1)*(DW84-$C$15)/($C$14-$C$15)*$C$12*$C$21-$C$33*MI84/BI$6 -  PS83*$C$33/$C$21,ES83/$C$19),MAX(FO$8:FO83)*-1)</f>
        <v>-0.37850168607206947</v>
      </c>
      <c r="FP84" s="61">
        <f t="shared" si="346"/>
        <v>3.0400000000000018</v>
      </c>
      <c r="FQ84" s="260">
        <f>IF(AND(KS84=1,OY84=1),0,MIN((ABS(($C$14-$C$15)*EU84/$C$12/$C$21)+$C$15)/$C$21,DC84))</f>
        <v>0</v>
      </c>
      <c r="FR84" s="260">
        <f>IF(AND(KT84=1,OZ84=1),0,MIN((ABS(($C$14-$C$15)*EV84/$C$12/$C$21)+$C$15)/$C$21,DD84))</f>
        <v>2.7495000000000003</v>
      </c>
      <c r="FS84" s="260">
        <f>IF(AND(KU84=1,PA84=1),0,MIN((ABS(($C$14-$C$15)*EW84/$C$12/$C$21)+$C$15)/$C$21,DE84))</f>
        <v>2.7495000000000003</v>
      </c>
      <c r="FT84" s="260">
        <f>IF(AND(KV84=1,PB84=1),0,MIN((ABS(($C$14-$C$15)*EX84/$C$12/$C$21)+$C$15)/$C$21,DF84))</f>
        <v>2.7495000000000003</v>
      </c>
      <c r="FU84" s="260">
        <f>IF(AND(KW84=1,PC84=1),0,MIN((ABS(($C$14-$C$15)*EY84/$C$12/$C$21)+$C$15)/$C$21,DG84))</f>
        <v>2.7495000000000003</v>
      </c>
      <c r="FV84" s="260">
        <f>IF(AND(KX84=1,PD84=1),0,MIN((ABS(($C$14-$C$15)*EZ84/$C$12/$C$21)+$C$15)/$C$21,DH84))</f>
        <v>2.7495000000000003</v>
      </c>
      <c r="FW84" s="260">
        <f>IF(AND(KY84=1,PE84=1),0,MIN((ABS(($C$14-$C$15)*FA84/$C$12/$C$21)+$C$15)/$C$21,DI84))</f>
        <v>0</v>
      </c>
      <c r="FX84" s="260">
        <f>IF(AND(KZ84=1,PF84=1),0,MIN((ABS(($C$14-$C$15)*FB84/$C$12/$C$21)+$C$15)/$C$21,DJ84))</f>
        <v>0</v>
      </c>
      <c r="FY84" s="260">
        <f>IF(AND(LA84=1,PG84=1),0,MIN((ABS(($C$14-$C$15)*FC84/$C$12/$C$21)+$C$15)/$C$21,DK84))</f>
        <v>0</v>
      </c>
      <c r="FZ84" s="260">
        <f>IF(AND(LB84=1,PH84=1),0,MIN((ABS(($C$14-$C$15)*FD84/$C$12/$C$21)+$C$15)/$C$21,DL84))</f>
        <v>0</v>
      </c>
      <c r="GA84" s="260">
        <f>IF(AND(LC84=1,PI84=1),0,MIN((ABS(($C$14-$C$15)*FE84/$C$12/$C$21)+$C$15)/$C$21,DM84))</f>
        <v>0</v>
      </c>
      <c r="GB84" s="260">
        <f>IF(AND(LD84=1,PJ84=1),0,MIN((ABS(($C$14-$C$15)*FF84/$C$12/$C$21)+$C$15)/$C$21,DN84))</f>
        <v>2.7495000000000003</v>
      </c>
      <c r="GC84" s="260">
        <f>IF(AND(LE84=1,PK84=1),0,MIN((ABS(($C$14-$C$15)*FG84/$C$12/$C$21)+$C$15)/$C$21,DO84))</f>
        <v>2.7495000000000003</v>
      </c>
      <c r="GD84" s="260">
        <f>IF(AND(LF84=1,PL84=1),0,MIN((ABS(($C$14-$C$15)*FH84/$C$12/$C$21)+$C$15)/$C$21,DP84))</f>
        <v>0</v>
      </c>
      <c r="GE84" s="260">
        <f>IF(AND(LG84=1,PM84=1),0,MIN((ABS(($C$14-$C$15)*FI84/$C$12/$C$21)+$C$15)/$C$21,DQ84))</f>
        <v>0</v>
      </c>
      <c r="GF84" s="260">
        <f>IF(AND(LH84=1,PN84=1),0,MIN((ABS(($C$14-$C$15)*FJ84/$C$12/$C$21)+$C$15)/$C$21,DR84))</f>
        <v>0</v>
      </c>
      <c r="GG84" s="260">
        <f>IF(AND(LI84=1,PO84=1),0,MIN((ABS(($C$14-$C$15)*FK84/$C$12/$C$21)+$C$15)/$C$21,DS84))</f>
        <v>0</v>
      </c>
      <c r="GH84" s="260">
        <f>IF(AND(LJ84=1,PP84=1),0,MIN((ABS(($C$14-$C$15)*FL84/$C$12/$C$21)+$C$15)/$C$21,DT84))</f>
        <v>0</v>
      </c>
      <c r="GI84" s="260">
        <f>IF(AND(LK84=1,PQ84=1),0,MIN((ABS(($C$14-$C$15)*FM84/$C$12/$C$21)+$C$15)/$C$21,DU84))</f>
        <v>0</v>
      </c>
      <c r="GJ84" s="260">
        <f>IF(AND(LL84=1,PR84=1),0,MIN((ABS(($C$14-$C$15)*FN84/$C$12/$C$21)+$C$15)/$C$21,DV84))</f>
        <v>0</v>
      </c>
      <c r="GK84" s="260">
        <f>IF(AND(LM84=1,PS84=1),0,MIN((ABS(($C$14-$C$15)*FO84/$C$12/$C$21)+$C$15)/$C$21,DW84))</f>
        <v>0</v>
      </c>
      <c r="GL84" s="61">
        <f t="shared" si="347"/>
        <v>3.0400000000000018</v>
      </c>
      <c r="GM84" s="57">
        <f>IF(AND(KS83=1,OY83=1),0,EU84*$C$19/S$6/$C$24/$C$23*3.39*$C$21)</f>
        <v>0</v>
      </c>
      <c r="GN84" s="57">
        <f>IF(AND(KT83=1,OZ83=1),0,EV84*$C$19/T$6/$C$24/$C$23*3.39*$C$21)</f>
        <v>-2.9505847644055385</v>
      </c>
      <c r="GO84" s="57">
        <f>IF(AND(KU83=1,PA83=1),0,EW84*$C$19/U$6/$C$24/$C$23*3.39*$C$21)</f>
        <v>-4.4917727471259354</v>
      </c>
      <c r="GP84" s="57">
        <f>IF(AND(KV83=1,PB83=1),0,EX84*$C$19/V$6/$C$24/$C$23*3.39*$C$21)</f>
        <v>-5.8544591567448077</v>
      </c>
      <c r="GQ84" s="57">
        <f>IF(AND(KW83=1,PC83=1),0,EY84*$C$19/W$6/$C$24/$C$23*3.39*$C$21)</f>
        <v>-6.7263065776348894</v>
      </c>
      <c r="GR84" s="57">
        <f>IF(AND(KX83=1,PD83=1),0,EZ84*$C$19/X$6/$C$24/$C$23*3.39*$C$21)</f>
        <v>-7.1434612211769464</v>
      </c>
      <c r="GS84" s="57">
        <f>IF(AND(KY83=1,PE83=1),0,FA84*$C$19/Y$6/$C$24/$C$23*3.39*$C$21)</f>
        <v>0</v>
      </c>
      <c r="GT84" s="57">
        <f>IF(AND(KZ83=1,PF83=1),0,FB84*$C$19/Z$6/$C$24/$C$23*3.39*$C$21)</f>
        <v>0</v>
      </c>
      <c r="GU84" s="57">
        <f>IF(AND(LA83=1,PG83=1),0,FC84*$C$19/AA$6/$C$24/$C$23*3.39*$C$21)</f>
        <v>0</v>
      </c>
      <c r="GV84" s="57">
        <f>IF(AND(LB83=1,PH83=1),0,FD84*$C$19/AB$6/$C$24/$C$23*3.39*$C$21)</f>
        <v>0</v>
      </c>
      <c r="GW84" s="57">
        <f>IF(AND(LC83=1,PI83=1),0,FE84*$C$19/AC$6/$C$24/$C$23*3.39*$C$21)</f>
        <v>0</v>
      </c>
      <c r="GX84" s="57">
        <f>IF(AND(LD83=1,PJ83=1),0,FF84*$C$19/AD$6/$C$24/$C$23*3.39*$C$21)</f>
        <v>-9.5249767404423658</v>
      </c>
      <c r="GY84" s="57">
        <f>IF(AND(LE83=1,PK83=1),0,FG84*$C$19/AE$6/$C$24/$C$23*3.39*$C$21)</f>
        <v>-9.2090904092332675</v>
      </c>
      <c r="GZ84" s="57">
        <f>IF(AND(LF83=1,PL83=1),0,FH84*$C$19/AF$6/$C$24/$C$23*3.39*$C$21)</f>
        <v>0</v>
      </c>
      <c r="HA84" s="57">
        <f>IF(AND(LG83=1,PM83=1),0,FI84*$C$19/AG$6/$C$24/$C$23*3.39*$C$21)</f>
        <v>0</v>
      </c>
      <c r="HB84" s="57">
        <f>IF(AND(LH83=1,PN83=1),0,FJ84*$C$19/AH$6/$C$24/$C$23*3.39*$C$21)</f>
        <v>0</v>
      </c>
      <c r="HC84" s="57">
        <f>IF(AND(LI83=1,PO83=1),0,FK84*$C$19/AI$6/$C$24/$C$23*3.39*$C$21)</f>
        <v>0</v>
      </c>
      <c r="HD84" s="57">
        <f>IF(AND(LJ83=1,PP83=1),0,FL84*$C$19/AJ$6/$C$24/$C$23*3.39*$C$21)</f>
        <v>0</v>
      </c>
      <c r="HE84" s="57">
        <f>IF(AND(LK83=1,PQ83=1),0,FM84*$C$19/AK$6/$C$24/$C$23*3.39*$C$21)</f>
        <v>0</v>
      </c>
      <c r="HF84" s="57">
        <f>IF(AND(LL83=1,PR83=1),0,FN84*$C$19/AL$6/$C$24/$C$23*3.39*$C$21)</f>
        <v>0</v>
      </c>
      <c r="HG84" s="57">
        <f>IF(AND(LM83=1,PS83=1),0,FO84*$C$19/AM$6/$C$24/$C$23*3.39*$C$21)</f>
        <v>0</v>
      </c>
      <c r="HH84" s="61">
        <f t="shared" si="348"/>
        <v>3.0400000000000018</v>
      </c>
      <c r="HI84" s="57">
        <f t="shared" si="349"/>
        <v>0</v>
      </c>
      <c r="HJ84" s="57">
        <f t="shared" si="350"/>
        <v>2.9505847644055385</v>
      </c>
      <c r="HK84" s="57">
        <f t="shared" si="351"/>
        <v>4.4917727471259354</v>
      </c>
      <c r="HL84" s="57">
        <f t="shared" si="352"/>
        <v>5.8544591567448077</v>
      </c>
      <c r="HM84" s="57">
        <f t="shared" si="353"/>
        <v>6.7263065776348894</v>
      </c>
      <c r="HN84" s="57">
        <f t="shared" si="354"/>
        <v>7.1434612211769464</v>
      </c>
      <c r="HO84" s="57">
        <f t="shared" si="355"/>
        <v>0</v>
      </c>
      <c r="HP84" s="57">
        <f t="shared" si="356"/>
        <v>0</v>
      </c>
      <c r="HQ84" s="57">
        <f t="shared" si="357"/>
        <v>0</v>
      </c>
      <c r="HR84" s="57">
        <f t="shared" si="358"/>
        <v>0</v>
      </c>
      <c r="HS84" s="57">
        <f t="shared" si="359"/>
        <v>0</v>
      </c>
      <c r="HT84" s="57">
        <f t="shared" si="360"/>
        <v>9.5249767404423658</v>
      </c>
      <c r="HU84" s="57">
        <f t="shared" si="361"/>
        <v>9.2090904092332675</v>
      </c>
      <c r="HV84" s="57">
        <f t="shared" si="362"/>
        <v>0</v>
      </c>
      <c r="HW84" s="57">
        <f t="shared" si="363"/>
        <v>0</v>
      </c>
      <c r="HX84" s="57">
        <f t="shared" si="364"/>
        <v>0</v>
      </c>
      <c r="HY84" s="57">
        <f t="shared" si="365"/>
        <v>0</v>
      </c>
      <c r="HZ84" s="57">
        <f t="shared" si="366"/>
        <v>0</v>
      </c>
      <c r="IA84" s="57">
        <f t="shared" si="367"/>
        <v>0</v>
      </c>
      <c r="IB84" s="57">
        <f t="shared" si="368"/>
        <v>0</v>
      </c>
      <c r="IC84" s="57">
        <f t="shared" si="369"/>
        <v>0</v>
      </c>
      <c r="ID84" s="61">
        <f t="shared" si="370"/>
        <v>3.0400000000000018</v>
      </c>
      <c r="IE84" s="57">
        <f t="shared" si="371"/>
        <v>0</v>
      </c>
      <c r="IF84" s="57">
        <f t="shared" si="372"/>
        <v>0</v>
      </c>
      <c r="IG84" s="57">
        <f t="shared" si="373"/>
        <v>0</v>
      </c>
      <c r="IH84" s="57">
        <f t="shared" si="374"/>
        <v>0</v>
      </c>
      <c r="II84" s="57">
        <f t="shared" si="375"/>
        <v>0</v>
      </c>
      <c r="IJ84" s="57">
        <f t="shared" si="376"/>
        <v>0</v>
      </c>
      <c r="IK84" s="57">
        <f t="shared" si="377"/>
        <v>0</v>
      </c>
      <c r="IL84" s="57">
        <f t="shared" si="378"/>
        <v>0</v>
      </c>
      <c r="IM84" s="57">
        <f t="shared" si="379"/>
        <v>0</v>
      </c>
      <c r="IN84" s="57">
        <f t="shared" si="380"/>
        <v>0</v>
      </c>
      <c r="IO84" s="57">
        <f t="shared" si="381"/>
        <v>0</v>
      </c>
      <c r="IP84" s="57">
        <f t="shared" si="382"/>
        <v>0</v>
      </c>
      <c r="IQ84" s="57">
        <f t="shared" si="383"/>
        <v>0</v>
      </c>
      <c r="IR84" s="57">
        <f t="shared" si="384"/>
        <v>0</v>
      </c>
      <c r="IS84" s="57">
        <f t="shared" si="385"/>
        <v>0</v>
      </c>
      <c r="IT84" s="57">
        <f t="shared" si="386"/>
        <v>0</v>
      </c>
      <c r="IU84" s="57">
        <f t="shared" si="387"/>
        <v>0</v>
      </c>
      <c r="IV84" s="57">
        <f t="shared" si="388"/>
        <v>0</v>
      </c>
      <c r="IW84" s="57">
        <f t="shared" si="389"/>
        <v>0</v>
      </c>
      <c r="IX84" s="57">
        <f t="shared" si="390"/>
        <v>0</v>
      </c>
      <c r="IY84" s="57">
        <f t="shared" si="391"/>
        <v>0</v>
      </c>
      <c r="IZ84" s="61">
        <f t="shared" si="392"/>
        <v>3.0400000000000018</v>
      </c>
      <c r="JA84" s="260" t="e">
        <f t="shared" si="447"/>
        <v>#N/A</v>
      </c>
      <c r="JB84" s="260" t="e">
        <f t="shared" si="448"/>
        <v>#N/A</v>
      </c>
      <c r="JC84" s="260" t="e">
        <f t="shared" si="449"/>
        <v>#N/A</v>
      </c>
      <c r="JD84" s="260" t="e">
        <f t="shared" si="450"/>
        <v>#N/A</v>
      </c>
      <c r="JE84" s="260" t="e">
        <f t="shared" si="451"/>
        <v>#N/A</v>
      </c>
      <c r="JF84" s="260" t="e">
        <f t="shared" si="452"/>
        <v>#N/A</v>
      </c>
      <c r="JG84" s="260" t="e">
        <f t="shared" si="453"/>
        <v>#N/A</v>
      </c>
      <c r="JH84" s="260" t="e">
        <f t="shared" si="454"/>
        <v>#N/A</v>
      </c>
      <c r="JI84" s="260" t="e">
        <f t="shared" si="455"/>
        <v>#N/A</v>
      </c>
      <c r="JJ84" s="260" t="e">
        <f t="shared" si="456"/>
        <v>#N/A</v>
      </c>
      <c r="JK84" s="260" t="e">
        <f t="shared" si="457"/>
        <v>#N/A</v>
      </c>
      <c r="JL84" s="260" t="e">
        <f t="shared" si="458"/>
        <v>#N/A</v>
      </c>
      <c r="JM84" s="260" t="e">
        <f t="shared" si="459"/>
        <v>#N/A</v>
      </c>
      <c r="JN84" s="260" t="e">
        <f t="shared" si="460"/>
        <v>#N/A</v>
      </c>
      <c r="JO84" s="260" t="e">
        <f t="shared" si="461"/>
        <v>#N/A</v>
      </c>
      <c r="JP84" s="260" t="e">
        <f t="shared" si="462"/>
        <v>#N/A</v>
      </c>
      <c r="JQ84" s="260" t="e">
        <f t="shared" si="463"/>
        <v>#N/A</v>
      </c>
      <c r="JR84" s="260" t="e">
        <f t="shared" si="464"/>
        <v>#N/A</v>
      </c>
      <c r="JS84" s="260" t="e">
        <f t="shared" si="465"/>
        <v>#N/A</v>
      </c>
      <c r="JT84" s="260" t="e">
        <f t="shared" si="466"/>
        <v>#N/A</v>
      </c>
      <c r="JU84" s="260" t="e">
        <f t="shared" si="467"/>
        <v>#N/A</v>
      </c>
      <c r="JV84" s="61">
        <f t="shared" si="393"/>
        <v>3.0400000000000018</v>
      </c>
      <c r="JW84" s="46">
        <f>IF(AND(KS84=0,HI84&lt;=$C$40),1,0)</f>
        <v>0</v>
      </c>
      <c r="JX84" s="46">
        <f>IF(AND(KT84=0,HJ84&lt;=$C$40),1,0)</f>
        <v>0</v>
      </c>
      <c r="JY84" s="46">
        <f>IF(AND(KU84=0,HK84&lt;=$C$40),1,0)</f>
        <v>0</v>
      </c>
      <c r="JZ84" s="46">
        <f>IF(AND(KV84=0,HL84&lt;=$C$40),1,0)</f>
        <v>0</v>
      </c>
      <c r="KA84" s="46">
        <f>IF(AND(KW84=0,HM84&lt;=$C$40),1,0)</f>
        <v>0</v>
      </c>
      <c r="KB84" s="46">
        <f>IF(AND(KX84=0,HN84&lt;=$C$40),1,0)</f>
        <v>0</v>
      </c>
      <c r="KC84" s="46">
        <f>IF(AND(KY84=0,HO84&lt;=$C$40),1,0)</f>
        <v>0</v>
      </c>
      <c r="KD84" s="46">
        <f>IF(AND(KZ84=0,HP84&lt;=$C$40),1,0)</f>
        <v>0</v>
      </c>
      <c r="KE84" s="46">
        <f>IF(AND(LA84=0,HQ84&lt;=$C$40),1,0)</f>
        <v>0</v>
      </c>
      <c r="KF84" s="46">
        <f>IF(AND(LB84=0,HR84&lt;=$C$40),1,0)</f>
        <v>0</v>
      </c>
      <c r="KG84" s="46">
        <f>IF(AND(LC84=0,HS84&lt;=$C$40),1,0)</f>
        <v>0</v>
      </c>
      <c r="KH84" s="46">
        <f>IF(AND(LD84=0,HT84&lt;=$C$40),1,0)</f>
        <v>0</v>
      </c>
      <c r="KI84" s="46">
        <f>IF(AND(LE84=0,HU84&lt;=$C$40),1,0)</f>
        <v>0</v>
      </c>
      <c r="KJ84" s="46">
        <f>IF(AND(LF84=0,HV84&lt;=$C$40),1,0)</f>
        <v>0</v>
      </c>
      <c r="KK84" s="46">
        <f>IF(AND(LG84=0,HW84&lt;=$C$40),1,0)</f>
        <v>0</v>
      </c>
      <c r="KL84" s="46">
        <f>IF(AND(LH84=0,HX84&lt;=$C$40),1,0)</f>
        <v>0</v>
      </c>
      <c r="KM84" s="46">
        <f>IF(AND(LI84=0,HY84&lt;=$C$40),1,0)</f>
        <v>0</v>
      </c>
      <c r="KN84" s="46">
        <f>IF(AND(LJ84=0,HZ84&lt;=$C$40),1,0)</f>
        <v>0</v>
      </c>
      <c r="KO84" s="46">
        <f>IF(AND(LK84=0,IA84&lt;=$C$40),1,0)</f>
        <v>0</v>
      </c>
      <c r="KP84" s="46">
        <f>IF(AND(LL84=0,IB84&lt;=$C$40),1,0)</f>
        <v>0</v>
      </c>
      <c r="KQ84" s="46">
        <f>IF(AND(LM84=0,IC84&lt;=$C$40),1,0)</f>
        <v>0</v>
      </c>
      <c r="KR84" s="61">
        <f t="shared" si="394"/>
        <v>3.0400000000000018</v>
      </c>
      <c r="KS84" s="1">
        <f>IF(OR(KS83=1,AND(OY84=1,LO84&lt;=$C$41)),1,0)</f>
        <v>1</v>
      </c>
      <c r="KT84" s="1">
        <f>IF(OR(KT83=1,AND(OZ84=1,LP84&lt;=$C$41)),1,0)</f>
        <v>0</v>
      </c>
      <c r="KU84" s="1">
        <f>IF(OR(KU83=1,AND(PA84=1,LQ84&lt;=$C$41)),1,0)</f>
        <v>0</v>
      </c>
      <c r="KV84" s="1">
        <f>IF(OR(KV83=1,AND(PB84=1,LR84&lt;=$C$41)),1,0)</f>
        <v>0</v>
      </c>
      <c r="KW84" s="1">
        <f>IF(OR(KW83=1,AND(PC84=1,LS84&lt;=$C$41)),1,0)</f>
        <v>0</v>
      </c>
      <c r="KX84" s="1">
        <f>IF(OR(KX83=1,AND(PD84=1,LT84&lt;=$C$41)),1,0)</f>
        <v>0</v>
      </c>
      <c r="KY84" s="1">
        <f>IF(OR(KY83=1,AND(PE84=1,LU84&lt;=$C$41)),1,0)</f>
        <v>1</v>
      </c>
      <c r="KZ84" s="1">
        <f>IF(OR(KZ83=1,AND(PF84=1,LV84&lt;=$C$41)),1,0)</f>
        <v>1</v>
      </c>
      <c r="LA84" s="1">
        <f>IF(OR(LA83=1,AND(PG84=1,LW84&lt;=$C$41)),1,0)</f>
        <v>1</v>
      </c>
      <c r="LB84" s="1">
        <f>IF(OR(LB83=1,AND(PH84=1,LX84&lt;=$C$41)),1,0)</f>
        <v>1</v>
      </c>
      <c r="LC84" s="1">
        <f>IF(OR(LC83=1,AND(PI84=1,LY84&lt;=$C$41)),1,0)</f>
        <v>1</v>
      </c>
      <c r="LD84" s="1">
        <f>IF(OR(LD83=1,AND(PJ84=1,LZ84&lt;=$C$41)),1,0)</f>
        <v>0</v>
      </c>
      <c r="LE84" s="1">
        <f>IF(OR(LE83=1,AND(PK84=1,MA84&lt;=$C$41)),1,0)</f>
        <v>0</v>
      </c>
      <c r="LF84" s="1">
        <f>IF(OR(LF83=1,AND(PL84=1,MB84&lt;=$C$41)),1,0)</f>
        <v>1</v>
      </c>
      <c r="LG84" s="1">
        <f>IF(OR(LG83=1,AND(PM84=1,MC84&lt;=$C$41)),1,0)</f>
        <v>1</v>
      </c>
      <c r="LH84" s="1">
        <f>IF(OR(LH83=1,AND(PN84=1,MD84&lt;=$C$41)),1,0)</f>
        <v>1</v>
      </c>
      <c r="LI84" s="1">
        <f>IF(OR(LI83=1,AND(PO84=1,ME84&lt;=$C$41)),1,0)</f>
        <v>1</v>
      </c>
      <c r="LJ84" s="1">
        <f>IF(OR(LJ83=1,AND(PP84=1,MF84&lt;=$C$41)),1,0)</f>
        <v>1</v>
      </c>
      <c r="LK84" s="1">
        <f>IF(OR(LK83=1,AND(PQ84=1,MG84&lt;=$C$41)),1,0)</f>
        <v>1</v>
      </c>
      <c r="LL84" s="1">
        <f>IF(OR(LL83=1,AND(PR84=1,MH84&lt;=$C$41)),1,0)</f>
        <v>1</v>
      </c>
      <c r="LM84" s="1">
        <f>IF(OR(LM83=1,AND(PS84=1,MI84&lt;=$C$41)),1,0)</f>
        <v>1</v>
      </c>
      <c r="LN84" s="61">
        <f t="shared" si="395"/>
        <v>3.0400000000000018</v>
      </c>
      <c r="LO84" s="57">
        <f t="shared" si="396"/>
        <v>0</v>
      </c>
      <c r="LP84" s="57">
        <f t="shared" si="397"/>
        <v>12.149439308283403</v>
      </c>
      <c r="LQ84" s="57">
        <f t="shared" si="398"/>
        <v>10.902449095765133</v>
      </c>
      <c r="LR84" s="57">
        <f t="shared" si="399"/>
        <v>8.2142027757783378</v>
      </c>
      <c r="LS84" s="57">
        <f t="shared" si="400"/>
        <v>4.5489071053247923</v>
      </c>
      <c r="LT84" s="57">
        <f t="shared" si="401"/>
        <v>1.2883596875874159</v>
      </c>
      <c r="LU84" s="57">
        <f t="shared" si="402"/>
        <v>0</v>
      </c>
      <c r="LV84" s="57">
        <f t="shared" si="403"/>
        <v>0</v>
      </c>
      <c r="LW84" s="57">
        <f t="shared" si="404"/>
        <v>0</v>
      </c>
      <c r="LX84" s="57">
        <f t="shared" si="405"/>
        <v>0</v>
      </c>
      <c r="LY84" s="57">
        <f t="shared" si="406"/>
        <v>0</v>
      </c>
      <c r="LZ84" s="57">
        <f t="shared" si="407"/>
        <v>4.4200755709678123</v>
      </c>
      <c r="MA84" s="57">
        <f t="shared" si="408"/>
        <v>1.0457500336935637</v>
      </c>
      <c r="MB84" s="57">
        <f t="shared" si="409"/>
        <v>0</v>
      </c>
      <c r="MC84" s="57">
        <f t="shared" si="410"/>
        <v>0</v>
      </c>
      <c r="MD84" s="57">
        <f t="shared" si="411"/>
        <v>0</v>
      </c>
      <c r="ME84" s="57">
        <f t="shared" si="412"/>
        <v>0</v>
      </c>
      <c r="MF84" s="57">
        <f t="shared" si="413"/>
        <v>0</v>
      </c>
      <c r="MG84" s="57">
        <f t="shared" si="414"/>
        <v>0</v>
      </c>
      <c r="MH84" s="57">
        <f t="shared" si="415"/>
        <v>0</v>
      </c>
      <c r="MI84" s="57">
        <f t="shared" si="416"/>
        <v>0</v>
      </c>
      <c r="MJ84" s="61">
        <f t="shared" si="417"/>
        <v>3.0400000000000018</v>
      </c>
      <c r="MK84" s="57" t="e">
        <f>IF(AND(ABS(CG84)&gt;0,EU84*$C$19&gt;=DY83,NG84&lt;&gt;0),3,NA())</f>
        <v>#N/A</v>
      </c>
      <c r="ML84" s="57" t="e">
        <f t="shared" si="468"/>
        <v>#N/A</v>
      </c>
      <c r="MM84" s="57" t="e">
        <f t="shared" si="469"/>
        <v>#N/A</v>
      </c>
      <c r="MN84" s="57" t="e">
        <f t="shared" si="470"/>
        <v>#N/A</v>
      </c>
      <c r="MO84" s="57" t="e">
        <f t="shared" si="471"/>
        <v>#N/A</v>
      </c>
      <c r="MP84" s="57" t="e">
        <f t="shared" si="472"/>
        <v>#N/A</v>
      </c>
      <c r="MQ84" s="57" t="e">
        <f t="shared" si="473"/>
        <v>#N/A</v>
      </c>
      <c r="MR84" s="57" t="e">
        <f t="shared" si="474"/>
        <v>#N/A</v>
      </c>
      <c r="MS84" s="57" t="e">
        <f t="shared" si="475"/>
        <v>#N/A</v>
      </c>
      <c r="MT84" s="57" t="e">
        <f t="shared" si="476"/>
        <v>#N/A</v>
      </c>
      <c r="MU84" s="57" t="e">
        <f t="shared" si="477"/>
        <v>#N/A</v>
      </c>
      <c r="MV84" s="57" t="e">
        <f t="shared" si="478"/>
        <v>#N/A</v>
      </c>
      <c r="MW84" s="57" t="e">
        <f t="shared" si="479"/>
        <v>#N/A</v>
      </c>
      <c r="MX84" s="57" t="e">
        <f t="shared" si="480"/>
        <v>#N/A</v>
      </c>
      <c r="MY84" s="57" t="e">
        <f t="shared" si="481"/>
        <v>#N/A</v>
      </c>
      <c r="MZ84" s="57" t="e">
        <f t="shared" si="482"/>
        <v>#N/A</v>
      </c>
      <c r="NA84" s="57" t="e">
        <f t="shared" si="483"/>
        <v>#N/A</v>
      </c>
      <c r="NB84" s="57" t="e">
        <f t="shared" si="484"/>
        <v>#N/A</v>
      </c>
      <c r="NC84" s="57" t="e">
        <f t="shared" si="485"/>
        <v>#N/A</v>
      </c>
      <c r="ND84" s="57" t="e">
        <f t="shared" si="486"/>
        <v>#N/A</v>
      </c>
      <c r="NE84" s="57" t="e">
        <f t="shared" si="487"/>
        <v>#N/A</v>
      </c>
      <c r="NF84" s="61">
        <f t="shared" si="418"/>
        <v>3.0400000000000018</v>
      </c>
      <c r="NG84" s="260">
        <f>IF(OY83=0,MIN('Drive Train'!$F$35-FQ83*$C$19*'Drive Train'!$F$39,NG83+$C$39)-$C$7,IF(LO83-1&lt;=0,0,IF($C$37=Motors!$C$29,MAX(MAX(NG$8:NG83)*-1,NG83-$C$39),MAX(0,MAX(NG$8:NG83)*-1,NG83-$C$39))))</f>
        <v>0</v>
      </c>
      <c r="NH84" s="260">
        <f>IF(OZ83=0,MIN('Drive Train'!$F$35-FR83*$C$19*'Drive Train'!$F$39,NH83+$C$39)-$C$7,IF(LP83-1&lt;=0,0,IF($C$37=Motors!$C$29,MAX(MAX(NH$8:NH83)*-1,NH83-$C$39),MAX(0,MAX(NH$8:NH83)*-1,NH83-$C$39))))</f>
        <v>0</v>
      </c>
      <c r="NI84" s="260">
        <f>IF(PA83=0,MIN('Drive Train'!$F$35-FS83*$C$19*'Drive Train'!$F$39,NI83+$C$39)-$C$7,IF(LQ83-1&lt;=0,0,IF($C$37=Motors!$C$29,MAX(MAX(NI$8:NI83)*-1,NI83-$C$39),MAX(0,MAX(NI$8:NI83)*-1,NI83-$C$39))))</f>
        <v>0</v>
      </c>
      <c r="NJ84" s="260">
        <f>IF(PB83=0,MIN('Drive Train'!$F$35-FT83*$C$19*'Drive Train'!$F$39,NJ83+$C$39)-$C$7,IF(LR83-1&lt;=0,0,IF($C$37=Motors!$C$29,MAX(MAX(NJ$8:NJ83)*-1,NJ83-$C$39),MAX(0,MAX(NJ$8:NJ83)*-1,NJ83-$C$39))))</f>
        <v>0</v>
      </c>
      <c r="NK84" s="260">
        <f>IF(PC83=0,MIN('Drive Train'!$F$35-FU83*$C$19*'Drive Train'!$F$39,NK83+$C$39)-$C$7,IF(LS83-1&lt;=0,0,IF($C$37=Motors!$C$29,MAX(MAX(NK$8:NK83)*-1,NK83-$C$39),MAX(0,MAX(NK$8:NK83)*-1,NK83-$C$39))))</f>
        <v>0</v>
      </c>
      <c r="NL84" s="260">
        <f>IF(PD83=0,MIN('Drive Train'!$F$35-FV83*$C$19*'Drive Train'!$F$39,NL83+$C$39)-$C$7,IF(LT83-1&lt;=0,0,IF($C$37=Motors!$C$29,MAX(MAX(NL$8:NL83)*-1,NL83-$C$39),MAX(0,MAX(NL$8:NL83)*-1,NL83-$C$39))))</f>
        <v>0</v>
      </c>
      <c r="NM84" s="260">
        <f>IF(PE83=0,MIN('Drive Train'!$F$35-FW83*$C$19*'Drive Train'!$F$39,NM83+$C$39)-$C$7,IF(LU83-1&lt;=0,0,IF($C$37=Motors!$C$29,MAX(MAX(NM$8:NM83)*-1,NM83-$C$39),MAX(0,MAX(NM$8:NM83)*-1,NM83-$C$39))))</f>
        <v>0</v>
      </c>
      <c r="NN84" s="260">
        <f>IF(PF83=0,MIN('Drive Train'!$F$35-FX83*$C$19*'Drive Train'!$F$39,NN83+$C$39)-$C$7,IF(LV83-1&lt;=0,0,IF($C$37=Motors!$C$29,MAX(MAX(NN$8:NN83)*-1,NN83-$C$39),MAX(0,MAX(NN$8:NN83)*-1,NN83-$C$39))))</f>
        <v>0</v>
      </c>
      <c r="NO84" s="260">
        <f>IF(PG83=0,MIN('Drive Train'!$F$35-FY83*$C$19*'Drive Train'!$F$39,NO83+$C$39)-$C$7,IF(LW83-1&lt;=0,0,IF($C$37=Motors!$C$29,MAX(MAX(NO$8:NO83)*-1,NO83-$C$39),MAX(0,MAX(NO$8:NO83)*-1,NO83-$C$39))))</f>
        <v>0</v>
      </c>
      <c r="NP84" s="260">
        <f>IF(PH83=0,MIN('Drive Train'!$F$35-FZ83*$C$19*'Drive Train'!$F$39,NP83+$C$39)-$C$7,IF(LX83-1&lt;=0,0,IF($C$37=Motors!$C$29,MAX(MAX(NP$8:NP83)*-1,NP83-$C$39),MAX(0,MAX(NP$8:NP83)*-1,NP83-$C$39))))</f>
        <v>0</v>
      </c>
      <c r="NQ84" s="260">
        <f>IF(PI83=0,MIN('Drive Train'!$F$35-GA83*$C$19*'Drive Train'!$F$39,NQ83+$C$39)-$C$7,IF(LY83-1&lt;=0,0,IF($C$37=Motors!$C$29,MAX(MAX(NQ$8:NQ83)*-1,NQ83-$C$39),MAX(0,MAX(NQ$8:NQ83)*-1,NQ83-$C$39))))</f>
        <v>0</v>
      </c>
      <c r="NR84" s="260">
        <f>IF(PJ83=0,MIN('Drive Train'!$F$35-GB83*$C$19*'Drive Train'!$F$39,NR83+$C$39)-$C$7,IF(LZ83-1&lt;=0,0,IF($C$37=Motors!$C$29,MAX(MAX(NR$8:NR83)*-1,NR83-$C$39),MAX(0,MAX(NR$8:NR83)*-1,NR83-$C$39))))</f>
        <v>0</v>
      </c>
      <c r="NS84" s="260">
        <f>IF(PK83=0,MIN('Drive Train'!$F$35-GC83*$C$19*'Drive Train'!$F$39,NS83+$C$39)-$C$7,IF(MA83-1&lt;=0,0,IF($C$37=Motors!$C$29,MAX(MAX(NS$8:NS83)*-1,NS83-$C$39),MAX(0,MAX(NS$8:NS83)*-1,NS83-$C$39))))</f>
        <v>0</v>
      </c>
      <c r="NT84" s="260">
        <f>IF(PL83=0,MIN('Drive Train'!$F$35-GD83*$C$19*'Drive Train'!$F$39,NT83+$C$39)-$C$7,IF(MB83-1&lt;=0,0,IF($C$37=Motors!$C$29,MAX(MAX(NT$8:NT83)*-1,NT83-$C$39),MAX(0,MAX(NT$8:NT83)*-1,NT83-$C$39))))</f>
        <v>0</v>
      </c>
      <c r="NU84" s="260">
        <f>IF(PM83=0,MIN('Drive Train'!$F$35-GE83*$C$19*'Drive Train'!$F$39,NU83+$C$39)-$C$7,IF(MC83-1&lt;=0,0,IF($C$37=Motors!$C$29,MAX(MAX(NU$8:NU83)*-1,NU83-$C$39),MAX(0,MAX(NU$8:NU83)*-1,NU83-$C$39))))</f>
        <v>0</v>
      </c>
      <c r="NV84" s="260">
        <f>IF(PN83=0,MIN('Drive Train'!$F$35-GF83*$C$19*'Drive Train'!$F$39,NV83+$C$39)-$C$7,IF(MD83-1&lt;=0,0,IF($C$37=Motors!$C$29,MAX(MAX(NV$8:NV83)*-1,NV83-$C$39),MAX(0,MAX(NV$8:NV83)*-1,NV83-$C$39))))</f>
        <v>0</v>
      </c>
      <c r="NW84" s="260">
        <f>IF(PO83=0,MIN('Drive Train'!$F$35-GG83*$C$19*'Drive Train'!$F$39,NW83+$C$39)-$C$7,IF(ME83-1&lt;=0,0,IF($C$37=Motors!$C$29,MAX(MAX(NW$8:NW83)*-1,NW83-$C$39),MAX(0,MAX(NW$8:NW83)*-1,NW83-$C$39))))</f>
        <v>0</v>
      </c>
      <c r="NX84" s="260">
        <f>IF(PP83=0,MIN('Drive Train'!$F$35-GH83*$C$19*'Drive Train'!$F$39,NX83+$C$39)-$C$7,IF(MF83-1&lt;=0,0,IF($C$37=Motors!$C$29,MAX(MAX(NX$8:NX83)*-1,NX83-$C$39),MAX(0,MAX(NX$8:NX83)*-1,NX83-$C$39))))</f>
        <v>0</v>
      </c>
      <c r="NY84" s="260">
        <f>IF(PQ83=0,MIN('Drive Train'!$F$35-GI83*$C$19*'Drive Train'!$F$39,NY83+$C$39)-$C$7,IF(MG83-1&lt;=0,0,IF($C$37=Motors!$C$29,MAX(MAX(NY$8:NY83)*-1,NY83-$C$39),MAX(0,MAX(NY$8:NY83)*-1,NY83-$C$39))))</f>
        <v>0</v>
      </c>
      <c r="NZ84" s="260">
        <f>IF(PR83=0,MIN('Drive Train'!$F$35-GJ83*$C$19*'Drive Train'!$F$39,NZ83+$C$39)-$C$7,IF(MH83-1&lt;=0,0,IF($C$37=Motors!$C$29,MAX(MAX(NZ$8:NZ83)*-1,NZ83-$C$39),MAX(0,MAX(NZ$8:NZ83)*-1,NZ83-$C$39))))</f>
        <v>0</v>
      </c>
      <c r="OA84" s="260">
        <f>IF(PS83=0,MIN('Drive Train'!$F$35-GK83*$C$19*'Drive Train'!$F$39,OA83+$C$39)-$C$7,IF(MI83-1&lt;=0,0,IF($C$37=Motors!$C$29,MAX(MAX(OA$8:OA83)*-1,OA83-$C$39),MAX(0,MAX(OA$8:OA83)*-1,OA83-$C$39))))</f>
        <v>0</v>
      </c>
      <c r="OB84" s="61">
        <f t="shared" si="419"/>
        <v>3.0400000000000018</v>
      </c>
      <c r="OC84" s="260">
        <f>'Drive Train'!$F$35-(FQ84*$C$13)*$C$19*'Drive Train'!$F$39</f>
        <v>12.4</v>
      </c>
      <c r="OD84" s="260">
        <f>'Drive Train'!$F$35-(FR84*$C$13)*$C$19*'Drive Train'!$F$39</f>
        <v>12.2597755</v>
      </c>
      <c r="OE84" s="260">
        <f>'Drive Train'!$F$35-(FS84*$C$13)*$C$19*'Drive Train'!$F$39</f>
        <v>12.2597755</v>
      </c>
      <c r="OF84" s="260">
        <f>'Drive Train'!$F$35-(FT84*$C$13)*$C$19*'Drive Train'!$F$39</f>
        <v>12.2597755</v>
      </c>
      <c r="OG84" s="260">
        <f>'Drive Train'!$F$35-(FU84*$C$13)*$C$19*'Drive Train'!$F$39</f>
        <v>12.2597755</v>
      </c>
      <c r="OH84" s="260">
        <f>'Drive Train'!$F$35-(FV84*$C$13)*$C$19*'Drive Train'!$F$39</f>
        <v>12.2597755</v>
      </c>
      <c r="OI84" s="260">
        <f>'Drive Train'!$F$35-(FW84*$C$13)*$C$19*'Drive Train'!$F$39</f>
        <v>12.4</v>
      </c>
      <c r="OJ84" s="260">
        <f>'Drive Train'!$F$35-(FX84*$C$13)*$C$19*'Drive Train'!$F$39</f>
        <v>12.4</v>
      </c>
      <c r="OK84" s="260">
        <f>'Drive Train'!$F$35-(FY84*$C$13)*$C$19*'Drive Train'!$F$39</f>
        <v>12.4</v>
      </c>
      <c r="OL84" s="260">
        <f>'Drive Train'!$F$35-(FZ84*$C$13)*$C$19*'Drive Train'!$F$39</f>
        <v>12.4</v>
      </c>
      <c r="OM84" s="260">
        <f>'Drive Train'!$F$35-(GA84*$C$13)*$C$19*'Drive Train'!$F$39</f>
        <v>12.4</v>
      </c>
      <c r="ON84" s="260">
        <f>'Drive Train'!$F$35-(GB84*$C$13)*$C$19*'Drive Train'!$F$39</f>
        <v>12.2597755</v>
      </c>
      <c r="OO84" s="260">
        <f>'Drive Train'!$F$35-(GC84*$C$13)*$C$19*'Drive Train'!$F$39</f>
        <v>12.2597755</v>
      </c>
      <c r="OP84" s="260">
        <f>'Drive Train'!$F$35-(GD84*$C$13)*$C$19*'Drive Train'!$F$39</f>
        <v>12.4</v>
      </c>
      <c r="OQ84" s="260">
        <f>'Drive Train'!$F$35-(GE84*$C$13)*$C$19*'Drive Train'!$F$39</f>
        <v>12.4</v>
      </c>
      <c r="OR84" s="260">
        <f>'Drive Train'!$F$35-(GF84*$C$13)*$C$19*'Drive Train'!$F$39</f>
        <v>12.4</v>
      </c>
      <c r="OS84" s="260">
        <f>'Drive Train'!$F$35-(GG84*$C$13)*$C$19*'Drive Train'!$F$39</f>
        <v>12.4</v>
      </c>
      <c r="OT84" s="260">
        <f>'Drive Train'!$F$35-(GH84*$C$13)*$C$19*'Drive Train'!$F$39</f>
        <v>12.4</v>
      </c>
      <c r="OU84" s="260">
        <f>'Drive Train'!$F$35-(GI84*$C$13)*$C$19*'Drive Train'!$F$39</f>
        <v>12.4</v>
      </c>
      <c r="OV84" s="260">
        <f>'Drive Train'!$F$35-(GJ84*$C$13)*$C$19*'Drive Train'!$F$39</f>
        <v>12.4</v>
      </c>
      <c r="OW84" s="260">
        <f>'Drive Train'!$F$35-(GK84*$C$13)*$C$19*'Drive Train'!$F$39</f>
        <v>12.4</v>
      </c>
      <c r="OX84" s="61">
        <f t="shared" si="420"/>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7">
        <f t="shared" si="421"/>
        <v>3.0400000000000018</v>
      </c>
      <c r="PU84" s="57">
        <f t="shared" si="422"/>
        <v>21.495394688196406</v>
      </c>
      <c r="PV84" s="57">
        <f t="shared" si="423"/>
        <v>30.193541332176945</v>
      </c>
      <c r="PW84" s="57">
        <f t="shared" si="424"/>
        <v>34.006696148942531</v>
      </c>
      <c r="PX84" s="57">
        <f t="shared" si="425"/>
        <v>34.014550340642849</v>
      </c>
      <c r="PY84" s="57">
        <f t="shared" si="426"/>
        <v>30.882872044179859</v>
      </c>
      <c r="PZ84" s="57">
        <f t="shared" si="427"/>
        <v>26.965121657998033</v>
      </c>
      <c r="QA84" s="57">
        <f t="shared" si="428"/>
        <v>23.225733517635934</v>
      </c>
      <c r="QB84" s="57">
        <f t="shared" si="429"/>
        <v>21.291440485870105</v>
      </c>
      <c r="QC84" s="57">
        <f t="shared" si="430"/>
        <v>19.83197803012871</v>
      </c>
      <c r="QD84" s="57">
        <f t="shared" si="431"/>
        <v>18.750821279437783</v>
      </c>
      <c r="QE84" s="57">
        <f t="shared" si="432"/>
        <v>18.248340689871842</v>
      </c>
      <c r="QF84" s="57">
        <f t="shared" si="433"/>
        <v>22.675692938447355</v>
      </c>
      <c r="QG84" s="57">
        <f t="shared" si="434"/>
        <v>22.42191709268522</v>
      </c>
      <c r="QH84" s="57">
        <f t="shared" si="435"/>
        <v>21.831549073444926</v>
      </c>
      <c r="QI84" s="57">
        <f t="shared" si="436"/>
        <v>21.659868427934889</v>
      </c>
      <c r="QJ84" s="57">
        <f t="shared" si="437"/>
        <v>21.79976807614602</v>
      </c>
      <c r="QK84" s="57">
        <f t="shared" si="438"/>
        <v>21.756211309083742</v>
      </c>
      <c r="QL84" s="57">
        <f t="shared" si="439"/>
        <v>21.582838251070481</v>
      </c>
      <c r="QM84" s="57">
        <f t="shared" si="440"/>
        <v>21.793281479591677</v>
      </c>
      <c r="QN84" s="57">
        <f t="shared" si="441"/>
        <v>21.456171811391606</v>
      </c>
      <c r="QO84" s="57">
        <f t="shared" si="442"/>
        <v>21.493109623152883</v>
      </c>
      <c r="QP84" s="61">
        <f t="shared" si="443"/>
        <v>3.0400000000000018</v>
      </c>
      <c r="QQ84" s="57">
        <f>MIN(FQ84,$C$16)*$C$17*1000/60/60/$C$21</f>
        <v>0</v>
      </c>
      <c r="QR84" s="57">
        <f>MIN(FR84,$C$16)*$C$17*1000/60/60/$C$21</f>
        <v>3.4695548865589357E-2</v>
      </c>
      <c r="QS84" s="57">
        <f>MIN(FS84,$C$16)*$C$17*1000/60/60/$C$21</f>
        <v>3.4695548865589357E-2</v>
      </c>
      <c r="QT84" s="57">
        <f>MIN(FT84,$C$16)*$C$17*1000/60/60/$C$21</f>
        <v>3.4695548865589357E-2</v>
      </c>
      <c r="QU84" s="57">
        <f>MIN(FU84,$C$16)*$C$17*1000/60/60/$C$21</f>
        <v>3.4695548865589357E-2</v>
      </c>
      <c r="QV84" s="57">
        <f>MIN(FV84,$C$16)*$C$17*1000/60/60/$C$21</f>
        <v>3.4695548865589357E-2</v>
      </c>
      <c r="QW84" s="57">
        <f>MIN(FW84,$C$16)*$C$17*1000/60/60/$C$21</f>
        <v>0</v>
      </c>
      <c r="QX84" s="57">
        <f>MIN(FX84,$C$16)*$C$17*1000/60/60/$C$21</f>
        <v>0</v>
      </c>
      <c r="QY84" s="57">
        <f>MIN(FY84,$C$16)*$C$17*1000/60/60/$C$21</f>
        <v>0</v>
      </c>
      <c r="QZ84" s="57">
        <f>MIN(FZ84,$C$16)*$C$17*1000/60/60/$C$21</f>
        <v>0</v>
      </c>
      <c r="RA84" s="57">
        <f>MIN(GA84,$C$16)*$C$17*1000/60/60/$C$21</f>
        <v>0</v>
      </c>
      <c r="RB84" s="57">
        <f>MIN(GB84,$C$16)*$C$17*1000/60/60/$C$21</f>
        <v>3.4695548865589357E-2</v>
      </c>
      <c r="RC84" s="57">
        <f>MIN(GC84,$C$16)*$C$17*1000/60/60/$C$21</f>
        <v>3.4695548865589357E-2</v>
      </c>
      <c r="RD84" s="57">
        <f>MIN(GD84,$C$16)*$C$17*1000/60/60/$C$21</f>
        <v>0</v>
      </c>
      <c r="RE84" s="57">
        <f>MIN(GE84,$C$16)*$C$17*1000/60/60/$C$21</f>
        <v>0</v>
      </c>
      <c r="RF84" s="57">
        <f>MIN(GF84,$C$16)*$C$17*1000/60/60/$C$21</f>
        <v>0</v>
      </c>
      <c r="RG84" s="57">
        <f>MIN(GG84,$C$16)*$C$17*1000/60/60/$C$21</f>
        <v>0</v>
      </c>
      <c r="RH84" s="57">
        <f>MIN(GH84,$C$16)*$C$17*1000/60/60/$C$21</f>
        <v>0</v>
      </c>
      <c r="RI84" s="57">
        <f>MIN(GI84,$C$16)*$C$17*1000/60/60/$C$21</f>
        <v>0</v>
      </c>
      <c r="RJ84" s="57">
        <f>MIN(GJ84,$C$16)*$C$17*1000/60/60/$C$21</f>
        <v>0</v>
      </c>
      <c r="RK84" s="57">
        <f>MIN(GK84,$C$16)*$C$17*1000/60/60/$C$21</f>
        <v>0</v>
      </c>
      <c r="RL84" s="61">
        <f t="shared" si="444"/>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61">
        <f t="shared" si="445"/>
        <v>3.0400000000000018</v>
      </c>
      <c r="SI84" s="2">
        <f>IF(AND(EU84&lt;0,KS84=0,LO84&gt;=LO$6*'Drive Train'!$AA$52,LO84&lt;=LO$6*'Drive Train'!$AA$53,OY84=1,JW84=0),$C$17,0)</f>
        <v>0</v>
      </c>
      <c r="SJ84" s="2">
        <f>IF(AND(EV84&lt;0,KT84=0,LP84&gt;=LP$6*'Drive Train'!$AA$52,LP84&lt;=LP$6*'Drive Train'!$AA$53,OZ84=1,JX84=0),$C$17,0)</f>
        <v>0.04</v>
      </c>
      <c r="SK84" s="2">
        <f>IF(AND(EW84&lt;0,KU84=0,LQ84&gt;=LQ$6*'Drive Train'!$AA$52,LQ84&lt;=LQ$6*'Drive Train'!$AA$53,PA84=1,JY84=0),$C$17,0)</f>
        <v>0.04</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48">
        <f t="shared" si="446"/>
        <v>3.0400000000000018</v>
      </c>
    </row>
    <row r="85" spans="2:524" x14ac:dyDescent="0.2">
      <c r="B85" s="73"/>
      <c r="C85" s="3" t="str">
        <f>C60</f>
        <v>Max Speed (ft/s)</v>
      </c>
      <c r="E85" s="17">
        <f>E60</f>
        <v>11.789439785789877</v>
      </c>
      <c r="F85" s="18">
        <f>LZ6</f>
        <v>11.659057893704006</v>
      </c>
      <c r="G85" s="18">
        <f t="shared" ref="G85:O85" si="492">MA6</f>
        <v>11.763481361218396</v>
      </c>
      <c r="H85" s="18">
        <f t="shared" si="492"/>
        <v>11.780002435825043</v>
      </c>
      <c r="I85" s="18">
        <f t="shared" si="492"/>
        <v>11.785395677058007</v>
      </c>
      <c r="J85" s="18">
        <f t="shared" si="492"/>
        <v>11.788748504606225</v>
      </c>
      <c r="K85" s="18">
        <f t="shared" si="492"/>
        <v>11.789717270990559</v>
      </c>
      <c r="L85" s="18">
        <f t="shared" si="492"/>
        <v>11.789422246010583</v>
      </c>
      <c r="M85" s="18">
        <f t="shared" si="492"/>
        <v>11.790825877581833</v>
      </c>
      <c r="N85" s="18">
        <f t="shared" si="492"/>
        <v>11.789237616133974</v>
      </c>
      <c r="O85" s="18">
        <f t="shared" si="492"/>
        <v>11.78944464435776</v>
      </c>
      <c r="R85" s="63">
        <f t="shared" si="34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343"/>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318"/>
        <v>3.0800000000000018</v>
      </c>
      <c r="BK85" s="2">
        <f>IF(OR(KS84=1,AND($C$37=Motors!$C$31,OY84=1)),0,IF(NG85=0,-(CG84+$C$15)/($C$14-$C$15)*$C$12,($C$11*S85-AO85)/($C$11*S85)*$C$12*S85))</f>
        <v>0</v>
      </c>
      <c r="BL85" s="2">
        <f>IF(OR(KT84=1,AND($C$37=Motors!$C$31,OZ84=1)),0,IF(NH85=0,-(CH84+$C$15)/($C$14-$C$15)*$C$12,($C$11*T85-AP85)/($C$11*T85)*$C$12*T85))</f>
        <v>0</v>
      </c>
      <c r="BM85" s="2">
        <f>IF(OR(KU84=1,AND($C$37=Motors!$C$31,PA84=1)),0,IF(NI85=0,-(CI84+$C$15)/($C$14-$C$15)*$C$12,($C$11*U85-AQ85)/($C$11*U85)*$C$12*U85))</f>
        <v>0</v>
      </c>
      <c r="BN85" s="2">
        <f>IF(OR(KV84=1,AND($C$37=Motors!$C$31,PB84=1)),0,IF(NJ85=0,-(CJ84+$C$15)/($C$14-$C$15)*$C$12,($C$11*V85-AR85)/($C$11*V85)*$C$12*V85))</f>
        <v>0</v>
      </c>
      <c r="BO85" s="2">
        <f>IF(OR(KW84=1,AND($C$37=Motors!$C$31,PC84=1)),0,IF(NK85=0,-(CK84+$C$15)/($C$14-$C$15)*$C$12,($C$11*W85-AS85)/($C$11*W85)*$C$12*W85))</f>
        <v>0</v>
      </c>
      <c r="BP85" s="2">
        <f>IF(OR(KX84=1,AND($C$37=Motors!$C$31,PD84=1)),0,IF(NL85=0,-(CL84+$C$15)/($C$14-$C$15)*$C$12,($C$11*X85-AT85)/($C$11*X85)*$C$12*X85))</f>
        <v>0</v>
      </c>
      <c r="BQ85" s="2">
        <f>IF(OR(KY84=1,AND($C$37=Motors!$C$31,PE84=1)),0,IF(NM85=0,-(CM84+$C$15)/($C$14-$C$15)*$C$12,($C$11*Y85-AU85)/($C$11*Y85)*$C$12*Y85))</f>
        <v>0</v>
      </c>
      <c r="BR85" s="2">
        <f>IF(OR(KZ84=1,AND($C$37=Motors!$C$31,PF84=1)),0,IF(NN85=0,-(CN84+$C$15)/($C$14-$C$15)*$C$12,($C$11*Z85-AV85)/($C$11*Z85)*$C$12*Z85))</f>
        <v>0</v>
      </c>
      <c r="BS85" s="2">
        <f>IF(OR(LA84=1,AND($C$37=Motors!$C$31,PG84=1)),0,IF(NO85=0,-(CO84+$C$15)/($C$14-$C$15)*$C$12,($C$11*AA85-AW85)/($C$11*AA85)*$C$12*AA85))</f>
        <v>0</v>
      </c>
      <c r="BT85" s="2">
        <f>IF(OR(LB84=1,AND($C$37=Motors!$C$31,PH84=1)),0,IF(NP85=0,-(CP84+$C$15)/($C$14-$C$15)*$C$12,($C$11*AB85-AX85)/($C$11*AB85)*$C$12*AB85))</f>
        <v>0</v>
      </c>
      <c r="BU85" s="2">
        <f>IF(OR(LC84=1,AND($C$37=Motors!$C$31,PI84=1)),0,IF(NQ85=0,-(CQ84+$C$15)/($C$14-$C$15)*$C$12,($C$11*AC85-AY85)/($C$11*AC85)*$C$12*AC85))</f>
        <v>0</v>
      </c>
      <c r="BV85" s="2">
        <f>IF(OR(LD84=1,AND($C$37=Motors!$C$31,PJ84=1)),0,IF(NR85=0,-(CR84+$C$15)/($C$14-$C$15)*$C$12,($C$11*AD85-AZ85)/($C$11*AD85)*$C$12*AD85))</f>
        <v>0</v>
      </c>
      <c r="BW85" s="2">
        <f>IF(OR(LE84=1,AND($C$37=Motors!$C$31,PK84=1)),0,IF(NS85=0,-(CS84+$C$15)/($C$14-$C$15)*$C$12,($C$11*AE85-BA85)/($C$11*AE85)*$C$12*AE85))</f>
        <v>0</v>
      </c>
      <c r="BX85" s="2">
        <f>IF(OR(LF84=1,AND($C$37=Motors!$C$31,PL84=1)),0,IF(NT85=0,-(CT84+$C$15)/($C$14-$C$15)*$C$12,($C$11*AF85-BB85)/($C$11*AF85)*$C$12*AF85))</f>
        <v>0</v>
      </c>
      <c r="BY85" s="2">
        <f>IF(OR(LG84=1,AND($C$37=Motors!$C$31,PM84=1)),0,IF(NU85=0,-(CU84+$C$15)/($C$14-$C$15)*$C$12,($C$11*AG85-BC85)/($C$11*AG85)*$C$12*AG85))</f>
        <v>0</v>
      </c>
      <c r="BZ85" s="2">
        <f>IF(OR(LH84=1,AND($C$37=Motors!$C$31,PN84=1)),0,IF(NV85=0,-(CV84+$C$15)/($C$14-$C$15)*$C$12,($C$11*AH85-BD85)/($C$11*AH85)*$C$12*AH85))</f>
        <v>0</v>
      </c>
      <c r="CA85" s="2">
        <f>IF(OR(LI84=1,AND($C$37=Motors!$C$31,PO84=1)),0,IF(NW85=0,-(CW84+$C$15)/($C$14-$C$15)*$C$12,($C$11*AI85-BE85)/($C$11*AI85)*$C$12*AI85))</f>
        <v>0</v>
      </c>
      <c r="CB85" s="2">
        <f>IF(OR(LJ84=1,AND($C$37=Motors!$C$31,PP84=1)),0,IF(NX85=0,-(CX84+$C$15)/($C$14-$C$15)*$C$12,($C$11*AJ85-BF85)/($C$11*AJ85)*$C$12*AJ85))</f>
        <v>0</v>
      </c>
      <c r="CC85" s="2">
        <f>IF(OR(LK84=1,AND($C$37=Motors!$C$31,PQ84=1)),0,IF(NY85=0,-(CY84+$C$15)/($C$14-$C$15)*$C$12,($C$11*AK85-BG85)/($C$11*AK85)*$C$12*AK85))</f>
        <v>0</v>
      </c>
      <c r="CD85" s="2">
        <f>IF(OR(LL84=1,AND($C$37=Motors!$C$31,PR84=1)),0,IF(NZ85=0,-(CZ84+$C$15)/($C$14-$C$15)*$C$12,($C$11*AL85-BH85)/($C$11*AL85)*$C$12*AL85))</f>
        <v>0</v>
      </c>
      <c r="CE85" s="2">
        <f>IF(OR(LM84=1,AND($C$37=Motors!$C$31,PS84=1)),0,IF(OA85=0,-(DA84+$C$15)/($C$14-$C$15)*$C$12,($C$11*AM85-BI85)/($C$11*AM85)*$C$12*AM85))</f>
        <v>0</v>
      </c>
      <c r="CF85" s="61">
        <f t="shared" si="319"/>
        <v>3.0800000000000018</v>
      </c>
      <c r="CG85" s="57">
        <f>IF(AND(KS84=1,OY84=1),0,ABS(BK85/$C$12*($C$14-$C$15)+$C$15) *'Drive Train'!$AA$49 + CG84*(1-'Drive Train'!$AA$49))</f>
        <v>0</v>
      </c>
      <c r="CH85" s="57">
        <f>IF(AND(KT84=1,OZ84=1),0,ABS(BL85/$C$12*($C$14-$C$15)+$C$15) *'Drive Train'!$AA$49 + CH84*(1-'Drive Train'!$AA$49))</f>
        <v>2.7495000000000003</v>
      </c>
      <c r="CI85" s="57">
        <f>IF(AND(KU84=1,PA84=1),0,ABS(BM85/$C$12*($C$14-$C$15)+$C$15) *'Drive Train'!$AA$49 + CI84*(1-'Drive Train'!$AA$49))</f>
        <v>2.7495000000000003</v>
      </c>
      <c r="CJ85" s="57">
        <f>IF(AND(KV84=1,PB84=1),0,ABS(BN85/$C$12*($C$14-$C$15)+$C$15) *'Drive Train'!$AA$49 + CJ84*(1-'Drive Train'!$AA$49))</f>
        <v>2.7495000000000003</v>
      </c>
      <c r="CK85" s="57">
        <f>IF(AND(KW84=1,PC84=1),0,ABS(BO85/$C$12*($C$14-$C$15)+$C$15) *'Drive Train'!$AA$49 + CK84*(1-'Drive Train'!$AA$49))</f>
        <v>2.7495000000000003</v>
      </c>
      <c r="CL85" s="57">
        <f>IF(AND(KX84=1,PD84=1),0,ABS(BP85/$C$12*($C$14-$C$15)+$C$15) *'Drive Train'!$AA$49 + CL84*(1-'Drive Train'!$AA$49))</f>
        <v>2.7495000000000003</v>
      </c>
      <c r="CM85" s="57">
        <f>IF(AND(KY84=1,PE84=1),0,ABS(BQ85/$C$12*($C$14-$C$15)+$C$15) *'Drive Train'!$AA$49 + CM84*(1-'Drive Train'!$AA$49))</f>
        <v>0</v>
      </c>
      <c r="CN85" s="57">
        <f>IF(AND(KZ84=1,PF84=1),0,ABS(BR85/$C$12*($C$14-$C$15)+$C$15) *'Drive Train'!$AA$49 + CN84*(1-'Drive Train'!$AA$49))</f>
        <v>0</v>
      </c>
      <c r="CO85" s="57">
        <f>IF(AND(LA84=1,PG84=1),0,ABS(BS85/$C$12*($C$14-$C$15)+$C$15) *'Drive Train'!$AA$49 + CO84*(1-'Drive Train'!$AA$49))</f>
        <v>0</v>
      </c>
      <c r="CP85" s="57">
        <f>IF(AND(LB84=1,PH84=1),0,ABS(BT85/$C$12*($C$14-$C$15)+$C$15) *'Drive Train'!$AA$49 + CP84*(1-'Drive Train'!$AA$49))</f>
        <v>0</v>
      </c>
      <c r="CQ85" s="57">
        <f>IF(AND(LC84=1,PI84=1),0,ABS(BU85/$C$12*($C$14-$C$15)+$C$15) *'Drive Train'!$AA$49 + CQ84*(1-'Drive Train'!$AA$49))</f>
        <v>0</v>
      </c>
      <c r="CR85" s="57">
        <f>IF(AND(LD84=1,PJ84=1),0,ABS(BV85/$C$12*($C$14-$C$15)+$C$15) *'Drive Train'!$AA$49 + CR84*(1-'Drive Train'!$AA$49))</f>
        <v>2.7495000000000003</v>
      </c>
      <c r="CS85" s="57">
        <f>IF(AND(LE84=1,PK84=1),0,ABS(BW85/$C$12*($C$14-$C$15)+$C$15) *'Drive Train'!$AA$49 + CS84*(1-'Drive Train'!$AA$49))</f>
        <v>2.7495000000000003</v>
      </c>
      <c r="CT85" s="57">
        <f>IF(AND(LF84=1,PL84=1),0,ABS(BX85/$C$12*($C$14-$C$15)+$C$15) *'Drive Train'!$AA$49 + CT84*(1-'Drive Train'!$AA$49))</f>
        <v>0</v>
      </c>
      <c r="CU85" s="57">
        <f>IF(AND(LG84=1,PM84=1),0,ABS(BY85/$C$12*($C$14-$C$15)+$C$15) *'Drive Train'!$AA$49 + CU84*(1-'Drive Train'!$AA$49))</f>
        <v>0</v>
      </c>
      <c r="CV85" s="57">
        <f>IF(AND(LH84=1,PN84=1),0,ABS(BZ85/$C$12*($C$14-$C$15)+$C$15) *'Drive Train'!$AA$49 + CV84*(1-'Drive Train'!$AA$49))</f>
        <v>0</v>
      </c>
      <c r="CW85" s="57">
        <f>IF(AND(LI84=1,PO84=1),0,ABS(CA85/$C$12*($C$14-$C$15)+$C$15) *'Drive Train'!$AA$49 + CW84*(1-'Drive Train'!$AA$49))</f>
        <v>0</v>
      </c>
      <c r="CX85" s="57">
        <f>IF(AND(LJ84=1,PP84=1),0,ABS(CB85/$C$12*($C$14-$C$15)+$C$15) *'Drive Train'!$AA$49 + CX84*(1-'Drive Train'!$AA$49))</f>
        <v>0</v>
      </c>
      <c r="CY85" s="57">
        <f>IF(AND(LK84=1,PQ84=1),0,ABS(CC85/$C$12*($C$14-$C$15)+$C$15) *'Drive Train'!$AA$49 + CY84*(1-'Drive Train'!$AA$49))</f>
        <v>0</v>
      </c>
      <c r="CZ85" s="57">
        <f>IF(AND(LL84=1,PR84=1),0,ABS(CD85/$C$12*($C$14-$C$15)+$C$15) *'Drive Train'!$AA$49 + CZ84*(1-'Drive Train'!$AA$49))</f>
        <v>0</v>
      </c>
      <c r="DA85" s="57">
        <f>IF(AND(LM84=1,PS84=1),0,ABS(CE85/$C$12*($C$14-$C$15)+$C$15) *'Drive Train'!$AA$49 + DA84*(1-'Drive Train'!$AA$49))</f>
        <v>0</v>
      </c>
      <c r="DB85" s="61">
        <f t="shared" si="344"/>
        <v>3.0800000000000018</v>
      </c>
      <c r="DC85" s="57">
        <f t="shared" si="320"/>
        <v>0</v>
      </c>
      <c r="DD85" s="57">
        <f t="shared" si="321"/>
        <v>2.7495000000000003</v>
      </c>
      <c r="DE85" s="57">
        <f t="shared" si="322"/>
        <v>2.7495000000000003</v>
      </c>
      <c r="DF85" s="57">
        <f t="shared" si="323"/>
        <v>2.7495000000000003</v>
      </c>
      <c r="DG85" s="57">
        <f t="shared" si="324"/>
        <v>2.7495000000000003</v>
      </c>
      <c r="DH85" s="57">
        <f t="shared" si="325"/>
        <v>2.7495000000000003</v>
      </c>
      <c r="DI85" s="57">
        <f t="shared" si="326"/>
        <v>0</v>
      </c>
      <c r="DJ85" s="57">
        <f t="shared" si="327"/>
        <v>0</v>
      </c>
      <c r="DK85" s="57">
        <f t="shared" si="328"/>
        <v>0</v>
      </c>
      <c r="DL85" s="57">
        <f t="shared" si="329"/>
        <v>0</v>
      </c>
      <c r="DM85" s="57">
        <f t="shared" si="330"/>
        <v>0</v>
      </c>
      <c r="DN85" s="57">
        <f t="shared" si="331"/>
        <v>2.7495000000000003</v>
      </c>
      <c r="DO85" s="57">
        <f t="shared" si="332"/>
        <v>2.7495000000000003</v>
      </c>
      <c r="DP85" s="57">
        <f t="shared" si="333"/>
        <v>0</v>
      </c>
      <c r="DQ85" s="57">
        <f t="shared" si="334"/>
        <v>0</v>
      </c>
      <c r="DR85" s="57">
        <f t="shared" si="335"/>
        <v>0</v>
      </c>
      <c r="DS85" s="57">
        <f t="shared" si="336"/>
        <v>0</v>
      </c>
      <c r="DT85" s="57">
        <f t="shared" si="337"/>
        <v>0</v>
      </c>
      <c r="DU85" s="57">
        <f t="shared" si="338"/>
        <v>0</v>
      </c>
      <c r="DV85" s="57">
        <f t="shared" si="339"/>
        <v>0</v>
      </c>
      <c r="DW85" s="57">
        <f t="shared" si="340"/>
        <v>0</v>
      </c>
      <c r="DX85" s="61">
        <f t="shared" si="345"/>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61">
        <f t="shared" si="341"/>
        <v>3.0800000000000018</v>
      </c>
      <c r="EU85" s="259">
        <f>MAX(MIN(IF(AND(OY84=1,NG85&lt;0),-1,1)*(DC85-$C$15)/($C$14-$C$15)*$C$12*$C$21-$C$33*LO85/AO$6 -  OY84*$C$33/$C$21,DY84/$C$19),MAX(EU$8:EU84)*-1)</f>
        <v>-0.37850168607206947</v>
      </c>
      <c r="EV85" s="259">
        <f>MAX(MIN(IF(AND(OZ84=1,NH85&lt;0),-1,1)*(DD85-$C$15)/($C$14-$C$15)*$C$12*$C$21-$C$33*LP85/AP$6 -  OZ84*$C$33/$C$21,DZ84/$C$19),MAX(EV$8:EV84)*-1)</f>
        <v>-0.4064292979032077</v>
      </c>
      <c r="EW85" s="259">
        <f>MAX(MIN(IF(AND(PA84=1,NI85&lt;0),-1,1)*(DE85-$C$15)/($C$14-$C$15)*$C$12*$C$21-$C$33*LQ85/AQ$6 -  PA84*$C$33/$C$21,EA84/$C$19),MAX(EW$8:EW84)*-1)</f>
        <v>-0.4275206706582424</v>
      </c>
      <c r="EX85" s="259">
        <f>MAX(MIN(IF(AND(PB84=1,NJ85&lt;0),-1,1)*(DF85-$C$15)/($C$14-$C$15)*$C$12*$C$21-$C$33*LR85/AR$6 -  PB84*$C$33/$C$21,EB84/$C$19),MAX(EX$8:EX84)*-1)</f>
        <v>-0.42498828461681742</v>
      </c>
      <c r="EY85" s="259">
        <f>MAX(MIN(IF(AND(PC84=1,NK85&lt;0),-1,1)*(DG85-$C$15)/($C$14-$C$15)*$C$12*$C$21-$C$33*LS85/AS$6 -  PC84*$C$33/$C$21,EC84/$C$19),MAX(EY$8:EY84)*-1)</f>
        <v>-0.3939522383136656</v>
      </c>
      <c r="EZ85" s="259">
        <f>MAX(MIN(IF(AND(PD84=1,NL85&lt;0),-1,1)*(DH85-$C$15)/($C$14-$C$15)*$C$12*$C$21-$C$33*LT85/AT$6 -  PD84*$C$33/$C$21,ED84/$C$19),MAX(EZ$8:EZ84)*-1)</f>
        <v>-0.35001737383440568</v>
      </c>
      <c r="FA85" s="259">
        <f>MAX(MIN(IF(AND(PE84=1,NM85&lt;0),-1,1)*(DI85-$C$15)/($C$14-$C$15)*$C$12*$C$21-$C$33*LU85/AU$6 -  PE84*$C$33/$C$21,EE84/$C$19),MAX(FA$8:FA84)*-1)</f>
        <v>-0.37850168607206947</v>
      </c>
      <c r="FB85" s="259">
        <f>MAX(MIN(IF(AND(PF84=1,NN85&lt;0),-1,1)*(DJ85-$C$15)/($C$14-$C$15)*$C$12*$C$21-$C$33*LV85/AV$6 -  PF84*$C$33/$C$21,EF84/$C$19),MAX(FB$8:FB84)*-1)</f>
        <v>-0.37850168607206947</v>
      </c>
      <c r="FC85" s="259">
        <f>MAX(MIN(IF(AND(PG84=1,NO85&lt;0),-1,1)*(DK85-$C$15)/($C$14-$C$15)*$C$12*$C$21-$C$33*LW85/AW$6 -  PG84*$C$33/$C$21,EG84/$C$19),MAX(FC$8:FC84)*-1)</f>
        <v>-0.37850168607206947</v>
      </c>
      <c r="FD85" s="259">
        <f>MAX(MIN(IF(AND(PH84=1,NP85&lt;0),-1,1)*(DL85-$C$15)/($C$14-$C$15)*$C$12*$C$21-$C$33*LX85/AX$6 -  PH84*$C$33/$C$21,EH84/$C$19),MAX(FD$8:FD84)*-1)</f>
        <v>-0.37850168607206947</v>
      </c>
      <c r="FE85" s="259">
        <f>MAX(MIN(IF(AND(PI84=1,NQ85&lt;0),-1,1)*(DM85-$C$15)/($C$14-$C$15)*$C$12*$C$21-$C$33*LY85/AY$6 -  PI84*$C$33/$C$21,EI84/$C$19),MAX(FE$8:FE84)*-1)</f>
        <v>-0.37850168607206947</v>
      </c>
      <c r="FF85" s="259">
        <f>MAX(MIN(IF(AND(PJ84=1,NR85&lt;0),-1,1)*(DN85-$C$15)/($C$14-$C$15)*$C$12*$C$21-$C$33*LZ85/AZ$6 -  PJ84*$C$33/$C$21,EJ84/$C$19),MAX(FF$8:FF84)*-1)</f>
        <v>-0.3680167733157455</v>
      </c>
      <c r="FG85" s="259">
        <f>MAX(MIN(IF(AND(PK84=1,NS85&lt;0),-1,1)*(DO85-$C$15)/($C$14-$C$15)*$C$12*$C$21-$C$33*MA85/BA$6 -  PK84*$C$33/$C$21,EK84/$C$19),MAX(FG$8:FG84)*-1)</f>
        <v>-0.34778549901970984</v>
      </c>
      <c r="FH85" s="259">
        <f>MAX(MIN(IF(AND(PL84=1,NT85&lt;0),-1,1)*(DP85-$C$15)/($C$14-$C$15)*$C$12*$C$21-$C$33*MB85/BB$6 -  PL84*$C$33/$C$21,EL84/$C$19),MAX(FH$8:FH84)*-1)</f>
        <v>-0.37850168607206947</v>
      </c>
      <c r="FI85" s="259">
        <f>MAX(MIN(IF(AND(PM84=1,NU85&lt;0),-1,1)*(DQ85-$C$15)/($C$14-$C$15)*$C$12*$C$21-$C$33*MC85/BC$6 -  PM84*$C$33/$C$21,EM84/$C$19),MAX(FI$8:FI84)*-1)</f>
        <v>-0.37850168607206947</v>
      </c>
      <c r="FJ85" s="259">
        <f>MAX(MIN(IF(AND(PN84=1,NV85&lt;0),-1,1)*(DR85-$C$15)/($C$14-$C$15)*$C$12*$C$21-$C$33*MD85/BD$6 -  PN84*$C$33/$C$21,EN84/$C$19),MAX(FJ$8:FJ84)*-1)</f>
        <v>-0.37850168607206947</v>
      </c>
      <c r="FK85" s="259">
        <f>MAX(MIN(IF(AND(PO84=1,NW85&lt;0),-1,1)*(DS85-$C$15)/($C$14-$C$15)*$C$12*$C$21-$C$33*ME85/BE$6 -  PO84*$C$33/$C$21,EO84/$C$19),MAX(FK$8:FK84)*-1)</f>
        <v>-0.37850168607206947</v>
      </c>
      <c r="FL85" s="259">
        <f>MAX(MIN(IF(AND(PP84=1,NX85&lt;0),-1,1)*(DT85-$C$15)/($C$14-$C$15)*$C$12*$C$21-$C$33*MF85/BF$6 -  PP84*$C$33/$C$21,EP84/$C$19),MAX(FL$8:FL84)*-1)</f>
        <v>-0.37850168607206947</v>
      </c>
      <c r="FM85" s="259">
        <f>MAX(MIN(IF(AND(PQ84=1,NY85&lt;0),-1,1)*(DU85-$C$15)/($C$14-$C$15)*$C$12*$C$21-$C$33*MG85/BG$6 -  PQ84*$C$33/$C$21,EQ84/$C$19),MAX(FM$8:FM84)*-1)</f>
        <v>-0.37850168607206947</v>
      </c>
      <c r="FN85" s="259">
        <f>MAX(MIN(IF(AND(PR84=1,NZ85&lt;0),-1,1)*(DV85-$C$15)/($C$14-$C$15)*$C$12*$C$21-$C$33*MH85/BH$6 -  PR84*$C$33/$C$21,ER84/$C$19),MAX(FN$8:FN84)*-1)</f>
        <v>-0.37850168607206947</v>
      </c>
      <c r="FO85" s="259">
        <f>MAX(MIN(IF(AND(PS84=1,OA85&lt;0),-1,1)*(DW85-$C$15)/($C$14-$C$15)*$C$12*$C$21-$C$33*MI85/BI$6 -  PS84*$C$33/$C$21,ES84/$C$19),MAX(FO$8:FO84)*-1)</f>
        <v>-0.37850168607206947</v>
      </c>
      <c r="FP85" s="61">
        <f t="shared" si="346"/>
        <v>3.0800000000000018</v>
      </c>
      <c r="FQ85" s="260">
        <f>IF(AND(KS85=1,OY85=1),0,MIN((ABS(($C$14-$C$15)*EU85/$C$12/$C$21)+$C$15)/$C$21,DC85))</f>
        <v>0</v>
      </c>
      <c r="FR85" s="260">
        <f>IF(AND(KT85=1,OZ85=1),0,MIN((ABS(($C$14-$C$15)*EV85/$C$12/$C$21)+$C$15)/$C$21,DD85))</f>
        <v>2.7495000000000003</v>
      </c>
      <c r="FS85" s="260">
        <f>IF(AND(KU85=1,PA85=1),0,MIN((ABS(($C$14-$C$15)*EW85/$C$12/$C$21)+$C$15)/$C$21,DE85))</f>
        <v>2.7495000000000003</v>
      </c>
      <c r="FT85" s="260">
        <f>IF(AND(KV85=1,PB85=1),0,MIN((ABS(($C$14-$C$15)*EX85/$C$12/$C$21)+$C$15)/$C$21,DF85))</f>
        <v>2.7495000000000003</v>
      </c>
      <c r="FU85" s="260">
        <f>IF(AND(KW85=1,PC85=1),0,MIN((ABS(($C$14-$C$15)*EY85/$C$12/$C$21)+$C$15)/$C$21,DG85))</f>
        <v>2.7495000000000003</v>
      </c>
      <c r="FV85" s="260">
        <f>IF(AND(KX85=1,PD85=1),0,MIN((ABS(($C$14-$C$15)*EZ85/$C$12/$C$21)+$C$15)/$C$21,DH85))</f>
        <v>2.7495000000000003</v>
      </c>
      <c r="FW85" s="260">
        <f>IF(AND(KY85=1,PE85=1),0,MIN((ABS(($C$14-$C$15)*FA85/$C$12/$C$21)+$C$15)/$C$21,DI85))</f>
        <v>0</v>
      </c>
      <c r="FX85" s="260">
        <f>IF(AND(KZ85=1,PF85=1),0,MIN((ABS(($C$14-$C$15)*FB85/$C$12/$C$21)+$C$15)/$C$21,DJ85))</f>
        <v>0</v>
      </c>
      <c r="FY85" s="260">
        <f>IF(AND(LA85=1,PG85=1),0,MIN((ABS(($C$14-$C$15)*FC85/$C$12/$C$21)+$C$15)/$C$21,DK85))</f>
        <v>0</v>
      </c>
      <c r="FZ85" s="260">
        <f>IF(AND(LB85=1,PH85=1),0,MIN((ABS(($C$14-$C$15)*FD85/$C$12/$C$21)+$C$15)/$C$21,DL85))</f>
        <v>0</v>
      </c>
      <c r="GA85" s="260">
        <f>IF(AND(LC85=1,PI85=1),0,MIN((ABS(($C$14-$C$15)*FE85/$C$12/$C$21)+$C$15)/$C$21,DM85))</f>
        <v>0</v>
      </c>
      <c r="GB85" s="260">
        <f>IF(AND(LD85=1,PJ85=1),0,MIN((ABS(($C$14-$C$15)*FF85/$C$12/$C$21)+$C$15)/$C$21,DN85))</f>
        <v>2.7495000000000003</v>
      </c>
      <c r="GC85" s="260">
        <f>IF(AND(LE85=1,PK85=1),0,MIN((ABS(($C$14-$C$15)*FG85/$C$12/$C$21)+$C$15)/$C$21,DO85))</f>
        <v>2.7495000000000003</v>
      </c>
      <c r="GD85" s="260">
        <f>IF(AND(LF85=1,PL85=1),0,MIN((ABS(($C$14-$C$15)*FH85/$C$12/$C$21)+$C$15)/$C$21,DP85))</f>
        <v>0</v>
      </c>
      <c r="GE85" s="260">
        <f>IF(AND(LG85=1,PM85=1),0,MIN((ABS(($C$14-$C$15)*FI85/$C$12/$C$21)+$C$15)/$C$21,DQ85))</f>
        <v>0</v>
      </c>
      <c r="GF85" s="260">
        <f>IF(AND(LH85=1,PN85=1),0,MIN((ABS(($C$14-$C$15)*FJ85/$C$12/$C$21)+$C$15)/$C$21,DR85))</f>
        <v>0</v>
      </c>
      <c r="GG85" s="260">
        <f>IF(AND(LI85=1,PO85=1),0,MIN((ABS(($C$14-$C$15)*FK85/$C$12/$C$21)+$C$15)/$C$21,DS85))</f>
        <v>0</v>
      </c>
      <c r="GH85" s="260">
        <f>IF(AND(LJ85=1,PP85=1),0,MIN((ABS(($C$14-$C$15)*FL85/$C$12/$C$21)+$C$15)/$C$21,DT85))</f>
        <v>0</v>
      </c>
      <c r="GI85" s="260">
        <f>IF(AND(LK85=1,PQ85=1),0,MIN((ABS(($C$14-$C$15)*FM85/$C$12/$C$21)+$C$15)/$C$21,DU85))</f>
        <v>0</v>
      </c>
      <c r="GJ85" s="260">
        <f>IF(AND(LL85=1,PR85=1),0,MIN((ABS(($C$14-$C$15)*FN85/$C$12/$C$21)+$C$15)/$C$21,DV85))</f>
        <v>0</v>
      </c>
      <c r="GK85" s="260">
        <f>IF(AND(LM85=1,PS85=1),0,MIN((ABS(($C$14-$C$15)*FO85/$C$12/$C$21)+$C$15)/$C$21,DW85))</f>
        <v>0</v>
      </c>
      <c r="GL85" s="61">
        <f t="shared" si="347"/>
        <v>3.0800000000000018</v>
      </c>
      <c r="GM85" s="57">
        <f>IF(AND(KS84=1,OY84=1),0,EU85*$C$19/S$6/$C$24/$C$23*3.39*$C$21)</f>
        <v>0</v>
      </c>
      <c r="GN85" s="57">
        <f>IF(AND(KT84=1,OZ84=1),0,EV85*$C$19/T$6/$C$24/$C$23*3.39*$C$21)</f>
        <v>-2.9453665407676364</v>
      </c>
      <c r="GO85" s="57">
        <f>IF(AND(KU84=1,PA84=1),0,EW85*$C$19/U$6/$C$24/$C$23*3.39*$C$21)</f>
        <v>-4.4751984906969913</v>
      </c>
      <c r="GP85" s="57">
        <f>IF(AND(KV84=1,PB84=1),0,EX85*$C$19/V$6/$C$24/$C$23*3.39*$C$21)</f>
        <v>-5.8175176847539349</v>
      </c>
      <c r="GQ85" s="57">
        <f>IF(AND(KW84=1,PC84=1),0,EY85*$C$19/W$6/$C$24/$C$23*3.39*$C$21)</f>
        <v>-6.6615409138651547</v>
      </c>
      <c r="GR85" s="57">
        <f>IF(AND(KX84=1,PD84=1),0,EZ85*$C$19/X$6/$C$24/$C$23*3.39*$C$21)</f>
        <v>-7.0459806013127348</v>
      </c>
      <c r="GS85" s="57">
        <f>IF(AND(KY84=1,PE84=1),0,FA85*$C$19/Y$6/$C$24/$C$23*3.39*$C$21)</f>
        <v>0</v>
      </c>
      <c r="GT85" s="57">
        <f>IF(AND(KZ84=1,PF84=1),0,FB85*$C$19/Z$6/$C$24/$C$23*3.39*$C$21)</f>
        <v>0</v>
      </c>
      <c r="GU85" s="57">
        <f>IF(AND(LA84=1,PG84=1),0,FC85*$C$19/AA$6/$C$24/$C$23*3.39*$C$21)</f>
        <v>0</v>
      </c>
      <c r="GV85" s="57">
        <f>IF(AND(LB84=1,PH84=1),0,FD85*$C$19/AB$6/$C$24/$C$23*3.39*$C$21)</f>
        <v>0</v>
      </c>
      <c r="GW85" s="57">
        <f>IF(AND(LC84=1,PI84=1),0,FE85*$C$19/AC$6/$C$24/$C$23*3.39*$C$21)</f>
        <v>0</v>
      </c>
      <c r="GX85" s="57">
        <f>IF(AND(LD84=1,PJ84=1),0,FF85*$C$19/AD$6/$C$24/$C$23*3.39*$C$21)</f>
        <v>-9.5249767404423658</v>
      </c>
      <c r="GY85" s="57">
        <f>IF(AND(LE84=1,PK84=1),0,FG85*$C$19/AE$6/$C$24/$C$23*3.39*$C$21)</f>
        <v>-9.0013527344954483</v>
      </c>
      <c r="GZ85" s="57">
        <f>IF(AND(LF84=1,PL84=1),0,FH85*$C$19/AF$6/$C$24/$C$23*3.39*$C$21)</f>
        <v>0</v>
      </c>
      <c r="HA85" s="57">
        <f>IF(AND(LG84=1,PM84=1),0,FI85*$C$19/AG$6/$C$24/$C$23*3.39*$C$21)</f>
        <v>0</v>
      </c>
      <c r="HB85" s="57">
        <f>IF(AND(LH84=1,PN84=1),0,FJ85*$C$19/AH$6/$C$24/$C$23*3.39*$C$21)</f>
        <v>0</v>
      </c>
      <c r="HC85" s="57">
        <f>IF(AND(LI84=1,PO84=1),0,FK85*$C$19/AI$6/$C$24/$C$23*3.39*$C$21)</f>
        <v>0</v>
      </c>
      <c r="HD85" s="57">
        <f>IF(AND(LJ84=1,PP84=1),0,FL85*$C$19/AJ$6/$C$24/$C$23*3.39*$C$21)</f>
        <v>0</v>
      </c>
      <c r="HE85" s="57">
        <f>IF(AND(LK84=1,PQ84=1),0,FM85*$C$19/AK$6/$C$24/$C$23*3.39*$C$21)</f>
        <v>0</v>
      </c>
      <c r="HF85" s="57">
        <f>IF(AND(LL84=1,PR84=1),0,FN85*$C$19/AL$6/$C$24/$C$23*3.39*$C$21)</f>
        <v>0</v>
      </c>
      <c r="HG85" s="57">
        <f>IF(AND(LM84=1,PS84=1),0,FO85*$C$19/AM$6/$C$24/$C$23*3.39*$C$21)</f>
        <v>0</v>
      </c>
      <c r="HH85" s="61">
        <f t="shared" si="348"/>
        <v>3.0800000000000018</v>
      </c>
      <c r="HI85" s="57">
        <f t="shared" si="349"/>
        <v>0</v>
      </c>
      <c r="HJ85" s="57">
        <f t="shared" si="350"/>
        <v>2.9453665407676364</v>
      </c>
      <c r="HK85" s="57">
        <f t="shared" si="351"/>
        <v>4.4751984906969913</v>
      </c>
      <c r="HL85" s="57">
        <f t="shared" si="352"/>
        <v>5.8175176847539349</v>
      </c>
      <c r="HM85" s="57">
        <f t="shared" si="353"/>
        <v>6.6615409138651547</v>
      </c>
      <c r="HN85" s="57">
        <f t="shared" si="354"/>
        <v>7.0459806013127348</v>
      </c>
      <c r="HO85" s="57">
        <f t="shared" si="355"/>
        <v>0</v>
      </c>
      <c r="HP85" s="57">
        <f t="shared" si="356"/>
        <v>0</v>
      </c>
      <c r="HQ85" s="57">
        <f t="shared" si="357"/>
        <v>0</v>
      </c>
      <c r="HR85" s="57">
        <f t="shared" si="358"/>
        <v>0</v>
      </c>
      <c r="HS85" s="57">
        <f t="shared" si="359"/>
        <v>0</v>
      </c>
      <c r="HT85" s="57">
        <f t="shared" si="360"/>
        <v>9.5249767404423658</v>
      </c>
      <c r="HU85" s="57">
        <f t="shared" si="361"/>
        <v>9.0013527344954483</v>
      </c>
      <c r="HV85" s="57">
        <f t="shared" si="362"/>
        <v>0</v>
      </c>
      <c r="HW85" s="57">
        <f t="shared" si="363"/>
        <v>0</v>
      </c>
      <c r="HX85" s="57">
        <f t="shared" si="364"/>
        <v>0</v>
      </c>
      <c r="HY85" s="57">
        <f t="shared" si="365"/>
        <v>0</v>
      </c>
      <c r="HZ85" s="57">
        <f t="shared" si="366"/>
        <v>0</v>
      </c>
      <c r="IA85" s="57">
        <f t="shared" si="367"/>
        <v>0</v>
      </c>
      <c r="IB85" s="57">
        <f t="shared" si="368"/>
        <v>0</v>
      </c>
      <c r="IC85" s="57">
        <f t="shared" si="369"/>
        <v>0</v>
      </c>
      <c r="ID85" s="61">
        <f t="shared" si="370"/>
        <v>3.0800000000000018</v>
      </c>
      <c r="IE85" s="57">
        <f t="shared" si="371"/>
        <v>0</v>
      </c>
      <c r="IF85" s="57">
        <f t="shared" si="372"/>
        <v>0</v>
      </c>
      <c r="IG85" s="57">
        <f t="shared" si="373"/>
        <v>0</v>
      </c>
      <c r="IH85" s="57">
        <f t="shared" si="374"/>
        <v>0</v>
      </c>
      <c r="II85" s="57">
        <f t="shared" si="375"/>
        <v>0</v>
      </c>
      <c r="IJ85" s="57">
        <f t="shared" si="376"/>
        <v>0</v>
      </c>
      <c r="IK85" s="57">
        <f t="shared" si="377"/>
        <v>0</v>
      </c>
      <c r="IL85" s="57">
        <f t="shared" si="378"/>
        <v>0</v>
      </c>
      <c r="IM85" s="57">
        <f t="shared" si="379"/>
        <v>0</v>
      </c>
      <c r="IN85" s="57">
        <f t="shared" si="380"/>
        <v>0</v>
      </c>
      <c r="IO85" s="57">
        <f t="shared" si="381"/>
        <v>0</v>
      </c>
      <c r="IP85" s="57">
        <f t="shared" si="382"/>
        <v>0</v>
      </c>
      <c r="IQ85" s="57">
        <f t="shared" si="383"/>
        <v>0</v>
      </c>
      <c r="IR85" s="57">
        <f t="shared" si="384"/>
        <v>0</v>
      </c>
      <c r="IS85" s="57">
        <f t="shared" si="385"/>
        <v>0</v>
      </c>
      <c r="IT85" s="57">
        <f t="shared" si="386"/>
        <v>0</v>
      </c>
      <c r="IU85" s="57">
        <f t="shared" si="387"/>
        <v>0</v>
      </c>
      <c r="IV85" s="57">
        <f t="shared" si="388"/>
        <v>0</v>
      </c>
      <c r="IW85" s="57">
        <f t="shared" si="389"/>
        <v>0</v>
      </c>
      <c r="IX85" s="57">
        <f t="shared" si="390"/>
        <v>0</v>
      </c>
      <c r="IY85" s="57">
        <f t="shared" si="391"/>
        <v>0</v>
      </c>
      <c r="IZ85" s="61">
        <f t="shared" si="392"/>
        <v>3.0800000000000018</v>
      </c>
      <c r="JA85" s="260" t="e">
        <f t="shared" si="447"/>
        <v>#N/A</v>
      </c>
      <c r="JB85" s="260" t="e">
        <f t="shared" si="448"/>
        <v>#N/A</v>
      </c>
      <c r="JC85" s="260" t="e">
        <f t="shared" si="449"/>
        <v>#N/A</v>
      </c>
      <c r="JD85" s="260" t="e">
        <f t="shared" si="450"/>
        <v>#N/A</v>
      </c>
      <c r="JE85" s="260" t="e">
        <f t="shared" si="451"/>
        <v>#N/A</v>
      </c>
      <c r="JF85" s="260" t="e">
        <f t="shared" si="452"/>
        <v>#N/A</v>
      </c>
      <c r="JG85" s="260" t="e">
        <f t="shared" si="453"/>
        <v>#N/A</v>
      </c>
      <c r="JH85" s="260" t="e">
        <f t="shared" si="454"/>
        <v>#N/A</v>
      </c>
      <c r="JI85" s="260" t="e">
        <f t="shared" si="455"/>
        <v>#N/A</v>
      </c>
      <c r="JJ85" s="260" t="e">
        <f t="shared" si="456"/>
        <v>#N/A</v>
      </c>
      <c r="JK85" s="260" t="e">
        <f t="shared" si="457"/>
        <v>#N/A</v>
      </c>
      <c r="JL85" s="260" t="e">
        <f t="shared" si="458"/>
        <v>#N/A</v>
      </c>
      <c r="JM85" s="260" t="e">
        <f t="shared" si="459"/>
        <v>#N/A</v>
      </c>
      <c r="JN85" s="260" t="e">
        <f t="shared" si="460"/>
        <v>#N/A</v>
      </c>
      <c r="JO85" s="260" t="e">
        <f t="shared" si="461"/>
        <v>#N/A</v>
      </c>
      <c r="JP85" s="260" t="e">
        <f t="shared" si="462"/>
        <v>#N/A</v>
      </c>
      <c r="JQ85" s="260" t="e">
        <f t="shared" si="463"/>
        <v>#N/A</v>
      </c>
      <c r="JR85" s="260" t="e">
        <f t="shared" si="464"/>
        <v>#N/A</v>
      </c>
      <c r="JS85" s="260" t="e">
        <f t="shared" si="465"/>
        <v>#N/A</v>
      </c>
      <c r="JT85" s="260" t="e">
        <f t="shared" si="466"/>
        <v>#N/A</v>
      </c>
      <c r="JU85" s="260" t="e">
        <f t="shared" si="467"/>
        <v>#N/A</v>
      </c>
      <c r="JV85" s="61">
        <f t="shared" si="393"/>
        <v>3.0800000000000018</v>
      </c>
      <c r="JW85" s="46">
        <f>IF(AND(KS85=0,HI85&lt;=$C$40),1,0)</f>
        <v>0</v>
      </c>
      <c r="JX85" s="46">
        <f>IF(AND(KT85=0,HJ85&lt;=$C$40),1,0)</f>
        <v>0</v>
      </c>
      <c r="JY85" s="46">
        <f>IF(AND(KU85=0,HK85&lt;=$C$40),1,0)</f>
        <v>0</v>
      </c>
      <c r="JZ85" s="46">
        <f>IF(AND(KV85=0,HL85&lt;=$C$40),1,0)</f>
        <v>0</v>
      </c>
      <c r="KA85" s="46">
        <f>IF(AND(KW85=0,HM85&lt;=$C$40),1,0)</f>
        <v>0</v>
      </c>
      <c r="KB85" s="46">
        <f>IF(AND(KX85=0,HN85&lt;=$C$40),1,0)</f>
        <v>0</v>
      </c>
      <c r="KC85" s="46">
        <f>IF(AND(KY85=0,HO85&lt;=$C$40),1,0)</f>
        <v>0</v>
      </c>
      <c r="KD85" s="46">
        <f>IF(AND(KZ85=0,HP85&lt;=$C$40),1,0)</f>
        <v>0</v>
      </c>
      <c r="KE85" s="46">
        <f>IF(AND(LA85=0,HQ85&lt;=$C$40),1,0)</f>
        <v>0</v>
      </c>
      <c r="KF85" s="46">
        <f>IF(AND(LB85=0,HR85&lt;=$C$40),1,0)</f>
        <v>0</v>
      </c>
      <c r="KG85" s="46">
        <f>IF(AND(LC85=0,HS85&lt;=$C$40),1,0)</f>
        <v>0</v>
      </c>
      <c r="KH85" s="46">
        <f>IF(AND(LD85=0,HT85&lt;=$C$40),1,0)</f>
        <v>0</v>
      </c>
      <c r="KI85" s="46">
        <f>IF(AND(LE85=0,HU85&lt;=$C$40),1,0)</f>
        <v>0</v>
      </c>
      <c r="KJ85" s="46">
        <f>IF(AND(LF85=0,HV85&lt;=$C$40),1,0)</f>
        <v>0</v>
      </c>
      <c r="KK85" s="46">
        <f>IF(AND(LG85=0,HW85&lt;=$C$40),1,0)</f>
        <v>0</v>
      </c>
      <c r="KL85" s="46">
        <f>IF(AND(LH85=0,HX85&lt;=$C$40),1,0)</f>
        <v>0</v>
      </c>
      <c r="KM85" s="46">
        <f>IF(AND(LI85=0,HY85&lt;=$C$40),1,0)</f>
        <v>0</v>
      </c>
      <c r="KN85" s="46">
        <f>IF(AND(LJ85=0,HZ85&lt;=$C$40),1,0)</f>
        <v>0</v>
      </c>
      <c r="KO85" s="46">
        <f>IF(AND(LK85=0,IA85&lt;=$C$40),1,0)</f>
        <v>0</v>
      </c>
      <c r="KP85" s="46">
        <f>IF(AND(LL85=0,IB85&lt;=$C$40),1,0)</f>
        <v>0</v>
      </c>
      <c r="KQ85" s="46">
        <f>IF(AND(LM85=0,IC85&lt;=$C$40),1,0)</f>
        <v>0</v>
      </c>
      <c r="KR85" s="61">
        <f t="shared" si="394"/>
        <v>3.0800000000000018</v>
      </c>
      <c r="KS85" s="1">
        <f>IF(OR(KS84=1,AND(OY85=1,LO85&lt;=$C$41)),1,0)</f>
        <v>1</v>
      </c>
      <c r="KT85" s="1">
        <f>IF(OR(KT84=1,AND(OZ85=1,LP85&lt;=$C$41)),1,0)</f>
        <v>0</v>
      </c>
      <c r="KU85" s="1">
        <f>IF(OR(KU84=1,AND(PA85=1,LQ85&lt;=$C$41)),1,0)</f>
        <v>0</v>
      </c>
      <c r="KV85" s="1">
        <f>IF(OR(KV84=1,AND(PB85=1,LR85&lt;=$C$41)),1,0)</f>
        <v>0</v>
      </c>
      <c r="KW85" s="1">
        <f>IF(OR(KW84=1,AND(PC85=1,LS85&lt;=$C$41)),1,0)</f>
        <v>0</v>
      </c>
      <c r="KX85" s="1">
        <f>IF(OR(KX84=1,AND(PD85=1,LT85&lt;=$C$41)),1,0)</f>
        <v>0</v>
      </c>
      <c r="KY85" s="1">
        <f>IF(OR(KY84=1,AND(PE85=1,LU85&lt;=$C$41)),1,0)</f>
        <v>1</v>
      </c>
      <c r="KZ85" s="1">
        <f>IF(OR(KZ84=1,AND(PF85=1,LV85&lt;=$C$41)),1,0)</f>
        <v>1</v>
      </c>
      <c r="LA85" s="1">
        <f>IF(OR(LA84=1,AND(PG85=1,LW85&lt;=$C$41)),1,0)</f>
        <v>1</v>
      </c>
      <c r="LB85" s="1">
        <f>IF(OR(LB84=1,AND(PH85=1,LX85&lt;=$C$41)),1,0)</f>
        <v>1</v>
      </c>
      <c r="LC85" s="1">
        <f>IF(OR(LC84=1,AND(PI85=1,LY85&lt;=$C$41)),1,0)</f>
        <v>1</v>
      </c>
      <c r="LD85" s="1">
        <f>IF(OR(LD84=1,AND(PJ85=1,LZ85&lt;=$C$41)),1,0)</f>
        <v>0</v>
      </c>
      <c r="LE85" s="1">
        <f>IF(OR(LE84=1,AND(PK85=1,MA85&lt;=$C$41)),1,0)</f>
        <v>0</v>
      </c>
      <c r="LF85" s="1">
        <f>IF(OR(LF84=1,AND(PL85=1,MB85&lt;=$C$41)),1,0)</f>
        <v>1</v>
      </c>
      <c r="LG85" s="1">
        <f>IF(OR(LG84=1,AND(PM85=1,MC85&lt;=$C$41)),1,0)</f>
        <v>1</v>
      </c>
      <c r="LH85" s="1">
        <f>IF(OR(LH84=1,AND(PN85=1,MD85&lt;=$C$41)),1,0)</f>
        <v>1</v>
      </c>
      <c r="LI85" s="1">
        <f>IF(OR(LI84=1,AND(PO85=1,ME85&lt;=$C$41)),1,0)</f>
        <v>1</v>
      </c>
      <c r="LJ85" s="1">
        <f>IF(OR(LJ84=1,AND(PP85=1,MF85&lt;=$C$41)),1,0)</f>
        <v>1</v>
      </c>
      <c r="LK85" s="1">
        <f>IF(OR(LK84=1,AND(PQ85=1,MG85&lt;=$C$41)),1,0)</f>
        <v>1</v>
      </c>
      <c r="LL85" s="1">
        <f>IF(OR(LL84=1,AND(PR85=1,MH85&lt;=$C$41)),1,0)</f>
        <v>1</v>
      </c>
      <c r="LM85" s="1">
        <f>IF(OR(LM84=1,AND(PS85=1,MI85&lt;=$C$41)),1,0)</f>
        <v>1</v>
      </c>
      <c r="LN85" s="61">
        <f t="shared" si="395"/>
        <v>3.0800000000000018</v>
      </c>
      <c r="LO85" s="57">
        <f t="shared" si="396"/>
        <v>0</v>
      </c>
      <c r="LP85" s="57">
        <f t="shared" si="397"/>
        <v>12.031415917707182</v>
      </c>
      <c r="LQ85" s="57">
        <f t="shared" si="398"/>
        <v>10.722778185880095</v>
      </c>
      <c r="LR85" s="57">
        <f t="shared" si="399"/>
        <v>7.9800244095085455</v>
      </c>
      <c r="LS85" s="57">
        <f t="shared" si="400"/>
        <v>4.2798548422193967</v>
      </c>
      <c r="LT85" s="57">
        <f t="shared" si="401"/>
        <v>1.0026212387403381</v>
      </c>
      <c r="LU85" s="57">
        <f t="shared" si="402"/>
        <v>0</v>
      </c>
      <c r="LV85" s="57">
        <f t="shared" si="403"/>
        <v>0</v>
      </c>
      <c r="LW85" s="57">
        <f t="shared" si="404"/>
        <v>0</v>
      </c>
      <c r="LX85" s="57">
        <f t="shared" si="405"/>
        <v>0</v>
      </c>
      <c r="LY85" s="57">
        <f t="shared" si="406"/>
        <v>0</v>
      </c>
      <c r="LZ85" s="57">
        <f t="shared" si="407"/>
        <v>4.0390765013501175</v>
      </c>
      <c r="MA85" s="57">
        <f t="shared" si="408"/>
        <v>0.67738641732423299</v>
      </c>
      <c r="MB85" s="57">
        <f t="shared" si="409"/>
        <v>0</v>
      </c>
      <c r="MC85" s="57">
        <f t="shared" si="410"/>
        <v>0</v>
      </c>
      <c r="MD85" s="57">
        <f t="shared" si="411"/>
        <v>0</v>
      </c>
      <c r="ME85" s="57">
        <f t="shared" si="412"/>
        <v>0</v>
      </c>
      <c r="MF85" s="57">
        <f t="shared" si="413"/>
        <v>0</v>
      </c>
      <c r="MG85" s="57">
        <f t="shared" si="414"/>
        <v>0</v>
      </c>
      <c r="MH85" s="57">
        <f t="shared" si="415"/>
        <v>0</v>
      </c>
      <c r="MI85" s="57">
        <f t="shared" si="416"/>
        <v>0</v>
      </c>
      <c r="MJ85" s="61">
        <f t="shared" si="417"/>
        <v>3.0800000000000018</v>
      </c>
      <c r="MK85" s="57" t="e">
        <f>IF(AND(ABS(CG85)&gt;0,EU85*$C$19&gt;=DY84,NG85&lt;&gt;0),3,NA())</f>
        <v>#N/A</v>
      </c>
      <c r="ML85" s="57" t="e">
        <f t="shared" si="468"/>
        <v>#N/A</v>
      </c>
      <c r="MM85" s="57" t="e">
        <f t="shared" si="469"/>
        <v>#N/A</v>
      </c>
      <c r="MN85" s="57" t="e">
        <f t="shared" si="470"/>
        <v>#N/A</v>
      </c>
      <c r="MO85" s="57" t="e">
        <f t="shared" si="471"/>
        <v>#N/A</v>
      </c>
      <c r="MP85" s="57" t="e">
        <f t="shared" si="472"/>
        <v>#N/A</v>
      </c>
      <c r="MQ85" s="57" t="e">
        <f t="shared" si="473"/>
        <v>#N/A</v>
      </c>
      <c r="MR85" s="57" t="e">
        <f t="shared" si="474"/>
        <v>#N/A</v>
      </c>
      <c r="MS85" s="57" t="e">
        <f t="shared" si="475"/>
        <v>#N/A</v>
      </c>
      <c r="MT85" s="57" t="e">
        <f t="shared" si="476"/>
        <v>#N/A</v>
      </c>
      <c r="MU85" s="57" t="e">
        <f t="shared" si="477"/>
        <v>#N/A</v>
      </c>
      <c r="MV85" s="57" t="e">
        <f t="shared" si="478"/>
        <v>#N/A</v>
      </c>
      <c r="MW85" s="57" t="e">
        <f t="shared" si="479"/>
        <v>#N/A</v>
      </c>
      <c r="MX85" s="57" t="e">
        <f t="shared" si="480"/>
        <v>#N/A</v>
      </c>
      <c r="MY85" s="57" t="e">
        <f t="shared" si="481"/>
        <v>#N/A</v>
      </c>
      <c r="MZ85" s="57" t="e">
        <f t="shared" si="482"/>
        <v>#N/A</v>
      </c>
      <c r="NA85" s="57" t="e">
        <f t="shared" si="483"/>
        <v>#N/A</v>
      </c>
      <c r="NB85" s="57" t="e">
        <f t="shared" si="484"/>
        <v>#N/A</v>
      </c>
      <c r="NC85" s="57" t="e">
        <f t="shared" si="485"/>
        <v>#N/A</v>
      </c>
      <c r="ND85" s="57" t="e">
        <f t="shared" si="486"/>
        <v>#N/A</v>
      </c>
      <c r="NE85" s="57" t="e">
        <f t="shared" si="487"/>
        <v>#N/A</v>
      </c>
      <c r="NF85" s="61">
        <f t="shared" si="418"/>
        <v>3.0800000000000018</v>
      </c>
      <c r="NG85" s="260">
        <f>IF(OY84=0,MIN('Drive Train'!$F$35-FQ84*$C$19*'Drive Train'!$F$39,NG84+$C$39)-$C$7,IF(LO84-1&lt;=0,0,IF($C$37=Motors!$C$29,MAX(MAX(NG$8:NG84)*-1,NG84-$C$39),MAX(0,MAX(NG$8:NG84)*-1,NG84-$C$39))))</f>
        <v>0</v>
      </c>
      <c r="NH85" s="260">
        <f>IF(OZ84=0,MIN('Drive Train'!$F$35-FR84*$C$19*'Drive Train'!$F$39,NH84+$C$39)-$C$7,IF(LP84-1&lt;=0,0,IF($C$37=Motors!$C$29,MAX(MAX(NH$8:NH84)*-1,NH84-$C$39),MAX(0,MAX(NH$8:NH84)*-1,NH84-$C$39))))</f>
        <v>0</v>
      </c>
      <c r="NI85" s="260">
        <f>IF(PA84=0,MIN('Drive Train'!$F$35-FS84*$C$19*'Drive Train'!$F$39,NI84+$C$39)-$C$7,IF(LQ84-1&lt;=0,0,IF($C$37=Motors!$C$29,MAX(MAX(NI$8:NI84)*-1,NI84-$C$39),MAX(0,MAX(NI$8:NI84)*-1,NI84-$C$39))))</f>
        <v>0</v>
      </c>
      <c r="NJ85" s="260">
        <f>IF(PB84=0,MIN('Drive Train'!$F$35-FT84*$C$19*'Drive Train'!$F$39,NJ84+$C$39)-$C$7,IF(LR84-1&lt;=0,0,IF($C$37=Motors!$C$29,MAX(MAX(NJ$8:NJ84)*-1,NJ84-$C$39),MAX(0,MAX(NJ$8:NJ84)*-1,NJ84-$C$39))))</f>
        <v>0</v>
      </c>
      <c r="NK85" s="260">
        <f>IF(PC84=0,MIN('Drive Train'!$F$35-FU84*$C$19*'Drive Train'!$F$39,NK84+$C$39)-$C$7,IF(LS84-1&lt;=0,0,IF($C$37=Motors!$C$29,MAX(MAX(NK$8:NK84)*-1,NK84-$C$39),MAX(0,MAX(NK$8:NK84)*-1,NK84-$C$39))))</f>
        <v>0</v>
      </c>
      <c r="NL85" s="260">
        <f>IF(PD84=0,MIN('Drive Train'!$F$35-FV84*$C$19*'Drive Train'!$F$39,NL84+$C$39)-$C$7,IF(LT84-1&lt;=0,0,IF($C$37=Motors!$C$29,MAX(MAX(NL$8:NL84)*-1,NL84-$C$39),MAX(0,MAX(NL$8:NL84)*-1,NL84-$C$39))))</f>
        <v>0</v>
      </c>
      <c r="NM85" s="260">
        <f>IF(PE84=0,MIN('Drive Train'!$F$35-FW84*$C$19*'Drive Train'!$F$39,NM84+$C$39)-$C$7,IF(LU84-1&lt;=0,0,IF($C$37=Motors!$C$29,MAX(MAX(NM$8:NM84)*-1,NM84-$C$39),MAX(0,MAX(NM$8:NM84)*-1,NM84-$C$39))))</f>
        <v>0</v>
      </c>
      <c r="NN85" s="260">
        <f>IF(PF84=0,MIN('Drive Train'!$F$35-FX84*$C$19*'Drive Train'!$F$39,NN84+$C$39)-$C$7,IF(LV84-1&lt;=0,0,IF($C$37=Motors!$C$29,MAX(MAX(NN$8:NN84)*-1,NN84-$C$39),MAX(0,MAX(NN$8:NN84)*-1,NN84-$C$39))))</f>
        <v>0</v>
      </c>
      <c r="NO85" s="260">
        <f>IF(PG84=0,MIN('Drive Train'!$F$35-FY84*$C$19*'Drive Train'!$F$39,NO84+$C$39)-$C$7,IF(LW84-1&lt;=0,0,IF($C$37=Motors!$C$29,MAX(MAX(NO$8:NO84)*-1,NO84-$C$39),MAX(0,MAX(NO$8:NO84)*-1,NO84-$C$39))))</f>
        <v>0</v>
      </c>
      <c r="NP85" s="260">
        <f>IF(PH84=0,MIN('Drive Train'!$F$35-FZ84*$C$19*'Drive Train'!$F$39,NP84+$C$39)-$C$7,IF(LX84-1&lt;=0,0,IF($C$37=Motors!$C$29,MAX(MAX(NP$8:NP84)*-1,NP84-$C$39),MAX(0,MAX(NP$8:NP84)*-1,NP84-$C$39))))</f>
        <v>0</v>
      </c>
      <c r="NQ85" s="260">
        <f>IF(PI84=0,MIN('Drive Train'!$F$35-GA84*$C$19*'Drive Train'!$F$39,NQ84+$C$39)-$C$7,IF(LY84-1&lt;=0,0,IF($C$37=Motors!$C$29,MAX(MAX(NQ$8:NQ84)*-1,NQ84-$C$39),MAX(0,MAX(NQ$8:NQ84)*-1,NQ84-$C$39))))</f>
        <v>0</v>
      </c>
      <c r="NR85" s="260">
        <f>IF(PJ84=0,MIN('Drive Train'!$F$35-GB84*$C$19*'Drive Train'!$F$39,NR84+$C$39)-$C$7,IF(LZ84-1&lt;=0,0,IF($C$37=Motors!$C$29,MAX(MAX(NR$8:NR84)*-1,NR84-$C$39),MAX(0,MAX(NR$8:NR84)*-1,NR84-$C$39))))</f>
        <v>0</v>
      </c>
      <c r="NS85" s="260">
        <f>IF(PK84=0,MIN('Drive Train'!$F$35-GC84*$C$19*'Drive Train'!$F$39,NS84+$C$39)-$C$7,IF(MA84-1&lt;=0,0,IF($C$37=Motors!$C$29,MAX(MAX(NS$8:NS84)*-1,NS84-$C$39),MAX(0,MAX(NS$8:NS84)*-1,NS84-$C$39))))</f>
        <v>0</v>
      </c>
      <c r="NT85" s="260">
        <f>IF(PL84=0,MIN('Drive Train'!$F$35-GD84*$C$19*'Drive Train'!$F$39,NT84+$C$39)-$C$7,IF(MB84-1&lt;=0,0,IF($C$37=Motors!$C$29,MAX(MAX(NT$8:NT84)*-1,NT84-$C$39),MAX(0,MAX(NT$8:NT84)*-1,NT84-$C$39))))</f>
        <v>0</v>
      </c>
      <c r="NU85" s="260">
        <f>IF(PM84=0,MIN('Drive Train'!$F$35-GE84*$C$19*'Drive Train'!$F$39,NU84+$C$39)-$C$7,IF(MC84-1&lt;=0,0,IF($C$37=Motors!$C$29,MAX(MAX(NU$8:NU84)*-1,NU84-$C$39),MAX(0,MAX(NU$8:NU84)*-1,NU84-$C$39))))</f>
        <v>0</v>
      </c>
      <c r="NV85" s="260">
        <f>IF(PN84=0,MIN('Drive Train'!$F$35-GF84*$C$19*'Drive Train'!$F$39,NV84+$C$39)-$C$7,IF(MD84-1&lt;=0,0,IF($C$37=Motors!$C$29,MAX(MAX(NV$8:NV84)*-1,NV84-$C$39),MAX(0,MAX(NV$8:NV84)*-1,NV84-$C$39))))</f>
        <v>0</v>
      </c>
      <c r="NW85" s="260">
        <f>IF(PO84=0,MIN('Drive Train'!$F$35-GG84*$C$19*'Drive Train'!$F$39,NW84+$C$39)-$C$7,IF(ME84-1&lt;=0,0,IF($C$37=Motors!$C$29,MAX(MAX(NW$8:NW84)*-1,NW84-$C$39),MAX(0,MAX(NW$8:NW84)*-1,NW84-$C$39))))</f>
        <v>0</v>
      </c>
      <c r="NX85" s="260">
        <f>IF(PP84=0,MIN('Drive Train'!$F$35-GH84*$C$19*'Drive Train'!$F$39,NX84+$C$39)-$C$7,IF(MF84-1&lt;=0,0,IF($C$37=Motors!$C$29,MAX(MAX(NX$8:NX84)*-1,NX84-$C$39),MAX(0,MAX(NX$8:NX84)*-1,NX84-$C$39))))</f>
        <v>0</v>
      </c>
      <c r="NY85" s="260">
        <f>IF(PQ84=0,MIN('Drive Train'!$F$35-GI84*$C$19*'Drive Train'!$F$39,NY84+$C$39)-$C$7,IF(MG84-1&lt;=0,0,IF($C$37=Motors!$C$29,MAX(MAX(NY$8:NY84)*-1,NY84-$C$39),MAX(0,MAX(NY$8:NY84)*-1,NY84-$C$39))))</f>
        <v>0</v>
      </c>
      <c r="NZ85" s="260">
        <f>IF(PR84=0,MIN('Drive Train'!$F$35-GJ84*$C$19*'Drive Train'!$F$39,NZ84+$C$39)-$C$7,IF(MH84-1&lt;=0,0,IF($C$37=Motors!$C$29,MAX(MAX(NZ$8:NZ84)*-1,NZ84-$C$39),MAX(0,MAX(NZ$8:NZ84)*-1,NZ84-$C$39))))</f>
        <v>0</v>
      </c>
      <c r="OA85" s="260">
        <f>IF(PS84=0,MIN('Drive Train'!$F$35-GK84*$C$19*'Drive Train'!$F$39,OA84+$C$39)-$C$7,IF(MI84-1&lt;=0,0,IF($C$37=Motors!$C$29,MAX(MAX(OA$8:OA84)*-1,OA84-$C$39),MAX(0,MAX(OA$8:OA84)*-1,OA84-$C$39))))</f>
        <v>0</v>
      </c>
      <c r="OB85" s="61">
        <f t="shared" si="419"/>
        <v>3.0800000000000018</v>
      </c>
      <c r="OC85" s="260">
        <f>'Drive Train'!$F$35-(FQ85*$C$13)*$C$19*'Drive Train'!$F$39</f>
        <v>12.4</v>
      </c>
      <c r="OD85" s="260">
        <f>'Drive Train'!$F$35-(FR85*$C$13)*$C$19*'Drive Train'!$F$39</f>
        <v>12.2597755</v>
      </c>
      <c r="OE85" s="260">
        <f>'Drive Train'!$F$35-(FS85*$C$13)*$C$19*'Drive Train'!$F$39</f>
        <v>12.2597755</v>
      </c>
      <c r="OF85" s="260">
        <f>'Drive Train'!$F$35-(FT85*$C$13)*$C$19*'Drive Train'!$F$39</f>
        <v>12.2597755</v>
      </c>
      <c r="OG85" s="260">
        <f>'Drive Train'!$F$35-(FU85*$C$13)*$C$19*'Drive Train'!$F$39</f>
        <v>12.2597755</v>
      </c>
      <c r="OH85" s="260">
        <f>'Drive Train'!$F$35-(FV85*$C$13)*$C$19*'Drive Train'!$F$39</f>
        <v>12.2597755</v>
      </c>
      <c r="OI85" s="260">
        <f>'Drive Train'!$F$35-(FW85*$C$13)*$C$19*'Drive Train'!$F$39</f>
        <v>12.4</v>
      </c>
      <c r="OJ85" s="260">
        <f>'Drive Train'!$F$35-(FX85*$C$13)*$C$19*'Drive Train'!$F$39</f>
        <v>12.4</v>
      </c>
      <c r="OK85" s="260">
        <f>'Drive Train'!$F$35-(FY85*$C$13)*$C$19*'Drive Train'!$F$39</f>
        <v>12.4</v>
      </c>
      <c r="OL85" s="260">
        <f>'Drive Train'!$F$35-(FZ85*$C$13)*$C$19*'Drive Train'!$F$39</f>
        <v>12.4</v>
      </c>
      <c r="OM85" s="260">
        <f>'Drive Train'!$F$35-(GA85*$C$13)*$C$19*'Drive Train'!$F$39</f>
        <v>12.4</v>
      </c>
      <c r="ON85" s="260">
        <f>'Drive Train'!$F$35-(GB85*$C$13)*$C$19*'Drive Train'!$F$39</f>
        <v>12.2597755</v>
      </c>
      <c r="OO85" s="260">
        <f>'Drive Train'!$F$35-(GC85*$C$13)*$C$19*'Drive Train'!$F$39</f>
        <v>12.2597755</v>
      </c>
      <c r="OP85" s="260">
        <f>'Drive Train'!$F$35-(GD85*$C$13)*$C$19*'Drive Train'!$F$39</f>
        <v>12.4</v>
      </c>
      <c r="OQ85" s="260">
        <f>'Drive Train'!$F$35-(GE85*$C$13)*$C$19*'Drive Train'!$F$39</f>
        <v>12.4</v>
      </c>
      <c r="OR85" s="260">
        <f>'Drive Train'!$F$35-(GF85*$C$13)*$C$19*'Drive Train'!$F$39</f>
        <v>12.4</v>
      </c>
      <c r="OS85" s="260">
        <f>'Drive Train'!$F$35-(GG85*$C$13)*$C$19*'Drive Train'!$F$39</f>
        <v>12.4</v>
      </c>
      <c r="OT85" s="260">
        <f>'Drive Train'!$F$35-(GH85*$C$13)*$C$19*'Drive Train'!$F$39</f>
        <v>12.4</v>
      </c>
      <c r="OU85" s="260">
        <f>'Drive Train'!$F$35-(GI85*$C$13)*$C$19*'Drive Train'!$F$39</f>
        <v>12.4</v>
      </c>
      <c r="OV85" s="260">
        <f>'Drive Train'!$F$35-(GJ85*$C$13)*$C$19*'Drive Train'!$F$39</f>
        <v>12.4</v>
      </c>
      <c r="OW85" s="260">
        <f>'Drive Train'!$F$35-(GK85*$C$13)*$C$19*'Drive Train'!$F$39</f>
        <v>12.4</v>
      </c>
      <c r="OX85" s="61">
        <f t="shared" si="420"/>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7">
        <f t="shared" si="421"/>
        <v>3.0800000000000018</v>
      </c>
      <c r="PU85" s="57">
        <f t="shared" si="422"/>
        <v>21.495394688196406</v>
      </c>
      <c r="PV85" s="57">
        <f t="shared" si="423"/>
        <v>30.672441675652617</v>
      </c>
      <c r="PW85" s="57">
        <f t="shared" si="424"/>
        <v>34.432027117585179</v>
      </c>
      <c r="PX85" s="57">
        <f t="shared" si="425"/>
        <v>34.32909730287539</v>
      </c>
      <c r="PY85" s="57">
        <f t="shared" si="426"/>
        <v>31.048737005137543</v>
      </c>
      <c r="PZ85" s="57">
        <f t="shared" si="427"/>
        <v>26.999589723066595</v>
      </c>
      <c r="QA85" s="57">
        <f t="shared" si="428"/>
        <v>23.225733517635934</v>
      </c>
      <c r="QB85" s="57">
        <f t="shared" si="429"/>
        <v>21.291440485870105</v>
      </c>
      <c r="QC85" s="57">
        <f t="shared" si="430"/>
        <v>19.83197803012871</v>
      </c>
      <c r="QD85" s="57">
        <f t="shared" si="431"/>
        <v>18.750821279437783</v>
      </c>
      <c r="QE85" s="57">
        <f t="shared" si="432"/>
        <v>18.248340689871842</v>
      </c>
      <c r="QF85" s="57">
        <f t="shared" si="433"/>
        <v>22.829636017109006</v>
      </c>
      <c r="QG85" s="57">
        <f t="shared" si="434"/>
        <v>22.441811467190593</v>
      </c>
      <c r="QH85" s="57">
        <f t="shared" si="435"/>
        <v>21.831549073444926</v>
      </c>
      <c r="QI85" s="57">
        <f t="shared" si="436"/>
        <v>21.659868427934889</v>
      </c>
      <c r="QJ85" s="57">
        <f t="shared" si="437"/>
        <v>21.79976807614602</v>
      </c>
      <c r="QK85" s="57">
        <f t="shared" si="438"/>
        <v>21.756211309083742</v>
      </c>
      <c r="QL85" s="57">
        <f t="shared" si="439"/>
        <v>21.582838251070481</v>
      </c>
      <c r="QM85" s="57">
        <f t="shared" si="440"/>
        <v>21.793281479591677</v>
      </c>
      <c r="QN85" s="57">
        <f t="shared" si="441"/>
        <v>21.456171811391606</v>
      </c>
      <c r="QO85" s="57">
        <f t="shared" si="442"/>
        <v>21.493109623152883</v>
      </c>
      <c r="QP85" s="61">
        <f t="shared" si="443"/>
        <v>3.0800000000000018</v>
      </c>
      <c r="QQ85" s="57">
        <f>MIN(FQ85,$C$16)*$C$17*1000/60/60/$C$21</f>
        <v>0</v>
      </c>
      <c r="QR85" s="57">
        <f>MIN(FR85,$C$16)*$C$17*1000/60/60/$C$21</f>
        <v>3.4695548865589357E-2</v>
      </c>
      <c r="QS85" s="57">
        <f>MIN(FS85,$C$16)*$C$17*1000/60/60/$C$21</f>
        <v>3.4695548865589357E-2</v>
      </c>
      <c r="QT85" s="57">
        <f>MIN(FT85,$C$16)*$C$17*1000/60/60/$C$21</f>
        <v>3.4695548865589357E-2</v>
      </c>
      <c r="QU85" s="57">
        <f>MIN(FU85,$C$16)*$C$17*1000/60/60/$C$21</f>
        <v>3.4695548865589357E-2</v>
      </c>
      <c r="QV85" s="57">
        <f>MIN(FV85,$C$16)*$C$17*1000/60/60/$C$21</f>
        <v>3.4695548865589357E-2</v>
      </c>
      <c r="QW85" s="57">
        <f>MIN(FW85,$C$16)*$C$17*1000/60/60/$C$21</f>
        <v>0</v>
      </c>
      <c r="QX85" s="57">
        <f>MIN(FX85,$C$16)*$C$17*1000/60/60/$C$21</f>
        <v>0</v>
      </c>
      <c r="QY85" s="57">
        <f>MIN(FY85,$C$16)*$C$17*1000/60/60/$C$21</f>
        <v>0</v>
      </c>
      <c r="QZ85" s="57">
        <f>MIN(FZ85,$C$16)*$C$17*1000/60/60/$C$21</f>
        <v>0</v>
      </c>
      <c r="RA85" s="57">
        <f>MIN(GA85,$C$16)*$C$17*1000/60/60/$C$21</f>
        <v>0</v>
      </c>
      <c r="RB85" s="57">
        <f>MIN(GB85,$C$16)*$C$17*1000/60/60/$C$21</f>
        <v>3.4695548865589357E-2</v>
      </c>
      <c r="RC85" s="57">
        <f>MIN(GC85,$C$16)*$C$17*1000/60/60/$C$21</f>
        <v>3.4695548865589357E-2</v>
      </c>
      <c r="RD85" s="57">
        <f>MIN(GD85,$C$16)*$C$17*1000/60/60/$C$21</f>
        <v>0</v>
      </c>
      <c r="RE85" s="57">
        <f>MIN(GE85,$C$16)*$C$17*1000/60/60/$C$21</f>
        <v>0</v>
      </c>
      <c r="RF85" s="57">
        <f>MIN(GF85,$C$16)*$C$17*1000/60/60/$C$21</f>
        <v>0</v>
      </c>
      <c r="RG85" s="57">
        <f>MIN(GG85,$C$16)*$C$17*1000/60/60/$C$21</f>
        <v>0</v>
      </c>
      <c r="RH85" s="57">
        <f>MIN(GH85,$C$16)*$C$17*1000/60/60/$C$21</f>
        <v>0</v>
      </c>
      <c r="RI85" s="57">
        <f>MIN(GI85,$C$16)*$C$17*1000/60/60/$C$21</f>
        <v>0</v>
      </c>
      <c r="RJ85" s="57">
        <f>MIN(GJ85,$C$16)*$C$17*1000/60/60/$C$21</f>
        <v>0</v>
      </c>
      <c r="RK85" s="57">
        <f>MIN(GK85,$C$16)*$C$17*1000/60/60/$C$21</f>
        <v>0</v>
      </c>
      <c r="RL85" s="61">
        <f t="shared" si="444"/>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61">
        <f t="shared" si="445"/>
        <v>3.0800000000000018</v>
      </c>
      <c r="SI85" s="2">
        <f>IF(AND(EU85&lt;0,KS85=0,LO85&gt;=LO$6*'Drive Train'!$AA$52,LO85&lt;=LO$6*'Drive Train'!$AA$53,OY85=1,JW85=0),$C$17,0)</f>
        <v>0</v>
      </c>
      <c r="SJ85" s="2">
        <f>IF(AND(EV85&lt;0,KT85=0,LP85&gt;=LP$6*'Drive Train'!$AA$52,LP85&lt;=LP$6*'Drive Train'!$AA$53,OZ85=1,JX85=0),$C$17,0)</f>
        <v>0.04</v>
      </c>
      <c r="SK85" s="2">
        <f>IF(AND(EW85&lt;0,KU85=0,LQ85&gt;=LQ$6*'Drive Train'!$AA$52,LQ85&lt;=LQ$6*'Drive Train'!$AA$53,PA85=1,JY85=0),$C$17,0)</f>
        <v>0.04</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48">
        <f t="shared" si="446"/>
        <v>3.0800000000000018</v>
      </c>
    </row>
    <row r="86" spans="2:524" x14ac:dyDescent="0.2">
      <c r="B86" s="73"/>
      <c r="C86" s="3" t="str">
        <f>C61</f>
        <v>Average Speed (ft/s)</v>
      </c>
      <c r="E86" s="17">
        <f>E61</f>
        <v>9.5238095238095184</v>
      </c>
      <c r="F86" s="18">
        <f>MV6</f>
        <v>7.1428571428571397</v>
      </c>
      <c r="G86" s="18">
        <f t="shared" ref="G86:O86" si="493">MW6</f>
        <v>7.8431372549019569</v>
      </c>
      <c r="H86" s="18">
        <f t="shared" si="493"/>
        <v>8.3333333333333286</v>
      </c>
      <c r="I86" s="18">
        <f t="shared" si="493"/>
        <v>8.6956521739130395</v>
      </c>
      <c r="J86" s="18">
        <f t="shared" si="493"/>
        <v>8.888888888888884</v>
      </c>
      <c r="K86" s="18">
        <f t="shared" si="493"/>
        <v>9.0909090909090864</v>
      </c>
      <c r="L86" s="18">
        <f t="shared" si="493"/>
        <v>9.302325581395344</v>
      </c>
      <c r="M86" s="18">
        <f t="shared" si="493"/>
        <v>9.302325581395344</v>
      </c>
      <c r="N86" s="18">
        <f t="shared" si="493"/>
        <v>9.5238095238095184</v>
      </c>
      <c r="O86" s="18">
        <f t="shared" si="493"/>
        <v>9.5238095238095184</v>
      </c>
      <c r="R86" s="63">
        <f t="shared" si="34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343"/>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318"/>
        <v>3.1200000000000019</v>
      </c>
      <c r="BK86" s="2">
        <f>IF(OR(KS85=1,AND($C$37=Motors!$C$31,OY85=1)),0,IF(NG86=0,-(CG85+$C$15)/($C$14-$C$15)*$C$12,($C$11*S86-AO86)/($C$11*S86)*$C$12*S86))</f>
        <v>0</v>
      </c>
      <c r="BL86" s="2">
        <f>IF(OR(KT85=1,AND($C$37=Motors!$C$31,OZ85=1)),0,IF(NH86=0,-(CH85+$C$15)/($C$14-$C$15)*$C$12,($C$11*T86-AP86)/($C$11*T86)*$C$12*T86))</f>
        <v>0</v>
      </c>
      <c r="BM86" s="2">
        <f>IF(OR(KU85=1,AND($C$37=Motors!$C$31,PA85=1)),0,IF(NI86=0,-(CI85+$C$15)/($C$14-$C$15)*$C$12,($C$11*U86-AQ86)/($C$11*U86)*$C$12*U86))</f>
        <v>0</v>
      </c>
      <c r="BN86" s="2">
        <f>IF(OR(KV85=1,AND($C$37=Motors!$C$31,PB85=1)),0,IF(NJ86=0,-(CJ85+$C$15)/($C$14-$C$15)*$C$12,($C$11*V86-AR86)/($C$11*V86)*$C$12*V86))</f>
        <v>0</v>
      </c>
      <c r="BO86" s="2">
        <f>IF(OR(KW85=1,AND($C$37=Motors!$C$31,PC85=1)),0,IF(NK86=0,-(CK85+$C$15)/($C$14-$C$15)*$C$12,($C$11*W86-AS86)/($C$11*W86)*$C$12*W86))</f>
        <v>0</v>
      </c>
      <c r="BP86" s="2">
        <f>IF(OR(KX85=1,AND($C$37=Motors!$C$31,PD85=1)),0,IF(NL86=0,-(CL85+$C$15)/($C$14-$C$15)*$C$12,($C$11*X86-AT86)/($C$11*X86)*$C$12*X86))</f>
        <v>0</v>
      </c>
      <c r="BQ86" s="2">
        <f>IF(OR(KY85=1,AND($C$37=Motors!$C$31,PE85=1)),0,IF(NM86=0,-(CM85+$C$15)/($C$14-$C$15)*$C$12,($C$11*Y86-AU86)/($C$11*Y86)*$C$12*Y86))</f>
        <v>0</v>
      </c>
      <c r="BR86" s="2">
        <f>IF(OR(KZ85=1,AND($C$37=Motors!$C$31,PF85=1)),0,IF(NN86=0,-(CN85+$C$15)/($C$14-$C$15)*$C$12,($C$11*Z86-AV86)/($C$11*Z86)*$C$12*Z86))</f>
        <v>0</v>
      </c>
      <c r="BS86" s="2">
        <f>IF(OR(LA85=1,AND($C$37=Motors!$C$31,PG85=1)),0,IF(NO86=0,-(CO85+$C$15)/($C$14-$C$15)*$C$12,($C$11*AA86-AW86)/($C$11*AA86)*$C$12*AA86))</f>
        <v>0</v>
      </c>
      <c r="BT86" s="2">
        <f>IF(OR(LB85=1,AND($C$37=Motors!$C$31,PH85=1)),0,IF(NP86=0,-(CP85+$C$15)/($C$14-$C$15)*$C$12,($C$11*AB86-AX86)/($C$11*AB86)*$C$12*AB86))</f>
        <v>0</v>
      </c>
      <c r="BU86" s="2">
        <f>IF(OR(LC85=1,AND($C$37=Motors!$C$31,PI85=1)),0,IF(NQ86=0,-(CQ85+$C$15)/($C$14-$C$15)*$C$12,($C$11*AC86-AY86)/($C$11*AC86)*$C$12*AC86))</f>
        <v>0</v>
      </c>
      <c r="BV86" s="2">
        <f>IF(OR(LD85=1,AND($C$37=Motors!$C$31,PJ85=1)),0,IF(NR86=0,-(CR85+$C$15)/($C$14-$C$15)*$C$12,($C$11*AD86-AZ86)/($C$11*AD86)*$C$12*AD86))</f>
        <v>0</v>
      </c>
      <c r="BW86" s="2">
        <f>IF(OR(LE85=1,AND($C$37=Motors!$C$31,PK85=1)),0,IF(NS86=0,-(CS85+$C$15)/($C$14-$C$15)*$C$12,($C$11*AE86-BA86)/($C$11*AE86)*$C$12*AE86))</f>
        <v>0</v>
      </c>
      <c r="BX86" s="2">
        <f>IF(OR(LF85=1,AND($C$37=Motors!$C$31,PL85=1)),0,IF(NT86=0,-(CT85+$C$15)/($C$14-$C$15)*$C$12,($C$11*AF86-BB86)/($C$11*AF86)*$C$12*AF86))</f>
        <v>0</v>
      </c>
      <c r="BY86" s="2">
        <f>IF(OR(LG85=1,AND($C$37=Motors!$C$31,PM85=1)),0,IF(NU86=0,-(CU85+$C$15)/($C$14-$C$15)*$C$12,($C$11*AG86-BC86)/($C$11*AG86)*$C$12*AG86))</f>
        <v>0</v>
      </c>
      <c r="BZ86" s="2">
        <f>IF(OR(LH85=1,AND($C$37=Motors!$C$31,PN85=1)),0,IF(NV86=0,-(CV85+$C$15)/($C$14-$C$15)*$C$12,($C$11*AH86-BD86)/($C$11*AH86)*$C$12*AH86))</f>
        <v>0</v>
      </c>
      <c r="CA86" s="2">
        <f>IF(OR(LI85=1,AND($C$37=Motors!$C$31,PO85=1)),0,IF(NW86=0,-(CW85+$C$15)/($C$14-$C$15)*$C$12,($C$11*AI86-BE86)/($C$11*AI86)*$C$12*AI86))</f>
        <v>0</v>
      </c>
      <c r="CB86" s="2">
        <f>IF(OR(LJ85=1,AND($C$37=Motors!$C$31,PP85=1)),0,IF(NX86=0,-(CX85+$C$15)/($C$14-$C$15)*$C$12,($C$11*AJ86-BF86)/($C$11*AJ86)*$C$12*AJ86))</f>
        <v>0</v>
      </c>
      <c r="CC86" s="2">
        <f>IF(OR(LK85=1,AND($C$37=Motors!$C$31,PQ85=1)),0,IF(NY86=0,-(CY85+$C$15)/($C$14-$C$15)*$C$12,($C$11*AK86-BG86)/($C$11*AK86)*$C$12*AK86))</f>
        <v>0</v>
      </c>
      <c r="CD86" s="2">
        <f>IF(OR(LL85=1,AND($C$37=Motors!$C$31,PR85=1)),0,IF(NZ86=0,-(CZ85+$C$15)/($C$14-$C$15)*$C$12,($C$11*AL86-BH86)/($C$11*AL86)*$C$12*AL86))</f>
        <v>0</v>
      </c>
      <c r="CE86" s="2">
        <f>IF(OR(LM85=1,AND($C$37=Motors!$C$31,PS85=1)),0,IF(OA86=0,-(DA85+$C$15)/($C$14-$C$15)*$C$12,($C$11*AM86-BI86)/($C$11*AM86)*$C$12*AM86))</f>
        <v>0</v>
      </c>
      <c r="CF86" s="61">
        <f t="shared" si="319"/>
        <v>3.1200000000000019</v>
      </c>
      <c r="CG86" s="57">
        <f>IF(AND(KS85=1,OY85=1),0,ABS(BK86/$C$12*($C$14-$C$15)+$C$15) *'Drive Train'!$AA$49 + CG85*(1-'Drive Train'!$AA$49))</f>
        <v>0</v>
      </c>
      <c r="CH86" s="57">
        <f>IF(AND(KT85=1,OZ85=1),0,ABS(BL86/$C$12*($C$14-$C$15)+$C$15) *'Drive Train'!$AA$49 + CH85*(1-'Drive Train'!$AA$49))</f>
        <v>2.7495000000000003</v>
      </c>
      <c r="CI86" s="57">
        <f>IF(AND(KU85=1,PA85=1),0,ABS(BM86/$C$12*($C$14-$C$15)+$C$15) *'Drive Train'!$AA$49 + CI85*(1-'Drive Train'!$AA$49))</f>
        <v>2.7495000000000003</v>
      </c>
      <c r="CJ86" s="57">
        <f>IF(AND(KV85=1,PB85=1),0,ABS(BN86/$C$12*($C$14-$C$15)+$C$15) *'Drive Train'!$AA$49 + CJ85*(1-'Drive Train'!$AA$49))</f>
        <v>2.7495000000000003</v>
      </c>
      <c r="CK86" s="57">
        <f>IF(AND(KW85=1,PC85=1),0,ABS(BO86/$C$12*($C$14-$C$15)+$C$15) *'Drive Train'!$AA$49 + CK85*(1-'Drive Train'!$AA$49))</f>
        <v>2.7495000000000003</v>
      </c>
      <c r="CL86" s="57">
        <f>IF(AND(KX85=1,PD85=1),0,ABS(BP86/$C$12*($C$14-$C$15)+$C$15) *'Drive Train'!$AA$49 + CL85*(1-'Drive Train'!$AA$49))</f>
        <v>2.7495000000000003</v>
      </c>
      <c r="CM86" s="57">
        <f>IF(AND(KY85=1,PE85=1),0,ABS(BQ86/$C$12*($C$14-$C$15)+$C$15) *'Drive Train'!$AA$49 + CM85*(1-'Drive Train'!$AA$49))</f>
        <v>0</v>
      </c>
      <c r="CN86" s="57">
        <f>IF(AND(KZ85=1,PF85=1),0,ABS(BR86/$C$12*($C$14-$C$15)+$C$15) *'Drive Train'!$AA$49 + CN85*(1-'Drive Train'!$AA$49))</f>
        <v>0</v>
      </c>
      <c r="CO86" s="57">
        <f>IF(AND(LA85=1,PG85=1),0,ABS(BS86/$C$12*($C$14-$C$15)+$C$15) *'Drive Train'!$AA$49 + CO85*(1-'Drive Train'!$AA$49))</f>
        <v>0</v>
      </c>
      <c r="CP86" s="57">
        <f>IF(AND(LB85=1,PH85=1),0,ABS(BT86/$C$12*($C$14-$C$15)+$C$15) *'Drive Train'!$AA$49 + CP85*(1-'Drive Train'!$AA$49))</f>
        <v>0</v>
      </c>
      <c r="CQ86" s="57">
        <f>IF(AND(LC85=1,PI85=1),0,ABS(BU86/$C$12*($C$14-$C$15)+$C$15) *'Drive Train'!$AA$49 + CQ85*(1-'Drive Train'!$AA$49))</f>
        <v>0</v>
      </c>
      <c r="CR86" s="57">
        <f>IF(AND(LD85=1,PJ85=1),0,ABS(BV86/$C$12*($C$14-$C$15)+$C$15) *'Drive Train'!$AA$49 + CR85*(1-'Drive Train'!$AA$49))</f>
        <v>2.7495000000000003</v>
      </c>
      <c r="CS86" s="57">
        <f>IF(AND(LE85=1,PK85=1),0,ABS(BW86/$C$12*($C$14-$C$15)+$C$15) *'Drive Train'!$AA$49 + CS85*(1-'Drive Train'!$AA$49))</f>
        <v>2.7495000000000003</v>
      </c>
      <c r="CT86" s="57">
        <f>IF(AND(LF85=1,PL85=1),0,ABS(BX86/$C$12*($C$14-$C$15)+$C$15) *'Drive Train'!$AA$49 + CT85*(1-'Drive Train'!$AA$49))</f>
        <v>0</v>
      </c>
      <c r="CU86" s="57">
        <f>IF(AND(LG85=1,PM85=1),0,ABS(BY86/$C$12*($C$14-$C$15)+$C$15) *'Drive Train'!$AA$49 + CU85*(1-'Drive Train'!$AA$49))</f>
        <v>0</v>
      </c>
      <c r="CV86" s="57">
        <f>IF(AND(LH85=1,PN85=1),0,ABS(BZ86/$C$12*($C$14-$C$15)+$C$15) *'Drive Train'!$AA$49 + CV85*(1-'Drive Train'!$AA$49))</f>
        <v>0</v>
      </c>
      <c r="CW86" s="57">
        <f>IF(AND(LI85=1,PO85=1),0,ABS(CA86/$C$12*($C$14-$C$15)+$C$15) *'Drive Train'!$AA$49 + CW85*(1-'Drive Train'!$AA$49))</f>
        <v>0</v>
      </c>
      <c r="CX86" s="57">
        <f>IF(AND(LJ85=1,PP85=1),0,ABS(CB86/$C$12*($C$14-$C$15)+$C$15) *'Drive Train'!$AA$49 + CX85*(1-'Drive Train'!$AA$49))</f>
        <v>0</v>
      </c>
      <c r="CY86" s="57">
        <f>IF(AND(LK85=1,PQ85=1),0,ABS(CC86/$C$12*($C$14-$C$15)+$C$15) *'Drive Train'!$AA$49 + CY85*(1-'Drive Train'!$AA$49))</f>
        <v>0</v>
      </c>
      <c r="CZ86" s="57">
        <f>IF(AND(LL85=1,PR85=1),0,ABS(CD86/$C$12*($C$14-$C$15)+$C$15) *'Drive Train'!$AA$49 + CZ85*(1-'Drive Train'!$AA$49))</f>
        <v>0</v>
      </c>
      <c r="DA86" s="57">
        <f>IF(AND(LM85=1,PS85=1),0,ABS(CE86/$C$12*($C$14-$C$15)+$C$15) *'Drive Train'!$AA$49 + DA85*(1-'Drive Train'!$AA$49))</f>
        <v>0</v>
      </c>
      <c r="DB86" s="61">
        <f t="shared" si="344"/>
        <v>3.1200000000000019</v>
      </c>
      <c r="DC86" s="57">
        <f t="shared" si="320"/>
        <v>0</v>
      </c>
      <c r="DD86" s="57">
        <f t="shared" si="321"/>
        <v>2.7495000000000003</v>
      </c>
      <c r="DE86" s="57">
        <f t="shared" si="322"/>
        <v>2.7495000000000003</v>
      </c>
      <c r="DF86" s="57">
        <f t="shared" si="323"/>
        <v>2.7495000000000003</v>
      </c>
      <c r="DG86" s="57">
        <f t="shared" si="324"/>
        <v>2.7495000000000003</v>
      </c>
      <c r="DH86" s="57">
        <f t="shared" si="325"/>
        <v>2.7495000000000003</v>
      </c>
      <c r="DI86" s="57">
        <f t="shared" si="326"/>
        <v>0</v>
      </c>
      <c r="DJ86" s="57">
        <f t="shared" si="327"/>
        <v>0</v>
      </c>
      <c r="DK86" s="57">
        <f t="shared" si="328"/>
        <v>0</v>
      </c>
      <c r="DL86" s="57">
        <f t="shared" si="329"/>
        <v>0</v>
      </c>
      <c r="DM86" s="57">
        <f t="shared" si="330"/>
        <v>0</v>
      </c>
      <c r="DN86" s="57">
        <f t="shared" si="331"/>
        <v>2.7495000000000003</v>
      </c>
      <c r="DO86" s="57">
        <f t="shared" si="332"/>
        <v>2.7495000000000003</v>
      </c>
      <c r="DP86" s="57">
        <f t="shared" si="333"/>
        <v>0</v>
      </c>
      <c r="DQ86" s="57">
        <f t="shared" si="334"/>
        <v>0</v>
      </c>
      <c r="DR86" s="57">
        <f t="shared" si="335"/>
        <v>0</v>
      </c>
      <c r="DS86" s="57">
        <f t="shared" si="336"/>
        <v>0</v>
      </c>
      <c r="DT86" s="57">
        <f t="shared" si="337"/>
        <v>0</v>
      </c>
      <c r="DU86" s="57">
        <f t="shared" si="338"/>
        <v>0</v>
      </c>
      <c r="DV86" s="57">
        <f t="shared" si="339"/>
        <v>0</v>
      </c>
      <c r="DW86" s="57">
        <f t="shared" si="340"/>
        <v>0</v>
      </c>
      <c r="DX86" s="61">
        <f t="shared" si="345"/>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61">
        <f t="shared" si="341"/>
        <v>3.1200000000000019</v>
      </c>
      <c r="EU86" s="259">
        <f>MAX(MIN(IF(AND(OY85=1,NG86&lt;0),-1,1)*(DC86-$C$15)/($C$14-$C$15)*$C$12*$C$21-$C$33*LO86/AO$6 -  OY85*$C$33/$C$21,DY85/$C$19),MAX(EU$8:EU85)*-1)</f>
        <v>-0.37850168607206947</v>
      </c>
      <c r="EV86" s="259">
        <f>MAX(MIN(IF(AND(OZ85=1,NH86&lt;0),-1,1)*(DD86-$C$15)/($C$14-$C$15)*$C$12*$C$21-$C$33*LP86/AP$6 -  OZ85*$C$33/$C$21,DZ85/$C$19),MAX(EV$8:EV85)*-1)</f>
        <v>-0.40571051192049701</v>
      </c>
      <c r="EW86" s="259">
        <f>MAX(MIN(IF(AND(PA85=1,NI86&lt;0),-1,1)*(DE86-$C$15)/($C$14-$C$15)*$C$12*$C$21-$C$33*LQ86/AQ$6 -  PA85*$C$33/$C$21,EA85/$C$19),MAX(EW$8:EW85)*-1)</f>
        <v>-0.42594315602803368</v>
      </c>
      <c r="EX86" s="259">
        <f>MAX(MIN(IF(AND(PB85=1,NJ86&lt;0),-1,1)*(DF86-$C$15)/($C$14-$C$15)*$C$12*$C$21-$C$33*LR86/AR$6 -  PB85*$C$33/$C$21,EB85/$C$19),MAX(EX$8:EX85)*-1)</f>
        <v>-0.42230662053952445</v>
      </c>
      <c r="EY86" s="259">
        <f>MAX(MIN(IF(AND(PC85=1,NK86&lt;0),-1,1)*(DG86-$C$15)/($C$14-$C$15)*$C$12*$C$21-$C$33*LS86/AS$6 -  PC85*$C$33/$C$21,EC85/$C$19),MAX(EY$8:EY85)*-1)</f>
        <v>-0.39015898596730464</v>
      </c>
      <c r="EZ86" s="259">
        <f>MAX(MIN(IF(AND(PD85=1,NL86&lt;0),-1,1)*(DH86-$C$15)/($C$14-$C$15)*$C$12*$C$21-$C$33*LT86/AT$6 -  PD85*$C$33/$C$21,ED85/$C$19),MAX(EZ$8:EZ85)*-1)</f>
        <v>-0.34524099029872241</v>
      </c>
      <c r="FA86" s="259">
        <f>MAX(MIN(IF(AND(PE85=1,NM86&lt;0),-1,1)*(DI86-$C$15)/($C$14-$C$15)*$C$12*$C$21-$C$33*LU86/AU$6 -  PE85*$C$33/$C$21,EE85/$C$19),MAX(FA$8:FA85)*-1)</f>
        <v>-0.37850168607206947</v>
      </c>
      <c r="FB86" s="259">
        <f>MAX(MIN(IF(AND(PF85=1,NN86&lt;0),-1,1)*(DJ86-$C$15)/($C$14-$C$15)*$C$12*$C$21-$C$33*LV86/AV$6 -  PF85*$C$33/$C$21,EF85/$C$19),MAX(FB$8:FB85)*-1)</f>
        <v>-0.37850168607206947</v>
      </c>
      <c r="FC86" s="259">
        <f>MAX(MIN(IF(AND(PG85=1,NO86&lt;0),-1,1)*(DK86-$C$15)/($C$14-$C$15)*$C$12*$C$21-$C$33*LW86/AW$6 -  PG85*$C$33/$C$21,EG85/$C$19),MAX(FC$8:FC85)*-1)</f>
        <v>-0.37850168607206947</v>
      </c>
      <c r="FD86" s="259">
        <f>MAX(MIN(IF(AND(PH85=1,NP86&lt;0),-1,1)*(DL86-$C$15)/($C$14-$C$15)*$C$12*$C$21-$C$33*LX86/AX$6 -  PH85*$C$33/$C$21,EH85/$C$19),MAX(FD$8:FD85)*-1)</f>
        <v>-0.37850168607206947</v>
      </c>
      <c r="FE86" s="259">
        <f>MAX(MIN(IF(AND(PI85=1,NQ86&lt;0),-1,1)*(DM86-$C$15)/($C$14-$C$15)*$C$12*$C$21-$C$33*LY86/AY$6 -  PI85*$C$33/$C$21,EI85/$C$19),MAX(FE$8:FE85)*-1)</f>
        <v>-0.37850168607206947</v>
      </c>
      <c r="FF86" s="259">
        <f>MAX(MIN(IF(AND(PJ85=1,NR86&lt;0),-1,1)*(DN86-$C$15)/($C$14-$C$15)*$C$12*$C$21-$C$33*LZ86/AZ$6 -  PJ85*$C$33/$C$21,EJ85/$C$19),MAX(FF$8:FF85)*-1)</f>
        <v>-0.3680167733157455</v>
      </c>
      <c r="FG86" s="259">
        <f>MAX(MIN(IF(AND(PK85=1,NS86&lt;0),-1,1)*(DO86-$C$15)/($C$14-$C$15)*$C$12*$C$21-$C$33*MA86/BA$6 -  PK85*$C$33/$C$21,EK85/$C$19),MAX(FG$8:FG85)*-1)</f>
        <v>-0.33994019099651462</v>
      </c>
      <c r="FH86" s="259">
        <f>MAX(MIN(IF(AND(PL85=1,NT86&lt;0),-1,1)*(DP86-$C$15)/($C$14-$C$15)*$C$12*$C$21-$C$33*MB86/BB$6 -  PL85*$C$33/$C$21,EL85/$C$19),MAX(FH$8:FH85)*-1)</f>
        <v>-0.37850168607206947</v>
      </c>
      <c r="FI86" s="259">
        <f>MAX(MIN(IF(AND(PM85=1,NU86&lt;0),-1,1)*(DQ86-$C$15)/($C$14-$C$15)*$C$12*$C$21-$C$33*MC86/BC$6 -  PM85*$C$33/$C$21,EM85/$C$19),MAX(FI$8:FI85)*-1)</f>
        <v>-0.37850168607206947</v>
      </c>
      <c r="FJ86" s="259">
        <f>MAX(MIN(IF(AND(PN85=1,NV86&lt;0),-1,1)*(DR86-$C$15)/($C$14-$C$15)*$C$12*$C$21-$C$33*MD86/BD$6 -  PN85*$C$33/$C$21,EN85/$C$19),MAX(FJ$8:FJ85)*-1)</f>
        <v>-0.37850168607206947</v>
      </c>
      <c r="FK86" s="259">
        <f>MAX(MIN(IF(AND(PO85=1,NW86&lt;0),-1,1)*(DS86-$C$15)/($C$14-$C$15)*$C$12*$C$21-$C$33*ME86/BE$6 -  PO85*$C$33/$C$21,EO85/$C$19),MAX(FK$8:FK85)*-1)</f>
        <v>-0.37850168607206947</v>
      </c>
      <c r="FL86" s="259">
        <f>MAX(MIN(IF(AND(PP85=1,NX86&lt;0),-1,1)*(DT86-$C$15)/($C$14-$C$15)*$C$12*$C$21-$C$33*MF86/BF$6 -  PP85*$C$33/$C$21,EP85/$C$19),MAX(FL$8:FL85)*-1)</f>
        <v>-0.37850168607206947</v>
      </c>
      <c r="FM86" s="259">
        <f>MAX(MIN(IF(AND(PQ85=1,NY86&lt;0),-1,1)*(DU86-$C$15)/($C$14-$C$15)*$C$12*$C$21-$C$33*MG86/BG$6 -  PQ85*$C$33/$C$21,EQ85/$C$19),MAX(FM$8:FM85)*-1)</f>
        <v>-0.37850168607206947</v>
      </c>
      <c r="FN86" s="259">
        <f>MAX(MIN(IF(AND(PR85=1,NZ86&lt;0),-1,1)*(DV86-$C$15)/($C$14-$C$15)*$C$12*$C$21-$C$33*MH86/BH$6 -  PR85*$C$33/$C$21,ER85/$C$19),MAX(FN$8:FN85)*-1)</f>
        <v>-0.37850168607206947</v>
      </c>
      <c r="FO86" s="259">
        <f>MAX(MIN(IF(AND(PS85=1,OA86&lt;0),-1,1)*(DW86-$C$15)/($C$14-$C$15)*$C$12*$C$21-$C$33*MI86/BI$6 -  PS85*$C$33/$C$21,ES85/$C$19),MAX(FO$8:FO85)*-1)</f>
        <v>-0.37850168607206947</v>
      </c>
      <c r="FP86" s="61">
        <f t="shared" si="346"/>
        <v>3.1200000000000019</v>
      </c>
      <c r="FQ86" s="260">
        <f>IF(AND(KS86=1,OY86=1),0,MIN((ABS(($C$14-$C$15)*EU86/$C$12/$C$21)+$C$15)/$C$21,DC86))</f>
        <v>0</v>
      </c>
      <c r="FR86" s="260">
        <f>IF(AND(KT86=1,OZ86=1),0,MIN((ABS(($C$14-$C$15)*EV86/$C$12/$C$21)+$C$15)/$C$21,DD86))</f>
        <v>2.7495000000000003</v>
      </c>
      <c r="FS86" s="260">
        <f>IF(AND(KU86=1,PA86=1),0,MIN((ABS(($C$14-$C$15)*EW86/$C$12/$C$21)+$C$15)/$C$21,DE86))</f>
        <v>2.7495000000000003</v>
      </c>
      <c r="FT86" s="260">
        <f>IF(AND(KV86=1,PB86=1),0,MIN((ABS(($C$14-$C$15)*EX86/$C$12/$C$21)+$C$15)/$C$21,DF86))</f>
        <v>2.7495000000000003</v>
      </c>
      <c r="FU86" s="260">
        <f>IF(AND(KW86=1,PC86=1),0,MIN((ABS(($C$14-$C$15)*EY86/$C$12/$C$21)+$C$15)/$C$21,DG86))</f>
        <v>2.7495000000000003</v>
      </c>
      <c r="FV86" s="260">
        <f>IF(AND(KX86=1,PD86=1),0,MIN((ABS(($C$14-$C$15)*EZ86/$C$12/$C$21)+$C$15)/$C$21,DH86))</f>
        <v>2.7495000000000003</v>
      </c>
      <c r="FW86" s="260">
        <f>IF(AND(KY86=1,PE86=1),0,MIN((ABS(($C$14-$C$15)*FA86/$C$12/$C$21)+$C$15)/$C$21,DI86))</f>
        <v>0</v>
      </c>
      <c r="FX86" s="260">
        <f>IF(AND(KZ86=1,PF86=1),0,MIN((ABS(($C$14-$C$15)*FB86/$C$12/$C$21)+$C$15)/$C$21,DJ86))</f>
        <v>0</v>
      </c>
      <c r="FY86" s="260">
        <f>IF(AND(LA86=1,PG86=1),0,MIN((ABS(($C$14-$C$15)*FC86/$C$12/$C$21)+$C$15)/$C$21,DK86))</f>
        <v>0</v>
      </c>
      <c r="FZ86" s="260">
        <f>IF(AND(LB86=1,PH86=1),0,MIN((ABS(($C$14-$C$15)*FD86/$C$12/$C$21)+$C$15)/$C$21,DL86))</f>
        <v>0</v>
      </c>
      <c r="GA86" s="260">
        <f>IF(AND(LC86=1,PI86=1),0,MIN((ABS(($C$14-$C$15)*FE86/$C$12/$C$21)+$C$15)/$C$21,DM86))</f>
        <v>0</v>
      </c>
      <c r="GB86" s="260">
        <f>IF(AND(LD86=1,PJ86=1),0,MIN((ABS(($C$14-$C$15)*FF86/$C$12/$C$21)+$C$15)/$C$21,DN86))</f>
        <v>2.7495000000000003</v>
      </c>
      <c r="GC86" s="260">
        <f>IF(AND(LE86=1,PK86=1),0,MIN((ABS(($C$14-$C$15)*FG86/$C$12/$C$21)+$C$15)/$C$21,DO86))</f>
        <v>2.7495000000000003</v>
      </c>
      <c r="GD86" s="260">
        <f>IF(AND(LF86=1,PL86=1),0,MIN((ABS(($C$14-$C$15)*FH86/$C$12/$C$21)+$C$15)/$C$21,DP86))</f>
        <v>0</v>
      </c>
      <c r="GE86" s="260">
        <f>IF(AND(LG86=1,PM86=1),0,MIN((ABS(($C$14-$C$15)*FI86/$C$12/$C$21)+$C$15)/$C$21,DQ86))</f>
        <v>0</v>
      </c>
      <c r="GF86" s="260">
        <f>IF(AND(LH86=1,PN86=1),0,MIN((ABS(($C$14-$C$15)*FJ86/$C$12/$C$21)+$C$15)/$C$21,DR86))</f>
        <v>0</v>
      </c>
      <c r="GG86" s="260">
        <f>IF(AND(LI86=1,PO86=1),0,MIN((ABS(($C$14-$C$15)*FK86/$C$12/$C$21)+$C$15)/$C$21,DS86))</f>
        <v>0</v>
      </c>
      <c r="GH86" s="260">
        <f>IF(AND(LJ86=1,PP86=1),0,MIN((ABS(($C$14-$C$15)*FL86/$C$12/$C$21)+$C$15)/$C$21,DT86))</f>
        <v>0</v>
      </c>
      <c r="GI86" s="260">
        <f>IF(AND(LK86=1,PQ86=1),0,MIN((ABS(($C$14-$C$15)*FM86/$C$12/$C$21)+$C$15)/$C$21,DU86))</f>
        <v>0</v>
      </c>
      <c r="GJ86" s="260">
        <f>IF(AND(LL86=1,PR86=1),0,MIN((ABS(($C$14-$C$15)*FN86/$C$12/$C$21)+$C$15)/$C$21,DV86))</f>
        <v>0</v>
      </c>
      <c r="GK86" s="260">
        <f>IF(AND(LM86=1,PS86=1),0,MIN((ABS(($C$14-$C$15)*FO86/$C$12/$C$21)+$C$15)/$C$21,DW86))</f>
        <v>0</v>
      </c>
      <c r="GL86" s="61">
        <f t="shared" si="347"/>
        <v>3.1200000000000019</v>
      </c>
      <c r="GM86" s="57">
        <f>IF(AND(KS85=1,OY85=1),0,EU86*$C$19/S$6/$C$24/$C$23*3.39*$C$21)</f>
        <v>0</v>
      </c>
      <c r="GN86" s="57">
        <f>IF(AND(KT85=1,OZ85=1),0,EV86*$C$19/T$6/$C$24/$C$23*3.39*$C$21)</f>
        <v>-2.9401575457607048</v>
      </c>
      <c r="GO86" s="57">
        <f>IF(AND(KU85=1,PA85=1),0,EW86*$C$19/U$6/$C$24/$C$23*3.39*$C$21)</f>
        <v>-4.4586853918536233</v>
      </c>
      <c r="GP86" s="57">
        <f>IF(AND(KV85=1,PB85=1),0,EX86*$C$19/V$6/$C$24/$C$23*3.39*$C$21)</f>
        <v>-5.7808093124083602</v>
      </c>
      <c r="GQ86" s="57">
        <f>IF(AND(KW85=1,PC85=1),0,EY86*$C$19/W$6/$C$24/$C$23*3.39*$C$21)</f>
        <v>-6.5973988599703377</v>
      </c>
      <c r="GR86" s="57">
        <f>IF(AND(KX85=1,PD85=1),0,EZ86*$C$19/X$6/$C$24/$C$23*3.39*$C$21)</f>
        <v>-6.949830214924269</v>
      </c>
      <c r="GS86" s="57">
        <f>IF(AND(KY85=1,PE85=1),0,FA86*$C$19/Y$6/$C$24/$C$23*3.39*$C$21)</f>
        <v>0</v>
      </c>
      <c r="GT86" s="57">
        <f>IF(AND(KZ85=1,PF85=1),0,FB86*$C$19/Z$6/$C$24/$C$23*3.39*$C$21)</f>
        <v>0</v>
      </c>
      <c r="GU86" s="57">
        <f>IF(AND(LA85=1,PG85=1),0,FC86*$C$19/AA$6/$C$24/$C$23*3.39*$C$21)</f>
        <v>0</v>
      </c>
      <c r="GV86" s="57">
        <f>IF(AND(LB85=1,PH85=1),0,FD86*$C$19/AB$6/$C$24/$C$23*3.39*$C$21)</f>
        <v>0</v>
      </c>
      <c r="GW86" s="57">
        <f>IF(AND(LC85=1,PI85=1),0,FE86*$C$19/AC$6/$C$24/$C$23*3.39*$C$21)</f>
        <v>0</v>
      </c>
      <c r="GX86" s="57">
        <f>IF(AND(LD85=1,PJ85=1),0,FF86*$C$19/AD$6/$C$24/$C$23*3.39*$C$21)</f>
        <v>-9.5249767404423658</v>
      </c>
      <c r="GY86" s="57">
        <f>IF(AND(LE85=1,PK85=1),0,FG86*$C$19/AE$6/$C$24/$C$23*3.39*$C$21)</f>
        <v>-8.7983011839661813</v>
      </c>
      <c r="GZ86" s="57">
        <f>IF(AND(LF85=1,PL85=1),0,FH86*$C$19/AF$6/$C$24/$C$23*3.39*$C$21)</f>
        <v>0</v>
      </c>
      <c r="HA86" s="57">
        <f>IF(AND(LG85=1,PM85=1),0,FI86*$C$19/AG$6/$C$24/$C$23*3.39*$C$21)</f>
        <v>0</v>
      </c>
      <c r="HB86" s="57">
        <f>IF(AND(LH85=1,PN85=1),0,FJ86*$C$19/AH$6/$C$24/$C$23*3.39*$C$21)</f>
        <v>0</v>
      </c>
      <c r="HC86" s="57">
        <f>IF(AND(LI85=1,PO85=1),0,FK86*$C$19/AI$6/$C$24/$C$23*3.39*$C$21)</f>
        <v>0</v>
      </c>
      <c r="HD86" s="57">
        <f>IF(AND(LJ85=1,PP85=1),0,FL86*$C$19/AJ$6/$C$24/$C$23*3.39*$C$21)</f>
        <v>0</v>
      </c>
      <c r="HE86" s="57">
        <f>IF(AND(LK85=1,PQ85=1),0,FM86*$C$19/AK$6/$C$24/$C$23*3.39*$C$21)</f>
        <v>0</v>
      </c>
      <c r="HF86" s="57">
        <f>IF(AND(LL85=1,PR85=1),0,FN86*$C$19/AL$6/$C$24/$C$23*3.39*$C$21)</f>
        <v>0</v>
      </c>
      <c r="HG86" s="57">
        <f>IF(AND(LM85=1,PS85=1),0,FO86*$C$19/AM$6/$C$24/$C$23*3.39*$C$21)</f>
        <v>0</v>
      </c>
      <c r="HH86" s="61">
        <f t="shared" si="348"/>
        <v>3.1200000000000019</v>
      </c>
      <c r="HI86" s="57">
        <f t="shared" si="349"/>
        <v>0</v>
      </c>
      <c r="HJ86" s="57">
        <f t="shared" si="350"/>
        <v>2.9401575457607048</v>
      </c>
      <c r="HK86" s="57">
        <f t="shared" si="351"/>
        <v>4.4586853918536233</v>
      </c>
      <c r="HL86" s="57">
        <f t="shared" si="352"/>
        <v>5.7808093124083602</v>
      </c>
      <c r="HM86" s="57">
        <f t="shared" si="353"/>
        <v>6.5973988599703377</v>
      </c>
      <c r="HN86" s="57">
        <f t="shared" si="354"/>
        <v>6.949830214924269</v>
      </c>
      <c r="HO86" s="57">
        <f t="shared" si="355"/>
        <v>0</v>
      </c>
      <c r="HP86" s="57">
        <f t="shared" si="356"/>
        <v>0</v>
      </c>
      <c r="HQ86" s="57">
        <f t="shared" si="357"/>
        <v>0</v>
      </c>
      <c r="HR86" s="57">
        <f t="shared" si="358"/>
        <v>0</v>
      </c>
      <c r="HS86" s="57">
        <f t="shared" si="359"/>
        <v>0</v>
      </c>
      <c r="HT86" s="57">
        <f t="shared" si="360"/>
        <v>9.5249767404423658</v>
      </c>
      <c r="HU86" s="57">
        <f t="shared" si="361"/>
        <v>8.7983011839661813</v>
      </c>
      <c r="HV86" s="57">
        <f t="shared" si="362"/>
        <v>0</v>
      </c>
      <c r="HW86" s="57">
        <f t="shared" si="363"/>
        <v>0</v>
      </c>
      <c r="HX86" s="57">
        <f t="shared" si="364"/>
        <v>0</v>
      </c>
      <c r="HY86" s="57">
        <f t="shared" si="365"/>
        <v>0</v>
      </c>
      <c r="HZ86" s="57">
        <f t="shared" si="366"/>
        <v>0</v>
      </c>
      <c r="IA86" s="57">
        <f t="shared" si="367"/>
        <v>0</v>
      </c>
      <c r="IB86" s="57">
        <f t="shared" si="368"/>
        <v>0</v>
      </c>
      <c r="IC86" s="57">
        <f t="shared" si="369"/>
        <v>0</v>
      </c>
      <c r="ID86" s="61">
        <f t="shared" si="370"/>
        <v>3.1200000000000019</v>
      </c>
      <c r="IE86" s="57">
        <f t="shared" si="371"/>
        <v>0</v>
      </c>
      <c r="IF86" s="57">
        <f t="shared" si="372"/>
        <v>0</v>
      </c>
      <c r="IG86" s="57">
        <f t="shared" si="373"/>
        <v>0</v>
      </c>
      <c r="IH86" s="57">
        <f t="shared" si="374"/>
        <v>0</v>
      </c>
      <c r="II86" s="57">
        <f t="shared" si="375"/>
        <v>0</v>
      </c>
      <c r="IJ86" s="57">
        <f t="shared" si="376"/>
        <v>0</v>
      </c>
      <c r="IK86" s="57">
        <f t="shared" si="377"/>
        <v>0</v>
      </c>
      <c r="IL86" s="57">
        <f t="shared" si="378"/>
        <v>0</v>
      </c>
      <c r="IM86" s="57">
        <f t="shared" si="379"/>
        <v>0</v>
      </c>
      <c r="IN86" s="57">
        <f t="shared" si="380"/>
        <v>0</v>
      </c>
      <c r="IO86" s="57">
        <f t="shared" si="381"/>
        <v>0</v>
      </c>
      <c r="IP86" s="57">
        <f t="shared" si="382"/>
        <v>0</v>
      </c>
      <c r="IQ86" s="57">
        <f t="shared" si="383"/>
        <v>0</v>
      </c>
      <c r="IR86" s="57">
        <f t="shared" si="384"/>
        <v>0</v>
      </c>
      <c r="IS86" s="57">
        <f t="shared" si="385"/>
        <v>0</v>
      </c>
      <c r="IT86" s="57">
        <f t="shared" si="386"/>
        <v>0</v>
      </c>
      <c r="IU86" s="57">
        <f t="shared" si="387"/>
        <v>0</v>
      </c>
      <c r="IV86" s="57">
        <f t="shared" si="388"/>
        <v>0</v>
      </c>
      <c r="IW86" s="57">
        <f t="shared" si="389"/>
        <v>0</v>
      </c>
      <c r="IX86" s="57">
        <f t="shared" si="390"/>
        <v>0</v>
      </c>
      <c r="IY86" s="57">
        <f t="shared" si="391"/>
        <v>0</v>
      </c>
      <c r="IZ86" s="61">
        <f t="shared" si="392"/>
        <v>3.1200000000000019</v>
      </c>
      <c r="JA86" s="260" t="e">
        <f t="shared" si="447"/>
        <v>#N/A</v>
      </c>
      <c r="JB86" s="260" t="e">
        <f t="shared" si="448"/>
        <v>#N/A</v>
      </c>
      <c r="JC86" s="260" t="e">
        <f t="shared" si="449"/>
        <v>#N/A</v>
      </c>
      <c r="JD86" s="260" t="e">
        <f t="shared" si="450"/>
        <v>#N/A</v>
      </c>
      <c r="JE86" s="260" t="e">
        <f t="shared" si="451"/>
        <v>#N/A</v>
      </c>
      <c r="JF86" s="260" t="e">
        <f t="shared" si="452"/>
        <v>#N/A</v>
      </c>
      <c r="JG86" s="260" t="e">
        <f t="shared" si="453"/>
        <v>#N/A</v>
      </c>
      <c r="JH86" s="260" t="e">
        <f t="shared" si="454"/>
        <v>#N/A</v>
      </c>
      <c r="JI86" s="260" t="e">
        <f t="shared" si="455"/>
        <v>#N/A</v>
      </c>
      <c r="JJ86" s="260" t="e">
        <f t="shared" si="456"/>
        <v>#N/A</v>
      </c>
      <c r="JK86" s="260" t="e">
        <f t="shared" si="457"/>
        <v>#N/A</v>
      </c>
      <c r="JL86" s="260" t="e">
        <f t="shared" si="458"/>
        <v>#N/A</v>
      </c>
      <c r="JM86" s="260" t="e">
        <f t="shared" si="459"/>
        <v>#N/A</v>
      </c>
      <c r="JN86" s="260" t="e">
        <f t="shared" si="460"/>
        <v>#N/A</v>
      </c>
      <c r="JO86" s="260" t="e">
        <f t="shared" si="461"/>
        <v>#N/A</v>
      </c>
      <c r="JP86" s="260" t="e">
        <f t="shared" si="462"/>
        <v>#N/A</v>
      </c>
      <c r="JQ86" s="260" t="e">
        <f t="shared" si="463"/>
        <v>#N/A</v>
      </c>
      <c r="JR86" s="260" t="e">
        <f t="shared" si="464"/>
        <v>#N/A</v>
      </c>
      <c r="JS86" s="260" t="e">
        <f t="shared" si="465"/>
        <v>#N/A</v>
      </c>
      <c r="JT86" s="260" t="e">
        <f t="shared" si="466"/>
        <v>#N/A</v>
      </c>
      <c r="JU86" s="260" t="e">
        <f t="shared" si="467"/>
        <v>#N/A</v>
      </c>
      <c r="JV86" s="61">
        <f t="shared" si="393"/>
        <v>3.1200000000000019</v>
      </c>
      <c r="JW86" s="46">
        <f>IF(AND(KS86=0,HI86&lt;=$C$40),1,0)</f>
        <v>0</v>
      </c>
      <c r="JX86" s="46">
        <f>IF(AND(KT86=0,HJ86&lt;=$C$40),1,0)</f>
        <v>0</v>
      </c>
      <c r="JY86" s="46">
        <f>IF(AND(KU86=0,HK86&lt;=$C$40),1,0)</f>
        <v>0</v>
      </c>
      <c r="JZ86" s="46">
        <f>IF(AND(KV86=0,HL86&lt;=$C$40),1,0)</f>
        <v>0</v>
      </c>
      <c r="KA86" s="46">
        <f>IF(AND(KW86=0,HM86&lt;=$C$40),1,0)</f>
        <v>0</v>
      </c>
      <c r="KB86" s="46">
        <f>IF(AND(KX86=0,HN86&lt;=$C$40),1,0)</f>
        <v>0</v>
      </c>
      <c r="KC86" s="46">
        <f>IF(AND(KY86=0,HO86&lt;=$C$40),1,0)</f>
        <v>0</v>
      </c>
      <c r="KD86" s="46">
        <f>IF(AND(KZ86=0,HP86&lt;=$C$40),1,0)</f>
        <v>0</v>
      </c>
      <c r="KE86" s="46">
        <f>IF(AND(LA86=0,HQ86&lt;=$C$40),1,0)</f>
        <v>0</v>
      </c>
      <c r="KF86" s="46">
        <f>IF(AND(LB86=0,HR86&lt;=$C$40),1,0)</f>
        <v>0</v>
      </c>
      <c r="KG86" s="46">
        <f>IF(AND(LC86=0,HS86&lt;=$C$40),1,0)</f>
        <v>0</v>
      </c>
      <c r="KH86" s="46">
        <f>IF(AND(LD86=0,HT86&lt;=$C$40),1,0)</f>
        <v>0</v>
      </c>
      <c r="KI86" s="46">
        <f>IF(AND(LE86=0,HU86&lt;=$C$40),1,0)</f>
        <v>0</v>
      </c>
      <c r="KJ86" s="46">
        <f>IF(AND(LF86=0,HV86&lt;=$C$40),1,0)</f>
        <v>0</v>
      </c>
      <c r="KK86" s="46">
        <f>IF(AND(LG86=0,HW86&lt;=$C$40),1,0)</f>
        <v>0</v>
      </c>
      <c r="KL86" s="46">
        <f>IF(AND(LH86=0,HX86&lt;=$C$40),1,0)</f>
        <v>0</v>
      </c>
      <c r="KM86" s="46">
        <f>IF(AND(LI86=0,HY86&lt;=$C$40),1,0)</f>
        <v>0</v>
      </c>
      <c r="KN86" s="46">
        <f>IF(AND(LJ86=0,HZ86&lt;=$C$40),1,0)</f>
        <v>0</v>
      </c>
      <c r="KO86" s="46">
        <f>IF(AND(LK86=0,IA86&lt;=$C$40),1,0)</f>
        <v>0</v>
      </c>
      <c r="KP86" s="46">
        <f>IF(AND(LL86=0,IB86&lt;=$C$40),1,0)</f>
        <v>0</v>
      </c>
      <c r="KQ86" s="46">
        <f>IF(AND(LM86=0,IC86&lt;=$C$40),1,0)</f>
        <v>0</v>
      </c>
      <c r="KR86" s="61">
        <f t="shared" si="394"/>
        <v>3.1200000000000019</v>
      </c>
      <c r="KS86" s="1">
        <f>IF(OR(KS85=1,AND(OY86=1,LO86&lt;=$C$41)),1,0)</f>
        <v>1</v>
      </c>
      <c r="KT86" s="1">
        <f>IF(OR(KT85=1,AND(OZ86=1,LP86&lt;=$C$41)),1,0)</f>
        <v>0</v>
      </c>
      <c r="KU86" s="1">
        <f>IF(OR(KU85=1,AND(PA86=1,LQ86&lt;=$C$41)),1,0)</f>
        <v>0</v>
      </c>
      <c r="KV86" s="1">
        <f>IF(OR(KV85=1,AND(PB86=1,LR86&lt;=$C$41)),1,0)</f>
        <v>0</v>
      </c>
      <c r="KW86" s="1">
        <f>IF(OR(KW85=1,AND(PC86=1,LS86&lt;=$C$41)),1,0)</f>
        <v>0</v>
      </c>
      <c r="KX86" s="1">
        <f>IF(OR(KX85=1,AND(PD86=1,LT86&lt;=$C$41)),1,0)</f>
        <v>0</v>
      </c>
      <c r="KY86" s="1">
        <f>IF(OR(KY85=1,AND(PE86=1,LU86&lt;=$C$41)),1,0)</f>
        <v>1</v>
      </c>
      <c r="KZ86" s="1">
        <f>IF(OR(KZ85=1,AND(PF86=1,LV86&lt;=$C$41)),1,0)</f>
        <v>1</v>
      </c>
      <c r="LA86" s="1">
        <f>IF(OR(LA85=1,AND(PG86=1,LW86&lt;=$C$41)),1,0)</f>
        <v>1</v>
      </c>
      <c r="LB86" s="1">
        <f>IF(OR(LB85=1,AND(PH86=1,LX86&lt;=$C$41)),1,0)</f>
        <v>1</v>
      </c>
      <c r="LC86" s="1">
        <f>IF(OR(LC85=1,AND(PI86=1,LY86&lt;=$C$41)),1,0)</f>
        <v>1</v>
      </c>
      <c r="LD86" s="1">
        <f>IF(OR(LD85=1,AND(PJ86=1,LZ86&lt;=$C$41)),1,0)</f>
        <v>0</v>
      </c>
      <c r="LE86" s="1">
        <f>IF(OR(LE85=1,AND(PK86=1,MA86&lt;=$C$41)),1,0)</f>
        <v>0</v>
      </c>
      <c r="LF86" s="1">
        <f>IF(OR(LF85=1,AND(PL86=1,MB86&lt;=$C$41)),1,0)</f>
        <v>1</v>
      </c>
      <c r="LG86" s="1">
        <f>IF(OR(LG85=1,AND(PM86=1,MC86&lt;=$C$41)),1,0)</f>
        <v>1</v>
      </c>
      <c r="LH86" s="1">
        <f>IF(OR(LH85=1,AND(PN86=1,MD86&lt;=$C$41)),1,0)</f>
        <v>1</v>
      </c>
      <c r="LI86" s="1">
        <f>IF(OR(LI85=1,AND(PO86=1,ME86&lt;=$C$41)),1,0)</f>
        <v>1</v>
      </c>
      <c r="LJ86" s="1">
        <f>IF(OR(LJ85=1,AND(PP86=1,MF86&lt;=$C$41)),1,0)</f>
        <v>1</v>
      </c>
      <c r="LK86" s="1">
        <f>IF(OR(LK85=1,AND(PQ86=1,MG86&lt;=$C$41)),1,0)</f>
        <v>1</v>
      </c>
      <c r="LL86" s="1">
        <f>IF(OR(LL85=1,AND(PR86=1,MH86&lt;=$C$41)),1,0)</f>
        <v>1</v>
      </c>
      <c r="LM86" s="1">
        <f>IF(OR(LM85=1,AND(PS86=1,MI86&lt;=$C$41)),1,0)</f>
        <v>1</v>
      </c>
      <c r="LN86" s="61">
        <f t="shared" si="395"/>
        <v>3.1200000000000019</v>
      </c>
      <c r="LO86" s="57">
        <f t="shared" si="396"/>
        <v>0</v>
      </c>
      <c r="LP86" s="57">
        <f t="shared" si="397"/>
        <v>11.913601256076477</v>
      </c>
      <c r="LQ86" s="57">
        <f t="shared" si="398"/>
        <v>10.543770246252215</v>
      </c>
      <c r="LR86" s="57">
        <f t="shared" si="399"/>
        <v>7.7473237021183881</v>
      </c>
      <c r="LS86" s="57">
        <f t="shared" si="400"/>
        <v>4.0133932056647907</v>
      </c>
      <c r="LT86" s="57">
        <f t="shared" si="401"/>
        <v>0.72078201468782876</v>
      </c>
      <c r="LU86" s="57">
        <f t="shared" si="402"/>
        <v>0</v>
      </c>
      <c r="LV86" s="57">
        <f t="shared" si="403"/>
        <v>0</v>
      </c>
      <c r="LW86" s="57">
        <f t="shared" si="404"/>
        <v>0</v>
      </c>
      <c r="LX86" s="57">
        <f t="shared" si="405"/>
        <v>0</v>
      </c>
      <c r="LY86" s="57">
        <f t="shared" si="406"/>
        <v>0</v>
      </c>
      <c r="LZ86" s="57">
        <f t="shared" si="407"/>
        <v>3.6580774317324227</v>
      </c>
      <c r="MA86" s="57">
        <f t="shared" si="408"/>
        <v>0.31733230794441508</v>
      </c>
      <c r="MB86" s="57">
        <f t="shared" si="409"/>
        <v>0</v>
      </c>
      <c r="MC86" s="57">
        <f t="shared" si="410"/>
        <v>0</v>
      </c>
      <c r="MD86" s="57">
        <f t="shared" si="411"/>
        <v>0</v>
      </c>
      <c r="ME86" s="57">
        <f t="shared" si="412"/>
        <v>0</v>
      </c>
      <c r="MF86" s="57">
        <f t="shared" si="413"/>
        <v>0</v>
      </c>
      <c r="MG86" s="57">
        <f t="shared" si="414"/>
        <v>0</v>
      </c>
      <c r="MH86" s="57">
        <f t="shared" si="415"/>
        <v>0</v>
      </c>
      <c r="MI86" s="57">
        <f t="shared" si="416"/>
        <v>0</v>
      </c>
      <c r="MJ86" s="61">
        <f t="shared" si="417"/>
        <v>3.1200000000000019</v>
      </c>
      <c r="MK86" s="57" t="e">
        <f>IF(AND(ABS(CG86)&gt;0,EU86*$C$19&gt;=DY85,NG86&lt;&gt;0),3,NA())</f>
        <v>#N/A</v>
      </c>
      <c r="ML86" s="57" t="e">
        <f t="shared" si="468"/>
        <v>#N/A</v>
      </c>
      <c r="MM86" s="57" t="e">
        <f t="shared" si="469"/>
        <v>#N/A</v>
      </c>
      <c r="MN86" s="57" t="e">
        <f t="shared" si="470"/>
        <v>#N/A</v>
      </c>
      <c r="MO86" s="57" t="e">
        <f t="shared" si="471"/>
        <v>#N/A</v>
      </c>
      <c r="MP86" s="57" t="e">
        <f t="shared" si="472"/>
        <v>#N/A</v>
      </c>
      <c r="MQ86" s="57" t="e">
        <f t="shared" si="473"/>
        <v>#N/A</v>
      </c>
      <c r="MR86" s="57" t="e">
        <f t="shared" si="474"/>
        <v>#N/A</v>
      </c>
      <c r="MS86" s="57" t="e">
        <f t="shared" si="475"/>
        <v>#N/A</v>
      </c>
      <c r="MT86" s="57" t="e">
        <f t="shared" si="476"/>
        <v>#N/A</v>
      </c>
      <c r="MU86" s="57" t="e">
        <f t="shared" si="477"/>
        <v>#N/A</v>
      </c>
      <c r="MV86" s="57" t="e">
        <f t="shared" si="478"/>
        <v>#N/A</v>
      </c>
      <c r="MW86" s="57" t="e">
        <f t="shared" si="479"/>
        <v>#N/A</v>
      </c>
      <c r="MX86" s="57" t="e">
        <f t="shared" si="480"/>
        <v>#N/A</v>
      </c>
      <c r="MY86" s="57" t="e">
        <f t="shared" si="481"/>
        <v>#N/A</v>
      </c>
      <c r="MZ86" s="57" t="e">
        <f t="shared" si="482"/>
        <v>#N/A</v>
      </c>
      <c r="NA86" s="57" t="e">
        <f t="shared" si="483"/>
        <v>#N/A</v>
      </c>
      <c r="NB86" s="57" t="e">
        <f t="shared" si="484"/>
        <v>#N/A</v>
      </c>
      <c r="NC86" s="57" t="e">
        <f t="shared" si="485"/>
        <v>#N/A</v>
      </c>
      <c r="ND86" s="57" t="e">
        <f t="shared" si="486"/>
        <v>#N/A</v>
      </c>
      <c r="NE86" s="57" t="e">
        <f t="shared" si="487"/>
        <v>#N/A</v>
      </c>
      <c r="NF86" s="61">
        <f t="shared" si="418"/>
        <v>3.1200000000000019</v>
      </c>
      <c r="NG86" s="260">
        <f>IF(OY85=0,MIN('Drive Train'!$F$35-FQ85*$C$19*'Drive Train'!$F$39,NG85+$C$39)-$C$7,IF(LO85-1&lt;=0,0,IF($C$37=Motors!$C$29,MAX(MAX(NG$8:NG85)*-1,NG85-$C$39),MAX(0,MAX(NG$8:NG85)*-1,NG85-$C$39))))</f>
        <v>0</v>
      </c>
      <c r="NH86" s="260">
        <f>IF(OZ85=0,MIN('Drive Train'!$F$35-FR85*$C$19*'Drive Train'!$F$39,NH85+$C$39)-$C$7,IF(LP85-1&lt;=0,0,IF($C$37=Motors!$C$29,MAX(MAX(NH$8:NH85)*-1,NH85-$C$39),MAX(0,MAX(NH$8:NH85)*-1,NH85-$C$39))))</f>
        <v>0</v>
      </c>
      <c r="NI86" s="260">
        <f>IF(PA85=0,MIN('Drive Train'!$F$35-FS85*$C$19*'Drive Train'!$F$39,NI85+$C$39)-$C$7,IF(LQ85-1&lt;=0,0,IF($C$37=Motors!$C$29,MAX(MAX(NI$8:NI85)*-1,NI85-$C$39),MAX(0,MAX(NI$8:NI85)*-1,NI85-$C$39))))</f>
        <v>0</v>
      </c>
      <c r="NJ86" s="260">
        <f>IF(PB85=0,MIN('Drive Train'!$F$35-FT85*$C$19*'Drive Train'!$F$39,NJ85+$C$39)-$C$7,IF(LR85-1&lt;=0,0,IF($C$37=Motors!$C$29,MAX(MAX(NJ$8:NJ85)*-1,NJ85-$C$39),MAX(0,MAX(NJ$8:NJ85)*-1,NJ85-$C$39))))</f>
        <v>0</v>
      </c>
      <c r="NK86" s="260">
        <f>IF(PC85=0,MIN('Drive Train'!$F$35-FU85*$C$19*'Drive Train'!$F$39,NK85+$C$39)-$C$7,IF(LS85-1&lt;=0,0,IF($C$37=Motors!$C$29,MAX(MAX(NK$8:NK85)*-1,NK85-$C$39),MAX(0,MAX(NK$8:NK85)*-1,NK85-$C$39))))</f>
        <v>0</v>
      </c>
      <c r="NL86" s="260">
        <f>IF(PD85=0,MIN('Drive Train'!$F$35-FV85*$C$19*'Drive Train'!$F$39,NL85+$C$39)-$C$7,IF(LT85-1&lt;=0,0,IF($C$37=Motors!$C$29,MAX(MAX(NL$8:NL85)*-1,NL85-$C$39),MAX(0,MAX(NL$8:NL85)*-1,NL85-$C$39))))</f>
        <v>0</v>
      </c>
      <c r="NM86" s="260">
        <f>IF(PE85=0,MIN('Drive Train'!$F$35-FW85*$C$19*'Drive Train'!$F$39,NM85+$C$39)-$C$7,IF(LU85-1&lt;=0,0,IF($C$37=Motors!$C$29,MAX(MAX(NM$8:NM85)*-1,NM85-$C$39),MAX(0,MAX(NM$8:NM85)*-1,NM85-$C$39))))</f>
        <v>0</v>
      </c>
      <c r="NN86" s="260">
        <f>IF(PF85=0,MIN('Drive Train'!$F$35-FX85*$C$19*'Drive Train'!$F$39,NN85+$C$39)-$C$7,IF(LV85-1&lt;=0,0,IF($C$37=Motors!$C$29,MAX(MAX(NN$8:NN85)*-1,NN85-$C$39),MAX(0,MAX(NN$8:NN85)*-1,NN85-$C$39))))</f>
        <v>0</v>
      </c>
      <c r="NO86" s="260">
        <f>IF(PG85=0,MIN('Drive Train'!$F$35-FY85*$C$19*'Drive Train'!$F$39,NO85+$C$39)-$C$7,IF(LW85-1&lt;=0,0,IF($C$37=Motors!$C$29,MAX(MAX(NO$8:NO85)*-1,NO85-$C$39),MAX(0,MAX(NO$8:NO85)*-1,NO85-$C$39))))</f>
        <v>0</v>
      </c>
      <c r="NP86" s="260">
        <f>IF(PH85=0,MIN('Drive Train'!$F$35-FZ85*$C$19*'Drive Train'!$F$39,NP85+$C$39)-$C$7,IF(LX85-1&lt;=0,0,IF($C$37=Motors!$C$29,MAX(MAX(NP$8:NP85)*-1,NP85-$C$39),MAX(0,MAX(NP$8:NP85)*-1,NP85-$C$39))))</f>
        <v>0</v>
      </c>
      <c r="NQ86" s="260">
        <f>IF(PI85=0,MIN('Drive Train'!$F$35-GA85*$C$19*'Drive Train'!$F$39,NQ85+$C$39)-$C$7,IF(LY85-1&lt;=0,0,IF($C$37=Motors!$C$29,MAX(MAX(NQ$8:NQ85)*-1,NQ85-$C$39),MAX(0,MAX(NQ$8:NQ85)*-1,NQ85-$C$39))))</f>
        <v>0</v>
      </c>
      <c r="NR86" s="260">
        <f>IF(PJ85=0,MIN('Drive Train'!$F$35-GB85*$C$19*'Drive Train'!$F$39,NR85+$C$39)-$C$7,IF(LZ85-1&lt;=0,0,IF($C$37=Motors!$C$29,MAX(MAX(NR$8:NR85)*-1,NR85-$C$39),MAX(0,MAX(NR$8:NR85)*-1,NR85-$C$39))))</f>
        <v>0</v>
      </c>
      <c r="NS86" s="260">
        <f>IF(PK85=0,MIN('Drive Train'!$F$35-GC85*$C$19*'Drive Train'!$F$39,NS85+$C$39)-$C$7,IF(MA85-1&lt;=0,0,IF($C$37=Motors!$C$29,MAX(MAX(NS$8:NS85)*-1,NS85-$C$39),MAX(0,MAX(NS$8:NS85)*-1,NS85-$C$39))))</f>
        <v>0</v>
      </c>
      <c r="NT86" s="260">
        <f>IF(PL85=0,MIN('Drive Train'!$F$35-GD85*$C$19*'Drive Train'!$F$39,NT85+$C$39)-$C$7,IF(MB85-1&lt;=0,0,IF($C$37=Motors!$C$29,MAX(MAX(NT$8:NT85)*-1,NT85-$C$39),MAX(0,MAX(NT$8:NT85)*-1,NT85-$C$39))))</f>
        <v>0</v>
      </c>
      <c r="NU86" s="260">
        <f>IF(PM85=0,MIN('Drive Train'!$F$35-GE85*$C$19*'Drive Train'!$F$39,NU85+$C$39)-$C$7,IF(MC85-1&lt;=0,0,IF($C$37=Motors!$C$29,MAX(MAX(NU$8:NU85)*-1,NU85-$C$39),MAX(0,MAX(NU$8:NU85)*-1,NU85-$C$39))))</f>
        <v>0</v>
      </c>
      <c r="NV86" s="260">
        <f>IF(PN85=0,MIN('Drive Train'!$F$35-GF85*$C$19*'Drive Train'!$F$39,NV85+$C$39)-$C$7,IF(MD85-1&lt;=0,0,IF($C$37=Motors!$C$29,MAX(MAX(NV$8:NV85)*-1,NV85-$C$39),MAX(0,MAX(NV$8:NV85)*-1,NV85-$C$39))))</f>
        <v>0</v>
      </c>
      <c r="NW86" s="260">
        <f>IF(PO85=0,MIN('Drive Train'!$F$35-GG85*$C$19*'Drive Train'!$F$39,NW85+$C$39)-$C$7,IF(ME85-1&lt;=0,0,IF($C$37=Motors!$C$29,MAX(MAX(NW$8:NW85)*-1,NW85-$C$39),MAX(0,MAX(NW$8:NW85)*-1,NW85-$C$39))))</f>
        <v>0</v>
      </c>
      <c r="NX86" s="260">
        <f>IF(PP85=0,MIN('Drive Train'!$F$35-GH85*$C$19*'Drive Train'!$F$39,NX85+$C$39)-$C$7,IF(MF85-1&lt;=0,0,IF($C$37=Motors!$C$29,MAX(MAX(NX$8:NX85)*-1,NX85-$C$39),MAX(0,MAX(NX$8:NX85)*-1,NX85-$C$39))))</f>
        <v>0</v>
      </c>
      <c r="NY86" s="260">
        <f>IF(PQ85=0,MIN('Drive Train'!$F$35-GI85*$C$19*'Drive Train'!$F$39,NY85+$C$39)-$C$7,IF(MG85-1&lt;=0,0,IF($C$37=Motors!$C$29,MAX(MAX(NY$8:NY85)*-1,NY85-$C$39),MAX(0,MAX(NY$8:NY85)*-1,NY85-$C$39))))</f>
        <v>0</v>
      </c>
      <c r="NZ86" s="260">
        <f>IF(PR85=0,MIN('Drive Train'!$F$35-GJ85*$C$19*'Drive Train'!$F$39,NZ85+$C$39)-$C$7,IF(MH85-1&lt;=0,0,IF($C$37=Motors!$C$29,MAX(MAX(NZ$8:NZ85)*-1,NZ85-$C$39),MAX(0,MAX(NZ$8:NZ85)*-1,NZ85-$C$39))))</f>
        <v>0</v>
      </c>
      <c r="OA86" s="260">
        <f>IF(PS85=0,MIN('Drive Train'!$F$35-GK85*$C$19*'Drive Train'!$F$39,OA85+$C$39)-$C$7,IF(MI85-1&lt;=0,0,IF($C$37=Motors!$C$29,MAX(MAX(OA$8:OA85)*-1,OA85-$C$39),MAX(0,MAX(OA$8:OA85)*-1,OA85-$C$39))))</f>
        <v>0</v>
      </c>
      <c r="OB86" s="61">
        <f t="shared" si="419"/>
        <v>3.1200000000000019</v>
      </c>
      <c r="OC86" s="260">
        <f>'Drive Train'!$F$35-(FQ86*$C$13)*$C$19*'Drive Train'!$F$39</f>
        <v>12.4</v>
      </c>
      <c r="OD86" s="260">
        <f>'Drive Train'!$F$35-(FR86*$C$13)*$C$19*'Drive Train'!$F$39</f>
        <v>12.2597755</v>
      </c>
      <c r="OE86" s="260">
        <f>'Drive Train'!$F$35-(FS86*$C$13)*$C$19*'Drive Train'!$F$39</f>
        <v>12.2597755</v>
      </c>
      <c r="OF86" s="260">
        <f>'Drive Train'!$F$35-(FT86*$C$13)*$C$19*'Drive Train'!$F$39</f>
        <v>12.2597755</v>
      </c>
      <c r="OG86" s="260">
        <f>'Drive Train'!$F$35-(FU86*$C$13)*$C$19*'Drive Train'!$F$39</f>
        <v>12.2597755</v>
      </c>
      <c r="OH86" s="260">
        <f>'Drive Train'!$F$35-(FV86*$C$13)*$C$19*'Drive Train'!$F$39</f>
        <v>12.2597755</v>
      </c>
      <c r="OI86" s="260">
        <f>'Drive Train'!$F$35-(FW86*$C$13)*$C$19*'Drive Train'!$F$39</f>
        <v>12.4</v>
      </c>
      <c r="OJ86" s="260">
        <f>'Drive Train'!$F$35-(FX86*$C$13)*$C$19*'Drive Train'!$F$39</f>
        <v>12.4</v>
      </c>
      <c r="OK86" s="260">
        <f>'Drive Train'!$F$35-(FY86*$C$13)*$C$19*'Drive Train'!$F$39</f>
        <v>12.4</v>
      </c>
      <c r="OL86" s="260">
        <f>'Drive Train'!$F$35-(FZ86*$C$13)*$C$19*'Drive Train'!$F$39</f>
        <v>12.4</v>
      </c>
      <c r="OM86" s="260">
        <f>'Drive Train'!$F$35-(GA86*$C$13)*$C$19*'Drive Train'!$F$39</f>
        <v>12.4</v>
      </c>
      <c r="ON86" s="260">
        <f>'Drive Train'!$F$35-(GB86*$C$13)*$C$19*'Drive Train'!$F$39</f>
        <v>12.2597755</v>
      </c>
      <c r="OO86" s="260">
        <f>'Drive Train'!$F$35-(GC86*$C$13)*$C$19*'Drive Train'!$F$39</f>
        <v>12.2597755</v>
      </c>
      <c r="OP86" s="260">
        <f>'Drive Train'!$F$35-(GD86*$C$13)*$C$19*'Drive Train'!$F$39</f>
        <v>12.4</v>
      </c>
      <c r="OQ86" s="260">
        <f>'Drive Train'!$F$35-(GE86*$C$13)*$C$19*'Drive Train'!$F$39</f>
        <v>12.4</v>
      </c>
      <c r="OR86" s="260">
        <f>'Drive Train'!$F$35-(GF86*$C$13)*$C$19*'Drive Train'!$F$39</f>
        <v>12.4</v>
      </c>
      <c r="OS86" s="260">
        <f>'Drive Train'!$F$35-(GG86*$C$13)*$C$19*'Drive Train'!$F$39</f>
        <v>12.4</v>
      </c>
      <c r="OT86" s="260">
        <f>'Drive Train'!$F$35-(GH86*$C$13)*$C$19*'Drive Train'!$F$39</f>
        <v>12.4</v>
      </c>
      <c r="OU86" s="260">
        <f>'Drive Train'!$F$35-(GI86*$C$13)*$C$19*'Drive Train'!$F$39</f>
        <v>12.4</v>
      </c>
      <c r="OV86" s="260">
        <f>'Drive Train'!$F$35-(GJ86*$C$13)*$C$19*'Drive Train'!$F$39</f>
        <v>12.4</v>
      </c>
      <c r="OW86" s="260">
        <f>'Drive Train'!$F$35-(GK86*$C$13)*$C$19*'Drive Train'!$F$39</f>
        <v>12.4</v>
      </c>
      <c r="OX86" s="61">
        <f t="shared" si="420"/>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7">
        <f t="shared" si="421"/>
        <v>3.1200000000000019</v>
      </c>
      <c r="PU86" s="57">
        <f t="shared" si="422"/>
        <v>21.495394688196406</v>
      </c>
      <c r="PV86" s="57">
        <f t="shared" si="423"/>
        <v>31.146633599859069</v>
      </c>
      <c r="PW86" s="57">
        <f t="shared" si="424"/>
        <v>34.850210979121783</v>
      </c>
      <c r="PX86" s="57">
        <f t="shared" si="425"/>
        <v>34.634365603510197</v>
      </c>
      <c r="PY86" s="57">
        <f t="shared" si="426"/>
        <v>31.203994814276157</v>
      </c>
      <c r="PZ86" s="57">
        <f t="shared" si="427"/>
        <v>27.022861139482171</v>
      </c>
      <c r="QA86" s="57">
        <f t="shared" si="428"/>
        <v>23.225733517635934</v>
      </c>
      <c r="QB86" s="57">
        <f t="shared" si="429"/>
        <v>21.291440485870105</v>
      </c>
      <c r="QC86" s="57">
        <f t="shared" si="430"/>
        <v>19.83197803012871</v>
      </c>
      <c r="QD86" s="57">
        <f t="shared" si="431"/>
        <v>18.750821279437783</v>
      </c>
      <c r="QE86" s="57">
        <f t="shared" si="432"/>
        <v>18.248340689871842</v>
      </c>
      <c r="QF86" s="57">
        <f t="shared" si="433"/>
        <v>22.96833913298595</v>
      </c>
      <c r="QG86" s="57">
        <f t="shared" si="434"/>
        <v>22.447466118561199</v>
      </c>
      <c r="QH86" s="57">
        <f t="shared" si="435"/>
        <v>21.831549073444926</v>
      </c>
      <c r="QI86" s="57">
        <f t="shared" si="436"/>
        <v>21.659868427934889</v>
      </c>
      <c r="QJ86" s="57">
        <f t="shared" si="437"/>
        <v>21.79976807614602</v>
      </c>
      <c r="QK86" s="57">
        <f t="shared" si="438"/>
        <v>21.756211309083742</v>
      </c>
      <c r="QL86" s="57">
        <f t="shared" si="439"/>
        <v>21.582838251070481</v>
      </c>
      <c r="QM86" s="57">
        <f t="shared" si="440"/>
        <v>21.793281479591677</v>
      </c>
      <c r="QN86" s="57">
        <f t="shared" si="441"/>
        <v>21.456171811391606</v>
      </c>
      <c r="QO86" s="57">
        <f t="shared" si="442"/>
        <v>21.493109623152883</v>
      </c>
      <c r="QP86" s="61">
        <f t="shared" si="443"/>
        <v>3.1200000000000019</v>
      </c>
      <c r="QQ86" s="57">
        <f>MIN(FQ86,$C$16)*$C$17*1000/60/60/$C$21</f>
        <v>0</v>
      </c>
      <c r="QR86" s="57">
        <f>MIN(FR86,$C$16)*$C$17*1000/60/60/$C$21</f>
        <v>3.4695548865589357E-2</v>
      </c>
      <c r="QS86" s="57">
        <f>MIN(FS86,$C$16)*$C$17*1000/60/60/$C$21</f>
        <v>3.4695548865589357E-2</v>
      </c>
      <c r="QT86" s="57">
        <f>MIN(FT86,$C$16)*$C$17*1000/60/60/$C$21</f>
        <v>3.4695548865589357E-2</v>
      </c>
      <c r="QU86" s="57">
        <f>MIN(FU86,$C$16)*$C$17*1000/60/60/$C$21</f>
        <v>3.4695548865589357E-2</v>
      </c>
      <c r="QV86" s="57">
        <f>MIN(FV86,$C$16)*$C$17*1000/60/60/$C$21</f>
        <v>3.4695548865589357E-2</v>
      </c>
      <c r="QW86" s="57">
        <f>MIN(FW86,$C$16)*$C$17*1000/60/60/$C$21</f>
        <v>0</v>
      </c>
      <c r="QX86" s="57">
        <f>MIN(FX86,$C$16)*$C$17*1000/60/60/$C$21</f>
        <v>0</v>
      </c>
      <c r="QY86" s="57">
        <f>MIN(FY86,$C$16)*$C$17*1000/60/60/$C$21</f>
        <v>0</v>
      </c>
      <c r="QZ86" s="57">
        <f>MIN(FZ86,$C$16)*$C$17*1000/60/60/$C$21</f>
        <v>0</v>
      </c>
      <c r="RA86" s="57">
        <f>MIN(GA86,$C$16)*$C$17*1000/60/60/$C$21</f>
        <v>0</v>
      </c>
      <c r="RB86" s="57">
        <f>MIN(GB86,$C$16)*$C$17*1000/60/60/$C$21</f>
        <v>3.4695548865589357E-2</v>
      </c>
      <c r="RC86" s="57">
        <f>MIN(GC86,$C$16)*$C$17*1000/60/60/$C$21</f>
        <v>3.4695548865589357E-2</v>
      </c>
      <c r="RD86" s="57">
        <f>MIN(GD86,$C$16)*$C$17*1000/60/60/$C$21</f>
        <v>0</v>
      </c>
      <c r="RE86" s="57">
        <f>MIN(GE86,$C$16)*$C$17*1000/60/60/$C$21</f>
        <v>0</v>
      </c>
      <c r="RF86" s="57">
        <f>MIN(GF86,$C$16)*$C$17*1000/60/60/$C$21</f>
        <v>0</v>
      </c>
      <c r="RG86" s="57">
        <f>MIN(GG86,$C$16)*$C$17*1000/60/60/$C$21</f>
        <v>0</v>
      </c>
      <c r="RH86" s="57">
        <f>MIN(GH86,$C$16)*$C$17*1000/60/60/$C$21</f>
        <v>0</v>
      </c>
      <c r="RI86" s="57">
        <f>MIN(GI86,$C$16)*$C$17*1000/60/60/$C$21</f>
        <v>0</v>
      </c>
      <c r="RJ86" s="57">
        <f>MIN(GJ86,$C$16)*$C$17*1000/60/60/$C$21</f>
        <v>0</v>
      </c>
      <c r="RK86" s="57">
        <f>MIN(GK86,$C$16)*$C$17*1000/60/60/$C$21</f>
        <v>0</v>
      </c>
      <c r="RL86" s="61">
        <f t="shared" si="444"/>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61">
        <f t="shared" si="445"/>
        <v>3.1200000000000019</v>
      </c>
      <c r="SI86" s="2">
        <f>IF(AND(EU86&lt;0,KS86=0,LO86&gt;=LO$6*'Drive Train'!$AA$52,LO86&lt;=LO$6*'Drive Train'!$AA$53,OY86=1,JW86=0),$C$17,0)</f>
        <v>0</v>
      </c>
      <c r="SJ86" s="2">
        <f>IF(AND(EV86&lt;0,KT86=0,LP86&gt;=LP$6*'Drive Train'!$AA$52,LP86&lt;=LP$6*'Drive Train'!$AA$53,OZ86=1,JX86=0),$C$17,0)</f>
        <v>0.04</v>
      </c>
      <c r="SK86" s="2">
        <f>IF(AND(EW86&lt;0,KU86=0,LQ86&gt;=LQ$6*'Drive Train'!$AA$52,LQ86&lt;=LQ$6*'Drive Train'!$AA$53,PA86=1,JY86=0),$C$17,0)</f>
        <v>0.04</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48">
        <f t="shared" si="446"/>
        <v>3.1200000000000019</v>
      </c>
    </row>
    <row r="87" spans="2:524" x14ac:dyDescent="0.2">
      <c r="B87" s="73"/>
      <c r="C87" s="3" t="s">
        <v>349</v>
      </c>
      <c r="E87" s="26">
        <f>E63</f>
        <v>1.2843846905890632</v>
      </c>
      <c r="F87" s="26">
        <f>(G78-$C$15)/$C$14*$C$12</f>
        <v>0.50132599236641218</v>
      </c>
      <c r="G87" s="26">
        <f t="shared" ref="G87:N87" si="494">(H78-$C$15)/$C$14*$C$12</f>
        <v>0.59331072519083972</v>
      </c>
      <c r="H87" s="26">
        <f t="shared" si="494"/>
        <v>0.68529545801526726</v>
      </c>
      <c r="I87" s="26">
        <f t="shared" si="494"/>
        <v>0.77728019083969468</v>
      </c>
      <c r="J87" s="26">
        <f t="shared" si="494"/>
        <v>0.86926492366412222</v>
      </c>
      <c r="K87" s="26">
        <f t="shared" si="494"/>
        <v>0.96124965648854965</v>
      </c>
      <c r="L87" s="26">
        <f t="shared" si="494"/>
        <v>1.0532343893129772</v>
      </c>
      <c r="M87" s="26">
        <f t="shared" si="494"/>
        <v>1.1452191221374046</v>
      </c>
      <c r="N87" s="26">
        <f t="shared" si="494"/>
        <v>1.2372038549618321</v>
      </c>
      <c r="O87" s="26">
        <f t="shared" ref="F87:O87" si="495">(O78-$C$15)/$C$14*$C$12</f>
        <v>1.2372038549618321</v>
      </c>
      <c r="R87" s="63">
        <f t="shared" si="34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343"/>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318"/>
        <v>3.1600000000000019</v>
      </c>
      <c r="BK87" s="2">
        <f>IF(OR(KS86=1,AND($C$37=Motors!$C$31,OY86=1)),0,IF(NG87=0,-(CG86+$C$15)/($C$14-$C$15)*$C$12,($C$11*S87-AO87)/($C$11*S87)*$C$12*S87))</f>
        <v>0</v>
      </c>
      <c r="BL87" s="2">
        <f>IF(OR(KT86=1,AND($C$37=Motors!$C$31,OZ86=1)),0,IF(NH87=0,-(CH86+$C$15)/($C$14-$C$15)*$C$12,($C$11*T87-AP87)/($C$11*T87)*$C$12*T87))</f>
        <v>0</v>
      </c>
      <c r="BM87" s="2">
        <f>IF(OR(KU86=1,AND($C$37=Motors!$C$31,PA86=1)),0,IF(NI87=0,-(CI86+$C$15)/($C$14-$C$15)*$C$12,($C$11*U87-AQ87)/($C$11*U87)*$C$12*U87))</f>
        <v>0</v>
      </c>
      <c r="BN87" s="2">
        <f>IF(OR(KV86=1,AND($C$37=Motors!$C$31,PB86=1)),0,IF(NJ87=0,-(CJ86+$C$15)/($C$14-$C$15)*$C$12,($C$11*V87-AR87)/($C$11*V87)*$C$12*V87))</f>
        <v>0</v>
      </c>
      <c r="BO87" s="2">
        <f>IF(OR(KW86=1,AND($C$37=Motors!$C$31,PC86=1)),0,IF(NK87=0,-(CK86+$C$15)/($C$14-$C$15)*$C$12,($C$11*W87-AS87)/($C$11*W87)*$C$12*W87))</f>
        <v>0</v>
      </c>
      <c r="BP87" s="2">
        <f>IF(OR(KX86=1,AND($C$37=Motors!$C$31,PD86=1)),0,IF(NL87=0,-(CL86+$C$15)/($C$14-$C$15)*$C$12,($C$11*X87-AT87)/($C$11*X87)*$C$12*X87))</f>
        <v>0</v>
      </c>
      <c r="BQ87" s="2">
        <f>IF(OR(KY86=1,AND($C$37=Motors!$C$31,PE86=1)),0,IF(NM87=0,-(CM86+$C$15)/($C$14-$C$15)*$C$12,($C$11*Y87-AU87)/($C$11*Y87)*$C$12*Y87))</f>
        <v>0</v>
      </c>
      <c r="BR87" s="2">
        <f>IF(OR(KZ86=1,AND($C$37=Motors!$C$31,PF86=1)),0,IF(NN87=0,-(CN86+$C$15)/($C$14-$C$15)*$C$12,($C$11*Z87-AV87)/($C$11*Z87)*$C$12*Z87))</f>
        <v>0</v>
      </c>
      <c r="BS87" s="2">
        <f>IF(OR(LA86=1,AND($C$37=Motors!$C$31,PG86=1)),0,IF(NO87=0,-(CO86+$C$15)/($C$14-$C$15)*$C$12,($C$11*AA87-AW87)/($C$11*AA87)*$C$12*AA87))</f>
        <v>0</v>
      </c>
      <c r="BT87" s="2">
        <f>IF(OR(LB86=1,AND($C$37=Motors!$C$31,PH86=1)),0,IF(NP87=0,-(CP86+$C$15)/($C$14-$C$15)*$C$12,($C$11*AB87-AX87)/($C$11*AB87)*$C$12*AB87))</f>
        <v>0</v>
      </c>
      <c r="BU87" s="2">
        <f>IF(OR(LC86=1,AND($C$37=Motors!$C$31,PI86=1)),0,IF(NQ87=0,-(CQ86+$C$15)/($C$14-$C$15)*$C$12,($C$11*AC87-AY87)/($C$11*AC87)*$C$12*AC87))</f>
        <v>0</v>
      </c>
      <c r="BV87" s="2">
        <f>IF(OR(LD86=1,AND($C$37=Motors!$C$31,PJ86=1)),0,IF(NR87=0,-(CR86+$C$15)/($C$14-$C$15)*$C$12,($C$11*AD87-AZ87)/($C$11*AD87)*$C$12*AD87))</f>
        <v>0</v>
      </c>
      <c r="BW87" s="2">
        <f>IF(OR(LE86=1,AND($C$37=Motors!$C$31,PK86=1)),0,IF(NS87=0,-(CS86+$C$15)/($C$14-$C$15)*$C$12,($C$11*AE87-BA87)/($C$11*AE87)*$C$12*AE87))</f>
        <v>0</v>
      </c>
      <c r="BX87" s="2">
        <f>IF(OR(LF86=1,AND($C$37=Motors!$C$31,PL86=1)),0,IF(NT87=0,-(CT86+$C$15)/($C$14-$C$15)*$C$12,($C$11*AF87-BB87)/($C$11*AF87)*$C$12*AF87))</f>
        <v>0</v>
      </c>
      <c r="BY87" s="2">
        <f>IF(OR(LG86=1,AND($C$37=Motors!$C$31,PM86=1)),0,IF(NU87=0,-(CU86+$C$15)/($C$14-$C$15)*$C$12,($C$11*AG87-BC87)/($C$11*AG87)*$C$12*AG87))</f>
        <v>0</v>
      </c>
      <c r="BZ87" s="2">
        <f>IF(OR(LH86=1,AND($C$37=Motors!$C$31,PN86=1)),0,IF(NV87=0,-(CV86+$C$15)/($C$14-$C$15)*$C$12,($C$11*AH87-BD87)/($C$11*AH87)*$C$12*AH87))</f>
        <v>0</v>
      </c>
      <c r="CA87" s="2">
        <f>IF(OR(LI86=1,AND($C$37=Motors!$C$31,PO86=1)),0,IF(NW87=0,-(CW86+$C$15)/($C$14-$C$15)*$C$12,($C$11*AI87-BE87)/($C$11*AI87)*$C$12*AI87))</f>
        <v>0</v>
      </c>
      <c r="CB87" s="2">
        <f>IF(OR(LJ86=1,AND($C$37=Motors!$C$31,PP86=1)),0,IF(NX87=0,-(CX86+$C$15)/($C$14-$C$15)*$C$12,($C$11*AJ87-BF87)/($C$11*AJ87)*$C$12*AJ87))</f>
        <v>0</v>
      </c>
      <c r="CC87" s="2">
        <f>IF(OR(LK86=1,AND($C$37=Motors!$C$31,PQ86=1)),0,IF(NY87=0,-(CY86+$C$15)/($C$14-$C$15)*$C$12,($C$11*AK87-BG87)/($C$11*AK87)*$C$12*AK87))</f>
        <v>0</v>
      </c>
      <c r="CD87" s="2">
        <f>IF(OR(LL86=1,AND($C$37=Motors!$C$31,PR86=1)),0,IF(NZ87=0,-(CZ86+$C$15)/($C$14-$C$15)*$C$12,($C$11*AL87-BH87)/($C$11*AL87)*$C$12*AL87))</f>
        <v>0</v>
      </c>
      <c r="CE87" s="2">
        <f>IF(OR(LM86=1,AND($C$37=Motors!$C$31,PS86=1)),0,IF(OA87=0,-(DA86+$C$15)/($C$14-$C$15)*$C$12,($C$11*AM87-BI87)/($C$11*AM87)*$C$12*AM87))</f>
        <v>0</v>
      </c>
      <c r="CF87" s="61">
        <f t="shared" si="319"/>
        <v>3.1600000000000019</v>
      </c>
      <c r="CG87" s="57">
        <f>IF(AND(KS86=1,OY86=1),0,ABS(BK87/$C$12*($C$14-$C$15)+$C$15) *'Drive Train'!$AA$49 + CG86*(1-'Drive Train'!$AA$49))</f>
        <v>0</v>
      </c>
      <c r="CH87" s="57">
        <f>IF(AND(KT86=1,OZ86=1),0,ABS(BL87/$C$12*($C$14-$C$15)+$C$15) *'Drive Train'!$AA$49 + CH86*(1-'Drive Train'!$AA$49))</f>
        <v>2.7495000000000003</v>
      </c>
      <c r="CI87" s="57">
        <f>IF(AND(KU86=1,PA86=1),0,ABS(BM87/$C$12*($C$14-$C$15)+$C$15) *'Drive Train'!$AA$49 + CI86*(1-'Drive Train'!$AA$49))</f>
        <v>2.7495000000000003</v>
      </c>
      <c r="CJ87" s="57">
        <f>IF(AND(KV86=1,PB86=1),0,ABS(BN87/$C$12*($C$14-$C$15)+$C$15) *'Drive Train'!$AA$49 + CJ86*(1-'Drive Train'!$AA$49))</f>
        <v>2.7495000000000003</v>
      </c>
      <c r="CK87" s="57">
        <f>IF(AND(KW86=1,PC86=1),0,ABS(BO87/$C$12*($C$14-$C$15)+$C$15) *'Drive Train'!$AA$49 + CK86*(1-'Drive Train'!$AA$49))</f>
        <v>2.7495000000000003</v>
      </c>
      <c r="CL87" s="57">
        <f>IF(AND(KX86=1,PD86=1),0,ABS(BP87/$C$12*($C$14-$C$15)+$C$15) *'Drive Train'!$AA$49 + CL86*(1-'Drive Train'!$AA$49))</f>
        <v>2.7495000000000003</v>
      </c>
      <c r="CM87" s="57">
        <f>IF(AND(KY86=1,PE86=1),0,ABS(BQ87/$C$12*($C$14-$C$15)+$C$15) *'Drive Train'!$AA$49 + CM86*(1-'Drive Train'!$AA$49))</f>
        <v>0</v>
      </c>
      <c r="CN87" s="57">
        <f>IF(AND(KZ86=1,PF86=1),0,ABS(BR87/$C$12*($C$14-$C$15)+$C$15) *'Drive Train'!$AA$49 + CN86*(1-'Drive Train'!$AA$49))</f>
        <v>0</v>
      </c>
      <c r="CO87" s="57">
        <f>IF(AND(LA86=1,PG86=1),0,ABS(BS87/$C$12*($C$14-$C$15)+$C$15) *'Drive Train'!$AA$49 + CO86*(1-'Drive Train'!$AA$49))</f>
        <v>0</v>
      </c>
      <c r="CP87" s="57">
        <f>IF(AND(LB86=1,PH86=1),0,ABS(BT87/$C$12*($C$14-$C$15)+$C$15) *'Drive Train'!$AA$49 + CP86*(1-'Drive Train'!$AA$49))</f>
        <v>0</v>
      </c>
      <c r="CQ87" s="57">
        <f>IF(AND(LC86=1,PI86=1),0,ABS(BU87/$C$12*($C$14-$C$15)+$C$15) *'Drive Train'!$AA$49 + CQ86*(1-'Drive Train'!$AA$49))</f>
        <v>0</v>
      </c>
      <c r="CR87" s="57">
        <f>IF(AND(LD86=1,PJ86=1),0,ABS(BV87/$C$12*($C$14-$C$15)+$C$15) *'Drive Train'!$AA$49 + CR86*(1-'Drive Train'!$AA$49))</f>
        <v>2.7495000000000003</v>
      </c>
      <c r="CS87" s="57">
        <f>IF(AND(LE86=1,PK86=1),0,ABS(BW87/$C$12*($C$14-$C$15)+$C$15) *'Drive Train'!$AA$49 + CS86*(1-'Drive Train'!$AA$49))</f>
        <v>2.7495000000000003</v>
      </c>
      <c r="CT87" s="57">
        <f>IF(AND(LF86=1,PL86=1),0,ABS(BX87/$C$12*($C$14-$C$15)+$C$15) *'Drive Train'!$AA$49 + CT86*(1-'Drive Train'!$AA$49))</f>
        <v>0</v>
      </c>
      <c r="CU87" s="57">
        <f>IF(AND(LG86=1,PM86=1),0,ABS(BY87/$C$12*($C$14-$C$15)+$C$15) *'Drive Train'!$AA$49 + CU86*(1-'Drive Train'!$AA$49))</f>
        <v>0</v>
      </c>
      <c r="CV87" s="57">
        <f>IF(AND(LH86=1,PN86=1),0,ABS(BZ87/$C$12*($C$14-$C$15)+$C$15) *'Drive Train'!$AA$49 + CV86*(1-'Drive Train'!$AA$49))</f>
        <v>0</v>
      </c>
      <c r="CW87" s="57">
        <f>IF(AND(LI86=1,PO86=1),0,ABS(CA87/$C$12*($C$14-$C$15)+$C$15) *'Drive Train'!$AA$49 + CW86*(1-'Drive Train'!$AA$49))</f>
        <v>0</v>
      </c>
      <c r="CX87" s="57">
        <f>IF(AND(LJ86=1,PP86=1),0,ABS(CB87/$C$12*($C$14-$C$15)+$C$15) *'Drive Train'!$AA$49 + CX86*(1-'Drive Train'!$AA$49))</f>
        <v>0</v>
      </c>
      <c r="CY87" s="57">
        <f>IF(AND(LK86=1,PQ86=1),0,ABS(CC87/$C$12*($C$14-$C$15)+$C$15) *'Drive Train'!$AA$49 + CY86*(1-'Drive Train'!$AA$49))</f>
        <v>0</v>
      </c>
      <c r="CZ87" s="57">
        <f>IF(AND(LL86=1,PR86=1),0,ABS(CD87/$C$12*($C$14-$C$15)+$C$15) *'Drive Train'!$AA$49 + CZ86*(1-'Drive Train'!$AA$49))</f>
        <v>0</v>
      </c>
      <c r="DA87" s="57">
        <f>IF(AND(LM86=1,PS86=1),0,ABS(CE87/$C$12*($C$14-$C$15)+$C$15) *'Drive Train'!$AA$49 + DA86*(1-'Drive Train'!$AA$49))</f>
        <v>0</v>
      </c>
      <c r="DB87" s="61">
        <f t="shared" si="344"/>
        <v>3.1600000000000019</v>
      </c>
      <c r="DC87" s="57">
        <f t="shared" si="320"/>
        <v>0</v>
      </c>
      <c r="DD87" s="57">
        <f t="shared" si="321"/>
        <v>2.7495000000000003</v>
      </c>
      <c r="DE87" s="57">
        <f t="shared" si="322"/>
        <v>2.7495000000000003</v>
      </c>
      <c r="DF87" s="57">
        <f t="shared" si="323"/>
        <v>2.7495000000000003</v>
      </c>
      <c r="DG87" s="57">
        <f t="shared" si="324"/>
        <v>2.7495000000000003</v>
      </c>
      <c r="DH87" s="57">
        <f t="shared" si="325"/>
        <v>2.7495000000000003</v>
      </c>
      <c r="DI87" s="57">
        <f t="shared" si="326"/>
        <v>0</v>
      </c>
      <c r="DJ87" s="57">
        <f t="shared" si="327"/>
        <v>0</v>
      </c>
      <c r="DK87" s="57">
        <f t="shared" si="328"/>
        <v>0</v>
      </c>
      <c r="DL87" s="57">
        <f t="shared" si="329"/>
        <v>0</v>
      </c>
      <c r="DM87" s="57">
        <f t="shared" si="330"/>
        <v>0</v>
      </c>
      <c r="DN87" s="57">
        <f t="shared" si="331"/>
        <v>2.7495000000000003</v>
      </c>
      <c r="DO87" s="57">
        <f t="shared" si="332"/>
        <v>2.7495000000000003</v>
      </c>
      <c r="DP87" s="57">
        <f t="shared" si="333"/>
        <v>0</v>
      </c>
      <c r="DQ87" s="57">
        <f t="shared" si="334"/>
        <v>0</v>
      </c>
      <c r="DR87" s="57">
        <f t="shared" si="335"/>
        <v>0</v>
      </c>
      <c r="DS87" s="57">
        <f t="shared" si="336"/>
        <v>0</v>
      </c>
      <c r="DT87" s="57">
        <f t="shared" si="337"/>
        <v>0</v>
      </c>
      <c r="DU87" s="57">
        <f t="shared" si="338"/>
        <v>0</v>
      </c>
      <c r="DV87" s="57">
        <f t="shared" si="339"/>
        <v>0</v>
      </c>
      <c r="DW87" s="57">
        <f t="shared" si="340"/>
        <v>0</v>
      </c>
      <c r="DX87" s="61">
        <f t="shared" si="345"/>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61">
        <f t="shared" si="341"/>
        <v>3.1600000000000019</v>
      </c>
      <c r="EU87" s="259">
        <f>MAX(MIN(IF(AND(OY86=1,NG87&lt;0),-1,1)*(DC87-$C$15)/($C$14-$C$15)*$C$12*$C$21-$C$33*LO87/AO$6 -  OY86*$C$33/$C$21,DY86/$C$19),MAX(EU$8:EU86)*-1)</f>
        <v>-0.37850168607206947</v>
      </c>
      <c r="EV87" s="259">
        <f>MAX(MIN(IF(AND(OZ86=1,NH87&lt;0),-1,1)*(DD87-$C$15)/($C$14-$C$15)*$C$12*$C$21-$C$33*LP87/AP$6 -  OZ86*$C$33/$C$21,DZ86/$C$19),MAX(EV$8:EV86)*-1)</f>
        <v>-0.40499299713868547</v>
      </c>
      <c r="EW87" s="259">
        <f>MAX(MIN(IF(AND(PA86=1,NI87&lt;0),-1,1)*(DE87-$C$15)/($C$14-$C$15)*$C$12*$C$21-$C$33*LQ87/AQ$6 -  PA86*$C$33/$C$21,EA86/$C$19),MAX(EW$8:EW86)*-1)</f>
        <v>-0.42437146229159534</v>
      </c>
      <c r="EX87" s="259">
        <f>MAX(MIN(IF(AND(PB86=1,NJ87&lt;0),-1,1)*(DF87-$C$15)/($C$14-$C$15)*$C$12*$C$21-$C$33*LR87/AR$6 -  PB86*$C$33/$C$21,EB86/$C$19),MAX(EX$8:EX86)*-1)</f>
        <v>-0.41964187768684813</v>
      </c>
      <c r="EY87" s="259">
        <f>MAX(MIN(IF(AND(PC86=1,NK87&lt;0),-1,1)*(DG87-$C$15)/($C$14-$C$15)*$C$12*$C$21-$C$33*LS87/AS$6 -  PC86*$C$33/$C$21,EC86/$C$19),MAX(EY$8:EY86)*-1)</f>
        <v>-0.38640225775245962</v>
      </c>
      <c r="EZ87" s="259">
        <f>MAX(MIN(IF(AND(PD86=1,NL87&lt;0),-1,1)*(DH87-$C$15)/($C$14-$C$15)*$C$12*$C$21-$C$33*LT87/AT$6 -  PD86*$C$33/$C$21,ED86/$C$19),MAX(EZ$8:EZ86)*-1)</f>
        <v>-0.34052978592666183</v>
      </c>
      <c r="FA87" s="259">
        <f>MAX(MIN(IF(AND(PE86=1,NM87&lt;0),-1,1)*(DI87-$C$15)/($C$14-$C$15)*$C$12*$C$21-$C$33*LU87/AU$6 -  PE86*$C$33/$C$21,EE86/$C$19),MAX(FA$8:FA86)*-1)</f>
        <v>-0.37850168607206947</v>
      </c>
      <c r="FB87" s="259">
        <f>MAX(MIN(IF(AND(PF86=1,NN87&lt;0),-1,1)*(DJ87-$C$15)/($C$14-$C$15)*$C$12*$C$21-$C$33*LV87/AV$6 -  PF86*$C$33/$C$21,EF86/$C$19),MAX(FB$8:FB86)*-1)</f>
        <v>-0.37850168607206947</v>
      </c>
      <c r="FC87" s="259">
        <f>MAX(MIN(IF(AND(PG86=1,NO87&lt;0),-1,1)*(DK87-$C$15)/($C$14-$C$15)*$C$12*$C$21-$C$33*LW87/AW$6 -  PG86*$C$33/$C$21,EG86/$C$19),MAX(FC$8:FC86)*-1)</f>
        <v>-0.37850168607206947</v>
      </c>
      <c r="FD87" s="259">
        <f>MAX(MIN(IF(AND(PH86=1,NP87&lt;0),-1,1)*(DL87-$C$15)/($C$14-$C$15)*$C$12*$C$21-$C$33*LX87/AX$6 -  PH86*$C$33/$C$21,EH86/$C$19),MAX(FD$8:FD86)*-1)</f>
        <v>-0.37850168607206947</v>
      </c>
      <c r="FE87" s="259">
        <f>MAX(MIN(IF(AND(PI86=1,NQ87&lt;0),-1,1)*(DM87-$C$15)/($C$14-$C$15)*$C$12*$C$21-$C$33*LY87/AY$6 -  PI86*$C$33/$C$21,EI86/$C$19),MAX(FE$8:FE86)*-1)</f>
        <v>-0.37850168607206947</v>
      </c>
      <c r="FF87" s="259">
        <f>MAX(MIN(IF(AND(PJ86=1,NR87&lt;0),-1,1)*(DN87-$C$15)/($C$14-$C$15)*$C$12*$C$21-$C$33*LZ87/AZ$6 -  PJ86*$C$33/$C$21,EJ86/$C$19),MAX(FF$8:FF86)*-1)</f>
        <v>-0.3680167733157455</v>
      </c>
      <c r="FG87" s="259">
        <f>MAX(MIN(IF(AND(PK86=1,NS87&lt;0),-1,1)*(DO87-$C$15)/($C$14-$C$15)*$C$12*$C$21-$C$33*MA87/BA$6 -  PK86*$C$33/$C$21,EK86/$C$19),MAX(FG$8:FG86)*-1)</f>
        <v>-0.33302575886901142</v>
      </c>
      <c r="FH87" s="259">
        <f>MAX(MIN(IF(AND(PL86=1,NT87&lt;0),-1,1)*(DP87-$C$15)/($C$14-$C$15)*$C$12*$C$21-$C$33*MB87/BB$6 -  PL86*$C$33/$C$21,EL86/$C$19),MAX(FH$8:FH86)*-1)</f>
        <v>-0.37850168607206947</v>
      </c>
      <c r="FI87" s="259">
        <f>MAX(MIN(IF(AND(PM86=1,NU87&lt;0),-1,1)*(DQ87-$C$15)/($C$14-$C$15)*$C$12*$C$21-$C$33*MC87/BC$6 -  PM86*$C$33/$C$21,EM86/$C$19),MAX(FI$8:FI86)*-1)</f>
        <v>-0.37850168607206947</v>
      </c>
      <c r="FJ87" s="259">
        <f>MAX(MIN(IF(AND(PN86=1,NV87&lt;0),-1,1)*(DR87-$C$15)/($C$14-$C$15)*$C$12*$C$21-$C$33*MD87/BD$6 -  PN86*$C$33/$C$21,EN86/$C$19),MAX(FJ$8:FJ86)*-1)</f>
        <v>-0.37850168607206947</v>
      </c>
      <c r="FK87" s="259">
        <f>MAX(MIN(IF(AND(PO86=1,NW87&lt;0),-1,1)*(DS87-$C$15)/($C$14-$C$15)*$C$12*$C$21-$C$33*ME87/BE$6 -  PO86*$C$33/$C$21,EO86/$C$19),MAX(FK$8:FK86)*-1)</f>
        <v>-0.37850168607206947</v>
      </c>
      <c r="FL87" s="259">
        <f>MAX(MIN(IF(AND(PP86=1,NX87&lt;0),-1,1)*(DT87-$C$15)/($C$14-$C$15)*$C$12*$C$21-$C$33*MF87/BF$6 -  PP86*$C$33/$C$21,EP86/$C$19),MAX(FL$8:FL86)*-1)</f>
        <v>-0.37850168607206947</v>
      </c>
      <c r="FM87" s="259">
        <f>MAX(MIN(IF(AND(PQ86=1,NY87&lt;0),-1,1)*(DU87-$C$15)/($C$14-$C$15)*$C$12*$C$21-$C$33*MG87/BG$6 -  PQ86*$C$33/$C$21,EQ86/$C$19),MAX(FM$8:FM86)*-1)</f>
        <v>-0.37850168607206947</v>
      </c>
      <c r="FN87" s="259">
        <f>MAX(MIN(IF(AND(PR86=1,NZ87&lt;0),-1,1)*(DV87-$C$15)/($C$14-$C$15)*$C$12*$C$21-$C$33*MH87/BH$6 -  PR86*$C$33/$C$21,ER86/$C$19),MAX(FN$8:FN86)*-1)</f>
        <v>-0.37850168607206947</v>
      </c>
      <c r="FO87" s="259">
        <f>MAX(MIN(IF(AND(PS86=1,OA87&lt;0),-1,1)*(DW87-$C$15)/($C$14-$C$15)*$C$12*$C$21-$C$33*MI87/BI$6 -  PS86*$C$33/$C$21,ES86/$C$19),MAX(FO$8:FO86)*-1)</f>
        <v>-0.37850168607206947</v>
      </c>
      <c r="FP87" s="61">
        <f t="shared" si="346"/>
        <v>3.1600000000000019</v>
      </c>
      <c r="FQ87" s="260">
        <f>IF(AND(KS87=1,OY87=1),0,MIN((ABS(($C$14-$C$15)*EU87/$C$12/$C$21)+$C$15)/$C$21,DC87))</f>
        <v>0</v>
      </c>
      <c r="FR87" s="260">
        <f>IF(AND(KT87=1,OZ87=1),0,MIN((ABS(($C$14-$C$15)*EV87/$C$12/$C$21)+$C$15)/$C$21,DD87))</f>
        <v>2.7495000000000003</v>
      </c>
      <c r="FS87" s="260">
        <f>IF(AND(KU87=1,PA87=1),0,MIN((ABS(($C$14-$C$15)*EW87/$C$12/$C$21)+$C$15)/$C$21,DE87))</f>
        <v>2.7495000000000003</v>
      </c>
      <c r="FT87" s="260">
        <f>IF(AND(KV87=1,PB87=1),0,MIN((ABS(($C$14-$C$15)*EX87/$C$12/$C$21)+$C$15)/$C$21,DF87))</f>
        <v>2.7495000000000003</v>
      </c>
      <c r="FU87" s="260">
        <f>IF(AND(KW87=1,PC87=1),0,MIN((ABS(($C$14-$C$15)*EY87/$C$12/$C$21)+$C$15)/$C$21,DG87))</f>
        <v>2.7495000000000003</v>
      </c>
      <c r="FV87" s="260">
        <f>IF(AND(KX87=1,PD87=1),0,MIN((ABS(($C$14-$C$15)*EZ87/$C$12/$C$21)+$C$15)/$C$21,DH87))</f>
        <v>2.7495000000000003</v>
      </c>
      <c r="FW87" s="260">
        <f>IF(AND(KY87=1,PE87=1),0,MIN((ABS(($C$14-$C$15)*FA87/$C$12/$C$21)+$C$15)/$C$21,DI87))</f>
        <v>0</v>
      </c>
      <c r="FX87" s="260">
        <f>IF(AND(KZ87=1,PF87=1),0,MIN((ABS(($C$14-$C$15)*FB87/$C$12/$C$21)+$C$15)/$C$21,DJ87))</f>
        <v>0</v>
      </c>
      <c r="FY87" s="260">
        <f>IF(AND(LA87=1,PG87=1),0,MIN((ABS(($C$14-$C$15)*FC87/$C$12/$C$21)+$C$15)/$C$21,DK87))</f>
        <v>0</v>
      </c>
      <c r="FZ87" s="260">
        <f>IF(AND(LB87=1,PH87=1),0,MIN((ABS(($C$14-$C$15)*FD87/$C$12/$C$21)+$C$15)/$C$21,DL87))</f>
        <v>0</v>
      </c>
      <c r="GA87" s="260">
        <f>IF(AND(LC87=1,PI87=1),0,MIN((ABS(($C$14-$C$15)*FE87/$C$12/$C$21)+$C$15)/$C$21,DM87))</f>
        <v>0</v>
      </c>
      <c r="GB87" s="260">
        <f>IF(AND(LD87=1,PJ87=1),0,MIN((ABS(($C$14-$C$15)*FF87/$C$12/$C$21)+$C$15)/$C$21,DN87))</f>
        <v>2.7495000000000003</v>
      </c>
      <c r="GC87" s="260">
        <f>IF(AND(LE87=1,PK87=1),0,MIN((ABS(($C$14-$C$15)*FG87/$C$12/$C$21)+$C$15)/$C$21,DO87))</f>
        <v>0</v>
      </c>
      <c r="GD87" s="260">
        <f>IF(AND(LF87=1,PL87=1),0,MIN((ABS(($C$14-$C$15)*FH87/$C$12/$C$21)+$C$15)/$C$21,DP87))</f>
        <v>0</v>
      </c>
      <c r="GE87" s="260">
        <f>IF(AND(LG87=1,PM87=1),0,MIN((ABS(($C$14-$C$15)*FI87/$C$12/$C$21)+$C$15)/$C$21,DQ87))</f>
        <v>0</v>
      </c>
      <c r="GF87" s="260">
        <f>IF(AND(LH87=1,PN87=1),0,MIN((ABS(($C$14-$C$15)*FJ87/$C$12/$C$21)+$C$15)/$C$21,DR87))</f>
        <v>0</v>
      </c>
      <c r="GG87" s="260">
        <f>IF(AND(LI87=1,PO87=1),0,MIN((ABS(($C$14-$C$15)*FK87/$C$12/$C$21)+$C$15)/$C$21,DS87))</f>
        <v>0</v>
      </c>
      <c r="GH87" s="260">
        <f>IF(AND(LJ87=1,PP87=1),0,MIN((ABS(($C$14-$C$15)*FL87/$C$12/$C$21)+$C$15)/$C$21,DT87))</f>
        <v>0</v>
      </c>
      <c r="GI87" s="260">
        <f>IF(AND(LK87=1,PQ87=1),0,MIN((ABS(($C$14-$C$15)*FM87/$C$12/$C$21)+$C$15)/$C$21,DU87))</f>
        <v>0</v>
      </c>
      <c r="GJ87" s="260">
        <f>IF(AND(LL87=1,PR87=1),0,MIN((ABS(($C$14-$C$15)*FN87/$C$12/$C$21)+$C$15)/$C$21,DV87))</f>
        <v>0</v>
      </c>
      <c r="GK87" s="260">
        <f>IF(AND(LM87=1,PS87=1),0,MIN((ABS(($C$14-$C$15)*FO87/$C$12/$C$21)+$C$15)/$C$21,DW87))</f>
        <v>0</v>
      </c>
      <c r="GL87" s="61">
        <f t="shared" si="347"/>
        <v>3.1600000000000019</v>
      </c>
      <c r="GM87" s="57">
        <f>IF(AND(KS86=1,OY86=1),0,EU87*$C$19/S$6/$C$24/$C$23*3.39*$C$21)</f>
        <v>0</v>
      </c>
      <c r="GN87" s="57">
        <f>IF(AND(KT86=1,OZ86=1),0,EV87*$C$19/T$6/$C$24/$C$23*3.39*$C$21)</f>
        <v>-2.9349577630635495</v>
      </c>
      <c r="GO87" s="57">
        <f>IF(AND(KU86=1,PA86=1),0,EW87*$C$19/U$6/$C$24/$C$23*3.39*$C$21)</f>
        <v>-4.4422332249295824</v>
      </c>
      <c r="GP87" s="57">
        <f>IF(AND(KV86=1,PB86=1),0,EX87*$C$19/V$6/$C$24/$C$23*3.39*$C$21)</f>
        <v>-5.7443325688559037</v>
      </c>
      <c r="GQ87" s="57">
        <f>IF(AND(KW86=1,PC86=1),0,EY87*$C$19/W$6/$C$24/$C$23*3.39*$C$21)</f>
        <v>-6.5338744113910243</v>
      </c>
      <c r="GR87" s="57">
        <f>IF(AND(KX86=1,PD86=1),0,EZ87*$C$19/X$6/$C$24/$C$23*3.39*$C$21)</f>
        <v>-6.8549919094689988</v>
      </c>
      <c r="GS87" s="57">
        <f>IF(AND(KY86=1,PE86=1),0,FA87*$C$19/Y$6/$C$24/$C$23*3.39*$C$21)</f>
        <v>0</v>
      </c>
      <c r="GT87" s="57">
        <f>IF(AND(KZ86=1,PF86=1),0,FB87*$C$19/Z$6/$C$24/$C$23*3.39*$C$21)</f>
        <v>0</v>
      </c>
      <c r="GU87" s="57">
        <f>IF(AND(LA86=1,PG86=1),0,FC87*$C$19/AA$6/$C$24/$C$23*3.39*$C$21)</f>
        <v>0</v>
      </c>
      <c r="GV87" s="57">
        <f>IF(AND(LB86=1,PH86=1),0,FD87*$C$19/AB$6/$C$24/$C$23*3.39*$C$21)</f>
        <v>0</v>
      </c>
      <c r="GW87" s="57">
        <f>IF(AND(LC86=1,PI86=1),0,FE87*$C$19/AC$6/$C$24/$C$23*3.39*$C$21)</f>
        <v>0</v>
      </c>
      <c r="GX87" s="57">
        <f>IF(AND(LD86=1,PJ86=1),0,FF87*$C$19/AD$6/$C$24/$C$23*3.39*$C$21)</f>
        <v>-9.5249767404423658</v>
      </c>
      <c r="GY87" s="57">
        <f>IF(AND(LE86=1,PK86=1),0,FG87*$C$19/AE$6/$C$24/$C$23*3.39*$C$21)</f>
        <v>-8.6193424789200641</v>
      </c>
      <c r="GZ87" s="57">
        <f>IF(AND(LF86=1,PL86=1),0,FH87*$C$19/AF$6/$C$24/$C$23*3.39*$C$21)</f>
        <v>0</v>
      </c>
      <c r="HA87" s="57">
        <f>IF(AND(LG86=1,PM86=1),0,FI87*$C$19/AG$6/$C$24/$C$23*3.39*$C$21)</f>
        <v>0</v>
      </c>
      <c r="HB87" s="57">
        <f>IF(AND(LH86=1,PN86=1),0,FJ87*$C$19/AH$6/$C$24/$C$23*3.39*$C$21)</f>
        <v>0</v>
      </c>
      <c r="HC87" s="57">
        <f>IF(AND(LI86=1,PO86=1),0,FK87*$C$19/AI$6/$C$24/$C$23*3.39*$C$21)</f>
        <v>0</v>
      </c>
      <c r="HD87" s="57">
        <f>IF(AND(LJ86=1,PP86=1),0,FL87*$C$19/AJ$6/$C$24/$C$23*3.39*$C$21)</f>
        <v>0</v>
      </c>
      <c r="HE87" s="57">
        <f>IF(AND(LK86=1,PQ86=1),0,FM87*$C$19/AK$6/$C$24/$C$23*3.39*$C$21)</f>
        <v>0</v>
      </c>
      <c r="HF87" s="57">
        <f>IF(AND(LL86=1,PR86=1),0,FN87*$C$19/AL$6/$C$24/$C$23*3.39*$C$21)</f>
        <v>0</v>
      </c>
      <c r="HG87" s="57">
        <f>IF(AND(LM86=1,PS86=1),0,FO87*$C$19/AM$6/$C$24/$C$23*3.39*$C$21)</f>
        <v>0</v>
      </c>
      <c r="HH87" s="61">
        <f t="shared" si="348"/>
        <v>3.1600000000000019</v>
      </c>
      <c r="HI87" s="57">
        <f t="shared" si="349"/>
        <v>0</v>
      </c>
      <c r="HJ87" s="57">
        <f t="shared" si="350"/>
        <v>2.9349577630635495</v>
      </c>
      <c r="HK87" s="57">
        <f t="shared" si="351"/>
        <v>4.4422332249295824</v>
      </c>
      <c r="HL87" s="57">
        <f t="shared" si="352"/>
        <v>5.7443325688559037</v>
      </c>
      <c r="HM87" s="57">
        <f t="shared" si="353"/>
        <v>6.5338744113910243</v>
      </c>
      <c r="HN87" s="57">
        <f t="shared" si="354"/>
        <v>6.8549919094689988</v>
      </c>
      <c r="HO87" s="57">
        <f t="shared" si="355"/>
        <v>0</v>
      </c>
      <c r="HP87" s="57">
        <f t="shared" si="356"/>
        <v>0</v>
      </c>
      <c r="HQ87" s="57">
        <f t="shared" si="357"/>
        <v>0</v>
      </c>
      <c r="HR87" s="57">
        <f t="shared" si="358"/>
        <v>0</v>
      </c>
      <c r="HS87" s="57">
        <f t="shared" si="359"/>
        <v>0</v>
      </c>
      <c r="HT87" s="57">
        <f t="shared" si="360"/>
        <v>9.5249767404423658</v>
      </c>
      <c r="HU87" s="57">
        <f t="shared" si="361"/>
        <v>8.6193424789200641</v>
      </c>
      <c r="HV87" s="57">
        <f t="shared" si="362"/>
        <v>0</v>
      </c>
      <c r="HW87" s="57">
        <f t="shared" si="363"/>
        <v>0</v>
      </c>
      <c r="HX87" s="57">
        <f t="shared" si="364"/>
        <v>0</v>
      </c>
      <c r="HY87" s="57">
        <f t="shared" si="365"/>
        <v>0</v>
      </c>
      <c r="HZ87" s="57">
        <f t="shared" si="366"/>
        <v>0</v>
      </c>
      <c r="IA87" s="57">
        <f t="shared" si="367"/>
        <v>0</v>
      </c>
      <c r="IB87" s="57">
        <f t="shared" si="368"/>
        <v>0</v>
      </c>
      <c r="IC87" s="57">
        <f t="shared" si="369"/>
        <v>0</v>
      </c>
      <c r="ID87" s="61">
        <f t="shared" si="370"/>
        <v>3.1600000000000019</v>
      </c>
      <c r="IE87" s="57">
        <f t="shared" si="371"/>
        <v>0</v>
      </c>
      <c r="IF87" s="57">
        <f t="shared" si="372"/>
        <v>0</v>
      </c>
      <c r="IG87" s="57">
        <f t="shared" si="373"/>
        <v>0</v>
      </c>
      <c r="IH87" s="57">
        <f t="shared" si="374"/>
        <v>0</v>
      </c>
      <c r="II87" s="57">
        <f t="shared" si="375"/>
        <v>0</v>
      </c>
      <c r="IJ87" s="57">
        <f t="shared" si="376"/>
        <v>0</v>
      </c>
      <c r="IK87" s="57">
        <f t="shared" si="377"/>
        <v>0</v>
      </c>
      <c r="IL87" s="57">
        <f t="shared" si="378"/>
        <v>0</v>
      </c>
      <c r="IM87" s="57">
        <f t="shared" si="379"/>
        <v>0</v>
      </c>
      <c r="IN87" s="57">
        <f t="shared" si="380"/>
        <v>0</v>
      </c>
      <c r="IO87" s="57">
        <f t="shared" si="381"/>
        <v>0</v>
      </c>
      <c r="IP87" s="57">
        <f t="shared" si="382"/>
        <v>0</v>
      </c>
      <c r="IQ87" s="57">
        <f t="shared" si="383"/>
        <v>0</v>
      </c>
      <c r="IR87" s="57">
        <f t="shared" si="384"/>
        <v>0</v>
      </c>
      <c r="IS87" s="57">
        <f t="shared" si="385"/>
        <v>0</v>
      </c>
      <c r="IT87" s="57">
        <f t="shared" si="386"/>
        <v>0</v>
      </c>
      <c r="IU87" s="57">
        <f t="shared" si="387"/>
        <v>0</v>
      </c>
      <c r="IV87" s="57">
        <f t="shared" si="388"/>
        <v>0</v>
      </c>
      <c r="IW87" s="57">
        <f t="shared" si="389"/>
        <v>0</v>
      </c>
      <c r="IX87" s="57">
        <f t="shared" si="390"/>
        <v>0</v>
      </c>
      <c r="IY87" s="57">
        <f t="shared" si="391"/>
        <v>0</v>
      </c>
      <c r="IZ87" s="61">
        <f t="shared" si="392"/>
        <v>3.1600000000000019</v>
      </c>
      <c r="JA87" s="260" t="e">
        <f t="shared" si="447"/>
        <v>#N/A</v>
      </c>
      <c r="JB87" s="260" t="e">
        <f t="shared" si="448"/>
        <v>#N/A</v>
      </c>
      <c r="JC87" s="260" t="e">
        <f t="shared" si="449"/>
        <v>#N/A</v>
      </c>
      <c r="JD87" s="260" t="e">
        <f t="shared" si="450"/>
        <v>#N/A</v>
      </c>
      <c r="JE87" s="260" t="e">
        <f t="shared" si="451"/>
        <v>#N/A</v>
      </c>
      <c r="JF87" s="260" t="e">
        <f t="shared" si="452"/>
        <v>#N/A</v>
      </c>
      <c r="JG87" s="260" t="e">
        <f t="shared" si="453"/>
        <v>#N/A</v>
      </c>
      <c r="JH87" s="260" t="e">
        <f t="shared" si="454"/>
        <v>#N/A</v>
      </c>
      <c r="JI87" s="260" t="e">
        <f t="shared" si="455"/>
        <v>#N/A</v>
      </c>
      <c r="JJ87" s="260" t="e">
        <f t="shared" si="456"/>
        <v>#N/A</v>
      </c>
      <c r="JK87" s="260" t="e">
        <f t="shared" si="457"/>
        <v>#N/A</v>
      </c>
      <c r="JL87" s="260" t="e">
        <f t="shared" si="458"/>
        <v>#N/A</v>
      </c>
      <c r="JM87" s="260" t="e">
        <f t="shared" si="459"/>
        <v>#N/A</v>
      </c>
      <c r="JN87" s="260" t="e">
        <f t="shared" si="460"/>
        <v>#N/A</v>
      </c>
      <c r="JO87" s="260" t="e">
        <f t="shared" si="461"/>
        <v>#N/A</v>
      </c>
      <c r="JP87" s="260" t="e">
        <f t="shared" si="462"/>
        <v>#N/A</v>
      </c>
      <c r="JQ87" s="260" t="e">
        <f t="shared" si="463"/>
        <v>#N/A</v>
      </c>
      <c r="JR87" s="260" t="e">
        <f t="shared" si="464"/>
        <v>#N/A</v>
      </c>
      <c r="JS87" s="260" t="e">
        <f t="shared" si="465"/>
        <v>#N/A</v>
      </c>
      <c r="JT87" s="260" t="e">
        <f t="shared" si="466"/>
        <v>#N/A</v>
      </c>
      <c r="JU87" s="260" t="e">
        <f t="shared" si="467"/>
        <v>#N/A</v>
      </c>
      <c r="JV87" s="61">
        <f t="shared" si="393"/>
        <v>3.1600000000000019</v>
      </c>
      <c r="JW87" s="46">
        <f>IF(AND(KS87=0,HI87&lt;=$C$40),1,0)</f>
        <v>0</v>
      </c>
      <c r="JX87" s="46">
        <f>IF(AND(KT87=0,HJ87&lt;=$C$40),1,0)</f>
        <v>0</v>
      </c>
      <c r="JY87" s="46">
        <f>IF(AND(KU87=0,HK87&lt;=$C$40),1,0)</f>
        <v>0</v>
      </c>
      <c r="JZ87" s="46">
        <f>IF(AND(KV87=0,HL87&lt;=$C$40),1,0)</f>
        <v>0</v>
      </c>
      <c r="KA87" s="46">
        <f>IF(AND(KW87=0,HM87&lt;=$C$40),1,0)</f>
        <v>0</v>
      </c>
      <c r="KB87" s="46">
        <f>IF(AND(KX87=0,HN87&lt;=$C$40),1,0)</f>
        <v>0</v>
      </c>
      <c r="KC87" s="46">
        <f>IF(AND(KY87=0,HO87&lt;=$C$40),1,0)</f>
        <v>0</v>
      </c>
      <c r="KD87" s="46">
        <f>IF(AND(KZ87=0,HP87&lt;=$C$40),1,0)</f>
        <v>0</v>
      </c>
      <c r="KE87" s="46">
        <f>IF(AND(LA87=0,HQ87&lt;=$C$40),1,0)</f>
        <v>0</v>
      </c>
      <c r="KF87" s="46">
        <f>IF(AND(LB87=0,HR87&lt;=$C$40),1,0)</f>
        <v>0</v>
      </c>
      <c r="KG87" s="46">
        <f>IF(AND(LC87=0,HS87&lt;=$C$40),1,0)</f>
        <v>0</v>
      </c>
      <c r="KH87" s="46">
        <f>IF(AND(LD87=0,HT87&lt;=$C$40),1,0)</f>
        <v>0</v>
      </c>
      <c r="KI87" s="46">
        <f>IF(AND(LE87=0,HU87&lt;=$C$40),1,0)</f>
        <v>0</v>
      </c>
      <c r="KJ87" s="46">
        <f>IF(AND(LF87=0,HV87&lt;=$C$40),1,0)</f>
        <v>0</v>
      </c>
      <c r="KK87" s="46">
        <f>IF(AND(LG87=0,HW87&lt;=$C$40),1,0)</f>
        <v>0</v>
      </c>
      <c r="KL87" s="46">
        <f>IF(AND(LH87=0,HX87&lt;=$C$40),1,0)</f>
        <v>0</v>
      </c>
      <c r="KM87" s="46">
        <f>IF(AND(LI87=0,HY87&lt;=$C$40),1,0)</f>
        <v>0</v>
      </c>
      <c r="KN87" s="46">
        <f>IF(AND(LJ87=0,HZ87&lt;=$C$40),1,0)</f>
        <v>0</v>
      </c>
      <c r="KO87" s="46">
        <f>IF(AND(LK87=0,IA87&lt;=$C$40),1,0)</f>
        <v>0</v>
      </c>
      <c r="KP87" s="46">
        <f>IF(AND(LL87=0,IB87&lt;=$C$40),1,0)</f>
        <v>0</v>
      </c>
      <c r="KQ87" s="46">
        <f>IF(AND(LM87=0,IC87&lt;=$C$40),1,0)</f>
        <v>0</v>
      </c>
      <c r="KR87" s="61">
        <f t="shared" si="394"/>
        <v>3.1600000000000019</v>
      </c>
      <c r="KS87" s="1">
        <f>IF(OR(KS86=1,AND(OY87=1,LO87&lt;=$C$41)),1,0)</f>
        <v>1</v>
      </c>
      <c r="KT87" s="1">
        <f>IF(OR(KT86=1,AND(OZ87=1,LP87&lt;=$C$41)),1,0)</f>
        <v>0</v>
      </c>
      <c r="KU87" s="1">
        <f>IF(OR(KU86=1,AND(PA87=1,LQ87&lt;=$C$41)),1,0)</f>
        <v>0</v>
      </c>
      <c r="KV87" s="1">
        <f>IF(OR(KV86=1,AND(PB87=1,LR87&lt;=$C$41)),1,0)</f>
        <v>0</v>
      </c>
      <c r="KW87" s="1">
        <f>IF(OR(KW86=1,AND(PC87=1,LS87&lt;=$C$41)),1,0)</f>
        <v>0</v>
      </c>
      <c r="KX87" s="1">
        <f>IF(OR(KX86=1,AND(PD87=1,LT87&lt;=$C$41)),1,0)</f>
        <v>0</v>
      </c>
      <c r="KY87" s="1">
        <f>IF(OR(KY86=1,AND(PE87=1,LU87&lt;=$C$41)),1,0)</f>
        <v>1</v>
      </c>
      <c r="KZ87" s="1">
        <f>IF(OR(KZ86=1,AND(PF87=1,LV87&lt;=$C$41)),1,0)</f>
        <v>1</v>
      </c>
      <c r="LA87" s="1">
        <f>IF(OR(LA86=1,AND(PG87=1,LW87&lt;=$C$41)),1,0)</f>
        <v>1</v>
      </c>
      <c r="LB87" s="1">
        <f>IF(OR(LB86=1,AND(PH87=1,LX87&lt;=$C$41)),1,0)</f>
        <v>1</v>
      </c>
      <c r="LC87" s="1">
        <f>IF(OR(LC86=1,AND(PI87=1,LY87&lt;=$C$41)),1,0)</f>
        <v>1</v>
      </c>
      <c r="LD87" s="1">
        <f>IF(OR(LD86=1,AND(PJ87=1,LZ87&lt;=$C$41)),1,0)</f>
        <v>0</v>
      </c>
      <c r="LE87" s="1">
        <f>IF(OR(LE86=1,AND(PK87=1,MA87&lt;=$C$41)),1,0)</f>
        <v>1</v>
      </c>
      <c r="LF87" s="1">
        <f>IF(OR(LF86=1,AND(PL87=1,MB87&lt;=$C$41)),1,0)</f>
        <v>1</v>
      </c>
      <c r="LG87" s="1">
        <f>IF(OR(LG86=1,AND(PM87=1,MC87&lt;=$C$41)),1,0)</f>
        <v>1</v>
      </c>
      <c r="LH87" s="1">
        <f>IF(OR(LH86=1,AND(PN87=1,MD87&lt;=$C$41)),1,0)</f>
        <v>1</v>
      </c>
      <c r="LI87" s="1">
        <f>IF(OR(LI86=1,AND(PO87=1,ME87&lt;=$C$41)),1,0)</f>
        <v>1</v>
      </c>
      <c r="LJ87" s="1">
        <f>IF(OR(LJ86=1,AND(PP87=1,MF87&lt;=$C$41)),1,0)</f>
        <v>1</v>
      </c>
      <c r="LK87" s="1">
        <f>IF(OR(LK86=1,AND(PQ87=1,MG87&lt;=$C$41)),1,0)</f>
        <v>1</v>
      </c>
      <c r="LL87" s="1">
        <f>IF(OR(LL86=1,AND(PR87=1,MH87&lt;=$C$41)),1,0)</f>
        <v>1</v>
      </c>
      <c r="LM87" s="1">
        <f>IF(OR(LM86=1,AND(PS87=1,MI87&lt;=$C$41)),1,0)</f>
        <v>1</v>
      </c>
      <c r="LN87" s="61">
        <f t="shared" si="395"/>
        <v>3.1600000000000019</v>
      </c>
      <c r="LO87" s="57">
        <f t="shared" si="396"/>
        <v>0</v>
      </c>
      <c r="LP87" s="57">
        <f t="shared" si="397"/>
        <v>11.79599495424605</v>
      </c>
      <c r="LQ87" s="57">
        <f t="shared" si="398"/>
        <v>10.365422830578071</v>
      </c>
      <c r="LR87" s="57">
        <f t="shared" si="399"/>
        <v>7.5160913296220535</v>
      </c>
      <c r="LS87" s="57">
        <f t="shared" si="400"/>
        <v>3.7494972512659772</v>
      </c>
      <c r="LT87" s="57">
        <f t="shared" si="401"/>
        <v>0.44278880609085802</v>
      </c>
      <c r="LU87" s="57">
        <f t="shared" si="402"/>
        <v>0</v>
      </c>
      <c r="LV87" s="57">
        <f t="shared" si="403"/>
        <v>0</v>
      </c>
      <c r="LW87" s="57">
        <f t="shared" si="404"/>
        <v>0</v>
      </c>
      <c r="LX87" s="57">
        <f t="shared" si="405"/>
        <v>0</v>
      </c>
      <c r="LY87" s="57">
        <f t="shared" si="406"/>
        <v>0</v>
      </c>
      <c r="LZ87" s="57">
        <f t="shared" si="407"/>
        <v>3.2770783621147279</v>
      </c>
      <c r="MA87" s="57">
        <f t="shared" si="408"/>
        <v>0</v>
      </c>
      <c r="MB87" s="57">
        <f t="shared" si="409"/>
        <v>0</v>
      </c>
      <c r="MC87" s="57">
        <f t="shared" si="410"/>
        <v>0</v>
      </c>
      <c r="MD87" s="57">
        <f t="shared" si="411"/>
        <v>0</v>
      </c>
      <c r="ME87" s="57">
        <f t="shared" si="412"/>
        <v>0</v>
      </c>
      <c r="MF87" s="57">
        <f t="shared" si="413"/>
        <v>0</v>
      </c>
      <c r="MG87" s="57">
        <f t="shared" si="414"/>
        <v>0</v>
      </c>
      <c r="MH87" s="57">
        <f t="shared" si="415"/>
        <v>0</v>
      </c>
      <c r="MI87" s="57">
        <f t="shared" si="416"/>
        <v>0</v>
      </c>
      <c r="MJ87" s="61">
        <f t="shared" si="417"/>
        <v>3.1600000000000019</v>
      </c>
      <c r="MK87" s="57" t="e">
        <f>IF(AND(ABS(CG87)&gt;0,EU87*$C$19&gt;=DY86,NG87&lt;&gt;0),3,NA())</f>
        <v>#N/A</v>
      </c>
      <c r="ML87" s="57" t="e">
        <f t="shared" si="468"/>
        <v>#N/A</v>
      </c>
      <c r="MM87" s="57" t="e">
        <f t="shared" si="469"/>
        <v>#N/A</v>
      </c>
      <c r="MN87" s="57" t="e">
        <f t="shared" si="470"/>
        <v>#N/A</v>
      </c>
      <c r="MO87" s="57" t="e">
        <f t="shared" si="471"/>
        <v>#N/A</v>
      </c>
      <c r="MP87" s="57" t="e">
        <f t="shared" si="472"/>
        <v>#N/A</v>
      </c>
      <c r="MQ87" s="57" t="e">
        <f t="shared" si="473"/>
        <v>#N/A</v>
      </c>
      <c r="MR87" s="57" t="e">
        <f t="shared" si="474"/>
        <v>#N/A</v>
      </c>
      <c r="MS87" s="57" t="e">
        <f t="shared" si="475"/>
        <v>#N/A</v>
      </c>
      <c r="MT87" s="57" t="e">
        <f t="shared" si="476"/>
        <v>#N/A</v>
      </c>
      <c r="MU87" s="57" t="e">
        <f t="shared" si="477"/>
        <v>#N/A</v>
      </c>
      <c r="MV87" s="57" t="e">
        <f t="shared" si="478"/>
        <v>#N/A</v>
      </c>
      <c r="MW87" s="57" t="e">
        <f t="shared" si="479"/>
        <v>#N/A</v>
      </c>
      <c r="MX87" s="57" t="e">
        <f t="shared" si="480"/>
        <v>#N/A</v>
      </c>
      <c r="MY87" s="57" t="e">
        <f t="shared" si="481"/>
        <v>#N/A</v>
      </c>
      <c r="MZ87" s="57" t="e">
        <f t="shared" si="482"/>
        <v>#N/A</v>
      </c>
      <c r="NA87" s="57" t="e">
        <f t="shared" si="483"/>
        <v>#N/A</v>
      </c>
      <c r="NB87" s="57" t="e">
        <f t="shared" si="484"/>
        <v>#N/A</v>
      </c>
      <c r="NC87" s="57" t="e">
        <f t="shared" si="485"/>
        <v>#N/A</v>
      </c>
      <c r="ND87" s="57" t="e">
        <f t="shared" si="486"/>
        <v>#N/A</v>
      </c>
      <c r="NE87" s="57" t="e">
        <f t="shared" si="487"/>
        <v>#N/A</v>
      </c>
      <c r="NF87" s="61">
        <f t="shared" si="418"/>
        <v>3.1600000000000019</v>
      </c>
      <c r="NG87" s="260">
        <f>IF(OY86=0,MIN('Drive Train'!$F$35-FQ86*$C$19*'Drive Train'!$F$39,NG86+$C$39)-$C$7,IF(LO86-1&lt;=0,0,IF($C$37=Motors!$C$29,MAX(MAX(NG$8:NG86)*-1,NG86-$C$39),MAX(0,MAX(NG$8:NG86)*-1,NG86-$C$39))))</f>
        <v>0</v>
      </c>
      <c r="NH87" s="260">
        <f>IF(OZ86=0,MIN('Drive Train'!$F$35-FR86*$C$19*'Drive Train'!$F$39,NH86+$C$39)-$C$7,IF(LP86-1&lt;=0,0,IF($C$37=Motors!$C$29,MAX(MAX(NH$8:NH86)*-1,NH86-$C$39),MAX(0,MAX(NH$8:NH86)*-1,NH86-$C$39))))</f>
        <v>0</v>
      </c>
      <c r="NI87" s="260">
        <f>IF(PA86=0,MIN('Drive Train'!$F$35-FS86*$C$19*'Drive Train'!$F$39,NI86+$C$39)-$C$7,IF(LQ86-1&lt;=0,0,IF($C$37=Motors!$C$29,MAX(MAX(NI$8:NI86)*-1,NI86-$C$39),MAX(0,MAX(NI$8:NI86)*-1,NI86-$C$39))))</f>
        <v>0</v>
      </c>
      <c r="NJ87" s="260">
        <f>IF(PB86=0,MIN('Drive Train'!$F$35-FT86*$C$19*'Drive Train'!$F$39,NJ86+$C$39)-$C$7,IF(LR86-1&lt;=0,0,IF($C$37=Motors!$C$29,MAX(MAX(NJ$8:NJ86)*-1,NJ86-$C$39),MAX(0,MAX(NJ$8:NJ86)*-1,NJ86-$C$39))))</f>
        <v>0</v>
      </c>
      <c r="NK87" s="260">
        <f>IF(PC86=0,MIN('Drive Train'!$F$35-FU86*$C$19*'Drive Train'!$F$39,NK86+$C$39)-$C$7,IF(LS86-1&lt;=0,0,IF($C$37=Motors!$C$29,MAX(MAX(NK$8:NK86)*-1,NK86-$C$39),MAX(0,MAX(NK$8:NK86)*-1,NK86-$C$39))))</f>
        <v>0</v>
      </c>
      <c r="NL87" s="260">
        <f>IF(PD86=0,MIN('Drive Train'!$F$35-FV86*$C$19*'Drive Train'!$F$39,NL86+$C$39)-$C$7,IF(LT86-1&lt;=0,0,IF($C$37=Motors!$C$29,MAX(MAX(NL$8:NL86)*-1,NL86-$C$39),MAX(0,MAX(NL$8:NL86)*-1,NL86-$C$39))))</f>
        <v>0</v>
      </c>
      <c r="NM87" s="260">
        <f>IF(PE86=0,MIN('Drive Train'!$F$35-FW86*$C$19*'Drive Train'!$F$39,NM86+$C$39)-$C$7,IF(LU86-1&lt;=0,0,IF($C$37=Motors!$C$29,MAX(MAX(NM$8:NM86)*-1,NM86-$C$39),MAX(0,MAX(NM$8:NM86)*-1,NM86-$C$39))))</f>
        <v>0</v>
      </c>
      <c r="NN87" s="260">
        <f>IF(PF86=0,MIN('Drive Train'!$F$35-FX86*$C$19*'Drive Train'!$F$39,NN86+$C$39)-$C$7,IF(LV86-1&lt;=0,0,IF($C$37=Motors!$C$29,MAX(MAX(NN$8:NN86)*-1,NN86-$C$39),MAX(0,MAX(NN$8:NN86)*-1,NN86-$C$39))))</f>
        <v>0</v>
      </c>
      <c r="NO87" s="260">
        <f>IF(PG86=0,MIN('Drive Train'!$F$35-FY86*$C$19*'Drive Train'!$F$39,NO86+$C$39)-$C$7,IF(LW86-1&lt;=0,0,IF($C$37=Motors!$C$29,MAX(MAX(NO$8:NO86)*-1,NO86-$C$39),MAX(0,MAX(NO$8:NO86)*-1,NO86-$C$39))))</f>
        <v>0</v>
      </c>
      <c r="NP87" s="260">
        <f>IF(PH86=0,MIN('Drive Train'!$F$35-FZ86*$C$19*'Drive Train'!$F$39,NP86+$C$39)-$C$7,IF(LX86-1&lt;=0,0,IF($C$37=Motors!$C$29,MAX(MAX(NP$8:NP86)*-1,NP86-$C$39),MAX(0,MAX(NP$8:NP86)*-1,NP86-$C$39))))</f>
        <v>0</v>
      </c>
      <c r="NQ87" s="260">
        <f>IF(PI86=0,MIN('Drive Train'!$F$35-GA86*$C$19*'Drive Train'!$F$39,NQ86+$C$39)-$C$7,IF(LY86-1&lt;=0,0,IF($C$37=Motors!$C$29,MAX(MAX(NQ$8:NQ86)*-1,NQ86-$C$39),MAX(0,MAX(NQ$8:NQ86)*-1,NQ86-$C$39))))</f>
        <v>0</v>
      </c>
      <c r="NR87" s="260">
        <f>IF(PJ86=0,MIN('Drive Train'!$F$35-GB86*$C$19*'Drive Train'!$F$39,NR86+$C$39)-$C$7,IF(LZ86-1&lt;=0,0,IF($C$37=Motors!$C$29,MAX(MAX(NR$8:NR86)*-1,NR86-$C$39),MAX(0,MAX(NR$8:NR86)*-1,NR86-$C$39))))</f>
        <v>0</v>
      </c>
      <c r="NS87" s="260">
        <f>IF(PK86=0,MIN('Drive Train'!$F$35-GC86*$C$19*'Drive Train'!$F$39,NS86+$C$39)-$C$7,IF(MA86-1&lt;=0,0,IF($C$37=Motors!$C$29,MAX(MAX(NS$8:NS86)*-1,NS86-$C$39),MAX(0,MAX(NS$8:NS86)*-1,NS86-$C$39))))</f>
        <v>0</v>
      </c>
      <c r="NT87" s="260">
        <f>IF(PL86=0,MIN('Drive Train'!$F$35-GD86*$C$19*'Drive Train'!$F$39,NT86+$C$39)-$C$7,IF(MB86-1&lt;=0,0,IF($C$37=Motors!$C$29,MAX(MAX(NT$8:NT86)*-1,NT86-$C$39),MAX(0,MAX(NT$8:NT86)*-1,NT86-$C$39))))</f>
        <v>0</v>
      </c>
      <c r="NU87" s="260">
        <f>IF(PM86=0,MIN('Drive Train'!$F$35-GE86*$C$19*'Drive Train'!$F$39,NU86+$C$39)-$C$7,IF(MC86-1&lt;=0,0,IF($C$37=Motors!$C$29,MAX(MAX(NU$8:NU86)*-1,NU86-$C$39),MAX(0,MAX(NU$8:NU86)*-1,NU86-$C$39))))</f>
        <v>0</v>
      </c>
      <c r="NV87" s="260">
        <f>IF(PN86=0,MIN('Drive Train'!$F$35-GF86*$C$19*'Drive Train'!$F$39,NV86+$C$39)-$C$7,IF(MD86-1&lt;=0,0,IF($C$37=Motors!$C$29,MAX(MAX(NV$8:NV86)*-1,NV86-$C$39),MAX(0,MAX(NV$8:NV86)*-1,NV86-$C$39))))</f>
        <v>0</v>
      </c>
      <c r="NW87" s="260">
        <f>IF(PO86=0,MIN('Drive Train'!$F$35-GG86*$C$19*'Drive Train'!$F$39,NW86+$C$39)-$C$7,IF(ME86-1&lt;=0,0,IF($C$37=Motors!$C$29,MAX(MAX(NW$8:NW86)*-1,NW86-$C$39),MAX(0,MAX(NW$8:NW86)*-1,NW86-$C$39))))</f>
        <v>0</v>
      </c>
      <c r="NX87" s="260">
        <f>IF(PP86=0,MIN('Drive Train'!$F$35-GH86*$C$19*'Drive Train'!$F$39,NX86+$C$39)-$C$7,IF(MF86-1&lt;=0,0,IF($C$37=Motors!$C$29,MAX(MAX(NX$8:NX86)*-1,NX86-$C$39),MAX(0,MAX(NX$8:NX86)*-1,NX86-$C$39))))</f>
        <v>0</v>
      </c>
      <c r="NY87" s="260">
        <f>IF(PQ86=0,MIN('Drive Train'!$F$35-GI86*$C$19*'Drive Train'!$F$39,NY86+$C$39)-$C$7,IF(MG86-1&lt;=0,0,IF($C$37=Motors!$C$29,MAX(MAX(NY$8:NY86)*-1,NY86-$C$39),MAX(0,MAX(NY$8:NY86)*-1,NY86-$C$39))))</f>
        <v>0</v>
      </c>
      <c r="NZ87" s="260">
        <f>IF(PR86=0,MIN('Drive Train'!$F$35-GJ86*$C$19*'Drive Train'!$F$39,NZ86+$C$39)-$C$7,IF(MH86-1&lt;=0,0,IF($C$37=Motors!$C$29,MAX(MAX(NZ$8:NZ86)*-1,NZ86-$C$39),MAX(0,MAX(NZ$8:NZ86)*-1,NZ86-$C$39))))</f>
        <v>0</v>
      </c>
      <c r="OA87" s="260">
        <f>IF(PS86=0,MIN('Drive Train'!$F$35-GK86*$C$19*'Drive Train'!$F$39,OA86+$C$39)-$C$7,IF(MI86-1&lt;=0,0,IF($C$37=Motors!$C$29,MAX(MAX(OA$8:OA86)*-1,OA86-$C$39),MAX(0,MAX(OA$8:OA86)*-1,OA86-$C$39))))</f>
        <v>0</v>
      </c>
      <c r="OB87" s="61">
        <f t="shared" si="419"/>
        <v>3.1600000000000019</v>
      </c>
      <c r="OC87" s="260">
        <f>'Drive Train'!$F$35-(FQ87*$C$13)*$C$19*'Drive Train'!$F$39</f>
        <v>12.4</v>
      </c>
      <c r="OD87" s="260">
        <f>'Drive Train'!$F$35-(FR87*$C$13)*$C$19*'Drive Train'!$F$39</f>
        <v>12.2597755</v>
      </c>
      <c r="OE87" s="260">
        <f>'Drive Train'!$F$35-(FS87*$C$13)*$C$19*'Drive Train'!$F$39</f>
        <v>12.2597755</v>
      </c>
      <c r="OF87" s="260">
        <f>'Drive Train'!$F$35-(FT87*$C$13)*$C$19*'Drive Train'!$F$39</f>
        <v>12.2597755</v>
      </c>
      <c r="OG87" s="260">
        <f>'Drive Train'!$F$35-(FU87*$C$13)*$C$19*'Drive Train'!$F$39</f>
        <v>12.2597755</v>
      </c>
      <c r="OH87" s="260">
        <f>'Drive Train'!$F$35-(FV87*$C$13)*$C$19*'Drive Train'!$F$39</f>
        <v>12.2597755</v>
      </c>
      <c r="OI87" s="260">
        <f>'Drive Train'!$F$35-(FW87*$C$13)*$C$19*'Drive Train'!$F$39</f>
        <v>12.4</v>
      </c>
      <c r="OJ87" s="260">
        <f>'Drive Train'!$F$35-(FX87*$C$13)*$C$19*'Drive Train'!$F$39</f>
        <v>12.4</v>
      </c>
      <c r="OK87" s="260">
        <f>'Drive Train'!$F$35-(FY87*$C$13)*$C$19*'Drive Train'!$F$39</f>
        <v>12.4</v>
      </c>
      <c r="OL87" s="260">
        <f>'Drive Train'!$F$35-(FZ87*$C$13)*$C$19*'Drive Train'!$F$39</f>
        <v>12.4</v>
      </c>
      <c r="OM87" s="260">
        <f>'Drive Train'!$F$35-(GA87*$C$13)*$C$19*'Drive Train'!$F$39</f>
        <v>12.4</v>
      </c>
      <c r="ON87" s="260">
        <f>'Drive Train'!$F$35-(GB87*$C$13)*$C$19*'Drive Train'!$F$39</f>
        <v>12.2597755</v>
      </c>
      <c r="OO87" s="260">
        <f>'Drive Train'!$F$35-(GC87*$C$13)*$C$19*'Drive Train'!$F$39</f>
        <v>12.4</v>
      </c>
      <c r="OP87" s="260">
        <f>'Drive Train'!$F$35-(GD87*$C$13)*$C$19*'Drive Train'!$F$39</f>
        <v>12.4</v>
      </c>
      <c r="OQ87" s="260">
        <f>'Drive Train'!$F$35-(GE87*$C$13)*$C$19*'Drive Train'!$F$39</f>
        <v>12.4</v>
      </c>
      <c r="OR87" s="260">
        <f>'Drive Train'!$F$35-(GF87*$C$13)*$C$19*'Drive Train'!$F$39</f>
        <v>12.4</v>
      </c>
      <c r="OS87" s="260">
        <f>'Drive Train'!$F$35-(GG87*$C$13)*$C$19*'Drive Train'!$F$39</f>
        <v>12.4</v>
      </c>
      <c r="OT87" s="260">
        <f>'Drive Train'!$F$35-(GH87*$C$13)*$C$19*'Drive Train'!$F$39</f>
        <v>12.4</v>
      </c>
      <c r="OU87" s="260">
        <f>'Drive Train'!$F$35-(GI87*$C$13)*$C$19*'Drive Train'!$F$39</f>
        <v>12.4</v>
      </c>
      <c r="OV87" s="260">
        <f>'Drive Train'!$F$35-(GJ87*$C$13)*$C$19*'Drive Train'!$F$39</f>
        <v>12.4</v>
      </c>
      <c r="OW87" s="260">
        <f>'Drive Train'!$F$35-(GK87*$C$13)*$C$19*'Drive Train'!$F$39</f>
        <v>12.4</v>
      </c>
      <c r="OX87" s="61">
        <f t="shared" si="420"/>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7">
        <f t="shared" si="421"/>
        <v>3.1600000000000019</v>
      </c>
      <c r="PU87" s="57">
        <f t="shared" si="422"/>
        <v>21.495394688196406</v>
      </c>
      <c r="PV87" s="57">
        <f t="shared" si="423"/>
        <v>31.61612543181846</v>
      </c>
      <c r="PW87" s="57">
        <f t="shared" si="424"/>
        <v>35.261274105764961</v>
      </c>
      <c r="PX87" s="57">
        <f t="shared" si="425"/>
        <v>34.930413790639996</v>
      </c>
      <c r="PY87" s="57">
        <f t="shared" si="426"/>
        <v>31.348747604797683</v>
      </c>
      <c r="PZ87" s="57">
        <f t="shared" si="427"/>
        <v>27.03508869819823</v>
      </c>
      <c r="QA87" s="57">
        <f t="shared" si="428"/>
        <v>23.225733517635934</v>
      </c>
      <c r="QB87" s="57">
        <f t="shared" si="429"/>
        <v>21.291440485870105</v>
      </c>
      <c r="QC87" s="57">
        <f t="shared" si="430"/>
        <v>19.83197803012871</v>
      </c>
      <c r="QD87" s="57">
        <f t="shared" si="431"/>
        <v>18.750821279437783</v>
      </c>
      <c r="QE87" s="57">
        <f t="shared" si="432"/>
        <v>18.248340689871842</v>
      </c>
      <c r="QF87" s="57">
        <f t="shared" si="433"/>
        <v>23.091802286078188</v>
      </c>
      <c r="QG87" s="57">
        <f t="shared" si="434"/>
        <v>22.440570644578063</v>
      </c>
      <c r="QH87" s="57">
        <f t="shared" si="435"/>
        <v>21.831549073444926</v>
      </c>
      <c r="QI87" s="57">
        <f t="shared" si="436"/>
        <v>21.659868427934889</v>
      </c>
      <c r="QJ87" s="57">
        <f t="shared" si="437"/>
        <v>21.79976807614602</v>
      </c>
      <c r="QK87" s="57">
        <f t="shared" si="438"/>
        <v>21.756211309083742</v>
      </c>
      <c r="QL87" s="57">
        <f t="shared" si="439"/>
        <v>21.582838251070481</v>
      </c>
      <c r="QM87" s="57">
        <f t="shared" si="440"/>
        <v>21.793281479591677</v>
      </c>
      <c r="QN87" s="57">
        <f t="shared" si="441"/>
        <v>21.456171811391606</v>
      </c>
      <c r="QO87" s="57">
        <f t="shared" si="442"/>
        <v>21.493109623152883</v>
      </c>
      <c r="QP87" s="61">
        <f t="shared" si="443"/>
        <v>3.1600000000000019</v>
      </c>
      <c r="QQ87" s="57">
        <f>MIN(FQ87,$C$16)*$C$17*1000/60/60/$C$21</f>
        <v>0</v>
      </c>
      <c r="QR87" s="57">
        <f>MIN(FR87,$C$16)*$C$17*1000/60/60/$C$21</f>
        <v>3.4695548865589357E-2</v>
      </c>
      <c r="QS87" s="57">
        <f>MIN(FS87,$C$16)*$C$17*1000/60/60/$C$21</f>
        <v>3.4695548865589357E-2</v>
      </c>
      <c r="QT87" s="57">
        <f>MIN(FT87,$C$16)*$C$17*1000/60/60/$C$21</f>
        <v>3.4695548865589357E-2</v>
      </c>
      <c r="QU87" s="57">
        <f>MIN(FU87,$C$16)*$C$17*1000/60/60/$C$21</f>
        <v>3.4695548865589357E-2</v>
      </c>
      <c r="QV87" s="57">
        <f>MIN(FV87,$C$16)*$C$17*1000/60/60/$C$21</f>
        <v>3.4695548865589357E-2</v>
      </c>
      <c r="QW87" s="57">
        <f>MIN(FW87,$C$16)*$C$17*1000/60/60/$C$21</f>
        <v>0</v>
      </c>
      <c r="QX87" s="57">
        <f>MIN(FX87,$C$16)*$C$17*1000/60/60/$C$21</f>
        <v>0</v>
      </c>
      <c r="QY87" s="57">
        <f>MIN(FY87,$C$16)*$C$17*1000/60/60/$C$21</f>
        <v>0</v>
      </c>
      <c r="QZ87" s="57">
        <f>MIN(FZ87,$C$16)*$C$17*1000/60/60/$C$21</f>
        <v>0</v>
      </c>
      <c r="RA87" s="57">
        <f>MIN(GA87,$C$16)*$C$17*1000/60/60/$C$21</f>
        <v>0</v>
      </c>
      <c r="RB87" s="57">
        <f>MIN(GB87,$C$16)*$C$17*1000/60/60/$C$21</f>
        <v>3.4695548865589357E-2</v>
      </c>
      <c r="RC87" s="57">
        <f>MIN(GC87,$C$16)*$C$17*1000/60/60/$C$21</f>
        <v>0</v>
      </c>
      <c r="RD87" s="57">
        <f>MIN(GD87,$C$16)*$C$17*1000/60/60/$C$21</f>
        <v>0</v>
      </c>
      <c r="RE87" s="57">
        <f>MIN(GE87,$C$16)*$C$17*1000/60/60/$C$21</f>
        <v>0</v>
      </c>
      <c r="RF87" s="57">
        <f>MIN(GF87,$C$16)*$C$17*1000/60/60/$C$21</f>
        <v>0</v>
      </c>
      <c r="RG87" s="57">
        <f>MIN(GG87,$C$16)*$C$17*1000/60/60/$C$21</f>
        <v>0</v>
      </c>
      <c r="RH87" s="57">
        <f>MIN(GH87,$C$16)*$C$17*1000/60/60/$C$21</f>
        <v>0</v>
      </c>
      <c r="RI87" s="57">
        <f>MIN(GI87,$C$16)*$C$17*1000/60/60/$C$21</f>
        <v>0</v>
      </c>
      <c r="RJ87" s="57">
        <f>MIN(GJ87,$C$16)*$C$17*1000/60/60/$C$21</f>
        <v>0</v>
      </c>
      <c r="RK87" s="57">
        <f>MIN(GK87,$C$16)*$C$17*1000/60/60/$C$21</f>
        <v>0</v>
      </c>
      <c r="RL87" s="61">
        <f t="shared" si="444"/>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61">
        <f t="shared" si="445"/>
        <v>3.1600000000000019</v>
      </c>
      <c r="SI87" s="2">
        <f>IF(AND(EU87&lt;0,KS87=0,LO87&gt;=LO$6*'Drive Train'!$AA$52,LO87&lt;=LO$6*'Drive Train'!$AA$53,OY87=1,JW87=0),$C$17,0)</f>
        <v>0</v>
      </c>
      <c r="SJ87" s="2">
        <f>IF(AND(EV87&lt;0,KT87=0,LP87&gt;=LP$6*'Drive Train'!$AA$52,LP87&lt;=LP$6*'Drive Train'!$AA$53,OZ87=1,JX87=0),$C$17,0)</f>
        <v>0.04</v>
      </c>
      <c r="SK87" s="2">
        <f>IF(AND(EW87&lt;0,KU87=0,LQ87&gt;=LQ$6*'Drive Train'!$AA$52,LQ87&lt;=LQ$6*'Drive Train'!$AA$53,PA87=1,JY87=0),$C$17,0)</f>
        <v>0.04</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48">
        <f t="shared" si="446"/>
        <v>3.1600000000000019</v>
      </c>
    </row>
    <row r="88" spans="2:524" x14ac:dyDescent="0.2">
      <c r="B88" s="73"/>
      <c r="C88" s="3" t="s">
        <v>350</v>
      </c>
      <c r="E88" s="26" t="e">
        <f>E64</f>
        <v>#N/A</v>
      </c>
      <c r="F88" s="26">
        <f>(F78-$C$15)/$C$14*$C$12</f>
        <v>0.40934125954198469</v>
      </c>
      <c r="G88" s="26">
        <f t="shared" ref="G88:O88" si="496">(G78-$C$15)/$C$14*$C$12</f>
        <v>0.50132599236641218</v>
      </c>
      <c r="H88" s="26">
        <f t="shared" si="496"/>
        <v>0.59331072519083972</v>
      </c>
      <c r="I88" s="26">
        <f t="shared" si="496"/>
        <v>0.68529545801526726</v>
      </c>
      <c r="J88" s="26">
        <f t="shared" si="496"/>
        <v>0.77728019083969468</v>
      </c>
      <c r="K88" s="26">
        <f t="shared" si="496"/>
        <v>0.86926492366412222</v>
      </c>
      <c r="L88" s="26">
        <f t="shared" si="496"/>
        <v>0.96124965648854965</v>
      </c>
      <c r="M88" s="26">
        <f t="shared" si="496"/>
        <v>1.0532343893129772</v>
      </c>
      <c r="N88" s="26">
        <f t="shared" si="496"/>
        <v>1.1452191221374046</v>
      </c>
      <c r="O88" s="26">
        <f t="shared" si="496"/>
        <v>1.2372038549618321</v>
      </c>
      <c r="R88" s="63">
        <f t="shared" si="34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343"/>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318"/>
        <v>3.200000000000002</v>
      </c>
      <c r="BK88" s="2">
        <f>IF(OR(KS87=1,AND($C$37=Motors!$C$31,OY87=1)),0,IF(NG88=0,-(CG87+$C$15)/($C$14-$C$15)*$C$12,($C$11*S88-AO88)/($C$11*S88)*$C$12*S88))</f>
        <v>0</v>
      </c>
      <c r="BL88" s="2">
        <f>IF(OR(KT87=1,AND($C$37=Motors!$C$31,OZ87=1)),0,IF(NH88=0,-(CH87+$C$15)/($C$14-$C$15)*$C$12,($C$11*T88-AP88)/($C$11*T88)*$C$12*T88))</f>
        <v>0</v>
      </c>
      <c r="BM88" s="2">
        <f>IF(OR(KU87=1,AND($C$37=Motors!$C$31,PA87=1)),0,IF(NI88=0,-(CI87+$C$15)/($C$14-$C$15)*$C$12,($C$11*U88-AQ88)/($C$11*U88)*$C$12*U88))</f>
        <v>0</v>
      </c>
      <c r="BN88" s="2">
        <f>IF(OR(KV87=1,AND($C$37=Motors!$C$31,PB87=1)),0,IF(NJ88=0,-(CJ87+$C$15)/($C$14-$C$15)*$C$12,($C$11*V88-AR88)/($C$11*V88)*$C$12*V88))</f>
        <v>0</v>
      </c>
      <c r="BO88" s="2">
        <f>IF(OR(KW87=1,AND($C$37=Motors!$C$31,PC87=1)),0,IF(NK88=0,-(CK87+$C$15)/($C$14-$C$15)*$C$12,($C$11*W88-AS88)/($C$11*W88)*$C$12*W88))</f>
        <v>0</v>
      </c>
      <c r="BP88" s="2">
        <f>IF(OR(KX87=1,AND($C$37=Motors!$C$31,PD87=1)),0,IF(NL88=0,-(CL87+$C$15)/($C$14-$C$15)*$C$12,($C$11*X88-AT88)/($C$11*X88)*$C$12*X88))</f>
        <v>0</v>
      </c>
      <c r="BQ88" s="2">
        <f>IF(OR(KY87=1,AND($C$37=Motors!$C$31,PE87=1)),0,IF(NM88=0,-(CM87+$C$15)/($C$14-$C$15)*$C$12,($C$11*Y88-AU88)/($C$11*Y88)*$C$12*Y88))</f>
        <v>0</v>
      </c>
      <c r="BR88" s="2">
        <f>IF(OR(KZ87=1,AND($C$37=Motors!$C$31,PF87=1)),0,IF(NN88=0,-(CN87+$C$15)/($C$14-$C$15)*$C$12,($C$11*Z88-AV88)/($C$11*Z88)*$C$12*Z88))</f>
        <v>0</v>
      </c>
      <c r="BS88" s="2">
        <f>IF(OR(LA87=1,AND($C$37=Motors!$C$31,PG87=1)),0,IF(NO88=0,-(CO87+$C$15)/($C$14-$C$15)*$C$12,($C$11*AA88-AW88)/($C$11*AA88)*$C$12*AA88))</f>
        <v>0</v>
      </c>
      <c r="BT88" s="2">
        <f>IF(OR(LB87=1,AND($C$37=Motors!$C$31,PH87=1)),0,IF(NP88=0,-(CP87+$C$15)/($C$14-$C$15)*$C$12,($C$11*AB88-AX88)/($C$11*AB88)*$C$12*AB88))</f>
        <v>0</v>
      </c>
      <c r="BU88" s="2">
        <f>IF(OR(LC87=1,AND($C$37=Motors!$C$31,PI87=1)),0,IF(NQ88=0,-(CQ87+$C$15)/($C$14-$C$15)*$C$12,($C$11*AC88-AY88)/($C$11*AC88)*$C$12*AC88))</f>
        <v>0</v>
      </c>
      <c r="BV88" s="2">
        <f>IF(OR(LD87=1,AND($C$37=Motors!$C$31,PJ87=1)),0,IF(NR88=0,-(CR87+$C$15)/($C$14-$C$15)*$C$12,($C$11*AD88-AZ88)/($C$11*AD88)*$C$12*AD88))</f>
        <v>0</v>
      </c>
      <c r="BW88" s="2">
        <f>IF(OR(LE87=1,AND($C$37=Motors!$C$31,PK87=1)),0,IF(NS88=0,-(CS87+$C$15)/($C$14-$C$15)*$C$12,($C$11*AE88-BA88)/($C$11*AE88)*$C$12*AE88))</f>
        <v>0</v>
      </c>
      <c r="BX88" s="2">
        <f>IF(OR(LF87=1,AND($C$37=Motors!$C$31,PL87=1)),0,IF(NT88=0,-(CT87+$C$15)/($C$14-$C$15)*$C$12,($C$11*AF88-BB88)/($C$11*AF88)*$C$12*AF88))</f>
        <v>0</v>
      </c>
      <c r="BY88" s="2">
        <f>IF(OR(LG87=1,AND($C$37=Motors!$C$31,PM87=1)),0,IF(NU88=0,-(CU87+$C$15)/($C$14-$C$15)*$C$12,($C$11*AG88-BC88)/($C$11*AG88)*$C$12*AG88))</f>
        <v>0</v>
      </c>
      <c r="BZ88" s="2">
        <f>IF(OR(LH87=1,AND($C$37=Motors!$C$31,PN87=1)),0,IF(NV88=0,-(CV87+$C$15)/($C$14-$C$15)*$C$12,($C$11*AH88-BD88)/($C$11*AH88)*$C$12*AH88))</f>
        <v>0</v>
      </c>
      <c r="CA88" s="2">
        <f>IF(OR(LI87=1,AND($C$37=Motors!$C$31,PO87=1)),0,IF(NW88=0,-(CW87+$C$15)/($C$14-$C$15)*$C$12,($C$11*AI88-BE88)/($C$11*AI88)*$C$12*AI88))</f>
        <v>0</v>
      </c>
      <c r="CB88" s="2">
        <f>IF(OR(LJ87=1,AND($C$37=Motors!$C$31,PP87=1)),0,IF(NX88=0,-(CX87+$C$15)/($C$14-$C$15)*$C$12,($C$11*AJ88-BF88)/($C$11*AJ88)*$C$12*AJ88))</f>
        <v>0</v>
      </c>
      <c r="CC88" s="2">
        <f>IF(OR(LK87=1,AND($C$37=Motors!$C$31,PQ87=1)),0,IF(NY88=0,-(CY87+$C$15)/($C$14-$C$15)*$C$12,($C$11*AK88-BG88)/($C$11*AK88)*$C$12*AK88))</f>
        <v>0</v>
      </c>
      <c r="CD88" s="2">
        <f>IF(OR(LL87=1,AND($C$37=Motors!$C$31,PR87=1)),0,IF(NZ88=0,-(CZ87+$C$15)/($C$14-$C$15)*$C$12,($C$11*AL88-BH88)/($C$11*AL88)*$C$12*AL88))</f>
        <v>0</v>
      </c>
      <c r="CE88" s="2">
        <f>IF(OR(LM87=1,AND($C$37=Motors!$C$31,PS87=1)),0,IF(OA88=0,-(DA87+$C$15)/($C$14-$C$15)*$C$12,($C$11*AM88-BI88)/($C$11*AM88)*$C$12*AM88))</f>
        <v>0</v>
      </c>
      <c r="CF88" s="61">
        <f t="shared" si="319"/>
        <v>3.200000000000002</v>
      </c>
      <c r="CG88" s="57">
        <f>IF(AND(KS87=1,OY87=1),0,ABS(BK88/$C$12*($C$14-$C$15)+$C$15) *'Drive Train'!$AA$49 + CG87*(1-'Drive Train'!$AA$49))</f>
        <v>0</v>
      </c>
      <c r="CH88" s="57">
        <f>IF(AND(KT87=1,OZ87=1),0,ABS(BL88/$C$12*($C$14-$C$15)+$C$15) *'Drive Train'!$AA$49 + CH87*(1-'Drive Train'!$AA$49))</f>
        <v>2.7495000000000003</v>
      </c>
      <c r="CI88" s="57">
        <f>IF(AND(KU87=1,PA87=1),0,ABS(BM88/$C$12*($C$14-$C$15)+$C$15) *'Drive Train'!$AA$49 + CI87*(1-'Drive Train'!$AA$49))</f>
        <v>2.7495000000000003</v>
      </c>
      <c r="CJ88" s="57">
        <f>IF(AND(KV87=1,PB87=1),0,ABS(BN88/$C$12*($C$14-$C$15)+$C$15) *'Drive Train'!$AA$49 + CJ87*(1-'Drive Train'!$AA$49))</f>
        <v>2.7495000000000003</v>
      </c>
      <c r="CK88" s="57">
        <f>IF(AND(KW87=1,PC87=1),0,ABS(BO88/$C$12*($C$14-$C$15)+$C$15) *'Drive Train'!$AA$49 + CK87*(1-'Drive Train'!$AA$49))</f>
        <v>2.7495000000000003</v>
      </c>
      <c r="CL88" s="57">
        <f>IF(AND(KX87=1,PD87=1),0,ABS(BP88/$C$12*($C$14-$C$15)+$C$15) *'Drive Train'!$AA$49 + CL87*(1-'Drive Train'!$AA$49))</f>
        <v>2.7495000000000003</v>
      </c>
      <c r="CM88" s="57">
        <f>IF(AND(KY87=1,PE87=1),0,ABS(BQ88/$C$12*($C$14-$C$15)+$C$15) *'Drive Train'!$AA$49 + CM87*(1-'Drive Train'!$AA$49))</f>
        <v>0</v>
      </c>
      <c r="CN88" s="57">
        <f>IF(AND(KZ87=1,PF87=1),0,ABS(BR88/$C$12*($C$14-$C$15)+$C$15) *'Drive Train'!$AA$49 + CN87*(1-'Drive Train'!$AA$49))</f>
        <v>0</v>
      </c>
      <c r="CO88" s="57">
        <f>IF(AND(LA87=1,PG87=1),0,ABS(BS88/$C$12*($C$14-$C$15)+$C$15) *'Drive Train'!$AA$49 + CO87*(1-'Drive Train'!$AA$49))</f>
        <v>0</v>
      </c>
      <c r="CP88" s="57">
        <f>IF(AND(LB87=1,PH87=1),0,ABS(BT88/$C$12*($C$14-$C$15)+$C$15) *'Drive Train'!$AA$49 + CP87*(1-'Drive Train'!$AA$49))</f>
        <v>0</v>
      </c>
      <c r="CQ88" s="57">
        <f>IF(AND(LC87=1,PI87=1),0,ABS(BU88/$C$12*($C$14-$C$15)+$C$15) *'Drive Train'!$AA$49 + CQ87*(1-'Drive Train'!$AA$49))</f>
        <v>0</v>
      </c>
      <c r="CR88" s="57">
        <f>IF(AND(LD87=1,PJ87=1),0,ABS(BV88/$C$12*($C$14-$C$15)+$C$15) *'Drive Train'!$AA$49 + CR87*(1-'Drive Train'!$AA$49))</f>
        <v>2.7495000000000003</v>
      </c>
      <c r="CS88" s="57">
        <f>IF(AND(LE87=1,PK87=1),0,ABS(BW88/$C$12*($C$14-$C$15)+$C$15) *'Drive Train'!$AA$49 + CS87*(1-'Drive Train'!$AA$49))</f>
        <v>0</v>
      </c>
      <c r="CT88" s="57">
        <f>IF(AND(LF87=1,PL87=1),0,ABS(BX88/$C$12*($C$14-$C$15)+$C$15) *'Drive Train'!$AA$49 + CT87*(1-'Drive Train'!$AA$49))</f>
        <v>0</v>
      </c>
      <c r="CU88" s="57">
        <f>IF(AND(LG87=1,PM87=1),0,ABS(BY88/$C$12*($C$14-$C$15)+$C$15) *'Drive Train'!$AA$49 + CU87*(1-'Drive Train'!$AA$49))</f>
        <v>0</v>
      </c>
      <c r="CV88" s="57">
        <f>IF(AND(LH87=1,PN87=1),0,ABS(BZ88/$C$12*($C$14-$C$15)+$C$15) *'Drive Train'!$AA$49 + CV87*(1-'Drive Train'!$AA$49))</f>
        <v>0</v>
      </c>
      <c r="CW88" s="57">
        <f>IF(AND(LI87=1,PO87=1),0,ABS(CA88/$C$12*($C$14-$C$15)+$C$15) *'Drive Train'!$AA$49 + CW87*(1-'Drive Train'!$AA$49))</f>
        <v>0</v>
      </c>
      <c r="CX88" s="57">
        <f>IF(AND(LJ87=1,PP87=1),0,ABS(CB88/$C$12*($C$14-$C$15)+$C$15) *'Drive Train'!$AA$49 + CX87*(1-'Drive Train'!$AA$49))</f>
        <v>0</v>
      </c>
      <c r="CY88" s="57">
        <f>IF(AND(LK87=1,PQ87=1),0,ABS(CC88/$C$12*($C$14-$C$15)+$C$15) *'Drive Train'!$AA$49 + CY87*(1-'Drive Train'!$AA$49))</f>
        <v>0</v>
      </c>
      <c r="CZ88" s="57">
        <f>IF(AND(LL87=1,PR87=1),0,ABS(CD88/$C$12*($C$14-$C$15)+$C$15) *'Drive Train'!$AA$49 + CZ87*(1-'Drive Train'!$AA$49))</f>
        <v>0</v>
      </c>
      <c r="DA88" s="57">
        <f>IF(AND(LM87=1,PS87=1),0,ABS(CE88/$C$12*($C$14-$C$15)+$C$15) *'Drive Train'!$AA$49 + DA87*(1-'Drive Train'!$AA$49))</f>
        <v>0</v>
      </c>
      <c r="DB88" s="61">
        <f t="shared" si="344"/>
        <v>3.200000000000002</v>
      </c>
      <c r="DC88" s="57">
        <f t="shared" si="320"/>
        <v>0</v>
      </c>
      <c r="DD88" s="57">
        <f t="shared" si="321"/>
        <v>2.7495000000000003</v>
      </c>
      <c r="DE88" s="57">
        <f t="shared" si="322"/>
        <v>2.7495000000000003</v>
      </c>
      <c r="DF88" s="57">
        <f t="shared" si="323"/>
        <v>2.7495000000000003</v>
      </c>
      <c r="DG88" s="57">
        <f t="shared" si="324"/>
        <v>2.7495000000000003</v>
      </c>
      <c r="DH88" s="57">
        <f t="shared" si="325"/>
        <v>2.7495000000000003</v>
      </c>
      <c r="DI88" s="57">
        <f t="shared" si="326"/>
        <v>0</v>
      </c>
      <c r="DJ88" s="57">
        <f t="shared" si="327"/>
        <v>0</v>
      </c>
      <c r="DK88" s="57">
        <f t="shared" si="328"/>
        <v>0</v>
      </c>
      <c r="DL88" s="57">
        <f t="shared" si="329"/>
        <v>0</v>
      </c>
      <c r="DM88" s="57">
        <f t="shared" si="330"/>
        <v>0</v>
      </c>
      <c r="DN88" s="57">
        <f t="shared" si="331"/>
        <v>2.7495000000000003</v>
      </c>
      <c r="DO88" s="57">
        <f t="shared" si="332"/>
        <v>0</v>
      </c>
      <c r="DP88" s="57">
        <f t="shared" si="333"/>
        <v>0</v>
      </c>
      <c r="DQ88" s="57">
        <f t="shared" si="334"/>
        <v>0</v>
      </c>
      <c r="DR88" s="57">
        <f t="shared" si="335"/>
        <v>0</v>
      </c>
      <c r="DS88" s="57">
        <f t="shared" si="336"/>
        <v>0</v>
      </c>
      <c r="DT88" s="57">
        <f t="shared" si="337"/>
        <v>0</v>
      </c>
      <c r="DU88" s="57">
        <f t="shared" si="338"/>
        <v>0</v>
      </c>
      <c r="DV88" s="57">
        <f t="shared" si="339"/>
        <v>0</v>
      </c>
      <c r="DW88" s="57">
        <f t="shared" si="340"/>
        <v>0</v>
      </c>
      <c r="DX88" s="61">
        <f t="shared" si="345"/>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61">
        <f t="shared" si="341"/>
        <v>3.200000000000002</v>
      </c>
      <c r="EU88" s="259">
        <f>MAX(MIN(IF(AND(OY87=1,NG88&lt;0),-1,1)*(DC88-$C$15)/($C$14-$C$15)*$C$12*$C$21-$C$33*LO88/AO$6 -  OY87*$C$33/$C$21,DY87/$C$19),MAX(EU$8:EU87)*-1)</f>
        <v>-0.37850168607206947</v>
      </c>
      <c r="EV88" s="259">
        <f>MAX(MIN(IF(AND(OZ87=1,NH88&lt;0),-1,1)*(DD88-$C$15)/($C$14-$C$15)*$C$12*$C$21-$C$33*LP88/AP$6 -  OZ87*$C$33/$C$21,DZ87/$C$19),MAX(EV$8:EV87)*-1)</f>
        <v>-0.404276751309605</v>
      </c>
      <c r="EW88" s="259">
        <f>MAX(MIN(IF(AND(PA87=1,NI88&lt;0),-1,1)*(DE88-$C$15)/($C$14-$C$15)*$C$12*$C$21-$C$33*LQ88/AQ$6 -  PA87*$C$33/$C$21,EA87/$C$19),MAX(EW$8:EW87)*-1)</f>
        <v>-0.4228055679703282</v>
      </c>
      <c r="EX88" s="259">
        <f>MAX(MIN(IF(AND(PB87=1,NJ88&lt;0),-1,1)*(DF88-$C$15)/($C$14-$C$15)*$C$12*$C$21-$C$33*LR88/AR$6 -  PB87*$C$33/$C$21,EB87/$C$19),MAX(EX$8:EX87)*-1)</f>
        <v>-0.41699394928633887</v>
      </c>
      <c r="EY88" s="259">
        <f>MAX(MIN(IF(AND(PC87=1,NK88&lt;0),-1,1)*(DG88-$C$15)/($C$14-$C$15)*$C$12*$C$21-$C$33*LS88/AS$6 -  PC87*$C$33/$C$21,EC87/$C$19),MAX(EY$8:EY87)*-1)</f>
        <v>-0.38268170198881479</v>
      </c>
      <c r="EZ88" s="259">
        <f>MAX(MIN(IF(AND(PD87=1,NL88&lt;0),-1,1)*(DH88-$C$15)/($C$14-$C$15)*$C$12*$C$21-$C$33*LT88/AT$6 -  PD87*$C$33/$C$21,ED87/$C$19),MAX(EZ$8:EZ87)*-1)</f>
        <v>-0.33588287127470701</v>
      </c>
      <c r="FA88" s="259">
        <f>MAX(MIN(IF(AND(PE87=1,NM88&lt;0),-1,1)*(DI88-$C$15)/($C$14-$C$15)*$C$12*$C$21-$C$33*LU88/AU$6 -  PE87*$C$33/$C$21,EE87/$C$19),MAX(FA$8:FA87)*-1)</f>
        <v>-0.37850168607206947</v>
      </c>
      <c r="FB88" s="259">
        <f>MAX(MIN(IF(AND(PF87=1,NN88&lt;0),-1,1)*(DJ88-$C$15)/($C$14-$C$15)*$C$12*$C$21-$C$33*LV88/AV$6 -  PF87*$C$33/$C$21,EF87/$C$19),MAX(FB$8:FB87)*-1)</f>
        <v>-0.37850168607206947</v>
      </c>
      <c r="FC88" s="259">
        <f>MAX(MIN(IF(AND(PG87=1,NO88&lt;0),-1,1)*(DK88-$C$15)/($C$14-$C$15)*$C$12*$C$21-$C$33*LW88/AW$6 -  PG87*$C$33/$C$21,EG87/$C$19),MAX(FC$8:FC87)*-1)</f>
        <v>-0.37850168607206947</v>
      </c>
      <c r="FD88" s="259">
        <f>MAX(MIN(IF(AND(PH87=1,NP88&lt;0),-1,1)*(DL88-$C$15)/($C$14-$C$15)*$C$12*$C$21-$C$33*LX88/AX$6 -  PH87*$C$33/$C$21,EH87/$C$19),MAX(FD$8:FD87)*-1)</f>
        <v>-0.37850168607206947</v>
      </c>
      <c r="FE88" s="259">
        <f>MAX(MIN(IF(AND(PI87=1,NQ88&lt;0),-1,1)*(DM88-$C$15)/($C$14-$C$15)*$C$12*$C$21-$C$33*LY88/AY$6 -  PI87*$C$33/$C$21,EI87/$C$19),MAX(FE$8:FE87)*-1)</f>
        <v>-0.37850168607206947</v>
      </c>
      <c r="FF88" s="259">
        <f>MAX(MIN(IF(AND(PJ87=1,NR88&lt;0),-1,1)*(DN88-$C$15)/($C$14-$C$15)*$C$12*$C$21-$C$33*LZ88/AZ$6 -  PJ87*$C$33/$C$21,EJ87/$C$19),MAX(FF$8:FF87)*-1)</f>
        <v>-0.3680167733157455</v>
      </c>
      <c r="FG88" s="259">
        <f>MAX(MIN(IF(AND(PK87=1,NS88&lt;0),-1,1)*(DO88-$C$15)/($C$14-$C$15)*$C$12*$C$21-$C$33*MA88/BA$6 -  PK87*$C$33/$C$21,EK87/$C$19),MAX(FG$8:FG87)*-1)</f>
        <v>-0.37850168607206947</v>
      </c>
      <c r="FH88" s="259">
        <f>MAX(MIN(IF(AND(PL87=1,NT88&lt;0),-1,1)*(DP88-$C$15)/($C$14-$C$15)*$C$12*$C$21-$C$33*MB88/BB$6 -  PL87*$C$33/$C$21,EL87/$C$19),MAX(FH$8:FH87)*-1)</f>
        <v>-0.37850168607206947</v>
      </c>
      <c r="FI88" s="259">
        <f>MAX(MIN(IF(AND(PM87=1,NU88&lt;0),-1,1)*(DQ88-$C$15)/($C$14-$C$15)*$C$12*$C$21-$C$33*MC88/BC$6 -  PM87*$C$33/$C$21,EM87/$C$19),MAX(FI$8:FI87)*-1)</f>
        <v>-0.37850168607206947</v>
      </c>
      <c r="FJ88" s="259">
        <f>MAX(MIN(IF(AND(PN87=1,NV88&lt;0),-1,1)*(DR88-$C$15)/($C$14-$C$15)*$C$12*$C$21-$C$33*MD88/BD$6 -  PN87*$C$33/$C$21,EN87/$C$19),MAX(FJ$8:FJ87)*-1)</f>
        <v>-0.37850168607206947</v>
      </c>
      <c r="FK88" s="259">
        <f>MAX(MIN(IF(AND(PO87=1,NW88&lt;0),-1,1)*(DS88-$C$15)/($C$14-$C$15)*$C$12*$C$21-$C$33*ME88/BE$6 -  PO87*$C$33/$C$21,EO87/$C$19),MAX(FK$8:FK87)*-1)</f>
        <v>-0.37850168607206947</v>
      </c>
      <c r="FL88" s="259">
        <f>MAX(MIN(IF(AND(PP87=1,NX88&lt;0),-1,1)*(DT88-$C$15)/($C$14-$C$15)*$C$12*$C$21-$C$33*MF88/BF$6 -  PP87*$C$33/$C$21,EP87/$C$19),MAX(FL$8:FL87)*-1)</f>
        <v>-0.37850168607206947</v>
      </c>
      <c r="FM88" s="259">
        <f>MAX(MIN(IF(AND(PQ87=1,NY88&lt;0),-1,1)*(DU88-$C$15)/($C$14-$C$15)*$C$12*$C$21-$C$33*MG88/BG$6 -  PQ87*$C$33/$C$21,EQ87/$C$19),MAX(FM$8:FM87)*-1)</f>
        <v>-0.37850168607206947</v>
      </c>
      <c r="FN88" s="259">
        <f>MAX(MIN(IF(AND(PR87=1,NZ88&lt;0),-1,1)*(DV88-$C$15)/($C$14-$C$15)*$C$12*$C$21-$C$33*MH88/BH$6 -  PR87*$C$33/$C$21,ER87/$C$19),MAX(FN$8:FN87)*-1)</f>
        <v>-0.37850168607206947</v>
      </c>
      <c r="FO88" s="259">
        <f>MAX(MIN(IF(AND(PS87=1,OA88&lt;0),-1,1)*(DW88-$C$15)/($C$14-$C$15)*$C$12*$C$21-$C$33*MI88/BI$6 -  PS87*$C$33/$C$21,ES87/$C$19),MAX(FO$8:FO87)*-1)</f>
        <v>-0.37850168607206947</v>
      </c>
      <c r="FP88" s="61">
        <f t="shared" si="346"/>
        <v>3.200000000000002</v>
      </c>
      <c r="FQ88" s="260">
        <f>IF(AND(KS88=1,OY88=1),0,MIN((ABS(($C$14-$C$15)*EU88/$C$12/$C$21)+$C$15)/$C$21,DC88))</f>
        <v>0</v>
      </c>
      <c r="FR88" s="260">
        <f>IF(AND(KT88=1,OZ88=1),0,MIN((ABS(($C$14-$C$15)*EV88/$C$12/$C$21)+$C$15)/$C$21,DD88))</f>
        <v>2.7495000000000003</v>
      </c>
      <c r="FS88" s="260">
        <f>IF(AND(KU88=1,PA88=1),0,MIN((ABS(($C$14-$C$15)*EW88/$C$12/$C$21)+$C$15)/$C$21,DE88))</f>
        <v>2.7495000000000003</v>
      </c>
      <c r="FT88" s="260">
        <f>IF(AND(KV88=1,PB88=1),0,MIN((ABS(($C$14-$C$15)*EX88/$C$12/$C$21)+$C$15)/$C$21,DF88))</f>
        <v>2.7495000000000003</v>
      </c>
      <c r="FU88" s="260">
        <f>IF(AND(KW88=1,PC88=1),0,MIN((ABS(($C$14-$C$15)*EY88/$C$12/$C$21)+$C$15)/$C$21,DG88))</f>
        <v>2.7495000000000003</v>
      </c>
      <c r="FV88" s="260">
        <f>IF(AND(KX88=1,PD88=1),0,MIN((ABS(($C$14-$C$15)*EZ88/$C$12/$C$21)+$C$15)/$C$21,DH88))</f>
        <v>0</v>
      </c>
      <c r="FW88" s="260">
        <f>IF(AND(KY88=1,PE88=1),0,MIN((ABS(($C$14-$C$15)*FA88/$C$12/$C$21)+$C$15)/$C$21,DI88))</f>
        <v>0</v>
      </c>
      <c r="FX88" s="260">
        <f>IF(AND(KZ88=1,PF88=1),0,MIN((ABS(($C$14-$C$15)*FB88/$C$12/$C$21)+$C$15)/$C$21,DJ88))</f>
        <v>0</v>
      </c>
      <c r="FY88" s="260">
        <f>IF(AND(LA88=1,PG88=1),0,MIN((ABS(($C$14-$C$15)*FC88/$C$12/$C$21)+$C$15)/$C$21,DK88))</f>
        <v>0</v>
      </c>
      <c r="FZ88" s="260">
        <f>IF(AND(LB88=1,PH88=1),0,MIN((ABS(($C$14-$C$15)*FD88/$C$12/$C$21)+$C$15)/$C$21,DL88))</f>
        <v>0</v>
      </c>
      <c r="GA88" s="260">
        <f>IF(AND(LC88=1,PI88=1),0,MIN((ABS(($C$14-$C$15)*FE88/$C$12/$C$21)+$C$15)/$C$21,DM88))</f>
        <v>0</v>
      </c>
      <c r="GB88" s="260">
        <f>IF(AND(LD88=1,PJ88=1),0,MIN((ABS(($C$14-$C$15)*FF88/$C$12/$C$21)+$C$15)/$C$21,DN88))</f>
        <v>2.7495000000000003</v>
      </c>
      <c r="GC88" s="260">
        <f>IF(AND(LE88=1,PK88=1),0,MIN((ABS(($C$14-$C$15)*FG88/$C$12/$C$21)+$C$15)/$C$21,DO88))</f>
        <v>0</v>
      </c>
      <c r="GD88" s="260">
        <f>IF(AND(LF88=1,PL88=1),0,MIN((ABS(($C$14-$C$15)*FH88/$C$12/$C$21)+$C$15)/$C$21,DP88))</f>
        <v>0</v>
      </c>
      <c r="GE88" s="260">
        <f>IF(AND(LG88=1,PM88=1),0,MIN((ABS(($C$14-$C$15)*FI88/$C$12/$C$21)+$C$15)/$C$21,DQ88))</f>
        <v>0</v>
      </c>
      <c r="GF88" s="260">
        <f>IF(AND(LH88=1,PN88=1),0,MIN((ABS(($C$14-$C$15)*FJ88/$C$12/$C$21)+$C$15)/$C$21,DR88))</f>
        <v>0</v>
      </c>
      <c r="GG88" s="260">
        <f>IF(AND(LI88=1,PO88=1),0,MIN((ABS(($C$14-$C$15)*FK88/$C$12/$C$21)+$C$15)/$C$21,DS88))</f>
        <v>0</v>
      </c>
      <c r="GH88" s="260">
        <f>IF(AND(LJ88=1,PP88=1),0,MIN((ABS(($C$14-$C$15)*FL88/$C$12/$C$21)+$C$15)/$C$21,DT88))</f>
        <v>0</v>
      </c>
      <c r="GI88" s="260">
        <f>IF(AND(LK88=1,PQ88=1),0,MIN((ABS(($C$14-$C$15)*FM88/$C$12/$C$21)+$C$15)/$C$21,DU88))</f>
        <v>0</v>
      </c>
      <c r="GJ88" s="260">
        <f>IF(AND(LL88=1,PR88=1),0,MIN((ABS(($C$14-$C$15)*FN88/$C$12/$C$21)+$C$15)/$C$21,DV88))</f>
        <v>0</v>
      </c>
      <c r="GK88" s="260">
        <f>IF(AND(LM88=1,PS88=1),0,MIN((ABS(($C$14-$C$15)*FO88/$C$12/$C$21)+$C$15)/$C$21,DW88))</f>
        <v>0</v>
      </c>
      <c r="GL88" s="61">
        <f t="shared" si="347"/>
        <v>3.200000000000002</v>
      </c>
      <c r="GM88" s="57">
        <f>IF(AND(KS87=1,OY87=1),0,EU88*$C$19/S$6/$C$24/$C$23*3.39*$C$21)</f>
        <v>0</v>
      </c>
      <c r="GN88" s="57">
        <f>IF(AND(KT87=1,OZ87=1),0,EV88*$C$19/T$6/$C$24/$C$23*3.39*$C$21)</f>
        <v>-2.9297671763838458</v>
      </c>
      <c r="GO88" s="57">
        <f>IF(AND(KU87=1,PA87=1),0,EW88*$C$19/U$6/$C$24/$C$23*3.39*$C$21)</f>
        <v>-4.4258417650913122</v>
      </c>
      <c r="GP88" s="57">
        <f>IF(AND(KV87=1,PB87=1),0,EX88*$C$19/V$6/$C$24/$C$23*3.39*$C$21)</f>
        <v>-5.7080859925254188</v>
      </c>
      <c r="GQ88" s="57">
        <f>IF(AND(KW87=1,PC87=1),0,EY88*$C$19/W$6/$C$24/$C$23*3.39*$C$21)</f>
        <v>-6.47096162138397</v>
      </c>
      <c r="GR88" s="57">
        <f>IF(AND(KX87=1,PD87=1),0,EZ88*$C$19/X$6/$C$24/$C$23*3.39*$C$21)</f>
        <v>-6.7614477801163799</v>
      </c>
      <c r="GS88" s="57">
        <f>IF(AND(KY87=1,PE87=1),0,FA88*$C$19/Y$6/$C$24/$C$23*3.39*$C$21)</f>
        <v>0</v>
      </c>
      <c r="GT88" s="57">
        <f>IF(AND(KZ87=1,PF87=1),0,FB88*$C$19/Z$6/$C$24/$C$23*3.39*$C$21)</f>
        <v>0</v>
      </c>
      <c r="GU88" s="57">
        <f>IF(AND(LA87=1,PG87=1),0,FC88*$C$19/AA$6/$C$24/$C$23*3.39*$C$21)</f>
        <v>0</v>
      </c>
      <c r="GV88" s="57">
        <f>IF(AND(LB87=1,PH87=1),0,FD88*$C$19/AB$6/$C$24/$C$23*3.39*$C$21)</f>
        <v>0</v>
      </c>
      <c r="GW88" s="57">
        <f>IF(AND(LC87=1,PI87=1),0,FE88*$C$19/AC$6/$C$24/$C$23*3.39*$C$21)</f>
        <v>0</v>
      </c>
      <c r="GX88" s="57">
        <f>IF(AND(LD87=1,PJ87=1),0,FF88*$C$19/AD$6/$C$24/$C$23*3.39*$C$21)</f>
        <v>-9.5249767404423658</v>
      </c>
      <c r="GY88" s="57">
        <f>IF(AND(LE87=1,PK87=1),0,FG88*$C$19/AE$6/$C$24/$C$23*3.39*$C$21)</f>
        <v>0</v>
      </c>
      <c r="GZ88" s="57">
        <f>IF(AND(LF87=1,PL87=1),0,FH88*$C$19/AF$6/$C$24/$C$23*3.39*$C$21)</f>
        <v>0</v>
      </c>
      <c r="HA88" s="57">
        <f>IF(AND(LG87=1,PM87=1),0,FI88*$C$19/AG$6/$C$24/$C$23*3.39*$C$21)</f>
        <v>0</v>
      </c>
      <c r="HB88" s="57">
        <f>IF(AND(LH87=1,PN87=1),0,FJ88*$C$19/AH$6/$C$24/$C$23*3.39*$C$21)</f>
        <v>0</v>
      </c>
      <c r="HC88" s="57">
        <f>IF(AND(LI87=1,PO87=1),0,FK88*$C$19/AI$6/$C$24/$C$23*3.39*$C$21)</f>
        <v>0</v>
      </c>
      <c r="HD88" s="57">
        <f>IF(AND(LJ87=1,PP87=1),0,FL88*$C$19/AJ$6/$C$24/$C$23*3.39*$C$21)</f>
        <v>0</v>
      </c>
      <c r="HE88" s="57">
        <f>IF(AND(LK87=1,PQ87=1),0,FM88*$C$19/AK$6/$C$24/$C$23*3.39*$C$21)</f>
        <v>0</v>
      </c>
      <c r="HF88" s="57">
        <f>IF(AND(LL87=1,PR87=1),0,FN88*$C$19/AL$6/$C$24/$C$23*3.39*$C$21)</f>
        <v>0</v>
      </c>
      <c r="HG88" s="57">
        <f>IF(AND(LM87=1,PS87=1),0,FO88*$C$19/AM$6/$C$24/$C$23*3.39*$C$21)</f>
        <v>0</v>
      </c>
      <c r="HH88" s="61">
        <f t="shared" si="348"/>
        <v>3.200000000000002</v>
      </c>
      <c r="HI88" s="57">
        <f t="shared" si="349"/>
        <v>0</v>
      </c>
      <c r="HJ88" s="57">
        <f t="shared" si="350"/>
        <v>2.9297671763838458</v>
      </c>
      <c r="HK88" s="57">
        <f t="shared" si="351"/>
        <v>4.4258417650913122</v>
      </c>
      <c r="HL88" s="57">
        <f t="shared" si="352"/>
        <v>5.7080859925254188</v>
      </c>
      <c r="HM88" s="57">
        <f t="shared" si="353"/>
        <v>6.47096162138397</v>
      </c>
      <c r="HN88" s="57">
        <f t="shared" si="354"/>
        <v>6.7614477801163799</v>
      </c>
      <c r="HO88" s="57">
        <f t="shared" si="355"/>
        <v>0</v>
      </c>
      <c r="HP88" s="57">
        <f t="shared" si="356"/>
        <v>0</v>
      </c>
      <c r="HQ88" s="57">
        <f t="shared" si="357"/>
        <v>0</v>
      </c>
      <c r="HR88" s="57">
        <f t="shared" si="358"/>
        <v>0</v>
      </c>
      <c r="HS88" s="57">
        <f t="shared" si="359"/>
        <v>0</v>
      </c>
      <c r="HT88" s="57">
        <f t="shared" si="360"/>
        <v>9.5249767404423658</v>
      </c>
      <c r="HU88" s="57">
        <f t="shared" si="361"/>
        <v>0</v>
      </c>
      <c r="HV88" s="57">
        <f t="shared" si="362"/>
        <v>0</v>
      </c>
      <c r="HW88" s="57">
        <f t="shared" si="363"/>
        <v>0</v>
      </c>
      <c r="HX88" s="57">
        <f t="shared" si="364"/>
        <v>0</v>
      </c>
      <c r="HY88" s="57">
        <f t="shared" si="365"/>
        <v>0</v>
      </c>
      <c r="HZ88" s="57">
        <f t="shared" si="366"/>
        <v>0</v>
      </c>
      <c r="IA88" s="57">
        <f t="shared" si="367"/>
        <v>0</v>
      </c>
      <c r="IB88" s="57">
        <f t="shared" si="368"/>
        <v>0</v>
      </c>
      <c r="IC88" s="57">
        <f t="shared" si="369"/>
        <v>0</v>
      </c>
      <c r="ID88" s="61">
        <f t="shared" si="370"/>
        <v>3.200000000000002</v>
      </c>
      <c r="IE88" s="57">
        <f t="shared" si="371"/>
        <v>0</v>
      </c>
      <c r="IF88" s="57">
        <f t="shared" si="372"/>
        <v>0</v>
      </c>
      <c r="IG88" s="57">
        <f t="shared" si="373"/>
        <v>0</v>
      </c>
      <c r="IH88" s="57">
        <f t="shared" si="374"/>
        <v>0</v>
      </c>
      <c r="II88" s="57">
        <f t="shared" si="375"/>
        <v>0</v>
      </c>
      <c r="IJ88" s="57">
        <f t="shared" si="376"/>
        <v>0</v>
      </c>
      <c r="IK88" s="57">
        <f t="shared" si="377"/>
        <v>0</v>
      </c>
      <c r="IL88" s="57">
        <f t="shared" si="378"/>
        <v>0</v>
      </c>
      <c r="IM88" s="57">
        <f t="shared" si="379"/>
        <v>0</v>
      </c>
      <c r="IN88" s="57">
        <f t="shared" si="380"/>
        <v>0</v>
      </c>
      <c r="IO88" s="57">
        <f t="shared" si="381"/>
        <v>0</v>
      </c>
      <c r="IP88" s="57">
        <f t="shared" si="382"/>
        <v>0</v>
      </c>
      <c r="IQ88" s="57">
        <f t="shared" si="383"/>
        <v>0</v>
      </c>
      <c r="IR88" s="57">
        <f t="shared" si="384"/>
        <v>0</v>
      </c>
      <c r="IS88" s="57">
        <f t="shared" si="385"/>
        <v>0</v>
      </c>
      <c r="IT88" s="57">
        <f t="shared" si="386"/>
        <v>0</v>
      </c>
      <c r="IU88" s="57">
        <f t="shared" si="387"/>
        <v>0</v>
      </c>
      <c r="IV88" s="57">
        <f t="shared" si="388"/>
        <v>0</v>
      </c>
      <c r="IW88" s="57">
        <f t="shared" si="389"/>
        <v>0</v>
      </c>
      <c r="IX88" s="57">
        <f t="shared" si="390"/>
        <v>0</v>
      </c>
      <c r="IY88" s="57">
        <f t="shared" si="391"/>
        <v>0</v>
      </c>
      <c r="IZ88" s="61">
        <f t="shared" si="392"/>
        <v>3.200000000000002</v>
      </c>
      <c r="JA88" s="260" t="e">
        <f t="shared" si="447"/>
        <v>#N/A</v>
      </c>
      <c r="JB88" s="260" t="e">
        <f t="shared" si="448"/>
        <v>#N/A</v>
      </c>
      <c r="JC88" s="260" t="e">
        <f t="shared" si="449"/>
        <v>#N/A</v>
      </c>
      <c r="JD88" s="260" t="e">
        <f t="shared" si="450"/>
        <v>#N/A</v>
      </c>
      <c r="JE88" s="260" t="e">
        <f t="shared" si="451"/>
        <v>#N/A</v>
      </c>
      <c r="JF88" s="260" t="e">
        <f t="shared" si="452"/>
        <v>#N/A</v>
      </c>
      <c r="JG88" s="260" t="e">
        <f t="shared" si="453"/>
        <v>#N/A</v>
      </c>
      <c r="JH88" s="260" t="e">
        <f t="shared" si="454"/>
        <v>#N/A</v>
      </c>
      <c r="JI88" s="260" t="e">
        <f t="shared" si="455"/>
        <v>#N/A</v>
      </c>
      <c r="JJ88" s="260" t="e">
        <f t="shared" si="456"/>
        <v>#N/A</v>
      </c>
      <c r="JK88" s="260" t="e">
        <f t="shared" si="457"/>
        <v>#N/A</v>
      </c>
      <c r="JL88" s="260" t="e">
        <f t="shared" si="458"/>
        <v>#N/A</v>
      </c>
      <c r="JM88" s="260" t="e">
        <f t="shared" si="459"/>
        <v>#N/A</v>
      </c>
      <c r="JN88" s="260" t="e">
        <f t="shared" si="460"/>
        <v>#N/A</v>
      </c>
      <c r="JO88" s="260" t="e">
        <f t="shared" si="461"/>
        <v>#N/A</v>
      </c>
      <c r="JP88" s="260" t="e">
        <f t="shared" si="462"/>
        <v>#N/A</v>
      </c>
      <c r="JQ88" s="260" t="e">
        <f t="shared" si="463"/>
        <v>#N/A</v>
      </c>
      <c r="JR88" s="260" t="e">
        <f t="shared" si="464"/>
        <v>#N/A</v>
      </c>
      <c r="JS88" s="260" t="e">
        <f t="shared" si="465"/>
        <v>#N/A</v>
      </c>
      <c r="JT88" s="260" t="e">
        <f t="shared" si="466"/>
        <v>#N/A</v>
      </c>
      <c r="JU88" s="260" t="e">
        <f t="shared" si="467"/>
        <v>#N/A</v>
      </c>
      <c r="JV88" s="61">
        <f t="shared" si="393"/>
        <v>3.200000000000002</v>
      </c>
      <c r="JW88" s="46">
        <f>IF(AND(KS88=0,HI88&lt;=$C$40),1,0)</f>
        <v>0</v>
      </c>
      <c r="JX88" s="46">
        <f>IF(AND(KT88=0,HJ88&lt;=$C$40),1,0)</f>
        <v>0</v>
      </c>
      <c r="JY88" s="46">
        <f>IF(AND(KU88=0,HK88&lt;=$C$40),1,0)</f>
        <v>0</v>
      </c>
      <c r="JZ88" s="46">
        <f>IF(AND(KV88=0,HL88&lt;=$C$40),1,0)</f>
        <v>0</v>
      </c>
      <c r="KA88" s="46">
        <f>IF(AND(KW88=0,HM88&lt;=$C$40),1,0)</f>
        <v>0</v>
      </c>
      <c r="KB88" s="46">
        <f>IF(AND(KX88=0,HN88&lt;=$C$40),1,0)</f>
        <v>0</v>
      </c>
      <c r="KC88" s="46">
        <f>IF(AND(KY88=0,HO88&lt;=$C$40),1,0)</f>
        <v>0</v>
      </c>
      <c r="KD88" s="46">
        <f>IF(AND(KZ88=0,HP88&lt;=$C$40),1,0)</f>
        <v>0</v>
      </c>
      <c r="KE88" s="46">
        <f>IF(AND(LA88=0,HQ88&lt;=$C$40),1,0)</f>
        <v>0</v>
      </c>
      <c r="KF88" s="46">
        <f>IF(AND(LB88=0,HR88&lt;=$C$40),1,0)</f>
        <v>0</v>
      </c>
      <c r="KG88" s="46">
        <f>IF(AND(LC88=0,HS88&lt;=$C$40),1,0)</f>
        <v>0</v>
      </c>
      <c r="KH88" s="46">
        <f>IF(AND(LD88=0,HT88&lt;=$C$40),1,0)</f>
        <v>0</v>
      </c>
      <c r="KI88" s="46">
        <f>IF(AND(LE88=0,HU88&lt;=$C$40),1,0)</f>
        <v>0</v>
      </c>
      <c r="KJ88" s="46">
        <f>IF(AND(LF88=0,HV88&lt;=$C$40),1,0)</f>
        <v>0</v>
      </c>
      <c r="KK88" s="46">
        <f>IF(AND(LG88=0,HW88&lt;=$C$40),1,0)</f>
        <v>0</v>
      </c>
      <c r="KL88" s="46">
        <f>IF(AND(LH88=0,HX88&lt;=$C$40),1,0)</f>
        <v>0</v>
      </c>
      <c r="KM88" s="46">
        <f>IF(AND(LI88=0,HY88&lt;=$C$40),1,0)</f>
        <v>0</v>
      </c>
      <c r="KN88" s="46">
        <f>IF(AND(LJ88=0,HZ88&lt;=$C$40),1,0)</f>
        <v>0</v>
      </c>
      <c r="KO88" s="46">
        <f>IF(AND(LK88=0,IA88&lt;=$C$40),1,0)</f>
        <v>0</v>
      </c>
      <c r="KP88" s="46">
        <f>IF(AND(LL88=0,IB88&lt;=$C$40),1,0)</f>
        <v>0</v>
      </c>
      <c r="KQ88" s="46">
        <f>IF(AND(LM88=0,IC88&lt;=$C$40),1,0)</f>
        <v>0</v>
      </c>
      <c r="KR88" s="61">
        <f t="shared" si="394"/>
        <v>3.200000000000002</v>
      </c>
      <c r="KS88" s="1">
        <f>IF(OR(KS87=1,AND(OY88=1,LO88&lt;=$C$41)),1,0)</f>
        <v>1</v>
      </c>
      <c r="KT88" s="1">
        <f>IF(OR(KT87=1,AND(OZ88=1,LP88&lt;=$C$41)),1,0)</f>
        <v>0</v>
      </c>
      <c r="KU88" s="1">
        <f>IF(OR(KU87=1,AND(PA88=1,LQ88&lt;=$C$41)),1,0)</f>
        <v>0</v>
      </c>
      <c r="KV88" s="1">
        <f>IF(OR(KV87=1,AND(PB88=1,LR88&lt;=$C$41)),1,0)</f>
        <v>0</v>
      </c>
      <c r="KW88" s="1">
        <f>IF(OR(KW87=1,AND(PC88=1,LS88&lt;=$C$41)),1,0)</f>
        <v>0</v>
      </c>
      <c r="KX88" s="1">
        <f>IF(OR(KX87=1,AND(PD88=1,LT88&lt;=$C$41)),1,0)</f>
        <v>1</v>
      </c>
      <c r="KY88" s="1">
        <f>IF(OR(KY87=1,AND(PE88=1,LU88&lt;=$C$41)),1,0)</f>
        <v>1</v>
      </c>
      <c r="KZ88" s="1">
        <f>IF(OR(KZ87=1,AND(PF88=1,LV88&lt;=$C$41)),1,0)</f>
        <v>1</v>
      </c>
      <c r="LA88" s="1">
        <f>IF(OR(LA87=1,AND(PG88=1,LW88&lt;=$C$41)),1,0)</f>
        <v>1</v>
      </c>
      <c r="LB88" s="1">
        <f>IF(OR(LB87=1,AND(PH88=1,LX88&lt;=$C$41)),1,0)</f>
        <v>1</v>
      </c>
      <c r="LC88" s="1">
        <f>IF(OR(LC87=1,AND(PI88=1,LY88&lt;=$C$41)),1,0)</f>
        <v>1</v>
      </c>
      <c r="LD88" s="1">
        <f>IF(OR(LD87=1,AND(PJ88=1,LZ88&lt;=$C$41)),1,0)</f>
        <v>0</v>
      </c>
      <c r="LE88" s="1">
        <f>IF(OR(LE87=1,AND(PK88=1,MA88&lt;=$C$41)),1,0)</f>
        <v>1</v>
      </c>
      <c r="LF88" s="1">
        <f>IF(OR(LF87=1,AND(PL88=1,MB88&lt;=$C$41)),1,0)</f>
        <v>1</v>
      </c>
      <c r="LG88" s="1">
        <f>IF(OR(LG87=1,AND(PM88=1,MC88&lt;=$C$41)),1,0)</f>
        <v>1</v>
      </c>
      <c r="LH88" s="1">
        <f>IF(OR(LH87=1,AND(PN88=1,MD88&lt;=$C$41)),1,0)</f>
        <v>1</v>
      </c>
      <c r="LI88" s="1">
        <f>IF(OR(LI87=1,AND(PO88=1,ME88&lt;=$C$41)),1,0)</f>
        <v>1</v>
      </c>
      <c r="LJ88" s="1">
        <f>IF(OR(LJ87=1,AND(PP88=1,MF88&lt;=$C$41)),1,0)</f>
        <v>1</v>
      </c>
      <c r="LK88" s="1">
        <f>IF(OR(LK87=1,AND(PQ88=1,MG88&lt;=$C$41)),1,0)</f>
        <v>1</v>
      </c>
      <c r="LL88" s="1">
        <f>IF(OR(LL87=1,AND(PR88=1,MH88&lt;=$C$41)),1,0)</f>
        <v>1</v>
      </c>
      <c r="LM88" s="1">
        <f>IF(OR(LM87=1,AND(PS88=1,MI88&lt;=$C$41)),1,0)</f>
        <v>1</v>
      </c>
      <c r="LN88" s="61">
        <f t="shared" si="395"/>
        <v>3.200000000000002</v>
      </c>
      <c r="LO88" s="57">
        <f t="shared" si="396"/>
        <v>0</v>
      </c>
      <c r="LP88" s="57">
        <f t="shared" si="397"/>
        <v>11.678596643723507</v>
      </c>
      <c r="LQ88" s="57">
        <f t="shared" si="398"/>
        <v>10.187733501580887</v>
      </c>
      <c r="LR88" s="57">
        <f t="shared" si="399"/>
        <v>7.2863180268678169</v>
      </c>
      <c r="LS88" s="57">
        <f t="shared" si="400"/>
        <v>3.4881422748103361</v>
      </c>
      <c r="LT88" s="57">
        <f t="shared" si="401"/>
        <v>0.16858912971209805</v>
      </c>
      <c r="LU88" s="57">
        <f t="shared" si="402"/>
        <v>0</v>
      </c>
      <c r="LV88" s="57">
        <f t="shared" si="403"/>
        <v>0</v>
      </c>
      <c r="LW88" s="57">
        <f t="shared" si="404"/>
        <v>0</v>
      </c>
      <c r="LX88" s="57">
        <f t="shared" si="405"/>
        <v>0</v>
      </c>
      <c r="LY88" s="57">
        <f t="shared" si="406"/>
        <v>0</v>
      </c>
      <c r="LZ88" s="57">
        <f t="shared" si="407"/>
        <v>2.8960792924970331</v>
      </c>
      <c r="MA88" s="57">
        <f t="shared" si="408"/>
        <v>0</v>
      </c>
      <c r="MB88" s="57">
        <f t="shared" si="409"/>
        <v>0</v>
      </c>
      <c r="MC88" s="57">
        <f t="shared" si="410"/>
        <v>0</v>
      </c>
      <c r="MD88" s="57">
        <f t="shared" si="411"/>
        <v>0</v>
      </c>
      <c r="ME88" s="57">
        <f t="shared" si="412"/>
        <v>0</v>
      </c>
      <c r="MF88" s="57">
        <f t="shared" si="413"/>
        <v>0</v>
      </c>
      <c r="MG88" s="57">
        <f t="shared" si="414"/>
        <v>0</v>
      </c>
      <c r="MH88" s="57">
        <f t="shared" si="415"/>
        <v>0</v>
      </c>
      <c r="MI88" s="57">
        <f t="shared" si="416"/>
        <v>0</v>
      </c>
      <c r="MJ88" s="61">
        <f t="shared" si="417"/>
        <v>3.200000000000002</v>
      </c>
      <c r="MK88" s="57" t="e">
        <f>IF(AND(ABS(CG88)&gt;0,EU88*$C$19&gt;=DY87,NG88&lt;&gt;0),3,NA())</f>
        <v>#N/A</v>
      </c>
      <c r="ML88" s="57" t="e">
        <f t="shared" si="468"/>
        <v>#N/A</v>
      </c>
      <c r="MM88" s="57" t="e">
        <f t="shared" si="469"/>
        <v>#N/A</v>
      </c>
      <c r="MN88" s="57" t="e">
        <f t="shared" si="470"/>
        <v>#N/A</v>
      </c>
      <c r="MO88" s="57" t="e">
        <f t="shared" si="471"/>
        <v>#N/A</v>
      </c>
      <c r="MP88" s="57" t="e">
        <f t="shared" si="472"/>
        <v>#N/A</v>
      </c>
      <c r="MQ88" s="57" t="e">
        <f t="shared" si="473"/>
        <v>#N/A</v>
      </c>
      <c r="MR88" s="57" t="e">
        <f t="shared" si="474"/>
        <v>#N/A</v>
      </c>
      <c r="MS88" s="57" t="e">
        <f t="shared" si="475"/>
        <v>#N/A</v>
      </c>
      <c r="MT88" s="57" t="e">
        <f t="shared" si="476"/>
        <v>#N/A</v>
      </c>
      <c r="MU88" s="57" t="e">
        <f t="shared" si="477"/>
        <v>#N/A</v>
      </c>
      <c r="MV88" s="57" t="e">
        <f t="shared" si="478"/>
        <v>#N/A</v>
      </c>
      <c r="MW88" s="57" t="e">
        <f t="shared" si="479"/>
        <v>#N/A</v>
      </c>
      <c r="MX88" s="57" t="e">
        <f t="shared" si="480"/>
        <v>#N/A</v>
      </c>
      <c r="MY88" s="57" t="e">
        <f t="shared" si="481"/>
        <v>#N/A</v>
      </c>
      <c r="MZ88" s="57" t="e">
        <f t="shared" si="482"/>
        <v>#N/A</v>
      </c>
      <c r="NA88" s="57" t="e">
        <f t="shared" si="483"/>
        <v>#N/A</v>
      </c>
      <c r="NB88" s="57" t="e">
        <f t="shared" si="484"/>
        <v>#N/A</v>
      </c>
      <c r="NC88" s="57" t="e">
        <f t="shared" si="485"/>
        <v>#N/A</v>
      </c>
      <c r="ND88" s="57" t="e">
        <f t="shared" si="486"/>
        <v>#N/A</v>
      </c>
      <c r="NE88" s="57" t="e">
        <f t="shared" si="487"/>
        <v>#N/A</v>
      </c>
      <c r="NF88" s="61">
        <f t="shared" si="418"/>
        <v>3.200000000000002</v>
      </c>
      <c r="NG88" s="260">
        <f>IF(OY87=0,MIN('Drive Train'!$F$35-FQ87*$C$19*'Drive Train'!$F$39,NG87+$C$39)-$C$7,IF(LO87-1&lt;=0,0,IF($C$37=Motors!$C$29,MAX(MAX(NG$8:NG87)*-1,NG87-$C$39),MAX(0,MAX(NG$8:NG87)*-1,NG87-$C$39))))</f>
        <v>0</v>
      </c>
      <c r="NH88" s="260">
        <f>IF(OZ87=0,MIN('Drive Train'!$F$35-FR87*$C$19*'Drive Train'!$F$39,NH87+$C$39)-$C$7,IF(LP87-1&lt;=0,0,IF($C$37=Motors!$C$29,MAX(MAX(NH$8:NH87)*-1,NH87-$C$39),MAX(0,MAX(NH$8:NH87)*-1,NH87-$C$39))))</f>
        <v>0</v>
      </c>
      <c r="NI88" s="260">
        <f>IF(PA87=0,MIN('Drive Train'!$F$35-FS87*$C$19*'Drive Train'!$F$39,NI87+$C$39)-$C$7,IF(LQ87-1&lt;=0,0,IF($C$37=Motors!$C$29,MAX(MAX(NI$8:NI87)*-1,NI87-$C$39),MAX(0,MAX(NI$8:NI87)*-1,NI87-$C$39))))</f>
        <v>0</v>
      </c>
      <c r="NJ88" s="260">
        <f>IF(PB87=0,MIN('Drive Train'!$F$35-FT87*$C$19*'Drive Train'!$F$39,NJ87+$C$39)-$C$7,IF(LR87-1&lt;=0,0,IF($C$37=Motors!$C$29,MAX(MAX(NJ$8:NJ87)*-1,NJ87-$C$39),MAX(0,MAX(NJ$8:NJ87)*-1,NJ87-$C$39))))</f>
        <v>0</v>
      </c>
      <c r="NK88" s="260">
        <f>IF(PC87=0,MIN('Drive Train'!$F$35-FU87*$C$19*'Drive Train'!$F$39,NK87+$C$39)-$C$7,IF(LS87-1&lt;=0,0,IF($C$37=Motors!$C$29,MAX(MAX(NK$8:NK87)*-1,NK87-$C$39),MAX(0,MAX(NK$8:NK87)*-1,NK87-$C$39))))</f>
        <v>0</v>
      </c>
      <c r="NL88" s="260">
        <f>IF(PD87=0,MIN('Drive Train'!$F$35-FV87*$C$19*'Drive Train'!$F$39,NL87+$C$39)-$C$7,IF(LT87-1&lt;=0,0,IF($C$37=Motors!$C$29,MAX(MAX(NL$8:NL87)*-1,NL87-$C$39),MAX(0,MAX(NL$8:NL87)*-1,NL87-$C$39))))</f>
        <v>0</v>
      </c>
      <c r="NM88" s="260">
        <f>IF(PE87=0,MIN('Drive Train'!$F$35-FW87*$C$19*'Drive Train'!$F$39,NM87+$C$39)-$C$7,IF(LU87-1&lt;=0,0,IF($C$37=Motors!$C$29,MAX(MAX(NM$8:NM87)*-1,NM87-$C$39),MAX(0,MAX(NM$8:NM87)*-1,NM87-$C$39))))</f>
        <v>0</v>
      </c>
      <c r="NN88" s="260">
        <f>IF(PF87=0,MIN('Drive Train'!$F$35-FX87*$C$19*'Drive Train'!$F$39,NN87+$C$39)-$C$7,IF(LV87-1&lt;=0,0,IF($C$37=Motors!$C$29,MAX(MAX(NN$8:NN87)*-1,NN87-$C$39),MAX(0,MAX(NN$8:NN87)*-1,NN87-$C$39))))</f>
        <v>0</v>
      </c>
      <c r="NO88" s="260">
        <f>IF(PG87=0,MIN('Drive Train'!$F$35-FY87*$C$19*'Drive Train'!$F$39,NO87+$C$39)-$C$7,IF(LW87-1&lt;=0,0,IF($C$37=Motors!$C$29,MAX(MAX(NO$8:NO87)*-1,NO87-$C$39),MAX(0,MAX(NO$8:NO87)*-1,NO87-$C$39))))</f>
        <v>0</v>
      </c>
      <c r="NP88" s="260">
        <f>IF(PH87=0,MIN('Drive Train'!$F$35-FZ87*$C$19*'Drive Train'!$F$39,NP87+$C$39)-$C$7,IF(LX87-1&lt;=0,0,IF($C$37=Motors!$C$29,MAX(MAX(NP$8:NP87)*-1,NP87-$C$39),MAX(0,MAX(NP$8:NP87)*-1,NP87-$C$39))))</f>
        <v>0</v>
      </c>
      <c r="NQ88" s="260">
        <f>IF(PI87=0,MIN('Drive Train'!$F$35-GA87*$C$19*'Drive Train'!$F$39,NQ87+$C$39)-$C$7,IF(LY87-1&lt;=0,0,IF($C$37=Motors!$C$29,MAX(MAX(NQ$8:NQ87)*-1,NQ87-$C$39),MAX(0,MAX(NQ$8:NQ87)*-1,NQ87-$C$39))))</f>
        <v>0</v>
      </c>
      <c r="NR88" s="260">
        <f>IF(PJ87=0,MIN('Drive Train'!$F$35-GB87*$C$19*'Drive Train'!$F$39,NR87+$C$39)-$C$7,IF(LZ87-1&lt;=0,0,IF($C$37=Motors!$C$29,MAX(MAX(NR$8:NR87)*-1,NR87-$C$39),MAX(0,MAX(NR$8:NR87)*-1,NR87-$C$39))))</f>
        <v>0</v>
      </c>
      <c r="NS88" s="260">
        <f>IF(PK87=0,MIN('Drive Train'!$F$35-GC87*$C$19*'Drive Train'!$F$39,NS87+$C$39)-$C$7,IF(MA87-1&lt;=0,0,IF($C$37=Motors!$C$29,MAX(MAX(NS$8:NS87)*-1,NS87-$C$39),MAX(0,MAX(NS$8:NS87)*-1,NS87-$C$39))))</f>
        <v>0</v>
      </c>
      <c r="NT88" s="260">
        <f>IF(PL87=0,MIN('Drive Train'!$F$35-GD87*$C$19*'Drive Train'!$F$39,NT87+$C$39)-$C$7,IF(MB87-1&lt;=0,0,IF($C$37=Motors!$C$29,MAX(MAX(NT$8:NT87)*-1,NT87-$C$39),MAX(0,MAX(NT$8:NT87)*-1,NT87-$C$39))))</f>
        <v>0</v>
      </c>
      <c r="NU88" s="260">
        <f>IF(PM87=0,MIN('Drive Train'!$F$35-GE87*$C$19*'Drive Train'!$F$39,NU87+$C$39)-$C$7,IF(MC87-1&lt;=0,0,IF($C$37=Motors!$C$29,MAX(MAX(NU$8:NU87)*-1,NU87-$C$39),MAX(0,MAX(NU$8:NU87)*-1,NU87-$C$39))))</f>
        <v>0</v>
      </c>
      <c r="NV88" s="260">
        <f>IF(PN87=0,MIN('Drive Train'!$F$35-GF87*$C$19*'Drive Train'!$F$39,NV87+$C$39)-$C$7,IF(MD87-1&lt;=0,0,IF($C$37=Motors!$C$29,MAX(MAX(NV$8:NV87)*-1,NV87-$C$39),MAX(0,MAX(NV$8:NV87)*-1,NV87-$C$39))))</f>
        <v>0</v>
      </c>
      <c r="NW88" s="260">
        <f>IF(PO87=0,MIN('Drive Train'!$F$35-GG87*$C$19*'Drive Train'!$F$39,NW87+$C$39)-$C$7,IF(ME87-1&lt;=0,0,IF($C$37=Motors!$C$29,MAX(MAX(NW$8:NW87)*-1,NW87-$C$39),MAX(0,MAX(NW$8:NW87)*-1,NW87-$C$39))))</f>
        <v>0</v>
      </c>
      <c r="NX88" s="260">
        <f>IF(PP87=0,MIN('Drive Train'!$F$35-GH87*$C$19*'Drive Train'!$F$39,NX87+$C$39)-$C$7,IF(MF87-1&lt;=0,0,IF($C$37=Motors!$C$29,MAX(MAX(NX$8:NX87)*-1,NX87-$C$39),MAX(0,MAX(NX$8:NX87)*-1,NX87-$C$39))))</f>
        <v>0</v>
      </c>
      <c r="NY88" s="260">
        <f>IF(PQ87=0,MIN('Drive Train'!$F$35-GI87*$C$19*'Drive Train'!$F$39,NY87+$C$39)-$C$7,IF(MG87-1&lt;=0,0,IF($C$37=Motors!$C$29,MAX(MAX(NY$8:NY87)*-1,NY87-$C$39),MAX(0,MAX(NY$8:NY87)*-1,NY87-$C$39))))</f>
        <v>0</v>
      </c>
      <c r="NZ88" s="260">
        <f>IF(PR87=0,MIN('Drive Train'!$F$35-GJ87*$C$19*'Drive Train'!$F$39,NZ87+$C$39)-$C$7,IF(MH87-1&lt;=0,0,IF($C$37=Motors!$C$29,MAX(MAX(NZ$8:NZ87)*-1,NZ87-$C$39),MAX(0,MAX(NZ$8:NZ87)*-1,NZ87-$C$39))))</f>
        <v>0</v>
      </c>
      <c r="OA88" s="260">
        <f>IF(PS87=0,MIN('Drive Train'!$F$35-GK87*$C$19*'Drive Train'!$F$39,OA87+$C$39)-$C$7,IF(MI87-1&lt;=0,0,IF($C$37=Motors!$C$29,MAX(MAX(OA$8:OA87)*-1,OA87-$C$39),MAX(0,MAX(OA$8:OA87)*-1,OA87-$C$39))))</f>
        <v>0</v>
      </c>
      <c r="OB88" s="61">
        <f t="shared" si="419"/>
        <v>3.200000000000002</v>
      </c>
      <c r="OC88" s="260">
        <f>'Drive Train'!$F$35-(FQ88*$C$13)*$C$19*'Drive Train'!$F$39</f>
        <v>12.4</v>
      </c>
      <c r="OD88" s="260">
        <f>'Drive Train'!$F$35-(FR88*$C$13)*$C$19*'Drive Train'!$F$39</f>
        <v>12.2597755</v>
      </c>
      <c r="OE88" s="260">
        <f>'Drive Train'!$F$35-(FS88*$C$13)*$C$19*'Drive Train'!$F$39</f>
        <v>12.2597755</v>
      </c>
      <c r="OF88" s="260">
        <f>'Drive Train'!$F$35-(FT88*$C$13)*$C$19*'Drive Train'!$F$39</f>
        <v>12.2597755</v>
      </c>
      <c r="OG88" s="260">
        <f>'Drive Train'!$F$35-(FU88*$C$13)*$C$19*'Drive Train'!$F$39</f>
        <v>12.2597755</v>
      </c>
      <c r="OH88" s="260">
        <f>'Drive Train'!$F$35-(FV88*$C$13)*$C$19*'Drive Train'!$F$39</f>
        <v>12.4</v>
      </c>
      <c r="OI88" s="260">
        <f>'Drive Train'!$F$35-(FW88*$C$13)*$C$19*'Drive Train'!$F$39</f>
        <v>12.4</v>
      </c>
      <c r="OJ88" s="260">
        <f>'Drive Train'!$F$35-(FX88*$C$13)*$C$19*'Drive Train'!$F$39</f>
        <v>12.4</v>
      </c>
      <c r="OK88" s="260">
        <f>'Drive Train'!$F$35-(FY88*$C$13)*$C$19*'Drive Train'!$F$39</f>
        <v>12.4</v>
      </c>
      <c r="OL88" s="260">
        <f>'Drive Train'!$F$35-(FZ88*$C$13)*$C$19*'Drive Train'!$F$39</f>
        <v>12.4</v>
      </c>
      <c r="OM88" s="260">
        <f>'Drive Train'!$F$35-(GA88*$C$13)*$C$19*'Drive Train'!$F$39</f>
        <v>12.4</v>
      </c>
      <c r="ON88" s="260">
        <f>'Drive Train'!$F$35-(GB88*$C$13)*$C$19*'Drive Train'!$F$39</f>
        <v>12.2597755</v>
      </c>
      <c r="OO88" s="260">
        <f>'Drive Train'!$F$35-(GC88*$C$13)*$C$19*'Drive Train'!$F$39</f>
        <v>12.4</v>
      </c>
      <c r="OP88" s="260">
        <f>'Drive Train'!$F$35-(GD88*$C$13)*$C$19*'Drive Train'!$F$39</f>
        <v>12.4</v>
      </c>
      <c r="OQ88" s="260">
        <f>'Drive Train'!$F$35-(GE88*$C$13)*$C$19*'Drive Train'!$F$39</f>
        <v>12.4</v>
      </c>
      <c r="OR88" s="260">
        <f>'Drive Train'!$F$35-(GF88*$C$13)*$C$19*'Drive Train'!$F$39</f>
        <v>12.4</v>
      </c>
      <c r="OS88" s="260">
        <f>'Drive Train'!$F$35-(GG88*$C$13)*$C$19*'Drive Train'!$F$39</f>
        <v>12.4</v>
      </c>
      <c r="OT88" s="260">
        <f>'Drive Train'!$F$35-(GH88*$C$13)*$C$19*'Drive Train'!$F$39</f>
        <v>12.4</v>
      </c>
      <c r="OU88" s="260">
        <f>'Drive Train'!$F$35-(GI88*$C$13)*$C$19*'Drive Train'!$F$39</f>
        <v>12.4</v>
      </c>
      <c r="OV88" s="260">
        <f>'Drive Train'!$F$35-(GJ88*$C$13)*$C$19*'Drive Train'!$F$39</f>
        <v>12.4</v>
      </c>
      <c r="OW88" s="260">
        <f>'Drive Train'!$F$35-(GK88*$C$13)*$C$19*'Drive Train'!$F$39</f>
        <v>12.4</v>
      </c>
      <c r="OX88" s="61">
        <f t="shared" si="420"/>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7">
        <f t="shared" si="421"/>
        <v>3.200000000000002</v>
      </c>
      <c r="PU88" s="57">
        <f t="shared" si="422"/>
        <v>21.495394688196406</v>
      </c>
      <c r="PV88" s="57">
        <f t="shared" si="423"/>
        <v>32.080925483826292</v>
      </c>
      <c r="PW88" s="57">
        <f t="shared" si="424"/>
        <v>35.665242772416121</v>
      </c>
      <c r="PX88" s="57">
        <f t="shared" si="425"/>
        <v>35.217300042920691</v>
      </c>
      <c r="PY88" s="57">
        <f t="shared" si="426"/>
        <v>31.483096526492989</v>
      </c>
      <c r="PZ88" s="57">
        <f t="shared" si="427"/>
        <v>27.036423105162619</v>
      </c>
      <c r="QA88" s="57">
        <f t="shared" si="428"/>
        <v>23.225733517635934</v>
      </c>
      <c r="QB88" s="57">
        <f t="shared" si="429"/>
        <v>21.291440485870105</v>
      </c>
      <c r="QC88" s="57">
        <f t="shared" si="430"/>
        <v>19.83197803012871</v>
      </c>
      <c r="QD88" s="57">
        <f t="shared" si="431"/>
        <v>18.750821279437783</v>
      </c>
      <c r="QE88" s="57">
        <f t="shared" si="432"/>
        <v>18.248340689871842</v>
      </c>
      <c r="QF88" s="57">
        <f t="shared" si="433"/>
        <v>23.200025476385719</v>
      </c>
      <c r="QG88" s="57">
        <f t="shared" si="434"/>
        <v>22.440570644578063</v>
      </c>
      <c r="QH88" s="57">
        <f t="shared" si="435"/>
        <v>21.831549073444926</v>
      </c>
      <c r="QI88" s="57">
        <f t="shared" si="436"/>
        <v>21.659868427934889</v>
      </c>
      <c r="QJ88" s="57">
        <f t="shared" si="437"/>
        <v>21.79976807614602</v>
      </c>
      <c r="QK88" s="57">
        <f t="shared" si="438"/>
        <v>21.756211309083742</v>
      </c>
      <c r="QL88" s="57">
        <f t="shared" si="439"/>
        <v>21.582838251070481</v>
      </c>
      <c r="QM88" s="57">
        <f t="shared" si="440"/>
        <v>21.793281479591677</v>
      </c>
      <c r="QN88" s="57">
        <f t="shared" si="441"/>
        <v>21.456171811391606</v>
      </c>
      <c r="QO88" s="57">
        <f t="shared" si="442"/>
        <v>21.493109623152883</v>
      </c>
      <c r="QP88" s="61">
        <f t="shared" si="443"/>
        <v>3.200000000000002</v>
      </c>
      <c r="QQ88" s="57">
        <f>MIN(FQ88,$C$16)*$C$17*1000/60/60/$C$21</f>
        <v>0</v>
      </c>
      <c r="QR88" s="57">
        <f>MIN(FR88,$C$16)*$C$17*1000/60/60/$C$21</f>
        <v>3.4695548865589357E-2</v>
      </c>
      <c r="QS88" s="57">
        <f>MIN(FS88,$C$16)*$C$17*1000/60/60/$C$21</f>
        <v>3.4695548865589357E-2</v>
      </c>
      <c r="QT88" s="57">
        <f>MIN(FT88,$C$16)*$C$17*1000/60/60/$C$21</f>
        <v>3.4695548865589357E-2</v>
      </c>
      <c r="QU88" s="57">
        <f>MIN(FU88,$C$16)*$C$17*1000/60/60/$C$21</f>
        <v>3.4695548865589357E-2</v>
      </c>
      <c r="QV88" s="57">
        <f>MIN(FV88,$C$16)*$C$17*1000/60/60/$C$21</f>
        <v>0</v>
      </c>
      <c r="QW88" s="57">
        <f>MIN(FW88,$C$16)*$C$17*1000/60/60/$C$21</f>
        <v>0</v>
      </c>
      <c r="QX88" s="57">
        <f>MIN(FX88,$C$16)*$C$17*1000/60/60/$C$21</f>
        <v>0</v>
      </c>
      <c r="QY88" s="57">
        <f>MIN(FY88,$C$16)*$C$17*1000/60/60/$C$21</f>
        <v>0</v>
      </c>
      <c r="QZ88" s="57">
        <f>MIN(FZ88,$C$16)*$C$17*1000/60/60/$C$21</f>
        <v>0</v>
      </c>
      <c r="RA88" s="57">
        <f>MIN(GA88,$C$16)*$C$17*1000/60/60/$C$21</f>
        <v>0</v>
      </c>
      <c r="RB88" s="57">
        <f>MIN(GB88,$C$16)*$C$17*1000/60/60/$C$21</f>
        <v>3.4695548865589357E-2</v>
      </c>
      <c r="RC88" s="57">
        <f>MIN(GC88,$C$16)*$C$17*1000/60/60/$C$21</f>
        <v>0</v>
      </c>
      <c r="RD88" s="57">
        <f>MIN(GD88,$C$16)*$C$17*1000/60/60/$C$21</f>
        <v>0</v>
      </c>
      <c r="RE88" s="57">
        <f>MIN(GE88,$C$16)*$C$17*1000/60/60/$C$21</f>
        <v>0</v>
      </c>
      <c r="RF88" s="57">
        <f>MIN(GF88,$C$16)*$C$17*1000/60/60/$C$21</f>
        <v>0</v>
      </c>
      <c r="RG88" s="57">
        <f>MIN(GG88,$C$16)*$C$17*1000/60/60/$C$21</f>
        <v>0</v>
      </c>
      <c r="RH88" s="57">
        <f>MIN(GH88,$C$16)*$C$17*1000/60/60/$C$21</f>
        <v>0</v>
      </c>
      <c r="RI88" s="57">
        <f>MIN(GI88,$C$16)*$C$17*1000/60/60/$C$21</f>
        <v>0</v>
      </c>
      <c r="RJ88" s="57">
        <f>MIN(GJ88,$C$16)*$C$17*1000/60/60/$C$21</f>
        <v>0</v>
      </c>
      <c r="RK88" s="57">
        <f>MIN(GK88,$C$16)*$C$17*1000/60/60/$C$21</f>
        <v>0</v>
      </c>
      <c r="RL88" s="61">
        <f t="shared" si="444"/>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61">
        <f t="shared" si="445"/>
        <v>3.200000000000002</v>
      </c>
      <c r="SI88" s="2">
        <f>IF(AND(EU88&lt;0,KS88=0,LO88&gt;=LO$6*'Drive Train'!$AA$52,LO88&lt;=LO$6*'Drive Train'!$AA$53,OY88=1,JW88=0),$C$17,0)</f>
        <v>0</v>
      </c>
      <c r="SJ88" s="2">
        <f>IF(AND(EV88&lt;0,KT88=0,LP88&gt;=LP$6*'Drive Train'!$AA$52,LP88&lt;=LP$6*'Drive Train'!$AA$53,OZ88=1,JX88=0),$C$17,0)</f>
        <v>0.04</v>
      </c>
      <c r="SK88" s="2">
        <f>IF(AND(EW88&lt;0,KU88=0,LQ88&gt;=LQ$6*'Drive Train'!$AA$52,LQ88&lt;=LQ$6*'Drive Train'!$AA$53,PA88=1,JY88=0),$C$17,0)</f>
        <v>0.04</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48">
        <f t="shared" si="446"/>
        <v>3.200000000000002</v>
      </c>
    </row>
    <row r="89" spans="2:524" x14ac:dyDescent="0.2">
      <c r="B89" s="73"/>
      <c r="C89" s="3" t="s">
        <v>318</v>
      </c>
      <c r="E89" s="17">
        <v>1</v>
      </c>
      <c r="F89" s="26" t="e">
        <f>IF(F87&gt;=$E$87,1,NA())*VLOOKUP('Drive Train'!$AK$4,$E$98:$F$99,2,FALSE)</f>
        <v>#N/A</v>
      </c>
      <c r="G89" s="26" t="e">
        <f>IF(G87&gt;=$E$87,1,NA())*VLOOKUP('Drive Train'!$AK$4,$E$98:$F$99,2,FALSE)</f>
        <v>#N/A</v>
      </c>
      <c r="H89" s="26" t="e">
        <f>IF(H87&gt;=$E$87,1,NA())*VLOOKUP('Drive Train'!$AK$4,$E$98:$F$99,2,FALSE)</f>
        <v>#N/A</v>
      </c>
      <c r="I89" s="26" t="e">
        <f>IF(I87&gt;=$E$87,1,NA())*VLOOKUP('Drive Train'!$AK$4,$E$98:$F$99,2,FALSE)</f>
        <v>#N/A</v>
      </c>
      <c r="J89" s="26" t="e">
        <f>IF(J87&gt;=$E$87,1,NA())*VLOOKUP('Drive Train'!$AK$4,$E$98:$F$99,2,FALSE)</f>
        <v>#N/A</v>
      </c>
      <c r="K89" s="26" t="e">
        <f>IF(K87&gt;=$E$87,1,NA())*VLOOKUP('Drive Train'!$AK$4,$E$98:$F$99,2,FALSE)</f>
        <v>#N/A</v>
      </c>
      <c r="L89" s="26" t="e">
        <f>IF(L87&gt;=$E$87,1,NA())*VLOOKUP('Drive Train'!$AK$4,$E$98:$F$99,2,FALSE)</f>
        <v>#N/A</v>
      </c>
      <c r="M89" s="26" t="e">
        <f>IF(M87&gt;=$E$87,1,NA())*VLOOKUP('Drive Train'!$AK$4,$E$98:$F$99,2,FALSE)</f>
        <v>#N/A</v>
      </c>
      <c r="N89" s="26" t="e">
        <f>IF(N87&gt;=$E$87,1,NA())*VLOOKUP('Drive Train'!$AK$4,$E$98:$F$99,2,FALSE)</f>
        <v>#N/A</v>
      </c>
      <c r="O89" s="26" t="e">
        <f>IF(O87&gt;=$E$87,1,NA())*VLOOKUP('Drive Train'!$AK$4,$E$98:$F$99,2,FALSE)</f>
        <v>#N/A</v>
      </c>
      <c r="R89" s="63">
        <f t="shared" si="34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343"/>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318"/>
        <v>3.240000000000002</v>
      </c>
      <c r="BK89" s="2">
        <f>IF(OR(KS88=1,AND($C$37=Motors!$C$31,OY88=1)),0,IF(NG89=0,-(CG88+$C$15)/($C$14-$C$15)*$C$12,($C$11*S89-AO89)/($C$11*S89)*$C$12*S89))</f>
        <v>0</v>
      </c>
      <c r="BL89" s="2">
        <f>IF(OR(KT88=1,AND($C$37=Motors!$C$31,OZ88=1)),0,IF(NH89=0,-(CH88+$C$15)/($C$14-$C$15)*$C$12,($C$11*T89-AP89)/($C$11*T89)*$C$12*T89))</f>
        <v>0</v>
      </c>
      <c r="BM89" s="2">
        <f>IF(OR(KU88=1,AND($C$37=Motors!$C$31,PA88=1)),0,IF(NI89=0,-(CI88+$C$15)/($C$14-$C$15)*$C$12,($C$11*U89-AQ89)/($C$11*U89)*$C$12*U89))</f>
        <v>0</v>
      </c>
      <c r="BN89" s="2">
        <f>IF(OR(KV88=1,AND($C$37=Motors!$C$31,PB88=1)),0,IF(NJ89=0,-(CJ88+$C$15)/($C$14-$C$15)*$C$12,($C$11*V89-AR89)/($C$11*V89)*$C$12*V89))</f>
        <v>0</v>
      </c>
      <c r="BO89" s="2">
        <f>IF(OR(KW88=1,AND($C$37=Motors!$C$31,PC88=1)),0,IF(NK89=0,-(CK88+$C$15)/($C$14-$C$15)*$C$12,($C$11*W89-AS89)/($C$11*W89)*$C$12*W89))</f>
        <v>0</v>
      </c>
      <c r="BP89" s="2">
        <f>IF(OR(KX88=1,AND($C$37=Motors!$C$31,PD88=1)),0,IF(NL89=0,-(CL88+$C$15)/($C$14-$C$15)*$C$12,($C$11*X89-AT89)/($C$11*X89)*$C$12*X89))</f>
        <v>0</v>
      </c>
      <c r="BQ89" s="2">
        <f>IF(OR(KY88=1,AND($C$37=Motors!$C$31,PE88=1)),0,IF(NM89=0,-(CM88+$C$15)/($C$14-$C$15)*$C$12,($C$11*Y89-AU89)/($C$11*Y89)*$C$12*Y89))</f>
        <v>0</v>
      </c>
      <c r="BR89" s="2">
        <f>IF(OR(KZ88=1,AND($C$37=Motors!$C$31,PF88=1)),0,IF(NN89=0,-(CN88+$C$15)/($C$14-$C$15)*$C$12,($C$11*Z89-AV89)/($C$11*Z89)*$C$12*Z89))</f>
        <v>0</v>
      </c>
      <c r="BS89" s="2">
        <f>IF(OR(LA88=1,AND($C$37=Motors!$C$31,PG88=1)),0,IF(NO89=0,-(CO88+$C$15)/($C$14-$C$15)*$C$12,($C$11*AA89-AW89)/($C$11*AA89)*$C$12*AA89))</f>
        <v>0</v>
      </c>
      <c r="BT89" s="2">
        <f>IF(OR(LB88=1,AND($C$37=Motors!$C$31,PH88=1)),0,IF(NP89=0,-(CP88+$C$15)/($C$14-$C$15)*$C$12,($C$11*AB89-AX89)/($C$11*AB89)*$C$12*AB89))</f>
        <v>0</v>
      </c>
      <c r="BU89" s="2">
        <f>IF(OR(LC88=1,AND($C$37=Motors!$C$31,PI88=1)),0,IF(NQ89=0,-(CQ88+$C$15)/($C$14-$C$15)*$C$12,($C$11*AC89-AY89)/($C$11*AC89)*$C$12*AC89))</f>
        <v>0</v>
      </c>
      <c r="BV89" s="2">
        <f>IF(OR(LD88=1,AND($C$37=Motors!$C$31,PJ88=1)),0,IF(NR89=0,-(CR88+$C$15)/($C$14-$C$15)*$C$12,($C$11*AD89-AZ89)/($C$11*AD89)*$C$12*AD89))</f>
        <v>0</v>
      </c>
      <c r="BW89" s="2">
        <f>IF(OR(LE88=1,AND($C$37=Motors!$C$31,PK88=1)),0,IF(NS89=0,-(CS88+$C$15)/($C$14-$C$15)*$C$12,($C$11*AE89-BA89)/($C$11*AE89)*$C$12*AE89))</f>
        <v>0</v>
      </c>
      <c r="BX89" s="2">
        <f>IF(OR(LF88=1,AND($C$37=Motors!$C$31,PL88=1)),0,IF(NT89=0,-(CT88+$C$15)/($C$14-$C$15)*$C$12,($C$11*AF89-BB89)/($C$11*AF89)*$C$12*AF89))</f>
        <v>0</v>
      </c>
      <c r="BY89" s="2">
        <f>IF(OR(LG88=1,AND($C$37=Motors!$C$31,PM88=1)),0,IF(NU89=0,-(CU88+$C$15)/($C$14-$C$15)*$C$12,($C$11*AG89-BC89)/($C$11*AG89)*$C$12*AG89))</f>
        <v>0</v>
      </c>
      <c r="BZ89" s="2">
        <f>IF(OR(LH88=1,AND($C$37=Motors!$C$31,PN88=1)),0,IF(NV89=0,-(CV88+$C$15)/($C$14-$C$15)*$C$12,($C$11*AH89-BD89)/($C$11*AH89)*$C$12*AH89))</f>
        <v>0</v>
      </c>
      <c r="CA89" s="2">
        <f>IF(OR(LI88=1,AND($C$37=Motors!$C$31,PO88=1)),0,IF(NW89=0,-(CW88+$C$15)/($C$14-$C$15)*$C$12,($C$11*AI89-BE89)/($C$11*AI89)*$C$12*AI89))</f>
        <v>0</v>
      </c>
      <c r="CB89" s="2">
        <f>IF(OR(LJ88=1,AND($C$37=Motors!$C$31,PP88=1)),0,IF(NX89=0,-(CX88+$C$15)/($C$14-$C$15)*$C$12,($C$11*AJ89-BF89)/($C$11*AJ89)*$C$12*AJ89))</f>
        <v>0</v>
      </c>
      <c r="CC89" s="2">
        <f>IF(OR(LK88=1,AND($C$37=Motors!$C$31,PQ88=1)),0,IF(NY89=0,-(CY88+$C$15)/($C$14-$C$15)*$C$12,($C$11*AK89-BG89)/($C$11*AK89)*$C$12*AK89))</f>
        <v>0</v>
      </c>
      <c r="CD89" s="2">
        <f>IF(OR(LL88=1,AND($C$37=Motors!$C$31,PR88=1)),0,IF(NZ89=0,-(CZ88+$C$15)/($C$14-$C$15)*$C$12,($C$11*AL89-BH89)/($C$11*AL89)*$C$12*AL89))</f>
        <v>0</v>
      </c>
      <c r="CE89" s="2">
        <f>IF(OR(LM88=1,AND($C$37=Motors!$C$31,PS88=1)),0,IF(OA89=0,-(DA88+$C$15)/($C$14-$C$15)*$C$12,($C$11*AM89-BI89)/($C$11*AM89)*$C$12*AM89))</f>
        <v>0</v>
      </c>
      <c r="CF89" s="61">
        <f t="shared" si="319"/>
        <v>3.240000000000002</v>
      </c>
      <c r="CG89" s="57">
        <f>IF(AND(KS88=1,OY88=1),0,ABS(BK89/$C$12*($C$14-$C$15)+$C$15) *'Drive Train'!$AA$49 + CG88*(1-'Drive Train'!$AA$49))</f>
        <v>0</v>
      </c>
      <c r="CH89" s="57">
        <f>IF(AND(KT88=1,OZ88=1),0,ABS(BL89/$C$12*($C$14-$C$15)+$C$15) *'Drive Train'!$AA$49 + CH88*(1-'Drive Train'!$AA$49))</f>
        <v>2.7495000000000003</v>
      </c>
      <c r="CI89" s="57">
        <f>IF(AND(KU88=1,PA88=1),0,ABS(BM89/$C$12*($C$14-$C$15)+$C$15) *'Drive Train'!$AA$49 + CI88*(1-'Drive Train'!$AA$49))</f>
        <v>2.7495000000000003</v>
      </c>
      <c r="CJ89" s="57">
        <f>IF(AND(KV88=1,PB88=1),0,ABS(BN89/$C$12*($C$14-$C$15)+$C$15) *'Drive Train'!$AA$49 + CJ88*(1-'Drive Train'!$AA$49))</f>
        <v>2.7495000000000003</v>
      </c>
      <c r="CK89" s="57">
        <f>IF(AND(KW88=1,PC88=1),0,ABS(BO89/$C$12*($C$14-$C$15)+$C$15) *'Drive Train'!$AA$49 + CK88*(1-'Drive Train'!$AA$49))</f>
        <v>2.7495000000000003</v>
      </c>
      <c r="CL89" s="57">
        <f>IF(AND(KX88=1,PD88=1),0,ABS(BP89/$C$12*($C$14-$C$15)+$C$15) *'Drive Train'!$AA$49 + CL88*(1-'Drive Train'!$AA$49))</f>
        <v>0</v>
      </c>
      <c r="CM89" s="57">
        <f>IF(AND(KY88=1,PE88=1),0,ABS(BQ89/$C$12*($C$14-$C$15)+$C$15) *'Drive Train'!$AA$49 + CM88*(1-'Drive Train'!$AA$49))</f>
        <v>0</v>
      </c>
      <c r="CN89" s="57">
        <f>IF(AND(KZ88=1,PF88=1),0,ABS(BR89/$C$12*($C$14-$C$15)+$C$15) *'Drive Train'!$AA$49 + CN88*(1-'Drive Train'!$AA$49))</f>
        <v>0</v>
      </c>
      <c r="CO89" s="57">
        <f>IF(AND(LA88=1,PG88=1),0,ABS(BS89/$C$12*($C$14-$C$15)+$C$15) *'Drive Train'!$AA$49 + CO88*(1-'Drive Train'!$AA$49))</f>
        <v>0</v>
      </c>
      <c r="CP89" s="57">
        <f>IF(AND(LB88=1,PH88=1),0,ABS(BT89/$C$12*($C$14-$C$15)+$C$15) *'Drive Train'!$AA$49 + CP88*(1-'Drive Train'!$AA$49))</f>
        <v>0</v>
      </c>
      <c r="CQ89" s="57">
        <f>IF(AND(LC88=1,PI88=1),0,ABS(BU89/$C$12*($C$14-$C$15)+$C$15) *'Drive Train'!$AA$49 + CQ88*(1-'Drive Train'!$AA$49))</f>
        <v>0</v>
      </c>
      <c r="CR89" s="57">
        <f>IF(AND(LD88=1,PJ88=1),0,ABS(BV89/$C$12*($C$14-$C$15)+$C$15) *'Drive Train'!$AA$49 + CR88*(1-'Drive Train'!$AA$49))</f>
        <v>2.7495000000000003</v>
      </c>
      <c r="CS89" s="57">
        <f>IF(AND(LE88=1,PK88=1),0,ABS(BW89/$C$12*($C$14-$C$15)+$C$15) *'Drive Train'!$AA$49 + CS88*(1-'Drive Train'!$AA$49))</f>
        <v>0</v>
      </c>
      <c r="CT89" s="57">
        <f>IF(AND(LF88=1,PL88=1),0,ABS(BX89/$C$12*($C$14-$C$15)+$C$15) *'Drive Train'!$AA$49 + CT88*(1-'Drive Train'!$AA$49))</f>
        <v>0</v>
      </c>
      <c r="CU89" s="57">
        <f>IF(AND(LG88=1,PM88=1),0,ABS(BY89/$C$12*($C$14-$C$15)+$C$15) *'Drive Train'!$AA$49 + CU88*(1-'Drive Train'!$AA$49))</f>
        <v>0</v>
      </c>
      <c r="CV89" s="57">
        <f>IF(AND(LH88=1,PN88=1),0,ABS(BZ89/$C$12*($C$14-$C$15)+$C$15) *'Drive Train'!$AA$49 + CV88*(1-'Drive Train'!$AA$49))</f>
        <v>0</v>
      </c>
      <c r="CW89" s="57">
        <f>IF(AND(LI88=1,PO88=1),0,ABS(CA89/$C$12*($C$14-$C$15)+$C$15) *'Drive Train'!$AA$49 + CW88*(1-'Drive Train'!$AA$49))</f>
        <v>0</v>
      </c>
      <c r="CX89" s="57">
        <f>IF(AND(LJ88=1,PP88=1),0,ABS(CB89/$C$12*($C$14-$C$15)+$C$15) *'Drive Train'!$AA$49 + CX88*(1-'Drive Train'!$AA$49))</f>
        <v>0</v>
      </c>
      <c r="CY89" s="57">
        <f>IF(AND(LK88=1,PQ88=1),0,ABS(CC89/$C$12*($C$14-$C$15)+$C$15) *'Drive Train'!$AA$49 + CY88*(1-'Drive Train'!$AA$49))</f>
        <v>0</v>
      </c>
      <c r="CZ89" s="57">
        <f>IF(AND(LL88=1,PR88=1),0,ABS(CD89/$C$12*($C$14-$C$15)+$C$15) *'Drive Train'!$AA$49 + CZ88*(1-'Drive Train'!$AA$49))</f>
        <v>0</v>
      </c>
      <c r="DA89" s="57">
        <f>IF(AND(LM88=1,PS88=1),0,ABS(CE89/$C$12*($C$14-$C$15)+$C$15) *'Drive Train'!$AA$49 + DA88*(1-'Drive Train'!$AA$49))</f>
        <v>0</v>
      </c>
      <c r="DB89" s="61">
        <f t="shared" si="344"/>
        <v>3.240000000000002</v>
      </c>
      <c r="DC89" s="57">
        <f t="shared" si="320"/>
        <v>0</v>
      </c>
      <c r="DD89" s="57">
        <f t="shared" si="321"/>
        <v>2.7495000000000003</v>
      </c>
      <c r="DE89" s="57">
        <f t="shared" si="322"/>
        <v>2.7495000000000003</v>
      </c>
      <c r="DF89" s="57">
        <f t="shared" si="323"/>
        <v>2.7495000000000003</v>
      </c>
      <c r="DG89" s="57">
        <f t="shared" si="324"/>
        <v>2.7495000000000003</v>
      </c>
      <c r="DH89" s="57">
        <f t="shared" si="325"/>
        <v>0</v>
      </c>
      <c r="DI89" s="57">
        <f t="shared" si="326"/>
        <v>0</v>
      </c>
      <c r="DJ89" s="57">
        <f t="shared" si="327"/>
        <v>0</v>
      </c>
      <c r="DK89" s="57">
        <f t="shared" si="328"/>
        <v>0</v>
      </c>
      <c r="DL89" s="57">
        <f t="shared" si="329"/>
        <v>0</v>
      </c>
      <c r="DM89" s="57">
        <f t="shared" si="330"/>
        <v>0</v>
      </c>
      <c r="DN89" s="57">
        <f t="shared" si="331"/>
        <v>2.7495000000000003</v>
      </c>
      <c r="DO89" s="57">
        <f t="shared" si="332"/>
        <v>0</v>
      </c>
      <c r="DP89" s="57">
        <f t="shared" si="333"/>
        <v>0</v>
      </c>
      <c r="DQ89" s="57">
        <f t="shared" si="334"/>
        <v>0</v>
      </c>
      <c r="DR89" s="57">
        <f t="shared" si="335"/>
        <v>0</v>
      </c>
      <c r="DS89" s="57">
        <f t="shared" si="336"/>
        <v>0</v>
      </c>
      <c r="DT89" s="57">
        <f t="shared" si="337"/>
        <v>0</v>
      </c>
      <c r="DU89" s="57">
        <f t="shared" si="338"/>
        <v>0</v>
      </c>
      <c r="DV89" s="57">
        <f t="shared" si="339"/>
        <v>0</v>
      </c>
      <c r="DW89" s="57">
        <f t="shared" si="340"/>
        <v>0</v>
      </c>
      <c r="DX89" s="61">
        <f t="shared" si="345"/>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61">
        <f t="shared" si="341"/>
        <v>3.240000000000002</v>
      </c>
      <c r="EU89" s="259">
        <f>MAX(MIN(IF(AND(OY88=1,NG89&lt;0),-1,1)*(DC89-$C$15)/($C$14-$C$15)*$C$12*$C$21-$C$33*LO89/AO$6 -  OY88*$C$33/$C$21,DY88/$C$19),MAX(EU$8:EU88)*-1)</f>
        <v>-0.37850168607206947</v>
      </c>
      <c r="EV89" s="259">
        <f>MAX(MIN(IF(AND(OZ88=1,NH89&lt;0),-1,1)*(DD89-$C$15)/($C$14-$C$15)*$C$12*$C$21-$C$33*LP89/AP$6 -  OZ88*$C$33/$C$21,DZ88/$C$19),MAX(EV$8:EV88)*-1)</f>
        <v>-0.40356177218906342</v>
      </c>
      <c r="EW89" s="259">
        <f>MAX(MIN(IF(AND(PA88=1,NI89&lt;0),-1,1)*(DE89-$C$15)/($C$14-$C$15)*$C$12*$C$21-$C$33*LQ89/AQ$6 -  PA88*$C$33/$C$21,EA88/$C$19),MAX(EW$8:EW88)*-1)</f>
        <v>-0.42124545166488747</v>
      </c>
      <c r="EX89" s="259">
        <f>MAX(MIN(IF(AND(PB88=1,NJ89&lt;0),-1,1)*(DF89-$C$15)/($C$14-$C$15)*$C$12*$C$21-$C$33*LR89/AR$6 -  PB88*$C$33/$C$21,EB88/$C$19),MAX(EX$8:EX88)*-1)</f>
        <v>-0.41436272923927819</v>
      </c>
      <c r="EY89" s="259">
        <f>MAX(MIN(IF(AND(PC88=1,NK89&lt;0),-1,1)*(DG89-$C$15)/($C$14-$C$15)*$C$12*$C$21-$C$33*LS89/AS$6 -  PC88*$C$33/$C$21,EC88/$C$19),MAX(EY$8:EY88)*-1)</f>
        <v>-0.37899697038228253</v>
      </c>
      <c r="EZ89" s="259">
        <f>MAX(MIN(IF(AND(PD88=1,NL89&lt;0),-1,1)*(DH89-$C$15)/($C$14-$C$15)*$C$12*$C$21-$C$33*LT89/AT$6 -  PD88*$C$33/$C$21,ED88/$C$19),MAX(EZ$8:EZ88)*-1)</f>
        <v>-0.37850168607206947</v>
      </c>
      <c r="FA89" s="259">
        <f>MAX(MIN(IF(AND(PE88=1,NM89&lt;0),-1,1)*(DI89-$C$15)/($C$14-$C$15)*$C$12*$C$21-$C$33*LU89/AU$6 -  PE88*$C$33/$C$21,EE88/$C$19),MAX(FA$8:FA88)*-1)</f>
        <v>-0.37850168607206947</v>
      </c>
      <c r="FB89" s="259">
        <f>MAX(MIN(IF(AND(PF88=1,NN89&lt;0),-1,1)*(DJ89-$C$15)/($C$14-$C$15)*$C$12*$C$21-$C$33*LV89/AV$6 -  PF88*$C$33/$C$21,EF88/$C$19),MAX(FB$8:FB88)*-1)</f>
        <v>-0.37850168607206947</v>
      </c>
      <c r="FC89" s="259">
        <f>MAX(MIN(IF(AND(PG88=1,NO89&lt;0),-1,1)*(DK89-$C$15)/($C$14-$C$15)*$C$12*$C$21-$C$33*LW89/AW$6 -  PG88*$C$33/$C$21,EG88/$C$19),MAX(FC$8:FC88)*-1)</f>
        <v>-0.37850168607206947</v>
      </c>
      <c r="FD89" s="259">
        <f>MAX(MIN(IF(AND(PH88=1,NP89&lt;0),-1,1)*(DL89-$C$15)/($C$14-$C$15)*$C$12*$C$21-$C$33*LX89/AX$6 -  PH88*$C$33/$C$21,EH88/$C$19),MAX(FD$8:FD88)*-1)</f>
        <v>-0.37850168607206947</v>
      </c>
      <c r="FE89" s="259">
        <f>MAX(MIN(IF(AND(PI88=1,NQ89&lt;0),-1,1)*(DM89-$C$15)/($C$14-$C$15)*$C$12*$C$21-$C$33*LY89/AY$6 -  PI88*$C$33/$C$21,EI88/$C$19),MAX(FE$8:FE88)*-1)</f>
        <v>-0.37850168607206947</v>
      </c>
      <c r="FF89" s="259">
        <f>MAX(MIN(IF(AND(PJ88=1,NR89&lt;0),-1,1)*(DN89-$C$15)/($C$14-$C$15)*$C$12*$C$21-$C$33*LZ89/AZ$6 -  PJ88*$C$33/$C$21,EJ88/$C$19),MAX(FF$8:FF88)*-1)</f>
        <v>-0.3680167733157455</v>
      </c>
      <c r="FG89" s="259">
        <f>MAX(MIN(IF(AND(PK88=1,NS89&lt;0),-1,1)*(DO89-$C$15)/($C$14-$C$15)*$C$12*$C$21-$C$33*MA89/BA$6 -  PK88*$C$33/$C$21,EK88/$C$19),MAX(FG$8:FG88)*-1)</f>
        <v>-0.37850168607206947</v>
      </c>
      <c r="FH89" s="259">
        <f>MAX(MIN(IF(AND(PL88=1,NT89&lt;0),-1,1)*(DP89-$C$15)/($C$14-$C$15)*$C$12*$C$21-$C$33*MB89/BB$6 -  PL88*$C$33/$C$21,EL88/$C$19),MAX(FH$8:FH88)*-1)</f>
        <v>-0.37850168607206947</v>
      </c>
      <c r="FI89" s="259">
        <f>MAX(MIN(IF(AND(PM88=1,NU89&lt;0),-1,1)*(DQ89-$C$15)/($C$14-$C$15)*$C$12*$C$21-$C$33*MC89/BC$6 -  PM88*$C$33/$C$21,EM88/$C$19),MAX(FI$8:FI88)*-1)</f>
        <v>-0.37850168607206947</v>
      </c>
      <c r="FJ89" s="259">
        <f>MAX(MIN(IF(AND(PN88=1,NV89&lt;0),-1,1)*(DR89-$C$15)/($C$14-$C$15)*$C$12*$C$21-$C$33*MD89/BD$6 -  PN88*$C$33/$C$21,EN88/$C$19),MAX(FJ$8:FJ88)*-1)</f>
        <v>-0.37850168607206947</v>
      </c>
      <c r="FK89" s="259">
        <f>MAX(MIN(IF(AND(PO88=1,NW89&lt;0),-1,1)*(DS89-$C$15)/($C$14-$C$15)*$C$12*$C$21-$C$33*ME89/BE$6 -  PO88*$C$33/$C$21,EO88/$C$19),MAX(FK$8:FK88)*-1)</f>
        <v>-0.37850168607206947</v>
      </c>
      <c r="FL89" s="259">
        <f>MAX(MIN(IF(AND(PP88=1,NX89&lt;0),-1,1)*(DT89-$C$15)/($C$14-$C$15)*$C$12*$C$21-$C$33*MF89/BF$6 -  PP88*$C$33/$C$21,EP88/$C$19),MAX(FL$8:FL88)*-1)</f>
        <v>-0.37850168607206947</v>
      </c>
      <c r="FM89" s="259">
        <f>MAX(MIN(IF(AND(PQ88=1,NY89&lt;0),-1,1)*(DU89-$C$15)/($C$14-$C$15)*$C$12*$C$21-$C$33*MG89/BG$6 -  PQ88*$C$33/$C$21,EQ88/$C$19),MAX(FM$8:FM88)*-1)</f>
        <v>-0.37850168607206947</v>
      </c>
      <c r="FN89" s="259">
        <f>MAX(MIN(IF(AND(PR88=1,NZ89&lt;0),-1,1)*(DV89-$C$15)/($C$14-$C$15)*$C$12*$C$21-$C$33*MH89/BH$6 -  PR88*$C$33/$C$21,ER88/$C$19),MAX(FN$8:FN88)*-1)</f>
        <v>-0.37850168607206947</v>
      </c>
      <c r="FO89" s="259">
        <f>MAX(MIN(IF(AND(PS88=1,OA89&lt;0),-1,1)*(DW89-$C$15)/($C$14-$C$15)*$C$12*$C$21-$C$33*MI89/BI$6 -  PS88*$C$33/$C$21,ES88/$C$19),MAX(FO$8:FO88)*-1)</f>
        <v>-0.37850168607206947</v>
      </c>
      <c r="FP89" s="61">
        <f t="shared" si="346"/>
        <v>3.240000000000002</v>
      </c>
      <c r="FQ89" s="260">
        <f>IF(AND(KS89=1,OY89=1),0,MIN((ABS(($C$14-$C$15)*EU89/$C$12/$C$21)+$C$15)/$C$21,DC89))</f>
        <v>0</v>
      </c>
      <c r="FR89" s="260">
        <f>IF(AND(KT89=1,OZ89=1),0,MIN((ABS(($C$14-$C$15)*EV89/$C$12/$C$21)+$C$15)/$C$21,DD89))</f>
        <v>2.7495000000000003</v>
      </c>
      <c r="FS89" s="260">
        <f>IF(AND(KU89=1,PA89=1),0,MIN((ABS(($C$14-$C$15)*EW89/$C$12/$C$21)+$C$15)/$C$21,DE89))</f>
        <v>2.7495000000000003</v>
      </c>
      <c r="FT89" s="260">
        <f>IF(AND(KV89=1,PB89=1),0,MIN((ABS(($C$14-$C$15)*EX89/$C$12/$C$21)+$C$15)/$C$21,DF89))</f>
        <v>2.7495000000000003</v>
      </c>
      <c r="FU89" s="260">
        <f>IF(AND(KW89=1,PC89=1),0,MIN((ABS(($C$14-$C$15)*EY89/$C$12/$C$21)+$C$15)/$C$21,DG89))</f>
        <v>2.7495000000000003</v>
      </c>
      <c r="FV89" s="260">
        <f>IF(AND(KX89=1,PD89=1),0,MIN((ABS(($C$14-$C$15)*EZ89/$C$12/$C$21)+$C$15)/$C$21,DH89))</f>
        <v>0</v>
      </c>
      <c r="FW89" s="260">
        <f>IF(AND(KY89=1,PE89=1),0,MIN((ABS(($C$14-$C$15)*FA89/$C$12/$C$21)+$C$15)/$C$21,DI89))</f>
        <v>0</v>
      </c>
      <c r="FX89" s="260">
        <f>IF(AND(KZ89=1,PF89=1),0,MIN((ABS(($C$14-$C$15)*FB89/$C$12/$C$21)+$C$15)/$C$21,DJ89))</f>
        <v>0</v>
      </c>
      <c r="FY89" s="260">
        <f>IF(AND(LA89=1,PG89=1),0,MIN((ABS(($C$14-$C$15)*FC89/$C$12/$C$21)+$C$15)/$C$21,DK89))</f>
        <v>0</v>
      </c>
      <c r="FZ89" s="260">
        <f>IF(AND(LB89=1,PH89=1),0,MIN((ABS(($C$14-$C$15)*FD89/$C$12/$C$21)+$C$15)/$C$21,DL89))</f>
        <v>0</v>
      </c>
      <c r="GA89" s="260">
        <f>IF(AND(LC89=1,PI89=1),0,MIN((ABS(($C$14-$C$15)*FE89/$C$12/$C$21)+$C$15)/$C$21,DM89))</f>
        <v>0</v>
      </c>
      <c r="GB89" s="260">
        <f>IF(AND(LD89=1,PJ89=1),0,MIN((ABS(($C$14-$C$15)*FF89/$C$12/$C$21)+$C$15)/$C$21,DN89))</f>
        <v>2.7495000000000003</v>
      </c>
      <c r="GC89" s="260">
        <f>IF(AND(LE89=1,PK89=1),0,MIN((ABS(($C$14-$C$15)*FG89/$C$12/$C$21)+$C$15)/$C$21,DO89))</f>
        <v>0</v>
      </c>
      <c r="GD89" s="260">
        <f>IF(AND(LF89=1,PL89=1),0,MIN((ABS(($C$14-$C$15)*FH89/$C$12/$C$21)+$C$15)/$C$21,DP89))</f>
        <v>0</v>
      </c>
      <c r="GE89" s="260">
        <f>IF(AND(LG89=1,PM89=1),0,MIN((ABS(($C$14-$C$15)*FI89/$C$12/$C$21)+$C$15)/$C$21,DQ89))</f>
        <v>0</v>
      </c>
      <c r="GF89" s="260">
        <f>IF(AND(LH89=1,PN89=1),0,MIN((ABS(($C$14-$C$15)*FJ89/$C$12/$C$21)+$C$15)/$C$21,DR89))</f>
        <v>0</v>
      </c>
      <c r="GG89" s="260">
        <f>IF(AND(LI89=1,PO89=1),0,MIN((ABS(($C$14-$C$15)*FK89/$C$12/$C$21)+$C$15)/$C$21,DS89))</f>
        <v>0</v>
      </c>
      <c r="GH89" s="260">
        <f>IF(AND(LJ89=1,PP89=1),0,MIN((ABS(($C$14-$C$15)*FL89/$C$12/$C$21)+$C$15)/$C$21,DT89))</f>
        <v>0</v>
      </c>
      <c r="GI89" s="260">
        <f>IF(AND(LK89=1,PQ89=1),0,MIN((ABS(($C$14-$C$15)*FM89/$C$12/$C$21)+$C$15)/$C$21,DU89))</f>
        <v>0</v>
      </c>
      <c r="GJ89" s="260">
        <f>IF(AND(LL89=1,PR89=1),0,MIN((ABS(($C$14-$C$15)*FN89/$C$12/$C$21)+$C$15)/$C$21,DV89))</f>
        <v>0</v>
      </c>
      <c r="GK89" s="260">
        <f>IF(AND(LM89=1,PS89=1),0,MIN((ABS(($C$14-$C$15)*FO89/$C$12/$C$21)+$C$15)/$C$21,DW89))</f>
        <v>0</v>
      </c>
      <c r="GL89" s="61">
        <f t="shared" si="347"/>
        <v>3.240000000000002</v>
      </c>
      <c r="GM89" s="57">
        <f>IF(AND(KS88=1,OY88=1),0,EU89*$C$19/S$6/$C$24/$C$23*3.39*$C$21)</f>
        <v>0</v>
      </c>
      <c r="GN89" s="57">
        <f>IF(AND(KT88=1,OZ88=1),0,EV89*$C$19/T$6/$C$24/$C$23*3.39*$C$21)</f>
        <v>-2.9245857694580772</v>
      </c>
      <c r="GO89" s="57">
        <f>IF(AND(KU88=1,PA88=1),0,EW89*$C$19/U$6/$C$24/$C$23*3.39*$C$21)</f>
        <v>-4.4095107883348659</v>
      </c>
      <c r="GP89" s="57">
        <f>IF(AND(KV88=1,PB88=1),0,EX89*$C$19/V$6/$C$24/$C$23*3.39*$C$21)</f>
        <v>-5.6720681310682348</v>
      </c>
      <c r="GQ89" s="57">
        <f>IF(AND(KW88=1,PC88=1),0,EY89*$C$19/W$6/$C$24/$C$23*3.39*$C$21)</f>
        <v>-6.4086546004654004</v>
      </c>
      <c r="GR89" s="57">
        <f>IF(AND(KX88=1,PD88=1),0,EZ89*$C$19/X$6/$C$24/$C$23*3.39*$C$21)</f>
        <v>0</v>
      </c>
      <c r="GS89" s="57">
        <f>IF(AND(KY88=1,PE88=1),0,FA89*$C$19/Y$6/$C$24/$C$23*3.39*$C$21)</f>
        <v>0</v>
      </c>
      <c r="GT89" s="57">
        <f>IF(AND(KZ88=1,PF88=1),0,FB89*$C$19/Z$6/$C$24/$C$23*3.39*$C$21)</f>
        <v>0</v>
      </c>
      <c r="GU89" s="57">
        <f>IF(AND(LA88=1,PG88=1),0,FC89*$C$19/AA$6/$C$24/$C$23*3.39*$C$21)</f>
        <v>0</v>
      </c>
      <c r="GV89" s="57">
        <f>IF(AND(LB88=1,PH88=1),0,FD89*$C$19/AB$6/$C$24/$C$23*3.39*$C$21)</f>
        <v>0</v>
      </c>
      <c r="GW89" s="57">
        <f>IF(AND(LC88=1,PI88=1),0,FE89*$C$19/AC$6/$C$24/$C$23*3.39*$C$21)</f>
        <v>0</v>
      </c>
      <c r="GX89" s="57">
        <f>IF(AND(LD88=1,PJ88=1),0,FF89*$C$19/AD$6/$C$24/$C$23*3.39*$C$21)</f>
        <v>-9.5249767404423658</v>
      </c>
      <c r="GY89" s="57">
        <f>IF(AND(LE88=1,PK88=1),0,FG89*$C$19/AE$6/$C$24/$C$23*3.39*$C$21)</f>
        <v>0</v>
      </c>
      <c r="GZ89" s="57">
        <f>IF(AND(LF88=1,PL88=1),0,FH89*$C$19/AF$6/$C$24/$C$23*3.39*$C$21)</f>
        <v>0</v>
      </c>
      <c r="HA89" s="57">
        <f>IF(AND(LG88=1,PM88=1),0,FI89*$C$19/AG$6/$C$24/$C$23*3.39*$C$21)</f>
        <v>0</v>
      </c>
      <c r="HB89" s="57">
        <f>IF(AND(LH88=1,PN88=1),0,FJ89*$C$19/AH$6/$C$24/$C$23*3.39*$C$21)</f>
        <v>0</v>
      </c>
      <c r="HC89" s="57">
        <f>IF(AND(LI88=1,PO88=1),0,FK89*$C$19/AI$6/$C$24/$C$23*3.39*$C$21)</f>
        <v>0</v>
      </c>
      <c r="HD89" s="57">
        <f>IF(AND(LJ88=1,PP88=1),0,FL89*$C$19/AJ$6/$C$24/$C$23*3.39*$C$21)</f>
        <v>0</v>
      </c>
      <c r="HE89" s="57">
        <f>IF(AND(LK88=1,PQ88=1),0,FM89*$C$19/AK$6/$C$24/$C$23*3.39*$C$21)</f>
        <v>0</v>
      </c>
      <c r="HF89" s="57">
        <f>IF(AND(LL88=1,PR88=1),0,FN89*$C$19/AL$6/$C$24/$C$23*3.39*$C$21)</f>
        <v>0</v>
      </c>
      <c r="HG89" s="57">
        <f>IF(AND(LM88=1,PS88=1),0,FO89*$C$19/AM$6/$C$24/$C$23*3.39*$C$21)</f>
        <v>0</v>
      </c>
      <c r="HH89" s="61">
        <f t="shared" si="348"/>
        <v>3.240000000000002</v>
      </c>
      <c r="HI89" s="57">
        <f t="shared" si="349"/>
        <v>0</v>
      </c>
      <c r="HJ89" s="57">
        <f t="shared" si="350"/>
        <v>2.9245857694580772</v>
      </c>
      <c r="HK89" s="57">
        <f t="shared" si="351"/>
        <v>4.4095107883348659</v>
      </c>
      <c r="HL89" s="57">
        <f t="shared" si="352"/>
        <v>5.6720681310682348</v>
      </c>
      <c r="HM89" s="57">
        <f t="shared" si="353"/>
        <v>6.4086546004654004</v>
      </c>
      <c r="HN89" s="57">
        <f t="shared" si="354"/>
        <v>0</v>
      </c>
      <c r="HO89" s="57">
        <f t="shared" si="355"/>
        <v>0</v>
      </c>
      <c r="HP89" s="57">
        <f t="shared" si="356"/>
        <v>0</v>
      </c>
      <c r="HQ89" s="57">
        <f t="shared" si="357"/>
        <v>0</v>
      </c>
      <c r="HR89" s="57">
        <f t="shared" si="358"/>
        <v>0</v>
      </c>
      <c r="HS89" s="57">
        <f t="shared" si="359"/>
        <v>0</v>
      </c>
      <c r="HT89" s="57">
        <f t="shared" si="360"/>
        <v>9.5249767404423658</v>
      </c>
      <c r="HU89" s="57">
        <f t="shared" si="361"/>
        <v>0</v>
      </c>
      <c r="HV89" s="57">
        <f t="shared" si="362"/>
        <v>0</v>
      </c>
      <c r="HW89" s="57">
        <f t="shared" si="363"/>
        <v>0</v>
      </c>
      <c r="HX89" s="57">
        <f t="shared" si="364"/>
        <v>0</v>
      </c>
      <c r="HY89" s="57">
        <f t="shared" si="365"/>
        <v>0</v>
      </c>
      <c r="HZ89" s="57">
        <f t="shared" si="366"/>
        <v>0</v>
      </c>
      <c r="IA89" s="57">
        <f t="shared" si="367"/>
        <v>0</v>
      </c>
      <c r="IB89" s="57">
        <f t="shared" si="368"/>
        <v>0</v>
      </c>
      <c r="IC89" s="57">
        <f t="shared" si="369"/>
        <v>0</v>
      </c>
      <c r="ID89" s="61">
        <f t="shared" si="370"/>
        <v>3.240000000000002</v>
      </c>
      <c r="IE89" s="57">
        <f t="shared" si="371"/>
        <v>0</v>
      </c>
      <c r="IF89" s="57">
        <f t="shared" si="372"/>
        <v>0</v>
      </c>
      <c r="IG89" s="57">
        <f t="shared" si="373"/>
        <v>0</v>
      </c>
      <c r="IH89" s="57">
        <f t="shared" si="374"/>
        <v>0</v>
      </c>
      <c r="II89" s="57">
        <f t="shared" si="375"/>
        <v>0</v>
      </c>
      <c r="IJ89" s="57">
        <f t="shared" si="376"/>
        <v>0</v>
      </c>
      <c r="IK89" s="57">
        <f t="shared" si="377"/>
        <v>0</v>
      </c>
      <c r="IL89" s="57">
        <f t="shared" si="378"/>
        <v>0</v>
      </c>
      <c r="IM89" s="57">
        <f t="shared" si="379"/>
        <v>0</v>
      </c>
      <c r="IN89" s="57">
        <f t="shared" si="380"/>
        <v>0</v>
      </c>
      <c r="IO89" s="57">
        <f t="shared" si="381"/>
        <v>0</v>
      </c>
      <c r="IP89" s="57">
        <f t="shared" si="382"/>
        <v>0</v>
      </c>
      <c r="IQ89" s="57">
        <f t="shared" si="383"/>
        <v>0</v>
      </c>
      <c r="IR89" s="57">
        <f t="shared" si="384"/>
        <v>0</v>
      </c>
      <c r="IS89" s="57">
        <f t="shared" si="385"/>
        <v>0</v>
      </c>
      <c r="IT89" s="57">
        <f t="shared" si="386"/>
        <v>0</v>
      </c>
      <c r="IU89" s="57">
        <f t="shared" si="387"/>
        <v>0</v>
      </c>
      <c r="IV89" s="57">
        <f t="shared" si="388"/>
        <v>0</v>
      </c>
      <c r="IW89" s="57">
        <f t="shared" si="389"/>
        <v>0</v>
      </c>
      <c r="IX89" s="57">
        <f t="shared" si="390"/>
        <v>0</v>
      </c>
      <c r="IY89" s="57">
        <f t="shared" si="391"/>
        <v>0</v>
      </c>
      <c r="IZ89" s="61">
        <f t="shared" si="392"/>
        <v>3.240000000000002</v>
      </c>
      <c r="JA89" s="260" t="e">
        <f t="shared" si="447"/>
        <v>#N/A</v>
      </c>
      <c r="JB89" s="260" t="e">
        <f t="shared" si="448"/>
        <v>#N/A</v>
      </c>
      <c r="JC89" s="260" t="e">
        <f t="shared" si="449"/>
        <v>#N/A</v>
      </c>
      <c r="JD89" s="260" t="e">
        <f t="shared" si="450"/>
        <v>#N/A</v>
      </c>
      <c r="JE89" s="260" t="e">
        <f t="shared" si="451"/>
        <v>#N/A</v>
      </c>
      <c r="JF89" s="260" t="e">
        <f t="shared" si="452"/>
        <v>#N/A</v>
      </c>
      <c r="JG89" s="260" t="e">
        <f t="shared" si="453"/>
        <v>#N/A</v>
      </c>
      <c r="JH89" s="260" t="e">
        <f t="shared" si="454"/>
        <v>#N/A</v>
      </c>
      <c r="JI89" s="260" t="e">
        <f t="shared" si="455"/>
        <v>#N/A</v>
      </c>
      <c r="JJ89" s="260" t="e">
        <f t="shared" si="456"/>
        <v>#N/A</v>
      </c>
      <c r="JK89" s="260" t="e">
        <f t="shared" si="457"/>
        <v>#N/A</v>
      </c>
      <c r="JL89" s="260" t="e">
        <f t="shared" si="458"/>
        <v>#N/A</v>
      </c>
      <c r="JM89" s="260" t="e">
        <f t="shared" si="459"/>
        <v>#N/A</v>
      </c>
      <c r="JN89" s="260" t="e">
        <f t="shared" si="460"/>
        <v>#N/A</v>
      </c>
      <c r="JO89" s="260" t="e">
        <f t="shared" si="461"/>
        <v>#N/A</v>
      </c>
      <c r="JP89" s="260" t="e">
        <f t="shared" si="462"/>
        <v>#N/A</v>
      </c>
      <c r="JQ89" s="260" t="e">
        <f t="shared" si="463"/>
        <v>#N/A</v>
      </c>
      <c r="JR89" s="260" t="e">
        <f t="shared" si="464"/>
        <v>#N/A</v>
      </c>
      <c r="JS89" s="260" t="e">
        <f t="shared" si="465"/>
        <v>#N/A</v>
      </c>
      <c r="JT89" s="260" t="e">
        <f t="shared" si="466"/>
        <v>#N/A</v>
      </c>
      <c r="JU89" s="260" t="e">
        <f t="shared" si="467"/>
        <v>#N/A</v>
      </c>
      <c r="JV89" s="61">
        <f t="shared" si="393"/>
        <v>3.240000000000002</v>
      </c>
      <c r="JW89" s="46">
        <f>IF(AND(KS89=0,HI89&lt;=$C$40),1,0)</f>
        <v>0</v>
      </c>
      <c r="JX89" s="46">
        <f>IF(AND(KT89=0,HJ89&lt;=$C$40),1,0)</f>
        <v>0</v>
      </c>
      <c r="JY89" s="46">
        <f>IF(AND(KU89=0,HK89&lt;=$C$40),1,0)</f>
        <v>0</v>
      </c>
      <c r="JZ89" s="46">
        <f>IF(AND(KV89=0,HL89&lt;=$C$40),1,0)</f>
        <v>0</v>
      </c>
      <c r="KA89" s="46">
        <f>IF(AND(KW89=0,HM89&lt;=$C$40),1,0)</f>
        <v>0</v>
      </c>
      <c r="KB89" s="46">
        <f>IF(AND(KX89=0,HN89&lt;=$C$40),1,0)</f>
        <v>0</v>
      </c>
      <c r="KC89" s="46">
        <f>IF(AND(KY89=0,HO89&lt;=$C$40),1,0)</f>
        <v>0</v>
      </c>
      <c r="KD89" s="46">
        <f>IF(AND(KZ89=0,HP89&lt;=$C$40),1,0)</f>
        <v>0</v>
      </c>
      <c r="KE89" s="46">
        <f>IF(AND(LA89=0,HQ89&lt;=$C$40),1,0)</f>
        <v>0</v>
      </c>
      <c r="KF89" s="46">
        <f>IF(AND(LB89=0,HR89&lt;=$C$40),1,0)</f>
        <v>0</v>
      </c>
      <c r="KG89" s="46">
        <f>IF(AND(LC89=0,HS89&lt;=$C$40),1,0)</f>
        <v>0</v>
      </c>
      <c r="KH89" s="46">
        <f>IF(AND(LD89=0,HT89&lt;=$C$40),1,0)</f>
        <v>0</v>
      </c>
      <c r="KI89" s="46">
        <f>IF(AND(LE89=0,HU89&lt;=$C$40),1,0)</f>
        <v>0</v>
      </c>
      <c r="KJ89" s="46">
        <f>IF(AND(LF89=0,HV89&lt;=$C$40),1,0)</f>
        <v>0</v>
      </c>
      <c r="KK89" s="46">
        <f>IF(AND(LG89=0,HW89&lt;=$C$40),1,0)</f>
        <v>0</v>
      </c>
      <c r="KL89" s="46">
        <f>IF(AND(LH89=0,HX89&lt;=$C$40),1,0)</f>
        <v>0</v>
      </c>
      <c r="KM89" s="46">
        <f>IF(AND(LI89=0,HY89&lt;=$C$40),1,0)</f>
        <v>0</v>
      </c>
      <c r="KN89" s="46">
        <f>IF(AND(LJ89=0,HZ89&lt;=$C$40),1,0)</f>
        <v>0</v>
      </c>
      <c r="KO89" s="46">
        <f>IF(AND(LK89=0,IA89&lt;=$C$40),1,0)</f>
        <v>0</v>
      </c>
      <c r="KP89" s="46">
        <f>IF(AND(LL89=0,IB89&lt;=$C$40),1,0)</f>
        <v>0</v>
      </c>
      <c r="KQ89" s="46">
        <f>IF(AND(LM89=0,IC89&lt;=$C$40),1,0)</f>
        <v>0</v>
      </c>
      <c r="KR89" s="61">
        <f t="shared" si="394"/>
        <v>3.240000000000002</v>
      </c>
      <c r="KS89" s="1">
        <f>IF(OR(KS88=1,AND(OY89=1,LO89&lt;=$C$41)),1,0)</f>
        <v>1</v>
      </c>
      <c r="KT89" s="1">
        <f>IF(OR(KT88=1,AND(OZ89=1,LP89&lt;=$C$41)),1,0)</f>
        <v>0</v>
      </c>
      <c r="KU89" s="1">
        <f>IF(OR(KU88=1,AND(PA89=1,LQ89&lt;=$C$41)),1,0)</f>
        <v>0</v>
      </c>
      <c r="KV89" s="1">
        <f>IF(OR(KV88=1,AND(PB89=1,LR89&lt;=$C$41)),1,0)</f>
        <v>0</v>
      </c>
      <c r="KW89" s="1">
        <f>IF(OR(KW88=1,AND(PC89=1,LS89&lt;=$C$41)),1,0)</f>
        <v>0</v>
      </c>
      <c r="KX89" s="1">
        <f>IF(OR(KX88=1,AND(PD89=1,LT89&lt;=$C$41)),1,0)</f>
        <v>1</v>
      </c>
      <c r="KY89" s="1">
        <f>IF(OR(KY88=1,AND(PE89=1,LU89&lt;=$C$41)),1,0)</f>
        <v>1</v>
      </c>
      <c r="KZ89" s="1">
        <f>IF(OR(KZ88=1,AND(PF89=1,LV89&lt;=$C$41)),1,0)</f>
        <v>1</v>
      </c>
      <c r="LA89" s="1">
        <f>IF(OR(LA88=1,AND(PG89=1,LW89&lt;=$C$41)),1,0)</f>
        <v>1</v>
      </c>
      <c r="LB89" s="1">
        <f>IF(OR(LB88=1,AND(PH89=1,LX89&lt;=$C$41)),1,0)</f>
        <v>1</v>
      </c>
      <c r="LC89" s="1">
        <f>IF(OR(LC88=1,AND(PI89=1,LY89&lt;=$C$41)),1,0)</f>
        <v>1</v>
      </c>
      <c r="LD89" s="1">
        <f>IF(OR(LD88=1,AND(PJ89=1,LZ89&lt;=$C$41)),1,0)</f>
        <v>0</v>
      </c>
      <c r="LE89" s="1">
        <f>IF(OR(LE88=1,AND(PK89=1,MA89&lt;=$C$41)),1,0)</f>
        <v>1</v>
      </c>
      <c r="LF89" s="1">
        <f>IF(OR(LF88=1,AND(PL89=1,MB89&lt;=$C$41)),1,0)</f>
        <v>1</v>
      </c>
      <c r="LG89" s="1">
        <f>IF(OR(LG88=1,AND(PM89=1,MC89&lt;=$C$41)),1,0)</f>
        <v>1</v>
      </c>
      <c r="LH89" s="1">
        <f>IF(OR(LH88=1,AND(PN89=1,MD89&lt;=$C$41)),1,0)</f>
        <v>1</v>
      </c>
      <c r="LI89" s="1">
        <f>IF(OR(LI88=1,AND(PO89=1,ME89&lt;=$C$41)),1,0)</f>
        <v>1</v>
      </c>
      <c r="LJ89" s="1">
        <f>IF(OR(LJ88=1,AND(PP89=1,MF89&lt;=$C$41)),1,0)</f>
        <v>1</v>
      </c>
      <c r="LK89" s="1">
        <f>IF(OR(LK88=1,AND(PQ89=1,MG89&lt;=$C$41)),1,0)</f>
        <v>1</v>
      </c>
      <c r="LL89" s="1">
        <f>IF(OR(LL88=1,AND(PR89=1,MH89&lt;=$C$41)),1,0)</f>
        <v>1</v>
      </c>
      <c r="LM89" s="1">
        <f>IF(OR(LM88=1,AND(PS89=1,MI89&lt;=$C$41)),1,0)</f>
        <v>1</v>
      </c>
      <c r="LN89" s="61">
        <f t="shared" si="395"/>
        <v>3.240000000000002</v>
      </c>
      <c r="LO89" s="57">
        <f t="shared" si="396"/>
        <v>0</v>
      </c>
      <c r="LP89" s="57">
        <f t="shared" si="397"/>
        <v>11.561405956668153</v>
      </c>
      <c r="LQ89" s="57">
        <f t="shared" si="398"/>
        <v>10.010699830977234</v>
      </c>
      <c r="LR89" s="57">
        <f t="shared" si="399"/>
        <v>7.0579945871668004</v>
      </c>
      <c r="LS89" s="57">
        <f t="shared" si="400"/>
        <v>3.2293038099549771</v>
      </c>
      <c r="LT89" s="57">
        <f t="shared" si="401"/>
        <v>0</v>
      </c>
      <c r="LU89" s="57">
        <f t="shared" si="402"/>
        <v>0</v>
      </c>
      <c r="LV89" s="57">
        <f t="shared" si="403"/>
        <v>0</v>
      </c>
      <c r="LW89" s="57">
        <f t="shared" si="404"/>
        <v>0</v>
      </c>
      <c r="LX89" s="57">
        <f t="shared" si="405"/>
        <v>0</v>
      </c>
      <c r="LY89" s="57">
        <f t="shared" si="406"/>
        <v>0</v>
      </c>
      <c r="LZ89" s="57">
        <f t="shared" si="407"/>
        <v>2.5150802228793383</v>
      </c>
      <c r="MA89" s="57">
        <f t="shared" si="408"/>
        <v>0</v>
      </c>
      <c r="MB89" s="57">
        <f t="shared" si="409"/>
        <v>0</v>
      </c>
      <c r="MC89" s="57">
        <f t="shared" si="410"/>
        <v>0</v>
      </c>
      <c r="MD89" s="57">
        <f t="shared" si="411"/>
        <v>0</v>
      </c>
      <c r="ME89" s="57">
        <f t="shared" si="412"/>
        <v>0</v>
      </c>
      <c r="MF89" s="57">
        <f t="shared" si="413"/>
        <v>0</v>
      </c>
      <c r="MG89" s="57">
        <f t="shared" si="414"/>
        <v>0</v>
      </c>
      <c r="MH89" s="57">
        <f t="shared" si="415"/>
        <v>0</v>
      </c>
      <c r="MI89" s="57">
        <f t="shared" si="416"/>
        <v>0</v>
      </c>
      <c r="MJ89" s="61">
        <f t="shared" si="417"/>
        <v>3.240000000000002</v>
      </c>
      <c r="MK89" s="57" t="e">
        <f>IF(AND(ABS(CG89)&gt;0,EU89*$C$19&gt;=DY88,NG89&lt;&gt;0),3,NA())</f>
        <v>#N/A</v>
      </c>
      <c r="ML89" s="57" t="e">
        <f t="shared" si="468"/>
        <v>#N/A</v>
      </c>
      <c r="MM89" s="57" t="e">
        <f t="shared" si="469"/>
        <v>#N/A</v>
      </c>
      <c r="MN89" s="57" t="e">
        <f t="shared" si="470"/>
        <v>#N/A</v>
      </c>
      <c r="MO89" s="57" t="e">
        <f t="shared" si="471"/>
        <v>#N/A</v>
      </c>
      <c r="MP89" s="57" t="e">
        <f t="shared" si="472"/>
        <v>#N/A</v>
      </c>
      <c r="MQ89" s="57" t="e">
        <f t="shared" si="473"/>
        <v>#N/A</v>
      </c>
      <c r="MR89" s="57" t="e">
        <f t="shared" si="474"/>
        <v>#N/A</v>
      </c>
      <c r="MS89" s="57" t="e">
        <f t="shared" si="475"/>
        <v>#N/A</v>
      </c>
      <c r="MT89" s="57" t="e">
        <f t="shared" si="476"/>
        <v>#N/A</v>
      </c>
      <c r="MU89" s="57" t="e">
        <f t="shared" si="477"/>
        <v>#N/A</v>
      </c>
      <c r="MV89" s="57" t="e">
        <f t="shared" si="478"/>
        <v>#N/A</v>
      </c>
      <c r="MW89" s="57" t="e">
        <f t="shared" si="479"/>
        <v>#N/A</v>
      </c>
      <c r="MX89" s="57" t="e">
        <f t="shared" si="480"/>
        <v>#N/A</v>
      </c>
      <c r="MY89" s="57" t="e">
        <f t="shared" si="481"/>
        <v>#N/A</v>
      </c>
      <c r="MZ89" s="57" t="e">
        <f t="shared" si="482"/>
        <v>#N/A</v>
      </c>
      <c r="NA89" s="57" t="e">
        <f t="shared" si="483"/>
        <v>#N/A</v>
      </c>
      <c r="NB89" s="57" t="e">
        <f t="shared" si="484"/>
        <v>#N/A</v>
      </c>
      <c r="NC89" s="57" t="e">
        <f t="shared" si="485"/>
        <v>#N/A</v>
      </c>
      <c r="ND89" s="57" t="e">
        <f t="shared" si="486"/>
        <v>#N/A</v>
      </c>
      <c r="NE89" s="57" t="e">
        <f t="shared" si="487"/>
        <v>#N/A</v>
      </c>
      <c r="NF89" s="61">
        <f t="shared" si="418"/>
        <v>3.240000000000002</v>
      </c>
      <c r="NG89" s="260">
        <f>IF(OY88=0,MIN('Drive Train'!$F$35-FQ88*$C$19*'Drive Train'!$F$39,NG88+$C$39)-$C$7,IF(LO88-1&lt;=0,0,IF($C$37=Motors!$C$29,MAX(MAX(NG$8:NG88)*-1,NG88-$C$39),MAX(0,MAX(NG$8:NG88)*-1,NG88-$C$39))))</f>
        <v>0</v>
      </c>
      <c r="NH89" s="260">
        <f>IF(OZ88=0,MIN('Drive Train'!$F$35-FR88*$C$19*'Drive Train'!$F$39,NH88+$C$39)-$C$7,IF(LP88-1&lt;=0,0,IF($C$37=Motors!$C$29,MAX(MAX(NH$8:NH88)*-1,NH88-$C$39),MAX(0,MAX(NH$8:NH88)*-1,NH88-$C$39))))</f>
        <v>0</v>
      </c>
      <c r="NI89" s="260">
        <f>IF(PA88=0,MIN('Drive Train'!$F$35-FS88*$C$19*'Drive Train'!$F$39,NI88+$C$39)-$C$7,IF(LQ88-1&lt;=0,0,IF($C$37=Motors!$C$29,MAX(MAX(NI$8:NI88)*-1,NI88-$C$39),MAX(0,MAX(NI$8:NI88)*-1,NI88-$C$39))))</f>
        <v>0</v>
      </c>
      <c r="NJ89" s="260">
        <f>IF(PB88=0,MIN('Drive Train'!$F$35-FT88*$C$19*'Drive Train'!$F$39,NJ88+$C$39)-$C$7,IF(LR88-1&lt;=0,0,IF($C$37=Motors!$C$29,MAX(MAX(NJ$8:NJ88)*-1,NJ88-$C$39),MAX(0,MAX(NJ$8:NJ88)*-1,NJ88-$C$39))))</f>
        <v>0</v>
      </c>
      <c r="NK89" s="260">
        <f>IF(PC88=0,MIN('Drive Train'!$F$35-FU88*$C$19*'Drive Train'!$F$39,NK88+$C$39)-$C$7,IF(LS88-1&lt;=0,0,IF($C$37=Motors!$C$29,MAX(MAX(NK$8:NK88)*-1,NK88-$C$39),MAX(0,MAX(NK$8:NK88)*-1,NK88-$C$39))))</f>
        <v>0</v>
      </c>
      <c r="NL89" s="260">
        <f>IF(PD88=0,MIN('Drive Train'!$F$35-FV88*$C$19*'Drive Train'!$F$39,NL88+$C$39)-$C$7,IF(LT88-1&lt;=0,0,IF($C$37=Motors!$C$29,MAX(MAX(NL$8:NL88)*-1,NL88-$C$39),MAX(0,MAX(NL$8:NL88)*-1,NL88-$C$39))))</f>
        <v>0</v>
      </c>
      <c r="NM89" s="260">
        <f>IF(PE88=0,MIN('Drive Train'!$F$35-FW88*$C$19*'Drive Train'!$F$39,NM88+$C$39)-$C$7,IF(LU88-1&lt;=0,0,IF($C$37=Motors!$C$29,MAX(MAX(NM$8:NM88)*-1,NM88-$C$39),MAX(0,MAX(NM$8:NM88)*-1,NM88-$C$39))))</f>
        <v>0</v>
      </c>
      <c r="NN89" s="260">
        <f>IF(PF88=0,MIN('Drive Train'!$F$35-FX88*$C$19*'Drive Train'!$F$39,NN88+$C$39)-$C$7,IF(LV88-1&lt;=0,0,IF($C$37=Motors!$C$29,MAX(MAX(NN$8:NN88)*-1,NN88-$C$39),MAX(0,MAX(NN$8:NN88)*-1,NN88-$C$39))))</f>
        <v>0</v>
      </c>
      <c r="NO89" s="260">
        <f>IF(PG88=0,MIN('Drive Train'!$F$35-FY88*$C$19*'Drive Train'!$F$39,NO88+$C$39)-$C$7,IF(LW88-1&lt;=0,0,IF($C$37=Motors!$C$29,MAX(MAX(NO$8:NO88)*-1,NO88-$C$39),MAX(0,MAX(NO$8:NO88)*-1,NO88-$C$39))))</f>
        <v>0</v>
      </c>
      <c r="NP89" s="260">
        <f>IF(PH88=0,MIN('Drive Train'!$F$35-FZ88*$C$19*'Drive Train'!$F$39,NP88+$C$39)-$C$7,IF(LX88-1&lt;=0,0,IF($C$37=Motors!$C$29,MAX(MAX(NP$8:NP88)*-1,NP88-$C$39),MAX(0,MAX(NP$8:NP88)*-1,NP88-$C$39))))</f>
        <v>0</v>
      </c>
      <c r="NQ89" s="260">
        <f>IF(PI88=0,MIN('Drive Train'!$F$35-GA88*$C$19*'Drive Train'!$F$39,NQ88+$C$39)-$C$7,IF(LY88-1&lt;=0,0,IF($C$37=Motors!$C$29,MAX(MAX(NQ$8:NQ88)*-1,NQ88-$C$39),MAX(0,MAX(NQ$8:NQ88)*-1,NQ88-$C$39))))</f>
        <v>0</v>
      </c>
      <c r="NR89" s="260">
        <f>IF(PJ88=0,MIN('Drive Train'!$F$35-GB88*$C$19*'Drive Train'!$F$39,NR88+$C$39)-$C$7,IF(LZ88-1&lt;=0,0,IF($C$37=Motors!$C$29,MAX(MAX(NR$8:NR88)*-1,NR88-$C$39),MAX(0,MAX(NR$8:NR88)*-1,NR88-$C$39))))</f>
        <v>0</v>
      </c>
      <c r="NS89" s="260">
        <f>IF(PK88=0,MIN('Drive Train'!$F$35-GC88*$C$19*'Drive Train'!$F$39,NS88+$C$39)-$C$7,IF(MA88-1&lt;=0,0,IF($C$37=Motors!$C$29,MAX(MAX(NS$8:NS88)*-1,NS88-$C$39),MAX(0,MAX(NS$8:NS88)*-1,NS88-$C$39))))</f>
        <v>0</v>
      </c>
      <c r="NT89" s="260">
        <f>IF(PL88=0,MIN('Drive Train'!$F$35-GD88*$C$19*'Drive Train'!$F$39,NT88+$C$39)-$C$7,IF(MB88-1&lt;=0,0,IF($C$37=Motors!$C$29,MAX(MAX(NT$8:NT88)*-1,NT88-$C$39),MAX(0,MAX(NT$8:NT88)*-1,NT88-$C$39))))</f>
        <v>0</v>
      </c>
      <c r="NU89" s="260">
        <f>IF(PM88=0,MIN('Drive Train'!$F$35-GE88*$C$19*'Drive Train'!$F$39,NU88+$C$39)-$C$7,IF(MC88-1&lt;=0,0,IF($C$37=Motors!$C$29,MAX(MAX(NU$8:NU88)*-1,NU88-$C$39),MAX(0,MAX(NU$8:NU88)*-1,NU88-$C$39))))</f>
        <v>0</v>
      </c>
      <c r="NV89" s="260">
        <f>IF(PN88=0,MIN('Drive Train'!$F$35-GF88*$C$19*'Drive Train'!$F$39,NV88+$C$39)-$C$7,IF(MD88-1&lt;=0,0,IF($C$37=Motors!$C$29,MAX(MAX(NV$8:NV88)*-1,NV88-$C$39),MAX(0,MAX(NV$8:NV88)*-1,NV88-$C$39))))</f>
        <v>0</v>
      </c>
      <c r="NW89" s="260">
        <f>IF(PO88=0,MIN('Drive Train'!$F$35-GG88*$C$19*'Drive Train'!$F$39,NW88+$C$39)-$C$7,IF(ME88-1&lt;=0,0,IF($C$37=Motors!$C$29,MAX(MAX(NW$8:NW88)*-1,NW88-$C$39),MAX(0,MAX(NW$8:NW88)*-1,NW88-$C$39))))</f>
        <v>0</v>
      </c>
      <c r="NX89" s="260">
        <f>IF(PP88=0,MIN('Drive Train'!$F$35-GH88*$C$19*'Drive Train'!$F$39,NX88+$C$39)-$C$7,IF(MF88-1&lt;=0,0,IF($C$37=Motors!$C$29,MAX(MAX(NX$8:NX88)*-1,NX88-$C$39),MAX(0,MAX(NX$8:NX88)*-1,NX88-$C$39))))</f>
        <v>0</v>
      </c>
      <c r="NY89" s="260">
        <f>IF(PQ88=0,MIN('Drive Train'!$F$35-GI88*$C$19*'Drive Train'!$F$39,NY88+$C$39)-$C$7,IF(MG88-1&lt;=0,0,IF($C$37=Motors!$C$29,MAX(MAX(NY$8:NY88)*-1,NY88-$C$39),MAX(0,MAX(NY$8:NY88)*-1,NY88-$C$39))))</f>
        <v>0</v>
      </c>
      <c r="NZ89" s="260">
        <f>IF(PR88=0,MIN('Drive Train'!$F$35-GJ88*$C$19*'Drive Train'!$F$39,NZ88+$C$39)-$C$7,IF(MH88-1&lt;=0,0,IF($C$37=Motors!$C$29,MAX(MAX(NZ$8:NZ88)*-1,NZ88-$C$39),MAX(0,MAX(NZ$8:NZ88)*-1,NZ88-$C$39))))</f>
        <v>0</v>
      </c>
      <c r="OA89" s="260">
        <f>IF(PS88=0,MIN('Drive Train'!$F$35-GK88*$C$19*'Drive Train'!$F$39,OA88+$C$39)-$C$7,IF(MI88-1&lt;=0,0,IF($C$37=Motors!$C$29,MAX(MAX(OA$8:OA88)*-1,OA88-$C$39),MAX(0,MAX(OA$8:OA88)*-1,OA88-$C$39))))</f>
        <v>0</v>
      </c>
      <c r="OB89" s="61">
        <f t="shared" si="419"/>
        <v>3.240000000000002</v>
      </c>
      <c r="OC89" s="260">
        <f>'Drive Train'!$F$35-(FQ89*$C$13)*$C$19*'Drive Train'!$F$39</f>
        <v>12.4</v>
      </c>
      <c r="OD89" s="260">
        <f>'Drive Train'!$F$35-(FR89*$C$13)*$C$19*'Drive Train'!$F$39</f>
        <v>12.2597755</v>
      </c>
      <c r="OE89" s="260">
        <f>'Drive Train'!$F$35-(FS89*$C$13)*$C$19*'Drive Train'!$F$39</f>
        <v>12.2597755</v>
      </c>
      <c r="OF89" s="260">
        <f>'Drive Train'!$F$35-(FT89*$C$13)*$C$19*'Drive Train'!$F$39</f>
        <v>12.2597755</v>
      </c>
      <c r="OG89" s="260">
        <f>'Drive Train'!$F$35-(FU89*$C$13)*$C$19*'Drive Train'!$F$39</f>
        <v>12.2597755</v>
      </c>
      <c r="OH89" s="260">
        <f>'Drive Train'!$F$35-(FV89*$C$13)*$C$19*'Drive Train'!$F$39</f>
        <v>12.4</v>
      </c>
      <c r="OI89" s="260">
        <f>'Drive Train'!$F$35-(FW89*$C$13)*$C$19*'Drive Train'!$F$39</f>
        <v>12.4</v>
      </c>
      <c r="OJ89" s="260">
        <f>'Drive Train'!$F$35-(FX89*$C$13)*$C$19*'Drive Train'!$F$39</f>
        <v>12.4</v>
      </c>
      <c r="OK89" s="260">
        <f>'Drive Train'!$F$35-(FY89*$C$13)*$C$19*'Drive Train'!$F$39</f>
        <v>12.4</v>
      </c>
      <c r="OL89" s="260">
        <f>'Drive Train'!$F$35-(FZ89*$C$13)*$C$19*'Drive Train'!$F$39</f>
        <v>12.4</v>
      </c>
      <c r="OM89" s="260">
        <f>'Drive Train'!$F$35-(GA89*$C$13)*$C$19*'Drive Train'!$F$39</f>
        <v>12.4</v>
      </c>
      <c r="ON89" s="260">
        <f>'Drive Train'!$F$35-(GB89*$C$13)*$C$19*'Drive Train'!$F$39</f>
        <v>12.2597755</v>
      </c>
      <c r="OO89" s="260">
        <f>'Drive Train'!$F$35-(GC89*$C$13)*$C$19*'Drive Train'!$F$39</f>
        <v>12.4</v>
      </c>
      <c r="OP89" s="260">
        <f>'Drive Train'!$F$35-(GD89*$C$13)*$C$19*'Drive Train'!$F$39</f>
        <v>12.4</v>
      </c>
      <c r="OQ89" s="260">
        <f>'Drive Train'!$F$35-(GE89*$C$13)*$C$19*'Drive Train'!$F$39</f>
        <v>12.4</v>
      </c>
      <c r="OR89" s="260">
        <f>'Drive Train'!$F$35-(GF89*$C$13)*$C$19*'Drive Train'!$F$39</f>
        <v>12.4</v>
      </c>
      <c r="OS89" s="260">
        <f>'Drive Train'!$F$35-(GG89*$C$13)*$C$19*'Drive Train'!$F$39</f>
        <v>12.4</v>
      </c>
      <c r="OT89" s="260">
        <f>'Drive Train'!$F$35-(GH89*$C$13)*$C$19*'Drive Train'!$F$39</f>
        <v>12.4</v>
      </c>
      <c r="OU89" s="260">
        <f>'Drive Train'!$F$35-(GI89*$C$13)*$C$19*'Drive Train'!$F$39</f>
        <v>12.4</v>
      </c>
      <c r="OV89" s="260">
        <f>'Drive Train'!$F$35-(GJ89*$C$13)*$C$19*'Drive Train'!$F$39</f>
        <v>12.4</v>
      </c>
      <c r="OW89" s="260">
        <f>'Drive Train'!$F$35-(GK89*$C$13)*$C$19*'Drive Train'!$F$39</f>
        <v>12.4</v>
      </c>
      <c r="OX89" s="61">
        <f t="shared" si="420"/>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7">
        <f t="shared" si="421"/>
        <v>3.240000000000002</v>
      </c>
      <c r="PU89" s="57">
        <f t="shared" si="422"/>
        <v>21.495394688196406</v>
      </c>
      <c r="PV89" s="57">
        <f t="shared" si="423"/>
        <v>32.541042053477447</v>
      </c>
      <c r="PW89" s="57">
        <f t="shared" si="424"/>
        <v>36.062143157024543</v>
      </c>
      <c r="PX89" s="57">
        <f t="shared" si="425"/>
        <v>35.49508217190251</v>
      </c>
      <c r="PY89" s="57">
        <f t="shared" si="426"/>
        <v>31.607141755210815</v>
      </c>
      <c r="PZ89" s="57">
        <f t="shared" si="427"/>
        <v>27.036423105162619</v>
      </c>
      <c r="QA89" s="57">
        <f t="shared" si="428"/>
        <v>23.225733517635934</v>
      </c>
      <c r="QB89" s="57">
        <f t="shared" si="429"/>
        <v>21.291440485870105</v>
      </c>
      <c r="QC89" s="57">
        <f t="shared" si="430"/>
        <v>19.83197803012871</v>
      </c>
      <c r="QD89" s="57">
        <f t="shared" si="431"/>
        <v>18.750821279437783</v>
      </c>
      <c r="QE89" s="57">
        <f t="shared" si="432"/>
        <v>18.248340689871842</v>
      </c>
      <c r="QF89" s="57">
        <f t="shared" si="433"/>
        <v>23.293008703908541</v>
      </c>
      <c r="QG89" s="57">
        <f t="shared" si="434"/>
        <v>22.440570644578063</v>
      </c>
      <c r="QH89" s="57">
        <f t="shared" si="435"/>
        <v>21.831549073444926</v>
      </c>
      <c r="QI89" s="57">
        <f t="shared" si="436"/>
        <v>21.659868427934889</v>
      </c>
      <c r="QJ89" s="57">
        <f t="shared" si="437"/>
        <v>21.79976807614602</v>
      </c>
      <c r="QK89" s="57">
        <f t="shared" si="438"/>
        <v>21.756211309083742</v>
      </c>
      <c r="QL89" s="57">
        <f t="shared" si="439"/>
        <v>21.582838251070481</v>
      </c>
      <c r="QM89" s="57">
        <f t="shared" si="440"/>
        <v>21.793281479591677</v>
      </c>
      <c r="QN89" s="57">
        <f t="shared" si="441"/>
        <v>21.456171811391606</v>
      </c>
      <c r="QO89" s="57">
        <f t="shared" si="442"/>
        <v>21.493109623152883</v>
      </c>
      <c r="QP89" s="61">
        <f t="shared" si="443"/>
        <v>3.240000000000002</v>
      </c>
      <c r="QQ89" s="57">
        <f>MIN(FQ89,$C$16)*$C$17*1000/60/60/$C$21</f>
        <v>0</v>
      </c>
      <c r="QR89" s="57">
        <f>MIN(FR89,$C$16)*$C$17*1000/60/60/$C$21</f>
        <v>3.4695548865589357E-2</v>
      </c>
      <c r="QS89" s="57">
        <f>MIN(FS89,$C$16)*$C$17*1000/60/60/$C$21</f>
        <v>3.4695548865589357E-2</v>
      </c>
      <c r="QT89" s="57">
        <f>MIN(FT89,$C$16)*$C$17*1000/60/60/$C$21</f>
        <v>3.4695548865589357E-2</v>
      </c>
      <c r="QU89" s="57">
        <f>MIN(FU89,$C$16)*$C$17*1000/60/60/$C$21</f>
        <v>3.4695548865589357E-2</v>
      </c>
      <c r="QV89" s="57">
        <f>MIN(FV89,$C$16)*$C$17*1000/60/60/$C$21</f>
        <v>0</v>
      </c>
      <c r="QW89" s="57">
        <f>MIN(FW89,$C$16)*$C$17*1000/60/60/$C$21</f>
        <v>0</v>
      </c>
      <c r="QX89" s="57">
        <f>MIN(FX89,$C$16)*$C$17*1000/60/60/$C$21</f>
        <v>0</v>
      </c>
      <c r="QY89" s="57">
        <f>MIN(FY89,$C$16)*$C$17*1000/60/60/$C$21</f>
        <v>0</v>
      </c>
      <c r="QZ89" s="57">
        <f>MIN(FZ89,$C$16)*$C$17*1000/60/60/$C$21</f>
        <v>0</v>
      </c>
      <c r="RA89" s="57">
        <f>MIN(GA89,$C$16)*$C$17*1000/60/60/$C$21</f>
        <v>0</v>
      </c>
      <c r="RB89" s="57">
        <f>MIN(GB89,$C$16)*$C$17*1000/60/60/$C$21</f>
        <v>3.4695548865589357E-2</v>
      </c>
      <c r="RC89" s="57">
        <f>MIN(GC89,$C$16)*$C$17*1000/60/60/$C$21</f>
        <v>0</v>
      </c>
      <c r="RD89" s="57">
        <f>MIN(GD89,$C$16)*$C$17*1000/60/60/$C$21</f>
        <v>0</v>
      </c>
      <c r="RE89" s="57">
        <f>MIN(GE89,$C$16)*$C$17*1000/60/60/$C$21</f>
        <v>0</v>
      </c>
      <c r="RF89" s="57">
        <f>MIN(GF89,$C$16)*$C$17*1000/60/60/$C$21</f>
        <v>0</v>
      </c>
      <c r="RG89" s="57">
        <f>MIN(GG89,$C$16)*$C$17*1000/60/60/$C$21</f>
        <v>0</v>
      </c>
      <c r="RH89" s="57">
        <f>MIN(GH89,$C$16)*$C$17*1000/60/60/$C$21</f>
        <v>0</v>
      </c>
      <c r="RI89" s="57">
        <f>MIN(GI89,$C$16)*$C$17*1000/60/60/$C$21</f>
        <v>0</v>
      </c>
      <c r="RJ89" s="57">
        <f>MIN(GJ89,$C$16)*$C$17*1000/60/60/$C$21</f>
        <v>0</v>
      </c>
      <c r="RK89" s="57">
        <f>MIN(GK89,$C$16)*$C$17*1000/60/60/$C$21</f>
        <v>0</v>
      </c>
      <c r="RL89" s="61">
        <f t="shared" si="444"/>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61">
        <f t="shared" si="445"/>
        <v>3.240000000000002</v>
      </c>
      <c r="SI89" s="2">
        <f>IF(AND(EU89&lt;0,KS89=0,LO89&gt;=LO$6*'Drive Train'!$AA$52,LO89&lt;=LO$6*'Drive Train'!$AA$53,OY89=1,JW89=0),$C$17,0)</f>
        <v>0</v>
      </c>
      <c r="SJ89" s="2">
        <f>IF(AND(EV89&lt;0,KT89=0,LP89&gt;=LP$6*'Drive Train'!$AA$52,LP89&lt;=LP$6*'Drive Train'!$AA$53,OZ89=1,JX89=0),$C$17,0)</f>
        <v>0.04</v>
      </c>
      <c r="SK89" s="2">
        <f>IF(AND(EW89&lt;0,KU89=0,LQ89&gt;=LQ$6*'Drive Train'!$AA$52,LQ89&lt;=LQ$6*'Drive Train'!$AA$53,PA89=1,JY89=0),$C$17,0)</f>
        <v>0.04</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48">
        <f t="shared" si="446"/>
        <v>3.240000000000002</v>
      </c>
    </row>
    <row r="90" spans="2:524" x14ac:dyDescent="0.2">
      <c r="B90" s="73"/>
      <c r="C90" s="3" t="s">
        <v>351</v>
      </c>
      <c r="E90" s="17">
        <v>1</v>
      </c>
      <c r="F90" s="26" t="e">
        <f>IF(F88&gt;=$E$88,0.5,NA())*VLOOKUP('Drive Train'!$AK$5,$E$98:$F$99,2,FALSE)</f>
        <v>#N/A</v>
      </c>
      <c r="G90" s="26" t="e">
        <f>IF(G88&gt;=$E$88,0.5,NA())*VLOOKUP('Drive Train'!$AK$5,$E$98:$F$99,2,FALSE)</f>
        <v>#N/A</v>
      </c>
      <c r="H90" s="26" t="e">
        <f>IF(H88&gt;=$E$88,0.5,NA())*VLOOKUP('Drive Train'!$AK$5,$E$98:$F$99,2,FALSE)</f>
        <v>#N/A</v>
      </c>
      <c r="I90" s="26" t="e">
        <f>IF(I88&gt;=$E$88,0.5,NA())*VLOOKUP('Drive Train'!$AK$5,$E$98:$F$99,2,FALSE)</f>
        <v>#N/A</v>
      </c>
      <c r="J90" s="26" t="e">
        <f>IF(J88&gt;=$E$88,0.5,NA())*VLOOKUP('Drive Train'!$AK$5,$E$98:$F$99,2,FALSE)</f>
        <v>#N/A</v>
      </c>
      <c r="K90" s="26" t="e">
        <f>IF(K88&gt;=$E$88,0.5,NA())*VLOOKUP('Drive Train'!$AK$5,$E$98:$F$99,2,FALSE)</f>
        <v>#N/A</v>
      </c>
      <c r="L90" s="26" t="e">
        <f>IF(L88&gt;=$E$88,0.5,NA())*VLOOKUP('Drive Train'!$AK$5,$E$98:$F$99,2,FALSE)</f>
        <v>#N/A</v>
      </c>
      <c r="M90" s="26" t="e">
        <f>IF(M88&gt;=$E$88,0.5,NA())*VLOOKUP('Drive Train'!$AK$5,$E$98:$F$99,2,FALSE)</f>
        <v>#N/A</v>
      </c>
      <c r="N90" s="26" t="e">
        <f>IF(N88&gt;=$E$88,0.5,NA())*VLOOKUP('Drive Train'!$AK$5,$E$98:$F$99,2,FALSE)</f>
        <v>#N/A</v>
      </c>
      <c r="O90" s="26" t="e">
        <f>IF(O88&gt;=$E$88,0.5,NA())*VLOOKUP('Drive Train'!$AK$5,$E$98:$F$99,2,FALSE)</f>
        <v>#N/A</v>
      </c>
      <c r="R90" s="63">
        <f t="shared" si="34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343"/>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318"/>
        <v>3.280000000000002</v>
      </c>
      <c r="BK90" s="2">
        <f>IF(OR(KS89=1,AND($C$37=Motors!$C$31,OY89=1)),0,IF(NG90=0,-(CG89+$C$15)/($C$14-$C$15)*$C$12,($C$11*S90-AO90)/($C$11*S90)*$C$12*S90))</f>
        <v>0</v>
      </c>
      <c r="BL90" s="2">
        <f>IF(OR(KT89=1,AND($C$37=Motors!$C$31,OZ89=1)),0,IF(NH90=0,-(CH89+$C$15)/($C$14-$C$15)*$C$12,($C$11*T90-AP90)/($C$11*T90)*$C$12*T90))</f>
        <v>0</v>
      </c>
      <c r="BM90" s="2">
        <f>IF(OR(KU89=1,AND($C$37=Motors!$C$31,PA89=1)),0,IF(NI90=0,-(CI89+$C$15)/($C$14-$C$15)*$C$12,($C$11*U90-AQ90)/($C$11*U90)*$C$12*U90))</f>
        <v>0</v>
      </c>
      <c r="BN90" s="2">
        <f>IF(OR(KV89=1,AND($C$37=Motors!$C$31,PB89=1)),0,IF(NJ90=0,-(CJ89+$C$15)/($C$14-$C$15)*$C$12,($C$11*V90-AR90)/($C$11*V90)*$C$12*V90))</f>
        <v>0</v>
      </c>
      <c r="BO90" s="2">
        <f>IF(OR(KW89=1,AND($C$37=Motors!$C$31,PC89=1)),0,IF(NK90=0,-(CK89+$C$15)/($C$14-$C$15)*$C$12,($C$11*W90-AS90)/($C$11*W90)*$C$12*W90))</f>
        <v>0</v>
      </c>
      <c r="BP90" s="2">
        <f>IF(OR(KX89=1,AND($C$37=Motors!$C$31,PD89=1)),0,IF(NL90=0,-(CL89+$C$15)/($C$14-$C$15)*$C$12,($C$11*X90-AT90)/($C$11*X90)*$C$12*X90))</f>
        <v>0</v>
      </c>
      <c r="BQ90" s="2">
        <f>IF(OR(KY89=1,AND($C$37=Motors!$C$31,PE89=1)),0,IF(NM90=0,-(CM89+$C$15)/($C$14-$C$15)*$C$12,($C$11*Y90-AU90)/($C$11*Y90)*$C$12*Y90))</f>
        <v>0</v>
      </c>
      <c r="BR90" s="2">
        <f>IF(OR(KZ89=1,AND($C$37=Motors!$C$31,PF89=1)),0,IF(NN90=0,-(CN89+$C$15)/($C$14-$C$15)*$C$12,($C$11*Z90-AV90)/($C$11*Z90)*$C$12*Z90))</f>
        <v>0</v>
      </c>
      <c r="BS90" s="2">
        <f>IF(OR(LA89=1,AND($C$37=Motors!$C$31,PG89=1)),0,IF(NO90=0,-(CO89+$C$15)/($C$14-$C$15)*$C$12,($C$11*AA90-AW90)/($C$11*AA90)*$C$12*AA90))</f>
        <v>0</v>
      </c>
      <c r="BT90" s="2">
        <f>IF(OR(LB89=1,AND($C$37=Motors!$C$31,PH89=1)),0,IF(NP90=0,-(CP89+$C$15)/($C$14-$C$15)*$C$12,($C$11*AB90-AX90)/($C$11*AB90)*$C$12*AB90))</f>
        <v>0</v>
      </c>
      <c r="BU90" s="2">
        <f>IF(OR(LC89=1,AND($C$37=Motors!$C$31,PI89=1)),0,IF(NQ90=0,-(CQ89+$C$15)/($C$14-$C$15)*$C$12,($C$11*AC90-AY90)/($C$11*AC90)*$C$12*AC90))</f>
        <v>0</v>
      </c>
      <c r="BV90" s="2">
        <f>IF(OR(LD89=1,AND($C$37=Motors!$C$31,PJ89=1)),0,IF(NR90=0,-(CR89+$C$15)/($C$14-$C$15)*$C$12,($C$11*AD90-AZ90)/($C$11*AD90)*$C$12*AD90))</f>
        <v>0</v>
      </c>
      <c r="BW90" s="2">
        <f>IF(OR(LE89=1,AND($C$37=Motors!$C$31,PK89=1)),0,IF(NS90=0,-(CS89+$C$15)/($C$14-$C$15)*$C$12,($C$11*AE90-BA90)/($C$11*AE90)*$C$12*AE90))</f>
        <v>0</v>
      </c>
      <c r="BX90" s="2">
        <f>IF(OR(LF89=1,AND($C$37=Motors!$C$31,PL89=1)),0,IF(NT90=0,-(CT89+$C$15)/($C$14-$C$15)*$C$12,($C$11*AF90-BB90)/($C$11*AF90)*$C$12*AF90))</f>
        <v>0</v>
      </c>
      <c r="BY90" s="2">
        <f>IF(OR(LG89=1,AND($C$37=Motors!$C$31,PM89=1)),0,IF(NU90=0,-(CU89+$C$15)/($C$14-$C$15)*$C$12,($C$11*AG90-BC90)/($C$11*AG90)*$C$12*AG90))</f>
        <v>0</v>
      </c>
      <c r="BZ90" s="2">
        <f>IF(OR(LH89=1,AND($C$37=Motors!$C$31,PN89=1)),0,IF(NV90=0,-(CV89+$C$15)/($C$14-$C$15)*$C$12,($C$11*AH90-BD90)/($C$11*AH90)*$C$12*AH90))</f>
        <v>0</v>
      </c>
      <c r="CA90" s="2">
        <f>IF(OR(LI89=1,AND($C$37=Motors!$C$31,PO89=1)),0,IF(NW90=0,-(CW89+$C$15)/($C$14-$C$15)*$C$12,($C$11*AI90-BE90)/($C$11*AI90)*$C$12*AI90))</f>
        <v>0</v>
      </c>
      <c r="CB90" s="2">
        <f>IF(OR(LJ89=1,AND($C$37=Motors!$C$31,PP89=1)),0,IF(NX90=0,-(CX89+$C$15)/($C$14-$C$15)*$C$12,($C$11*AJ90-BF90)/($C$11*AJ90)*$C$12*AJ90))</f>
        <v>0</v>
      </c>
      <c r="CC90" s="2">
        <f>IF(OR(LK89=1,AND($C$37=Motors!$C$31,PQ89=1)),0,IF(NY90=0,-(CY89+$C$15)/($C$14-$C$15)*$C$12,($C$11*AK90-BG90)/($C$11*AK90)*$C$12*AK90))</f>
        <v>0</v>
      </c>
      <c r="CD90" s="2">
        <f>IF(OR(LL89=1,AND($C$37=Motors!$C$31,PR89=1)),0,IF(NZ90=0,-(CZ89+$C$15)/($C$14-$C$15)*$C$12,($C$11*AL90-BH90)/($C$11*AL90)*$C$12*AL90))</f>
        <v>0</v>
      </c>
      <c r="CE90" s="2">
        <f>IF(OR(LM89=1,AND($C$37=Motors!$C$31,PS89=1)),0,IF(OA90=0,-(DA89+$C$15)/($C$14-$C$15)*$C$12,($C$11*AM90-BI90)/($C$11*AM90)*$C$12*AM90))</f>
        <v>0</v>
      </c>
      <c r="CF90" s="61">
        <f t="shared" si="319"/>
        <v>3.280000000000002</v>
      </c>
      <c r="CG90" s="57">
        <f>IF(AND(KS89=1,OY89=1),0,ABS(BK90/$C$12*($C$14-$C$15)+$C$15) *'Drive Train'!$AA$49 + CG89*(1-'Drive Train'!$AA$49))</f>
        <v>0</v>
      </c>
      <c r="CH90" s="57">
        <f>IF(AND(KT89=1,OZ89=1),0,ABS(BL90/$C$12*($C$14-$C$15)+$C$15) *'Drive Train'!$AA$49 + CH89*(1-'Drive Train'!$AA$49))</f>
        <v>2.7495000000000003</v>
      </c>
      <c r="CI90" s="57">
        <f>IF(AND(KU89=1,PA89=1),0,ABS(BM90/$C$12*($C$14-$C$15)+$C$15) *'Drive Train'!$AA$49 + CI89*(1-'Drive Train'!$AA$49))</f>
        <v>2.7495000000000003</v>
      </c>
      <c r="CJ90" s="57">
        <f>IF(AND(KV89=1,PB89=1),0,ABS(BN90/$C$12*($C$14-$C$15)+$C$15) *'Drive Train'!$AA$49 + CJ89*(1-'Drive Train'!$AA$49))</f>
        <v>2.7495000000000003</v>
      </c>
      <c r="CK90" s="57">
        <f>IF(AND(KW89=1,PC89=1),0,ABS(BO90/$C$12*($C$14-$C$15)+$C$15) *'Drive Train'!$AA$49 + CK89*(1-'Drive Train'!$AA$49))</f>
        <v>2.7495000000000003</v>
      </c>
      <c r="CL90" s="57">
        <f>IF(AND(KX89=1,PD89=1),0,ABS(BP90/$C$12*($C$14-$C$15)+$C$15) *'Drive Train'!$AA$49 + CL89*(1-'Drive Train'!$AA$49))</f>
        <v>0</v>
      </c>
      <c r="CM90" s="57">
        <f>IF(AND(KY89=1,PE89=1),0,ABS(BQ90/$C$12*($C$14-$C$15)+$C$15) *'Drive Train'!$AA$49 + CM89*(1-'Drive Train'!$AA$49))</f>
        <v>0</v>
      </c>
      <c r="CN90" s="57">
        <f>IF(AND(KZ89=1,PF89=1),0,ABS(BR90/$C$12*($C$14-$C$15)+$C$15) *'Drive Train'!$AA$49 + CN89*(1-'Drive Train'!$AA$49))</f>
        <v>0</v>
      </c>
      <c r="CO90" s="57">
        <f>IF(AND(LA89=1,PG89=1),0,ABS(BS90/$C$12*($C$14-$C$15)+$C$15) *'Drive Train'!$AA$49 + CO89*(1-'Drive Train'!$AA$49))</f>
        <v>0</v>
      </c>
      <c r="CP90" s="57">
        <f>IF(AND(LB89=1,PH89=1),0,ABS(BT90/$C$12*($C$14-$C$15)+$C$15) *'Drive Train'!$AA$49 + CP89*(1-'Drive Train'!$AA$49))</f>
        <v>0</v>
      </c>
      <c r="CQ90" s="57">
        <f>IF(AND(LC89=1,PI89=1),0,ABS(BU90/$C$12*($C$14-$C$15)+$C$15) *'Drive Train'!$AA$49 + CQ89*(1-'Drive Train'!$AA$49))</f>
        <v>0</v>
      </c>
      <c r="CR90" s="57">
        <f>IF(AND(LD89=1,PJ89=1),0,ABS(BV90/$C$12*($C$14-$C$15)+$C$15) *'Drive Train'!$AA$49 + CR89*(1-'Drive Train'!$AA$49))</f>
        <v>2.7495000000000003</v>
      </c>
      <c r="CS90" s="57">
        <f>IF(AND(LE89=1,PK89=1),0,ABS(BW90/$C$12*($C$14-$C$15)+$C$15) *'Drive Train'!$AA$49 + CS89*(1-'Drive Train'!$AA$49))</f>
        <v>0</v>
      </c>
      <c r="CT90" s="57">
        <f>IF(AND(LF89=1,PL89=1),0,ABS(BX90/$C$12*($C$14-$C$15)+$C$15) *'Drive Train'!$AA$49 + CT89*(1-'Drive Train'!$AA$49))</f>
        <v>0</v>
      </c>
      <c r="CU90" s="57">
        <f>IF(AND(LG89=1,PM89=1),0,ABS(BY90/$C$12*($C$14-$C$15)+$C$15) *'Drive Train'!$AA$49 + CU89*(1-'Drive Train'!$AA$49))</f>
        <v>0</v>
      </c>
      <c r="CV90" s="57">
        <f>IF(AND(LH89=1,PN89=1),0,ABS(BZ90/$C$12*($C$14-$C$15)+$C$15) *'Drive Train'!$AA$49 + CV89*(1-'Drive Train'!$AA$49))</f>
        <v>0</v>
      </c>
      <c r="CW90" s="57">
        <f>IF(AND(LI89=1,PO89=1),0,ABS(CA90/$C$12*($C$14-$C$15)+$C$15) *'Drive Train'!$AA$49 + CW89*(1-'Drive Train'!$AA$49))</f>
        <v>0</v>
      </c>
      <c r="CX90" s="57">
        <f>IF(AND(LJ89=1,PP89=1),0,ABS(CB90/$C$12*($C$14-$C$15)+$C$15) *'Drive Train'!$AA$49 + CX89*(1-'Drive Train'!$AA$49))</f>
        <v>0</v>
      </c>
      <c r="CY90" s="57">
        <f>IF(AND(LK89=1,PQ89=1),0,ABS(CC90/$C$12*($C$14-$C$15)+$C$15) *'Drive Train'!$AA$49 + CY89*(1-'Drive Train'!$AA$49))</f>
        <v>0</v>
      </c>
      <c r="CZ90" s="57">
        <f>IF(AND(LL89=1,PR89=1),0,ABS(CD90/$C$12*($C$14-$C$15)+$C$15) *'Drive Train'!$AA$49 + CZ89*(1-'Drive Train'!$AA$49))</f>
        <v>0</v>
      </c>
      <c r="DA90" s="57">
        <f>IF(AND(LM89=1,PS89=1),0,ABS(CE90/$C$12*($C$14-$C$15)+$C$15) *'Drive Train'!$AA$49 + DA89*(1-'Drive Train'!$AA$49))</f>
        <v>0</v>
      </c>
      <c r="DB90" s="61">
        <f t="shared" si="344"/>
        <v>3.280000000000002</v>
      </c>
      <c r="DC90" s="57">
        <f t="shared" si="320"/>
        <v>0</v>
      </c>
      <c r="DD90" s="57">
        <f t="shared" si="321"/>
        <v>2.7495000000000003</v>
      </c>
      <c r="DE90" s="57">
        <f t="shared" si="322"/>
        <v>2.7495000000000003</v>
      </c>
      <c r="DF90" s="57">
        <f t="shared" si="323"/>
        <v>2.7495000000000003</v>
      </c>
      <c r="DG90" s="57">
        <f t="shared" si="324"/>
        <v>2.7495000000000003</v>
      </c>
      <c r="DH90" s="57">
        <f t="shared" si="325"/>
        <v>0</v>
      </c>
      <c r="DI90" s="57">
        <f t="shared" si="326"/>
        <v>0</v>
      </c>
      <c r="DJ90" s="57">
        <f t="shared" si="327"/>
        <v>0</v>
      </c>
      <c r="DK90" s="57">
        <f t="shared" si="328"/>
        <v>0</v>
      </c>
      <c r="DL90" s="57">
        <f t="shared" si="329"/>
        <v>0</v>
      </c>
      <c r="DM90" s="57">
        <f t="shared" si="330"/>
        <v>0</v>
      </c>
      <c r="DN90" s="57">
        <f t="shared" si="331"/>
        <v>2.7495000000000003</v>
      </c>
      <c r="DO90" s="57">
        <f t="shared" si="332"/>
        <v>0</v>
      </c>
      <c r="DP90" s="57">
        <f t="shared" si="333"/>
        <v>0</v>
      </c>
      <c r="DQ90" s="57">
        <f t="shared" si="334"/>
        <v>0</v>
      </c>
      <c r="DR90" s="57">
        <f t="shared" si="335"/>
        <v>0</v>
      </c>
      <c r="DS90" s="57">
        <f t="shared" si="336"/>
        <v>0</v>
      </c>
      <c r="DT90" s="57">
        <f t="shared" si="337"/>
        <v>0</v>
      </c>
      <c r="DU90" s="57">
        <f t="shared" si="338"/>
        <v>0</v>
      </c>
      <c r="DV90" s="57">
        <f t="shared" si="339"/>
        <v>0</v>
      </c>
      <c r="DW90" s="57">
        <f t="shared" si="340"/>
        <v>0</v>
      </c>
      <c r="DX90" s="61">
        <f t="shared" si="345"/>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61">
        <f t="shared" si="341"/>
        <v>3.280000000000002</v>
      </c>
      <c r="EU90" s="259">
        <f>MAX(MIN(IF(AND(OY89=1,NG90&lt;0),-1,1)*(DC90-$C$15)/($C$14-$C$15)*$C$12*$C$21-$C$33*LO90/AO$6 -  OY89*$C$33/$C$21,DY89/$C$19),MAX(EU$8:EU89)*-1)</f>
        <v>-0.37850168607206947</v>
      </c>
      <c r="EV90" s="259">
        <f>MAX(MIN(IF(AND(OZ89=1,NH90&lt;0),-1,1)*(DD90-$C$15)/($C$14-$C$15)*$C$12*$C$21-$C$33*LP90/AP$6 -  OZ89*$C$33/$C$21,DZ89/$C$19),MAX(EV$8:EV89)*-1)</f>
        <v>-0.40284805753683761</v>
      </c>
      <c r="EW90" s="259">
        <f>MAX(MIN(IF(AND(PA89=1,NI90&lt;0),-1,1)*(DE90-$C$15)/($C$14-$C$15)*$C$12*$C$21-$C$33*LQ90/AQ$6 -  PA89*$C$33/$C$21,EA89/$C$19),MAX(EW$8:EW89)*-1)</f>
        <v>-0.41969109205488997</v>
      </c>
      <c r="EX90" s="259">
        <f>MAX(MIN(IF(AND(PB89=1,NJ90&lt;0),-1,1)*(DF90-$C$15)/($C$14-$C$15)*$C$12*$C$21-$C$33*LR90/AR$6 -  PB89*$C$33/$C$21,EB89/$C$19),MAX(EX$8:EX89)*-1)</f>
        <v>-0.41174811211642759</v>
      </c>
      <c r="EY90" s="259">
        <f>MAX(MIN(IF(AND(PC89=1,NK90&lt;0),-1,1)*(DG90-$C$15)/($C$14-$C$15)*$C$12*$C$21-$C$33*LS90/AS$6 -  PC89*$C$33/$C$21,EC89/$C$19),MAX(EY$8:EY89)*-1)</f>
        <v>-0.37534771799239852</v>
      </c>
      <c r="EZ90" s="259">
        <f>MAX(MIN(IF(AND(PD89=1,NL90&lt;0),-1,1)*(DH90-$C$15)/($C$14-$C$15)*$C$12*$C$21-$C$33*LT90/AT$6 -  PD89*$C$33/$C$21,ED89/$C$19),MAX(EZ$8:EZ89)*-1)</f>
        <v>-0.37850168607206947</v>
      </c>
      <c r="FA90" s="259">
        <f>MAX(MIN(IF(AND(PE89=1,NM90&lt;0),-1,1)*(DI90-$C$15)/($C$14-$C$15)*$C$12*$C$21-$C$33*LU90/AU$6 -  PE89*$C$33/$C$21,EE89/$C$19),MAX(FA$8:FA89)*-1)</f>
        <v>-0.37850168607206947</v>
      </c>
      <c r="FB90" s="259">
        <f>MAX(MIN(IF(AND(PF89=1,NN90&lt;0),-1,1)*(DJ90-$C$15)/($C$14-$C$15)*$C$12*$C$21-$C$33*LV90/AV$6 -  PF89*$C$33/$C$21,EF89/$C$19),MAX(FB$8:FB89)*-1)</f>
        <v>-0.37850168607206947</v>
      </c>
      <c r="FC90" s="259">
        <f>MAX(MIN(IF(AND(PG89=1,NO90&lt;0),-1,1)*(DK90-$C$15)/($C$14-$C$15)*$C$12*$C$21-$C$33*LW90/AW$6 -  PG89*$C$33/$C$21,EG89/$C$19),MAX(FC$8:FC89)*-1)</f>
        <v>-0.37850168607206947</v>
      </c>
      <c r="FD90" s="259">
        <f>MAX(MIN(IF(AND(PH89=1,NP90&lt;0),-1,1)*(DL90-$C$15)/($C$14-$C$15)*$C$12*$C$21-$C$33*LX90/AX$6 -  PH89*$C$33/$C$21,EH89/$C$19),MAX(FD$8:FD89)*-1)</f>
        <v>-0.37850168607206947</v>
      </c>
      <c r="FE90" s="259">
        <f>MAX(MIN(IF(AND(PI89=1,NQ90&lt;0),-1,1)*(DM90-$C$15)/($C$14-$C$15)*$C$12*$C$21-$C$33*LY90/AY$6 -  PI89*$C$33/$C$21,EI89/$C$19),MAX(FE$8:FE89)*-1)</f>
        <v>-0.37850168607206947</v>
      </c>
      <c r="FF90" s="259">
        <f>MAX(MIN(IF(AND(PJ89=1,NR90&lt;0),-1,1)*(DN90-$C$15)/($C$14-$C$15)*$C$12*$C$21-$C$33*LZ90/AZ$6 -  PJ89*$C$33/$C$21,EJ89/$C$19),MAX(FF$8:FF89)*-1)</f>
        <v>-0.3680167733157455</v>
      </c>
      <c r="FG90" s="259">
        <f>MAX(MIN(IF(AND(PK89=1,NS90&lt;0),-1,1)*(DO90-$C$15)/($C$14-$C$15)*$C$12*$C$21-$C$33*MA90/BA$6 -  PK89*$C$33/$C$21,EK89/$C$19),MAX(FG$8:FG89)*-1)</f>
        <v>-0.37850168607206947</v>
      </c>
      <c r="FH90" s="259">
        <f>MAX(MIN(IF(AND(PL89=1,NT90&lt;0),-1,1)*(DP90-$C$15)/($C$14-$C$15)*$C$12*$C$21-$C$33*MB90/BB$6 -  PL89*$C$33/$C$21,EL89/$C$19),MAX(FH$8:FH89)*-1)</f>
        <v>-0.37850168607206947</v>
      </c>
      <c r="FI90" s="259">
        <f>MAX(MIN(IF(AND(PM89=1,NU90&lt;0),-1,1)*(DQ90-$C$15)/($C$14-$C$15)*$C$12*$C$21-$C$33*MC90/BC$6 -  PM89*$C$33/$C$21,EM89/$C$19),MAX(FI$8:FI89)*-1)</f>
        <v>-0.37850168607206947</v>
      </c>
      <c r="FJ90" s="259">
        <f>MAX(MIN(IF(AND(PN89=1,NV90&lt;0),-1,1)*(DR90-$C$15)/($C$14-$C$15)*$C$12*$C$21-$C$33*MD90/BD$6 -  PN89*$C$33/$C$21,EN89/$C$19),MAX(FJ$8:FJ89)*-1)</f>
        <v>-0.37850168607206947</v>
      </c>
      <c r="FK90" s="259">
        <f>MAX(MIN(IF(AND(PO89=1,NW90&lt;0),-1,1)*(DS90-$C$15)/($C$14-$C$15)*$C$12*$C$21-$C$33*ME90/BE$6 -  PO89*$C$33/$C$21,EO89/$C$19),MAX(FK$8:FK89)*-1)</f>
        <v>-0.37850168607206947</v>
      </c>
      <c r="FL90" s="259">
        <f>MAX(MIN(IF(AND(PP89=1,NX90&lt;0),-1,1)*(DT90-$C$15)/($C$14-$C$15)*$C$12*$C$21-$C$33*MF90/BF$6 -  PP89*$C$33/$C$21,EP89/$C$19),MAX(FL$8:FL89)*-1)</f>
        <v>-0.37850168607206947</v>
      </c>
      <c r="FM90" s="259">
        <f>MAX(MIN(IF(AND(PQ89=1,NY90&lt;0),-1,1)*(DU90-$C$15)/($C$14-$C$15)*$C$12*$C$21-$C$33*MG90/BG$6 -  PQ89*$C$33/$C$21,EQ89/$C$19),MAX(FM$8:FM89)*-1)</f>
        <v>-0.37850168607206947</v>
      </c>
      <c r="FN90" s="259">
        <f>MAX(MIN(IF(AND(PR89=1,NZ90&lt;0),-1,1)*(DV90-$C$15)/($C$14-$C$15)*$C$12*$C$21-$C$33*MH90/BH$6 -  PR89*$C$33/$C$21,ER89/$C$19),MAX(FN$8:FN89)*-1)</f>
        <v>-0.37850168607206947</v>
      </c>
      <c r="FO90" s="259">
        <f>MAX(MIN(IF(AND(PS89=1,OA90&lt;0),-1,1)*(DW90-$C$15)/($C$14-$C$15)*$C$12*$C$21-$C$33*MI90/BI$6 -  PS89*$C$33/$C$21,ES89/$C$19),MAX(FO$8:FO89)*-1)</f>
        <v>-0.37850168607206947</v>
      </c>
      <c r="FP90" s="61">
        <f t="shared" si="346"/>
        <v>3.280000000000002</v>
      </c>
      <c r="FQ90" s="260">
        <f>IF(AND(KS90=1,OY90=1),0,MIN((ABS(($C$14-$C$15)*EU90/$C$12/$C$21)+$C$15)/$C$21,DC90))</f>
        <v>0</v>
      </c>
      <c r="FR90" s="260">
        <f>IF(AND(KT90=1,OZ90=1),0,MIN((ABS(($C$14-$C$15)*EV90/$C$12/$C$21)+$C$15)/$C$21,DD90))</f>
        <v>2.7495000000000003</v>
      </c>
      <c r="FS90" s="260">
        <f>IF(AND(KU90=1,PA90=1),0,MIN((ABS(($C$14-$C$15)*EW90/$C$12/$C$21)+$C$15)/$C$21,DE90))</f>
        <v>2.7495000000000003</v>
      </c>
      <c r="FT90" s="260">
        <f>IF(AND(KV90=1,PB90=1),0,MIN((ABS(($C$14-$C$15)*EX90/$C$12/$C$21)+$C$15)/$C$21,DF90))</f>
        <v>2.7495000000000003</v>
      </c>
      <c r="FU90" s="260">
        <f>IF(AND(KW90=1,PC90=1),0,MIN((ABS(($C$14-$C$15)*EY90/$C$12/$C$21)+$C$15)/$C$21,DG90))</f>
        <v>2.7495000000000003</v>
      </c>
      <c r="FV90" s="260">
        <f>IF(AND(KX90=1,PD90=1),0,MIN((ABS(($C$14-$C$15)*EZ90/$C$12/$C$21)+$C$15)/$C$21,DH90))</f>
        <v>0</v>
      </c>
      <c r="FW90" s="260">
        <f>IF(AND(KY90=1,PE90=1),0,MIN((ABS(($C$14-$C$15)*FA90/$C$12/$C$21)+$C$15)/$C$21,DI90))</f>
        <v>0</v>
      </c>
      <c r="FX90" s="260">
        <f>IF(AND(KZ90=1,PF90=1),0,MIN((ABS(($C$14-$C$15)*FB90/$C$12/$C$21)+$C$15)/$C$21,DJ90))</f>
        <v>0</v>
      </c>
      <c r="FY90" s="260">
        <f>IF(AND(LA90=1,PG90=1),0,MIN((ABS(($C$14-$C$15)*FC90/$C$12/$C$21)+$C$15)/$C$21,DK90))</f>
        <v>0</v>
      </c>
      <c r="FZ90" s="260">
        <f>IF(AND(LB90=1,PH90=1),0,MIN((ABS(($C$14-$C$15)*FD90/$C$12/$C$21)+$C$15)/$C$21,DL90))</f>
        <v>0</v>
      </c>
      <c r="GA90" s="260">
        <f>IF(AND(LC90=1,PI90=1),0,MIN((ABS(($C$14-$C$15)*FE90/$C$12/$C$21)+$C$15)/$C$21,DM90))</f>
        <v>0</v>
      </c>
      <c r="GB90" s="260">
        <f>IF(AND(LD90=1,PJ90=1),0,MIN((ABS(($C$14-$C$15)*FF90/$C$12/$C$21)+$C$15)/$C$21,DN90))</f>
        <v>2.7495000000000003</v>
      </c>
      <c r="GC90" s="260">
        <f>IF(AND(LE90=1,PK90=1),0,MIN((ABS(($C$14-$C$15)*FG90/$C$12/$C$21)+$C$15)/$C$21,DO90))</f>
        <v>0</v>
      </c>
      <c r="GD90" s="260">
        <f>IF(AND(LF90=1,PL90=1),0,MIN((ABS(($C$14-$C$15)*FH90/$C$12/$C$21)+$C$15)/$C$21,DP90))</f>
        <v>0</v>
      </c>
      <c r="GE90" s="260">
        <f>IF(AND(LG90=1,PM90=1),0,MIN((ABS(($C$14-$C$15)*FI90/$C$12/$C$21)+$C$15)/$C$21,DQ90))</f>
        <v>0</v>
      </c>
      <c r="GF90" s="260">
        <f>IF(AND(LH90=1,PN90=1),0,MIN((ABS(($C$14-$C$15)*FJ90/$C$12/$C$21)+$C$15)/$C$21,DR90))</f>
        <v>0</v>
      </c>
      <c r="GG90" s="260">
        <f>IF(AND(LI90=1,PO90=1),0,MIN((ABS(($C$14-$C$15)*FK90/$C$12/$C$21)+$C$15)/$C$21,DS90))</f>
        <v>0</v>
      </c>
      <c r="GH90" s="260">
        <f>IF(AND(LJ90=1,PP90=1),0,MIN((ABS(($C$14-$C$15)*FL90/$C$12/$C$21)+$C$15)/$C$21,DT90))</f>
        <v>0</v>
      </c>
      <c r="GI90" s="260">
        <f>IF(AND(LK90=1,PQ90=1),0,MIN((ABS(($C$14-$C$15)*FM90/$C$12/$C$21)+$C$15)/$C$21,DU90))</f>
        <v>0</v>
      </c>
      <c r="GJ90" s="260">
        <f>IF(AND(LL90=1,PR90=1),0,MIN((ABS(($C$14-$C$15)*FN90/$C$12/$C$21)+$C$15)/$C$21,DV90))</f>
        <v>0</v>
      </c>
      <c r="GK90" s="260">
        <f>IF(AND(LM90=1,PS90=1),0,MIN((ABS(($C$14-$C$15)*FO90/$C$12/$C$21)+$C$15)/$C$21,DW90))</f>
        <v>0</v>
      </c>
      <c r="GL90" s="61">
        <f t="shared" si="347"/>
        <v>3.280000000000002</v>
      </c>
      <c r="GM90" s="57">
        <f>IF(AND(KS89=1,OY89=1),0,EU90*$C$19/S$6/$C$24/$C$23*3.39*$C$21)</f>
        <v>0</v>
      </c>
      <c r="GN90" s="57">
        <f>IF(AND(KT89=1,OZ89=1),0,EV90*$C$19/T$6/$C$24/$C$23*3.39*$C$21)</f>
        <v>-2.9194135260514957</v>
      </c>
      <c r="GO90" s="57">
        <f>IF(AND(KU89=1,PA89=1),0,EW90*$C$19/U$6/$C$24/$C$23*3.39*$C$21)</f>
        <v>-4.3932400714828574</v>
      </c>
      <c r="GP90" s="57">
        <f>IF(AND(KV89=1,PB89=1),0,EX90*$C$19/V$6/$C$24/$C$23*3.39*$C$21)</f>
        <v>-5.6362775412999593</v>
      </c>
      <c r="GQ90" s="57">
        <f>IF(AND(KW89=1,PC89=1),0,EY90*$C$19/W$6/$C$24/$C$23*3.39*$C$21)</f>
        <v>-6.346947515859684</v>
      </c>
      <c r="GR90" s="57">
        <f>IF(AND(KX89=1,PD89=1),0,EZ90*$C$19/X$6/$C$24/$C$23*3.39*$C$21)</f>
        <v>0</v>
      </c>
      <c r="GS90" s="57">
        <f>IF(AND(KY89=1,PE89=1),0,FA90*$C$19/Y$6/$C$24/$C$23*3.39*$C$21)</f>
        <v>0</v>
      </c>
      <c r="GT90" s="57">
        <f>IF(AND(KZ89=1,PF89=1),0,FB90*$C$19/Z$6/$C$24/$C$23*3.39*$C$21)</f>
        <v>0</v>
      </c>
      <c r="GU90" s="57">
        <f>IF(AND(LA89=1,PG89=1),0,FC90*$C$19/AA$6/$C$24/$C$23*3.39*$C$21)</f>
        <v>0</v>
      </c>
      <c r="GV90" s="57">
        <f>IF(AND(LB89=1,PH89=1),0,FD90*$C$19/AB$6/$C$24/$C$23*3.39*$C$21)</f>
        <v>0</v>
      </c>
      <c r="GW90" s="57">
        <f>IF(AND(LC89=1,PI89=1),0,FE90*$C$19/AC$6/$C$24/$C$23*3.39*$C$21)</f>
        <v>0</v>
      </c>
      <c r="GX90" s="57">
        <f>IF(AND(LD89=1,PJ89=1),0,FF90*$C$19/AD$6/$C$24/$C$23*3.39*$C$21)</f>
        <v>-9.5249767404423658</v>
      </c>
      <c r="GY90" s="57">
        <f>IF(AND(LE89=1,PK89=1),0,FG90*$C$19/AE$6/$C$24/$C$23*3.39*$C$21)</f>
        <v>0</v>
      </c>
      <c r="GZ90" s="57">
        <f>IF(AND(LF89=1,PL89=1),0,FH90*$C$19/AF$6/$C$24/$C$23*3.39*$C$21)</f>
        <v>0</v>
      </c>
      <c r="HA90" s="57">
        <f>IF(AND(LG89=1,PM89=1),0,FI90*$C$19/AG$6/$C$24/$C$23*3.39*$C$21)</f>
        <v>0</v>
      </c>
      <c r="HB90" s="57">
        <f>IF(AND(LH89=1,PN89=1),0,FJ90*$C$19/AH$6/$C$24/$C$23*3.39*$C$21)</f>
        <v>0</v>
      </c>
      <c r="HC90" s="57">
        <f>IF(AND(LI89=1,PO89=1),0,FK90*$C$19/AI$6/$C$24/$C$23*3.39*$C$21)</f>
        <v>0</v>
      </c>
      <c r="HD90" s="57">
        <f>IF(AND(LJ89=1,PP89=1),0,FL90*$C$19/AJ$6/$C$24/$C$23*3.39*$C$21)</f>
        <v>0</v>
      </c>
      <c r="HE90" s="57">
        <f>IF(AND(LK89=1,PQ89=1),0,FM90*$C$19/AK$6/$C$24/$C$23*3.39*$C$21)</f>
        <v>0</v>
      </c>
      <c r="HF90" s="57">
        <f>IF(AND(LL89=1,PR89=1),0,FN90*$C$19/AL$6/$C$24/$C$23*3.39*$C$21)</f>
        <v>0</v>
      </c>
      <c r="HG90" s="57">
        <f>IF(AND(LM89=1,PS89=1),0,FO90*$C$19/AM$6/$C$24/$C$23*3.39*$C$21)</f>
        <v>0</v>
      </c>
      <c r="HH90" s="61">
        <f t="shared" si="348"/>
        <v>3.280000000000002</v>
      </c>
      <c r="HI90" s="57">
        <f t="shared" si="349"/>
        <v>0</v>
      </c>
      <c r="HJ90" s="57">
        <f t="shared" si="350"/>
        <v>2.9194135260514957</v>
      </c>
      <c r="HK90" s="57">
        <f t="shared" si="351"/>
        <v>4.3932400714828574</v>
      </c>
      <c r="HL90" s="57">
        <f t="shared" si="352"/>
        <v>5.6362775412999593</v>
      </c>
      <c r="HM90" s="57">
        <f t="shared" si="353"/>
        <v>6.346947515859684</v>
      </c>
      <c r="HN90" s="57">
        <f t="shared" si="354"/>
        <v>0</v>
      </c>
      <c r="HO90" s="57">
        <f t="shared" si="355"/>
        <v>0</v>
      </c>
      <c r="HP90" s="57">
        <f t="shared" si="356"/>
        <v>0</v>
      </c>
      <c r="HQ90" s="57">
        <f t="shared" si="357"/>
        <v>0</v>
      </c>
      <c r="HR90" s="57">
        <f t="shared" si="358"/>
        <v>0</v>
      </c>
      <c r="HS90" s="57">
        <f t="shared" si="359"/>
        <v>0</v>
      </c>
      <c r="HT90" s="57">
        <f t="shared" si="360"/>
        <v>9.5249767404423658</v>
      </c>
      <c r="HU90" s="57">
        <f t="shared" si="361"/>
        <v>0</v>
      </c>
      <c r="HV90" s="57">
        <f t="shared" si="362"/>
        <v>0</v>
      </c>
      <c r="HW90" s="57">
        <f t="shared" si="363"/>
        <v>0</v>
      </c>
      <c r="HX90" s="57">
        <f t="shared" si="364"/>
        <v>0</v>
      </c>
      <c r="HY90" s="57">
        <f t="shared" si="365"/>
        <v>0</v>
      </c>
      <c r="HZ90" s="57">
        <f t="shared" si="366"/>
        <v>0</v>
      </c>
      <c r="IA90" s="57">
        <f t="shared" si="367"/>
        <v>0</v>
      </c>
      <c r="IB90" s="57">
        <f t="shared" si="368"/>
        <v>0</v>
      </c>
      <c r="IC90" s="57">
        <f t="shared" si="369"/>
        <v>0</v>
      </c>
      <c r="ID90" s="61">
        <f t="shared" si="370"/>
        <v>3.280000000000002</v>
      </c>
      <c r="IE90" s="57">
        <f t="shared" si="371"/>
        <v>0</v>
      </c>
      <c r="IF90" s="57">
        <f t="shared" si="372"/>
        <v>0</v>
      </c>
      <c r="IG90" s="57">
        <f t="shared" si="373"/>
        <v>0</v>
      </c>
      <c r="IH90" s="57">
        <f t="shared" si="374"/>
        <v>0</v>
      </c>
      <c r="II90" s="57">
        <f t="shared" si="375"/>
        <v>0</v>
      </c>
      <c r="IJ90" s="57">
        <f t="shared" si="376"/>
        <v>0</v>
      </c>
      <c r="IK90" s="57">
        <f t="shared" si="377"/>
        <v>0</v>
      </c>
      <c r="IL90" s="57">
        <f t="shared" si="378"/>
        <v>0</v>
      </c>
      <c r="IM90" s="57">
        <f t="shared" si="379"/>
        <v>0</v>
      </c>
      <c r="IN90" s="57">
        <f t="shared" si="380"/>
        <v>0</v>
      </c>
      <c r="IO90" s="57">
        <f t="shared" si="381"/>
        <v>0</v>
      </c>
      <c r="IP90" s="57">
        <f t="shared" si="382"/>
        <v>0</v>
      </c>
      <c r="IQ90" s="57">
        <f t="shared" si="383"/>
        <v>0</v>
      </c>
      <c r="IR90" s="57">
        <f t="shared" si="384"/>
        <v>0</v>
      </c>
      <c r="IS90" s="57">
        <f t="shared" si="385"/>
        <v>0</v>
      </c>
      <c r="IT90" s="57">
        <f t="shared" si="386"/>
        <v>0</v>
      </c>
      <c r="IU90" s="57">
        <f t="shared" si="387"/>
        <v>0</v>
      </c>
      <c r="IV90" s="57">
        <f t="shared" si="388"/>
        <v>0</v>
      </c>
      <c r="IW90" s="57">
        <f t="shared" si="389"/>
        <v>0</v>
      </c>
      <c r="IX90" s="57">
        <f t="shared" si="390"/>
        <v>0</v>
      </c>
      <c r="IY90" s="57">
        <f t="shared" si="391"/>
        <v>0</v>
      </c>
      <c r="IZ90" s="61">
        <f t="shared" si="392"/>
        <v>3.280000000000002</v>
      </c>
      <c r="JA90" s="260" t="e">
        <f t="shared" si="447"/>
        <v>#N/A</v>
      </c>
      <c r="JB90" s="260" t="e">
        <f t="shared" si="448"/>
        <v>#N/A</v>
      </c>
      <c r="JC90" s="260" t="e">
        <f t="shared" si="449"/>
        <v>#N/A</v>
      </c>
      <c r="JD90" s="260" t="e">
        <f t="shared" si="450"/>
        <v>#N/A</v>
      </c>
      <c r="JE90" s="260" t="e">
        <f t="shared" si="451"/>
        <v>#N/A</v>
      </c>
      <c r="JF90" s="260" t="e">
        <f t="shared" si="452"/>
        <v>#N/A</v>
      </c>
      <c r="JG90" s="260" t="e">
        <f t="shared" si="453"/>
        <v>#N/A</v>
      </c>
      <c r="JH90" s="260" t="e">
        <f t="shared" si="454"/>
        <v>#N/A</v>
      </c>
      <c r="JI90" s="260" t="e">
        <f t="shared" si="455"/>
        <v>#N/A</v>
      </c>
      <c r="JJ90" s="260" t="e">
        <f t="shared" si="456"/>
        <v>#N/A</v>
      </c>
      <c r="JK90" s="260" t="e">
        <f t="shared" si="457"/>
        <v>#N/A</v>
      </c>
      <c r="JL90" s="260" t="e">
        <f t="shared" si="458"/>
        <v>#N/A</v>
      </c>
      <c r="JM90" s="260" t="e">
        <f t="shared" si="459"/>
        <v>#N/A</v>
      </c>
      <c r="JN90" s="260" t="e">
        <f t="shared" si="460"/>
        <v>#N/A</v>
      </c>
      <c r="JO90" s="260" t="e">
        <f t="shared" si="461"/>
        <v>#N/A</v>
      </c>
      <c r="JP90" s="260" t="e">
        <f t="shared" si="462"/>
        <v>#N/A</v>
      </c>
      <c r="JQ90" s="260" t="e">
        <f t="shared" si="463"/>
        <v>#N/A</v>
      </c>
      <c r="JR90" s="260" t="e">
        <f t="shared" si="464"/>
        <v>#N/A</v>
      </c>
      <c r="JS90" s="260" t="e">
        <f t="shared" si="465"/>
        <v>#N/A</v>
      </c>
      <c r="JT90" s="260" t="e">
        <f t="shared" si="466"/>
        <v>#N/A</v>
      </c>
      <c r="JU90" s="260" t="e">
        <f t="shared" si="467"/>
        <v>#N/A</v>
      </c>
      <c r="JV90" s="61">
        <f t="shared" si="393"/>
        <v>3.280000000000002</v>
      </c>
      <c r="JW90" s="46">
        <f>IF(AND(KS90=0,HI90&lt;=$C$40),1,0)</f>
        <v>0</v>
      </c>
      <c r="JX90" s="46">
        <f>IF(AND(KT90=0,HJ90&lt;=$C$40),1,0)</f>
        <v>0</v>
      </c>
      <c r="JY90" s="46">
        <f>IF(AND(KU90=0,HK90&lt;=$C$40),1,0)</f>
        <v>0</v>
      </c>
      <c r="JZ90" s="46">
        <f>IF(AND(KV90=0,HL90&lt;=$C$40),1,0)</f>
        <v>0</v>
      </c>
      <c r="KA90" s="46">
        <f>IF(AND(KW90=0,HM90&lt;=$C$40),1,0)</f>
        <v>0</v>
      </c>
      <c r="KB90" s="46">
        <f>IF(AND(KX90=0,HN90&lt;=$C$40),1,0)</f>
        <v>0</v>
      </c>
      <c r="KC90" s="46">
        <f>IF(AND(KY90=0,HO90&lt;=$C$40),1,0)</f>
        <v>0</v>
      </c>
      <c r="KD90" s="46">
        <f>IF(AND(KZ90=0,HP90&lt;=$C$40),1,0)</f>
        <v>0</v>
      </c>
      <c r="KE90" s="46">
        <f>IF(AND(LA90=0,HQ90&lt;=$C$40),1,0)</f>
        <v>0</v>
      </c>
      <c r="KF90" s="46">
        <f>IF(AND(LB90=0,HR90&lt;=$C$40),1,0)</f>
        <v>0</v>
      </c>
      <c r="KG90" s="46">
        <f>IF(AND(LC90=0,HS90&lt;=$C$40),1,0)</f>
        <v>0</v>
      </c>
      <c r="KH90" s="46">
        <f>IF(AND(LD90=0,HT90&lt;=$C$40),1,0)</f>
        <v>0</v>
      </c>
      <c r="KI90" s="46">
        <f>IF(AND(LE90=0,HU90&lt;=$C$40),1,0)</f>
        <v>0</v>
      </c>
      <c r="KJ90" s="46">
        <f>IF(AND(LF90=0,HV90&lt;=$C$40),1,0)</f>
        <v>0</v>
      </c>
      <c r="KK90" s="46">
        <f>IF(AND(LG90=0,HW90&lt;=$C$40),1,0)</f>
        <v>0</v>
      </c>
      <c r="KL90" s="46">
        <f>IF(AND(LH90=0,HX90&lt;=$C$40),1,0)</f>
        <v>0</v>
      </c>
      <c r="KM90" s="46">
        <f>IF(AND(LI90=0,HY90&lt;=$C$40),1,0)</f>
        <v>0</v>
      </c>
      <c r="KN90" s="46">
        <f>IF(AND(LJ90=0,HZ90&lt;=$C$40),1,0)</f>
        <v>0</v>
      </c>
      <c r="KO90" s="46">
        <f>IF(AND(LK90=0,IA90&lt;=$C$40),1,0)</f>
        <v>0</v>
      </c>
      <c r="KP90" s="46">
        <f>IF(AND(LL90=0,IB90&lt;=$C$40),1,0)</f>
        <v>0</v>
      </c>
      <c r="KQ90" s="46">
        <f>IF(AND(LM90=0,IC90&lt;=$C$40),1,0)</f>
        <v>0</v>
      </c>
      <c r="KR90" s="61">
        <f t="shared" si="394"/>
        <v>3.280000000000002</v>
      </c>
      <c r="KS90" s="1">
        <f>IF(OR(KS89=1,AND(OY90=1,LO90&lt;=$C$41)),1,0)</f>
        <v>1</v>
      </c>
      <c r="KT90" s="1">
        <f>IF(OR(KT89=1,AND(OZ90=1,LP90&lt;=$C$41)),1,0)</f>
        <v>0</v>
      </c>
      <c r="KU90" s="1">
        <f>IF(OR(KU89=1,AND(PA90=1,LQ90&lt;=$C$41)),1,0)</f>
        <v>0</v>
      </c>
      <c r="KV90" s="1">
        <f>IF(OR(KV89=1,AND(PB90=1,LR90&lt;=$C$41)),1,0)</f>
        <v>0</v>
      </c>
      <c r="KW90" s="1">
        <f>IF(OR(KW89=1,AND(PC90=1,LS90&lt;=$C$41)),1,0)</f>
        <v>0</v>
      </c>
      <c r="KX90" s="1">
        <f>IF(OR(KX89=1,AND(PD90=1,LT90&lt;=$C$41)),1,0)</f>
        <v>1</v>
      </c>
      <c r="KY90" s="1">
        <f>IF(OR(KY89=1,AND(PE90=1,LU90&lt;=$C$41)),1,0)</f>
        <v>1</v>
      </c>
      <c r="KZ90" s="1">
        <f>IF(OR(KZ89=1,AND(PF90=1,LV90&lt;=$C$41)),1,0)</f>
        <v>1</v>
      </c>
      <c r="LA90" s="1">
        <f>IF(OR(LA89=1,AND(PG90=1,LW90&lt;=$C$41)),1,0)</f>
        <v>1</v>
      </c>
      <c r="LB90" s="1">
        <f>IF(OR(LB89=1,AND(PH90=1,LX90&lt;=$C$41)),1,0)</f>
        <v>1</v>
      </c>
      <c r="LC90" s="1">
        <f>IF(OR(LC89=1,AND(PI90=1,LY90&lt;=$C$41)),1,0)</f>
        <v>1</v>
      </c>
      <c r="LD90" s="1">
        <f>IF(OR(LD89=1,AND(PJ90=1,LZ90&lt;=$C$41)),1,0)</f>
        <v>0</v>
      </c>
      <c r="LE90" s="1">
        <f>IF(OR(LE89=1,AND(PK90=1,MA90&lt;=$C$41)),1,0)</f>
        <v>1</v>
      </c>
      <c r="LF90" s="1">
        <f>IF(OR(LF89=1,AND(PL90=1,MB90&lt;=$C$41)),1,0)</f>
        <v>1</v>
      </c>
      <c r="LG90" s="1">
        <f>IF(OR(LG89=1,AND(PM90=1,MC90&lt;=$C$41)),1,0)</f>
        <v>1</v>
      </c>
      <c r="LH90" s="1">
        <f>IF(OR(LH89=1,AND(PN90=1,MD90&lt;=$C$41)),1,0)</f>
        <v>1</v>
      </c>
      <c r="LI90" s="1">
        <f>IF(OR(LI89=1,AND(PO90=1,ME90&lt;=$C$41)),1,0)</f>
        <v>1</v>
      </c>
      <c r="LJ90" s="1">
        <f>IF(OR(LJ89=1,AND(PP90=1,MF90&lt;=$C$41)),1,0)</f>
        <v>1</v>
      </c>
      <c r="LK90" s="1">
        <f>IF(OR(LK89=1,AND(PQ90=1,MG90&lt;=$C$41)),1,0)</f>
        <v>1</v>
      </c>
      <c r="LL90" s="1">
        <f>IF(OR(LL89=1,AND(PR90=1,MH90&lt;=$C$41)),1,0)</f>
        <v>1</v>
      </c>
      <c r="LM90" s="1">
        <f>IF(OR(LM89=1,AND(PS90=1,MI90&lt;=$C$41)),1,0)</f>
        <v>1</v>
      </c>
      <c r="LN90" s="61">
        <f t="shared" si="395"/>
        <v>3.280000000000002</v>
      </c>
      <c r="LO90" s="57">
        <f t="shared" si="396"/>
        <v>0</v>
      </c>
      <c r="LP90" s="57">
        <f t="shared" si="397"/>
        <v>11.444422525889831</v>
      </c>
      <c r="LQ90" s="57">
        <f t="shared" si="398"/>
        <v>9.8343193994438405</v>
      </c>
      <c r="LR90" s="57">
        <f t="shared" si="399"/>
        <v>6.8311118619240707</v>
      </c>
      <c r="LS90" s="57">
        <f t="shared" si="400"/>
        <v>2.972957625936361</v>
      </c>
      <c r="LT90" s="57">
        <f t="shared" si="401"/>
        <v>0</v>
      </c>
      <c r="LU90" s="57">
        <f t="shared" si="402"/>
        <v>0</v>
      </c>
      <c r="LV90" s="57">
        <f t="shared" si="403"/>
        <v>0</v>
      </c>
      <c r="LW90" s="57">
        <f t="shared" si="404"/>
        <v>0</v>
      </c>
      <c r="LX90" s="57">
        <f t="shared" si="405"/>
        <v>0</v>
      </c>
      <c r="LY90" s="57">
        <f t="shared" si="406"/>
        <v>0</v>
      </c>
      <c r="LZ90" s="57">
        <f t="shared" si="407"/>
        <v>2.1340811532616435</v>
      </c>
      <c r="MA90" s="57">
        <f t="shared" si="408"/>
        <v>0</v>
      </c>
      <c r="MB90" s="57">
        <f t="shared" si="409"/>
        <v>0</v>
      </c>
      <c r="MC90" s="57">
        <f t="shared" si="410"/>
        <v>0</v>
      </c>
      <c r="MD90" s="57">
        <f t="shared" si="411"/>
        <v>0</v>
      </c>
      <c r="ME90" s="57">
        <f t="shared" si="412"/>
        <v>0</v>
      </c>
      <c r="MF90" s="57">
        <f t="shared" si="413"/>
        <v>0</v>
      </c>
      <c r="MG90" s="57">
        <f t="shared" si="414"/>
        <v>0</v>
      </c>
      <c r="MH90" s="57">
        <f t="shared" si="415"/>
        <v>0</v>
      </c>
      <c r="MI90" s="57">
        <f t="shared" si="416"/>
        <v>0</v>
      </c>
      <c r="MJ90" s="61">
        <f t="shared" si="417"/>
        <v>3.280000000000002</v>
      </c>
      <c r="MK90" s="57" t="e">
        <f>IF(AND(ABS(CG90)&gt;0,EU90*$C$19&gt;=DY89,NG90&lt;&gt;0),3,NA())</f>
        <v>#N/A</v>
      </c>
      <c r="ML90" s="57" t="e">
        <f t="shared" si="468"/>
        <v>#N/A</v>
      </c>
      <c r="MM90" s="57" t="e">
        <f t="shared" si="469"/>
        <v>#N/A</v>
      </c>
      <c r="MN90" s="57" t="e">
        <f t="shared" si="470"/>
        <v>#N/A</v>
      </c>
      <c r="MO90" s="57" t="e">
        <f t="shared" si="471"/>
        <v>#N/A</v>
      </c>
      <c r="MP90" s="57" t="e">
        <f t="shared" si="472"/>
        <v>#N/A</v>
      </c>
      <c r="MQ90" s="57" t="e">
        <f t="shared" si="473"/>
        <v>#N/A</v>
      </c>
      <c r="MR90" s="57" t="e">
        <f t="shared" si="474"/>
        <v>#N/A</v>
      </c>
      <c r="MS90" s="57" t="e">
        <f t="shared" si="475"/>
        <v>#N/A</v>
      </c>
      <c r="MT90" s="57" t="e">
        <f t="shared" si="476"/>
        <v>#N/A</v>
      </c>
      <c r="MU90" s="57" t="e">
        <f t="shared" si="477"/>
        <v>#N/A</v>
      </c>
      <c r="MV90" s="57" t="e">
        <f t="shared" si="478"/>
        <v>#N/A</v>
      </c>
      <c r="MW90" s="57" t="e">
        <f t="shared" si="479"/>
        <v>#N/A</v>
      </c>
      <c r="MX90" s="57" t="e">
        <f t="shared" si="480"/>
        <v>#N/A</v>
      </c>
      <c r="MY90" s="57" t="e">
        <f t="shared" si="481"/>
        <v>#N/A</v>
      </c>
      <c r="MZ90" s="57" t="e">
        <f t="shared" si="482"/>
        <v>#N/A</v>
      </c>
      <c r="NA90" s="57" t="e">
        <f t="shared" si="483"/>
        <v>#N/A</v>
      </c>
      <c r="NB90" s="57" t="e">
        <f t="shared" si="484"/>
        <v>#N/A</v>
      </c>
      <c r="NC90" s="57" t="e">
        <f t="shared" si="485"/>
        <v>#N/A</v>
      </c>
      <c r="ND90" s="57" t="e">
        <f t="shared" si="486"/>
        <v>#N/A</v>
      </c>
      <c r="NE90" s="57" t="e">
        <f t="shared" si="487"/>
        <v>#N/A</v>
      </c>
      <c r="NF90" s="61">
        <f t="shared" si="418"/>
        <v>3.280000000000002</v>
      </c>
      <c r="NG90" s="260">
        <f>IF(OY89=0,MIN('Drive Train'!$F$35-FQ89*$C$19*'Drive Train'!$F$39,NG89+$C$39)-$C$7,IF(LO89-1&lt;=0,0,IF($C$37=Motors!$C$29,MAX(MAX(NG$8:NG89)*-1,NG89-$C$39),MAX(0,MAX(NG$8:NG89)*-1,NG89-$C$39))))</f>
        <v>0</v>
      </c>
      <c r="NH90" s="260">
        <f>IF(OZ89=0,MIN('Drive Train'!$F$35-FR89*$C$19*'Drive Train'!$F$39,NH89+$C$39)-$C$7,IF(LP89-1&lt;=0,0,IF($C$37=Motors!$C$29,MAX(MAX(NH$8:NH89)*-1,NH89-$C$39),MAX(0,MAX(NH$8:NH89)*-1,NH89-$C$39))))</f>
        <v>0</v>
      </c>
      <c r="NI90" s="260">
        <f>IF(PA89=0,MIN('Drive Train'!$F$35-FS89*$C$19*'Drive Train'!$F$39,NI89+$C$39)-$C$7,IF(LQ89-1&lt;=0,0,IF($C$37=Motors!$C$29,MAX(MAX(NI$8:NI89)*-1,NI89-$C$39),MAX(0,MAX(NI$8:NI89)*-1,NI89-$C$39))))</f>
        <v>0</v>
      </c>
      <c r="NJ90" s="260">
        <f>IF(PB89=0,MIN('Drive Train'!$F$35-FT89*$C$19*'Drive Train'!$F$39,NJ89+$C$39)-$C$7,IF(LR89-1&lt;=0,0,IF($C$37=Motors!$C$29,MAX(MAX(NJ$8:NJ89)*-1,NJ89-$C$39),MAX(0,MAX(NJ$8:NJ89)*-1,NJ89-$C$39))))</f>
        <v>0</v>
      </c>
      <c r="NK90" s="260">
        <f>IF(PC89=0,MIN('Drive Train'!$F$35-FU89*$C$19*'Drive Train'!$F$39,NK89+$C$39)-$C$7,IF(LS89-1&lt;=0,0,IF($C$37=Motors!$C$29,MAX(MAX(NK$8:NK89)*-1,NK89-$C$39),MAX(0,MAX(NK$8:NK89)*-1,NK89-$C$39))))</f>
        <v>0</v>
      </c>
      <c r="NL90" s="260">
        <f>IF(PD89=0,MIN('Drive Train'!$F$35-FV89*$C$19*'Drive Train'!$F$39,NL89+$C$39)-$C$7,IF(LT89-1&lt;=0,0,IF($C$37=Motors!$C$29,MAX(MAX(NL$8:NL89)*-1,NL89-$C$39),MAX(0,MAX(NL$8:NL89)*-1,NL89-$C$39))))</f>
        <v>0</v>
      </c>
      <c r="NM90" s="260">
        <f>IF(PE89=0,MIN('Drive Train'!$F$35-FW89*$C$19*'Drive Train'!$F$39,NM89+$C$39)-$C$7,IF(LU89-1&lt;=0,0,IF($C$37=Motors!$C$29,MAX(MAX(NM$8:NM89)*-1,NM89-$C$39),MAX(0,MAX(NM$8:NM89)*-1,NM89-$C$39))))</f>
        <v>0</v>
      </c>
      <c r="NN90" s="260">
        <f>IF(PF89=0,MIN('Drive Train'!$F$35-FX89*$C$19*'Drive Train'!$F$39,NN89+$C$39)-$C$7,IF(LV89-1&lt;=0,0,IF($C$37=Motors!$C$29,MAX(MAX(NN$8:NN89)*-1,NN89-$C$39),MAX(0,MAX(NN$8:NN89)*-1,NN89-$C$39))))</f>
        <v>0</v>
      </c>
      <c r="NO90" s="260">
        <f>IF(PG89=0,MIN('Drive Train'!$F$35-FY89*$C$19*'Drive Train'!$F$39,NO89+$C$39)-$C$7,IF(LW89-1&lt;=0,0,IF($C$37=Motors!$C$29,MAX(MAX(NO$8:NO89)*-1,NO89-$C$39),MAX(0,MAX(NO$8:NO89)*-1,NO89-$C$39))))</f>
        <v>0</v>
      </c>
      <c r="NP90" s="260">
        <f>IF(PH89=0,MIN('Drive Train'!$F$35-FZ89*$C$19*'Drive Train'!$F$39,NP89+$C$39)-$C$7,IF(LX89-1&lt;=0,0,IF($C$37=Motors!$C$29,MAX(MAX(NP$8:NP89)*-1,NP89-$C$39),MAX(0,MAX(NP$8:NP89)*-1,NP89-$C$39))))</f>
        <v>0</v>
      </c>
      <c r="NQ90" s="260">
        <f>IF(PI89=0,MIN('Drive Train'!$F$35-GA89*$C$19*'Drive Train'!$F$39,NQ89+$C$39)-$C$7,IF(LY89-1&lt;=0,0,IF($C$37=Motors!$C$29,MAX(MAX(NQ$8:NQ89)*-1,NQ89-$C$39),MAX(0,MAX(NQ$8:NQ89)*-1,NQ89-$C$39))))</f>
        <v>0</v>
      </c>
      <c r="NR90" s="260">
        <f>IF(PJ89=0,MIN('Drive Train'!$F$35-GB89*$C$19*'Drive Train'!$F$39,NR89+$C$39)-$C$7,IF(LZ89-1&lt;=0,0,IF($C$37=Motors!$C$29,MAX(MAX(NR$8:NR89)*-1,NR89-$C$39),MAX(0,MAX(NR$8:NR89)*-1,NR89-$C$39))))</f>
        <v>0</v>
      </c>
      <c r="NS90" s="260">
        <f>IF(PK89=0,MIN('Drive Train'!$F$35-GC89*$C$19*'Drive Train'!$F$39,NS89+$C$39)-$C$7,IF(MA89-1&lt;=0,0,IF($C$37=Motors!$C$29,MAX(MAX(NS$8:NS89)*-1,NS89-$C$39),MAX(0,MAX(NS$8:NS89)*-1,NS89-$C$39))))</f>
        <v>0</v>
      </c>
      <c r="NT90" s="260">
        <f>IF(PL89=0,MIN('Drive Train'!$F$35-GD89*$C$19*'Drive Train'!$F$39,NT89+$C$39)-$C$7,IF(MB89-1&lt;=0,0,IF($C$37=Motors!$C$29,MAX(MAX(NT$8:NT89)*-1,NT89-$C$39),MAX(0,MAX(NT$8:NT89)*-1,NT89-$C$39))))</f>
        <v>0</v>
      </c>
      <c r="NU90" s="260">
        <f>IF(PM89=0,MIN('Drive Train'!$F$35-GE89*$C$19*'Drive Train'!$F$39,NU89+$C$39)-$C$7,IF(MC89-1&lt;=0,0,IF($C$37=Motors!$C$29,MAX(MAX(NU$8:NU89)*-1,NU89-$C$39),MAX(0,MAX(NU$8:NU89)*-1,NU89-$C$39))))</f>
        <v>0</v>
      </c>
      <c r="NV90" s="260">
        <f>IF(PN89=0,MIN('Drive Train'!$F$35-GF89*$C$19*'Drive Train'!$F$39,NV89+$C$39)-$C$7,IF(MD89-1&lt;=0,0,IF($C$37=Motors!$C$29,MAX(MAX(NV$8:NV89)*-1,NV89-$C$39),MAX(0,MAX(NV$8:NV89)*-1,NV89-$C$39))))</f>
        <v>0</v>
      </c>
      <c r="NW90" s="260">
        <f>IF(PO89=0,MIN('Drive Train'!$F$35-GG89*$C$19*'Drive Train'!$F$39,NW89+$C$39)-$C$7,IF(ME89-1&lt;=0,0,IF($C$37=Motors!$C$29,MAX(MAX(NW$8:NW89)*-1,NW89-$C$39),MAX(0,MAX(NW$8:NW89)*-1,NW89-$C$39))))</f>
        <v>0</v>
      </c>
      <c r="NX90" s="260">
        <f>IF(PP89=0,MIN('Drive Train'!$F$35-GH89*$C$19*'Drive Train'!$F$39,NX89+$C$39)-$C$7,IF(MF89-1&lt;=0,0,IF($C$37=Motors!$C$29,MAX(MAX(NX$8:NX89)*-1,NX89-$C$39),MAX(0,MAX(NX$8:NX89)*-1,NX89-$C$39))))</f>
        <v>0</v>
      </c>
      <c r="NY90" s="260">
        <f>IF(PQ89=0,MIN('Drive Train'!$F$35-GI89*$C$19*'Drive Train'!$F$39,NY89+$C$39)-$C$7,IF(MG89-1&lt;=0,0,IF($C$37=Motors!$C$29,MAX(MAX(NY$8:NY89)*-1,NY89-$C$39),MAX(0,MAX(NY$8:NY89)*-1,NY89-$C$39))))</f>
        <v>0</v>
      </c>
      <c r="NZ90" s="260">
        <f>IF(PR89=0,MIN('Drive Train'!$F$35-GJ89*$C$19*'Drive Train'!$F$39,NZ89+$C$39)-$C$7,IF(MH89-1&lt;=0,0,IF($C$37=Motors!$C$29,MAX(MAX(NZ$8:NZ89)*-1,NZ89-$C$39),MAX(0,MAX(NZ$8:NZ89)*-1,NZ89-$C$39))))</f>
        <v>0</v>
      </c>
      <c r="OA90" s="260">
        <f>IF(PS89=0,MIN('Drive Train'!$F$35-GK89*$C$19*'Drive Train'!$F$39,OA89+$C$39)-$C$7,IF(MI89-1&lt;=0,0,IF($C$37=Motors!$C$29,MAX(MAX(OA$8:OA89)*-1,OA89-$C$39),MAX(0,MAX(OA$8:OA89)*-1,OA89-$C$39))))</f>
        <v>0</v>
      </c>
      <c r="OB90" s="61">
        <f t="shared" si="419"/>
        <v>3.280000000000002</v>
      </c>
      <c r="OC90" s="260">
        <f>'Drive Train'!$F$35-(FQ90*$C$13)*$C$19*'Drive Train'!$F$39</f>
        <v>12.4</v>
      </c>
      <c r="OD90" s="260">
        <f>'Drive Train'!$F$35-(FR90*$C$13)*$C$19*'Drive Train'!$F$39</f>
        <v>12.2597755</v>
      </c>
      <c r="OE90" s="260">
        <f>'Drive Train'!$F$35-(FS90*$C$13)*$C$19*'Drive Train'!$F$39</f>
        <v>12.2597755</v>
      </c>
      <c r="OF90" s="260">
        <f>'Drive Train'!$F$35-(FT90*$C$13)*$C$19*'Drive Train'!$F$39</f>
        <v>12.2597755</v>
      </c>
      <c r="OG90" s="260">
        <f>'Drive Train'!$F$35-(FU90*$C$13)*$C$19*'Drive Train'!$F$39</f>
        <v>12.2597755</v>
      </c>
      <c r="OH90" s="260">
        <f>'Drive Train'!$F$35-(FV90*$C$13)*$C$19*'Drive Train'!$F$39</f>
        <v>12.4</v>
      </c>
      <c r="OI90" s="260">
        <f>'Drive Train'!$F$35-(FW90*$C$13)*$C$19*'Drive Train'!$F$39</f>
        <v>12.4</v>
      </c>
      <c r="OJ90" s="260">
        <f>'Drive Train'!$F$35-(FX90*$C$13)*$C$19*'Drive Train'!$F$39</f>
        <v>12.4</v>
      </c>
      <c r="OK90" s="260">
        <f>'Drive Train'!$F$35-(FY90*$C$13)*$C$19*'Drive Train'!$F$39</f>
        <v>12.4</v>
      </c>
      <c r="OL90" s="260">
        <f>'Drive Train'!$F$35-(FZ90*$C$13)*$C$19*'Drive Train'!$F$39</f>
        <v>12.4</v>
      </c>
      <c r="OM90" s="260">
        <f>'Drive Train'!$F$35-(GA90*$C$13)*$C$19*'Drive Train'!$F$39</f>
        <v>12.4</v>
      </c>
      <c r="ON90" s="260">
        <f>'Drive Train'!$F$35-(GB90*$C$13)*$C$19*'Drive Train'!$F$39</f>
        <v>12.2597755</v>
      </c>
      <c r="OO90" s="260">
        <f>'Drive Train'!$F$35-(GC90*$C$13)*$C$19*'Drive Train'!$F$39</f>
        <v>12.4</v>
      </c>
      <c r="OP90" s="260">
        <f>'Drive Train'!$F$35-(GD90*$C$13)*$C$19*'Drive Train'!$F$39</f>
        <v>12.4</v>
      </c>
      <c r="OQ90" s="260">
        <f>'Drive Train'!$F$35-(GE90*$C$13)*$C$19*'Drive Train'!$F$39</f>
        <v>12.4</v>
      </c>
      <c r="OR90" s="260">
        <f>'Drive Train'!$F$35-(GF90*$C$13)*$C$19*'Drive Train'!$F$39</f>
        <v>12.4</v>
      </c>
      <c r="OS90" s="260">
        <f>'Drive Train'!$F$35-(GG90*$C$13)*$C$19*'Drive Train'!$F$39</f>
        <v>12.4</v>
      </c>
      <c r="OT90" s="260">
        <f>'Drive Train'!$F$35-(GH90*$C$13)*$C$19*'Drive Train'!$F$39</f>
        <v>12.4</v>
      </c>
      <c r="OU90" s="260">
        <f>'Drive Train'!$F$35-(GI90*$C$13)*$C$19*'Drive Train'!$F$39</f>
        <v>12.4</v>
      </c>
      <c r="OV90" s="260">
        <f>'Drive Train'!$F$35-(GJ90*$C$13)*$C$19*'Drive Train'!$F$39</f>
        <v>12.4</v>
      </c>
      <c r="OW90" s="260">
        <f>'Drive Train'!$F$35-(GK90*$C$13)*$C$19*'Drive Train'!$F$39</f>
        <v>12.4</v>
      </c>
      <c r="OX90" s="61">
        <f t="shared" si="420"/>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7">
        <f t="shared" si="421"/>
        <v>3.280000000000002</v>
      </c>
      <c r="PU90" s="57">
        <f t="shared" si="422"/>
        <v>21.495394688196406</v>
      </c>
      <c r="PV90" s="57">
        <f t="shared" si="423"/>
        <v>32.996483423692197</v>
      </c>
      <c r="PW90" s="57">
        <f t="shared" si="424"/>
        <v>36.45200134094511</v>
      </c>
      <c r="PX90" s="57">
        <f t="shared" si="425"/>
        <v>35.76381762434643</v>
      </c>
      <c r="PY90" s="57">
        <f t="shared" si="426"/>
        <v>31.720982502235582</v>
      </c>
      <c r="PZ90" s="57">
        <f t="shared" si="427"/>
        <v>27.036423105162619</v>
      </c>
      <c r="QA90" s="57">
        <f t="shared" si="428"/>
        <v>23.225733517635934</v>
      </c>
      <c r="QB90" s="57">
        <f t="shared" si="429"/>
        <v>21.291440485870105</v>
      </c>
      <c r="QC90" s="57">
        <f t="shared" si="430"/>
        <v>19.83197803012871</v>
      </c>
      <c r="QD90" s="57">
        <f t="shared" si="431"/>
        <v>18.750821279437783</v>
      </c>
      <c r="QE90" s="57">
        <f t="shared" si="432"/>
        <v>18.248340689871842</v>
      </c>
      <c r="QF90" s="57">
        <f t="shared" si="433"/>
        <v>23.370751968646655</v>
      </c>
      <c r="QG90" s="57">
        <f t="shared" si="434"/>
        <v>22.440570644578063</v>
      </c>
      <c r="QH90" s="57">
        <f t="shared" si="435"/>
        <v>21.831549073444926</v>
      </c>
      <c r="QI90" s="57">
        <f t="shared" si="436"/>
        <v>21.659868427934889</v>
      </c>
      <c r="QJ90" s="57">
        <f t="shared" si="437"/>
        <v>21.79976807614602</v>
      </c>
      <c r="QK90" s="57">
        <f t="shared" si="438"/>
        <v>21.756211309083742</v>
      </c>
      <c r="QL90" s="57">
        <f t="shared" si="439"/>
        <v>21.582838251070481</v>
      </c>
      <c r="QM90" s="57">
        <f t="shared" si="440"/>
        <v>21.793281479591677</v>
      </c>
      <c r="QN90" s="57">
        <f t="shared" si="441"/>
        <v>21.456171811391606</v>
      </c>
      <c r="QO90" s="57">
        <f t="shared" si="442"/>
        <v>21.493109623152883</v>
      </c>
      <c r="QP90" s="61">
        <f t="shared" si="443"/>
        <v>3.280000000000002</v>
      </c>
      <c r="QQ90" s="57">
        <f>MIN(FQ90,$C$16)*$C$17*1000/60/60/$C$21</f>
        <v>0</v>
      </c>
      <c r="QR90" s="57">
        <f>MIN(FR90,$C$16)*$C$17*1000/60/60/$C$21</f>
        <v>3.4695548865589357E-2</v>
      </c>
      <c r="QS90" s="57">
        <f>MIN(FS90,$C$16)*$C$17*1000/60/60/$C$21</f>
        <v>3.4695548865589357E-2</v>
      </c>
      <c r="QT90" s="57">
        <f>MIN(FT90,$C$16)*$C$17*1000/60/60/$C$21</f>
        <v>3.4695548865589357E-2</v>
      </c>
      <c r="QU90" s="57">
        <f>MIN(FU90,$C$16)*$C$17*1000/60/60/$C$21</f>
        <v>3.4695548865589357E-2</v>
      </c>
      <c r="QV90" s="57">
        <f>MIN(FV90,$C$16)*$C$17*1000/60/60/$C$21</f>
        <v>0</v>
      </c>
      <c r="QW90" s="57">
        <f>MIN(FW90,$C$16)*$C$17*1000/60/60/$C$21</f>
        <v>0</v>
      </c>
      <c r="QX90" s="57">
        <f>MIN(FX90,$C$16)*$C$17*1000/60/60/$C$21</f>
        <v>0</v>
      </c>
      <c r="QY90" s="57">
        <f>MIN(FY90,$C$16)*$C$17*1000/60/60/$C$21</f>
        <v>0</v>
      </c>
      <c r="QZ90" s="57">
        <f>MIN(FZ90,$C$16)*$C$17*1000/60/60/$C$21</f>
        <v>0</v>
      </c>
      <c r="RA90" s="57">
        <f>MIN(GA90,$C$16)*$C$17*1000/60/60/$C$21</f>
        <v>0</v>
      </c>
      <c r="RB90" s="57">
        <f>MIN(GB90,$C$16)*$C$17*1000/60/60/$C$21</f>
        <v>3.4695548865589357E-2</v>
      </c>
      <c r="RC90" s="57">
        <f>MIN(GC90,$C$16)*$C$17*1000/60/60/$C$21</f>
        <v>0</v>
      </c>
      <c r="RD90" s="57">
        <f>MIN(GD90,$C$16)*$C$17*1000/60/60/$C$21</f>
        <v>0</v>
      </c>
      <c r="RE90" s="57">
        <f>MIN(GE90,$C$16)*$C$17*1000/60/60/$C$21</f>
        <v>0</v>
      </c>
      <c r="RF90" s="57">
        <f>MIN(GF90,$C$16)*$C$17*1000/60/60/$C$21</f>
        <v>0</v>
      </c>
      <c r="RG90" s="57">
        <f>MIN(GG90,$C$16)*$C$17*1000/60/60/$C$21</f>
        <v>0</v>
      </c>
      <c r="RH90" s="57">
        <f>MIN(GH90,$C$16)*$C$17*1000/60/60/$C$21</f>
        <v>0</v>
      </c>
      <c r="RI90" s="57">
        <f>MIN(GI90,$C$16)*$C$17*1000/60/60/$C$21</f>
        <v>0</v>
      </c>
      <c r="RJ90" s="57">
        <f>MIN(GJ90,$C$16)*$C$17*1000/60/60/$C$21</f>
        <v>0</v>
      </c>
      <c r="RK90" s="57">
        <f>MIN(GK90,$C$16)*$C$17*1000/60/60/$C$21</f>
        <v>0</v>
      </c>
      <c r="RL90" s="61">
        <f t="shared" si="444"/>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61">
        <f t="shared" si="445"/>
        <v>3.280000000000002</v>
      </c>
      <c r="SI90" s="2">
        <f>IF(AND(EU90&lt;0,KS90=0,LO90&gt;=LO$6*'Drive Train'!$AA$52,LO90&lt;=LO$6*'Drive Train'!$AA$53,OY90=1,JW90=0),$C$17,0)</f>
        <v>0</v>
      </c>
      <c r="SJ90" s="2">
        <f>IF(AND(EV90&lt;0,KT90=0,LP90&gt;=LP$6*'Drive Train'!$AA$52,LP90&lt;=LP$6*'Drive Train'!$AA$53,OZ90=1,JX90=0),$C$17,0)</f>
        <v>0.04</v>
      </c>
      <c r="SK90" s="2">
        <f>IF(AND(EW90&lt;0,KU90=0,LQ90&gt;=LQ$6*'Drive Train'!$AA$52,LQ90&lt;=LQ$6*'Drive Train'!$AA$53,PA90=1,JY90=0),$C$17,0)</f>
        <v>0.04</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48">
        <f t="shared" si="446"/>
        <v>3.280000000000002</v>
      </c>
    </row>
    <row r="91" spans="2:524" x14ac:dyDescent="0.2">
      <c r="B91" s="73"/>
      <c r="C91" s="3" t="s">
        <v>327</v>
      </c>
      <c r="E91" s="17">
        <f>E47</f>
        <v>0.92000000000000026</v>
      </c>
      <c r="F91" s="17" t="e">
        <f>RX6*VLOOKUP('Drive Train'!$AK$6,$E$98:$F$99,2,FALSE)</f>
        <v>#N/A</v>
      </c>
      <c r="G91" s="17" t="e">
        <f>RY6*VLOOKUP('Drive Train'!$AK$6,$E$98:$F$99,2,FALSE)</f>
        <v>#N/A</v>
      </c>
      <c r="H91" s="17" t="e">
        <f>RZ6*VLOOKUP('Drive Train'!$AK$6,$E$98:$F$99,2,FALSE)</f>
        <v>#N/A</v>
      </c>
      <c r="I91" s="17" t="e">
        <f>SA6*VLOOKUP('Drive Train'!$AK$6,$E$98:$F$99,2,FALSE)</f>
        <v>#N/A</v>
      </c>
      <c r="J91" s="17" t="e">
        <f>SB6*VLOOKUP('Drive Train'!$AK$6,$E$98:$F$99,2,FALSE)</f>
        <v>#N/A</v>
      </c>
      <c r="K91" s="17" t="e">
        <f>SC6*VLOOKUP('Drive Train'!$AK$6,$E$98:$F$99,2,FALSE)</f>
        <v>#N/A</v>
      </c>
      <c r="L91" s="17" t="e">
        <f>SD6*VLOOKUP('Drive Train'!$AK$6,$E$98:$F$99,2,FALSE)</f>
        <v>#N/A</v>
      </c>
      <c r="M91" s="17" t="e">
        <f>SE6*VLOOKUP('Drive Train'!$AK$6,$E$98:$F$99,2,FALSE)</f>
        <v>#N/A</v>
      </c>
      <c r="N91" s="17" t="e">
        <f>SF6*VLOOKUP('Drive Train'!$AK$6,$E$98:$F$99,2,FALSE)</f>
        <v>#N/A</v>
      </c>
      <c r="O91" s="17" t="e">
        <f>SG6*VLOOKUP('Drive Train'!$AK$6,$E$98:$F$99,2,FALSE)</f>
        <v>#N/A</v>
      </c>
      <c r="R91" s="63">
        <f t="shared" si="34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343"/>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318"/>
        <v>3.3200000000000021</v>
      </c>
      <c r="BK91" s="2">
        <f>IF(OR(KS90=1,AND($C$37=Motors!$C$31,OY90=1)),0,IF(NG91=0,-(CG90+$C$15)/($C$14-$C$15)*$C$12,($C$11*S91-AO91)/($C$11*S91)*$C$12*S91))</f>
        <v>0</v>
      </c>
      <c r="BL91" s="2">
        <f>IF(OR(KT90=1,AND($C$37=Motors!$C$31,OZ90=1)),0,IF(NH91=0,-(CH90+$C$15)/($C$14-$C$15)*$C$12,($C$11*T91-AP91)/($C$11*T91)*$C$12*T91))</f>
        <v>0</v>
      </c>
      <c r="BM91" s="2">
        <f>IF(OR(KU90=1,AND($C$37=Motors!$C$31,PA90=1)),0,IF(NI91=0,-(CI90+$C$15)/($C$14-$C$15)*$C$12,($C$11*U91-AQ91)/($C$11*U91)*$C$12*U91))</f>
        <v>0</v>
      </c>
      <c r="BN91" s="2">
        <f>IF(OR(KV90=1,AND($C$37=Motors!$C$31,PB90=1)),0,IF(NJ91=0,-(CJ90+$C$15)/($C$14-$C$15)*$C$12,($C$11*V91-AR91)/($C$11*V91)*$C$12*V91))</f>
        <v>0</v>
      </c>
      <c r="BO91" s="2">
        <f>IF(OR(KW90=1,AND($C$37=Motors!$C$31,PC90=1)),0,IF(NK91=0,-(CK90+$C$15)/($C$14-$C$15)*$C$12,($C$11*W91-AS91)/($C$11*W91)*$C$12*W91))</f>
        <v>0</v>
      </c>
      <c r="BP91" s="2">
        <f>IF(OR(KX90=1,AND($C$37=Motors!$C$31,PD90=1)),0,IF(NL91=0,-(CL90+$C$15)/($C$14-$C$15)*$C$12,($C$11*X91-AT91)/($C$11*X91)*$C$12*X91))</f>
        <v>0</v>
      </c>
      <c r="BQ91" s="2">
        <f>IF(OR(KY90=1,AND($C$37=Motors!$C$31,PE90=1)),0,IF(NM91=0,-(CM90+$C$15)/($C$14-$C$15)*$C$12,($C$11*Y91-AU91)/($C$11*Y91)*$C$12*Y91))</f>
        <v>0</v>
      </c>
      <c r="BR91" s="2">
        <f>IF(OR(KZ90=1,AND($C$37=Motors!$C$31,PF90=1)),0,IF(NN91=0,-(CN90+$C$15)/($C$14-$C$15)*$C$12,($C$11*Z91-AV91)/($C$11*Z91)*$C$12*Z91))</f>
        <v>0</v>
      </c>
      <c r="BS91" s="2">
        <f>IF(OR(LA90=1,AND($C$37=Motors!$C$31,PG90=1)),0,IF(NO91=0,-(CO90+$C$15)/($C$14-$C$15)*$C$12,($C$11*AA91-AW91)/($C$11*AA91)*$C$12*AA91))</f>
        <v>0</v>
      </c>
      <c r="BT91" s="2">
        <f>IF(OR(LB90=1,AND($C$37=Motors!$C$31,PH90=1)),0,IF(NP91=0,-(CP90+$C$15)/($C$14-$C$15)*$C$12,($C$11*AB91-AX91)/($C$11*AB91)*$C$12*AB91))</f>
        <v>0</v>
      </c>
      <c r="BU91" s="2">
        <f>IF(OR(LC90=1,AND($C$37=Motors!$C$31,PI90=1)),0,IF(NQ91=0,-(CQ90+$C$15)/($C$14-$C$15)*$C$12,($C$11*AC91-AY91)/($C$11*AC91)*$C$12*AC91))</f>
        <v>0</v>
      </c>
      <c r="BV91" s="2">
        <f>IF(OR(LD90=1,AND($C$37=Motors!$C$31,PJ90=1)),0,IF(NR91=0,-(CR90+$C$15)/($C$14-$C$15)*$C$12,($C$11*AD91-AZ91)/($C$11*AD91)*$C$12*AD91))</f>
        <v>0</v>
      </c>
      <c r="BW91" s="2">
        <f>IF(OR(LE90=1,AND($C$37=Motors!$C$31,PK90=1)),0,IF(NS91=0,-(CS90+$C$15)/($C$14-$C$15)*$C$12,($C$11*AE91-BA91)/($C$11*AE91)*$C$12*AE91))</f>
        <v>0</v>
      </c>
      <c r="BX91" s="2">
        <f>IF(OR(LF90=1,AND($C$37=Motors!$C$31,PL90=1)),0,IF(NT91=0,-(CT90+$C$15)/($C$14-$C$15)*$C$12,($C$11*AF91-BB91)/($C$11*AF91)*$C$12*AF91))</f>
        <v>0</v>
      </c>
      <c r="BY91" s="2">
        <f>IF(OR(LG90=1,AND($C$37=Motors!$C$31,PM90=1)),0,IF(NU91=0,-(CU90+$C$15)/($C$14-$C$15)*$C$12,($C$11*AG91-BC91)/($C$11*AG91)*$C$12*AG91))</f>
        <v>0</v>
      </c>
      <c r="BZ91" s="2">
        <f>IF(OR(LH90=1,AND($C$37=Motors!$C$31,PN90=1)),0,IF(NV91=0,-(CV90+$C$15)/($C$14-$C$15)*$C$12,($C$11*AH91-BD91)/($C$11*AH91)*$C$12*AH91))</f>
        <v>0</v>
      </c>
      <c r="CA91" s="2">
        <f>IF(OR(LI90=1,AND($C$37=Motors!$C$31,PO90=1)),0,IF(NW91=0,-(CW90+$C$15)/($C$14-$C$15)*$C$12,($C$11*AI91-BE91)/($C$11*AI91)*$C$12*AI91))</f>
        <v>0</v>
      </c>
      <c r="CB91" s="2">
        <f>IF(OR(LJ90=1,AND($C$37=Motors!$C$31,PP90=1)),0,IF(NX91=0,-(CX90+$C$15)/($C$14-$C$15)*$C$12,($C$11*AJ91-BF91)/($C$11*AJ91)*$C$12*AJ91))</f>
        <v>0</v>
      </c>
      <c r="CC91" s="2">
        <f>IF(OR(LK90=1,AND($C$37=Motors!$C$31,PQ90=1)),0,IF(NY91=0,-(CY90+$C$15)/($C$14-$C$15)*$C$12,($C$11*AK91-BG91)/($C$11*AK91)*$C$12*AK91))</f>
        <v>0</v>
      </c>
      <c r="CD91" s="2">
        <f>IF(OR(LL90=1,AND($C$37=Motors!$C$31,PR90=1)),0,IF(NZ91=0,-(CZ90+$C$15)/($C$14-$C$15)*$C$12,($C$11*AL91-BH91)/($C$11*AL91)*$C$12*AL91))</f>
        <v>0</v>
      </c>
      <c r="CE91" s="2">
        <f>IF(OR(LM90=1,AND($C$37=Motors!$C$31,PS90=1)),0,IF(OA91=0,-(DA90+$C$15)/($C$14-$C$15)*$C$12,($C$11*AM91-BI91)/($C$11*AM91)*$C$12*AM91))</f>
        <v>0</v>
      </c>
      <c r="CF91" s="61">
        <f t="shared" si="319"/>
        <v>3.3200000000000021</v>
      </c>
      <c r="CG91" s="57">
        <f>IF(AND(KS90=1,OY90=1),0,ABS(BK91/$C$12*($C$14-$C$15)+$C$15) *'Drive Train'!$AA$49 + CG90*(1-'Drive Train'!$AA$49))</f>
        <v>0</v>
      </c>
      <c r="CH91" s="57">
        <f>IF(AND(KT90=1,OZ90=1),0,ABS(BL91/$C$12*($C$14-$C$15)+$C$15) *'Drive Train'!$AA$49 + CH90*(1-'Drive Train'!$AA$49))</f>
        <v>2.7495000000000003</v>
      </c>
      <c r="CI91" s="57">
        <f>IF(AND(KU90=1,PA90=1),0,ABS(BM91/$C$12*($C$14-$C$15)+$C$15) *'Drive Train'!$AA$49 + CI90*(1-'Drive Train'!$AA$49))</f>
        <v>2.7495000000000003</v>
      </c>
      <c r="CJ91" s="57">
        <f>IF(AND(KV90=1,PB90=1),0,ABS(BN91/$C$12*($C$14-$C$15)+$C$15) *'Drive Train'!$AA$49 + CJ90*(1-'Drive Train'!$AA$49))</f>
        <v>2.7495000000000003</v>
      </c>
      <c r="CK91" s="57">
        <f>IF(AND(KW90=1,PC90=1),0,ABS(BO91/$C$12*($C$14-$C$15)+$C$15) *'Drive Train'!$AA$49 + CK90*(1-'Drive Train'!$AA$49))</f>
        <v>2.7495000000000003</v>
      </c>
      <c r="CL91" s="57">
        <f>IF(AND(KX90=1,PD90=1),0,ABS(BP91/$C$12*($C$14-$C$15)+$C$15) *'Drive Train'!$AA$49 + CL90*(1-'Drive Train'!$AA$49))</f>
        <v>0</v>
      </c>
      <c r="CM91" s="57">
        <f>IF(AND(KY90=1,PE90=1),0,ABS(BQ91/$C$12*($C$14-$C$15)+$C$15) *'Drive Train'!$AA$49 + CM90*(1-'Drive Train'!$AA$49))</f>
        <v>0</v>
      </c>
      <c r="CN91" s="57">
        <f>IF(AND(KZ90=1,PF90=1),0,ABS(BR91/$C$12*($C$14-$C$15)+$C$15) *'Drive Train'!$AA$49 + CN90*(1-'Drive Train'!$AA$49))</f>
        <v>0</v>
      </c>
      <c r="CO91" s="57">
        <f>IF(AND(LA90=1,PG90=1),0,ABS(BS91/$C$12*($C$14-$C$15)+$C$15) *'Drive Train'!$AA$49 + CO90*(1-'Drive Train'!$AA$49))</f>
        <v>0</v>
      </c>
      <c r="CP91" s="57">
        <f>IF(AND(LB90=1,PH90=1),0,ABS(BT91/$C$12*($C$14-$C$15)+$C$15) *'Drive Train'!$AA$49 + CP90*(1-'Drive Train'!$AA$49))</f>
        <v>0</v>
      </c>
      <c r="CQ91" s="57">
        <f>IF(AND(LC90=1,PI90=1),0,ABS(BU91/$C$12*($C$14-$C$15)+$C$15) *'Drive Train'!$AA$49 + CQ90*(1-'Drive Train'!$AA$49))</f>
        <v>0</v>
      </c>
      <c r="CR91" s="57">
        <f>IF(AND(LD90=1,PJ90=1),0,ABS(BV91/$C$12*($C$14-$C$15)+$C$15) *'Drive Train'!$AA$49 + CR90*(1-'Drive Train'!$AA$49))</f>
        <v>2.7495000000000003</v>
      </c>
      <c r="CS91" s="57">
        <f>IF(AND(LE90=1,PK90=1),0,ABS(BW91/$C$12*($C$14-$C$15)+$C$15) *'Drive Train'!$AA$49 + CS90*(1-'Drive Train'!$AA$49))</f>
        <v>0</v>
      </c>
      <c r="CT91" s="57">
        <f>IF(AND(LF90=1,PL90=1),0,ABS(BX91/$C$12*($C$14-$C$15)+$C$15) *'Drive Train'!$AA$49 + CT90*(1-'Drive Train'!$AA$49))</f>
        <v>0</v>
      </c>
      <c r="CU91" s="57">
        <f>IF(AND(LG90=1,PM90=1),0,ABS(BY91/$C$12*($C$14-$C$15)+$C$15) *'Drive Train'!$AA$49 + CU90*(1-'Drive Train'!$AA$49))</f>
        <v>0</v>
      </c>
      <c r="CV91" s="57">
        <f>IF(AND(LH90=1,PN90=1),0,ABS(BZ91/$C$12*($C$14-$C$15)+$C$15) *'Drive Train'!$AA$49 + CV90*(1-'Drive Train'!$AA$49))</f>
        <v>0</v>
      </c>
      <c r="CW91" s="57">
        <f>IF(AND(LI90=1,PO90=1),0,ABS(CA91/$C$12*($C$14-$C$15)+$C$15) *'Drive Train'!$AA$49 + CW90*(1-'Drive Train'!$AA$49))</f>
        <v>0</v>
      </c>
      <c r="CX91" s="57">
        <f>IF(AND(LJ90=1,PP90=1),0,ABS(CB91/$C$12*($C$14-$C$15)+$C$15) *'Drive Train'!$AA$49 + CX90*(1-'Drive Train'!$AA$49))</f>
        <v>0</v>
      </c>
      <c r="CY91" s="57">
        <f>IF(AND(LK90=1,PQ90=1),0,ABS(CC91/$C$12*($C$14-$C$15)+$C$15) *'Drive Train'!$AA$49 + CY90*(1-'Drive Train'!$AA$49))</f>
        <v>0</v>
      </c>
      <c r="CZ91" s="57">
        <f>IF(AND(LL90=1,PR90=1),0,ABS(CD91/$C$12*($C$14-$C$15)+$C$15) *'Drive Train'!$AA$49 + CZ90*(1-'Drive Train'!$AA$49))</f>
        <v>0</v>
      </c>
      <c r="DA91" s="57">
        <f>IF(AND(LM90=1,PS90=1),0,ABS(CE91/$C$12*($C$14-$C$15)+$C$15) *'Drive Train'!$AA$49 + DA90*(1-'Drive Train'!$AA$49))</f>
        <v>0</v>
      </c>
      <c r="DB91" s="61">
        <f t="shared" si="344"/>
        <v>3.3200000000000021</v>
      </c>
      <c r="DC91" s="57">
        <f t="shared" si="320"/>
        <v>0</v>
      </c>
      <c r="DD91" s="57">
        <f t="shared" si="321"/>
        <v>2.7495000000000003</v>
      </c>
      <c r="DE91" s="57">
        <f t="shared" si="322"/>
        <v>2.7495000000000003</v>
      </c>
      <c r="DF91" s="57">
        <f t="shared" si="323"/>
        <v>2.7495000000000003</v>
      </c>
      <c r="DG91" s="57">
        <f t="shared" si="324"/>
        <v>2.7495000000000003</v>
      </c>
      <c r="DH91" s="57">
        <f t="shared" si="325"/>
        <v>0</v>
      </c>
      <c r="DI91" s="57">
        <f t="shared" si="326"/>
        <v>0</v>
      </c>
      <c r="DJ91" s="57">
        <f t="shared" si="327"/>
        <v>0</v>
      </c>
      <c r="DK91" s="57">
        <f t="shared" si="328"/>
        <v>0</v>
      </c>
      <c r="DL91" s="57">
        <f t="shared" si="329"/>
        <v>0</v>
      </c>
      <c r="DM91" s="57">
        <f t="shared" si="330"/>
        <v>0</v>
      </c>
      <c r="DN91" s="57">
        <f t="shared" si="331"/>
        <v>2.7495000000000003</v>
      </c>
      <c r="DO91" s="57">
        <f t="shared" si="332"/>
        <v>0</v>
      </c>
      <c r="DP91" s="57">
        <f t="shared" si="333"/>
        <v>0</v>
      </c>
      <c r="DQ91" s="57">
        <f t="shared" si="334"/>
        <v>0</v>
      </c>
      <c r="DR91" s="57">
        <f t="shared" si="335"/>
        <v>0</v>
      </c>
      <c r="DS91" s="57">
        <f t="shared" si="336"/>
        <v>0</v>
      </c>
      <c r="DT91" s="57">
        <f t="shared" si="337"/>
        <v>0</v>
      </c>
      <c r="DU91" s="57">
        <f t="shared" si="338"/>
        <v>0</v>
      </c>
      <c r="DV91" s="57">
        <f t="shared" si="339"/>
        <v>0</v>
      </c>
      <c r="DW91" s="57">
        <f t="shared" si="340"/>
        <v>0</v>
      </c>
      <c r="DX91" s="61">
        <f t="shared" si="345"/>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61">
        <f t="shared" si="341"/>
        <v>3.3200000000000021</v>
      </c>
      <c r="EU91" s="259">
        <f>MAX(MIN(IF(AND(OY90=1,NG91&lt;0),-1,1)*(DC91-$C$15)/($C$14-$C$15)*$C$12*$C$21-$C$33*LO91/AO$6 -  OY90*$C$33/$C$21,DY90/$C$19),MAX(EU$8:EU90)*-1)</f>
        <v>-0.37850168607206947</v>
      </c>
      <c r="EV91" s="259">
        <f>MAX(MIN(IF(AND(OZ90=1,NH91&lt;0),-1,1)*(DD91-$C$15)/($C$14-$C$15)*$C$12*$C$21-$C$33*LP91/AP$6 -  OZ90*$C$33/$C$21,DZ90/$C$19),MAX(EV$8:EV90)*-1)</f>
        <v>-0.40213560511666618</v>
      </c>
      <c r="EW91" s="259">
        <f>MAX(MIN(IF(AND(PA90=1,NI91&lt;0),-1,1)*(DE91-$C$15)/($C$14-$C$15)*$C$12*$C$21-$C$33*LQ91/AQ$6 -  PA90*$C$33/$C$21,EA90/$C$19),MAX(EW$8:EW90)*-1)</f>
        <v>-0.41814246789862286</v>
      </c>
      <c r="EX91" s="259">
        <f>MAX(MIN(IF(AND(PB90=1,NJ91&lt;0),-1,1)*(DF91-$C$15)/($C$14-$C$15)*$C$12*$C$21-$C$33*LR91/AR$6 -  PB90*$C$33/$C$21,EB90/$C$19),MAX(EX$8:EX90)*-1)</f>
        <v>-0.40914999315380401</v>
      </c>
      <c r="EY91" s="259">
        <f>MAX(MIN(IF(AND(PC90=1,NK91&lt;0),-1,1)*(DG91-$C$15)/($C$14-$C$15)*$C$12*$C$21-$C$33*LS91/AS$6 -  PC90*$C$33/$C$21,EC90/$C$19),MAX(EY$8:EY90)*-1)</f>
        <v>-0.37173360320003052</v>
      </c>
      <c r="EZ91" s="259">
        <f>MAX(MIN(IF(AND(PD90=1,NL91&lt;0),-1,1)*(DH91-$C$15)/($C$14-$C$15)*$C$12*$C$21-$C$33*LT91/AT$6 -  PD90*$C$33/$C$21,ED90/$C$19),MAX(EZ$8:EZ90)*-1)</f>
        <v>-0.37850168607206947</v>
      </c>
      <c r="FA91" s="259">
        <f>MAX(MIN(IF(AND(PE90=1,NM91&lt;0),-1,1)*(DI91-$C$15)/($C$14-$C$15)*$C$12*$C$21-$C$33*LU91/AU$6 -  PE90*$C$33/$C$21,EE90/$C$19),MAX(FA$8:FA90)*-1)</f>
        <v>-0.37850168607206947</v>
      </c>
      <c r="FB91" s="259">
        <f>MAX(MIN(IF(AND(PF90=1,NN91&lt;0),-1,1)*(DJ91-$C$15)/($C$14-$C$15)*$C$12*$C$21-$C$33*LV91/AV$6 -  PF90*$C$33/$C$21,EF90/$C$19),MAX(FB$8:FB90)*-1)</f>
        <v>-0.37850168607206947</v>
      </c>
      <c r="FC91" s="259">
        <f>MAX(MIN(IF(AND(PG90=1,NO91&lt;0),-1,1)*(DK91-$C$15)/($C$14-$C$15)*$C$12*$C$21-$C$33*LW91/AW$6 -  PG90*$C$33/$C$21,EG90/$C$19),MAX(FC$8:FC90)*-1)</f>
        <v>-0.37850168607206947</v>
      </c>
      <c r="FD91" s="259">
        <f>MAX(MIN(IF(AND(PH90=1,NP91&lt;0),-1,1)*(DL91-$C$15)/($C$14-$C$15)*$C$12*$C$21-$C$33*LX91/AX$6 -  PH90*$C$33/$C$21,EH90/$C$19),MAX(FD$8:FD90)*-1)</f>
        <v>-0.37850168607206947</v>
      </c>
      <c r="FE91" s="259">
        <f>MAX(MIN(IF(AND(PI90=1,NQ91&lt;0),-1,1)*(DM91-$C$15)/($C$14-$C$15)*$C$12*$C$21-$C$33*LY91/AY$6 -  PI90*$C$33/$C$21,EI90/$C$19),MAX(FE$8:FE90)*-1)</f>
        <v>-0.37850168607206947</v>
      </c>
      <c r="FF91" s="259">
        <f>MAX(MIN(IF(AND(PJ90=1,NR91&lt;0),-1,1)*(DN91-$C$15)/($C$14-$C$15)*$C$12*$C$21-$C$33*LZ91/AZ$6 -  PJ90*$C$33/$C$21,EJ90/$C$19),MAX(FF$8:FF90)*-1)</f>
        <v>-0.3680167733157455</v>
      </c>
      <c r="FG91" s="259">
        <f>MAX(MIN(IF(AND(PK90=1,NS91&lt;0),-1,1)*(DO91-$C$15)/($C$14-$C$15)*$C$12*$C$21-$C$33*MA91/BA$6 -  PK90*$C$33/$C$21,EK90/$C$19),MAX(FG$8:FG90)*-1)</f>
        <v>-0.37850168607206947</v>
      </c>
      <c r="FH91" s="259">
        <f>MAX(MIN(IF(AND(PL90=1,NT91&lt;0),-1,1)*(DP91-$C$15)/($C$14-$C$15)*$C$12*$C$21-$C$33*MB91/BB$6 -  PL90*$C$33/$C$21,EL90/$C$19),MAX(FH$8:FH90)*-1)</f>
        <v>-0.37850168607206947</v>
      </c>
      <c r="FI91" s="259">
        <f>MAX(MIN(IF(AND(PM90=1,NU91&lt;0),-1,1)*(DQ91-$C$15)/($C$14-$C$15)*$C$12*$C$21-$C$33*MC91/BC$6 -  PM90*$C$33/$C$21,EM90/$C$19),MAX(FI$8:FI90)*-1)</f>
        <v>-0.37850168607206947</v>
      </c>
      <c r="FJ91" s="259">
        <f>MAX(MIN(IF(AND(PN90=1,NV91&lt;0),-1,1)*(DR91-$C$15)/($C$14-$C$15)*$C$12*$C$21-$C$33*MD91/BD$6 -  PN90*$C$33/$C$21,EN90/$C$19),MAX(FJ$8:FJ90)*-1)</f>
        <v>-0.37850168607206947</v>
      </c>
      <c r="FK91" s="259">
        <f>MAX(MIN(IF(AND(PO90=1,NW91&lt;0),-1,1)*(DS91-$C$15)/($C$14-$C$15)*$C$12*$C$21-$C$33*ME91/BE$6 -  PO90*$C$33/$C$21,EO90/$C$19),MAX(FK$8:FK90)*-1)</f>
        <v>-0.37850168607206947</v>
      </c>
      <c r="FL91" s="259">
        <f>MAX(MIN(IF(AND(PP90=1,NX91&lt;0),-1,1)*(DT91-$C$15)/($C$14-$C$15)*$C$12*$C$21-$C$33*MF91/BF$6 -  PP90*$C$33/$C$21,EP90/$C$19),MAX(FL$8:FL90)*-1)</f>
        <v>-0.37850168607206947</v>
      </c>
      <c r="FM91" s="259">
        <f>MAX(MIN(IF(AND(PQ90=1,NY91&lt;0),-1,1)*(DU91-$C$15)/($C$14-$C$15)*$C$12*$C$21-$C$33*MG91/BG$6 -  PQ90*$C$33/$C$21,EQ90/$C$19),MAX(FM$8:FM90)*-1)</f>
        <v>-0.37850168607206947</v>
      </c>
      <c r="FN91" s="259">
        <f>MAX(MIN(IF(AND(PR90=1,NZ91&lt;0),-1,1)*(DV91-$C$15)/($C$14-$C$15)*$C$12*$C$21-$C$33*MH91/BH$6 -  PR90*$C$33/$C$21,ER90/$C$19),MAX(FN$8:FN90)*-1)</f>
        <v>-0.37850168607206947</v>
      </c>
      <c r="FO91" s="259">
        <f>MAX(MIN(IF(AND(PS90=1,OA91&lt;0),-1,1)*(DW91-$C$15)/($C$14-$C$15)*$C$12*$C$21-$C$33*MI91/BI$6 -  PS90*$C$33/$C$21,ES90/$C$19),MAX(FO$8:FO90)*-1)</f>
        <v>-0.37850168607206947</v>
      </c>
      <c r="FP91" s="61">
        <f t="shared" si="346"/>
        <v>3.3200000000000021</v>
      </c>
      <c r="FQ91" s="260">
        <f>IF(AND(KS91=1,OY91=1),0,MIN((ABS(($C$14-$C$15)*EU91/$C$12/$C$21)+$C$15)/$C$21,DC91))</f>
        <v>0</v>
      </c>
      <c r="FR91" s="260">
        <f>IF(AND(KT91=1,OZ91=1),0,MIN((ABS(($C$14-$C$15)*EV91/$C$12/$C$21)+$C$15)/$C$21,DD91))</f>
        <v>2.7495000000000003</v>
      </c>
      <c r="FS91" s="260">
        <f>IF(AND(KU91=1,PA91=1),0,MIN((ABS(($C$14-$C$15)*EW91/$C$12/$C$21)+$C$15)/$C$21,DE91))</f>
        <v>2.7495000000000003</v>
      </c>
      <c r="FT91" s="260">
        <f>IF(AND(KV91=1,PB91=1),0,MIN((ABS(($C$14-$C$15)*EX91/$C$12/$C$21)+$C$15)/$C$21,DF91))</f>
        <v>2.7495000000000003</v>
      </c>
      <c r="FU91" s="260">
        <f>IF(AND(KW91=1,PC91=1),0,MIN((ABS(($C$14-$C$15)*EY91/$C$12/$C$21)+$C$15)/$C$21,DG91))</f>
        <v>2.7495000000000003</v>
      </c>
      <c r="FV91" s="260">
        <f>IF(AND(KX91=1,PD91=1),0,MIN((ABS(($C$14-$C$15)*EZ91/$C$12/$C$21)+$C$15)/$C$21,DH91))</f>
        <v>0</v>
      </c>
      <c r="FW91" s="260">
        <f>IF(AND(KY91=1,PE91=1),0,MIN((ABS(($C$14-$C$15)*FA91/$C$12/$C$21)+$C$15)/$C$21,DI91))</f>
        <v>0</v>
      </c>
      <c r="FX91" s="260">
        <f>IF(AND(KZ91=1,PF91=1),0,MIN((ABS(($C$14-$C$15)*FB91/$C$12/$C$21)+$C$15)/$C$21,DJ91))</f>
        <v>0</v>
      </c>
      <c r="FY91" s="260">
        <f>IF(AND(LA91=1,PG91=1),0,MIN((ABS(($C$14-$C$15)*FC91/$C$12/$C$21)+$C$15)/$C$21,DK91))</f>
        <v>0</v>
      </c>
      <c r="FZ91" s="260">
        <f>IF(AND(LB91=1,PH91=1),0,MIN((ABS(($C$14-$C$15)*FD91/$C$12/$C$21)+$C$15)/$C$21,DL91))</f>
        <v>0</v>
      </c>
      <c r="GA91" s="260">
        <f>IF(AND(LC91=1,PI91=1),0,MIN((ABS(($C$14-$C$15)*FE91/$C$12/$C$21)+$C$15)/$C$21,DM91))</f>
        <v>0</v>
      </c>
      <c r="GB91" s="260">
        <f>IF(AND(LD91=1,PJ91=1),0,MIN((ABS(($C$14-$C$15)*FF91/$C$12/$C$21)+$C$15)/$C$21,DN91))</f>
        <v>2.7495000000000003</v>
      </c>
      <c r="GC91" s="260">
        <f>IF(AND(LE91=1,PK91=1),0,MIN((ABS(($C$14-$C$15)*FG91/$C$12/$C$21)+$C$15)/$C$21,DO91))</f>
        <v>0</v>
      </c>
      <c r="GD91" s="260">
        <f>IF(AND(LF91=1,PL91=1),0,MIN((ABS(($C$14-$C$15)*FH91/$C$12/$C$21)+$C$15)/$C$21,DP91))</f>
        <v>0</v>
      </c>
      <c r="GE91" s="260">
        <f>IF(AND(LG91=1,PM91=1),0,MIN((ABS(($C$14-$C$15)*FI91/$C$12/$C$21)+$C$15)/$C$21,DQ91))</f>
        <v>0</v>
      </c>
      <c r="GF91" s="260">
        <f>IF(AND(LH91=1,PN91=1),0,MIN((ABS(($C$14-$C$15)*FJ91/$C$12/$C$21)+$C$15)/$C$21,DR91))</f>
        <v>0</v>
      </c>
      <c r="GG91" s="260">
        <f>IF(AND(LI91=1,PO91=1),0,MIN((ABS(($C$14-$C$15)*FK91/$C$12/$C$21)+$C$15)/$C$21,DS91))</f>
        <v>0</v>
      </c>
      <c r="GH91" s="260">
        <f>IF(AND(LJ91=1,PP91=1),0,MIN((ABS(($C$14-$C$15)*FL91/$C$12/$C$21)+$C$15)/$C$21,DT91))</f>
        <v>0</v>
      </c>
      <c r="GI91" s="260">
        <f>IF(AND(LK91=1,PQ91=1),0,MIN((ABS(($C$14-$C$15)*FM91/$C$12/$C$21)+$C$15)/$C$21,DU91))</f>
        <v>0</v>
      </c>
      <c r="GJ91" s="260">
        <f>IF(AND(LL91=1,PR91=1),0,MIN((ABS(($C$14-$C$15)*FN91/$C$12/$C$21)+$C$15)/$C$21,DV91))</f>
        <v>0</v>
      </c>
      <c r="GK91" s="260">
        <f>IF(AND(LM91=1,PS91=1),0,MIN((ABS(($C$14-$C$15)*FO91/$C$12/$C$21)+$C$15)/$C$21,DW91))</f>
        <v>0</v>
      </c>
      <c r="GL91" s="61">
        <f t="shared" si="347"/>
        <v>3.3200000000000021</v>
      </c>
      <c r="GM91" s="57">
        <f>IF(AND(KS90=1,OY90=1),0,EU91*$C$19/S$6/$C$24/$C$23*3.39*$C$21)</f>
        <v>0</v>
      </c>
      <c r="GN91" s="57">
        <f>IF(AND(KT90=1,OZ90=1),0,EV91*$C$19/T$6/$C$24/$C$23*3.39*$C$21)</f>
        <v>-2.9142504299580603</v>
      </c>
      <c r="GO91" s="57">
        <f>IF(AND(KU90=1,PA90=1),0,EW91*$C$19/U$6/$C$24/$C$23*3.39*$C$21)</f>
        <v>-4.3770293921814014</v>
      </c>
      <c r="GP91" s="57">
        <f>IF(AND(KV90=1,PB90=1),0,EX91*$C$19/V$6/$C$24/$C$23*3.39*$C$21)</f>
        <v>-5.6007127891426496</v>
      </c>
      <c r="GQ91" s="57">
        <f>IF(AND(KW90=1,PC90=1),0,EY91*$C$19/W$6/$C$24/$C$23*3.39*$C$21)</f>
        <v>-6.2858345909533018</v>
      </c>
      <c r="GR91" s="57">
        <f>IF(AND(KX90=1,PD90=1),0,EZ91*$C$19/X$6/$C$24/$C$23*3.39*$C$21)</f>
        <v>0</v>
      </c>
      <c r="GS91" s="57">
        <f>IF(AND(KY90=1,PE90=1),0,FA91*$C$19/Y$6/$C$24/$C$23*3.39*$C$21)</f>
        <v>0</v>
      </c>
      <c r="GT91" s="57">
        <f>IF(AND(KZ90=1,PF90=1),0,FB91*$C$19/Z$6/$C$24/$C$23*3.39*$C$21)</f>
        <v>0</v>
      </c>
      <c r="GU91" s="57">
        <f>IF(AND(LA90=1,PG90=1),0,FC91*$C$19/AA$6/$C$24/$C$23*3.39*$C$21)</f>
        <v>0</v>
      </c>
      <c r="GV91" s="57">
        <f>IF(AND(LB90=1,PH90=1),0,FD91*$C$19/AB$6/$C$24/$C$23*3.39*$C$21)</f>
        <v>0</v>
      </c>
      <c r="GW91" s="57">
        <f>IF(AND(LC90=1,PI90=1),0,FE91*$C$19/AC$6/$C$24/$C$23*3.39*$C$21)</f>
        <v>0</v>
      </c>
      <c r="GX91" s="57">
        <f>IF(AND(LD90=1,PJ90=1),0,FF91*$C$19/AD$6/$C$24/$C$23*3.39*$C$21)</f>
        <v>-9.5249767404423658</v>
      </c>
      <c r="GY91" s="57">
        <f>IF(AND(LE90=1,PK90=1),0,FG91*$C$19/AE$6/$C$24/$C$23*3.39*$C$21)</f>
        <v>0</v>
      </c>
      <c r="GZ91" s="57">
        <f>IF(AND(LF90=1,PL90=1),0,FH91*$C$19/AF$6/$C$24/$C$23*3.39*$C$21)</f>
        <v>0</v>
      </c>
      <c r="HA91" s="57">
        <f>IF(AND(LG90=1,PM90=1),0,FI91*$C$19/AG$6/$C$24/$C$23*3.39*$C$21)</f>
        <v>0</v>
      </c>
      <c r="HB91" s="57">
        <f>IF(AND(LH90=1,PN90=1),0,FJ91*$C$19/AH$6/$C$24/$C$23*3.39*$C$21)</f>
        <v>0</v>
      </c>
      <c r="HC91" s="57">
        <f>IF(AND(LI90=1,PO90=1),0,FK91*$C$19/AI$6/$C$24/$C$23*3.39*$C$21)</f>
        <v>0</v>
      </c>
      <c r="HD91" s="57">
        <f>IF(AND(LJ90=1,PP90=1),0,FL91*$C$19/AJ$6/$C$24/$C$23*3.39*$C$21)</f>
        <v>0</v>
      </c>
      <c r="HE91" s="57">
        <f>IF(AND(LK90=1,PQ90=1),0,FM91*$C$19/AK$6/$C$24/$C$23*3.39*$C$21)</f>
        <v>0</v>
      </c>
      <c r="HF91" s="57">
        <f>IF(AND(LL90=1,PR90=1),0,FN91*$C$19/AL$6/$C$24/$C$23*3.39*$C$21)</f>
        <v>0</v>
      </c>
      <c r="HG91" s="57">
        <f>IF(AND(LM90=1,PS90=1),0,FO91*$C$19/AM$6/$C$24/$C$23*3.39*$C$21)</f>
        <v>0</v>
      </c>
      <c r="HH91" s="61">
        <f t="shared" si="348"/>
        <v>3.3200000000000021</v>
      </c>
      <c r="HI91" s="57">
        <f t="shared" si="349"/>
        <v>0</v>
      </c>
      <c r="HJ91" s="57">
        <f t="shared" si="350"/>
        <v>2.9142504299580603</v>
      </c>
      <c r="HK91" s="57">
        <f t="shared" si="351"/>
        <v>4.3770293921814014</v>
      </c>
      <c r="HL91" s="57">
        <f t="shared" si="352"/>
        <v>5.6007127891426496</v>
      </c>
      <c r="HM91" s="57">
        <f t="shared" si="353"/>
        <v>6.2858345909533018</v>
      </c>
      <c r="HN91" s="57">
        <f t="shared" si="354"/>
        <v>0</v>
      </c>
      <c r="HO91" s="57">
        <f t="shared" si="355"/>
        <v>0</v>
      </c>
      <c r="HP91" s="57">
        <f t="shared" si="356"/>
        <v>0</v>
      </c>
      <c r="HQ91" s="57">
        <f t="shared" si="357"/>
        <v>0</v>
      </c>
      <c r="HR91" s="57">
        <f t="shared" si="358"/>
        <v>0</v>
      </c>
      <c r="HS91" s="57">
        <f t="shared" si="359"/>
        <v>0</v>
      </c>
      <c r="HT91" s="57">
        <f t="shared" si="360"/>
        <v>9.5249767404423658</v>
      </c>
      <c r="HU91" s="57">
        <f t="shared" si="361"/>
        <v>0</v>
      </c>
      <c r="HV91" s="57">
        <f t="shared" si="362"/>
        <v>0</v>
      </c>
      <c r="HW91" s="57">
        <f t="shared" si="363"/>
        <v>0</v>
      </c>
      <c r="HX91" s="57">
        <f t="shared" si="364"/>
        <v>0</v>
      </c>
      <c r="HY91" s="57">
        <f t="shared" si="365"/>
        <v>0</v>
      </c>
      <c r="HZ91" s="57">
        <f t="shared" si="366"/>
        <v>0</v>
      </c>
      <c r="IA91" s="57">
        <f t="shared" si="367"/>
        <v>0</v>
      </c>
      <c r="IB91" s="57">
        <f t="shared" si="368"/>
        <v>0</v>
      </c>
      <c r="IC91" s="57">
        <f t="shared" si="369"/>
        <v>0</v>
      </c>
      <c r="ID91" s="61">
        <f t="shared" si="370"/>
        <v>3.3200000000000021</v>
      </c>
      <c r="IE91" s="57">
        <f t="shared" si="371"/>
        <v>0</v>
      </c>
      <c r="IF91" s="57">
        <f t="shared" si="372"/>
        <v>0</v>
      </c>
      <c r="IG91" s="57">
        <f t="shared" si="373"/>
        <v>0</v>
      </c>
      <c r="IH91" s="57">
        <f t="shared" si="374"/>
        <v>0</v>
      </c>
      <c r="II91" s="57">
        <f t="shared" si="375"/>
        <v>0</v>
      </c>
      <c r="IJ91" s="57">
        <f t="shared" si="376"/>
        <v>0</v>
      </c>
      <c r="IK91" s="57">
        <f t="shared" si="377"/>
        <v>0</v>
      </c>
      <c r="IL91" s="57">
        <f t="shared" si="378"/>
        <v>0</v>
      </c>
      <c r="IM91" s="57">
        <f t="shared" si="379"/>
        <v>0</v>
      </c>
      <c r="IN91" s="57">
        <f t="shared" si="380"/>
        <v>0</v>
      </c>
      <c r="IO91" s="57">
        <f t="shared" si="381"/>
        <v>0</v>
      </c>
      <c r="IP91" s="57">
        <f t="shared" si="382"/>
        <v>0</v>
      </c>
      <c r="IQ91" s="57">
        <f t="shared" si="383"/>
        <v>0</v>
      </c>
      <c r="IR91" s="57">
        <f t="shared" si="384"/>
        <v>0</v>
      </c>
      <c r="IS91" s="57">
        <f t="shared" si="385"/>
        <v>0</v>
      </c>
      <c r="IT91" s="57">
        <f t="shared" si="386"/>
        <v>0</v>
      </c>
      <c r="IU91" s="57">
        <f t="shared" si="387"/>
        <v>0</v>
      </c>
      <c r="IV91" s="57">
        <f t="shared" si="388"/>
        <v>0</v>
      </c>
      <c r="IW91" s="57">
        <f t="shared" si="389"/>
        <v>0</v>
      </c>
      <c r="IX91" s="57">
        <f t="shared" si="390"/>
        <v>0</v>
      </c>
      <c r="IY91" s="57">
        <f t="shared" si="391"/>
        <v>0</v>
      </c>
      <c r="IZ91" s="61">
        <f t="shared" si="392"/>
        <v>3.3200000000000021</v>
      </c>
      <c r="JA91" s="260" t="e">
        <f t="shared" si="447"/>
        <v>#N/A</v>
      </c>
      <c r="JB91" s="260" t="e">
        <f t="shared" si="448"/>
        <v>#N/A</v>
      </c>
      <c r="JC91" s="260" t="e">
        <f t="shared" si="449"/>
        <v>#N/A</v>
      </c>
      <c r="JD91" s="260" t="e">
        <f t="shared" si="450"/>
        <v>#N/A</v>
      </c>
      <c r="JE91" s="260" t="e">
        <f t="shared" si="451"/>
        <v>#N/A</v>
      </c>
      <c r="JF91" s="260" t="e">
        <f t="shared" si="452"/>
        <v>#N/A</v>
      </c>
      <c r="JG91" s="260" t="e">
        <f t="shared" si="453"/>
        <v>#N/A</v>
      </c>
      <c r="JH91" s="260" t="e">
        <f t="shared" si="454"/>
        <v>#N/A</v>
      </c>
      <c r="JI91" s="260" t="e">
        <f t="shared" si="455"/>
        <v>#N/A</v>
      </c>
      <c r="JJ91" s="260" t="e">
        <f t="shared" si="456"/>
        <v>#N/A</v>
      </c>
      <c r="JK91" s="260" t="e">
        <f t="shared" si="457"/>
        <v>#N/A</v>
      </c>
      <c r="JL91" s="260" t="e">
        <f t="shared" si="458"/>
        <v>#N/A</v>
      </c>
      <c r="JM91" s="260" t="e">
        <f t="shared" si="459"/>
        <v>#N/A</v>
      </c>
      <c r="JN91" s="260" t="e">
        <f t="shared" si="460"/>
        <v>#N/A</v>
      </c>
      <c r="JO91" s="260" t="e">
        <f t="shared" si="461"/>
        <v>#N/A</v>
      </c>
      <c r="JP91" s="260" t="e">
        <f t="shared" si="462"/>
        <v>#N/A</v>
      </c>
      <c r="JQ91" s="260" t="e">
        <f t="shared" si="463"/>
        <v>#N/A</v>
      </c>
      <c r="JR91" s="260" t="e">
        <f t="shared" si="464"/>
        <v>#N/A</v>
      </c>
      <c r="JS91" s="260" t="e">
        <f t="shared" si="465"/>
        <v>#N/A</v>
      </c>
      <c r="JT91" s="260" t="e">
        <f t="shared" si="466"/>
        <v>#N/A</v>
      </c>
      <c r="JU91" s="260" t="e">
        <f t="shared" si="467"/>
        <v>#N/A</v>
      </c>
      <c r="JV91" s="61">
        <f t="shared" si="393"/>
        <v>3.3200000000000021</v>
      </c>
      <c r="JW91" s="46">
        <f>IF(AND(KS91=0,HI91&lt;=$C$40),1,0)</f>
        <v>0</v>
      </c>
      <c r="JX91" s="46">
        <f>IF(AND(KT91=0,HJ91&lt;=$C$40),1,0)</f>
        <v>0</v>
      </c>
      <c r="JY91" s="46">
        <f>IF(AND(KU91=0,HK91&lt;=$C$40),1,0)</f>
        <v>0</v>
      </c>
      <c r="JZ91" s="46">
        <f>IF(AND(KV91=0,HL91&lt;=$C$40),1,0)</f>
        <v>0</v>
      </c>
      <c r="KA91" s="46">
        <f>IF(AND(KW91=0,HM91&lt;=$C$40),1,0)</f>
        <v>0</v>
      </c>
      <c r="KB91" s="46">
        <f>IF(AND(KX91=0,HN91&lt;=$C$40),1,0)</f>
        <v>0</v>
      </c>
      <c r="KC91" s="46">
        <f>IF(AND(KY91=0,HO91&lt;=$C$40),1,0)</f>
        <v>0</v>
      </c>
      <c r="KD91" s="46">
        <f>IF(AND(KZ91=0,HP91&lt;=$C$40),1,0)</f>
        <v>0</v>
      </c>
      <c r="KE91" s="46">
        <f>IF(AND(LA91=0,HQ91&lt;=$C$40),1,0)</f>
        <v>0</v>
      </c>
      <c r="KF91" s="46">
        <f>IF(AND(LB91=0,HR91&lt;=$C$40),1,0)</f>
        <v>0</v>
      </c>
      <c r="KG91" s="46">
        <f>IF(AND(LC91=0,HS91&lt;=$C$40),1,0)</f>
        <v>0</v>
      </c>
      <c r="KH91" s="46">
        <f>IF(AND(LD91=0,HT91&lt;=$C$40),1,0)</f>
        <v>0</v>
      </c>
      <c r="KI91" s="46">
        <f>IF(AND(LE91=0,HU91&lt;=$C$40),1,0)</f>
        <v>0</v>
      </c>
      <c r="KJ91" s="46">
        <f>IF(AND(LF91=0,HV91&lt;=$C$40),1,0)</f>
        <v>0</v>
      </c>
      <c r="KK91" s="46">
        <f>IF(AND(LG91=0,HW91&lt;=$C$40),1,0)</f>
        <v>0</v>
      </c>
      <c r="KL91" s="46">
        <f>IF(AND(LH91=0,HX91&lt;=$C$40),1,0)</f>
        <v>0</v>
      </c>
      <c r="KM91" s="46">
        <f>IF(AND(LI91=0,HY91&lt;=$C$40),1,0)</f>
        <v>0</v>
      </c>
      <c r="KN91" s="46">
        <f>IF(AND(LJ91=0,HZ91&lt;=$C$40),1,0)</f>
        <v>0</v>
      </c>
      <c r="KO91" s="46">
        <f>IF(AND(LK91=0,IA91&lt;=$C$40),1,0)</f>
        <v>0</v>
      </c>
      <c r="KP91" s="46">
        <f>IF(AND(LL91=0,IB91&lt;=$C$40),1,0)</f>
        <v>0</v>
      </c>
      <c r="KQ91" s="46">
        <f>IF(AND(LM91=0,IC91&lt;=$C$40),1,0)</f>
        <v>0</v>
      </c>
      <c r="KR91" s="61">
        <f t="shared" si="394"/>
        <v>3.3200000000000021</v>
      </c>
      <c r="KS91" s="1">
        <f>IF(OR(KS90=1,AND(OY91=1,LO91&lt;=$C$41)),1,0)</f>
        <v>1</v>
      </c>
      <c r="KT91" s="1">
        <f>IF(OR(KT90=1,AND(OZ91=1,LP91&lt;=$C$41)),1,0)</f>
        <v>0</v>
      </c>
      <c r="KU91" s="1">
        <f>IF(OR(KU90=1,AND(PA91=1,LQ91&lt;=$C$41)),1,0)</f>
        <v>0</v>
      </c>
      <c r="KV91" s="1">
        <f>IF(OR(KV90=1,AND(PB91=1,LR91&lt;=$C$41)),1,0)</f>
        <v>0</v>
      </c>
      <c r="KW91" s="1">
        <f>IF(OR(KW90=1,AND(PC91=1,LS91&lt;=$C$41)),1,0)</f>
        <v>0</v>
      </c>
      <c r="KX91" s="1">
        <f>IF(OR(KX90=1,AND(PD91=1,LT91&lt;=$C$41)),1,0)</f>
        <v>1</v>
      </c>
      <c r="KY91" s="1">
        <f>IF(OR(KY90=1,AND(PE91=1,LU91&lt;=$C$41)),1,0)</f>
        <v>1</v>
      </c>
      <c r="KZ91" s="1">
        <f>IF(OR(KZ90=1,AND(PF91=1,LV91&lt;=$C$41)),1,0)</f>
        <v>1</v>
      </c>
      <c r="LA91" s="1">
        <f>IF(OR(LA90=1,AND(PG91=1,LW91&lt;=$C$41)),1,0)</f>
        <v>1</v>
      </c>
      <c r="LB91" s="1">
        <f>IF(OR(LB90=1,AND(PH91=1,LX91&lt;=$C$41)),1,0)</f>
        <v>1</v>
      </c>
      <c r="LC91" s="1">
        <f>IF(OR(LC90=1,AND(PI91=1,LY91&lt;=$C$41)),1,0)</f>
        <v>1</v>
      </c>
      <c r="LD91" s="1">
        <f>IF(OR(LD90=1,AND(PJ91=1,LZ91&lt;=$C$41)),1,0)</f>
        <v>0</v>
      </c>
      <c r="LE91" s="1">
        <f>IF(OR(LE90=1,AND(PK91=1,MA91&lt;=$C$41)),1,0)</f>
        <v>1</v>
      </c>
      <c r="LF91" s="1">
        <f>IF(OR(LF90=1,AND(PL91=1,MB91&lt;=$C$41)),1,0)</f>
        <v>1</v>
      </c>
      <c r="LG91" s="1">
        <f>IF(OR(LG90=1,AND(PM91=1,MC91&lt;=$C$41)),1,0)</f>
        <v>1</v>
      </c>
      <c r="LH91" s="1">
        <f>IF(OR(LH90=1,AND(PN91=1,MD91&lt;=$C$41)),1,0)</f>
        <v>1</v>
      </c>
      <c r="LI91" s="1">
        <f>IF(OR(LI90=1,AND(PO91=1,ME91&lt;=$C$41)),1,0)</f>
        <v>1</v>
      </c>
      <c r="LJ91" s="1">
        <f>IF(OR(LJ90=1,AND(PP91=1,MF91&lt;=$C$41)),1,0)</f>
        <v>1</v>
      </c>
      <c r="LK91" s="1">
        <f>IF(OR(LK90=1,AND(PQ91=1,MG91&lt;=$C$41)),1,0)</f>
        <v>1</v>
      </c>
      <c r="LL91" s="1">
        <f>IF(OR(LL90=1,AND(PR91=1,MH91&lt;=$C$41)),1,0)</f>
        <v>1</v>
      </c>
      <c r="LM91" s="1">
        <f>IF(OR(LM90=1,AND(PS91=1,MI91&lt;=$C$41)),1,0)</f>
        <v>1</v>
      </c>
      <c r="LN91" s="61">
        <f t="shared" si="395"/>
        <v>3.3200000000000021</v>
      </c>
      <c r="LO91" s="57">
        <f t="shared" si="396"/>
        <v>0</v>
      </c>
      <c r="LP91" s="57">
        <f t="shared" si="397"/>
        <v>11.32764598484777</v>
      </c>
      <c r="LQ91" s="57">
        <f t="shared" si="398"/>
        <v>9.6585897965845255</v>
      </c>
      <c r="LR91" s="57">
        <f t="shared" si="399"/>
        <v>6.6056607602720723</v>
      </c>
      <c r="LS91" s="57">
        <f t="shared" si="400"/>
        <v>2.7190797253019738</v>
      </c>
      <c r="LT91" s="57">
        <f t="shared" si="401"/>
        <v>0</v>
      </c>
      <c r="LU91" s="57">
        <f t="shared" si="402"/>
        <v>0</v>
      </c>
      <c r="LV91" s="57">
        <f t="shared" si="403"/>
        <v>0</v>
      </c>
      <c r="LW91" s="57">
        <f t="shared" si="404"/>
        <v>0</v>
      </c>
      <c r="LX91" s="57">
        <f t="shared" si="405"/>
        <v>0</v>
      </c>
      <c r="LY91" s="57">
        <f t="shared" si="406"/>
        <v>0</v>
      </c>
      <c r="LZ91" s="57">
        <f t="shared" si="407"/>
        <v>1.7530820836439489</v>
      </c>
      <c r="MA91" s="57">
        <f t="shared" si="408"/>
        <v>0</v>
      </c>
      <c r="MB91" s="57">
        <f t="shared" si="409"/>
        <v>0</v>
      </c>
      <c r="MC91" s="57">
        <f t="shared" si="410"/>
        <v>0</v>
      </c>
      <c r="MD91" s="57">
        <f t="shared" si="411"/>
        <v>0</v>
      </c>
      <c r="ME91" s="57">
        <f t="shared" si="412"/>
        <v>0</v>
      </c>
      <c r="MF91" s="57">
        <f t="shared" si="413"/>
        <v>0</v>
      </c>
      <c r="MG91" s="57">
        <f t="shared" si="414"/>
        <v>0</v>
      </c>
      <c r="MH91" s="57">
        <f t="shared" si="415"/>
        <v>0</v>
      </c>
      <c r="MI91" s="57">
        <f t="shared" si="416"/>
        <v>0</v>
      </c>
      <c r="MJ91" s="61">
        <f t="shared" si="417"/>
        <v>3.3200000000000021</v>
      </c>
      <c r="MK91" s="57" t="e">
        <f>IF(AND(ABS(CG91)&gt;0,EU91*$C$19&gt;=DY90,NG91&lt;&gt;0),3,NA())</f>
        <v>#N/A</v>
      </c>
      <c r="ML91" s="57" t="e">
        <f t="shared" si="468"/>
        <v>#N/A</v>
      </c>
      <c r="MM91" s="57" t="e">
        <f t="shared" si="469"/>
        <v>#N/A</v>
      </c>
      <c r="MN91" s="57" t="e">
        <f t="shared" si="470"/>
        <v>#N/A</v>
      </c>
      <c r="MO91" s="57" t="e">
        <f t="shared" si="471"/>
        <v>#N/A</v>
      </c>
      <c r="MP91" s="57" t="e">
        <f t="shared" si="472"/>
        <v>#N/A</v>
      </c>
      <c r="MQ91" s="57" t="e">
        <f t="shared" si="473"/>
        <v>#N/A</v>
      </c>
      <c r="MR91" s="57" t="e">
        <f t="shared" si="474"/>
        <v>#N/A</v>
      </c>
      <c r="MS91" s="57" t="e">
        <f t="shared" si="475"/>
        <v>#N/A</v>
      </c>
      <c r="MT91" s="57" t="e">
        <f t="shared" si="476"/>
        <v>#N/A</v>
      </c>
      <c r="MU91" s="57" t="e">
        <f t="shared" si="477"/>
        <v>#N/A</v>
      </c>
      <c r="MV91" s="57" t="e">
        <f t="shared" si="478"/>
        <v>#N/A</v>
      </c>
      <c r="MW91" s="57" t="e">
        <f t="shared" si="479"/>
        <v>#N/A</v>
      </c>
      <c r="MX91" s="57" t="e">
        <f t="shared" si="480"/>
        <v>#N/A</v>
      </c>
      <c r="MY91" s="57" t="e">
        <f t="shared" si="481"/>
        <v>#N/A</v>
      </c>
      <c r="MZ91" s="57" t="e">
        <f t="shared" si="482"/>
        <v>#N/A</v>
      </c>
      <c r="NA91" s="57" t="e">
        <f t="shared" si="483"/>
        <v>#N/A</v>
      </c>
      <c r="NB91" s="57" t="e">
        <f t="shared" si="484"/>
        <v>#N/A</v>
      </c>
      <c r="NC91" s="57" t="e">
        <f t="shared" si="485"/>
        <v>#N/A</v>
      </c>
      <c r="ND91" s="57" t="e">
        <f t="shared" si="486"/>
        <v>#N/A</v>
      </c>
      <c r="NE91" s="57" t="e">
        <f t="shared" si="487"/>
        <v>#N/A</v>
      </c>
      <c r="NF91" s="61">
        <f t="shared" si="418"/>
        <v>3.3200000000000021</v>
      </c>
      <c r="NG91" s="260">
        <f>IF(OY90=0,MIN('Drive Train'!$F$35-FQ90*$C$19*'Drive Train'!$F$39,NG90+$C$39)-$C$7,IF(LO90-1&lt;=0,0,IF($C$37=Motors!$C$29,MAX(MAX(NG$8:NG90)*-1,NG90-$C$39),MAX(0,MAX(NG$8:NG90)*-1,NG90-$C$39))))</f>
        <v>0</v>
      </c>
      <c r="NH91" s="260">
        <f>IF(OZ90=0,MIN('Drive Train'!$F$35-FR90*$C$19*'Drive Train'!$F$39,NH90+$C$39)-$C$7,IF(LP90-1&lt;=0,0,IF($C$37=Motors!$C$29,MAX(MAX(NH$8:NH90)*-1,NH90-$C$39),MAX(0,MAX(NH$8:NH90)*-1,NH90-$C$39))))</f>
        <v>0</v>
      </c>
      <c r="NI91" s="260">
        <f>IF(PA90=0,MIN('Drive Train'!$F$35-FS90*$C$19*'Drive Train'!$F$39,NI90+$C$39)-$C$7,IF(LQ90-1&lt;=0,0,IF($C$37=Motors!$C$29,MAX(MAX(NI$8:NI90)*-1,NI90-$C$39),MAX(0,MAX(NI$8:NI90)*-1,NI90-$C$39))))</f>
        <v>0</v>
      </c>
      <c r="NJ91" s="260">
        <f>IF(PB90=0,MIN('Drive Train'!$F$35-FT90*$C$19*'Drive Train'!$F$39,NJ90+$C$39)-$C$7,IF(LR90-1&lt;=0,0,IF($C$37=Motors!$C$29,MAX(MAX(NJ$8:NJ90)*-1,NJ90-$C$39),MAX(0,MAX(NJ$8:NJ90)*-1,NJ90-$C$39))))</f>
        <v>0</v>
      </c>
      <c r="NK91" s="260">
        <f>IF(PC90=0,MIN('Drive Train'!$F$35-FU90*$C$19*'Drive Train'!$F$39,NK90+$C$39)-$C$7,IF(LS90-1&lt;=0,0,IF($C$37=Motors!$C$29,MAX(MAX(NK$8:NK90)*-1,NK90-$C$39),MAX(0,MAX(NK$8:NK90)*-1,NK90-$C$39))))</f>
        <v>0</v>
      </c>
      <c r="NL91" s="260">
        <f>IF(PD90=0,MIN('Drive Train'!$F$35-FV90*$C$19*'Drive Train'!$F$39,NL90+$C$39)-$C$7,IF(LT90-1&lt;=0,0,IF($C$37=Motors!$C$29,MAX(MAX(NL$8:NL90)*-1,NL90-$C$39),MAX(0,MAX(NL$8:NL90)*-1,NL90-$C$39))))</f>
        <v>0</v>
      </c>
      <c r="NM91" s="260">
        <f>IF(PE90=0,MIN('Drive Train'!$F$35-FW90*$C$19*'Drive Train'!$F$39,NM90+$C$39)-$C$7,IF(LU90-1&lt;=0,0,IF($C$37=Motors!$C$29,MAX(MAX(NM$8:NM90)*-1,NM90-$C$39),MAX(0,MAX(NM$8:NM90)*-1,NM90-$C$39))))</f>
        <v>0</v>
      </c>
      <c r="NN91" s="260">
        <f>IF(PF90=0,MIN('Drive Train'!$F$35-FX90*$C$19*'Drive Train'!$F$39,NN90+$C$39)-$C$7,IF(LV90-1&lt;=0,0,IF($C$37=Motors!$C$29,MAX(MAX(NN$8:NN90)*-1,NN90-$C$39),MAX(0,MAX(NN$8:NN90)*-1,NN90-$C$39))))</f>
        <v>0</v>
      </c>
      <c r="NO91" s="260">
        <f>IF(PG90=0,MIN('Drive Train'!$F$35-FY90*$C$19*'Drive Train'!$F$39,NO90+$C$39)-$C$7,IF(LW90-1&lt;=0,0,IF($C$37=Motors!$C$29,MAX(MAX(NO$8:NO90)*-1,NO90-$C$39),MAX(0,MAX(NO$8:NO90)*-1,NO90-$C$39))))</f>
        <v>0</v>
      </c>
      <c r="NP91" s="260">
        <f>IF(PH90=0,MIN('Drive Train'!$F$35-FZ90*$C$19*'Drive Train'!$F$39,NP90+$C$39)-$C$7,IF(LX90-1&lt;=0,0,IF($C$37=Motors!$C$29,MAX(MAX(NP$8:NP90)*-1,NP90-$C$39),MAX(0,MAX(NP$8:NP90)*-1,NP90-$C$39))))</f>
        <v>0</v>
      </c>
      <c r="NQ91" s="260">
        <f>IF(PI90=0,MIN('Drive Train'!$F$35-GA90*$C$19*'Drive Train'!$F$39,NQ90+$C$39)-$C$7,IF(LY90-1&lt;=0,0,IF($C$37=Motors!$C$29,MAX(MAX(NQ$8:NQ90)*-1,NQ90-$C$39),MAX(0,MAX(NQ$8:NQ90)*-1,NQ90-$C$39))))</f>
        <v>0</v>
      </c>
      <c r="NR91" s="260">
        <f>IF(PJ90=0,MIN('Drive Train'!$F$35-GB90*$C$19*'Drive Train'!$F$39,NR90+$C$39)-$C$7,IF(LZ90-1&lt;=0,0,IF($C$37=Motors!$C$29,MAX(MAX(NR$8:NR90)*-1,NR90-$C$39),MAX(0,MAX(NR$8:NR90)*-1,NR90-$C$39))))</f>
        <v>0</v>
      </c>
      <c r="NS91" s="260">
        <f>IF(PK90=0,MIN('Drive Train'!$F$35-GC90*$C$19*'Drive Train'!$F$39,NS90+$C$39)-$C$7,IF(MA90-1&lt;=0,0,IF($C$37=Motors!$C$29,MAX(MAX(NS$8:NS90)*-1,NS90-$C$39),MAX(0,MAX(NS$8:NS90)*-1,NS90-$C$39))))</f>
        <v>0</v>
      </c>
      <c r="NT91" s="260">
        <f>IF(PL90=0,MIN('Drive Train'!$F$35-GD90*$C$19*'Drive Train'!$F$39,NT90+$C$39)-$C$7,IF(MB90-1&lt;=0,0,IF($C$37=Motors!$C$29,MAX(MAX(NT$8:NT90)*-1,NT90-$C$39),MAX(0,MAX(NT$8:NT90)*-1,NT90-$C$39))))</f>
        <v>0</v>
      </c>
      <c r="NU91" s="260">
        <f>IF(PM90=0,MIN('Drive Train'!$F$35-GE90*$C$19*'Drive Train'!$F$39,NU90+$C$39)-$C$7,IF(MC90-1&lt;=0,0,IF($C$37=Motors!$C$29,MAX(MAX(NU$8:NU90)*-1,NU90-$C$39),MAX(0,MAX(NU$8:NU90)*-1,NU90-$C$39))))</f>
        <v>0</v>
      </c>
      <c r="NV91" s="260">
        <f>IF(PN90=0,MIN('Drive Train'!$F$35-GF90*$C$19*'Drive Train'!$F$39,NV90+$C$39)-$C$7,IF(MD90-1&lt;=0,0,IF($C$37=Motors!$C$29,MAX(MAX(NV$8:NV90)*-1,NV90-$C$39),MAX(0,MAX(NV$8:NV90)*-1,NV90-$C$39))))</f>
        <v>0</v>
      </c>
      <c r="NW91" s="260">
        <f>IF(PO90=0,MIN('Drive Train'!$F$35-GG90*$C$19*'Drive Train'!$F$39,NW90+$C$39)-$C$7,IF(ME90-1&lt;=0,0,IF($C$37=Motors!$C$29,MAX(MAX(NW$8:NW90)*-1,NW90-$C$39),MAX(0,MAX(NW$8:NW90)*-1,NW90-$C$39))))</f>
        <v>0</v>
      </c>
      <c r="NX91" s="260">
        <f>IF(PP90=0,MIN('Drive Train'!$F$35-GH90*$C$19*'Drive Train'!$F$39,NX90+$C$39)-$C$7,IF(MF90-1&lt;=0,0,IF($C$37=Motors!$C$29,MAX(MAX(NX$8:NX90)*-1,NX90-$C$39),MAX(0,MAX(NX$8:NX90)*-1,NX90-$C$39))))</f>
        <v>0</v>
      </c>
      <c r="NY91" s="260">
        <f>IF(PQ90=0,MIN('Drive Train'!$F$35-GI90*$C$19*'Drive Train'!$F$39,NY90+$C$39)-$C$7,IF(MG90-1&lt;=0,0,IF($C$37=Motors!$C$29,MAX(MAX(NY$8:NY90)*-1,NY90-$C$39),MAX(0,MAX(NY$8:NY90)*-1,NY90-$C$39))))</f>
        <v>0</v>
      </c>
      <c r="NZ91" s="260">
        <f>IF(PR90=0,MIN('Drive Train'!$F$35-GJ90*$C$19*'Drive Train'!$F$39,NZ90+$C$39)-$C$7,IF(MH90-1&lt;=0,0,IF($C$37=Motors!$C$29,MAX(MAX(NZ$8:NZ90)*-1,NZ90-$C$39),MAX(0,MAX(NZ$8:NZ90)*-1,NZ90-$C$39))))</f>
        <v>0</v>
      </c>
      <c r="OA91" s="260">
        <f>IF(PS90=0,MIN('Drive Train'!$F$35-GK90*$C$19*'Drive Train'!$F$39,OA90+$C$39)-$C$7,IF(MI90-1&lt;=0,0,IF($C$37=Motors!$C$29,MAX(MAX(OA$8:OA90)*-1,OA90-$C$39),MAX(0,MAX(OA$8:OA90)*-1,OA90-$C$39))))</f>
        <v>0</v>
      </c>
      <c r="OB91" s="61">
        <f t="shared" si="419"/>
        <v>3.3200000000000021</v>
      </c>
      <c r="OC91" s="260">
        <f>'Drive Train'!$F$35-(FQ91*$C$13)*$C$19*'Drive Train'!$F$39</f>
        <v>12.4</v>
      </c>
      <c r="OD91" s="260">
        <f>'Drive Train'!$F$35-(FR91*$C$13)*$C$19*'Drive Train'!$F$39</f>
        <v>12.2597755</v>
      </c>
      <c r="OE91" s="260">
        <f>'Drive Train'!$F$35-(FS91*$C$13)*$C$19*'Drive Train'!$F$39</f>
        <v>12.2597755</v>
      </c>
      <c r="OF91" s="260">
        <f>'Drive Train'!$F$35-(FT91*$C$13)*$C$19*'Drive Train'!$F$39</f>
        <v>12.2597755</v>
      </c>
      <c r="OG91" s="260">
        <f>'Drive Train'!$F$35-(FU91*$C$13)*$C$19*'Drive Train'!$F$39</f>
        <v>12.2597755</v>
      </c>
      <c r="OH91" s="260">
        <f>'Drive Train'!$F$35-(FV91*$C$13)*$C$19*'Drive Train'!$F$39</f>
        <v>12.4</v>
      </c>
      <c r="OI91" s="260">
        <f>'Drive Train'!$F$35-(FW91*$C$13)*$C$19*'Drive Train'!$F$39</f>
        <v>12.4</v>
      </c>
      <c r="OJ91" s="260">
        <f>'Drive Train'!$F$35-(FX91*$C$13)*$C$19*'Drive Train'!$F$39</f>
        <v>12.4</v>
      </c>
      <c r="OK91" s="260">
        <f>'Drive Train'!$F$35-(FY91*$C$13)*$C$19*'Drive Train'!$F$39</f>
        <v>12.4</v>
      </c>
      <c r="OL91" s="260">
        <f>'Drive Train'!$F$35-(FZ91*$C$13)*$C$19*'Drive Train'!$F$39</f>
        <v>12.4</v>
      </c>
      <c r="OM91" s="260">
        <f>'Drive Train'!$F$35-(GA91*$C$13)*$C$19*'Drive Train'!$F$39</f>
        <v>12.4</v>
      </c>
      <c r="ON91" s="260">
        <f>'Drive Train'!$F$35-(GB91*$C$13)*$C$19*'Drive Train'!$F$39</f>
        <v>12.2597755</v>
      </c>
      <c r="OO91" s="260">
        <f>'Drive Train'!$F$35-(GC91*$C$13)*$C$19*'Drive Train'!$F$39</f>
        <v>12.4</v>
      </c>
      <c r="OP91" s="260">
        <f>'Drive Train'!$F$35-(GD91*$C$13)*$C$19*'Drive Train'!$F$39</f>
        <v>12.4</v>
      </c>
      <c r="OQ91" s="260">
        <f>'Drive Train'!$F$35-(GE91*$C$13)*$C$19*'Drive Train'!$F$39</f>
        <v>12.4</v>
      </c>
      <c r="OR91" s="260">
        <f>'Drive Train'!$F$35-(GF91*$C$13)*$C$19*'Drive Train'!$F$39</f>
        <v>12.4</v>
      </c>
      <c r="OS91" s="260">
        <f>'Drive Train'!$F$35-(GG91*$C$13)*$C$19*'Drive Train'!$F$39</f>
        <v>12.4</v>
      </c>
      <c r="OT91" s="260">
        <f>'Drive Train'!$F$35-(GH91*$C$13)*$C$19*'Drive Train'!$F$39</f>
        <v>12.4</v>
      </c>
      <c r="OU91" s="260">
        <f>'Drive Train'!$F$35-(GI91*$C$13)*$C$19*'Drive Train'!$F$39</f>
        <v>12.4</v>
      </c>
      <c r="OV91" s="260">
        <f>'Drive Train'!$F$35-(GJ91*$C$13)*$C$19*'Drive Train'!$F$39</f>
        <v>12.4</v>
      </c>
      <c r="OW91" s="260">
        <f>'Drive Train'!$F$35-(GK91*$C$13)*$C$19*'Drive Train'!$F$39</f>
        <v>12.4</v>
      </c>
      <c r="OX91" s="61">
        <f t="shared" si="420"/>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7">
        <f t="shared" si="421"/>
        <v>3.3200000000000021</v>
      </c>
      <c r="PU91" s="57">
        <f t="shared" si="422"/>
        <v>21.495394688196406</v>
      </c>
      <c r="PV91" s="57">
        <f t="shared" si="423"/>
        <v>33.447257862742141</v>
      </c>
      <c r="PW91" s="57">
        <f t="shared" si="424"/>
        <v>36.834843309294747</v>
      </c>
      <c r="PX91" s="57">
        <f t="shared" si="425"/>
        <v>36.023563484526001</v>
      </c>
      <c r="PY91" s="57">
        <f t="shared" si="426"/>
        <v>31.824717023574902</v>
      </c>
      <c r="PZ91" s="57">
        <f t="shared" si="427"/>
        <v>27.036423105162619</v>
      </c>
      <c r="QA91" s="57">
        <f t="shared" si="428"/>
        <v>23.225733517635934</v>
      </c>
      <c r="QB91" s="57">
        <f t="shared" si="429"/>
        <v>21.291440485870105</v>
      </c>
      <c r="QC91" s="57">
        <f t="shared" si="430"/>
        <v>19.83197803012871</v>
      </c>
      <c r="QD91" s="57">
        <f t="shared" si="431"/>
        <v>18.750821279437783</v>
      </c>
      <c r="QE91" s="57">
        <f t="shared" si="432"/>
        <v>18.248340689871842</v>
      </c>
      <c r="QF91" s="57">
        <f t="shared" si="433"/>
        <v>23.433255270600061</v>
      </c>
      <c r="QG91" s="57">
        <f t="shared" si="434"/>
        <v>22.440570644578063</v>
      </c>
      <c r="QH91" s="57">
        <f t="shared" si="435"/>
        <v>21.831549073444926</v>
      </c>
      <c r="QI91" s="57">
        <f t="shared" si="436"/>
        <v>21.659868427934889</v>
      </c>
      <c r="QJ91" s="57">
        <f t="shared" si="437"/>
        <v>21.79976807614602</v>
      </c>
      <c r="QK91" s="57">
        <f t="shared" si="438"/>
        <v>21.756211309083742</v>
      </c>
      <c r="QL91" s="57">
        <f t="shared" si="439"/>
        <v>21.582838251070481</v>
      </c>
      <c r="QM91" s="57">
        <f t="shared" si="440"/>
        <v>21.793281479591677</v>
      </c>
      <c r="QN91" s="57">
        <f t="shared" si="441"/>
        <v>21.456171811391606</v>
      </c>
      <c r="QO91" s="57">
        <f t="shared" si="442"/>
        <v>21.493109623152883</v>
      </c>
      <c r="QP91" s="61">
        <f t="shared" si="443"/>
        <v>3.3200000000000021</v>
      </c>
      <c r="QQ91" s="57">
        <f>MIN(FQ91,$C$16)*$C$17*1000/60/60/$C$21</f>
        <v>0</v>
      </c>
      <c r="QR91" s="57">
        <f>MIN(FR91,$C$16)*$C$17*1000/60/60/$C$21</f>
        <v>3.4695548865589357E-2</v>
      </c>
      <c r="QS91" s="57">
        <f>MIN(FS91,$C$16)*$C$17*1000/60/60/$C$21</f>
        <v>3.4695548865589357E-2</v>
      </c>
      <c r="QT91" s="57">
        <f>MIN(FT91,$C$16)*$C$17*1000/60/60/$C$21</f>
        <v>3.4695548865589357E-2</v>
      </c>
      <c r="QU91" s="57">
        <f>MIN(FU91,$C$16)*$C$17*1000/60/60/$C$21</f>
        <v>3.4695548865589357E-2</v>
      </c>
      <c r="QV91" s="57">
        <f>MIN(FV91,$C$16)*$C$17*1000/60/60/$C$21</f>
        <v>0</v>
      </c>
      <c r="QW91" s="57">
        <f>MIN(FW91,$C$16)*$C$17*1000/60/60/$C$21</f>
        <v>0</v>
      </c>
      <c r="QX91" s="57">
        <f>MIN(FX91,$C$16)*$C$17*1000/60/60/$C$21</f>
        <v>0</v>
      </c>
      <c r="QY91" s="57">
        <f>MIN(FY91,$C$16)*$C$17*1000/60/60/$C$21</f>
        <v>0</v>
      </c>
      <c r="QZ91" s="57">
        <f>MIN(FZ91,$C$16)*$C$17*1000/60/60/$C$21</f>
        <v>0</v>
      </c>
      <c r="RA91" s="57">
        <f>MIN(GA91,$C$16)*$C$17*1000/60/60/$C$21</f>
        <v>0</v>
      </c>
      <c r="RB91" s="57">
        <f>MIN(GB91,$C$16)*$C$17*1000/60/60/$C$21</f>
        <v>3.4695548865589357E-2</v>
      </c>
      <c r="RC91" s="57">
        <f>MIN(GC91,$C$16)*$C$17*1000/60/60/$C$21</f>
        <v>0</v>
      </c>
      <c r="RD91" s="57">
        <f>MIN(GD91,$C$16)*$C$17*1000/60/60/$C$21</f>
        <v>0</v>
      </c>
      <c r="RE91" s="57">
        <f>MIN(GE91,$C$16)*$C$17*1000/60/60/$C$21</f>
        <v>0</v>
      </c>
      <c r="RF91" s="57">
        <f>MIN(GF91,$C$16)*$C$17*1000/60/60/$C$21</f>
        <v>0</v>
      </c>
      <c r="RG91" s="57">
        <f>MIN(GG91,$C$16)*$C$17*1000/60/60/$C$21</f>
        <v>0</v>
      </c>
      <c r="RH91" s="57">
        <f>MIN(GH91,$C$16)*$C$17*1000/60/60/$C$21</f>
        <v>0</v>
      </c>
      <c r="RI91" s="57">
        <f>MIN(GI91,$C$16)*$C$17*1000/60/60/$C$21</f>
        <v>0</v>
      </c>
      <c r="RJ91" s="57">
        <f>MIN(GJ91,$C$16)*$C$17*1000/60/60/$C$21</f>
        <v>0</v>
      </c>
      <c r="RK91" s="57">
        <f>MIN(GK91,$C$16)*$C$17*1000/60/60/$C$21</f>
        <v>0</v>
      </c>
      <c r="RL91" s="61">
        <f t="shared" si="444"/>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61">
        <f t="shared" si="445"/>
        <v>3.3200000000000021</v>
      </c>
      <c r="SI91" s="2">
        <f>IF(AND(EU91&lt;0,KS91=0,LO91&gt;=LO$6*'Drive Train'!$AA$52,LO91&lt;=LO$6*'Drive Train'!$AA$53,OY91=1,JW91=0),$C$17,0)</f>
        <v>0</v>
      </c>
      <c r="SJ91" s="2">
        <f>IF(AND(EV91&lt;0,KT91=0,LP91&gt;=LP$6*'Drive Train'!$AA$52,LP91&lt;=LP$6*'Drive Train'!$AA$53,OZ91=1,JX91=0),$C$17,0)</f>
        <v>0.04</v>
      </c>
      <c r="SK91" s="2">
        <f>IF(AND(EW91&lt;0,KU91=0,LQ91&gt;=LQ$6*'Drive Train'!$AA$52,LQ91&lt;=LQ$6*'Drive Train'!$AA$53,PA91=1,JY91=0),$C$17,0)</f>
        <v>0.04</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48">
        <f t="shared" si="446"/>
        <v>3.3200000000000021</v>
      </c>
    </row>
    <row r="92" spans="2:524" x14ac:dyDescent="0.2">
      <c r="B92" s="73"/>
      <c r="C92" s="3" t="s">
        <v>331</v>
      </c>
      <c r="E92" s="17">
        <f>E48</f>
        <v>0.39999999999999997</v>
      </c>
      <c r="F92" s="17">
        <f>ST6</f>
        <v>0.6</v>
      </c>
      <c r="G92" s="17">
        <f t="shared" ref="G92:O92" si="497">SU6</f>
        <v>0.47999999999999993</v>
      </c>
      <c r="H92" s="17">
        <f t="shared" si="497"/>
        <v>0.43999999999999995</v>
      </c>
      <c r="I92" s="17">
        <f t="shared" si="497"/>
        <v>0.39999999999999997</v>
      </c>
      <c r="J92" s="17">
        <f t="shared" si="497"/>
        <v>0.39999999999999997</v>
      </c>
      <c r="K92" s="17">
        <f t="shared" si="497"/>
        <v>0.39999999999999997</v>
      </c>
      <c r="L92" s="17">
        <f t="shared" si="497"/>
        <v>0.39999999999999997</v>
      </c>
      <c r="M92" s="17">
        <f t="shared" si="497"/>
        <v>0.39999999999999997</v>
      </c>
      <c r="N92" s="17">
        <f t="shared" si="497"/>
        <v>0.39999999999999997</v>
      </c>
      <c r="O92" s="17">
        <f t="shared" si="497"/>
        <v>0.39999999999999997</v>
      </c>
      <c r="R92" s="63">
        <f t="shared" si="34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343"/>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318"/>
        <v>3.3600000000000021</v>
      </c>
      <c r="BK92" s="2">
        <f>IF(OR(KS91=1,AND($C$37=Motors!$C$31,OY91=1)),0,IF(NG92=0,-(CG91+$C$15)/($C$14-$C$15)*$C$12,($C$11*S92-AO92)/($C$11*S92)*$C$12*S92))</f>
        <v>0</v>
      </c>
      <c r="BL92" s="2">
        <f>IF(OR(KT91=1,AND($C$37=Motors!$C$31,OZ91=1)),0,IF(NH92=0,-(CH91+$C$15)/($C$14-$C$15)*$C$12,($C$11*T92-AP92)/($C$11*T92)*$C$12*T92))</f>
        <v>0</v>
      </c>
      <c r="BM92" s="2">
        <f>IF(OR(KU91=1,AND($C$37=Motors!$C$31,PA91=1)),0,IF(NI92=0,-(CI91+$C$15)/($C$14-$C$15)*$C$12,($C$11*U92-AQ92)/($C$11*U92)*$C$12*U92))</f>
        <v>0</v>
      </c>
      <c r="BN92" s="2">
        <f>IF(OR(KV91=1,AND($C$37=Motors!$C$31,PB91=1)),0,IF(NJ92=0,-(CJ91+$C$15)/($C$14-$C$15)*$C$12,($C$11*V92-AR92)/($C$11*V92)*$C$12*V92))</f>
        <v>0</v>
      </c>
      <c r="BO92" s="2">
        <f>IF(OR(KW91=1,AND($C$37=Motors!$C$31,PC91=1)),0,IF(NK92=0,-(CK91+$C$15)/($C$14-$C$15)*$C$12,($C$11*W92-AS92)/($C$11*W92)*$C$12*W92))</f>
        <v>0</v>
      </c>
      <c r="BP92" s="2">
        <f>IF(OR(KX91=1,AND($C$37=Motors!$C$31,PD91=1)),0,IF(NL92=0,-(CL91+$C$15)/($C$14-$C$15)*$C$12,($C$11*X92-AT92)/($C$11*X92)*$C$12*X92))</f>
        <v>0</v>
      </c>
      <c r="BQ92" s="2">
        <f>IF(OR(KY91=1,AND($C$37=Motors!$C$31,PE91=1)),0,IF(NM92=0,-(CM91+$C$15)/($C$14-$C$15)*$C$12,($C$11*Y92-AU92)/($C$11*Y92)*$C$12*Y92))</f>
        <v>0</v>
      </c>
      <c r="BR92" s="2">
        <f>IF(OR(KZ91=1,AND($C$37=Motors!$C$31,PF91=1)),0,IF(NN92=0,-(CN91+$C$15)/($C$14-$C$15)*$C$12,($C$11*Z92-AV92)/($C$11*Z92)*$C$12*Z92))</f>
        <v>0</v>
      </c>
      <c r="BS92" s="2">
        <f>IF(OR(LA91=1,AND($C$37=Motors!$C$31,PG91=1)),0,IF(NO92=0,-(CO91+$C$15)/($C$14-$C$15)*$C$12,($C$11*AA92-AW92)/($C$11*AA92)*$C$12*AA92))</f>
        <v>0</v>
      </c>
      <c r="BT92" s="2">
        <f>IF(OR(LB91=1,AND($C$37=Motors!$C$31,PH91=1)),0,IF(NP92=0,-(CP91+$C$15)/($C$14-$C$15)*$C$12,($C$11*AB92-AX92)/($C$11*AB92)*$C$12*AB92))</f>
        <v>0</v>
      </c>
      <c r="BU92" s="2">
        <f>IF(OR(LC91=1,AND($C$37=Motors!$C$31,PI91=1)),0,IF(NQ92=0,-(CQ91+$C$15)/($C$14-$C$15)*$C$12,($C$11*AC92-AY92)/($C$11*AC92)*$C$12*AC92))</f>
        <v>0</v>
      </c>
      <c r="BV92" s="2">
        <f>IF(OR(LD91=1,AND($C$37=Motors!$C$31,PJ91=1)),0,IF(NR92=0,-(CR91+$C$15)/($C$14-$C$15)*$C$12,($C$11*AD92-AZ92)/($C$11*AD92)*$C$12*AD92))</f>
        <v>0</v>
      </c>
      <c r="BW92" s="2">
        <f>IF(OR(LE91=1,AND($C$37=Motors!$C$31,PK91=1)),0,IF(NS92=0,-(CS91+$C$15)/($C$14-$C$15)*$C$12,($C$11*AE92-BA92)/($C$11*AE92)*$C$12*AE92))</f>
        <v>0</v>
      </c>
      <c r="BX92" s="2">
        <f>IF(OR(LF91=1,AND($C$37=Motors!$C$31,PL91=1)),0,IF(NT92=0,-(CT91+$C$15)/($C$14-$C$15)*$C$12,($C$11*AF92-BB92)/($C$11*AF92)*$C$12*AF92))</f>
        <v>0</v>
      </c>
      <c r="BY92" s="2">
        <f>IF(OR(LG91=1,AND($C$37=Motors!$C$31,PM91=1)),0,IF(NU92=0,-(CU91+$C$15)/($C$14-$C$15)*$C$12,($C$11*AG92-BC92)/($C$11*AG92)*$C$12*AG92))</f>
        <v>0</v>
      </c>
      <c r="BZ92" s="2">
        <f>IF(OR(LH91=1,AND($C$37=Motors!$C$31,PN91=1)),0,IF(NV92=0,-(CV91+$C$15)/($C$14-$C$15)*$C$12,($C$11*AH92-BD92)/($C$11*AH92)*$C$12*AH92))</f>
        <v>0</v>
      </c>
      <c r="CA92" s="2">
        <f>IF(OR(LI91=1,AND($C$37=Motors!$C$31,PO91=1)),0,IF(NW92=0,-(CW91+$C$15)/($C$14-$C$15)*$C$12,($C$11*AI92-BE92)/($C$11*AI92)*$C$12*AI92))</f>
        <v>0</v>
      </c>
      <c r="CB92" s="2">
        <f>IF(OR(LJ91=1,AND($C$37=Motors!$C$31,PP91=1)),0,IF(NX92=0,-(CX91+$C$15)/($C$14-$C$15)*$C$12,($C$11*AJ92-BF92)/($C$11*AJ92)*$C$12*AJ92))</f>
        <v>0</v>
      </c>
      <c r="CC92" s="2">
        <f>IF(OR(LK91=1,AND($C$37=Motors!$C$31,PQ91=1)),0,IF(NY92=0,-(CY91+$C$15)/($C$14-$C$15)*$C$12,($C$11*AK92-BG92)/($C$11*AK92)*$C$12*AK92))</f>
        <v>0</v>
      </c>
      <c r="CD92" s="2">
        <f>IF(OR(LL91=1,AND($C$37=Motors!$C$31,PR91=1)),0,IF(NZ92=0,-(CZ91+$C$15)/($C$14-$C$15)*$C$12,($C$11*AL92-BH92)/($C$11*AL92)*$C$12*AL92))</f>
        <v>0</v>
      </c>
      <c r="CE92" s="2">
        <f>IF(OR(LM91=1,AND($C$37=Motors!$C$31,PS91=1)),0,IF(OA92=0,-(DA91+$C$15)/($C$14-$C$15)*$C$12,($C$11*AM92-BI92)/($C$11*AM92)*$C$12*AM92))</f>
        <v>0</v>
      </c>
      <c r="CF92" s="61">
        <f t="shared" si="319"/>
        <v>3.3600000000000021</v>
      </c>
      <c r="CG92" s="57">
        <f>IF(AND(KS91=1,OY91=1),0,ABS(BK92/$C$12*($C$14-$C$15)+$C$15) *'Drive Train'!$AA$49 + CG91*(1-'Drive Train'!$AA$49))</f>
        <v>0</v>
      </c>
      <c r="CH92" s="57">
        <f>IF(AND(KT91=1,OZ91=1),0,ABS(BL92/$C$12*($C$14-$C$15)+$C$15) *'Drive Train'!$AA$49 + CH91*(1-'Drive Train'!$AA$49))</f>
        <v>2.7495000000000003</v>
      </c>
      <c r="CI92" s="57">
        <f>IF(AND(KU91=1,PA91=1),0,ABS(BM92/$C$12*($C$14-$C$15)+$C$15) *'Drive Train'!$AA$49 + CI91*(1-'Drive Train'!$AA$49))</f>
        <v>2.7495000000000003</v>
      </c>
      <c r="CJ92" s="57">
        <f>IF(AND(KV91=1,PB91=1),0,ABS(BN92/$C$12*($C$14-$C$15)+$C$15) *'Drive Train'!$AA$49 + CJ91*(1-'Drive Train'!$AA$49))</f>
        <v>2.7495000000000003</v>
      </c>
      <c r="CK92" s="57">
        <f>IF(AND(KW91=1,PC91=1),0,ABS(BO92/$C$12*($C$14-$C$15)+$C$15) *'Drive Train'!$AA$49 + CK91*(1-'Drive Train'!$AA$49))</f>
        <v>2.7495000000000003</v>
      </c>
      <c r="CL92" s="57">
        <f>IF(AND(KX91=1,PD91=1),0,ABS(BP92/$C$12*($C$14-$C$15)+$C$15) *'Drive Train'!$AA$49 + CL91*(1-'Drive Train'!$AA$49))</f>
        <v>0</v>
      </c>
      <c r="CM92" s="57">
        <f>IF(AND(KY91=1,PE91=1),0,ABS(BQ92/$C$12*($C$14-$C$15)+$C$15) *'Drive Train'!$AA$49 + CM91*(1-'Drive Train'!$AA$49))</f>
        <v>0</v>
      </c>
      <c r="CN92" s="57">
        <f>IF(AND(KZ91=1,PF91=1),0,ABS(BR92/$C$12*($C$14-$C$15)+$C$15) *'Drive Train'!$AA$49 + CN91*(1-'Drive Train'!$AA$49))</f>
        <v>0</v>
      </c>
      <c r="CO92" s="57">
        <f>IF(AND(LA91=1,PG91=1),0,ABS(BS92/$C$12*($C$14-$C$15)+$C$15) *'Drive Train'!$AA$49 + CO91*(1-'Drive Train'!$AA$49))</f>
        <v>0</v>
      </c>
      <c r="CP92" s="57">
        <f>IF(AND(LB91=1,PH91=1),0,ABS(BT92/$C$12*($C$14-$C$15)+$C$15) *'Drive Train'!$AA$49 + CP91*(1-'Drive Train'!$AA$49))</f>
        <v>0</v>
      </c>
      <c r="CQ92" s="57">
        <f>IF(AND(LC91=1,PI91=1),0,ABS(BU92/$C$12*($C$14-$C$15)+$C$15) *'Drive Train'!$AA$49 + CQ91*(1-'Drive Train'!$AA$49))</f>
        <v>0</v>
      </c>
      <c r="CR92" s="57">
        <f>IF(AND(LD91=1,PJ91=1),0,ABS(BV92/$C$12*($C$14-$C$15)+$C$15) *'Drive Train'!$AA$49 + CR91*(1-'Drive Train'!$AA$49))</f>
        <v>2.7495000000000003</v>
      </c>
      <c r="CS92" s="57">
        <f>IF(AND(LE91=1,PK91=1),0,ABS(BW92/$C$12*($C$14-$C$15)+$C$15) *'Drive Train'!$AA$49 + CS91*(1-'Drive Train'!$AA$49))</f>
        <v>0</v>
      </c>
      <c r="CT92" s="57">
        <f>IF(AND(LF91=1,PL91=1),0,ABS(BX92/$C$12*($C$14-$C$15)+$C$15) *'Drive Train'!$AA$49 + CT91*(1-'Drive Train'!$AA$49))</f>
        <v>0</v>
      </c>
      <c r="CU92" s="57">
        <f>IF(AND(LG91=1,PM91=1),0,ABS(BY92/$C$12*($C$14-$C$15)+$C$15) *'Drive Train'!$AA$49 + CU91*(1-'Drive Train'!$AA$49))</f>
        <v>0</v>
      </c>
      <c r="CV92" s="57">
        <f>IF(AND(LH91=1,PN91=1),0,ABS(BZ92/$C$12*($C$14-$C$15)+$C$15) *'Drive Train'!$AA$49 + CV91*(1-'Drive Train'!$AA$49))</f>
        <v>0</v>
      </c>
      <c r="CW92" s="57">
        <f>IF(AND(LI91=1,PO91=1),0,ABS(CA92/$C$12*($C$14-$C$15)+$C$15) *'Drive Train'!$AA$49 + CW91*(1-'Drive Train'!$AA$49))</f>
        <v>0</v>
      </c>
      <c r="CX92" s="57">
        <f>IF(AND(LJ91=1,PP91=1),0,ABS(CB92/$C$12*($C$14-$C$15)+$C$15) *'Drive Train'!$AA$49 + CX91*(1-'Drive Train'!$AA$49))</f>
        <v>0</v>
      </c>
      <c r="CY92" s="57">
        <f>IF(AND(LK91=1,PQ91=1),0,ABS(CC92/$C$12*($C$14-$C$15)+$C$15) *'Drive Train'!$AA$49 + CY91*(1-'Drive Train'!$AA$49))</f>
        <v>0</v>
      </c>
      <c r="CZ92" s="57">
        <f>IF(AND(LL91=1,PR91=1),0,ABS(CD92/$C$12*($C$14-$C$15)+$C$15) *'Drive Train'!$AA$49 + CZ91*(1-'Drive Train'!$AA$49))</f>
        <v>0</v>
      </c>
      <c r="DA92" s="57">
        <f>IF(AND(LM91=1,PS91=1),0,ABS(CE92/$C$12*($C$14-$C$15)+$C$15) *'Drive Train'!$AA$49 + DA91*(1-'Drive Train'!$AA$49))</f>
        <v>0</v>
      </c>
      <c r="DB92" s="61">
        <f t="shared" si="344"/>
        <v>3.3600000000000021</v>
      </c>
      <c r="DC92" s="57">
        <f t="shared" si="320"/>
        <v>0</v>
      </c>
      <c r="DD92" s="57">
        <f t="shared" si="321"/>
        <v>2.7495000000000003</v>
      </c>
      <c r="DE92" s="57">
        <f t="shared" si="322"/>
        <v>2.7495000000000003</v>
      </c>
      <c r="DF92" s="57">
        <f t="shared" si="323"/>
        <v>2.7495000000000003</v>
      </c>
      <c r="DG92" s="57">
        <f t="shared" si="324"/>
        <v>2.7495000000000003</v>
      </c>
      <c r="DH92" s="57">
        <f t="shared" si="325"/>
        <v>0</v>
      </c>
      <c r="DI92" s="57">
        <f t="shared" si="326"/>
        <v>0</v>
      </c>
      <c r="DJ92" s="57">
        <f t="shared" si="327"/>
        <v>0</v>
      </c>
      <c r="DK92" s="57">
        <f t="shared" si="328"/>
        <v>0</v>
      </c>
      <c r="DL92" s="57">
        <f t="shared" si="329"/>
        <v>0</v>
      </c>
      <c r="DM92" s="57">
        <f t="shared" si="330"/>
        <v>0</v>
      </c>
      <c r="DN92" s="57">
        <f t="shared" si="331"/>
        <v>2.7495000000000003</v>
      </c>
      <c r="DO92" s="57">
        <f t="shared" si="332"/>
        <v>0</v>
      </c>
      <c r="DP92" s="57">
        <f t="shared" si="333"/>
        <v>0</v>
      </c>
      <c r="DQ92" s="57">
        <f t="shared" si="334"/>
        <v>0</v>
      </c>
      <c r="DR92" s="57">
        <f t="shared" si="335"/>
        <v>0</v>
      </c>
      <c r="DS92" s="57">
        <f t="shared" si="336"/>
        <v>0</v>
      </c>
      <c r="DT92" s="57">
        <f t="shared" si="337"/>
        <v>0</v>
      </c>
      <c r="DU92" s="57">
        <f t="shared" si="338"/>
        <v>0</v>
      </c>
      <c r="DV92" s="57">
        <f t="shared" si="339"/>
        <v>0</v>
      </c>
      <c r="DW92" s="57">
        <f t="shared" si="340"/>
        <v>0</v>
      </c>
      <c r="DX92" s="61">
        <f t="shared" si="345"/>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61">
        <f t="shared" si="341"/>
        <v>3.3600000000000021</v>
      </c>
      <c r="EU92" s="259">
        <f>MAX(MIN(IF(AND(OY91=1,NG92&lt;0),-1,1)*(DC92-$C$15)/($C$14-$C$15)*$C$12*$C$21-$C$33*LO92/AO$6 -  OY91*$C$33/$C$21,DY91/$C$19),MAX(EU$8:EU91)*-1)</f>
        <v>-0.37850168607206947</v>
      </c>
      <c r="EV92" s="259">
        <f>MAX(MIN(IF(AND(OZ91=1,NH92&lt;0),-1,1)*(DD92-$C$15)/($C$14-$C$15)*$C$12*$C$21-$C$33*LP92/AP$6 -  OZ91*$C$33/$C$21,DZ91/$C$19),MAX(EV$8:EV91)*-1)</f>
        <v>-0.40142441269624285</v>
      </c>
      <c r="EW92" s="259">
        <f>MAX(MIN(IF(AND(PA91=1,NI92&lt;0),-1,1)*(DE92-$C$15)/($C$14-$C$15)*$C$12*$C$21-$C$33*LQ92/AQ$6 -  PA91*$C$33/$C$21,EA91/$C$19),MAX(EW$8:EW91)*-1)</f>
        <v>-0.41659955803275361</v>
      </c>
      <c r="EX92" s="259">
        <f>MAX(MIN(IF(AND(PB91=1,NJ92&lt;0),-1,1)*(DF92-$C$15)/($C$14-$C$15)*$C$12*$C$21-$C$33*LR92/AR$6 -  PB91*$C$33/$C$21,EB91/$C$19),MAX(EX$8:EX91)*-1)</f>
        <v>-0.40656826824848225</v>
      </c>
      <c r="EY92" s="259">
        <f>MAX(MIN(IF(AND(PC91=1,NK92&lt;0),-1,1)*(DG92-$C$15)/($C$14-$C$15)*$C$12*$C$21-$C$33*LS92/AS$6 -  PC91*$C$33/$C$21,EC91/$C$19),MAX(EY$8:EY91)*-1)</f>
        <v>-0.36815428767539826</v>
      </c>
      <c r="EZ92" s="259">
        <f>MAX(MIN(IF(AND(PD91=1,NL92&lt;0),-1,1)*(DH92-$C$15)/($C$14-$C$15)*$C$12*$C$21-$C$33*LT92/AT$6 -  PD91*$C$33/$C$21,ED91/$C$19),MAX(EZ$8:EZ91)*-1)</f>
        <v>-0.37850168607206947</v>
      </c>
      <c r="FA92" s="259">
        <f>MAX(MIN(IF(AND(PE91=1,NM92&lt;0),-1,1)*(DI92-$C$15)/($C$14-$C$15)*$C$12*$C$21-$C$33*LU92/AU$6 -  PE91*$C$33/$C$21,EE91/$C$19),MAX(FA$8:FA91)*-1)</f>
        <v>-0.37850168607206947</v>
      </c>
      <c r="FB92" s="259">
        <f>MAX(MIN(IF(AND(PF91=1,NN92&lt;0),-1,1)*(DJ92-$C$15)/($C$14-$C$15)*$C$12*$C$21-$C$33*LV92/AV$6 -  PF91*$C$33/$C$21,EF91/$C$19),MAX(FB$8:FB91)*-1)</f>
        <v>-0.37850168607206947</v>
      </c>
      <c r="FC92" s="259">
        <f>MAX(MIN(IF(AND(PG91=1,NO92&lt;0),-1,1)*(DK92-$C$15)/($C$14-$C$15)*$C$12*$C$21-$C$33*LW92/AW$6 -  PG91*$C$33/$C$21,EG91/$C$19),MAX(FC$8:FC91)*-1)</f>
        <v>-0.37850168607206947</v>
      </c>
      <c r="FD92" s="259">
        <f>MAX(MIN(IF(AND(PH91=1,NP92&lt;0),-1,1)*(DL92-$C$15)/($C$14-$C$15)*$C$12*$C$21-$C$33*LX92/AX$6 -  PH91*$C$33/$C$21,EH91/$C$19),MAX(FD$8:FD91)*-1)</f>
        <v>-0.37850168607206947</v>
      </c>
      <c r="FE92" s="259">
        <f>MAX(MIN(IF(AND(PI91=1,NQ92&lt;0),-1,1)*(DM92-$C$15)/($C$14-$C$15)*$C$12*$C$21-$C$33*LY92/AY$6 -  PI91*$C$33/$C$21,EI91/$C$19),MAX(FE$8:FE91)*-1)</f>
        <v>-0.37850168607206947</v>
      </c>
      <c r="FF92" s="259">
        <f>MAX(MIN(IF(AND(PJ91=1,NR92&lt;0),-1,1)*(DN92-$C$15)/($C$14-$C$15)*$C$12*$C$21-$C$33*LZ92/AZ$6 -  PJ91*$C$33/$C$21,EJ91/$C$19),MAX(FF$8:FF91)*-1)</f>
        <v>-0.36292241494931943</v>
      </c>
      <c r="FG92" s="259">
        <f>MAX(MIN(IF(AND(PK91=1,NS92&lt;0),-1,1)*(DO92-$C$15)/($C$14-$C$15)*$C$12*$C$21-$C$33*MA92/BA$6 -  PK91*$C$33/$C$21,EK91/$C$19),MAX(FG$8:FG91)*-1)</f>
        <v>-0.37850168607206947</v>
      </c>
      <c r="FH92" s="259">
        <f>MAX(MIN(IF(AND(PL91=1,NT92&lt;0),-1,1)*(DP92-$C$15)/($C$14-$C$15)*$C$12*$C$21-$C$33*MB92/BB$6 -  PL91*$C$33/$C$21,EL91/$C$19),MAX(FH$8:FH91)*-1)</f>
        <v>-0.37850168607206947</v>
      </c>
      <c r="FI92" s="259">
        <f>MAX(MIN(IF(AND(PM91=1,NU92&lt;0),-1,1)*(DQ92-$C$15)/($C$14-$C$15)*$C$12*$C$21-$C$33*MC92/BC$6 -  PM91*$C$33/$C$21,EM91/$C$19),MAX(FI$8:FI91)*-1)</f>
        <v>-0.37850168607206947</v>
      </c>
      <c r="FJ92" s="259">
        <f>MAX(MIN(IF(AND(PN91=1,NV92&lt;0),-1,1)*(DR92-$C$15)/($C$14-$C$15)*$C$12*$C$21-$C$33*MD92/BD$6 -  PN91*$C$33/$C$21,EN91/$C$19),MAX(FJ$8:FJ91)*-1)</f>
        <v>-0.37850168607206947</v>
      </c>
      <c r="FK92" s="259">
        <f>MAX(MIN(IF(AND(PO91=1,NW92&lt;0),-1,1)*(DS92-$C$15)/($C$14-$C$15)*$C$12*$C$21-$C$33*ME92/BE$6 -  PO91*$C$33/$C$21,EO91/$C$19),MAX(FK$8:FK91)*-1)</f>
        <v>-0.37850168607206947</v>
      </c>
      <c r="FL92" s="259">
        <f>MAX(MIN(IF(AND(PP91=1,NX92&lt;0),-1,1)*(DT92-$C$15)/($C$14-$C$15)*$C$12*$C$21-$C$33*MF92/BF$6 -  PP91*$C$33/$C$21,EP91/$C$19),MAX(FL$8:FL91)*-1)</f>
        <v>-0.37850168607206947</v>
      </c>
      <c r="FM92" s="259">
        <f>MAX(MIN(IF(AND(PQ91=1,NY92&lt;0),-1,1)*(DU92-$C$15)/($C$14-$C$15)*$C$12*$C$21-$C$33*MG92/BG$6 -  PQ91*$C$33/$C$21,EQ91/$C$19),MAX(FM$8:FM91)*-1)</f>
        <v>-0.37850168607206947</v>
      </c>
      <c r="FN92" s="259">
        <f>MAX(MIN(IF(AND(PR91=1,NZ92&lt;0),-1,1)*(DV92-$C$15)/($C$14-$C$15)*$C$12*$C$21-$C$33*MH92/BH$6 -  PR91*$C$33/$C$21,ER91/$C$19),MAX(FN$8:FN91)*-1)</f>
        <v>-0.37850168607206947</v>
      </c>
      <c r="FO92" s="259">
        <f>MAX(MIN(IF(AND(PS91=1,OA92&lt;0),-1,1)*(DW92-$C$15)/($C$14-$C$15)*$C$12*$C$21-$C$33*MI92/BI$6 -  PS91*$C$33/$C$21,ES91/$C$19),MAX(FO$8:FO91)*-1)</f>
        <v>-0.37850168607206947</v>
      </c>
      <c r="FP92" s="61">
        <f t="shared" si="346"/>
        <v>3.3600000000000021</v>
      </c>
      <c r="FQ92" s="260">
        <f>IF(AND(KS92=1,OY92=1),0,MIN((ABS(($C$14-$C$15)*EU92/$C$12/$C$21)+$C$15)/$C$21,DC92))</f>
        <v>0</v>
      </c>
      <c r="FR92" s="260">
        <f>IF(AND(KT92=1,OZ92=1),0,MIN((ABS(($C$14-$C$15)*EV92/$C$12/$C$21)+$C$15)/$C$21,DD92))</f>
        <v>2.7495000000000003</v>
      </c>
      <c r="FS92" s="260">
        <f>IF(AND(KU92=1,PA92=1),0,MIN((ABS(($C$14-$C$15)*EW92/$C$12/$C$21)+$C$15)/$C$21,DE92))</f>
        <v>2.7495000000000003</v>
      </c>
      <c r="FT92" s="260">
        <f>IF(AND(KV92=1,PB92=1),0,MIN((ABS(($C$14-$C$15)*EX92/$C$12/$C$21)+$C$15)/$C$21,DF92))</f>
        <v>2.7495000000000003</v>
      </c>
      <c r="FU92" s="260">
        <f>IF(AND(KW92=1,PC92=1),0,MIN((ABS(($C$14-$C$15)*EY92/$C$12/$C$21)+$C$15)/$C$21,DG92))</f>
        <v>2.7495000000000003</v>
      </c>
      <c r="FV92" s="260">
        <f>IF(AND(KX92=1,PD92=1),0,MIN((ABS(($C$14-$C$15)*EZ92/$C$12/$C$21)+$C$15)/$C$21,DH92))</f>
        <v>0</v>
      </c>
      <c r="FW92" s="260">
        <f>IF(AND(KY92=1,PE92=1),0,MIN((ABS(($C$14-$C$15)*FA92/$C$12/$C$21)+$C$15)/$C$21,DI92))</f>
        <v>0</v>
      </c>
      <c r="FX92" s="260">
        <f>IF(AND(KZ92=1,PF92=1),0,MIN((ABS(($C$14-$C$15)*FB92/$C$12/$C$21)+$C$15)/$C$21,DJ92))</f>
        <v>0</v>
      </c>
      <c r="FY92" s="260">
        <f>IF(AND(LA92=1,PG92=1),0,MIN((ABS(($C$14-$C$15)*FC92/$C$12/$C$21)+$C$15)/$C$21,DK92))</f>
        <v>0</v>
      </c>
      <c r="FZ92" s="260">
        <f>IF(AND(LB92=1,PH92=1),0,MIN((ABS(($C$14-$C$15)*FD92/$C$12/$C$21)+$C$15)/$C$21,DL92))</f>
        <v>0</v>
      </c>
      <c r="GA92" s="260">
        <f>IF(AND(LC92=1,PI92=1),0,MIN((ABS(($C$14-$C$15)*FE92/$C$12/$C$21)+$C$15)/$C$21,DM92))</f>
        <v>0</v>
      </c>
      <c r="GB92" s="260">
        <f>IF(AND(LD92=1,PJ92=1),0,MIN((ABS(($C$14-$C$15)*FF92/$C$12/$C$21)+$C$15)/$C$21,DN92))</f>
        <v>2.7495000000000003</v>
      </c>
      <c r="GC92" s="260">
        <f>IF(AND(LE92=1,PK92=1),0,MIN((ABS(($C$14-$C$15)*FG92/$C$12/$C$21)+$C$15)/$C$21,DO92))</f>
        <v>0</v>
      </c>
      <c r="GD92" s="260">
        <f>IF(AND(LF92=1,PL92=1),0,MIN((ABS(($C$14-$C$15)*FH92/$C$12/$C$21)+$C$15)/$C$21,DP92))</f>
        <v>0</v>
      </c>
      <c r="GE92" s="260">
        <f>IF(AND(LG92=1,PM92=1),0,MIN((ABS(($C$14-$C$15)*FI92/$C$12/$C$21)+$C$15)/$C$21,DQ92))</f>
        <v>0</v>
      </c>
      <c r="GF92" s="260">
        <f>IF(AND(LH92=1,PN92=1),0,MIN((ABS(($C$14-$C$15)*FJ92/$C$12/$C$21)+$C$15)/$C$21,DR92))</f>
        <v>0</v>
      </c>
      <c r="GG92" s="260">
        <f>IF(AND(LI92=1,PO92=1),0,MIN((ABS(($C$14-$C$15)*FK92/$C$12/$C$21)+$C$15)/$C$21,DS92))</f>
        <v>0</v>
      </c>
      <c r="GH92" s="260">
        <f>IF(AND(LJ92=1,PP92=1),0,MIN((ABS(($C$14-$C$15)*FL92/$C$12/$C$21)+$C$15)/$C$21,DT92))</f>
        <v>0</v>
      </c>
      <c r="GI92" s="260">
        <f>IF(AND(LK92=1,PQ92=1),0,MIN((ABS(($C$14-$C$15)*FM92/$C$12/$C$21)+$C$15)/$C$21,DU92))</f>
        <v>0</v>
      </c>
      <c r="GJ92" s="260">
        <f>IF(AND(LL92=1,PR92=1),0,MIN((ABS(($C$14-$C$15)*FN92/$C$12/$C$21)+$C$15)/$C$21,DV92))</f>
        <v>0</v>
      </c>
      <c r="GK92" s="260">
        <f>IF(AND(LM92=1,PS92=1),0,MIN((ABS(($C$14-$C$15)*FO92/$C$12/$C$21)+$C$15)/$C$21,DW92))</f>
        <v>0</v>
      </c>
      <c r="GL92" s="61">
        <f t="shared" si="347"/>
        <v>3.3600000000000021</v>
      </c>
      <c r="GM92" s="57">
        <f>IF(AND(KS91=1,OY91=1),0,EU92*$C$19/S$6/$C$24/$C$23*3.39*$C$21)</f>
        <v>0</v>
      </c>
      <c r="GN92" s="57">
        <f>IF(AND(KT91=1,OZ91=1),0,EV92*$C$19/T$6/$C$24/$C$23*3.39*$C$21)</f>
        <v>-2.9090964650003932</v>
      </c>
      <c r="GO92" s="57">
        <f>IF(AND(KU91=1,PA91=1),0,EW92*$C$19/U$6/$C$24/$C$23*3.39*$C$21)</f>
        <v>-4.3608785288970884</v>
      </c>
      <c r="GP92" s="57">
        <f>IF(AND(KV91=1,PB91=1),0,EX92*$C$19/V$6/$C$24/$C$23*3.39*$C$21)</f>
        <v>-5.5653724495673593</v>
      </c>
      <c r="GQ92" s="57">
        <f>IF(AND(KW91=1,PC91=1),0,EY92*$C$19/W$6/$C$24/$C$23*3.39*$C$21)</f>
        <v>-6.2253101047540733</v>
      </c>
      <c r="GR92" s="57">
        <f>IF(AND(KX91=1,PD91=1),0,EZ92*$C$19/X$6/$C$24/$C$23*3.39*$C$21)</f>
        <v>0</v>
      </c>
      <c r="GS92" s="57">
        <f>IF(AND(KY91=1,PE91=1),0,FA92*$C$19/Y$6/$C$24/$C$23*3.39*$C$21)</f>
        <v>0</v>
      </c>
      <c r="GT92" s="57">
        <f>IF(AND(KZ91=1,PF91=1),0,FB92*$C$19/Z$6/$C$24/$C$23*3.39*$C$21)</f>
        <v>0</v>
      </c>
      <c r="GU92" s="57">
        <f>IF(AND(LA91=1,PG91=1),0,FC92*$C$19/AA$6/$C$24/$C$23*3.39*$C$21)</f>
        <v>0</v>
      </c>
      <c r="GV92" s="57">
        <f>IF(AND(LB91=1,PH91=1),0,FD92*$C$19/AB$6/$C$24/$C$23*3.39*$C$21)</f>
        <v>0</v>
      </c>
      <c r="GW92" s="57">
        <f>IF(AND(LC91=1,PI91=1),0,FE92*$C$19/AC$6/$C$24/$C$23*3.39*$C$21)</f>
        <v>0</v>
      </c>
      <c r="GX92" s="57">
        <f>IF(AND(LD91=1,PJ91=1),0,FF92*$C$19/AD$6/$C$24/$C$23*3.39*$C$21)</f>
        <v>-9.3931250193631879</v>
      </c>
      <c r="GY92" s="57">
        <f>IF(AND(LE91=1,PK91=1),0,FG92*$C$19/AE$6/$C$24/$C$23*3.39*$C$21)</f>
        <v>0</v>
      </c>
      <c r="GZ92" s="57">
        <f>IF(AND(LF91=1,PL91=1),0,FH92*$C$19/AF$6/$C$24/$C$23*3.39*$C$21)</f>
        <v>0</v>
      </c>
      <c r="HA92" s="57">
        <f>IF(AND(LG91=1,PM91=1),0,FI92*$C$19/AG$6/$C$24/$C$23*3.39*$C$21)</f>
        <v>0</v>
      </c>
      <c r="HB92" s="57">
        <f>IF(AND(LH91=1,PN91=1),0,FJ92*$C$19/AH$6/$C$24/$C$23*3.39*$C$21)</f>
        <v>0</v>
      </c>
      <c r="HC92" s="57">
        <f>IF(AND(LI91=1,PO91=1),0,FK92*$C$19/AI$6/$C$24/$C$23*3.39*$C$21)</f>
        <v>0</v>
      </c>
      <c r="HD92" s="57">
        <f>IF(AND(LJ91=1,PP91=1),0,FL92*$C$19/AJ$6/$C$24/$C$23*3.39*$C$21)</f>
        <v>0</v>
      </c>
      <c r="HE92" s="57">
        <f>IF(AND(LK91=1,PQ91=1),0,FM92*$C$19/AK$6/$C$24/$C$23*3.39*$C$21)</f>
        <v>0</v>
      </c>
      <c r="HF92" s="57">
        <f>IF(AND(LL91=1,PR91=1),0,FN92*$C$19/AL$6/$C$24/$C$23*3.39*$C$21)</f>
        <v>0</v>
      </c>
      <c r="HG92" s="57">
        <f>IF(AND(LM91=1,PS91=1),0,FO92*$C$19/AM$6/$C$24/$C$23*3.39*$C$21)</f>
        <v>0</v>
      </c>
      <c r="HH92" s="61">
        <f t="shared" si="348"/>
        <v>3.3600000000000021</v>
      </c>
      <c r="HI92" s="57">
        <f t="shared" si="349"/>
        <v>0</v>
      </c>
      <c r="HJ92" s="57">
        <f t="shared" si="350"/>
        <v>2.9090964650003932</v>
      </c>
      <c r="HK92" s="57">
        <f t="shared" si="351"/>
        <v>4.3608785288970884</v>
      </c>
      <c r="HL92" s="57">
        <f t="shared" si="352"/>
        <v>5.5653724495673593</v>
      </c>
      <c r="HM92" s="57">
        <f t="shared" si="353"/>
        <v>6.2253101047540733</v>
      </c>
      <c r="HN92" s="57">
        <f t="shared" si="354"/>
        <v>0</v>
      </c>
      <c r="HO92" s="57">
        <f t="shared" si="355"/>
        <v>0</v>
      </c>
      <c r="HP92" s="57">
        <f t="shared" si="356"/>
        <v>0</v>
      </c>
      <c r="HQ92" s="57">
        <f t="shared" si="357"/>
        <v>0</v>
      </c>
      <c r="HR92" s="57">
        <f t="shared" si="358"/>
        <v>0</v>
      </c>
      <c r="HS92" s="57">
        <f t="shared" si="359"/>
        <v>0</v>
      </c>
      <c r="HT92" s="57">
        <f t="shared" si="360"/>
        <v>9.3931250193631879</v>
      </c>
      <c r="HU92" s="57">
        <f t="shared" si="361"/>
        <v>0</v>
      </c>
      <c r="HV92" s="57">
        <f t="shared" si="362"/>
        <v>0</v>
      </c>
      <c r="HW92" s="57">
        <f t="shared" si="363"/>
        <v>0</v>
      </c>
      <c r="HX92" s="57">
        <f t="shared" si="364"/>
        <v>0</v>
      </c>
      <c r="HY92" s="57">
        <f t="shared" si="365"/>
        <v>0</v>
      </c>
      <c r="HZ92" s="57">
        <f t="shared" si="366"/>
        <v>0</v>
      </c>
      <c r="IA92" s="57">
        <f t="shared" si="367"/>
        <v>0</v>
      </c>
      <c r="IB92" s="57">
        <f t="shared" si="368"/>
        <v>0</v>
      </c>
      <c r="IC92" s="57">
        <f t="shared" si="369"/>
        <v>0</v>
      </c>
      <c r="ID92" s="61">
        <f t="shared" si="370"/>
        <v>3.3600000000000021</v>
      </c>
      <c r="IE92" s="57">
        <f t="shared" si="371"/>
        <v>0</v>
      </c>
      <c r="IF92" s="57">
        <f t="shared" si="372"/>
        <v>0</v>
      </c>
      <c r="IG92" s="57">
        <f t="shared" si="373"/>
        <v>0</v>
      </c>
      <c r="IH92" s="57">
        <f t="shared" si="374"/>
        <v>0</v>
      </c>
      <c r="II92" s="57">
        <f t="shared" si="375"/>
        <v>0</v>
      </c>
      <c r="IJ92" s="57">
        <f t="shared" si="376"/>
        <v>0</v>
      </c>
      <c r="IK92" s="57">
        <f t="shared" si="377"/>
        <v>0</v>
      </c>
      <c r="IL92" s="57">
        <f t="shared" si="378"/>
        <v>0</v>
      </c>
      <c r="IM92" s="57">
        <f t="shared" si="379"/>
        <v>0</v>
      </c>
      <c r="IN92" s="57">
        <f t="shared" si="380"/>
        <v>0</v>
      </c>
      <c r="IO92" s="57">
        <f t="shared" si="381"/>
        <v>0</v>
      </c>
      <c r="IP92" s="57">
        <f t="shared" si="382"/>
        <v>0</v>
      </c>
      <c r="IQ92" s="57">
        <f t="shared" si="383"/>
        <v>0</v>
      </c>
      <c r="IR92" s="57">
        <f t="shared" si="384"/>
        <v>0</v>
      </c>
      <c r="IS92" s="57">
        <f t="shared" si="385"/>
        <v>0</v>
      </c>
      <c r="IT92" s="57">
        <f t="shared" si="386"/>
        <v>0</v>
      </c>
      <c r="IU92" s="57">
        <f t="shared" si="387"/>
        <v>0</v>
      </c>
      <c r="IV92" s="57">
        <f t="shared" si="388"/>
        <v>0</v>
      </c>
      <c r="IW92" s="57">
        <f t="shared" si="389"/>
        <v>0</v>
      </c>
      <c r="IX92" s="57">
        <f t="shared" si="390"/>
        <v>0</v>
      </c>
      <c r="IY92" s="57">
        <f t="shared" si="391"/>
        <v>0</v>
      </c>
      <c r="IZ92" s="61">
        <f t="shared" si="392"/>
        <v>3.3600000000000021</v>
      </c>
      <c r="JA92" s="260" t="e">
        <f t="shared" si="447"/>
        <v>#N/A</v>
      </c>
      <c r="JB92" s="260" t="e">
        <f t="shared" si="448"/>
        <v>#N/A</v>
      </c>
      <c r="JC92" s="260" t="e">
        <f t="shared" si="449"/>
        <v>#N/A</v>
      </c>
      <c r="JD92" s="260" t="e">
        <f t="shared" si="450"/>
        <v>#N/A</v>
      </c>
      <c r="JE92" s="260" t="e">
        <f t="shared" si="451"/>
        <v>#N/A</v>
      </c>
      <c r="JF92" s="260" t="e">
        <f t="shared" si="452"/>
        <v>#N/A</v>
      </c>
      <c r="JG92" s="260" t="e">
        <f t="shared" si="453"/>
        <v>#N/A</v>
      </c>
      <c r="JH92" s="260" t="e">
        <f t="shared" si="454"/>
        <v>#N/A</v>
      </c>
      <c r="JI92" s="260" t="e">
        <f t="shared" si="455"/>
        <v>#N/A</v>
      </c>
      <c r="JJ92" s="260" t="e">
        <f t="shared" si="456"/>
        <v>#N/A</v>
      </c>
      <c r="JK92" s="260" t="e">
        <f t="shared" si="457"/>
        <v>#N/A</v>
      </c>
      <c r="JL92" s="260" t="e">
        <f t="shared" si="458"/>
        <v>#N/A</v>
      </c>
      <c r="JM92" s="260" t="e">
        <f t="shared" si="459"/>
        <v>#N/A</v>
      </c>
      <c r="JN92" s="260" t="e">
        <f t="shared" si="460"/>
        <v>#N/A</v>
      </c>
      <c r="JO92" s="260" t="e">
        <f t="shared" si="461"/>
        <v>#N/A</v>
      </c>
      <c r="JP92" s="260" t="e">
        <f t="shared" si="462"/>
        <v>#N/A</v>
      </c>
      <c r="JQ92" s="260" t="e">
        <f t="shared" si="463"/>
        <v>#N/A</v>
      </c>
      <c r="JR92" s="260" t="e">
        <f t="shared" si="464"/>
        <v>#N/A</v>
      </c>
      <c r="JS92" s="260" t="e">
        <f t="shared" si="465"/>
        <v>#N/A</v>
      </c>
      <c r="JT92" s="260" t="e">
        <f t="shared" si="466"/>
        <v>#N/A</v>
      </c>
      <c r="JU92" s="260" t="e">
        <f t="shared" si="467"/>
        <v>#N/A</v>
      </c>
      <c r="JV92" s="61">
        <f t="shared" si="393"/>
        <v>3.3600000000000021</v>
      </c>
      <c r="JW92" s="46">
        <f>IF(AND(KS92=0,HI92&lt;=$C$40),1,0)</f>
        <v>0</v>
      </c>
      <c r="JX92" s="46">
        <f>IF(AND(KT92=0,HJ92&lt;=$C$40),1,0)</f>
        <v>0</v>
      </c>
      <c r="JY92" s="46">
        <f>IF(AND(KU92=0,HK92&lt;=$C$40),1,0)</f>
        <v>0</v>
      </c>
      <c r="JZ92" s="46">
        <f>IF(AND(KV92=0,HL92&lt;=$C$40),1,0)</f>
        <v>0</v>
      </c>
      <c r="KA92" s="46">
        <f>IF(AND(KW92=0,HM92&lt;=$C$40),1,0)</f>
        <v>0</v>
      </c>
      <c r="KB92" s="46">
        <f>IF(AND(KX92=0,HN92&lt;=$C$40),1,0)</f>
        <v>0</v>
      </c>
      <c r="KC92" s="46">
        <f>IF(AND(KY92=0,HO92&lt;=$C$40),1,0)</f>
        <v>0</v>
      </c>
      <c r="KD92" s="46">
        <f>IF(AND(KZ92=0,HP92&lt;=$C$40),1,0)</f>
        <v>0</v>
      </c>
      <c r="KE92" s="46">
        <f>IF(AND(LA92=0,HQ92&lt;=$C$40),1,0)</f>
        <v>0</v>
      </c>
      <c r="KF92" s="46">
        <f>IF(AND(LB92=0,HR92&lt;=$C$40),1,0)</f>
        <v>0</v>
      </c>
      <c r="KG92" s="46">
        <f>IF(AND(LC92=0,HS92&lt;=$C$40),1,0)</f>
        <v>0</v>
      </c>
      <c r="KH92" s="46">
        <f>IF(AND(LD92=0,HT92&lt;=$C$40),1,0)</f>
        <v>0</v>
      </c>
      <c r="KI92" s="46">
        <f>IF(AND(LE92=0,HU92&lt;=$C$40),1,0)</f>
        <v>0</v>
      </c>
      <c r="KJ92" s="46">
        <f>IF(AND(LF92=0,HV92&lt;=$C$40),1,0)</f>
        <v>0</v>
      </c>
      <c r="KK92" s="46">
        <f>IF(AND(LG92=0,HW92&lt;=$C$40),1,0)</f>
        <v>0</v>
      </c>
      <c r="KL92" s="46">
        <f>IF(AND(LH92=0,HX92&lt;=$C$40),1,0)</f>
        <v>0</v>
      </c>
      <c r="KM92" s="46">
        <f>IF(AND(LI92=0,HY92&lt;=$C$40),1,0)</f>
        <v>0</v>
      </c>
      <c r="KN92" s="46">
        <f>IF(AND(LJ92=0,HZ92&lt;=$C$40),1,0)</f>
        <v>0</v>
      </c>
      <c r="KO92" s="46">
        <f>IF(AND(LK92=0,IA92&lt;=$C$40),1,0)</f>
        <v>0</v>
      </c>
      <c r="KP92" s="46">
        <f>IF(AND(LL92=0,IB92&lt;=$C$40),1,0)</f>
        <v>0</v>
      </c>
      <c r="KQ92" s="46">
        <f>IF(AND(LM92=0,IC92&lt;=$C$40),1,0)</f>
        <v>0</v>
      </c>
      <c r="KR92" s="61">
        <f t="shared" si="394"/>
        <v>3.3600000000000021</v>
      </c>
      <c r="KS92" s="1">
        <f>IF(OR(KS91=1,AND(OY92=1,LO92&lt;=$C$41)),1,0)</f>
        <v>1</v>
      </c>
      <c r="KT92" s="1">
        <f>IF(OR(KT91=1,AND(OZ92=1,LP92&lt;=$C$41)),1,0)</f>
        <v>0</v>
      </c>
      <c r="KU92" s="1">
        <f>IF(OR(KU91=1,AND(PA92=1,LQ92&lt;=$C$41)),1,0)</f>
        <v>0</v>
      </c>
      <c r="KV92" s="1">
        <f>IF(OR(KV91=1,AND(PB92=1,LR92&lt;=$C$41)),1,0)</f>
        <v>0</v>
      </c>
      <c r="KW92" s="1">
        <f>IF(OR(KW91=1,AND(PC92=1,LS92&lt;=$C$41)),1,0)</f>
        <v>0</v>
      </c>
      <c r="KX92" s="1">
        <f>IF(OR(KX91=1,AND(PD92=1,LT92&lt;=$C$41)),1,0)</f>
        <v>1</v>
      </c>
      <c r="KY92" s="1">
        <f>IF(OR(KY91=1,AND(PE92=1,LU92&lt;=$C$41)),1,0)</f>
        <v>1</v>
      </c>
      <c r="KZ92" s="1">
        <f>IF(OR(KZ91=1,AND(PF92=1,LV92&lt;=$C$41)),1,0)</f>
        <v>1</v>
      </c>
      <c r="LA92" s="1">
        <f>IF(OR(LA91=1,AND(PG92=1,LW92&lt;=$C$41)),1,0)</f>
        <v>1</v>
      </c>
      <c r="LB92" s="1">
        <f>IF(OR(LB91=1,AND(PH92=1,LX92&lt;=$C$41)),1,0)</f>
        <v>1</v>
      </c>
      <c r="LC92" s="1">
        <f>IF(OR(LC91=1,AND(PI92=1,LY92&lt;=$C$41)),1,0)</f>
        <v>1</v>
      </c>
      <c r="LD92" s="1">
        <f>IF(OR(LD91=1,AND(PJ92=1,LZ92&lt;=$C$41)),1,0)</f>
        <v>0</v>
      </c>
      <c r="LE92" s="1">
        <f>IF(OR(LE91=1,AND(PK92=1,MA92&lt;=$C$41)),1,0)</f>
        <v>1</v>
      </c>
      <c r="LF92" s="1">
        <f>IF(OR(LF91=1,AND(PL92=1,MB92&lt;=$C$41)),1,0)</f>
        <v>1</v>
      </c>
      <c r="LG92" s="1">
        <f>IF(OR(LG91=1,AND(PM92=1,MC92&lt;=$C$41)),1,0)</f>
        <v>1</v>
      </c>
      <c r="LH92" s="1">
        <f>IF(OR(LH91=1,AND(PN92=1,MD92&lt;=$C$41)),1,0)</f>
        <v>1</v>
      </c>
      <c r="LI92" s="1">
        <f>IF(OR(LI91=1,AND(PO92=1,ME92&lt;=$C$41)),1,0)</f>
        <v>1</v>
      </c>
      <c r="LJ92" s="1">
        <f>IF(OR(LJ91=1,AND(PP92=1,MF92&lt;=$C$41)),1,0)</f>
        <v>1</v>
      </c>
      <c r="LK92" s="1">
        <f>IF(OR(LK91=1,AND(PQ92=1,MG92&lt;=$C$41)),1,0)</f>
        <v>1</v>
      </c>
      <c r="LL92" s="1">
        <f>IF(OR(LL91=1,AND(PR92=1,MH92&lt;=$C$41)),1,0)</f>
        <v>1</v>
      </c>
      <c r="LM92" s="1">
        <f>IF(OR(LM91=1,AND(PS92=1,MI92&lt;=$C$41)),1,0)</f>
        <v>1</v>
      </c>
      <c r="LN92" s="61">
        <f t="shared" si="395"/>
        <v>3.3600000000000021</v>
      </c>
      <c r="LO92" s="57">
        <f t="shared" si="396"/>
        <v>0</v>
      </c>
      <c r="LP92" s="57">
        <f t="shared" si="397"/>
        <v>11.211075967649448</v>
      </c>
      <c r="LQ92" s="57">
        <f t="shared" si="398"/>
        <v>9.4835086208972701</v>
      </c>
      <c r="LR92" s="57">
        <f t="shared" si="399"/>
        <v>6.3816322487063664</v>
      </c>
      <c r="LS92" s="57">
        <f t="shared" si="400"/>
        <v>2.4676463416638419</v>
      </c>
      <c r="LT92" s="57">
        <f t="shared" si="401"/>
        <v>0</v>
      </c>
      <c r="LU92" s="57">
        <f t="shared" si="402"/>
        <v>0</v>
      </c>
      <c r="LV92" s="57">
        <f t="shared" si="403"/>
        <v>0</v>
      </c>
      <c r="LW92" s="57">
        <f t="shared" si="404"/>
        <v>0</v>
      </c>
      <c r="LX92" s="57">
        <f t="shared" si="405"/>
        <v>0</v>
      </c>
      <c r="LY92" s="57">
        <f t="shared" si="406"/>
        <v>0</v>
      </c>
      <c r="LZ92" s="57">
        <f t="shared" si="407"/>
        <v>1.3720830140262543</v>
      </c>
      <c r="MA92" s="57">
        <f t="shared" si="408"/>
        <v>0</v>
      </c>
      <c r="MB92" s="57">
        <f t="shared" si="409"/>
        <v>0</v>
      </c>
      <c r="MC92" s="57">
        <f t="shared" si="410"/>
        <v>0</v>
      </c>
      <c r="MD92" s="57">
        <f t="shared" si="411"/>
        <v>0</v>
      </c>
      <c r="ME92" s="57">
        <f t="shared" si="412"/>
        <v>0</v>
      </c>
      <c r="MF92" s="57">
        <f t="shared" si="413"/>
        <v>0</v>
      </c>
      <c r="MG92" s="57">
        <f t="shared" si="414"/>
        <v>0</v>
      </c>
      <c r="MH92" s="57">
        <f t="shared" si="415"/>
        <v>0</v>
      </c>
      <c r="MI92" s="57">
        <f t="shared" si="416"/>
        <v>0</v>
      </c>
      <c r="MJ92" s="61">
        <f t="shared" si="417"/>
        <v>3.3600000000000021</v>
      </c>
      <c r="MK92" s="57" t="e">
        <f>IF(AND(ABS(CG92)&gt;0,EU92*$C$19&gt;=DY91,NG92&lt;&gt;0),3,NA())</f>
        <v>#N/A</v>
      </c>
      <c r="ML92" s="57" t="e">
        <f t="shared" si="468"/>
        <v>#N/A</v>
      </c>
      <c r="MM92" s="57" t="e">
        <f t="shared" si="469"/>
        <v>#N/A</v>
      </c>
      <c r="MN92" s="57" t="e">
        <f t="shared" si="470"/>
        <v>#N/A</v>
      </c>
      <c r="MO92" s="57" t="e">
        <f t="shared" si="471"/>
        <v>#N/A</v>
      </c>
      <c r="MP92" s="57" t="e">
        <f t="shared" si="472"/>
        <v>#N/A</v>
      </c>
      <c r="MQ92" s="57" t="e">
        <f t="shared" si="473"/>
        <v>#N/A</v>
      </c>
      <c r="MR92" s="57" t="e">
        <f t="shared" si="474"/>
        <v>#N/A</v>
      </c>
      <c r="MS92" s="57" t="e">
        <f t="shared" si="475"/>
        <v>#N/A</v>
      </c>
      <c r="MT92" s="57" t="e">
        <f t="shared" si="476"/>
        <v>#N/A</v>
      </c>
      <c r="MU92" s="57" t="e">
        <f t="shared" si="477"/>
        <v>#N/A</v>
      </c>
      <c r="MV92" s="57" t="e">
        <f t="shared" si="478"/>
        <v>#N/A</v>
      </c>
      <c r="MW92" s="57" t="e">
        <f t="shared" si="479"/>
        <v>#N/A</v>
      </c>
      <c r="MX92" s="57" t="e">
        <f t="shared" si="480"/>
        <v>#N/A</v>
      </c>
      <c r="MY92" s="57" t="e">
        <f t="shared" si="481"/>
        <v>#N/A</v>
      </c>
      <c r="MZ92" s="57" t="e">
        <f t="shared" si="482"/>
        <v>#N/A</v>
      </c>
      <c r="NA92" s="57" t="e">
        <f t="shared" si="483"/>
        <v>#N/A</v>
      </c>
      <c r="NB92" s="57" t="e">
        <f t="shared" si="484"/>
        <v>#N/A</v>
      </c>
      <c r="NC92" s="57" t="e">
        <f t="shared" si="485"/>
        <v>#N/A</v>
      </c>
      <c r="ND92" s="57" t="e">
        <f t="shared" si="486"/>
        <v>#N/A</v>
      </c>
      <c r="NE92" s="57" t="e">
        <f t="shared" si="487"/>
        <v>#N/A</v>
      </c>
      <c r="NF92" s="61">
        <f t="shared" si="418"/>
        <v>3.3600000000000021</v>
      </c>
      <c r="NG92" s="260">
        <f>IF(OY91=0,MIN('Drive Train'!$F$35-FQ91*$C$19*'Drive Train'!$F$39,NG91+$C$39)-$C$7,IF(LO91-1&lt;=0,0,IF($C$37=Motors!$C$29,MAX(MAX(NG$8:NG91)*-1,NG91-$C$39),MAX(0,MAX(NG$8:NG91)*-1,NG91-$C$39))))</f>
        <v>0</v>
      </c>
      <c r="NH92" s="260">
        <f>IF(OZ91=0,MIN('Drive Train'!$F$35-FR91*$C$19*'Drive Train'!$F$39,NH91+$C$39)-$C$7,IF(LP91-1&lt;=0,0,IF($C$37=Motors!$C$29,MAX(MAX(NH$8:NH91)*-1,NH91-$C$39),MAX(0,MAX(NH$8:NH91)*-1,NH91-$C$39))))</f>
        <v>0</v>
      </c>
      <c r="NI92" s="260">
        <f>IF(PA91=0,MIN('Drive Train'!$F$35-FS91*$C$19*'Drive Train'!$F$39,NI91+$C$39)-$C$7,IF(LQ91-1&lt;=0,0,IF($C$37=Motors!$C$29,MAX(MAX(NI$8:NI91)*-1,NI91-$C$39),MAX(0,MAX(NI$8:NI91)*-1,NI91-$C$39))))</f>
        <v>0</v>
      </c>
      <c r="NJ92" s="260">
        <f>IF(PB91=0,MIN('Drive Train'!$F$35-FT91*$C$19*'Drive Train'!$F$39,NJ91+$C$39)-$C$7,IF(LR91-1&lt;=0,0,IF($C$37=Motors!$C$29,MAX(MAX(NJ$8:NJ91)*-1,NJ91-$C$39),MAX(0,MAX(NJ$8:NJ91)*-1,NJ91-$C$39))))</f>
        <v>0</v>
      </c>
      <c r="NK92" s="260">
        <f>IF(PC91=0,MIN('Drive Train'!$F$35-FU91*$C$19*'Drive Train'!$F$39,NK91+$C$39)-$C$7,IF(LS91-1&lt;=0,0,IF($C$37=Motors!$C$29,MAX(MAX(NK$8:NK91)*-1,NK91-$C$39),MAX(0,MAX(NK$8:NK91)*-1,NK91-$C$39))))</f>
        <v>0</v>
      </c>
      <c r="NL92" s="260">
        <f>IF(PD91=0,MIN('Drive Train'!$F$35-FV91*$C$19*'Drive Train'!$F$39,NL91+$C$39)-$C$7,IF(LT91-1&lt;=0,0,IF($C$37=Motors!$C$29,MAX(MAX(NL$8:NL91)*-1,NL91-$C$39),MAX(0,MAX(NL$8:NL91)*-1,NL91-$C$39))))</f>
        <v>0</v>
      </c>
      <c r="NM92" s="260">
        <f>IF(PE91=0,MIN('Drive Train'!$F$35-FW91*$C$19*'Drive Train'!$F$39,NM91+$C$39)-$C$7,IF(LU91-1&lt;=0,0,IF($C$37=Motors!$C$29,MAX(MAX(NM$8:NM91)*-1,NM91-$C$39),MAX(0,MAX(NM$8:NM91)*-1,NM91-$C$39))))</f>
        <v>0</v>
      </c>
      <c r="NN92" s="260">
        <f>IF(PF91=0,MIN('Drive Train'!$F$35-FX91*$C$19*'Drive Train'!$F$39,NN91+$C$39)-$C$7,IF(LV91-1&lt;=0,0,IF($C$37=Motors!$C$29,MAX(MAX(NN$8:NN91)*-1,NN91-$C$39),MAX(0,MAX(NN$8:NN91)*-1,NN91-$C$39))))</f>
        <v>0</v>
      </c>
      <c r="NO92" s="260">
        <f>IF(PG91=0,MIN('Drive Train'!$F$35-FY91*$C$19*'Drive Train'!$F$39,NO91+$C$39)-$C$7,IF(LW91-1&lt;=0,0,IF($C$37=Motors!$C$29,MAX(MAX(NO$8:NO91)*-1,NO91-$C$39),MAX(0,MAX(NO$8:NO91)*-1,NO91-$C$39))))</f>
        <v>0</v>
      </c>
      <c r="NP92" s="260">
        <f>IF(PH91=0,MIN('Drive Train'!$F$35-FZ91*$C$19*'Drive Train'!$F$39,NP91+$C$39)-$C$7,IF(LX91-1&lt;=0,0,IF($C$37=Motors!$C$29,MAX(MAX(NP$8:NP91)*-1,NP91-$C$39),MAX(0,MAX(NP$8:NP91)*-1,NP91-$C$39))))</f>
        <v>0</v>
      </c>
      <c r="NQ92" s="260">
        <f>IF(PI91=0,MIN('Drive Train'!$F$35-GA91*$C$19*'Drive Train'!$F$39,NQ91+$C$39)-$C$7,IF(LY91-1&lt;=0,0,IF($C$37=Motors!$C$29,MAX(MAX(NQ$8:NQ91)*-1,NQ91-$C$39),MAX(0,MAX(NQ$8:NQ91)*-1,NQ91-$C$39))))</f>
        <v>0</v>
      </c>
      <c r="NR92" s="260">
        <f>IF(PJ91=0,MIN('Drive Train'!$F$35-GB91*$C$19*'Drive Train'!$F$39,NR91+$C$39)-$C$7,IF(LZ91-1&lt;=0,0,IF($C$37=Motors!$C$29,MAX(MAX(NR$8:NR91)*-1,NR91-$C$39),MAX(0,MAX(NR$8:NR91)*-1,NR91-$C$39))))</f>
        <v>0</v>
      </c>
      <c r="NS92" s="260">
        <f>IF(PK91=0,MIN('Drive Train'!$F$35-GC91*$C$19*'Drive Train'!$F$39,NS91+$C$39)-$C$7,IF(MA91-1&lt;=0,0,IF($C$37=Motors!$C$29,MAX(MAX(NS$8:NS91)*-1,NS91-$C$39),MAX(0,MAX(NS$8:NS91)*-1,NS91-$C$39))))</f>
        <v>0</v>
      </c>
      <c r="NT92" s="260">
        <f>IF(PL91=0,MIN('Drive Train'!$F$35-GD91*$C$19*'Drive Train'!$F$39,NT91+$C$39)-$C$7,IF(MB91-1&lt;=0,0,IF($C$37=Motors!$C$29,MAX(MAX(NT$8:NT91)*-1,NT91-$C$39),MAX(0,MAX(NT$8:NT91)*-1,NT91-$C$39))))</f>
        <v>0</v>
      </c>
      <c r="NU92" s="260">
        <f>IF(PM91=0,MIN('Drive Train'!$F$35-GE91*$C$19*'Drive Train'!$F$39,NU91+$C$39)-$C$7,IF(MC91-1&lt;=0,0,IF($C$37=Motors!$C$29,MAX(MAX(NU$8:NU91)*-1,NU91-$C$39),MAX(0,MAX(NU$8:NU91)*-1,NU91-$C$39))))</f>
        <v>0</v>
      </c>
      <c r="NV92" s="260">
        <f>IF(PN91=0,MIN('Drive Train'!$F$35-GF91*$C$19*'Drive Train'!$F$39,NV91+$C$39)-$C$7,IF(MD91-1&lt;=0,0,IF($C$37=Motors!$C$29,MAX(MAX(NV$8:NV91)*-1,NV91-$C$39),MAX(0,MAX(NV$8:NV91)*-1,NV91-$C$39))))</f>
        <v>0</v>
      </c>
      <c r="NW92" s="260">
        <f>IF(PO91=0,MIN('Drive Train'!$F$35-GG91*$C$19*'Drive Train'!$F$39,NW91+$C$39)-$C$7,IF(ME91-1&lt;=0,0,IF($C$37=Motors!$C$29,MAX(MAX(NW$8:NW91)*-1,NW91-$C$39),MAX(0,MAX(NW$8:NW91)*-1,NW91-$C$39))))</f>
        <v>0</v>
      </c>
      <c r="NX92" s="260">
        <f>IF(PP91=0,MIN('Drive Train'!$F$35-GH91*$C$19*'Drive Train'!$F$39,NX91+$C$39)-$C$7,IF(MF91-1&lt;=0,0,IF($C$37=Motors!$C$29,MAX(MAX(NX$8:NX91)*-1,NX91-$C$39),MAX(0,MAX(NX$8:NX91)*-1,NX91-$C$39))))</f>
        <v>0</v>
      </c>
      <c r="NY92" s="260">
        <f>IF(PQ91=0,MIN('Drive Train'!$F$35-GI91*$C$19*'Drive Train'!$F$39,NY91+$C$39)-$C$7,IF(MG91-1&lt;=0,0,IF($C$37=Motors!$C$29,MAX(MAX(NY$8:NY91)*-1,NY91-$C$39),MAX(0,MAX(NY$8:NY91)*-1,NY91-$C$39))))</f>
        <v>0</v>
      </c>
      <c r="NZ92" s="260">
        <f>IF(PR91=0,MIN('Drive Train'!$F$35-GJ91*$C$19*'Drive Train'!$F$39,NZ91+$C$39)-$C$7,IF(MH91-1&lt;=0,0,IF($C$37=Motors!$C$29,MAX(MAX(NZ$8:NZ91)*-1,NZ91-$C$39),MAX(0,MAX(NZ$8:NZ91)*-1,NZ91-$C$39))))</f>
        <v>0</v>
      </c>
      <c r="OA92" s="260">
        <f>IF(PS91=0,MIN('Drive Train'!$F$35-GK91*$C$19*'Drive Train'!$F$39,OA91+$C$39)-$C$7,IF(MI91-1&lt;=0,0,IF($C$37=Motors!$C$29,MAX(MAX(OA$8:OA91)*-1,OA91-$C$39),MAX(0,MAX(OA$8:OA91)*-1,OA91-$C$39))))</f>
        <v>0</v>
      </c>
      <c r="OB92" s="61">
        <f t="shared" si="419"/>
        <v>3.3600000000000021</v>
      </c>
      <c r="OC92" s="260">
        <f>'Drive Train'!$F$35-(FQ92*$C$13)*$C$19*'Drive Train'!$F$39</f>
        <v>12.4</v>
      </c>
      <c r="OD92" s="260">
        <f>'Drive Train'!$F$35-(FR92*$C$13)*$C$19*'Drive Train'!$F$39</f>
        <v>12.2597755</v>
      </c>
      <c r="OE92" s="260">
        <f>'Drive Train'!$F$35-(FS92*$C$13)*$C$19*'Drive Train'!$F$39</f>
        <v>12.2597755</v>
      </c>
      <c r="OF92" s="260">
        <f>'Drive Train'!$F$35-(FT92*$C$13)*$C$19*'Drive Train'!$F$39</f>
        <v>12.2597755</v>
      </c>
      <c r="OG92" s="260">
        <f>'Drive Train'!$F$35-(FU92*$C$13)*$C$19*'Drive Train'!$F$39</f>
        <v>12.2597755</v>
      </c>
      <c r="OH92" s="260">
        <f>'Drive Train'!$F$35-(FV92*$C$13)*$C$19*'Drive Train'!$F$39</f>
        <v>12.4</v>
      </c>
      <c r="OI92" s="260">
        <f>'Drive Train'!$F$35-(FW92*$C$13)*$C$19*'Drive Train'!$F$39</f>
        <v>12.4</v>
      </c>
      <c r="OJ92" s="260">
        <f>'Drive Train'!$F$35-(FX92*$C$13)*$C$19*'Drive Train'!$F$39</f>
        <v>12.4</v>
      </c>
      <c r="OK92" s="260">
        <f>'Drive Train'!$F$35-(FY92*$C$13)*$C$19*'Drive Train'!$F$39</f>
        <v>12.4</v>
      </c>
      <c r="OL92" s="260">
        <f>'Drive Train'!$F$35-(FZ92*$C$13)*$C$19*'Drive Train'!$F$39</f>
        <v>12.4</v>
      </c>
      <c r="OM92" s="260">
        <f>'Drive Train'!$F$35-(GA92*$C$13)*$C$19*'Drive Train'!$F$39</f>
        <v>12.4</v>
      </c>
      <c r="ON92" s="260">
        <f>'Drive Train'!$F$35-(GB92*$C$13)*$C$19*'Drive Train'!$F$39</f>
        <v>12.2597755</v>
      </c>
      <c r="OO92" s="260">
        <f>'Drive Train'!$F$35-(GC92*$C$13)*$C$19*'Drive Train'!$F$39</f>
        <v>12.4</v>
      </c>
      <c r="OP92" s="260">
        <f>'Drive Train'!$F$35-(GD92*$C$13)*$C$19*'Drive Train'!$F$39</f>
        <v>12.4</v>
      </c>
      <c r="OQ92" s="260">
        <f>'Drive Train'!$F$35-(GE92*$C$13)*$C$19*'Drive Train'!$F$39</f>
        <v>12.4</v>
      </c>
      <c r="OR92" s="260">
        <f>'Drive Train'!$F$35-(GF92*$C$13)*$C$19*'Drive Train'!$F$39</f>
        <v>12.4</v>
      </c>
      <c r="OS92" s="260">
        <f>'Drive Train'!$F$35-(GG92*$C$13)*$C$19*'Drive Train'!$F$39</f>
        <v>12.4</v>
      </c>
      <c r="OT92" s="260">
        <f>'Drive Train'!$F$35-(GH92*$C$13)*$C$19*'Drive Train'!$F$39</f>
        <v>12.4</v>
      </c>
      <c r="OU92" s="260">
        <f>'Drive Train'!$F$35-(GI92*$C$13)*$C$19*'Drive Train'!$F$39</f>
        <v>12.4</v>
      </c>
      <c r="OV92" s="260">
        <f>'Drive Train'!$F$35-(GJ92*$C$13)*$C$19*'Drive Train'!$F$39</f>
        <v>12.4</v>
      </c>
      <c r="OW92" s="260">
        <f>'Drive Train'!$F$35-(GK92*$C$13)*$C$19*'Drive Train'!$F$39</f>
        <v>12.4</v>
      </c>
      <c r="OX92" s="61">
        <f t="shared" si="420"/>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7">
        <f t="shared" si="421"/>
        <v>3.3600000000000021</v>
      </c>
      <c r="PU92" s="57">
        <f t="shared" si="422"/>
        <v>21.495394688196406</v>
      </c>
      <c r="PV92" s="57">
        <f t="shared" si="423"/>
        <v>33.893373624276116</v>
      </c>
      <c r="PW92" s="57">
        <f t="shared" si="424"/>
        <v>37.210694951307516</v>
      </c>
      <c r="PX92" s="57">
        <f t="shared" si="425"/>
        <v>36.274376476514604</v>
      </c>
      <c r="PY92" s="57">
        <f t="shared" si="426"/>
        <v>31.918442629157653</v>
      </c>
      <c r="PZ92" s="57">
        <f t="shared" si="427"/>
        <v>27.036423105162619</v>
      </c>
      <c r="QA92" s="57">
        <f t="shared" si="428"/>
        <v>23.225733517635934</v>
      </c>
      <c r="QB92" s="57">
        <f t="shared" si="429"/>
        <v>21.291440485870105</v>
      </c>
      <c r="QC92" s="57">
        <f t="shared" si="430"/>
        <v>19.83197803012871</v>
      </c>
      <c r="QD92" s="57">
        <f t="shared" si="431"/>
        <v>18.750821279437783</v>
      </c>
      <c r="QE92" s="57">
        <f t="shared" si="432"/>
        <v>18.248340689871842</v>
      </c>
      <c r="QF92" s="57">
        <f t="shared" si="433"/>
        <v>23.480624091145621</v>
      </c>
      <c r="QG92" s="57">
        <f t="shared" si="434"/>
        <v>22.440570644578063</v>
      </c>
      <c r="QH92" s="57">
        <f t="shared" si="435"/>
        <v>21.831549073444926</v>
      </c>
      <c r="QI92" s="57">
        <f t="shared" si="436"/>
        <v>21.659868427934889</v>
      </c>
      <c r="QJ92" s="57">
        <f t="shared" si="437"/>
        <v>21.79976807614602</v>
      </c>
      <c r="QK92" s="57">
        <f t="shared" si="438"/>
        <v>21.756211309083742</v>
      </c>
      <c r="QL92" s="57">
        <f t="shared" si="439"/>
        <v>21.582838251070481</v>
      </c>
      <c r="QM92" s="57">
        <f t="shared" si="440"/>
        <v>21.793281479591677</v>
      </c>
      <c r="QN92" s="57">
        <f t="shared" si="441"/>
        <v>21.456171811391606</v>
      </c>
      <c r="QO92" s="57">
        <f t="shared" si="442"/>
        <v>21.493109623152883</v>
      </c>
      <c r="QP92" s="61">
        <f t="shared" si="443"/>
        <v>3.3600000000000021</v>
      </c>
      <c r="QQ92" s="57">
        <f>MIN(FQ92,$C$16)*$C$17*1000/60/60/$C$21</f>
        <v>0</v>
      </c>
      <c r="QR92" s="57">
        <f>MIN(FR92,$C$16)*$C$17*1000/60/60/$C$21</f>
        <v>3.4695548865589357E-2</v>
      </c>
      <c r="QS92" s="57">
        <f>MIN(FS92,$C$16)*$C$17*1000/60/60/$C$21</f>
        <v>3.4695548865589357E-2</v>
      </c>
      <c r="QT92" s="57">
        <f>MIN(FT92,$C$16)*$C$17*1000/60/60/$C$21</f>
        <v>3.4695548865589357E-2</v>
      </c>
      <c r="QU92" s="57">
        <f>MIN(FU92,$C$16)*$C$17*1000/60/60/$C$21</f>
        <v>3.4695548865589357E-2</v>
      </c>
      <c r="QV92" s="57">
        <f>MIN(FV92,$C$16)*$C$17*1000/60/60/$C$21</f>
        <v>0</v>
      </c>
      <c r="QW92" s="57">
        <f>MIN(FW92,$C$16)*$C$17*1000/60/60/$C$21</f>
        <v>0</v>
      </c>
      <c r="QX92" s="57">
        <f>MIN(FX92,$C$16)*$C$17*1000/60/60/$C$21</f>
        <v>0</v>
      </c>
      <c r="QY92" s="57">
        <f>MIN(FY92,$C$16)*$C$17*1000/60/60/$C$21</f>
        <v>0</v>
      </c>
      <c r="QZ92" s="57">
        <f>MIN(FZ92,$C$16)*$C$17*1000/60/60/$C$21</f>
        <v>0</v>
      </c>
      <c r="RA92" s="57">
        <f>MIN(GA92,$C$16)*$C$17*1000/60/60/$C$21</f>
        <v>0</v>
      </c>
      <c r="RB92" s="57">
        <f>MIN(GB92,$C$16)*$C$17*1000/60/60/$C$21</f>
        <v>3.4695548865589357E-2</v>
      </c>
      <c r="RC92" s="57">
        <f>MIN(GC92,$C$16)*$C$17*1000/60/60/$C$21</f>
        <v>0</v>
      </c>
      <c r="RD92" s="57">
        <f>MIN(GD92,$C$16)*$C$17*1000/60/60/$C$21</f>
        <v>0</v>
      </c>
      <c r="RE92" s="57">
        <f>MIN(GE92,$C$16)*$C$17*1000/60/60/$C$21</f>
        <v>0</v>
      </c>
      <c r="RF92" s="57">
        <f>MIN(GF92,$C$16)*$C$17*1000/60/60/$C$21</f>
        <v>0</v>
      </c>
      <c r="RG92" s="57">
        <f>MIN(GG92,$C$16)*$C$17*1000/60/60/$C$21</f>
        <v>0</v>
      </c>
      <c r="RH92" s="57">
        <f>MIN(GH92,$C$16)*$C$17*1000/60/60/$C$21</f>
        <v>0</v>
      </c>
      <c r="RI92" s="57">
        <f>MIN(GI92,$C$16)*$C$17*1000/60/60/$C$21</f>
        <v>0</v>
      </c>
      <c r="RJ92" s="57">
        <f>MIN(GJ92,$C$16)*$C$17*1000/60/60/$C$21</f>
        <v>0</v>
      </c>
      <c r="RK92" s="57">
        <f>MIN(GK92,$C$16)*$C$17*1000/60/60/$C$21</f>
        <v>0</v>
      </c>
      <c r="RL92" s="61">
        <f t="shared" si="444"/>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61">
        <f t="shared" si="445"/>
        <v>3.3600000000000021</v>
      </c>
      <c r="SI92" s="2">
        <f>IF(AND(EU92&lt;0,KS92=0,LO92&gt;=LO$6*'Drive Train'!$AA$52,LO92&lt;=LO$6*'Drive Train'!$AA$53,OY92=1,JW92=0),$C$17,0)</f>
        <v>0</v>
      </c>
      <c r="SJ92" s="2">
        <f>IF(AND(EV92&lt;0,KT92=0,LP92&gt;=LP$6*'Drive Train'!$AA$52,LP92&lt;=LP$6*'Drive Train'!$AA$53,OZ92=1,JX92=0),$C$17,0)</f>
        <v>0.04</v>
      </c>
      <c r="SK92" s="2">
        <f>IF(AND(EW92&lt;0,KU92=0,LQ92&gt;=LQ$6*'Drive Train'!$AA$52,LQ92&lt;=LQ$6*'Drive Train'!$AA$53,PA92=1,JY92=0),$C$17,0)</f>
        <v>0.04</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48">
        <f t="shared" si="446"/>
        <v>3.3600000000000021</v>
      </c>
    </row>
    <row r="93" spans="2:524" ht="13.5" thickBot="1" x14ac:dyDescent="0.25">
      <c r="B93" s="73"/>
      <c r="R93" s="63">
        <f t="shared" si="34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343"/>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318"/>
        <v>3.4000000000000021</v>
      </c>
      <c r="BK93" s="2">
        <f>IF(OR(KS92=1,AND($C$37=Motors!$C$31,OY92=1)),0,IF(NG93=0,-(CG92+$C$15)/($C$14-$C$15)*$C$12,($C$11*S93-AO93)/($C$11*S93)*$C$12*S93))</f>
        <v>0</v>
      </c>
      <c r="BL93" s="2">
        <f>IF(OR(KT92=1,AND($C$37=Motors!$C$31,OZ92=1)),0,IF(NH93=0,-(CH92+$C$15)/($C$14-$C$15)*$C$12,($C$11*T93-AP93)/($C$11*T93)*$C$12*T93))</f>
        <v>0</v>
      </c>
      <c r="BM93" s="2">
        <f>IF(OR(KU92=1,AND($C$37=Motors!$C$31,PA92=1)),0,IF(NI93=0,-(CI92+$C$15)/($C$14-$C$15)*$C$12,($C$11*U93-AQ93)/($C$11*U93)*$C$12*U93))</f>
        <v>0</v>
      </c>
      <c r="BN93" s="2">
        <f>IF(OR(KV92=1,AND($C$37=Motors!$C$31,PB92=1)),0,IF(NJ93=0,-(CJ92+$C$15)/($C$14-$C$15)*$C$12,($C$11*V93-AR93)/($C$11*V93)*$C$12*V93))</f>
        <v>0</v>
      </c>
      <c r="BO93" s="2">
        <f>IF(OR(KW92=1,AND($C$37=Motors!$C$31,PC92=1)),0,IF(NK93=0,-(CK92+$C$15)/($C$14-$C$15)*$C$12,($C$11*W93-AS93)/($C$11*W93)*$C$12*W93))</f>
        <v>0</v>
      </c>
      <c r="BP93" s="2">
        <f>IF(OR(KX92=1,AND($C$37=Motors!$C$31,PD92=1)),0,IF(NL93=0,-(CL92+$C$15)/($C$14-$C$15)*$C$12,($C$11*X93-AT93)/($C$11*X93)*$C$12*X93))</f>
        <v>0</v>
      </c>
      <c r="BQ93" s="2">
        <f>IF(OR(KY92=1,AND($C$37=Motors!$C$31,PE92=1)),0,IF(NM93=0,-(CM92+$C$15)/($C$14-$C$15)*$C$12,($C$11*Y93-AU93)/($C$11*Y93)*$C$12*Y93))</f>
        <v>0</v>
      </c>
      <c r="BR93" s="2">
        <f>IF(OR(KZ92=1,AND($C$37=Motors!$C$31,PF92=1)),0,IF(NN93=0,-(CN92+$C$15)/($C$14-$C$15)*$C$12,($C$11*Z93-AV93)/($C$11*Z93)*$C$12*Z93))</f>
        <v>0</v>
      </c>
      <c r="BS93" s="2">
        <f>IF(OR(LA92=1,AND($C$37=Motors!$C$31,PG92=1)),0,IF(NO93=0,-(CO92+$C$15)/($C$14-$C$15)*$C$12,($C$11*AA93-AW93)/($C$11*AA93)*$C$12*AA93))</f>
        <v>0</v>
      </c>
      <c r="BT93" s="2">
        <f>IF(OR(LB92=1,AND($C$37=Motors!$C$31,PH92=1)),0,IF(NP93=0,-(CP92+$C$15)/($C$14-$C$15)*$C$12,($C$11*AB93-AX93)/($C$11*AB93)*$C$12*AB93))</f>
        <v>0</v>
      </c>
      <c r="BU93" s="2">
        <f>IF(OR(LC92=1,AND($C$37=Motors!$C$31,PI92=1)),0,IF(NQ93=0,-(CQ92+$C$15)/($C$14-$C$15)*$C$12,($C$11*AC93-AY93)/($C$11*AC93)*$C$12*AC93))</f>
        <v>0</v>
      </c>
      <c r="BV93" s="2">
        <f>IF(OR(LD92=1,AND($C$37=Motors!$C$31,PJ92=1)),0,IF(NR93=0,-(CR92+$C$15)/($C$14-$C$15)*$C$12,($C$11*AD93-AZ93)/($C$11*AD93)*$C$12*AD93))</f>
        <v>0</v>
      </c>
      <c r="BW93" s="2">
        <f>IF(OR(LE92=1,AND($C$37=Motors!$C$31,PK92=1)),0,IF(NS93=0,-(CS92+$C$15)/($C$14-$C$15)*$C$12,($C$11*AE93-BA93)/($C$11*AE93)*$C$12*AE93))</f>
        <v>0</v>
      </c>
      <c r="BX93" s="2">
        <f>IF(OR(LF92=1,AND($C$37=Motors!$C$31,PL92=1)),0,IF(NT93=0,-(CT92+$C$15)/($C$14-$C$15)*$C$12,($C$11*AF93-BB93)/($C$11*AF93)*$C$12*AF93))</f>
        <v>0</v>
      </c>
      <c r="BY93" s="2">
        <f>IF(OR(LG92=1,AND($C$37=Motors!$C$31,PM92=1)),0,IF(NU93=0,-(CU92+$C$15)/($C$14-$C$15)*$C$12,($C$11*AG93-BC93)/($C$11*AG93)*$C$12*AG93))</f>
        <v>0</v>
      </c>
      <c r="BZ93" s="2">
        <f>IF(OR(LH92=1,AND($C$37=Motors!$C$31,PN92=1)),0,IF(NV93=0,-(CV92+$C$15)/($C$14-$C$15)*$C$12,($C$11*AH93-BD93)/($C$11*AH93)*$C$12*AH93))</f>
        <v>0</v>
      </c>
      <c r="CA93" s="2">
        <f>IF(OR(LI92=1,AND($C$37=Motors!$C$31,PO92=1)),0,IF(NW93=0,-(CW92+$C$15)/($C$14-$C$15)*$C$12,($C$11*AI93-BE93)/($C$11*AI93)*$C$12*AI93))</f>
        <v>0</v>
      </c>
      <c r="CB93" s="2">
        <f>IF(OR(LJ92=1,AND($C$37=Motors!$C$31,PP92=1)),0,IF(NX93=0,-(CX92+$C$15)/($C$14-$C$15)*$C$12,($C$11*AJ93-BF93)/($C$11*AJ93)*$C$12*AJ93))</f>
        <v>0</v>
      </c>
      <c r="CC93" s="2">
        <f>IF(OR(LK92=1,AND($C$37=Motors!$C$31,PQ92=1)),0,IF(NY93=0,-(CY92+$C$15)/($C$14-$C$15)*$C$12,($C$11*AK93-BG93)/($C$11*AK93)*$C$12*AK93))</f>
        <v>0</v>
      </c>
      <c r="CD93" s="2">
        <f>IF(OR(LL92=1,AND($C$37=Motors!$C$31,PR92=1)),0,IF(NZ93=0,-(CZ92+$C$15)/($C$14-$C$15)*$C$12,($C$11*AL93-BH93)/($C$11*AL93)*$C$12*AL93))</f>
        <v>0</v>
      </c>
      <c r="CE93" s="2">
        <f>IF(OR(LM92=1,AND($C$37=Motors!$C$31,PS92=1)),0,IF(OA93=0,-(DA92+$C$15)/($C$14-$C$15)*$C$12,($C$11*AM93-BI93)/($C$11*AM93)*$C$12*AM93))</f>
        <v>0</v>
      </c>
      <c r="CF93" s="61">
        <f t="shared" si="319"/>
        <v>3.4000000000000021</v>
      </c>
      <c r="CG93" s="57">
        <f>IF(AND(KS92=1,OY92=1),0,ABS(BK93/$C$12*($C$14-$C$15)+$C$15) *'Drive Train'!$AA$49 + CG92*(1-'Drive Train'!$AA$49))</f>
        <v>0</v>
      </c>
      <c r="CH93" s="57">
        <f>IF(AND(KT92=1,OZ92=1),0,ABS(BL93/$C$12*($C$14-$C$15)+$C$15) *'Drive Train'!$AA$49 + CH92*(1-'Drive Train'!$AA$49))</f>
        <v>2.7495000000000003</v>
      </c>
      <c r="CI93" s="57">
        <f>IF(AND(KU92=1,PA92=1),0,ABS(BM93/$C$12*($C$14-$C$15)+$C$15) *'Drive Train'!$AA$49 + CI92*(1-'Drive Train'!$AA$49))</f>
        <v>2.7495000000000003</v>
      </c>
      <c r="CJ93" s="57">
        <f>IF(AND(KV92=1,PB92=1),0,ABS(BN93/$C$12*($C$14-$C$15)+$C$15) *'Drive Train'!$AA$49 + CJ92*(1-'Drive Train'!$AA$49))</f>
        <v>2.7495000000000003</v>
      </c>
      <c r="CK93" s="57">
        <f>IF(AND(KW92=1,PC92=1),0,ABS(BO93/$C$12*($C$14-$C$15)+$C$15) *'Drive Train'!$AA$49 + CK92*(1-'Drive Train'!$AA$49))</f>
        <v>2.7495000000000003</v>
      </c>
      <c r="CL93" s="57">
        <f>IF(AND(KX92=1,PD92=1),0,ABS(BP93/$C$12*($C$14-$C$15)+$C$15) *'Drive Train'!$AA$49 + CL92*(1-'Drive Train'!$AA$49))</f>
        <v>0</v>
      </c>
      <c r="CM93" s="57">
        <f>IF(AND(KY92=1,PE92=1),0,ABS(BQ93/$C$12*($C$14-$C$15)+$C$15) *'Drive Train'!$AA$49 + CM92*(1-'Drive Train'!$AA$49))</f>
        <v>0</v>
      </c>
      <c r="CN93" s="57">
        <f>IF(AND(KZ92=1,PF92=1),0,ABS(BR93/$C$12*($C$14-$C$15)+$C$15) *'Drive Train'!$AA$49 + CN92*(1-'Drive Train'!$AA$49))</f>
        <v>0</v>
      </c>
      <c r="CO93" s="57">
        <f>IF(AND(LA92=1,PG92=1),0,ABS(BS93/$C$12*($C$14-$C$15)+$C$15) *'Drive Train'!$AA$49 + CO92*(1-'Drive Train'!$AA$49))</f>
        <v>0</v>
      </c>
      <c r="CP93" s="57">
        <f>IF(AND(LB92=1,PH92=1),0,ABS(BT93/$C$12*($C$14-$C$15)+$C$15) *'Drive Train'!$AA$49 + CP92*(1-'Drive Train'!$AA$49))</f>
        <v>0</v>
      </c>
      <c r="CQ93" s="57">
        <f>IF(AND(LC92=1,PI92=1),0,ABS(BU93/$C$12*($C$14-$C$15)+$C$15) *'Drive Train'!$AA$49 + CQ92*(1-'Drive Train'!$AA$49))</f>
        <v>0</v>
      </c>
      <c r="CR93" s="57">
        <f>IF(AND(LD92=1,PJ92=1),0,ABS(BV93/$C$12*($C$14-$C$15)+$C$15) *'Drive Train'!$AA$49 + CR92*(1-'Drive Train'!$AA$49))</f>
        <v>2.7495000000000003</v>
      </c>
      <c r="CS93" s="57">
        <f>IF(AND(LE92=1,PK92=1),0,ABS(BW93/$C$12*($C$14-$C$15)+$C$15) *'Drive Train'!$AA$49 + CS92*(1-'Drive Train'!$AA$49))</f>
        <v>0</v>
      </c>
      <c r="CT93" s="57">
        <f>IF(AND(LF92=1,PL92=1),0,ABS(BX93/$C$12*($C$14-$C$15)+$C$15) *'Drive Train'!$AA$49 + CT92*(1-'Drive Train'!$AA$49))</f>
        <v>0</v>
      </c>
      <c r="CU93" s="57">
        <f>IF(AND(LG92=1,PM92=1),0,ABS(BY93/$C$12*($C$14-$C$15)+$C$15) *'Drive Train'!$AA$49 + CU92*(1-'Drive Train'!$AA$49))</f>
        <v>0</v>
      </c>
      <c r="CV93" s="57">
        <f>IF(AND(LH92=1,PN92=1),0,ABS(BZ93/$C$12*($C$14-$C$15)+$C$15) *'Drive Train'!$AA$49 + CV92*(1-'Drive Train'!$AA$49))</f>
        <v>0</v>
      </c>
      <c r="CW93" s="57">
        <f>IF(AND(LI92=1,PO92=1),0,ABS(CA93/$C$12*($C$14-$C$15)+$C$15) *'Drive Train'!$AA$49 + CW92*(1-'Drive Train'!$AA$49))</f>
        <v>0</v>
      </c>
      <c r="CX93" s="57">
        <f>IF(AND(LJ92=1,PP92=1),0,ABS(CB93/$C$12*($C$14-$C$15)+$C$15) *'Drive Train'!$AA$49 + CX92*(1-'Drive Train'!$AA$49))</f>
        <v>0</v>
      </c>
      <c r="CY93" s="57">
        <f>IF(AND(LK92=1,PQ92=1),0,ABS(CC93/$C$12*($C$14-$C$15)+$C$15) *'Drive Train'!$AA$49 + CY92*(1-'Drive Train'!$AA$49))</f>
        <v>0</v>
      </c>
      <c r="CZ93" s="57">
        <f>IF(AND(LL92=1,PR92=1),0,ABS(CD93/$C$12*($C$14-$C$15)+$C$15) *'Drive Train'!$AA$49 + CZ92*(1-'Drive Train'!$AA$49))</f>
        <v>0</v>
      </c>
      <c r="DA93" s="57">
        <f>IF(AND(LM92=1,PS92=1),0,ABS(CE93/$C$12*($C$14-$C$15)+$C$15) *'Drive Train'!$AA$49 + DA92*(1-'Drive Train'!$AA$49))</f>
        <v>0</v>
      </c>
      <c r="DB93" s="61">
        <f t="shared" si="344"/>
        <v>3.4000000000000021</v>
      </c>
      <c r="DC93" s="57">
        <f t="shared" si="320"/>
        <v>0</v>
      </c>
      <c r="DD93" s="57">
        <f t="shared" si="321"/>
        <v>2.7495000000000003</v>
      </c>
      <c r="DE93" s="57">
        <f t="shared" si="322"/>
        <v>2.7495000000000003</v>
      </c>
      <c r="DF93" s="57">
        <f t="shared" si="323"/>
        <v>2.7495000000000003</v>
      </c>
      <c r="DG93" s="57">
        <f t="shared" si="324"/>
        <v>2.7495000000000003</v>
      </c>
      <c r="DH93" s="57">
        <f t="shared" si="325"/>
        <v>0</v>
      </c>
      <c r="DI93" s="57">
        <f t="shared" si="326"/>
        <v>0</v>
      </c>
      <c r="DJ93" s="57">
        <f t="shared" si="327"/>
        <v>0</v>
      </c>
      <c r="DK93" s="57">
        <f t="shared" si="328"/>
        <v>0</v>
      </c>
      <c r="DL93" s="57">
        <f t="shared" si="329"/>
        <v>0</v>
      </c>
      <c r="DM93" s="57">
        <f t="shared" si="330"/>
        <v>0</v>
      </c>
      <c r="DN93" s="57">
        <f t="shared" si="331"/>
        <v>2.7495000000000003</v>
      </c>
      <c r="DO93" s="57">
        <f t="shared" si="332"/>
        <v>0</v>
      </c>
      <c r="DP93" s="57">
        <f t="shared" si="333"/>
        <v>0</v>
      </c>
      <c r="DQ93" s="57">
        <f t="shared" si="334"/>
        <v>0</v>
      </c>
      <c r="DR93" s="57">
        <f t="shared" si="335"/>
        <v>0</v>
      </c>
      <c r="DS93" s="57">
        <f t="shared" si="336"/>
        <v>0</v>
      </c>
      <c r="DT93" s="57">
        <f t="shared" si="337"/>
        <v>0</v>
      </c>
      <c r="DU93" s="57">
        <f t="shared" si="338"/>
        <v>0</v>
      </c>
      <c r="DV93" s="57">
        <f t="shared" si="339"/>
        <v>0</v>
      </c>
      <c r="DW93" s="57">
        <f t="shared" si="340"/>
        <v>0</v>
      </c>
      <c r="DX93" s="61">
        <f t="shared" si="345"/>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61">
        <f t="shared" si="341"/>
        <v>3.4000000000000021</v>
      </c>
      <c r="EU93" s="259">
        <f>MAX(MIN(IF(AND(OY92=1,NG93&lt;0),-1,1)*(DC93-$C$15)/($C$14-$C$15)*$C$12*$C$21-$C$33*LO93/AO$6 -  OY92*$C$33/$C$21,DY92/$C$19),MAX(EU$8:EU92)*-1)</f>
        <v>-0.37850168607206947</v>
      </c>
      <c r="EV93" s="259">
        <f>MAX(MIN(IF(AND(OZ92=1,NH93&lt;0),-1,1)*(DD93-$C$15)/($C$14-$C$15)*$C$12*$C$21-$C$33*LP93/AP$6 -  OZ92*$C$33/$C$21,DZ92/$C$19),MAX(EV$8:EV92)*-1)</f>
        <v>-0.40071447804720917</v>
      </c>
      <c r="EW93" s="259">
        <f>MAX(MIN(IF(AND(PA92=1,NI93&lt;0),-1,1)*(DE93-$C$15)/($C$14-$C$15)*$C$12*$C$21-$C$33*LQ93/AQ$6 -  PA92*$C$33/$C$21,EA92/$C$19),MAX(EW$8:EW92)*-1)</f>
        <v>-0.4150623413720404</v>
      </c>
      <c r="EX93" s="259">
        <f>MAX(MIN(IF(AND(PB92=1,NJ93&lt;0),-1,1)*(DF93-$C$15)/($C$14-$C$15)*$C$12*$C$21-$C$33*LR93/AR$6 -  PB92*$C$33/$C$21,EB92/$C$19),MAX(EX$8:EX92)*-1)</f>
        <v>-0.40400283395442355</v>
      </c>
      <c r="EY93" s="259">
        <f>MAX(MIN(IF(AND(PC92=1,NK93&lt;0),-1,1)*(DG93-$C$15)/($C$14-$C$15)*$C$12*$C$21-$C$33*LS93/AS$6 -  PC92*$C$33/$C$21,EC92/$C$19),MAX(EY$8:EY92)*-1)</f>
        <v>-0.36460943634640119</v>
      </c>
      <c r="EZ93" s="259">
        <f>MAX(MIN(IF(AND(PD92=1,NL93&lt;0),-1,1)*(DH93-$C$15)/($C$14-$C$15)*$C$12*$C$21-$C$33*LT93/AT$6 -  PD92*$C$33/$C$21,ED92/$C$19),MAX(EZ$8:EZ92)*-1)</f>
        <v>-0.37850168607206947</v>
      </c>
      <c r="FA93" s="259">
        <f>MAX(MIN(IF(AND(PE92=1,NM93&lt;0),-1,1)*(DI93-$C$15)/($C$14-$C$15)*$C$12*$C$21-$C$33*LU93/AU$6 -  PE92*$C$33/$C$21,EE92/$C$19),MAX(FA$8:FA92)*-1)</f>
        <v>-0.37850168607206947</v>
      </c>
      <c r="FB93" s="259">
        <f>MAX(MIN(IF(AND(PF92=1,NN93&lt;0),-1,1)*(DJ93-$C$15)/($C$14-$C$15)*$C$12*$C$21-$C$33*LV93/AV$6 -  PF92*$C$33/$C$21,EF92/$C$19),MAX(FB$8:FB92)*-1)</f>
        <v>-0.37850168607206947</v>
      </c>
      <c r="FC93" s="259">
        <f>MAX(MIN(IF(AND(PG92=1,NO93&lt;0),-1,1)*(DK93-$C$15)/($C$14-$C$15)*$C$12*$C$21-$C$33*LW93/AW$6 -  PG92*$C$33/$C$21,EG92/$C$19),MAX(FC$8:FC92)*-1)</f>
        <v>-0.37850168607206947</v>
      </c>
      <c r="FD93" s="259">
        <f>MAX(MIN(IF(AND(PH92=1,NP93&lt;0),-1,1)*(DL93-$C$15)/($C$14-$C$15)*$C$12*$C$21-$C$33*LX93/AX$6 -  PH92*$C$33/$C$21,EH92/$C$19),MAX(FD$8:FD92)*-1)</f>
        <v>-0.37850168607206947</v>
      </c>
      <c r="FE93" s="259">
        <f>MAX(MIN(IF(AND(PI92=1,NQ93&lt;0),-1,1)*(DM93-$C$15)/($C$14-$C$15)*$C$12*$C$21-$C$33*LY93/AY$6 -  PI92*$C$33/$C$21,EI92/$C$19),MAX(FE$8:FE92)*-1)</f>
        <v>-0.37850168607206947</v>
      </c>
      <c r="FF93" s="259">
        <f>MAX(MIN(IF(AND(PJ92=1,NR93&lt;0),-1,1)*(DN93-$C$15)/($C$14-$C$15)*$C$12*$C$21-$C$33*LZ93/AZ$6 -  PJ92*$C$33/$C$21,EJ92/$C$19),MAX(FF$8:FF92)*-1)</f>
        <v>-0.35473564999843826</v>
      </c>
      <c r="FG93" s="259">
        <f>MAX(MIN(IF(AND(PK92=1,NS93&lt;0),-1,1)*(DO93-$C$15)/($C$14-$C$15)*$C$12*$C$21-$C$33*MA93/BA$6 -  PK92*$C$33/$C$21,EK92/$C$19),MAX(FG$8:FG92)*-1)</f>
        <v>-0.37850168607206947</v>
      </c>
      <c r="FH93" s="259">
        <f>MAX(MIN(IF(AND(PL92=1,NT93&lt;0),-1,1)*(DP93-$C$15)/($C$14-$C$15)*$C$12*$C$21-$C$33*MB93/BB$6 -  PL92*$C$33/$C$21,EL92/$C$19),MAX(FH$8:FH92)*-1)</f>
        <v>-0.37850168607206947</v>
      </c>
      <c r="FI93" s="259">
        <f>MAX(MIN(IF(AND(PM92=1,NU93&lt;0),-1,1)*(DQ93-$C$15)/($C$14-$C$15)*$C$12*$C$21-$C$33*MC93/BC$6 -  PM92*$C$33/$C$21,EM92/$C$19),MAX(FI$8:FI92)*-1)</f>
        <v>-0.37850168607206947</v>
      </c>
      <c r="FJ93" s="259">
        <f>MAX(MIN(IF(AND(PN92=1,NV93&lt;0),-1,1)*(DR93-$C$15)/($C$14-$C$15)*$C$12*$C$21-$C$33*MD93/BD$6 -  PN92*$C$33/$C$21,EN92/$C$19),MAX(FJ$8:FJ92)*-1)</f>
        <v>-0.37850168607206947</v>
      </c>
      <c r="FK93" s="259">
        <f>MAX(MIN(IF(AND(PO92=1,NW93&lt;0),-1,1)*(DS93-$C$15)/($C$14-$C$15)*$C$12*$C$21-$C$33*ME93/BE$6 -  PO92*$C$33/$C$21,EO92/$C$19),MAX(FK$8:FK92)*-1)</f>
        <v>-0.37850168607206947</v>
      </c>
      <c r="FL93" s="259">
        <f>MAX(MIN(IF(AND(PP92=1,NX93&lt;0),-1,1)*(DT93-$C$15)/($C$14-$C$15)*$C$12*$C$21-$C$33*MF93/BF$6 -  PP92*$C$33/$C$21,EP92/$C$19),MAX(FL$8:FL92)*-1)</f>
        <v>-0.37850168607206947</v>
      </c>
      <c r="FM93" s="259">
        <f>MAX(MIN(IF(AND(PQ92=1,NY93&lt;0),-1,1)*(DU93-$C$15)/($C$14-$C$15)*$C$12*$C$21-$C$33*MG93/BG$6 -  PQ92*$C$33/$C$21,EQ92/$C$19),MAX(FM$8:FM92)*-1)</f>
        <v>-0.37850168607206947</v>
      </c>
      <c r="FN93" s="259">
        <f>MAX(MIN(IF(AND(PR92=1,NZ93&lt;0),-1,1)*(DV93-$C$15)/($C$14-$C$15)*$C$12*$C$21-$C$33*MH93/BH$6 -  PR92*$C$33/$C$21,ER92/$C$19),MAX(FN$8:FN92)*-1)</f>
        <v>-0.37850168607206947</v>
      </c>
      <c r="FO93" s="259">
        <f>MAX(MIN(IF(AND(PS92=1,OA93&lt;0),-1,1)*(DW93-$C$15)/($C$14-$C$15)*$C$12*$C$21-$C$33*MI93/BI$6 -  PS92*$C$33/$C$21,ES92/$C$19),MAX(FO$8:FO92)*-1)</f>
        <v>-0.37850168607206947</v>
      </c>
      <c r="FP93" s="61">
        <f t="shared" si="346"/>
        <v>3.4000000000000021</v>
      </c>
      <c r="FQ93" s="260">
        <f>IF(AND(KS93=1,OY93=1),0,MIN((ABS(($C$14-$C$15)*EU93/$C$12/$C$21)+$C$15)/$C$21,DC93))</f>
        <v>0</v>
      </c>
      <c r="FR93" s="260">
        <f>IF(AND(KT93=1,OZ93=1),0,MIN((ABS(($C$14-$C$15)*EV93/$C$12/$C$21)+$C$15)/$C$21,DD93))</f>
        <v>2.7495000000000003</v>
      </c>
      <c r="FS93" s="260">
        <f>IF(AND(KU93=1,PA93=1),0,MIN((ABS(($C$14-$C$15)*EW93/$C$12/$C$21)+$C$15)/$C$21,DE93))</f>
        <v>2.7495000000000003</v>
      </c>
      <c r="FT93" s="260">
        <f>IF(AND(KV93=1,PB93=1),0,MIN((ABS(($C$14-$C$15)*EX93/$C$12/$C$21)+$C$15)/$C$21,DF93))</f>
        <v>2.7495000000000003</v>
      </c>
      <c r="FU93" s="260">
        <f>IF(AND(KW93=1,PC93=1),0,MIN((ABS(($C$14-$C$15)*EY93/$C$12/$C$21)+$C$15)/$C$21,DG93))</f>
        <v>2.7495000000000003</v>
      </c>
      <c r="FV93" s="260">
        <f>IF(AND(KX93=1,PD93=1),0,MIN((ABS(($C$14-$C$15)*EZ93/$C$12/$C$21)+$C$15)/$C$21,DH93))</f>
        <v>0</v>
      </c>
      <c r="FW93" s="260">
        <f>IF(AND(KY93=1,PE93=1),0,MIN((ABS(($C$14-$C$15)*FA93/$C$12/$C$21)+$C$15)/$C$21,DI93))</f>
        <v>0</v>
      </c>
      <c r="FX93" s="260">
        <f>IF(AND(KZ93=1,PF93=1),0,MIN((ABS(($C$14-$C$15)*FB93/$C$12/$C$21)+$C$15)/$C$21,DJ93))</f>
        <v>0</v>
      </c>
      <c r="FY93" s="260">
        <f>IF(AND(LA93=1,PG93=1),0,MIN((ABS(($C$14-$C$15)*FC93/$C$12/$C$21)+$C$15)/$C$21,DK93))</f>
        <v>0</v>
      </c>
      <c r="FZ93" s="260">
        <f>IF(AND(LB93=1,PH93=1),0,MIN((ABS(($C$14-$C$15)*FD93/$C$12/$C$21)+$C$15)/$C$21,DL93))</f>
        <v>0</v>
      </c>
      <c r="GA93" s="260">
        <f>IF(AND(LC93=1,PI93=1),0,MIN((ABS(($C$14-$C$15)*FE93/$C$12/$C$21)+$C$15)/$C$21,DM93))</f>
        <v>0</v>
      </c>
      <c r="GB93" s="260">
        <f>IF(AND(LD93=1,PJ93=1),0,MIN((ABS(($C$14-$C$15)*FF93/$C$12/$C$21)+$C$15)/$C$21,DN93))</f>
        <v>2.7495000000000003</v>
      </c>
      <c r="GC93" s="260">
        <f>IF(AND(LE93=1,PK93=1),0,MIN((ABS(($C$14-$C$15)*FG93/$C$12/$C$21)+$C$15)/$C$21,DO93))</f>
        <v>0</v>
      </c>
      <c r="GD93" s="260">
        <f>IF(AND(LF93=1,PL93=1),0,MIN((ABS(($C$14-$C$15)*FH93/$C$12/$C$21)+$C$15)/$C$21,DP93))</f>
        <v>0</v>
      </c>
      <c r="GE93" s="260">
        <f>IF(AND(LG93=1,PM93=1),0,MIN((ABS(($C$14-$C$15)*FI93/$C$12/$C$21)+$C$15)/$C$21,DQ93))</f>
        <v>0</v>
      </c>
      <c r="GF93" s="260">
        <f>IF(AND(LH93=1,PN93=1),0,MIN((ABS(($C$14-$C$15)*FJ93/$C$12/$C$21)+$C$15)/$C$21,DR93))</f>
        <v>0</v>
      </c>
      <c r="GG93" s="260">
        <f>IF(AND(LI93=1,PO93=1),0,MIN((ABS(($C$14-$C$15)*FK93/$C$12/$C$21)+$C$15)/$C$21,DS93))</f>
        <v>0</v>
      </c>
      <c r="GH93" s="260">
        <f>IF(AND(LJ93=1,PP93=1),0,MIN((ABS(($C$14-$C$15)*FL93/$C$12/$C$21)+$C$15)/$C$21,DT93))</f>
        <v>0</v>
      </c>
      <c r="GI93" s="260">
        <f>IF(AND(LK93=1,PQ93=1),0,MIN((ABS(($C$14-$C$15)*FM93/$C$12/$C$21)+$C$15)/$C$21,DU93))</f>
        <v>0</v>
      </c>
      <c r="GJ93" s="260">
        <f>IF(AND(LL93=1,PR93=1),0,MIN((ABS(($C$14-$C$15)*FN93/$C$12/$C$21)+$C$15)/$C$21,DV93))</f>
        <v>0</v>
      </c>
      <c r="GK93" s="260">
        <f>IF(AND(LM93=1,PS93=1),0,MIN((ABS(($C$14-$C$15)*FO93/$C$12/$C$21)+$C$15)/$C$21,DW93))</f>
        <v>0</v>
      </c>
      <c r="GL93" s="61">
        <f t="shared" si="347"/>
        <v>3.4000000000000021</v>
      </c>
      <c r="GM93" s="57">
        <f>IF(AND(KS92=1,OY92=1),0,EU93*$C$19/S$6/$C$24/$C$23*3.39*$C$21)</f>
        <v>0</v>
      </c>
      <c r="GN93" s="57">
        <f>IF(AND(KT92=1,OZ92=1),0,EV93*$C$19/T$6/$C$24/$C$23*3.39*$C$21)</f>
        <v>-2.9039516150297255</v>
      </c>
      <c r="GO93" s="57">
        <f>IF(AND(KU92=1,PA92=1),0,EW93*$C$19/U$6/$C$24/$C$23*3.39*$C$21)</f>
        <v>-4.3447872609139377</v>
      </c>
      <c r="GP93" s="57">
        <f>IF(AND(KV92=1,PB92=1),0,EX93*$C$19/V$6/$C$24/$C$23*3.39*$C$21)</f>
        <v>-5.5302551065370285</v>
      </c>
      <c r="GQ93" s="57">
        <f>IF(AND(KW92=1,PC92=1),0,EY93*$C$19/W$6/$C$24/$C$23*3.39*$C$21)</f>
        <v>-6.1653683913556048</v>
      </c>
      <c r="GR93" s="57">
        <f>IF(AND(KX92=1,PD92=1),0,EZ93*$C$19/X$6/$C$24/$C$23*3.39*$C$21)</f>
        <v>0</v>
      </c>
      <c r="GS93" s="57">
        <f>IF(AND(KY92=1,PE92=1),0,FA93*$C$19/Y$6/$C$24/$C$23*3.39*$C$21)</f>
        <v>0</v>
      </c>
      <c r="GT93" s="57">
        <f>IF(AND(KZ92=1,PF92=1),0,FB93*$C$19/Z$6/$C$24/$C$23*3.39*$C$21)</f>
        <v>0</v>
      </c>
      <c r="GU93" s="57">
        <f>IF(AND(LA92=1,PG92=1),0,FC93*$C$19/AA$6/$C$24/$C$23*3.39*$C$21)</f>
        <v>0</v>
      </c>
      <c r="GV93" s="57">
        <f>IF(AND(LB92=1,PH92=1),0,FD93*$C$19/AB$6/$C$24/$C$23*3.39*$C$21)</f>
        <v>0</v>
      </c>
      <c r="GW93" s="57">
        <f>IF(AND(LC92=1,PI92=1),0,FE93*$C$19/AC$6/$C$24/$C$23*3.39*$C$21)</f>
        <v>0</v>
      </c>
      <c r="GX93" s="57">
        <f>IF(AND(LD92=1,PJ92=1),0,FF93*$C$19/AD$6/$C$24/$C$23*3.39*$C$21)</f>
        <v>-9.1812359116085567</v>
      </c>
      <c r="GY93" s="57">
        <f>IF(AND(LE92=1,PK92=1),0,FG93*$C$19/AE$6/$C$24/$C$23*3.39*$C$21)</f>
        <v>0</v>
      </c>
      <c r="GZ93" s="57">
        <f>IF(AND(LF92=1,PL92=1),0,FH93*$C$19/AF$6/$C$24/$C$23*3.39*$C$21)</f>
        <v>0</v>
      </c>
      <c r="HA93" s="57">
        <f>IF(AND(LG92=1,PM92=1),0,FI93*$C$19/AG$6/$C$24/$C$23*3.39*$C$21)</f>
        <v>0</v>
      </c>
      <c r="HB93" s="57">
        <f>IF(AND(LH92=1,PN92=1),0,FJ93*$C$19/AH$6/$C$24/$C$23*3.39*$C$21)</f>
        <v>0</v>
      </c>
      <c r="HC93" s="57">
        <f>IF(AND(LI92=1,PO92=1),0,FK93*$C$19/AI$6/$C$24/$C$23*3.39*$C$21)</f>
        <v>0</v>
      </c>
      <c r="HD93" s="57">
        <f>IF(AND(LJ92=1,PP92=1),0,FL93*$C$19/AJ$6/$C$24/$C$23*3.39*$C$21)</f>
        <v>0</v>
      </c>
      <c r="HE93" s="57">
        <f>IF(AND(LK92=1,PQ92=1),0,FM93*$C$19/AK$6/$C$24/$C$23*3.39*$C$21)</f>
        <v>0</v>
      </c>
      <c r="HF93" s="57">
        <f>IF(AND(LL92=1,PR92=1),0,FN93*$C$19/AL$6/$C$24/$C$23*3.39*$C$21)</f>
        <v>0</v>
      </c>
      <c r="HG93" s="57">
        <f>IF(AND(LM92=1,PS92=1),0,FO93*$C$19/AM$6/$C$24/$C$23*3.39*$C$21)</f>
        <v>0</v>
      </c>
      <c r="HH93" s="61">
        <f t="shared" si="348"/>
        <v>3.4000000000000021</v>
      </c>
      <c r="HI93" s="57">
        <f t="shared" si="349"/>
        <v>0</v>
      </c>
      <c r="HJ93" s="57">
        <f t="shared" si="350"/>
        <v>2.9039516150297255</v>
      </c>
      <c r="HK93" s="57">
        <f t="shared" si="351"/>
        <v>4.3447872609139377</v>
      </c>
      <c r="HL93" s="57">
        <f t="shared" si="352"/>
        <v>5.5302551065370285</v>
      </c>
      <c r="HM93" s="57">
        <f t="shared" si="353"/>
        <v>6.1653683913556048</v>
      </c>
      <c r="HN93" s="57">
        <f t="shared" si="354"/>
        <v>0</v>
      </c>
      <c r="HO93" s="57">
        <f t="shared" si="355"/>
        <v>0</v>
      </c>
      <c r="HP93" s="57">
        <f t="shared" si="356"/>
        <v>0</v>
      </c>
      <c r="HQ93" s="57">
        <f t="shared" si="357"/>
        <v>0</v>
      </c>
      <c r="HR93" s="57">
        <f t="shared" si="358"/>
        <v>0</v>
      </c>
      <c r="HS93" s="57">
        <f t="shared" si="359"/>
        <v>0</v>
      </c>
      <c r="HT93" s="57">
        <f t="shared" si="360"/>
        <v>9.1812359116085567</v>
      </c>
      <c r="HU93" s="57">
        <f t="shared" si="361"/>
        <v>0</v>
      </c>
      <c r="HV93" s="57">
        <f t="shared" si="362"/>
        <v>0</v>
      </c>
      <c r="HW93" s="57">
        <f t="shared" si="363"/>
        <v>0</v>
      </c>
      <c r="HX93" s="57">
        <f t="shared" si="364"/>
        <v>0</v>
      </c>
      <c r="HY93" s="57">
        <f t="shared" si="365"/>
        <v>0</v>
      </c>
      <c r="HZ93" s="57">
        <f t="shared" si="366"/>
        <v>0</v>
      </c>
      <c r="IA93" s="57">
        <f t="shared" si="367"/>
        <v>0</v>
      </c>
      <c r="IB93" s="57">
        <f t="shared" si="368"/>
        <v>0</v>
      </c>
      <c r="IC93" s="57">
        <f t="shared" si="369"/>
        <v>0</v>
      </c>
      <c r="ID93" s="61">
        <f t="shared" si="370"/>
        <v>3.4000000000000021</v>
      </c>
      <c r="IE93" s="57">
        <f t="shared" si="371"/>
        <v>0</v>
      </c>
      <c r="IF93" s="57">
        <f t="shared" si="372"/>
        <v>0</v>
      </c>
      <c r="IG93" s="57">
        <f t="shared" si="373"/>
        <v>0</v>
      </c>
      <c r="IH93" s="57">
        <f t="shared" si="374"/>
        <v>0</v>
      </c>
      <c r="II93" s="57">
        <f t="shared" si="375"/>
        <v>0</v>
      </c>
      <c r="IJ93" s="57">
        <f t="shared" si="376"/>
        <v>0</v>
      </c>
      <c r="IK93" s="57">
        <f t="shared" si="377"/>
        <v>0</v>
      </c>
      <c r="IL93" s="57">
        <f t="shared" si="378"/>
        <v>0</v>
      </c>
      <c r="IM93" s="57">
        <f t="shared" si="379"/>
        <v>0</v>
      </c>
      <c r="IN93" s="57">
        <f t="shared" si="380"/>
        <v>0</v>
      </c>
      <c r="IO93" s="57">
        <f t="shared" si="381"/>
        <v>0</v>
      </c>
      <c r="IP93" s="57">
        <f t="shared" si="382"/>
        <v>0</v>
      </c>
      <c r="IQ93" s="57">
        <f t="shared" si="383"/>
        <v>0</v>
      </c>
      <c r="IR93" s="57">
        <f t="shared" si="384"/>
        <v>0</v>
      </c>
      <c r="IS93" s="57">
        <f t="shared" si="385"/>
        <v>0</v>
      </c>
      <c r="IT93" s="57">
        <f t="shared" si="386"/>
        <v>0</v>
      </c>
      <c r="IU93" s="57">
        <f t="shared" si="387"/>
        <v>0</v>
      </c>
      <c r="IV93" s="57">
        <f t="shared" si="388"/>
        <v>0</v>
      </c>
      <c r="IW93" s="57">
        <f t="shared" si="389"/>
        <v>0</v>
      </c>
      <c r="IX93" s="57">
        <f t="shared" si="390"/>
        <v>0</v>
      </c>
      <c r="IY93" s="57">
        <f t="shared" si="391"/>
        <v>0</v>
      </c>
      <c r="IZ93" s="61">
        <f t="shared" si="392"/>
        <v>3.4000000000000021</v>
      </c>
      <c r="JA93" s="260" t="e">
        <f t="shared" si="447"/>
        <v>#N/A</v>
      </c>
      <c r="JB93" s="260" t="e">
        <f t="shared" si="448"/>
        <v>#N/A</v>
      </c>
      <c r="JC93" s="260" t="e">
        <f t="shared" si="449"/>
        <v>#N/A</v>
      </c>
      <c r="JD93" s="260" t="e">
        <f t="shared" si="450"/>
        <v>#N/A</v>
      </c>
      <c r="JE93" s="260" t="e">
        <f t="shared" si="451"/>
        <v>#N/A</v>
      </c>
      <c r="JF93" s="260" t="e">
        <f t="shared" si="452"/>
        <v>#N/A</v>
      </c>
      <c r="JG93" s="260" t="e">
        <f t="shared" si="453"/>
        <v>#N/A</v>
      </c>
      <c r="JH93" s="260" t="e">
        <f t="shared" si="454"/>
        <v>#N/A</v>
      </c>
      <c r="JI93" s="260" t="e">
        <f t="shared" si="455"/>
        <v>#N/A</v>
      </c>
      <c r="JJ93" s="260" t="e">
        <f t="shared" si="456"/>
        <v>#N/A</v>
      </c>
      <c r="JK93" s="260" t="e">
        <f t="shared" si="457"/>
        <v>#N/A</v>
      </c>
      <c r="JL93" s="260" t="e">
        <f t="shared" si="458"/>
        <v>#N/A</v>
      </c>
      <c r="JM93" s="260" t="e">
        <f t="shared" si="459"/>
        <v>#N/A</v>
      </c>
      <c r="JN93" s="260" t="e">
        <f t="shared" si="460"/>
        <v>#N/A</v>
      </c>
      <c r="JO93" s="260" t="e">
        <f t="shared" si="461"/>
        <v>#N/A</v>
      </c>
      <c r="JP93" s="260" t="e">
        <f t="shared" si="462"/>
        <v>#N/A</v>
      </c>
      <c r="JQ93" s="260" t="e">
        <f t="shared" si="463"/>
        <v>#N/A</v>
      </c>
      <c r="JR93" s="260" t="e">
        <f t="shared" si="464"/>
        <v>#N/A</v>
      </c>
      <c r="JS93" s="260" t="e">
        <f t="shared" si="465"/>
        <v>#N/A</v>
      </c>
      <c r="JT93" s="260" t="e">
        <f t="shared" si="466"/>
        <v>#N/A</v>
      </c>
      <c r="JU93" s="260" t="e">
        <f t="shared" si="467"/>
        <v>#N/A</v>
      </c>
      <c r="JV93" s="61">
        <f t="shared" si="393"/>
        <v>3.4000000000000021</v>
      </c>
      <c r="JW93" s="46">
        <f>IF(AND(KS93=0,HI93&lt;=$C$40),1,0)</f>
        <v>0</v>
      </c>
      <c r="JX93" s="46">
        <f>IF(AND(KT93=0,HJ93&lt;=$C$40),1,0)</f>
        <v>0</v>
      </c>
      <c r="JY93" s="46">
        <f>IF(AND(KU93=0,HK93&lt;=$C$40),1,0)</f>
        <v>0</v>
      </c>
      <c r="JZ93" s="46">
        <f>IF(AND(KV93=0,HL93&lt;=$C$40),1,0)</f>
        <v>0</v>
      </c>
      <c r="KA93" s="46">
        <f>IF(AND(KW93=0,HM93&lt;=$C$40),1,0)</f>
        <v>0</v>
      </c>
      <c r="KB93" s="46">
        <f>IF(AND(KX93=0,HN93&lt;=$C$40),1,0)</f>
        <v>0</v>
      </c>
      <c r="KC93" s="46">
        <f>IF(AND(KY93=0,HO93&lt;=$C$40),1,0)</f>
        <v>0</v>
      </c>
      <c r="KD93" s="46">
        <f>IF(AND(KZ93=0,HP93&lt;=$C$40),1,0)</f>
        <v>0</v>
      </c>
      <c r="KE93" s="46">
        <f>IF(AND(LA93=0,HQ93&lt;=$C$40),1,0)</f>
        <v>0</v>
      </c>
      <c r="KF93" s="46">
        <f>IF(AND(LB93=0,HR93&lt;=$C$40),1,0)</f>
        <v>0</v>
      </c>
      <c r="KG93" s="46">
        <f>IF(AND(LC93=0,HS93&lt;=$C$40),1,0)</f>
        <v>0</v>
      </c>
      <c r="KH93" s="46">
        <f>IF(AND(LD93=0,HT93&lt;=$C$40),1,0)</f>
        <v>0</v>
      </c>
      <c r="KI93" s="46">
        <f>IF(AND(LE93=0,HU93&lt;=$C$40),1,0)</f>
        <v>0</v>
      </c>
      <c r="KJ93" s="46">
        <f>IF(AND(LF93=0,HV93&lt;=$C$40),1,0)</f>
        <v>0</v>
      </c>
      <c r="KK93" s="46">
        <f>IF(AND(LG93=0,HW93&lt;=$C$40),1,0)</f>
        <v>0</v>
      </c>
      <c r="KL93" s="46">
        <f>IF(AND(LH93=0,HX93&lt;=$C$40),1,0)</f>
        <v>0</v>
      </c>
      <c r="KM93" s="46">
        <f>IF(AND(LI93=0,HY93&lt;=$C$40),1,0)</f>
        <v>0</v>
      </c>
      <c r="KN93" s="46">
        <f>IF(AND(LJ93=0,HZ93&lt;=$C$40),1,0)</f>
        <v>0</v>
      </c>
      <c r="KO93" s="46">
        <f>IF(AND(LK93=0,IA93&lt;=$C$40),1,0)</f>
        <v>0</v>
      </c>
      <c r="KP93" s="46">
        <f>IF(AND(LL93=0,IB93&lt;=$C$40),1,0)</f>
        <v>0</v>
      </c>
      <c r="KQ93" s="46">
        <f>IF(AND(LM93=0,IC93&lt;=$C$40),1,0)</f>
        <v>0</v>
      </c>
      <c r="KR93" s="61">
        <f t="shared" si="394"/>
        <v>3.4000000000000021</v>
      </c>
      <c r="KS93" s="1">
        <f>IF(OR(KS92=1,AND(OY93=1,LO93&lt;=$C$41)),1,0)</f>
        <v>1</v>
      </c>
      <c r="KT93" s="1">
        <f>IF(OR(KT92=1,AND(OZ93=1,LP93&lt;=$C$41)),1,0)</f>
        <v>0</v>
      </c>
      <c r="KU93" s="1">
        <f>IF(OR(KU92=1,AND(PA93=1,LQ93&lt;=$C$41)),1,0)</f>
        <v>0</v>
      </c>
      <c r="KV93" s="1">
        <f>IF(OR(KV92=1,AND(PB93=1,LR93&lt;=$C$41)),1,0)</f>
        <v>0</v>
      </c>
      <c r="KW93" s="1">
        <f>IF(OR(KW92=1,AND(PC93=1,LS93&lt;=$C$41)),1,0)</f>
        <v>0</v>
      </c>
      <c r="KX93" s="1">
        <f>IF(OR(KX92=1,AND(PD93=1,LT93&lt;=$C$41)),1,0)</f>
        <v>1</v>
      </c>
      <c r="KY93" s="1">
        <f>IF(OR(KY92=1,AND(PE93=1,LU93&lt;=$C$41)),1,0)</f>
        <v>1</v>
      </c>
      <c r="KZ93" s="1">
        <f>IF(OR(KZ92=1,AND(PF93=1,LV93&lt;=$C$41)),1,0)</f>
        <v>1</v>
      </c>
      <c r="LA93" s="1">
        <f>IF(OR(LA92=1,AND(PG93=1,LW93&lt;=$C$41)),1,0)</f>
        <v>1</v>
      </c>
      <c r="LB93" s="1">
        <f>IF(OR(LB92=1,AND(PH93=1,LX93&lt;=$C$41)),1,0)</f>
        <v>1</v>
      </c>
      <c r="LC93" s="1">
        <f>IF(OR(LC92=1,AND(PI93=1,LY93&lt;=$C$41)),1,0)</f>
        <v>1</v>
      </c>
      <c r="LD93" s="1">
        <f>IF(OR(LD92=1,AND(PJ93=1,LZ93&lt;=$C$41)),1,0)</f>
        <v>0</v>
      </c>
      <c r="LE93" s="1">
        <f>IF(OR(LE92=1,AND(PK93=1,MA93&lt;=$C$41)),1,0)</f>
        <v>1</v>
      </c>
      <c r="LF93" s="1">
        <f>IF(OR(LF92=1,AND(PL93=1,MB93&lt;=$C$41)),1,0)</f>
        <v>1</v>
      </c>
      <c r="LG93" s="1">
        <f>IF(OR(LG92=1,AND(PM93=1,MC93&lt;=$C$41)),1,0)</f>
        <v>1</v>
      </c>
      <c r="LH93" s="1">
        <f>IF(OR(LH92=1,AND(PN93=1,MD93&lt;=$C$41)),1,0)</f>
        <v>1</v>
      </c>
      <c r="LI93" s="1">
        <f>IF(OR(LI92=1,AND(PO93=1,ME93&lt;=$C$41)),1,0)</f>
        <v>1</v>
      </c>
      <c r="LJ93" s="1">
        <f>IF(OR(LJ92=1,AND(PP93=1,MF93&lt;=$C$41)),1,0)</f>
        <v>1</v>
      </c>
      <c r="LK93" s="1">
        <f>IF(OR(LK92=1,AND(PQ93=1,MG93&lt;=$C$41)),1,0)</f>
        <v>1</v>
      </c>
      <c r="LL93" s="1">
        <f>IF(OR(LL92=1,AND(PR93=1,MH93&lt;=$C$41)),1,0)</f>
        <v>1</v>
      </c>
      <c r="LM93" s="1">
        <f>IF(OR(LM92=1,AND(PS93=1,MI93&lt;=$C$41)),1,0)</f>
        <v>1</v>
      </c>
      <c r="LN93" s="61">
        <f t="shared" si="395"/>
        <v>3.4000000000000021</v>
      </c>
      <c r="LO93" s="57">
        <f t="shared" si="396"/>
        <v>0</v>
      </c>
      <c r="LP93" s="57">
        <f t="shared" si="397"/>
        <v>11.094712109049432</v>
      </c>
      <c r="LQ93" s="57">
        <f t="shared" si="398"/>
        <v>9.3090734797413859</v>
      </c>
      <c r="LR93" s="57">
        <f t="shared" si="399"/>
        <v>6.1590173507236718</v>
      </c>
      <c r="LS93" s="57">
        <f t="shared" si="400"/>
        <v>2.2186339374736788</v>
      </c>
      <c r="LT93" s="57">
        <f t="shared" si="401"/>
        <v>0</v>
      </c>
      <c r="LU93" s="57">
        <f t="shared" si="402"/>
        <v>0</v>
      </c>
      <c r="LV93" s="57">
        <f t="shared" si="403"/>
        <v>0</v>
      </c>
      <c r="LW93" s="57">
        <f t="shared" si="404"/>
        <v>0</v>
      </c>
      <c r="LX93" s="57">
        <f t="shared" si="405"/>
        <v>0</v>
      </c>
      <c r="LY93" s="57">
        <f t="shared" si="406"/>
        <v>0</v>
      </c>
      <c r="LZ93" s="57">
        <f t="shared" si="407"/>
        <v>0.99635801325172679</v>
      </c>
      <c r="MA93" s="57">
        <f t="shared" si="408"/>
        <v>0</v>
      </c>
      <c r="MB93" s="57">
        <f t="shared" si="409"/>
        <v>0</v>
      </c>
      <c r="MC93" s="57">
        <f t="shared" si="410"/>
        <v>0</v>
      </c>
      <c r="MD93" s="57">
        <f t="shared" si="411"/>
        <v>0</v>
      </c>
      <c r="ME93" s="57">
        <f t="shared" si="412"/>
        <v>0</v>
      </c>
      <c r="MF93" s="57">
        <f t="shared" si="413"/>
        <v>0</v>
      </c>
      <c r="MG93" s="57">
        <f t="shared" si="414"/>
        <v>0</v>
      </c>
      <c r="MH93" s="57">
        <f t="shared" si="415"/>
        <v>0</v>
      </c>
      <c r="MI93" s="57">
        <f t="shared" si="416"/>
        <v>0</v>
      </c>
      <c r="MJ93" s="61">
        <f t="shared" si="417"/>
        <v>3.4000000000000021</v>
      </c>
      <c r="MK93" s="57" t="e">
        <f>IF(AND(ABS(CG93)&gt;0,EU93*$C$19&gt;=DY92,NG93&lt;&gt;0),3,NA())</f>
        <v>#N/A</v>
      </c>
      <c r="ML93" s="57" t="e">
        <f t="shared" si="468"/>
        <v>#N/A</v>
      </c>
      <c r="MM93" s="57" t="e">
        <f t="shared" si="469"/>
        <v>#N/A</v>
      </c>
      <c r="MN93" s="57" t="e">
        <f t="shared" si="470"/>
        <v>#N/A</v>
      </c>
      <c r="MO93" s="57" t="e">
        <f t="shared" si="471"/>
        <v>#N/A</v>
      </c>
      <c r="MP93" s="57" t="e">
        <f t="shared" si="472"/>
        <v>#N/A</v>
      </c>
      <c r="MQ93" s="57" t="e">
        <f t="shared" si="473"/>
        <v>#N/A</v>
      </c>
      <c r="MR93" s="57" t="e">
        <f t="shared" si="474"/>
        <v>#N/A</v>
      </c>
      <c r="MS93" s="57" t="e">
        <f t="shared" si="475"/>
        <v>#N/A</v>
      </c>
      <c r="MT93" s="57" t="e">
        <f t="shared" si="476"/>
        <v>#N/A</v>
      </c>
      <c r="MU93" s="57" t="e">
        <f t="shared" si="477"/>
        <v>#N/A</v>
      </c>
      <c r="MV93" s="57" t="e">
        <f t="shared" si="478"/>
        <v>#N/A</v>
      </c>
      <c r="MW93" s="57" t="e">
        <f t="shared" si="479"/>
        <v>#N/A</v>
      </c>
      <c r="MX93" s="57" t="e">
        <f t="shared" si="480"/>
        <v>#N/A</v>
      </c>
      <c r="MY93" s="57" t="e">
        <f t="shared" si="481"/>
        <v>#N/A</v>
      </c>
      <c r="MZ93" s="57" t="e">
        <f t="shared" si="482"/>
        <v>#N/A</v>
      </c>
      <c r="NA93" s="57" t="e">
        <f t="shared" si="483"/>
        <v>#N/A</v>
      </c>
      <c r="NB93" s="57" t="e">
        <f t="shared" si="484"/>
        <v>#N/A</v>
      </c>
      <c r="NC93" s="57" t="e">
        <f t="shared" si="485"/>
        <v>#N/A</v>
      </c>
      <c r="ND93" s="57" t="e">
        <f t="shared" si="486"/>
        <v>#N/A</v>
      </c>
      <c r="NE93" s="57" t="e">
        <f t="shared" si="487"/>
        <v>#N/A</v>
      </c>
      <c r="NF93" s="61">
        <f t="shared" si="418"/>
        <v>3.4000000000000021</v>
      </c>
      <c r="NG93" s="260">
        <f>IF(OY92=0,MIN('Drive Train'!$F$35-FQ92*$C$19*'Drive Train'!$F$39,NG92+$C$39)-$C$7,IF(LO92-1&lt;=0,0,IF($C$37=Motors!$C$29,MAX(MAX(NG$8:NG92)*-1,NG92-$C$39),MAX(0,MAX(NG$8:NG92)*-1,NG92-$C$39))))</f>
        <v>0</v>
      </c>
      <c r="NH93" s="260">
        <f>IF(OZ92=0,MIN('Drive Train'!$F$35-FR92*$C$19*'Drive Train'!$F$39,NH92+$C$39)-$C$7,IF(LP92-1&lt;=0,0,IF($C$37=Motors!$C$29,MAX(MAX(NH$8:NH92)*-1,NH92-$C$39),MAX(0,MAX(NH$8:NH92)*-1,NH92-$C$39))))</f>
        <v>0</v>
      </c>
      <c r="NI93" s="260">
        <f>IF(PA92=0,MIN('Drive Train'!$F$35-FS92*$C$19*'Drive Train'!$F$39,NI92+$C$39)-$C$7,IF(LQ92-1&lt;=0,0,IF($C$37=Motors!$C$29,MAX(MAX(NI$8:NI92)*-1,NI92-$C$39),MAX(0,MAX(NI$8:NI92)*-1,NI92-$C$39))))</f>
        <v>0</v>
      </c>
      <c r="NJ93" s="260">
        <f>IF(PB92=0,MIN('Drive Train'!$F$35-FT92*$C$19*'Drive Train'!$F$39,NJ92+$C$39)-$C$7,IF(LR92-1&lt;=0,0,IF($C$37=Motors!$C$29,MAX(MAX(NJ$8:NJ92)*-1,NJ92-$C$39),MAX(0,MAX(NJ$8:NJ92)*-1,NJ92-$C$39))))</f>
        <v>0</v>
      </c>
      <c r="NK93" s="260">
        <f>IF(PC92=0,MIN('Drive Train'!$F$35-FU92*$C$19*'Drive Train'!$F$39,NK92+$C$39)-$C$7,IF(LS92-1&lt;=0,0,IF($C$37=Motors!$C$29,MAX(MAX(NK$8:NK92)*-1,NK92-$C$39),MAX(0,MAX(NK$8:NK92)*-1,NK92-$C$39))))</f>
        <v>0</v>
      </c>
      <c r="NL93" s="260">
        <f>IF(PD92=0,MIN('Drive Train'!$F$35-FV92*$C$19*'Drive Train'!$F$39,NL92+$C$39)-$C$7,IF(LT92-1&lt;=0,0,IF($C$37=Motors!$C$29,MAX(MAX(NL$8:NL92)*-1,NL92-$C$39),MAX(0,MAX(NL$8:NL92)*-1,NL92-$C$39))))</f>
        <v>0</v>
      </c>
      <c r="NM93" s="260">
        <f>IF(PE92=0,MIN('Drive Train'!$F$35-FW92*$C$19*'Drive Train'!$F$39,NM92+$C$39)-$C$7,IF(LU92-1&lt;=0,0,IF($C$37=Motors!$C$29,MAX(MAX(NM$8:NM92)*-1,NM92-$C$39),MAX(0,MAX(NM$8:NM92)*-1,NM92-$C$39))))</f>
        <v>0</v>
      </c>
      <c r="NN93" s="260">
        <f>IF(PF92=0,MIN('Drive Train'!$F$35-FX92*$C$19*'Drive Train'!$F$39,NN92+$C$39)-$C$7,IF(LV92-1&lt;=0,0,IF($C$37=Motors!$C$29,MAX(MAX(NN$8:NN92)*-1,NN92-$C$39),MAX(0,MAX(NN$8:NN92)*-1,NN92-$C$39))))</f>
        <v>0</v>
      </c>
      <c r="NO93" s="260">
        <f>IF(PG92=0,MIN('Drive Train'!$F$35-FY92*$C$19*'Drive Train'!$F$39,NO92+$C$39)-$C$7,IF(LW92-1&lt;=0,0,IF($C$37=Motors!$C$29,MAX(MAX(NO$8:NO92)*-1,NO92-$C$39),MAX(0,MAX(NO$8:NO92)*-1,NO92-$C$39))))</f>
        <v>0</v>
      </c>
      <c r="NP93" s="260">
        <f>IF(PH92=0,MIN('Drive Train'!$F$35-FZ92*$C$19*'Drive Train'!$F$39,NP92+$C$39)-$C$7,IF(LX92-1&lt;=0,0,IF($C$37=Motors!$C$29,MAX(MAX(NP$8:NP92)*-1,NP92-$C$39),MAX(0,MAX(NP$8:NP92)*-1,NP92-$C$39))))</f>
        <v>0</v>
      </c>
      <c r="NQ93" s="260">
        <f>IF(PI92=0,MIN('Drive Train'!$F$35-GA92*$C$19*'Drive Train'!$F$39,NQ92+$C$39)-$C$7,IF(LY92-1&lt;=0,0,IF($C$37=Motors!$C$29,MAX(MAX(NQ$8:NQ92)*-1,NQ92-$C$39),MAX(0,MAX(NQ$8:NQ92)*-1,NQ92-$C$39))))</f>
        <v>0</v>
      </c>
      <c r="NR93" s="260">
        <f>IF(PJ92=0,MIN('Drive Train'!$F$35-GB92*$C$19*'Drive Train'!$F$39,NR92+$C$39)-$C$7,IF(LZ92-1&lt;=0,0,IF($C$37=Motors!$C$29,MAX(MAX(NR$8:NR92)*-1,NR92-$C$39),MAX(0,MAX(NR$8:NR92)*-1,NR92-$C$39))))</f>
        <v>0</v>
      </c>
      <c r="NS93" s="260">
        <f>IF(PK92=0,MIN('Drive Train'!$F$35-GC92*$C$19*'Drive Train'!$F$39,NS92+$C$39)-$C$7,IF(MA92-1&lt;=0,0,IF($C$37=Motors!$C$29,MAX(MAX(NS$8:NS92)*-1,NS92-$C$39),MAX(0,MAX(NS$8:NS92)*-1,NS92-$C$39))))</f>
        <v>0</v>
      </c>
      <c r="NT93" s="260">
        <f>IF(PL92=0,MIN('Drive Train'!$F$35-GD92*$C$19*'Drive Train'!$F$39,NT92+$C$39)-$C$7,IF(MB92-1&lt;=0,0,IF($C$37=Motors!$C$29,MAX(MAX(NT$8:NT92)*-1,NT92-$C$39),MAX(0,MAX(NT$8:NT92)*-1,NT92-$C$39))))</f>
        <v>0</v>
      </c>
      <c r="NU93" s="260">
        <f>IF(PM92=0,MIN('Drive Train'!$F$35-GE92*$C$19*'Drive Train'!$F$39,NU92+$C$39)-$C$7,IF(MC92-1&lt;=0,0,IF($C$37=Motors!$C$29,MAX(MAX(NU$8:NU92)*-1,NU92-$C$39),MAX(0,MAX(NU$8:NU92)*-1,NU92-$C$39))))</f>
        <v>0</v>
      </c>
      <c r="NV93" s="260">
        <f>IF(PN92=0,MIN('Drive Train'!$F$35-GF92*$C$19*'Drive Train'!$F$39,NV92+$C$39)-$C$7,IF(MD92-1&lt;=0,0,IF($C$37=Motors!$C$29,MAX(MAX(NV$8:NV92)*-1,NV92-$C$39),MAX(0,MAX(NV$8:NV92)*-1,NV92-$C$39))))</f>
        <v>0</v>
      </c>
      <c r="NW93" s="260">
        <f>IF(PO92=0,MIN('Drive Train'!$F$35-GG92*$C$19*'Drive Train'!$F$39,NW92+$C$39)-$C$7,IF(ME92-1&lt;=0,0,IF($C$37=Motors!$C$29,MAX(MAX(NW$8:NW92)*-1,NW92-$C$39),MAX(0,MAX(NW$8:NW92)*-1,NW92-$C$39))))</f>
        <v>0</v>
      </c>
      <c r="NX93" s="260">
        <f>IF(PP92=0,MIN('Drive Train'!$F$35-GH92*$C$19*'Drive Train'!$F$39,NX92+$C$39)-$C$7,IF(MF92-1&lt;=0,0,IF($C$37=Motors!$C$29,MAX(MAX(NX$8:NX92)*-1,NX92-$C$39),MAX(0,MAX(NX$8:NX92)*-1,NX92-$C$39))))</f>
        <v>0</v>
      </c>
      <c r="NY93" s="260">
        <f>IF(PQ92=0,MIN('Drive Train'!$F$35-GI92*$C$19*'Drive Train'!$F$39,NY92+$C$39)-$C$7,IF(MG92-1&lt;=0,0,IF($C$37=Motors!$C$29,MAX(MAX(NY$8:NY92)*-1,NY92-$C$39),MAX(0,MAX(NY$8:NY92)*-1,NY92-$C$39))))</f>
        <v>0</v>
      </c>
      <c r="NZ93" s="260">
        <f>IF(PR92=0,MIN('Drive Train'!$F$35-GJ92*$C$19*'Drive Train'!$F$39,NZ92+$C$39)-$C$7,IF(MH92-1&lt;=0,0,IF($C$37=Motors!$C$29,MAX(MAX(NZ$8:NZ92)*-1,NZ92-$C$39),MAX(0,MAX(NZ$8:NZ92)*-1,NZ92-$C$39))))</f>
        <v>0</v>
      </c>
      <c r="OA93" s="260">
        <f>IF(PS92=0,MIN('Drive Train'!$F$35-GK92*$C$19*'Drive Train'!$F$39,OA92+$C$39)-$C$7,IF(MI92-1&lt;=0,0,IF($C$37=Motors!$C$29,MAX(MAX(OA$8:OA92)*-1,OA92-$C$39),MAX(0,MAX(OA$8:OA92)*-1,OA92-$C$39))))</f>
        <v>0</v>
      </c>
      <c r="OB93" s="61">
        <f t="shared" si="419"/>
        <v>3.4000000000000021</v>
      </c>
      <c r="OC93" s="260">
        <f>'Drive Train'!$F$35-(FQ93*$C$13)*$C$19*'Drive Train'!$F$39</f>
        <v>12.4</v>
      </c>
      <c r="OD93" s="260">
        <f>'Drive Train'!$F$35-(FR93*$C$13)*$C$19*'Drive Train'!$F$39</f>
        <v>12.2597755</v>
      </c>
      <c r="OE93" s="260">
        <f>'Drive Train'!$F$35-(FS93*$C$13)*$C$19*'Drive Train'!$F$39</f>
        <v>12.2597755</v>
      </c>
      <c r="OF93" s="260">
        <f>'Drive Train'!$F$35-(FT93*$C$13)*$C$19*'Drive Train'!$F$39</f>
        <v>12.2597755</v>
      </c>
      <c r="OG93" s="260">
        <f>'Drive Train'!$F$35-(FU93*$C$13)*$C$19*'Drive Train'!$F$39</f>
        <v>12.2597755</v>
      </c>
      <c r="OH93" s="260">
        <f>'Drive Train'!$F$35-(FV93*$C$13)*$C$19*'Drive Train'!$F$39</f>
        <v>12.4</v>
      </c>
      <c r="OI93" s="260">
        <f>'Drive Train'!$F$35-(FW93*$C$13)*$C$19*'Drive Train'!$F$39</f>
        <v>12.4</v>
      </c>
      <c r="OJ93" s="260">
        <f>'Drive Train'!$F$35-(FX93*$C$13)*$C$19*'Drive Train'!$F$39</f>
        <v>12.4</v>
      </c>
      <c r="OK93" s="260">
        <f>'Drive Train'!$F$35-(FY93*$C$13)*$C$19*'Drive Train'!$F$39</f>
        <v>12.4</v>
      </c>
      <c r="OL93" s="260">
        <f>'Drive Train'!$F$35-(FZ93*$C$13)*$C$19*'Drive Train'!$F$39</f>
        <v>12.4</v>
      </c>
      <c r="OM93" s="260">
        <f>'Drive Train'!$F$35-(GA93*$C$13)*$C$19*'Drive Train'!$F$39</f>
        <v>12.4</v>
      </c>
      <c r="ON93" s="260">
        <f>'Drive Train'!$F$35-(GB93*$C$13)*$C$19*'Drive Train'!$F$39</f>
        <v>12.2597755</v>
      </c>
      <c r="OO93" s="260">
        <f>'Drive Train'!$F$35-(GC93*$C$13)*$C$19*'Drive Train'!$F$39</f>
        <v>12.4</v>
      </c>
      <c r="OP93" s="260">
        <f>'Drive Train'!$F$35-(GD93*$C$13)*$C$19*'Drive Train'!$F$39</f>
        <v>12.4</v>
      </c>
      <c r="OQ93" s="260">
        <f>'Drive Train'!$F$35-(GE93*$C$13)*$C$19*'Drive Train'!$F$39</f>
        <v>12.4</v>
      </c>
      <c r="OR93" s="260">
        <f>'Drive Train'!$F$35-(GF93*$C$13)*$C$19*'Drive Train'!$F$39</f>
        <v>12.4</v>
      </c>
      <c r="OS93" s="260">
        <f>'Drive Train'!$F$35-(GG93*$C$13)*$C$19*'Drive Train'!$F$39</f>
        <v>12.4</v>
      </c>
      <c r="OT93" s="260">
        <f>'Drive Train'!$F$35-(GH93*$C$13)*$C$19*'Drive Train'!$F$39</f>
        <v>12.4</v>
      </c>
      <c r="OU93" s="260">
        <f>'Drive Train'!$F$35-(GI93*$C$13)*$C$19*'Drive Train'!$F$39</f>
        <v>12.4</v>
      </c>
      <c r="OV93" s="260">
        <f>'Drive Train'!$F$35-(GJ93*$C$13)*$C$19*'Drive Train'!$F$39</f>
        <v>12.4</v>
      </c>
      <c r="OW93" s="260">
        <f>'Drive Train'!$F$35-(GK93*$C$13)*$C$19*'Drive Train'!$F$39</f>
        <v>12.4</v>
      </c>
      <c r="OX93" s="61">
        <f t="shared" si="420"/>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7">
        <f t="shared" si="421"/>
        <v>3.4000000000000021</v>
      </c>
      <c r="PU93" s="57">
        <f t="shared" si="422"/>
        <v>21.495394688196406</v>
      </c>
      <c r="PV93" s="57">
        <f t="shared" si="423"/>
        <v>34.334838947346064</v>
      </c>
      <c r="PW93" s="57">
        <f t="shared" si="424"/>
        <v>37.579582060688445</v>
      </c>
      <c r="PX93" s="57">
        <f t="shared" si="425"/>
        <v>36.516312966458315</v>
      </c>
      <c r="PY93" s="57">
        <f t="shared" si="426"/>
        <v>32.00225569194351</v>
      </c>
      <c r="PZ93" s="57">
        <f t="shared" si="427"/>
        <v>27.036423105162619</v>
      </c>
      <c r="QA93" s="57">
        <f t="shared" si="428"/>
        <v>23.225733517635934</v>
      </c>
      <c r="QB93" s="57">
        <f t="shared" si="429"/>
        <v>21.291440485870105</v>
      </c>
      <c r="QC93" s="57">
        <f t="shared" si="430"/>
        <v>19.83197803012871</v>
      </c>
      <c r="QD93" s="57">
        <f t="shared" si="431"/>
        <v>18.750821279437783</v>
      </c>
      <c r="QE93" s="57">
        <f t="shared" si="432"/>
        <v>18.248340689871842</v>
      </c>
      <c r="QF93" s="57">
        <f t="shared" si="433"/>
        <v>23.513133422946403</v>
      </c>
      <c r="QG93" s="57">
        <f t="shared" si="434"/>
        <v>22.440570644578063</v>
      </c>
      <c r="QH93" s="57">
        <f t="shared" si="435"/>
        <v>21.831549073444926</v>
      </c>
      <c r="QI93" s="57">
        <f t="shared" si="436"/>
        <v>21.659868427934889</v>
      </c>
      <c r="QJ93" s="57">
        <f t="shared" si="437"/>
        <v>21.79976807614602</v>
      </c>
      <c r="QK93" s="57">
        <f t="shared" si="438"/>
        <v>21.756211309083742</v>
      </c>
      <c r="QL93" s="57">
        <f t="shared" si="439"/>
        <v>21.582838251070481</v>
      </c>
      <c r="QM93" s="57">
        <f t="shared" si="440"/>
        <v>21.793281479591677</v>
      </c>
      <c r="QN93" s="57">
        <f t="shared" si="441"/>
        <v>21.456171811391606</v>
      </c>
      <c r="QO93" s="57">
        <f t="shared" si="442"/>
        <v>21.493109623152883</v>
      </c>
      <c r="QP93" s="61">
        <f t="shared" si="443"/>
        <v>3.4000000000000021</v>
      </c>
      <c r="QQ93" s="57">
        <f>MIN(FQ93,$C$16)*$C$17*1000/60/60/$C$21</f>
        <v>0</v>
      </c>
      <c r="QR93" s="57">
        <f>MIN(FR93,$C$16)*$C$17*1000/60/60/$C$21</f>
        <v>3.4695548865589357E-2</v>
      </c>
      <c r="QS93" s="57">
        <f>MIN(FS93,$C$16)*$C$17*1000/60/60/$C$21</f>
        <v>3.4695548865589357E-2</v>
      </c>
      <c r="QT93" s="57">
        <f>MIN(FT93,$C$16)*$C$17*1000/60/60/$C$21</f>
        <v>3.4695548865589357E-2</v>
      </c>
      <c r="QU93" s="57">
        <f>MIN(FU93,$C$16)*$C$17*1000/60/60/$C$21</f>
        <v>3.4695548865589357E-2</v>
      </c>
      <c r="QV93" s="57">
        <f>MIN(FV93,$C$16)*$C$17*1000/60/60/$C$21</f>
        <v>0</v>
      </c>
      <c r="QW93" s="57">
        <f>MIN(FW93,$C$16)*$C$17*1000/60/60/$C$21</f>
        <v>0</v>
      </c>
      <c r="QX93" s="57">
        <f>MIN(FX93,$C$16)*$C$17*1000/60/60/$C$21</f>
        <v>0</v>
      </c>
      <c r="QY93" s="57">
        <f>MIN(FY93,$C$16)*$C$17*1000/60/60/$C$21</f>
        <v>0</v>
      </c>
      <c r="QZ93" s="57">
        <f>MIN(FZ93,$C$16)*$C$17*1000/60/60/$C$21</f>
        <v>0</v>
      </c>
      <c r="RA93" s="57">
        <f>MIN(GA93,$C$16)*$C$17*1000/60/60/$C$21</f>
        <v>0</v>
      </c>
      <c r="RB93" s="57">
        <f>MIN(GB93,$C$16)*$C$17*1000/60/60/$C$21</f>
        <v>3.4695548865589357E-2</v>
      </c>
      <c r="RC93" s="57">
        <f>MIN(GC93,$C$16)*$C$17*1000/60/60/$C$21</f>
        <v>0</v>
      </c>
      <c r="RD93" s="57">
        <f>MIN(GD93,$C$16)*$C$17*1000/60/60/$C$21</f>
        <v>0</v>
      </c>
      <c r="RE93" s="57">
        <f>MIN(GE93,$C$16)*$C$17*1000/60/60/$C$21</f>
        <v>0</v>
      </c>
      <c r="RF93" s="57">
        <f>MIN(GF93,$C$16)*$C$17*1000/60/60/$C$21</f>
        <v>0</v>
      </c>
      <c r="RG93" s="57">
        <f>MIN(GG93,$C$16)*$C$17*1000/60/60/$C$21</f>
        <v>0</v>
      </c>
      <c r="RH93" s="57">
        <f>MIN(GH93,$C$16)*$C$17*1000/60/60/$C$21</f>
        <v>0</v>
      </c>
      <c r="RI93" s="57">
        <f>MIN(GI93,$C$16)*$C$17*1000/60/60/$C$21</f>
        <v>0</v>
      </c>
      <c r="RJ93" s="57">
        <f>MIN(GJ93,$C$16)*$C$17*1000/60/60/$C$21</f>
        <v>0</v>
      </c>
      <c r="RK93" s="57">
        <f>MIN(GK93,$C$16)*$C$17*1000/60/60/$C$21</f>
        <v>0</v>
      </c>
      <c r="RL93" s="61">
        <f t="shared" si="444"/>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61">
        <f t="shared" si="445"/>
        <v>3.4000000000000021</v>
      </c>
      <c r="SI93" s="2">
        <f>IF(AND(EU93&lt;0,KS93=0,LO93&gt;=LO$6*'Drive Train'!$AA$52,LO93&lt;=LO$6*'Drive Train'!$AA$53,OY93=1,JW93=0),$C$17,0)</f>
        <v>0</v>
      </c>
      <c r="SJ93" s="2">
        <f>IF(AND(EV93&lt;0,KT93=0,LP93&gt;=LP$6*'Drive Train'!$AA$52,LP93&lt;=LP$6*'Drive Train'!$AA$53,OZ93=1,JX93=0),$C$17,0)</f>
        <v>0.04</v>
      </c>
      <c r="SK93" s="2">
        <f>IF(AND(EW93&lt;0,KU93=0,LQ93&gt;=LQ$6*'Drive Train'!$AA$52,LQ93&lt;=LQ$6*'Drive Train'!$AA$53,PA93=1,JY93=0),$C$17,0)</f>
        <v>0.04</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48">
        <f t="shared" si="446"/>
        <v>3.4000000000000021</v>
      </c>
    </row>
    <row r="94" spans="2:524" x14ac:dyDescent="0.2">
      <c r="B94" s="73"/>
      <c r="C94" s="31"/>
      <c r="F94" s="137" t="s">
        <v>35</v>
      </c>
      <c r="G94" s="137" t="s">
        <v>105</v>
      </c>
      <c r="H94" s="137" t="s">
        <v>112</v>
      </c>
      <c r="I94" s="137" t="s">
        <v>126</v>
      </c>
      <c r="J94" s="320" t="s">
        <v>127</v>
      </c>
      <c r="K94" s="316"/>
      <c r="L94" s="404" t="s">
        <v>134</v>
      </c>
      <c r="M94" s="405"/>
      <c r="N94" s="404" t="s">
        <v>248</v>
      </c>
      <c r="O94" s="405"/>
      <c r="R94" s="63">
        <f t="shared" si="34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343"/>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318"/>
        <v>3.4400000000000022</v>
      </c>
      <c r="BK94" s="2">
        <f>IF(OR(KS93=1,AND($C$37=Motors!$C$31,OY93=1)),0,IF(NG94=0,-(CG93+$C$15)/($C$14-$C$15)*$C$12,($C$11*S94-AO94)/($C$11*S94)*$C$12*S94))</f>
        <v>0</v>
      </c>
      <c r="BL94" s="2">
        <f>IF(OR(KT93=1,AND($C$37=Motors!$C$31,OZ93=1)),0,IF(NH94=0,-(CH93+$C$15)/($C$14-$C$15)*$C$12,($C$11*T94-AP94)/($C$11*T94)*$C$12*T94))</f>
        <v>0</v>
      </c>
      <c r="BM94" s="2">
        <f>IF(OR(KU93=1,AND($C$37=Motors!$C$31,PA93=1)),0,IF(NI94=0,-(CI93+$C$15)/($C$14-$C$15)*$C$12,($C$11*U94-AQ94)/($C$11*U94)*$C$12*U94))</f>
        <v>0</v>
      </c>
      <c r="BN94" s="2">
        <f>IF(OR(KV93=1,AND($C$37=Motors!$C$31,PB93=1)),0,IF(NJ94=0,-(CJ93+$C$15)/($C$14-$C$15)*$C$12,($C$11*V94-AR94)/($C$11*V94)*$C$12*V94))</f>
        <v>0</v>
      </c>
      <c r="BO94" s="2">
        <f>IF(OR(KW93=1,AND($C$37=Motors!$C$31,PC93=1)),0,IF(NK94=0,-(CK93+$C$15)/($C$14-$C$15)*$C$12,($C$11*W94-AS94)/($C$11*W94)*$C$12*W94))</f>
        <v>0</v>
      </c>
      <c r="BP94" s="2">
        <f>IF(OR(KX93=1,AND($C$37=Motors!$C$31,PD93=1)),0,IF(NL94=0,-(CL93+$C$15)/($C$14-$C$15)*$C$12,($C$11*X94-AT94)/($C$11*X94)*$C$12*X94))</f>
        <v>0</v>
      </c>
      <c r="BQ94" s="2">
        <f>IF(OR(KY93=1,AND($C$37=Motors!$C$31,PE93=1)),0,IF(NM94=0,-(CM93+$C$15)/($C$14-$C$15)*$C$12,($C$11*Y94-AU94)/($C$11*Y94)*$C$12*Y94))</f>
        <v>0</v>
      </c>
      <c r="BR94" s="2">
        <f>IF(OR(KZ93=1,AND($C$37=Motors!$C$31,PF93=1)),0,IF(NN94=0,-(CN93+$C$15)/($C$14-$C$15)*$C$12,($C$11*Z94-AV94)/($C$11*Z94)*$C$12*Z94))</f>
        <v>0</v>
      </c>
      <c r="BS94" s="2">
        <f>IF(OR(LA93=1,AND($C$37=Motors!$C$31,PG93=1)),0,IF(NO94=0,-(CO93+$C$15)/($C$14-$C$15)*$C$12,($C$11*AA94-AW94)/($C$11*AA94)*$C$12*AA94))</f>
        <v>0</v>
      </c>
      <c r="BT94" s="2">
        <f>IF(OR(LB93=1,AND($C$37=Motors!$C$31,PH93=1)),0,IF(NP94=0,-(CP93+$C$15)/($C$14-$C$15)*$C$12,($C$11*AB94-AX94)/($C$11*AB94)*$C$12*AB94))</f>
        <v>0</v>
      </c>
      <c r="BU94" s="2">
        <f>IF(OR(LC93=1,AND($C$37=Motors!$C$31,PI93=1)),0,IF(NQ94=0,-(CQ93+$C$15)/($C$14-$C$15)*$C$12,($C$11*AC94-AY94)/($C$11*AC94)*$C$12*AC94))</f>
        <v>0</v>
      </c>
      <c r="BV94" s="2">
        <f>IF(OR(LD93=1,AND($C$37=Motors!$C$31,PJ93=1)),0,IF(NR94=0,-(CR93+$C$15)/($C$14-$C$15)*$C$12,($C$11*AD94-AZ94)/($C$11*AD94)*$C$12*AD94))</f>
        <v>0</v>
      </c>
      <c r="BW94" s="2">
        <f>IF(OR(LE93=1,AND($C$37=Motors!$C$31,PK93=1)),0,IF(NS94=0,-(CS93+$C$15)/($C$14-$C$15)*$C$12,($C$11*AE94-BA94)/($C$11*AE94)*$C$12*AE94))</f>
        <v>0</v>
      </c>
      <c r="BX94" s="2">
        <f>IF(OR(LF93=1,AND($C$37=Motors!$C$31,PL93=1)),0,IF(NT94=0,-(CT93+$C$15)/($C$14-$C$15)*$C$12,($C$11*AF94-BB94)/($C$11*AF94)*$C$12*AF94))</f>
        <v>0</v>
      </c>
      <c r="BY94" s="2">
        <f>IF(OR(LG93=1,AND($C$37=Motors!$C$31,PM93=1)),0,IF(NU94=0,-(CU93+$C$15)/($C$14-$C$15)*$C$12,($C$11*AG94-BC94)/($C$11*AG94)*$C$12*AG94))</f>
        <v>0</v>
      </c>
      <c r="BZ94" s="2">
        <f>IF(OR(LH93=1,AND($C$37=Motors!$C$31,PN93=1)),0,IF(NV94=0,-(CV93+$C$15)/($C$14-$C$15)*$C$12,($C$11*AH94-BD94)/($C$11*AH94)*$C$12*AH94))</f>
        <v>0</v>
      </c>
      <c r="CA94" s="2">
        <f>IF(OR(LI93=1,AND($C$37=Motors!$C$31,PO93=1)),0,IF(NW94=0,-(CW93+$C$15)/($C$14-$C$15)*$C$12,($C$11*AI94-BE94)/($C$11*AI94)*$C$12*AI94))</f>
        <v>0</v>
      </c>
      <c r="CB94" s="2">
        <f>IF(OR(LJ93=1,AND($C$37=Motors!$C$31,PP93=1)),0,IF(NX94=0,-(CX93+$C$15)/($C$14-$C$15)*$C$12,($C$11*AJ94-BF94)/($C$11*AJ94)*$C$12*AJ94))</f>
        <v>0</v>
      </c>
      <c r="CC94" s="2">
        <f>IF(OR(LK93=1,AND($C$37=Motors!$C$31,PQ93=1)),0,IF(NY94=0,-(CY93+$C$15)/($C$14-$C$15)*$C$12,($C$11*AK94-BG94)/($C$11*AK94)*$C$12*AK94))</f>
        <v>0</v>
      </c>
      <c r="CD94" s="2">
        <f>IF(OR(LL93=1,AND($C$37=Motors!$C$31,PR93=1)),0,IF(NZ94=0,-(CZ93+$C$15)/($C$14-$C$15)*$C$12,($C$11*AL94-BH94)/($C$11*AL94)*$C$12*AL94))</f>
        <v>0</v>
      </c>
      <c r="CE94" s="2">
        <f>IF(OR(LM93=1,AND($C$37=Motors!$C$31,PS93=1)),0,IF(OA94=0,-(DA93+$C$15)/($C$14-$C$15)*$C$12,($C$11*AM94-BI94)/($C$11*AM94)*$C$12*AM94))</f>
        <v>0</v>
      </c>
      <c r="CF94" s="61">
        <f t="shared" si="319"/>
        <v>3.4400000000000022</v>
      </c>
      <c r="CG94" s="57">
        <f>IF(AND(KS93=1,OY93=1),0,ABS(BK94/$C$12*($C$14-$C$15)+$C$15) *'Drive Train'!$AA$49 + CG93*(1-'Drive Train'!$AA$49))</f>
        <v>0</v>
      </c>
      <c r="CH94" s="57">
        <f>IF(AND(KT93=1,OZ93=1),0,ABS(BL94/$C$12*($C$14-$C$15)+$C$15) *'Drive Train'!$AA$49 + CH93*(1-'Drive Train'!$AA$49))</f>
        <v>2.7495000000000003</v>
      </c>
      <c r="CI94" s="57">
        <f>IF(AND(KU93=1,PA93=1),0,ABS(BM94/$C$12*($C$14-$C$15)+$C$15) *'Drive Train'!$AA$49 + CI93*(1-'Drive Train'!$AA$49))</f>
        <v>2.7495000000000003</v>
      </c>
      <c r="CJ94" s="57">
        <f>IF(AND(KV93=1,PB93=1),0,ABS(BN94/$C$12*($C$14-$C$15)+$C$15) *'Drive Train'!$AA$49 + CJ93*(1-'Drive Train'!$AA$49))</f>
        <v>2.7495000000000003</v>
      </c>
      <c r="CK94" s="57">
        <f>IF(AND(KW93=1,PC93=1),0,ABS(BO94/$C$12*($C$14-$C$15)+$C$15) *'Drive Train'!$AA$49 + CK93*(1-'Drive Train'!$AA$49))</f>
        <v>2.7495000000000003</v>
      </c>
      <c r="CL94" s="57">
        <f>IF(AND(KX93=1,PD93=1),0,ABS(BP94/$C$12*($C$14-$C$15)+$C$15) *'Drive Train'!$AA$49 + CL93*(1-'Drive Train'!$AA$49))</f>
        <v>0</v>
      </c>
      <c r="CM94" s="57">
        <f>IF(AND(KY93=1,PE93=1),0,ABS(BQ94/$C$12*($C$14-$C$15)+$C$15) *'Drive Train'!$AA$49 + CM93*(1-'Drive Train'!$AA$49))</f>
        <v>0</v>
      </c>
      <c r="CN94" s="57">
        <f>IF(AND(KZ93=1,PF93=1),0,ABS(BR94/$C$12*($C$14-$C$15)+$C$15) *'Drive Train'!$AA$49 + CN93*(1-'Drive Train'!$AA$49))</f>
        <v>0</v>
      </c>
      <c r="CO94" s="57">
        <f>IF(AND(LA93=1,PG93=1),0,ABS(BS94/$C$12*($C$14-$C$15)+$C$15) *'Drive Train'!$AA$49 + CO93*(1-'Drive Train'!$AA$49))</f>
        <v>0</v>
      </c>
      <c r="CP94" s="57">
        <f>IF(AND(LB93=1,PH93=1),0,ABS(BT94/$C$12*($C$14-$C$15)+$C$15) *'Drive Train'!$AA$49 + CP93*(1-'Drive Train'!$AA$49))</f>
        <v>0</v>
      </c>
      <c r="CQ94" s="57">
        <f>IF(AND(LC93=1,PI93=1),0,ABS(BU94/$C$12*($C$14-$C$15)+$C$15) *'Drive Train'!$AA$49 + CQ93*(1-'Drive Train'!$AA$49))</f>
        <v>0</v>
      </c>
      <c r="CR94" s="57">
        <f>IF(AND(LD93=1,PJ93=1),0,ABS(BV94/$C$12*($C$14-$C$15)+$C$15) *'Drive Train'!$AA$49 + CR93*(1-'Drive Train'!$AA$49))</f>
        <v>2.7495000000000003</v>
      </c>
      <c r="CS94" s="57">
        <f>IF(AND(LE93=1,PK93=1),0,ABS(BW94/$C$12*($C$14-$C$15)+$C$15) *'Drive Train'!$AA$49 + CS93*(1-'Drive Train'!$AA$49))</f>
        <v>0</v>
      </c>
      <c r="CT94" s="57">
        <f>IF(AND(LF93=1,PL93=1),0,ABS(BX94/$C$12*($C$14-$C$15)+$C$15) *'Drive Train'!$AA$49 + CT93*(1-'Drive Train'!$AA$49))</f>
        <v>0</v>
      </c>
      <c r="CU94" s="57">
        <f>IF(AND(LG93=1,PM93=1),0,ABS(BY94/$C$12*($C$14-$C$15)+$C$15) *'Drive Train'!$AA$49 + CU93*(1-'Drive Train'!$AA$49))</f>
        <v>0</v>
      </c>
      <c r="CV94" s="57">
        <f>IF(AND(LH93=1,PN93=1),0,ABS(BZ94/$C$12*($C$14-$C$15)+$C$15) *'Drive Train'!$AA$49 + CV93*(1-'Drive Train'!$AA$49))</f>
        <v>0</v>
      </c>
      <c r="CW94" s="57">
        <f>IF(AND(LI93=1,PO93=1),0,ABS(CA94/$C$12*($C$14-$C$15)+$C$15) *'Drive Train'!$AA$49 + CW93*(1-'Drive Train'!$AA$49))</f>
        <v>0</v>
      </c>
      <c r="CX94" s="57">
        <f>IF(AND(LJ93=1,PP93=1),0,ABS(CB94/$C$12*($C$14-$C$15)+$C$15) *'Drive Train'!$AA$49 + CX93*(1-'Drive Train'!$AA$49))</f>
        <v>0</v>
      </c>
      <c r="CY94" s="57">
        <f>IF(AND(LK93=1,PQ93=1),0,ABS(CC94/$C$12*($C$14-$C$15)+$C$15) *'Drive Train'!$AA$49 + CY93*(1-'Drive Train'!$AA$49))</f>
        <v>0</v>
      </c>
      <c r="CZ94" s="57">
        <f>IF(AND(LL93=1,PR93=1),0,ABS(CD94/$C$12*($C$14-$C$15)+$C$15) *'Drive Train'!$AA$49 + CZ93*(1-'Drive Train'!$AA$49))</f>
        <v>0</v>
      </c>
      <c r="DA94" s="57">
        <f>IF(AND(LM93=1,PS93=1),0,ABS(CE94/$C$12*($C$14-$C$15)+$C$15) *'Drive Train'!$AA$49 + DA93*(1-'Drive Train'!$AA$49))</f>
        <v>0</v>
      </c>
      <c r="DB94" s="61">
        <f t="shared" si="344"/>
        <v>3.4400000000000022</v>
      </c>
      <c r="DC94" s="57">
        <f t="shared" si="320"/>
        <v>0</v>
      </c>
      <c r="DD94" s="57">
        <f t="shared" si="321"/>
        <v>2.7495000000000003</v>
      </c>
      <c r="DE94" s="57">
        <f t="shared" si="322"/>
        <v>2.7495000000000003</v>
      </c>
      <c r="DF94" s="57">
        <f t="shared" si="323"/>
        <v>2.7495000000000003</v>
      </c>
      <c r="DG94" s="57">
        <f t="shared" si="324"/>
        <v>2.7495000000000003</v>
      </c>
      <c r="DH94" s="57">
        <f t="shared" si="325"/>
        <v>0</v>
      </c>
      <c r="DI94" s="57">
        <f t="shared" si="326"/>
        <v>0</v>
      </c>
      <c r="DJ94" s="57">
        <f t="shared" si="327"/>
        <v>0</v>
      </c>
      <c r="DK94" s="57">
        <f t="shared" si="328"/>
        <v>0</v>
      </c>
      <c r="DL94" s="57">
        <f t="shared" si="329"/>
        <v>0</v>
      </c>
      <c r="DM94" s="57">
        <f t="shared" si="330"/>
        <v>0</v>
      </c>
      <c r="DN94" s="57">
        <f t="shared" si="331"/>
        <v>2.7495000000000003</v>
      </c>
      <c r="DO94" s="57">
        <f t="shared" si="332"/>
        <v>0</v>
      </c>
      <c r="DP94" s="57">
        <f t="shared" si="333"/>
        <v>0</v>
      </c>
      <c r="DQ94" s="57">
        <f t="shared" si="334"/>
        <v>0</v>
      </c>
      <c r="DR94" s="57">
        <f t="shared" si="335"/>
        <v>0</v>
      </c>
      <c r="DS94" s="57">
        <f t="shared" si="336"/>
        <v>0</v>
      </c>
      <c r="DT94" s="57">
        <f t="shared" si="337"/>
        <v>0</v>
      </c>
      <c r="DU94" s="57">
        <f t="shared" si="338"/>
        <v>0</v>
      </c>
      <c r="DV94" s="57">
        <f t="shared" si="339"/>
        <v>0</v>
      </c>
      <c r="DW94" s="57">
        <f t="shared" si="340"/>
        <v>0</v>
      </c>
      <c r="DX94" s="61">
        <f t="shared" si="345"/>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61">
        <f t="shared" si="341"/>
        <v>3.4400000000000022</v>
      </c>
      <c r="EU94" s="259">
        <f>MAX(MIN(IF(AND(OY93=1,NG94&lt;0),-1,1)*(DC94-$C$15)/($C$14-$C$15)*$C$12*$C$21-$C$33*LO94/AO$6 -  OY93*$C$33/$C$21,DY93/$C$19),MAX(EU$8:EU93)*-1)</f>
        <v>-0.37850168607206947</v>
      </c>
      <c r="EV94" s="259">
        <f>MAX(MIN(IF(AND(OZ93=1,NH94&lt;0),-1,1)*(DD94-$C$15)/($C$14-$C$15)*$C$12*$C$21-$C$33*LP94/AP$6 -  OZ93*$C$33/$C$21,DZ93/$C$19),MAX(EV$8:EV93)*-1)</f>
        <v>-0.40000579894514759</v>
      </c>
      <c r="EW94" s="259">
        <f>MAX(MIN(IF(AND(PA93=1,NI94&lt;0),-1,1)*(DE94-$C$15)/($C$14-$C$15)*$C$12*$C$21-$C$33*LQ94/AQ$6 -  PA93*$C$33/$C$21,EA93/$C$19),MAX(EW$8:EW93)*-1)</f>
        <v>-0.41353079690904415</v>
      </c>
      <c r="EX94" s="259">
        <f>MAX(MIN(IF(AND(PB93=1,NJ94&lt;0),-1,1)*(DF94-$C$15)/($C$14-$C$15)*$C$12*$C$21-$C$33*LR94/AR$6 -  PB93*$C$33/$C$21,EB93/$C$19),MAX(EX$8:EX93)*-1)</f>
        <v>-0.40145358747833076</v>
      </c>
      <c r="EY94" s="259">
        <f>MAX(MIN(IF(AND(PC93=1,NK94&lt;0),-1,1)*(DG94-$C$15)/($C$14-$C$15)*$C$12*$C$21-$C$33*LS94/AS$6 -  PC93*$C$33/$C$21,EC93/$C$19),MAX(EY$8:EY93)*-1)</f>
        <v>-0.36109871736725135</v>
      </c>
      <c r="EZ94" s="259">
        <f>MAX(MIN(IF(AND(PD93=1,NL94&lt;0),-1,1)*(DH94-$C$15)/($C$14-$C$15)*$C$12*$C$21-$C$33*LT94/AT$6 -  PD93*$C$33/$C$21,ED93/$C$19),MAX(EZ$8:EZ93)*-1)</f>
        <v>-0.37850168607206947</v>
      </c>
      <c r="FA94" s="259">
        <f>MAX(MIN(IF(AND(PE93=1,NM94&lt;0),-1,1)*(DI94-$C$15)/($C$14-$C$15)*$C$12*$C$21-$C$33*LU94/AU$6 -  PE93*$C$33/$C$21,EE93/$C$19),MAX(FA$8:FA93)*-1)</f>
        <v>-0.37850168607206947</v>
      </c>
      <c r="FB94" s="259">
        <f>MAX(MIN(IF(AND(PF93=1,NN94&lt;0),-1,1)*(DJ94-$C$15)/($C$14-$C$15)*$C$12*$C$21-$C$33*LV94/AV$6 -  PF93*$C$33/$C$21,EF93/$C$19),MAX(FB$8:FB93)*-1)</f>
        <v>-0.37850168607206947</v>
      </c>
      <c r="FC94" s="259">
        <f>MAX(MIN(IF(AND(PG93=1,NO94&lt;0),-1,1)*(DK94-$C$15)/($C$14-$C$15)*$C$12*$C$21-$C$33*LW94/AW$6 -  PG93*$C$33/$C$21,EG93/$C$19),MAX(FC$8:FC93)*-1)</f>
        <v>-0.37850168607206947</v>
      </c>
      <c r="FD94" s="259">
        <f>MAX(MIN(IF(AND(PH93=1,NP94&lt;0),-1,1)*(DL94-$C$15)/($C$14-$C$15)*$C$12*$C$21-$C$33*LX94/AX$6 -  PH93*$C$33/$C$21,EH93/$C$19),MAX(FD$8:FD93)*-1)</f>
        <v>-0.37850168607206947</v>
      </c>
      <c r="FE94" s="259">
        <f>MAX(MIN(IF(AND(PI93=1,NQ94&lt;0),-1,1)*(DM94-$C$15)/($C$14-$C$15)*$C$12*$C$21-$C$33*LY94/AY$6 -  PI93*$C$33/$C$21,EI93/$C$19),MAX(FE$8:FE93)*-1)</f>
        <v>-0.37850168607206947</v>
      </c>
      <c r="FF94" s="259">
        <f>MAX(MIN(IF(AND(PJ93=1,NR94&lt;0),-1,1)*(DN94-$C$15)/($C$14-$C$15)*$C$12*$C$21-$C$33*LZ94/AZ$6 -  PJ93*$C$33/$C$21,EJ93/$C$19),MAX(FF$8:FF93)*-1)</f>
        <v>-0.34673356121414312</v>
      </c>
      <c r="FG94" s="259">
        <f>MAX(MIN(IF(AND(PK93=1,NS94&lt;0),-1,1)*(DO94-$C$15)/($C$14-$C$15)*$C$12*$C$21-$C$33*MA94/BA$6 -  PK93*$C$33/$C$21,EK93/$C$19),MAX(FG$8:FG93)*-1)</f>
        <v>-0.37850168607206947</v>
      </c>
      <c r="FH94" s="259">
        <f>MAX(MIN(IF(AND(PL93=1,NT94&lt;0),-1,1)*(DP94-$C$15)/($C$14-$C$15)*$C$12*$C$21-$C$33*MB94/BB$6 -  PL93*$C$33/$C$21,EL93/$C$19),MAX(FH$8:FH93)*-1)</f>
        <v>-0.37850168607206947</v>
      </c>
      <c r="FI94" s="259">
        <f>MAX(MIN(IF(AND(PM93=1,NU94&lt;0),-1,1)*(DQ94-$C$15)/($C$14-$C$15)*$C$12*$C$21-$C$33*MC94/BC$6 -  PM93*$C$33/$C$21,EM93/$C$19),MAX(FI$8:FI93)*-1)</f>
        <v>-0.37850168607206947</v>
      </c>
      <c r="FJ94" s="259">
        <f>MAX(MIN(IF(AND(PN93=1,NV94&lt;0),-1,1)*(DR94-$C$15)/($C$14-$C$15)*$C$12*$C$21-$C$33*MD94/BD$6 -  PN93*$C$33/$C$21,EN93/$C$19),MAX(FJ$8:FJ93)*-1)</f>
        <v>-0.37850168607206947</v>
      </c>
      <c r="FK94" s="259">
        <f>MAX(MIN(IF(AND(PO93=1,NW94&lt;0),-1,1)*(DS94-$C$15)/($C$14-$C$15)*$C$12*$C$21-$C$33*ME94/BE$6 -  PO93*$C$33/$C$21,EO93/$C$19),MAX(FK$8:FK93)*-1)</f>
        <v>-0.37850168607206947</v>
      </c>
      <c r="FL94" s="259">
        <f>MAX(MIN(IF(AND(PP93=1,NX94&lt;0),-1,1)*(DT94-$C$15)/($C$14-$C$15)*$C$12*$C$21-$C$33*MF94/BF$6 -  PP93*$C$33/$C$21,EP93/$C$19),MAX(FL$8:FL93)*-1)</f>
        <v>-0.37850168607206947</v>
      </c>
      <c r="FM94" s="259">
        <f>MAX(MIN(IF(AND(PQ93=1,NY94&lt;0),-1,1)*(DU94-$C$15)/($C$14-$C$15)*$C$12*$C$21-$C$33*MG94/BG$6 -  PQ93*$C$33/$C$21,EQ93/$C$19),MAX(FM$8:FM93)*-1)</f>
        <v>-0.37850168607206947</v>
      </c>
      <c r="FN94" s="259">
        <f>MAX(MIN(IF(AND(PR93=1,NZ94&lt;0),-1,1)*(DV94-$C$15)/($C$14-$C$15)*$C$12*$C$21-$C$33*MH94/BH$6 -  PR93*$C$33/$C$21,ER93/$C$19),MAX(FN$8:FN93)*-1)</f>
        <v>-0.37850168607206947</v>
      </c>
      <c r="FO94" s="259">
        <f>MAX(MIN(IF(AND(PS93=1,OA94&lt;0),-1,1)*(DW94-$C$15)/($C$14-$C$15)*$C$12*$C$21-$C$33*MI94/BI$6 -  PS93*$C$33/$C$21,ES93/$C$19),MAX(FO$8:FO93)*-1)</f>
        <v>-0.37850168607206947</v>
      </c>
      <c r="FP94" s="61">
        <f t="shared" si="346"/>
        <v>3.4400000000000022</v>
      </c>
      <c r="FQ94" s="260">
        <f>IF(AND(KS94=1,OY94=1),0,MIN((ABS(($C$14-$C$15)*EU94/$C$12/$C$21)+$C$15)/$C$21,DC94))</f>
        <v>0</v>
      </c>
      <c r="FR94" s="260">
        <f>IF(AND(KT94=1,OZ94=1),0,MIN((ABS(($C$14-$C$15)*EV94/$C$12/$C$21)+$C$15)/$C$21,DD94))</f>
        <v>2.7495000000000003</v>
      </c>
      <c r="FS94" s="260">
        <f>IF(AND(KU94=1,PA94=1),0,MIN((ABS(($C$14-$C$15)*EW94/$C$12/$C$21)+$C$15)/$C$21,DE94))</f>
        <v>2.7495000000000003</v>
      </c>
      <c r="FT94" s="260">
        <f>IF(AND(KV94=1,PB94=1),0,MIN((ABS(($C$14-$C$15)*EX94/$C$12/$C$21)+$C$15)/$C$21,DF94))</f>
        <v>2.7495000000000003</v>
      </c>
      <c r="FU94" s="260">
        <f>IF(AND(KW94=1,PC94=1),0,MIN((ABS(($C$14-$C$15)*EY94/$C$12/$C$21)+$C$15)/$C$21,DG94))</f>
        <v>2.7495000000000003</v>
      </c>
      <c r="FV94" s="260">
        <f>IF(AND(KX94=1,PD94=1),0,MIN((ABS(($C$14-$C$15)*EZ94/$C$12/$C$21)+$C$15)/$C$21,DH94))</f>
        <v>0</v>
      </c>
      <c r="FW94" s="260">
        <f>IF(AND(KY94=1,PE94=1),0,MIN((ABS(($C$14-$C$15)*FA94/$C$12/$C$21)+$C$15)/$C$21,DI94))</f>
        <v>0</v>
      </c>
      <c r="FX94" s="260">
        <f>IF(AND(KZ94=1,PF94=1),0,MIN((ABS(($C$14-$C$15)*FB94/$C$12/$C$21)+$C$15)/$C$21,DJ94))</f>
        <v>0</v>
      </c>
      <c r="FY94" s="260">
        <f>IF(AND(LA94=1,PG94=1),0,MIN((ABS(($C$14-$C$15)*FC94/$C$12/$C$21)+$C$15)/$C$21,DK94))</f>
        <v>0</v>
      </c>
      <c r="FZ94" s="260">
        <f>IF(AND(LB94=1,PH94=1),0,MIN((ABS(($C$14-$C$15)*FD94/$C$12/$C$21)+$C$15)/$C$21,DL94))</f>
        <v>0</v>
      </c>
      <c r="GA94" s="260">
        <f>IF(AND(LC94=1,PI94=1),0,MIN((ABS(($C$14-$C$15)*FE94/$C$12/$C$21)+$C$15)/$C$21,DM94))</f>
        <v>0</v>
      </c>
      <c r="GB94" s="260">
        <f>IF(AND(LD94=1,PJ94=1),0,MIN((ABS(($C$14-$C$15)*FF94/$C$12/$C$21)+$C$15)/$C$21,DN94))</f>
        <v>2.7495000000000003</v>
      </c>
      <c r="GC94" s="260">
        <f>IF(AND(LE94=1,PK94=1),0,MIN((ABS(($C$14-$C$15)*FG94/$C$12/$C$21)+$C$15)/$C$21,DO94))</f>
        <v>0</v>
      </c>
      <c r="GD94" s="260">
        <f>IF(AND(LF94=1,PL94=1),0,MIN((ABS(($C$14-$C$15)*FH94/$C$12/$C$21)+$C$15)/$C$21,DP94))</f>
        <v>0</v>
      </c>
      <c r="GE94" s="260">
        <f>IF(AND(LG94=1,PM94=1),0,MIN((ABS(($C$14-$C$15)*FI94/$C$12/$C$21)+$C$15)/$C$21,DQ94))</f>
        <v>0</v>
      </c>
      <c r="GF94" s="260">
        <f>IF(AND(LH94=1,PN94=1),0,MIN((ABS(($C$14-$C$15)*FJ94/$C$12/$C$21)+$C$15)/$C$21,DR94))</f>
        <v>0</v>
      </c>
      <c r="GG94" s="260">
        <f>IF(AND(LI94=1,PO94=1),0,MIN((ABS(($C$14-$C$15)*FK94/$C$12/$C$21)+$C$15)/$C$21,DS94))</f>
        <v>0</v>
      </c>
      <c r="GH94" s="260">
        <f>IF(AND(LJ94=1,PP94=1),0,MIN((ABS(($C$14-$C$15)*FL94/$C$12/$C$21)+$C$15)/$C$21,DT94))</f>
        <v>0</v>
      </c>
      <c r="GI94" s="260">
        <f>IF(AND(LK94=1,PQ94=1),0,MIN((ABS(($C$14-$C$15)*FM94/$C$12/$C$21)+$C$15)/$C$21,DU94))</f>
        <v>0</v>
      </c>
      <c r="GJ94" s="260">
        <f>IF(AND(LL94=1,PR94=1),0,MIN((ABS(($C$14-$C$15)*FN94/$C$12/$C$21)+$C$15)/$C$21,DV94))</f>
        <v>0</v>
      </c>
      <c r="GK94" s="260">
        <f>IF(AND(LM94=1,PS94=1),0,MIN((ABS(($C$14-$C$15)*FO94/$C$12/$C$21)+$C$15)/$C$21,DW94))</f>
        <v>0</v>
      </c>
      <c r="GL94" s="61">
        <f t="shared" si="347"/>
        <v>3.4400000000000022</v>
      </c>
      <c r="GM94" s="57">
        <f>IF(AND(KS93=1,OY93=1),0,EU94*$C$19/S$6/$C$24/$C$23*3.39*$C$21)</f>
        <v>0</v>
      </c>
      <c r="GN94" s="57">
        <f>IF(AND(KT93=1,OZ93=1),0,EV94*$C$19/T$6/$C$24/$C$23*3.39*$C$21)</f>
        <v>-2.8988158639258512</v>
      </c>
      <c r="GO94" s="57">
        <f>IF(AND(KU93=1,PA93=1),0,EW94*$C$19/U$6/$C$24/$C$23*3.39*$C$21)</f>
        <v>-4.3287553683303974</v>
      </c>
      <c r="GP94" s="57">
        <f>IF(AND(KV93=1,PB93=1),0,EX94*$C$19/V$6/$C$24/$C$23*3.39*$C$21)</f>
        <v>-5.4953593529497544</v>
      </c>
      <c r="GQ94" s="57">
        <f>IF(AND(KW93=1,PC93=1),0,EY94*$C$19/W$6/$C$24/$C$23*3.39*$C$21)</f>
        <v>-6.1060038394068759</v>
      </c>
      <c r="GR94" s="57">
        <f>IF(AND(KX93=1,PD93=1),0,EZ94*$C$19/X$6/$C$24/$C$23*3.39*$C$21)</f>
        <v>0</v>
      </c>
      <c r="GS94" s="57">
        <f>IF(AND(KY93=1,PE93=1),0,FA94*$C$19/Y$6/$C$24/$C$23*3.39*$C$21)</f>
        <v>0</v>
      </c>
      <c r="GT94" s="57">
        <f>IF(AND(KZ93=1,PF93=1),0,FB94*$C$19/Z$6/$C$24/$C$23*3.39*$C$21)</f>
        <v>0</v>
      </c>
      <c r="GU94" s="57">
        <f>IF(AND(LA93=1,PG93=1),0,FC94*$C$19/AA$6/$C$24/$C$23*3.39*$C$21)</f>
        <v>0</v>
      </c>
      <c r="GV94" s="57">
        <f>IF(AND(LB93=1,PH93=1),0,FD94*$C$19/AB$6/$C$24/$C$23*3.39*$C$21)</f>
        <v>0</v>
      </c>
      <c r="GW94" s="57">
        <f>IF(AND(LC93=1,PI93=1),0,FE94*$C$19/AC$6/$C$24/$C$23*3.39*$C$21)</f>
        <v>0</v>
      </c>
      <c r="GX94" s="57">
        <f>IF(AND(LD93=1,PJ93=1),0,FF94*$C$19/AD$6/$C$24/$C$23*3.39*$C$21)</f>
        <v>-8.9741265756436643</v>
      </c>
      <c r="GY94" s="57">
        <f>IF(AND(LE93=1,PK93=1),0,FG94*$C$19/AE$6/$C$24/$C$23*3.39*$C$21)</f>
        <v>0</v>
      </c>
      <c r="GZ94" s="57">
        <f>IF(AND(LF93=1,PL93=1),0,FH94*$C$19/AF$6/$C$24/$C$23*3.39*$C$21)</f>
        <v>0</v>
      </c>
      <c r="HA94" s="57">
        <f>IF(AND(LG93=1,PM93=1),0,FI94*$C$19/AG$6/$C$24/$C$23*3.39*$C$21)</f>
        <v>0</v>
      </c>
      <c r="HB94" s="57">
        <f>IF(AND(LH93=1,PN93=1),0,FJ94*$C$19/AH$6/$C$24/$C$23*3.39*$C$21)</f>
        <v>0</v>
      </c>
      <c r="HC94" s="57">
        <f>IF(AND(LI93=1,PO93=1),0,FK94*$C$19/AI$6/$C$24/$C$23*3.39*$C$21)</f>
        <v>0</v>
      </c>
      <c r="HD94" s="57">
        <f>IF(AND(LJ93=1,PP93=1),0,FL94*$C$19/AJ$6/$C$24/$C$23*3.39*$C$21)</f>
        <v>0</v>
      </c>
      <c r="HE94" s="57">
        <f>IF(AND(LK93=1,PQ93=1),0,FM94*$C$19/AK$6/$C$24/$C$23*3.39*$C$21)</f>
        <v>0</v>
      </c>
      <c r="HF94" s="57">
        <f>IF(AND(LL93=1,PR93=1),0,FN94*$C$19/AL$6/$C$24/$C$23*3.39*$C$21)</f>
        <v>0</v>
      </c>
      <c r="HG94" s="57">
        <f>IF(AND(LM93=1,PS93=1),0,FO94*$C$19/AM$6/$C$24/$C$23*3.39*$C$21)</f>
        <v>0</v>
      </c>
      <c r="HH94" s="61">
        <f t="shared" si="348"/>
        <v>3.4400000000000022</v>
      </c>
      <c r="HI94" s="57">
        <f t="shared" si="349"/>
        <v>0</v>
      </c>
      <c r="HJ94" s="57">
        <f t="shared" si="350"/>
        <v>2.8988158639258512</v>
      </c>
      <c r="HK94" s="57">
        <f t="shared" si="351"/>
        <v>4.3287553683303974</v>
      </c>
      <c r="HL94" s="57">
        <f t="shared" si="352"/>
        <v>5.4953593529497544</v>
      </c>
      <c r="HM94" s="57">
        <f t="shared" si="353"/>
        <v>6.1060038394068759</v>
      </c>
      <c r="HN94" s="57">
        <f t="shared" si="354"/>
        <v>0</v>
      </c>
      <c r="HO94" s="57">
        <f t="shared" si="355"/>
        <v>0</v>
      </c>
      <c r="HP94" s="57">
        <f t="shared" si="356"/>
        <v>0</v>
      </c>
      <c r="HQ94" s="57">
        <f t="shared" si="357"/>
        <v>0</v>
      </c>
      <c r="HR94" s="57">
        <f t="shared" si="358"/>
        <v>0</v>
      </c>
      <c r="HS94" s="57">
        <f t="shared" si="359"/>
        <v>0</v>
      </c>
      <c r="HT94" s="57">
        <f t="shared" si="360"/>
        <v>8.9741265756436643</v>
      </c>
      <c r="HU94" s="57">
        <f t="shared" si="361"/>
        <v>0</v>
      </c>
      <c r="HV94" s="57">
        <f t="shared" si="362"/>
        <v>0</v>
      </c>
      <c r="HW94" s="57">
        <f t="shared" si="363"/>
        <v>0</v>
      </c>
      <c r="HX94" s="57">
        <f t="shared" si="364"/>
        <v>0</v>
      </c>
      <c r="HY94" s="57">
        <f t="shared" si="365"/>
        <v>0</v>
      </c>
      <c r="HZ94" s="57">
        <f t="shared" si="366"/>
        <v>0</v>
      </c>
      <c r="IA94" s="57">
        <f t="shared" si="367"/>
        <v>0</v>
      </c>
      <c r="IB94" s="57">
        <f t="shared" si="368"/>
        <v>0</v>
      </c>
      <c r="IC94" s="57">
        <f t="shared" si="369"/>
        <v>0</v>
      </c>
      <c r="ID94" s="61">
        <f t="shared" si="370"/>
        <v>3.4400000000000022</v>
      </c>
      <c r="IE94" s="57">
        <f t="shared" si="371"/>
        <v>0</v>
      </c>
      <c r="IF94" s="57">
        <f t="shared" si="372"/>
        <v>0</v>
      </c>
      <c r="IG94" s="57">
        <f t="shared" si="373"/>
        <v>0</v>
      </c>
      <c r="IH94" s="57">
        <f t="shared" si="374"/>
        <v>0</v>
      </c>
      <c r="II94" s="57">
        <f t="shared" si="375"/>
        <v>0</v>
      </c>
      <c r="IJ94" s="57">
        <f t="shared" si="376"/>
        <v>0</v>
      </c>
      <c r="IK94" s="57">
        <f t="shared" si="377"/>
        <v>0</v>
      </c>
      <c r="IL94" s="57">
        <f t="shared" si="378"/>
        <v>0</v>
      </c>
      <c r="IM94" s="57">
        <f t="shared" si="379"/>
        <v>0</v>
      </c>
      <c r="IN94" s="57">
        <f t="shared" si="380"/>
        <v>0</v>
      </c>
      <c r="IO94" s="57">
        <f t="shared" si="381"/>
        <v>0</v>
      </c>
      <c r="IP94" s="57">
        <f t="shared" si="382"/>
        <v>0</v>
      </c>
      <c r="IQ94" s="57">
        <f t="shared" si="383"/>
        <v>0</v>
      </c>
      <c r="IR94" s="57">
        <f t="shared" si="384"/>
        <v>0</v>
      </c>
      <c r="IS94" s="57">
        <f t="shared" si="385"/>
        <v>0</v>
      </c>
      <c r="IT94" s="57">
        <f t="shared" si="386"/>
        <v>0</v>
      </c>
      <c r="IU94" s="57">
        <f t="shared" si="387"/>
        <v>0</v>
      </c>
      <c r="IV94" s="57">
        <f t="shared" si="388"/>
        <v>0</v>
      </c>
      <c r="IW94" s="57">
        <f t="shared" si="389"/>
        <v>0</v>
      </c>
      <c r="IX94" s="57">
        <f t="shared" si="390"/>
        <v>0</v>
      </c>
      <c r="IY94" s="57">
        <f t="shared" si="391"/>
        <v>0</v>
      </c>
      <c r="IZ94" s="61">
        <f t="shared" si="392"/>
        <v>3.4400000000000022</v>
      </c>
      <c r="JA94" s="260" t="e">
        <f t="shared" si="447"/>
        <v>#N/A</v>
      </c>
      <c r="JB94" s="260" t="e">
        <f t="shared" si="448"/>
        <v>#N/A</v>
      </c>
      <c r="JC94" s="260" t="e">
        <f t="shared" si="449"/>
        <v>#N/A</v>
      </c>
      <c r="JD94" s="260" t="e">
        <f t="shared" si="450"/>
        <v>#N/A</v>
      </c>
      <c r="JE94" s="260" t="e">
        <f t="shared" si="451"/>
        <v>#N/A</v>
      </c>
      <c r="JF94" s="260" t="e">
        <f t="shared" si="452"/>
        <v>#N/A</v>
      </c>
      <c r="JG94" s="260" t="e">
        <f t="shared" si="453"/>
        <v>#N/A</v>
      </c>
      <c r="JH94" s="260" t="e">
        <f t="shared" si="454"/>
        <v>#N/A</v>
      </c>
      <c r="JI94" s="260" t="e">
        <f t="shared" si="455"/>
        <v>#N/A</v>
      </c>
      <c r="JJ94" s="260" t="e">
        <f t="shared" si="456"/>
        <v>#N/A</v>
      </c>
      <c r="JK94" s="260" t="e">
        <f t="shared" si="457"/>
        <v>#N/A</v>
      </c>
      <c r="JL94" s="260" t="e">
        <f t="shared" si="458"/>
        <v>#N/A</v>
      </c>
      <c r="JM94" s="260" t="e">
        <f t="shared" si="459"/>
        <v>#N/A</v>
      </c>
      <c r="JN94" s="260" t="e">
        <f t="shared" si="460"/>
        <v>#N/A</v>
      </c>
      <c r="JO94" s="260" t="e">
        <f t="shared" si="461"/>
        <v>#N/A</v>
      </c>
      <c r="JP94" s="260" t="e">
        <f t="shared" si="462"/>
        <v>#N/A</v>
      </c>
      <c r="JQ94" s="260" t="e">
        <f t="shared" si="463"/>
        <v>#N/A</v>
      </c>
      <c r="JR94" s="260" t="e">
        <f t="shared" si="464"/>
        <v>#N/A</v>
      </c>
      <c r="JS94" s="260" t="e">
        <f t="shared" si="465"/>
        <v>#N/A</v>
      </c>
      <c r="JT94" s="260" t="e">
        <f t="shared" si="466"/>
        <v>#N/A</v>
      </c>
      <c r="JU94" s="260" t="e">
        <f t="shared" si="467"/>
        <v>#N/A</v>
      </c>
      <c r="JV94" s="61">
        <f t="shared" si="393"/>
        <v>3.4400000000000022</v>
      </c>
      <c r="JW94" s="46">
        <f>IF(AND(KS94=0,HI94&lt;=$C$40),1,0)</f>
        <v>0</v>
      </c>
      <c r="JX94" s="46">
        <f>IF(AND(KT94=0,HJ94&lt;=$C$40),1,0)</f>
        <v>0</v>
      </c>
      <c r="JY94" s="46">
        <f>IF(AND(KU94=0,HK94&lt;=$C$40),1,0)</f>
        <v>0</v>
      </c>
      <c r="JZ94" s="46">
        <f>IF(AND(KV94=0,HL94&lt;=$C$40),1,0)</f>
        <v>0</v>
      </c>
      <c r="KA94" s="46">
        <f>IF(AND(KW94=0,HM94&lt;=$C$40),1,0)</f>
        <v>0</v>
      </c>
      <c r="KB94" s="46">
        <f>IF(AND(KX94=0,HN94&lt;=$C$40),1,0)</f>
        <v>0</v>
      </c>
      <c r="KC94" s="46">
        <f>IF(AND(KY94=0,HO94&lt;=$C$40),1,0)</f>
        <v>0</v>
      </c>
      <c r="KD94" s="46">
        <f>IF(AND(KZ94=0,HP94&lt;=$C$40),1,0)</f>
        <v>0</v>
      </c>
      <c r="KE94" s="46">
        <f>IF(AND(LA94=0,HQ94&lt;=$C$40),1,0)</f>
        <v>0</v>
      </c>
      <c r="KF94" s="46">
        <f>IF(AND(LB94=0,HR94&lt;=$C$40),1,0)</f>
        <v>0</v>
      </c>
      <c r="KG94" s="46">
        <f>IF(AND(LC94=0,HS94&lt;=$C$40),1,0)</f>
        <v>0</v>
      </c>
      <c r="KH94" s="46">
        <f>IF(AND(LD94=0,HT94&lt;=$C$40),1,0)</f>
        <v>0</v>
      </c>
      <c r="KI94" s="46">
        <f>IF(AND(LE94=0,HU94&lt;=$C$40),1,0)</f>
        <v>0</v>
      </c>
      <c r="KJ94" s="46">
        <f>IF(AND(LF94=0,HV94&lt;=$C$40),1,0)</f>
        <v>0</v>
      </c>
      <c r="KK94" s="46">
        <f>IF(AND(LG94=0,HW94&lt;=$C$40),1,0)</f>
        <v>0</v>
      </c>
      <c r="KL94" s="46">
        <f>IF(AND(LH94=0,HX94&lt;=$C$40),1,0)</f>
        <v>0</v>
      </c>
      <c r="KM94" s="46">
        <f>IF(AND(LI94=0,HY94&lt;=$C$40),1,0)</f>
        <v>0</v>
      </c>
      <c r="KN94" s="46">
        <f>IF(AND(LJ94=0,HZ94&lt;=$C$40),1,0)</f>
        <v>0</v>
      </c>
      <c r="KO94" s="46">
        <f>IF(AND(LK94=0,IA94&lt;=$C$40),1,0)</f>
        <v>0</v>
      </c>
      <c r="KP94" s="46">
        <f>IF(AND(LL94=0,IB94&lt;=$C$40),1,0)</f>
        <v>0</v>
      </c>
      <c r="KQ94" s="46">
        <f>IF(AND(LM94=0,IC94&lt;=$C$40),1,0)</f>
        <v>0</v>
      </c>
      <c r="KR94" s="61">
        <f t="shared" si="394"/>
        <v>3.4400000000000022</v>
      </c>
      <c r="KS94" s="1">
        <f>IF(OR(KS93=1,AND(OY94=1,LO94&lt;=$C$41)),1,0)</f>
        <v>1</v>
      </c>
      <c r="KT94" s="1">
        <f>IF(OR(KT93=1,AND(OZ94=1,LP94&lt;=$C$41)),1,0)</f>
        <v>0</v>
      </c>
      <c r="KU94" s="1">
        <f>IF(OR(KU93=1,AND(PA94=1,LQ94&lt;=$C$41)),1,0)</f>
        <v>0</v>
      </c>
      <c r="KV94" s="1">
        <f>IF(OR(KV93=1,AND(PB94=1,LR94&lt;=$C$41)),1,0)</f>
        <v>0</v>
      </c>
      <c r="KW94" s="1">
        <f>IF(OR(KW93=1,AND(PC94=1,LS94&lt;=$C$41)),1,0)</f>
        <v>0</v>
      </c>
      <c r="KX94" s="1">
        <f>IF(OR(KX93=1,AND(PD94=1,LT94&lt;=$C$41)),1,0)</f>
        <v>1</v>
      </c>
      <c r="KY94" s="1">
        <f>IF(OR(KY93=1,AND(PE94=1,LU94&lt;=$C$41)),1,0)</f>
        <v>1</v>
      </c>
      <c r="KZ94" s="1">
        <f>IF(OR(KZ93=1,AND(PF94=1,LV94&lt;=$C$41)),1,0)</f>
        <v>1</v>
      </c>
      <c r="LA94" s="1">
        <f>IF(OR(LA93=1,AND(PG94=1,LW94&lt;=$C$41)),1,0)</f>
        <v>1</v>
      </c>
      <c r="LB94" s="1">
        <f>IF(OR(LB93=1,AND(PH94=1,LX94&lt;=$C$41)),1,0)</f>
        <v>1</v>
      </c>
      <c r="LC94" s="1">
        <f>IF(OR(LC93=1,AND(PI94=1,LY94&lt;=$C$41)),1,0)</f>
        <v>1</v>
      </c>
      <c r="LD94" s="1">
        <f>IF(OR(LD93=1,AND(PJ94=1,LZ94&lt;=$C$41)),1,0)</f>
        <v>0</v>
      </c>
      <c r="LE94" s="1">
        <f>IF(OR(LE93=1,AND(PK94=1,MA94&lt;=$C$41)),1,0)</f>
        <v>1</v>
      </c>
      <c r="LF94" s="1">
        <f>IF(OR(LF93=1,AND(PL94=1,MB94&lt;=$C$41)),1,0)</f>
        <v>1</v>
      </c>
      <c r="LG94" s="1">
        <f>IF(OR(LG93=1,AND(PM94=1,MC94&lt;=$C$41)),1,0)</f>
        <v>1</v>
      </c>
      <c r="LH94" s="1">
        <f>IF(OR(LH93=1,AND(PN94=1,MD94&lt;=$C$41)),1,0)</f>
        <v>1</v>
      </c>
      <c r="LI94" s="1">
        <f>IF(OR(LI93=1,AND(PO94=1,ME94&lt;=$C$41)),1,0)</f>
        <v>1</v>
      </c>
      <c r="LJ94" s="1">
        <f>IF(OR(LJ93=1,AND(PP94=1,MF94&lt;=$C$41)),1,0)</f>
        <v>1</v>
      </c>
      <c r="LK94" s="1">
        <f>IF(OR(LK93=1,AND(PQ94=1,MG94&lt;=$C$41)),1,0)</f>
        <v>1</v>
      </c>
      <c r="LL94" s="1">
        <f>IF(OR(LL93=1,AND(PR94=1,MH94&lt;=$C$41)),1,0)</f>
        <v>1</v>
      </c>
      <c r="LM94" s="1">
        <f>IF(OR(LM93=1,AND(PS94=1,MI94&lt;=$C$41)),1,0)</f>
        <v>1</v>
      </c>
      <c r="LN94" s="61">
        <f t="shared" si="395"/>
        <v>3.4400000000000022</v>
      </c>
      <c r="LO94" s="57">
        <f t="shared" si="396"/>
        <v>0</v>
      </c>
      <c r="LP94" s="57">
        <f t="shared" si="397"/>
        <v>10.978554044448243</v>
      </c>
      <c r="LQ94" s="57">
        <f t="shared" si="398"/>
        <v>9.1352819893048292</v>
      </c>
      <c r="LR94" s="57">
        <f t="shared" si="399"/>
        <v>5.9378071464621911</v>
      </c>
      <c r="LS94" s="57">
        <f t="shared" si="400"/>
        <v>1.9720192018194544</v>
      </c>
      <c r="LT94" s="57">
        <f t="shared" si="401"/>
        <v>0</v>
      </c>
      <c r="LU94" s="57">
        <f t="shared" si="402"/>
        <v>0</v>
      </c>
      <c r="LV94" s="57">
        <f t="shared" si="403"/>
        <v>0</v>
      </c>
      <c r="LW94" s="57">
        <f t="shared" si="404"/>
        <v>0</v>
      </c>
      <c r="LX94" s="57">
        <f t="shared" si="405"/>
        <v>0</v>
      </c>
      <c r="LY94" s="57">
        <f t="shared" si="406"/>
        <v>0</v>
      </c>
      <c r="LZ94" s="57">
        <f t="shared" si="407"/>
        <v>0.62910857678738452</v>
      </c>
      <c r="MA94" s="57">
        <f t="shared" si="408"/>
        <v>0</v>
      </c>
      <c r="MB94" s="57">
        <f t="shared" si="409"/>
        <v>0</v>
      </c>
      <c r="MC94" s="57">
        <f t="shared" si="410"/>
        <v>0</v>
      </c>
      <c r="MD94" s="57">
        <f t="shared" si="411"/>
        <v>0</v>
      </c>
      <c r="ME94" s="57">
        <f t="shared" si="412"/>
        <v>0</v>
      </c>
      <c r="MF94" s="57">
        <f t="shared" si="413"/>
        <v>0</v>
      </c>
      <c r="MG94" s="57">
        <f t="shared" si="414"/>
        <v>0</v>
      </c>
      <c r="MH94" s="57">
        <f t="shared" si="415"/>
        <v>0</v>
      </c>
      <c r="MI94" s="57">
        <f t="shared" si="416"/>
        <v>0</v>
      </c>
      <c r="MJ94" s="61">
        <f t="shared" si="417"/>
        <v>3.4400000000000022</v>
      </c>
      <c r="MK94" s="57" t="e">
        <f>IF(AND(ABS(CG94)&gt;0,EU94*$C$19&gt;=DY93,NG94&lt;&gt;0),3,NA())</f>
        <v>#N/A</v>
      </c>
      <c r="ML94" s="57" t="e">
        <f t="shared" si="468"/>
        <v>#N/A</v>
      </c>
      <c r="MM94" s="57" t="e">
        <f t="shared" si="469"/>
        <v>#N/A</v>
      </c>
      <c r="MN94" s="57" t="e">
        <f t="shared" si="470"/>
        <v>#N/A</v>
      </c>
      <c r="MO94" s="57" t="e">
        <f t="shared" si="471"/>
        <v>#N/A</v>
      </c>
      <c r="MP94" s="57" t="e">
        <f t="shared" si="472"/>
        <v>#N/A</v>
      </c>
      <c r="MQ94" s="57" t="e">
        <f t="shared" si="473"/>
        <v>#N/A</v>
      </c>
      <c r="MR94" s="57" t="e">
        <f t="shared" si="474"/>
        <v>#N/A</v>
      </c>
      <c r="MS94" s="57" t="e">
        <f t="shared" si="475"/>
        <v>#N/A</v>
      </c>
      <c r="MT94" s="57" t="e">
        <f t="shared" si="476"/>
        <v>#N/A</v>
      </c>
      <c r="MU94" s="57" t="e">
        <f t="shared" si="477"/>
        <v>#N/A</v>
      </c>
      <c r="MV94" s="57" t="e">
        <f t="shared" si="478"/>
        <v>#N/A</v>
      </c>
      <c r="MW94" s="57" t="e">
        <f t="shared" si="479"/>
        <v>#N/A</v>
      </c>
      <c r="MX94" s="57" t="e">
        <f t="shared" si="480"/>
        <v>#N/A</v>
      </c>
      <c r="MY94" s="57" t="e">
        <f t="shared" si="481"/>
        <v>#N/A</v>
      </c>
      <c r="MZ94" s="57" t="e">
        <f t="shared" si="482"/>
        <v>#N/A</v>
      </c>
      <c r="NA94" s="57" t="e">
        <f t="shared" si="483"/>
        <v>#N/A</v>
      </c>
      <c r="NB94" s="57" t="e">
        <f t="shared" si="484"/>
        <v>#N/A</v>
      </c>
      <c r="NC94" s="57" t="e">
        <f t="shared" si="485"/>
        <v>#N/A</v>
      </c>
      <c r="ND94" s="57" t="e">
        <f t="shared" si="486"/>
        <v>#N/A</v>
      </c>
      <c r="NE94" s="57" t="e">
        <f t="shared" si="487"/>
        <v>#N/A</v>
      </c>
      <c r="NF94" s="61">
        <f t="shared" si="418"/>
        <v>3.4400000000000022</v>
      </c>
      <c r="NG94" s="260">
        <f>IF(OY93=0,MIN('Drive Train'!$F$35-FQ93*$C$19*'Drive Train'!$F$39,NG93+$C$39)-$C$7,IF(LO93-1&lt;=0,0,IF($C$37=Motors!$C$29,MAX(MAX(NG$8:NG93)*-1,NG93-$C$39),MAX(0,MAX(NG$8:NG93)*-1,NG93-$C$39))))</f>
        <v>0</v>
      </c>
      <c r="NH94" s="260">
        <f>IF(OZ93=0,MIN('Drive Train'!$F$35-FR93*$C$19*'Drive Train'!$F$39,NH93+$C$39)-$C$7,IF(LP93-1&lt;=0,0,IF($C$37=Motors!$C$29,MAX(MAX(NH$8:NH93)*-1,NH93-$C$39),MAX(0,MAX(NH$8:NH93)*-1,NH93-$C$39))))</f>
        <v>0</v>
      </c>
      <c r="NI94" s="260">
        <f>IF(PA93=0,MIN('Drive Train'!$F$35-FS93*$C$19*'Drive Train'!$F$39,NI93+$C$39)-$C$7,IF(LQ93-1&lt;=0,0,IF($C$37=Motors!$C$29,MAX(MAX(NI$8:NI93)*-1,NI93-$C$39),MAX(0,MAX(NI$8:NI93)*-1,NI93-$C$39))))</f>
        <v>0</v>
      </c>
      <c r="NJ94" s="260">
        <f>IF(PB93=0,MIN('Drive Train'!$F$35-FT93*$C$19*'Drive Train'!$F$39,NJ93+$C$39)-$C$7,IF(LR93-1&lt;=0,0,IF($C$37=Motors!$C$29,MAX(MAX(NJ$8:NJ93)*-1,NJ93-$C$39),MAX(0,MAX(NJ$8:NJ93)*-1,NJ93-$C$39))))</f>
        <v>0</v>
      </c>
      <c r="NK94" s="260">
        <f>IF(PC93=0,MIN('Drive Train'!$F$35-FU93*$C$19*'Drive Train'!$F$39,NK93+$C$39)-$C$7,IF(LS93-1&lt;=0,0,IF($C$37=Motors!$C$29,MAX(MAX(NK$8:NK93)*-1,NK93-$C$39),MAX(0,MAX(NK$8:NK93)*-1,NK93-$C$39))))</f>
        <v>0</v>
      </c>
      <c r="NL94" s="260">
        <f>IF(PD93=0,MIN('Drive Train'!$F$35-FV93*$C$19*'Drive Train'!$F$39,NL93+$C$39)-$C$7,IF(LT93-1&lt;=0,0,IF($C$37=Motors!$C$29,MAX(MAX(NL$8:NL93)*-1,NL93-$C$39),MAX(0,MAX(NL$8:NL93)*-1,NL93-$C$39))))</f>
        <v>0</v>
      </c>
      <c r="NM94" s="260">
        <f>IF(PE93=0,MIN('Drive Train'!$F$35-FW93*$C$19*'Drive Train'!$F$39,NM93+$C$39)-$C$7,IF(LU93-1&lt;=0,0,IF($C$37=Motors!$C$29,MAX(MAX(NM$8:NM93)*-1,NM93-$C$39),MAX(0,MAX(NM$8:NM93)*-1,NM93-$C$39))))</f>
        <v>0</v>
      </c>
      <c r="NN94" s="260">
        <f>IF(PF93=0,MIN('Drive Train'!$F$35-FX93*$C$19*'Drive Train'!$F$39,NN93+$C$39)-$C$7,IF(LV93-1&lt;=0,0,IF($C$37=Motors!$C$29,MAX(MAX(NN$8:NN93)*-1,NN93-$C$39),MAX(0,MAX(NN$8:NN93)*-1,NN93-$C$39))))</f>
        <v>0</v>
      </c>
      <c r="NO94" s="260">
        <f>IF(PG93=0,MIN('Drive Train'!$F$35-FY93*$C$19*'Drive Train'!$F$39,NO93+$C$39)-$C$7,IF(LW93-1&lt;=0,0,IF($C$37=Motors!$C$29,MAX(MAX(NO$8:NO93)*-1,NO93-$C$39),MAX(0,MAX(NO$8:NO93)*-1,NO93-$C$39))))</f>
        <v>0</v>
      </c>
      <c r="NP94" s="260">
        <f>IF(PH93=0,MIN('Drive Train'!$F$35-FZ93*$C$19*'Drive Train'!$F$39,NP93+$C$39)-$C$7,IF(LX93-1&lt;=0,0,IF($C$37=Motors!$C$29,MAX(MAX(NP$8:NP93)*-1,NP93-$C$39),MAX(0,MAX(NP$8:NP93)*-1,NP93-$C$39))))</f>
        <v>0</v>
      </c>
      <c r="NQ94" s="260">
        <f>IF(PI93=0,MIN('Drive Train'!$F$35-GA93*$C$19*'Drive Train'!$F$39,NQ93+$C$39)-$C$7,IF(LY93-1&lt;=0,0,IF($C$37=Motors!$C$29,MAX(MAX(NQ$8:NQ93)*-1,NQ93-$C$39),MAX(0,MAX(NQ$8:NQ93)*-1,NQ93-$C$39))))</f>
        <v>0</v>
      </c>
      <c r="NR94" s="260">
        <f>IF(PJ93=0,MIN('Drive Train'!$F$35-GB93*$C$19*'Drive Train'!$F$39,NR93+$C$39)-$C$7,IF(LZ93-1&lt;=0,0,IF($C$37=Motors!$C$29,MAX(MAX(NR$8:NR93)*-1,NR93-$C$39),MAX(0,MAX(NR$8:NR93)*-1,NR93-$C$39))))</f>
        <v>0</v>
      </c>
      <c r="NS94" s="260">
        <f>IF(PK93=0,MIN('Drive Train'!$F$35-GC93*$C$19*'Drive Train'!$F$39,NS93+$C$39)-$C$7,IF(MA93-1&lt;=0,0,IF($C$37=Motors!$C$29,MAX(MAX(NS$8:NS93)*-1,NS93-$C$39),MAX(0,MAX(NS$8:NS93)*-1,NS93-$C$39))))</f>
        <v>0</v>
      </c>
      <c r="NT94" s="260">
        <f>IF(PL93=0,MIN('Drive Train'!$F$35-GD93*$C$19*'Drive Train'!$F$39,NT93+$C$39)-$C$7,IF(MB93-1&lt;=0,0,IF($C$37=Motors!$C$29,MAX(MAX(NT$8:NT93)*-1,NT93-$C$39),MAX(0,MAX(NT$8:NT93)*-1,NT93-$C$39))))</f>
        <v>0</v>
      </c>
      <c r="NU94" s="260">
        <f>IF(PM93=0,MIN('Drive Train'!$F$35-GE93*$C$19*'Drive Train'!$F$39,NU93+$C$39)-$C$7,IF(MC93-1&lt;=0,0,IF($C$37=Motors!$C$29,MAX(MAX(NU$8:NU93)*-1,NU93-$C$39),MAX(0,MAX(NU$8:NU93)*-1,NU93-$C$39))))</f>
        <v>0</v>
      </c>
      <c r="NV94" s="260">
        <f>IF(PN93=0,MIN('Drive Train'!$F$35-GF93*$C$19*'Drive Train'!$F$39,NV93+$C$39)-$C$7,IF(MD93-1&lt;=0,0,IF($C$37=Motors!$C$29,MAX(MAX(NV$8:NV93)*-1,NV93-$C$39),MAX(0,MAX(NV$8:NV93)*-1,NV93-$C$39))))</f>
        <v>0</v>
      </c>
      <c r="NW94" s="260">
        <f>IF(PO93=0,MIN('Drive Train'!$F$35-GG93*$C$19*'Drive Train'!$F$39,NW93+$C$39)-$C$7,IF(ME93-1&lt;=0,0,IF($C$37=Motors!$C$29,MAX(MAX(NW$8:NW93)*-1,NW93-$C$39),MAX(0,MAX(NW$8:NW93)*-1,NW93-$C$39))))</f>
        <v>0</v>
      </c>
      <c r="NX94" s="260">
        <f>IF(PP93=0,MIN('Drive Train'!$F$35-GH93*$C$19*'Drive Train'!$F$39,NX93+$C$39)-$C$7,IF(MF93-1&lt;=0,0,IF($C$37=Motors!$C$29,MAX(MAX(NX$8:NX93)*-1,NX93-$C$39),MAX(0,MAX(NX$8:NX93)*-1,NX93-$C$39))))</f>
        <v>0</v>
      </c>
      <c r="NY94" s="260">
        <f>IF(PQ93=0,MIN('Drive Train'!$F$35-GI93*$C$19*'Drive Train'!$F$39,NY93+$C$39)-$C$7,IF(MG93-1&lt;=0,0,IF($C$37=Motors!$C$29,MAX(MAX(NY$8:NY93)*-1,NY93-$C$39),MAX(0,MAX(NY$8:NY93)*-1,NY93-$C$39))))</f>
        <v>0</v>
      </c>
      <c r="NZ94" s="260">
        <f>IF(PR93=0,MIN('Drive Train'!$F$35-GJ93*$C$19*'Drive Train'!$F$39,NZ93+$C$39)-$C$7,IF(MH93-1&lt;=0,0,IF($C$37=Motors!$C$29,MAX(MAX(NZ$8:NZ93)*-1,NZ93-$C$39),MAX(0,MAX(NZ$8:NZ93)*-1,NZ93-$C$39))))</f>
        <v>0</v>
      </c>
      <c r="OA94" s="260">
        <f>IF(PS93=0,MIN('Drive Train'!$F$35-GK93*$C$19*'Drive Train'!$F$39,OA93+$C$39)-$C$7,IF(MI93-1&lt;=0,0,IF($C$37=Motors!$C$29,MAX(MAX(OA$8:OA93)*-1,OA93-$C$39),MAX(0,MAX(OA$8:OA93)*-1,OA93-$C$39))))</f>
        <v>0</v>
      </c>
      <c r="OB94" s="61">
        <f t="shared" si="419"/>
        <v>3.4400000000000022</v>
      </c>
      <c r="OC94" s="260">
        <f>'Drive Train'!$F$35-(FQ94*$C$13)*$C$19*'Drive Train'!$F$39</f>
        <v>12.4</v>
      </c>
      <c r="OD94" s="260">
        <f>'Drive Train'!$F$35-(FR94*$C$13)*$C$19*'Drive Train'!$F$39</f>
        <v>12.2597755</v>
      </c>
      <c r="OE94" s="260">
        <f>'Drive Train'!$F$35-(FS94*$C$13)*$C$19*'Drive Train'!$F$39</f>
        <v>12.2597755</v>
      </c>
      <c r="OF94" s="260">
        <f>'Drive Train'!$F$35-(FT94*$C$13)*$C$19*'Drive Train'!$F$39</f>
        <v>12.2597755</v>
      </c>
      <c r="OG94" s="260">
        <f>'Drive Train'!$F$35-(FU94*$C$13)*$C$19*'Drive Train'!$F$39</f>
        <v>12.2597755</v>
      </c>
      <c r="OH94" s="260">
        <f>'Drive Train'!$F$35-(FV94*$C$13)*$C$19*'Drive Train'!$F$39</f>
        <v>12.4</v>
      </c>
      <c r="OI94" s="260">
        <f>'Drive Train'!$F$35-(FW94*$C$13)*$C$19*'Drive Train'!$F$39</f>
        <v>12.4</v>
      </c>
      <c r="OJ94" s="260">
        <f>'Drive Train'!$F$35-(FX94*$C$13)*$C$19*'Drive Train'!$F$39</f>
        <v>12.4</v>
      </c>
      <c r="OK94" s="260">
        <f>'Drive Train'!$F$35-(FY94*$C$13)*$C$19*'Drive Train'!$F$39</f>
        <v>12.4</v>
      </c>
      <c r="OL94" s="260">
        <f>'Drive Train'!$F$35-(FZ94*$C$13)*$C$19*'Drive Train'!$F$39</f>
        <v>12.4</v>
      </c>
      <c r="OM94" s="260">
        <f>'Drive Train'!$F$35-(GA94*$C$13)*$C$19*'Drive Train'!$F$39</f>
        <v>12.4</v>
      </c>
      <c r="ON94" s="260">
        <f>'Drive Train'!$F$35-(GB94*$C$13)*$C$19*'Drive Train'!$F$39</f>
        <v>12.2597755</v>
      </c>
      <c r="OO94" s="260">
        <f>'Drive Train'!$F$35-(GC94*$C$13)*$C$19*'Drive Train'!$F$39</f>
        <v>12.4</v>
      </c>
      <c r="OP94" s="260">
        <f>'Drive Train'!$F$35-(GD94*$C$13)*$C$19*'Drive Train'!$F$39</f>
        <v>12.4</v>
      </c>
      <c r="OQ94" s="260">
        <f>'Drive Train'!$F$35-(GE94*$C$13)*$C$19*'Drive Train'!$F$39</f>
        <v>12.4</v>
      </c>
      <c r="OR94" s="260">
        <f>'Drive Train'!$F$35-(GF94*$C$13)*$C$19*'Drive Train'!$F$39</f>
        <v>12.4</v>
      </c>
      <c r="OS94" s="260">
        <f>'Drive Train'!$F$35-(GG94*$C$13)*$C$19*'Drive Train'!$F$39</f>
        <v>12.4</v>
      </c>
      <c r="OT94" s="260">
        <f>'Drive Train'!$F$35-(GH94*$C$13)*$C$19*'Drive Train'!$F$39</f>
        <v>12.4</v>
      </c>
      <c r="OU94" s="260">
        <f>'Drive Train'!$F$35-(GI94*$C$13)*$C$19*'Drive Train'!$F$39</f>
        <v>12.4</v>
      </c>
      <c r="OV94" s="260">
        <f>'Drive Train'!$F$35-(GJ94*$C$13)*$C$19*'Drive Train'!$F$39</f>
        <v>12.4</v>
      </c>
      <c r="OW94" s="260">
        <f>'Drive Train'!$F$35-(GK94*$C$13)*$C$19*'Drive Train'!$F$39</f>
        <v>12.4</v>
      </c>
      <c r="OX94" s="61">
        <f t="shared" si="420"/>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7">
        <f t="shared" si="421"/>
        <v>3.4400000000000022</v>
      </c>
      <c r="PU94" s="57">
        <f t="shared" si="422"/>
        <v>21.495394688196406</v>
      </c>
      <c r="PV94" s="57">
        <f t="shared" si="423"/>
        <v>34.771662056432852</v>
      </c>
      <c r="PW94" s="57">
        <f t="shared" si="424"/>
        <v>37.941530335965972</v>
      </c>
      <c r="PX94" s="57">
        <f t="shared" si="425"/>
        <v>36.749428964834443</v>
      </c>
      <c r="PY94" s="57">
        <f t="shared" si="426"/>
        <v>32.076251656944763</v>
      </c>
      <c r="PZ94" s="57">
        <f t="shared" si="427"/>
        <v>27.036423105162619</v>
      </c>
      <c r="QA94" s="57">
        <f t="shared" si="428"/>
        <v>23.225733517635934</v>
      </c>
      <c r="QB94" s="57">
        <f t="shared" si="429"/>
        <v>21.291440485870105</v>
      </c>
      <c r="QC94" s="57">
        <f t="shared" si="430"/>
        <v>19.83197803012871</v>
      </c>
      <c r="QD94" s="57">
        <f t="shared" si="431"/>
        <v>18.750821279437783</v>
      </c>
      <c r="QE94" s="57">
        <f t="shared" si="432"/>
        <v>18.248340689871842</v>
      </c>
      <c r="QF94" s="57">
        <f t="shared" si="433"/>
        <v>23.531118464757384</v>
      </c>
      <c r="QG94" s="57">
        <f t="shared" si="434"/>
        <v>22.440570644578063</v>
      </c>
      <c r="QH94" s="57">
        <f t="shared" si="435"/>
        <v>21.831549073444926</v>
      </c>
      <c r="QI94" s="57">
        <f t="shared" si="436"/>
        <v>21.659868427934889</v>
      </c>
      <c r="QJ94" s="57">
        <f t="shared" si="437"/>
        <v>21.79976807614602</v>
      </c>
      <c r="QK94" s="57">
        <f t="shared" si="438"/>
        <v>21.756211309083742</v>
      </c>
      <c r="QL94" s="57">
        <f t="shared" si="439"/>
        <v>21.582838251070481</v>
      </c>
      <c r="QM94" s="57">
        <f t="shared" si="440"/>
        <v>21.793281479591677</v>
      </c>
      <c r="QN94" s="57">
        <f t="shared" si="441"/>
        <v>21.456171811391606</v>
      </c>
      <c r="QO94" s="57">
        <f t="shared" si="442"/>
        <v>21.493109623152883</v>
      </c>
      <c r="QP94" s="61">
        <f t="shared" si="443"/>
        <v>3.4400000000000022</v>
      </c>
      <c r="QQ94" s="57">
        <f>MIN(FQ94,$C$16)*$C$17*1000/60/60/$C$21</f>
        <v>0</v>
      </c>
      <c r="QR94" s="57">
        <f>MIN(FR94,$C$16)*$C$17*1000/60/60/$C$21</f>
        <v>3.4695548865589357E-2</v>
      </c>
      <c r="QS94" s="57">
        <f>MIN(FS94,$C$16)*$C$17*1000/60/60/$C$21</f>
        <v>3.4695548865589357E-2</v>
      </c>
      <c r="QT94" s="57">
        <f>MIN(FT94,$C$16)*$C$17*1000/60/60/$C$21</f>
        <v>3.4695548865589357E-2</v>
      </c>
      <c r="QU94" s="57">
        <f>MIN(FU94,$C$16)*$C$17*1000/60/60/$C$21</f>
        <v>3.4695548865589357E-2</v>
      </c>
      <c r="QV94" s="57">
        <f>MIN(FV94,$C$16)*$C$17*1000/60/60/$C$21</f>
        <v>0</v>
      </c>
      <c r="QW94" s="57">
        <f>MIN(FW94,$C$16)*$C$17*1000/60/60/$C$21</f>
        <v>0</v>
      </c>
      <c r="QX94" s="57">
        <f>MIN(FX94,$C$16)*$C$17*1000/60/60/$C$21</f>
        <v>0</v>
      </c>
      <c r="QY94" s="57">
        <f>MIN(FY94,$C$16)*$C$17*1000/60/60/$C$21</f>
        <v>0</v>
      </c>
      <c r="QZ94" s="57">
        <f>MIN(FZ94,$C$16)*$C$17*1000/60/60/$C$21</f>
        <v>0</v>
      </c>
      <c r="RA94" s="57">
        <f>MIN(GA94,$C$16)*$C$17*1000/60/60/$C$21</f>
        <v>0</v>
      </c>
      <c r="RB94" s="57">
        <f>MIN(GB94,$C$16)*$C$17*1000/60/60/$C$21</f>
        <v>3.4695548865589357E-2</v>
      </c>
      <c r="RC94" s="57">
        <f>MIN(GC94,$C$16)*$C$17*1000/60/60/$C$21</f>
        <v>0</v>
      </c>
      <c r="RD94" s="57">
        <f>MIN(GD94,$C$16)*$C$17*1000/60/60/$C$21</f>
        <v>0</v>
      </c>
      <c r="RE94" s="57">
        <f>MIN(GE94,$C$16)*$C$17*1000/60/60/$C$21</f>
        <v>0</v>
      </c>
      <c r="RF94" s="57">
        <f>MIN(GF94,$C$16)*$C$17*1000/60/60/$C$21</f>
        <v>0</v>
      </c>
      <c r="RG94" s="57">
        <f>MIN(GG94,$C$16)*$C$17*1000/60/60/$C$21</f>
        <v>0</v>
      </c>
      <c r="RH94" s="57">
        <f>MIN(GH94,$C$16)*$C$17*1000/60/60/$C$21</f>
        <v>0</v>
      </c>
      <c r="RI94" s="57">
        <f>MIN(GI94,$C$16)*$C$17*1000/60/60/$C$21</f>
        <v>0</v>
      </c>
      <c r="RJ94" s="57">
        <f>MIN(GJ94,$C$16)*$C$17*1000/60/60/$C$21</f>
        <v>0</v>
      </c>
      <c r="RK94" s="57">
        <f>MIN(GK94,$C$16)*$C$17*1000/60/60/$C$21</f>
        <v>0</v>
      </c>
      <c r="RL94" s="61">
        <f t="shared" si="444"/>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61">
        <f t="shared" si="445"/>
        <v>3.4400000000000022</v>
      </c>
      <c r="SI94" s="2">
        <f>IF(AND(EU94&lt;0,KS94=0,LO94&gt;=LO$6*'Drive Train'!$AA$52,LO94&lt;=LO$6*'Drive Train'!$AA$53,OY94=1,JW94=0),$C$17,0)</f>
        <v>0</v>
      </c>
      <c r="SJ94" s="2">
        <f>IF(AND(EV94&lt;0,KT94=0,LP94&gt;=LP$6*'Drive Train'!$AA$52,LP94&lt;=LP$6*'Drive Train'!$AA$53,OZ94=1,JX94=0),$C$17,0)</f>
        <v>0.04</v>
      </c>
      <c r="SK94" s="2">
        <f>IF(AND(EW94&lt;0,KU94=0,LQ94&gt;=LQ$6*'Drive Train'!$AA$52,LQ94&lt;=LQ$6*'Drive Train'!$AA$53,PA94=1,JY94=0),$C$17,0)</f>
        <v>0.04</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48">
        <f t="shared" si="446"/>
        <v>3.4400000000000022</v>
      </c>
    </row>
    <row r="95" spans="2:524" ht="51" x14ac:dyDescent="0.2">
      <c r="B95" s="73"/>
      <c r="C95" s="88" t="s">
        <v>71</v>
      </c>
      <c r="D95" s="89"/>
      <c r="E95" s="15">
        <f>E45</f>
        <v>10.714285714285714</v>
      </c>
      <c r="F95" s="69">
        <v>0</v>
      </c>
      <c r="G95" s="69">
        <v>0</v>
      </c>
      <c r="H95" s="69">
        <v>0</v>
      </c>
      <c r="I95" s="299">
        <v>0</v>
      </c>
      <c r="J95" s="317">
        <f>C16</f>
        <v>93</v>
      </c>
      <c r="K95" s="74">
        <v>0</v>
      </c>
      <c r="L95" s="307">
        <v>0</v>
      </c>
      <c r="M95" s="308">
        <v>6.9</v>
      </c>
      <c r="N95" s="311">
        <f>F45</f>
        <v>3</v>
      </c>
      <c r="O95" s="312">
        <f>'Drive Train'!F29*VLOOKUP('Drive Train'!$AK$17,$E$98:$F$99,2,FALSE)</f>
        <v>16</v>
      </c>
      <c r="R95" s="63">
        <f t="shared" si="34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343"/>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318"/>
        <v>3.4800000000000022</v>
      </c>
      <c r="BK95" s="2">
        <f>IF(OR(KS94=1,AND($C$37=Motors!$C$31,OY94=1)),0,IF(NG95=0,-(CG94+$C$15)/($C$14-$C$15)*$C$12,($C$11*S95-AO95)/($C$11*S95)*$C$12*S95))</f>
        <v>0</v>
      </c>
      <c r="BL95" s="2">
        <f>IF(OR(KT94=1,AND($C$37=Motors!$C$31,OZ94=1)),0,IF(NH95=0,-(CH94+$C$15)/($C$14-$C$15)*$C$12,($C$11*T95-AP95)/($C$11*T95)*$C$12*T95))</f>
        <v>0</v>
      </c>
      <c r="BM95" s="2">
        <f>IF(OR(KU94=1,AND($C$37=Motors!$C$31,PA94=1)),0,IF(NI95=0,-(CI94+$C$15)/($C$14-$C$15)*$C$12,($C$11*U95-AQ95)/($C$11*U95)*$C$12*U95))</f>
        <v>0</v>
      </c>
      <c r="BN95" s="2">
        <f>IF(OR(KV94=1,AND($C$37=Motors!$C$31,PB94=1)),0,IF(NJ95=0,-(CJ94+$C$15)/($C$14-$C$15)*$C$12,($C$11*V95-AR95)/($C$11*V95)*$C$12*V95))</f>
        <v>0</v>
      </c>
      <c r="BO95" s="2">
        <f>IF(OR(KW94=1,AND($C$37=Motors!$C$31,PC94=1)),0,IF(NK95=0,-(CK94+$C$15)/($C$14-$C$15)*$C$12,($C$11*W95-AS95)/($C$11*W95)*$C$12*W95))</f>
        <v>0</v>
      </c>
      <c r="BP95" s="2">
        <f>IF(OR(KX94=1,AND($C$37=Motors!$C$31,PD94=1)),0,IF(NL95=0,-(CL94+$C$15)/($C$14-$C$15)*$C$12,($C$11*X95-AT95)/($C$11*X95)*$C$12*X95))</f>
        <v>0</v>
      </c>
      <c r="BQ95" s="2">
        <f>IF(OR(KY94=1,AND($C$37=Motors!$C$31,PE94=1)),0,IF(NM95=0,-(CM94+$C$15)/($C$14-$C$15)*$C$12,($C$11*Y95-AU95)/($C$11*Y95)*$C$12*Y95))</f>
        <v>0</v>
      </c>
      <c r="BR95" s="2">
        <f>IF(OR(KZ94=1,AND($C$37=Motors!$C$31,PF94=1)),0,IF(NN95=0,-(CN94+$C$15)/($C$14-$C$15)*$C$12,($C$11*Z95-AV95)/($C$11*Z95)*$C$12*Z95))</f>
        <v>0</v>
      </c>
      <c r="BS95" s="2">
        <f>IF(OR(LA94=1,AND($C$37=Motors!$C$31,PG94=1)),0,IF(NO95=0,-(CO94+$C$15)/($C$14-$C$15)*$C$12,($C$11*AA95-AW95)/($C$11*AA95)*$C$12*AA95))</f>
        <v>0</v>
      </c>
      <c r="BT95" s="2">
        <f>IF(OR(LB94=1,AND($C$37=Motors!$C$31,PH94=1)),0,IF(NP95=0,-(CP94+$C$15)/($C$14-$C$15)*$C$12,($C$11*AB95-AX95)/($C$11*AB95)*$C$12*AB95))</f>
        <v>0</v>
      </c>
      <c r="BU95" s="2">
        <f>IF(OR(LC94=1,AND($C$37=Motors!$C$31,PI94=1)),0,IF(NQ95=0,-(CQ94+$C$15)/($C$14-$C$15)*$C$12,($C$11*AC95-AY95)/($C$11*AC95)*$C$12*AC95))</f>
        <v>0</v>
      </c>
      <c r="BV95" s="2">
        <f>IF(OR(LD94=1,AND($C$37=Motors!$C$31,PJ94=1)),0,IF(NR95=0,-(CR94+$C$15)/($C$14-$C$15)*$C$12,($C$11*AD95-AZ95)/($C$11*AD95)*$C$12*AD95))</f>
        <v>0</v>
      </c>
      <c r="BW95" s="2">
        <f>IF(OR(LE94=1,AND($C$37=Motors!$C$31,PK94=1)),0,IF(NS95=0,-(CS94+$C$15)/($C$14-$C$15)*$C$12,($C$11*AE95-BA95)/($C$11*AE95)*$C$12*AE95))</f>
        <v>0</v>
      </c>
      <c r="BX95" s="2">
        <f>IF(OR(LF94=1,AND($C$37=Motors!$C$31,PL94=1)),0,IF(NT95=0,-(CT94+$C$15)/($C$14-$C$15)*$C$12,($C$11*AF95-BB95)/($C$11*AF95)*$C$12*AF95))</f>
        <v>0</v>
      </c>
      <c r="BY95" s="2">
        <f>IF(OR(LG94=1,AND($C$37=Motors!$C$31,PM94=1)),0,IF(NU95=0,-(CU94+$C$15)/($C$14-$C$15)*$C$12,($C$11*AG95-BC95)/($C$11*AG95)*$C$12*AG95))</f>
        <v>0</v>
      </c>
      <c r="BZ95" s="2">
        <f>IF(OR(LH94=1,AND($C$37=Motors!$C$31,PN94=1)),0,IF(NV95=0,-(CV94+$C$15)/($C$14-$C$15)*$C$12,($C$11*AH95-BD95)/($C$11*AH95)*$C$12*AH95))</f>
        <v>0</v>
      </c>
      <c r="CA95" s="2">
        <f>IF(OR(LI94=1,AND($C$37=Motors!$C$31,PO94=1)),0,IF(NW95=0,-(CW94+$C$15)/($C$14-$C$15)*$C$12,($C$11*AI95-BE95)/($C$11*AI95)*$C$12*AI95))</f>
        <v>0</v>
      </c>
      <c r="CB95" s="2">
        <f>IF(OR(LJ94=1,AND($C$37=Motors!$C$31,PP94=1)),0,IF(NX95=0,-(CX94+$C$15)/($C$14-$C$15)*$C$12,($C$11*AJ95-BF95)/($C$11*AJ95)*$C$12*AJ95))</f>
        <v>0</v>
      </c>
      <c r="CC95" s="2">
        <f>IF(OR(LK94=1,AND($C$37=Motors!$C$31,PQ94=1)),0,IF(NY95=0,-(CY94+$C$15)/($C$14-$C$15)*$C$12,($C$11*AK95-BG95)/($C$11*AK95)*$C$12*AK95))</f>
        <v>0</v>
      </c>
      <c r="CD95" s="2">
        <f>IF(OR(LL94=1,AND($C$37=Motors!$C$31,PR94=1)),0,IF(NZ95=0,-(CZ94+$C$15)/($C$14-$C$15)*$C$12,($C$11*AL95-BH95)/($C$11*AL95)*$C$12*AL95))</f>
        <v>0</v>
      </c>
      <c r="CE95" s="2">
        <f>IF(OR(LM94=1,AND($C$37=Motors!$C$31,PS94=1)),0,IF(OA95=0,-(DA94+$C$15)/($C$14-$C$15)*$C$12,($C$11*AM95-BI95)/($C$11*AM95)*$C$12*AM95))</f>
        <v>0</v>
      </c>
      <c r="CF95" s="61">
        <f t="shared" si="319"/>
        <v>3.4800000000000022</v>
      </c>
      <c r="CG95" s="57">
        <f>IF(AND(KS94=1,OY94=1),0,ABS(BK95/$C$12*($C$14-$C$15)+$C$15) *'Drive Train'!$AA$49 + CG94*(1-'Drive Train'!$AA$49))</f>
        <v>0</v>
      </c>
      <c r="CH95" s="57">
        <f>IF(AND(KT94=1,OZ94=1),0,ABS(BL95/$C$12*($C$14-$C$15)+$C$15) *'Drive Train'!$AA$49 + CH94*(1-'Drive Train'!$AA$49))</f>
        <v>2.7495000000000003</v>
      </c>
      <c r="CI95" s="57">
        <f>IF(AND(KU94=1,PA94=1),0,ABS(BM95/$C$12*($C$14-$C$15)+$C$15) *'Drive Train'!$AA$49 + CI94*(1-'Drive Train'!$AA$49))</f>
        <v>2.7495000000000003</v>
      </c>
      <c r="CJ95" s="57">
        <f>IF(AND(KV94=1,PB94=1),0,ABS(BN95/$C$12*($C$14-$C$15)+$C$15) *'Drive Train'!$AA$49 + CJ94*(1-'Drive Train'!$AA$49))</f>
        <v>2.7495000000000003</v>
      </c>
      <c r="CK95" s="57">
        <f>IF(AND(KW94=1,PC94=1),0,ABS(BO95/$C$12*($C$14-$C$15)+$C$15) *'Drive Train'!$AA$49 + CK94*(1-'Drive Train'!$AA$49))</f>
        <v>2.7495000000000003</v>
      </c>
      <c r="CL95" s="57">
        <f>IF(AND(KX94=1,PD94=1),0,ABS(BP95/$C$12*($C$14-$C$15)+$C$15) *'Drive Train'!$AA$49 + CL94*(1-'Drive Train'!$AA$49))</f>
        <v>0</v>
      </c>
      <c r="CM95" s="57">
        <f>IF(AND(KY94=1,PE94=1),0,ABS(BQ95/$C$12*($C$14-$C$15)+$C$15) *'Drive Train'!$AA$49 + CM94*(1-'Drive Train'!$AA$49))</f>
        <v>0</v>
      </c>
      <c r="CN95" s="57">
        <f>IF(AND(KZ94=1,PF94=1),0,ABS(BR95/$C$12*($C$14-$C$15)+$C$15) *'Drive Train'!$AA$49 + CN94*(1-'Drive Train'!$AA$49))</f>
        <v>0</v>
      </c>
      <c r="CO95" s="57">
        <f>IF(AND(LA94=1,PG94=1),0,ABS(BS95/$C$12*($C$14-$C$15)+$C$15) *'Drive Train'!$AA$49 + CO94*(1-'Drive Train'!$AA$49))</f>
        <v>0</v>
      </c>
      <c r="CP95" s="57">
        <f>IF(AND(LB94=1,PH94=1),0,ABS(BT95/$C$12*($C$14-$C$15)+$C$15) *'Drive Train'!$AA$49 + CP94*(1-'Drive Train'!$AA$49))</f>
        <v>0</v>
      </c>
      <c r="CQ95" s="57">
        <f>IF(AND(LC94=1,PI94=1),0,ABS(BU95/$C$12*($C$14-$C$15)+$C$15) *'Drive Train'!$AA$49 + CQ94*(1-'Drive Train'!$AA$49))</f>
        <v>0</v>
      </c>
      <c r="CR95" s="57">
        <f>IF(AND(LD94=1,PJ94=1),0,ABS(BV95/$C$12*($C$14-$C$15)+$C$15) *'Drive Train'!$AA$49 + CR94*(1-'Drive Train'!$AA$49))</f>
        <v>2.7495000000000003</v>
      </c>
      <c r="CS95" s="57">
        <f>IF(AND(LE94=1,PK94=1),0,ABS(BW95/$C$12*($C$14-$C$15)+$C$15) *'Drive Train'!$AA$49 + CS94*(1-'Drive Train'!$AA$49))</f>
        <v>0</v>
      </c>
      <c r="CT95" s="57">
        <f>IF(AND(LF94=1,PL94=1),0,ABS(BX95/$C$12*($C$14-$C$15)+$C$15) *'Drive Train'!$AA$49 + CT94*(1-'Drive Train'!$AA$49))</f>
        <v>0</v>
      </c>
      <c r="CU95" s="57">
        <f>IF(AND(LG94=1,PM94=1),0,ABS(BY95/$C$12*($C$14-$C$15)+$C$15) *'Drive Train'!$AA$49 + CU94*(1-'Drive Train'!$AA$49))</f>
        <v>0</v>
      </c>
      <c r="CV95" s="57">
        <f>IF(AND(LH94=1,PN94=1),0,ABS(BZ95/$C$12*($C$14-$C$15)+$C$15) *'Drive Train'!$AA$49 + CV94*(1-'Drive Train'!$AA$49))</f>
        <v>0</v>
      </c>
      <c r="CW95" s="57">
        <f>IF(AND(LI94=1,PO94=1),0,ABS(CA95/$C$12*($C$14-$C$15)+$C$15) *'Drive Train'!$AA$49 + CW94*(1-'Drive Train'!$AA$49))</f>
        <v>0</v>
      </c>
      <c r="CX95" s="57">
        <f>IF(AND(LJ94=1,PP94=1),0,ABS(CB95/$C$12*($C$14-$C$15)+$C$15) *'Drive Train'!$AA$49 + CX94*(1-'Drive Train'!$AA$49))</f>
        <v>0</v>
      </c>
      <c r="CY95" s="57">
        <f>IF(AND(LK94=1,PQ94=1),0,ABS(CC95/$C$12*($C$14-$C$15)+$C$15) *'Drive Train'!$AA$49 + CY94*(1-'Drive Train'!$AA$49))</f>
        <v>0</v>
      </c>
      <c r="CZ95" s="57">
        <f>IF(AND(LL94=1,PR94=1),0,ABS(CD95/$C$12*($C$14-$C$15)+$C$15) *'Drive Train'!$AA$49 + CZ94*(1-'Drive Train'!$AA$49))</f>
        <v>0</v>
      </c>
      <c r="DA95" s="57">
        <f>IF(AND(LM94=1,PS94=1),0,ABS(CE95/$C$12*($C$14-$C$15)+$C$15) *'Drive Train'!$AA$49 + DA94*(1-'Drive Train'!$AA$49))</f>
        <v>0</v>
      </c>
      <c r="DB95" s="61">
        <f t="shared" si="344"/>
        <v>3.4800000000000022</v>
      </c>
      <c r="DC95" s="57">
        <f t="shared" si="320"/>
        <v>0</v>
      </c>
      <c r="DD95" s="57">
        <f t="shared" si="321"/>
        <v>2.7495000000000003</v>
      </c>
      <c r="DE95" s="57">
        <f t="shared" si="322"/>
        <v>2.7495000000000003</v>
      </c>
      <c r="DF95" s="57">
        <f t="shared" si="323"/>
        <v>2.7495000000000003</v>
      </c>
      <c r="DG95" s="57">
        <f t="shared" si="324"/>
        <v>2.7495000000000003</v>
      </c>
      <c r="DH95" s="57">
        <f t="shared" si="325"/>
        <v>0</v>
      </c>
      <c r="DI95" s="57">
        <f t="shared" si="326"/>
        <v>0</v>
      </c>
      <c r="DJ95" s="57">
        <f t="shared" si="327"/>
        <v>0</v>
      </c>
      <c r="DK95" s="57">
        <f t="shared" si="328"/>
        <v>0</v>
      </c>
      <c r="DL95" s="57">
        <f t="shared" si="329"/>
        <v>0</v>
      </c>
      <c r="DM95" s="57">
        <f t="shared" si="330"/>
        <v>0</v>
      </c>
      <c r="DN95" s="57">
        <f t="shared" si="331"/>
        <v>2.7495000000000003</v>
      </c>
      <c r="DO95" s="57">
        <f t="shared" si="332"/>
        <v>0</v>
      </c>
      <c r="DP95" s="57">
        <f t="shared" si="333"/>
        <v>0</v>
      </c>
      <c r="DQ95" s="57">
        <f t="shared" si="334"/>
        <v>0</v>
      </c>
      <c r="DR95" s="57">
        <f t="shared" si="335"/>
        <v>0</v>
      </c>
      <c r="DS95" s="57">
        <f t="shared" si="336"/>
        <v>0</v>
      </c>
      <c r="DT95" s="57">
        <f t="shared" si="337"/>
        <v>0</v>
      </c>
      <c r="DU95" s="57">
        <f t="shared" si="338"/>
        <v>0</v>
      </c>
      <c r="DV95" s="57">
        <f t="shared" si="339"/>
        <v>0</v>
      </c>
      <c r="DW95" s="57">
        <f t="shared" si="340"/>
        <v>0</v>
      </c>
      <c r="DX95" s="61">
        <f t="shared" si="345"/>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61">
        <f t="shared" si="341"/>
        <v>3.4800000000000022</v>
      </c>
      <c r="EU95" s="259">
        <f>MAX(MIN(IF(AND(OY94=1,NG95&lt;0),-1,1)*(DC95-$C$15)/($C$14-$C$15)*$C$12*$C$21-$C$33*LO95/AO$6 -  OY94*$C$33/$C$21,DY94/$C$19),MAX(EU$8:EU94)*-1)</f>
        <v>-0.37850168607206947</v>
      </c>
      <c r="EV95" s="259">
        <f>MAX(MIN(IF(AND(OZ94=1,NH95&lt;0),-1,1)*(DD95-$C$15)/($C$14-$C$15)*$C$12*$C$21-$C$33*LP95/AP$6 -  OZ94*$C$33/$C$21,DZ94/$C$19),MAX(EV$8:EV94)*-1)</f>
        <v>-0.39929837316957462</v>
      </c>
      <c r="EW95" s="259">
        <f>MAX(MIN(IF(AND(PA94=1,NI95&lt;0),-1,1)*(DE95-$C$15)/($C$14-$C$15)*$C$12*$C$21-$C$33*LQ95/AQ$6 -  PA94*$C$33/$C$21,EA94/$C$19),MAX(EW$8:EW94)*-1)</f>
        <v>-0.41200490371384152</v>
      </c>
      <c r="EX95" s="259">
        <f>MAX(MIN(IF(AND(PB94=1,NJ95&lt;0),-1,1)*(DF95-$C$15)/($C$14-$C$15)*$C$12*$C$21-$C$33*LR95/AR$6 -  PB94*$C$33/$C$21,EB94/$C$19),MAX(EX$8:EX94)*-1)</f>
        <v>-0.39892042667552963</v>
      </c>
      <c r="EY95" s="259">
        <f>MAX(MIN(IF(AND(PC94=1,NK95&lt;0),-1,1)*(DG95-$C$15)/($C$14-$C$15)*$C$12*$C$21-$C$33*LS95/AS$6 -  PC94*$C$33/$C$21,EC94/$C$19),MAX(EY$8:EY94)*-1)</f>
        <v>-0.35762180208740801</v>
      </c>
      <c r="EZ95" s="259">
        <f>MAX(MIN(IF(AND(PD94=1,NL95&lt;0),-1,1)*(DH95-$C$15)/($C$14-$C$15)*$C$12*$C$21-$C$33*LT95/AT$6 -  PD94*$C$33/$C$21,ED94/$C$19),MAX(EZ$8:EZ94)*-1)</f>
        <v>-0.37850168607206947</v>
      </c>
      <c r="FA95" s="259">
        <f>MAX(MIN(IF(AND(PE94=1,NM95&lt;0),-1,1)*(DI95-$C$15)/($C$14-$C$15)*$C$12*$C$21-$C$33*LU95/AU$6 -  PE94*$C$33/$C$21,EE94/$C$19),MAX(FA$8:FA94)*-1)</f>
        <v>-0.37850168607206947</v>
      </c>
      <c r="FB95" s="259">
        <f>MAX(MIN(IF(AND(PF94=1,NN95&lt;0),-1,1)*(DJ95-$C$15)/($C$14-$C$15)*$C$12*$C$21-$C$33*LV95/AV$6 -  PF94*$C$33/$C$21,EF94/$C$19),MAX(FB$8:FB94)*-1)</f>
        <v>-0.37850168607206947</v>
      </c>
      <c r="FC95" s="259">
        <f>MAX(MIN(IF(AND(PG94=1,NO95&lt;0),-1,1)*(DK95-$C$15)/($C$14-$C$15)*$C$12*$C$21-$C$33*LW95/AW$6 -  PG94*$C$33/$C$21,EG94/$C$19),MAX(FC$8:FC94)*-1)</f>
        <v>-0.37850168607206947</v>
      </c>
      <c r="FD95" s="259">
        <f>MAX(MIN(IF(AND(PH94=1,NP95&lt;0),-1,1)*(DL95-$C$15)/($C$14-$C$15)*$C$12*$C$21-$C$33*LX95/AX$6 -  PH94*$C$33/$C$21,EH94/$C$19),MAX(FD$8:FD94)*-1)</f>
        <v>-0.37850168607206947</v>
      </c>
      <c r="FE95" s="259">
        <f>MAX(MIN(IF(AND(PI94=1,NQ95&lt;0),-1,1)*(DM95-$C$15)/($C$14-$C$15)*$C$12*$C$21-$C$33*LY95/AY$6 -  PI94*$C$33/$C$21,EI94/$C$19),MAX(FE$8:FE94)*-1)</f>
        <v>-0.37850168607206947</v>
      </c>
      <c r="FF95" s="259">
        <f>MAX(MIN(IF(AND(PJ94=1,NR95&lt;0),-1,1)*(DN95-$C$15)/($C$14-$C$15)*$C$12*$C$21-$C$33*LZ95/AZ$6 -  PJ94*$C$33/$C$21,EJ94/$C$19),MAX(FF$8:FF94)*-1)</f>
        <v>-0.33891198269125539</v>
      </c>
      <c r="FG95" s="259">
        <f>MAX(MIN(IF(AND(PK94=1,NS95&lt;0),-1,1)*(DO95-$C$15)/($C$14-$C$15)*$C$12*$C$21-$C$33*MA95/BA$6 -  PK94*$C$33/$C$21,EK94/$C$19),MAX(FG$8:FG94)*-1)</f>
        <v>-0.37850168607206947</v>
      </c>
      <c r="FH95" s="259">
        <f>MAX(MIN(IF(AND(PL94=1,NT95&lt;0),-1,1)*(DP95-$C$15)/($C$14-$C$15)*$C$12*$C$21-$C$33*MB95/BB$6 -  PL94*$C$33/$C$21,EL94/$C$19),MAX(FH$8:FH94)*-1)</f>
        <v>-0.37850168607206947</v>
      </c>
      <c r="FI95" s="259">
        <f>MAX(MIN(IF(AND(PM94=1,NU95&lt;0),-1,1)*(DQ95-$C$15)/($C$14-$C$15)*$C$12*$C$21-$C$33*MC95/BC$6 -  PM94*$C$33/$C$21,EM94/$C$19),MAX(FI$8:FI94)*-1)</f>
        <v>-0.37850168607206947</v>
      </c>
      <c r="FJ95" s="259">
        <f>MAX(MIN(IF(AND(PN94=1,NV95&lt;0),-1,1)*(DR95-$C$15)/($C$14-$C$15)*$C$12*$C$21-$C$33*MD95/BD$6 -  PN94*$C$33/$C$21,EN94/$C$19),MAX(FJ$8:FJ94)*-1)</f>
        <v>-0.37850168607206947</v>
      </c>
      <c r="FK95" s="259">
        <f>MAX(MIN(IF(AND(PO94=1,NW95&lt;0),-1,1)*(DS95-$C$15)/($C$14-$C$15)*$C$12*$C$21-$C$33*ME95/BE$6 -  PO94*$C$33/$C$21,EO94/$C$19),MAX(FK$8:FK94)*-1)</f>
        <v>-0.37850168607206947</v>
      </c>
      <c r="FL95" s="259">
        <f>MAX(MIN(IF(AND(PP94=1,NX95&lt;0),-1,1)*(DT95-$C$15)/($C$14-$C$15)*$C$12*$C$21-$C$33*MF95/BF$6 -  PP94*$C$33/$C$21,EP94/$C$19),MAX(FL$8:FL94)*-1)</f>
        <v>-0.37850168607206947</v>
      </c>
      <c r="FM95" s="259">
        <f>MAX(MIN(IF(AND(PQ94=1,NY95&lt;0),-1,1)*(DU95-$C$15)/($C$14-$C$15)*$C$12*$C$21-$C$33*MG95/BG$6 -  PQ94*$C$33/$C$21,EQ94/$C$19),MAX(FM$8:FM94)*-1)</f>
        <v>-0.37850168607206947</v>
      </c>
      <c r="FN95" s="259">
        <f>MAX(MIN(IF(AND(PR94=1,NZ95&lt;0),-1,1)*(DV95-$C$15)/($C$14-$C$15)*$C$12*$C$21-$C$33*MH95/BH$6 -  PR94*$C$33/$C$21,ER94/$C$19),MAX(FN$8:FN94)*-1)</f>
        <v>-0.37850168607206947</v>
      </c>
      <c r="FO95" s="259">
        <f>MAX(MIN(IF(AND(PS94=1,OA95&lt;0),-1,1)*(DW95-$C$15)/($C$14-$C$15)*$C$12*$C$21-$C$33*MI95/BI$6 -  PS94*$C$33/$C$21,ES94/$C$19),MAX(FO$8:FO94)*-1)</f>
        <v>-0.37850168607206947</v>
      </c>
      <c r="FP95" s="61">
        <f t="shared" si="346"/>
        <v>3.4800000000000022</v>
      </c>
      <c r="FQ95" s="260">
        <f>IF(AND(KS95=1,OY95=1),0,MIN((ABS(($C$14-$C$15)*EU95/$C$12/$C$21)+$C$15)/$C$21,DC95))</f>
        <v>0</v>
      </c>
      <c r="FR95" s="260">
        <f>IF(AND(KT95=1,OZ95=1),0,MIN((ABS(($C$14-$C$15)*EV95/$C$12/$C$21)+$C$15)/$C$21,DD95))</f>
        <v>2.7495000000000003</v>
      </c>
      <c r="FS95" s="260">
        <f>IF(AND(KU95=1,PA95=1),0,MIN((ABS(($C$14-$C$15)*EW95/$C$12/$C$21)+$C$15)/$C$21,DE95))</f>
        <v>2.7495000000000003</v>
      </c>
      <c r="FT95" s="260">
        <f>IF(AND(KV95=1,PB95=1),0,MIN((ABS(($C$14-$C$15)*EX95/$C$12/$C$21)+$C$15)/$C$21,DF95))</f>
        <v>2.7495000000000003</v>
      </c>
      <c r="FU95" s="260">
        <f>IF(AND(KW95=1,PC95=1),0,MIN((ABS(($C$14-$C$15)*EY95/$C$12/$C$21)+$C$15)/$C$21,DG95))</f>
        <v>2.7495000000000003</v>
      </c>
      <c r="FV95" s="260">
        <f>IF(AND(KX95=1,PD95=1),0,MIN((ABS(($C$14-$C$15)*EZ95/$C$12/$C$21)+$C$15)/$C$21,DH95))</f>
        <v>0</v>
      </c>
      <c r="FW95" s="260">
        <f>IF(AND(KY95=1,PE95=1),0,MIN((ABS(($C$14-$C$15)*FA95/$C$12/$C$21)+$C$15)/$C$21,DI95))</f>
        <v>0</v>
      </c>
      <c r="FX95" s="260">
        <f>IF(AND(KZ95=1,PF95=1),0,MIN((ABS(($C$14-$C$15)*FB95/$C$12/$C$21)+$C$15)/$C$21,DJ95))</f>
        <v>0</v>
      </c>
      <c r="FY95" s="260">
        <f>IF(AND(LA95=1,PG95=1),0,MIN((ABS(($C$14-$C$15)*FC95/$C$12/$C$21)+$C$15)/$C$21,DK95))</f>
        <v>0</v>
      </c>
      <c r="FZ95" s="260">
        <f>IF(AND(LB95=1,PH95=1),0,MIN((ABS(($C$14-$C$15)*FD95/$C$12/$C$21)+$C$15)/$C$21,DL95))</f>
        <v>0</v>
      </c>
      <c r="GA95" s="260">
        <f>IF(AND(LC95=1,PI95=1),0,MIN((ABS(($C$14-$C$15)*FE95/$C$12/$C$21)+$C$15)/$C$21,DM95))</f>
        <v>0</v>
      </c>
      <c r="GB95" s="260">
        <f>IF(AND(LD95=1,PJ95=1),0,MIN((ABS(($C$14-$C$15)*FF95/$C$12/$C$21)+$C$15)/$C$21,DN95))</f>
        <v>2.7495000000000003</v>
      </c>
      <c r="GC95" s="260">
        <f>IF(AND(LE95=1,PK95=1),0,MIN((ABS(($C$14-$C$15)*FG95/$C$12/$C$21)+$C$15)/$C$21,DO95))</f>
        <v>0</v>
      </c>
      <c r="GD95" s="260">
        <f>IF(AND(LF95=1,PL95=1),0,MIN((ABS(($C$14-$C$15)*FH95/$C$12/$C$21)+$C$15)/$C$21,DP95))</f>
        <v>0</v>
      </c>
      <c r="GE95" s="260">
        <f>IF(AND(LG95=1,PM95=1),0,MIN((ABS(($C$14-$C$15)*FI95/$C$12/$C$21)+$C$15)/$C$21,DQ95))</f>
        <v>0</v>
      </c>
      <c r="GF95" s="260">
        <f>IF(AND(LH95=1,PN95=1),0,MIN((ABS(($C$14-$C$15)*FJ95/$C$12/$C$21)+$C$15)/$C$21,DR95))</f>
        <v>0</v>
      </c>
      <c r="GG95" s="260">
        <f>IF(AND(LI95=1,PO95=1),0,MIN((ABS(($C$14-$C$15)*FK95/$C$12/$C$21)+$C$15)/$C$21,DS95))</f>
        <v>0</v>
      </c>
      <c r="GH95" s="260">
        <f>IF(AND(LJ95=1,PP95=1),0,MIN((ABS(($C$14-$C$15)*FL95/$C$12/$C$21)+$C$15)/$C$21,DT95))</f>
        <v>0</v>
      </c>
      <c r="GI95" s="260">
        <f>IF(AND(LK95=1,PQ95=1),0,MIN((ABS(($C$14-$C$15)*FM95/$C$12/$C$21)+$C$15)/$C$21,DU95))</f>
        <v>0</v>
      </c>
      <c r="GJ95" s="260">
        <f>IF(AND(LL95=1,PR95=1),0,MIN((ABS(($C$14-$C$15)*FN95/$C$12/$C$21)+$C$15)/$C$21,DV95))</f>
        <v>0</v>
      </c>
      <c r="GK95" s="260">
        <f>IF(AND(LM95=1,PS95=1),0,MIN((ABS(($C$14-$C$15)*FO95/$C$12/$C$21)+$C$15)/$C$21,DW95))</f>
        <v>0</v>
      </c>
      <c r="GL95" s="61">
        <f t="shared" si="347"/>
        <v>3.4800000000000022</v>
      </c>
      <c r="GM95" s="57">
        <f>IF(AND(KS94=1,OY94=1),0,EU95*$C$19/S$6/$C$24/$C$23*3.39*$C$21)</f>
        <v>0</v>
      </c>
      <c r="GN95" s="57">
        <f>IF(AND(KT94=1,OZ94=1),0,EV95*$C$19/T$6/$C$24/$C$23*3.39*$C$21)</f>
        <v>-2.8936891955970698</v>
      </c>
      <c r="GO95" s="57">
        <f>IF(AND(KU94=1,PA94=1),0,EW95*$C$19/U$6/$C$24/$C$23*3.39*$C$21)</f>
        <v>-4.3127826320563312</v>
      </c>
      <c r="GP95" s="57">
        <f>IF(AND(KV94=1,PB94=1),0,EX95*$C$19/V$6/$C$24/$C$23*3.39*$C$21)</f>
        <v>-5.4606837905824115</v>
      </c>
      <c r="GQ95" s="57">
        <f>IF(AND(KW94=1,PC94=1),0,EY95*$C$19/W$6/$C$24/$C$23*3.39*$C$21)</f>
        <v>-6.0472108915869471</v>
      </c>
      <c r="GR95" s="57">
        <f>IF(AND(KX94=1,PD94=1),0,EZ95*$C$19/X$6/$C$24/$C$23*3.39*$C$21)</f>
        <v>0</v>
      </c>
      <c r="GS95" s="57">
        <f>IF(AND(KY94=1,PE94=1),0,FA95*$C$19/Y$6/$C$24/$C$23*3.39*$C$21)</f>
        <v>0</v>
      </c>
      <c r="GT95" s="57">
        <f>IF(AND(KZ94=1,PF94=1),0,FB95*$C$19/Z$6/$C$24/$C$23*3.39*$C$21)</f>
        <v>0</v>
      </c>
      <c r="GU95" s="57">
        <f>IF(AND(LA94=1,PG94=1),0,FC95*$C$19/AA$6/$C$24/$C$23*3.39*$C$21)</f>
        <v>0</v>
      </c>
      <c r="GV95" s="57">
        <f>IF(AND(LB94=1,PH94=1),0,FD95*$C$19/AB$6/$C$24/$C$23*3.39*$C$21)</f>
        <v>0</v>
      </c>
      <c r="GW95" s="57">
        <f>IF(AND(LC94=1,PI94=1),0,FE95*$C$19/AC$6/$C$24/$C$23*3.39*$C$21)</f>
        <v>0</v>
      </c>
      <c r="GX95" s="57">
        <f>IF(AND(LD94=1,PJ94=1),0,FF95*$C$19/AD$6/$C$24/$C$23*3.39*$C$21)</f>
        <v>-8.7716891898886136</v>
      </c>
      <c r="GY95" s="57">
        <f>IF(AND(LE94=1,PK94=1),0,FG95*$C$19/AE$6/$C$24/$C$23*3.39*$C$21)</f>
        <v>0</v>
      </c>
      <c r="GZ95" s="57">
        <f>IF(AND(LF94=1,PL94=1),0,FH95*$C$19/AF$6/$C$24/$C$23*3.39*$C$21)</f>
        <v>0</v>
      </c>
      <c r="HA95" s="57">
        <f>IF(AND(LG94=1,PM94=1),0,FI95*$C$19/AG$6/$C$24/$C$23*3.39*$C$21)</f>
        <v>0</v>
      </c>
      <c r="HB95" s="57">
        <f>IF(AND(LH94=1,PN94=1),0,FJ95*$C$19/AH$6/$C$24/$C$23*3.39*$C$21)</f>
        <v>0</v>
      </c>
      <c r="HC95" s="57">
        <f>IF(AND(LI94=1,PO94=1),0,FK95*$C$19/AI$6/$C$24/$C$23*3.39*$C$21)</f>
        <v>0</v>
      </c>
      <c r="HD95" s="57">
        <f>IF(AND(LJ94=1,PP94=1),0,FL95*$C$19/AJ$6/$C$24/$C$23*3.39*$C$21)</f>
        <v>0</v>
      </c>
      <c r="HE95" s="57">
        <f>IF(AND(LK94=1,PQ94=1),0,FM95*$C$19/AK$6/$C$24/$C$23*3.39*$C$21)</f>
        <v>0</v>
      </c>
      <c r="HF95" s="57">
        <f>IF(AND(LL94=1,PR94=1),0,FN95*$C$19/AL$6/$C$24/$C$23*3.39*$C$21)</f>
        <v>0</v>
      </c>
      <c r="HG95" s="57">
        <f>IF(AND(LM94=1,PS94=1),0,FO95*$C$19/AM$6/$C$24/$C$23*3.39*$C$21)</f>
        <v>0</v>
      </c>
      <c r="HH95" s="61">
        <f t="shared" si="348"/>
        <v>3.4800000000000022</v>
      </c>
      <c r="HI95" s="57">
        <f t="shared" si="349"/>
        <v>0</v>
      </c>
      <c r="HJ95" s="57">
        <f t="shared" si="350"/>
        <v>2.8936891955970698</v>
      </c>
      <c r="HK95" s="57">
        <f t="shared" si="351"/>
        <v>4.3127826320563312</v>
      </c>
      <c r="HL95" s="57">
        <f t="shared" si="352"/>
        <v>5.4606837905824115</v>
      </c>
      <c r="HM95" s="57">
        <f t="shared" si="353"/>
        <v>6.0472108915869471</v>
      </c>
      <c r="HN95" s="57">
        <f t="shared" si="354"/>
        <v>0</v>
      </c>
      <c r="HO95" s="57">
        <f t="shared" si="355"/>
        <v>0</v>
      </c>
      <c r="HP95" s="57">
        <f t="shared" si="356"/>
        <v>0</v>
      </c>
      <c r="HQ95" s="57">
        <f t="shared" si="357"/>
        <v>0</v>
      </c>
      <c r="HR95" s="57">
        <f t="shared" si="358"/>
        <v>0</v>
      </c>
      <c r="HS95" s="57">
        <f t="shared" si="359"/>
        <v>0</v>
      </c>
      <c r="HT95" s="57">
        <f t="shared" si="360"/>
        <v>8.7716891898886136</v>
      </c>
      <c r="HU95" s="57">
        <f t="shared" si="361"/>
        <v>0</v>
      </c>
      <c r="HV95" s="57">
        <f t="shared" si="362"/>
        <v>0</v>
      </c>
      <c r="HW95" s="57">
        <f t="shared" si="363"/>
        <v>0</v>
      </c>
      <c r="HX95" s="57">
        <f t="shared" si="364"/>
        <v>0</v>
      </c>
      <c r="HY95" s="57">
        <f t="shared" si="365"/>
        <v>0</v>
      </c>
      <c r="HZ95" s="57">
        <f t="shared" si="366"/>
        <v>0</v>
      </c>
      <c r="IA95" s="57">
        <f t="shared" si="367"/>
        <v>0</v>
      </c>
      <c r="IB95" s="57">
        <f t="shared" si="368"/>
        <v>0</v>
      </c>
      <c r="IC95" s="57">
        <f t="shared" si="369"/>
        <v>0</v>
      </c>
      <c r="ID95" s="61">
        <f t="shared" si="370"/>
        <v>3.4800000000000022</v>
      </c>
      <c r="IE95" s="57">
        <f t="shared" si="371"/>
        <v>0</v>
      </c>
      <c r="IF95" s="57">
        <f t="shared" si="372"/>
        <v>0</v>
      </c>
      <c r="IG95" s="57">
        <f t="shared" si="373"/>
        <v>0</v>
      </c>
      <c r="IH95" s="57">
        <f t="shared" si="374"/>
        <v>0</v>
      </c>
      <c r="II95" s="57">
        <f t="shared" si="375"/>
        <v>0</v>
      </c>
      <c r="IJ95" s="57">
        <f t="shared" si="376"/>
        <v>0</v>
      </c>
      <c r="IK95" s="57">
        <f t="shared" si="377"/>
        <v>0</v>
      </c>
      <c r="IL95" s="57">
        <f t="shared" si="378"/>
        <v>0</v>
      </c>
      <c r="IM95" s="57">
        <f t="shared" si="379"/>
        <v>0</v>
      </c>
      <c r="IN95" s="57">
        <f t="shared" si="380"/>
        <v>0</v>
      </c>
      <c r="IO95" s="57">
        <f t="shared" si="381"/>
        <v>0</v>
      </c>
      <c r="IP95" s="57">
        <f t="shared" si="382"/>
        <v>0</v>
      </c>
      <c r="IQ95" s="57">
        <f t="shared" si="383"/>
        <v>0</v>
      </c>
      <c r="IR95" s="57">
        <f t="shared" si="384"/>
        <v>0</v>
      </c>
      <c r="IS95" s="57">
        <f t="shared" si="385"/>
        <v>0</v>
      </c>
      <c r="IT95" s="57">
        <f t="shared" si="386"/>
        <v>0</v>
      </c>
      <c r="IU95" s="57">
        <f t="shared" si="387"/>
        <v>0</v>
      </c>
      <c r="IV95" s="57">
        <f t="shared" si="388"/>
        <v>0</v>
      </c>
      <c r="IW95" s="57">
        <f t="shared" si="389"/>
        <v>0</v>
      </c>
      <c r="IX95" s="57">
        <f t="shared" si="390"/>
        <v>0</v>
      </c>
      <c r="IY95" s="57">
        <f t="shared" si="391"/>
        <v>0</v>
      </c>
      <c r="IZ95" s="61">
        <f t="shared" si="392"/>
        <v>3.4800000000000022</v>
      </c>
      <c r="JA95" s="260" t="e">
        <f t="shared" si="447"/>
        <v>#N/A</v>
      </c>
      <c r="JB95" s="260" t="e">
        <f t="shared" si="448"/>
        <v>#N/A</v>
      </c>
      <c r="JC95" s="260" t="e">
        <f t="shared" si="449"/>
        <v>#N/A</v>
      </c>
      <c r="JD95" s="260" t="e">
        <f t="shared" si="450"/>
        <v>#N/A</v>
      </c>
      <c r="JE95" s="260" t="e">
        <f t="shared" si="451"/>
        <v>#N/A</v>
      </c>
      <c r="JF95" s="260" t="e">
        <f t="shared" si="452"/>
        <v>#N/A</v>
      </c>
      <c r="JG95" s="260" t="e">
        <f t="shared" si="453"/>
        <v>#N/A</v>
      </c>
      <c r="JH95" s="260" t="e">
        <f t="shared" si="454"/>
        <v>#N/A</v>
      </c>
      <c r="JI95" s="260" t="e">
        <f t="shared" si="455"/>
        <v>#N/A</v>
      </c>
      <c r="JJ95" s="260" t="e">
        <f t="shared" si="456"/>
        <v>#N/A</v>
      </c>
      <c r="JK95" s="260" t="e">
        <f t="shared" si="457"/>
        <v>#N/A</v>
      </c>
      <c r="JL95" s="260" t="e">
        <f t="shared" si="458"/>
        <v>#N/A</v>
      </c>
      <c r="JM95" s="260" t="e">
        <f t="shared" si="459"/>
        <v>#N/A</v>
      </c>
      <c r="JN95" s="260" t="e">
        <f t="shared" si="460"/>
        <v>#N/A</v>
      </c>
      <c r="JO95" s="260" t="e">
        <f t="shared" si="461"/>
        <v>#N/A</v>
      </c>
      <c r="JP95" s="260" t="e">
        <f t="shared" si="462"/>
        <v>#N/A</v>
      </c>
      <c r="JQ95" s="260" t="e">
        <f t="shared" si="463"/>
        <v>#N/A</v>
      </c>
      <c r="JR95" s="260" t="e">
        <f t="shared" si="464"/>
        <v>#N/A</v>
      </c>
      <c r="JS95" s="260" t="e">
        <f t="shared" si="465"/>
        <v>#N/A</v>
      </c>
      <c r="JT95" s="260" t="e">
        <f t="shared" si="466"/>
        <v>#N/A</v>
      </c>
      <c r="JU95" s="260" t="e">
        <f t="shared" si="467"/>
        <v>#N/A</v>
      </c>
      <c r="JV95" s="61">
        <f t="shared" si="393"/>
        <v>3.4800000000000022</v>
      </c>
      <c r="JW95" s="46">
        <f>IF(AND(KS95=0,HI95&lt;=$C$40),1,0)</f>
        <v>0</v>
      </c>
      <c r="JX95" s="46">
        <f>IF(AND(KT95=0,HJ95&lt;=$C$40),1,0)</f>
        <v>0</v>
      </c>
      <c r="JY95" s="46">
        <f>IF(AND(KU95=0,HK95&lt;=$C$40),1,0)</f>
        <v>0</v>
      </c>
      <c r="JZ95" s="46">
        <f>IF(AND(KV95=0,HL95&lt;=$C$40),1,0)</f>
        <v>0</v>
      </c>
      <c r="KA95" s="46">
        <f>IF(AND(KW95=0,HM95&lt;=$C$40),1,0)</f>
        <v>0</v>
      </c>
      <c r="KB95" s="46">
        <f>IF(AND(KX95=0,HN95&lt;=$C$40),1,0)</f>
        <v>0</v>
      </c>
      <c r="KC95" s="46">
        <f>IF(AND(KY95=0,HO95&lt;=$C$40),1,0)</f>
        <v>0</v>
      </c>
      <c r="KD95" s="46">
        <f>IF(AND(KZ95=0,HP95&lt;=$C$40),1,0)</f>
        <v>0</v>
      </c>
      <c r="KE95" s="46">
        <f>IF(AND(LA95=0,HQ95&lt;=$C$40),1,0)</f>
        <v>0</v>
      </c>
      <c r="KF95" s="46">
        <f>IF(AND(LB95=0,HR95&lt;=$C$40),1,0)</f>
        <v>0</v>
      </c>
      <c r="KG95" s="46">
        <f>IF(AND(LC95=0,HS95&lt;=$C$40),1,0)</f>
        <v>0</v>
      </c>
      <c r="KH95" s="46">
        <f>IF(AND(LD95=0,HT95&lt;=$C$40),1,0)</f>
        <v>0</v>
      </c>
      <c r="KI95" s="46">
        <f>IF(AND(LE95=0,HU95&lt;=$C$40),1,0)</f>
        <v>0</v>
      </c>
      <c r="KJ95" s="46">
        <f>IF(AND(LF95=0,HV95&lt;=$C$40),1,0)</f>
        <v>0</v>
      </c>
      <c r="KK95" s="46">
        <f>IF(AND(LG95=0,HW95&lt;=$C$40),1,0)</f>
        <v>0</v>
      </c>
      <c r="KL95" s="46">
        <f>IF(AND(LH95=0,HX95&lt;=$C$40),1,0)</f>
        <v>0</v>
      </c>
      <c r="KM95" s="46">
        <f>IF(AND(LI95=0,HY95&lt;=$C$40),1,0)</f>
        <v>0</v>
      </c>
      <c r="KN95" s="46">
        <f>IF(AND(LJ95=0,HZ95&lt;=$C$40),1,0)</f>
        <v>0</v>
      </c>
      <c r="KO95" s="46">
        <f>IF(AND(LK95=0,IA95&lt;=$C$40),1,0)</f>
        <v>0</v>
      </c>
      <c r="KP95" s="46">
        <f>IF(AND(LL95=0,IB95&lt;=$C$40),1,0)</f>
        <v>0</v>
      </c>
      <c r="KQ95" s="46">
        <f>IF(AND(LM95=0,IC95&lt;=$C$40),1,0)</f>
        <v>0</v>
      </c>
      <c r="KR95" s="61">
        <f t="shared" si="394"/>
        <v>3.4800000000000022</v>
      </c>
      <c r="KS95" s="1">
        <f>IF(OR(KS94=1,AND(OY95=1,LO95&lt;=$C$41)),1,0)</f>
        <v>1</v>
      </c>
      <c r="KT95" s="1">
        <f>IF(OR(KT94=1,AND(OZ95=1,LP95&lt;=$C$41)),1,0)</f>
        <v>0</v>
      </c>
      <c r="KU95" s="1">
        <f>IF(OR(KU94=1,AND(PA95=1,LQ95&lt;=$C$41)),1,0)</f>
        <v>0</v>
      </c>
      <c r="KV95" s="1">
        <f>IF(OR(KV94=1,AND(PB95=1,LR95&lt;=$C$41)),1,0)</f>
        <v>0</v>
      </c>
      <c r="KW95" s="1">
        <f>IF(OR(KW94=1,AND(PC95=1,LS95&lt;=$C$41)),1,0)</f>
        <v>0</v>
      </c>
      <c r="KX95" s="1">
        <f>IF(OR(KX94=1,AND(PD95=1,LT95&lt;=$C$41)),1,0)</f>
        <v>1</v>
      </c>
      <c r="KY95" s="1">
        <f>IF(OR(KY94=1,AND(PE95=1,LU95&lt;=$C$41)),1,0)</f>
        <v>1</v>
      </c>
      <c r="KZ95" s="1">
        <f>IF(OR(KZ94=1,AND(PF95=1,LV95&lt;=$C$41)),1,0)</f>
        <v>1</v>
      </c>
      <c r="LA95" s="1">
        <f>IF(OR(LA94=1,AND(PG95=1,LW95&lt;=$C$41)),1,0)</f>
        <v>1</v>
      </c>
      <c r="LB95" s="1">
        <f>IF(OR(LB94=1,AND(PH95=1,LX95&lt;=$C$41)),1,0)</f>
        <v>1</v>
      </c>
      <c r="LC95" s="1">
        <f>IF(OR(LC94=1,AND(PI95=1,LY95&lt;=$C$41)),1,0)</f>
        <v>1</v>
      </c>
      <c r="LD95" s="1">
        <f>IF(OR(LD94=1,AND(PJ95=1,LZ95&lt;=$C$41)),1,0)</f>
        <v>0</v>
      </c>
      <c r="LE95" s="1">
        <f>IF(OR(LE94=1,AND(PK95=1,MA95&lt;=$C$41)),1,0)</f>
        <v>1</v>
      </c>
      <c r="LF95" s="1">
        <f>IF(OR(LF94=1,AND(PL95=1,MB95&lt;=$C$41)),1,0)</f>
        <v>1</v>
      </c>
      <c r="LG95" s="1">
        <f>IF(OR(LG94=1,AND(PM95=1,MC95&lt;=$C$41)),1,0)</f>
        <v>1</v>
      </c>
      <c r="LH95" s="1">
        <f>IF(OR(LH94=1,AND(PN95=1,MD95&lt;=$C$41)),1,0)</f>
        <v>1</v>
      </c>
      <c r="LI95" s="1">
        <f>IF(OR(LI94=1,AND(PO95=1,ME95&lt;=$C$41)),1,0)</f>
        <v>1</v>
      </c>
      <c r="LJ95" s="1">
        <f>IF(OR(LJ94=1,AND(PP95=1,MF95&lt;=$C$41)),1,0)</f>
        <v>1</v>
      </c>
      <c r="LK95" s="1">
        <f>IF(OR(LK94=1,AND(PQ95=1,MG95&lt;=$C$41)),1,0)</f>
        <v>1</v>
      </c>
      <c r="LL95" s="1">
        <f>IF(OR(LL94=1,AND(PR95=1,MH95&lt;=$C$41)),1,0)</f>
        <v>1</v>
      </c>
      <c r="LM95" s="1">
        <f>IF(OR(LM94=1,AND(PS95=1,MI95&lt;=$C$41)),1,0)</f>
        <v>1</v>
      </c>
      <c r="LN95" s="61">
        <f t="shared" si="395"/>
        <v>3.4800000000000022</v>
      </c>
      <c r="LO95" s="57">
        <f t="shared" si="396"/>
        <v>0</v>
      </c>
      <c r="LP95" s="57">
        <f t="shared" si="397"/>
        <v>10.862601409891209</v>
      </c>
      <c r="LQ95" s="57">
        <f t="shared" si="398"/>
        <v>8.9621317745716134</v>
      </c>
      <c r="LR95" s="57">
        <f t="shared" si="399"/>
        <v>5.7179927723442008</v>
      </c>
      <c r="LS95" s="57">
        <f t="shared" si="400"/>
        <v>1.7277790482431794</v>
      </c>
      <c r="LT95" s="57">
        <f t="shared" si="401"/>
        <v>0</v>
      </c>
      <c r="LU95" s="57">
        <f t="shared" si="402"/>
        <v>0</v>
      </c>
      <c r="LV95" s="57">
        <f t="shared" si="403"/>
        <v>0</v>
      </c>
      <c r="LW95" s="57">
        <f t="shared" si="404"/>
        <v>0</v>
      </c>
      <c r="LX95" s="57">
        <f t="shared" si="405"/>
        <v>0</v>
      </c>
      <c r="LY95" s="57">
        <f t="shared" si="406"/>
        <v>0</v>
      </c>
      <c r="LZ95" s="57">
        <f t="shared" si="407"/>
        <v>0.27014351376163792</v>
      </c>
      <c r="MA95" s="57">
        <f t="shared" si="408"/>
        <v>0</v>
      </c>
      <c r="MB95" s="57">
        <f t="shared" si="409"/>
        <v>0</v>
      </c>
      <c r="MC95" s="57">
        <f t="shared" si="410"/>
        <v>0</v>
      </c>
      <c r="MD95" s="57">
        <f t="shared" si="411"/>
        <v>0</v>
      </c>
      <c r="ME95" s="57">
        <f t="shared" si="412"/>
        <v>0</v>
      </c>
      <c r="MF95" s="57">
        <f t="shared" si="413"/>
        <v>0</v>
      </c>
      <c r="MG95" s="57">
        <f t="shared" si="414"/>
        <v>0</v>
      </c>
      <c r="MH95" s="57">
        <f t="shared" si="415"/>
        <v>0</v>
      </c>
      <c r="MI95" s="57">
        <f t="shared" si="416"/>
        <v>0</v>
      </c>
      <c r="MJ95" s="61">
        <f t="shared" si="417"/>
        <v>3.4800000000000022</v>
      </c>
      <c r="MK95" s="57" t="e">
        <f>IF(AND(ABS(CG95)&gt;0,EU95*$C$19&gt;=DY94,NG95&lt;&gt;0),3,NA())</f>
        <v>#N/A</v>
      </c>
      <c r="ML95" s="57" t="e">
        <f t="shared" si="468"/>
        <v>#N/A</v>
      </c>
      <c r="MM95" s="57" t="e">
        <f t="shared" si="469"/>
        <v>#N/A</v>
      </c>
      <c r="MN95" s="57" t="e">
        <f t="shared" si="470"/>
        <v>#N/A</v>
      </c>
      <c r="MO95" s="57" t="e">
        <f t="shared" si="471"/>
        <v>#N/A</v>
      </c>
      <c r="MP95" s="57" t="e">
        <f t="shared" si="472"/>
        <v>#N/A</v>
      </c>
      <c r="MQ95" s="57" t="e">
        <f t="shared" si="473"/>
        <v>#N/A</v>
      </c>
      <c r="MR95" s="57" t="e">
        <f t="shared" si="474"/>
        <v>#N/A</v>
      </c>
      <c r="MS95" s="57" t="e">
        <f t="shared" si="475"/>
        <v>#N/A</v>
      </c>
      <c r="MT95" s="57" t="e">
        <f t="shared" si="476"/>
        <v>#N/A</v>
      </c>
      <c r="MU95" s="57" t="e">
        <f t="shared" si="477"/>
        <v>#N/A</v>
      </c>
      <c r="MV95" s="57" t="e">
        <f t="shared" si="478"/>
        <v>#N/A</v>
      </c>
      <c r="MW95" s="57" t="e">
        <f t="shared" si="479"/>
        <v>#N/A</v>
      </c>
      <c r="MX95" s="57" t="e">
        <f t="shared" si="480"/>
        <v>#N/A</v>
      </c>
      <c r="MY95" s="57" t="e">
        <f t="shared" si="481"/>
        <v>#N/A</v>
      </c>
      <c r="MZ95" s="57" t="e">
        <f t="shared" si="482"/>
        <v>#N/A</v>
      </c>
      <c r="NA95" s="57" t="e">
        <f t="shared" si="483"/>
        <v>#N/A</v>
      </c>
      <c r="NB95" s="57" t="e">
        <f t="shared" si="484"/>
        <v>#N/A</v>
      </c>
      <c r="NC95" s="57" t="e">
        <f t="shared" si="485"/>
        <v>#N/A</v>
      </c>
      <c r="ND95" s="57" t="e">
        <f t="shared" si="486"/>
        <v>#N/A</v>
      </c>
      <c r="NE95" s="57" t="e">
        <f t="shared" si="487"/>
        <v>#N/A</v>
      </c>
      <c r="NF95" s="61">
        <f t="shared" si="418"/>
        <v>3.4800000000000022</v>
      </c>
      <c r="NG95" s="260">
        <f>IF(OY94=0,MIN('Drive Train'!$F$35-FQ94*$C$19*'Drive Train'!$F$39,NG94+$C$39)-$C$7,IF(LO94-1&lt;=0,0,IF($C$37=Motors!$C$29,MAX(MAX(NG$8:NG94)*-1,NG94-$C$39),MAX(0,MAX(NG$8:NG94)*-1,NG94-$C$39))))</f>
        <v>0</v>
      </c>
      <c r="NH95" s="260">
        <f>IF(OZ94=0,MIN('Drive Train'!$F$35-FR94*$C$19*'Drive Train'!$F$39,NH94+$C$39)-$C$7,IF(LP94-1&lt;=0,0,IF($C$37=Motors!$C$29,MAX(MAX(NH$8:NH94)*-1,NH94-$C$39),MAX(0,MAX(NH$8:NH94)*-1,NH94-$C$39))))</f>
        <v>0</v>
      </c>
      <c r="NI95" s="260">
        <f>IF(PA94=0,MIN('Drive Train'!$F$35-FS94*$C$19*'Drive Train'!$F$39,NI94+$C$39)-$C$7,IF(LQ94-1&lt;=0,0,IF($C$37=Motors!$C$29,MAX(MAX(NI$8:NI94)*-1,NI94-$C$39),MAX(0,MAX(NI$8:NI94)*-1,NI94-$C$39))))</f>
        <v>0</v>
      </c>
      <c r="NJ95" s="260">
        <f>IF(PB94=0,MIN('Drive Train'!$F$35-FT94*$C$19*'Drive Train'!$F$39,NJ94+$C$39)-$C$7,IF(LR94-1&lt;=0,0,IF($C$37=Motors!$C$29,MAX(MAX(NJ$8:NJ94)*-1,NJ94-$C$39),MAX(0,MAX(NJ$8:NJ94)*-1,NJ94-$C$39))))</f>
        <v>0</v>
      </c>
      <c r="NK95" s="260">
        <f>IF(PC94=0,MIN('Drive Train'!$F$35-FU94*$C$19*'Drive Train'!$F$39,NK94+$C$39)-$C$7,IF(LS94-1&lt;=0,0,IF($C$37=Motors!$C$29,MAX(MAX(NK$8:NK94)*-1,NK94-$C$39),MAX(0,MAX(NK$8:NK94)*-1,NK94-$C$39))))</f>
        <v>0</v>
      </c>
      <c r="NL95" s="260">
        <f>IF(PD94=0,MIN('Drive Train'!$F$35-FV94*$C$19*'Drive Train'!$F$39,NL94+$C$39)-$C$7,IF(LT94-1&lt;=0,0,IF($C$37=Motors!$C$29,MAX(MAX(NL$8:NL94)*-1,NL94-$C$39),MAX(0,MAX(NL$8:NL94)*-1,NL94-$C$39))))</f>
        <v>0</v>
      </c>
      <c r="NM95" s="260">
        <f>IF(PE94=0,MIN('Drive Train'!$F$35-FW94*$C$19*'Drive Train'!$F$39,NM94+$C$39)-$C$7,IF(LU94-1&lt;=0,0,IF($C$37=Motors!$C$29,MAX(MAX(NM$8:NM94)*-1,NM94-$C$39),MAX(0,MAX(NM$8:NM94)*-1,NM94-$C$39))))</f>
        <v>0</v>
      </c>
      <c r="NN95" s="260">
        <f>IF(PF94=0,MIN('Drive Train'!$F$35-FX94*$C$19*'Drive Train'!$F$39,NN94+$C$39)-$C$7,IF(LV94-1&lt;=0,0,IF($C$37=Motors!$C$29,MAX(MAX(NN$8:NN94)*-1,NN94-$C$39),MAX(0,MAX(NN$8:NN94)*-1,NN94-$C$39))))</f>
        <v>0</v>
      </c>
      <c r="NO95" s="260">
        <f>IF(PG94=0,MIN('Drive Train'!$F$35-FY94*$C$19*'Drive Train'!$F$39,NO94+$C$39)-$C$7,IF(LW94-1&lt;=0,0,IF($C$37=Motors!$C$29,MAX(MAX(NO$8:NO94)*-1,NO94-$C$39),MAX(0,MAX(NO$8:NO94)*-1,NO94-$C$39))))</f>
        <v>0</v>
      </c>
      <c r="NP95" s="260">
        <f>IF(PH94=0,MIN('Drive Train'!$F$35-FZ94*$C$19*'Drive Train'!$F$39,NP94+$C$39)-$C$7,IF(LX94-1&lt;=0,0,IF($C$37=Motors!$C$29,MAX(MAX(NP$8:NP94)*-1,NP94-$C$39),MAX(0,MAX(NP$8:NP94)*-1,NP94-$C$39))))</f>
        <v>0</v>
      </c>
      <c r="NQ95" s="260">
        <f>IF(PI94=0,MIN('Drive Train'!$F$35-GA94*$C$19*'Drive Train'!$F$39,NQ94+$C$39)-$C$7,IF(LY94-1&lt;=0,0,IF($C$37=Motors!$C$29,MAX(MAX(NQ$8:NQ94)*-1,NQ94-$C$39),MAX(0,MAX(NQ$8:NQ94)*-1,NQ94-$C$39))))</f>
        <v>0</v>
      </c>
      <c r="NR95" s="260">
        <f>IF(PJ94=0,MIN('Drive Train'!$F$35-GB94*$C$19*'Drive Train'!$F$39,NR94+$C$39)-$C$7,IF(LZ94-1&lt;=0,0,IF($C$37=Motors!$C$29,MAX(MAX(NR$8:NR94)*-1,NR94-$C$39),MAX(0,MAX(NR$8:NR94)*-1,NR94-$C$39))))</f>
        <v>0</v>
      </c>
      <c r="NS95" s="260">
        <f>IF(PK94=0,MIN('Drive Train'!$F$35-GC94*$C$19*'Drive Train'!$F$39,NS94+$C$39)-$C$7,IF(MA94-1&lt;=0,0,IF($C$37=Motors!$C$29,MAX(MAX(NS$8:NS94)*-1,NS94-$C$39),MAX(0,MAX(NS$8:NS94)*-1,NS94-$C$39))))</f>
        <v>0</v>
      </c>
      <c r="NT95" s="260">
        <f>IF(PL94=0,MIN('Drive Train'!$F$35-GD94*$C$19*'Drive Train'!$F$39,NT94+$C$39)-$C$7,IF(MB94-1&lt;=0,0,IF($C$37=Motors!$C$29,MAX(MAX(NT$8:NT94)*-1,NT94-$C$39),MAX(0,MAX(NT$8:NT94)*-1,NT94-$C$39))))</f>
        <v>0</v>
      </c>
      <c r="NU95" s="260">
        <f>IF(PM94=0,MIN('Drive Train'!$F$35-GE94*$C$19*'Drive Train'!$F$39,NU94+$C$39)-$C$7,IF(MC94-1&lt;=0,0,IF($C$37=Motors!$C$29,MAX(MAX(NU$8:NU94)*-1,NU94-$C$39),MAX(0,MAX(NU$8:NU94)*-1,NU94-$C$39))))</f>
        <v>0</v>
      </c>
      <c r="NV95" s="260">
        <f>IF(PN94=0,MIN('Drive Train'!$F$35-GF94*$C$19*'Drive Train'!$F$39,NV94+$C$39)-$C$7,IF(MD94-1&lt;=0,0,IF($C$37=Motors!$C$29,MAX(MAX(NV$8:NV94)*-1,NV94-$C$39),MAX(0,MAX(NV$8:NV94)*-1,NV94-$C$39))))</f>
        <v>0</v>
      </c>
      <c r="NW95" s="260">
        <f>IF(PO94=0,MIN('Drive Train'!$F$35-GG94*$C$19*'Drive Train'!$F$39,NW94+$C$39)-$C$7,IF(ME94-1&lt;=0,0,IF($C$37=Motors!$C$29,MAX(MAX(NW$8:NW94)*-1,NW94-$C$39),MAX(0,MAX(NW$8:NW94)*-1,NW94-$C$39))))</f>
        <v>0</v>
      </c>
      <c r="NX95" s="260">
        <f>IF(PP94=0,MIN('Drive Train'!$F$35-GH94*$C$19*'Drive Train'!$F$39,NX94+$C$39)-$C$7,IF(MF94-1&lt;=0,0,IF($C$37=Motors!$C$29,MAX(MAX(NX$8:NX94)*-1,NX94-$C$39),MAX(0,MAX(NX$8:NX94)*-1,NX94-$C$39))))</f>
        <v>0</v>
      </c>
      <c r="NY95" s="260">
        <f>IF(PQ94=0,MIN('Drive Train'!$F$35-GI94*$C$19*'Drive Train'!$F$39,NY94+$C$39)-$C$7,IF(MG94-1&lt;=0,0,IF($C$37=Motors!$C$29,MAX(MAX(NY$8:NY94)*-1,NY94-$C$39),MAX(0,MAX(NY$8:NY94)*-1,NY94-$C$39))))</f>
        <v>0</v>
      </c>
      <c r="NZ95" s="260">
        <f>IF(PR94=0,MIN('Drive Train'!$F$35-GJ94*$C$19*'Drive Train'!$F$39,NZ94+$C$39)-$C$7,IF(MH94-1&lt;=0,0,IF($C$37=Motors!$C$29,MAX(MAX(NZ$8:NZ94)*-1,NZ94-$C$39),MAX(0,MAX(NZ$8:NZ94)*-1,NZ94-$C$39))))</f>
        <v>0</v>
      </c>
      <c r="OA95" s="260">
        <f>IF(PS94=0,MIN('Drive Train'!$F$35-GK94*$C$19*'Drive Train'!$F$39,OA94+$C$39)-$C$7,IF(MI94-1&lt;=0,0,IF($C$37=Motors!$C$29,MAX(MAX(OA$8:OA94)*-1,OA94-$C$39),MAX(0,MAX(OA$8:OA94)*-1,OA94-$C$39))))</f>
        <v>0</v>
      </c>
      <c r="OB95" s="61">
        <f t="shared" si="419"/>
        <v>3.4800000000000022</v>
      </c>
      <c r="OC95" s="260">
        <f>'Drive Train'!$F$35-(FQ95*$C$13)*$C$19*'Drive Train'!$F$39</f>
        <v>12.4</v>
      </c>
      <c r="OD95" s="260">
        <f>'Drive Train'!$F$35-(FR95*$C$13)*$C$19*'Drive Train'!$F$39</f>
        <v>12.2597755</v>
      </c>
      <c r="OE95" s="260">
        <f>'Drive Train'!$F$35-(FS95*$C$13)*$C$19*'Drive Train'!$F$39</f>
        <v>12.2597755</v>
      </c>
      <c r="OF95" s="260">
        <f>'Drive Train'!$F$35-(FT95*$C$13)*$C$19*'Drive Train'!$F$39</f>
        <v>12.2597755</v>
      </c>
      <c r="OG95" s="260">
        <f>'Drive Train'!$F$35-(FU95*$C$13)*$C$19*'Drive Train'!$F$39</f>
        <v>12.2597755</v>
      </c>
      <c r="OH95" s="260">
        <f>'Drive Train'!$F$35-(FV95*$C$13)*$C$19*'Drive Train'!$F$39</f>
        <v>12.4</v>
      </c>
      <c r="OI95" s="260">
        <f>'Drive Train'!$F$35-(FW95*$C$13)*$C$19*'Drive Train'!$F$39</f>
        <v>12.4</v>
      </c>
      <c r="OJ95" s="260">
        <f>'Drive Train'!$F$35-(FX95*$C$13)*$C$19*'Drive Train'!$F$39</f>
        <v>12.4</v>
      </c>
      <c r="OK95" s="260">
        <f>'Drive Train'!$F$35-(FY95*$C$13)*$C$19*'Drive Train'!$F$39</f>
        <v>12.4</v>
      </c>
      <c r="OL95" s="260">
        <f>'Drive Train'!$F$35-(FZ95*$C$13)*$C$19*'Drive Train'!$F$39</f>
        <v>12.4</v>
      </c>
      <c r="OM95" s="260">
        <f>'Drive Train'!$F$35-(GA95*$C$13)*$C$19*'Drive Train'!$F$39</f>
        <v>12.4</v>
      </c>
      <c r="ON95" s="260">
        <f>'Drive Train'!$F$35-(GB95*$C$13)*$C$19*'Drive Train'!$F$39</f>
        <v>12.2597755</v>
      </c>
      <c r="OO95" s="260">
        <f>'Drive Train'!$F$35-(GC95*$C$13)*$C$19*'Drive Train'!$F$39</f>
        <v>12.4</v>
      </c>
      <c r="OP95" s="260">
        <f>'Drive Train'!$F$35-(GD95*$C$13)*$C$19*'Drive Train'!$F$39</f>
        <v>12.4</v>
      </c>
      <c r="OQ95" s="260">
        <f>'Drive Train'!$F$35-(GE95*$C$13)*$C$19*'Drive Train'!$F$39</f>
        <v>12.4</v>
      </c>
      <c r="OR95" s="260">
        <f>'Drive Train'!$F$35-(GF95*$C$13)*$C$19*'Drive Train'!$F$39</f>
        <v>12.4</v>
      </c>
      <c r="OS95" s="260">
        <f>'Drive Train'!$F$35-(GG95*$C$13)*$C$19*'Drive Train'!$F$39</f>
        <v>12.4</v>
      </c>
      <c r="OT95" s="260">
        <f>'Drive Train'!$F$35-(GH95*$C$13)*$C$19*'Drive Train'!$F$39</f>
        <v>12.4</v>
      </c>
      <c r="OU95" s="260">
        <f>'Drive Train'!$F$35-(GI95*$C$13)*$C$19*'Drive Train'!$F$39</f>
        <v>12.4</v>
      </c>
      <c r="OV95" s="260">
        <f>'Drive Train'!$F$35-(GJ95*$C$13)*$C$19*'Drive Train'!$F$39</f>
        <v>12.4</v>
      </c>
      <c r="OW95" s="260">
        <f>'Drive Train'!$F$35-(GK95*$C$13)*$C$19*'Drive Train'!$F$39</f>
        <v>12.4</v>
      </c>
      <c r="OX95" s="61">
        <f t="shared" si="420"/>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7">
        <f t="shared" si="421"/>
        <v>3.4800000000000022</v>
      </c>
      <c r="PU95" s="57">
        <f t="shared" si="422"/>
        <v>21.495394688196406</v>
      </c>
      <c r="PV95" s="57">
        <f t="shared" si="423"/>
        <v>35.203851161472024</v>
      </c>
      <c r="PW95" s="57">
        <f t="shared" si="424"/>
        <v>38.296565380843191</v>
      </c>
      <c r="PX95" s="57">
        <f t="shared" si="425"/>
        <v>36.973780128695751</v>
      </c>
      <c r="PY95" s="57">
        <f t="shared" si="426"/>
        <v>32.140525050161216</v>
      </c>
      <c r="PZ95" s="57">
        <f t="shared" si="427"/>
        <v>27.036423105162619</v>
      </c>
      <c r="QA95" s="57">
        <f t="shared" si="428"/>
        <v>23.225733517635934</v>
      </c>
      <c r="QB95" s="57">
        <f t="shared" si="429"/>
        <v>21.291440485870105</v>
      </c>
      <c r="QC95" s="57">
        <f t="shared" si="430"/>
        <v>19.83197803012871</v>
      </c>
      <c r="QD95" s="57">
        <f t="shared" si="431"/>
        <v>18.750821279437783</v>
      </c>
      <c r="QE95" s="57">
        <f t="shared" si="432"/>
        <v>18.248340689871842</v>
      </c>
      <c r="QF95" s="57">
        <f t="shared" si="433"/>
        <v>23.534906853955938</v>
      </c>
      <c r="QG95" s="57">
        <f t="shared" si="434"/>
        <v>22.440570644578063</v>
      </c>
      <c r="QH95" s="57">
        <f t="shared" si="435"/>
        <v>21.831549073444926</v>
      </c>
      <c r="QI95" s="57">
        <f t="shared" si="436"/>
        <v>21.659868427934889</v>
      </c>
      <c r="QJ95" s="57">
        <f t="shared" si="437"/>
        <v>21.79976807614602</v>
      </c>
      <c r="QK95" s="57">
        <f t="shared" si="438"/>
        <v>21.756211309083742</v>
      </c>
      <c r="QL95" s="57">
        <f t="shared" si="439"/>
        <v>21.582838251070481</v>
      </c>
      <c r="QM95" s="57">
        <f t="shared" si="440"/>
        <v>21.793281479591677</v>
      </c>
      <c r="QN95" s="57">
        <f t="shared" si="441"/>
        <v>21.456171811391606</v>
      </c>
      <c r="QO95" s="57">
        <f t="shared" si="442"/>
        <v>21.493109623152883</v>
      </c>
      <c r="QP95" s="61">
        <f t="shared" si="443"/>
        <v>3.4800000000000022</v>
      </c>
      <c r="QQ95" s="57">
        <f>MIN(FQ95,$C$16)*$C$17*1000/60/60/$C$21</f>
        <v>0</v>
      </c>
      <c r="QR95" s="57">
        <f>MIN(FR95,$C$16)*$C$17*1000/60/60/$C$21</f>
        <v>3.4695548865589357E-2</v>
      </c>
      <c r="QS95" s="57">
        <f>MIN(FS95,$C$16)*$C$17*1000/60/60/$C$21</f>
        <v>3.4695548865589357E-2</v>
      </c>
      <c r="QT95" s="57">
        <f>MIN(FT95,$C$16)*$C$17*1000/60/60/$C$21</f>
        <v>3.4695548865589357E-2</v>
      </c>
      <c r="QU95" s="57">
        <f>MIN(FU95,$C$16)*$C$17*1000/60/60/$C$21</f>
        <v>3.4695548865589357E-2</v>
      </c>
      <c r="QV95" s="57">
        <f>MIN(FV95,$C$16)*$C$17*1000/60/60/$C$21</f>
        <v>0</v>
      </c>
      <c r="QW95" s="57">
        <f>MIN(FW95,$C$16)*$C$17*1000/60/60/$C$21</f>
        <v>0</v>
      </c>
      <c r="QX95" s="57">
        <f>MIN(FX95,$C$16)*$C$17*1000/60/60/$C$21</f>
        <v>0</v>
      </c>
      <c r="QY95" s="57">
        <f>MIN(FY95,$C$16)*$C$17*1000/60/60/$C$21</f>
        <v>0</v>
      </c>
      <c r="QZ95" s="57">
        <f>MIN(FZ95,$C$16)*$C$17*1000/60/60/$C$21</f>
        <v>0</v>
      </c>
      <c r="RA95" s="57">
        <f>MIN(GA95,$C$16)*$C$17*1000/60/60/$C$21</f>
        <v>0</v>
      </c>
      <c r="RB95" s="57">
        <f>MIN(GB95,$C$16)*$C$17*1000/60/60/$C$21</f>
        <v>3.4695548865589357E-2</v>
      </c>
      <c r="RC95" s="57">
        <f>MIN(GC95,$C$16)*$C$17*1000/60/60/$C$21</f>
        <v>0</v>
      </c>
      <c r="RD95" s="57">
        <f>MIN(GD95,$C$16)*$C$17*1000/60/60/$C$21</f>
        <v>0</v>
      </c>
      <c r="RE95" s="57">
        <f>MIN(GE95,$C$16)*$C$17*1000/60/60/$C$21</f>
        <v>0</v>
      </c>
      <c r="RF95" s="57">
        <f>MIN(GF95,$C$16)*$C$17*1000/60/60/$C$21</f>
        <v>0</v>
      </c>
      <c r="RG95" s="57">
        <f>MIN(GG95,$C$16)*$C$17*1000/60/60/$C$21</f>
        <v>0</v>
      </c>
      <c r="RH95" s="57">
        <f>MIN(GH95,$C$16)*$C$17*1000/60/60/$C$21</f>
        <v>0</v>
      </c>
      <c r="RI95" s="57">
        <f>MIN(GI95,$C$16)*$C$17*1000/60/60/$C$21</f>
        <v>0</v>
      </c>
      <c r="RJ95" s="57">
        <f>MIN(GJ95,$C$16)*$C$17*1000/60/60/$C$21</f>
        <v>0</v>
      </c>
      <c r="RK95" s="57">
        <f>MIN(GK95,$C$16)*$C$17*1000/60/60/$C$21</f>
        <v>0</v>
      </c>
      <c r="RL95" s="61">
        <f t="shared" si="444"/>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61">
        <f t="shared" si="445"/>
        <v>3.4800000000000022</v>
      </c>
      <c r="SI95" s="2">
        <f>IF(AND(EU95&lt;0,KS95=0,LO95&gt;=LO$6*'Drive Train'!$AA$52,LO95&lt;=LO$6*'Drive Train'!$AA$53,OY95=1,JW95=0),$C$17,0)</f>
        <v>0</v>
      </c>
      <c r="SJ95" s="2">
        <f>IF(AND(EV95&lt;0,KT95=0,LP95&gt;=LP$6*'Drive Train'!$AA$52,LP95&lt;=LP$6*'Drive Train'!$AA$53,OZ95=1,JX95=0),$C$17,0)</f>
        <v>0.04</v>
      </c>
      <c r="SK95" s="2">
        <f>IF(AND(EW95&lt;0,KU95=0,LQ95&gt;=LQ$6*'Drive Train'!$AA$52,LQ95&lt;=LQ$6*'Drive Train'!$AA$53,PA95=1,JY95=0),$C$17,0)</f>
        <v>0.04</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48">
        <f t="shared" si="446"/>
        <v>3.4800000000000022</v>
      </c>
    </row>
    <row r="96" spans="2:524" ht="13.5" thickBot="1" x14ac:dyDescent="0.25">
      <c r="B96" s="73"/>
      <c r="C96" s="88"/>
      <c r="D96" s="89"/>
      <c r="E96" s="15">
        <f>E45</f>
        <v>10.714285714285714</v>
      </c>
      <c r="F96" s="26">
        <f>'Drive Train'!O9</f>
        <v>1.6800000000000008</v>
      </c>
      <c r="G96" s="18">
        <f>E60</f>
        <v>11.789439785789877</v>
      </c>
      <c r="H96" s="18">
        <f>'Drive Train'!$AA$46-0.5</f>
        <v>3.5</v>
      </c>
      <c r="I96" s="315">
        <f>E70</f>
        <v>55.475354487494229</v>
      </c>
      <c r="J96" s="318">
        <f>J95</f>
        <v>93</v>
      </c>
      <c r="K96" s="319">
        <v>12</v>
      </c>
      <c r="L96" s="309">
        <f>'Drive Train'!$AA$46</f>
        <v>4</v>
      </c>
      <c r="M96" s="310">
        <v>6.9</v>
      </c>
      <c r="N96" s="313">
        <f>O45</f>
        <v>15.000000000000002</v>
      </c>
      <c r="O96" s="314">
        <f>'Drive Train'!F29*VLOOKUP('Drive Train'!$AK$17,$E$98:$F$99,2,FALSE)</f>
        <v>16</v>
      </c>
      <c r="R96" s="63">
        <f t="shared" si="34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343"/>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318"/>
        <v>3.5200000000000022</v>
      </c>
      <c r="BK96" s="2">
        <f>IF(OR(KS95=1,AND($C$37=Motors!$C$31,OY95=1)),0,IF(NG96=0,-(CG95+$C$15)/($C$14-$C$15)*$C$12,($C$11*S96-AO96)/($C$11*S96)*$C$12*S96))</f>
        <v>0</v>
      </c>
      <c r="BL96" s="2">
        <f>IF(OR(KT95=1,AND($C$37=Motors!$C$31,OZ95=1)),0,IF(NH96=0,-(CH95+$C$15)/($C$14-$C$15)*$C$12,($C$11*T96-AP96)/($C$11*T96)*$C$12*T96))</f>
        <v>0</v>
      </c>
      <c r="BM96" s="2">
        <f>IF(OR(KU95=1,AND($C$37=Motors!$C$31,PA95=1)),0,IF(NI96=0,-(CI95+$C$15)/($C$14-$C$15)*$C$12,($C$11*U96-AQ96)/($C$11*U96)*$C$12*U96))</f>
        <v>0</v>
      </c>
      <c r="BN96" s="2">
        <f>IF(OR(KV95=1,AND($C$37=Motors!$C$31,PB95=1)),0,IF(NJ96=0,-(CJ95+$C$15)/($C$14-$C$15)*$C$12,($C$11*V96-AR96)/($C$11*V96)*$C$12*V96))</f>
        <v>0</v>
      </c>
      <c r="BO96" s="2">
        <f>IF(OR(KW95=1,AND($C$37=Motors!$C$31,PC95=1)),0,IF(NK96=0,-(CK95+$C$15)/($C$14-$C$15)*$C$12,($C$11*W96-AS96)/($C$11*W96)*$C$12*W96))</f>
        <v>0</v>
      </c>
      <c r="BP96" s="2">
        <f>IF(OR(KX95=1,AND($C$37=Motors!$C$31,PD95=1)),0,IF(NL96=0,-(CL95+$C$15)/($C$14-$C$15)*$C$12,($C$11*X96-AT96)/($C$11*X96)*$C$12*X96))</f>
        <v>0</v>
      </c>
      <c r="BQ96" s="2">
        <f>IF(OR(KY95=1,AND($C$37=Motors!$C$31,PE95=1)),0,IF(NM96=0,-(CM95+$C$15)/($C$14-$C$15)*$C$12,($C$11*Y96-AU96)/($C$11*Y96)*$C$12*Y96))</f>
        <v>0</v>
      </c>
      <c r="BR96" s="2">
        <f>IF(OR(KZ95=1,AND($C$37=Motors!$C$31,PF95=1)),0,IF(NN96=0,-(CN95+$C$15)/($C$14-$C$15)*$C$12,($C$11*Z96-AV96)/($C$11*Z96)*$C$12*Z96))</f>
        <v>0</v>
      </c>
      <c r="BS96" s="2">
        <f>IF(OR(LA95=1,AND($C$37=Motors!$C$31,PG95=1)),0,IF(NO96=0,-(CO95+$C$15)/($C$14-$C$15)*$C$12,($C$11*AA96-AW96)/($C$11*AA96)*$C$12*AA96))</f>
        <v>0</v>
      </c>
      <c r="BT96" s="2">
        <f>IF(OR(LB95=1,AND($C$37=Motors!$C$31,PH95=1)),0,IF(NP96=0,-(CP95+$C$15)/($C$14-$C$15)*$C$12,($C$11*AB96-AX96)/($C$11*AB96)*$C$12*AB96))</f>
        <v>0</v>
      </c>
      <c r="BU96" s="2">
        <f>IF(OR(LC95=1,AND($C$37=Motors!$C$31,PI95=1)),0,IF(NQ96=0,-(CQ95+$C$15)/($C$14-$C$15)*$C$12,($C$11*AC96-AY96)/($C$11*AC96)*$C$12*AC96))</f>
        <v>0</v>
      </c>
      <c r="BV96" s="2">
        <f>IF(OR(LD95=1,AND($C$37=Motors!$C$31,PJ95=1)),0,IF(NR96=0,-(CR95+$C$15)/($C$14-$C$15)*$C$12,($C$11*AD96-AZ96)/($C$11*AD96)*$C$12*AD96))</f>
        <v>0</v>
      </c>
      <c r="BW96" s="2">
        <f>IF(OR(LE95=1,AND($C$37=Motors!$C$31,PK95=1)),0,IF(NS96=0,-(CS95+$C$15)/($C$14-$C$15)*$C$12,($C$11*AE96-BA96)/($C$11*AE96)*$C$12*AE96))</f>
        <v>0</v>
      </c>
      <c r="BX96" s="2">
        <f>IF(OR(LF95=1,AND($C$37=Motors!$C$31,PL95=1)),0,IF(NT96=0,-(CT95+$C$15)/($C$14-$C$15)*$C$12,($C$11*AF96-BB96)/($C$11*AF96)*$C$12*AF96))</f>
        <v>0</v>
      </c>
      <c r="BY96" s="2">
        <f>IF(OR(LG95=1,AND($C$37=Motors!$C$31,PM95=1)),0,IF(NU96=0,-(CU95+$C$15)/($C$14-$C$15)*$C$12,($C$11*AG96-BC96)/($C$11*AG96)*$C$12*AG96))</f>
        <v>0</v>
      </c>
      <c r="BZ96" s="2">
        <f>IF(OR(LH95=1,AND($C$37=Motors!$C$31,PN95=1)),0,IF(NV96=0,-(CV95+$C$15)/($C$14-$C$15)*$C$12,($C$11*AH96-BD96)/($C$11*AH96)*$C$12*AH96))</f>
        <v>0</v>
      </c>
      <c r="CA96" s="2">
        <f>IF(OR(LI95=1,AND($C$37=Motors!$C$31,PO95=1)),0,IF(NW96=0,-(CW95+$C$15)/($C$14-$C$15)*$C$12,($C$11*AI96-BE96)/($C$11*AI96)*$C$12*AI96))</f>
        <v>0</v>
      </c>
      <c r="CB96" s="2">
        <f>IF(OR(LJ95=1,AND($C$37=Motors!$C$31,PP95=1)),0,IF(NX96=0,-(CX95+$C$15)/($C$14-$C$15)*$C$12,($C$11*AJ96-BF96)/($C$11*AJ96)*$C$12*AJ96))</f>
        <v>0</v>
      </c>
      <c r="CC96" s="2">
        <f>IF(OR(LK95=1,AND($C$37=Motors!$C$31,PQ95=1)),0,IF(NY96=0,-(CY95+$C$15)/($C$14-$C$15)*$C$12,($C$11*AK96-BG96)/($C$11*AK96)*$C$12*AK96))</f>
        <v>0</v>
      </c>
      <c r="CD96" s="2">
        <f>IF(OR(LL95=1,AND($C$37=Motors!$C$31,PR95=1)),0,IF(NZ96=0,-(CZ95+$C$15)/($C$14-$C$15)*$C$12,($C$11*AL96-BH96)/($C$11*AL96)*$C$12*AL96))</f>
        <v>0</v>
      </c>
      <c r="CE96" s="2">
        <f>IF(OR(LM95=1,AND($C$37=Motors!$C$31,PS95=1)),0,IF(OA96=0,-(DA95+$C$15)/($C$14-$C$15)*$C$12,($C$11*AM96-BI96)/($C$11*AM96)*$C$12*AM96))</f>
        <v>0</v>
      </c>
      <c r="CF96" s="61">
        <f t="shared" si="319"/>
        <v>3.5200000000000022</v>
      </c>
      <c r="CG96" s="57">
        <f>IF(AND(KS95=1,OY95=1),0,ABS(BK96/$C$12*($C$14-$C$15)+$C$15) *'Drive Train'!$AA$49 + CG95*(1-'Drive Train'!$AA$49))</f>
        <v>0</v>
      </c>
      <c r="CH96" s="57">
        <f>IF(AND(KT95=1,OZ95=1),0,ABS(BL96/$C$12*($C$14-$C$15)+$C$15) *'Drive Train'!$AA$49 + CH95*(1-'Drive Train'!$AA$49))</f>
        <v>2.7495000000000003</v>
      </c>
      <c r="CI96" s="57">
        <f>IF(AND(KU95=1,PA95=1),0,ABS(BM96/$C$12*($C$14-$C$15)+$C$15) *'Drive Train'!$AA$49 + CI95*(1-'Drive Train'!$AA$49))</f>
        <v>2.7495000000000003</v>
      </c>
      <c r="CJ96" s="57">
        <f>IF(AND(KV95=1,PB95=1),0,ABS(BN96/$C$12*($C$14-$C$15)+$C$15) *'Drive Train'!$AA$49 + CJ95*(1-'Drive Train'!$AA$49))</f>
        <v>2.7495000000000003</v>
      </c>
      <c r="CK96" s="57">
        <f>IF(AND(KW95=1,PC95=1),0,ABS(BO96/$C$12*($C$14-$C$15)+$C$15) *'Drive Train'!$AA$49 + CK95*(1-'Drive Train'!$AA$49))</f>
        <v>2.7495000000000003</v>
      </c>
      <c r="CL96" s="57">
        <f>IF(AND(KX95=1,PD95=1),0,ABS(BP96/$C$12*($C$14-$C$15)+$C$15) *'Drive Train'!$AA$49 + CL95*(1-'Drive Train'!$AA$49))</f>
        <v>0</v>
      </c>
      <c r="CM96" s="57">
        <f>IF(AND(KY95=1,PE95=1),0,ABS(BQ96/$C$12*($C$14-$C$15)+$C$15) *'Drive Train'!$AA$49 + CM95*(1-'Drive Train'!$AA$49))</f>
        <v>0</v>
      </c>
      <c r="CN96" s="57">
        <f>IF(AND(KZ95=1,PF95=1),0,ABS(BR96/$C$12*($C$14-$C$15)+$C$15) *'Drive Train'!$AA$49 + CN95*(1-'Drive Train'!$AA$49))</f>
        <v>0</v>
      </c>
      <c r="CO96" s="57">
        <f>IF(AND(LA95=1,PG95=1),0,ABS(BS96/$C$12*($C$14-$C$15)+$C$15) *'Drive Train'!$AA$49 + CO95*(1-'Drive Train'!$AA$49))</f>
        <v>0</v>
      </c>
      <c r="CP96" s="57">
        <f>IF(AND(LB95=1,PH95=1),0,ABS(BT96/$C$12*($C$14-$C$15)+$C$15) *'Drive Train'!$AA$49 + CP95*(1-'Drive Train'!$AA$49))</f>
        <v>0</v>
      </c>
      <c r="CQ96" s="57">
        <f>IF(AND(LC95=1,PI95=1),0,ABS(BU96/$C$12*($C$14-$C$15)+$C$15) *'Drive Train'!$AA$49 + CQ95*(1-'Drive Train'!$AA$49))</f>
        <v>0</v>
      </c>
      <c r="CR96" s="57">
        <f>IF(AND(LD95=1,PJ95=1),0,ABS(BV96/$C$12*($C$14-$C$15)+$C$15) *'Drive Train'!$AA$49 + CR95*(1-'Drive Train'!$AA$49))</f>
        <v>2.7495000000000003</v>
      </c>
      <c r="CS96" s="57">
        <f>IF(AND(LE95=1,PK95=1),0,ABS(BW96/$C$12*($C$14-$C$15)+$C$15) *'Drive Train'!$AA$49 + CS95*(1-'Drive Train'!$AA$49))</f>
        <v>0</v>
      </c>
      <c r="CT96" s="57">
        <f>IF(AND(LF95=1,PL95=1),0,ABS(BX96/$C$12*($C$14-$C$15)+$C$15) *'Drive Train'!$AA$49 + CT95*(1-'Drive Train'!$AA$49))</f>
        <v>0</v>
      </c>
      <c r="CU96" s="57">
        <f>IF(AND(LG95=1,PM95=1),0,ABS(BY96/$C$12*($C$14-$C$15)+$C$15) *'Drive Train'!$AA$49 + CU95*(1-'Drive Train'!$AA$49))</f>
        <v>0</v>
      </c>
      <c r="CV96" s="57">
        <f>IF(AND(LH95=1,PN95=1),0,ABS(BZ96/$C$12*($C$14-$C$15)+$C$15) *'Drive Train'!$AA$49 + CV95*(1-'Drive Train'!$AA$49))</f>
        <v>0</v>
      </c>
      <c r="CW96" s="57">
        <f>IF(AND(LI95=1,PO95=1),0,ABS(CA96/$C$12*($C$14-$C$15)+$C$15) *'Drive Train'!$AA$49 + CW95*(1-'Drive Train'!$AA$49))</f>
        <v>0</v>
      </c>
      <c r="CX96" s="57">
        <f>IF(AND(LJ95=1,PP95=1),0,ABS(CB96/$C$12*($C$14-$C$15)+$C$15) *'Drive Train'!$AA$49 + CX95*(1-'Drive Train'!$AA$49))</f>
        <v>0</v>
      </c>
      <c r="CY96" s="57">
        <f>IF(AND(LK95=1,PQ95=1),0,ABS(CC96/$C$12*($C$14-$C$15)+$C$15) *'Drive Train'!$AA$49 + CY95*(1-'Drive Train'!$AA$49))</f>
        <v>0</v>
      </c>
      <c r="CZ96" s="57">
        <f>IF(AND(LL95=1,PR95=1),0,ABS(CD96/$C$12*($C$14-$C$15)+$C$15) *'Drive Train'!$AA$49 + CZ95*(1-'Drive Train'!$AA$49))</f>
        <v>0</v>
      </c>
      <c r="DA96" s="57">
        <f>IF(AND(LM95=1,PS95=1),0,ABS(CE96/$C$12*($C$14-$C$15)+$C$15) *'Drive Train'!$AA$49 + DA95*(1-'Drive Train'!$AA$49))</f>
        <v>0</v>
      </c>
      <c r="DB96" s="61">
        <f t="shared" si="344"/>
        <v>3.5200000000000022</v>
      </c>
      <c r="DC96" s="57">
        <f t="shared" si="320"/>
        <v>0</v>
      </c>
      <c r="DD96" s="57">
        <f t="shared" si="321"/>
        <v>2.7495000000000003</v>
      </c>
      <c r="DE96" s="57">
        <f t="shared" si="322"/>
        <v>2.7495000000000003</v>
      </c>
      <c r="DF96" s="57">
        <f t="shared" si="323"/>
        <v>2.7495000000000003</v>
      </c>
      <c r="DG96" s="57">
        <f t="shared" si="324"/>
        <v>2.7495000000000003</v>
      </c>
      <c r="DH96" s="57">
        <f t="shared" si="325"/>
        <v>0</v>
      </c>
      <c r="DI96" s="57">
        <f t="shared" si="326"/>
        <v>0</v>
      </c>
      <c r="DJ96" s="57">
        <f t="shared" si="327"/>
        <v>0</v>
      </c>
      <c r="DK96" s="57">
        <f t="shared" si="328"/>
        <v>0</v>
      </c>
      <c r="DL96" s="57">
        <f t="shared" si="329"/>
        <v>0</v>
      </c>
      <c r="DM96" s="57">
        <f t="shared" si="330"/>
        <v>0</v>
      </c>
      <c r="DN96" s="57">
        <f t="shared" si="331"/>
        <v>2.7495000000000003</v>
      </c>
      <c r="DO96" s="57">
        <f t="shared" si="332"/>
        <v>0</v>
      </c>
      <c r="DP96" s="57">
        <f t="shared" si="333"/>
        <v>0</v>
      </c>
      <c r="DQ96" s="57">
        <f t="shared" si="334"/>
        <v>0</v>
      </c>
      <c r="DR96" s="57">
        <f t="shared" si="335"/>
        <v>0</v>
      </c>
      <c r="DS96" s="57">
        <f t="shared" si="336"/>
        <v>0</v>
      </c>
      <c r="DT96" s="57">
        <f t="shared" si="337"/>
        <v>0</v>
      </c>
      <c r="DU96" s="57">
        <f t="shared" si="338"/>
        <v>0</v>
      </c>
      <c r="DV96" s="57">
        <f t="shared" si="339"/>
        <v>0</v>
      </c>
      <c r="DW96" s="57">
        <f t="shared" si="340"/>
        <v>0</v>
      </c>
      <c r="DX96" s="61">
        <f t="shared" si="345"/>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61">
        <f t="shared" si="341"/>
        <v>3.5200000000000022</v>
      </c>
      <c r="EU96" s="259">
        <f>MAX(MIN(IF(AND(OY95=1,NG96&lt;0),-1,1)*(DC96-$C$15)/($C$14-$C$15)*$C$12*$C$21-$C$33*LO96/AO$6 -  OY95*$C$33/$C$21,DY95/$C$19),MAX(EU$8:EU95)*-1)</f>
        <v>-0.37850168607206947</v>
      </c>
      <c r="EV96" s="259">
        <f>MAX(MIN(IF(AND(OZ95=1,NH96&lt;0),-1,1)*(DD96-$C$15)/($C$14-$C$15)*$C$12*$C$21-$C$33*LP96/AP$6 -  OZ95*$C$33/$C$21,DZ95/$C$19),MAX(EV$8:EV95)*-1)</f>
        <v>-0.39859219850393368</v>
      </c>
      <c r="EW96" s="259">
        <f>MAX(MIN(IF(AND(PA95=1,NI96&lt;0),-1,1)*(DE96-$C$15)/($C$14-$C$15)*$C$12*$C$21-$C$33*LQ96/AQ$6 -  PA95*$C$33/$C$21,EA95/$C$19),MAX(EW$8:EW95)*-1)</f>
        <v>-0.41048464093373871</v>
      </c>
      <c r="EX96" s="259">
        <f>MAX(MIN(IF(AND(PB95=1,NJ96&lt;0),-1,1)*(DF96-$C$15)/($C$14-$C$15)*$C$12*$C$21-$C$33*LR96/AR$6 -  PB95*$C$33/$C$21,EB95/$C$19),MAX(EX$8:EX95)*-1)</f>
        <v>-0.39640325004587573</v>
      </c>
      <c r="EY96" s="259">
        <f>MAX(MIN(IF(AND(PC95=1,NK96&lt;0),-1,1)*(DG96-$C$15)/($C$14-$C$15)*$C$12*$C$21-$C$33*LS96/AS$6 -  PC95*$C$33/$C$21,EC95/$C$19),MAX(EY$8:EY95)*-1)</f>
        <v>-0.35417836502081163</v>
      </c>
      <c r="EZ96" s="259">
        <f>MAX(MIN(IF(AND(PD95=1,NL96&lt;0),-1,1)*(DH96-$C$15)/($C$14-$C$15)*$C$12*$C$21-$C$33*LT96/AT$6 -  PD95*$C$33/$C$21,ED95/$C$19),MAX(EZ$8:EZ95)*-1)</f>
        <v>-0.37850168607206947</v>
      </c>
      <c r="FA96" s="259">
        <f>MAX(MIN(IF(AND(PE95=1,NM96&lt;0),-1,1)*(DI96-$C$15)/($C$14-$C$15)*$C$12*$C$21-$C$33*LU96/AU$6 -  PE95*$C$33/$C$21,EE95/$C$19),MAX(FA$8:FA95)*-1)</f>
        <v>-0.37850168607206947</v>
      </c>
      <c r="FB96" s="259">
        <f>MAX(MIN(IF(AND(PF95=1,NN96&lt;0),-1,1)*(DJ96-$C$15)/($C$14-$C$15)*$C$12*$C$21-$C$33*LV96/AV$6 -  PF95*$C$33/$C$21,EF95/$C$19),MAX(FB$8:FB95)*-1)</f>
        <v>-0.37850168607206947</v>
      </c>
      <c r="FC96" s="259">
        <f>MAX(MIN(IF(AND(PG95=1,NO96&lt;0),-1,1)*(DK96-$C$15)/($C$14-$C$15)*$C$12*$C$21-$C$33*LW96/AW$6 -  PG95*$C$33/$C$21,EG95/$C$19),MAX(FC$8:FC95)*-1)</f>
        <v>-0.37850168607206947</v>
      </c>
      <c r="FD96" s="259">
        <f>MAX(MIN(IF(AND(PH95=1,NP96&lt;0),-1,1)*(DL96-$C$15)/($C$14-$C$15)*$C$12*$C$21-$C$33*LX96/AX$6 -  PH95*$C$33/$C$21,EH95/$C$19),MAX(FD$8:FD95)*-1)</f>
        <v>-0.37850168607206947</v>
      </c>
      <c r="FE96" s="259">
        <f>MAX(MIN(IF(AND(PI95=1,NQ96&lt;0),-1,1)*(DM96-$C$15)/($C$14-$C$15)*$C$12*$C$21-$C$33*LY96/AY$6 -  PI95*$C$33/$C$21,EI95/$C$19),MAX(FE$8:FE95)*-1)</f>
        <v>-0.37850168607206947</v>
      </c>
      <c r="FF96" s="259">
        <f>MAX(MIN(IF(AND(PJ95=1,NR96&lt;0),-1,1)*(DN96-$C$15)/($C$14-$C$15)*$C$12*$C$21-$C$33*LZ96/AZ$6 -  PJ95*$C$33/$C$21,EJ95/$C$19),MAX(FF$8:FF95)*-1)</f>
        <v>-0.33302575886901142</v>
      </c>
      <c r="FG96" s="259">
        <f>MAX(MIN(IF(AND(PK95=1,NS96&lt;0),-1,1)*(DO96-$C$15)/($C$14-$C$15)*$C$12*$C$21-$C$33*MA96/BA$6 -  PK95*$C$33/$C$21,EK95/$C$19),MAX(FG$8:FG95)*-1)</f>
        <v>-0.37850168607206947</v>
      </c>
      <c r="FH96" s="259">
        <f>MAX(MIN(IF(AND(PL95=1,NT96&lt;0),-1,1)*(DP96-$C$15)/($C$14-$C$15)*$C$12*$C$21-$C$33*MB96/BB$6 -  PL95*$C$33/$C$21,EL95/$C$19),MAX(FH$8:FH95)*-1)</f>
        <v>-0.37850168607206947</v>
      </c>
      <c r="FI96" s="259">
        <f>MAX(MIN(IF(AND(PM95=1,NU96&lt;0),-1,1)*(DQ96-$C$15)/($C$14-$C$15)*$C$12*$C$21-$C$33*MC96/BC$6 -  PM95*$C$33/$C$21,EM95/$C$19),MAX(FI$8:FI95)*-1)</f>
        <v>-0.37850168607206947</v>
      </c>
      <c r="FJ96" s="259">
        <f>MAX(MIN(IF(AND(PN95=1,NV96&lt;0),-1,1)*(DR96-$C$15)/($C$14-$C$15)*$C$12*$C$21-$C$33*MD96/BD$6 -  PN95*$C$33/$C$21,EN95/$C$19),MAX(FJ$8:FJ95)*-1)</f>
        <v>-0.37850168607206947</v>
      </c>
      <c r="FK96" s="259">
        <f>MAX(MIN(IF(AND(PO95=1,NW96&lt;0),-1,1)*(DS96-$C$15)/($C$14-$C$15)*$C$12*$C$21-$C$33*ME96/BE$6 -  PO95*$C$33/$C$21,EO95/$C$19),MAX(FK$8:FK95)*-1)</f>
        <v>-0.37850168607206947</v>
      </c>
      <c r="FL96" s="259">
        <f>MAX(MIN(IF(AND(PP95=1,NX96&lt;0),-1,1)*(DT96-$C$15)/($C$14-$C$15)*$C$12*$C$21-$C$33*MF96/BF$6 -  PP95*$C$33/$C$21,EP95/$C$19),MAX(FL$8:FL95)*-1)</f>
        <v>-0.37850168607206947</v>
      </c>
      <c r="FM96" s="259">
        <f>MAX(MIN(IF(AND(PQ95=1,NY96&lt;0),-1,1)*(DU96-$C$15)/($C$14-$C$15)*$C$12*$C$21-$C$33*MG96/BG$6 -  PQ95*$C$33/$C$21,EQ95/$C$19),MAX(FM$8:FM95)*-1)</f>
        <v>-0.37850168607206947</v>
      </c>
      <c r="FN96" s="259">
        <f>MAX(MIN(IF(AND(PR95=1,NZ96&lt;0),-1,1)*(DV96-$C$15)/($C$14-$C$15)*$C$12*$C$21-$C$33*MH96/BH$6 -  PR95*$C$33/$C$21,ER95/$C$19),MAX(FN$8:FN95)*-1)</f>
        <v>-0.37850168607206947</v>
      </c>
      <c r="FO96" s="259">
        <f>MAX(MIN(IF(AND(PS95=1,OA96&lt;0),-1,1)*(DW96-$C$15)/($C$14-$C$15)*$C$12*$C$21-$C$33*MI96/BI$6 -  PS95*$C$33/$C$21,ES95/$C$19),MAX(FO$8:FO95)*-1)</f>
        <v>-0.37850168607206947</v>
      </c>
      <c r="FP96" s="61">
        <f t="shared" si="346"/>
        <v>3.5200000000000022</v>
      </c>
      <c r="FQ96" s="260">
        <f>IF(AND(KS96=1,OY96=1),0,MIN((ABS(($C$14-$C$15)*EU96/$C$12/$C$21)+$C$15)/$C$21,DC96))</f>
        <v>0</v>
      </c>
      <c r="FR96" s="260">
        <f>IF(AND(KT96=1,OZ96=1),0,MIN((ABS(($C$14-$C$15)*EV96/$C$12/$C$21)+$C$15)/$C$21,DD96))</f>
        <v>2.7495000000000003</v>
      </c>
      <c r="FS96" s="260">
        <f>IF(AND(KU96=1,PA96=1),0,MIN((ABS(($C$14-$C$15)*EW96/$C$12/$C$21)+$C$15)/$C$21,DE96))</f>
        <v>2.7495000000000003</v>
      </c>
      <c r="FT96" s="260">
        <f>IF(AND(KV96=1,PB96=1),0,MIN((ABS(($C$14-$C$15)*EX96/$C$12/$C$21)+$C$15)/$C$21,DF96))</f>
        <v>2.7495000000000003</v>
      </c>
      <c r="FU96" s="260">
        <f>IF(AND(KW96=1,PC96=1),0,MIN((ABS(($C$14-$C$15)*EY96/$C$12/$C$21)+$C$15)/$C$21,DG96))</f>
        <v>2.7495000000000003</v>
      </c>
      <c r="FV96" s="260">
        <f>IF(AND(KX96=1,PD96=1),0,MIN((ABS(($C$14-$C$15)*EZ96/$C$12/$C$21)+$C$15)/$C$21,DH96))</f>
        <v>0</v>
      </c>
      <c r="FW96" s="260">
        <f>IF(AND(KY96=1,PE96=1),0,MIN((ABS(($C$14-$C$15)*FA96/$C$12/$C$21)+$C$15)/$C$21,DI96))</f>
        <v>0</v>
      </c>
      <c r="FX96" s="260">
        <f>IF(AND(KZ96=1,PF96=1),0,MIN((ABS(($C$14-$C$15)*FB96/$C$12/$C$21)+$C$15)/$C$21,DJ96))</f>
        <v>0</v>
      </c>
      <c r="FY96" s="260">
        <f>IF(AND(LA96=1,PG96=1),0,MIN((ABS(($C$14-$C$15)*FC96/$C$12/$C$21)+$C$15)/$C$21,DK96))</f>
        <v>0</v>
      </c>
      <c r="FZ96" s="260">
        <f>IF(AND(LB96=1,PH96=1),0,MIN((ABS(($C$14-$C$15)*FD96/$C$12/$C$21)+$C$15)/$C$21,DL96))</f>
        <v>0</v>
      </c>
      <c r="GA96" s="260">
        <f>IF(AND(LC96=1,PI96=1),0,MIN((ABS(($C$14-$C$15)*FE96/$C$12/$C$21)+$C$15)/$C$21,DM96))</f>
        <v>0</v>
      </c>
      <c r="GB96" s="260">
        <f>IF(AND(LD96=1,PJ96=1),0,MIN((ABS(($C$14-$C$15)*FF96/$C$12/$C$21)+$C$15)/$C$21,DN96))</f>
        <v>0</v>
      </c>
      <c r="GC96" s="260">
        <f>IF(AND(LE96=1,PK96=1),0,MIN((ABS(($C$14-$C$15)*FG96/$C$12/$C$21)+$C$15)/$C$21,DO96))</f>
        <v>0</v>
      </c>
      <c r="GD96" s="260">
        <f>IF(AND(LF96=1,PL96=1),0,MIN((ABS(($C$14-$C$15)*FH96/$C$12/$C$21)+$C$15)/$C$21,DP96))</f>
        <v>0</v>
      </c>
      <c r="GE96" s="260">
        <f>IF(AND(LG96=1,PM96=1),0,MIN((ABS(($C$14-$C$15)*FI96/$C$12/$C$21)+$C$15)/$C$21,DQ96))</f>
        <v>0</v>
      </c>
      <c r="GF96" s="260">
        <f>IF(AND(LH96=1,PN96=1),0,MIN((ABS(($C$14-$C$15)*FJ96/$C$12/$C$21)+$C$15)/$C$21,DR96))</f>
        <v>0</v>
      </c>
      <c r="GG96" s="260">
        <f>IF(AND(LI96=1,PO96=1),0,MIN((ABS(($C$14-$C$15)*FK96/$C$12/$C$21)+$C$15)/$C$21,DS96))</f>
        <v>0</v>
      </c>
      <c r="GH96" s="260">
        <f>IF(AND(LJ96=1,PP96=1),0,MIN((ABS(($C$14-$C$15)*FL96/$C$12/$C$21)+$C$15)/$C$21,DT96))</f>
        <v>0</v>
      </c>
      <c r="GI96" s="260">
        <f>IF(AND(LK96=1,PQ96=1),0,MIN((ABS(($C$14-$C$15)*FM96/$C$12/$C$21)+$C$15)/$C$21,DU96))</f>
        <v>0</v>
      </c>
      <c r="GJ96" s="260">
        <f>IF(AND(LL96=1,PR96=1),0,MIN((ABS(($C$14-$C$15)*FN96/$C$12/$C$21)+$C$15)/$C$21,DV96))</f>
        <v>0</v>
      </c>
      <c r="GK96" s="260">
        <f>IF(AND(LM96=1,PS96=1),0,MIN((ABS(($C$14-$C$15)*FO96/$C$12/$C$21)+$C$15)/$C$21,DW96))</f>
        <v>0</v>
      </c>
      <c r="GL96" s="61">
        <f t="shared" si="347"/>
        <v>3.5200000000000022</v>
      </c>
      <c r="GM96" s="57">
        <f>IF(AND(KS95=1,OY95=1),0,EU96*$C$19/S$6/$C$24/$C$23*3.39*$C$21)</f>
        <v>0</v>
      </c>
      <c r="GN96" s="57">
        <f>IF(AND(KT95=1,OZ95=1),0,EV96*$C$19/T$6/$C$24/$C$23*3.39*$C$21)</f>
        <v>-2.8885715939801413</v>
      </c>
      <c r="GO96" s="57">
        <f>IF(AND(KU95=1,PA95=1),0,EW96*$C$19/U$6/$C$24/$C$23*3.39*$C$21)</f>
        <v>-4.2968688338100298</v>
      </c>
      <c r="GP96" s="57">
        <f>IF(AND(KV95=1,PB95=1),0,EX96*$C$19/V$6/$C$24/$C$23*3.39*$C$21)</f>
        <v>-5.426227030034612</v>
      </c>
      <c r="GQ96" s="57">
        <f>IF(AND(KW95=1,PC95=1),0,EY96*$C$19/W$6/$C$24/$C$23*3.39*$C$21)</f>
        <v>-5.9889840440847175</v>
      </c>
      <c r="GR96" s="57">
        <f>IF(AND(KX95=1,PD95=1),0,EZ96*$C$19/X$6/$C$24/$C$23*3.39*$C$21)</f>
        <v>0</v>
      </c>
      <c r="GS96" s="57">
        <f>IF(AND(KY95=1,PE95=1),0,FA96*$C$19/Y$6/$C$24/$C$23*3.39*$C$21)</f>
        <v>0</v>
      </c>
      <c r="GT96" s="57">
        <f>IF(AND(KZ95=1,PF95=1),0,FB96*$C$19/Z$6/$C$24/$C$23*3.39*$C$21)</f>
        <v>0</v>
      </c>
      <c r="GU96" s="57">
        <f>IF(AND(LA95=1,PG95=1),0,FC96*$C$19/AA$6/$C$24/$C$23*3.39*$C$21)</f>
        <v>0</v>
      </c>
      <c r="GV96" s="57">
        <f>IF(AND(LB95=1,PH95=1),0,FD96*$C$19/AB$6/$C$24/$C$23*3.39*$C$21)</f>
        <v>0</v>
      </c>
      <c r="GW96" s="57">
        <f>IF(AND(LC95=1,PI95=1),0,FE96*$C$19/AC$6/$C$24/$C$23*3.39*$C$21)</f>
        <v>0</v>
      </c>
      <c r="GX96" s="57">
        <f>IF(AND(LD95=1,PJ95=1),0,FF96*$C$19/AD$6/$C$24/$C$23*3.39*$C$21)</f>
        <v>-8.6193424789200641</v>
      </c>
      <c r="GY96" s="57">
        <f>IF(AND(LE95=1,PK95=1),0,FG96*$C$19/AE$6/$C$24/$C$23*3.39*$C$21)</f>
        <v>0</v>
      </c>
      <c r="GZ96" s="57">
        <f>IF(AND(LF95=1,PL95=1),0,FH96*$C$19/AF$6/$C$24/$C$23*3.39*$C$21)</f>
        <v>0</v>
      </c>
      <c r="HA96" s="57">
        <f>IF(AND(LG95=1,PM95=1),0,FI96*$C$19/AG$6/$C$24/$C$23*3.39*$C$21)</f>
        <v>0</v>
      </c>
      <c r="HB96" s="57">
        <f>IF(AND(LH95=1,PN95=1),0,FJ96*$C$19/AH$6/$C$24/$C$23*3.39*$C$21)</f>
        <v>0</v>
      </c>
      <c r="HC96" s="57">
        <f>IF(AND(LI95=1,PO95=1),0,FK96*$C$19/AI$6/$C$24/$C$23*3.39*$C$21)</f>
        <v>0</v>
      </c>
      <c r="HD96" s="57">
        <f>IF(AND(LJ95=1,PP95=1),0,FL96*$C$19/AJ$6/$C$24/$C$23*3.39*$C$21)</f>
        <v>0</v>
      </c>
      <c r="HE96" s="57">
        <f>IF(AND(LK95=1,PQ95=1),0,FM96*$C$19/AK$6/$C$24/$C$23*3.39*$C$21)</f>
        <v>0</v>
      </c>
      <c r="HF96" s="57">
        <f>IF(AND(LL95=1,PR95=1),0,FN96*$C$19/AL$6/$C$24/$C$23*3.39*$C$21)</f>
        <v>0</v>
      </c>
      <c r="HG96" s="57">
        <f>IF(AND(LM95=1,PS95=1),0,FO96*$C$19/AM$6/$C$24/$C$23*3.39*$C$21)</f>
        <v>0</v>
      </c>
      <c r="HH96" s="61">
        <f t="shared" si="348"/>
        <v>3.5200000000000022</v>
      </c>
      <c r="HI96" s="57">
        <f t="shared" si="349"/>
        <v>0</v>
      </c>
      <c r="HJ96" s="57">
        <f t="shared" si="350"/>
        <v>2.8885715939801413</v>
      </c>
      <c r="HK96" s="57">
        <f t="shared" si="351"/>
        <v>4.2968688338100298</v>
      </c>
      <c r="HL96" s="57">
        <f t="shared" si="352"/>
        <v>5.426227030034612</v>
      </c>
      <c r="HM96" s="57">
        <f t="shared" si="353"/>
        <v>5.9889840440847175</v>
      </c>
      <c r="HN96" s="57">
        <f t="shared" si="354"/>
        <v>0</v>
      </c>
      <c r="HO96" s="57">
        <f t="shared" si="355"/>
        <v>0</v>
      </c>
      <c r="HP96" s="57">
        <f t="shared" si="356"/>
        <v>0</v>
      </c>
      <c r="HQ96" s="57">
        <f t="shared" si="357"/>
        <v>0</v>
      </c>
      <c r="HR96" s="57">
        <f t="shared" si="358"/>
        <v>0</v>
      </c>
      <c r="HS96" s="57">
        <f t="shared" si="359"/>
        <v>0</v>
      </c>
      <c r="HT96" s="57">
        <f t="shared" si="360"/>
        <v>8.6193424789200641</v>
      </c>
      <c r="HU96" s="57">
        <f t="shared" si="361"/>
        <v>0</v>
      </c>
      <c r="HV96" s="57">
        <f t="shared" si="362"/>
        <v>0</v>
      </c>
      <c r="HW96" s="57">
        <f t="shared" si="363"/>
        <v>0</v>
      </c>
      <c r="HX96" s="57">
        <f t="shared" si="364"/>
        <v>0</v>
      </c>
      <c r="HY96" s="57">
        <f t="shared" si="365"/>
        <v>0</v>
      </c>
      <c r="HZ96" s="57">
        <f t="shared" si="366"/>
        <v>0</v>
      </c>
      <c r="IA96" s="57">
        <f t="shared" si="367"/>
        <v>0</v>
      </c>
      <c r="IB96" s="57">
        <f t="shared" si="368"/>
        <v>0</v>
      </c>
      <c r="IC96" s="57">
        <f t="shared" si="369"/>
        <v>0</v>
      </c>
      <c r="ID96" s="61">
        <f t="shared" si="370"/>
        <v>3.5200000000000022</v>
      </c>
      <c r="IE96" s="57">
        <f t="shared" si="371"/>
        <v>0</v>
      </c>
      <c r="IF96" s="57">
        <f t="shared" si="372"/>
        <v>0</v>
      </c>
      <c r="IG96" s="57">
        <f t="shared" si="373"/>
        <v>0</v>
      </c>
      <c r="IH96" s="57">
        <f t="shared" si="374"/>
        <v>0</v>
      </c>
      <c r="II96" s="57">
        <f t="shared" si="375"/>
        <v>0</v>
      </c>
      <c r="IJ96" s="57">
        <f t="shared" si="376"/>
        <v>0</v>
      </c>
      <c r="IK96" s="57">
        <f t="shared" si="377"/>
        <v>0</v>
      </c>
      <c r="IL96" s="57">
        <f t="shared" si="378"/>
        <v>0</v>
      </c>
      <c r="IM96" s="57">
        <f t="shared" si="379"/>
        <v>0</v>
      </c>
      <c r="IN96" s="57">
        <f t="shared" si="380"/>
        <v>0</v>
      </c>
      <c r="IO96" s="57">
        <f t="shared" si="381"/>
        <v>0</v>
      </c>
      <c r="IP96" s="57">
        <f t="shared" si="382"/>
        <v>0</v>
      </c>
      <c r="IQ96" s="57">
        <f t="shared" si="383"/>
        <v>0</v>
      </c>
      <c r="IR96" s="57">
        <f t="shared" si="384"/>
        <v>0</v>
      </c>
      <c r="IS96" s="57">
        <f t="shared" si="385"/>
        <v>0</v>
      </c>
      <c r="IT96" s="57">
        <f t="shared" si="386"/>
        <v>0</v>
      </c>
      <c r="IU96" s="57">
        <f t="shared" si="387"/>
        <v>0</v>
      </c>
      <c r="IV96" s="57">
        <f t="shared" si="388"/>
        <v>0</v>
      </c>
      <c r="IW96" s="57">
        <f t="shared" si="389"/>
        <v>0</v>
      </c>
      <c r="IX96" s="57">
        <f t="shared" si="390"/>
        <v>0</v>
      </c>
      <c r="IY96" s="57">
        <f t="shared" si="391"/>
        <v>0</v>
      </c>
      <c r="IZ96" s="61">
        <f t="shared" si="392"/>
        <v>3.5200000000000022</v>
      </c>
      <c r="JA96" s="260" t="e">
        <f t="shared" si="447"/>
        <v>#N/A</v>
      </c>
      <c r="JB96" s="260" t="e">
        <f t="shared" si="448"/>
        <v>#N/A</v>
      </c>
      <c r="JC96" s="260" t="e">
        <f t="shared" si="449"/>
        <v>#N/A</v>
      </c>
      <c r="JD96" s="260" t="e">
        <f t="shared" si="450"/>
        <v>#N/A</v>
      </c>
      <c r="JE96" s="260" t="e">
        <f t="shared" si="451"/>
        <v>#N/A</v>
      </c>
      <c r="JF96" s="260" t="e">
        <f t="shared" si="452"/>
        <v>#N/A</v>
      </c>
      <c r="JG96" s="260" t="e">
        <f t="shared" si="453"/>
        <v>#N/A</v>
      </c>
      <c r="JH96" s="260" t="e">
        <f t="shared" si="454"/>
        <v>#N/A</v>
      </c>
      <c r="JI96" s="260" t="e">
        <f t="shared" si="455"/>
        <v>#N/A</v>
      </c>
      <c r="JJ96" s="260" t="e">
        <f t="shared" si="456"/>
        <v>#N/A</v>
      </c>
      <c r="JK96" s="260" t="e">
        <f t="shared" si="457"/>
        <v>#N/A</v>
      </c>
      <c r="JL96" s="260" t="e">
        <f t="shared" si="458"/>
        <v>#N/A</v>
      </c>
      <c r="JM96" s="260" t="e">
        <f t="shared" si="459"/>
        <v>#N/A</v>
      </c>
      <c r="JN96" s="260" t="e">
        <f t="shared" si="460"/>
        <v>#N/A</v>
      </c>
      <c r="JO96" s="260" t="e">
        <f t="shared" si="461"/>
        <v>#N/A</v>
      </c>
      <c r="JP96" s="260" t="e">
        <f t="shared" si="462"/>
        <v>#N/A</v>
      </c>
      <c r="JQ96" s="260" t="e">
        <f t="shared" si="463"/>
        <v>#N/A</v>
      </c>
      <c r="JR96" s="260" t="e">
        <f t="shared" si="464"/>
        <v>#N/A</v>
      </c>
      <c r="JS96" s="260" t="e">
        <f t="shared" si="465"/>
        <v>#N/A</v>
      </c>
      <c r="JT96" s="260" t="e">
        <f t="shared" si="466"/>
        <v>#N/A</v>
      </c>
      <c r="JU96" s="260" t="e">
        <f t="shared" si="467"/>
        <v>#N/A</v>
      </c>
      <c r="JV96" s="61">
        <f t="shared" si="393"/>
        <v>3.5200000000000022</v>
      </c>
      <c r="JW96" s="46">
        <f>IF(AND(KS96=0,HI96&lt;=$C$40),1,0)</f>
        <v>0</v>
      </c>
      <c r="JX96" s="46">
        <f>IF(AND(KT96=0,HJ96&lt;=$C$40),1,0)</f>
        <v>0</v>
      </c>
      <c r="JY96" s="46">
        <f>IF(AND(KU96=0,HK96&lt;=$C$40),1,0)</f>
        <v>0</v>
      </c>
      <c r="JZ96" s="46">
        <f>IF(AND(KV96=0,HL96&lt;=$C$40),1,0)</f>
        <v>0</v>
      </c>
      <c r="KA96" s="46">
        <f>IF(AND(KW96=0,HM96&lt;=$C$40),1,0)</f>
        <v>0</v>
      </c>
      <c r="KB96" s="46">
        <f>IF(AND(KX96=0,HN96&lt;=$C$40),1,0)</f>
        <v>0</v>
      </c>
      <c r="KC96" s="46">
        <f>IF(AND(KY96=0,HO96&lt;=$C$40),1,0)</f>
        <v>0</v>
      </c>
      <c r="KD96" s="46">
        <f>IF(AND(KZ96=0,HP96&lt;=$C$40),1,0)</f>
        <v>0</v>
      </c>
      <c r="KE96" s="46">
        <f>IF(AND(LA96=0,HQ96&lt;=$C$40),1,0)</f>
        <v>0</v>
      </c>
      <c r="KF96" s="46">
        <f>IF(AND(LB96=0,HR96&lt;=$C$40),1,0)</f>
        <v>0</v>
      </c>
      <c r="KG96" s="46">
        <f>IF(AND(LC96=0,HS96&lt;=$C$40),1,0)</f>
        <v>0</v>
      </c>
      <c r="KH96" s="46">
        <f>IF(AND(LD96=0,HT96&lt;=$C$40),1,0)</f>
        <v>0</v>
      </c>
      <c r="KI96" s="46">
        <f>IF(AND(LE96=0,HU96&lt;=$C$40),1,0)</f>
        <v>0</v>
      </c>
      <c r="KJ96" s="46">
        <f>IF(AND(LF96=0,HV96&lt;=$C$40),1,0)</f>
        <v>0</v>
      </c>
      <c r="KK96" s="46">
        <f>IF(AND(LG96=0,HW96&lt;=$C$40),1,0)</f>
        <v>0</v>
      </c>
      <c r="KL96" s="46">
        <f>IF(AND(LH96=0,HX96&lt;=$C$40),1,0)</f>
        <v>0</v>
      </c>
      <c r="KM96" s="46">
        <f>IF(AND(LI96=0,HY96&lt;=$C$40),1,0)</f>
        <v>0</v>
      </c>
      <c r="KN96" s="46">
        <f>IF(AND(LJ96=0,HZ96&lt;=$C$40),1,0)</f>
        <v>0</v>
      </c>
      <c r="KO96" s="46">
        <f>IF(AND(LK96=0,IA96&lt;=$C$40),1,0)</f>
        <v>0</v>
      </c>
      <c r="KP96" s="46">
        <f>IF(AND(LL96=0,IB96&lt;=$C$40),1,0)</f>
        <v>0</v>
      </c>
      <c r="KQ96" s="46">
        <f>IF(AND(LM96=0,IC96&lt;=$C$40),1,0)</f>
        <v>0</v>
      </c>
      <c r="KR96" s="61">
        <f t="shared" si="394"/>
        <v>3.5200000000000022</v>
      </c>
      <c r="KS96" s="1">
        <f>IF(OR(KS95=1,AND(OY96=1,LO96&lt;=$C$41)),1,0)</f>
        <v>1</v>
      </c>
      <c r="KT96" s="1">
        <f>IF(OR(KT95=1,AND(OZ96=1,LP96&lt;=$C$41)),1,0)</f>
        <v>0</v>
      </c>
      <c r="KU96" s="1">
        <f>IF(OR(KU95=1,AND(PA96=1,LQ96&lt;=$C$41)),1,0)</f>
        <v>0</v>
      </c>
      <c r="KV96" s="1">
        <f>IF(OR(KV95=1,AND(PB96=1,LR96&lt;=$C$41)),1,0)</f>
        <v>0</v>
      </c>
      <c r="KW96" s="1">
        <f>IF(OR(KW95=1,AND(PC96=1,LS96&lt;=$C$41)),1,0)</f>
        <v>0</v>
      </c>
      <c r="KX96" s="1">
        <f>IF(OR(KX95=1,AND(PD96=1,LT96&lt;=$C$41)),1,0)</f>
        <v>1</v>
      </c>
      <c r="KY96" s="1">
        <f>IF(OR(KY95=1,AND(PE96=1,LU96&lt;=$C$41)),1,0)</f>
        <v>1</v>
      </c>
      <c r="KZ96" s="1">
        <f>IF(OR(KZ95=1,AND(PF96=1,LV96&lt;=$C$41)),1,0)</f>
        <v>1</v>
      </c>
      <c r="LA96" s="1">
        <f>IF(OR(LA95=1,AND(PG96=1,LW96&lt;=$C$41)),1,0)</f>
        <v>1</v>
      </c>
      <c r="LB96" s="1">
        <f>IF(OR(LB95=1,AND(PH96=1,LX96&lt;=$C$41)),1,0)</f>
        <v>1</v>
      </c>
      <c r="LC96" s="1">
        <f>IF(OR(LC95=1,AND(PI96=1,LY96&lt;=$C$41)),1,0)</f>
        <v>1</v>
      </c>
      <c r="LD96" s="1">
        <f>IF(OR(LD95=1,AND(PJ96=1,LZ96&lt;=$C$41)),1,0)</f>
        <v>1</v>
      </c>
      <c r="LE96" s="1">
        <f>IF(OR(LE95=1,AND(PK96=1,MA96&lt;=$C$41)),1,0)</f>
        <v>1</v>
      </c>
      <c r="LF96" s="1">
        <f>IF(OR(LF95=1,AND(PL96=1,MB96&lt;=$C$41)),1,0)</f>
        <v>1</v>
      </c>
      <c r="LG96" s="1">
        <f>IF(OR(LG95=1,AND(PM96=1,MC96&lt;=$C$41)),1,0)</f>
        <v>1</v>
      </c>
      <c r="LH96" s="1">
        <f>IF(OR(LH95=1,AND(PN96=1,MD96&lt;=$C$41)),1,0)</f>
        <v>1</v>
      </c>
      <c r="LI96" s="1">
        <f>IF(OR(LI95=1,AND(PO96=1,ME96&lt;=$C$41)),1,0)</f>
        <v>1</v>
      </c>
      <c r="LJ96" s="1">
        <f>IF(OR(LJ95=1,AND(PP96=1,MF96&lt;=$C$41)),1,0)</f>
        <v>1</v>
      </c>
      <c r="LK96" s="1">
        <f>IF(OR(LK95=1,AND(PQ96=1,MG96&lt;=$C$41)),1,0)</f>
        <v>1</v>
      </c>
      <c r="LL96" s="1">
        <f>IF(OR(LL95=1,AND(PR96=1,MH96&lt;=$C$41)),1,0)</f>
        <v>1</v>
      </c>
      <c r="LM96" s="1">
        <f>IF(OR(LM95=1,AND(PS96=1,MI96&lt;=$C$41)),1,0)</f>
        <v>1</v>
      </c>
      <c r="LN96" s="61">
        <f t="shared" si="395"/>
        <v>3.5200000000000022</v>
      </c>
      <c r="LO96" s="57">
        <f t="shared" si="396"/>
        <v>0</v>
      </c>
      <c r="LP96" s="57">
        <f t="shared" si="397"/>
        <v>10.746853842067326</v>
      </c>
      <c r="LQ96" s="57">
        <f t="shared" si="398"/>
        <v>8.7896204692893605</v>
      </c>
      <c r="LR96" s="57">
        <f t="shared" si="399"/>
        <v>5.4995654207209039</v>
      </c>
      <c r="LS96" s="57">
        <f t="shared" si="400"/>
        <v>1.4858906125797016</v>
      </c>
      <c r="LT96" s="57">
        <f t="shared" si="401"/>
        <v>0</v>
      </c>
      <c r="LU96" s="57">
        <f t="shared" si="402"/>
        <v>0</v>
      </c>
      <c r="LV96" s="57">
        <f t="shared" si="403"/>
        <v>0</v>
      </c>
      <c r="LW96" s="57">
        <f t="shared" si="404"/>
        <v>0</v>
      </c>
      <c r="LX96" s="57">
        <f t="shared" si="405"/>
        <v>0</v>
      </c>
      <c r="LY96" s="57">
        <f t="shared" si="406"/>
        <v>0</v>
      </c>
      <c r="LZ96" s="57">
        <f t="shared" si="407"/>
        <v>0</v>
      </c>
      <c r="MA96" s="57">
        <f t="shared" si="408"/>
        <v>0</v>
      </c>
      <c r="MB96" s="57">
        <f t="shared" si="409"/>
        <v>0</v>
      </c>
      <c r="MC96" s="57">
        <f t="shared" si="410"/>
        <v>0</v>
      </c>
      <c r="MD96" s="57">
        <f t="shared" si="411"/>
        <v>0</v>
      </c>
      <c r="ME96" s="57">
        <f t="shared" si="412"/>
        <v>0</v>
      </c>
      <c r="MF96" s="57">
        <f t="shared" si="413"/>
        <v>0</v>
      </c>
      <c r="MG96" s="57">
        <f t="shared" si="414"/>
        <v>0</v>
      </c>
      <c r="MH96" s="57">
        <f t="shared" si="415"/>
        <v>0</v>
      </c>
      <c r="MI96" s="57">
        <f t="shared" si="416"/>
        <v>0</v>
      </c>
      <c r="MJ96" s="61">
        <f t="shared" si="417"/>
        <v>3.5200000000000022</v>
      </c>
      <c r="MK96" s="57" t="e">
        <f>IF(AND(ABS(CG96)&gt;0,EU96*$C$19&gt;=DY95,NG96&lt;&gt;0),3,NA())</f>
        <v>#N/A</v>
      </c>
      <c r="ML96" s="57" t="e">
        <f t="shared" si="468"/>
        <v>#N/A</v>
      </c>
      <c r="MM96" s="57" t="e">
        <f t="shared" si="469"/>
        <v>#N/A</v>
      </c>
      <c r="MN96" s="57" t="e">
        <f t="shared" si="470"/>
        <v>#N/A</v>
      </c>
      <c r="MO96" s="57" t="e">
        <f t="shared" si="471"/>
        <v>#N/A</v>
      </c>
      <c r="MP96" s="57" t="e">
        <f t="shared" si="472"/>
        <v>#N/A</v>
      </c>
      <c r="MQ96" s="57" t="e">
        <f t="shared" si="473"/>
        <v>#N/A</v>
      </c>
      <c r="MR96" s="57" t="e">
        <f t="shared" si="474"/>
        <v>#N/A</v>
      </c>
      <c r="MS96" s="57" t="e">
        <f t="shared" si="475"/>
        <v>#N/A</v>
      </c>
      <c r="MT96" s="57" t="e">
        <f t="shared" si="476"/>
        <v>#N/A</v>
      </c>
      <c r="MU96" s="57" t="e">
        <f t="shared" si="477"/>
        <v>#N/A</v>
      </c>
      <c r="MV96" s="57" t="e">
        <f t="shared" si="478"/>
        <v>#N/A</v>
      </c>
      <c r="MW96" s="57" t="e">
        <f t="shared" si="479"/>
        <v>#N/A</v>
      </c>
      <c r="MX96" s="57" t="e">
        <f t="shared" si="480"/>
        <v>#N/A</v>
      </c>
      <c r="MY96" s="57" t="e">
        <f t="shared" si="481"/>
        <v>#N/A</v>
      </c>
      <c r="MZ96" s="57" t="e">
        <f t="shared" si="482"/>
        <v>#N/A</v>
      </c>
      <c r="NA96" s="57" t="e">
        <f t="shared" si="483"/>
        <v>#N/A</v>
      </c>
      <c r="NB96" s="57" t="e">
        <f t="shared" si="484"/>
        <v>#N/A</v>
      </c>
      <c r="NC96" s="57" t="e">
        <f t="shared" si="485"/>
        <v>#N/A</v>
      </c>
      <c r="ND96" s="57" t="e">
        <f t="shared" si="486"/>
        <v>#N/A</v>
      </c>
      <c r="NE96" s="57" t="e">
        <f t="shared" si="487"/>
        <v>#N/A</v>
      </c>
      <c r="NF96" s="61">
        <f t="shared" si="418"/>
        <v>3.5200000000000022</v>
      </c>
      <c r="NG96" s="260">
        <f>IF(OY95=0,MIN('Drive Train'!$F$35-FQ95*$C$19*'Drive Train'!$F$39,NG95+$C$39)-$C$7,IF(LO95-1&lt;=0,0,IF($C$37=Motors!$C$29,MAX(MAX(NG$8:NG95)*-1,NG95-$C$39),MAX(0,MAX(NG$8:NG95)*-1,NG95-$C$39))))</f>
        <v>0</v>
      </c>
      <c r="NH96" s="260">
        <f>IF(OZ95=0,MIN('Drive Train'!$F$35-FR95*$C$19*'Drive Train'!$F$39,NH95+$C$39)-$C$7,IF(LP95-1&lt;=0,0,IF($C$37=Motors!$C$29,MAX(MAX(NH$8:NH95)*-1,NH95-$C$39),MAX(0,MAX(NH$8:NH95)*-1,NH95-$C$39))))</f>
        <v>0</v>
      </c>
      <c r="NI96" s="260">
        <f>IF(PA95=0,MIN('Drive Train'!$F$35-FS95*$C$19*'Drive Train'!$F$39,NI95+$C$39)-$C$7,IF(LQ95-1&lt;=0,0,IF($C$37=Motors!$C$29,MAX(MAX(NI$8:NI95)*-1,NI95-$C$39),MAX(0,MAX(NI$8:NI95)*-1,NI95-$C$39))))</f>
        <v>0</v>
      </c>
      <c r="NJ96" s="260">
        <f>IF(PB95=0,MIN('Drive Train'!$F$35-FT95*$C$19*'Drive Train'!$F$39,NJ95+$C$39)-$C$7,IF(LR95-1&lt;=0,0,IF($C$37=Motors!$C$29,MAX(MAX(NJ$8:NJ95)*-1,NJ95-$C$39),MAX(0,MAX(NJ$8:NJ95)*-1,NJ95-$C$39))))</f>
        <v>0</v>
      </c>
      <c r="NK96" s="260">
        <f>IF(PC95=0,MIN('Drive Train'!$F$35-FU95*$C$19*'Drive Train'!$F$39,NK95+$C$39)-$C$7,IF(LS95-1&lt;=0,0,IF($C$37=Motors!$C$29,MAX(MAX(NK$8:NK95)*-1,NK95-$C$39),MAX(0,MAX(NK$8:NK95)*-1,NK95-$C$39))))</f>
        <v>0</v>
      </c>
      <c r="NL96" s="260">
        <f>IF(PD95=0,MIN('Drive Train'!$F$35-FV95*$C$19*'Drive Train'!$F$39,NL95+$C$39)-$C$7,IF(LT95-1&lt;=0,0,IF($C$37=Motors!$C$29,MAX(MAX(NL$8:NL95)*-1,NL95-$C$39),MAX(0,MAX(NL$8:NL95)*-1,NL95-$C$39))))</f>
        <v>0</v>
      </c>
      <c r="NM96" s="260">
        <f>IF(PE95=0,MIN('Drive Train'!$F$35-FW95*$C$19*'Drive Train'!$F$39,NM95+$C$39)-$C$7,IF(LU95-1&lt;=0,0,IF($C$37=Motors!$C$29,MAX(MAX(NM$8:NM95)*-1,NM95-$C$39),MAX(0,MAX(NM$8:NM95)*-1,NM95-$C$39))))</f>
        <v>0</v>
      </c>
      <c r="NN96" s="260">
        <f>IF(PF95=0,MIN('Drive Train'!$F$35-FX95*$C$19*'Drive Train'!$F$39,NN95+$C$39)-$C$7,IF(LV95-1&lt;=0,0,IF($C$37=Motors!$C$29,MAX(MAX(NN$8:NN95)*-1,NN95-$C$39),MAX(0,MAX(NN$8:NN95)*-1,NN95-$C$39))))</f>
        <v>0</v>
      </c>
      <c r="NO96" s="260">
        <f>IF(PG95=0,MIN('Drive Train'!$F$35-FY95*$C$19*'Drive Train'!$F$39,NO95+$C$39)-$C$7,IF(LW95-1&lt;=0,0,IF($C$37=Motors!$C$29,MAX(MAX(NO$8:NO95)*-1,NO95-$C$39),MAX(0,MAX(NO$8:NO95)*-1,NO95-$C$39))))</f>
        <v>0</v>
      </c>
      <c r="NP96" s="260">
        <f>IF(PH95=0,MIN('Drive Train'!$F$35-FZ95*$C$19*'Drive Train'!$F$39,NP95+$C$39)-$C$7,IF(LX95-1&lt;=0,0,IF($C$37=Motors!$C$29,MAX(MAX(NP$8:NP95)*-1,NP95-$C$39),MAX(0,MAX(NP$8:NP95)*-1,NP95-$C$39))))</f>
        <v>0</v>
      </c>
      <c r="NQ96" s="260">
        <f>IF(PI95=0,MIN('Drive Train'!$F$35-GA95*$C$19*'Drive Train'!$F$39,NQ95+$C$39)-$C$7,IF(LY95-1&lt;=0,0,IF($C$37=Motors!$C$29,MAX(MAX(NQ$8:NQ95)*-1,NQ95-$C$39),MAX(0,MAX(NQ$8:NQ95)*-1,NQ95-$C$39))))</f>
        <v>0</v>
      </c>
      <c r="NR96" s="260">
        <f>IF(PJ95=0,MIN('Drive Train'!$F$35-GB95*$C$19*'Drive Train'!$F$39,NR95+$C$39)-$C$7,IF(LZ95-1&lt;=0,0,IF($C$37=Motors!$C$29,MAX(MAX(NR$8:NR95)*-1,NR95-$C$39),MAX(0,MAX(NR$8:NR95)*-1,NR95-$C$39))))</f>
        <v>0</v>
      </c>
      <c r="NS96" s="260">
        <f>IF(PK95=0,MIN('Drive Train'!$F$35-GC95*$C$19*'Drive Train'!$F$39,NS95+$C$39)-$C$7,IF(MA95-1&lt;=0,0,IF($C$37=Motors!$C$29,MAX(MAX(NS$8:NS95)*-1,NS95-$C$39),MAX(0,MAX(NS$8:NS95)*-1,NS95-$C$39))))</f>
        <v>0</v>
      </c>
      <c r="NT96" s="260">
        <f>IF(PL95=0,MIN('Drive Train'!$F$35-GD95*$C$19*'Drive Train'!$F$39,NT95+$C$39)-$C$7,IF(MB95-1&lt;=0,0,IF($C$37=Motors!$C$29,MAX(MAX(NT$8:NT95)*-1,NT95-$C$39),MAX(0,MAX(NT$8:NT95)*-1,NT95-$C$39))))</f>
        <v>0</v>
      </c>
      <c r="NU96" s="260">
        <f>IF(PM95=0,MIN('Drive Train'!$F$35-GE95*$C$19*'Drive Train'!$F$39,NU95+$C$39)-$C$7,IF(MC95-1&lt;=0,0,IF($C$37=Motors!$C$29,MAX(MAX(NU$8:NU95)*-1,NU95-$C$39),MAX(0,MAX(NU$8:NU95)*-1,NU95-$C$39))))</f>
        <v>0</v>
      </c>
      <c r="NV96" s="260">
        <f>IF(PN95=0,MIN('Drive Train'!$F$35-GF95*$C$19*'Drive Train'!$F$39,NV95+$C$39)-$C$7,IF(MD95-1&lt;=0,0,IF($C$37=Motors!$C$29,MAX(MAX(NV$8:NV95)*-1,NV95-$C$39),MAX(0,MAX(NV$8:NV95)*-1,NV95-$C$39))))</f>
        <v>0</v>
      </c>
      <c r="NW96" s="260">
        <f>IF(PO95=0,MIN('Drive Train'!$F$35-GG95*$C$19*'Drive Train'!$F$39,NW95+$C$39)-$C$7,IF(ME95-1&lt;=0,0,IF($C$37=Motors!$C$29,MAX(MAX(NW$8:NW95)*-1,NW95-$C$39),MAX(0,MAX(NW$8:NW95)*-1,NW95-$C$39))))</f>
        <v>0</v>
      </c>
      <c r="NX96" s="260">
        <f>IF(PP95=0,MIN('Drive Train'!$F$35-GH95*$C$19*'Drive Train'!$F$39,NX95+$C$39)-$C$7,IF(MF95-1&lt;=0,0,IF($C$37=Motors!$C$29,MAX(MAX(NX$8:NX95)*-1,NX95-$C$39),MAX(0,MAX(NX$8:NX95)*-1,NX95-$C$39))))</f>
        <v>0</v>
      </c>
      <c r="NY96" s="260">
        <f>IF(PQ95=0,MIN('Drive Train'!$F$35-GI95*$C$19*'Drive Train'!$F$39,NY95+$C$39)-$C$7,IF(MG95-1&lt;=0,0,IF($C$37=Motors!$C$29,MAX(MAX(NY$8:NY95)*-1,NY95-$C$39),MAX(0,MAX(NY$8:NY95)*-1,NY95-$C$39))))</f>
        <v>0</v>
      </c>
      <c r="NZ96" s="260">
        <f>IF(PR95=0,MIN('Drive Train'!$F$35-GJ95*$C$19*'Drive Train'!$F$39,NZ95+$C$39)-$C$7,IF(MH95-1&lt;=0,0,IF($C$37=Motors!$C$29,MAX(MAX(NZ$8:NZ95)*-1,NZ95-$C$39),MAX(0,MAX(NZ$8:NZ95)*-1,NZ95-$C$39))))</f>
        <v>0</v>
      </c>
      <c r="OA96" s="260">
        <f>IF(PS95=0,MIN('Drive Train'!$F$35-GK95*$C$19*'Drive Train'!$F$39,OA95+$C$39)-$C$7,IF(MI95-1&lt;=0,0,IF($C$37=Motors!$C$29,MAX(MAX(OA$8:OA95)*-1,OA95-$C$39),MAX(0,MAX(OA$8:OA95)*-1,OA95-$C$39))))</f>
        <v>0</v>
      </c>
      <c r="OB96" s="61">
        <f t="shared" si="419"/>
        <v>3.5200000000000022</v>
      </c>
      <c r="OC96" s="260">
        <f>'Drive Train'!$F$35-(FQ96*$C$13)*$C$19*'Drive Train'!$F$39</f>
        <v>12.4</v>
      </c>
      <c r="OD96" s="260">
        <f>'Drive Train'!$F$35-(FR96*$C$13)*$C$19*'Drive Train'!$F$39</f>
        <v>12.2597755</v>
      </c>
      <c r="OE96" s="260">
        <f>'Drive Train'!$F$35-(FS96*$C$13)*$C$19*'Drive Train'!$F$39</f>
        <v>12.2597755</v>
      </c>
      <c r="OF96" s="260">
        <f>'Drive Train'!$F$35-(FT96*$C$13)*$C$19*'Drive Train'!$F$39</f>
        <v>12.2597755</v>
      </c>
      <c r="OG96" s="260">
        <f>'Drive Train'!$F$35-(FU96*$C$13)*$C$19*'Drive Train'!$F$39</f>
        <v>12.2597755</v>
      </c>
      <c r="OH96" s="260">
        <f>'Drive Train'!$F$35-(FV96*$C$13)*$C$19*'Drive Train'!$F$39</f>
        <v>12.4</v>
      </c>
      <c r="OI96" s="260">
        <f>'Drive Train'!$F$35-(FW96*$C$13)*$C$19*'Drive Train'!$F$39</f>
        <v>12.4</v>
      </c>
      <c r="OJ96" s="260">
        <f>'Drive Train'!$F$35-(FX96*$C$13)*$C$19*'Drive Train'!$F$39</f>
        <v>12.4</v>
      </c>
      <c r="OK96" s="260">
        <f>'Drive Train'!$F$35-(FY96*$C$13)*$C$19*'Drive Train'!$F$39</f>
        <v>12.4</v>
      </c>
      <c r="OL96" s="260">
        <f>'Drive Train'!$F$35-(FZ96*$C$13)*$C$19*'Drive Train'!$F$39</f>
        <v>12.4</v>
      </c>
      <c r="OM96" s="260">
        <f>'Drive Train'!$F$35-(GA96*$C$13)*$C$19*'Drive Train'!$F$39</f>
        <v>12.4</v>
      </c>
      <c r="ON96" s="260">
        <f>'Drive Train'!$F$35-(GB96*$C$13)*$C$19*'Drive Train'!$F$39</f>
        <v>12.4</v>
      </c>
      <c r="OO96" s="260">
        <f>'Drive Train'!$F$35-(GC96*$C$13)*$C$19*'Drive Train'!$F$39</f>
        <v>12.4</v>
      </c>
      <c r="OP96" s="260">
        <f>'Drive Train'!$F$35-(GD96*$C$13)*$C$19*'Drive Train'!$F$39</f>
        <v>12.4</v>
      </c>
      <c r="OQ96" s="260">
        <f>'Drive Train'!$F$35-(GE96*$C$13)*$C$19*'Drive Train'!$F$39</f>
        <v>12.4</v>
      </c>
      <c r="OR96" s="260">
        <f>'Drive Train'!$F$35-(GF96*$C$13)*$C$19*'Drive Train'!$F$39</f>
        <v>12.4</v>
      </c>
      <c r="OS96" s="260">
        <f>'Drive Train'!$F$35-(GG96*$C$13)*$C$19*'Drive Train'!$F$39</f>
        <v>12.4</v>
      </c>
      <c r="OT96" s="260">
        <f>'Drive Train'!$F$35-(GH96*$C$13)*$C$19*'Drive Train'!$F$39</f>
        <v>12.4</v>
      </c>
      <c r="OU96" s="260">
        <f>'Drive Train'!$F$35-(GI96*$C$13)*$C$19*'Drive Train'!$F$39</f>
        <v>12.4</v>
      </c>
      <c r="OV96" s="260">
        <f>'Drive Train'!$F$35-(GJ96*$C$13)*$C$19*'Drive Train'!$F$39</f>
        <v>12.4</v>
      </c>
      <c r="OW96" s="260">
        <f>'Drive Train'!$F$35-(GK96*$C$13)*$C$19*'Drive Train'!$F$39</f>
        <v>12.4</v>
      </c>
      <c r="OX96" s="61">
        <f t="shared" si="420"/>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7">
        <f t="shared" si="421"/>
        <v>3.5200000000000022</v>
      </c>
      <c r="PU96" s="57">
        <f t="shared" si="422"/>
        <v>21.495394688196406</v>
      </c>
      <c r="PV96" s="57">
        <f t="shared" si="423"/>
        <v>35.631414457879529</v>
      </c>
      <c r="PW96" s="57">
        <f t="shared" si="424"/>
        <v>38.644712704547722</v>
      </c>
      <c r="PX96" s="57">
        <f t="shared" si="425"/>
        <v>37.189421763900562</v>
      </c>
      <c r="PY96" s="57">
        <f t="shared" si="426"/>
        <v>32.195169487429133</v>
      </c>
      <c r="PZ96" s="57">
        <f t="shared" si="427"/>
        <v>27.036423105162619</v>
      </c>
      <c r="QA96" s="57">
        <f t="shared" si="428"/>
        <v>23.225733517635934</v>
      </c>
      <c r="QB96" s="57">
        <f t="shared" si="429"/>
        <v>21.291440485870105</v>
      </c>
      <c r="QC96" s="57">
        <f t="shared" si="430"/>
        <v>19.83197803012871</v>
      </c>
      <c r="QD96" s="57">
        <f t="shared" si="431"/>
        <v>18.750821279437783</v>
      </c>
      <c r="QE96" s="57">
        <f t="shared" si="432"/>
        <v>18.248340689871842</v>
      </c>
      <c r="QF96" s="57">
        <f t="shared" si="433"/>
        <v>23.528011379972803</v>
      </c>
      <c r="QG96" s="57">
        <f t="shared" si="434"/>
        <v>22.440570644578063</v>
      </c>
      <c r="QH96" s="57">
        <f t="shared" si="435"/>
        <v>21.831549073444926</v>
      </c>
      <c r="QI96" s="57">
        <f t="shared" si="436"/>
        <v>21.659868427934889</v>
      </c>
      <c r="QJ96" s="57">
        <f t="shared" si="437"/>
        <v>21.79976807614602</v>
      </c>
      <c r="QK96" s="57">
        <f t="shared" si="438"/>
        <v>21.756211309083742</v>
      </c>
      <c r="QL96" s="57">
        <f t="shared" si="439"/>
        <v>21.582838251070481</v>
      </c>
      <c r="QM96" s="57">
        <f t="shared" si="440"/>
        <v>21.793281479591677</v>
      </c>
      <c r="QN96" s="57">
        <f t="shared" si="441"/>
        <v>21.456171811391606</v>
      </c>
      <c r="QO96" s="57">
        <f t="shared" si="442"/>
        <v>21.493109623152883</v>
      </c>
      <c r="QP96" s="61">
        <f t="shared" si="443"/>
        <v>3.5200000000000022</v>
      </c>
      <c r="QQ96" s="57">
        <f>MIN(FQ96,$C$16)*$C$17*1000/60/60/$C$21</f>
        <v>0</v>
      </c>
      <c r="QR96" s="57">
        <f>MIN(FR96,$C$16)*$C$17*1000/60/60/$C$21</f>
        <v>3.4695548865589357E-2</v>
      </c>
      <c r="QS96" s="57">
        <f>MIN(FS96,$C$16)*$C$17*1000/60/60/$C$21</f>
        <v>3.4695548865589357E-2</v>
      </c>
      <c r="QT96" s="57">
        <f>MIN(FT96,$C$16)*$C$17*1000/60/60/$C$21</f>
        <v>3.4695548865589357E-2</v>
      </c>
      <c r="QU96" s="57">
        <f>MIN(FU96,$C$16)*$C$17*1000/60/60/$C$21</f>
        <v>3.4695548865589357E-2</v>
      </c>
      <c r="QV96" s="57">
        <f>MIN(FV96,$C$16)*$C$17*1000/60/60/$C$21</f>
        <v>0</v>
      </c>
      <c r="QW96" s="57">
        <f>MIN(FW96,$C$16)*$C$17*1000/60/60/$C$21</f>
        <v>0</v>
      </c>
      <c r="QX96" s="57">
        <f>MIN(FX96,$C$16)*$C$17*1000/60/60/$C$21</f>
        <v>0</v>
      </c>
      <c r="QY96" s="57">
        <f>MIN(FY96,$C$16)*$C$17*1000/60/60/$C$21</f>
        <v>0</v>
      </c>
      <c r="QZ96" s="57">
        <f>MIN(FZ96,$C$16)*$C$17*1000/60/60/$C$21</f>
        <v>0</v>
      </c>
      <c r="RA96" s="57">
        <f>MIN(GA96,$C$16)*$C$17*1000/60/60/$C$21</f>
        <v>0</v>
      </c>
      <c r="RB96" s="57">
        <f>MIN(GB96,$C$16)*$C$17*1000/60/60/$C$21</f>
        <v>0</v>
      </c>
      <c r="RC96" s="57">
        <f>MIN(GC96,$C$16)*$C$17*1000/60/60/$C$21</f>
        <v>0</v>
      </c>
      <c r="RD96" s="57">
        <f>MIN(GD96,$C$16)*$C$17*1000/60/60/$C$21</f>
        <v>0</v>
      </c>
      <c r="RE96" s="57">
        <f>MIN(GE96,$C$16)*$C$17*1000/60/60/$C$21</f>
        <v>0</v>
      </c>
      <c r="RF96" s="57">
        <f>MIN(GF96,$C$16)*$C$17*1000/60/60/$C$21</f>
        <v>0</v>
      </c>
      <c r="RG96" s="57">
        <f>MIN(GG96,$C$16)*$C$17*1000/60/60/$C$21</f>
        <v>0</v>
      </c>
      <c r="RH96" s="57">
        <f>MIN(GH96,$C$16)*$C$17*1000/60/60/$C$21</f>
        <v>0</v>
      </c>
      <c r="RI96" s="57">
        <f>MIN(GI96,$C$16)*$C$17*1000/60/60/$C$21</f>
        <v>0</v>
      </c>
      <c r="RJ96" s="57">
        <f>MIN(GJ96,$C$16)*$C$17*1000/60/60/$C$21</f>
        <v>0</v>
      </c>
      <c r="RK96" s="57">
        <f>MIN(GK96,$C$16)*$C$17*1000/60/60/$C$21</f>
        <v>0</v>
      </c>
      <c r="RL96" s="61">
        <f t="shared" si="444"/>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61">
        <f t="shared" si="445"/>
        <v>3.5200000000000022</v>
      </c>
      <c r="SI96" s="2">
        <f>IF(AND(EU96&lt;0,KS96=0,LO96&gt;=LO$6*'Drive Train'!$AA$52,LO96&lt;=LO$6*'Drive Train'!$AA$53,OY96=1,JW96=0),$C$17,0)</f>
        <v>0</v>
      </c>
      <c r="SJ96" s="2">
        <f>IF(AND(EV96&lt;0,KT96=0,LP96&gt;=LP$6*'Drive Train'!$AA$52,LP96&lt;=LP$6*'Drive Train'!$AA$53,OZ96=1,JX96=0),$C$17,0)</f>
        <v>0.04</v>
      </c>
      <c r="SK96" s="2">
        <f>IF(AND(EW96&lt;0,KU96=0,LQ96&gt;=LQ$6*'Drive Train'!$AA$52,LQ96&lt;=LQ$6*'Drive Train'!$AA$53,PA96=1,JY96=0),$C$17,0)</f>
        <v>0.04</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48">
        <f t="shared" si="446"/>
        <v>3.5200000000000022</v>
      </c>
    </row>
    <row r="97" spans="2:524" x14ac:dyDescent="0.2">
      <c r="B97" s="73"/>
      <c r="C97" s="3"/>
      <c r="G97" s="3" t="s">
        <v>248</v>
      </c>
      <c r="H97" s="137">
        <f>H95</f>
        <v>0</v>
      </c>
      <c r="I97" s="46">
        <f>'Drive Train'!F29</f>
        <v>16</v>
      </c>
      <c r="R97" s="63">
        <f t="shared" si="34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343"/>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318"/>
        <v>3.5600000000000023</v>
      </c>
      <c r="BK97" s="2">
        <f>IF(OR(KS96=1,AND($C$37=Motors!$C$31,OY96=1)),0,IF(NG97=0,-(CG96+$C$15)/($C$14-$C$15)*$C$12,($C$11*S97-AO97)/($C$11*S97)*$C$12*S97))</f>
        <v>0</v>
      </c>
      <c r="BL97" s="2">
        <f>IF(OR(KT96=1,AND($C$37=Motors!$C$31,OZ96=1)),0,IF(NH97=0,-(CH96+$C$15)/($C$14-$C$15)*$C$12,($C$11*T97-AP97)/($C$11*T97)*$C$12*T97))</f>
        <v>0</v>
      </c>
      <c r="BM97" s="2">
        <f>IF(OR(KU96=1,AND($C$37=Motors!$C$31,PA96=1)),0,IF(NI97=0,-(CI96+$C$15)/($C$14-$C$15)*$C$12,($C$11*U97-AQ97)/($C$11*U97)*$C$12*U97))</f>
        <v>0</v>
      </c>
      <c r="BN97" s="2">
        <f>IF(OR(KV96=1,AND($C$37=Motors!$C$31,PB96=1)),0,IF(NJ97=0,-(CJ96+$C$15)/($C$14-$C$15)*$C$12,($C$11*V97-AR97)/($C$11*V97)*$C$12*V97))</f>
        <v>0</v>
      </c>
      <c r="BO97" s="2">
        <f>IF(OR(KW96=1,AND($C$37=Motors!$C$31,PC96=1)),0,IF(NK97=0,-(CK96+$C$15)/($C$14-$C$15)*$C$12,($C$11*W97-AS97)/($C$11*W97)*$C$12*W97))</f>
        <v>0</v>
      </c>
      <c r="BP97" s="2">
        <f>IF(OR(KX96=1,AND($C$37=Motors!$C$31,PD96=1)),0,IF(NL97=0,-(CL96+$C$15)/($C$14-$C$15)*$C$12,($C$11*X97-AT97)/($C$11*X97)*$C$12*X97))</f>
        <v>0</v>
      </c>
      <c r="BQ97" s="2">
        <f>IF(OR(KY96=1,AND($C$37=Motors!$C$31,PE96=1)),0,IF(NM97=0,-(CM96+$C$15)/($C$14-$C$15)*$C$12,($C$11*Y97-AU97)/($C$11*Y97)*$C$12*Y97))</f>
        <v>0</v>
      </c>
      <c r="BR97" s="2">
        <f>IF(OR(KZ96=1,AND($C$37=Motors!$C$31,PF96=1)),0,IF(NN97=0,-(CN96+$C$15)/($C$14-$C$15)*$C$12,($C$11*Z97-AV97)/($C$11*Z97)*$C$12*Z97))</f>
        <v>0</v>
      </c>
      <c r="BS97" s="2">
        <f>IF(OR(LA96=1,AND($C$37=Motors!$C$31,PG96=1)),0,IF(NO97=0,-(CO96+$C$15)/($C$14-$C$15)*$C$12,($C$11*AA97-AW97)/($C$11*AA97)*$C$12*AA97))</f>
        <v>0</v>
      </c>
      <c r="BT97" s="2">
        <f>IF(OR(LB96=1,AND($C$37=Motors!$C$31,PH96=1)),0,IF(NP97=0,-(CP96+$C$15)/($C$14-$C$15)*$C$12,($C$11*AB97-AX97)/($C$11*AB97)*$C$12*AB97))</f>
        <v>0</v>
      </c>
      <c r="BU97" s="2">
        <f>IF(OR(LC96=1,AND($C$37=Motors!$C$31,PI96=1)),0,IF(NQ97=0,-(CQ96+$C$15)/($C$14-$C$15)*$C$12,($C$11*AC97-AY97)/($C$11*AC97)*$C$12*AC97))</f>
        <v>0</v>
      </c>
      <c r="BV97" s="2">
        <f>IF(OR(LD96=1,AND($C$37=Motors!$C$31,PJ96=1)),0,IF(NR97=0,-(CR96+$C$15)/($C$14-$C$15)*$C$12,($C$11*AD97-AZ97)/($C$11*AD97)*$C$12*AD97))</f>
        <v>0</v>
      </c>
      <c r="BW97" s="2">
        <f>IF(OR(LE96=1,AND($C$37=Motors!$C$31,PK96=1)),0,IF(NS97=0,-(CS96+$C$15)/($C$14-$C$15)*$C$12,($C$11*AE97-BA97)/($C$11*AE97)*$C$12*AE97))</f>
        <v>0</v>
      </c>
      <c r="BX97" s="2">
        <f>IF(OR(LF96=1,AND($C$37=Motors!$C$31,PL96=1)),0,IF(NT97=0,-(CT96+$C$15)/($C$14-$C$15)*$C$12,($C$11*AF97-BB97)/($C$11*AF97)*$C$12*AF97))</f>
        <v>0</v>
      </c>
      <c r="BY97" s="2">
        <f>IF(OR(LG96=1,AND($C$37=Motors!$C$31,PM96=1)),0,IF(NU97=0,-(CU96+$C$15)/($C$14-$C$15)*$C$12,($C$11*AG97-BC97)/($C$11*AG97)*$C$12*AG97))</f>
        <v>0</v>
      </c>
      <c r="BZ97" s="2">
        <f>IF(OR(LH96=1,AND($C$37=Motors!$C$31,PN96=1)),0,IF(NV97=0,-(CV96+$C$15)/($C$14-$C$15)*$C$12,($C$11*AH97-BD97)/($C$11*AH97)*$C$12*AH97))</f>
        <v>0</v>
      </c>
      <c r="CA97" s="2">
        <f>IF(OR(LI96=1,AND($C$37=Motors!$C$31,PO96=1)),0,IF(NW97=0,-(CW96+$C$15)/($C$14-$C$15)*$C$12,($C$11*AI97-BE97)/($C$11*AI97)*$C$12*AI97))</f>
        <v>0</v>
      </c>
      <c r="CB97" s="2">
        <f>IF(OR(LJ96=1,AND($C$37=Motors!$C$31,PP96=1)),0,IF(NX97=0,-(CX96+$C$15)/($C$14-$C$15)*$C$12,($C$11*AJ97-BF97)/($C$11*AJ97)*$C$12*AJ97))</f>
        <v>0</v>
      </c>
      <c r="CC97" s="2">
        <f>IF(OR(LK96=1,AND($C$37=Motors!$C$31,PQ96=1)),0,IF(NY97=0,-(CY96+$C$15)/($C$14-$C$15)*$C$12,($C$11*AK97-BG97)/($C$11*AK97)*$C$12*AK97))</f>
        <v>0</v>
      </c>
      <c r="CD97" s="2">
        <f>IF(OR(LL96=1,AND($C$37=Motors!$C$31,PR96=1)),0,IF(NZ97=0,-(CZ96+$C$15)/($C$14-$C$15)*$C$12,($C$11*AL97-BH97)/($C$11*AL97)*$C$12*AL97))</f>
        <v>0</v>
      </c>
      <c r="CE97" s="2">
        <f>IF(OR(LM96=1,AND($C$37=Motors!$C$31,PS96=1)),0,IF(OA97=0,-(DA96+$C$15)/($C$14-$C$15)*$C$12,($C$11*AM97-BI97)/($C$11*AM97)*$C$12*AM97))</f>
        <v>0</v>
      </c>
      <c r="CF97" s="61">
        <f t="shared" si="319"/>
        <v>3.5600000000000023</v>
      </c>
      <c r="CG97" s="57">
        <f>IF(AND(KS96=1,OY96=1),0,ABS(BK97/$C$12*($C$14-$C$15)+$C$15) *'Drive Train'!$AA$49 + CG96*(1-'Drive Train'!$AA$49))</f>
        <v>0</v>
      </c>
      <c r="CH97" s="57">
        <f>IF(AND(KT96=1,OZ96=1),0,ABS(BL97/$C$12*($C$14-$C$15)+$C$15) *'Drive Train'!$AA$49 + CH96*(1-'Drive Train'!$AA$49))</f>
        <v>2.7495000000000003</v>
      </c>
      <c r="CI97" s="57">
        <f>IF(AND(KU96=1,PA96=1),0,ABS(BM97/$C$12*($C$14-$C$15)+$C$15) *'Drive Train'!$AA$49 + CI96*(1-'Drive Train'!$AA$49))</f>
        <v>2.7495000000000003</v>
      </c>
      <c r="CJ97" s="57">
        <f>IF(AND(KV96=1,PB96=1),0,ABS(BN97/$C$12*($C$14-$C$15)+$C$15) *'Drive Train'!$AA$49 + CJ96*(1-'Drive Train'!$AA$49))</f>
        <v>2.7495000000000003</v>
      </c>
      <c r="CK97" s="57">
        <f>IF(AND(KW96=1,PC96=1),0,ABS(BO97/$C$12*($C$14-$C$15)+$C$15) *'Drive Train'!$AA$49 + CK96*(1-'Drive Train'!$AA$49))</f>
        <v>2.7495000000000003</v>
      </c>
      <c r="CL97" s="57">
        <f>IF(AND(KX96=1,PD96=1),0,ABS(BP97/$C$12*($C$14-$C$15)+$C$15) *'Drive Train'!$AA$49 + CL96*(1-'Drive Train'!$AA$49))</f>
        <v>0</v>
      </c>
      <c r="CM97" s="57">
        <f>IF(AND(KY96=1,PE96=1),0,ABS(BQ97/$C$12*($C$14-$C$15)+$C$15) *'Drive Train'!$AA$49 + CM96*(1-'Drive Train'!$AA$49))</f>
        <v>0</v>
      </c>
      <c r="CN97" s="57">
        <f>IF(AND(KZ96=1,PF96=1),0,ABS(BR97/$C$12*($C$14-$C$15)+$C$15) *'Drive Train'!$AA$49 + CN96*(1-'Drive Train'!$AA$49))</f>
        <v>0</v>
      </c>
      <c r="CO97" s="57">
        <f>IF(AND(LA96=1,PG96=1),0,ABS(BS97/$C$12*($C$14-$C$15)+$C$15) *'Drive Train'!$AA$49 + CO96*(1-'Drive Train'!$AA$49))</f>
        <v>0</v>
      </c>
      <c r="CP97" s="57">
        <f>IF(AND(LB96=1,PH96=1),0,ABS(BT97/$C$12*($C$14-$C$15)+$C$15) *'Drive Train'!$AA$49 + CP96*(1-'Drive Train'!$AA$49))</f>
        <v>0</v>
      </c>
      <c r="CQ97" s="57">
        <f>IF(AND(LC96=1,PI96=1),0,ABS(BU97/$C$12*($C$14-$C$15)+$C$15) *'Drive Train'!$AA$49 + CQ96*(1-'Drive Train'!$AA$49))</f>
        <v>0</v>
      </c>
      <c r="CR97" s="57">
        <f>IF(AND(LD96=1,PJ96=1),0,ABS(BV97/$C$12*($C$14-$C$15)+$C$15) *'Drive Train'!$AA$49 + CR96*(1-'Drive Train'!$AA$49))</f>
        <v>0</v>
      </c>
      <c r="CS97" s="57">
        <f>IF(AND(LE96=1,PK96=1),0,ABS(BW97/$C$12*($C$14-$C$15)+$C$15) *'Drive Train'!$AA$49 + CS96*(1-'Drive Train'!$AA$49))</f>
        <v>0</v>
      </c>
      <c r="CT97" s="57">
        <f>IF(AND(LF96=1,PL96=1),0,ABS(BX97/$C$12*($C$14-$C$15)+$C$15) *'Drive Train'!$AA$49 + CT96*(1-'Drive Train'!$AA$49))</f>
        <v>0</v>
      </c>
      <c r="CU97" s="57">
        <f>IF(AND(LG96=1,PM96=1),0,ABS(BY97/$C$12*($C$14-$C$15)+$C$15) *'Drive Train'!$AA$49 + CU96*(1-'Drive Train'!$AA$49))</f>
        <v>0</v>
      </c>
      <c r="CV97" s="57">
        <f>IF(AND(LH96=1,PN96=1),0,ABS(BZ97/$C$12*($C$14-$C$15)+$C$15) *'Drive Train'!$AA$49 + CV96*(1-'Drive Train'!$AA$49))</f>
        <v>0</v>
      </c>
      <c r="CW97" s="57">
        <f>IF(AND(LI96=1,PO96=1),0,ABS(CA97/$C$12*($C$14-$C$15)+$C$15) *'Drive Train'!$AA$49 + CW96*(1-'Drive Train'!$AA$49))</f>
        <v>0</v>
      </c>
      <c r="CX97" s="57">
        <f>IF(AND(LJ96=1,PP96=1),0,ABS(CB97/$C$12*($C$14-$C$15)+$C$15) *'Drive Train'!$AA$49 + CX96*(1-'Drive Train'!$AA$49))</f>
        <v>0</v>
      </c>
      <c r="CY97" s="57">
        <f>IF(AND(LK96=1,PQ96=1),0,ABS(CC97/$C$12*($C$14-$C$15)+$C$15) *'Drive Train'!$AA$49 + CY96*(1-'Drive Train'!$AA$49))</f>
        <v>0</v>
      </c>
      <c r="CZ97" s="57">
        <f>IF(AND(LL96=1,PR96=1),0,ABS(CD97/$C$12*($C$14-$C$15)+$C$15) *'Drive Train'!$AA$49 + CZ96*(1-'Drive Train'!$AA$49))</f>
        <v>0</v>
      </c>
      <c r="DA97" s="57">
        <f>IF(AND(LM96=1,PS96=1),0,ABS(CE97/$C$12*($C$14-$C$15)+$C$15) *'Drive Train'!$AA$49 + DA96*(1-'Drive Train'!$AA$49))</f>
        <v>0</v>
      </c>
      <c r="DB97" s="61">
        <f t="shared" si="344"/>
        <v>3.5600000000000023</v>
      </c>
      <c r="DC97" s="57">
        <f t="shared" si="320"/>
        <v>0</v>
      </c>
      <c r="DD97" s="57">
        <f t="shared" si="321"/>
        <v>2.7495000000000003</v>
      </c>
      <c r="DE97" s="57">
        <f t="shared" si="322"/>
        <v>2.7495000000000003</v>
      </c>
      <c r="DF97" s="57">
        <f t="shared" si="323"/>
        <v>2.7495000000000003</v>
      </c>
      <c r="DG97" s="57">
        <f t="shared" si="324"/>
        <v>2.7495000000000003</v>
      </c>
      <c r="DH97" s="57">
        <f t="shared" si="325"/>
        <v>0</v>
      </c>
      <c r="DI97" s="57">
        <f t="shared" si="326"/>
        <v>0</v>
      </c>
      <c r="DJ97" s="57">
        <f t="shared" si="327"/>
        <v>0</v>
      </c>
      <c r="DK97" s="57">
        <f t="shared" si="328"/>
        <v>0</v>
      </c>
      <c r="DL97" s="57">
        <f t="shared" si="329"/>
        <v>0</v>
      </c>
      <c r="DM97" s="57">
        <f t="shared" si="330"/>
        <v>0</v>
      </c>
      <c r="DN97" s="57">
        <f t="shared" si="331"/>
        <v>0</v>
      </c>
      <c r="DO97" s="57">
        <f t="shared" si="332"/>
        <v>0</v>
      </c>
      <c r="DP97" s="57">
        <f t="shared" si="333"/>
        <v>0</v>
      </c>
      <c r="DQ97" s="57">
        <f t="shared" si="334"/>
        <v>0</v>
      </c>
      <c r="DR97" s="57">
        <f t="shared" si="335"/>
        <v>0</v>
      </c>
      <c r="DS97" s="57">
        <f t="shared" si="336"/>
        <v>0</v>
      </c>
      <c r="DT97" s="57">
        <f t="shared" si="337"/>
        <v>0</v>
      </c>
      <c r="DU97" s="57">
        <f t="shared" si="338"/>
        <v>0</v>
      </c>
      <c r="DV97" s="57">
        <f t="shared" si="339"/>
        <v>0</v>
      </c>
      <c r="DW97" s="57">
        <f t="shared" si="340"/>
        <v>0</v>
      </c>
      <c r="DX97" s="61">
        <f t="shared" si="345"/>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61">
        <f t="shared" si="341"/>
        <v>3.5600000000000023</v>
      </c>
      <c r="EU97" s="259">
        <f>MAX(MIN(IF(AND(OY96=1,NG97&lt;0),-1,1)*(DC97-$C$15)/($C$14-$C$15)*$C$12*$C$21-$C$33*LO97/AO$6 -  OY96*$C$33/$C$21,DY96/$C$19),MAX(EU$8:EU96)*-1)</f>
        <v>-0.37850168607206947</v>
      </c>
      <c r="EV97" s="259">
        <f>MAX(MIN(IF(AND(OZ96=1,NH97&lt;0),-1,1)*(DD97-$C$15)/($C$14-$C$15)*$C$12*$C$21-$C$33*LP97/AP$6 -  OZ96*$C$33/$C$21,DZ96/$C$19),MAX(EV$8:EV96)*-1)</f>
        <v>-0.39788727273558838</v>
      </c>
      <c r="EW97" s="259">
        <f>MAX(MIN(IF(AND(PA96=1,NI97&lt;0),-1,1)*(DE97-$C$15)/($C$14-$C$15)*$C$12*$C$21-$C$33*LQ97/AQ$6 -  PA96*$C$33/$C$21,EA96/$C$19),MAX(EW$8:EW96)*-1)</f>
        <v>-0.40896998779298666</v>
      </c>
      <c r="EX97" s="259">
        <f>MAX(MIN(IF(AND(PB96=1,NJ97&lt;0),-1,1)*(DF97-$C$15)/($C$14-$C$15)*$C$12*$C$21-$C$33*LR97/AR$6 -  PB96*$C$33/$C$21,EB96/$C$19),MAX(EX$8:EX96)*-1)</f>
        <v>-0.39390195672968781</v>
      </c>
      <c r="EY97" s="259">
        <f>MAX(MIN(IF(AND(PC96=1,NK97&lt;0),-1,1)*(DG97-$C$15)/($C$14-$C$15)*$C$12*$C$21-$C$33*LS97/AS$6 -  PC96*$C$33/$C$21,EC96/$C$19),MAX(EY$8:EY96)*-1)</f>
        <v>-0.3507680838154138</v>
      </c>
      <c r="EZ97" s="259">
        <f>MAX(MIN(IF(AND(PD96=1,NL97&lt;0),-1,1)*(DH97-$C$15)/($C$14-$C$15)*$C$12*$C$21-$C$33*LT97/AT$6 -  PD96*$C$33/$C$21,ED96/$C$19),MAX(EZ$8:EZ96)*-1)</f>
        <v>-0.37850168607206947</v>
      </c>
      <c r="FA97" s="259">
        <f>MAX(MIN(IF(AND(PE96=1,NM97&lt;0),-1,1)*(DI97-$C$15)/($C$14-$C$15)*$C$12*$C$21-$C$33*LU97/AU$6 -  PE96*$C$33/$C$21,EE96/$C$19),MAX(FA$8:FA96)*-1)</f>
        <v>-0.37850168607206947</v>
      </c>
      <c r="FB97" s="259">
        <f>MAX(MIN(IF(AND(PF96=1,NN97&lt;0),-1,1)*(DJ97-$C$15)/($C$14-$C$15)*$C$12*$C$21-$C$33*LV97/AV$6 -  PF96*$C$33/$C$21,EF96/$C$19),MAX(FB$8:FB96)*-1)</f>
        <v>-0.37850168607206947</v>
      </c>
      <c r="FC97" s="259">
        <f>MAX(MIN(IF(AND(PG96=1,NO97&lt;0),-1,1)*(DK97-$C$15)/($C$14-$C$15)*$C$12*$C$21-$C$33*LW97/AW$6 -  PG96*$C$33/$C$21,EG96/$C$19),MAX(FC$8:FC96)*-1)</f>
        <v>-0.37850168607206947</v>
      </c>
      <c r="FD97" s="259">
        <f>MAX(MIN(IF(AND(PH96=1,NP97&lt;0),-1,1)*(DL97-$C$15)/($C$14-$C$15)*$C$12*$C$21-$C$33*LX97/AX$6 -  PH96*$C$33/$C$21,EH96/$C$19),MAX(FD$8:FD96)*-1)</f>
        <v>-0.37850168607206947</v>
      </c>
      <c r="FE97" s="259">
        <f>MAX(MIN(IF(AND(PI96=1,NQ97&lt;0),-1,1)*(DM97-$C$15)/($C$14-$C$15)*$C$12*$C$21-$C$33*LY97/AY$6 -  PI96*$C$33/$C$21,EI96/$C$19),MAX(FE$8:FE96)*-1)</f>
        <v>-0.37850168607206947</v>
      </c>
      <c r="FF97" s="259">
        <f>MAX(MIN(IF(AND(PJ96=1,NR97&lt;0),-1,1)*(DN97-$C$15)/($C$14-$C$15)*$C$12*$C$21-$C$33*LZ97/AZ$6 -  PJ96*$C$33/$C$21,EJ96/$C$19),MAX(FF$8:FF96)*-1)</f>
        <v>-0.3680167733157455</v>
      </c>
      <c r="FG97" s="259">
        <f>MAX(MIN(IF(AND(PK96=1,NS97&lt;0),-1,1)*(DO97-$C$15)/($C$14-$C$15)*$C$12*$C$21-$C$33*MA97/BA$6 -  PK96*$C$33/$C$21,EK96/$C$19),MAX(FG$8:FG96)*-1)</f>
        <v>-0.37850168607206947</v>
      </c>
      <c r="FH97" s="259">
        <f>MAX(MIN(IF(AND(PL96=1,NT97&lt;0),-1,1)*(DP97-$C$15)/($C$14-$C$15)*$C$12*$C$21-$C$33*MB97/BB$6 -  PL96*$C$33/$C$21,EL96/$C$19),MAX(FH$8:FH96)*-1)</f>
        <v>-0.37850168607206947</v>
      </c>
      <c r="FI97" s="259">
        <f>MAX(MIN(IF(AND(PM96=1,NU97&lt;0),-1,1)*(DQ97-$C$15)/($C$14-$C$15)*$C$12*$C$21-$C$33*MC97/BC$6 -  PM96*$C$33/$C$21,EM96/$C$19),MAX(FI$8:FI96)*-1)</f>
        <v>-0.37850168607206947</v>
      </c>
      <c r="FJ97" s="259">
        <f>MAX(MIN(IF(AND(PN96=1,NV97&lt;0),-1,1)*(DR97-$C$15)/($C$14-$C$15)*$C$12*$C$21-$C$33*MD97/BD$6 -  PN96*$C$33/$C$21,EN96/$C$19),MAX(FJ$8:FJ96)*-1)</f>
        <v>-0.37850168607206947</v>
      </c>
      <c r="FK97" s="259">
        <f>MAX(MIN(IF(AND(PO96=1,NW97&lt;0),-1,1)*(DS97-$C$15)/($C$14-$C$15)*$C$12*$C$21-$C$33*ME97/BE$6 -  PO96*$C$33/$C$21,EO96/$C$19),MAX(FK$8:FK96)*-1)</f>
        <v>-0.37850168607206947</v>
      </c>
      <c r="FL97" s="259">
        <f>MAX(MIN(IF(AND(PP96=1,NX97&lt;0),-1,1)*(DT97-$C$15)/($C$14-$C$15)*$C$12*$C$21-$C$33*MF97/BF$6 -  PP96*$C$33/$C$21,EP96/$C$19),MAX(FL$8:FL96)*-1)</f>
        <v>-0.37850168607206947</v>
      </c>
      <c r="FM97" s="259">
        <f>MAX(MIN(IF(AND(PQ96=1,NY97&lt;0),-1,1)*(DU97-$C$15)/($C$14-$C$15)*$C$12*$C$21-$C$33*MG97/BG$6 -  PQ96*$C$33/$C$21,EQ96/$C$19),MAX(FM$8:FM96)*-1)</f>
        <v>-0.37850168607206947</v>
      </c>
      <c r="FN97" s="259">
        <f>MAX(MIN(IF(AND(PR96=1,NZ97&lt;0),-1,1)*(DV97-$C$15)/($C$14-$C$15)*$C$12*$C$21-$C$33*MH97/BH$6 -  PR96*$C$33/$C$21,ER96/$C$19),MAX(FN$8:FN96)*-1)</f>
        <v>-0.37850168607206947</v>
      </c>
      <c r="FO97" s="259">
        <f>MAX(MIN(IF(AND(PS96=1,OA97&lt;0),-1,1)*(DW97-$C$15)/($C$14-$C$15)*$C$12*$C$21-$C$33*MI97/BI$6 -  PS96*$C$33/$C$21,ES96/$C$19),MAX(FO$8:FO96)*-1)</f>
        <v>-0.37850168607206947</v>
      </c>
      <c r="FP97" s="61">
        <f t="shared" si="346"/>
        <v>3.5600000000000023</v>
      </c>
      <c r="FQ97" s="260">
        <f>IF(AND(KS97=1,OY97=1),0,MIN((ABS(($C$14-$C$15)*EU97/$C$12/$C$21)+$C$15)/$C$21,DC97))</f>
        <v>0</v>
      </c>
      <c r="FR97" s="260">
        <f>IF(AND(KT97=1,OZ97=1),0,MIN((ABS(($C$14-$C$15)*EV97/$C$12/$C$21)+$C$15)/$C$21,DD97))</f>
        <v>2.7495000000000003</v>
      </c>
      <c r="FS97" s="260">
        <f>IF(AND(KU97=1,PA97=1),0,MIN((ABS(($C$14-$C$15)*EW97/$C$12/$C$21)+$C$15)/$C$21,DE97))</f>
        <v>2.7495000000000003</v>
      </c>
      <c r="FT97" s="260">
        <f>IF(AND(KV97=1,PB97=1),0,MIN((ABS(($C$14-$C$15)*EX97/$C$12/$C$21)+$C$15)/$C$21,DF97))</f>
        <v>2.7495000000000003</v>
      </c>
      <c r="FU97" s="260">
        <f>IF(AND(KW97=1,PC97=1),0,MIN((ABS(($C$14-$C$15)*EY97/$C$12/$C$21)+$C$15)/$C$21,DG97))</f>
        <v>2.7495000000000003</v>
      </c>
      <c r="FV97" s="260">
        <f>IF(AND(KX97=1,PD97=1),0,MIN((ABS(($C$14-$C$15)*EZ97/$C$12/$C$21)+$C$15)/$C$21,DH97))</f>
        <v>0</v>
      </c>
      <c r="FW97" s="260">
        <f>IF(AND(KY97=1,PE97=1),0,MIN((ABS(($C$14-$C$15)*FA97/$C$12/$C$21)+$C$15)/$C$21,DI97))</f>
        <v>0</v>
      </c>
      <c r="FX97" s="260">
        <f>IF(AND(KZ97=1,PF97=1),0,MIN((ABS(($C$14-$C$15)*FB97/$C$12/$C$21)+$C$15)/$C$21,DJ97))</f>
        <v>0</v>
      </c>
      <c r="FY97" s="260">
        <f>IF(AND(LA97=1,PG97=1),0,MIN((ABS(($C$14-$C$15)*FC97/$C$12/$C$21)+$C$15)/$C$21,DK97))</f>
        <v>0</v>
      </c>
      <c r="FZ97" s="260">
        <f>IF(AND(LB97=1,PH97=1),0,MIN((ABS(($C$14-$C$15)*FD97/$C$12/$C$21)+$C$15)/$C$21,DL97))</f>
        <v>0</v>
      </c>
      <c r="GA97" s="260">
        <f>IF(AND(LC97=1,PI97=1),0,MIN((ABS(($C$14-$C$15)*FE97/$C$12/$C$21)+$C$15)/$C$21,DM97))</f>
        <v>0</v>
      </c>
      <c r="GB97" s="260">
        <f>IF(AND(LD97=1,PJ97=1),0,MIN((ABS(($C$14-$C$15)*FF97/$C$12/$C$21)+$C$15)/$C$21,DN97))</f>
        <v>0</v>
      </c>
      <c r="GC97" s="260">
        <f>IF(AND(LE97=1,PK97=1),0,MIN((ABS(($C$14-$C$15)*FG97/$C$12/$C$21)+$C$15)/$C$21,DO97))</f>
        <v>0</v>
      </c>
      <c r="GD97" s="260">
        <f>IF(AND(LF97=1,PL97=1),0,MIN((ABS(($C$14-$C$15)*FH97/$C$12/$C$21)+$C$15)/$C$21,DP97))</f>
        <v>0</v>
      </c>
      <c r="GE97" s="260">
        <f>IF(AND(LG97=1,PM97=1),0,MIN((ABS(($C$14-$C$15)*FI97/$C$12/$C$21)+$C$15)/$C$21,DQ97))</f>
        <v>0</v>
      </c>
      <c r="GF97" s="260">
        <f>IF(AND(LH97=1,PN97=1),0,MIN((ABS(($C$14-$C$15)*FJ97/$C$12/$C$21)+$C$15)/$C$21,DR97))</f>
        <v>0</v>
      </c>
      <c r="GG97" s="260">
        <f>IF(AND(LI97=1,PO97=1),0,MIN((ABS(($C$14-$C$15)*FK97/$C$12/$C$21)+$C$15)/$C$21,DS97))</f>
        <v>0</v>
      </c>
      <c r="GH97" s="260">
        <f>IF(AND(LJ97=1,PP97=1),0,MIN((ABS(($C$14-$C$15)*FL97/$C$12/$C$21)+$C$15)/$C$21,DT97))</f>
        <v>0</v>
      </c>
      <c r="GI97" s="260">
        <f>IF(AND(LK97=1,PQ97=1),0,MIN((ABS(($C$14-$C$15)*FM97/$C$12/$C$21)+$C$15)/$C$21,DU97))</f>
        <v>0</v>
      </c>
      <c r="GJ97" s="260">
        <f>IF(AND(LL97=1,PR97=1),0,MIN((ABS(($C$14-$C$15)*FN97/$C$12/$C$21)+$C$15)/$C$21,DV97))</f>
        <v>0</v>
      </c>
      <c r="GK97" s="260">
        <f>IF(AND(LM97=1,PS97=1),0,MIN((ABS(($C$14-$C$15)*FO97/$C$12/$C$21)+$C$15)/$C$21,DW97))</f>
        <v>0</v>
      </c>
      <c r="GL97" s="61">
        <f t="shared" si="347"/>
        <v>3.5600000000000023</v>
      </c>
      <c r="GM97" s="57">
        <f>IF(AND(KS96=1,OY96=1),0,EU97*$C$19/S$6/$C$24/$C$23*3.39*$C$21)</f>
        <v>0</v>
      </c>
      <c r="GN97" s="57">
        <f>IF(AND(KT96=1,OZ96=1),0,EV97*$C$19/T$6/$C$24/$C$23*3.39*$C$21)</f>
        <v>-2.8834630430402344</v>
      </c>
      <c r="GO97" s="57">
        <f>IF(AND(KU96=1,PA96=1),0,EW97*$C$19/U$6/$C$24/$C$23*3.39*$C$21)</f>
        <v>-4.2810137561152226</v>
      </c>
      <c r="GP97" s="57">
        <f>IF(AND(KV96=1,PB96=1),0,EX97*$C$19/V$6/$C$24/$C$23*3.39*$C$21)</f>
        <v>-5.3919876906730586</v>
      </c>
      <c r="GQ97" s="57">
        <f>IF(AND(KW96=1,PC96=1),0,EY97*$C$19/W$6/$C$24/$C$23*3.39*$C$21)</f>
        <v>-5.9313178460836919</v>
      </c>
      <c r="GR97" s="57">
        <f>IF(AND(KX96=1,PD96=1),0,EZ97*$C$19/X$6/$C$24/$C$23*3.39*$C$21)</f>
        <v>0</v>
      </c>
      <c r="GS97" s="57">
        <f>IF(AND(KY96=1,PE96=1),0,FA97*$C$19/Y$6/$C$24/$C$23*3.39*$C$21)</f>
        <v>0</v>
      </c>
      <c r="GT97" s="57">
        <f>IF(AND(KZ96=1,PF96=1),0,FB97*$C$19/Z$6/$C$24/$C$23*3.39*$C$21)</f>
        <v>0</v>
      </c>
      <c r="GU97" s="57">
        <f>IF(AND(LA96=1,PG96=1),0,FC97*$C$19/AA$6/$C$24/$C$23*3.39*$C$21)</f>
        <v>0</v>
      </c>
      <c r="GV97" s="57">
        <f>IF(AND(LB96=1,PH96=1),0,FD97*$C$19/AB$6/$C$24/$C$23*3.39*$C$21)</f>
        <v>0</v>
      </c>
      <c r="GW97" s="57">
        <f>IF(AND(LC96=1,PI96=1),0,FE97*$C$19/AC$6/$C$24/$C$23*3.39*$C$21)</f>
        <v>0</v>
      </c>
      <c r="GX97" s="57">
        <f>IF(AND(LD96=1,PJ96=1),0,FF97*$C$19/AD$6/$C$24/$C$23*3.39*$C$21)</f>
        <v>0</v>
      </c>
      <c r="GY97" s="57">
        <f>IF(AND(LE96=1,PK96=1),0,FG97*$C$19/AE$6/$C$24/$C$23*3.39*$C$21)</f>
        <v>0</v>
      </c>
      <c r="GZ97" s="57">
        <f>IF(AND(LF96=1,PL96=1),0,FH97*$C$19/AF$6/$C$24/$C$23*3.39*$C$21)</f>
        <v>0</v>
      </c>
      <c r="HA97" s="57">
        <f>IF(AND(LG96=1,PM96=1),0,FI97*$C$19/AG$6/$C$24/$C$23*3.39*$C$21)</f>
        <v>0</v>
      </c>
      <c r="HB97" s="57">
        <f>IF(AND(LH96=1,PN96=1),0,FJ97*$C$19/AH$6/$C$24/$C$23*3.39*$C$21)</f>
        <v>0</v>
      </c>
      <c r="HC97" s="57">
        <f>IF(AND(LI96=1,PO96=1),0,FK97*$C$19/AI$6/$C$24/$C$23*3.39*$C$21)</f>
        <v>0</v>
      </c>
      <c r="HD97" s="57">
        <f>IF(AND(LJ96=1,PP96=1),0,FL97*$C$19/AJ$6/$C$24/$C$23*3.39*$C$21)</f>
        <v>0</v>
      </c>
      <c r="HE97" s="57">
        <f>IF(AND(LK96=1,PQ96=1),0,FM97*$C$19/AK$6/$C$24/$C$23*3.39*$C$21)</f>
        <v>0</v>
      </c>
      <c r="HF97" s="57">
        <f>IF(AND(LL96=1,PR96=1),0,FN97*$C$19/AL$6/$C$24/$C$23*3.39*$C$21)</f>
        <v>0</v>
      </c>
      <c r="HG97" s="57">
        <f>IF(AND(LM96=1,PS96=1),0,FO97*$C$19/AM$6/$C$24/$C$23*3.39*$C$21)</f>
        <v>0</v>
      </c>
      <c r="HH97" s="61">
        <f t="shared" si="348"/>
        <v>3.5600000000000023</v>
      </c>
      <c r="HI97" s="57">
        <f t="shared" si="349"/>
        <v>0</v>
      </c>
      <c r="HJ97" s="57">
        <f t="shared" si="350"/>
        <v>2.8834630430402344</v>
      </c>
      <c r="HK97" s="57">
        <f t="shared" si="351"/>
        <v>4.2810137561152226</v>
      </c>
      <c r="HL97" s="57">
        <f t="shared" si="352"/>
        <v>5.3919876906730586</v>
      </c>
      <c r="HM97" s="57">
        <f t="shared" si="353"/>
        <v>5.9313178460836919</v>
      </c>
      <c r="HN97" s="57">
        <f t="shared" si="354"/>
        <v>0</v>
      </c>
      <c r="HO97" s="57">
        <f t="shared" si="355"/>
        <v>0</v>
      </c>
      <c r="HP97" s="57">
        <f t="shared" si="356"/>
        <v>0</v>
      </c>
      <c r="HQ97" s="57">
        <f t="shared" si="357"/>
        <v>0</v>
      </c>
      <c r="HR97" s="57">
        <f t="shared" si="358"/>
        <v>0</v>
      </c>
      <c r="HS97" s="57">
        <f t="shared" si="359"/>
        <v>0</v>
      </c>
      <c r="HT97" s="57">
        <f t="shared" si="360"/>
        <v>0</v>
      </c>
      <c r="HU97" s="57">
        <f t="shared" si="361"/>
        <v>0</v>
      </c>
      <c r="HV97" s="57">
        <f t="shared" si="362"/>
        <v>0</v>
      </c>
      <c r="HW97" s="57">
        <f t="shared" si="363"/>
        <v>0</v>
      </c>
      <c r="HX97" s="57">
        <f t="shared" si="364"/>
        <v>0</v>
      </c>
      <c r="HY97" s="57">
        <f t="shared" si="365"/>
        <v>0</v>
      </c>
      <c r="HZ97" s="57">
        <f t="shared" si="366"/>
        <v>0</v>
      </c>
      <c r="IA97" s="57">
        <f t="shared" si="367"/>
        <v>0</v>
      </c>
      <c r="IB97" s="57">
        <f t="shared" si="368"/>
        <v>0</v>
      </c>
      <c r="IC97" s="57">
        <f t="shared" si="369"/>
        <v>0</v>
      </c>
      <c r="ID97" s="61">
        <f t="shared" si="370"/>
        <v>3.5600000000000023</v>
      </c>
      <c r="IE97" s="57">
        <f t="shared" si="371"/>
        <v>0</v>
      </c>
      <c r="IF97" s="57">
        <f t="shared" si="372"/>
        <v>0</v>
      </c>
      <c r="IG97" s="57">
        <f t="shared" si="373"/>
        <v>0</v>
      </c>
      <c r="IH97" s="57">
        <f t="shared" si="374"/>
        <v>0</v>
      </c>
      <c r="II97" s="57">
        <f t="shared" si="375"/>
        <v>0</v>
      </c>
      <c r="IJ97" s="57">
        <f t="shared" si="376"/>
        <v>0</v>
      </c>
      <c r="IK97" s="57">
        <f t="shared" si="377"/>
        <v>0</v>
      </c>
      <c r="IL97" s="57">
        <f t="shared" si="378"/>
        <v>0</v>
      </c>
      <c r="IM97" s="57">
        <f t="shared" si="379"/>
        <v>0</v>
      </c>
      <c r="IN97" s="57">
        <f t="shared" si="380"/>
        <v>0</v>
      </c>
      <c r="IO97" s="57">
        <f t="shared" si="381"/>
        <v>0</v>
      </c>
      <c r="IP97" s="57">
        <f t="shared" si="382"/>
        <v>0</v>
      </c>
      <c r="IQ97" s="57">
        <f t="shared" si="383"/>
        <v>0</v>
      </c>
      <c r="IR97" s="57">
        <f t="shared" si="384"/>
        <v>0</v>
      </c>
      <c r="IS97" s="57">
        <f t="shared" si="385"/>
        <v>0</v>
      </c>
      <c r="IT97" s="57">
        <f t="shared" si="386"/>
        <v>0</v>
      </c>
      <c r="IU97" s="57">
        <f t="shared" si="387"/>
        <v>0</v>
      </c>
      <c r="IV97" s="57">
        <f t="shared" si="388"/>
        <v>0</v>
      </c>
      <c r="IW97" s="57">
        <f t="shared" si="389"/>
        <v>0</v>
      </c>
      <c r="IX97" s="57">
        <f t="shared" si="390"/>
        <v>0</v>
      </c>
      <c r="IY97" s="57">
        <f t="shared" si="391"/>
        <v>0</v>
      </c>
      <c r="IZ97" s="61">
        <f t="shared" si="392"/>
        <v>3.5600000000000023</v>
      </c>
      <c r="JA97" s="260" t="e">
        <f t="shared" si="447"/>
        <v>#N/A</v>
      </c>
      <c r="JB97" s="260" t="e">
        <f t="shared" si="448"/>
        <v>#N/A</v>
      </c>
      <c r="JC97" s="260" t="e">
        <f t="shared" si="449"/>
        <v>#N/A</v>
      </c>
      <c r="JD97" s="260" t="e">
        <f t="shared" si="450"/>
        <v>#N/A</v>
      </c>
      <c r="JE97" s="260" t="e">
        <f t="shared" si="451"/>
        <v>#N/A</v>
      </c>
      <c r="JF97" s="260" t="e">
        <f t="shared" si="452"/>
        <v>#N/A</v>
      </c>
      <c r="JG97" s="260" t="e">
        <f t="shared" si="453"/>
        <v>#N/A</v>
      </c>
      <c r="JH97" s="260" t="e">
        <f t="shared" si="454"/>
        <v>#N/A</v>
      </c>
      <c r="JI97" s="260" t="e">
        <f t="shared" si="455"/>
        <v>#N/A</v>
      </c>
      <c r="JJ97" s="260" t="e">
        <f t="shared" si="456"/>
        <v>#N/A</v>
      </c>
      <c r="JK97" s="260" t="e">
        <f t="shared" si="457"/>
        <v>#N/A</v>
      </c>
      <c r="JL97" s="260" t="e">
        <f t="shared" si="458"/>
        <v>#N/A</v>
      </c>
      <c r="JM97" s="260" t="e">
        <f t="shared" si="459"/>
        <v>#N/A</v>
      </c>
      <c r="JN97" s="260" t="e">
        <f t="shared" si="460"/>
        <v>#N/A</v>
      </c>
      <c r="JO97" s="260" t="e">
        <f t="shared" si="461"/>
        <v>#N/A</v>
      </c>
      <c r="JP97" s="260" t="e">
        <f t="shared" si="462"/>
        <v>#N/A</v>
      </c>
      <c r="JQ97" s="260" t="e">
        <f t="shared" si="463"/>
        <v>#N/A</v>
      </c>
      <c r="JR97" s="260" t="e">
        <f t="shared" si="464"/>
        <v>#N/A</v>
      </c>
      <c r="JS97" s="260" t="e">
        <f t="shared" si="465"/>
        <v>#N/A</v>
      </c>
      <c r="JT97" s="260" t="e">
        <f t="shared" si="466"/>
        <v>#N/A</v>
      </c>
      <c r="JU97" s="260" t="e">
        <f t="shared" si="467"/>
        <v>#N/A</v>
      </c>
      <c r="JV97" s="61">
        <f t="shared" si="393"/>
        <v>3.5600000000000023</v>
      </c>
      <c r="JW97" s="46">
        <f>IF(AND(KS97=0,HI97&lt;=$C$40),1,0)</f>
        <v>0</v>
      </c>
      <c r="JX97" s="46">
        <f>IF(AND(KT97=0,HJ97&lt;=$C$40),1,0)</f>
        <v>0</v>
      </c>
      <c r="JY97" s="46">
        <f>IF(AND(KU97=0,HK97&lt;=$C$40),1,0)</f>
        <v>0</v>
      </c>
      <c r="JZ97" s="46">
        <f>IF(AND(KV97=0,HL97&lt;=$C$40),1,0)</f>
        <v>0</v>
      </c>
      <c r="KA97" s="46">
        <f>IF(AND(KW97=0,HM97&lt;=$C$40),1,0)</f>
        <v>0</v>
      </c>
      <c r="KB97" s="46">
        <f>IF(AND(KX97=0,HN97&lt;=$C$40),1,0)</f>
        <v>0</v>
      </c>
      <c r="KC97" s="46">
        <f>IF(AND(KY97=0,HO97&lt;=$C$40),1,0)</f>
        <v>0</v>
      </c>
      <c r="KD97" s="46">
        <f>IF(AND(KZ97=0,HP97&lt;=$C$40),1,0)</f>
        <v>0</v>
      </c>
      <c r="KE97" s="46">
        <f>IF(AND(LA97=0,HQ97&lt;=$C$40),1,0)</f>
        <v>0</v>
      </c>
      <c r="KF97" s="46">
        <f>IF(AND(LB97=0,HR97&lt;=$C$40),1,0)</f>
        <v>0</v>
      </c>
      <c r="KG97" s="46">
        <f>IF(AND(LC97=0,HS97&lt;=$C$40),1,0)</f>
        <v>0</v>
      </c>
      <c r="KH97" s="46">
        <f>IF(AND(LD97=0,HT97&lt;=$C$40),1,0)</f>
        <v>0</v>
      </c>
      <c r="KI97" s="46">
        <f>IF(AND(LE97=0,HU97&lt;=$C$40),1,0)</f>
        <v>0</v>
      </c>
      <c r="KJ97" s="46">
        <f>IF(AND(LF97=0,HV97&lt;=$C$40),1,0)</f>
        <v>0</v>
      </c>
      <c r="KK97" s="46">
        <f>IF(AND(LG97=0,HW97&lt;=$C$40),1,0)</f>
        <v>0</v>
      </c>
      <c r="KL97" s="46">
        <f>IF(AND(LH97=0,HX97&lt;=$C$40),1,0)</f>
        <v>0</v>
      </c>
      <c r="KM97" s="46">
        <f>IF(AND(LI97=0,HY97&lt;=$C$40),1,0)</f>
        <v>0</v>
      </c>
      <c r="KN97" s="46">
        <f>IF(AND(LJ97=0,HZ97&lt;=$C$40),1,0)</f>
        <v>0</v>
      </c>
      <c r="KO97" s="46">
        <f>IF(AND(LK97=0,IA97&lt;=$C$40),1,0)</f>
        <v>0</v>
      </c>
      <c r="KP97" s="46">
        <f>IF(AND(LL97=0,IB97&lt;=$C$40),1,0)</f>
        <v>0</v>
      </c>
      <c r="KQ97" s="46">
        <f>IF(AND(LM97=0,IC97&lt;=$C$40),1,0)</f>
        <v>0</v>
      </c>
      <c r="KR97" s="61">
        <f t="shared" si="394"/>
        <v>3.5600000000000023</v>
      </c>
      <c r="KS97" s="1">
        <f>IF(OR(KS96=1,AND(OY97=1,LO97&lt;=$C$41)),1,0)</f>
        <v>1</v>
      </c>
      <c r="KT97" s="1">
        <f>IF(OR(KT96=1,AND(OZ97=1,LP97&lt;=$C$41)),1,0)</f>
        <v>0</v>
      </c>
      <c r="KU97" s="1">
        <f>IF(OR(KU96=1,AND(PA97=1,LQ97&lt;=$C$41)),1,0)</f>
        <v>0</v>
      </c>
      <c r="KV97" s="1">
        <f>IF(OR(KV96=1,AND(PB97=1,LR97&lt;=$C$41)),1,0)</f>
        <v>0</v>
      </c>
      <c r="KW97" s="1">
        <f>IF(OR(KW96=1,AND(PC97=1,LS97&lt;=$C$41)),1,0)</f>
        <v>0</v>
      </c>
      <c r="KX97" s="1">
        <f>IF(OR(KX96=1,AND(PD97=1,LT97&lt;=$C$41)),1,0)</f>
        <v>1</v>
      </c>
      <c r="KY97" s="1">
        <f>IF(OR(KY96=1,AND(PE97=1,LU97&lt;=$C$41)),1,0)</f>
        <v>1</v>
      </c>
      <c r="KZ97" s="1">
        <f>IF(OR(KZ96=1,AND(PF97=1,LV97&lt;=$C$41)),1,0)</f>
        <v>1</v>
      </c>
      <c r="LA97" s="1">
        <f>IF(OR(LA96=1,AND(PG97=1,LW97&lt;=$C$41)),1,0)</f>
        <v>1</v>
      </c>
      <c r="LB97" s="1">
        <f>IF(OR(LB96=1,AND(PH97=1,LX97&lt;=$C$41)),1,0)</f>
        <v>1</v>
      </c>
      <c r="LC97" s="1">
        <f>IF(OR(LC96=1,AND(PI97=1,LY97&lt;=$C$41)),1,0)</f>
        <v>1</v>
      </c>
      <c r="LD97" s="1">
        <f>IF(OR(LD96=1,AND(PJ97=1,LZ97&lt;=$C$41)),1,0)</f>
        <v>1</v>
      </c>
      <c r="LE97" s="1">
        <f>IF(OR(LE96=1,AND(PK97=1,MA97&lt;=$C$41)),1,0)</f>
        <v>1</v>
      </c>
      <c r="LF97" s="1">
        <f>IF(OR(LF96=1,AND(PL97=1,MB97&lt;=$C$41)),1,0)</f>
        <v>1</v>
      </c>
      <c r="LG97" s="1">
        <f>IF(OR(LG96=1,AND(PM97=1,MC97&lt;=$C$41)),1,0)</f>
        <v>1</v>
      </c>
      <c r="LH97" s="1">
        <f>IF(OR(LH96=1,AND(PN97=1,MD97&lt;=$C$41)),1,0)</f>
        <v>1</v>
      </c>
      <c r="LI97" s="1">
        <f>IF(OR(LI96=1,AND(PO97=1,ME97&lt;=$C$41)),1,0)</f>
        <v>1</v>
      </c>
      <c r="LJ97" s="1">
        <f>IF(OR(LJ96=1,AND(PP97=1,MF97&lt;=$C$41)),1,0)</f>
        <v>1</v>
      </c>
      <c r="LK97" s="1">
        <f>IF(OR(LK96=1,AND(PQ97=1,MG97&lt;=$C$41)),1,0)</f>
        <v>1</v>
      </c>
      <c r="LL97" s="1">
        <f>IF(OR(LL96=1,AND(PR97=1,MH97&lt;=$C$41)),1,0)</f>
        <v>1</v>
      </c>
      <c r="LM97" s="1">
        <f>IF(OR(LM96=1,AND(PS97=1,MI97&lt;=$C$41)),1,0)</f>
        <v>1</v>
      </c>
      <c r="LN97" s="61">
        <f t="shared" si="395"/>
        <v>3.5600000000000023</v>
      </c>
      <c r="LO97" s="57">
        <f t="shared" si="396"/>
        <v>0</v>
      </c>
      <c r="LP97" s="57">
        <f t="shared" si="397"/>
        <v>10.63131097830812</v>
      </c>
      <c r="LQ97" s="57">
        <f t="shared" si="398"/>
        <v>8.6177457159369588</v>
      </c>
      <c r="LR97" s="57">
        <f t="shared" si="399"/>
        <v>5.2825163395195194</v>
      </c>
      <c r="LS97" s="57">
        <f t="shared" si="400"/>
        <v>1.2463312508163129</v>
      </c>
      <c r="LT97" s="57">
        <f t="shared" si="401"/>
        <v>0</v>
      </c>
      <c r="LU97" s="57">
        <f t="shared" si="402"/>
        <v>0</v>
      </c>
      <c r="LV97" s="57">
        <f t="shared" si="403"/>
        <v>0</v>
      </c>
      <c r="LW97" s="57">
        <f t="shared" si="404"/>
        <v>0</v>
      </c>
      <c r="LX97" s="57">
        <f t="shared" si="405"/>
        <v>0</v>
      </c>
      <c r="LY97" s="57">
        <f t="shared" si="406"/>
        <v>0</v>
      </c>
      <c r="LZ97" s="57">
        <f t="shared" si="407"/>
        <v>0</v>
      </c>
      <c r="MA97" s="57">
        <f t="shared" si="408"/>
        <v>0</v>
      </c>
      <c r="MB97" s="57">
        <f t="shared" si="409"/>
        <v>0</v>
      </c>
      <c r="MC97" s="57">
        <f t="shared" si="410"/>
        <v>0</v>
      </c>
      <c r="MD97" s="57">
        <f t="shared" si="411"/>
        <v>0</v>
      </c>
      <c r="ME97" s="57">
        <f t="shared" si="412"/>
        <v>0</v>
      </c>
      <c r="MF97" s="57">
        <f t="shared" si="413"/>
        <v>0</v>
      </c>
      <c r="MG97" s="57">
        <f t="shared" si="414"/>
        <v>0</v>
      </c>
      <c r="MH97" s="57">
        <f t="shared" si="415"/>
        <v>0</v>
      </c>
      <c r="MI97" s="57">
        <f t="shared" si="416"/>
        <v>0</v>
      </c>
      <c r="MJ97" s="61">
        <f t="shared" si="417"/>
        <v>3.5600000000000023</v>
      </c>
      <c r="MK97" s="57" t="e">
        <f>IF(AND(ABS(CG97)&gt;0,EU97*$C$19&gt;=DY96,NG97&lt;&gt;0),3,NA())</f>
        <v>#N/A</v>
      </c>
      <c r="ML97" s="57" t="e">
        <f t="shared" si="468"/>
        <v>#N/A</v>
      </c>
      <c r="MM97" s="57" t="e">
        <f t="shared" si="469"/>
        <v>#N/A</v>
      </c>
      <c r="MN97" s="57" t="e">
        <f t="shared" si="470"/>
        <v>#N/A</v>
      </c>
      <c r="MO97" s="57" t="e">
        <f t="shared" si="471"/>
        <v>#N/A</v>
      </c>
      <c r="MP97" s="57" t="e">
        <f t="shared" si="472"/>
        <v>#N/A</v>
      </c>
      <c r="MQ97" s="57" t="e">
        <f t="shared" si="473"/>
        <v>#N/A</v>
      </c>
      <c r="MR97" s="57" t="e">
        <f t="shared" si="474"/>
        <v>#N/A</v>
      </c>
      <c r="MS97" s="57" t="e">
        <f t="shared" si="475"/>
        <v>#N/A</v>
      </c>
      <c r="MT97" s="57" t="e">
        <f t="shared" si="476"/>
        <v>#N/A</v>
      </c>
      <c r="MU97" s="57" t="e">
        <f t="shared" si="477"/>
        <v>#N/A</v>
      </c>
      <c r="MV97" s="57" t="e">
        <f t="shared" si="478"/>
        <v>#N/A</v>
      </c>
      <c r="MW97" s="57" t="e">
        <f t="shared" si="479"/>
        <v>#N/A</v>
      </c>
      <c r="MX97" s="57" t="e">
        <f t="shared" si="480"/>
        <v>#N/A</v>
      </c>
      <c r="MY97" s="57" t="e">
        <f t="shared" si="481"/>
        <v>#N/A</v>
      </c>
      <c r="MZ97" s="57" t="e">
        <f t="shared" si="482"/>
        <v>#N/A</v>
      </c>
      <c r="NA97" s="57" t="e">
        <f t="shared" si="483"/>
        <v>#N/A</v>
      </c>
      <c r="NB97" s="57" t="e">
        <f t="shared" si="484"/>
        <v>#N/A</v>
      </c>
      <c r="NC97" s="57" t="e">
        <f t="shared" si="485"/>
        <v>#N/A</v>
      </c>
      <c r="ND97" s="57" t="e">
        <f t="shared" si="486"/>
        <v>#N/A</v>
      </c>
      <c r="NE97" s="57" t="e">
        <f t="shared" si="487"/>
        <v>#N/A</v>
      </c>
      <c r="NF97" s="61">
        <f t="shared" si="418"/>
        <v>3.5600000000000023</v>
      </c>
      <c r="NG97" s="260">
        <f>IF(OY96=0,MIN('Drive Train'!$F$35-FQ96*$C$19*'Drive Train'!$F$39,NG96+$C$39)-$C$7,IF(LO96-1&lt;=0,0,IF($C$37=Motors!$C$29,MAX(MAX(NG$8:NG96)*-1,NG96-$C$39),MAX(0,MAX(NG$8:NG96)*-1,NG96-$C$39))))</f>
        <v>0</v>
      </c>
      <c r="NH97" s="260">
        <f>IF(OZ96=0,MIN('Drive Train'!$F$35-FR96*$C$19*'Drive Train'!$F$39,NH96+$C$39)-$C$7,IF(LP96-1&lt;=0,0,IF($C$37=Motors!$C$29,MAX(MAX(NH$8:NH96)*-1,NH96-$C$39),MAX(0,MAX(NH$8:NH96)*-1,NH96-$C$39))))</f>
        <v>0</v>
      </c>
      <c r="NI97" s="260">
        <f>IF(PA96=0,MIN('Drive Train'!$F$35-FS96*$C$19*'Drive Train'!$F$39,NI96+$C$39)-$C$7,IF(LQ96-1&lt;=0,0,IF($C$37=Motors!$C$29,MAX(MAX(NI$8:NI96)*-1,NI96-$C$39),MAX(0,MAX(NI$8:NI96)*-1,NI96-$C$39))))</f>
        <v>0</v>
      </c>
      <c r="NJ97" s="260">
        <f>IF(PB96=0,MIN('Drive Train'!$F$35-FT96*$C$19*'Drive Train'!$F$39,NJ96+$C$39)-$C$7,IF(LR96-1&lt;=0,0,IF($C$37=Motors!$C$29,MAX(MAX(NJ$8:NJ96)*-1,NJ96-$C$39),MAX(0,MAX(NJ$8:NJ96)*-1,NJ96-$C$39))))</f>
        <v>0</v>
      </c>
      <c r="NK97" s="260">
        <f>IF(PC96=0,MIN('Drive Train'!$F$35-FU96*$C$19*'Drive Train'!$F$39,NK96+$C$39)-$C$7,IF(LS96-1&lt;=0,0,IF($C$37=Motors!$C$29,MAX(MAX(NK$8:NK96)*-1,NK96-$C$39),MAX(0,MAX(NK$8:NK96)*-1,NK96-$C$39))))</f>
        <v>0</v>
      </c>
      <c r="NL97" s="260">
        <f>IF(PD96=0,MIN('Drive Train'!$F$35-FV96*$C$19*'Drive Train'!$F$39,NL96+$C$39)-$C$7,IF(LT96-1&lt;=0,0,IF($C$37=Motors!$C$29,MAX(MAX(NL$8:NL96)*-1,NL96-$C$39),MAX(0,MAX(NL$8:NL96)*-1,NL96-$C$39))))</f>
        <v>0</v>
      </c>
      <c r="NM97" s="260">
        <f>IF(PE96=0,MIN('Drive Train'!$F$35-FW96*$C$19*'Drive Train'!$F$39,NM96+$C$39)-$C$7,IF(LU96-1&lt;=0,0,IF($C$37=Motors!$C$29,MAX(MAX(NM$8:NM96)*-1,NM96-$C$39),MAX(0,MAX(NM$8:NM96)*-1,NM96-$C$39))))</f>
        <v>0</v>
      </c>
      <c r="NN97" s="260">
        <f>IF(PF96=0,MIN('Drive Train'!$F$35-FX96*$C$19*'Drive Train'!$F$39,NN96+$C$39)-$C$7,IF(LV96-1&lt;=0,0,IF($C$37=Motors!$C$29,MAX(MAX(NN$8:NN96)*-1,NN96-$C$39),MAX(0,MAX(NN$8:NN96)*-1,NN96-$C$39))))</f>
        <v>0</v>
      </c>
      <c r="NO97" s="260">
        <f>IF(PG96=0,MIN('Drive Train'!$F$35-FY96*$C$19*'Drive Train'!$F$39,NO96+$C$39)-$C$7,IF(LW96-1&lt;=0,0,IF($C$37=Motors!$C$29,MAX(MAX(NO$8:NO96)*-1,NO96-$C$39),MAX(0,MAX(NO$8:NO96)*-1,NO96-$C$39))))</f>
        <v>0</v>
      </c>
      <c r="NP97" s="260">
        <f>IF(PH96=0,MIN('Drive Train'!$F$35-FZ96*$C$19*'Drive Train'!$F$39,NP96+$C$39)-$C$7,IF(LX96-1&lt;=0,0,IF($C$37=Motors!$C$29,MAX(MAX(NP$8:NP96)*-1,NP96-$C$39),MAX(0,MAX(NP$8:NP96)*-1,NP96-$C$39))))</f>
        <v>0</v>
      </c>
      <c r="NQ97" s="260">
        <f>IF(PI96=0,MIN('Drive Train'!$F$35-GA96*$C$19*'Drive Train'!$F$39,NQ96+$C$39)-$C$7,IF(LY96-1&lt;=0,0,IF($C$37=Motors!$C$29,MAX(MAX(NQ$8:NQ96)*-1,NQ96-$C$39),MAX(0,MAX(NQ$8:NQ96)*-1,NQ96-$C$39))))</f>
        <v>0</v>
      </c>
      <c r="NR97" s="260">
        <f>IF(PJ96=0,MIN('Drive Train'!$F$35-GB96*$C$19*'Drive Train'!$F$39,NR96+$C$39)-$C$7,IF(LZ96-1&lt;=0,0,IF($C$37=Motors!$C$29,MAX(MAX(NR$8:NR96)*-1,NR96-$C$39),MAX(0,MAX(NR$8:NR96)*-1,NR96-$C$39))))</f>
        <v>0</v>
      </c>
      <c r="NS97" s="260">
        <f>IF(PK96=0,MIN('Drive Train'!$F$35-GC96*$C$19*'Drive Train'!$F$39,NS96+$C$39)-$C$7,IF(MA96-1&lt;=0,0,IF($C$37=Motors!$C$29,MAX(MAX(NS$8:NS96)*-1,NS96-$C$39),MAX(0,MAX(NS$8:NS96)*-1,NS96-$C$39))))</f>
        <v>0</v>
      </c>
      <c r="NT97" s="260">
        <f>IF(PL96=0,MIN('Drive Train'!$F$35-GD96*$C$19*'Drive Train'!$F$39,NT96+$C$39)-$C$7,IF(MB96-1&lt;=0,0,IF($C$37=Motors!$C$29,MAX(MAX(NT$8:NT96)*-1,NT96-$C$39),MAX(0,MAX(NT$8:NT96)*-1,NT96-$C$39))))</f>
        <v>0</v>
      </c>
      <c r="NU97" s="260">
        <f>IF(PM96=0,MIN('Drive Train'!$F$35-GE96*$C$19*'Drive Train'!$F$39,NU96+$C$39)-$C$7,IF(MC96-1&lt;=0,0,IF($C$37=Motors!$C$29,MAX(MAX(NU$8:NU96)*-1,NU96-$C$39),MAX(0,MAX(NU$8:NU96)*-1,NU96-$C$39))))</f>
        <v>0</v>
      </c>
      <c r="NV97" s="260">
        <f>IF(PN96=0,MIN('Drive Train'!$F$35-GF96*$C$19*'Drive Train'!$F$39,NV96+$C$39)-$C$7,IF(MD96-1&lt;=0,0,IF($C$37=Motors!$C$29,MAX(MAX(NV$8:NV96)*-1,NV96-$C$39),MAX(0,MAX(NV$8:NV96)*-1,NV96-$C$39))))</f>
        <v>0</v>
      </c>
      <c r="NW97" s="260">
        <f>IF(PO96=0,MIN('Drive Train'!$F$35-GG96*$C$19*'Drive Train'!$F$39,NW96+$C$39)-$C$7,IF(ME96-1&lt;=0,0,IF($C$37=Motors!$C$29,MAX(MAX(NW$8:NW96)*-1,NW96-$C$39),MAX(0,MAX(NW$8:NW96)*-1,NW96-$C$39))))</f>
        <v>0</v>
      </c>
      <c r="NX97" s="260">
        <f>IF(PP96=0,MIN('Drive Train'!$F$35-GH96*$C$19*'Drive Train'!$F$39,NX96+$C$39)-$C$7,IF(MF96-1&lt;=0,0,IF($C$37=Motors!$C$29,MAX(MAX(NX$8:NX96)*-1,NX96-$C$39),MAX(0,MAX(NX$8:NX96)*-1,NX96-$C$39))))</f>
        <v>0</v>
      </c>
      <c r="NY97" s="260">
        <f>IF(PQ96=0,MIN('Drive Train'!$F$35-GI96*$C$19*'Drive Train'!$F$39,NY96+$C$39)-$C$7,IF(MG96-1&lt;=0,0,IF($C$37=Motors!$C$29,MAX(MAX(NY$8:NY96)*-1,NY96-$C$39),MAX(0,MAX(NY$8:NY96)*-1,NY96-$C$39))))</f>
        <v>0</v>
      </c>
      <c r="NZ97" s="260">
        <f>IF(PR96=0,MIN('Drive Train'!$F$35-GJ96*$C$19*'Drive Train'!$F$39,NZ96+$C$39)-$C$7,IF(MH96-1&lt;=0,0,IF($C$37=Motors!$C$29,MAX(MAX(NZ$8:NZ96)*-1,NZ96-$C$39),MAX(0,MAX(NZ$8:NZ96)*-1,NZ96-$C$39))))</f>
        <v>0</v>
      </c>
      <c r="OA97" s="260">
        <f>IF(PS96=0,MIN('Drive Train'!$F$35-GK96*$C$19*'Drive Train'!$F$39,OA96+$C$39)-$C$7,IF(MI96-1&lt;=0,0,IF($C$37=Motors!$C$29,MAX(MAX(OA$8:OA96)*-1,OA96-$C$39),MAX(0,MAX(OA$8:OA96)*-1,OA96-$C$39))))</f>
        <v>0</v>
      </c>
      <c r="OB97" s="61">
        <f t="shared" si="419"/>
        <v>3.5600000000000023</v>
      </c>
      <c r="OC97" s="260">
        <f>'Drive Train'!$F$35-(FQ97*$C$13)*$C$19*'Drive Train'!$F$39</f>
        <v>12.4</v>
      </c>
      <c r="OD97" s="260">
        <f>'Drive Train'!$F$35-(FR97*$C$13)*$C$19*'Drive Train'!$F$39</f>
        <v>12.2597755</v>
      </c>
      <c r="OE97" s="260">
        <f>'Drive Train'!$F$35-(FS97*$C$13)*$C$19*'Drive Train'!$F$39</f>
        <v>12.2597755</v>
      </c>
      <c r="OF97" s="260">
        <f>'Drive Train'!$F$35-(FT97*$C$13)*$C$19*'Drive Train'!$F$39</f>
        <v>12.2597755</v>
      </c>
      <c r="OG97" s="260">
        <f>'Drive Train'!$F$35-(FU97*$C$13)*$C$19*'Drive Train'!$F$39</f>
        <v>12.2597755</v>
      </c>
      <c r="OH97" s="260">
        <f>'Drive Train'!$F$35-(FV97*$C$13)*$C$19*'Drive Train'!$F$39</f>
        <v>12.4</v>
      </c>
      <c r="OI97" s="260">
        <f>'Drive Train'!$F$35-(FW97*$C$13)*$C$19*'Drive Train'!$F$39</f>
        <v>12.4</v>
      </c>
      <c r="OJ97" s="260">
        <f>'Drive Train'!$F$35-(FX97*$C$13)*$C$19*'Drive Train'!$F$39</f>
        <v>12.4</v>
      </c>
      <c r="OK97" s="260">
        <f>'Drive Train'!$F$35-(FY97*$C$13)*$C$19*'Drive Train'!$F$39</f>
        <v>12.4</v>
      </c>
      <c r="OL97" s="260">
        <f>'Drive Train'!$F$35-(FZ97*$C$13)*$C$19*'Drive Train'!$F$39</f>
        <v>12.4</v>
      </c>
      <c r="OM97" s="260">
        <f>'Drive Train'!$F$35-(GA97*$C$13)*$C$19*'Drive Train'!$F$39</f>
        <v>12.4</v>
      </c>
      <c r="ON97" s="260">
        <f>'Drive Train'!$F$35-(GB97*$C$13)*$C$19*'Drive Train'!$F$39</f>
        <v>12.4</v>
      </c>
      <c r="OO97" s="260">
        <f>'Drive Train'!$F$35-(GC97*$C$13)*$C$19*'Drive Train'!$F$39</f>
        <v>12.4</v>
      </c>
      <c r="OP97" s="260">
        <f>'Drive Train'!$F$35-(GD97*$C$13)*$C$19*'Drive Train'!$F$39</f>
        <v>12.4</v>
      </c>
      <c r="OQ97" s="260">
        <f>'Drive Train'!$F$35-(GE97*$C$13)*$C$19*'Drive Train'!$F$39</f>
        <v>12.4</v>
      </c>
      <c r="OR97" s="260">
        <f>'Drive Train'!$F$35-(GF97*$C$13)*$C$19*'Drive Train'!$F$39</f>
        <v>12.4</v>
      </c>
      <c r="OS97" s="260">
        <f>'Drive Train'!$F$35-(GG97*$C$13)*$C$19*'Drive Train'!$F$39</f>
        <v>12.4</v>
      </c>
      <c r="OT97" s="260">
        <f>'Drive Train'!$F$35-(GH97*$C$13)*$C$19*'Drive Train'!$F$39</f>
        <v>12.4</v>
      </c>
      <c r="OU97" s="260">
        <f>'Drive Train'!$F$35-(GI97*$C$13)*$C$19*'Drive Train'!$F$39</f>
        <v>12.4</v>
      </c>
      <c r="OV97" s="260">
        <f>'Drive Train'!$F$35-(GJ97*$C$13)*$C$19*'Drive Train'!$F$39</f>
        <v>12.4</v>
      </c>
      <c r="OW97" s="260">
        <f>'Drive Train'!$F$35-(GK97*$C$13)*$C$19*'Drive Train'!$F$39</f>
        <v>12.4</v>
      </c>
      <c r="OX97" s="61">
        <f t="shared" si="420"/>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7">
        <f t="shared" si="421"/>
        <v>3.5600000000000023</v>
      </c>
      <c r="PU97" s="57">
        <f t="shared" si="422"/>
        <v>21.495394688196406</v>
      </c>
      <c r="PV97" s="57">
        <f t="shared" si="423"/>
        <v>36.054360126577421</v>
      </c>
      <c r="PW97" s="57">
        <f t="shared" si="424"/>
        <v>38.985997722180308</v>
      </c>
      <c r="PX97" s="57">
        <f t="shared" si="425"/>
        <v>37.396408827328798</v>
      </c>
      <c r="PY97" s="57">
        <f t="shared" si="426"/>
        <v>32.240277683184921</v>
      </c>
      <c r="PZ97" s="57">
        <f t="shared" si="427"/>
        <v>27.036423105162619</v>
      </c>
      <c r="QA97" s="57">
        <f t="shared" si="428"/>
        <v>23.225733517635934</v>
      </c>
      <c r="QB97" s="57">
        <f t="shared" si="429"/>
        <v>21.291440485870105</v>
      </c>
      <c r="QC97" s="57">
        <f t="shared" si="430"/>
        <v>19.83197803012871</v>
      </c>
      <c r="QD97" s="57">
        <f t="shared" si="431"/>
        <v>18.750821279437783</v>
      </c>
      <c r="QE97" s="57">
        <f t="shared" si="432"/>
        <v>18.248340689871842</v>
      </c>
      <c r="QF97" s="57">
        <f t="shared" si="433"/>
        <v>23.528011379972803</v>
      </c>
      <c r="QG97" s="57">
        <f t="shared" si="434"/>
        <v>22.440570644578063</v>
      </c>
      <c r="QH97" s="57">
        <f t="shared" si="435"/>
        <v>21.831549073444926</v>
      </c>
      <c r="QI97" s="57">
        <f t="shared" si="436"/>
        <v>21.659868427934889</v>
      </c>
      <c r="QJ97" s="57">
        <f t="shared" si="437"/>
        <v>21.79976807614602</v>
      </c>
      <c r="QK97" s="57">
        <f t="shared" si="438"/>
        <v>21.756211309083742</v>
      </c>
      <c r="QL97" s="57">
        <f t="shared" si="439"/>
        <v>21.582838251070481</v>
      </c>
      <c r="QM97" s="57">
        <f t="shared" si="440"/>
        <v>21.793281479591677</v>
      </c>
      <c r="QN97" s="57">
        <f t="shared" si="441"/>
        <v>21.456171811391606</v>
      </c>
      <c r="QO97" s="57">
        <f t="shared" si="442"/>
        <v>21.493109623152883</v>
      </c>
      <c r="QP97" s="61">
        <f t="shared" si="443"/>
        <v>3.5600000000000023</v>
      </c>
      <c r="QQ97" s="57">
        <f>MIN(FQ97,$C$16)*$C$17*1000/60/60/$C$21</f>
        <v>0</v>
      </c>
      <c r="QR97" s="57">
        <f>MIN(FR97,$C$16)*$C$17*1000/60/60/$C$21</f>
        <v>3.4695548865589357E-2</v>
      </c>
      <c r="QS97" s="57">
        <f>MIN(FS97,$C$16)*$C$17*1000/60/60/$C$21</f>
        <v>3.4695548865589357E-2</v>
      </c>
      <c r="QT97" s="57">
        <f>MIN(FT97,$C$16)*$C$17*1000/60/60/$C$21</f>
        <v>3.4695548865589357E-2</v>
      </c>
      <c r="QU97" s="57">
        <f>MIN(FU97,$C$16)*$C$17*1000/60/60/$C$21</f>
        <v>3.4695548865589357E-2</v>
      </c>
      <c r="QV97" s="57">
        <f>MIN(FV97,$C$16)*$C$17*1000/60/60/$C$21</f>
        <v>0</v>
      </c>
      <c r="QW97" s="57">
        <f>MIN(FW97,$C$16)*$C$17*1000/60/60/$C$21</f>
        <v>0</v>
      </c>
      <c r="QX97" s="57">
        <f>MIN(FX97,$C$16)*$C$17*1000/60/60/$C$21</f>
        <v>0</v>
      </c>
      <c r="QY97" s="57">
        <f>MIN(FY97,$C$16)*$C$17*1000/60/60/$C$21</f>
        <v>0</v>
      </c>
      <c r="QZ97" s="57">
        <f>MIN(FZ97,$C$16)*$C$17*1000/60/60/$C$21</f>
        <v>0</v>
      </c>
      <c r="RA97" s="57">
        <f>MIN(GA97,$C$16)*$C$17*1000/60/60/$C$21</f>
        <v>0</v>
      </c>
      <c r="RB97" s="57">
        <f>MIN(GB97,$C$16)*$C$17*1000/60/60/$C$21</f>
        <v>0</v>
      </c>
      <c r="RC97" s="57">
        <f>MIN(GC97,$C$16)*$C$17*1000/60/60/$C$21</f>
        <v>0</v>
      </c>
      <c r="RD97" s="57">
        <f>MIN(GD97,$C$16)*$C$17*1000/60/60/$C$21</f>
        <v>0</v>
      </c>
      <c r="RE97" s="57">
        <f>MIN(GE97,$C$16)*$C$17*1000/60/60/$C$21</f>
        <v>0</v>
      </c>
      <c r="RF97" s="57">
        <f>MIN(GF97,$C$16)*$C$17*1000/60/60/$C$21</f>
        <v>0</v>
      </c>
      <c r="RG97" s="57">
        <f>MIN(GG97,$C$16)*$C$17*1000/60/60/$C$21</f>
        <v>0</v>
      </c>
      <c r="RH97" s="57">
        <f>MIN(GH97,$C$16)*$C$17*1000/60/60/$C$21</f>
        <v>0</v>
      </c>
      <c r="RI97" s="57">
        <f>MIN(GI97,$C$16)*$C$17*1000/60/60/$C$21</f>
        <v>0</v>
      </c>
      <c r="RJ97" s="57">
        <f>MIN(GJ97,$C$16)*$C$17*1000/60/60/$C$21</f>
        <v>0</v>
      </c>
      <c r="RK97" s="57">
        <f>MIN(GK97,$C$16)*$C$17*1000/60/60/$C$21</f>
        <v>0</v>
      </c>
      <c r="RL97" s="61">
        <f t="shared" si="444"/>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61">
        <f t="shared" si="445"/>
        <v>3.5600000000000023</v>
      </c>
      <c r="SI97" s="2">
        <f>IF(AND(EU97&lt;0,KS97=0,LO97&gt;=LO$6*'Drive Train'!$AA$52,LO97&lt;=LO$6*'Drive Train'!$AA$53,OY97=1,JW97=0),$C$17,0)</f>
        <v>0</v>
      </c>
      <c r="SJ97" s="2">
        <f>IF(AND(EV97&lt;0,KT97=0,LP97&gt;=LP$6*'Drive Train'!$AA$52,LP97&lt;=LP$6*'Drive Train'!$AA$53,OZ97=1,JX97=0),$C$17,0)</f>
        <v>0.04</v>
      </c>
      <c r="SK97" s="2">
        <f>IF(AND(EW97&lt;0,KU97=0,LQ97&gt;=LQ$6*'Drive Train'!$AA$52,LQ97&lt;=LQ$6*'Drive Train'!$AA$53,PA97=1,JY97=0),$C$17,0)</f>
        <v>0.04</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48">
        <f t="shared" si="446"/>
        <v>3.5600000000000023</v>
      </c>
    </row>
    <row r="98" spans="2:524" x14ac:dyDescent="0.2">
      <c r="B98" s="73"/>
      <c r="C98" s="3" t="s">
        <v>300</v>
      </c>
      <c r="E98" s="1" t="s">
        <v>298</v>
      </c>
      <c r="F98" s="137">
        <v>1</v>
      </c>
      <c r="R98" s="63">
        <f t="shared" si="34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343"/>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318"/>
        <v>3.6000000000000023</v>
      </c>
      <c r="BK98" s="2">
        <f>IF(OR(KS97=1,AND($C$37=Motors!$C$31,OY97=1)),0,IF(NG98=0,-(CG97+$C$15)/($C$14-$C$15)*$C$12,($C$11*S98-AO98)/($C$11*S98)*$C$12*S98))</f>
        <v>0</v>
      </c>
      <c r="BL98" s="2">
        <f>IF(OR(KT97=1,AND($C$37=Motors!$C$31,OZ97=1)),0,IF(NH98=0,-(CH97+$C$15)/($C$14-$C$15)*$C$12,($C$11*T98-AP98)/($C$11*T98)*$C$12*T98))</f>
        <v>0</v>
      </c>
      <c r="BM98" s="2">
        <f>IF(OR(KU97=1,AND($C$37=Motors!$C$31,PA97=1)),0,IF(NI98=0,-(CI97+$C$15)/($C$14-$C$15)*$C$12,($C$11*U98-AQ98)/($C$11*U98)*$C$12*U98))</f>
        <v>0</v>
      </c>
      <c r="BN98" s="2">
        <f>IF(OR(KV97=1,AND($C$37=Motors!$C$31,PB97=1)),0,IF(NJ98=0,-(CJ97+$C$15)/($C$14-$C$15)*$C$12,($C$11*V98-AR98)/($C$11*V98)*$C$12*V98))</f>
        <v>0</v>
      </c>
      <c r="BO98" s="2">
        <f>IF(OR(KW97=1,AND($C$37=Motors!$C$31,PC97=1)),0,IF(NK98=0,-(CK97+$C$15)/($C$14-$C$15)*$C$12,($C$11*W98-AS98)/($C$11*W98)*$C$12*W98))</f>
        <v>0</v>
      </c>
      <c r="BP98" s="2">
        <f>IF(OR(KX97=1,AND($C$37=Motors!$C$31,PD97=1)),0,IF(NL98=0,-(CL97+$C$15)/($C$14-$C$15)*$C$12,($C$11*X98-AT98)/($C$11*X98)*$C$12*X98))</f>
        <v>0</v>
      </c>
      <c r="BQ98" s="2">
        <f>IF(OR(KY97=1,AND($C$37=Motors!$C$31,PE97=1)),0,IF(NM98=0,-(CM97+$C$15)/($C$14-$C$15)*$C$12,($C$11*Y98-AU98)/($C$11*Y98)*$C$12*Y98))</f>
        <v>0</v>
      </c>
      <c r="BR98" s="2">
        <f>IF(OR(KZ97=1,AND($C$37=Motors!$C$31,PF97=1)),0,IF(NN98=0,-(CN97+$C$15)/($C$14-$C$15)*$C$12,($C$11*Z98-AV98)/($C$11*Z98)*$C$12*Z98))</f>
        <v>0</v>
      </c>
      <c r="BS98" s="2">
        <f>IF(OR(LA97=1,AND($C$37=Motors!$C$31,PG97=1)),0,IF(NO98=0,-(CO97+$C$15)/($C$14-$C$15)*$C$12,($C$11*AA98-AW98)/($C$11*AA98)*$C$12*AA98))</f>
        <v>0</v>
      </c>
      <c r="BT98" s="2">
        <f>IF(OR(LB97=1,AND($C$37=Motors!$C$31,PH97=1)),0,IF(NP98=0,-(CP97+$C$15)/($C$14-$C$15)*$C$12,($C$11*AB98-AX98)/($C$11*AB98)*$C$12*AB98))</f>
        <v>0</v>
      </c>
      <c r="BU98" s="2">
        <f>IF(OR(LC97=1,AND($C$37=Motors!$C$31,PI97=1)),0,IF(NQ98=0,-(CQ97+$C$15)/($C$14-$C$15)*$C$12,($C$11*AC98-AY98)/($C$11*AC98)*$C$12*AC98))</f>
        <v>0</v>
      </c>
      <c r="BV98" s="2">
        <f>IF(OR(LD97=1,AND($C$37=Motors!$C$31,PJ97=1)),0,IF(NR98=0,-(CR97+$C$15)/($C$14-$C$15)*$C$12,($C$11*AD98-AZ98)/($C$11*AD98)*$C$12*AD98))</f>
        <v>0</v>
      </c>
      <c r="BW98" s="2">
        <f>IF(OR(LE97=1,AND($C$37=Motors!$C$31,PK97=1)),0,IF(NS98=0,-(CS97+$C$15)/($C$14-$C$15)*$C$12,($C$11*AE98-BA98)/($C$11*AE98)*$C$12*AE98))</f>
        <v>0</v>
      </c>
      <c r="BX98" s="2">
        <f>IF(OR(LF97=1,AND($C$37=Motors!$C$31,PL97=1)),0,IF(NT98=0,-(CT97+$C$15)/($C$14-$C$15)*$C$12,($C$11*AF98-BB98)/($C$11*AF98)*$C$12*AF98))</f>
        <v>0</v>
      </c>
      <c r="BY98" s="2">
        <f>IF(OR(LG97=1,AND($C$37=Motors!$C$31,PM97=1)),0,IF(NU98=0,-(CU97+$C$15)/($C$14-$C$15)*$C$12,($C$11*AG98-BC98)/($C$11*AG98)*$C$12*AG98))</f>
        <v>0</v>
      </c>
      <c r="BZ98" s="2">
        <f>IF(OR(LH97=1,AND($C$37=Motors!$C$31,PN97=1)),0,IF(NV98=0,-(CV97+$C$15)/($C$14-$C$15)*$C$12,($C$11*AH98-BD98)/($C$11*AH98)*$C$12*AH98))</f>
        <v>0</v>
      </c>
      <c r="CA98" s="2">
        <f>IF(OR(LI97=1,AND($C$37=Motors!$C$31,PO97=1)),0,IF(NW98=0,-(CW97+$C$15)/($C$14-$C$15)*$C$12,($C$11*AI98-BE98)/($C$11*AI98)*$C$12*AI98))</f>
        <v>0</v>
      </c>
      <c r="CB98" s="2">
        <f>IF(OR(LJ97=1,AND($C$37=Motors!$C$31,PP97=1)),0,IF(NX98=0,-(CX97+$C$15)/($C$14-$C$15)*$C$12,($C$11*AJ98-BF98)/($C$11*AJ98)*$C$12*AJ98))</f>
        <v>0</v>
      </c>
      <c r="CC98" s="2">
        <f>IF(OR(LK97=1,AND($C$37=Motors!$C$31,PQ97=1)),0,IF(NY98=0,-(CY97+$C$15)/($C$14-$C$15)*$C$12,($C$11*AK98-BG98)/($C$11*AK98)*$C$12*AK98))</f>
        <v>0</v>
      </c>
      <c r="CD98" s="2">
        <f>IF(OR(LL97=1,AND($C$37=Motors!$C$31,PR97=1)),0,IF(NZ98=0,-(CZ97+$C$15)/($C$14-$C$15)*$C$12,($C$11*AL98-BH98)/($C$11*AL98)*$C$12*AL98))</f>
        <v>0</v>
      </c>
      <c r="CE98" s="2">
        <f>IF(OR(LM97=1,AND($C$37=Motors!$C$31,PS97=1)),0,IF(OA98=0,-(DA97+$C$15)/($C$14-$C$15)*$C$12,($C$11*AM98-BI98)/($C$11*AM98)*$C$12*AM98))</f>
        <v>0</v>
      </c>
      <c r="CF98" s="61">
        <f t="shared" si="319"/>
        <v>3.6000000000000023</v>
      </c>
      <c r="CG98" s="57">
        <f>IF(AND(KS97=1,OY97=1),0,ABS(BK98/$C$12*($C$14-$C$15)+$C$15) *'Drive Train'!$AA$49 + CG97*(1-'Drive Train'!$AA$49))</f>
        <v>0</v>
      </c>
      <c r="CH98" s="57">
        <f>IF(AND(KT97=1,OZ97=1),0,ABS(BL98/$C$12*($C$14-$C$15)+$C$15) *'Drive Train'!$AA$49 + CH97*(1-'Drive Train'!$AA$49))</f>
        <v>2.7495000000000003</v>
      </c>
      <c r="CI98" s="57">
        <f>IF(AND(KU97=1,PA97=1),0,ABS(BM98/$C$12*($C$14-$C$15)+$C$15) *'Drive Train'!$AA$49 + CI97*(1-'Drive Train'!$AA$49))</f>
        <v>2.7495000000000003</v>
      </c>
      <c r="CJ98" s="57">
        <f>IF(AND(KV97=1,PB97=1),0,ABS(BN98/$C$12*($C$14-$C$15)+$C$15) *'Drive Train'!$AA$49 + CJ97*(1-'Drive Train'!$AA$49))</f>
        <v>2.7495000000000003</v>
      </c>
      <c r="CK98" s="57">
        <f>IF(AND(KW97=1,PC97=1),0,ABS(BO98/$C$12*($C$14-$C$15)+$C$15) *'Drive Train'!$AA$49 + CK97*(1-'Drive Train'!$AA$49))</f>
        <v>2.7495000000000003</v>
      </c>
      <c r="CL98" s="57">
        <f>IF(AND(KX97=1,PD97=1),0,ABS(BP98/$C$12*($C$14-$C$15)+$C$15) *'Drive Train'!$AA$49 + CL97*(1-'Drive Train'!$AA$49))</f>
        <v>0</v>
      </c>
      <c r="CM98" s="57">
        <f>IF(AND(KY97=1,PE97=1),0,ABS(BQ98/$C$12*($C$14-$C$15)+$C$15) *'Drive Train'!$AA$49 + CM97*(1-'Drive Train'!$AA$49))</f>
        <v>0</v>
      </c>
      <c r="CN98" s="57">
        <f>IF(AND(KZ97=1,PF97=1),0,ABS(BR98/$C$12*($C$14-$C$15)+$C$15) *'Drive Train'!$AA$49 + CN97*(1-'Drive Train'!$AA$49))</f>
        <v>0</v>
      </c>
      <c r="CO98" s="57">
        <f>IF(AND(LA97=1,PG97=1),0,ABS(BS98/$C$12*($C$14-$C$15)+$C$15) *'Drive Train'!$AA$49 + CO97*(1-'Drive Train'!$AA$49))</f>
        <v>0</v>
      </c>
      <c r="CP98" s="57">
        <f>IF(AND(LB97=1,PH97=1),0,ABS(BT98/$C$12*($C$14-$C$15)+$C$15) *'Drive Train'!$AA$49 + CP97*(1-'Drive Train'!$AA$49))</f>
        <v>0</v>
      </c>
      <c r="CQ98" s="57">
        <f>IF(AND(LC97=1,PI97=1),0,ABS(BU98/$C$12*($C$14-$C$15)+$C$15) *'Drive Train'!$AA$49 + CQ97*(1-'Drive Train'!$AA$49))</f>
        <v>0</v>
      </c>
      <c r="CR98" s="57">
        <f>IF(AND(LD97=1,PJ97=1),0,ABS(BV98/$C$12*($C$14-$C$15)+$C$15) *'Drive Train'!$AA$49 + CR97*(1-'Drive Train'!$AA$49))</f>
        <v>0</v>
      </c>
      <c r="CS98" s="57">
        <f>IF(AND(LE97=1,PK97=1),0,ABS(BW98/$C$12*($C$14-$C$15)+$C$15) *'Drive Train'!$AA$49 + CS97*(1-'Drive Train'!$AA$49))</f>
        <v>0</v>
      </c>
      <c r="CT98" s="57">
        <f>IF(AND(LF97=1,PL97=1),0,ABS(BX98/$C$12*($C$14-$C$15)+$C$15) *'Drive Train'!$AA$49 + CT97*(1-'Drive Train'!$AA$49))</f>
        <v>0</v>
      </c>
      <c r="CU98" s="57">
        <f>IF(AND(LG97=1,PM97=1),0,ABS(BY98/$C$12*($C$14-$C$15)+$C$15) *'Drive Train'!$AA$49 + CU97*(1-'Drive Train'!$AA$49))</f>
        <v>0</v>
      </c>
      <c r="CV98" s="57">
        <f>IF(AND(LH97=1,PN97=1),0,ABS(BZ98/$C$12*($C$14-$C$15)+$C$15) *'Drive Train'!$AA$49 + CV97*(1-'Drive Train'!$AA$49))</f>
        <v>0</v>
      </c>
      <c r="CW98" s="57">
        <f>IF(AND(LI97=1,PO97=1),0,ABS(CA98/$C$12*($C$14-$C$15)+$C$15) *'Drive Train'!$AA$49 + CW97*(1-'Drive Train'!$AA$49))</f>
        <v>0</v>
      </c>
      <c r="CX98" s="57">
        <f>IF(AND(LJ97=1,PP97=1),0,ABS(CB98/$C$12*($C$14-$C$15)+$C$15) *'Drive Train'!$AA$49 + CX97*(1-'Drive Train'!$AA$49))</f>
        <v>0</v>
      </c>
      <c r="CY98" s="57">
        <f>IF(AND(LK97=1,PQ97=1),0,ABS(CC98/$C$12*($C$14-$C$15)+$C$15) *'Drive Train'!$AA$49 + CY97*(1-'Drive Train'!$AA$49))</f>
        <v>0</v>
      </c>
      <c r="CZ98" s="57">
        <f>IF(AND(LL97=1,PR97=1),0,ABS(CD98/$C$12*($C$14-$C$15)+$C$15) *'Drive Train'!$AA$49 + CZ97*(1-'Drive Train'!$AA$49))</f>
        <v>0</v>
      </c>
      <c r="DA98" s="57">
        <f>IF(AND(LM97=1,PS97=1),0,ABS(CE98/$C$12*($C$14-$C$15)+$C$15) *'Drive Train'!$AA$49 + DA97*(1-'Drive Train'!$AA$49))</f>
        <v>0</v>
      </c>
      <c r="DB98" s="61">
        <f t="shared" si="344"/>
        <v>3.6000000000000023</v>
      </c>
      <c r="DC98" s="57">
        <f t="shared" si="320"/>
        <v>0</v>
      </c>
      <c r="DD98" s="57">
        <f t="shared" si="321"/>
        <v>2.7495000000000003</v>
      </c>
      <c r="DE98" s="57">
        <f t="shared" si="322"/>
        <v>2.7495000000000003</v>
      </c>
      <c r="DF98" s="57">
        <f t="shared" si="323"/>
        <v>2.7495000000000003</v>
      </c>
      <c r="DG98" s="57">
        <f t="shared" si="324"/>
        <v>2.7495000000000003</v>
      </c>
      <c r="DH98" s="57">
        <f t="shared" si="325"/>
        <v>0</v>
      </c>
      <c r="DI98" s="57">
        <f t="shared" si="326"/>
        <v>0</v>
      </c>
      <c r="DJ98" s="57">
        <f t="shared" si="327"/>
        <v>0</v>
      </c>
      <c r="DK98" s="57">
        <f t="shared" si="328"/>
        <v>0</v>
      </c>
      <c r="DL98" s="57">
        <f t="shared" si="329"/>
        <v>0</v>
      </c>
      <c r="DM98" s="57">
        <f t="shared" si="330"/>
        <v>0</v>
      </c>
      <c r="DN98" s="57">
        <f t="shared" si="331"/>
        <v>0</v>
      </c>
      <c r="DO98" s="57">
        <f t="shared" si="332"/>
        <v>0</v>
      </c>
      <c r="DP98" s="57">
        <f t="shared" si="333"/>
        <v>0</v>
      </c>
      <c r="DQ98" s="57">
        <f t="shared" si="334"/>
        <v>0</v>
      </c>
      <c r="DR98" s="57">
        <f t="shared" si="335"/>
        <v>0</v>
      </c>
      <c r="DS98" s="57">
        <f t="shared" si="336"/>
        <v>0</v>
      </c>
      <c r="DT98" s="57">
        <f t="shared" si="337"/>
        <v>0</v>
      </c>
      <c r="DU98" s="57">
        <f t="shared" si="338"/>
        <v>0</v>
      </c>
      <c r="DV98" s="57">
        <f t="shared" si="339"/>
        <v>0</v>
      </c>
      <c r="DW98" s="57">
        <f t="shared" si="340"/>
        <v>0</v>
      </c>
      <c r="DX98" s="61">
        <f t="shared" si="345"/>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61">
        <f t="shared" si="341"/>
        <v>3.6000000000000023</v>
      </c>
      <c r="EU98" s="259">
        <f>MAX(MIN(IF(AND(OY97=1,NG98&lt;0),-1,1)*(DC98-$C$15)/($C$14-$C$15)*$C$12*$C$21-$C$33*LO98/AO$6 -  OY97*$C$33/$C$21,DY97/$C$19),MAX(EU$8:EU97)*-1)</f>
        <v>-0.37850168607206947</v>
      </c>
      <c r="EV98" s="259">
        <f>MAX(MIN(IF(AND(OZ97=1,NH98&lt;0),-1,1)*(DD98-$C$15)/($C$14-$C$15)*$C$12*$C$21-$C$33*LP98/AP$6 -  OZ97*$C$33/$C$21,DZ97/$C$19),MAX(EV$8:EV97)*-1)</f>
        <v>-0.39718359365581535</v>
      </c>
      <c r="EW98" s="259">
        <f>MAX(MIN(IF(AND(PA97=1,NI98&lt;0),-1,1)*(DE98-$C$15)/($C$14-$C$15)*$C$12*$C$21-$C$33*LQ98/AQ$6 -  PA97*$C$33/$C$21,EA97/$C$19),MAX(EW$8:EW97)*-1)</f>
        <v>-0.40746092359249697</v>
      </c>
      <c r="EX98" s="259">
        <f>MAX(MIN(IF(AND(PB97=1,NJ98&lt;0),-1,1)*(DF98-$C$15)/($C$14-$C$15)*$C$12*$C$21-$C$33*LR98/AR$6 -  PB97*$C$33/$C$21,EB97/$C$19),MAX(EX$8:EX97)*-1)</f>
        <v>-0.39141644650370638</v>
      </c>
      <c r="EY98" s="259">
        <f>MAX(MIN(IF(AND(PC97=1,NK98&lt;0),-1,1)*(DG98-$C$15)/($C$14-$C$15)*$C$12*$C$21-$C$33*LS98/AS$6 -  PC97*$C$33/$C$21,EC97/$C$19),MAX(EY$8:EY97)*-1)</f>
        <v>-0.34739063922300112</v>
      </c>
      <c r="EZ98" s="259">
        <f>MAX(MIN(IF(AND(PD97=1,NL98&lt;0),-1,1)*(DH98-$C$15)/($C$14-$C$15)*$C$12*$C$21-$C$33*LT98/AT$6 -  PD97*$C$33/$C$21,ED97/$C$19),MAX(EZ$8:EZ97)*-1)</f>
        <v>-0.37850168607206947</v>
      </c>
      <c r="FA98" s="259">
        <f>MAX(MIN(IF(AND(PE97=1,NM98&lt;0),-1,1)*(DI98-$C$15)/($C$14-$C$15)*$C$12*$C$21-$C$33*LU98/AU$6 -  PE97*$C$33/$C$21,EE97/$C$19),MAX(FA$8:FA97)*-1)</f>
        <v>-0.37850168607206947</v>
      </c>
      <c r="FB98" s="259">
        <f>MAX(MIN(IF(AND(PF97=1,NN98&lt;0),-1,1)*(DJ98-$C$15)/($C$14-$C$15)*$C$12*$C$21-$C$33*LV98/AV$6 -  PF97*$C$33/$C$21,EF97/$C$19),MAX(FB$8:FB97)*-1)</f>
        <v>-0.37850168607206947</v>
      </c>
      <c r="FC98" s="259">
        <f>MAX(MIN(IF(AND(PG97=1,NO98&lt;0),-1,1)*(DK98-$C$15)/($C$14-$C$15)*$C$12*$C$21-$C$33*LW98/AW$6 -  PG97*$C$33/$C$21,EG97/$C$19),MAX(FC$8:FC97)*-1)</f>
        <v>-0.37850168607206947</v>
      </c>
      <c r="FD98" s="259">
        <f>MAX(MIN(IF(AND(PH97=1,NP98&lt;0),-1,1)*(DL98-$C$15)/($C$14-$C$15)*$C$12*$C$21-$C$33*LX98/AX$6 -  PH97*$C$33/$C$21,EH97/$C$19),MAX(FD$8:FD97)*-1)</f>
        <v>-0.37850168607206947</v>
      </c>
      <c r="FE98" s="259">
        <f>MAX(MIN(IF(AND(PI97=1,NQ98&lt;0),-1,1)*(DM98-$C$15)/($C$14-$C$15)*$C$12*$C$21-$C$33*LY98/AY$6 -  PI97*$C$33/$C$21,EI97/$C$19),MAX(FE$8:FE97)*-1)</f>
        <v>-0.37850168607206947</v>
      </c>
      <c r="FF98" s="259">
        <f>MAX(MIN(IF(AND(PJ97=1,NR98&lt;0),-1,1)*(DN98-$C$15)/($C$14-$C$15)*$C$12*$C$21-$C$33*LZ98/AZ$6 -  PJ97*$C$33/$C$21,EJ97/$C$19),MAX(FF$8:FF97)*-1)</f>
        <v>-0.3680167733157455</v>
      </c>
      <c r="FG98" s="259">
        <f>MAX(MIN(IF(AND(PK97=1,NS98&lt;0),-1,1)*(DO98-$C$15)/($C$14-$C$15)*$C$12*$C$21-$C$33*MA98/BA$6 -  PK97*$C$33/$C$21,EK97/$C$19),MAX(FG$8:FG97)*-1)</f>
        <v>-0.37850168607206947</v>
      </c>
      <c r="FH98" s="259">
        <f>MAX(MIN(IF(AND(PL97=1,NT98&lt;0),-1,1)*(DP98-$C$15)/($C$14-$C$15)*$C$12*$C$21-$C$33*MB98/BB$6 -  PL97*$C$33/$C$21,EL97/$C$19),MAX(FH$8:FH97)*-1)</f>
        <v>-0.37850168607206947</v>
      </c>
      <c r="FI98" s="259">
        <f>MAX(MIN(IF(AND(PM97=1,NU98&lt;0),-1,1)*(DQ98-$C$15)/($C$14-$C$15)*$C$12*$C$21-$C$33*MC98/BC$6 -  PM97*$C$33/$C$21,EM97/$C$19),MAX(FI$8:FI97)*-1)</f>
        <v>-0.37850168607206947</v>
      </c>
      <c r="FJ98" s="259">
        <f>MAX(MIN(IF(AND(PN97=1,NV98&lt;0),-1,1)*(DR98-$C$15)/($C$14-$C$15)*$C$12*$C$21-$C$33*MD98/BD$6 -  PN97*$C$33/$C$21,EN97/$C$19),MAX(FJ$8:FJ97)*-1)</f>
        <v>-0.37850168607206947</v>
      </c>
      <c r="FK98" s="259">
        <f>MAX(MIN(IF(AND(PO97=1,NW98&lt;0),-1,1)*(DS98-$C$15)/($C$14-$C$15)*$C$12*$C$21-$C$33*ME98/BE$6 -  PO97*$C$33/$C$21,EO97/$C$19),MAX(FK$8:FK97)*-1)</f>
        <v>-0.37850168607206947</v>
      </c>
      <c r="FL98" s="259">
        <f>MAX(MIN(IF(AND(PP97=1,NX98&lt;0),-1,1)*(DT98-$C$15)/($C$14-$C$15)*$C$12*$C$21-$C$33*MF98/BF$6 -  PP97*$C$33/$C$21,EP97/$C$19),MAX(FL$8:FL97)*-1)</f>
        <v>-0.37850168607206947</v>
      </c>
      <c r="FM98" s="259">
        <f>MAX(MIN(IF(AND(PQ97=1,NY98&lt;0),-1,1)*(DU98-$C$15)/($C$14-$C$15)*$C$12*$C$21-$C$33*MG98/BG$6 -  PQ97*$C$33/$C$21,EQ97/$C$19),MAX(FM$8:FM97)*-1)</f>
        <v>-0.37850168607206947</v>
      </c>
      <c r="FN98" s="259">
        <f>MAX(MIN(IF(AND(PR97=1,NZ98&lt;0),-1,1)*(DV98-$C$15)/($C$14-$C$15)*$C$12*$C$21-$C$33*MH98/BH$6 -  PR97*$C$33/$C$21,ER97/$C$19),MAX(FN$8:FN97)*-1)</f>
        <v>-0.37850168607206947</v>
      </c>
      <c r="FO98" s="259">
        <f>MAX(MIN(IF(AND(PS97=1,OA98&lt;0),-1,1)*(DW98-$C$15)/($C$14-$C$15)*$C$12*$C$21-$C$33*MI98/BI$6 -  PS97*$C$33/$C$21,ES97/$C$19),MAX(FO$8:FO97)*-1)</f>
        <v>-0.37850168607206947</v>
      </c>
      <c r="FP98" s="61">
        <f t="shared" si="346"/>
        <v>3.6000000000000023</v>
      </c>
      <c r="FQ98" s="260">
        <f>IF(AND(KS98=1,OY98=1),0,MIN((ABS(($C$14-$C$15)*EU98/$C$12/$C$21)+$C$15)/$C$21,DC98))</f>
        <v>0</v>
      </c>
      <c r="FR98" s="260">
        <f>IF(AND(KT98=1,OZ98=1),0,MIN((ABS(($C$14-$C$15)*EV98/$C$12/$C$21)+$C$15)/$C$21,DD98))</f>
        <v>2.7495000000000003</v>
      </c>
      <c r="FS98" s="260">
        <f>IF(AND(KU98=1,PA98=1),0,MIN((ABS(($C$14-$C$15)*EW98/$C$12/$C$21)+$C$15)/$C$21,DE98))</f>
        <v>2.7495000000000003</v>
      </c>
      <c r="FT98" s="260">
        <f>IF(AND(KV98=1,PB98=1),0,MIN((ABS(($C$14-$C$15)*EX98/$C$12/$C$21)+$C$15)/$C$21,DF98))</f>
        <v>2.7495000000000003</v>
      </c>
      <c r="FU98" s="260">
        <f>IF(AND(KW98=1,PC98=1),0,MIN((ABS(($C$14-$C$15)*EY98/$C$12/$C$21)+$C$15)/$C$21,DG98))</f>
        <v>2.7495000000000003</v>
      </c>
      <c r="FV98" s="260">
        <f>IF(AND(KX98=1,PD98=1),0,MIN((ABS(($C$14-$C$15)*EZ98/$C$12/$C$21)+$C$15)/$C$21,DH98))</f>
        <v>0</v>
      </c>
      <c r="FW98" s="260">
        <f>IF(AND(KY98=1,PE98=1),0,MIN((ABS(($C$14-$C$15)*FA98/$C$12/$C$21)+$C$15)/$C$21,DI98))</f>
        <v>0</v>
      </c>
      <c r="FX98" s="260">
        <f>IF(AND(KZ98=1,PF98=1),0,MIN((ABS(($C$14-$C$15)*FB98/$C$12/$C$21)+$C$15)/$C$21,DJ98))</f>
        <v>0</v>
      </c>
      <c r="FY98" s="260">
        <f>IF(AND(LA98=1,PG98=1),0,MIN((ABS(($C$14-$C$15)*FC98/$C$12/$C$21)+$C$15)/$C$21,DK98))</f>
        <v>0</v>
      </c>
      <c r="FZ98" s="260">
        <f>IF(AND(LB98=1,PH98=1),0,MIN((ABS(($C$14-$C$15)*FD98/$C$12/$C$21)+$C$15)/$C$21,DL98))</f>
        <v>0</v>
      </c>
      <c r="GA98" s="260">
        <f>IF(AND(LC98=1,PI98=1),0,MIN((ABS(($C$14-$C$15)*FE98/$C$12/$C$21)+$C$15)/$C$21,DM98))</f>
        <v>0</v>
      </c>
      <c r="GB98" s="260">
        <f>IF(AND(LD98=1,PJ98=1),0,MIN((ABS(($C$14-$C$15)*FF98/$C$12/$C$21)+$C$15)/$C$21,DN98))</f>
        <v>0</v>
      </c>
      <c r="GC98" s="260">
        <f>IF(AND(LE98=1,PK98=1),0,MIN((ABS(($C$14-$C$15)*FG98/$C$12/$C$21)+$C$15)/$C$21,DO98))</f>
        <v>0</v>
      </c>
      <c r="GD98" s="260">
        <f>IF(AND(LF98=1,PL98=1),0,MIN((ABS(($C$14-$C$15)*FH98/$C$12/$C$21)+$C$15)/$C$21,DP98))</f>
        <v>0</v>
      </c>
      <c r="GE98" s="260">
        <f>IF(AND(LG98=1,PM98=1),0,MIN((ABS(($C$14-$C$15)*FI98/$C$12/$C$21)+$C$15)/$C$21,DQ98))</f>
        <v>0</v>
      </c>
      <c r="GF98" s="260">
        <f>IF(AND(LH98=1,PN98=1),0,MIN((ABS(($C$14-$C$15)*FJ98/$C$12/$C$21)+$C$15)/$C$21,DR98))</f>
        <v>0</v>
      </c>
      <c r="GG98" s="260">
        <f>IF(AND(LI98=1,PO98=1),0,MIN((ABS(($C$14-$C$15)*FK98/$C$12/$C$21)+$C$15)/$C$21,DS98))</f>
        <v>0</v>
      </c>
      <c r="GH98" s="260">
        <f>IF(AND(LJ98=1,PP98=1),0,MIN((ABS(($C$14-$C$15)*FL98/$C$12/$C$21)+$C$15)/$C$21,DT98))</f>
        <v>0</v>
      </c>
      <c r="GI98" s="260">
        <f>IF(AND(LK98=1,PQ98=1),0,MIN((ABS(($C$14-$C$15)*FM98/$C$12/$C$21)+$C$15)/$C$21,DU98))</f>
        <v>0</v>
      </c>
      <c r="GJ98" s="260">
        <f>IF(AND(LL98=1,PR98=1),0,MIN((ABS(($C$14-$C$15)*FN98/$C$12/$C$21)+$C$15)/$C$21,DV98))</f>
        <v>0</v>
      </c>
      <c r="GK98" s="260">
        <f>IF(AND(LM98=1,PS98=1),0,MIN((ABS(($C$14-$C$15)*FO98/$C$12/$C$21)+$C$15)/$C$21,DW98))</f>
        <v>0</v>
      </c>
      <c r="GL98" s="61">
        <f t="shared" si="347"/>
        <v>3.6000000000000023</v>
      </c>
      <c r="GM98" s="57">
        <f>IF(AND(KS97=1,OY97=1),0,EU98*$C$19/S$6/$C$24/$C$23*3.39*$C$21)</f>
        <v>0</v>
      </c>
      <c r="GN98" s="57">
        <f>IF(AND(KT97=1,OZ97=1),0,EV98*$C$19/T$6/$C$24/$C$23*3.39*$C$21)</f>
        <v>-2.8783635267708751</v>
      </c>
      <c r="GO98" s="57">
        <f>IF(AND(KU97=1,PA97=1),0,EW98*$C$19/U$6/$C$24/$C$23*3.39*$C$21)</f>
        <v>-4.2652171822981044</v>
      </c>
      <c r="GP98" s="57">
        <f>IF(AND(KV97=1,PB97=1),0,EX98*$C$19/V$6/$C$24/$C$23*3.39*$C$21)</f>
        <v>-5.3579644005762015</v>
      </c>
      <c r="GQ98" s="57">
        <f>IF(AND(KW97=1,PC97=1),0,EY98*$C$19/W$6/$C$24/$C$23*3.39*$C$21)</f>
        <v>-5.8742068992517158</v>
      </c>
      <c r="GR98" s="57">
        <f>IF(AND(KX97=1,PD97=1),0,EZ98*$C$19/X$6/$C$24/$C$23*3.39*$C$21)</f>
        <v>0</v>
      </c>
      <c r="GS98" s="57">
        <f>IF(AND(KY97=1,PE97=1),0,FA98*$C$19/Y$6/$C$24/$C$23*3.39*$C$21)</f>
        <v>0</v>
      </c>
      <c r="GT98" s="57">
        <f>IF(AND(KZ97=1,PF97=1),0,FB98*$C$19/Z$6/$C$24/$C$23*3.39*$C$21)</f>
        <v>0</v>
      </c>
      <c r="GU98" s="57">
        <f>IF(AND(LA97=1,PG97=1),0,FC98*$C$19/AA$6/$C$24/$C$23*3.39*$C$21)</f>
        <v>0</v>
      </c>
      <c r="GV98" s="57">
        <f>IF(AND(LB97=1,PH97=1),0,FD98*$C$19/AB$6/$C$24/$C$23*3.39*$C$21)</f>
        <v>0</v>
      </c>
      <c r="GW98" s="57">
        <f>IF(AND(LC97=1,PI97=1),0,FE98*$C$19/AC$6/$C$24/$C$23*3.39*$C$21)</f>
        <v>0</v>
      </c>
      <c r="GX98" s="57">
        <f>IF(AND(LD97=1,PJ97=1),0,FF98*$C$19/AD$6/$C$24/$C$23*3.39*$C$21)</f>
        <v>0</v>
      </c>
      <c r="GY98" s="57">
        <f>IF(AND(LE97=1,PK97=1),0,FG98*$C$19/AE$6/$C$24/$C$23*3.39*$C$21)</f>
        <v>0</v>
      </c>
      <c r="GZ98" s="57">
        <f>IF(AND(LF97=1,PL97=1),0,FH98*$C$19/AF$6/$C$24/$C$23*3.39*$C$21)</f>
        <v>0</v>
      </c>
      <c r="HA98" s="57">
        <f>IF(AND(LG97=1,PM97=1),0,FI98*$C$19/AG$6/$C$24/$C$23*3.39*$C$21)</f>
        <v>0</v>
      </c>
      <c r="HB98" s="57">
        <f>IF(AND(LH97=1,PN97=1),0,FJ98*$C$19/AH$6/$C$24/$C$23*3.39*$C$21)</f>
        <v>0</v>
      </c>
      <c r="HC98" s="57">
        <f>IF(AND(LI97=1,PO97=1),0,FK98*$C$19/AI$6/$C$24/$C$23*3.39*$C$21)</f>
        <v>0</v>
      </c>
      <c r="HD98" s="57">
        <f>IF(AND(LJ97=1,PP97=1),0,FL98*$C$19/AJ$6/$C$24/$C$23*3.39*$C$21)</f>
        <v>0</v>
      </c>
      <c r="HE98" s="57">
        <f>IF(AND(LK97=1,PQ97=1),0,FM98*$C$19/AK$6/$C$24/$C$23*3.39*$C$21)</f>
        <v>0</v>
      </c>
      <c r="HF98" s="57">
        <f>IF(AND(LL97=1,PR97=1),0,FN98*$C$19/AL$6/$C$24/$C$23*3.39*$C$21)</f>
        <v>0</v>
      </c>
      <c r="HG98" s="57">
        <f>IF(AND(LM97=1,PS97=1),0,FO98*$C$19/AM$6/$C$24/$C$23*3.39*$C$21)</f>
        <v>0</v>
      </c>
      <c r="HH98" s="61">
        <f t="shared" si="348"/>
        <v>3.6000000000000023</v>
      </c>
      <c r="HI98" s="57">
        <f t="shared" si="349"/>
        <v>0</v>
      </c>
      <c r="HJ98" s="57">
        <f t="shared" si="350"/>
        <v>2.8783635267708751</v>
      </c>
      <c r="HK98" s="57">
        <f t="shared" si="351"/>
        <v>4.2652171822981044</v>
      </c>
      <c r="HL98" s="57">
        <f t="shared" si="352"/>
        <v>5.3579644005762015</v>
      </c>
      <c r="HM98" s="57">
        <f t="shared" si="353"/>
        <v>5.8742068992517158</v>
      </c>
      <c r="HN98" s="57">
        <f t="shared" si="354"/>
        <v>0</v>
      </c>
      <c r="HO98" s="57">
        <f t="shared" si="355"/>
        <v>0</v>
      </c>
      <c r="HP98" s="57">
        <f t="shared" si="356"/>
        <v>0</v>
      </c>
      <c r="HQ98" s="57">
        <f t="shared" si="357"/>
        <v>0</v>
      </c>
      <c r="HR98" s="57">
        <f t="shared" si="358"/>
        <v>0</v>
      </c>
      <c r="HS98" s="57">
        <f t="shared" si="359"/>
        <v>0</v>
      </c>
      <c r="HT98" s="57">
        <f t="shared" si="360"/>
        <v>0</v>
      </c>
      <c r="HU98" s="57">
        <f t="shared" si="361"/>
        <v>0</v>
      </c>
      <c r="HV98" s="57">
        <f t="shared" si="362"/>
        <v>0</v>
      </c>
      <c r="HW98" s="57">
        <f t="shared" si="363"/>
        <v>0</v>
      </c>
      <c r="HX98" s="57">
        <f t="shared" si="364"/>
        <v>0</v>
      </c>
      <c r="HY98" s="57">
        <f t="shared" si="365"/>
        <v>0</v>
      </c>
      <c r="HZ98" s="57">
        <f t="shared" si="366"/>
        <v>0</v>
      </c>
      <c r="IA98" s="57">
        <f t="shared" si="367"/>
        <v>0</v>
      </c>
      <c r="IB98" s="57">
        <f t="shared" si="368"/>
        <v>0</v>
      </c>
      <c r="IC98" s="57">
        <f t="shared" si="369"/>
        <v>0</v>
      </c>
      <c r="ID98" s="61">
        <f t="shared" si="370"/>
        <v>3.6000000000000023</v>
      </c>
      <c r="IE98" s="57">
        <f t="shared" si="371"/>
        <v>0</v>
      </c>
      <c r="IF98" s="57">
        <f t="shared" si="372"/>
        <v>0</v>
      </c>
      <c r="IG98" s="57">
        <f t="shared" si="373"/>
        <v>0</v>
      </c>
      <c r="IH98" s="57">
        <f t="shared" si="374"/>
        <v>0</v>
      </c>
      <c r="II98" s="57">
        <f t="shared" si="375"/>
        <v>0</v>
      </c>
      <c r="IJ98" s="57">
        <f t="shared" si="376"/>
        <v>0</v>
      </c>
      <c r="IK98" s="57">
        <f t="shared" si="377"/>
        <v>0</v>
      </c>
      <c r="IL98" s="57">
        <f t="shared" si="378"/>
        <v>0</v>
      </c>
      <c r="IM98" s="57">
        <f t="shared" si="379"/>
        <v>0</v>
      </c>
      <c r="IN98" s="57">
        <f t="shared" si="380"/>
        <v>0</v>
      </c>
      <c r="IO98" s="57">
        <f t="shared" si="381"/>
        <v>0</v>
      </c>
      <c r="IP98" s="57">
        <f t="shared" si="382"/>
        <v>0</v>
      </c>
      <c r="IQ98" s="57">
        <f t="shared" si="383"/>
        <v>0</v>
      </c>
      <c r="IR98" s="57">
        <f t="shared" si="384"/>
        <v>0</v>
      </c>
      <c r="IS98" s="57">
        <f t="shared" si="385"/>
        <v>0</v>
      </c>
      <c r="IT98" s="57">
        <f t="shared" si="386"/>
        <v>0</v>
      </c>
      <c r="IU98" s="57">
        <f t="shared" si="387"/>
        <v>0</v>
      </c>
      <c r="IV98" s="57">
        <f t="shared" si="388"/>
        <v>0</v>
      </c>
      <c r="IW98" s="57">
        <f t="shared" si="389"/>
        <v>0</v>
      </c>
      <c r="IX98" s="57">
        <f t="shared" si="390"/>
        <v>0</v>
      </c>
      <c r="IY98" s="57">
        <f t="shared" si="391"/>
        <v>0</v>
      </c>
      <c r="IZ98" s="61">
        <f t="shared" si="392"/>
        <v>3.6000000000000023</v>
      </c>
      <c r="JA98" s="260" t="e">
        <f t="shared" si="447"/>
        <v>#N/A</v>
      </c>
      <c r="JB98" s="260" t="e">
        <f t="shared" si="448"/>
        <v>#N/A</v>
      </c>
      <c r="JC98" s="260" t="e">
        <f t="shared" si="449"/>
        <v>#N/A</v>
      </c>
      <c r="JD98" s="260" t="e">
        <f t="shared" si="450"/>
        <v>#N/A</v>
      </c>
      <c r="JE98" s="260" t="e">
        <f t="shared" si="451"/>
        <v>#N/A</v>
      </c>
      <c r="JF98" s="260" t="e">
        <f t="shared" si="452"/>
        <v>#N/A</v>
      </c>
      <c r="JG98" s="260" t="e">
        <f t="shared" si="453"/>
        <v>#N/A</v>
      </c>
      <c r="JH98" s="260" t="e">
        <f t="shared" si="454"/>
        <v>#N/A</v>
      </c>
      <c r="JI98" s="260" t="e">
        <f t="shared" si="455"/>
        <v>#N/A</v>
      </c>
      <c r="JJ98" s="260" t="e">
        <f t="shared" si="456"/>
        <v>#N/A</v>
      </c>
      <c r="JK98" s="260" t="e">
        <f t="shared" si="457"/>
        <v>#N/A</v>
      </c>
      <c r="JL98" s="260" t="e">
        <f t="shared" si="458"/>
        <v>#N/A</v>
      </c>
      <c r="JM98" s="260" t="e">
        <f t="shared" si="459"/>
        <v>#N/A</v>
      </c>
      <c r="JN98" s="260" t="e">
        <f t="shared" si="460"/>
        <v>#N/A</v>
      </c>
      <c r="JO98" s="260" t="e">
        <f t="shared" si="461"/>
        <v>#N/A</v>
      </c>
      <c r="JP98" s="260" t="e">
        <f t="shared" si="462"/>
        <v>#N/A</v>
      </c>
      <c r="JQ98" s="260" t="e">
        <f t="shared" si="463"/>
        <v>#N/A</v>
      </c>
      <c r="JR98" s="260" t="e">
        <f t="shared" si="464"/>
        <v>#N/A</v>
      </c>
      <c r="JS98" s="260" t="e">
        <f t="shared" si="465"/>
        <v>#N/A</v>
      </c>
      <c r="JT98" s="260" t="e">
        <f t="shared" si="466"/>
        <v>#N/A</v>
      </c>
      <c r="JU98" s="260" t="e">
        <f t="shared" si="467"/>
        <v>#N/A</v>
      </c>
      <c r="JV98" s="61">
        <f t="shared" si="393"/>
        <v>3.6000000000000023</v>
      </c>
      <c r="JW98" s="46">
        <f>IF(AND(KS98=0,HI98&lt;=$C$40),1,0)</f>
        <v>0</v>
      </c>
      <c r="JX98" s="46">
        <f>IF(AND(KT98=0,HJ98&lt;=$C$40),1,0)</f>
        <v>0</v>
      </c>
      <c r="JY98" s="46">
        <f>IF(AND(KU98=0,HK98&lt;=$C$40),1,0)</f>
        <v>0</v>
      </c>
      <c r="JZ98" s="46">
        <f>IF(AND(KV98=0,HL98&lt;=$C$40),1,0)</f>
        <v>0</v>
      </c>
      <c r="KA98" s="46">
        <f>IF(AND(KW98=0,HM98&lt;=$C$40),1,0)</f>
        <v>0</v>
      </c>
      <c r="KB98" s="46">
        <f>IF(AND(KX98=0,HN98&lt;=$C$40),1,0)</f>
        <v>0</v>
      </c>
      <c r="KC98" s="46">
        <f>IF(AND(KY98=0,HO98&lt;=$C$40),1,0)</f>
        <v>0</v>
      </c>
      <c r="KD98" s="46">
        <f>IF(AND(KZ98=0,HP98&lt;=$C$40),1,0)</f>
        <v>0</v>
      </c>
      <c r="KE98" s="46">
        <f>IF(AND(LA98=0,HQ98&lt;=$C$40),1,0)</f>
        <v>0</v>
      </c>
      <c r="KF98" s="46">
        <f>IF(AND(LB98=0,HR98&lt;=$C$40),1,0)</f>
        <v>0</v>
      </c>
      <c r="KG98" s="46">
        <f>IF(AND(LC98=0,HS98&lt;=$C$40),1,0)</f>
        <v>0</v>
      </c>
      <c r="KH98" s="46">
        <f>IF(AND(LD98=0,HT98&lt;=$C$40),1,0)</f>
        <v>0</v>
      </c>
      <c r="KI98" s="46">
        <f>IF(AND(LE98=0,HU98&lt;=$C$40),1,0)</f>
        <v>0</v>
      </c>
      <c r="KJ98" s="46">
        <f>IF(AND(LF98=0,HV98&lt;=$C$40),1,0)</f>
        <v>0</v>
      </c>
      <c r="KK98" s="46">
        <f>IF(AND(LG98=0,HW98&lt;=$C$40),1,0)</f>
        <v>0</v>
      </c>
      <c r="KL98" s="46">
        <f>IF(AND(LH98=0,HX98&lt;=$C$40),1,0)</f>
        <v>0</v>
      </c>
      <c r="KM98" s="46">
        <f>IF(AND(LI98=0,HY98&lt;=$C$40),1,0)</f>
        <v>0</v>
      </c>
      <c r="KN98" s="46">
        <f>IF(AND(LJ98=0,HZ98&lt;=$C$40),1,0)</f>
        <v>0</v>
      </c>
      <c r="KO98" s="46">
        <f>IF(AND(LK98=0,IA98&lt;=$C$40),1,0)</f>
        <v>0</v>
      </c>
      <c r="KP98" s="46">
        <f>IF(AND(LL98=0,IB98&lt;=$C$40),1,0)</f>
        <v>0</v>
      </c>
      <c r="KQ98" s="46">
        <f>IF(AND(LM98=0,IC98&lt;=$C$40),1,0)</f>
        <v>0</v>
      </c>
      <c r="KR98" s="61">
        <f t="shared" si="394"/>
        <v>3.6000000000000023</v>
      </c>
      <c r="KS98" s="1">
        <f>IF(OR(KS97=1,AND(OY98=1,LO98&lt;=$C$41)),1,0)</f>
        <v>1</v>
      </c>
      <c r="KT98" s="1">
        <f>IF(OR(KT97=1,AND(OZ98=1,LP98&lt;=$C$41)),1,0)</f>
        <v>0</v>
      </c>
      <c r="KU98" s="1">
        <f>IF(OR(KU97=1,AND(PA98=1,LQ98&lt;=$C$41)),1,0)</f>
        <v>0</v>
      </c>
      <c r="KV98" s="1">
        <f>IF(OR(KV97=1,AND(PB98=1,LR98&lt;=$C$41)),1,0)</f>
        <v>0</v>
      </c>
      <c r="KW98" s="1">
        <f>IF(OR(KW97=1,AND(PC98=1,LS98&lt;=$C$41)),1,0)</f>
        <v>0</v>
      </c>
      <c r="KX98" s="1">
        <f>IF(OR(KX97=1,AND(PD98=1,LT98&lt;=$C$41)),1,0)</f>
        <v>1</v>
      </c>
      <c r="KY98" s="1">
        <f>IF(OR(KY97=1,AND(PE98=1,LU98&lt;=$C$41)),1,0)</f>
        <v>1</v>
      </c>
      <c r="KZ98" s="1">
        <f>IF(OR(KZ97=1,AND(PF98=1,LV98&lt;=$C$41)),1,0)</f>
        <v>1</v>
      </c>
      <c r="LA98" s="1">
        <f>IF(OR(LA97=1,AND(PG98=1,LW98&lt;=$C$41)),1,0)</f>
        <v>1</v>
      </c>
      <c r="LB98" s="1">
        <f>IF(OR(LB97=1,AND(PH98=1,LX98&lt;=$C$41)),1,0)</f>
        <v>1</v>
      </c>
      <c r="LC98" s="1">
        <f>IF(OR(LC97=1,AND(PI98=1,LY98&lt;=$C$41)),1,0)</f>
        <v>1</v>
      </c>
      <c r="LD98" s="1">
        <f>IF(OR(LD97=1,AND(PJ98=1,LZ98&lt;=$C$41)),1,0)</f>
        <v>1</v>
      </c>
      <c r="LE98" s="1">
        <f>IF(OR(LE97=1,AND(PK98=1,MA98&lt;=$C$41)),1,0)</f>
        <v>1</v>
      </c>
      <c r="LF98" s="1">
        <f>IF(OR(LF97=1,AND(PL98=1,MB98&lt;=$C$41)),1,0)</f>
        <v>1</v>
      </c>
      <c r="LG98" s="1">
        <f>IF(OR(LG97=1,AND(PM98=1,MC98&lt;=$C$41)),1,0)</f>
        <v>1</v>
      </c>
      <c r="LH98" s="1">
        <f>IF(OR(LH97=1,AND(PN98=1,MD98&lt;=$C$41)),1,0)</f>
        <v>1</v>
      </c>
      <c r="LI98" s="1">
        <f>IF(OR(LI97=1,AND(PO98=1,ME98&lt;=$C$41)),1,0)</f>
        <v>1</v>
      </c>
      <c r="LJ98" s="1">
        <f>IF(OR(LJ97=1,AND(PP98=1,MF98&lt;=$C$41)),1,0)</f>
        <v>1</v>
      </c>
      <c r="LK98" s="1">
        <f>IF(OR(LK97=1,AND(PQ98=1,MG98&lt;=$C$41)),1,0)</f>
        <v>1</v>
      </c>
      <c r="LL98" s="1">
        <f>IF(OR(LL97=1,AND(PR98=1,MH98&lt;=$C$41)),1,0)</f>
        <v>1</v>
      </c>
      <c r="LM98" s="1">
        <f>IF(OR(LM97=1,AND(PS98=1,MI98&lt;=$C$41)),1,0)</f>
        <v>1</v>
      </c>
      <c r="LN98" s="61">
        <f t="shared" si="395"/>
        <v>3.6000000000000023</v>
      </c>
      <c r="LO98" s="57">
        <f t="shared" si="396"/>
        <v>0</v>
      </c>
      <c r="LP98" s="57">
        <f t="shared" si="397"/>
        <v>10.51597245658651</v>
      </c>
      <c r="LQ98" s="57">
        <f t="shared" si="398"/>
        <v>8.4465051656923507</v>
      </c>
      <c r="LR98" s="57">
        <f t="shared" si="399"/>
        <v>5.0668368318925969</v>
      </c>
      <c r="LS98" s="57">
        <f t="shared" si="400"/>
        <v>1.0090785369729653</v>
      </c>
      <c r="LT98" s="57">
        <f t="shared" si="401"/>
        <v>0</v>
      </c>
      <c r="LU98" s="57">
        <f t="shared" si="402"/>
        <v>0</v>
      </c>
      <c r="LV98" s="57">
        <f t="shared" si="403"/>
        <v>0</v>
      </c>
      <c r="LW98" s="57">
        <f t="shared" si="404"/>
        <v>0</v>
      </c>
      <c r="LX98" s="57">
        <f t="shared" si="405"/>
        <v>0</v>
      </c>
      <c r="LY98" s="57">
        <f t="shared" si="406"/>
        <v>0</v>
      </c>
      <c r="LZ98" s="57">
        <f t="shared" si="407"/>
        <v>0</v>
      </c>
      <c r="MA98" s="57">
        <f t="shared" si="408"/>
        <v>0</v>
      </c>
      <c r="MB98" s="57">
        <f t="shared" si="409"/>
        <v>0</v>
      </c>
      <c r="MC98" s="57">
        <f t="shared" si="410"/>
        <v>0</v>
      </c>
      <c r="MD98" s="57">
        <f t="shared" si="411"/>
        <v>0</v>
      </c>
      <c r="ME98" s="57">
        <f t="shared" si="412"/>
        <v>0</v>
      </c>
      <c r="MF98" s="57">
        <f t="shared" si="413"/>
        <v>0</v>
      </c>
      <c r="MG98" s="57">
        <f t="shared" si="414"/>
        <v>0</v>
      </c>
      <c r="MH98" s="57">
        <f t="shared" si="415"/>
        <v>0</v>
      </c>
      <c r="MI98" s="57">
        <f t="shared" si="416"/>
        <v>0</v>
      </c>
      <c r="MJ98" s="61">
        <f t="shared" si="417"/>
        <v>3.6000000000000023</v>
      </c>
      <c r="MK98" s="57" t="e">
        <f>IF(AND(ABS(CG98)&gt;0,EU98*$C$19&gt;=DY97,NG98&lt;&gt;0),3,NA())</f>
        <v>#N/A</v>
      </c>
      <c r="ML98" s="57" t="e">
        <f t="shared" si="468"/>
        <v>#N/A</v>
      </c>
      <c r="MM98" s="57" t="e">
        <f t="shared" si="469"/>
        <v>#N/A</v>
      </c>
      <c r="MN98" s="57" t="e">
        <f t="shared" si="470"/>
        <v>#N/A</v>
      </c>
      <c r="MO98" s="57" t="e">
        <f t="shared" si="471"/>
        <v>#N/A</v>
      </c>
      <c r="MP98" s="57" t="e">
        <f t="shared" si="472"/>
        <v>#N/A</v>
      </c>
      <c r="MQ98" s="57" t="e">
        <f t="shared" si="473"/>
        <v>#N/A</v>
      </c>
      <c r="MR98" s="57" t="e">
        <f t="shared" si="474"/>
        <v>#N/A</v>
      </c>
      <c r="MS98" s="57" t="e">
        <f t="shared" si="475"/>
        <v>#N/A</v>
      </c>
      <c r="MT98" s="57" t="e">
        <f t="shared" si="476"/>
        <v>#N/A</v>
      </c>
      <c r="MU98" s="57" t="e">
        <f t="shared" si="477"/>
        <v>#N/A</v>
      </c>
      <c r="MV98" s="57" t="e">
        <f t="shared" si="478"/>
        <v>#N/A</v>
      </c>
      <c r="MW98" s="57" t="e">
        <f t="shared" si="479"/>
        <v>#N/A</v>
      </c>
      <c r="MX98" s="57" t="e">
        <f t="shared" si="480"/>
        <v>#N/A</v>
      </c>
      <c r="MY98" s="57" t="e">
        <f t="shared" si="481"/>
        <v>#N/A</v>
      </c>
      <c r="MZ98" s="57" t="e">
        <f t="shared" si="482"/>
        <v>#N/A</v>
      </c>
      <c r="NA98" s="57" t="e">
        <f t="shared" si="483"/>
        <v>#N/A</v>
      </c>
      <c r="NB98" s="57" t="e">
        <f t="shared" si="484"/>
        <v>#N/A</v>
      </c>
      <c r="NC98" s="57" t="e">
        <f t="shared" si="485"/>
        <v>#N/A</v>
      </c>
      <c r="ND98" s="57" t="e">
        <f t="shared" si="486"/>
        <v>#N/A</v>
      </c>
      <c r="NE98" s="57" t="e">
        <f t="shared" si="487"/>
        <v>#N/A</v>
      </c>
      <c r="NF98" s="61">
        <f t="shared" si="418"/>
        <v>3.6000000000000023</v>
      </c>
      <c r="NG98" s="260">
        <f>IF(OY97=0,MIN('Drive Train'!$F$35-FQ97*$C$19*'Drive Train'!$F$39,NG97+$C$39)-$C$7,IF(LO97-1&lt;=0,0,IF($C$37=Motors!$C$29,MAX(MAX(NG$8:NG97)*-1,NG97-$C$39),MAX(0,MAX(NG$8:NG97)*-1,NG97-$C$39))))</f>
        <v>0</v>
      </c>
      <c r="NH98" s="260">
        <f>IF(OZ97=0,MIN('Drive Train'!$F$35-FR97*$C$19*'Drive Train'!$F$39,NH97+$C$39)-$C$7,IF(LP97-1&lt;=0,0,IF($C$37=Motors!$C$29,MAX(MAX(NH$8:NH97)*-1,NH97-$C$39),MAX(0,MAX(NH$8:NH97)*-1,NH97-$C$39))))</f>
        <v>0</v>
      </c>
      <c r="NI98" s="260">
        <f>IF(PA97=0,MIN('Drive Train'!$F$35-FS97*$C$19*'Drive Train'!$F$39,NI97+$C$39)-$C$7,IF(LQ97-1&lt;=0,0,IF($C$37=Motors!$C$29,MAX(MAX(NI$8:NI97)*-1,NI97-$C$39),MAX(0,MAX(NI$8:NI97)*-1,NI97-$C$39))))</f>
        <v>0</v>
      </c>
      <c r="NJ98" s="260">
        <f>IF(PB97=0,MIN('Drive Train'!$F$35-FT97*$C$19*'Drive Train'!$F$39,NJ97+$C$39)-$C$7,IF(LR97-1&lt;=0,0,IF($C$37=Motors!$C$29,MAX(MAX(NJ$8:NJ97)*-1,NJ97-$C$39),MAX(0,MAX(NJ$8:NJ97)*-1,NJ97-$C$39))))</f>
        <v>0</v>
      </c>
      <c r="NK98" s="260">
        <f>IF(PC97=0,MIN('Drive Train'!$F$35-FU97*$C$19*'Drive Train'!$F$39,NK97+$C$39)-$C$7,IF(LS97-1&lt;=0,0,IF($C$37=Motors!$C$29,MAX(MAX(NK$8:NK97)*-1,NK97-$C$39),MAX(0,MAX(NK$8:NK97)*-1,NK97-$C$39))))</f>
        <v>0</v>
      </c>
      <c r="NL98" s="260">
        <f>IF(PD97=0,MIN('Drive Train'!$F$35-FV97*$C$19*'Drive Train'!$F$39,NL97+$C$39)-$C$7,IF(LT97-1&lt;=0,0,IF($C$37=Motors!$C$29,MAX(MAX(NL$8:NL97)*-1,NL97-$C$39),MAX(0,MAX(NL$8:NL97)*-1,NL97-$C$39))))</f>
        <v>0</v>
      </c>
      <c r="NM98" s="260">
        <f>IF(PE97=0,MIN('Drive Train'!$F$35-FW97*$C$19*'Drive Train'!$F$39,NM97+$C$39)-$C$7,IF(LU97-1&lt;=0,0,IF($C$37=Motors!$C$29,MAX(MAX(NM$8:NM97)*-1,NM97-$C$39),MAX(0,MAX(NM$8:NM97)*-1,NM97-$C$39))))</f>
        <v>0</v>
      </c>
      <c r="NN98" s="260">
        <f>IF(PF97=0,MIN('Drive Train'!$F$35-FX97*$C$19*'Drive Train'!$F$39,NN97+$C$39)-$C$7,IF(LV97-1&lt;=0,0,IF($C$37=Motors!$C$29,MAX(MAX(NN$8:NN97)*-1,NN97-$C$39),MAX(0,MAX(NN$8:NN97)*-1,NN97-$C$39))))</f>
        <v>0</v>
      </c>
      <c r="NO98" s="260">
        <f>IF(PG97=0,MIN('Drive Train'!$F$35-FY97*$C$19*'Drive Train'!$F$39,NO97+$C$39)-$C$7,IF(LW97-1&lt;=0,0,IF($C$37=Motors!$C$29,MAX(MAX(NO$8:NO97)*-1,NO97-$C$39),MAX(0,MAX(NO$8:NO97)*-1,NO97-$C$39))))</f>
        <v>0</v>
      </c>
      <c r="NP98" s="260">
        <f>IF(PH97=0,MIN('Drive Train'!$F$35-FZ97*$C$19*'Drive Train'!$F$39,NP97+$C$39)-$C$7,IF(LX97-1&lt;=0,0,IF($C$37=Motors!$C$29,MAX(MAX(NP$8:NP97)*-1,NP97-$C$39),MAX(0,MAX(NP$8:NP97)*-1,NP97-$C$39))))</f>
        <v>0</v>
      </c>
      <c r="NQ98" s="260">
        <f>IF(PI97=0,MIN('Drive Train'!$F$35-GA97*$C$19*'Drive Train'!$F$39,NQ97+$C$39)-$C$7,IF(LY97-1&lt;=0,0,IF($C$37=Motors!$C$29,MAX(MAX(NQ$8:NQ97)*-1,NQ97-$C$39),MAX(0,MAX(NQ$8:NQ97)*-1,NQ97-$C$39))))</f>
        <v>0</v>
      </c>
      <c r="NR98" s="260">
        <f>IF(PJ97=0,MIN('Drive Train'!$F$35-GB97*$C$19*'Drive Train'!$F$39,NR97+$C$39)-$C$7,IF(LZ97-1&lt;=0,0,IF($C$37=Motors!$C$29,MAX(MAX(NR$8:NR97)*-1,NR97-$C$39),MAX(0,MAX(NR$8:NR97)*-1,NR97-$C$39))))</f>
        <v>0</v>
      </c>
      <c r="NS98" s="260">
        <f>IF(PK97=0,MIN('Drive Train'!$F$35-GC97*$C$19*'Drive Train'!$F$39,NS97+$C$39)-$C$7,IF(MA97-1&lt;=0,0,IF($C$37=Motors!$C$29,MAX(MAX(NS$8:NS97)*-1,NS97-$C$39),MAX(0,MAX(NS$8:NS97)*-1,NS97-$C$39))))</f>
        <v>0</v>
      </c>
      <c r="NT98" s="260">
        <f>IF(PL97=0,MIN('Drive Train'!$F$35-GD97*$C$19*'Drive Train'!$F$39,NT97+$C$39)-$C$7,IF(MB97-1&lt;=0,0,IF($C$37=Motors!$C$29,MAX(MAX(NT$8:NT97)*-1,NT97-$C$39),MAX(0,MAX(NT$8:NT97)*-1,NT97-$C$39))))</f>
        <v>0</v>
      </c>
      <c r="NU98" s="260">
        <f>IF(PM97=0,MIN('Drive Train'!$F$35-GE97*$C$19*'Drive Train'!$F$39,NU97+$C$39)-$C$7,IF(MC97-1&lt;=0,0,IF($C$37=Motors!$C$29,MAX(MAX(NU$8:NU97)*-1,NU97-$C$39),MAX(0,MAX(NU$8:NU97)*-1,NU97-$C$39))))</f>
        <v>0</v>
      </c>
      <c r="NV98" s="260">
        <f>IF(PN97=0,MIN('Drive Train'!$F$35-GF97*$C$19*'Drive Train'!$F$39,NV97+$C$39)-$C$7,IF(MD97-1&lt;=0,0,IF($C$37=Motors!$C$29,MAX(MAX(NV$8:NV97)*-1,NV97-$C$39),MAX(0,MAX(NV$8:NV97)*-1,NV97-$C$39))))</f>
        <v>0</v>
      </c>
      <c r="NW98" s="260">
        <f>IF(PO97=0,MIN('Drive Train'!$F$35-GG97*$C$19*'Drive Train'!$F$39,NW97+$C$39)-$C$7,IF(ME97-1&lt;=0,0,IF($C$37=Motors!$C$29,MAX(MAX(NW$8:NW97)*-1,NW97-$C$39),MAX(0,MAX(NW$8:NW97)*-1,NW97-$C$39))))</f>
        <v>0</v>
      </c>
      <c r="NX98" s="260">
        <f>IF(PP97=0,MIN('Drive Train'!$F$35-GH97*$C$19*'Drive Train'!$F$39,NX97+$C$39)-$C$7,IF(MF97-1&lt;=0,0,IF($C$37=Motors!$C$29,MAX(MAX(NX$8:NX97)*-1,NX97-$C$39),MAX(0,MAX(NX$8:NX97)*-1,NX97-$C$39))))</f>
        <v>0</v>
      </c>
      <c r="NY98" s="260">
        <f>IF(PQ97=0,MIN('Drive Train'!$F$35-GI97*$C$19*'Drive Train'!$F$39,NY97+$C$39)-$C$7,IF(MG97-1&lt;=0,0,IF($C$37=Motors!$C$29,MAX(MAX(NY$8:NY97)*-1,NY97-$C$39),MAX(0,MAX(NY$8:NY97)*-1,NY97-$C$39))))</f>
        <v>0</v>
      </c>
      <c r="NZ98" s="260">
        <f>IF(PR97=0,MIN('Drive Train'!$F$35-GJ97*$C$19*'Drive Train'!$F$39,NZ97+$C$39)-$C$7,IF(MH97-1&lt;=0,0,IF($C$37=Motors!$C$29,MAX(MAX(NZ$8:NZ97)*-1,NZ97-$C$39),MAX(0,MAX(NZ$8:NZ97)*-1,NZ97-$C$39))))</f>
        <v>0</v>
      </c>
      <c r="OA98" s="260">
        <f>IF(PS97=0,MIN('Drive Train'!$F$35-GK97*$C$19*'Drive Train'!$F$39,OA97+$C$39)-$C$7,IF(MI97-1&lt;=0,0,IF($C$37=Motors!$C$29,MAX(MAX(OA$8:OA97)*-1,OA97-$C$39),MAX(0,MAX(OA$8:OA97)*-1,OA97-$C$39))))</f>
        <v>0</v>
      </c>
      <c r="OB98" s="61">
        <f t="shared" si="419"/>
        <v>3.6000000000000023</v>
      </c>
      <c r="OC98" s="260">
        <f>'Drive Train'!$F$35-(FQ98*$C$13)*$C$19*'Drive Train'!$F$39</f>
        <v>12.4</v>
      </c>
      <c r="OD98" s="260">
        <f>'Drive Train'!$F$35-(FR98*$C$13)*$C$19*'Drive Train'!$F$39</f>
        <v>12.2597755</v>
      </c>
      <c r="OE98" s="260">
        <f>'Drive Train'!$F$35-(FS98*$C$13)*$C$19*'Drive Train'!$F$39</f>
        <v>12.2597755</v>
      </c>
      <c r="OF98" s="260">
        <f>'Drive Train'!$F$35-(FT98*$C$13)*$C$19*'Drive Train'!$F$39</f>
        <v>12.2597755</v>
      </c>
      <c r="OG98" s="260">
        <f>'Drive Train'!$F$35-(FU98*$C$13)*$C$19*'Drive Train'!$F$39</f>
        <v>12.2597755</v>
      </c>
      <c r="OH98" s="260">
        <f>'Drive Train'!$F$35-(FV98*$C$13)*$C$19*'Drive Train'!$F$39</f>
        <v>12.4</v>
      </c>
      <c r="OI98" s="260">
        <f>'Drive Train'!$F$35-(FW98*$C$13)*$C$19*'Drive Train'!$F$39</f>
        <v>12.4</v>
      </c>
      <c r="OJ98" s="260">
        <f>'Drive Train'!$F$35-(FX98*$C$13)*$C$19*'Drive Train'!$F$39</f>
        <v>12.4</v>
      </c>
      <c r="OK98" s="260">
        <f>'Drive Train'!$F$35-(FY98*$C$13)*$C$19*'Drive Train'!$F$39</f>
        <v>12.4</v>
      </c>
      <c r="OL98" s="260">
        <f>'Drive Train'!$F$35-(FZ98*$C$13)*$C$19*'Drive Train'!$F$39</f>
        <v>12.4</v>
      </c>
      <c r="OM98" s="260">
        <f>'Drive Train'!$F$35-(GA98*$C$13)*$C$19*'Drive Train'!$F$39</f>
        <v>12.4</v>
      </c>
      <c r="ON98" s="260">
        <f>'Drive Train'!$F$35-(GB98*$C$13)*$C$19*'Drive Train'!$F$39</f>
        <v>12.4</v>
      </c>
      <c r="OO98" s="260">
        <f>'Drive Train'!$F$35-(GC98*$C$13)*$C$19*'Drive Train'!$F$39</f>
        <v>12.4</v>
      </c>
      <c r="OP98" s="260">
        <f>'Drive Train'!$F$35-(GD98*$C$13)*$C$19*'Drive Train'!$F$39</f>
        <v>12.4</v>
      </c>
      <c r="OQ98" s="260">
        <f>'Drive Train'!$F$35-(GE98*$C$13)*$C$19*'Drive Train'!$F$39</f>
        <v>12.4</v>
      </c>
      <c r="OR98" s="260">
        <f>'Drive Train'!$F$35-(GF98*$C$13)*$C$19*'Drive Train'!$F$39</f>
        <v>12.4</v>
      </c>
      <c r="OS98" s="260">
        <f>'Drive Train'!$F$35-(GG98*$C$13)*$C$19*'Drive Train'!$F$39</f>
        <v>12.4</v>
      </c>
      <c r="OT98" s="260">
        <f>'Drive Train'!$F$35-(GH98*$C$13)*$C$19*'Drive Train'!$F$39</f>
        <v>12.4</v>
      </c>
      <c r="OU98" s="260">
        <f>'Drive Train'!$F$35-(GI98*$C$13)*$C$19*'Drive Train'!$F$39</f>
        <v>12.4</v>
      </c>
      <c r="OV98" s="260">
        <f>'Drive Train'!$F$35-(GJ98*$C$13)*$C$19*'Drive Train'!$F$39</f>
        <v>12.4</v>
      </c>
      <c r="OW98" s="260">
        <f>'Drive Train'!$F$35-(GK98*$C$13)*$C$19*'Drive Train'!$F$39</f>
        <v>12.4</v>
      </c>
      <c r="OX98" s="61">
        <f t="shared" si="420"/>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7">
        <f t="shared" si="421"/>
        <v>3.6000000000000023</v>
      </c>
      <c r="PU98" s="57">
        <f t="shared" si="422"/>
        <v>21.495394688196406</v>
      </c>
      <c r="PV98" s="57">
        <f t="shared" si="423"/>
        <v>36.472696334019467</v>
      </c>
      <c r="PW98" s="57">
        <f t="shared" si="424"/>
        <v>39.320445755062167</v>
      </c>
      <c r="PX98" s="57">
        <f t="shared" si="425"/>
        <v>37.594795929084043</v>
      </c>
      <c r="PY98" s="57">
        <f t="shared" si="426"/>
        <v>32.275941459144441</v>
      </c>
      <c r="PZ98" s="57">
        <f t="shared" si="427"/>
        <v>27.036423105162619</v>
      </c>
      <c r="QA98" s="57">
        <f t="shared" si="428"/>
        <v>23.225733517635934</v>
      </c>
      <c r="QB98" s="57">
        <f t="shared" si="429"/>
        <v>21.291440485870105</v>
      </c>
      <c r="QC98" s="57">
        <f t="shared" si="430"/>
        <v>19.83197803012871</v>
      </c>
      <c r="QD98" s="57">
        <f t="shared" si="431"/>
        <v>18.750821279437783</v>
      </c>
      <c r="QE98" s="57">
        <f t="shared" si="432"/>
        <v>18.248340689871842</v>
      </c>
      <c r="QF98" s="57">
        <f t="shared" si="433"/>
        <v>23.528011379972803</v>
      </c>
      <c r="QG98" s="57">
        <f t="shared" si="434"/>
        <v>22.440570644578063</v>
      </c>
      <c r="QH98" s="57">
        <f t="shared" si="435"/>
        <v>21.831549073444926</v>
      </c>
      <c r="QI98" s="57">
        <f t="shared" si="436"/>
        <v>21.659868427934889</v>
      </c>
      <c r="QJ98" s="57">
        <f t="shared" si="437"/>
        <v>21.79976807614602</v>
      </c>
      <c r="QK98" s="57">
        <f t="shared" si="438"/>
        <v>21.756211309083742</v>
      </c>
      <c r="QL98" s="57">
        <f t="shared" si="439"/>
        <v>21.582838251070481</v>
      </c>
      <c r="QM98" s="57">
        <f t="shared" si="440"/>
        <v>21.793281479591677</v>
      </c>
      <c r="QN98" s="57">
        <f t="shared" si="441"/>
        <v>21.456171811391606</v>
      </c>
      <c r="QO98" s="57">
        <f t="shared" si="442"/>
        <v>21.493109623152883</v>
      </c>
      <c r="QP98" s="61">
        <f t="shared" si="443"/>
        <v>3.6000000000000023</v>
      </c>
      <c r="QQ98" s="57">
        <f>MIN(FQ98,$C$16)*$C$17*1000/60/60/$C$21</f>
        <v>0</v>
      </c>
      <c r="QR98" s="57">
        <f>MIN(FR98,$C$16)*$C$17*1000/60/60/$C$21</f>
        <v>3.4695548865589357E-2</v>
      </c>
      <c r="QS98" s="57">
        <f>MIN(FS98,$C$16)*$C$17*1000/60/60/$C$21</f>
        <v>3.4695548865589357E-2</v>
      </c>
      <c r="QT98" s="57">
        <f>MIN(FT98,$C$16)*$C$17*1000/60/60/$C$21</f>
        <v>3.4695548865589357E-2</v>
      </c>
      <c r="QU98" s="57">
        <f>MIN(FU98,$C$16)*$C$17*1000/60/60/$C$21</f>
        <v>3.4695548865589357E-2</v>
      </c>
      <c r="QV98" s="57">
        <f>MIN(FV98,$C$16)*$C$17*1000/60/60/$C$21</f>
        <v>0</v>
      </c>
      <c r="QW98" s="57">
        <f>MIN(FW98,$C$16)*$C$17*1000/60/60/$C$21</f>
        <v>0</v>
      </c>
      <c r="QX98" s="57">
        <f>MIN(FX98,$C$16)*$C$17*1000/60/60/$C$21</f>
        <v>0</v>
      </c>
      <c r="QY98" s="57">
        <f>MIN(FY98,$C$16)*$C$17*1000/60/60/$C$21</f>
        <v>0</v>
      </c>
      <c r="QZ98" s="57">
        <f>MIN(FZ98,$C$16)*$C$17*1000/60/60/$C$21</f>
        <v>0</v>
      </c>
      <c r="RA98" s="57">
        <f>MIN(GA98,$C$16)*$C$17*1000/60/60/$C$21</f>
        <v>0</v>
      </c>
      <c r="RB98" s="57">
        <f>MIN(GB98,$C$16)*$C$17*1000/60/60/$C$21</f>
        <v>0</v>
      </c>
      <c r="RC98" s="57">
        <f>MIN(GC98,$C$16)*$C$17*1000/60/60/$C$21</f>
        <v>0</v>
      </c>
      <c r="RD98" s="57">
        <f>MIN(GD98,$C$16)*$C$17*1000/60/60/$C$21</f>
        <v>0</v>
      </c>
      <c r="RE98" s="57">
        <f>MIN(GE98,$C$16)*$C$17*1000/60/60/$C$21</f>
        <v>0</v>
      </c>
      <c r="RF98" s="57">
        <f>MIN(GF98,$C$16)*$C$17*1000/60/60/$C$21</f>
        <v>0</v>
      </c>
      <c r="RG98" s="57">
        <f>MIN(GG98,$C$16)*$C$17*1000/60/60/$C$21</f>
        <v>0</v>
      </c>
      <c r="RH98" s="57">
        <f>MIN(GH98,$C$16)*$C$17*1000/60/60/$C$21</f>
        <v>0</v>
      </c>
      <c r="RI98" s="57">
        <f>MIN(GI98,$C$16)*$C$17*1000/60/60/$C$21</f>
        <v>0</v>
      </c>
      <c r="RJ98" s="57">
        <f>MIN(GJ98,$C$16)*$C$17*1000/60/60/$C$21</f>
        <v>0</v>
      </c>
      <c r="RK98" s="57">
        <f>MIN(GK98,$C$16)*$C$17*1000/60/60/$C$21</f>
        <v>0</v>
      </c>
      <c r="RL98" s="61">
        <f t="shared" si="444"/>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61">
        <f t="shared" si="445"/>
        <v>3.6000000000000023</v>
      </c>
      <c r="SI98" s="2">
        <f>IF(AND(EU98&lt;0,KS98=0,LO98&gt;=LO$6*'Drive Train'!$AA$52,LO98&lt;=LO$6*'Drive Train'!$AA$53,OY98=1,JW98=0),$C$17,0)</f>
        <v>0</v>
      </c>
      <c r="SJ98" s="2">
        <f>IF(AND(EV98&lt;0,KT98=0,LP98&gt;=LP$6*'Drive Train'!$AA$52,LP98&lt;=LP$6*'Drive Train'!$AA$53,OZ98=1,JX98=0),$C$17,0)</f>
        <v>0.04</v>
      </c>
      <c r="SK98" s="2">
        <f>IF(AND(EW98&lt;0,KU98=0,LQ98&gt;=LQ$6*'Drive Train'!$AA$52,LQ98&lt;=LQ$6*'Drive Train'!$AA$53,PA98=1,JY98=0),$C$17,0)</f>
        <v>0.04</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48">
        <f t="shared" si="446"/>
        <v>3.6000000000000023</v>
      </c>
    </row>
    <row r="99" spans="2:524" x14ac:dyDescent="0.2">
      <c r="B99" s="73"/>
      <c r="E99" s="1" t="s">
        <v>299</v>
      </c>
      <c r="F99" s="137" t="e">
        <f>NA()</f>
        <v>#N/A</v>
      </c>
      <c r="R99" s="63">
        <f t="shared" si="34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343"/>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318"/>
        <v>3.6400000000000023</v>
      </c>
      <c r="BK99" s="2">
        <f>IF(OR(KS98=1,AND($C$37=Motors!$C$31,OY98=1)),0,IF(NG99=0,-(CG98+$C$15)/($C$14-$C$15)*$C$12,($C$11*S99-AO99)/($C$11*S99)*$C$12*S99))</f>
        <v>0</v>
      </c>
      <c r="BL99" s="2">
        <f>IF(OR(KT98=1,AND($C$37=Motors!$C$31,OZ98=1)),0,IF(NH99=0,-(CH98+$C$15)/($C$14-$C$15)*$C$12,($C$11*T99-AP99)/($C$11*T99)*$C$12*T99))</f>
        <v>0</v>
      </c>
      <c r="BM99" s="2">
        <f>IF(OR(KU98=1,AND($C$37=Motors!$C$31,PA98=1)),0,IF(NI99=0,-(CI98+$C$15)/($C$14-$C$15)*$C$12,($C$11*U99-AQ99)/($C$11*U99)*$C$12*U99))</f>
        <v>0</v>
      </c>
      <c r="BN99" s="2">
        <f>IF(OR(KV98=1,AND($C$37=Motors!$C$31,PB98=1)),0,IF(NJ99=0,-(CJ98+$C$15)/($C$14-$C$15)*$C$12,($C$11*V99-AR99)/($C$11*V99)*$C$12*V99))</f>
        <v>0</v>
      </c>
      <c r="BO99" s="2">
        <f>IF(OR(KW98=1,AND($C$37=Motors!$C$31,PC98=1)),0,IF(NK99=0,-(CK98+$C$15)/($C$14-$C$15)*$C$12,($C$11*W99-AS99)/($C$11*W99)*$C$12*W99))</f>
        <v>0</v>
      </c>
      <c r="BP99" s="2">
        <f>IF(OR(KX98=1,AND($C$37=Motors!$C$31,PD98=1)),0,IF(NL99=0,-(CL98+$C$15)/($C$14-$C$15)*$C$12,($C$11*X99-AT99)/($C$11*X99)*$C$12*X99))</f>
        <v>0</v>
      </c>
      <c r="BQ99" s="2">
        <f>IF(OR(KY98=1,AND($C$37=Motors!$C$31,PE98=1)),0,IF(NM99=0,-(CM98+$C$15)/($C$14-$C$15)*$C$12,($C$11*Y99-AU99)/($C$11*Y99)*$C$12*Y99))</f>
        <v>0</v>
      </c>
      <c r="BR99" s="2">
        <f>IF(OR(KZ98=1,AND($C$37=Motors!$C$31,PF98=1)),0,IF(NN99=0,-(CN98+$C$15)/($C$14-$C$15)*$C$12,($C$11*Z99-AV99)/($C$11*Z99)*$C$12*Z99))</f>
        <v>0</v>
      </c>
      <c r="BS99" s="2">
        <f>IF(OR(LA98=1,AND($C$37=Motors!$C$31,PG98=1)),0,IF(NO99=0,-(CO98+$C$15)/($C$14-$C$15)*$C$12,($C$11*AA99-AW99)/($C$11*AA99)*$C$12*AA99))</f>
        <v>0</v>
      </c>
      <c r="BT99" s="2">
        <f>IF(OR(LB98=1,AND($C$37=Motors!$C$31,PH98=1)),0,IF(NP99=0,-(CP98+$C$15)/($C$14-$C$15)*$C$12,($C$11*AB99-AX99)/($C$11*AB99)*$C$12*AB99))</f>
        <v>0</v>
      </c>
      <c r="BU99" s="2">
        <f>IF(OR(LC98=1,AND($C$37=Motors!$C$31,PI98=1)),0,IF(NQ99=0,-(CQ98+$C$15)/($C$14-$C$15)*$C$12,($C$11*AC99-AY99)/($C$11*AC99)*$C$12*AC99))</f>
        <v>0</v>
      </c>
      <c r="BV99" s="2">
        <f>IF(OR(LD98=1,AND($C$37=Motors!$C$31,PJ98=1)),0,IF(NR99=0,-(CR98+$C$15)/($C$14-$C$15)*$C$12,($C$11*AD99-AZ99)/($C$11*AD99)*$C$12*AD99))</f>
        <v>0</v>
      </c>
      <c r="BW99" s="2">
        <f>IF(OR(LE98=1,AND($C$37=Motors!$C$31,PK98=1)),0,IF(NS99=0,-(CS98+$C$15)/($C$14-$C$15)*$C$12,($C$11*AE99-BA99)/($C$11*AE99)*$C$12*AE99))</f>
        <v>0</v>
      </c>
      <c r="BX99" s="2">
        <f>IF(OR(LF98=1,AND($C$37=Motors!$C$31,PL98=1)),0,IF(NT99=0,-(CT98+$C$15)/($C$14-$C$15)*$C$12,($C$11*AF99-BB99)/($C$11*AF99)*$C$12*AF99))</f>
        <v>0</v>
      </c>
      <c r="BY99" s="2">
        <f>IF(OR(LG98=1,AND($C$37=Motors!$C$31,PM98=1)),0,IF(NU99=0,-(CU98+$C$15)/($C$14-$C$15)*$C$12,($C$11*AG99-BC99)/($C$11*AG99)*$C$12*AG99))</f>
        <v>0</v>
      </c>
      <c r="BZ99" s="2">
        <f>IF(OR(LH98=1,AND($C$37=Motors!$C$31,PN98=1)),0,IF(NV99=0,-(CV98+$C$15)/($C$14-$C$15)*$C$12,($C$11*AH99-BD99)/($C$11*AH99)*$C$12*AH99))</f>
        <v>0</v>
      </c>
      <c r="CA99" s="2">
        <f>IF(OR(LI98=1,AND($C$37=Motors!$C$31,PO98=1)),0,IF(NW99=0,-(CW98+$C$15)/($C$14-$C$15)*$C$12,($C$11*AI99-BE99)/($C$11*AI99)*$C$12*AI99))</f>
        <v>0</v>
      </c>
      <c r="CB99" s="2">
        <f>IF(OR(LJ98=1,AND($C$37=Motors!$C$31,PP98=1)),0,IF(NX99=0,-(CX98+$C$15)/($C$14-$C$15)*$C$12,($C$11*AJ99-BF99)/($C$11*AJ99)*$C$12*AJ99))</f>
        <v>0</v>
      </c>
      <c r="CC99" s="2">
        <f>IF(OR(LK98=1,AND($C$37=Motors!$C$31,PQ98=1)),0,IF(NY99=0,-(CY98+$C$15)/($C$14-$C$15)*$C$12,($C$11*AK99-BG99)/($C$11*AK99)*$C$12*AK99))</f>
        <v>0</v>
      </c>
      <c r="CD99" s="2">
        <f>IF(OR(LL98=1,AND($C$37=Motors!$C$31,PR98=1)),0,IF(NZ99=0,-(CZ98+$C$15)/($C$14-$C$15)*$C$12,($C$11*AL99-BH99)/($C$11*AL99)*$C$12*AL99))</f>
        <v>0</v>
      </c>
      <c r="CE99" s="2">
        <f>IF(OR(LM98=1,AND($C$37=Motors!$C$31,PS98=1)),0,IF(OA99=0,-(DA98+$C$15)/($C$14-$C$15)*$C$12,($C$11*AM99-BI99)/($C$11*AM99)*$C$12*AM99))</f>
        <v>0</v>
      </c>
      <c r="CF99" s="61">
        <f t="shared" si="319"/>
        <v>3.6400000000000023</v>
      </c>
      <c r="CG99" s="57">
        <f>IF(AND(KS98=1,OY98=1),0,ABS(BK99/$C$12*($C$14-$C$15)+$C$15) *'Drive Train'!$AA$49 + CG98*(1-'Drive Train'!$AA$49))</f>
        <v>0</v>
      </c>
      <c r="CH99" s="57">
        <f>IF(AND(KT98=1,OZ98=1),0,ABS(BL99/$C$12*($C$14-$C$15)+$C$15) *'Drive Train'!$AA$49 + CH98*(1-'Drive Train'!$AA$49))</f>
        <v>2.7495000000000003</v>
      </c>
      <c r="CI99" s="57">
        <f>IF(AND(KU98=1,PA98=1),0,ABS(BM99/$C$12*($C$14-$C$15)+$C$15) *'Drive Train'!$AA$49 + CI98*(1-'Drive Train'!$AA$49))</f>
        <v>2.7495000000000003</v>
      </c>
      <c r="CJ99" s="57">
        <f>IF(AND(KV98=1,PB98=1),0,ABS(BN99/$C$12*($C$14-$C$15)+$C$15) *'Drive Train'!$AA$49 + CJ98*(1-'Drive Train'!$AA$49))</f>
        <v>2.7495000000000003</v>
      </c>
      <c r="CK99" s="57">
        <f>IF(AND(KW98=1,PC98=1),0,ABS(BO99/$C$12*($C$14-$C$15)+$C$15) *'Drive Train'!$AA$49 + CK98*(1-'Drive Train'!$AA$49))</f>
        <v>2.7495000000000003</v>
      </c>
      <c r="CL99" s="57">
        <f>IF(AND(KX98=1,PD98=1),0,ABS(BP99/$C$12*($C$14-$C$15)+$C$15) *'Drive Train'!$AA$49 + CL98*(1-'Drive Train'!$AA$49))</f>
        <v>0</v>
      </c>
      <c r="CM99" s="57">
        <f>IF(AND(KY98=1,PE98=1),0,ABS(BQ99/$C$12*($C$14-$C$15)+$C$15) *'Drive Train'!$AA$49 + CM98*(1-'Drive Train'!$AA$49))</f>
        <v>0</v>
      </c>
      <c r="CN99" s="57">
        <f>IF(AND(KZ98=1,PF98=1),0,ABS(BR99/$C$12*($C$14-$C$15)+$C$15) *'Drive Train'!$AA$49 + CN98*(1-'Drive Train'!$AA$49))</f>
        <v>0</v>
      </c>
      <c r="CO99" s="57">
        <f>IF(AND(LA98=1,PG98=1),0,ABS(BS99/$C$12*($C$14-$C$15)+$C$15) *'Drive Train'!$AA$49 + CO98*(1-'Drive Train'!$AA$49))</f>
        <v>0</v>
      </c>
      <c r="CP99" s="57">
        <f>IF(AND(LB98=1,PH98=1),0,ABS(BT99/$C$12*($C$14-$C$15)+$C$15) *'Drive Train'!$AA$49 + CP98*(1-'Drive Train'!$AA$49))</f>
        <v>0</v>
      </c>
      <c r="CQ99" s="57">
        <f>IF(AND(LC98=1,PI98=1),0,ABS(BU99/$C$12*($C$14-$C$15)+$C$15) *'Drive Train'!$AA$49 + CQ98*(1-'Drive Train'!$AA$49))</f>
        <v>0</v>
      </c>
      <c r="CR99" s="57">
        <f>IF(AND(LD98=1,PJ98=1),0,ABS(BV99/$C$12*($C$14-$C$15)+$C$15) *'Drive Train'!$AA$49 + CR98*(1-'Drive Train'!$AA$49))</f>
        <v>0</v>
      </c>
      <c r="CS99" s="57">
        <f>IF(AND(LE98=1,PK98=1),0,ABS(BW99/$C$12*($C$14-$C$15)+$C$15) *'Drive Train'!$AA$49 + CS98*(1-'Drive Train'!$AA$49))</f>
        <v>0</v>
      </c>
      <c r="CT99" s="57">
        <f>IF(AND(LF98=1,PL98=1),0,ABS(BX99/$C$12*($C$14-$C$15)+$C$15) *'Drive Train'!$AA$49 + CT98*(1-'Drive Train'!$AA$49))</f>
        <v>0</v>
      </c>
      <c r="CU99" s="57">
        <f>IF(AND(LG98=1,PM98=1),0,ABS(BY99/$C$12*($C$14-$C$15)+$C$15) *'Drive Train'!$AA$49 + CU98*(1-'Drive Train'!$AA$49))</f>
        <v>0</v>
      </c>
      <c r="CV99" s="57">
        <f>IF(AND(LH98=1,PN98=1),0,ABS(BZ99/$C$12*($C$14-$C$15)+$C$15) *'Drive Train'!$AA$49 + CV98*(1-'Drive Train'!$AA$49))</f>
        <v>0</v>
      </c>
      <c r="CW99" s="57">
        <f>IF(AND(LI98=1,PO98=1),0,ABS(CA99/$C$12*($C$14-$C$15)+$C$15) *'Drive Train'!$AA$49 + CW98*(1-'Drive Train'!$AA$49))</f>
        <v>0</v>
      </c>
      <c r="CX99" s="57">
        <f>IF(AND(LJ98=1,PP98=1),0,ABS(CB99/$C$12*($C$14-$C$15)+$C$15) *'Drive Train'!$AA$49 + CX98*(1-'Drive Train'!$AA$49))</f>
        <v>0</v>
      </c>
      <c r="CY99" s="57">
        <f>IF(AND(LK98=1,PQ98=1),0,ABS(CC99/$C$12*($C$14-$C$15)+$C$15) *'Drive Train'!$AA$49 + CY98*(1-'Drive Train'!$AA$49))</f>
        <v>0</v>
      </c>
      <c r="CZ99" s="57">
        <f>IF(AND(LL98=1,PR98=1),0,ABS(CD99/$C$12*($C$14-$C$15)+$C$15) *'Drive Train'!$AA$49 + CZ98*(1-'Drive Train'!$AA$49))</f>
        <v>0</v>
      </c>
      <c r="DA99" s="57">
        <f>IF(AND(LM98=1,PS98=1),0,ABS(CE99/$C$12*($C$14-$C$15)+$C$15) *'Drive Train'!$AA$49 + DA98*(1-'Drive Train'!$AA$49))</f>
        <v>0</v>
      </c>
      <c r="DB99" s="61">
        <f t="shared" si="344"/>
        <v>3.6400000000000023</v>
      </c>
      <c r="DC99" s="57">
        <f t="shared" si="320"/>
        <v>0</v>
      </c>
      <c r="DD99" s="57">
        <f t="shared" si="321"/>
        <v>2.7495000000000003</v>
      </c>
      <c r="DE99" s="57">
        <f t="shared" si="322"/>
        <v>2.7495000000000003</v>
      </c>
      <c r="DF99" s="57">
        <f t="shared" si="323"/>
        <v>2.7495000000000003</v>
      </c>
      <c r="DG99" s="57">
        <f t="shared" si="324"/>
        <v>2.7495000000000003</v>
      </c>
      <c r="DH99" s="57">
        <f t="shared" si="325"/>
        <v>0</v>
      </c>
      <c r="DI99" s="57">
        <f t="shared" si="326"/>
        <v>0</v>
      </c>
      <c r="DJ99" s="57">
        <f t="shared" si="327"/>
        <v>0</v>
      </c>
      <c r="DK99" s="57">
        <f t="shared" si="328"/>
        <v>0</v>
      </c>
      <c r="DL99" s="57">
        <f t="shared" si="329"/>
        <v>0</v>
      </c>
      <c r="DM99" s="57">
        <f t="shared" si="330"/>
        <v>0</v>
      </c>
      <c r="DN99" s="57">
        <f t="shared" si="331"/>
        <v>0</v>
      </c>
      <c r="DO99" s="57">
        <f t="shared" si="332"/>
        <v>0</v>
      </c>
      <c r="DP99" s="57">
        <f t="shared" si="333"/>
        <v>0</v>
      </c>
      <c r="DQ99" s="57">
        <f t="shared" si="334"/>
        <v>0</v>
      </c>
      <c r="DR99" s="57">
        <f t="shared" si="335"/>
        <v>0</v>
      </c>
      <c r="DS99" s="57">
        <f t="shared" si="336"/>
        <v>0</v>
      </c>
      <c r="DT99" s="57">
        <f t="shared" si="337"/>
        <v>0</v>
      </c>
      <c r="DU99" s="57">
        <f t="shared" si="338"/>
        <v>0</v>
      </c>
      <c r="DV99" s="57">
        <f t="shared" si="339"/>
        <v>0</v>
      </c>
      <c r="DW99" s="57">
        <f t="shared" si="340"/>
        <v>0</v>
      </c>
      <c r="DX99" s="61">
        <f t="shared" si="345"/>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61">
        <f t="shared" si="341"/>
        <v>3.6400000000000023</v>
      </c>
      <c r="EU99" s="259">
        <f>MAX(MIN(IF(AND(OY98=1,NG99&lt;0),-1,1)*(DC99-$C$15)/($C$14-$C$15)*$C$12*$C$21-$C$33*LO99/AO$6 -  OY98*$C$33/$C$21,DY98/$C$19),MAX(EU$8:EU98)*-1)</f>
        <v>-0.37850168607206947</v>
      </c>
      <c r="EV99" s="259">
        <f>MAX(MIN(IF(AND(OZ98=1,NH99&lt;0),-1,1)*(DD99-$C$15)/($C$14-$C$15)*$C$12*$C$21-$C$33*LP99/AP$6 -  OZ98*$C$33/$C$21,DZ98/$C$19),MAX(EV$8:EV98)*-1)</f>
        <v>-0.39648115905979753</v>
      </c>
      <c r="EW99" s="259">
        <f>MAX(MIN(IF(AND(PA98=1,NI99&lt;0),-1,1)*(DE99-$C$15)/($C$14-$C$15)*$C$12*$C$21-$C$33*LQ99/AQ$6 -  PA98*$C$33/$C$21,EA98/$C$19),MAX(EW$8:EW98)*-1)</f>
        <v>-0.40595742770955906</v>
      </c>
      <c r="EX99" s="259">
        <f>MAX(MIN(IF(AND(PB98=1,NJ99&lt;0),-1,1)*(DF99-$C$15)/($C$14-$C$15)*$C$12*$C$21-$C$33*LR99/AR$6 -  PB98*$C$33/$C$21,EB98/$C$19),MAX(EX$8:EX98)*-1)</f>
        <v>-0.38894661977707778</v>
      </c>
      <c r="EY99" s="259">
        <f>MAX(MIN(IF(AND(PC98=1,NK99&lt;0),-1,1)*(DG99-$C$15)/($C$14-$C$15)*$C$12*$C$21-$C$33*LS99/AS$6 -  PC98*$C$33/$C$21,EC98/$C$19),MAX(EY$8:EY98)*-1)</f>
        <v>-0.34404571506930892</v>
      </c>
      <c r="EZ99" s="259">
        <f>MAX(MIN(IF(AND(PD98=1,NL99&lt;0),-1,1)*(DH99-$C$15)/($C$14-$C$15)*$C$12*$C$21-$C$33*LT99/AT$6 -  PD98*$C$33/$C$21,ED98/$C$19),MAX(EZ$8:EZ98)*-1)</f>
        <v>-0.37850168607206947</v>
      </c>
      <c r="FA99" s="259">
        <f>MAX(MIN(IF(AND(PE98=1,NM99&lt;0),-1,1)*(DI99-$C$15)/($C$14-$C$15)*$C$12*$C$21-$C$33*LU99/AU$6 -  PE98*$C$33/$C$21,EE98/$C$19),MAX(FA$8:FA98)*-1)</f>
        <v>-0.37850168607206947</v>
      </c>
      <c r="FB99" s="259">
        <f>MAX(MIN(IF(AND(PF98=1,NN99&lt;0),-1,1)*(DJ99-$C$15)/($C$14-$C$15)*$C$12*$C$21-$C$33*LV99/AV$6 -  PF98*$C$33/$C$21,EF98/$C$19),MAX(FB$8:FB98)*-1)</f>
        <v>-0.37850168607206947</v>
      </c>
      <c r="FC99" s="259">
        <f>MAX(MIN(IF(AND(PG98=1,NO99&lt;0),-1,1)*(DK99-$C$15)/($C$14-$C$15)*$C$12*$C$21-$C$33*LW99/AW$6 -  PG98*$C$33/$C$21,EG98/$C$19),MAX(FC$8:FC98)*-1)</f>
        <v>-0.37850168607206947</v>
      </c>
      <c r="FD99" s="259">
        <f>MAX(MIN(IF(AND(PH98=1,NP99&lt;0),-1,1)*(DL99-$C$15)/($C$14-$C$15)*$C$12*$C$21-$C$33*LX99/AX$6 -  PH98*$C$33/$C$21,EH98/$C$19),MAX(FD$8:FD98)*-1)</f>
        <v>-0.37850168607206947</v>
      </c>
      <c r="FE99" s="259">
        <f>MAX(MIN(IF(AND(PI98=1,NQ99&lt;0),-1,1)*(DM99-$C$15)/($C$14-$C$15)*$C$12*$C$21-$C$33*LY99/AY$6 -  PI98*$C$33/$C$21,EI98/$C$19),MAX(FE$8:FE98)*-1)</f>
        <v>-0.37850168607206947</v>
      </c>
      <c r="FF99" s="259">
        <f>MAX(MIN(IF(AND(PJ98=1,NR99&lt;0),-1,1)*(DN99-$C$15)/($C$14-$C$15)*$C$12*$C$21-$C$33*LZ99/AZ$6 -  PJ98*$C$33/$C$21,EJ98/$C$19),MAX(FF$8:FF98)*-1)</f>
        <v>-0.3680167733157455</v>
      </c>
      <c r="FG99" s="259">
        <f>MAX(MIN(IF(AND(PK98=1,NS99&lt;0),-1,1)*(DO99-$C$15)/($C$14-$C$15)*$C$12*$C$21-$C$33*MA99/BA$6 -  PK98*$C$33/$C$21,EK98/$C$19),MAX(FG$8:FG98)*-1)</f>
        <v>-0.37850168607206947</v>
      </c>
      <c r="FH99" s="259">
        <f>MAX(MIN(IF(AND(PL98=1,NT99&lt;0),-1,1)*(DP99-$C$15)/($C$14-$C$15)*$C$12*$C$21-$C$33*MB99/BB$6 -  PL98*$C$33/$C$21,EL98/$C$19),MAX(FH$8:FH98)*-1)</f>
        <v>-0.37850168607206947</v>
      </c>
      <c r="FI99" s="259">
        <f>MAX(MIN(IF(AND(PM98=1,NU99&lt;0),-1,1)*(DQ99-$C$15)/($C$14-$C$15)*$C$12*$C$21-$C$33*MC99/BC$6 -  PM98*$C$33/$C$21,EM98/$C$19),MAX(FI$8:FI98)*-1)</f>
        <v>-0.37850168607206947</v>
      </c>
      <c r="FJ99" s="259">
        <f>MAX(MIN(IF(AND(PN98=1,NV99&lt;0),-1,1)*(DR99-$C$15)/($C$14-$C$15)*$C$12*$C$21-$C$33*MD99/BD$6 -  PN98*$C$33/$C$21,EN98/$C$19),MAX(FJ$8:FJ98)*-1)</f>
        <v>-0.37850168607206947</v>
      </c>
      <c r="FK99" s="259">
        <f>MAX(MIN(IF(AND(PO98=1,NW99&lt;0),-1,1)*(DS99-$C$15)/($C$14-$C$15)*$C$12*$C$21-$C$33*ME99/BE$6 -  PO98*$C$33/$C$21,EO98/$C$19),MAX(FK$8:FK98)*-1)</f>
        <v>-0.37850168607206947</v>
      </c>
      <c r="FL99" s="259">
        <f>MAX(MIN(IF(AND(PP98=1,NX99&lt;0),-1,1)*(DT99-$C$15)/($C$14-$C$15)*$C$12*$C$21-$C$33*MF99/BF$6 -  PP98*$C$33/$C$21,EP98/$C$19),MAX(FL$8:FL98)*-1)</f>
        <v>-0.37850168607206947</v>
      </c>
      <c r="FM99" s="259">
        <f>MAX(MIN(IF(AND(PQ98=1,NY99&lt;0),-1,1)*(DU99-$C$15)/($C$14-$C$15)*$C$12*$C$21-$C$33*MG99/BG$6 -  PQ98*$C$33/$C$21,EQ98/$C$19),MAX(FM$8:FM98)*-1)</f>
        <v>-0.37850168607206947</v>
      </c>
      <c r="FN99" s="259">
        <f>MAX(MIN(IF(AND(PR98=1,NZ99&lt;0),-1,1)*(DV99-$C$15)/($C$14-$C$15)*$C$12*$C$21-$C$33*MH99/BH$6 -  PR98*$C$33/$C$21,ER98/$C$19),MAX(FN$8:FN98)*-1)</f>
        <v>-0.37850168607206947</v>
      </c>
      <c r="FO99" s="259">
        <f>MAX(MIN(IF(AND(PS98=1,OA99&lt;0),-1,1)*(DW99-$C$15)/($C$14-$C$15)*$C$12*$C$21-$C$33*MI99/BI$6 -  PS98*$C$33/$C$21,ES98/$C$19),MAX(FO$8:FO98)*-1)</f>
        <v>-0.37850168607206947</v>
      </c>
      <c r="FP99" s="61">
        <f t="shared" si="346"/>
        <v>3.6400000000000023</v>
      </c>
      <c r="FQ99" s="260">
        <f>IF(AND(KS99=1,OY99=1),0,MIN((ABS(($C$14-$C$15)*EU99/$C$12/$C$21)+$C$15)/$C$21,DC99))</f>
        <v>0</v>
      </c>
      <c r="FR99" s="260">
        <f>IF(AND(KT99=1,OZ99=1),0,MIN((ABS(($C$14-$C$15)*EV99/$C$12/$C$21)+$C$15)/$C$21,DD99))</f>
        <v>2.7495000000000003</v>
      </c>
      <c r="FS99" s="260">
        <f>IF(AND(KU99=1,PA99=1),0,MIN((ABS(($C$14-$C$15)*EW99/$C$12/$C$21)+$C$15)/$C$21,DE99))</f>
        <v>2.7495000000000003</v>
      </c>
      <c r="FT99" s="260">
        <f>IF(AND(KV99=1,PB99=1),0,MIN((ABS(($C$14-$C$15)*EX99/$C$12/$C$21)+$C$15)/$C$21,DF99))</f>
        <v>2.7495000000000003</v>
      </c>
      <c r="FU99" s="260">
        <f>IF(AND(KW99=1,PC99=1),0,MIN((ABS(($C$14-$C$15)*EY99/$C$12/$C$21)+$C$15)/$C$21,DG99))</f>
        <v>2.7495000000000003</v>
      </c>
      <c r="FV99" s="260">
        <f>IF(AND(KX99=1,PD99=1),0,MIN((ABS(($C$14-$C$15)*EZ99/$C$12/$C$21)+$C$15)/$C$21,DH99))</f>
        <v>0</v>
      </c>
      <c r="FW99" s="260">
        <f>IF(AND(KY99=1,PE99=1),0,MIN((ABS(($C$14-$C$15)*FA99/$C$12/$C$21)+$C$15)/$C$21,DI99))</f>
        <v>0</v>
      </c>
      <c r="FX99" s="260">
        <f>IF(AND(KZ99=1,PF99=1),0,MIN((ABS(($C$14-$C$15)*FB99/$C$12/$C$21)+$C$15)/$C$21,DJ99))</f>
        <v>0</v>
      </c>
      <c r="FY99" s="260">
        <f>IF(AND(LA99=1,PG99=1),0,MIN((ABS(($C$14-$C$15)*FC99/$C$12/$C$21)+$C$15)/$C$21,DK99))</f>
        <v>0</v>
      </c>
      <c r="FZ99" s="260">
        <f>IF(AND(LB99=1,PH99=1),0,MIN((ABS(($C$14-$C$15)*FD99/$C$12/$C$21)+$C$15)/$C$21,DL99))</f>
        <v>0</v>
      </c>
      <c r="GA99" s="260">
        <f>IF(AND(LC99=1,PI99=1),0,MIN((ABS(($C$14-$C$15)*FE99/$C$12/$C$21)+$C$15)/$C$21,DM99))</f>
        <v>0</v>
      </c>
      <c r="GB99" s="260">
        <f>IF(AND(LD99=1,PJ99=1),0,MIN((ABS(($C$14-$C$15)*FF99/$C$12/$C$21)+$C$15)/$C$21,DN99))</f>
        <v>0</v>
      </c>
      <c r="GC99" s="260">
        <f>IF(AND(LE99=1,PK99=1),0,MIN((ABS(($C$14-$C$15)*FG99/$C$12/$C$21)+$C$15)/$C$21,DO99))</f>
        <v>0</v>
      </c>
      <c r="GD99" s="260">
        <f>IF(AND(LF99=1,PL99=1),0,MIN((ABS(($C$14-$C$15)*FH99/$C$12/$C$21)+$C$15)/$C$21,DP99))</f>
        <v>0</v>
      </c>
      <c r="GE99" s="260">
        <f>IF(AND(LG99=1,PM99=1),0,MIN((ABS(($C$14-$C$15)*FI99/$C$12/$C$21)+$C$15)/$C$21,DQ99))</f>
        <v>0</v>
      </c>
      <c r="GF99" s="260">
        <f>IF(AND(LH99=1,PN99=1),0,MIN((ABS(($C$14-$C$15)*FJ99/$C$12/$C$21)+$C$15)/$C$21,DR99))</f>
        <v>0</v>
      </c>
      <c r="GG99" s="260">
        <f>IF(AND(LI99=1,PO99=1),0,MIN((ABS(($C$14-$C$15)*FK99/$C$12/$C$21)+$C$15)/$C$21,DS99))</f>
        <v>0</v>
      </c>
      <c r="GH99" s="260">
        <f>IF(AND(LJ99=1,PP99=1),0,MIN((ABS(($C$14-$C$15)*FL99/$C$12/$C$21)+$C$15)/$C$21,DT99))</f>
        <v>0</v>
      </c>
      <c r="GI99" s="260">
        <f>IF(AND(LK99=1,PQ99=1),0,MIN((ABS(($C$14-$C$15)*FM99/$C$12/$C$21)+$C$15)/$C$21,DU99))</f>
        <v>0</v>
      </c>
      <c r="GJ99" s="260">
        <f>IF(AND(LL99=1,PR99=1),0,MIN((ABS(($C$14-$C$15)*FN99/$C$12/$C$21)+$C$15)/$C$21,DV99))</f>
        <v>0</v>
      </c>
      <c r="GK99" s="260">
        <f>IF(AND(LM99=1,PS99=1),0,MIN((ABS(($C$14-$C$15)*FO99/$C$12/$C$21)+$C$15)/$C$21,DW99))</f>
        <v>0</v>
      </c>
      <c r="GL99" s="61">
        <f t="shared" si="347"/>
        <v>3.6400000000000023</v>
      </c>
      <c r="GM99" s="57">
        <f>IF(AND(KS98=1,OY98=1),0,EU99*$C$19/S$6/$C$24/$C$23*3.39*$C$21)</f>
        <v>0</v>
      </c>
      <c r="GN99" s="57">
        <f>IF(AND(KT98=1,OZ98=1),0,EV99*$C$19/T$6/$C$24/$C$23*3.39*$C$21)</f>
        <v>-2.873273029193899</v>
      </c>
      <c r="GO99" s="57">
        <f>IF(AND(KU98=1,PA98=1),0,EW99*$C$19/U$6/$C$24/$C$23*3.39*$C$21)</f>
        <v>-4.2494788964843844</v>
      </c>
      <c r="GP99" s="57">
        <f>IF(AND(KV98=1,PB98=1),0,EX99*$C$19/V$6/$C$24/$C$23*3.39*$C$21)</f>
        <v>-5.3241557964792792</v>
      </c>
      <c r="GQ99" s="57">
        <f>IF(AND(KW98=1,PC98=1),0,EY99*$C$19/W$6/$C$24/$C$23*3.39*$C$21)</f>
        <v>-5.8176458572356147</v>
      </c>
      <c r="GR99" s="57">
        <f>IF(AND(KX98=1,PD98=1),0,EZ99*$C$19/X$6/$C$24/$C$23*3.39*$C$21)</f>
        <v>0</v>
      </c>
      <c r="GS99" s="57">
        <f>IF(AND(KY98=1,PE98=1),0,FA99*$C$19/Y$6/$C$24/$C$23*3.39*$C$21)</f>
        <v>0</v>
      </c>
      <c r="GT99" s="57">
        <f>IF(AND(KZ98=1,PF98=1),0,FB99*$C$19/Z$6/$C$24/$C$23*3.39*$C$21)</f>
        <v>0</v>
      </c>
      <c r="GU99" s="57">
        <f>IF(AND(LA98=1,PG98=1),0,FC99*$C$19/AA$6/$C$24/$C$23*3.39*$C$21)</f>
        <v>0</v>
      </c>
      <c r="GV99" s="57">
        <f>IF(AND(LB98=1,PH98=1),0,FD99*$C$19/AB$6/$C$24/$C$23*3.39*$C$21)</f>
        <v>0</v>
      </c>
      <c r="GW99" s="57">
        <f>IF(AND(LC98=1,PI98=1),0,FE99*$C$19/AC$6/$C$24/$C$23*3.39*$C$21)</f>
        <v>0</v>
      </c>
      <c r="GX99" s="57">
        <f>IF(AND(LD98=1,PJ98=1),0,FF99*$C$19/AD$6/$C$24/$C$23*3.39*$C$21)</f>
        <v>0</v>
      </c>
      <c r="GY99" s="57">
        <f>IF(AND(LE98=1,PK98=1),0,FG99*$C$19/AE$6/$C$24/$C$23*3.39*$C$21)</f>
        <v>0</v>
      </c>
      <c r="GZ99" s="57">
        <f>IF(AND(LF98=1,PL98=1),0,FH99*$C$19/AF$6/$C$24/$C$23*3.39*$C$21)</f>
        <v>0</v>
      </c>
      <c r="HA99" s="57">
        <f>IF(AND(LG98=1,PM98=1),0,FI99*$C$19/AG$6/$C$24/$C$23*3.39*$C$21)</f>
        <v>0</v>
      </c>
      <c r="HB99" s="57">
        <f>IF(AND(LH98=1,PN98=1),0,FJ99*$C$19/AH$6/$C$24/$C$23*3.39*$C$21)</f>
        <v>0</v>
      </c>
      <c r="HC99" s="57">
        <f>IF(AND(LI98=1,PO98=1),0,FK99*$C$19/AI$6/$C$24/$C$23*3.39*$C$21)</f>
        <v>0</v>
      </c>
      <c r="HD99" s="57">
        <f>IF(AND(LJ98=1,PP98=1),0,FL99*$C$19/AJ$6/$C$24/$C$23*3.39*$C$21)</f>
        <v>0</v>
      </c>
      <c r="HE99" s="57">
        <f>IF(AND(LK98=1,PQ98=1),0,FM99*$C$19/AK$6/$C$24/$C$23*3.39*$C$21)</f>
        <v>0</v>
      </c>
      <c r="HF99" s="57">
        <f>IF(AND(LL98=1,PR98=1),0,FN99*$C$19/AL$6/$C$24/$C$23*3.39*$C$21)</f>
        <v>0</v>
      </c>
      <c r="HG99" s="57">
        <f>IF(AND(LM98=1,PS98=1),0,FO99*$C$19/AM$6/$C$24/$C$23*3.39*$C$21)</f>
        <v>0</v>
      </c>
      <c r="HH99" s="61">
        <f t="shared" si="348"/>
        <v>3.6400000000000023</v>
      </c>
      <c r="HI99" s="57">
        <f t="shared" si="349"/>
        <v>0</v>
      </c>
      <c r="HJ99" s="57">
        <f t="shared" si="350"/>
        <v>2.873273029193899</v>
      </c>
      <c r="HK99" s="57">
        <f t="shared" si="351"/>
        <v>4.2494788964843844</v>
      </c>
      <c r="HL99" s="57">
        <f t="shared" si="352"/>
        <v>5.3241557964792792</v>
      </c>
      <c r="HM99" s="57">
        <f t="shared" si="353"/>
        <v>5.8176458572356147</v>
      </c>
      <c r="HN99" s="57">
        <f t="shared" si="354"/>
        <v>0</v>
      </c>
      <c r="HO99" s="57">
        <f t="shared" si="355"/>
        <v>0</v>
      </c>
      <c r="HP99" s="57">
        <f t="shared" si="356"/>
        <v>0</v>
      </c>
      <c r="HQ99" s="57">
        <f t="shared" si="357"/>
        <v>0</v>
      </c>
      <c r="HR99" s="57">
        <f t="shared" si="358"/>
        <v>0</v>
      </c>
      <c r="HS99" s="57">
        <f t="shared" si="359"/>
        <v>0</v>
      </c>
      <c r="HT99" s="57">
        <f t="shared" si="360"/>
        <v>0</v>
      </c>
      <c r="HU99" s="57">
        <f t="shared" si="361"/>
        <v>0</v>
      </c>
      <c r="HV99" s="57">
        <f t="shared" si="362"/>
        <v>0</v>
      </c>
      <c r="HW99" s="57">
        <f t="shared" si="363"/>
        <v>0</v>
      </c>
      <c r="HX99" s="57">
        <f t="shared" si="364"/>
        <v>0</v>
      </c>
      <c r="HY99" s="57">
        <f t="shared" si="365"/>
        <v>0</v>
      </c>
      <c r="HZ99" s="57">
        <f t="shared" si="366"/>
        <v>0</v>
      </c>
      <c r="IA99" s="57">
        <f t="shared" si="367"/>
        <v>0</v>
      </c>
      <c r="IB99" s="57">
        <f t="shared" si="368"/>
        <v>0</v>
      </c>
      <c r="IC99" s="57">
        <f t="shared" si="369"/>
        <v>0</v>
      </c>
      <c r="ID99" s="61">
        <f t="shared" si="370"/>
        <v>3.6400000000000023</v>
      </c>
      <c r="IE99" s="57">
        <f t="shared" si="371"/>
        <v>0</v>
      </c>
      <c r="IF99" s="57">
        <f t="shared" si="372"/>
        <v>0</v>
      </c>
      <c r="IG99" s="57">
        <f t="shared" si="373"/>
        <v>0</v>
      </c>
      <c r="IH99" s="57">
        <f t="shared" si="374"/>
        <v>0</v>
      </c>
      <c r="II99" s="57">
        <f t="shared" si="375"/>
        <v>0</v>
      </c>
      <c r="IJ99" s="57">
        <f t="shared" si="376"/>
        <v>0</v>
      </c>
      <c r="IK99" s="57">
        <f t="shared" si="377"/>
        <v>0</v>
      </c>
      <c r="IL99" s="57">
        <f t="shared" si="378"/>
        <v>0</v>
      </c>
      <c r="IM99" s="57">
        <f t="shared" si="379"/>
        <v>0</v>
      </c>
      <c r="IN99" s="57">
        <f t="shared" si="380"/>
        <v>0</v>
      </c>
      <c r="IO99" s="57">
        <f t="shared" si="381"/>
        <v>0</v>
      </c>
      <c r="IP99" s="57">
        <f t="shared" si="382"/>
        <v>0</v>
      </c>
      <c r="IQ99" s="57">
        <f t="shared" si="383"/>
        <v>0</v>
      </c>
      <c r="IR99" s="57">
        <f t="shared" si="384"/>
        <v>0</v>
      </c>
      <c r="IS99" s="57">
        <f t="shared" si="385"/>
        <v>0</v>
      </c>
      <c r="IT99" s="57">
        <f t="shared" si="386"/>
        <v>0</v>
      </c>
      <c r="IU99" s="57">
        <f t="shared" si="387"/>
        <v>0</v>
      </c>
      <c r="IV99" s="57">
        <f t="shared" si="388"/>
        <v>0</v>
      </c>
      <c r="IW99" s="57">
        <f t="shared" si="389"/>
        <v>0</v>
      </c>
      <c r="IX99" s="57">
        <f t="shared" si="390"/>
        <v>0</v>
      </c>
      <c r="IY99" s="57">
        <f t="shared" si="391"/>
        <v>0</v>
      </c>
      <c r="IZ99" s="61">
        <f t="shared" si="392"/>
        <v>3.6400000000000023</v>
      </c>
      <c r="JA99" s="260" t="e">
        <f t="shared" si="447"/>
        <v>#N/A</v>
      </c>
      <c r="JB99" s="260" t="e">
        <f t="shared" si="448"/>
        <v>#N/A</v>
      </c>
      <c r="JC99" s="260" t="e">
        <f t="shared" si="449"/>
        <v>#N/A</v>
      </c>
      <c r="JD99" s="260" t="e">
        <f t="shared" si="450"/>
        <v>#N/A</v>
      </c>
      <c r="JE99" s="260" t="e">
        <f t="shared" si="451"/>
        <v>#N/A</v>
      </c>
      <c r="JF99" s="260" t="e">
        <f t="shared" si="452"/>
        <v>#N/A</v>
      </c>
      <c r="JG99" s="260" t="e">
        <f t="shared" si="453"/>
        <v>#N/A</v>
      </c>
      <c r="JH99" s="260" t="e">
        <f t="shared" si="454"/>
        <v>#N/A</v>
      </c>
      <c r="JI99" s="260" t="e">
        <f t="shared" si="455"/>
        <v>#N/A</v>
      </c>
      <c r="JJ99" s="260" t="e">
        <f t="shared" si="456"/>
        <v>#N/A</v>
      </c>
      <c r="JK99" s="260" t="e">
        <f t="shared" si="457"/>
        <v>#N/A</v>
      </c>
      <c r="JL99" s="260" t="e">
        <f t="shared" si="458"/>
        <v>#N/A</v>
      </c>
      <c r="JM99" s="260" t="e">
        <f t="shared" si="459"/>
        <v>#N/A</v>
      </c>
      <c r="JN99" s="260" t="e">
        <f t="shared" si="460"/>
        <v>#N/A</v>
      </c>
      <c r="JO99" s="260" t="e">
        <f t="shared" si="461"/>
        <v>#N/A</v>
      </c>
      <c r="JP99" s="260" t="e">
        <f t="shared" si="462"/>
        <v>#N/A</v>
      </c>
      <c r="JQ99" s="260" t="e">
        <f t="shared" si="463"/>
        <v>#N/A</v>
      </c>
      <c r="JR99" s="260" t="e">
        <f t="shared" si="464"/>
        <v>#N/A</v>
      </c>
      <c r="JS99" s="260" t="e">
        <f t="shared" si="465"/>
        <v>#N/A</v>
      </c>
      <c r="JT99" s="260" t="e">
        <f t="shared" si="466"/>
        <v>#N/A</v>
      </c>
      <c r="JU99" s="260" t="e">
        <f t="shared" si="467"/>
        <v>#N/A</v>
      </c>
      <c r="JV99" s="61">
        <f t="shared" si="393"/>
        <v>3.6400000000000023</v>
      </c>
      <c r="JW99" s="46">
        <f>IF(AND(KS99=0,HI99&lt;=$C$40),1,0)</f>
        <v>0</v>
      </c>
      <c r="JX99" s="46">
        <f>IF(AND(KT99=0,HJ99&lt;=$C$40),1,0)</f>
        <v>0</v>
      </c>
      <c r="JY99" s="46">
        <f>IF(AND(KU99=0,HK99&lt;=$C$40),1,0)</f>
        <v>0</v>
      </c>
      <c r="JZ99" s="46">
        <f>IF(AND(KV99=0,HL99&lt;=$C$40),1,0)</f>
        <v>0</v>
      </c>
      <c r="KA99" s="46">
        <f>IF(AND(KW99=0,HM99&lt;=$C$40),1,0)</f>
        <v>0</v>
      </c>
      <c r="KB99" s="46">
        <f>IF(AND(KX99=0,HN99&lt;=$C$40),1,0)</f>
        <v>0</v>
      </c>
      <c r="KC99" s="46">
        <f>IF(AND(KY99=0,HO99&lt;=$C$40),1,0)</f>
        <v>0</v>
      </c>
      <c r="KD99" s="46">
        <f>IF(AND(KZ99=0,HP99&lt;=$C$40),1,0)</f>
        <v>0</v>
      </c>
      <c r="KE99" s="46">
        <f>IF(AND(LA99=0,HQ99&lt;=$C$40),1,0)</f>
        <v>0</v>
      </c>
      <c r="KF99" s="46">
        <f>IF(AND(LB99=0,HR99&lt;=$C$40),1,0)</f>
        <v>0</v>
      </c>
      <c r="KG99" s="46">
        <f>IF(AND(LC99=0,HS99&lt;=$C$40),1,0)</f>
        <v>0</v>
      </c>
      <c r="KH99" s="46">
        <f>IF(AND(LD99=0,HT99&lt;=$C$40),1,0)</f>
        <v>0</v>
      </c>
      <c r="KI99" s="46">
        <f>IF(AND(LE99=0,HU99&lt;=$C$40),1,0)</f>
        <v>0</v>
      </c>
      <c r="KJ99" s="46">
        <f>IF(AND(LF99=0,HV99&lt;=$C$40),1,0)</f>
        <v>0</v>
      </c>
      <c r="KK99" s="46">
        <f>IF(AND(LG99=0,HW99&lt;=$C$40),1,0)</f>
        <v>0</v>
      </c>
      <c r="KL99" s="46">
        <f>IF(AND(LH99=0,HX99&lt;=$C$40),1,0)</f>
        <v>0</v>
      </c>
      <c r="KM99" s="46">
        <f>IF(AND(LI99=0,HY99&lt;=$C$40),1,0)</f>
        <v>0</v>
      </c>
      <c r="KN99" s="46">
        <f>IF(AND(LJ99=0,HZ99&lt;=$C$40),1,0)</f>
        <v>0</v>
      </c>
      <c r="KO99" s="46">
        <f>IF(AND(LK99=0,IA99&lt;=$C$40),1,0)</f>
        <v>0</v>
      </c>
      <c r="KP99" s="46">
        <f>IF(AND(LL99=0,IB99&lt;=$C$40),1,0)</f>
        <v>0</v>
      </c>
      <c r="KQ99" s="46">
        <f>IF(AND(LM99=0,IC99&lt;=$C$40),1,0)</f>
        <v>0</v>
      </c>
      <c r="KR99" s="61">
        <f t="shared" si="394"/>
        <v>3.6400000000000023</v>
      </c>
      <c r="KS99" s="1">
        <f>IF(OR(KS98=1,AND(OY99=1,LO99&lt;=$C$41)),1,0)</f>
        <v>1</v>
      </c>
      <c r="KT99" s="1">
        <f>IF(OR(KT98=1,AND(OZ99=1,LP99&lt;=$C$41)),1,0)</f>
        <v>0</v>
      </c>
      <c r="KU99" s="1">
        <f>IF(OR(KU98=1,AND(PA99=1,LQ99&lt;=$C$41)),1,0)</f>
        <v>0</v>
      </c>
      <c r="KV99" s="1">
        <f>IF(OR(KV98=1,AND(PB99=1,LR99&lt;=$C$41)),1,0)</f>
        <v>0</v>
      </c>
      <c r="KW99" s="1">
        <f>IF(OR(KW98=1,AND(PC99=1,LS99&lt;=$C$41)),1,0)</f>
        <v>0</v>
      </c>
      <c r="KX99" s="1">
        <f>IF(OR(KX98=1,AND(PD99=1,LT99&lt;=$C$41)),1,0)</f>
        <v>1</v>
      </c>
      <c r="KY99" s="1">
        <f>IF(OR(KY98=1,AND(PE99=1,LU99&lt;=$C$41)),1,0)</f>
        <v>1</v>
      </c>
      <c r="KZ99" s="1">
        <f>IF(OR(KZ98=1,AND(PF99=1,LV99&lt;=$C$41)),1,0)</f>
        <v>1</v>
      </c>
      <c r="LA99" s="1">
        <f>IF(OR(LA98=1,AND(PG99=1,LW99&lt;=$C$41)),1,0)</f>
        <v>1</v>
      </c>
      <c r="LB99" s="1">
        <f>IF(OR(LB98=1,AND(PH99=1,LX99&lt;=$C$41)),1,0)</f>
        <v>1</v>
      </c>
      <c r="LC99" s="1">
        <f>IF(OR(LC98=1,AND(PI99=1,LY99&lt;=$C$41)),1,0)</f>
        <v>1</v>
      </c>
      <c r="LD99" s="1">
        <f>IF(OR(LD98=1,AND(PJ99=1,LZ99&lt;=$C$41)),1,0)</f>
        <v>1</v>
      </c>
      <c r="LE99" s="1">
        <f>IF(OR(LE98=1,AND(PK99=1,MA99&lt;=$C$41)),1,0)</f>
        <v>1</v>
      </c>
      <c r="LF99" s="1">
        <f>IF(OR(LF98=1,AND(PL99=1,MB99&lt;=$C$41)),1,0)</f>
        <v>1</v>
      </c>
      <c r="LG99" s="1">
        <f>IF(OR(LG98=1,AND(PM99=1,MC99&lt;=$C$41)),1,0)</f>
        <v>1</v>
      </c>
      <c r="LH99" s="1">
        <f>IF(OR(LH98=1,AND(PN99=1,MD99&lt;=$C$41)),1,0)</f>
        <v>1</v>
      </c>
      <c r="LI99" s="1">
        <f>IF(OR(LI98=1,AND(PO99=1,ME99&lt;=$C$41)),1,0)</f>
        <v>1</v>
      </c>
      <c r="LJ99" s="1">
        <f>IF(OR(LJ98=1,AND(PP99=1,MF99&lt;=$C$41)),1,0)</f>
        <v>1</v>
      </c>
      <c r="LK99" s="1">
        <f>IF(OR(LK98=1,AND(PQ99=1,MG99&lt;=$C$41)),1,0)</f>
        <v>1</v>
      </c>
      <c r="LL99" s="1">
        <f>IF(OR(LL98=1,AND(PR99=1,MH99&lt;=$C$41)),1,0)</f>
        <v>1</v>
      </c>
      <c r="LM99" s="1">
        <f>IF(OR(LM98=1,AND(PS99=1,MI99&lt;=$C$41)),1,0)</f>
        <v>1</v>
      </c>
      <c r="LN99" s="61">
        <f t="shared" si="395"/>
        <v>3.6400000000000023</v>
      </c>
      <c r="LO99" s="57">
        <f t="shared" si="396"/>
        <v>0</v>
      </c>
      <c r="LP99" s="57">
        <f t="shared" si="397"/>
        <v>10.400837915515675</v>
      </c>
      <c r="LQ99" s="57">
        <f t="shared" si="398"/>
        <v>8.2758964784004263</v>
      </c>
      <c r="LR99" s="57">
        <f t="shared" si="399"/>
        <v>4.8525182558695485</v>
      </c>
      <c r="LS99" s="57">
        <f t="shared" si="400"/>
        <v>0.7741102610028967</v>
      </c>
      <c r="LT99" s="57">
        <f t="shared" si="401"/>
        <v>0</v>
      </c>
      <c r="LU99" s="57">
        <f t="shared" si="402"/>
        <v>0</v>
      </c>
      <c r="LV99" s="57">
        <f t="shared" si="403"/>
        <v>0</v>
      </c>
      <c r="LW99" s="57">
        <f t="shared" si="404"/>
        <v>0</v>
      </c>
      <c r="LX99" s="57">
        <f t="shared" si="405"/>
        <v>0</v>
      </c>
      <c r="LY99" s="57">
        <f t="shared" si="406"/>
        <v>0</v>
      </c>
      <c r="LZ99" s="57">
        <f t="shared" si="407"/>
        <v>0</v>
      </c>
      <c r="MA99" s="57">
        <f t="shared" si="408"/>
        <v>0</v>
      </c>
      <c r="MB99" s="57">
        <f t="shared" si="409"/>
        <v>0</v>
      </c>
      <c r="MC99" s="57">
        <f t="shared" si="410"/>
        <v>0</v>
      </c>
      <c r="MD99" s="57">
        <f t="shared" si="411"/>
        <v>0</v>
      </c>
      <c r="ME99" s="57">
        <f t="shared" si="412"/>
        <v>0</v>
      </c>
      <c r="MF99" s="57">
        <f t="shared" si="413"/>
        <v>0</v>
      </c>
      <c r="MG99" s="57">
        <f t="shared" si="414"/>
        <v>0</v>
      </c>
      <c r="MH99" s="57">
        <f t="shared" si="415"/>
        <v>0</v>
      </c>
      <c r="MI99" s="57">
        <f t="shared" si="416"/>
        <v>0</v>
      </c>
      <c r="MJ99" s="61">
        <f t="shared" si="417"/>
        <v>3.6400000000000023</v>
      </c>
      <c r="MK99" s="57" t="e">
        <f>IF(AND(ABS(CG99)&gt;0,EU99*$C$19&gt;=DY98,NG99&lt;&gt;0),3,NA())</f>
        <v>#N/A</v>
      </c>
      <c r="ML99" s="57" t="e">
        <f t="shared" si="468"/>
        <v>#N/A</v>
      </c>
      <c r="MM99" s="57" t="e">
        <f t="shared" si="469"/>
        <v>#N/A</v>
      </c>
      <c r="MN99" s="57" t="e">
        <f t="shared" si="470"/>
        <v>#N/A</v>
      </c>
      <c r="MO99" s="57" t="e">
        <f t="shared" si="471"/>
        <v>#N/A</v>
      </c>
      <c r="MP99" s="57" t="e">
        <f t="shared" si="472"/>
        <v>#N/A</v>
      </c>
      <c r="MQ99" s="57" t="e">
        <f t="shared" si="473"/>
        <v>#N/A</v>
      </c>
      <c r="MR99" s="57" t="e">
        <f t="shared" si="474"/>
        <v>#N/A</v>
      </c>
      <c r="MS99" s="57" t="e">
        <f t="shared" si="475"/>
        <v>#N/A</v>
      </c>
      <c r="MT99" s="57" t="e">
        <f t="shared" si="476"/>
        <v>#N/A</v>
      </c>
      <c r="MU99" s="57" t="e">
        <f t="shared" si="477"/>
        <v>#N/A</v>
      </c>
      <c r="MV99" s="57" t="e">
        <f t="shared" si="478"/>
        <v>#N/A</v>
      </c>
      <c r="MW99" s="57" t="e">
        <f t="shared" si="479"/>
        <v>#N/A</v>
      </c>
      <c r="MX99" s="57" t="e">
        <f t="shared" si="480"/>
        <v>#N/A</v>
      </c>
      <c r="MY99" s="57" t="e">
        <f t="shared" si="481"/>
        <v>#N/A</v>
      </c>
      <c r="MZ99" s="57" t="e">
        <f t="shared" si="482"/>
        <v>#N/A</v>
      </c>
      <c r="NA99" s="57" t="e">
        <f t="shared" si="483"/>
        <v>#N/A</v>
      </c>
      <c r="NB99" s="57" t="e">
        <f t="shared" si="484"/>
        <v>#N/A</v>
      </c>
      <c r="NC99" s="57" t="e">
        <f t="shared" si="485"/>
        <v>#N/A</v>
      </c>
      <c r="ND99" s="57" t="e">
        <f t="shared" si="486"/>
        <v>#N/A</v>
      </c>
      <c r="NE99" s="57" t="e">
        <f t="shared" si="487"/>
        <v>#N/A</v>
      </c>
      <c r="NF99" s="61">
        <f t="shared" si="418"/>
        <v>3.6400000000000023</v>
      </c>
      <c r="NG99" s="260">
        <f>IF(OY98=0,MIN('Drive Train'!$F$35-FQ98*$C$19*'Drive Train'!$F$39,NG98+$C$39)-$C$7,IF(LO98-1&lt;=0,0,IF($C$37=Motors!$C$29,MAX(MAX(NG$8:NG98)*-1,NG98-$C$39),MAX(0,MAX(NG$8:NG98)*-1,NG98-$C$39))))</f>
        <v>0</v>
      </c>
      <c r="NH99" s="260">
        <f>IF(OZ98=0,MIN('Drive Train'!$F$35-FR98*$C$19*'Drive Train'!$F$39,NH98+$C$39)-$C$7,IF(LP98-1&lt;=0,0,IF($C$37=Motors!$C$29,MAX(MAX(NH$8:NH98)*-1,NH98-$C$39),MAX(0,MAX(NH$8:NH98)*-1,NH98-$C$39))))</f>
        <v>0</v>
      </c>
      <c r="NI99" s="260">
        <f>IF(PA98=0,MIN('Drive Train'!$F$35-FS98*$C$19*'Drive Train'!$F$39,NI98+$C$39)-$C$7,IF(LQ98-1&lt;=0,0,IF($C$37=Motors!$C$29,MAX(MAX(NI$8:NI98)*-1,NI98-$C$39),MAX(0,MAX(NI$8:NI98)*-1,NI98-$C$39))))</f>
        <v>0</v>
      </c>
      <c r="NJ99" s="260">
        <f>IF(PB98=0,MIN('Drive Train'!$F$35-FT98*$C$19*'Drive Train'!$F$39,NJ98+$C$39)-$C$7,IF(LR98-1&lt;=0,0,IF($C$37=Motors!$C$29,MAX(MAX(NJ$8:NJ98)*-1,NJ98-$C$39),MAX(0,MAX(NJ$8:NJ98)*-1,NJ98-$C$39))))</f>
        <v>0</v>
      </c>
      <c r="NK99" s="260">
        <f>IF(PC98=0,MIN('Drive Train'!$F$35-FU98*$C$19*'Drive Train'!$F$39,NK98+$C$39)-$C$7,IF(LS98-1&lt;=0,0,IF($C$37=Motors!$C$29,MAX(MAX(NK$8:NK98)*-1,NK98-$C$39),MAX(0,MAX(NK$8:NK98)*-1,NK98-$C$39))))</f>
        <v>0</v>
      </c>
      <c r="NL99" s="260">
        <f>IF(PD98=0,MIN('Drive Train'!$F$35-FV98*$C$19*'Drive Train'!$F$39,NL98+$C$39)-$C$7,IF(LT98-1&lt;=0,0,IF($C$37=Motors!$C$29,MAX(MAX(NL$8:NL98)*-1,NL98-$C$39),MAX(0,MAX(NL$8:NL98)*-1,NL98-$C$39))))</f>
        <v>0</v>
      </c>
      <c r="NM99" s="260">
        <f>IF(PE98=0,MIN('Drive Train'!$F$35-FW98*$C$19*'Drive Train'!$F$39,NM98+$C$39)-$C$7,IF(LU98-1&lt;=0,0,IF($C$37=Motors!$C$29,MAX(MAX(NM$8:NM98)*-1,NM98-$C$39),MAX(0,MAX(NM$8:NM98)*-1,NM98-$C$39))))</f>
        <v>0</v>
      </c>
      <c r="NN99" s="260">
        <f>IF(PF98=0,MIN('Drive Train'!$F$35-FX98*$C$19*'Drive Train'!$F$39,NN98+$C$39)-$C$7,IF(LV98-1&lt;=0,0,IF($C$37=Motors!$C$29,MAX(MAX(NN$8:NN98)*-1,NN98-$C$39),MAX(0,MAX(NN$8:NN98)*-1,NN98-$C$39))))</f>
        <v>0</v>
      </c>
      <c r="NO99" s="260">
        <f>IF(PG98=0,MIN('Drive Train'!$F$35-FY98*$C$19*'Drive Train'!$F$39,NO98+$C$39)-$C$7,IF(LW98-1&lt;=0,0,IF($C$37=Motors!$C$29,MAX(MAX(NO$8:NO98)*-1,NO98-$C$39),MAX(0,MAX(NO$8:NO98)*-1,NO98-$C$39))))</f>
        <v>0</v>
      </c>
      <c r="NP99" s="260">
        <f>IF(PH98=0,MIN('Drive Train'!$F$35-FZ98*$C$19*'Drive Train'!$F$39,NP98+$C$39)-$C$7,IF(LX98-1&lt;=0,0,IF($C$37=Motors!$C$29,MAX(MAX(NP$8:NP98)*-1,NP98-$C$39),MAX(0,MAX(NP$8:NP98)*-1,NP98-$C$39))))</f>
        <v>0</v>
      </c>
      <c r="NQ99" s="260">
        <f>IF(PI98=0,MIN('Drive Train'!$F$35-GA98*$C$19*'Drive Train'!$F$39,NQ98+$C$39)-$C$7,IF(LY98-1&lt;=0,0,IF($C$37=Motors!$C$29,MAX(MAX(NQ$8:NQ98)*-1,NQ98-$C$39),MAX(0,MAX(NQ$8:NQ98)*-1,NQ98-$C$39))))</f>
        <v>0</v>
      </c>
      <c r="NR99" s="260">
        <f>IF(PJ98=0,MIN('Drive Train'!$F$35-GB98*$C$19*'Drive Train'!$F$39,NR98+$C$39)-$C$7,IF(LZ98-1&lt;=0,0,IF($C$37=Motors!$C$29,MAX(MAX(NR$8:NR98)*-1,NR98-$C$39),MAX(0,MAX(NR$8:NR98)*-1,NR98-$C$39))))</f>
        <v>0</v>
      </c>
      <c r="NS99" s="260">
        <f>IF(PK98=0,MIN('Drive Train'!$F$35-GC98*$C$19*'Drive Train'!$F$39,NS98+$C$39)-$C$7,IF(MA98-1&lt;=0,0,IF($C$37=Motors!$C$29,MAX(MAX(NS$8:NS98)*-1,NS98-$C$39),MAX(0,MAX(NS$8:NS98)*-1,NS98-$C$39))))</f>
        <v>0</v>
      </c>
      <c r="NT99" s="260">
        <f>IF(PL98=0,MIN('Drive Train'!$F$35-GD98*$C$19*'Drive Train'!$F$39,NT98+$C$39)-$C$7,IF(MB98-1&lt;=0,0,IF($C$37=Motors!$C$29,MAX(MAX(NT$8:NT98)*-1,NT98-$C$39),MAX(0,MAX(NT$8:NT98)*-1,NT98-$C$39))))</f>
        <v>0</v>
      </c>
      <c r="NU99" s="260">
        <f>IF(PM98=0,MIN('Drive Train'!$F$35-GE98*$C$19*'Drive Train'!$F$39,NU98+$C$39)-$C$7,IF(MC98-1&lt;=0,0,IF($C$37=Motors!$C$29,MAX(MAX(NU$8:NU98)*-1,NU98-$C$39),MAX(0,MAX(NU$8:NU98)*-1,NU98-$C$39))))</f>
        <v>0</v>
      </c>
      <c r="NV99" s="260">
        <f>IF(PN98=0,MIN('Drive Train'!$F$35-GF98*$C$19*'Drive Train'!$F$39,NV98+$C$39)-$C$7,IF(MD98-1&lt;=0,0,IF($C$37=Motors!$C$29,MAX(MAX(NV$8:NV98)*-1,NV98-$C$39),MAX(0,MAX(NV$8:NV98)*-1,NV98-$C$39))))</f>
        <v>0</v>
      </c>
      <c r="NW99" s="260">
        <f>IF(PO98=0,MIN('Drive Train'!$F$35-GG98*$C$19*'Drive Train'!$F$39,NW98+$C$39)-$C$7,IF(ME98-1&lt;=0,0,IF($C$37=Motors!$C$29,MAX(MAX(NW$8:NW98)*-1,NW98-$C$39),MAX(0,MAX(NW$8:NW98)*-1,NW98-$C$39))))</f>
        <v>0</v>
      </c>
      <c r="NX99" s="260">
        <f>IF(PP98=0,MIN('Drive Train'!$F$35-GH98*$C$19*'Drive Train'!$F$39,NX98+$C$39)-$C$7,IF(MF98-1&lt;=0,0,IF($C$37=Motors!$C$29,MAX(MAX(NX$8:NX98)*-1,NX98-$C$39),MAX(0,MAX(NX$8:NX98)*-1,NX98-$C$39))))</f>
        <v>0</v>
      </c>
      <c r="NY99" s="260">
        <f>IF(PQ98=0,MIN('Drive Train'!$F$35-GI98*$C$19*'Drive Train'!$F$39,NY98+$C$39)-$C$7,IF(MG98-1&lt;=0,0,IF($C$37=Motors!$C$29,MAX(MAX(NY$8:NY98)*-1,NY98-$C$39),MAX(0,MAX(NY$8:NY98)*-1,NY98-$C$39))))</f>
        <v>0</v>
      </c>
      <c r="NZ99" s="260">
        <f>IF(PR98=0,MIN('Drive Train'!$F$35-GJ98*$C$19*'Drive Train'!$F$39,NZ98+$C$39)-$C$7,IF(MH98-1&lt;=0,0,IF($C$37=Motors!$C$29,MAX(MAX(NZ$8:NZ98)*-1,NZ98-$C$39),MAX(0,MAX(NZ$8:NZ98)*-1,NZ98-$C$39))))</f>
        <v>0</v>
      </c>
      <c r="OA99" s="260">
        <f>IF(PS98=0,MIN('Drive Train'!$F$35-GK98*$C$19*'Drive Train'!$F$39,OA98+$C$39)-$C$7,IF(MI98-1&lt;=0,0,IF($C$37=Motors!$C$29,MAX(MAX(OA$8:OA98)*-1,OA98-$C$39),MAX(0,MAX(OA$8:OA98)*-1,OA98-$C$39))))</f>
        <v>0</v>
      </c>
      <c r="OB99" s="61">
        <f t="shared" si="419"/>
        <v>3.6400000000000023</v>
      </c>
      <c r="OC99" s="260">
        <f>'Drive Train'!$F$35-(FQ99*$C$13)*$C$19*'Drive Train'!$F$39</f>
        <v>12.4</v>
      </c>
      <c r="OD99" s="260">
        <f>'Drive Train'!$F$35-(FR99*$C$13)*$C$19*'Drive Train'!$F$39</f>
        <v>12.2597755</v>
      </c>
      <c r="OE99" s="260">
        <f>'Drive Train'!$F$35-(FS99*$C$13)*$C$19*'Drive Train'!$F$39</f>
        <v>12.2597755</v>
      </c>
      <c r="OF99" s="260">
        <f>'Drive Train'!$F$35-(FT99*$C$13)*$C$19*'Drive Train'!$F$39</f>
        <v>12.2597755</v>
      </c>
      <c r="OG99" s="260">
        <f>'Drive Train'!$F$35-(FU99*$C$13)*$C$19*'Drive Train'!$F$39</f>
        <v>12.2597755</v>
      </c>
      <c r="OH99" s="260">
        <f>'Drive Train'!$F$35-(FV99*$C$13)*$C$19*'Drive Train'!$F$39</f>
        <v>12.4</v>
      </c>
      <c r="OI99" s="260">
        <f>'Drive Train'!$F$35-(FW99*$C$13)*$C$19*'Drive Train'!$F$39</f>
        <v>12.4</v>
      </c>
      <c r="OJ99" s="260">
        <f>'Drive Train'!$F$35-(FX99*$C$13)*$C$19*'Drive Train'!$F$39</f>
        <v>12.4</v>
      </c>
      <c r="OK99" s="260">
        <f>'Drive Train'!$F$35-(FY99*$C$13)*$C$19*'Drive Train'!$F$39</f>
        <v>12.4</v>
      </c>
      <c r="OL99" s="260">
        <f>'Drive Train'!$F$35-(FZ99*$C$13)*$C$19*'Drive Train'!$F$39</f>
        <v>12.4</v>
      </c>
      <c r="OM99" s="260">
        <f>'Drive Train'!$F$35-(GA99*$C$13)*$C$19*'Drive Train'!$F$39</f>
        <v>12.4</v>
      </c>
      <c r="ON99" s="260">
        <f>'Drive Train'!$F$35-(GB99*$C$13)*$C$19*'Drive Train'!$F$39</f>
        <v>12.4</v>
      </c>
      <c r="OO99" s="260">
        <f>'Drive Train'!$F$35-(GC99*$C$13)*$C$19*'Drive Train'!$F$39</f>
        <v>12.4</v>
      </c>
      <c r="OP99" s="260">
        <f>'Drive Train'!$F$35-(GD99*$C$13)*$C$19*'Drive Train'!$F$39</f>
        <v>12.4</v>
      </c>
      <c r="OQ99" s="260">
        <f>'Drive Train'!$F$35-(GE99*$C$13)*$C$19*'Drive Train'!$F$39</f>
        <v>12.4</v>
      </c>
      <c r="OR99" s="260">
        <f>'Drive Train'!$F$35-(GF99*$C$13)*$C$19*'Drive Train'!$F$39</f>
        <v>12.4</v>
      </c>
      <c r="OS99" s="260">
        <f>'Drive Train'!$F$35-(GG99*$C$13)*$C$19*'Drive Train'!$F$39</f>
        <v>12.4</v>
      </c>
      <c r="OT99" s="260">
        <f>'Drive Train'!$F$35-(GH99*$C$13)*$C$19*'Drive Train'!$F$39</f>
        <v>12.4</v>
      </c>
      <c r="OU99" s="260">
        <f>'Drive Train'!$F$35-(GI99*$C$13)*$C$19*'Drive Train'!$F$39</f>
        <v>12.4</v>
      </c>
      <c r="OV99" s="260">
        <f>'Drive Train'!$F$35-(GJ99*$C$13)*$C$19*'Drive Train'!$F$39</f>
        <v>12.4</v>
      </c>
      <c r="OW99" s="260">
        <f>'Drive Train'!$F$35-(GK99*$C$13)*$C$19*'Drive Train'!$F$39</f>
        <v>12.4</v>
      </c>
      <c r="OX99" s="61">
        <f t="shared" si="420"/>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7">
        <f t="shared" si="421"/>
        <v>3.6400000000000023</v>
      </c>
      <c r="PU99" s="57">
        <f t="shared" si="422"/>
        <v>21.495394688196406</v>
      </c>
      <c r="PV99" s="57">
        <f t="shared" si="423"/>
        <v>36.886431232216744</v>
      </c>
      <c r="PW99" s="57">
        <f t="shared" si="424"/>
        <v>39.648082031080996</v>
      </c>
      <c r="PX99" s="57">
        <f t="shared" si="425"/>
        <v>37.784637334681641</v>
      </c>
      <c r="PY99" s="57">
        <f t="shared" si="426"/>
        <v>32.302251752898769</v>
      </c>
      <c r="PZ99" s="57">
        <f t="shared" si="427"/>
        <v>27.036423105162619</v>
      </c>
      <c r="QA99" s="57">
        <f t="shared" si="428"/>
        <v>23.225733517635934</v>
      </c>
      <c r="QB99" s="57">
        <f t="shared" si="429"/>
        <v>21.291440485870105</v>
      </c>
      <c r="QC99" s="57">
        <f t="shared" si="430"/>
        <v>19.83197803012871</v>
      </c>
      <c r="QD99" s="57">
        <f t="shared" si="431"/>
        <v>18.750821279437783</v>
      </c>
      <c r="QE99" s="57">
        <f t="shared" si="432"/>
        <v>18.248340689871842</v>
      </c>
      <c r="QF99" s="57">
        <f t="shared" si="433"/>
        <v>23.528011379972803</v>
      </c>
      <c r="QG99" s="57">
        <f t="shared" si="434"/>
        <v>22.440570644578063</v>
      </c>
      <c r="QH99" s="57">
        <f t="shared" si="435"/>
        <v>21.831549073444926</v>
      </c>
      <c r="QI99" s="57">
        <f t="shared" si="436"/>
        <v>21.659868427934889</v>
      </c>
      <c r="QJ99" s="57">
        <f t="shared" si="437"/>
        <v>21.79976807614602</v>
      </c>
      <c r="QK99" s="57">
        <f t="shared" si="438"/>
        <v>21.756211309083742</v>
      </c>
      <c r="QL99" s="57">
        <f t="shared" si="439"/>
        <v>21.582838251070481</v>
      </c>
      <c r="QM99" s="57">
        <f t="shared" si="440"/>
        <v>21.793281479591677</v>
      </c>
      <c r="QN99" s="57">
        <f t="shared" si="441"/>
        <v>21.456171811391606</v>
      </c>
      <c r="QO99" s="57">
        <f t="shared" si="442"/>
        <v>21.493109623152883</v>
      </c>
      <c r="QP99" s="61">
        <f t="shared" si="443"/>
        <v>3.6400000000000023</v>
      </c>
      <c r="QQ99" s="57">
        <f>MIN(FQ99,$C$16)*$C$17*1000/60/60/$C$21</f>
        <v>0</v>
      </c>
      <c r="QR99" s="57">
        <f>MIN(FR99,$C$16)*$C$17*1000/60/60/$C$21</f>
        <v>3.4695548865589357E-2</v>
      </c>
      <c r="QS99" s="57">
        <f>MIN(FS99,$C$16)*$C$17*1000/60/60/$C$21</f>
        <v>3.4695548865589357E-2</v>
      </c>
      <c r="QT99" s="57">
        <f>MIN(FT99,$C$16)*$C$17*1000/60/60/$C$21</f>
        <v>3.4695548865589357E-2</v>
      </c>
      <c r="QU99" s="57">
        <f>MIN(FU99,$C$16)*$C$17*1000/60/60/$C$21</f>
        <v>3.4695548865589357E-2</v>
      </c>
      <c r="QV99" s="57">
        <f>MIN(FV99,$C$16)*$C$17*1000/60/60/$C$21</f>
        <v>0</v>
      </c>
      <c r="QW99" s="57">
        <f>MIN(FW99,$C$16)*$C$17*1000/60/60/$C$21</f>
        <v>0</v>
      </c>
      <c r="QX99" s="57">
        <f>MIN(FX99,$C$16)*$C$17*1000/60/60/$C$21</f>
        <v>0</v>
      </c>
      <c r="QY99" s="57">
        <f>MIN(FY99,$C$16)*$C$17*1000/60/60/$C$21</f>
        <v>0</v>
      </c>
      <c r="QZ99" s="57">
        <f>MIN(FZ99,$C$16)*$C$17*1000/60/60/$C$21</f>
        <v>0</v>
      </c>
      <c r="RA99" s="57">
        <f>MIN(GA99,$C$16)*$C$17*1000/60/60/$C$21</f>
        <v>0</v>
      </c>
      <c r="RB99" s="57">
        <f>MIN(GB99,$C$16)*$C$17*1000/60/60/$C$21</f>
        <v>0</v>
      </c>
      <c r="RC99" s="57">
        <f>MIN(GC99,$C$16)*$C$17*1000/60/60/$C$21</f>
        <v>0</v>
      </c>
      <c r="RD99" s="57">
        <f>MIN(GD99,$C$16)*$C$17*1000/60/60/$C$21</f>
        <v>0</v>
      </c>
      <c r="RE99" s="57">
        <f>MIN(GE99,$C$16)*$C$17*1000/60/60/$C$21</f>
        <v>0</v>
      </c>
      <c r="RF99" s="57">
        <f>MIN(GF99,$C$16)*$C$17*1000/60/60/$C$21</f>
        <v>0</v>
      </c>
      <c r="RG99" s="57">
        <f>MIN(GG99,$C$16)*$C$17*1000/60/60/$C$21</f>
        <v>0</v>
      </c>
      <c r="RH99" s="57">
        <f>MIN(GH99,$C$16)*$C$17*1000/60/60/$C$21</f>
        <v>0</v>
      </c>
      <c r="RI99" s="57">
        <f>MIN(GI99,$C$16)*$C$17*1000/60/60/$C$21</f>
        <v>0</v>
      </c>
      <c r="RJ99" s="57">
        <f>MIN(GJ99,$C$16)*$C$17*1000/60/60/$C$21</f>
        <v>0</v>
      </c>
      <c r="RK99" s="57">
        <f>MIN(GK99,$C$16)*$C$17*1000/60/60/$C$21</f>
        <v>0</v>
      </c>
      <c r="RL99" s="61">
        <f t="shared" si="444"/>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61">
        <f t="shared" si="445"/>
        <v>3.6400000000000023</v>
      </c>
      <c r="SI99" s="2">
        <f>IF(AND(EU99&lt;0,KS99=0,LO99&gt;=LO$6*'Drive Train'!$AA$52,LO99&lt;=LO$6*'Drive Train'!$AA$53,OY99=1,JW99=0),$C$17,0)</f>
        <v>0</v>
      </c>
      <c r="SJ99" s="2">
        <f>IF(AND(EV99&lt;0,KT99=0,LP99&gt;=LP$6*'Drive Train'!$AA$52,LP99&lt;=LP$6*'Drive Train'!$AA$53,OZ99=1,JX99=0),$C$17,0)</f>
        <v>0.04</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48">
        <f t="shared" si="446"/>
        <v>3.6400000000000023</v>
      </c>
    </row>
    <row r="100" spans="2:524" x14ac:dyDescent="0.2">
      <c r="R100" s="63">
        <f t="shared" si="34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343"/>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318"/>
        <v>3.6800000000000024</v>
      </c>
      <c r="BK100" s="2">
        <f>IF(OR(KS99=1,AND($C$37=Motors!$C$31,OY99=1)),0,IF(NG100=0,-(CG99+$C$15)/($C$14-$C$15)*$C$12,($C$11*S100-AO100)/($C$11*S100)*$C$12*S100))</f>
        <v>0</v>
      </c>
      <c r="BL100" s="2">
        <f>IF(OR(KT99=1,AND($C$37=Motors!$C$31,OZ99=1)),0,IF(NH100=0,-(CH99+$C$15)/($C$14-$C$15)*$C$12,($C$11*T100-AP100)/($C$11*T100)*$C$12*T100))</f>
        <v>0</v>
      </c>
      <c r="BM100" s="2">
        <f>IF(OR(KU99=1,AND($C$37=Motors!$C$31,PA99=1)),0,IF(NI100=0,-(CI99+$C$15)/($C$14-$C$15)*$C$12,($C$11*U100-AQ100)/($C$11*U100)*$C$12*U100))</f>
        <v>0</v>
      </c>
      <c r="BN100" s="2">
        <f>IF(OR(KV99=1,AND($C$37=Motors!$C$31,PB99=1)),0,IF(NJ100=0,-(CJ99+$C$15)/($C$14-$C$15)*$C$12,($C$11*V100-AR100)/($C$11*V100)*$C$12*V100))</f>
        <v>0</v>
      </c>
      <c r="BO100" s="2">
        <f>IF(OR(KW99=1,AND($C$37=Motors!$C$31,PC99=1)),0,IF(NK100=0,-(CK99+$C$15)/($C$14-$C$15)*$C$12,($C$11*W100-AS100)/($C$11*W100)*$C$12*W100))</f>
        <v>0</v>
      </c>
      <c r="BP100" s="2">
        <f>IF(OR(KX99=1,AND($C$37=Motors!$C$31,PD99=1)),0,IF(NL100=0,-(CL99+$C$15)/($C$14-$C$15)*$C$12,($C$11*X100-AT100)/($C$11*X100)*$C$12*X100))</f>
        <v>0</v>
      </c>
      <c r="BQ100" s="2">
        <f>IF(OR(KY99=1,AND($C$37=Motors!$C$31,PE99=1)),0,IF(NM100=0,-(CM99+$C$15)/($C$14-$C$15)*$C$12,($C$11*Y100-AU100)/($C$11*Y100)*$C$12*Y100))</f>
        <v>0</v>
      </c>
      <c r="BR100" s="2">
        <f>IF(OR(KZ99=1,AND($C$37=Motors!$C$31,PF99=1)),0,IF(NN100=0,-(CN99+$C$15)/($C$14-$C$15)*$C$12,($C$11*Z100-AV100)/($C$11*Z100)*$C$12*Z100))</f>
        <v>0</v>
      </c>
      <c r="BS100" s="2">
        <f>IF(OR(LA99=1,AND($C$37=Motors!$C$31,PG99=1)),0,IF(NO100=0,-(CO99+$C$15)/($C$14-$C$15)*$C$12,($C$11*AA100-AW100)/($C$11*AA100)*$C$12*AA100))</f>
        <v>0</v>
      </c>
      <c r="BT100" s="2">
        <f>IF(OR(LB99=1,AND($C$37=Motors!$C$31,PH99=1)),0,IF(NP100=0,-(CP99+$C$15)/($C$14-$C$15)*$C$12,($C$11*AB100-AX100)/($C$11*AB100)*$C$12*AB100))</f>
        <v>0</v>
      </c>
      <c r="BU100" s="2">
        <f>IF(OR(LC99=1,AND($C$37=Motors!$C$31,PI99=1)),0,IF(NQ100=0,-(CQ99+$C$15)/($C$14-$C$15)*$C$12,($C$11*AC100-AY100)/($C$11*AC100)*$C$12*AC100))</f>
        <v>0</v>
      </c>
      <c r="BV100" s="2">
        <f>IF(OR(LD99=1,AND($C$37=Motors!$C$31,PJ99=1)),0,IF(NR100=0,-(CR99+$C$15)/($C$14-$C$15)*$C$12,($C$11*AD100-AZ100)/($C$11*AD100)*$C$12*AD100))</f>
        <v>0</v>
      </c>
      <c r="BW100" s="2">
        <f>IF(OR(LE99=1,AND($C$37=Motors!$C$31,PK99=1)),0,IF(NS100=0,-(CS99+$C$15)/($C$14-$C$15)*$C$12,($C$11*AE100-BA100)/($C$11*AE100)*$C$12*AE100))</f>
        <v>0</v>
      </c>
      <c r="BX100" s="2">
        <f>IF(OR(LF99=1,AND($C$37=Motors!$C$31,PL99=1)),0,IF(NT100=0,-(CT99+$C$15)/($C$14-$C$15)*$C$12,($C$11*AF100-BB100)/($C$11*AF100)*$C$12*AF100))</f>
        <v>0</v>
      </c>
      <c r="BY100" s="2">
        <f>IF(OR(LG99=1,AND($C$37=Motors!$C$31,PM99=1)),0,IF(NU100=0,-(CU99+$C$15)/($C$14-$C$15)*$C$12,($C$11*AG100-BC100)/($C$11*AG100)*$C$12*AG100))</f>
        <v>0</v>
      </c>
      <c r="BZ100" s="2">
        <f>IF(OR(LH99=1,AND($C$37=Motors!$C$31,PN99=1)),0,IF(NV100=0,-(CV99+$C$15)/($C$14-$C$15)*$C$12,($C$11*AH100-BD100)/($C$11*AH100)*$C$12*AH100))</f>
        <v>0</v>
      </c>
      <c r="CA100" s="2">
        <f>IF(OR(LI99=1,AND($C$37=Motors!$C$31,PO99=1)),0,IF(NW100=0,-(CW99+$C$15)/($C$14-$C$15)*$C$12,($C$11*AI100-BE100)/($C$11*AI100)*$C$12*AI100))</f>
        <v>0</v>
      </c>
      <c r="CB100" s="2">
        <f>IF(OR(LJ99=1,AND($C$37=Motors!$C$31,PP99=1)),0,IF(NX100=0,-(CX99+$C$15)/($C$14-$C$15)*$C$12,($C$11*AJ100-BF100)/($C$11*AJ100)*$C$12*AJ100))</f>
        <v>0</v>
      </c>
      <c r="CC100" s="2">
        <f>IF(OR(LK99=1,AND($C$37=Motors!$C$31,PQ99=1)),0,IF(NY100=0,-(CY99+$C$15)/($C$14-$C$15)*$C$12,($C$11*AK100-BG100)/($C$11*AK100)*$C$12*AK100))</f>
        <v>0</v>
      </c>
      <c r="CD100" s="2">
        <f>IF(OR(LL99=1,AND($C$37=Motors!$C$31,PR99=1)),0,IF(NZ100=0,-(CZ99+$C$15)/($C$14-$C$15)*$C$12,($C$11*AL100-BH100)/($C$11*AL100)*$C$12*AL100))</f>
        <v>0</v>
      </c>
      <c r="CE100" s="2">
        <f>IF(OR(LM99=1,AND($C$37=Motors!$C$31,PS99=1)),0,IF(OA100=0,-(DA99+$C$15)/($C$14-$C$15)*$C$12,($C$11*AM100-BI100)/($C$11*AM100)*$C$12*AM100))</f>
        <v>0</v>
      </c>
      <c r="CF100" s="61">
        <f t="shared" si="319"/>
        <v>3.6800000000000024</v>
      </c>
      <c r="CG100" s="57">
        <f>IF(AND(KS99=1,OY99=1),0,ABS(BK100/$C$12*($C$14-$C$15)+$C$15) *'Drive Train'!$AA$49 + CG99*(1-'Drive Train'!$AA$49))</f>
        <v>0</v>
      </c>
      <c r="CH100" s="57">
        <f>IF(AND(KT99=1,OZ99=1),0,ABS(BL100/$C$12*($C$14-$C$15)+$C$15) *'Drive Train'!$AA$49 + CH99*(1-'Drive Train'!$AA$49))</f>
        <v>2.7495000000000003</v>
      </c>
      <c r="CI100" s="57">
        <f>IF(AND(KU99=1,PA99=1),0,ABS(BM100/$C$12*($C$14-$C$15)+$C$15) *'Drive Train'!$AA$49 + CI99*(1-'Drive Train'!$AA$49))</f>
        <v>2.7495000000000003</v>
      </c>
      <c r="CJ100" s="57">
        <f>IF(AND(KV99=1,PB99=1),0,ABS(BN100/$C$12*($C$14-$C$15)+$C$15) *'Drive Train'!$AA$49 + CJ99*(1-'Drive Train'!$AA$49))</f>
        <v>2.7495000000000003</v>
      </c>
      <c r="CK100" s="57">
        <f>IF(AND(KW99=1,PC99=1),0,ABS(BO100/$C$12*($C$14-$C$15)+$C$15) *'Drive Train'!$AA$49 + CK99*(1-'Drive Train'!$AA$49))</f>
        <v>2.7495000000000003</v>
      </c>
      <c r="CL100" s="57">
        <f>IF(AND(KX99=1,PD99=1),0,ABS(BP100/$C$12*($C$14-$C$15)+$C$15) *'Drive Train'!$AA$49 + CL99*(1-'Drive Train'!$AA$49))</f>
        <v>0</v>
      </c>
      <c r="CM100" s="57">
        <f>IF(AND(KY99=1,PE99=1),0,ABS(BQ100/$C$12*($C$14-$C$15)+$C$15) *'Drive Train'!$AA$49 + CM99*(1-'Drive Train'!$AA$49))</f>
        <v>0</v>
      </c>
      <c r="CN100" s="57">
        <f>IF(AND(KZ99=1,PF99=1),0,ABS(BR100/$C$12*($C$14-$C$15)+$C$15) *'Drive Train'!$AA$49 + CN99*(1-'Drive Train'!$AA$49))</f>
        <v>0</v>
      </c>
      <c r="CO100" s="57">
        <f>IF(AND(LA99=1,PG99=1),0,ABS(BS100/$C$12*($C$14-$C$15)+$C$15) *'Drive Train'!$AA$49 + CO99*(1-'Drive Train'!$AA$49))</f>
        <v>0</v>
      </c>
      <c r="CP100" s="57">
        <f>IF(AND(LB99=1,PH99=1),0,ABS(BT100/$C$12*($C$14-$C$15)+$C$15) *'Drive Train'!$AA$49 + CP99*(1-'Drive Train'!$AA$49))</f>
        <v>0</v>
      </c>
      <c r="CQ100" s="57">
        <f>IF(AND(LC99=1,PI99=1),0,ABS(BU100/$C$12*($C$14-$C$15)+$C$15) *'Drive Train'!$AA$49 + CQ99*(1-'Drive Train'!$AA$49))</f>
        <v>0</v>
      </c>
      <c r="CR100" s="57">
        <f>IF(AND(LD99=1,PJ99=1),0,ABS(BV100/$C$12*($C$14-$C$15)+$C$15) *'Drive Train'!$AA$49 + CR99*(1-'Drive Train'!$AA$49))</f>
        <v>0</v>
      </c>
      <c r="CS100" s="57">
        <f>IF(AND(LE99=1,PK99=1),0,ABS(BW100/$C$12*($C$14-$C$15)+$C$15) *'Drive Train'!$AA$49 + CS99*(1-'Drive Train'!$AA$49))</f>
        <v>0</v>
      </c>
      <c r="CT100" s="57">
        <f>IF(AND(LF99=1,PL99=1),0,ABS(BX100/$C$12*($C$14-$C$15)+$C$15) *'Drive Train'!$AA$49 + CT99*(1-'Drive Train'!$AA$49))</f>
        <v>0</v>
      </c>
      <c r="CU100" s="57">
        <f>IF(AND(LG99=1,PM99=1),0,ABS(BY100/$C$12*($C$14-$C$15)+$C$15) *'Drive Train'!$AA$49 + CU99*(1-'Drive Train'!$AA$49))</f>
        <v>0</v>
      </c>
      <c r="CV100" s="57">
        <f>IF(AND(LH99=1,PN99=1),0,ABS(BZ100/$C$12*($C$14-$C$15)+$C$15) *'Drive Train'!$AA$49 + CV99*(1-'Drive Train'!$AA$49))</f>
        <v>0</v>
      </c>
      <c r="CW100" s="57">
        <f>IF(AND(LI99=1,PO99=1),0,ABS(CA100/$C$12*($C$14-$C$15)+$C$15) *'Drive Train'!$AA$49 + CW99*(1-'Drive Train'!$AA$49))</f>
        <v>0</v>
      </c>
      <c r="CX100" s="57">
        <f>IF(AND(LJ99=1,PP99=1),0,ABS(CB100/$C$12*($C$14-$C$15)+$C$15) *'Drive Train'!$AA$49 + CX99*(1-'Drive Train'!$AA$49))</f>
        <v>0</v>
      </c>
      <c r="CY100" s="57">
        <f>IF(AND(LK99=1,PQ99=1),0,ABS(CC100/$C$12*($C$14-$C$15)+$C$15) *'Drive Train'!$AA$49 + CY99*(1-'Drive Train'!$AA$49))</f>
        <v>0</v>
      </c>
      <c r="CZ100" s="57">
        <f>IF(AND(LL99=1,PR99=1),0,ABS(CD100/$C$12*($C$14-$C$15)+$C$15) *'Drive Train'!$AA$49 + CZ99*(1-'Drive Train'!$AA$49))</f>
        <v>0</v>
      </c>
      <c r="DA100" s="57">
        <f>IF(AND(LM99=1,PS99=1),0,ABS(CE100/$C$12*($C$14-$C$15)+$C$15) *'Drive Train'!$AA$49 + DA99*(1-'Drive Train'!$AA$49))</f>
        <v>0</v>
      </c>
      <c r="DB100" s="61">
        <f t="shared" si="344"/>
        <v>3.6800000000000024</v>
      </c>
      <c r="DC100" s="57">
        <f t="shared" si="320"/>
        <v>0</v>
      </c>
      <c r="DD100" s="57">
        <f t="shared" si="321"/>
        <v>2.7495000000000003</v>
      </c>
      <c r="DE100" s="57">
        <f t="shared" si="322"/>
        <v>2.7495000000000003</v>
      </c>
      <c r="DF100" s="57">
        <f t="shared" si="323"/>
        <v>2.7495000000000003</v>
      </c>
      <c r="DG100" s="57">
        <f t="shared" si="324"/>
        <v>2.7495000000000003</v>
      </c>
      <c r="DH100" s="57">
        <f t="shared" si="325"/>
        <v>0</v>
      </c>
      <c r="DI100" s="57">
        <f t="shared" si="326"/>
        <v>0</v>
      </c>
      <c r="DJ100" s="57">
        <f t="shared" si="327"/>
        <v>0</v>
      </c>
      <c r="DK100" s="57">
        <f t="shared" si="328"/>
        <v>0</v>
      </c>
      <c r="DL100" s="57">
        <f t="shared" si="329"/>
        <v>0</v>
      </c>
      <c r="DM100" s="57">
        <f t="shared" si="330"/>
        <v>0</v>
      </c>
      <c r="DN100" s="57">
        <f t="shared" si="331"/>
        <v>0</v>
      </c>
      <c r="DO100" s="57">
        <f t="shared" si="332"/>
        <v>0</v>
      </c>
      <c r="DP100" s="57">
        <f t="shared" si="333"/>
        <v>0</v>
      </c>
      <c r="DQ100" s="57">
        <f t="shared" si="334"/>
        <v>0</v>
      </c>
      <c r="DR100" s="57">
        <f t="shared" si="335"/>
        <v>0</v>
      </c>
      <c r="DS100" s="57">
        <f t="shared" si="336"/>
        <v>0</v>
      </c>
      <c r="DT100" s="57">
        <f t="shared" si="337"/>
        <v>0</v>
      </c>
      <c r="DU100" s="57">
        <f t="shared" si="338"/>
        <v>0</v>
      </c>
      <c r="DV100" s="57">
        <f t="shared" si="339"/>
        <v>0</v>
      </c>
      <c r="DW100" s="57">
        <f t="shared" si="340"/>
        <v>0</v>
      </c>
      <c r="DX100" s="61">
        <f t="shared" si="345"/>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61">
        <f t="shared" si="341"/>
        <v>3.6800000000000024</v>
      </c>
      <c r="EU100" s="259">
        <f>MAX(MIN(IF(AND(OY99=1,NG100&lt;0),-1,1)*(DC100-$C$15)/($C$14-$C$15)*$C$12*$C$21-$C$33*LO100/AO$6 -  OY99*$C$33/$C$21,DY99/$C$19),MAX(EU$8:EU99)*-1)</f>
        <v>-0.37850168607206947</v>
      </c>
      <c r="EV100" s="259">
        <f>MAX(MIN(IF(AND(OZ99=1,NH100&lt;0),-1,1)*(DD100-$C$15)/($C$14-$C$15)*$C$12*$C$21-$C$33*LP100/AP$6 -  OZ99*$C$33/$C$21,DZ99/$C$19),MAX(EV$8:EV99)*-1)</f>
        <v>-0.39577996674661703</v>
      </c>
      <c r="EW100" s="259">
        <f>MAX(MIN(IF(AND(PA99=1,NI100&lt;0),-1,1)*(DE100-$C$15)/($C$14-$C$15)*$C$12*$C$21-$C$33*LQ100/AQ$6 -  PA99*$C$33/$C$21,EA99/$C$19),MAX(EW$8:EW99)*-1)</f>
        <v>-0.40445947959755857</v>
      </c>
      <c r="EX100" s="259">
        <f>MAX(MIN(IF(AND(PB99=1,NJ100&lt;0),-1,1)*(DF100-$C$15)/($C$14-$C$15)*$C$12*$C$21-$C$33*LR100/AR$6 -  PB99*$C$33/$C$21,EB99/$C$19),MAX(EX$8:EX99)*-1)</f>
        <v>-0.38649237758736399</v>
      </c>
      <c r="EY100" s="259">
        <f>MAX(MIN(IF(AND(PC99=1,NK100&lt;0),-1,1)*(DG100-$C$15)/($C$14-$C$15)*$C$12*$C$21-$C$33*LS100/AS$6 -  PC99*$C$33/$C$21,EC99/$C$19),MAX(EY$8:EY99)*-1)</f>
        <v>-0.34073299822442321</v>
      </c>
      <c r="EZ100" s="259">
        <f>MAX(MIN(IF(AND(PD99=1,NL100&lt;0),-1,1)*(DH100-$C$15)/($C$14-$C$15)*$C$12*$C$21-$C$33*LT100/AT$6 -  PD99*$C$33/$C$21,ED99/$C$19),MAX(EZ$8:EZ99)*-1)</f>
        <v>-0.37850168607206947</v>
      </c>
      <c r="FA100" s="259">
        <f>MAX(MIN(IF(AND(PE99=1,NM100&lt;0),-1,1)*(DI100-$C$15)/($C$14-$C$15)*$C$12*$C$21-$C$33*LU100/AU$6 -  PE99*$C$33/$C$21,EE99/$C$19),MAX(FA$8:FA99)*-1)</f>
        <v>-0.37850168607206947</v>
      </c>
      <c r="FB100" s="259">
        <f>MAX(MIN(IF(AND(PF99=1,NN100&lt;0),-1,1)*(DJ100-$C$15)/($C$14-$C$15)*$C$12*$C$21-$C$33*LV100/AV$6 -  PF99*$C$33/$C$21,EF99/$C$19),MAX(FB$8:FB99)*-1)</f>
        <v>-0.37850168607206947</v>
      </c>
      <c r="FC100" s="259">
        <f>MAX(MIN(IF(AND(PG99=1,NO100&lt;0),-1,1)*(DK100-$C$15)/($C$14-$C$15)*$C$12*$C$21-$C$33*LW100/AW$6 -  PG99*$C$33/$C$21,EG99/$C$19),MAX(FC$8:FC99)*-1)</f>
        <v>-0.37850168607206947</v>
      </c>
      <c r="FD100" s="259">
        <f>MAX(MIN(IF(AND(PH99=1,NP100&lt;0),-1,1)*(DL100-$C$15)/($C$14-$C$15)*$C$12*$C$21-$C$33*LX100/AX$6 -  PH99*$C$33/$C$21,EH99/$C$19),MAX(FD$8:FD99)*-1)</f>
        <v>-0.37850168607206947</v>
      </c>
      <c r="FE100" s="259">
        <f>MAX(MIN(IF(AND(PI99=1,NQ100&lt;0),-1,1)*(DM100-$C$15)/($C$14-$C$15)*$C$12*$C$21-$C$33*LY100/AY$6 -  PI99*$C$33/$C$21,EI99/$C$19),MAX(FE$8:FE99)*-1)</f>
        <v>-0.37850168607206947</v>
      </c>
      <c r="FF100" s="259">
        <f>MAX(MIN(IF(AND(PJ99=1,NR100&lt;0),-1,1)*(DN100-$C$15)/($C$14-$C$15)*$C$12*$C$21-$C$33*LZ100/AZ$6 -  PJ99*$C$33/$C$21,EJ99/$C$19),MAX(FF$8:FF99)*-1)</f>
        <v>-0.3680167733157455</v>
      </c>
      <c r="FG100" s="259">
        <f>MAX(MIN(IF(AND(PK99=1,NS100&lt;0),-1,1)*(DO100-$C$15)/($C$14-$C$15)*$C$12*$C$21-$C$33*MA100/BA$6 -  PK99*$C$33/$C$21,EK99/$C$19),MAX(FG$8:FG99)*-1)</f>
        <v>-0.37850168607206947</v>
      </c>
      <c r="FH100" s="259">
        <f>MAX(MIN(IF(AND(PL99=1,NT100&lt;0),-1,1)*(DP100-$C$15)/($C$14-$C$15)*$C$12*$C$21-$C$33*MB100/BB$6 -  PL99*$C$33/$C$21,EL99/$C$19),MAX(FH$8:FH99)*-1)</f>
        <v>-0.37850168607206947</v>
      </c>
      <c r="FI100" s="259">
        <f>MAX(MIN(IF(AND(PM99=1,NU100&lt;0),-1,1)*(DQ100-$C$15)/($C$14-$C$15)*$C$12*$C$21-$C$33*MC100/BC$6 -  PM99*$C$33/$C$21,EM99/$C$19),MAX(FI$8:FI99)*-1)</f>
        <v>-0.37850168607206947</v>
      </c>
      <c r="FJ100" s="259">
        <f>MAX(MIN(IF(AND(PN99=1,NV100&lt;0),-1,1)*(DR100-$C$15)/($C$14-$C$15)*$C$12*$C$21-$C$33*MD100/BD$6 -  PN99*$C$33/$C$21,EN99/$C$19),MAX(FJ$8:FJ99)*-1)</f>
        <v>-0.37850168607206947</v>
      </c>
      <c r="FK100" s="259">
        <f>MAX(MIN(IF(AND(PO99=1,NW100&lt;0),-1,1)*(DS100-$C$15)/($C$14-$C$15)*$C$12*$C$21-$C$33*ME100/BE$6 -  PO99*$C$33/$C$21,EO99/$C$19),MAX(FK$8:FK99)*-1)</f>
        <v>-0.37850168607206947</v>
      </c>
      <c r="FL100" s="259">
        <f>MAX(MIN(IF(AND(PP99=1,NX100&lt;0),-1,1)*(DT100-$C$15)/($C$14-$C$15)*$C$12*$C$21-$C$33*MF100/BF$6 -  PP99*$C$33/$C$21,EP99/$C$19),MAX(FL$8:FL99)*-1)</f>
        <v>-0.37850168607206947</v>
      </c>
      <c r="FM100" s="259">
        <f>MAX(MIN(IF(AND(PQ99=1,NY100&lt;0),-1,1)*(DU100-$C$15)/($C$14-$C$15)*$C$12*$C$21-$C$33*MG100/BG$6 -  PQ99*$C$33/$C$21,EQ99/$C$19),MAX(FM$8:FM99)*-1)</f>
        <v>-0.37850168607206947</v>
      </c>
      <c r="FN100" s="259">
        <f>MAX(MIN(IF(AND(PR99=1,NZ100&lt;0),-1,1)*(DV100-$C$15)/($C$14-$C$15)*$C$12*$C$21-$C$33*MH100/BH$6 -  PR99*$C$33/$C$21,ER99/$C$19),MAX(FN$8:FN99)*-1)</f>
        <v>-0.37850168607206947</v>
      </c>
      <c r="FO100" s="259">
        <f>MAX(MIN(IF(AND(PS99=1,OA100&lt;0),-1,1)*(DW100-$C$15)/($C$14-$C$15)*$C$12*$C$21-$C$33*MI100/BI$6 -  PS99*$C$33/$C$21,ES99/$C$19),MAX(FO$8:FO99)*-1)</f>
        <v>-0.37850168607206947</v>
      </c>
      <c r="FP100" s="61">
        <f t="shared" si="346"/>
        <v>3.6800000000000024</v>
      </c>
      <c r="FQ100" s="260">
        <f>IF(AND(KS100=1,OY100=1),0,MIN((ABS(($C$14-$C$15)*EU100/$C$12/$C$21)+$C$15)/$C$21,DC100))</f>
        <v>0</v>
      </c>
      <c r="FR100" s="260">
        <f>IF(AND(KT100=1,OZ100=1),0,MIN((ABS(($C$14-$C$15)*EV100/$C$12/$C$21)+$C$15)/$C$21,DD100))</f>
        <v>2.7495000000000003</v>
      </c>
      <c r="FS100" s="260">
        <f>IF(AND(KU100=1,PA100=1),0,MIN((ABS(($C$14-$C$15)*EW100/$C$12/$C$21)+$C$15)/$C$21,DE100))</f>
        <v>2.7495000000000003</v>
      </c>
      <c r="FT100" s="260">
        <f>IF(AND(KV100=1,PB100=1),0,MIN((ABS(($C$14-$C$15)*EX100/$C$12/$C$21)+$C$15)/$C$21,DF100))</f>
        <v>2.7495000000000003</v>
      </c>
      <c r="FU100" s="260">
        <f>IF(AND(KW100=1,PC100=1),0,MIN((ABS(($C$14-$C$15)*EY100/$C$12/$C$21)+$C$15)/$C$21,DG100))</f>
        <v>2.7495000000000003</v>
      </c>
      <c r="FV100" s="260">
        <f>IF(AND(KX100=1,PD100=1),0,MIN((ABS(($C$14-$C$15)*EZ100/$C$12/$C$21)+$C$15)/$C$21,DH100))</f>
        <v>0</v>
      </c>
      <c r="FW100" s="260">
        <f>IF(AND(KY100=1,PE100=1),0,MIN((ABS(($C$14-$C$15)*FA100/$C$12/$C$21)+$C$15)/$C$21,DI100))</f>
        <v>0</v>
      </c>
      <c r="FX100" s="260">
        <f>IF(AND(KZ100=1,PF100=1),0,MIN((ABS(($C$14-$C$15)*FB100/$C$12/$C$21)+$C$15)/$C$21,DJ100))</f>
        <v>0</v>
      </c>
      <c r="FY100" s="260">
        <f>IF(AND(LA100=1,PG100=1),0,MIN((ABS(($C$14-$C$15)*FC100/$C$12/$C$21)+$C$15)/$C$21,DK100))</f>
        <v>0</v>
      </c>
      <c r="FZ100" s="260">
        <f>IF(AND(LB100=1,PH100=1),0,MIN((ABS(($C$14-$C$15)*FD100/$C$12/$C$21)+$C$15)/$C$21,DL100))</f>
        <v>0</v>
      </c>
      <c r="GA100" s="260">
        <f>IF(AND(LC100=1,PI100=1),0,MIN((ABS(($C$14-$C$15)*FE100/$C$12/$C$21)+$C$15)/$C$21,DM100))</f>
        <v>0</v>
      </c>
      <c r="GB100" s="260">
        <f>IF(AND(LD100=1,PJ100=1),0,MIN((ABS(($C$14-$C$15)*FF100/$C$12/$C$21)+$C$15)/$C$21,DN100))</f>
        <v>0</v>
      </c>
      <c r="GC100" s="260">
        <f>IF(AND(LE100=1,PK100=1),0,MIN((ABS(($C$14-$C$15)*FG100/$C$12/$C$21)+$C$15)/$C$21,DO100))</f>
        <v>0</v>
      </c>
      <c r="GD100" s="260">
        <f>IF(AND(LF100=1,PL100=1),0,MIN((ABS(($C$14-$C$15)*FH100/$C$12/$C$21)+$C$15)/$C$21,DP100))</f>
        <v>0</v>
      </c>
      <c r="GE100" s="260">
        <f>IF(AND(LG100=1,PM100=1),0,MIN((ABS(($C$14-$C$15)*FI100/$C$12/$C$21)+$C$15)/$C$21,DQ100))</f>
        <v>0</v>
      </c>
      <c r="GF100" s="260">
        <f>IF(AND(LH100=1,PN100=1),0,MIN((ABS(($C$14-$C$15)*FJ100/$C$12/$C$21)+$C$15)/$C$21,DR100))</f>
        <v>0</v>
      </c>
      <c r="GG100" s="260">
        <f>IF(AND(LI100=1,PO100=1),0,MIN((ABS(($C$14-$C$15)*FK100/$C$12/$C$21)+$C$15)/$C$21,DS100))</f>
        <v>0</v>
      </c>
      <c r="GH100" s="260">
        <f>IF(AND(LJ100=1,PP100=1),0,MIN((ABS(($C$14-$C$15)*FL100/$C$12/$C$21)+$C$15)/$C$21,DT100))</f>
        <v>0</v>
      </c>
      <c r="GI100" s="260">
        <f>IF(AND(LK100=1,PQ100=1),0,MIN((ABS(($C$14-$C$15)*FM100/$C$12/$C$21)+$C$15)/$C$21,DU100))</f>
        <v>0</v>
      </c>
      <c r="GJ100" s="260">
        <f>IF(AND(LL100=1,PR100=1),0,MIN((ABS(($C$14-$C$15)*FN100/$C$12/$C$21)+$C$15)/$C$21,DV100))</f>
        <v>0</v>
      </c>
      <c r="GK100" s="260">
        <f>IF(AND(LM100=1,PS100=1),0,MIN((ABS(($C$14-$C$15)*FO100/$C$12/$C$21)+$C$15)/$C$21,DW100))</f>
        <v>0</v>
      </c>
      <c r="GL100" s="61">
        <f t="shared" si="347"/>
        <v>3.6800000000000024</v>
      </c>
      <c r="GM100" s="57">
        <f>IF(AND(KS99=1,OY99=1),0,EU100*$C$19/S$6/$C$24/$C$23*3.39*$C$21)</f>
        <v>0</v>
      </c>
      <c r="GN100" s="57">
        <f>IF(AND(KT99=1,OZ99=1),0,EV100*$C$19/T$6/$C$24/$C$23*3.39*$C$21)</f>
        <v>-2.8681915343593971</v>
      </c>
      <c r="GO100" s="57">
        <f>IF(AND(KU99=1,PA99=1),0,EW100*$C$19/U$6/$C$24/$C$23*3.39*$C$21)</f>
        <v>-4.2337986835963246</v>
      </c>
      <c r="GP100" s="57">
        <f>IF(AND(KV99=1,PB99=1),0,EX100*$C$19/V$6/$C$24/$C$23*3.39*$C$21)</f>
        <v>-5.2905605237196971</v>
      </c>
      <c r="GQ100" s="57">
        <f>IF(AND(KW99=1,PC99=1),0,EY100*$C$19/W$6/$C$24/$C$23*3.39*$C$21)</f>
        <v>-5.7616294251607041</v>
      </c>
      <c r="GR100" s="57">
        <f>IF(AND(KX99=1,PD99=1),0,EZ100*$C$19/X$6/$C$24/$C$23*3.39*$C$21)</f>
        <v>0</v>
      </c>
      <c r="GS100" s="57">
        <f>IF(AND(KY99=1,PE99=1),0,FA100*$C$19/Y$6/$C$24/$C$23*3.39*$C$21)</f>
        <v>0</v>
      </c>
      <c r="GT100" s="57">
        <f>IF(AND(KZ99=1,PF99=1),0,FB100*$C$19/Z$6/$C$24/$C$23*3.39*$C$21)</f>
        <v>0</v>
      </c>
      <c r="GU100" s="57">
        <f>IF(AND(LA99=1,PG99=1),0,FC100*$C$19/AA$6/$C$24/$C$23*3.39*$C$21)</f>
        <v>0</v>
      </c>
      <c r="GV100" s="57">
        <f>IF(AND(LB99=1,PH99=1),0,FD100*$C$19/AB$6/$C$24/$C$23*3.39*$C$21)</f>
        <v>0</v>
      </c>
      <c r="GW100" s="57">
        <f>IF(AND(LC99=1,PI99=1),0,FE100*$C$19/AC$6/$C$24/$C$23*3.39*$C$21)</f>
        <v>0</v>
      </c>
      <c r="GX100" s="57">
        <f>IF(AND(LD99=1,PJ99=1),0,FF100*$C$19/AD$6/$C$24/$C$23*3.39*$C$21)</f>
        <v>0</v>
      </c>
      <c r="GY100" s="57">
        <f>IF(AND(LE99=1,PK99=1),0,FG100*$C$19/AE$6/$C$24/$C$23*3.39*$C$21)</f>
        <v>0</v>
      </c>
      <c r="GZ100" s="57">
        <f>IF(AND(LF99=1,PL99=1),0,FH100*$C$19/AF$6/$C$24/$C$23*3.39*$C$21)</f>
        <v>0</v>
      </c>
      <c r="HA100" s="57">
        <f>IF(AND(LG99=1,PM99=1),0,FI100*$C$19/AG$6/$C$24/$C$23*3.39*$C$21)</f>
        <v>0</v>
      </c>
      <c r="HB100" s="57">
        <f>IF(AND(LH99=1,PN99=1),0,FJ100*$C$19/AH$6/$C$24/$C$23*3.39*$C$21)</f>
        <v>0</v>
      </c>
      <c r="HC100" s="57">
        <f>IF(AND(LI99=1,PO99=1),0,FK100*$C$19/AI$6/$C$24/$C$23*3.39*$C$21)</f>
        <v>0</v>
      </c>
      <c r="HD100" s="57">
        <f>IF(AND(LJ99=1,PP99=1),0,FL100*$C$19/AJ$6/$C$24/$C$23*3.39*$C$21)</f>
        <v>0</v>
      </c>
      <c r="HE100" s="57">
        <f>IF(AND(LK99=1,PQ99=1),0,FM100*$C$19/AK$6/$C$24/$C$23*3.39*$C$21)</f>
        <v>0</v>
      </c>
      <c r="HF100" s="57">
        <f>IF(AND(LL99=1,PR99=1),0,FN100*$C$19/AL$6/$C$24/$C$23*3.39*$C$21)</f>
        <v>0</v>
      </c>
      <c r="HG100" s="57">
        <f>IF(AND(LM99=1,PS99=1),0,FO100*$C$19/AM$6/$C$24/$C$23*3.39*$C$21)</f>
        <v>0</v>
      </c>
      <c r="HH100" s="61">
        <f t="shared" si="348"/>
        <v>3.6800000000000024</v>
      </c>
      <c r="HI100" s="57">
        <f t="shared" si="349"/>
        <v>0</v>
      </c>
      <c r="HJ100" s="57">
        <f t="shared" si="350"/>
        <v>2.8681915343593971</v>
      </c>
      <c r="HK100" s="57">
        <f t="shared" si="351"/>
        <v>4.2337986835963246</v>
      </c>
      <c r="HL100" s="57">
        <f t="shared" si="352"/>
        <v>5.2905605237196971</v>
      </c>
      <c r="HM100" s="57">
        <f t="shared" si="353"/>
        <v>5.7616294251607041</v>
      </c>
      <c r="HN100" s="57">
        <f t="shared" si="354"/>
        <v>0</v>
      </c>
      <c r="HO100" s="57">
        <f t="shared" si="355"/>
        <v>0</v>
      </c>
      <c r="HP100" s="57">
        <f t="shared" si="356"/>
        <v>0</v>
      </c>
      <c r="HQ100" s="57">
        <f t="shared" si="357"/>
        <v>0</v>
      </c>
      <c r="HR100" s="57">
        <f t="shared" si="358"/>
        <v>0</v>
      </c>
      <c r="HS100" s="57">
        <f t="shared" si="359"/>
        <v>0</v>
      </c>
      <c r="HT100" s="57">
        <f t="shared" si="360"/>
        <v>0</v>
      </c>
      <c r="HU100" s="57">
        <f t="shared" si="361"/>
        <v>0</v>
      </c>
      <c r="HV100" s="57">
        <f t="shared" si="362"/>
        <v>0</v>
      </c>
      <c r="HW100" s="57">
        <f t="shared" si="363"/>
        <v>0</v>
      </c>
      <c r="HX100" s="57">
        <f t="shared" si="364"/>
        <v>0</v>
      </c>
      <c r="HY100" s="57">
        <f t="shared" si="365"/>
        <v>0</v>
      </c>
      <c r="HZ100" s="57">
        <f t="shared" si="366"/>
        <v>0</v>
      </c>
      <c r="IA100" s="57">
        <f t="shared" si="367"/>
        <v>0</v>
      </c>
      <c r="IB100" s="57">
        <f t="shared" si="368"/>
        <v>0</v>
      </c>
      <c r="IC100" s="57">
        <f t="shared" si="369"/>
        <v>0</v>
      </c>
      <c r="ID100" s="61">
        <f t="shared" si="370"/>
        <v>3.6800000000000024</v>
      </c>
      <c r="IE100" s="57">
        <f t="shared" si="371"/>
        <v>0</v>
      </c>
      <c r="IF100" s="57">
        <f t="shared" si="372"/>
        <v>0</v>
      </c>
      <c r="IG100" s="57">
        <f t="shared" si="373"/>
        <v>0</v>
      </c>
      <c r="IH100" s="57">
        <f t="shared" si="374"/>
        <v>0</v>
      </c>
      <c r="II100" s="57">
        <f t="shared" si="375"/>
        <v>0</v>
      </c>
      <c r="IJ100" s="57">
        <f t="shared" si="376"/>
        <v>0</v>
      </c>
      <c r="IK100" s="57">
        <f t="shared" si="377"/>
        <v>0</v>
      </c>
      <c r="IL100" s="57">
        <f t="shared" si="378"/>
        <v>0</v>
      </c>
      <c r="IM100" s="57">
        <f t="shared" si="379"/>
        <v>0</v>
      </c>
      <c r="IN100" s="57">
        <f t="shared" si="380"/>
        <v>0</v>
      </c>
      <c r="IO100" s="57">
        <f t="shared" si="381"/>
        <v>0</v>
      </c>
      <c r="IP100" s="57">
        <f t="shared" si="382"/>
        <v>0</v>
      </c>
      <c r="IQ100" s="57">
        <f t="shared" si="383"/>
        <v>0</v>
      </c>
      <c r="IR100" s="57">
        <f t="shared" si="384"/>
        <v>0</v>
      </c>
      <c r="IS100" s="57">
        <f t="shared" si="385"/>
        <v>0</v>
      </c>
      <c r="IT100" s="57">
        <f t="shared" si="386"/>
        <v>0</v>
      </c>
      <c r="IU100" s="57">
        <f t="shared" si="387"/>
        <v>0</v>
      </c>
      <c r="IV100" s="57">
        <f t="shared" si="388"/>
        <v>0</v>
      </c>
      <c r="IW100" s="57">
        <f t="shared" si="389"/>
        <v>0</v>
      </c>
      <c r="IX100" s="57">
        <f t="shared" si="390"/>
        <v>0</v>
      </c>
      <c r="IY100" s="57">
        <f t="shared" si="391"/>
        <v>0</v>
      </c>
      <c r="IZ100" s="61">
        <f t="shared" si="392"/>
        <v>3.6800000000000024</v>
      </c>
      <c r="JA100" s="260" t="e">
        <f t="shared" si="447"/>
        <v>#N/A</v>
      </c>
      <c r="JB100" s="260" t="e">
        <f t="shared" si="448"/>
        <v>#N/A</v>
      </c>
      <c r="JC100" s="260" t="e">
        <f t="shared" si="449"/>
        <v>#N/A</v>
      </c>
      <c r="JD100" s="260" t="e">
        <f t="shared" si="450"/>
        <v>#N/A</v>
      </c>
      <c r="JE100" s="260" t="e">
        <f t="shared" si="451"/>
        <v>#N/A</v>
      </c>
      <c r="JF100" s="260" t="e">
        <f t="shared" si="452"/>
        <v>#N/A</v>
      </c>
      <c r="JG100" s="260" t="e">
        <f t="shared" si="453"/>
        <v>#N/A</v>
      </c>
      <c r="JH100" s="260" t="e">
        <f t="shared" si="454"/>
        <v>#N/A</v>
      </c>
      <c r="JI100" s="260" t="e">
        <f t="shared" si="455"/>
        <v>#N/A</v>
      </c>
      <c r="JJ100" s="260" t="e">
        <f t="shared" si="456"/>
        <v>#N/A</v>
      </c>
      <c r="JK100" s="260" t="e">
        <f t="shared" si="457"/>
        <v>#N/A</v>
      </c>
      <c r="JL100" s="260" t="e">
        <f t="shared" si="458"/>
        <v>#N/A</v>
      </c>
      <c r="JM100" s="260" t="e">
        <f t="shared" si="459"/>
        <v>#N/A</v>
      </c>
      <c r="JN100" s="260" t="e">
        <f t="shared" si="460"/>
        <v>#N/A</v>
      </c>
      <c r="JO100" s="260" t="e">
        <f t="shared" si="461"/>
        <v>#N/A</v>
      </c>
      <c r="JP100" s="260" t="e">
        <f t="shared" si="462"/>
        <v>#N/A</v>
      </c>
      <c r="JQ100" s="260" t="e">
        <f t="shared" si="463"/>
        <v>#N/A</v>
      </c>
      <c r="JR100" s="260" t="e">
        <f t="shared" si="464"/>
        <v>#N/A</v>
      </c>
      <c r="JS100" s="260" t="e">
        <f t="shared" si="465"/>
        <v>#N/A</v>
      </c>
      <c r="JT100" s="260" t="e">
        <f t="shared" si="466"/>
        <v>#N/A</v>
      </c>
      <c r="JU100" s="260" t="e">
        <f t="shared" si="467"/>
        <v>#N/A</v>
      </c>
      <c r="JV100" s="61">
        <f t="shared" si="393"/>
        <v>3.6800000000000024</v>
      </c>
      <c r="JW100" s="46">
        <f>IF(AND(KS100=0,HI100&lt;=$C$40),1,0)</f>
        <v>0</v>
      </c>
      <c r="JX100" s="46">
        <f>IF(AND(KT100=0,HJ100&lt;=$C$40),1,0)</f>
        <v>0</v>
      </c>
      <c r="JY100" s="46">
        <f>IF(AND(KU100=0,HK100&lt;=$C$40),1,0)</f>
        <v>0</v>
      </c>
      <c r="JZ100" s="46">
        <f>IF(AND(KV100=0,HL100&lt;=$C$40),1,0)</f>
        <v>0</v>
      </c>
      <c r="KA100" s="46">
        <f>IF(AND(KW100=0,HM100&lt;=$C$40),1,0)</f>
        <v>0</v>
      </c>
      <c r="KB100" s="46">
        <f>IF(AND(KX100=0,HN100&lt;=$C$40),1,0)</f>
        <v>0</v>
      </c>
      <c r="KC100" s="46">
        <f>IF(AND(KY100=0,HO100&lt;=$C$40),1,0)</f>
        <v>0</v>
      </c>
      <c r="KD100" s="46">
        <f>IF(AND(KZ100=0,HP100&lt;=$C$40),1,0)</f>
        <v>0</v>
      </c>
      <c r="KE100" s="46">
        <f>IF(AND(LA100=0,HQ100&lt;=$C$40),1,0)</f>
        <v>0</v>
      </c>
      <c r="KF100" s="46">
        <f>IF(AND(LB100=0,HR100&lt;=$C$40),1,0)</f>
        <v>0</v>
      </c>
      <c r="KG100" s="46">
        <f>IF(AND(LC100=0,HS100&lt;=$C$40),1,0)</f>
        <v>0</v>
      </c>
      <c r="KH100" s="46">
        <f>IF(AND(LD100=0,HT100&lt;=$C$40),1,0)</f>
        <v>0</v>
      </c>
      <c r="KI100" s="46">
        <f>IF(AND(LE100=0,HU100&lt;=$C$40),1,0)</f>
        <v>0</v>
      </c>
      <c r="KJ100" s="46">
        <f>IF(AND(LF100=0,HV100&lt;=$C$40),1,0)</f>
        <v>0</v>
      </c>
      <c r="KK100" s="46">
        <f>IF(AND(LG100=0,HW100&lt;=$C$40),1,0)</f>
        <v>0</v>
      </c>
      <c r="KL100" s="46">
        <f>IF(AND(LH100=0,HX100&lt;=$C$40),1,0)</f>
        <v>0</v>
      </c>
      <c r="KM100" s="46">
        <f>IF(AND(LI100=0,HY100&lt;=$C$40),1,0)</f>
        <v>0</v>
      </c>
      <c r="KN100" s="46">
        <f>IF(AND(LJ100=0,HZ100&lt;=$C$40),1,0)</f>
        <v>0</v>
      </c>
      <c r="KO100" s="46">
        <f>IF(AND(LK100=0,IA100&lt;=$C$40),1,0)</f>
        <v>0</v>
      </c>
      <c r="KP100" s="46">
        <f>IF(AND(LL100=0,IB100&lt;=$C$40),1,0)</f>
        <v>0</v>
      </c>
      <c r="KQ100" s="46">
        <f>IF(AND(LM100=0,IC100&lt;=$C$40),1,0)</f>
        <v>0</v>
      </c>
      <c r="KR100" s="61">
        <f t="shared" si="394"/>
        <v>3.6800000000000024</v>
      </c>
      <c r="KS100" s="1">
        <f>IF(OR(KS99=1,AND(OY100=1,LO100&lt;=$C$41)),1,0)</f>
        <v>1</v>
      </c>
      <c r="KT100" s="1">
        <f>IF(OR(KT99=1,AND(OZ100=1,LP100&lt;=$C$41)),1,0)</f>
        <v>0</v>
      </c>
      <c r="KU100" s="1">
        <f>IF(OR(KU99=1,AND(PA100=1,LQ100&lt;=$C$41)),1,0)</f>
        <v>0</v>
      </c>
      <c r="KV100" s="1">
        <f>IF(OR(KV99=1,AND(PB100=1,LR100&lt;=$C$41)),1,0)</f>
        <v>0</v>
      </c>
      <c r="KW100" s="1">
        <f>IF(OR(KW99=1,AND(PC100=1,LS100&lt;=$C$41)),1,0)</f>
        <v>0</v>
      </c>
      <c r="KX100" s="1">
        <f>IF(OR(KX99=1,AND(PD100=1,LT100&lt;=$C$41)),1,0)</f>
        <v>1</v>
      </c>
      <c r="KY100" s="1">
        <f>IF(OR(KY99=1,AND(PE100=1,LU100&lt;=$C$41)),1,0)</f>
        <v>1</v>
      </c>
      <c r="KZ100" s="1">
        <f>IF(OR(KZ99=1,AND(PF100=1,LV100&lt;=$C$41)),1,0)</f>
        <v>1</v>
      </c>
      <c r="LA100" s="1">
        <f>IF(OR(LA99=1,AND(PG100=1,LW100&lt;=$C$41)),1,0)</f>
        <v>1</v>
      </c>
      <c r="LB100" s="1">
        <f>IF(OR(LB99=1,AND(PH100=1,LX100&lt;=$C$41)),1,0)</f>
        <v>1</v>
      </c>
      <c r="LC100" s="1">
        <f>IF(OR(LC99=1,AND(PI100=1,LY100&lt;=$C$41)),1,0)</f>
        <v>1</v>
      </c>
      <c r="LD100" s="1">
        <f>IF(OR(LD99=1,AND(PJ100=1,LZ100&lt;=$C$41)),1,0)</f>
        <v>1</v>
      </c>
      <c r="LE100" s="1">
        <f>IF(OR(LE99=1,AND(PK100=1,MA100&lt;=$C$41)),1,0)</f>
        <v>1</v>
      </c>
      <c r="LF100" s="1">
        <f>IF(OR(LF99=1,AND(PL100=1,MB100&lt;=$C$41)),1,0)</f>
        <v>1</v>
      </c>
      <c r="LG100" s="1">
        <f>IF(OR(LG99=1,AND(PM100=1,MC100&lt;=$C$41)),1,0)</f>
        <v>1</v>
      </c>
      <c r="LH100" s="1">
        <f>IF(OR(LH99=1,AND(PN100=1,MD100&lt;=$C$41)),1,0)</f>
        <v>1</v>
      </c>
      <c r="LI100" s="1">
        <f>IF(OR(LI99=1,AND(PO100=1,ME100&lt;=$C$41)),1,0)</f>
        <v>1</v>
      </c>
      <c r="LJ100" s="1">
        <f>IF(OR(LJ99=1,AND(PP100=1,MF100&lt;=$C$41)),1,0)</f>
        <v>1</v>
      </c>
      <c r="LK100" s="1">
        <f>IF(OR(LK99=1,AND(PQ100=1,MG100&lt;=$C$41)),1,0)</f>
        <v>1</v>
      </c>
      <c r="LL100" s="1">
        <f>IF(OR(LL99=1,AND(PR100=1,MH100&lt;=$C$41)),1,0)</f>
        <v>1</v>
      </c>
      <c r="LM100" s="1">
        <f>IF(OR(LM99=1,AND(PS100=1,MI100&lt;=$C$41)),1,0)</f>
        <v>1</v>
      </c>
      <c r="LN100" s="61">
        <f t="shared" si="395"/>
        <v>3.6800000000000024</v>
      </c>
      <c r="LO100" s="57">
        <f t="shared" si="396"/>
        <v>0</v>
      </c>
      <c r="LP100" s="57">
        <f t="shared" si="397"/>
        <v>10.285906994347918</v>
      </c>
      <c r="LQ100" s="57">
        <f t="shared" si="398"/>
        <v>8.1059173225410515</v>
      </c>
      <c r="LR100" s="57">
        <f t="shared" si="399"/>
        <v>4.6395520240103778</v>
      </c>
      <c r="LS100" s="57">
        <f t="shared" si="400"/>
        <v>0.54140442671347211</v>
      </c>
      <c r="LT100" s="57">
        <f t="shared" si="401"/>
        <v>0</v>
      </c>
      <c r="LU100" s="57">
        <f t="shared" si="402"/>
        <v>0</v>
      </c>
      <c r="LV100" s="57">
        <f t="shared" si="403"/>
        <v>0</v>
      </c>
      <c r="LW100" s="57">
        <f t="shared" si="404"/>
        <v>0</v>
      </c>
      <c r="LX100" s="57">
        <f t="shared" si="405"/>
        <v>0</v>
      </c>
      <c r="LY100" s="57">
        <f t="shared" si="406"/>
        <v>0</v>
      </c>
      <c r="LZ100" s="57">
        <f t="shared" si="407"/>
        <v>0</v>
      </c>
      <c r="MA100" s="57">
        <f t="shared" si="408"/>
        <v>0</v>
      </c>
      <c r="MB100" s="57">
        <f t="shared" si="409"/>
        <v>0</v>
      </c>
      <c r="MC100" s="57">
        <f t="shared" si="410"/>
        <v>0</v>
      </c>
      <c r="MD100" s="57">
        <f t="shared" si="411"/>
        <v>0</v>
      </c>
      <c r="ME100" s="57">
        <f t="shared" si="412"/>
        <v>0</v>
      </c>
      <c r="MF100" s="57">
        <f t="shared" si="413"/>
        <v>0</v>
      </c>
      <c r="MG100" s="57">
        <f t="shared" si="414"/>
        <v>0</v>
      </c>
      <c r="MH100" s="57">
        <f t="shared" si="415"/>
        <v>0</v>
      </c>
      <c r="MI100" s="57">
        <f t="shared" si="416"/>
        <v>0</v>
      </c>
      <c r="MJ100" s="61">
        <f t="shared" si="417"/>
        <v>3.6800000000000024</v>
      </c>
      <c r="MK100" s="57" t="e">
        <f>IF(AND(ABS(CG100)&gt;0,EU100*$C$19&gt;=DY99,NG100&lt;&gt;0),3,NA())</f>
        <v>#N/A</v>
      </c>
      <c r="ML100" s="57" t="e">
        <f t="shared" si="468"/>
        <v>#N/A</v>
      </c>
      <c r="MM100" s="57" t="e">
        <f t="shared" si="469"/>
        <v>#N/A</v>
      </c>
      <c r="MN100" s="57" t="e">
        <f t="shared" si="470"/>
        <v>#N/A</v>
      </c>
      <c r="MO100" s="57" t="e">
        <f t="shared" si="471"/>
        <v>#N/A</v>
      </c>
      <c r="MP100" s="57" t="e">
        <f t="shared" si="472"/>
        <v>#N/A</v>
      </c>
      <c r="MQ100" s="57" t="e">
        <f t="shared" si="473"/>
        <v>#N/A</v>
      </c>
      <c r="MR100" s="57" t="e">
        <f t="shared" si="474"/>
        <v>#N/A</v>
      </c>
      <c r="MS100" s="57" t="e">
        <f t="shared" si="475"/>
        <v>#N/A</v>
      </c>
      <c r="MT100" s="57" t="e">
        <f t="shared" si="476"/>
        <v>#N/A</v>
      </c>
      <c r="MU100" s="57" t="e">
        <f t="shared" si="477"/>
        <v>#N/A</v>
      </c>
      <c r="MV100" s="57" t="e">
        <f t="shared" si="478"/>
        <v>#N/A</v>
      </c>
      <c r="MW100" s="57" t="e">
        <f t="shared" si="479"/>
        <v>#N/A</v>
      </c>
      <c r="MX100" s="57" t="e">
        <f t="shared" si="480"/>
        <v>#N/A</v>
      </c>
      <c r="MY100" s="57" t="e">
        <f t="shared" si="481"/>
        <v>#N/A</v>
      </c>
      <c r="MZ100" s="57" t="e">
        <f t="shared" si="482"/>
        <v>#N/A</v>
      </c>
      <c r="NA100" s="57" t="e">
        <f t="shared" si="483"/>
        <v>#N/A</v>
      </c>
      <c r="NB100" s="57" t="e">
        <f t="shared" si="484"/>
        <v>#N/A</v>
      </c>
      <c r="NC100" s="57" t="e">
        <f t="shared" si="485"/>
        <v>#N/A</v>
      </c>
      <c r="ND100" s="57" t="e">
        <f t="shared" si="486"/>
        <v>#N/A</v>
      </c>
      <c r="NE100" s="57" t="e">
        <f t="shared" si="487"/>
        <v>#N/A</v>
      </c>
      <c r="NF100" s="61">
        <f t="shared" si="418"/>
        <v>3.6800000000000024</v>
      </c>
      <c r="NG100" s="260">
        <f>IF(OY99=0,MIN('Drive Train'!$F$35-FQ99*$C$19*'Drive Train'!$F$39,NG99+$C$39)-$C$7,IF(LO99-1&lt;=0,0,IF($C$37=Motors!$C$29,MAX(MAX(NG$8:NG99)*-1,NG99-$C$39),MAX(0,MAX(NG$8:NG99)*-1,NG99-$C$39))))</f>
        <v>0</v>
      </c>
      <c r="NH100" s="260">
        <f>IF(OZ99=0,MIN('Drive Train'!$F$35-FR99*$C$19*'Drive Train'!$F$39,NH99+$C$39)-$C$7,IF(LP99-1&lt;=0,0,IF($C$37=Motors!$C$29,MAX(MAX(NH$8:NH99)*-1,NH99-$C$39),MAX(0,MAX(NH$8:NH99)*-1,NH99-$C$39))))</f>
        <v>0</v>
      </c>
      <c r="NI100" s="260">
        <f>IF(PA99=0,MIN('Drive Train'!$F$35-FS99*$C$19*'Drive Train'!$F$39,NI99+$C$39)-$C$7,IF(LQ99-1&lt;=0,0,IF($C$37=Motors!$C$29,MAX(MAX(NI$8:NI99)*-1,NI99-$C$39),MAX(0,MAX(NI$8:NI99)*-1,NI99-$C$39))))</f>
        <v>0</v>
      </c>
      <c r="NJ100" s="260">
        <f>IF(PB99=0,MIN('Drive Train'!$F$35-FT99*$C$19*'Drive Train'!$F$39,NJ99+$C$39)-$C$7,IF(LR99-1&lt;=0,0,IF($C$37=Motors!$C$29,MAX(MAX(NJ$8:NJ99)*-1,NJ99-$C$39),MAX(0,MAX(NJ$8:NJ99)*-1,NJ99-$C$39))))</f>
        <v>0</v>
      </c>
      <c r="NK100" s="260">
        <f>IF(PC99=0,MIN('Drive Train'!$F$35-FU99*$C$19*'Drive Train'!$F$39,NK99+$C$39)-$C$7,IF(LS99-1&lt;=0,0,IF($C$37=Motors!$C$29,MAX(MAX(NK$8:NK99)*-1,NK99-$C$39),MAX(0,MAX(NK$8:NK99)*-1,NK99-$C$39))))</f>
        <v>0</v>
      </c>
      <c r="NL100" s="260">
        <f>IF(PD99=0,MIN('Drive Train'!$F$35-FV99*$C$19*'Drive Train'!$F$39,NL99+$C$39)-$C$7,IF(LT99-1&lt;=0,0,IF($C$37=Motors!$C$29,MAX(MAX(NL$8:NL99)*-1,NL99-$C$39),MAX(0,MAX(NL$8:NL99)*-1,NL99-$C$39))))</f>
        <v>0</v>
      </c>
      <c r="NM100" s="260">
        <f>IF(PE99=0,MIN('Drive Train'!$F$35-FW99*$C$19*'Drive Train'!$F$39,NM99+$C$39)-$C$7,IF(LU99-1&lt;=0,0,IF($C$37=Motors!$C$29,MAX(MAX(NM$8:NM99)*-1,NM99-$C$39),MAX(0,MAX(NM$8:NM99)*-1,NM99-$C$39))))</f>
        <v>0</v>
      </c>
      <c r="NN100" s="260">
        <f>IF(PF99=0,MIN('Drive Train'!$F$35-FX99*$C$19*'Drive Train'!$F$39,NN99+$C$39)-$C$7,IF(LV99-1&lt;=0,0,IF($C$37=Motors!$C$29,MAX(MAX(NN$8:NN99)*-1,NN99-$C$39),MAX(0,MAX(NN$8:NN99)*-1,NN99-$C$39))))</f>
        <v>0</v>
      </c>
      <c r="NO100" s="260">
        <f>IF(PG99=0,MIN('Drive Train'!$F$35-FY99*$C$19*'Drive Train'!$F$39,NO99+$C$39)-$C$7,IF(LW99-1&lt;=0,0,IF($C$37=Motors!$C$29,MAX(MAX(NO$8:NO99)*-1,NO99-$C$39),MAX(0,MAX(NO$8:NO99)*-1,NO99-$C$39))))</f>
        <v>0</v>
      </c>
      <c r="NP100" s="260">
        <f>IF(PH99=0,MIN('Drive Train'!$F$35-FZ99*$C$19*'Drive Train'!$F$39,NP99+$C$39)-$C$7,IF(LX99-1&lt;=0,0,IF($C$37=Motors!$C$29,MAX(MAX(NP$8:NP99)*-1,NP99-$C$39),MAX(0,MAX(NP$8:NP99)*-1,NP99-$C$39))))</f>
        <v>0</v>
      </c>
      <c r="NQ100" s="260">
        <f>IF(PI99=0,MIN('Drive Train'!$F$35-GA99*$C$19*'Drive Train'!$F$39,NQ99+$C$39)-$C$7,IF(LY99-1&lt;=0,0,IF($C$37=Motors!$C$29,MAX(MAX(NQ$8:NQ99)*-1,NQ99-$C$39),MAX(0,MAX(NQ$8:NQ99)*-1,NQ99-$C$39))))</f>
        <v>0</v>
      </c>
      <c r="NR100" s="260">
        <f>IF(PJ99=0,MIN('Drive Train'!$F$35-GB99*$C$19*'Drive Train'!$F$39,NR99+$C$39)-$C$7,IF(LZ99-1&lt;=0,0,IF($C$37=Motors!$C$29,MAX(MAX(NR$8:NR99)*-1,NR99-$C$39),MAX(0,MAX(NR$8:NR99)*-1,NR99-$C$39))))</f>
        <v>0</v>
      </c>
      <c r="NS100" s="260">
        <f>IF(PK99=0,MIN('Drive Train'!$F$35-GC99*$C$19*'Drive Train'!$F$39,NS99+$C$39)-$C$7,IF(MA99-1&lt;=0,0,IF($C$37=Motors!$C$29,MAX(MAX(NS$8:NS99)*-1,NS99-$C$39),MAX(0,MAX(NS$8:NS99)*-1,NS99-$C$39))))</f>
        <v>0</v>
      </c>
      <c r="NT100" s="260">
        <f>IF(PL99=0,MIN('Drive Train'!$F$35-GD99*$C$19*'Drive Train'!$F$39,NT99+$C$39)-$C$7,IF(MB99-1&lt;=0,0,IF($C$37=Motors!$C$29,MAX(MAX(NT$8:NT99)*-1,NT99-$C$39),MAX(0,MAX(NT$8:NT99)*-1,NT99-$C$39))))</f>
        <v>0</v>
      </c>
      <c r="NU100" s="260">
        <f>IF(PM99=0,MIN('Drive Train'!$F$35-GE99*$C$19*'Drive Train'!$F$39,NU99+$C$39)-$C$7,IF(MC99-1&lt;=0,0,IF($C$37=Motors!$C$29,MAX(MAX(NU$8:NU99)*-1,NU99-$C$39),MAX(0,MAX(NU$8:NU99)*-1,NU99-$C$39))))</f>
        <v>0</v>
      </c>
      <c r="NV100" s="260">
        <f>IF(PN99=0,MIN('Drive Train'!$F$35-GF99*$C$19*'Drive Train'!$F$39,NV99+$C$39)-$C$7,IF(MD99-1&lt;=0,0,IF($C$37=Motors!$C$29,MAX(MAX(NV$8:NV99)*-1,NV99-$C$39),MAX(0,MAX(NV$8:NV99)*-1,NV99-$C$39))))</f>
        <v>0</v>
      </c>
      <c r="NW100" s="260">
        <f>IF(PO99=0,MIN('Drive Train'!$F$35-GG99*$C$19*'Drive Train'!$F$39,NW99+$C$39)-$C$7,IF(ME99-1&lt;=0,0,IF($C$37=Motors!$C$29,MAX(MAX(NW$8:NW99)*-1,NW99-$C$39),MAX(0,MAX(NW$8:NW99)*-1,NW99-$C$39))))</f>
        <v>0</v>
      </c>
      <c r="NX100" s="260">
        <f>IF(PP99=0,MIN('Drive Train'!$F$35-GH99*$C$19*'Drive Train'!$F$39,NX99+$C$39)-$C$7,IF(MF99-1&lt;=0,0,IF($C$37=Motors!$C$29,MAX(MAX(NX$8:NX99)*-1,NX99-$C$39),MAX(0,MAX(NX$8:NX99)*-1,NX99-$C$39))))</f>
        <v>0</v>
      </c>
      <c r="NY100" s="260">
        <f>IF(PQ99=0,MIN('Drive Train'!$F$35-GI99*$C$19*'Drive Train'!$F$39,NY99+$C$39)-$C$7,IF(MG99-1&lt;=0,0,IF($C$37=Motors!$C$29,MAX(MAX(NY$8:NY99)*-1,NY99-$C$39),MAX(0,MAX(NY$8:NY99)*-1,NY99-$C$39))))</f>
        <v>0</v>
      </c>
      <c r="NZ100" s="260">
        <f>IF(PR99=0,MIN('Drive Train'!$F$35-GJ99*$C$19*'Drive Train'!$F$39,NZ99+$C$39)-$C$7,IF(MH99-1&lt;=0,0,IF($C$37=Motors!$C$29,MAX(MAX(NZ$8:NZ99)*-1,NZ99-$C$39),MAX(0,MAX(NZ$8:NZ99)*-1,NZ99-$C$39))))</f>
        <v>0</v>
      </c>
      <c r="OA100" s="260">
        <f>IF(PS99=0,MIN('Drive Train'!$F$35-GK99*$C$19*'Drive Train'!$F$39,OA99+$C$39)-$C$7,IF(MI99-1&lt;=0,0,IF($C$37=Motors!$C$29,MAX(MAX(OA$8:OA99)*-1,OA99-$C$39),MAX(0,MAX(OA$8:OA99)*-1,OA99-$C$39))))</f>
        <v>0</v>
      </c>
      <c r="OB100" s="61">
        <f t="shared" si="419"/>
        <v>3.6800000000000024</v>
      </c>
      <c r="OC100" s="260">
        <f>'Drive Train'!$F$35-(FQ100*$C$13)*$C$19*'Drive Train'!$F$39</f>
        <v>12.4</v>
      </c>
      <c r="OD100" s="260">
        <f>'Drive Train'!$F$35-(FR100*$C$13)*$C$19*'Drive Train'!$F$39</f>
        <v>12.2597755</v>
      </c>
      <c r="OE100" s="260">
        <f>'Drive Train'!$F$35-(FS100*$C$13)*$C$19*'Drive Train'!$F$39</f>
        <v>12.2597755</v>
      </c>
      <c r="OF100" s="260">
        <f>'Drive Train'!$F$35-(FT100*$C$13)*$C$19*'Drive Train'!$F$39</f>
        <v>12.2597755</v>
      </c>
      <c r="OG100" s="260">
        <f>'Drive Train'!$F$35-(FU100*$C$13)*$C$19*'Drive Train'!$F$39</f>
        <v>12.2597755</v>
      </c>
      <c r="OH100" s="260">
        <f>'Drive Train'!$F$35-(FV100*$C$13)*$C$19*'Drive Train'!$F$39</f>
        <v>12.4</v>
      </c>
      <c r="OI100" s="260">
        <f>'Drive Train'!$F$35-(FW100*$C$13)*$C$19*'Drive Train'!$F$39</f>
        <v>12.4</v>
      </c>
      <c r="OJ100" s="260">
        <f>'Drive Train'!$F$35-(FX100*$C$13)*$C$19*'Drive Train'!$F$39</f>
        <v>12.4</v>
      </c>
      <c r="OK100" s="260">
        <f>'Drive Train'!$F$35-(FY100*$C$13)*$C$19*'Drive Train'!$F$39</f>
        <v>12.4</v>
      </c>
      <c r="OL100" s="260">
        <f>'Drive Train'!$F$35-(FZ100*$C$13)*$C$19*'Drive Train'!$F$39</f>
        <v>12.4</v>
      </c>
      <c r="OM100" s="260">
        <f>'Drive Train'!$F$35-(GA100*$C$13)*$C$19*'Drive Train'!$F$39</f>
        <v>12.4</v>
      </c>
      <c r="ON100" s="260">
        <f>'Drive Train'!$F$35-(GB100*$C$13)*$C$19*'Drive Train'!$F$39</f>
        <v>12.4</v>
      </c>
      <c r="OO100" s="260">
        <f>'Drive Train'!$F$35-(GC100*$C$13)*$C$19*'Drive Train'!$F$39</f>
        <v>12.4</v>
      </c>
      <c r="OP100" s="260">
        <f>'Drive Train'!$F$35-(GD100*$C$13)*$C$19*'Drive Train'!$F$39</f>
        <v>12.4</v>
      </c>
      <c r="OQ100" s="260">
        <f>'Drive Train'!$F$35-(GE100*$C$13)*$C$19*'Drive Train'!$F$39</f>
        <v>12.4</v>
      </c>
      <c r="OR100" s="260">
        <f>'Drive Train'!$F$35-(GF100*$C$13)*$C$19*'Drive Train'!$F$39</f>
        <v>12.4</v>
      </c>
      <c r="OS100" s="260">
        <f>'Drive Train'!$F$35-(GG100*$C$13)*$C$19*'Drive Train'!$F$39</f>
        <v>12.4</v>
      </c>
      <c r="OT100" s="260">
        <f>'Drive Train'!$F$35-(GH100*$C$13)*$C$19*'Drive Train'!$F$39</f>
        <v>12.4</v>
      </c>
      <c r="OU100" s="260">
        <f>'Drive Train'!$F$35-(GI100*$C$13)*$C$19*'Drive Train'!$F$39</f>
        <v>12.4</v>
      </c>
      <c r="OV100" s="260">
        <f>'Drive Train'!$F$35-(GJ100*$C$13)*$C$19*'Drive Train'!$F$39</f>
        <v>12.4</v>
      </c>
      <c r="OW100" s="260">
        <f>'Drive Train'!$F$35-(GK100*$C$13)*$C$19*'Drive Train'!$F$39</f>
        <v>12.4</v>
      </c>
      <c r="OX100" s="61">
        <f t="shared" si="420"/>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7">
        <f t="shared" si="421"/>
        <v>3.6800000000000024</v>
      </c>
      <c r="PU100" s="57">
        <f t="shared" si="422"/>
        <v>21.495394688196406</v>
      </c>
      <c r="PV100" s="57">
        <f t="shared" si="423"/>
        <v>37.295572958763174</v>
      </c>
      <c r="PW100" s="57">
        <f t="shared" si="424"/>
        <v>39.968931685035763</v>
      </c>
      <c r="PX100" s="57">
        <f t="shared" si="425"/>
        <v>37.965986967223081</v>
      </c>
      <c r="PY100" s="57">
        <f t="shared" si="426"/>
        <v>32.319298626427177</v>
      </c>
      <c r="PZ100" s="57">
        <f t="shared" si="427"/>
        <v>27.036423105162619</v>
      </c>
      <c r="QA100" s="57">
        <f t="shared" si="428"/>
        <v>23.225733517635934</v>
      </c>
      <c r="QB100" s="57">
        <f t="shared" si="429"/>
        <v>21.291440485870105</v>
      </c>
      <c r="QC100" s="57">
        <f t="shared" si="430"/>
        <v>19.83197803012871</v>
      </c>
      <c r="QD100" s="57">
        <f t="shared" si="431"/>
        <v>18.750821279437783</v>
      </c>
      <c r="QE100" s="57">
        <f t="shared" si="432"/>
        <v>18.248340689871842</v>
      </c>
      <c r="QF100" s="57">
        <f t="shared" si="433"/>
        <v>23.528011379972803</v>
      </c>
      <c r="QG100" s="57">
        <f t="shared" si="434"/>
        <v>22.440570644578063</v>
      </c>
      <c r="QH100" s="57">
        <f t="shared" si="435"/>
        <v>21.831549073444926</v>
      </c>
      <c r="QI100" s="57">
        <f t="shared" si="436"/>
        <v>21.659868427934889</v>
      </c>
      <c r="QJ100" s="57">
        <f t="shared" si="437"/>
        <v>21.79976807614602</v>
      </c>
      <c r="QK100" s="57">
        <f t="shared" si="438"/>
        <v>21.756211309083742</v>
      </c>
      <c r="QL100" s="57">
        <f t="shared" si="439"/>
        <v>21.582838251070481</v>
      </c>
      <c r="QM100" s="57">
        <f t="shared" si="440"/>
        <v>21.793281479591677</v>
      </c>
      <c r="QN100" s="57">
        <f t="shared" si="441"/>
        <v>21.456171811391606</v>
      </c>
      <c r="QO100" s="57">
        <f t="shared" si="442"/>
        <v>21.493109623152883</v>
      </c>
      <c r="QP100" s="61">
        <f t="shared" si="443"/>
        <v>3.6800000000000024</v>
      </c>
      <c r="QQ100" s="57">
        <f>MIN(FQ100,$C$16)*$C$17*1000/60/60/$C$21</f>
        <v>0</v>
      </c>
      <c r="QR100" s="57">
        <f>MIN(FR100,$C$16)*$C$17*1000/60/60/$C$21</f>
        <v>3.4695548865589357E-2</v>
      </c>
      <c r="QS100" s="57">
        <f>MIN(FS100,$C$16)*$C$17*1000/60/60/$C$21</f>
        <v>3.4695548865589357E-2</v>
      </c>
      <c r="QT100" s="57">
        <f>MIN(FT100,$C$16)*$C$17*1000/60/60/$C$21</f>
        <v>3.4695548865589357E-2</v>
      </c>
      <c r="QU100" s="57">
        <f>MIN(FU100,$C$16)*$C$17*1000/60/60/$C$21</f>
        <v>3.4695548865589357E-2</v>
      </c>
      <c r="QV100" s="57">
        <f>MIN(FV100,$C$16)*$C$17*1000/60/60/$C$21</f>
        <v>0</v>
      </c>
      <c r="QW100" s="57">
        <f>MIN(FW100,$C$16)*$C$17*1000/60/60/$C$21</f>
        <v>0</v>
      </c>
      <c r="QX100" s="57">
        <f>MIN(FX100,$C$16)*$C$17*1000/60/60/$C$21</f>
        <v>0</v>
      </c>
      <c r="QY100" s="57">
        <f>MIN(FY100,$C$16)*$C$17*1000/60/60/$C$21</f>
        <v>0</v>
      </c>
      <c r="QZ100" s="57">
        <f>MIN(FZ100,$C$16)*$C$17*1000/60/60/$C$21</f>
        <v>0</v>
      </c>
      <c r="RA100" s="57">
        <f>MIN(GA100,$C$16)*$C$17*1000/60/60/$C$21</f>
        <v>0</v>
      </c>
      <c r="RB100" s="57">
        <f>MIN(GB100,$C$16)*$C$17*1000/60/60/$C$21</f>
        <v>0</v>
      </c>
      <c r="RC100" s="57">
        <f>MIN(GC100,$C$16)*$C$17*1000/60/60/$C$21</f>
        <v>0</v>
      </c>
      <c r="RD100" s="57">
        <f>MIN(GD100,$C$16)*$C$17*1000/60/60/$C$21</f>
        <v>0</v>
      </c>
      <c r="RE100" s="57">
        <f>MIN(GE100,$C$16)*$C$17*1000/60/60/$C$21</f>
        <v>0</v>
      </c>
      <c r="RF100" s="57">
        <f>MIN(GF100,$C$16)*$C$17*1000/60/60/$C$21</f>
        <v>0</v>
      </c>
      <c r="RG100" s="57">
        <f>MIN(GG100,$C$16)*$C$17*1000/60/60/$C$21</f>
        <v>0</v>
      </c>
      <c r="RH100" s="57">
        <f>MIN(GH100,$C$16)*$C$17*1000/60/60/$C$21</f>
        <v>0</v>
      </c>
      <c r="RI100" s="57">
        <f>MIN(GI100,$C$16)*$C$17*1000/60/60/$C$21</f>
        <v>0</v>
      </c>
      <c r="RJ100" s="57">
        <f>MIN(GJ100,$C$16)*$C$17*1000/60/60/$C$21</f>
        <v>0</v>
      </c>
      <c r="RK100" s="57">
        <f>MIN(GK100,$C$16)*$C$17*1000/60/60/$C$21</f>
        <v>0</v>
      </c>
      <c r="RL100" s="61">
        <f t="shared" si="444"/>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61">
        <f t="shared" si="445"/>
        <v>3.6800000000000024</v>
      </c>
      <c r="SI100" s="2">
        <f>IF(AND(EU100&lt;0,KS100=0,LO100&gt;=LO$6*'Drive Train'!$AA$52,LO100&lt;=LO$6*'Drive Train'!$AA$53,OY100=1,JW100=0),$C$17,0)</f>
        <v>0</v>
      </c>
      <c r="SJ100" s="2">
        <f>IF(AND(EV100&lt;0,KT100=0,LP100&gt;=LP$6*'Drive Train'!$AA$52,LP100&lt;=LP$6*'Drive Train'!$AA$53,OZ100=1,JX100=0),$C$17,0)</f>
        <v>0.04</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48">
        <f t="shared" si="446"/>
        <v>3.6800000000000024</v>
      </c>
    </row>
    <row r="101" spans="2:524" x14ac:dyDescent="0.2">
      <c r="R101" s="63">
        <f t="shared" si="34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343"/>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318"/>
        <v>3.7200000000000024</v>
      </c>
      <c r="BK101" s="2">
        <f>IF(OR(KS100=1,AND($C$37=Motors!$C$31,OY100=1)),0,IF(NG101=0,-(CG100+$C$15)/($C$14-$C$15)*$C$12,($C$11*S101-AO101)/($C$11*S101)*$C$12*S101))</f>
        <v>0</v>
      </c>
      <c r="BL101" s="2">
        <f>IF(OR(KT100=1,AND($C$37=Motors!$C$31,OZ100=1)),0,IF(NH101=0,-(CH100+$C$15)/($C$14-$C$15)*$C$12,($C$11*T101-AP101)/($C$11*T101)*$C$12*T101))</f>
        <v>0</v>
      </c>
      <c r="BM101" s="2">
        <f>IF(OR(KU100=1,AND($C$37=Motors!$C$31,PA100=1)),0,IF(NI101=0,-(CI100+$C$15)/($C$14-$C$15)*$C$12,($C$11*U101-AQ101)/($C$11*U101)*$C$12*U101))</f>
        <v>0</v>
      </c>
      <c r="BN101" s="2">
        <f>IF(OR(KV100=1,AND($C$37=Motors!$C$31,PB100=1)),0,IF(NJ101=0,-(CJ100+$C$15)/($C$14-$C$15)*$C$12,($C$11*V101-AR101)/($C$11*V101)*$C$12*V101))</f>
        <v>0</v>
      </c>
      <c r="BO101" s="2">
        <f>IF(OR(KW100=1,AND($C$37=Motors!$C$31,PC100=1)),0,IF(NK101=0,-(CK100+$C$15)/($C$14-$C$15)*$C$12,($C$11*W101-AS101)/($C$11*W101)*$C$12*W101))</f>
        <v>0</v>
      </c>
      <c r="BP101" s="2">
        <f>IF(OR(KX100=1,AND($C$37=Motors!$C$31,PD100=1)),0,IF(NL101=0,-(CL100+$C$15)/($C$14-$C$15)*$C$12,($C$11*X101-AT101)/($C$11*X101)*$C$12*X101))</f>
        <v>0</v>
      </c>
      <c r="BQ101" s="2">
        <f>IF(OR(KY100=1,AND($C$37=Motors!$C$31,PE100=1)),0,IF(NM101=0,-(CM100+$C$15)/($C$14-$C$15)*$C$12,($C$11*Y101-AU101)/($C$11*Y101)*$C$12*Y101))</f>
        <v>0</v>
      </c>
      <c r="BR101" s="2">
        <f>IF(OR(KZ100=1,AND($C$37=Motors!$C$31,PF100=1)),0,IF(NN101=0,-(CN100+$C$15)/($C$14-$C$15)*$C$12,($C$11*Z101-AV101)/($C$11*Z101)*$C$12*Z101))</f>
        <v>0</v>
      </c>
      <c r="BS101" s="2">
        <f>IF(OR(LA100=1,AND($C$37=Motors!$C$31,PG100=1)),0,IF(NO101=0,-(CO100+$C$15)/($C$14-$C$15)*$C$12,($C$11*AA101-AW101)/($C$11*AA101)*$C$12*AA101))</f>
        <v>0</v>
      </c>
      <c r="BT101" s="2">
        <f>IF(OR(LB100=1,AND($C$37=Motors!$C$31,PH100=1)),0,IF(NP101=0,-(CP100+$C$15)/($C$14-$C$15)*$C$12,($C$11*AB101-AX101)/($C$11*AB101)*$C$12*AB101))</f>
        <v>0</v>
      </c>
      <c r="BU101" s="2">
        <f>IF(OR(LC100=1,AND($C$37=Motors!$C$31,PI100=1)),0,IF(NQ101=0,-(CQ100+$C$15)/($C$14-$C$15)*$C$12,($C$11*AC101-AY101)/($C$11*AC101)*$C$12*AC101))</f>
        <v>0</v>
      </c>
      <c r="BV101" s="2">
        <f>IF(OR(LD100=1,AND($C$37=Motors!$C$31,PJ100=1)),0,IF(NR101=0,-(CR100+$C$15)/($C$14-$C$15)*$C$12,($C$11*AD101-AZ101)/($C$11*AD101)*$C$12*AD101))</f>
        <v>0</v>
      </c>
      <c r="BW101" s="2">
        <f>IF(OR(LE100=1,AND($C$37=Motors!$C$31,PK100=1)),0,IF(NS101=0,-(CS100+$C$15)/($C$14-$C$15)*$C$12,($C$11*AE101-BA101)/($C$11*AE101)*$C$12*AE101))</f>
        <v>0</v>
      </c>
      <c r="BX101" s="2">
        <f>IF(OR(LF100=1,AND($C$37=Motors!$C$31,PL100=1)),0,IF(NT101=0,-(CT100+$C$15)/($C$14-$C$15)*$C$12,($C$11*AF101-BB101)/($C$11*AF101)*$C$12*AF101))</f>
        <v>0</v>
      </c>
      <c r="BY101" s="2">
        <f>IF(OR(LG100=1,AND($C$37=Motors!$C$31,PM100=1)),0,IF(NU101=0,-(CU100+$C$15)/($C$14-$C$15)*$C$12,($C$11*AG101-BC101)/($C$11*AG101)*$C$12*AG101))</f>
        <v>0</v>
      </c>
      <c r="BZ101" s="2">
        <f>IF(OR(LH100=1,AND($C$37=Motors!$C$31,PN100=1)),0,IF(NV101=0,-(CV100+$C$15)/($C$14-$C$15)*$C$12,($C$11*AH101-BD101)/($C$11*AH101)*$C$12*AH101))</f>
        <v>0</v>
      </c>
      <c r="CA101" s="2">
        <f>IF(OR(LI100=1,AND($C$37=Motors!$C$31,PO100=1)),0,IF(NW101=0,-(CW100+$C$15)/($C$14-$C$15)*$C$12,($C$11*AI101-BE101)/($C$11*AI101)*$C$12*AI101))</f>
        <v>0</v>
      </c>
      <c r="CB101" s="2">
        <f>IF(OR(LJ100=1,AND($C$37=Motors!$C$31,PP100=1)),0,IF(NX101=0,-(CX100+$C$15)/($C$14-$C$15)*$C$12,($C$11*AJ101-BF101)/($C$11*AJ101)*$C$12*AJ101))</f>
        <v>0</v>
      </c>
      <c r="CC101" s="2">
        <f>IF(OR(LK100=1,AND($C$37=Motors!$C$31,PQ100=1)),0,IF(NY101=0,-(CY100+$C$15)/($C$14-$C$15)*$C$12,($C$11*AK101-BG101)/($C$11*AK101)*$C$12*AK101))</f>
        <v>0</v>
      </c>
      <c r="CD101" s="2">
        <f>IF(OR(LL100=1,AND($C$37=Motors!$C$31,PR100=1)),0,IF(NZ101=0,-(CZ100+$C$15)/($C$14-$C$15)*$C$12,($C$11*AL101-BH101)/($C$11*AL101)*$C$12*AL101))</f>
        <v>0</v>
      </c>
      <c r="CE101" s="2">
        <f>IF(OR(LM100=1,AND($C$37=Motors!$C$31,PS100=1)),0,IF(OA101=0,-(DA100+$C$15)/($C$14-$C$15)*$C$12,($C$11*AM101-BI101)/($C$11*AM101)*$C$12*AM101))</f>
        <v>0</v>
      </c>
      <c r="CF101" s="61">
        <f t="shared" si="319"/>
        <v>3.7200000000000024</v>
      </c>
      <c r="CG101" s="57">
        <f>IF(AND(KS100=1,OY100=1),0,ABS(BK101/$C$12*($C$14-$C$15)+$C$15) *'Drive Train'!$AA$49 + CG100*(1-'Drive Train'!$AA$49))</f>
        <v>0</v>
      </c>
      <c r="CH101" s="57">
        <f>IF(AND(KT100=1,OZ100=1),0,ABS(BL101/$C$12*($C$14-$C$15)+$C$15) *'Drive Train'!$AA$49 + CH100*(1-'Drive Train'!$AA$49))</f>
        <v>2.7495000000000003</v>
      </c>
      <c r="CI101" s="57">
        <f>IF(AND(KU100=1,PA100=1),0,ABS(BM101/$C$12*($C$14-$C$15)+$C$15) *'Drive Train'!$AA$49 + CI100*(1-'Drive Train'!$AA$49))</f>
        <v>2.7495000000000003</v>
      </c>
      <c r="CJ101" s="57">
        <f>IF(AND(KV100=1,PB100=1),0,ABS(BN101/$C$12*($C$14-$C$15)+$C$15) *'Drive Train'!$AA$49 + CJ100*(1-'Drive Train'!$AA$49))</f>
        <v>2.7495000000000003</v>
      </c>
      <c r="CK101" s="57">
        <f>IF(AND(KW100=1,PC100=1),0,ABS(BO101/$C$12*($C$14-$C$15)+$C$15) *'Drive Train'!$AA$49 + CK100*(1-'Drive Train'!$AA$49))</f>
        <v>2.7495000000000003</v>
      </c>
      <c r="CL101" s="57">
        <f>IF(AND(KX100=1,PD100=1),0,ABS(BP101/$C$12*($C$14-$C$15)+$C$15) *'Drive Train'!$AA$49 + CL100*(1-'Drive Train'!$AA$49))</f>
        <v>0</v>
      </c>
      <c r="CM101" s="57">
        <f>IF(AND(KY100=1,PE100=1),0,ABS(BQ101/$C$12*($C$14-$C$15)+$C$15) *'Drive Train'!$AA$49 + CM100*(1-'Drive Train'!$AA$49))</f>
        <v>0</v>
      </c>
      <c r="CN101" s="57">
        <f>IF(AND(KZ100=1,PF100=1),0,ABS(BR101/$C$12*($C$14-$C$15)+$C$15) *'Drive Train'!$AA$49 + CN100*(1-'Drive Train'!$AA$49))</f>
        <v>0</v>
      </c>
      <c r="CO101" s="57">
        <f>IF(AND(LA100=1,PG100=1),0,ABS(BS101/$C$12*($C$14-$C$15)+$C$15) *'Drive Train'!$AA$49 + CO100*(1-'Drive Train'!$AA$49))</f>
        <v>0</v>
      </c>
      <c r="CP101" s="57">
        <f>IF(AND(LB100=1,PH100=1),0,ABS(BT101/$C$12*($C$14-$C$15)+$C$15) *'Drive Train'!$AA$49 + CP100*(1-'Drive Train'!$AA$49))</f>
        <v>0</v>
      </c>
      <c r="CQ101" s="57">
        <f>IF(AND(LC100=1,PI100=1),0,ABS(BU101/$C$12*($C$14-$C$15)+$C$15) *'Drive Train'!$AA$49 + CQ100*(1-'Drive Train'!$AA$49))</f>
        <v>0</v>
      </c>
      <c r="CR101" s="57">
        <f>IF(AND(LD100=1,PJ100=1),0,ABS(BV101/$C$12*($C$14-$C$15)+$C$15) *'Drive Train'!$AA$49 + CR100*(1-'Drive Train'!$AA$49))</f>
        <v>0</v>
      </c>
      <c r="CS101" s="57">
        <f>IF(AND(LE100=1,PK100=1),0,ABS(BW101/$C$12*($C$14-$C$15)+$C$15) *'Drive Train'!$AA$49 + CS100*(1-'Drive Train'!$AA$49))</f>
        <v>0</v>
      </c>
      <c r="CT101" s="57">
        <f>IF(AND(LF100=1,PL100=1),0,ABS(BX101/$C$12*($C$14-$C$15)+$C$15) *'Drive Train'!$AA$49 + CT100*(1-'Drive Train'!$AA$49))</f>
        <v>0</v>
      </c>
      <c r="CU101" s="57">
        <f>IF(AND(LG100=1,PM100=1),0,ABS(BY101/$C$12*($C$14-$C$15)+$C$15) *'Drive Train'!$AA$49 + CU100*(1-'Drive Train'!$AA$49))</f>
        <v>0</v>
      </c>
      <c r="CV101" s="57">
        <f>IF(AND(LH100=1,PN100=1),0,ABS(BZ101/$C$12*($C$14-$C$15)+$C$15) *'Drive Train'!$AA$49 + CV100*(1-'Drive Train'!$AA$49))</f>
        <v>0</v>
      </c>
      <c r="CW101" s="57">
        <f>IF(AND(LI100=1,PO100=1),0,ABS(CA101/$C$12*($C$14-$C$15)+$C$15) *'Drive Train'!$AA$49 + CW100*(1-'Drive Train'!$AA$49))</f>
        <v>0</v>
      </c>
      <c r="CX101" s="57">
        <f>IF(AND(LJ100=1,PP100=1),0,ABS(CB101/$C$12*($C$14-$C$15)+$C$15) *'Drive Train'!$AA$49 + CX100*(1-'Drive Train'!$AA$49))</f>
        <v>0</v>
      </c>
      <c r="CY101" s="57">
        <f>IF(AND(LK100=1,PQ100=1),0,ABS(CC101/$C$12*($C$14-$C$15)+$C$15) *'Drive Train'!$AA$49 + CY100*(1-'Drive Train'!$AA$49))</f>
        <v>0</v>
      </c>
      <c r="CZ101" s="57">
        <f>IF(AND(LL100=1,PR100=1),0,ABS(CD101/$C$12*($C$14-$C$15)+$C$15) *'Drive Train'!$AA$49 + CZ100*(1-'Drive Train'!$AA$49))</f>
        <v>0</v>
      </c>
      <c r="DA101" s="57">
        <f>IF(AND(LM100=1,PS100=1),0,ABS(CE101/$C$12*($C$14-$C$15)+$C$15) *'Drive Train'!$AA$49 + DA100*(1-'Drive Train'!$AA$49))</f>
        <v>0</v>
      </c>
      <c r="DB101" s="61">
        <f t="shared" si="344"/>
        <v>3.7200000000000024</v>
      </c>
      <c r="DC101" s="57">
        <f t="shared" si="320"/>
        <v>0</v>
      </c>
      <c r="DD101" s="57">
        <f t="shared" si="321"/>
        <v>2.7495000000000003</v>
      </c>
      <c r="DE101" s="57">
        <f t="shared" si="322"/>
        <v>2.7495000000000003</v>
      </c>
      <c r="DF101" s="57">
        <f t="shared" si="323"/>
        <v>2.7495000000000003</v>
      </c>
      <c r="DG101" s="57">
        <f t="shared" si="324"/>
        <v>2.7495000000000003</v>
      </c>
      <c r="DH101" s="57">
        <f t="shared" si="325"/>
        <v>0</v>
      </c>
      <c r="DI101" s="57">
        <f t="shared" si="326"/>
        <v>0</v>
      </c>
      <c r="DJ101" s="57">
        <f t="shared" si="327"/>
        <v>0</v>
      </c>
      <c r="DK101" s="57">
        <f t="shared" si="328"/>
        <v>0</v>
      </c>
      <c r="DL101" s="57">
        <f t="shared" si="329"/>
        <v>0</v>
      </c>
      <c r="DM101" s="57">
        <f t="shared" si="330"/>
        <v>0</v>
      </c>
      <c r="DN101" s="57">
        <f t="shared" si="331"/>
        <v>0</v>
      </c>
      <c r="DO101" s="57">
        <f t="shared" si="332"/>
        <v>0</v>
      </c>
      <c r="DP101" s="57">
        <f t="shared" si="333"/>
        <v>0</v>
      </c>
      <c r="DQ101" s="57">
        <f t="shared" si="334"/>
        <v>0</v>
      </c>
      <c r="DR101" s="57">
        <f t="shared" si="335"/>
        <v>0</v>
      </c>
      <c r="DS101" s="57">
        <f t="shared" si="336"/>
        <v>0</v>
      </c>
      <c r="DT101" s="57">
        <f t="shared" si="337"/>
        <v>0</v>
      </c>
      <c r="DU101" s="57">
        <f t="shared" si="338"/>
        <v>0</v>
      </c>
      <c r="DV101" s="57">
        <f t="shared" si="339"/>
        <v>0</v>
      </c>
      <c r="DW101" s="57">
        <f t="shared" si="340"/>
        <v>0</v>
      </c>
      <c r="DX101" s="61">
        <f t="shared" si="345"/>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61">
        <f t="shared" si="341"/>
        <v>3.7200000000000024</v>
      </c>
      <c r="EU101" s="259">
        <f>MAX(MIN(IF(AND(OY100=1,NG101&lt;0),-1,1)*(DC101-$C$15)/($C$14-$C$15)*$C$12*$C$21-$C$33*LO101/AO$6 -  OY100*$C$33/$C$21,DY100/$C$19),MAX(EU$8:EU100)*-1)</f>
        <v>-0.37850168607206947</v>
      </c>
      <c r="EV101" s="259">
        <f>MAX(MIN(IF(AND(OZ100=1,NH101&lt;0),-1,1)*(DD101-$C$15)/($C$14-$C$15)*$C$12*$C$21-$C$33*LP101/AP$6 -  OZ100*$C$33/$C$21,DZ100/$C$19),MAX(EV$8:EV100)*-1)</f>
        <v>-0.39508001451924851</v>
      </c>
      <c r="EW101" s="259">
        <f>MAX(MIN(IF(AND(PA100=1,NI101&lt;0),-1,1)*(DE101-$C$15)/($C$14-$C$15)*$C$12*$C$21-$C$33*LQ101/AQ$6 -  PA100*$C$33/$C$21,EA100/$C$19),MAX(EW$8:EW100)*-1)</f>
        <v>-0.40296705878569611</v>
      </c>
      <c r="EX101" s="259">
        <f>MAX(MIN(IF(AND(PB100=1,NJ101&lt;0),-1,1)*(DF101-$C$15)/($C$14-$C$15)*$C$12*$C$21-$C$33*LR101/AR$6 -  PB100*$C$33/$C$21,EB100/$C$19),MAX(EX$8:EX100)*-1)</f>
        <v>-0.38405362159657691</v>
      </c>
      <c r="EY101" s="259">
        <f>MAX(MIN(IF(AND(PC100=1,NK101&lt;0),-1,1)*(DG101-$C$15)/($C$14-$C$15)*$C$12*$C$21-$C$33*LS101/AS$6 -  PC100*$C$33/$C$21,EC100/$C$19),MAX(EY$8:EY100)*-1)</f>
        <v>-0.33745217857346765</v>
      </c>
      <c r="EZ101" s="259">
        <f>MAX(MIN(IF(AND(PD100=1,NL101&lt;0),-1,1)*(DH101-$C$15)/($C$14-$C$15)*$C$12*$C$21-$C$33*LT101/AT$6 -  PD100*$C$33/$C$21,ED100/$C$19),MAX(EZ$8:EZ100)*-1)</f>
        <v>-0.37850168607206947</v>
      </c>
      <c r="FA101" s="259">
        <f>MAX(MIN(IF(AND(PE100=1,NM101&lt;0),-1,1)*(DI101-$C$15)/($C$14-$C$15)*$C$12*$C$21-$C$33*LU101/AU$6 -  PE100*$C$33/$C$21,EE100/$C$19),MAX(FA$8:FA100)*-1)</f>
        <v>-0.37850168607206947</v>
      </c>
      <c r="FB101" s="259">
        <f>MAX(MIN(IF(AND(PF100=1,NN101&lt;0),-1,1)*(DJ101-$C$15)/($C$14-$C$15)*$C$12*$C$21-$C$33*LV101/AV$6 -  PF100*$C$33/$C$21,EF100/$C$19),MAX(FB$8:FB100)*-1)</f>
        <v>-0.37850168607206947</v>
      </c>
      <c r="FC101" s="259">
        <f>MAX(MIN(IF(AND(PG100=1,NO101&lt;0),-1,1)*(DK101-$C$15)/($C$14-$C$15)*$C$12*$C$21-$C$33*LW101/AW$6 -  PG100*$C$33/$C$21,EG100/$C$19),MAX(FC$8:FC100)*-1)</f>
        <v>-0.37850168607206947</v>
      </c>
      <c r="FD101" s="259">
        <f>MAX(MIN(IF(AND(PH100=1,NP101&lt;0),-1,1)*(DL101-$C$15)/($C$14-$C$15)*$C$12*$C$21-$C$33*LX101/AX$6 -  PH100*$C$33/$C$21,EH100/$C$19),MAX(FD$8:FD100)*-1)</f>
        <v>-0.37850168607206947</v>
      </c>
      <c r="FE101" s="259">
        <f>MAX(MIN(IF(AND(PI100=1,NQ101&lt;0),-1,1)*(DM101-$C$15)/($C$14-$C$15)*$C$12*$C$21-$C$33*LY101/AY$6 -  PI100*$C$33/$C$21,EI100/$C$19),MAX(FE$8:FE100)*-1)</f>
        <v>-0.37850168607206947</v>
      </c>
      <c r="FF101" s="259">
        <f>MAX(MIN(IF(AND(PJ100=1,NR101&lt;0),-1,1)*(DN101-$C$15)/($C$14-$C$15)*$C$12*$C$21-$C$33*LZ101/AZ$6 -  PJ100*$C$33/$C$21,EJ100/$C$19),MAX(FF$8:FF100)*-1)</f>
        <v>-0.3680167733157455</v>
      </c>
      <c r="FG101" s="259">
        <f>MAX(MIN(IF(AND(PK100=1,NS101&lt;0),-1,1)*(DO101-$C$15)/($C$14-$C$15)*$C$12*$C$21-$C$33*MA101/BA$6 -  PK100*$C$33/$C$21,EK100/$C$19),MAX(FG$8:FG100)*-1)</f>
        <v>-0.37850168607206947</v>
      </c>
      <c r="FH101" s="259">
        <f>MAX(MIN(IF(AND(PL100=1,NT101&lt;0),-1,1)*(DP101-$C$15)/($C$14-$C$15)*$C$12*$C$21-$C$33*MB101/BB$6 -  PL100*$C$33/$C$21,EL100/$C$19),MAX(FH$8:FH100)*-1)</f>
        <v>-0.37850168607206947</v>
      </c>
      <c r="FI101" s="259">
        <f>MAX(MIN(IF(AND(PM100=1,NU101&lt;0),-1,1)*(DQ101-$C$15)/($C$14-$C$15)*$C$12*$C$21-$C$33*MC101/BC$6 -  PM100*$C$33/$C$21,EM100/$C$19),MAX(FI$8:FI100)*-1)</f>
        <v>-0.37850168607206947</v>
      </c>
      <c r="FJ101" s="259">
        <f>MAX(MIN(IF(AND(PN100=1,NV101&lt;0),-1,1)*(DR101-$C$15)/($C$14-$C$15)*$C$12*$C$21-$C$33*MD101/BD$6 -  PN100*$C$33/$C$21,EN100/$C$19),MAX(FJ$8:FJ100)*-1)</f>
        <v>-0.37850168607206947</v>
      </c>
      <c r="FK101" s="259">
        <f>MAX(MIN(IF(AND(PO100=1,NW101&lt;0),-1,1)*(DS101-$C$15)/($C$14-$C$15)*$C$12*$C$21-$C$33*ME101/BE$6 -  PO100*$C$33/$C$21,EO100/$C$19),MAX(FK$8:FK100)*-1)</f>
        <v>-0.37850168607206947</v>
      </c>
      <c r="FL101" s="259">
        <f>MAX(MIN(IF(AND(PP100=1,NX101&lt;0),-1,1)*(DT101-$C$15)/($C$14-$C$15)*$C$12*$C$21-$C$33*MF101/BF$6 -  PP100*$C$33/$C$21,EP100/$C$19),MAX(FL$8:FL100)*-1)</f>
        <v>-0.37850168607206947</v>
      </c>
      <c r="FM101" s="259">
        <f>MAX(MIN(IF(AND(PQ100=1,NY101&lt;0),-1,1)*(DU101-$C$15)/($C$14-$C$15)*$C$12*$C$21-$C$33*MG101/BG$6 -  PQ100*$C$33/$C$21,EQ100/$C$19),MAX(FM$8:FM100)*-1)</f>
        <v>-0.37850168607206947</v>
      </c>
      <c r="FN101" s="259">
        <f>MAX(MIN(IF(AND(PR100=1,NZ101&lt;0),-1,1)*(DV101-$C$15)/($C$14-$C$15)*$C$12*$C$21-$C$33*MH101/BH$6 -  PR100*$C$33/$C$21,ER100/$C$19),MAX(FN$8:FN100)*-1)</f>
        <v>-0.37850168607206947</v>
      </c>
      <c r="FO101" s="259">
        <f>MAX(MIN(IF(AND(PS100=1,OA101&lt;0),-1,1)*(DW101-$C$15)/($C$14-$C$15)*$C$12*$C$21-$C$33*MI101/BI$6 -  PS100*$C$33/$C$21,ES100/$C$19),MAX(FO$8:FO100)*-1)</f>
        <v>-0.37850168607206947</v>
      </c>
      <c r="FP101" s="61">
        <f t="shared" si="346"/>
        <v>3.7200000000000024</v>
      </c>
      <c r="FQ101" s="260">
        <f>IF(AND(KS101=1,OY101=1),0,MIN((ABS(($C$14-$C$15)*EU101/$C$12/$C$21)+$C$15)/$C$21,DC101))</f>
        <v>0</v>
      </c>
      <c r="FR101" s="260">
        <f>IF(AND(KT101=1,OZ101=1),0,MIN((ABS(($C$14-$C$15)*EV101/$C$12/$C$21)+$C$15)/$C$21,DD101))</f>
        <v>2.7495000000000003</v>
      </c>
      <c r="FS101" s="260">
        <f>IF(AND(KU101=1,PA101=1),0,MIN((ABS(($C$14-$C$15)*EW101/$C$12/$C$21)+$C$15)/$C$21,DE101))</f>
        <v>2.7495000000000003</v>
      </c>
      <c r="FT101" s="260">
        <f>IF(AND(KV101=1,PB101=1),0,MIN((ABS(($C$14-$C$15)*EX101/$C$12/$C$21)+$C$15)/$C$21,DF101))</f>
        <v>2.7495000000000003</v>
      </c>
      <c r="FU101" s="260">
        <f>IF(AND(KW101=1,PC101=1),0,MIN((ABS(($C$14-$C$15)*EY101/$C$12/$C$21)+$C$15)/$C$21,DG101))</f>
        <v>2.7495000000000003</v>
      </c>
      <c r="FV101" s="260">
        <f>IF(AND(KX101=1,PD101=1),0,MIN((ABS(($C$14-$C$15)*EZ101/$C$12/$C$21)+$C$15)/$C$21,DH101))</f>
        <v>0</v>
      </c>
      <c r="FW101" s="260">
        <f>IF(AND(KY101=1,PE101=1),0,MIN((ABS(($C$14-$C$15)*FA101/$C$12/$C$21)+$C$15)/$C$21,DI101))</f>
        <v>0</v>
      </c>
      <c r="FX101" s="260">
        <f>IF(AND(KZ101=1,PF101=1),0,MIN((ABS(($C$14-$C$15)*FB101/$C$12/$C$21)+$C$15)/$C$21,DJ101))</f>
        <v>0</v>
      </c>
      <c r="FY101" s="260">
        <f>IF(AND(LA101=1,PG101=1),0,MIN((ABS(($C$14-$C$15)*FC101/$C$12/$C$21)+$C$15)/$C$21,DK101))</f>
        <v>0</v>
      </c>
      <c r="FZ101" s="260">
        <f>IF(AND(LB101=1,PH101=1),0,MIN((ABS(($C$14-$C$15)*FD101/$C$12/$C$21)+$C$15)/$C$21,DL101))</f>
        <v>0</v>
      </c>
      <c r="GA101" s="260">
        <f>IF(AND(LC101=1,PI101=1),0,MIN((ABS(($C$14-$C$15)*FE101/$C$12/$C$21)+$C$15)/$C$21,DM101))</f>
        <v>0</v>
      </c>
      <c r="GB101" s="260">
        <f>IF(AND(LD101=1,PJ101=1),0,MIN((ABS(($C$14-$C$15)*FF101/$C$12/$C$21)+$C$15)/$C$21,DN101))</f>
        <v>0</v>
      </c>
      <c r="GC101" s="260">
        <f>IF(AND(LE101=1,PK101=1),0,MIN((ABS(($C$14-$C$15)*FG101/$C$12/$C$21)+$C$15)/$C$21,DO101))</f>
        <v>0</v>
      </c>
      <c r="GD101" s="260">
        <f>IF(AND(LF101=1,PL101=1),0,MIN((ABS(($C$14-$C$15)*FH101/$C$12/$C$21)+$C$15)/$C$21,DP101))</f>
        <v>0</v>
      </c>
      <c r="GE101" s="260">
        <f>IF(AND(LG101=1,PM101=1),0,MIN((ABS(($C$14-$C$15)*FI101/$C$12/$C$21)+$C$15)/$C$21,DQ101))</f>
        <v>0</v>
      </c>
      <c r="GF101" s="260">
        <f>IF(AND(LH101=1,PN101=1),0,MIN((ABS(($C$14-$C$15)*FJ101/$C$12/$C$21)+$C$15)/$C$21,DR101))</f>
        <v>0</v>
      </c>
      <c r="GG101" s="260">
        <f>IF(AND(LI101=1,PO101=1),0,MIN((ABS(($C$14-$C$15)*FK101/$C$12/$C$21)+$C$15)/$C$21,DS101))</f>
        <v>0</v>
      </c>
      <c r="GH101" s="260">
        <f>IF(AND(LJ101=1,PP101=1),0,MIN((ABS(($C$14-$C$15)*FL101/$C$12/$C$21)+$C$15)/$C$21,DT101))</f>
        <v>0</v>
      </c>
      <c r="GI101" s="260">
        <f>IF(AND(LK101=1,PQ101=1),0,MIN((ABS(($C$14-$C$15)*FM101/$C$12/$C$21)+$C$15)/$C$21,DU101))</f>
        <v>0</v>
      </c>
      <c r="GJ101" s="260">
        <f>IF(AND(LL101=1,PR101=1),0,MIN((ABS(($C$14-$C$15)*FN101/$C$12/$C$21)+$C$15)/$C$21,DV101))</f>
        <v>0</v>
      </c>
      <c r="GK101" s="260">
        <f>IF(AND(LM101=1,PS101=1),0,MIN((ABS(($C$14-$C$15)*FO101/$C$12/$C$21)+$C$15)/$C$21,DW101))</f>
        <v>0</v>
      </c>
      <c r="GL101" s="61">
        <f t="shared" si="347"/>
        <v>3.7200000000000024</v>
      </c>
      <c r="GM101" s="57">
        <f>IF(AND(KS100=1,OY100=1),0,EU101*$C$19/S$6/$C$24/$C$23*3.39*$C$21)</f>
        <v>0</v>
      </c>
      <c r="GN101" s="57">
        <f>IF(AND(KT100=1,OZ100=1),0,EV101*$C$19/T$6/$C$24/$C$23*3.39*$C$21)</f>
        <v>-2.8631190263456712</v>
      </c>
      <c r="GO101" s="57">
        <f>IF(AND(KU100=1,PA100=1),0,EW101*$C$19/U$6/$C$24/$C$23*3.39*$C$21)</f>
        <v>-4.2181763293498085</v>
      </c>
      <c r="GP101" s="57">
        <f>IF(AND(KV100=1,PB100=1),0,EX101*$C$19/V$6/$C$24/$C$23*3.39*$C$21)</f>
        <v>-5.2571772361827351</v>
      </c>
      <c r="GQ101" s="57">
        <f>IF(AND(KW100=1,PC100=1),0,EY101*$C$19/W$6/$C$24/$C$23*3.39*$C$21)</f>
        <v>-5.706152359135122</v>
      </c>
      <c r="GR101" s="57">
        <f>IF(AND(KX100=1,PD100=1),0,EZ101*$C$19/X$6/$C$24/$C$23*3.39*$C$21)</f>
        <v>0</v>
      </c>
      <c r="GS101" s="57">
        <f>IF(AND(KY100=1,PE100=1),0,FA101*$C$19/Y$6/$C$24/$C$23*3.39*$C$21)</f>
        <v>0</v>
      </c>
      <c r="GT101" s="57">
        <f>IF(AND(KZ100=1,PF100=1),0,FB101*$C$19/Z$6/$C$24/$C$23*3.39*$C$21)</f>
        <v>0</v>
      </c>
      <c r="GU101" s="57">
        <f>IF(AND(LA100=1,PG100=1),0,FC101*$C$19/AA$6/$C$24/$C$23*3.39*$C$21)</f>
        <v>0</v>
      </c>
      <c r="GV101" s="57">
        <f>IF(AND(LB100=1,PH100=1),0,FD101*$C$19/AB$6/$C$24/$C$23*3.39*$C$21)</f>
        <v>0</v>
      </c>
      <c r="GW101" s="57">
        <f>IF(AND(LC100=1,PI100=1),0,FE101*$C$19/AC$6/$C$24/$C$23*3.39*$C$21)</f>
        <v>0</v>
      </c>
      <c r="GX101" s="57">
        <f>IF(AND(LD100=1,PJ100=1),0,FF101*$C$19/AD$6/$C$24/$C$23*3.39*$C$21)</f>
        <v>0</v>
      </c>
      <c r="GY101" s="57">
        <f>IF(AND(LE100=1,PK100=1),0,FG101*$C$19/AE$6/$C$24/$C$23*3.39*$C$21)</f>
        <v>0</v>
      </c>
      <c r="GZ101" s="57">
        <f>IF(AND(LF100=1,PL100=1),0,FH101*$C$19/AF$6/$C$24/$C$23*3.39*$C$21)</f>
        <v>0</v>
      </c>
      <c r="HA101" s="57">
        <f>IF(AND(LG100=1,PM100=1),0,FI101*$C$19/AG$6/$C$24/$C$23*3.39*$C$21)</f>
        <v>0</v>
      </c>
      <c r="HB101" s="57">
        <f>IF(AND(LH100=1,PN100=1),0,FJ101*$C$19/AH$6/$C$24/$C$23*3.39*$C$21)</f>
        <v>0</v>
      </c>
      <c r="HC101" s="57">
        <f>IF(AND(LI100=1,PO100=1),0,FK101*$C$19/AI$6/$C$24/$C$23*3.39*$C$21)</f>
        <v>0</v>
      </c>
      <c r="HD101" s="57">
        <f>IF(AND(LJ100=1,PP100=1),0,FL101*$C$19/AJ$6/$C$24/$C$23*3.39*$C$21)</f>
        <v>0</v>
      </c>
      <c r="HE101" s="57">
        <f>IF(AND(LK100=1,PQ100=1),0,FM101*$C$19/AK$6/$C$24/$C$23*3.39*$C$21)</f>
        <v>0</v>
      </c>
      <c r="HF101" s="57">
        <f>IF(AND(LL100=1,PR100=1),0,FN101*$C$19/AL$6/$C$24/$C$23*3.39*$C$21)</f>
        <v>0</v>
      </c>
      <c r="HG101" s="57">
        <f>IF(AND(LM100=1,PS100=1),0,FO101*$C$19/AM$6/$C$24/$C$23*3.39*$C$21)</f>
        <v>0</v>
      </c>
      <c r="HH101" s="61">
        <f t="shared" si="348"/>
        <v>3.7200000000000024</v>
      </c>
      <c r="HI101" s="57">
        <f t="shared" si="349"/>
        <v>0</v>
      </c>
      <c r="HJ101" s="57">
        <f t="shared" si="350"/>
        <v>2.8631190263456712</v>
      </c>
      <c r="HK101" s="57">
        <f t="shared" si="351"/>
        <v>4.2181763293498085</v>
      </c>
      <c r="HL101" s="57">
        <f t="shared" si="352"/>
        <v>5.2571772361827351</v>
      </c>
      <c r="HM101" s="57">
        <f t="shared" si="353"/>
        <v>5.706152359135122</v>
      </c>
      <c r="HN101" s="57">
        <f t="shared" si="354"/>
        <v>0</v>
      </c>
      <c r="HO101" s="57">
        <f t="shared" si="355"/>
        <v>0</v>
      </c>
      <c r="HP101" s="57">
        <f t="shared" si="356"/>
        <v>0</v>
      </c>
      <c r="HQ101" s="57">
        <f t="shared" si="357"/>
        <v>0</v>
      </c>
      <c r="HR101" s="57">
        <f t="shared" si="358"/>
        <v>0</v>
      </c>
      <c r="HS101" s="57">
        <f t="shared" si="359"/>
        <v>0</v>
      </c>
      <c r="HT101" s="57">
        <f t="shared" si="360"/>
        <v>0</v>
      </c>
      <c r="HU101" s="57">
        <f t="shared" si="361"/>
        <v>0</v>
      </c>
      <c r="HV101" s="57">
        <f t="shared" si="362"/>
        <v>0</v>
      </c>
      <c r="HW101" s="57">
        <f t="shared" si="363"/>
        <v>0</v>
      </c>
      <c r="HX101" s="57">
        <f t="shared" si="364"/>
        <v>0</v>
      </c>
      <c r="HY101" s="57">
        <f t="shared" si="365"/>
        <v>0</v>
      </c>
      <c r="HZ101" s="57">
        <f t="shared" si="366"/>
        <v>0</v>
      </c>
      <c r="IA101" s="57">
        <f t="shared" si="367"/>
        <v>0</v>
      </c>
      <c r="IB101" s="57">
        <f t="shared" si="368"/>
        <v>0</v>
      </c>
      <c r="IC101" s="57">
        <f t="shared" si="369"/>
        <v>0</v>
      </c>
      <c r="ID101" s="61">
        <f t="shared" si="370"/>
        <v>3.7200000000000024</v>
      </c>
      <c r="IE101" s="57">
        <f t="shared" si="371"/>
        <v>0</v>
      </c>
      <c r="IF101" s="57">
        <f t="shared" si="372"/>
        <v>0</v>
      </c>
      <c r="IG101" s="57">
        <f t="shared" si="373"/>
        <v>0</v>
      </c>
      <c r="IH101" s="57">
        <f t="shared" si="374"/>
        <v>0</v>
      </c>
      <c r="II101" s="57">
        <f t="shared" si="375"/>
        <v>0</v>
      </c>
      <c r="IJ101" s="57">
        <f t="shared" si="376"/>
        <v>0</v>
      </c>
      <c r="IK101" s="57">
        <f t="shared" si="377"/>
        <v>0</v>
      </c>
      <c r="IL101" s="57">
        <f t="shared" si="378"/>
        <v>0</v>
      </c>
      <c r="IM101" s="57">
        <f t="shared" si="379"/>
        <v>0</v>
      </c>
      <c r="IN101" s="57">
        <f t="shared" si="380"/>
        <v>0</v>
      </c>
      <c r="IO101" s="57">
        <f t="shared" si="381"/>
        <v>0</v>
      </c>
      <c r="IP101" s="57">
        <f t="shared" si="382"/>
        <v>0</v>
      </c>
      <c r="IQ101" s="57">
        <f t="shared" si="383"/>
        <v>0</v>
      </c>
      <c r="IR101" s="57">
        <f t="shared" si="384"/>
        <v>0</v>
      </c>
      <c r="IS101" s="57">
        <f t="shared" si="385"/>
        <v>0</v>
      </c>
      <c r="IT101" s="57">
        <f t="shared" si="386"/>
        <v>0</v>
      </c>
      <c r="IU101" s="57">
        <f t="shared" si="387"/>
        <v>0</v>
      </c>
      <c r="IV101" s="57">
        <f t="shared" si="388"/>
        <v>0</v>
      </c>
      <c r="IW101" s="57">
        <f t="shared" si="389"/>
        <v>0</v>
      </c>
      <c r="IX101" s="57">
        <f t="shared" si="390"/>
        <v>0</v>
      </c>
      <c r="IY101" s="57">
        <f t="shared" si="391"/>
        <v>0</v>
      </c>
      <c r="IZ101" s="61">
        <f t="shared" si="392"/>
        <v>3.7200000000000024</v>
      </c>
      <c r="JA101" s="260" t="e">
        <f t="shared" si="447"/>
        <v>#N/A</v>
      </c>
      <c r="JB101" s="260" t="e">
        <f t="shared" si="448"/>
        <v>#N/A</v>
      </c>
      <c r="JC101" s="260" t="e">
        <f t="shared" si="449"/>
        <v>#N/A</v>
      </c>
      <c r="JD101" s="260" t="e">
        <f t="shared" si="450"/>
        <v>#N/A</v>
      </c>
      <c r="JE101" s="260" t="e">
        <f t="shared" si="451"/>
        <v>#N/A</v>
      </c>
      <c r="JF101" s="260" t="e">
        <f t="shared" si="452"/>
        <v>#N/A</v>
      </c>
      <c r="JG101" s="260" t="e">
        <f t="shared" si="453"/>
        <v>#N/A</v>
      </c>
      <c r="JH101" s="260" t="e">
        <f t="shared" si="454"/>
        <v>#N/A</v>
      </c>
      <c r="JI101" s="260" t="e">
        <f t="shared" si="455"/>
        <v>#N/A</v>
      </c>
      <c r="JJ101" s="260" t="e">
        <f t="shared" si="456"/>
        <v>#N/A</v>
      </c>
      <c r="JK101" s="260" t="e">
        <f t="shared" si="457"/>
        <v>#N/A</v>
      </c>
      <c r="JL101" s="260" t="e">
        <f t="shared" si="458"/>
        <v>#N/A</v>
      </c>
      <c r="JM101" s="260" t="e">
        <f t="shared" si="459"/>
        <v>#N/A</v>
      </c>
      <c r="JN101" s="260" t="e">
        <f t="shared" si="460"/>
        <v>#N/A</v>
      </c>
      <c r="JO101" s="260" t="e">
        <f t="shared" si="461"/>
        <v>#N/A</v>
      </c>
      <c r="JP101" s="260" t="e">
        <f t="shared" si="462"/>
        <v>#N/A</v>
      </c>
      <c r="JQ101" s="260" t="e">
        <f t="shared" si="463"/>
        <v>#N/A</v>
      </c>
      <c r="JR101" s="260" t="e">
        <f t="shared" si="464"/>
        <v>#N/A</v>
      </c>
      <c r="JS101" s="260" t="e">
        <f t="shared" si="465"/>
        <v>#N/A</v>
      </c>
      <c r="JT101" s="260" t="e">
        <f t="shared" si="466"/>
        <v>#N/A</v>
      </c>
      <c r="JU101" s="260" t="e">
        <f t="shared" si="467"/>
        <v>#N/A</v>
      </c>
      <c r="JV101" s="61">
        <f t="shared" si="393"/>
        <v>3.7200000000000024</v>
      </c>
      <c r="JW101" s="46">
        <f>IF(AND(KS101=0,HI101&lt;=$C$40),1,0)</f>
        <v>0</v>
      </c>
      <c r="JX101" s="46">
        <f>IF(AND(KT101=0,HJ101&lt;=$C$40),1,0)</f>
        <v>0</v>
      </c>
      <c r="JY101" s="46">
        <f>IF(AND(KU101=0,HK101&lt;=$C$40),1,0)</f>
        <v>0</v>
      </c>
      <c r="JZ101" s="46">
        <f>IF(AND(KV101=0,HL101&lt;=$C$40),1,0)</f>
        <v>0</v>
      </c>
      <c r="KA101" s="46">
        <f>IF(AND(KW101=0,HM101&lt;=$C$40),1,0)</f>
        <v>0</v>
      </c>
      <c r="KB101" s="46">
        <f>IF(AND(KX101=0,HN101&lt;=$C$40),1,0)</f>
        <v>0</v>
      </c>
      <c r="KC101" s="46">
        <f>IF(AND(KY101=0,HO101&lt;=$C$40),1,0)</f>
        <v>0</v>
      </c>
      <c r="KD101" s="46">
        <f>IF(AND(KZ101=0,HP101&lt;=$C$40),1,0)</f>
        <v>0</v>
      </c>
      <c r="KE101" s="46">
        <f>IF(AND(LA101=0,HQ101&lt;=$C$40),1,0)</f>
        <v>0</v>
      </c>
      <c r="KF101" s="46">
        <f>IF(AND(LB101=0,HR101&lt;=$C$40),1,0)</f>
        <v>0</v>
      </c>
      <c r="KG101" s="46">
        <f>IF(AND(LC101=0,HS101&lt;=$C$40),1,0)</f>
        <v>0</v>
      </c>
      <c r="KH101" s="46">
        <f>IF(AND(LD101=0,HT101&lt;=$C$40),1,0)</f>
        <v>0</v>
      </c>
      <c r="KI101" s="46">
        <f>IF(AND(LE101=0,HU101&lt;=$C$40),1,0)</f>
        <v>0</v>
      </c>
      <c r="KJ101" s="46">
        <f>IF(AND(LF101=0,HV101&lt;=$C$40),1,0)</f>
        <v>0</v>
      </c>
      <c r="KK101" s="46">
        <f>IF(AND(LG101=0,HW101&lt;=$C$40),1,0)</f>
        <v>0</v>
      </c>
      <c r="KL101" s="46">
        <f>IF(AND(LH101=0,HX101&lt;=$C$40),1,0)</f>
        <v>0</v>
      </c>
      <c r="KM101" s="46">
        <f>IF(AND(LI101=0,HY101&lt;=$C$40),1,0)</f>
        <v>0</v>
      </c>
      <c r="KN101" s="46">
        <f>IF(AND(LJ101=0,HZ101&lt;=$C$40),1,0)</f>
        <v>0</v>
      </c>
      <c r="KO101" s="46">
        <f>IF(AND(LK101=0,IA101&lt;=$C$40),1,0)</f>
        <v>0</v>
      </c>
      <c r="KP101" s="46">
        <f>IF(AND(LL101=0,IB101&lt;=$C$40),1,0)</f>
        <v>0</v>
      </c>
      <c r="KQ101" s="46">
        <f>IF(AND(LM101=0,IC101&lt;=$C$40),1,0)</f>
        <v>0</v>
      </c>
      <c r="KR101" s="61">
        <f t="shared" si="394"/>
        <v>3.7200000000000024</v>
      </c>
      <c r="KS101" s="1">
        <f>IF(OR(KS100=1,AND(OY101=1,LO101&lt;=$C$41)),1,0)</f>
        <v>1</v>
      </c>
      <c r="KT101" s="1">
        <f>IF(OR(KT100=1,AND(OZ101=1,LP101&lt;=$C$41)),1,0)</f>
        <v>0</v>
      </c>
      <c r="KU101" s="1">
        <f>IF(OR(KU100=1,AND(PA101=1,LQ101&lt;=$C$41)),1,0)</f>
        <v>0</v>
      </c>
      <c r="KV101" s="1">
        <f>IF(OR(KV100=1,AND(PB101=1,LR101&lt;=$C$41)),1,0)</f>
        <v>0</v>
      </c>
      <c r="KW101" s="1">
        <f>IF(OR(KW100=1,AND(PC101=1,LS101&lt;=$C$41)),1,0)</f>
        <v>0</v>
      </c>
      <c r="KX101" s="1">
        <f>IF(OR(KX100=1,AND(PD101=1,LT101&lt;=$C$41)),1,0)</f>
        <v>1</v>
      </c>
      <c r="KY101" s="1">
        <f>IF(OR(KY100=1,AND(PE101=1,LU101&lt;=$C$41)),1,0)</f>
        <v>1</v>
      </c>
      <c r="KZ101" s="1">
        <f>IF(OR(KZ100=1,AND(PF101=1,LV101&lt;=$C$41)),1,0)</f>
        <v>1</v>
      </c>
      <c r="LA101" s="1">
        <f>IF(OR(LA100=1,AND(PG101=1,LW101&lt;=$C$41)),1,0)</f>
        <v>1</v>
      </c>
      <c r="LB101" s="1">
        <f>IF(OR(LB100=1,AND(PH101=1,LX101&lt;=$C$41)),1,0)</f>
        <v>1</v>
      </c>
      <c r="LC101" s="1">
        <f>IF(OR(LC100=1,AND(PI101=1,LY101&lt;=$C$41)),1,0)</f>
        <v>1</v>
      </c>
      <c r="LD101" s="1">
        <f>IF(OR(LD100=1,AND(PJ101=1,LZ101&lt;=$C$41)),1,0)</f>
        <v>1</v>
      </c>
      <c r="LE101" s="1">
        <f>IF(OR(LE100=1,AND(PK101=1,MA101&lt;=$C$41)),1,0)</f>
        <v>1</v>
      </c>
      <c r="LF101" s="1">
        <f>IF(OR(LF100=1,AND(PL101=1,MB101&lt;=$C$41)),1,0)</f>
        <v>1</v>
      </c>
      <c r="LG101" s="1">
        <f>IF(OR(LG100=1,AND(PM101=1,MC101&lt;=$C$41)),1,0)</f>
        <v>1</v>
      </c>
      <c r="LH101" s="1">
        <f>IF(OR(LH100=1,AND(PN101=1,MD101&lt;=$C$41)),1,0)</f>
        <v>1</v>
      </c>
      <c r="LI101" s="1">
        <f>IF(OR(LI100=1,AND(PO101=1,ME101&lt;=$C$41)),1,0)</f>
        <v>1</v>
      </c>
      <c r="LJ101" s="1">
        <f>IF(OR(LJ100=1,AND(PP101=1,MF101&lt;=$C$41)),1,0)</f>
        <v>1</v>
      </c>
      <c r="LK101" s="1">
        <f>IF(OR(LK100=1,AND(PQ101=1,MG101&lt;=$C$41)),1,0)</f>
        <v>1</v>
      </c>
      <c r="LL101" s="1">
        <f>IF(OR(LL100=1,AND(PR101=1,MH101&lt;=$C$41)),1,0)</f>
        <v>1</v>
      </c>
      <c r="LM101" s="1">
        <f>IF(OR(LM100=1,AND(PS101=1,MI101&lt;=$C$41)),1,0)</f>
        <v>1</v>
      </c>
      <c r="LN101" s="61">
        <f t="shared" si="395"/>
        <v>3.7200000000000024</v>
      </c>
      <c r="LO101" s="57">
        <f t="shared" si="396"/>
        <v>0</v>
      </c>
      <c r="LP101" s="57">
        <f t="shared" si="397"/>
        <v>10.171179332973542</v>
      </c>
      <c r="LQ101" s="57">
        <f t="shared" si="398"/>
        <v>7.9365653751971985</v>
      </c>
      <c r="LR101" s="57">
        <f t="shared" si="399"/>
        <v>4.4279296030615898</v>
      </c>
      <c r="LS101" s="57">
        <f t="shared" si="400"/>
        <v>0.31093924970704395</v>
      </c>
      <c r="LT101" s="57">
        <f t="shared" si="401"/>
        <v>0</v>
      </c>
      <c r="LU101" s="57">
        <f t="shared" si="402"/>
        <v>0</v>
      </c>
      <c r="LV101" s="57">
        <f t="shared" si="403"/>
        <v>0</v>
      </c>
      <c r="LW101" s="57">
        <f t="shared" si="404"/>
        <v>0</v>
      </c>
      <c r="LX101" s="57">
        <f t="shared" si="405"/>
        <v>0</v>
      </c>
      <c r="LY101" s="57">
        <f t="shared" si="406"/>
        <v>0</v>
      </c>
      <c r="LZ101" s="57">
        <f t="shared" si="407"/>
        <v>0</v>
      </c>
      <c r="MA101" s="57">
        <f t="shared" si="408"/>
        <v>0</v>
      </c>
      <c r="MB101" s="57">
        <f t="shared" si="409"/>
        <v>0</v>
      </c>
      <c r="MC101" s="57">
        <f t="shared" si="410"/>
        <v>0</v>
      </c>
      <c r="MD101" s="57">
        <f t="shared" si="411"/>
        <v>0</v>
      </c>
      <c r="ME101" s="57">
        <f t="shared" si="412"/>
        <v>0</v>
      </c>
      <c r="MF101" s="57">
        <f t="shared" si="413"/>
        <v>0</v>
      </c>
      <c r="MG101" s="57">
        <f t="shared" si="414"/>
        <v>0</v>
      </c>
      <c r="MH101" s="57">
        <f t="shared" si="415"/>
        <v>0</v>
      </c>
      <c r="MI101" s="57">
        <f t="shared" si="416"/>
        <v>0</v>
      </c>
      <c r="MJ101" s="61">
        <f t="shared" si="417"/>
        <v>3.7200000000000024</v>
      </c>
      <c r="MK101" s="57" t="e">
        <f>IF(AND(ABS(CG101)&gt;0,EU101*$C$19&gt;=DY100,NG101&lt;&gt;0),3,NA())</f>
        <v>#N/A</v>
      </c>
      <c r="ML101" s="57" t="e">
        <f t="shared" si="468"/>
        <v>#N/A</v>
      </c>
      <c r="MM101" s="57" t="e">
        <f t="shared" si="469"/>
        <v>#N/A</v>
      </c>
      <c r="MN101" s="57" t="e">
        <f t="shared" si="470"/>
        <v>#N/A</v>
      </c>
      <c r="MO101" s="57" t="e">
        <f t="shared" si="471"/>
        <v>#N/A</v>
      </c>
      <c r="MP101" s="57" t="e">
        <f t="shared" si="472"/>
        <v>#N/A</v>
      </c>
      <c r="MQ101" s="57" t="e">
        <f t="shared" si="473"/>
        <v>#N/A</v>
      </c>
      <c r="MR101" s="57" t="e">
        <f t="shared" si="474"/>
        <v>#N/A</v>
      </c>
      <c r="MS101" s="57" t="e">
        <f t="shared" si="475"/>
        <v>#N/A</v>
      </c>
      <c r="MT101" s="57" t="e">
        <f t="shared" si="476"/>
        <v>#N/A</v>
      </c>
      <c r="MU101" s="57" t="e">
        <f t="shared" si="477"/>
        <v>#N/A</v>
      </c>
      <c r="MV101" s="57" t="e">
        <f t="shared" si="478"/>
        <v>#N/A</v>
      </c>
      <c r="MW101" s="57" t="e">
        <f t="shared" si="479"/>
        <v>#N/A</v>
      </c>
      <c r="MX101" s="57" t="e">
        <f t="shared" si="480"/>
        <v>#N/A</v>
      </c>
      <c r="MY101" s="57" t="e">
        <f t="shared" si="481"/>
        <v>#N/A</v>
      </c>
      <c r="MZ101" s="57" t="e">
        <f t="shared" si="482"/>
        <v>#N/A</v>
      </c>
      <c r="NA101" s="57" t="e">
        <f t="shared" si="483"/>
        <v>#N/A</v>
      </c>
      <c r="NB101" s="57" t="e">
        <f t="shared" si="484"/>
        <v>#N/A</v>
      </c>
      <c r="NC101" s="57" t="e">
        <f t="shared" si="485"/>
        <v>#N/A</v>
      </c>
      <c r="ND101" s="57" t="e">
        <f t="shared" si="486"/>
        <v>#N/A</v>
      </c>
      <c r="NE101" s="57" t="e">
        <f t="shared" si="487"/>
        <v>#N/A</v>
      </c>
      <c r="NF101" s="61">
        <f t="shared" si="418"/>
        <v>3.7200000000000024</v>
      </c>
      <c r="NG101" s="260">
        <f>IF(OY100=0,MIN('Drive Train'!$F$35-FQ100*$C$19*'Drive Train'!$F$39,NG100+$C$39)-$C$7,IF(LO100-1&lt;=0,0,IF($C$37=Motors!$C$29,MAX(MAX(NG$8:NG100)*-1,NG100-$C$39),MAX(0,MAX(NG$8:NG100)*-1,NG100-$C$39))))</f>
        <v>0</v>
      </c>
      <c r="NH101" s="260">
        <f>IF(OZ100=0,MIN('Drive Train'!$F$35-FR100*$C$19*'Drive Train'!$F$39,NH100+$C$39)-$C$7,IF(LP100-1&lt;=0,0,IF($C$37=Motors!$C$29,MAX(MAX(NH$8:NH100)*-1,NH100-$C$39),MAX(0,MAX(NH$8:NH100)*-1,NH100-$C$39))))</f>
        <v>0</v>
      </c>
      <c r="NI101" s="260">
        <f>IF(PA100=0,MIN('Drive Train'!$F$35-FS100*$C$19*'Drive Train'!$F$39,NI100+$C$39)-$C$7,IF(LQ100-1&lt;=0,0,IF($C$37=Motors!$C$29,MAX(MAX(NI$8:NI100)*-1,NI100-$C$39),MAX(0,MAX(NI$8:NI100)*-1,NI100-$C$39))))</f>
        <v>0</v>
      </c>
      <c r="NJ101" s="260">
        <f>IF(PB100=0,MIN('Drive Train'!$F$35-FT100*$C$19*'Drive Train'!$F$39,NJ100+$C$39)-$C$7,IF(LR100-1&lt;=0,0,IF($C$37=Motors!$C$29,MAX(MAX(NJ$8:NJ100)*-1,NJ100-$C$39),MAX(0,MAX(NJ$8:NJ100)*-1,NJ100-$C$39))))</f>
        <v>0</v>
      </c>
      <c r="NK101" s="260">
        <f>IF(PC100=0,MIN('Drive Train'!$F$35-FU100*$C$19*'Drive Train'!$F$39,NK100+$C$39)-$C$7,IF(LS100-1&lt;=0,0,IF($C$37=Motors!$C$29,MAX(MAX(NK$8:NK100)*-1,NK100-$C$39),MAX(0,MAX(NK$8:NK100)*-1,NK100-$C$39))))</f>
        <v>0</v>
      </c>
      <c r="NL101" s="260">
        <f>IF(PD100=0,MIN('Drive Train'!$F$35-FV100*$C$19*'Drive Train'!$F$39,NL100+$C$39)-$C$7,IF(LT100-1&lt;=0,0,IF($C$37=Motors!$C$29,MAX(MAX(NL$8:NL100)*-1,NL100-$C$39),MAX(0,MAX(NL$8:NL100)*-1,NL100-$C$39))))</f>
        <v>0</v>
      </c>
      <c r="NM101" s="260">
        <f>IF(PE100=0,MIN('Drive Train'!$F$35-FW100*$C$19*'Drive Train'!$F$39,NM100+$C$39)-$C$7,IF(LU100-1&lt;=0,0,IF($C$37=Motors!$C$29,MAX(MAX(NM$8:NM100)*-1,NM100-$C$39),MAX(0,MAX(NM$8:NM100)*-1,NM100-$C$39))))</f>
        <v>0</v>
      </c>
      <c r="NN101" s="260">
        <f>IF(PF100=0,MIN('Drive Train'!$F$35-FX100*$C$19*'Drive Train'!$F$39,NN100+$C$39)-$C$7,IF(LV100-1&lt;=0,0,IF($C$37=Motors!$C$29,MAX(MAX(NN$8:NN100)*-1,NN100-$C$39),MAX(0,MAX(NN$8:NN100)*-1,NN100-$C$39))))</f>
        <v>0</v>
      </c>
      <c r="NO101" s="260">
        <f>IF(PG100=0,MIN('Drive Train'!$F$35-FY100*$C$19*'Drive Train'!$F$39,NO100+$C$39)-$C$7,IF(LW100-1&lt;=0,0,IF($C$37=Motors!$C$29,MAX(MAX(NO$8:NO100)*-1,NO100-$C$39),MAX(0,MAX(NO$8:NO100)*-1,NO100-$C$39))))</f>
        <v>0</v>
      </c>
      <c r="NP101" s="260">
        <f>IF(PH100=0,MIN('Drive Train'!$F$35-FZ100*$C$19*'Drive Train'!$F$39,NP100+$C$39)-$C$7,IF(LX100-1&lt;=0,0,IF($C$37=Motors!$C$29,MAX(MAX(NP$8:NP100)*-1,NP100-$C$39),MAX(0,MAX(NP$8:NP100)*-1,NP100-$C$39))))</f>
        <v>0</v>
      </c>
      <c r="NQ101" s="260">
        <f>IF(PI100=0,MIN('Drive Train'!$F$35-GA100*$C$19*'Drive Train'!$F$39,NQ100+$C$39)-$C$7,IF(LY100-1&lt;=0,0,IF($C$37=Motors!$C$29,MAX(MAX(NQ$8:NQ100)*-1,NQ100-$C$39),MAX(0,MAX(NQ$8:NQ100)*-1,NQ100-$C$39))))</f>
        <v>0</v>
      </c>
      <c r="NR101" s="260">
        <f>IF(PJ100=0,MIN('Drive Train'!$F$35-GB100*$C$19*'Drive Train'!$F$39,NR100+$C$39)-$C$7,IF(LZ100-1&lt;=0,0,IF($C$37=Motors!$C$29,MAX(MAX(NR$8:NR100)*-1,NR100-$C$39),MAX(0,MAX(NR$8:NR100)*-1,NR100-$C$39))))</f>
        <v>0</v>
      </c>
      <c r="NS101" s="260">
        <f>IF(PK100=0,MIN('Drive Train'!$F$35-GC100*$C$19*'Drive Train'!$F$39,NS100+$C$39)-$C$7,IF(MA100-1&lt;=0,0,IF($C$37=Motors!$C$29,MAX(MAX(NS$8:NS100)*-1,NS100-$C$39),MAX(0,MAX(NS$8:NS100)*-1,NS100-$C$39))))</f>
        <v>0</v>
      </c>
      <c r="NT101" s="260">
        <f>IF(PL100=0,MIN('Drive Train'!$F$35-GD100*$C$19*'Drive Train'!$F$39,NT100+$C$39)-$C$7,IF(MB100-1&lt;=0,0,IF($C$37=Motors!$C$29,MAX(MAX(NT$8:NT100)*-1,NT100-$C$39),MAX(0,MAX(NT$8:NT100)*-1,NT100-$C$39))))</f>
        <v>0</v>
      </c>
      <c r="NU101" s="260">
        <f>IF(PM100=0,MIN('Drive Train'!$F$35-GE100*$C$19*'Drive Train'!$F$39,NU100+$C$39)-$C$7,IF(MC100-1&lt;=0,0,IF($C$37=Motors!$C$29,MAX(MAX(NU$8:NU100)*-1,NU100-$C$39),MAX(0,MAX(NU$8:NU100)*-1,NU100-$C$39))))</f>
        <v>0</v>
      </c>
      <c r="NV101" s="260">
        <f>IF(PN100=0,MIN('Drive Train'!$F$35-GF100*$C$19*'Drive Train'!$F$39,NV100+$C$39)-$C$7,IF(MD100-1&lt;=0,0,IF($C$37=Motors!$C$29,MAX(MAX(NV$8:NV100)*-1,NV100-$C$39),MAX(0,MAX(NV$8:NV100)*-1,NV100-$C$39))))</f>
        <v>0</v>
      </c>
      <c r="NW101" s="260">
        <f>IF(PO100=0,MIN('Drive Train'!$F$35-GG100*$C$19*'Drive Train'!$F$39,NW100+$C$39)-$C$7,IF(ME100-1&lt;=0,0,IF($C$37=Motors!$C$29,MAX(MAX(NW$8:NW100)*-1,NW100-$C$39),MAX(0,MAX(NW$8:NW100)*-1,NW100-$C$39))))</f>
        <v>0</v>
      </c>
      <c r="NX101" s="260">
        <f>IF(PP100=0,MIN('Drive Train'!$F$35-GH100*$C$19*'Drive Train'!$F$39,NX100+$C$39)-$C$7,IF(MF100-1&lt;=0,0,IF($C$37=Motors!$C$29,MAX(MAX(NX$8:NX100)*-1,NX100-$C$39),MAX(0,MAX(NX$8:NX100)*-1,NX100-$C$39))))</f>
        <v>0</v>
      </c>
      <c r="NY101" s="260">
        <f>IF(PQ100=0,MIN('Drive Train'!$F$35-GI100*$C$19*'Drive Train'!$F$39,NY100+$C$39)-$C$7,IF(MG100-1&lt;=0,0,IF($C$37=Motors!$C$29,MAX(MAX(NY$8:NY100)*-1,NY100-$C$39),MAX(0,MAX(NY$8:NY100)*-1,NY100-$C$39))))</f>
        <v>0</v>
      </c>
      <c r="NZ101" s="260">
        <f>IF(PR100=0,MIN('Drive Train'!$F$35-GJ100*$C$19*'Drive Train'!$F$39,NZ100+$C$39)-$C$7,IF(MH100-1&lt;=0,0,IF($C$37=Motors!$C$29,MAX(MAX(NZ$8:NZ100)*-1,NZ100-$C$39),MAX(0,MAX(NZ$8:NZ100)*-1,NZ100-$C$39))))</f>
        <v>0</v>
      </c>
      <c r="OA101" s="260">
        <f>IF(PS100=0,MIN('Drive Train'!$F$35-GK100*$C$19*'Drive Train'!$F$39,OA100+$C$39)-$C$7,IF(MI100-1&lt;=0,0,IF($C$37=Motors!$C$29,MAX(MAX(OA$8:OA100)*-1,OA100-$C$39),MAX(0,MAX(OA$8:OA100)*-1,OA100-$C$39))))</f>
        <v>0</v>
      </c>
      <c r="OB101" s="61">
        <f t="shared" si="419"/>
        <v>3.7200000000000024</v>
      </c>
      <c r="OC101" s="260">
        <f>'Drive Train'!$F$35-(FQ101*$C$13)*$C$19*'Drive Train'!$F$39</f>
        <v>12.4</v>
      </c>
      <c r="OD101" s="260">
        <f>'Drive Train'!$F$35-(FR101*$C$13)*$C$19*'Drive Train'!$F$39</f>
        <v>12.2597755</v>
      </c>
      <c r="OE101" s="260">
        <f>'Drive Train'!$F$35-(FS101*$C$13)*$C$19*'Drive Train'!$F$39</f>
        <v>12.2597755</v>
      </c>
      <c r="OF101" s="260">
        <f>'Drive Train'!$F$35-(FT101*$C$13)*$C$19*'Drive Train'!$F$39</f>
        <v>12.2597755</v>
      </c>
      <c r="OG101" s="260">
        <f>'Drive Train'!$F$35-(FU101*$C$13)*$C$19*'Drive Train'!$F$39</f>
        <v>12.2597755</v>
      </c>
      <c r="OH101" s="260">
        <f>'Drive Train'!$F$35-(FV101*$C$13)*$C$19*'Drive Train'!$F$39</f>
        <v>12.4</v>
      </c>
      <c r="OI101" s="260">
        <f>'Drive Train'!$F$35-(FW101*$C$13)*$C$19*'Drive Train'!$F$39</f>
        <v>12.4</v>
      </c>
      <c r="OJ101" s="260">
        <f>'Drive Train'!$F$35-(FX101*$C$13)*$C$19*'Drive Train'!$F$39</f>
        <v>12.4</v>
      </c>
      <c r="OK101" s="260">
        <f>'Drive Train'!$F$35-(FY101*$C$13)*$C$19*'Drive Train'!$F$39</f>
        <v>12.4</v>
      </c>
      <c r="OL101" s="260">
        <f>'Drive Train'!$F$35-(FZ101*$C$13)*$C$19*'Drive Train'!$F$39</f>
        <v>12.4</v>
      </c>
      <c r="OM101" s="260">
        <f>'Drive Train'!$F$35-(GA101*$C$13)*$C$19*'Drive Train'!$F$39</f>
        <v>12.4</v>
      </c>
      <c r="ON101" s="260">
        <f>'Drive Train'!$F$35-(GB101*$C$13)*$C$19*'Drive Train'!$F$39</f>
        <v>12.4</v>
      </c>
      <c r="OO101" s="260">
        <f>'Drive Train'!$F$35-(GC101*$C$13)*$C$19*'Drive Train'!$F$39</f>
        <v>12.4</v>
      </c>
      <c r="OP101" s="260">
        <f>'Drive Train'!$F$35-(GD101*$C$13)*$C$19*'Drive Train'!$F$39</f>
        <v>12.4</v>
      </c>
      <c r="OQ101" s="260">
        <f>'Drive Train'!$F$35-(GE101*$C$13)*$C$19*'Drive Train'!$F$39</f>
        <v>12.4</v>
      </c>
      <c r="OR101" s="260">
        <f>'Drive Train'!$F$35-(GF101*$C$13)*$C$19*'Drive Train'!$F$39</f>
        <v>12.4</v>
      </c>
      <c r="OS101" s="260">
        <f>'Drive Train'!$F$35-(GG101*$C$13)*$C$19*'Drive Train'!$F$39</f>
        <v>12.4</v>
      </c>
      <c r="OT101" s="260">
        <f>'Drive Train'!$F$35-(GH101*$C$13)*$C$19*'Drive Train'!$F$39</f>
        <v>12.4</v>
      </c>
      <c r="OU101" s="260">
        <f>'Drive Train'!$F$35-(GI101*$C$13)*$C$19*'Drive Train'!$F$39</f>
        <v>12.4</v>
      </c>
      <c r="OV101" s="260">
        <f>'Drive Train'!$F$35-(GJ101*$C$13)*$C$19*'Drive Train'!$F$39</f>
        <v>12.4</v>
      </c>
      <c r="OW101" s="260">
        <f>'Drive Train'!$F$35-(GK101*$C$13)*$C$19*'Drive Train'!$F$39</f>
        <v>12.4</v>
      </c>
      <c r="OX101" s="61">
        <f t="shared" si="420"/>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7">
        <f t="shared" si="421"/>
        <v>3.7200000000000024</v>
      </c>
      <c r="PU101" s="57">
        <f t="shared" si="422"/>
        <v>21.495394688196406</v>
      </c>
      <c r="PV101" s="57">
        <f t="shared" si="423"/>
        <v>37.700129636861043</v>
      </c>
      <c r="PW101" s="57">
        <f t="shared" si="424"/>
        <v>40.283019758980174</v>
      </c>
      <c r="PX101" s="57">
        <f t="shared" si="425"/>
        <v>38.138898409556603</v>
      </c>
      <c r="PY101" s="57">
        <f t="shared" si="426"/>
        <v>32.327171274528148</v>
      </c>
      <c r="PZ101" s="57">
        <f t="shared" si="427"/>
        <v>27.036423105162619</v>
      </c>
      <c r="QA101" s="57">
        <f t="shared" si="428"/>
        <v>23.225733517635934</v>
      </c>
      <c r="QB101" s="57">
        <f t="shared" si="429"/>
        <v>21.291440485870105</v>
      </c>
      <c r="QC101" s="57">
        <f t="shared" si="430"/>
        <v>19.83197803012871</v>
      </c>
      <c r="QD101" s="57">
        <f t="shared" si="431"/>
        <v>18.750821279437783</v>
      </c>
      <c r="QE101" s="57">
        <f t="shared" si="432"/>
        <v>18.248340689871842</v>
      </c>
      <c r="QF101" s="57">
        <f t="shared" si="433"/>
        <v>23.528011379972803</v>
      </c>
      <c r="QG101" s="57">
        <f t="shared" si="434"/>
        <v>22.440570644578063</v>
      </c>
      <c r="QH101" s="57">
        <f t="shared" si="435"/>
        <v>21.831549073444926</v>
      </c>
      <c r="QI101" s="57">
        <f t="shared" si="436"/>
        <v>21.659868427934889</v>
      </c>
      <c r="QJ101" s="57">
        <f t="shared" si="437"/>
        <v>21.79976807614602</v>
      </c>
      <c r="QK101" s="57">
        <f t="shared" si="438"/>
        <v>21.756211309083742</v>
      </c>
      <c r="QL101" s="57">
        <f t="shared" si="439"/>
        <v>21.582838251070481</v>
      </c>
      <c r="QM101" s="57">
        <f t="shared" si="440"/>
        <v>21.793281479591677</v>
      </c>
      <c r="QN101" s="57">
        <f t="shared" si="441"/>
        <v>21.456171811391606</v>
      </c>
      <c r="QO101" s="57">
        <f t="shared" si="442"/>
        <v>21.493109623152883</v>
      </c>
      <c r="QP101" s="61">
        <f t="shared" si="443"/>
        <v>3.7200000000000024</v>
      </c>
      <c r="QQ101" s="57">
        <f>MIN(FQ101,$C$16)*$C$17*1000/60/60/$C$21</f>
        <v>0</v>
      </c>
      <c r="QR101" s="57">
        <f>MIN(FR101,$C$16)*$C$17*1000/60/60/$C$21</f>
        <v>3.4695548865589357E-2</v>
      </c>
      <c r="QS101" s="57">
        <f>MIN(FS101,$C$16)*$C$17*1000/60/60/$C$21</f>
        <v>3.4695548865589357E-2</v>
      </c>
      <c r="QT101" s="57">
        <f>MIN(FT101,$C$16)*$C$17*1000/60/60/$C$21</f>
        <v>3.4695548865589357E-2</v>
      </c>
      <c r="QU101" s="57">
        <f>MIN(FU101,$C$16)*$C$17*1000/60/60/$C$21</f>
        <v>3.4695548865589357E-2</v>
      </c>
      <c r="QV101" s="57">
        <f>MIN(FV101,$C$16)*$C$17*1000/60/60/$C$21</f>
        <v>0</v>
      </c>
      <c r="QW101" s="57">
        <f>MIN(FW101,$C$16)*$C$17*1000/60/60/$C$21</f>
        <v>0</v>
      </c>
      <c r="QX101" s="57">
        <f>MIN(FX101,$C$16)*$C$17*1000/60/60/$C$21</f>
        <v>0</v>
      </c>
      <c r="QY101" s="57">
        <f>MIN(FY101,$C$16)*$C$17*1000/60/60/$C$21</f>
        <v>0</v>
      </c>
      <c r="QZ101" s="57">
        <f>MIN(FZ101,$C$16)*$C$17*1000/60/60/$C$21</f>
        <v>0</v>
      </c>
      <c r="RA101" s="57">
        <f>MIN(GA101,$C$16)*$C$17*1000/60/60/$C$21</f>
        <v>0</v>
      </c>
      <c r="RB101" s="57">
        <f>MIN(GB101,$C$16)*$C$17*1000/60/60/$C$21</f>
        <v>0</v>
      </c>
      <c r="RC101" s="57">
        <f>MIN(GC101,$C$16)*$C$17*1000/60/60/$C$21</f>
        <v>0</v>
      </c>
      <c r="RD101" s="57">
        <f>MIN(GD101,$C$16)*$C$17*1000/60/60/$C$21</f>
        <v>0</v>
      </c>
      <c r="RE101" s="57">
        <f>MIN(GE101,$C$16)*$C$17*1000/60/60/$C$21</f>
        <v>0</v>
      </c>
      <c r="RF101" s="57">
        <f>MIN(GF101,$C$16)*$C$17*1000/60/60/$C$21</f>
        <v>0</v>
      </c>
      <c r="RG101" s="57">
        <f>MIN(GG101,$C$16)*$C$17*1000/60/60/$C$21</f>
        <v>0</v>
      </c>
      <c r="RH101" s="57">
        <f>MIN(GH101,$C$16)*$C$17*1000/60/60/$C$21</f>
        <v>0</v>
      </c>
      <c r="RI101" s="57">
        <f>MIN(GI101,$C$16)*$C$17*1000/60/60/$C$21</f>
        <v>0</v>
      </c>
      <c r="RJ101" s="57">
        <f>MIN(GJ101,$C$16)*$C$17*1000/60/60/$C$21</f>
        <v>0</v>
      </c>
      <c r="RK101" s="57">
        <f>MIN(GK101,$C$16)*$C$17*1000/60/60/$C$21</f>
        <v>0</v>
      </c>
      <c r="RL101" s="61">
        <f t="shared" si="444"/>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61">
        <f t="shared" si="445"/>
        <v>3.7200000000000024</v>
      </c>
      <c r="SI101" s="2">
        <f>IF(AND(EU101&lt;0,KS101=0,LO101&gt;=LO$6*'Drive Train'!$AA$52,LO101&lt;=LO$6*'Drive Train'!$AA$53,OY101=1,JW101=0),$C$17,0)</f>
        <v>0</v>
      </c>
      <c r="SJ101" s="2">
        <f>IF(AND(EV101&lt;0,KT101=0,LP101&gt;=LP$6*'Drive Train'!$AA$52,LP101&lt;=LP$6*'Drive Train'!$AA$53,OZ101=1,JX101=0),$C$17,0)</f>
        <v>0.04</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48">
        <f t="shared" si="446"/>
        <v>3.7200000000000024</v>
      </c>
    </row>
    <row r="102" spans="2:524" x14ac:dyDescent="0.2">
      <c r="R102" s="63">
        <f t="shared" si="34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343"/>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318"/>
        <v>3.7600000000000025</v>
      </c>
      <c r="BK102" s="2">
        <f>IF(OR(KS101=1,AND($C$37=Motors!$C$31,OY101=1)),0,IF(NG102=0,-(CG101+$C$15)/($C$14-$C$15)*$C$12,($C$11*S102-AO102)/($C$11*S102)*$C$12*S102))</f>
        <v>0</v>
      </c>
      <c r="BL102" s="2">
        <f>IF(OR(KT101=1,AND($C$37=Motors!$C$31,OZ101=1)),0,IF(NH102=0,-(CH101+$C$15)/($C$14-$C$15)*$C$12,($C$11*T102-AP102)/($C$11*T102)*$C$12*T102))</f>
        <v>0</v>
      </c>
      <c r="BM102" s="2">
        <f>IF(OR(KU101=1,AND($C$37=Motors!$C$31,PA101=1)),0,IF(NI102=0,-(CI101+$C$15)/($C$14-$C$15)*$C$12,($C$11*U102-AQ102)/($C$11*U102)*$C$12*U102))</f>
        <v>0</v>
      </c>
      <c r="BN102" s="2">
        <f>IF(OR(KV101=1,AND($C$37=Motors!$C$31,PB101=1)),0,IF(NJ102=0,-(CJ101+$C$15)/($C$14-$C$15)*$C$12,($C$11*V102-AR102)/($C$11*V102)*$C$12*V102))</f>
        <v>0</v>
      </c>
      <c r="BO102" s="2">
        <f>IF(OR(KW101=1,AND($C$37=Motors!$C$31,PC101=1)),0,IF(NK102=0,-(CK101+$C$15)/($C$14-$C$15)*$C$12,($C$11*W102-AS102)/($C$11*W102)*$C$12*W102))</f>
        <v>0</v>
      </c>
      <c r="BP102" s="2">
        <f>IF(OR(KX101=1,AND($C$37=Motors!$C$31,PD101=1)),0,IF(NL102=0,-(CL101+$C$15)/($C$14-$C$15)*$C$12,($C$11*X102-AT102)/($C$11*X102)*$C$12*X102))</f>
        <v>0</v>
      </c>
      <c r="BQ102" s="2">
        <f>IF(OR(KY101=1,AND($C$37=Motors!$C$31,PE101=1)),0,IF(NM102=0,-(CM101+$C$15)/($C$14-$C$15)*$C$12,($C$11*Y102-AU102)/($C$11*Y102)*$C$12*Y102))</f>
        <v>0</v>
      </c>
      <c r="BR102" s="2">
        <f>IF(OR(KZ101=1,AND($C$37=Motors!$C$31,PF101=1)),0,IF(NN102=0,-(CN101+$C$15)/($C$14-$C$15)*$C$12,($C$11*Z102-AV102)/($C$11*Z102)*$C$12*Z102))</f>
        <v>0</v>
      </c>
      <c r="BS102" s="2">
        <f>IF(OR(LA101=1,AND($C$37=Motors!$C$31,PG101=1)),0,IF(NO102=0,-(CO101+$C$15)/($C$14-$C$15)*$C$12,($C$11*AA102-AW102)/($C$11*AA102)*$C$12*AA102))</f>
        <v>0</v>
      </c>
      <c r="BT102" s="2">
        <f>IF(OR(LB101=1,AND($C$37=Motors!$C$31,PH101=1)),0,IF(NP102=0,-(CP101+$C$15)/($C$14-$C$15)*$C$12,($C$11*AB102-AX102)/($C$11*AB102)*$C$12*AB102))</f>
        <v>0</v>
      </c>
      <c r="BU102" s="2">
        <f>IF(OR(LC101=1,AND($C$37=Motors!$C$31,PI101=1)),0,IF(NQ102=0,-(CQ101+$C$15)/($C$14-$C$15)*$C$12,($C$11*AC102-AY102)/($C$11*AC102)*$C$12*AC102))</f>
        <v>0</v>
      </c>
      <c r="BV102" s="2">
        <f>IF(OR(LD101=1,AND($C$37=Motors!$C$31,PJ101=1)),0,IF(NR102=0,-(CR101+$C$15)/($C$14-$C$15)*$C$12,($C$11*AD102-AZ102)/($C$11*AD102)*$C$12*AD102))</f>
        <v>0</v>
      </c>
      <c r="BW102" s="2">
        <f>IF(OR(LE101=1,AND($C$37=Motors!$C$31,PK101=1)),0,IF(NS102=0,-(CS101+$C$15)/($C$14-$C$15)*$C$12,($C$11*AE102-BA102)/($C$11*AE102)*$C$12*AE102))</f>
        <v>0</v>
      </c>
      <c r="BX102" s="2">
        <f>IF(OR(LF101=1,AND($C$37=Motors!$C$31,PL101=1)),0,IF(NT102=0,-(CT101+$C$15)/($C$14-$C$15)*$C$12,($C$11*AF102-BB102)/($C$11*AF102)*$C$12*AF102))</f>
        <v>0</v>
      </c>
      <c r="BY102" s="2">
        <f>IF(OR(LG101=1,AND($C$37=Motors!$C$31,PM101=1)),0,IF(NU102=0,-(CU101+$C$15)/($C$14-$C$15)*$C$12,($C$11*AG102-BC102)/($C$11*AG102)*$C$12*AG102))</f>
        <v>0</v>
      </c>
      <c r="BZ102" s="2">
        <f>IF(OR(LH101=1,AND($C$37=Motors!$C$31,PN101=1)),0,IF(NV102=0,-(CV101+$C$15)/($C$14-$C$15)*$C$12,($C$11*AH102-BD102)/($C$11*AH102)*$C$12*AH102))</f>
        <v>0</v>
      </c>
      <c r="CA102" s="2">
        <f>IF(OR(LI101=1,AND($C$37=Motors!$C$31,PO101=1)),0,IF(NW102=0,-(CW101+$C$15)/($C$14-$C$15)*$C$12,($C$11*AI102-BE102)/($C$11*AI102)*$C$12*AI102))</f>
        <v>0</v>
      </c>
      <c r="CB102" s="2">
        <f>IF(OR(LJ101=1,AND($C$37=Motors!$C$31,PP101=1)),0,IF(NX102=0,-(CX101+$C$15)/($C$14-$C$15)*$C$12,($C$11*AJ102-BF102)/($C$11*AJ102)*$C$12*AJ102))</f>
        <v>0</v>
      </c>
      <c r="CC102" s="2">
        <f>IF(OR(LK101=1,AND($C$37=Motors!$C$31,PQ101=1)),0,IF(NY102=0,-(CY101+$C$15)/($C$14-$C$15)*$C$12,($C$11*AK102-BG102)/($C$11*AK102)*$C$12*AK102))</f>
        <v>0</v>
      </c>
      <c r="CD102" s="2">
        <f>IF(OR(LL101=1,AND($C$37=Motors!$C$31,PR101=1)),0,IF(NZ102=0,-(CZ101+$C$15)/($C$14-$C$15)*$C$12,($C$11*AL102-BH102)/($C$11*AL102)*$C$12*AL102))</f>
        <v>0</v>
      </c>
      <c r="CE102" s="2">
        <f>IF(OR(LM101=1,AND($C$37=Motors!$C$31,PS101=1)),0,IF(OA102=0,-(DA101+$C$15)/($C$14-$C$15)*$C$12,($C$11*AM102-BI102)/($C$11*AM102)*$C$12*AM102))</f>
        <v>0</v>
      </c>
      <c r="CF102" s="61">
        <f t="shared" si="319"/>
        <v>3.7600000000000025</v>
      </c>
      <c r="CG102" s="57">
        <f>IF(AND(KS101=1,OY101=1),0,ABS(BK102/$C$12*($C$14-$C$15)+$C$15) *'Drive Train'!$AA$49 + CG101*(1-'Drive Train'!$AA$49))</f>
        <v>0</v>
      </c>
      <c r="CH102" s="57">
        <f>IF(AND(KT101=1,OZ101=1),0,ABS(BL102/$C$12*($C$14-$C$15)+$C$15) *'Drive Train'!$AA$49 + CH101*(1-'Drive Train'!$AA$49))</f>
        <v>2.7495000000000003</v>
      </c>
      <c r="CI102" s="57">
        <f>IF(AND(KU101=1,PA101=1),0,ABS(BM102/$C$12*($C$14-$C$15)+$C$15) *'Drive Train'!$AA$49 + CI101*(1-'Drive Train'!$AA$49))</f>
        <v>2.7495000000000003</v>
      </c>
      <c r="CJ102" s="57">
        <f>IF(AND(KV101=1,PB101=1),0,ABS(BN102/$C$12*($C$14-$C$15)+$C$15) *'Drive Train'!$AA$49 + CJ101*(1-'Drive Train'!$AA$49))</f>
        <v>2.7495000000000003</v>
      </c>
      <c r="CK102" s="57">
        <f>IF(AND(KW101=1,PC101=1),0,ABS(BO102/$C$12*($C$14-$C$15)+$C$15) *'Drive Train'!$AA$49 + CK101*(1-'Drive Train'!$AA$49))</f>
        <v>2.7495000000000003</v>
      </c>
      <c r="CL102" s="57">
        <f>IF(AND(KX101=1,PD101=1),0,ABS(BP102/$C$12*($C$14-$C$15)+$C$15) *'Drive Train'!$AA$49 + CL101*(1-'Drive Train'!$AA$49))</f>
        <v>0</v>
      </c>
      <c r="CM102" s="57">
        <f>IF(AND(KY101=1,PE101=1),0,ABS(BQ102/$C$12*($C$14-$C$15)+$C$15) *'Drive Train'!$AA$49 + CM101*(1-'Drive Train'!$AA$49))</f>
        <v>0</v>
      </c>
      <c r="CN102" s="57">
        <f>IF(AND(KZ101=1,PF101=1),0,ABS(BR102/$C$12*($C$14-$C$15)+$C$15) *'Drive Train'!$AA$49 + CN101*(1-'Drive Train'!$AA$49))</f>
        <v>0</v>
      </c>
      <c r="CO102" s="57">
        <f>IF(AND(LA101=1,PG101=1),0,ABS(BS102/$C$12*($C$14-$C$15)+$C$15) *'Drive Train'!$AA$49 + CO101*(1-'Drive Train'!$AA$49))</f>
        <v>0</v>
      </c>
      <c r="CP102" s="57">
        <f>IF(AND(LB101=1,PH101=1),0,ABS(BT102/$C$12*($C$14-$C$15)+$C$15) *'Drive Train'!$AA$49 + CP101*(1-'Drive Train'!$AA$49))</f>
        <v>0</v>
      </c>
      <c r="CQ102" s="57">
        <f>IF(AND(LC101=1,PI101=1),0,ABS(BU102/$C$12*($C$14-$C$15)+$C$15) *'Drive Train'!$AA$49 + CQ101*(1-'Drive Train'!$AA$49))</f>
        <v>0</v>
      </c>
      <c r="CR102" s="57">
        <f>IF(AND(LD101=1,PJ101=1),0,ABS(BV102/$C$12*($C$14-$C$15)+$C$15) *'Drive Train'!$AA$49 + CR101*(1-'Drive Train'!$AA$49))</f>
        <v>0</v>
      </c>
      <c r="CS102" s="57">
        <f>IF(AND(LE101=1,PK101=1),0,ABS(BW102/$C$12*($C$14-$C$15)+$C$15) *'Drive Train'!$AA$49 + CS101*(1-'Drive Train'!$AA$49))</f>
        <v>0</v>
      </c>
      <c r="CT102" s="57">
        <f>IF(AND(LF101=1,PL101=1),0,ABS(BX102/$C$12*($C$14-$C$15)+$C$15) *'Drive Train'!$AA$49 + CT101*(1-'Drive Train'!$AA$49))</f>
        <v>0</v>
      </c>
      <c r="CU102" s="57">
        <f>IF(AND(LG101=1,PM101=1),0,ABS(BY102/$C$12*($C$14-$C$15)+$C$15) *'Drive Train'!$AA$49 + CU101*(1-'Drive Train'!$AA$49))</f>
        <v>0</v>
      </c>
      <c r="CV102" s="57">
        <f>IF(AND(LH101=1,PN101=1),0,ABS(BZ102/$C$12*($C$14-$C$15)+$C$15) *'Drive Train'!$AA$49 + CV101*(1-'Drive Train'!$AA$49))</f>
        <v>0</v>
      </c>
      <c r="CW102" s="57">
        <f>IF(AND(LI101=1,PO101=1),0,ABS(CA102/$C$12*($C$14-$C$15)+$C$15) *'Drive Train'!$AA$49 + CW101*(1-'Drive Train'!$AA$49))</f>
        <v>0</v>
      </c>
      <c r="CX102" s="57">
        <f>IF(AND(LJ101=1,PP101=1),0,ABS(CB102/$C$12*($C$14-$C$15)+$C$15) *'Drive Train'!$AA$49 + CX101*(1-'Drive Train'!$AA$49))</f>
        <v>0</v>
      </c>
      <c r="CY102" s="57">
        <f>IF(AND(LK101=1,PQ101=1),0,ABS(CC102/$C$12*($C$14-$C$15)+$C$15) *'Drive Train'!$AA$49 + CY101*(1-'Drive Train'!$AA$49))</f>
        <v>0</v>
      </c>
      <c r="CZ102" s="57">
        <f>IF(AND(LL101=1,PR101=1),0,ABS(CD102/$C$12*($C$14-$C$15)+$C$15) *'Drive Train'!$AA$49 + CZ101*(1-'Drive Train'!$AA$49))</f>
        <v>0</v>
      </c>
      <c r="DA102" s="57">
        <f>IF(AND(LM101=1,PS101=1),0,ABS(CE102/$C$12*($C$14-$C$15)+$C$15) *'Drive Train'!$AA$49 + DA101*(1-'Drive Train'!$AA$49))</f>
        <v>0</v>
      </c>
      <c r="DB102" s="61">
        <f t="shared" si="344"/>
        <v>3.7600000000000025</v>
      </c>
      <c r="DC102" s="57">
        <f t="shared" si="320"/>
        <v>0</v>
      </c>
      <c r="DD102" s="57">
        <f t="shared" si="321"/>
        <v>2.7495000000000003</v>
      </c>
      <c r="DE102" s="57">
        <f t="shared" si="322"/>
        <v>2.7495000000000003</v>
      </c>
      <c r="DF102" s="57">
        <f t="shared" si="323"/>
        <v>2.7495000000000003</v>
      </c>
      <c r="DG102" s="57">
        <f t="shared" si="324"/>
        <v>2.7495000000000003</v>
      </c>
      <c r="DH102" s="57">
        <f t="shared" si="325"/>
        <v>0</v>
      </c>
      <c r="DI102" s="57">
        <f t="shared" si="326"/>
        <v>0</v>
      </c>
      <c r="DJ102" s="57">
        <f t="shared" si="327"/>
        <v>0</v>
      </c>
      <c r="DK102" s="57">
        <f t="shared" si="328"/>
        <v>0</v>
      </c>
      <c r="DL102" s="57">
        <f t="shared" si="329"/>
        <v>0</v>
      </c>
      <c r="DM102" s="57">
        <f t="shared" si="330"/>
        <v>0</v>
      </c>
      <c r="DN102" s="57">
        <f t="shared" si="331"/>
        <v>0</v>
      </c>
      <c r="DO102" s="57">
        <f t="shared" si="332"/>
        <v>0</v>
      </c>
      <c r="DP102" s="57">
        <f t="shared" si="333"/>
        <v>0</v>
      </c>
      <c r="DQ102" s="57">
        <f t="shared" si="334"/>
        <v>0</v>
      </c>
      <c r="DR102" s="57">
        <f t="shared" si="335"/>
        <v>0</v>
      </c>
      <c r="DS102" s="57">
        <f t="shared" si="336"/>
        <v>0</v>
      </c>
      <c r="DT102" s="57">
        <f t="shared" si="337"/>
        <v>0</v>
      </c>
      <c r="DU102" s="57">
        <f t="shared" si="338"/>
        <v>0</v>
      </c>
      <c r="DV102" s="57">
        <f t="shared" si="339"/>
        <v>0</v>
      </c>
      <c r="DW102" s="57">
        <f t="shared" si="340"/>
        <v>0</v>
      </c>
      <c r="DX102" s="61">
        <f t="shared" si="345"/>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61">
        <f t="shared" si="341"/>
        <v>3.7600000000000025</v>
      </c>
      <c r="EU102" s="259">
        <f>MAX(MIN(IF(AND(OY101=1,NG102&lt;0),-1,1)*(DC102-$C$15)/($C$14-$C$15)*$C$12*$C$21-$C$33*LO102/AO$6 -  OY101*$C$33/$C$21,DY101/$C$19),MAX(EU$8:EU101)*-1)</f>
        <v>-0.37850168607206947</v>
      </c>
      <c r="EV102" s="259">
        <f>MAX(MIN(IF(AND(OZ101=1,NH102&lt;0),-1,1)*(DD102-$C$15)/($C$14-$C$15)*$C$12*$C$21-$C$33*LP102/AP$6 -  OZ101*$C$33/$C$21,DZ101/$C$19),MAX(EV$8:EV101)*-1)</f>
        <v>-0.39438130018455209</v>
      </c>
      <c r="EW102" s="259">
        <f>MAX(MIN(IF(AND(PA101=1,NI102&lt;0),-1,1)*(DE102-$C$15)/($C$14-$C$15)*$C$12*$C$21-$C$33*LQ102/AQ$6 -  PA101*$C$33/$C$21,EA101/$C$19),MAX(EW$8:EW101)*-1)</f>
        <v>-0.40148014487870809</v>
      </c>
      <c r="EX102" s="259">
        <f>MAX(MIN(IF(AND(PB101=1,NJ102&lt;0),-1,1)*(DF102-$C$15)/($C$14-$C$15)*$C$12*$C$21-$C$33*LR102/AR$6 -  PB101*$C$33/$C$21,EB101/$C$19),MAX(EX$8:EX101)*-1)</f>
        <v>-0.38163025408723861</v>
      </c>
      <c r="EY102" s="259">
        <f>MAX(MIN(IF(AND(PC101=1,NK102&lt;0),-1,1)*(DG102-$C$15)/($C$14-$C$15)*$C$12*$C$21-$C$33*LS102/AS$6 -  PC101*$C$33/$C$21,EC101/$C$19),MAX(EY$8:EY101)*-1)</f>
        <v>-0.33420294898757241</v>
      </c>
      <c r="EZ102" s="259">
        <f>MAX(MIN(IF(AND(PD101=1,NL102&lt;0),-1,1)*(DH102-$C$15)/($C$14-$C$15)*$C$12*$C$21-$C$33*LT102/AT$6 -  PD101*$C$33/$C$21,ED101/$C$19),MAX(EZ$8:EZ101)*-1)</f>
        <v>-0.37850168607206947</v>
      </c>
      <c r="FA102" s="259">
        <f>MAX(MIN(IF(AND(PE101=1,NM102&lt;0),-1,1)*(DI102-$C$15)/($C$14-$C$15)*$C$12*$C$21-$C$33*LU102/AU$6 -  PE101*$C$33/$C$21,EE101/$C$19),MAX(FA$8:FA101)*-1)</f>
        <v>-0.37850168607206947</v>
      </c>
      <c r="FB102" s="259">
        <f>MAX(MIN(IF(AND(PF101=1,NN102&lt;0),-1,1)*(DJ102-$C$15)/($C$14-$C$15)*$C$12*$C$21-$C$33*LV102/AV$6 -  PF101*$C$33/$C$21,EF101/$C$19),MAX(FB$8:FB101)*-1)</f>
        <v>-0.37850168607206947</v>
      </c>
      <c r="FC102" s="259">
        <f>MAX(MIN(IF(AND(PG101=1,NO102&lt;0),-1,1)*(DK102-$C$15)/($C$14-$C$15)*$C$12*$C$21-$C$33*LW102/AW$6 -  PG101*$C$33/$C$21,EG101/$C$19),MAX(FC$8:FC101)*-1)</f>
        <v>-0.37850168607206947</v>
      </c>
      <c r="FD102" s="259">
        <f>MAX(MIN(IF(AND(PH101=1,NP102&lt;0),-1,1)*(DL102-$C$15)/($C$14-$C$15)*$C$12*$C$21-$C$33*LX102/AX$6 -  PH101*$C$33/$C$21,EH101/$C$19),MAX(FD$8:FD101)*-1)</f>
        <v>-0.37850168607206947</v>
      </c>
      <c r="FE102" s="259">
        <f>MAX(MIN(IF(AND(PI101=1,NQ102&lt;0),-1,1)*(DM102-$C$15)/($C$14-$C$15)*$C$12*$C$21-$C$33*LY102/AY$6 -  PI101*$C$33/$C$21,EI101/$C$19),MAX(FE$8:FE101)*-1)</f>
        <v>-0.37850168607206947</v>
      </c>
      <c r="FF102" s="259">
        <f>MAX(MIN(IF(AND(PJ101=1,NR102&lt;0),-1,1)*(DN102-$C$15)/($C$14-$C$15)*$C$12*$C$21-$C$33*LZ102/AZ$6 -  PJ101*$C$33/$C$21,EJ101/$C$19),MAX(FF$8:FF101)*-1)</f>
        <v>-0.3680167733157455</v>
      </c>
      <c r="FG102" s="259">
        <f>MAX(MIN(IF(AND(PK101=1,NS102&lt;0),-1,1)*(DO102-$C$15)/($C$14-$C$15)*$C$12*$C$21-$C$33*MA102/BA$6 -  PK101*$C$33/$C$21,EK101/$C$19),MAX(FG$8:FG101)*-1)</f>
        <v>-0.37850168607206947</v>
      </c>
      <c r="FH102" s="259">
        <f>MAX(MIN(IF(AND(PL101=1,NT102&lt;0),-1,1)*(DP102-$C$15)/($C$14-$C$15)*$C$12*$C$21-$C$33*MB102/BB$6 -  PL101*$C$33/$C$21,EL101/$C$19),MAX(FH$8:FH101)*-1)</f>
        <v>-0.37850168607206947</v>
      </c>
      <c r="FI102" s="259">
        <f>MAX(MIN(IF(AND(PM101=1,NU102&lt;0),-1,1)*(DQ102-$C$15)/($C$14-$C$15)*$C$12*$C$21-$C$33*MC102/BC$6 -  PM101*$C$33/$C$21,EM101/$C$19),MAX(FI$8:FI101)*-1)</f>
        <v>-0.37850168607206947</v>
      </c>
      <c r="FJ102" s="259">
        <f>MAX(MIN(IF(AND(PN101=1,NV102&lt;0),-1,1)*(DR102-$C$15)/($C$14-$C$15)*$C$12*$C$21-$C$33*MD102/BD$6 -  PN101*$C$33/$C$21,EN101/$C$19),MAX(FJ$8:FJ101)*-1)</f>
        <v>-0.37850168607206947</v>
      </c>
      <c r="FK102" s="259">
        <f>MAX(MIN(IF(AND(PO101=1,NW102&lt;0),-1,1)*(DS102-$C$15)/($C$14-$C$15)*$C$12*$C$21-$C$33*ME102/BE$6 -  PO101*$C$33/$C$21,EO101/$C$19),MAX(FK$8:FK101)*-1)</f>
        <v>-0.37850168607206947</v>
      </c>
      <c r="FL102" s="259">
        <f>MAX(MIN(IF(AND(PP101=1,NX102&lt;0),-1,1)*(DT102-$C$15)/($C$14-$C$15)*$C$12*$C$21-$C$33*MF102/BF$6 -  PP101*$C$33/$C$21,EP101/$C$19),MAX(FL$8:FL101)*-1)</f>
        <v>-0.37850168607206947</v>
      </c>
      <c r="FM102" s="259">
        <f>MAX(MIN(IF(AND(PQ101=1,NY102&lt;0),-1,1)*(DU102-$C$15)/($C$14-$C$15)*$C$12*$C$21-$C$33*MG102/BG$6 -  PQ101*$C$33/$C$21,EQ101/$C$19),MAX(FM$8:FM101)*-1)</f>
        <v>-0.37850168607206947</v>
      </c>
      <c r="FN102" s="259">
        <f>MAX(MIN(IF(AND(PR101=1,NZ102&lt;0),-1,1)*(DV102-$C$15)/($C$14-$C$15)*$C$12*$C$21-$C$33*MH102/BH$6 -  PR101*$C$33/$C$21,ER101/$C$19),MAX(FN$8:FN101)*-1)</f>
        <v>-0.37850168607206947</v>
      </c>
      <c r="FO102" s="259">
        <f>MAX(MIN(IF(AND(PS101=1,OA102&lt;0),-1,1)*(DW102-$C$15)/($C$14-$C$15)*$C$12*$C$21-$C$33*MI102/BI$6 -  PS101*$C$33/$C$21,ES101/$C$19),MAX(FO$8:FO101)*-1)</f>
        <v>-0.37850168607206947</v>
      </c>
      <c r="FP102" s="61">
        <f t="shared" si="346"/>
        <v>3.7600000000000025</v>
      </c>
      <c r="FQ102" s="260">
        <f>IF(AND(KS102=1,OY102=1),0,MIN((ABS(($C$14-$C$15)*EU102/$C$12/$C$21)+$C$15)/$C$21,DC102))</f>
        <v>0</v>
      </c>
      <c r="FR102" s="260">
        <f>IF(AND(KT102=1,OZ102=1),0,MIN((ABS(($C$14-$C$15)*EV102/$C$12/$C$21)+$C$15)/$C$21,DD102))</f>
        <v>2.7495000000000003</v>
      </c>
      <c r="FS102" s="260">
        <f>IF(AND(KU102=1,PA102=1),0,MIN((ABS(($C$14-$C$15)*EW102/$C$12/$C$21)+$C$15)/$C$21,DE102))</f>
        <v>2.7495000000000003</v>
      </c>
      <c r="FT102" s="260">
        <f>IF(AND(KV102=1,PB102=1),0,MIN((ABS(($C$14-$C$15)*EX102/$C$12/$C$21)+$C$15)/$C$21,DF102))</f>
        <v>2.7495000000000003</v>
      </c>
      <c r="FU102" s="260">
        <f>IF(AND(KW102=1,PC102=1),0,MIN((ABS(($C$14-$C$15)*EY102/$C$12/$C$21)+$C$15)/$C$21,DG102))</f>
        <v>0</v>
      </c>
      <c r="FV102" s="260">
        <f>IF(AND(KX102=1,PD102=1),0,MIN((ABS(($C$14-$C$15)*EZ102/$C$12/$C$21)+$C$15)/$C$21,DH102))</f>
        <v>0</v>
      </c>
      <c r="FW102" s="260">
        <f>IF(AND(KY102=1,PE102=1),0,MIN((ABS(($C$14-$C$15)*FA102/$C$12/$C$21)+$C$15)/$C$21,DI102))</f>
        <v>0</v>
      </c>
      <c r="FX102" s="260">
        <f>IF(AND(KZ102=1,PF102=1),0,MIN((ABS(($C$14-$C$15)*FB102/$C$12/$C$21)+$C$15)/$C$21,DJ102))</f>
        <v>0</v>
      </c>
      <c r="FY102" s="260">
        <f>IF(AND(LA102=1,PG102=1),0,MIN((ABS(($C$14-$C$15)*FC102/$C$12/$C$21)+$C$15)/$C$21,DK102))</f>
        <v>0</v>
      </c>
      <c r="FZ102" s="260">
        <f>IF(AND(LB102=1,PH102=1),0,MIN((ABS(($C$14-$C$15)*FD102/$C$12/$C$21)+$C$15)/$C$21,DL102))</f>
        <v>0</v>
      </c>
      <c r="GA102" s="260">
        <f>IF(AND(LC102=1,PI102=1),0,MIN((ABS(($C$14-$C$15)*FE102/$C$12/$C$21)+$C$15)/$C$21,DM102))</f>
        <v>0</v>
      </c>
      <c r="GB102" s="260">
        <f>IF(AND(LD102=1,PJ102=1),0,MIN((ABS(($C$14-$C$15)*FF102/$C$12/$C$21)+$C$15)/$C$21,DN102))</f>
        <v>0</v>
      </c>
      <c r="GC102" s="260">
        <f>IF(AND(LE102=1,PK102=1),0,MIN((ABS(($C$14-$C$15)*FG102/$C$12/$C$21)+$C$15)/$C$21,DO102))</f>
        <v>0</v>
      </c>
      <c r="GD102" s="260">
        <f>IF(AND(LF102=1,PL102=1),0,MIN((ABS(($C$14-$C$15)*FH102/$C$12/$C$21)+$C$15)/$C$21,DP102))</f>
        <v>0</v>
      </c>
      <c r="GE102" s="260">
        <f>IF(AND(LG102=1,PM102=1),0,MIN((ABS(($C$14-$C$15)*FI102/$C$12/$C$21)+$C$15)/$C$21,DQ102))</f>
        <v>0</v>
      </c>
      <c r="GF102" s="260">
        <f>IF(AND(LH102=1,PN102=1),0,MIN((ABS(($C$14-$C$15)*FJ102/$C$12/$C$21)+$C$15)/$C$21,DR102))</f>
        <v>0</v>
      </c>
      <c r="GG102" s="260">
        <f>IF(AND(LI102=1,PO102=1),0,MIN((ABS(($C$14-$C$15)*FK102/$C$12/$C$21)+$C$15)/$C$21,DS102))</f>
        <v>0</v>
      </c>
      <c r="GH102" s="260">
        <f>IF(AND(LJ102=1,PP102=1),0,MIN((ABS(($C$14-$C$15)*FL102/$C$12/$C$21)+$C$15)/$C$21,DT102))</f>
        <v>0</v>
      </c>
      <c r="GI102" s="260">
        <f>IF(AND(LK102=1,PQ102=1),0,MIN((ABS(($C$14-$C$15)*FM102/$C$12/$C$21)+$C$15)/$C$21,DU102))</f>
        <v>0</v>
      </c>
      <c r="GJ102" s="260">
        <f>IF(AND(LL102=1,PR102=1),0,MIN((ABS(($C$14-$C$15)*FN102/$C$12/$C$21)+$C$15)/$C$21,DV102))</f>
        <v>0</v>
      </c>
      <c r="GK102" s="260">
        <f>IF(AND(LM102=1,PS102=1),0,MIN((ABS(($C$14-$C$15)*FO102/$C$12/$C$21)+$C$15)/$C$21,DW102))</f>
        <v>0</v>
      </c>
      <c r="GL102" s="61">
        <f t="shared" si="347"/>
        <v>3.7600000000000025</v>
      </c>
      <c r="GM102" s="57">
        <f>IF(AND(KS101=1,OY101=1),0,EU102*$C$19/S$6/$C$24/$C$23*3.39*$C$21)</f>
        <v>0</v>
      </c>
      <c r="GN102" s="57">
        <f>IF(AND(KT101=1,OZ101=1),0,EV102*$C$19/T$6/$C$24/$C$23*3.39*$C$21)</f>
        <v>-2.8580554892591796</v>
      </c>
      <c r="GO102" s="57">
        <f>IF(AND(KU101=1,PA101=1),0,EW102*$C$19/U$6/$C$24/$C$23*3.39*$C$21)</f>
        <v>-4.2026116202514059</v>
      </c>
      <c r="GP102" s="57">
        <f>IF(AND(KV101=1,PB101=1),0,EX102*$C$19/V$6/$C$24/$C$23*3.39*$C$21)</f>
        <v>-5.2240045962476254</v>
      </c>
      <c r="GQ102" s="57">
        <f>IF(AND(KW101=1,PC101=1),0,EY102*$C$19/W$6/$C$24/$C$23*3.39*$C$21)</f>
        <v>-5.6512094657589236</v>
      </c>
      <c r="GR102" s="57">
        <f>IF(AND(KX101=1,PD101=1),0,EZ102*$C$19/X$6/$C$24/$C$23*3.39*$C$21)</f>
        <v>0</v>
      </c>
      <c r="GS102" s="57">
        <f>IF(AND(KY101=1,PE101=1),0,FA102*$C$19/Y$6/$C$24/$C$23*3.39*$C$21)</f>
        <v>0</v>
      </c>
      <c r="GT102" s="57">
        <f>IF(AND(KZ101=1,PF101=1),0,FB102*$C$19/Z$6/$C$24/$C$23*3.39*$C$21)</f>
        <v>0</v>
      </c>
      <c r="GU102" s="57">
        <f>IF(AND(LA101=1,PG101=1),0,FC102*$C$19/AA$6/$C$24/$C$23*3.39*$C$21)</f>
        <v>0</v>
      </c>
      <c r="GV102" s="57">
        <f>IF(AND(LB101=1,PH101=1),0,FD102*$C$19/AB$6/$C$24/$C$23*3.39*$C$21)</f>
        <v>0</v>
      </c>
      <c r="GW102" s="57">
        <f>IF(AND(LC101=1,PI101=1),0,FE102*$C$19/AC$6/$C$24/$C$23*3.39*$C$21)</f>
        <v>0</v>
      </c>
      <c r="GX102" s="57">
        <f>IF(AND(LD101=1,PJ101=1),0,FF102*$C$19/AD$6/$C$24/$C$23*3.39*$C$21)</f>
        <v>0</v>
      </c>
      <c r="GY102" s="57">
        <f>IF(AND(LE101=1,PK101=1),0,FG102*$C$19/AE$6/$C$24/$C$23*3.39*$C$21)</f>
        <v>0</v>
      </c>
      <c r="GZ102" s="57">
        <f>IF(AND(LF101=1,PL101=1),0,FH102*$C$19/AF$6/$C$24/$C$23*3.39*$C$21)</f>
        <v>0</v>
      </c>
      <c r="HA102" s="57">
        <f>IF(AND(LG101=1,PM101=1),0,FI102*$C$19/AG$6/$C$24/$C$23*3.39*$C$21)</f>
        <v>0</v>
      </c>
      <c r="HB102" s="57">
        <f>IF(AND(LH101=1,PN101=1),0,FJ102*$C$19/AH$6/$C$24/$C$23*3.39*$C$21)</f>
        <v>0</v>
      </c>
      <c r="HC102" s="57">
        <f>IF(AND(LI101=1,PO101=1),0,FK102*$C$19/AI$6/$C$24/$C$23*3.39*$C$21)</f>
        <v>0</v>
      </c>
      <c r="HD102" s="57">
        <f>IF(AND(LJ101=1,PP101=1),0,FL102*$C$19/AJ$6/$C$24/$C$23*3.39*$C$21)</f>
        <v>0</v>
      </c>
      <c r="HE102" s="57">
        <f>IF(AND(LK101=1,PQ101=1),0,FM102*$C$19/AK$6/$C$24/$C$23*3.39*$C$21)</f>
        <v>0</v>
      </c>
      <c r="HF102" s="57">
        <f>IF(AND(LL101=1,PR101=1),0,FN102*$C$19/AL$6/$C$24/$C$23*3.39*$C$21)</f>
        <v>0</v>
      </c>
      <c r="HG102" s="57">
        <f>IF(AND(LM101=1,PS101=1),0,FO102*$C$19/AM$6/$C$24/$C$23*3.39*$C$21)</f>
        <v>0</v>
      </c>
      <c r="HH102" s="61">
        <f t="shared" si="348"/>
        <v>3.7600000000000025</v>
      </c>
      <c r="HI102" s="57">
        <f t="shared" si="349"/>
        <v>0</v>
      </c>
      <c r="HJ102" s="57">
        <f t="shared" si="350"/>
        <v>2.8580554892591796</v>
      </c>
      <c r="HK102" s="57">
        <f t="shared" si="351"/>
        <v>4.2026116202514059</v>
      </c>
      <c r="HL102" s="57">
        <f t="shared" si="352"/>
        <v>5.2240045962476254</v>
      </c>
      <c r="HM102" s="57">
        <f t="shared" si="353"/>
        <v>5.6512094657589236</v>
      </c>
      <c r="HN102" s="57">
        <f t="shared" si="354"/>
        <v>0</v>
      </c>
      <c r="HO102" s="57">
        <f t="shared" si="355"/>
        <v>0</v>
      </c>
      <c r="HP102" s="57">
        <f t="shared" si="356"/>
        <v>0</v>
      </c>
      <c r="HQ102" s="57">
        <f t="shared" si="357"/>
        <v>0</v>
      </c>
      <c r="HR102" s="57">
        <f t="shared" si="358"/>
        <v>0</v>
      </c>
      <c r="HS102" s="57">
        <f t="shared" si="359"/>
        <v>0</v>
      </c>
      <c r="HT102" s="57">
        <f t="shared" si="360"/>
        <v>0</v>
      </c>
      <c r="HU102" s="57">
        <f t="shared" si="361"/>
        <v>0</v>
      </c>
      <c r="HV102" s="57">
        <f t="shared" si="362"/>
        <v>0</v>
      </c>
      <c r="HW102" s="57">
        <f t="shared" si="363"/>
        <v>0</v>
      </c>
      <c r="HX102" s="57">
        <f t="shared" si="364"/>
        <v>0</v>
      </c>
      <c r="HY102" s="57">
        <f t="shared" si="365"/>
        <v>0</v>
      </c>
      <c r="HZ102" s="57">
        <f t="shared" si="366"/>
        <v>0</v>
      </c>
      <c r="IA102" s="57">
        <f t="shared" si="367"/>
        <v>0</v>
      </c>
      <c r="IB102" s="57">
        <f t="shared" si="368"/>
        <v>0</v>
      </c>
      <c r="IC102" s="57">
        <f t="shared" si="369"/>
        <v>0</v>
      </c>
      <c r="ID102" s="61">
        <f t="shared" si="370"/>
        <v>3.7600000000000025</v>
      </c>
      <c r="IE102" s="57">
        <f t="shared" si="371"/>
        <v>0</v>
      </c>
      <c r="IF102" s="57">
        <f t="shared" si="372"/>
        <v>0</v>
      </c>
      <c r="IG102" s="57">
        <f t="shared" si="373"/>
        <v>0</v>
      </c>
      <c r="IH102" s="57">
        <f t="shared" si="374"/>
        <v>0</v>
      </c>
      <c r="II102" s="57">
        <f t="shared" si="375"/>
        <v>0</v>
      </c>
      <c r="IJ102" s="57">
        <f t="shared" si="376"/>
        <v>0</v>
      </c>
      <c r="IK102" s="57">
        <f t="shared" si="377"/>
        <v>0</v>
      </c>
      <c r="IL102" s="57">
        <f t="shared" si="378"/>
        <v>0</v>
      </c>
      <c r="IM102" s="57">
        <f t="shared" si="379"/>
        <v>0</v>
      </c>
      <c r="IN102" s="57">
        <f t="shared" si="380"/>
        <v>0</v>
      </c>
      <c r="IO102" s="57">
        <f t="shared" si="381"/>
        <v>0</v>
      </c>
      <c r="IP102" s="57">
        <f t="shared" si="382"/>
        <v>0</v>
      </c>
      <c r="IQ102" s="57">
        <f t="shared" si="383"/>
        <v>0</v>
      </c>
      <c r="IR102" s="57">
        <f t="shared" si="384"/>
        <v>0</v>
      </c>
      <c r="IS102" s="57">
        <f t="shared" si="385"/>
        <v>0</v>
      </c>
      <c r="IT102" s="57">
        <f t="shared" si="386"/>
        <v>0</v>
      </c>
      <c r="IU102" s="57">
        <f t="shared" si="387"/>
        <v>0</v>
      </c>
      <c r="IV102" s="57">
        <f t="shared" si="388"/>
        <v>0</v>
      </c>
      <c r="IW102" s="57">
        <f t="shared" si="389"/>
        <v>0</v>
      </c>
      <c r="IX102" s="57">
        <f t="shared" si="390"/>
        <v>0</v>
      </c>
      <c r="IY102" s="57">
        <f t="shared" si="391"/>
        <v>0</v>
      </c>
      <c r="IZ102" s="61">
        <f t="shared" si="392"/>
        <v>3.7600000000000025</v>
      </c>
      <c r="JA102" s="260" t="e">
        <f t="shared" si="447"/>
        <v>#N/A</v>
      </c>
      <c r="JB102" s="260" t="e">
        <f t="shared" si="448"/>
        <v>#N/A</v>
      </c>
      <c r="JC102" s="260" t="e">
        <f t="shared" si="449"/>
        <v>#N/A</v>
      </c>
      <c r="JD102" s="260" t="e">
        <f t="shared" si="450"/>
        <v>#N/A</v>
      </c>
      <c r="JE102" s="260" t="e">
        <f t="shared" si="451"/>
        <v>#N/A</v>
      </c>
      <c r="JF102" s="260" t="e">
        <f t="shared" si="452"/>
        <v>#N/A</v>
      </c>
      <c r="JG102" s="260" t="e">
        <f t="shared" si="453"/>
        <v>#N/A</v>
      </c>
      <c r="JH102" s="260" t="e">
        <f t="shared" si="454"/>
        <v>#N/A</v>
      </c>
      <c r="JI102" s="260" t="e">
        <f t="shared" si="455"/>
        <v>#N/A</v>
      </c>
      <c r="JJ102" s="260" t="e">
        <f t="shared" si="456"/>
        <v>#N/A</v>
      </c>
      <c r="JK102" s="260" t="e">
        <f t="shared" si="457"/>
        <v>#N/A</v>
      </c>
      <c r="JL102" s="260" t="e">
        <f t="shared" si="458"/>
        <v>#N/A</v>
      </c>
      <c r="JM102" s="260" t="e">
        <f t="shared" si="459"/>
        <v>#N/A</v>
      </c>
      <c r="JN102" s="260" t="e">
        <f t="shared" si="460"/>
        <v>#N/A</v>
      </c>
      <c r="JO102" s="260" t="e">
        <f t="shared" si="461"/>
        <v>#N/A</v>
      </c>
      <c r="JP102" s="260" t="e">
        <f t="shared" si="462"/>
        <v>#N/A</v>
      </c>
      <c r="JQ102" s="260" t="e">
        <f t="shared" si="463"/>
        <v>#N/A</v>
      </c>
      <c r="JR102" s="260" t="e">
        <f t="shared" si="464"/>
        <v>#N/A</v>
      </c>
      <c r="JS102" s="260" t="e">
        <f t="shared" si="465"/>
        <v>#N/A</v>
      </c>
      <c r="JT102" s="260" t="e">
        <f t="shared" si="466"/>
        <v>#N/A</v>
      </c>
      <c r="JU102" s="260" t="e">
        <f t="shared" si="467"/>
        <v>#N/A</v>
      </c>
      <c r="JV102" s="61">
        <f t="shared" si="393"/>
        <v>3.7600000000000025</v>
      </c>
      <c r="JW102" s="46">
        <f>IF(AND(KS102=0,HI102&lt;=$C$40),1,0)</f>
        <v>0</v>
      </c>
      <c r="JX102" s="46">
        <f>IF(AND(KT102=0,HJ102&lt;=$C$40),1,0)</f>
        <v>0</v>
      </c>
      <c r="JY102" s="46">
        <f>IF(AND(KU102=0,HK102&lt;=$C$40),1,0)</f>
        <v>0</v>
      </c>
      <c r="JZ102" s="46">
        <f>IF(AND(KV102=0,HL102&lt;=$C$40),1,0)</f>
        <v>0</v>
      </c>
      <c r="KA102" s="46">
        <f>IF(AND(KW102=0,HM102&lt;=$C$40),1,0)</f>
        <v>0</v>
      </c>
      <c r="KB102" s="46">
        <f>IF(AND(KX102=0,HN102&lt;=$C$40),1,0)</f>
        <v>0</v>
      </c>
      <c r="KC102" s="46">
        <f>IF(AND(KY102=0,HO102&lt;=$C$40),1,0)</f>
        <v>0</v>
      </c>
      <c r="KD102" s="46">
        <f>IF(AND(KZ102=0,HP102&lt;=$C$40),1,0)</f>
        <v>0</v>
      </c>
      <c r="KE102" s="46">
        <f>IF(AND(LA102=0,HQ102&lt;=$C$40),1,0)</f>
        <v>0</v>
      </c>
      <c r="KF102" s="46">
        <f>IF(AND(LB102=0,HR102&lt;=$C$40),1,0)</f>
        <v>0</v>
      </c>
      <c r="KG102" s="46">
        <f>IF(AND(LC102=0,HS102&lt;=$C$40),1,0)</f>
        <v>0</v>
      </c>
      <c r="KH102" s="46">
        <f>IF(AND(LD102=0,HT102&lt;=$C$40),1,0)</f>
        <v>0</v>
      </c>
      <c r="KI102" s="46">
        <f>IF(AND(LE102=0,HU102&lt;=$C$40),1,0)</f>
        <v>0</v>
      </c>
      <c r="KJ102" s="46">
        <f>IF(AND(LF102=0,HV102&lt;=$C$40),1,0)</f>
        <v>0</v>
      </c>
      <c r="KK102" s="46">
        <f>IF(AND(LG102=0,HW102&lt;=$C$40),1,0)</f>
        <v>0</v>
      </c>
      <c r="KL102" s="46">
        <f>IF(AND(LH102=0,HX102&lt;=$C$40),1,0)</f>
        <v>0</v>
      </c>
      <c r="KM102" s="46">
        <f>IF(AND(LI102=0,HY102&lt;=$C$40),1,0)</f>
        <v>0</v>
      </c>
      <c r="KN102" s="46">
        <f>IF(AND(LJ102=0,HZ102&lt;=$C$40),1,0)</f>
        <v>0</v>
      </c>
      <c r="KO102" s="46">
        <f>IF(AND(LK102=0,IA102&lt;=$C$40),1,0)</f>
        <v>0</v>
      </c>
      <c r="KP102" s="46">
        <f>IF(AND(LL102=0,IB102&lt;=$C$40),1,0)</f>
        <v>0</v>
      </c>
      <c r="KQ102" s="46">
        <f>IF(AND(LM102=0,IC102&lt;=$C$40),1,0)</f>
        <v>0</v>
      </c>
      <c r="KR102" s="61">
        <f t="shared" si="394"/>
        <v>3.7600000000000025</v>
      </c>
      <c r="KS102" s="1">
        <f>IF(OR(KS101=1,AND(OY102=1,LO102&lt;=$C$41)),1,0)</f>
        <v>1</v>
      </c>
      <c r="KT102" s="1">
        <f>IF(OR(KT101=1,AND(OZ102=1,LP102&lt;=$C$41)),1,0)</f>
        <v>0</v>
      </c>
      <c r="KU102" s="1">
        <f>IF(OR(KU101=1,AND(PA102=1,LQ102&lt;=$C$41)),1,0)</f>
        <v>0</v>
      </c>
      <c r="KV102" s="1">
        <f>IF(OR(KV101=1,AND(PB102=1,LR102&lt;=$C$41)),1,0)</f>
        <v>0</v>
      </c>
      <c r="KW102" s="1">
        <f>IF(OR(KW101=1,AND(PC102=1,LS102&lt;=$C$41)),1,0)</f>
        <v>1</v>
      </c>
      <c r="KX102" s="1">
        <f>IF(OR(KX101=1,AND(PD102=1,LT102&lt;=$C$41)),1,0)</f>
        <v>1</v>
      </c>
      <c r="KY102" s="1">
        <f>IF(OR(KY101=1,AND(PE102=1,LU102&lt;=$C$41)),1,0)</f>
        <v>1</v>
      </c>
      <c r="KZ102" s="1">
        <f>IF(OR(KZ101=1,AND(PF102=1,LV102&lt;=$C$41)),1,0)</f>
        <v>1</v>
      </c>
      <c r="LA102" s="1">
        <f>IF(OR(LA101=1,AND(PG102=1,LW102&lt;=$C$41)),1,0)</f>
        <v>1</v>
      </c>
      <c r="LB102" s="1">
        <f>IF(OR(LB101=1,AND(PH102=1,LX102&lt;=$C$41)),1,0)</f>
        <v>1</v>
      </c>
      <c r="LC102" s="1">
        <f>IF(OR(LC101=1,AND(PI102=1,LY102&lt;=$C$41)),1,0)</f>
        <v>1</v>
      </c>
      <c r="LD102" s="1">
        <f>IF(OR(LD101=1,AND(PJ102=1,LZ102&lt;=$C$41)),1,0)</f>
        <v>1</v>
      </c>
      <c r="LE102" s="1">
        <f>IF(OR(LE101=1,AND(PK102=1,MA102&lt;=$C$41)),1,0)</f>
        <v>1</v>
      </c>
      <c r="LF102" s="1">
        <f>IF(OR(LF101=1,AND(PL102=1,MB102&lt;=$C$41)),1,0)</f>
        <v>1</v>
      </c>
      <c r="LG102" s="1">
        <f>IF(OR(LG101=1,AND(PM102=1,MC102&lt;=$C$41)),1,0)</f>
        <v>1</v>
      </c>
      <c r="LH102" s="1">
        <f>IF(OR(LH101=1,AND(PN102=1,MD102&lt;=$C$41)),1,0)</f>
        <v>1</v>
      </c>
      <c r="LI102" s="1">
        <f>IF(OR(LI101=1,AND(PO102=1,ME102&lt;=$C$41)),1,0)</f>
        <v>1</v>
      </c>
      <c r="LJ102" s="1">
        <f>IF(OR(LJ101=1,AND(PP102=1,MF102&lt;=$C$41)),1,0)</f>
        <v>1</v>
      </c>
      <c r="LK102" s="1">
        <f>IF(OR(LK101=1,AND(PQ102=1,MG102&lt;=$C$41)),1,0)</f>
        <v>1</v>
      </c>
      <c r="LL102" s="1">
        <f>IF(OR(LL101=1,AND(PR102=1,MH102&lt;=$C$41)),1,0)</f>
        <v>1</v>
      </c>
      <c r="LM102" s="1">
        <f>IF(OR(LM101=1,AND(PS102=1,MI102&lt;=$C$41)),1,0)</f>
        <v>1</v>
      </c>
      <c r="LN102" s="61">
        <f t="shared" si="395"/>
        <v>3.7600000000000025</v>
      </c>
      <c r="LO102" s="57">
        <f t="shared" si="396"/>
        <v>0</v>
      </c>
      <c r="LP102" s="57">
        <f t="shared" si="397"/>
        <v>10.056654571919715</v>
      </c>
      <c r="LQ102" s="57">
        <f t="shared" si="398"/>
        <v>7.7678383220232066</v>
      </c>
      <c r="LR102" s="57">
        <f t="shared" si="399"/>
        <v>4.2176425136142806</v>
      </c>
      <c r="LS102" s="57">
        <f t="shared" si="400"/>
        <v>8.2693155341639069E-2</v>
      </c>
      <c r="LT102" s="57">
        <f t="shared" si="401"/>
        <v>0</v>
      </c>
      <c r="LU102" s="57">
        <f t="shared" si="402"/>
        <v>0</v>
      </c>
      <c r="LV102" s="57">
        <f t="shared" si="403"/>
        <v>0</v>
      </c>
      <c r="LW102" s="57">
        <f t="shared" si="404"/>
        <v>0</v>
      </c>
      <c r="LX102" s="57">
        <f t="shared" si="405"/>
        <v>0</v>
      </c>
      <c r="LY102" s="57">
        <f t="shared" si="406"/>
        <v>0</v>
      </c>
      <c r="LZ102" s="57">
        <f t="shared" si="407"/>
        <v>0</v>
      </c>
      <c r="MA102" s="57">
        <f t="shared" si="408"/>
        <v>0</v>
      </c>
      <c r="MB102" s="57">
        <f t="shared" si="409"/>
        <v>0</v>
      </c>
      <c r="MC102" s="57">
        <f t="shared" si="410"/>
        <v>0</v>
      </c>
      <c r="MD102" s="57">
        <f t="shared" si="411"/>
        <v>0</v>
      </c>
      <c r="ME102" s="57">
        <f t="shared" si="412"/>
        <v>0</v>
      </c>
      <c r="MF102" s="57">
        <f t="shared" si="413"/>
        <v>0</v>
      </c>
      <c r="MG102" s="57">
        <f t="shared" si="414"/>
        <v>0</v>
      </c>
      <c r="MH102" s="57">
        <f t="shared" si="415"/>
        <v>0</v>
      </c>
      <c r="MI102" s="57">
        <f t="shared" si="416"/>
        <v>0</v>
      </c>
      <c r="MJ102" s="61">
        <f t="shared" si="417"/>
        <v>3.7600000000000025</v>
      </c>
      <c r="MK102" s="57" t="e">
        <f>IF(AND(ABS(CG102)&gt;0,EU102*$C$19&gt;=DY101,NG102&lt;&gt;0),3,NA())</f>
        <v>#N/A</v>
      </c>
      <c r="ML102" s="57" t="e">
        <f t="shared" si="468"/>
        <v>#N/A</v>
      </c>
      <c r="MM102" s="57" t="e">
        <f t="shared" si="469"/>
        <v>#N/A</v>
      </c>
      <c r="MN102" s="57" t="e">
        <f t="shared" si="470"/>
        <v>#N/A</v>
      </c>
      <c r="MO102" s="57" t="e">
        <f t="shared" si="471"/>
        <v>#N/A</v>
      </c>
      <c r="MP102" s="57" t="e">
        <f t="shared" si="472"/>
        <v>#N/A</v>
      </c>
      <c r="MQ102" s="57" t="e">
        <f t="shared" si="473"/>
        <v>#N/A</v>
      </c>
      <c r="MR102" s="57" t="e">
        <f t="shared" si="474"/>
        <v>#N/A</v>
      </c>
      <c r="MS102" s="57" t="e">
        <f t="shared" si="475"/>
        <v>#N/A</v>
      </c>
      <c r="MT102" s="57" t="e">
        <f t="shared" si="476"/>
        <v>#N/A</v>
      </c>
      <c r="MU102" s="57" t="e">
        <f t="shared" si="477"/>
        <v>#N/A</v>
      </c>
      <c r="MV102" s="57" t="e">
        <f t="shared" si="478"/>
        <v>#N/A</v>
      </c>
      <c r="MW102" s="57" t="e">
        <f t="shared" si="479"/>
        <v>#N/A</v>
      </c>
      <c r="MX102" s="57" t="e">
        <f t="shared" si="480"/>
        <v>#N/A</v>
      </c>
      <c r="MY102" s="57" t="e">
        <f t="shared" si="481"/>
        <v>#N/A</v>
      </c>
      <c r="MZ102" s="57" t="e">
        <f t="shared" si="482"/>
        <v>#N/A</v>
      </c>
      <c r="NA102" s="57" t="e">
        <f t="shared" si="483"/>
        <v>#N/A</v>
      </c>
      <c r="NB102" s="57" t="e">
        <f t="shared" si="484"/>
        <v>#N/A</v>
      </c>
      <c r="NC102" s="57" t="e">
        <f t="shared" si="485"/>
        <v>#N/A</v>
      </c>
      <c r="ND102" s="57" t="e">
        <f t="shared" si="486"/>
        <v>#N/A</v>
      </c>
      <c r="NE102" s="57" t="e">
        <f t="shared" si="487"/>
        <v>#N/A</v>
      </c>
      <c r="NF102" s="61">
        <f t="shared" si="418"/>
        <v>3.7600000000000025</v>
      </c>
      <c r="NG102" s="260">
        <f>IF(OY101=0,MIN('Drive Train'!$F$35-FQ101*$C$19*'Drive Train'!$F$39,NG101+$C$39)-$C$7,IF(LO101-1&lt;=0,0,IF($C$37=Motors!$C$29,MAX(MAX(NG$8:NG101)*-1,NG101-$C$39),MAX(0,MAX(NG$8:NG101)*-1,NG101-$C$39))))</f>
        <v>0</v>
      </c>
      <c r="NH102" s="260">
        <f>IF(OZ101=0,MIN('Drive Train'!$F$35-FR101*$C$19*'Drive Train'!$F$39,NH101+$C$39)-$C$7,IF(LP101-1&lt;=0,0,IF($C$37=Motors!$C$29,MAX(MAX(NH$8:NH101)*-1,NH101-$C$39),MAX(0,MAX(NH$8:NH101)*-1,NH101-$C$39))))</f>
        <v>0</v>
      </c>
      <c r="NI102" s="260">
        <f>IF(PA101=0,MIN('Drive Train'!$F$35-FS101*$C$19*'Drive Train'!$F$39,NI101+$C$39)-$C$7,IF(LQ101-1&lt;=0,0,IF($C$37=Motors!$C$29,MAX(MAX(NI$8:NI101)*-1,NI101-$C$39),MAX(0,MAX(NI$8:NI101)*-1,NI101-$C$39))))</f>
        <v>0</v>
      </c>
      <c r="NJ102" s="260">
        <f>IF(PB101=0,MIN('Drive Train'!$F$35-FT101*$C$19*'Drive Train'!$F$39,NJ101+$C$39)-$C$7,IF(LR101-1&lt;=0,0,IF($C$37=Motors!$C$29,MAX(MAX(NJ$8:NJ101)*-1,NJ101-$C$39),MAX(0,MAX(NJ$8:NJ101)*-1,NJ101-$C$39))))</f>
        <v>0</v>
      </c>
      <c r="NK102" s="260">
        <f>IF(PC101=0,MIN('Drive Train'!$F$35-FU101*$C$19*'Drive Train'!$F$39,NK101+$C$39)-$C$7,IF(LS101-1&lt;=0,0,IF($C$37=Motors!$C$29,MAX(MAX(NK$8:NK101)*-1,NK101-$C$39),MAX(0,MAX(NK$8:NK101)*-1,NK101-$C$39))))</f>
        <v>0</v>
      </c>
      <c r="NL102" s="260">
        <f>IF(PD101=0,MIN('Drive Train'!$F$35-FV101*$C$19*'Drive Train'!$F$39,NL101+$C$39)-$C$7,IF(LT101-1&lt;=0,0,IF($C$37=Motors!$C$29,MAX(MAX(NL$8:NL101)*-1,NL101-$C$39),MAX(0,MAX(NL$8:NL101)*-1,NL101-$C$39))))</f>
        <v>0</v>
      </c>
      <c r="NM102" s="260">
        <f>IF(PE101=0,MIN('Drive Train'!$F$35-FW101*$C$19*'Drive Train'!$F$39,NM101+$C$39)-$C$7,IF(LU101-1&lt;=0,0,IF($C$37=Motors!$C$29,MAX(MAX(NM$8:NM101)*-1,NM101-$C$39),MAX(0,MAX(NM$8:NM101)*-1,NM101-$C$39))))</f>
        <v>0</v>
      </c>
      <c r="NN102" s="260">
        <f>IF(PF101=0,MIN('Drive Train'!$F$35-FX101*$C$19*'Drive Train'!$F$39,NN101+$C$39)-$C$7,IF(LV101-1&lt;=0,0,IF($C$37=Motors!$C$29,MAX(MAX(NN$8:NN101)*-1,NN101-$C$39),MAX(0,MAX(NN$8:NN101)*-1,NN101-$C$39))))</f>
        <v>0</v>
      </c>
      <c r="NO102" s="260">
        <f>IF(PG101=0,MIN('Drive Train'!$F$35-FY101*$C$19*'Drive Train'!$F$39,NO101+$C$39)-$C$7,IF(LW101-1&lt;=0,0,IF($C$37=Motors!$C$29,MAX(MAX(NO$8:NO101)*-1,NO101-$C$39),MAX(0,MAX(NO$8:NO101)*-1,NO101-$C$39))))</f>
        <v>0</v>
      </c>
      <c r="NP102" s="260">
        <f>IF(PH101=0,MIN('Drive Train'!$F$35-FZ101*$C$19*'Drive Train'!$F$39,NP101+$C$39)-$C$7,IF(LX101-1&lt;=0,0,IF($C$37=Motors!$C$29,MAX(MAX(NP$8:NP101)*-1,NP101-$C$39),MAX(0,MAX(NP$8:NP101)*-1,NP101-$C$39))))</f>
        <v>0</v>
      </c>
      <c r="NQ102" s="260">
        <f>IF(PI101=0,MIN('Drive Train'!$F$35-GA101*$C$19*'Drive Train'!$F$39,NQ101+$C$39)-$C$7,IF(LY101-1&lt;=0,0,IF($C$37=Motors!$C$29,MAX(MAX(NQ$8:NQ101)*-1,NQ101-$C$39),MAX(0,MAX(NQ$8:NQ101)*-1,NQ101-$C$39))))</f>
        <v>0</v>
      </c>
      <c r="NR102" s="260">
        <f>IF(PJ101=0,MIN('Drive Train'!$F$35-GB101*$C$19*'Drive Train'!$F$39,NR101+$C$39)-$C$7,IF(LZ101-1&lt;=0,0,IF($C$37=Motors!$C$29,MAX(MAX(NR$8:NR101)*-1,NR101-$C$39),MAX(0,MAX(NR$8:NR101)*-1,NR101-$C$39))))</f>
        <v>0</v>
      </c>
      <c r="NS102" s="260">
        <f>IF(PK101=0,MIN('Drive Train'!$F$35-GC101*$C$19*'Drive Train'!$F$39,NS101+$C$39)-$C$7,IF(MA101-1&lt;=0,0,IF($C$37=Motors!$C$29,MAX(MAX(NS$8:NS101)*-1,NS101-$C$39),MAX(0,MAX(NS$8:NS101)*-1,NS101-$C$39))))</f>
        <v>0</v>
      </c>
      <c r="NT102" s="260">
        <f>IF(PL101=0,MIN('Drive Train'!$F$35-GD101*$C$19*'Drive Train'!$F$39,NT101+$C$39)-$C$7,IF(MB101-1&lt;=0,0,IF($C$37=Motors!$C$29,MAX(MAX(NT$8:NT101)*-1,NT101-$C$39),MAX(0,MAX(NT$8:NT101)*-1,NT101-$C$39))))</f>
        <v>0</v>
      </c>
      <c r="NU102" s="260">
        <f>IF(PM101=0,MIN('Drive Train'!$F$35-GE101*$C$19*'Drive Train'!$F$39,NU101+$C$39)-$C$7,IF(MC101-1&lt;=0,0,IF($C$37=Motors!$C$29,MAX(MAX(NU$8:NU101)*-1,NU101-$C$39),MAX(0,MAX(NU$8:NU101)*-1,NU101-$C$39))))</f>
        <v>0</v>
      </c>
      <c r="NV102" s="260">
        <f>IF(PN101=0,MIN('Drive Train'!$F$35-GF101*$C$19*'Drive Train'!$F$39,NV101+$C$39)-$C$7,IF(MD101-1&lt;=0,0,IF($C$37=Motors!$C$29,MAX(MAX(NV$8:NV101)*-1,NV101-$C$39),MAX(0,MAX(NV$8:NV101)*-1,NV101-$C$39))))</f>
        <v>0</v>
      </c>
      <c r="NW102" s="260">
        <f>IF(PO101=0,MIN('Drive Train'!$F$35-GG101*$C$19*'Drive Train'!$F$39,NW101+$C$39)-$C$7,IF(ME101-1&lt;=0,0,IF($C$37=Motors!$C$29,MAX(MAX(NW$8:NW101)*-1,NW101-$C$39),MAX(0,MAX(NW$8:NW101)*-1,NW101-$C$39))))</f>
        <v>0</v>
      </c>
      <c r="NX102" s="260">
        <f>IF(PP101=0,MIN('Drive Train'!$F$35-GH101*$C$19*'Drive Train'!$F$39,NX101+$C$39)-$C$7,IF(MF101-1&lt;=0,0,IF($C$37=Motors!$C$29,MAX(MAX(NX$8:NX101)*-1,NX101-$C$39),MAX(0,MAX(NX$8:NX101)*-1,NX101-$C$39))))</f>
        <v>0</v>
      </c>
      <c r="NY102" s="260">
        <f>IF(PQ101=0,MIN('Drive Train'!$F$35-GI101*$C$19*'Drive Train'!$F$39,NY101+$C$39)-$C$7,IF(MG101-1&lt;=0,0,IF($C$37=Motors!$C$29,MAX(MAX(NY$8:NY101)*-1,NY101-$C$39),MAX(0,MAX(NY$8:NY101)*-1,NY101-$C$39))))</f>
        <v>0</v>
      </c>
      <c r="NZ102" s="260">
        <f>IF(PR101=0,MIN('Drive Train'!$F$35-GJ101*$C$19*'Drive Train'!$F$39,NZ101+$C$39)-$C$7,IF(MH101-1&lt;=0,0,IF($C$37=Motors!$C$29,MAX(MAX(NZ$8:NZ101)*-1,NZ101-$C$39),MAX(0,MAX(NZ$8:NZ101)*-1,NZ101-$C$39))))</f>
        <v>0</v>
      </c>
      <c r="OA102" s="260">
        <f>IF(PS101=0,MIN('Drive Train'!$F$35-GK101*$C$19*'Drive Train'!$F$39,OA101+$C$39)-$C$7,IF(MI101-1&lt;=0,0,IF($C$37=Motors!$C$29,MAX(MAX(OA$8:OA101)*-1,OA101-$C$39),MAX(0,MAX(OA$8:OA101)*-1,OA101-$C$39))))</f>
        <v>0</v>
      </c>
      <c r="OB102" s="61">
        <f t="shared" si="419"/>
        <v>3.7600000000000025</v>
      </c>
      <c r="OC102" s="260">
        <f>'Drive Train'!$F$35-(FQ102*$C$13)*$C$19*'Drive Train'!$F$39</f>
        <v>12.4</v>
      </c>
      <c r="OD102" s="260">
        <f>'Drive Train'!$F$35-(FR102*$C$13)*$C$19*'Drive Train'!$F$39</f>
        <v>12.2597755</v>
      </c>
      <c r="OE102" s="260">
        <f>'Drive Train'!$F$35-(FS102*$C$13)*$C$19*'Drive Train'!$F$39</f>
        <v>12.2597755</v>
      </c>
      <c r="OF102" s="260">
        <f>'Drive Train'!$F$35-(FT102*$C$13)*$C$19*'Drive Train'!$F$39</f>
        <v>12.2597755</v>
      </c>
      <c r="OG102" s="260">
        <f>'Drive Train'!$F$35-(FU102*$C$13)*$C$19*'Drive Train'!$F$39</f>
        <v>12.4</v>
      </c>
      <c r="OH102" s="260">
        <f>'Drive Train'!$F$35-(FV102*$C$13)*$C$19*'Drive Train'!$F$39</f>
        <v>12.4</v>
      </c>
      <c r="OI102" s="260">
        <f>'Drive Train'!$F$35-(FW102*$C$13)*$C$19*'Drive Train'!$F$39</f>
        <v>12.4</v>
      </c>
      <c r="OJ102" s="260">
        <f>'Drive Train'!$F$35-(FX102*$C$13)*$C$19*'Drive Train'!$F$39</f>
        <v>12.4</v>
      </c>
      <c r="OK102" s="260">
        <f>'Drive Train'!$F$35-(FY102*$C$13)*$C$19*'Drive Train'!$F$39</f>
        <v>12.4</v>
      </c>
      <c r="OL102" s="260">
        <f>'Drive Train'!$F$35-(FZ102*$C$13)*$C$19*'Drive Train'!$F$39</f>
        <v>12.4</v>
      </c>
      <c r="OM102" s="260">
        <f>'Drive Train'!$F$35-(GA102*$C$13)*$C$19*'Drive Train'!$F$39</f>
        <v>12.4</v>
      </c>
      <c r="ON102" s="260">
        <f>'Drive Train'!$F$35-(GB102*$C$13)*$C$19*'Drive Train'!$F$39</f>
        <v>12.4</v>
      </c>
      <c r="OO102" s="260">
        <f>'Drive Train'!$F$35-(GC102*$C$13)*$C$19*'Drive Train'!$F$39</f>
        <v>12.4</v>
      </c>
      <c r="OP102" s="260">
        <f>'Drive Train'!$F$35-(GD102*$C$13)*$C$19*'Drive Train'!$F$39</f>
        <v>12.4</v>
      </c>
      <c r="OQ102" s="260">
        <f>'Drive Train'!$F$35-(GE102*$C$13)*$C$19*'Drive Train'!$F$39</f>
        <v>12.4</v>
      </c>
      <c r="OR102" s="260">
        <f>'Drive Train'!$F$35-(GF102*$C$13)*$C$19*'Drive Train'!$F$39</f>
        <v>12.4</v>
      </c>
      <c r="OS102" s="260">
        <f>'Drive Train'!$F$35-(GG102*$C$13)*$C$19*'Drive Train'!$F$39</f>
        <v>12.4</v>
      </c>
      <c r="OT102" s="260">
        <f>'Drive Train'!$F$35-(GH102*$C$13)*$C$19*'Drive Train'!$F$39</f>
        <v>12.4</v>
      </c>
      <c r="OU102" s="260">
        <f>'Drive Train'!$F$35-(GI102*$C$13)*$C$19*'Drive Train'!$F$39</f>
        <v>12.4</v>
      </c>
      <c r="OV102" s="260">
        <f>'Drive Train'!$F$35-(GJ102*$C$13)*$C$19*'Drive Train'!$F$39</f>
        <v>12.4</v>
      </c>
      <c r="OW102" s="260">
        <f>'Drive Train'!$F$35-(GK102*$C$13)*$C$19*'Drive Train'!$F$39</f>
        <v>12.4</v>
      </c>
      <c r="OX102" s="61">
        <f t="shared" si="420"/>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7">
        <f t="shared" si="421"/>
        <v>3.7600000000000025</v>
      </c>
      <c r="PU102" s="57">
        <f t="shared" si="422"/>
        <v>21.495394688196406</v>
      </c>
      <c r="PV102" s="57">
        <f t="shared" si="423"/>
        <v>38.10010937534642</v>
      </c>
      <c r="PW102" s="57">
        <f t="shared" si="424"/>
        <v>40.590371202564896</v>
      </c>
      <c r="PX102" s="57">
        <f t="shared" si="425"/>
        <v>38.303424906424176</v>
      </c>
      <c r="PY102" s="57">
        <f t="shared" si="426"/>
        <v>32.325958033169201</v>
      </c>
      <c r="PZ102" s="57">
        <f t="shared" si="427"/>
        <v>27.036423105162619</v>
      </c>
      <c r="QA102" s="57">
        <f t="shared" si="428"/>
        <v>23.225733517635934</v>
      </c>
      <c r="QB102" s="57">
        <f t="shared" si="429"/>
        <v>21.291440485870105</v>
      </c>
      <c r="QC102" s="57">
        <f t="shared" si="430"/>
        <v>19.83197803012871</v>
      </c>
      <c r="QD102" s="57">
        <f t="shared" si="431"/>
        <v>18.750821279437783</v>
      </c>
      <c r="QE102" s="57">
        <f t="shared" si="432"/>
        <v>18.248340689871842</v>
      </c>
      <c r="QF102" s="57">
        <f t="shared" si="433"/>
        <v>23.528011379972803</v>
      </c>
      <c r="QG102" s="57">
        <f t="shared" si="434"/>
        <v>22.440570644578063</v>
      </c>
      <c r="QH102" s="57">
        <f t="shared" si="435"/>
        <v>21.831549073444926</v>
      </c>
      <c r="QI102" s="57">
        <f t="shared" si="436"/>
        <v>21.659868427934889</v>
      </c>
      <c r="QJ102" s="57">
        <f t="shared" si="437"/>
        <v>21.79976807614602</v>
      </c>
      <c r="QK102" s="57">
        <f t="shared" si="438"/>
        <v>21.756211309083742</v>
      </c>
      <c r="QL102" s="57">
        <f t="shared" si="439"/>
        <v>21.582838251070481</v>
      </c>
      <c r="QM102" s="57">
        <f t="shared" si="440"/>
        <v>21.793281479591677</v>
      </c>
      <c r="QN102" s="57">
        <f t="shared" si="441"/>
        <v>21.456171811391606</v>
      </c>
      <c r="QO102" s="57">
        <f t="shared" si="442"/>
        <v>21.493109623152883</v>
      </c>
      <c r="QP102" s="61">
        <f t="shared" si="443"/>
        <v>3.7600000000000025</v>
      </c>
      <c r="QQ102" s="57">
        <f>MIN(FQ102,$C$16)*$C$17*1000/60/60/$C$21</f>
        <v>0</v>
      </c>
      <c r="QR102" s="57">
        <f>MIN(FR102,$C$16)*$C$17*1000/60/60/$C$21</f>
        <v>3.4695548865589357E-2</v>
      </c>
      <c r="QS102" s="57">
        <f>MIN(FS102,$C$16)*$C$17*1000/60/60/$C$21</f>
        <v>3.4695548865589357E-2</v>
      </c>
      <c r="QT102" s="57">
        <f>MIN(FT102,$C$16)*$C$17*1000/60/60/$C$21</f>
        <v>3.4695548865589357E-2</v>
      </c>
      <c r="QU102" s="57">
        <f>MIN(FU102,$C$16)*$C$17*1000/60/60/$C$21</f>
        <v>0</v>
      </c>
      <c r="QV102" s="57">
        <f>MIN(FV102,$C$16)*$C$17*1000/60/60/$C$21</f>
        <v>0</v>
      </c>
      <c r="QW102" s="57">
        <f>MIN(FW102,$C$16)*$C$17*1000/60/60/$C$21</f>
        <v>0</v>
      </c>
      <c r="QX102" s="57">
        <f>MIN(FX102,$C$16)*$C$17*1000/60/60/$C$21</f>
        <v>0</v>
      </c>
      <c r="QY102" s="57">
        <f>MIN(FY102,$C$16)*$C$17*1000/60/60/$C$21</f>
        <v>0</v>
      </c>
      <c r="QZ102" s="57">
        <f>MIN(FZ102,$C$16)*$C$17*1000/60/60/$C$21</f>
        <v>0</v>
      </c>
      <c r="RA102" s="57">
        <f>MIN(GA102,$C$16)*$C$17*1000/60/60/$C$21</f>
        <v>0</v>
      </c>
      <c r="RB102" s="57">
        <f>MIN(GB102,$C$16)*$C$17*1000/60/60/$C$21</f>
        <v>0</v>
      </c>
      <c r="RC102" s="57">
        <f>MIN(GC102,$C$16)*$C$17*1000/60/60/$C$21</f>
        <v>0</v>
      </c>
      <c r="RD102" s="57">
        <f>MIN(GD102,$C$16)*$C$17*1000/60/60/$C$21</f>
        <v>0</v>
      </c>
      <c r="RE102" s="57">
        <f>MIN(GE102,$C$16)*$C$17*1000/60/60/$C$21</f>
        <v>0</v>
      </c>
      <c r="RF102" s="57">
        <f>MIN(GF102,$C$16)*$C$17*1000/60/60/$C$21</f>
        <v>0</v>
      </c>
      <c r="RG102" s="57">
        <f>MIN(GG102,$C$16)*$C$17*1000/60/60/$C$21</f>
        <v>0</v>
      </c>
      <c r="RH102" s="57">
        <f>MIN(GH102,$C$16)*$C$17*1000/60/60/$C$21</f>
        <v>0</v>
      </c>
      <c r="RI102" s="57">
        <f>MIN(GI102,$C$16)*$C$17*1000/60/60/$C$21</f>
        <v>0</v>
      </c>
      <c r="RJ102" s="57">
        <f>MIN(GJ102,$C$16)*$C$17*1000/60/60/$C$21</f>
        <v>0</v>
      </c>
      <c r="RK102" s="57">
        <f>MIN(GK102,$C$16)*$C$17*1000/60/60/$C$21</f>
        <v>0</v>
      </c>
      <c r="RL102" s="61">
        <f t="shared" si="444"/>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61">
        <f t="shared" si="445"/>
        <v>3.7600000000000025</v>
      </c>
      <c r="SI102" s="2">
        <f>IF(AND(EU102&lt;0,KS102=0,LO102&gt;=LO$6*'Drive Train'!$AA$52,LO102&lt;=LO$6*'Drive Train'!$AA$53,OY102=1,JW102=0),$C$17,0)</f>
        <v>0</v>
      </c>
      <c r="SJ102" s="2">
        <f>IF(AND(EV102&lt;0,KT102=0,LP102&gt;=LP$6*'Drive Train'!$AA$52,LP102&lt;=LP$6*'Drive Train'!$AA$53,OZ102=1,JX102=0),$C$17,0)</f>
        <v>0.04</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48">
        <f t="shared" si="446"/>
        <v>3.7600000000000025</v>
      </c>
    </row>
    <row r="103" spans="2:524" x14ac:dyDescent="0.2">
      <c r="R103" s="63">
        <f t="shared" si="34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343"/>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318"/>
        <v>3.8000000000000025</v>
      </c>
      <c r="BK103" s="2">
        <f>IF(OR(KS102=1,AND($C$37=Motors!$C$31,OY102=1)),0,IF(NG103=0,-(CG102+$C$15)/($C$14-$C$15)*$C$12,($C$11*S103-AO103)/($C$11*S103)*$C$12*S103))</f>
        <v>0</v>
      </c>
      <c r="BL103" s="2">
        <f>IF(OR(KT102=1,AND($C$37=Motors!$C$31,OZ102=1)),0,IF(NH103=0,-(CH102+$C$15)/($C$14-$C$15)*$C$12,($C$11*T103-AP103)/($C$11*T103)*$C$12*T103))</f>
        <v>0</v>
      </c>
      <c r="BM103" s="2">
        <f>IF(OR(KU102=1,AND($C$37=Motors!$C$31,PA102=1)),0,IF(NI103=0,-(CI102+$C$15)/($C$14-$C$15)*$C$12,($C$11*U103-AQ103)/($C$11*U103)*$C$12*U103))</f>
        <v>0</v>
      </c>
      <c r="BN103" s="2">
        <f>IF(OR(KV102=1,AND($C$37=Motors!$C$31,PB102=1)),0,IF(NJ103=0,-(CJ102+$C$15)/($C$14-$C$15)*$C$12,($C$11*V103-AR103)/($C$11*V103)*$C$12*V103))</f>
        <v>0</v>
      </c>
      <c r="BO103" s="2">
        <f>IF(OR(KW102=1,AND($C$37=Motors!$C$31,PC102=1)),0,IF(NK103=0,-(CK102+$C$15)/($C$14-$C$15)*$C$12,($C$11*W103-AS103)/($C$11*W103)*$C$12*W103))</f>
        <v>0</v>
      </c>
      <c r="BP103" s="2">
        <f>IF(OR(KX102=1,AND($C$37=Motors!$C$31,PD102=1)),0,IF(NL103=0,-(CL102+$C$15)/($C$14-$C$15)*$C$12,($C$11*X103-AT103)/($C$11*X103)*$C$12*X103))</f>
        <v>0</v>
      </c>
      <c r="BQ103" s="2">
        <f>IF(OR(KY102=1,AND($C$37=Motors!$C$31,PE102=1)),0,IF(NM103=0,-(CM102+$C$15)/($C$14-$C$15)*$C$12,($C$11*Y103-AU103)/($C$11*Y103)*$C$12*Y103))</f>
        <v>0</v>
      </c>
      <c r="BR103" s="2">
        <f>IF(OR(KZ102=1,AND($C$37=Motors!$C$31,PF102=1)),0,IF(NN103=0,-(CN102+$C$15)/($C$14-$C$15)*$C$12,($C$11*Z103-AV103)/($C$11*Z103)*$C$12*Z103))</f>
        <v>0</v>
      </c>
      <c r="BS103" s="2">
        <f>IF(OR(LA102=1,AND($C$37=Motors!$C$31,PG102=1)),0,IF(NO103=0,-(CO102+$C$15)/($C$14-$C$15)*$C$12,($C$11*AA103-AW103)/($C$11*AA103)*$C$12*AA103))</f>
        <v>0</v>
      </c>
      <c r="BT103" s="2">
        <f>IF(OR(LB102=1,AND($C$37=Motors!$C$31,PH102=1)),0,IF(NP103=0,-(CP102+$C$15)/($C$14-$C$15)*$C$12,($C$11*AB103-AX103)/($C$11*AB103)*$C$12*AB103))</f>
        <v>0</v>
      </c>
      <c r="BU103" s="2">
        <f>IF(OR(LC102=1,AND($C$37=Motors!$C$31,PI102=1)),0,IF(NQ103=0,-(CQ102+$C$15)/($C$14-$C$15)*$C$12,($C$11*AC103-AY103)/($C$11*AC103)*$C$12*AC103))</f>
        <v>0</v>
      </c>
      <c r="BV103" s="2">
        <f>IF(OR(LD102=1,AND($C$37=Motors!$C$31,PJ102=1)),0,IF(NR103=0,-(CR102+$C$15)/($C$14-$C$15)*$C$12,($C$11*AD103-AZ103)/($C$11*AD103)*$C$12*AD103))</f>
        <v>0</v>
      </c>
      <c r="BW103" s="2">
        <f>IF(OR(LE102=1,AND($C$37=Motors!$C$31,PK102=1)),0,IF(NS103=0,-(CS102+$C$15)/($C$14-$C$15)*$C$12,($C$11*AE103-BA103)/($C$11*AE103)*$C$12*AE103))</f>
        <v>0</v>
      </c>
      <c r="BX103" s="2">
        <f>IF(OR(LF102=1,AND($C$37=Motors!$C$31,PL102=1)),0,IF(NT103=0,-(CT102+$C$15)/($C$14-$C$15)*$C$12,($C$11*AF103-BB103)/($C$11*AF103)*$C$12*AF103))</f>
        <v>0</v>
      </c>
      <c r="BY103" s="2">
        <f>IF(OR(LG102=1,AND($C$37=Motors!$C$31,PM102=1)),0,IF(NU103=0,-(CU102+$C$15)/($C$14-$C$15)*$C$12,($C$11*AG103-BC103)/($C$11*AG103)*$C$12*AG103))</f>
        <v>0</v>
      </c>
      <c r="BZ103" s="2">
        <f>IF(OR(LH102=1,AND($C$37=Motors!$C$31,PN102=1)),0,IF(NV103=0,-(CV102+$C$15)/($C$14-$C$15)*$C$12,($C$11*AH103-BD103)/($C$11*AH103)*$C$12*AH103))</f>
        <v>0</v>
      </c>
      <c r="CA103" s="2">
        <f>IF(OR(LI102=1,AND($C$37=Motors!$C$31,PO102=1)),0,IF(NW103=0,-(CW102+$C$15)/($C$14-$C$15)*$C$12,($C$11*AI103-BE103)/($C$11*AI103)*$C$12*AI103))</f>
        <v>0</v>
      </c>
      <c r="CB103" s="2">
        <f>IF(OR(LJ102=1,AND($C$37=Motors!$C$31,PP102=1)),0,IF(NX103=0,-(CX102+$C$15)/($C$14-$C$15)*$C$12,($C$11*AJ103-BF103)/($C$11*AJ103)*$C$12*AJ103))</f>
        <v>0</v>
      </c>
      <c r="CC103" s="2">
        <f>IF(OR(LK102=1,AND($C$37=Motors!$C$31,PQ102=1)),0,IF(NY103=0,-(CY102+$C$15)/($C$14-$C$15)*$C$12,($C$11*AK103-BG103)/($C$11*AK103)*$C$12*AK103))</f>
        <v>0</v>
      </c>
      <c r="CD103" s="2">
        <f>IF(OR(LL102=1,AND($C$37=Motors!$C$31,PR102=1)),0,IF(NZ103=0,-(CZ102+$C$15)/($C$14-$C$15)*$C$12,($C$11*AL103-BH103)/($C$11*AL103)*$C$12*AL103))</f>
        <v>0</v>
      </c>
      <c r="CE103" s="2">
        <f>IF(OR(LM102=1,AND($C$37=Motors!$C$31,PS102=1)),0,IF(OA103=0,-(DA102+$C$15)/($C$14-$C$15)*$C$12,($C$11*AM103-BI103)/($C$11*AM103)*$C$12*AM103))</f>
        <v>0</v>
      </c>
      <c r="CF103" s="61">
        <f t="shared" si="319"/>
        <v>3.8000000000000025</v>
      </c>
      <c r="CG103" s="57">
        <f>IF(AND(KS102=1,OY102=1),0,ABS(BK103/$C$12*($C$14-$C$15)+$C$15) *'Drive Train'!$AA$49 + CG102*(1-'Drive Train'!$AA$49))</f>
        <v>0</v>
      </c>
      <c r="CH103" s="57">
        <f>IF(AND(KT102=1,OZ102=1),0,ABS(BL103/$C$12*($C$14-$C$15)+$C$15) *'Drive Train'!$AA$49 + CH102*(1-'Drive Train'!$AA$49))</f>
        <v>2.7495000000000003</v>
      </c>
      <c r="CI103" s="57">
        <f>IF(AND(KU102=1,PA102=1),0,ABS(BM103/$C$12*($C$14-$C$15)+$C$15) *'Drive Train'!$AA$49 + CI102*(1-'Drive Train'!$AA$49))</f>
        <v>2.7495000000000003</v>
      </c>
      <c r="CJ103" s="57">
        <f>IF(AND(KV102=1,PB102=1),0,ABS(BN103/$C$12*($C$14-$C$15)+$C$15) *'Drive Train'!$AA$49 + CJ102*(1-'Drive Train'!$AA$49))</f>
        <v>2.7495000000000003</v>
      </c>
      <c r="CK103" s="57">
        <f>IF(AND(KW102=1,PC102=1),0,ABS(BO103/$C$12*($C$14-$C$15)+$C$15) *'Drive Train'!$AA$49 + CK102*(1-'Drive Train'!$AA$49))</f>
        <v>0</v>
      </c>
      <c r="CL103" s="57">
        <f>IF(AND(KX102=1,PD102=1),0,ABS(BP103/$C$12*($C$14-$C$15)+$C$15) *'Drive Train'!$AA$49 + CL102*(1-'Drive Train'!$AA$49))</f>
        <v>0</v>
      </c>
      <c r="CM103" s="57">
        <f>IF(AND(KY102=1,PE102=1),0,ABS(BQ103/$C$12*($C$14-$C$15)+$C$15) *'Drive Train'!$AA$49 + CM102*(1-'Drive Train'!$AA$49))</f>
        <v>0</v>
      </c>
      <c r="CN103" s="57">
        <f>IF(AND(KZ102=1,PF102=1),0,ABS(BR103/$C$12*($C$14-$C$15)+$C$15) *'Drive Train'!$AA$49 + CN102*(1-'Drive Train'!$AA$49))</f>
        <v>0</v>
      </c>
      <c r="CO103" s="57">
        <f>IF(AND(LA102=1,PG102=1),0,ABS(BS103/$C$12*($C$14-$C$15)+$C$15) *'Drive Train'!$AA$49 + CO102*(1-'Drive Train'!$AA$49))</f>
        <v>0</v>
      </c>
      <c r="CP103" s="57">
        <f>IF(AND(LB102=1,PH102=1),0,ABS(BT103/$C$12*($C$14-$C$15)+$C$15) *'Drive Train'!$AA$49 + CP102*(1-'Drive Train'!$AA$49))</f>
        <v>0</v>
      </c>
      <c r="CQ103" s="57">
        <f>IF(AND(LC102=1,PI102=1),0,ABS(BU103/$C$12*($C$14-$C$15)+$C$15) *'Drive Train'!$AA$49 + CQ102*(1-'Drive Train'!$AA$49))</f>
        <v>0</v>
      </c>
      <c r="CR103" s="57">
        <f>IF(AND(LD102=1,PJ102=1),0,ABS(BV103/$C$12*($C$14-$C$15)+$C$15) *'Drive Train'!$AA$49 + CR102*(1-'Drive Train'!$AA$49))</f>
        <v>0</v>
      </c>
      <c r="CS103" s="57">
        <f>IF(AND(LE102=1,PK102=1),0,ABS(BW103/$C$12*($C$14-$C$15)+$C$15) *'Drive Train'!$AA$49 + CS102*(1-'Drive Train'!$AA$49))</f>
        <v>0</v>
      </c>
      <c r="CT103" s="57">
        <f>IF(AND(LF102=1,PL102=1),0,ABS(BX103/$C$12*($C$14-$C$15)+$C$15) *'Drive Train'!$AA$49 + CT102*(1-'Drive Train'!$AA$49))</f>
        <v>0</v>
      </c>
      <c r="CU103" s="57">
        <f>IF(AND(LG102=1,PM102=1),0,ABS(BY103/$C$12*($C$14-$C$15)+$C$15) *'Drive Train'!$AA$49 + CU102*(1-'Drive Train'!$AA$49))</f>
        <v>0</v>
      </c>
      <c r="CV103" s="57">
        <f>IF(AND(LH102=1,PN102=1),0,ABS(BZ103/$C$12*($C$14-$C$15)+$C$15) *'Drive Train'!$AA$49 + CV102*(1-'Drive Train'!$AA$49))</f>
        <v>0</v>
      </c>
      <c r="CW103" s="57">
        <f>IF(AND(LI102=1,PO102=1),0,ABS(CA103/$C$12*($C$14-$C$15)+$C$15) *'Drive Train'!$AA$49 + CW102*(1-'Drive Train'!$AA$49))</f>
        <v>0</v>
      </c>
      <c r="CX103" s="57">
        <f>IF(AND(LJ102=1,PP102=1),0,ABS(CB103/$C$12*($C$14-$C$15)+$C$15) *'Drive Train'!$AA$49 + CX102*(1-'Drive Train'!$AA$49))</f>
        <v>0</v>
      </c>
      <c r="CY103" s="57">
        <f>IF(AND(LK102=1,PQ102=1),0,ABS(CC103/$C$12*($C$14-$C$15)+$C$15) *'Drive Train'!$AA$49 + CY102*(1-'Drive Train'!$AA$49))</f>
        <v>0</v>
      </c>
      <c r="CZ103" s="57">
        <f>IF(AND(LL102=1,PR102=1),0,ABS(CD103/$C$12*($C$14-$C$15)+$C$15) *'Drive Train'!$AA$49 + CZ102*(1-'Drive Train'!$AA$49))</f>
        <v>0</v>
      </c>
      <c r="DA103" s="57">
        <f>IF(AND(LM102=1,PS102=1),0,ABS(CE103/$C$12*($C$14-$C$15)+$C$15) *'Drive Train'!$AA$49 + DA102*(1-'Drive Train'!$AA$49))</f>
        <v>0</v>
      </c>
      <c r="DB103" s="61">
        <f t="shared" si="344"/>
        <v>3.8000000000000025</v>
      </c>
      <c r="DC103" s="57">
        <f t="shared" si="320"/>
        <v>0</v>
      </c>
      <c r="DD103" s="57">
        <f t="shared" si="321"/>
        <v>2.7495000000000003</v>
      </c>
      <c r="DE103" s="57">
        <f t="shared" si="322"/>
        <v>2.7495000000000003</v>
      </c>
      <c r="DF103" s="57">
        <f t="shared" si="323"/>
        <v>2.7495000000000003</v>
      </c>
      <c r="DG103" s="57">
        <f t="shared" si="324"/>
        <v>0</v>
      </c>
      <c r="DH103" s="57">
        <f t="shared" si="325"/>
        <v>0</v>
      </c>
      <c r="DI103" s="57">
        <f t="shared" si="326"/>
        <v>0</v>
      </c>
      <c r="DJ103" s="57">
        <f t="shared" si="327"/>
        <v>0</v>
      </c>
      <c r="DK103" s="57">
        <f t="shared" si="328"/>
        <v>0</v>
      </c>
      <c r="DL103" s="57">
        <f t="shared" si="329"/>
        <v>0</v>
      </c>
      <c r="DM103" s="57">
        <f t="shared" si="330"/>
        <v>0</v>
      </c>
      <c r="DN103" s="57">
        <f t="shared" si="331"/>
        <v>0</v>
      </c>
      <c r="DO103" s="57">
        <f t="shared" si="332"/>
        <v>0</v>
      </c>
      <c r="DP103" s="57">
        <f t="shared" si="333"/>
        <v>0</v>
      </c>
      <c r="DQ103" s="57">
        <f t="shared" si="334"/>
        <v>0</v>
      </c>
      <c r="DR103" s="57">
        <f t="shared" si="335"/>
        <v>0</v>
      </c>
      <c r="DS103" s="57">
        <f t="shared" si="336"/>
        <v>0</v>
      </c>
      <c r="DT103" s="57">
        <f t="shared" si="337"/>
        <v>0</v>
      </c>
      <c r="DU103" s="57">
        <f t="shared" si="338"/>
        <v>0</v>
      </c>
      <c r="DV103" s="57">
        <f t="shared" si="339"/>
        <v>0</v>
      </c>
      <c r="DW103" s="57">
        <f t="shared" si="340"/>
        <v>0</v>
      </c>
      <c r="DX103" s="61">
        <f t="shared" si="345"/>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61">
        <f t="shared" si="341"/>
        <v>3.8000000000000025</v>
      </c>
      <c r="EU103" s="259">
        <f>MAX(MIN(IF(AND(OY102=1,NG103&lt;0),-1,1)*(DC103-$C$15)/($C$14-$C$15)*$C$12*$C$21-$C$33*LO103/AO$6 -  OY102*$C$33/$C$21,DY102/$C$19),MAX(EU$8:EU102)*-1)</f>
        <v>-0.37850168607206947</v>
      </c>
      <c r="EV103" s="259">
        <f>MAX(MIN(IF(AND(OZ102=1,NH103&lt;0),-1,1)*(DD103-$C$15)/($C$14-$C$15)*$C$12*$C$21-$C$33*LP103/AP$6 -  OZ102*$C$33/$C$21,DZ102/$C$19),MAX(EV$8:EV102)*-1)</f>
        <v>-0.39368382155326659</v>
      </c>
      <c r="EW103" s="259">
        <f>MAX(MIN(IF(AND(PA102=1,NI103&lt;0),-1,1)*(DE103-$C$15)/($C$14-$C$15)*$C$12*$C$21-$C$33*LQ103/AQ$6 -  PA102*$C$33/$C$21,EA102/$C$19),MAX(EW$8:EW102)*-1)</f>
        <v>-0.39999871755658739</v>
      </c>
      <c r="EX103" s="259">
        <f>MAX(MIN(IF(AND(PB102=1,NJ103&lt;0),-1,1)*(DF103-$C$15)/($C$14-$C$15)*$C$12*$C$21-$C$33*LR103/AR$6 -  PB102*$C$33/$C$21,EB102/$C$19),MAX(EX$8:EX102)*-1)</f>
        <v>-0.37922217795846563</v>
      </c>
      <c r="EY103" s="259">
        <f>MAX(MIN(IF(AND(PC102=1,NK103&lt;0),-1,1)*(DG103-$C$15)/($C$14-$C$15)*$C$12*$C$21-$C$33*LS103/AS$6 -  PC102*$C$33/$C$21,EC102/$C$19),MAX(EY$8:EY102)*-1)</f>
        <v>-0.37850168607206947</v>
      </c>
      <c r="EZ103" s="259">
        <f>MAX(MIN(IF(AND(PD102=1,NL103&lt;0),-1,1)*(DH103-$C$15)/($C$14-$C$15)*$C$12*$C$21-$C$33*LT103/AT$6 -  PD102*$C$33/$C$21,ED102/$C$19),MAX(EZ$8:EZ102)*-1)</f>
        <v>-0.37850168607206947</v>
      </c>
      <c r="FA103" s="259">
        <f>MAX(MIN(IF(AND(PE102=1,NM103&lt;0),-1,1)*(DI103-$C$15)/($C$14-$C$15)*$C$12*$C$21-$C$33*LU103/AU$6 -  PE102*$C$33/$C$21,EE102/$C$19),MAX(FA$8:FA102)*-1)</f>
        <v>-0.37850168607206947</v>
      </c>
      <c r="FB103" s="259">
        <f>MAX(MIN(IF(AND(PF102=1,NN103&lt;0),-1,1)*(DJ103-$C$15)/($C$14-$C$15)*$C$12*$C$21-$C$33*LV103/AV$6 -  PF102*$C$33/$C$21,EF102/$C$19),MAX(FB$8:FB102)*-1)</f>
        <v>-0.37850168607206947</v>
      </c>
      <c r="FC103" s="259">
        <f>MAX(MIN(IF(AND(PG102=1,NO103&lt;0),-1,1)*(DK103-$C$15)/($C$14-$C$15)*$C$12*$C$21-$C$33*LW103/AW$6 -  PG102*$C$33/$C$21,EG102/$C$19),MAX(FC$8:FC102)*-1)</f>
        <v>-0.37850168607206947</v>
      </c>
      <c r="FD103" s="259">
        <f>MAX(MIN(IF(AND(PH102=1,NP103&lt;0),-1,1)*(DL103-$C$15)/($C$14-$C$15)*$C$12*$C$21-$C$33*LX103/AX$6 -  PH102*$C$33/$C$21,EH102/$C$19),MAX(FD$8:FD102)*-1)</f>
        <v>-0.37850168607206947</v>
      </c>
      <c r="FE103" s="259">
        <f>MAX(MIN(IF(AND(PI102=1,NQ103&lt;0),-1,1)*(DM103-$C$15)/($C$14-$C$15)*$C$12*$C$21-$C$33*LY103/AY$6 -  PI102*$C$33/$C$21,EI102/$C$19),MAX(FE$8:FE102)*-1)</f>
        <v>-0.37850168607206947</v>
      </c>
      <c r="FF103" s="259">
        <f>MAX(MIN(IF(AND(PJ102=1,NR103&lt;0),-1,1)*(DN103-$C$15)/($C$14-$C$15)*$C$12*$C$21-$C$33*LZ103/AZ$6 -  PJ102*$C$33/$C$21,EJ102/$C$19),MAX(FF$8:FF102)*-1)</f>
        <v>-0.3680167733157455</v>
      </c>
      <c r="FG103" s="259">
        <f>MAX(MIN(IF(AND(PK102=1,NS103&lt;0),-1,1)*(DO103-$C$15)/($C$14-$C$15)*$C$12*$C$21-$C$33*MA103/BA$6 -  PK102*$C$33/$C$21,EK102/$C$19),MAX(FG$8:FG102)*-1)</f>
        <v>-0.37850168607206947</v>
      </c>
      <c r="FH103" s="259">
        <f>MAX(MIN(IF(AND(PL102=1,NT103&lt;0),-1,1)*(DP103-$C$15)/($C$14-$C$15)*$C$12*$C$21-$C$33*MB103/BB$6 -  PL102*$C$33/$C$21,EL102/$C$19),MAX(FH$8:FH102)*-1)</f>
        <v>-0.37850168607206947</v>
      </c>
      <c r="FI103" s="259">
        <f>MAX(MIN(IF(AND(PM102=1,NU103&lt;0),-1,1)*(DQ103-$C$15)/($C$14-$C$15)*$C$12*$C$21-$C$33*MC103/BC$6 -  PM102*$C$33/$C$21,EM102/$C$19),MAX(FI$8:FI102)*-1)</f>
        <v>-0.37850168607206947</v>
      </c>
      <c r="FJ103" s="259">
        <f>MAX(MIN(IF(AND(PN102=1,NV103&lt;0),-1,1)*(DR103-$C$15)/($C$14-$C$15)*$C$12*$C$21-$C$33*MD103/BD$6 -  PN102*$C$33/$C$21,EN102/$C$19),MAX(FJ$8:FJ102)*-1)</f>
        <v>-0.37850168607206947</v>
      </c>
      <c r="FK103" s="259">
        <f>MAX(MIN(IF(AND(PO102=1,NW103&lt;0),-1,1)*(DS103-$C$15)/($C$14-$C$15)*$C$12*$C$21-$C$33*ME103/BE$6 -  PO102*$C$33/$C$21,EO102/$C$19),MAX(FK$8:FK102)*-1)</f>
        <v>-0.37850168607206947</v>
      </c>
      <c r="FL103" s="259">
        <f>MAX(MIN(IF(AND(PP102=1,NX103&lt;0),-1,1)*(DT103-$C$15)/($C$14-$C$15)*$C$12*$C$21-$C$33*MF103/BF$6 -  PP102*$C$33/$C$21,EP102/$C$19),MAX(FL$8:FL102)*-1)</f>
        <v>-0.37850168607206947</v>
      </c>
      <c r="FM103" s="259">
        <f>MAX(MIN(IF(AND(PQ102=1,NY103&lt;0),-1,1)*(DU103-$C$15)/($C$14-$C$15)*$C$12*$C$21-$C$33*MG103/BG$6 -  PQ102*$C$33/$C$21,EQ102/$C$19),MAX(FM$8:FM102)*-1)</f>
        <v>-0.37850168607206947</v>
      </c>
      <c r="FN103" s="259">
        <f>MAX(MIN(IF(AND(PR102=1,NZ103&lt;0),-1,1)*(DV103-$C$15)/($C$14-$C$15)*$C$12*$C$21-$C$33*MH103/BH$6 -  PR102*$C$33/$C$21,ER102/$C$19),MAX(FN$8:FN102)*-1)</f>
        <v>-0.37850168607206947</v>
      </c>
      <c r="FO103" s="259">
        <f>MAX(MIN(IF(AND(PS102=1,OA103&lt;0),-1,1)*(DW103-$C$15)/($C$14-$C$15)*$C$12*$C$21-$C$33*MI103/BI$6 -  PS102*$C$33/$C$21,ES102/$C$19),MAX(FO$8:FO102)*-1)</f>
        <v>-0.37850168607206947</v>
      </c>
      <c r="FP103" s="61">
        <f t="shared" si="346"/>
        <v>3.8000000000000025</v>
      </c>
      <c r="FQ103" s="260">
        <f>IF(AND(KS103=1,OY103=1),0,MIN((ABS(($C$14-$C$15)*EU103/$C$12/$C$21)+$C$15)/$C$21,DC103))</f>
        <v>0</v>
      </c>
      <c r="FR103" s="260">
        <f>IF(AND(KT103=1,OZ103=1),0,MIN((ABS(($C$14-$C$15)*EV103/$C$12/$C$21)+$C$15)/$C$21,DD103))</f>
        <v>2.7495000000000003</v>
      </c>
      <c r="FS103" s="260">
        <f>IF(AND(KU103=1,PA103=1),0,MIN((ABS(($C$14-$C$15)*EW103/$C$12/$C$21)+$C$15)/$C$21,DE103))</f>
        <v>2.7495000000000003</v>
      </c>
      <c r="FT103" s="260">
        <f>IF(AND(KV103=1,PB103=1),0,MIN((ABS(($C$14-$C$15)*EX103/$C$12/$C$21)+$C$15)/$C$21,DF103))</f>
        <v>2.7495000000000003</v>
      </c>
      <c r="FU103" s="260">
        <f>IF(AND(KW103=1,PC103=1),0,MIN((ABS(($C$14-$C$15)*EY103/$C$12/$C$21)+$C$15)/$C$21,DG103))</f>
        <v>0</v>
      </c>
      <c r="FV103" s="260">
        <f>IF(AND(KX103=1,PD103=1),0,MIN((ABS(($C$14-$C$15)*EZ103/$C$12/$C$21)+$C$15)/$C$21,DH103))</f>
        <v>0</v>
      </c>
      <c r="FW103" s="260">
        <f>IF(AND(KY103=1,PE103=1),0,MIN((ABS(($C$14-$C$15)*FA103/$C$12/$C$21)+$C$15)/$C$21,DI103))</f>
        <v>0</v>
      </c>
      <c r="FX103" s="260">
        <f>IF(AND(KZ103=1,PF103=1),0,MIN((ABS(($C$14-$C$15)*FB103/$C$12/$C$21)+$C$15)/$C$21,DJ103))</f>
        <v>0</v>
      </c>
      <c r="FY103" s="260">
        <f>IF(AND(LA103=1,PG103=1),0,MIN((ABS(($C$14-$C$15)*FC103/$C$12/$C$21)+$C$15)/$C$21,DK103))</f>
        <v>0</v>
      </c>
      <c r="FZ103" s="260">
        <f>IF(AND(LB103=1,PH103=1),0,MIN((ABS(($C$14-$C$15)*FD103/$C$12/$C$21)+$C$15)/$C$21,DL103))</f>
        <v>0</v>
      </c>
      <c r="GA103" s="260">
        <f>IF(AND(LC103=1,PI103=1),0,MIN((ABS(($C$14-$C$15)*FE103/$C$12/$C$21)+$C$15)/$C$21,DM103))</f>
        <v>0</v>
      </c>
      <c r="GB103" s="260">
        <f>IF(AND(LD103=1,PJ103=1),0,MIN((ABS(($C$14-$C$15)*FF103/$C$12/$C$21)+$C$15)/$C$21,DN103))</f>
        <v>0</v>
      </c>
      <c r="GC103" s="260">
        <f>IF(AND(LE103=1,PK103=1),0,MIN((ABS(($C$14-$C$15)*FG103/$C$12/$C$21)+$C$15)/$C$21,DO103))</f>
        <v>0</v>
      </c>
      <c r="GD103" s="260">
        <f>IF(AND(LF103=1,PL103=1),0,MIN((ABS(($C$14-$C$15)*FH103/$C$12/$C$21)+$C$15)/$C$21,DP103))</f>
        <v>0</v>
      </c>
      <c r="GE103" s="260">
        <f>IF(AND(LG103=1,PM103=1),0,MIN((ABS(($C$14-$C$15)*FI103/$C$12/$C$21)+$C$15)/$C$21,DQ103))</f>
        <v>0</v>
      </c>
      <c r="GF103" s="260">
        <f>IF(AND(LH103=1,PN103=1),0,MIN((ABS(($C$14-$C$15)*FJ103/$C$12/$C$21)+$C$15)/$C$21,DR103))</f>
        <v>0</v>
      </c>
      <c r="GG103" s="260">
        <f>IF(AND(LI103=1,PO103=1),0,MIN((ABS(($C$14-$C$15)*FK103/$C$12/$C$21)+$C$15)/$C$21,DS103))</f>
        <v>0</v>
      </c>
      <c r="GH103" s="260">
        <f>IF(AND(LJ103=1,PP103=1),0,MIN((ABS(($C$14-$C$15)*FL103/$C$12/$C$21)+$C$15)/$C$21,DT103))</f>
        <v>0</v>
      </c>
      <c r="GI103" s="260">
        <f>IF(AND(LK103=1,PQ103=1),0,MIN((ABS(($C$14-$C$15)*FM103/$C$12/$C$21)+$C$15)/$C$21,DU103))</f>
        <v>0</v>
      </c>
      <c r="GJ103" s="260">
        <f>IF(AND(LL103=1,PR103=1),0,MIN((ABS(($C$14-$C$15)*FN103/$C$12/$C$21)+$C$15)/$C$21,DV103))</f>
        <v>0</v>
      </c>
      <c r="GK103" s="260">
        <f>IF(AND(LM103=1,PS103=1),0,MIN((ABS(($C$14-$C$15)*FO103/$C$12/$C$21)+$C$15)/$C$21,DW103))</f>
        <v>0</v>
      </c>
      <c r="GL103" s="61">
        <f t="shared" si="347"/>
        <v>3.8000000000000025</v>
      </c>
      <c r="GM103" s="57">
        <f>IF(AND(KS102=1,OY102=1),0,EU103*$C$19/S$6/$C$24/$C$23*3.39*$C$21)</f>
        <v>0</v>
      </c>
      <c r="GN103" s="57">
        <f>IF(AND(KT102=1,OZ102=1),0,EV103*$C$19/T$6/$C$24/$C$23*3.39*$C$21)</f>
        <v>-2.85300090723449</v>
      </c>
      <c r="GO103" s="57">
        <f>IF(AND(KU102=1,PA102=1),0,EW103*$C$19/U$6/$C$24/$C$23*3.39*$C$21)</f>
        <v>-4.187104343595462</v>
      </c>
      <c r="GP103" s="57">
        <f>IF(AND(KV102=1,PB102=1),0,EX103*$C$19/V$6/$C$24/$C$23*3.39*$C$21)</f>
        <v>-5.1910412747339478</v>
      </c>
      <c r="GQ103" s="57">
        <f>IF(AND(KW102=1,PC102=1),0,EY103*$C$19/W$6/$C$24/$C$23*3.39*$C$21)</f>
        <v>0</v>
      </c>
      <c r="GR103" s="57">
        <f>IF(AND(KX102=1,PD102=1),0,EZ103*$C$19/X$6/$C$24/$C$23*3.39*$C$21)</f>
        <v>0</v>
      </c>
      <c r="GS103" s="57">
        <f>IF(AND(KY102=1,PE102=1),0,FA103*$C$19/Y$6/$C$24/$C$23*3.39*$C$21)</f>
        <v>0</v>
      </c>
      <c r="GT103" s="57">
        <f>IF(AND(KZ102=1,PF102=1),0,FB103*$C$19/Z$6/$C$24/$C$23*3.39*$C$21)</f>
        <v>0</v>
      </c>
      <c r="GU103" s="57">
        <f>IF(AND(LA102=1,PG102=1),0,FC103*$C$19/AA$6/$C$24/$C$23*3.39*$C$21)</f>
        <v>0</v>
      </c>
      <c r="GV103" s="57">
        <f>IF(AND(LB102=1,PH102=1),0,FD103*$C$19/AB$6/$C$24/$C$23*3.39*$C$21)</f>
        <v>0</v>
      </c>
      <c r="GW103" s="57">
        <f>IF(AND(LC102=1,PI102=1),0,FE103*$C$19/AC$6/$C$24/$C$23*3.39*$C$21)</f>
        <v>0</v>
      </c>
      <c r="GX103" s="57">
        <f>IF(AND(LD102=1,PJ102=1),0,FF103*$C$19/AD$6/$C$24/$C$23*3.39*$C$21)</f>
        <v>0</v>
      </c>
      <c r="GY103" s="57">
        <f>IF(AND(LE102=1,PK102=1),0,FG103*$C$19/AE$6/$C$24/$C$23*3.39*$C$21)</f>
        <v>0</v>
      </c>
      <c r="GZ103" s="57">
        <f>IF(AND(LF102=1,PL102=1),0,FH103*$C$19/AF$6/$C$24/$C$23*3.39*$C$21)</f>
        <v>0</v>
      </c>
      <c r="HA103" s="57">
        <f>IF(AND(LG102=1,PM102=1),0,FI103*$C$19/AG$6/$C$24/$C$23*3.39*$C$21)</f>
        <v>0</v>
      </c>
      <c r="HB103" s="57">
        <f>IF(AND(LH102=1,PN102=1),0,FJ103*$C$19/AH$6/$C$24/$C$23*3.39*$C$21)</f>
        <v>0</v>
      </c>
      <c r="HC103" s="57">
        <f>IF(AND(LI102=1,PO102=1),0,FK103*$C$19/AI$6/$C$24/$C$23*3.39*$C$21)</f>
        <v>0</v>
      </c>
      <c r="HD103" s="57">
        <f>IF(AND(LJ102=1,PP102=1),0,FL103*$C$19/AJ$6/$C$24/$C$23*3.39*$C$21)</f>
        <v>0</v>
      </c>
      <c r="HE103" s="57">
        <f>IF(AND(LK102=1,PQ102=1),0,FM103*$C$19/AK$6/$C$24/$C$23*3.39*$C$21)</f>
        <v>0</v>
      </c>
      <c r="HF103" s="57">
        <f>IF(AND(LL102=1,PR102=1),0,FN103*$C$19/AL$6/$C$24/$C$23*3.39*$C$21)</f>
        <v>0</v>
      </c>
      <c r="HG103" s="57">
        <f>IF(AND(LM102=1,PS102=1),0,FO103*$C$19/AM$6/$C$24/$C$23*3.39*$C$21)</f>
        <v>0</v>
      </c>
      <c r="HH103" s="61">
        <f t="shared" si="348"/>
        <v>3.8000000000000025</v>
      </c>
      <c r="HI103" s="57">
        <f t="shared" si="349"/>
        <v>0</v>
      </c>
      <c r="HJ103" s="57">
        <f t="shared" si="350"/>
        <v>2.85300090723449</v>
      </c>
      <c r="HK103" s="57">
        <f t="shared" si="351"/>
        <v>4.187104343595462</v>
      </c>
      <c r="HL103" s="57">
        <f t="shared" si="352"/>
        <v>5.1910412747339478</v>
      </c>
      <c r="HM103" s="57">
        <f t="shared" si="353"/>
        <v>0</v>
      </c>
      <c r="HN103" s="57">
        <f t="shared" si="354"/>
        <v>0</v>
      </c>
      <c r="HO103" s="57">
        <f t="shared" si="355"/>
        <v>0</v>
      </c>
      <c r="HP103" s="57">
        <f t="shared" si="356"/>
        <v>0</v>
      </c>
      <c r="HQ103" s="57">
        <f t="shared" si="357"/>
        <v>0</v>
      </c>
      <c r="HR103" s="57">
        <f t="shared" si="358"/>
        <v>0</v>
      </c>
      <c r="HS103" s="57">
        <f t="shared" si="359"/>
        <v>0</v>
      </c>
      <c r="HT103" s="57">
        <f t="shared" si="360"/>
        <v>0</v>
      </c>
      <c r="HU103" s="57">
        <f t="shared" si="361"/>
        <v>0</v>
      </c>
      <c r="HV103" s="57">
        <f t="shared" si="362"/>
        <v>0</v>
      </c>
      <c r="HW103" s="57">
        <f t="shared" si="363"/>
        <v>0</v>
      </c>
      <c r="HX103" s="57">
        <f t="shared" si="364"/>
        <v>0</v>
      </c>
      <c r="HY103" s="57">
        <f t="shared" si="365"/>
        <v>0</v>
      </c>
      <c r="HZ103" s="57">
        <f t="shared" si="366"/>
        <v>0</v>
      </c>
      <c r="IA103" s="57">
        <f t="shared" si="367"/>
        <v>0</v>
      </c>
      <c r="IB103" s="57">
        <f t="shared" si="368"/>
        <v>0</v>
      </c>
      <c r="IC103" s="57">
        <f t="shared" si="369"/>
        <v>0</v>
      </c>
      <c r="ID103" s="61">
        <f t="shared" si="370"/>
        <v>3.8000000000000025</v>
      </c>
      <c r="IE103" s="57">
        <f t="shared" si="371"/>
        <v>0</v>
      </c>
      <c r="IF103" s="57">
        <f t="shared" si="372"/>
        <v>0</v>
      </c>
      <c r="IG103" s="57">
        <f t="shared" si="373"/>
        <v>0</v>
      </c>
      <c r="IH103" s="57">
        <f t="shared" si="374"/>
        <v>0</v>
      </c>
      <c r="II103" s="57">
        <f t="shared" si="375"/>
        <v>0</v>
      </c>
      <c r="IJ103" s="57">
        <f t="shared" si="376"/>
        <v>0</v>
      </c>
      <c r="IK103" s="57">
        <f t="shared" si="377"/>
        <v>0</v>
      </c>
      <c r="IL103" s="57">
        <f t="shared" si="378"/>
        <v>0</v>
      </c>
      <c r="IM103" s="57">
        <f t="shared" si="379"/>
        <v>0</v>
      </c>
      <c r="IN103" s="57">
        <f t="shared" si="380"/>
        <v>0</v>
      </c>
      <c r="IO103" s="57">
        <f t="shared" si="381"/>
        <v>0</v>
      </c>
      <c r="IP103" s="57">
        <f t="shared" si="382"/>
        <v>0</v>
      </c>
      <c r="IQ103" s="57">
        <f t="shared" si="383"/>
        <v>0</v>
      </c>
      <c r="IR103" s="57">
        <f t="shared" si="384"/>
        <v>0</v>
      </c>
      <c r="IS103" s="57">
        <f t="shared" si="385"/>
        <v>0</v>
      </c>
      <c r="IT103" s="57">
        <f t="shared" si="386"/>
        <v>0</v>
      </c>
      <c r="IU103" s="57">
        <f t="shared" si="387"/>
        <v>0</v>
      </c>
      <c r="IV103" s="57">
        <f t="shared" si="388"/>
        <v>0</v>
      </c>
      <c r="IW103" s="57">
        <f t="shared" si="389"/>
        <v>0</v>
      </c>
      <c r="IX103" s="57">
        <f t="shared" si="390"/>
        <v>0</v>
      </c>
      <c r="IY103" s="57">
        <f t="shared" si="391"/>
        <v>0</v>
      </c>
      <c r="IZ103" s="61">
        <f t="shared" si="392"/>
        <v>3.8000000000000025</v>
      </c>
      <c r="JA103" s="260" t="e">
        <f t="shared" si="447"/>
        <v>#N/A</v>
      </c>
      <c r="JB103" s="260" t="e">
        <f t="shared" si="448"/>
        <v>#N/A</v>
      </c>
      <c r="JC103" s="260" t="e">
        <f t="shared" si="449"/>
        <v>#N/A</v>
      </c>
      <c r="JD103" s="260" t="e">
        <f t="shared" si="450"/>
        <v>#N/A</v>
      </c>
      <c r="JE103" s="260" t="e">
        <f t="shared" si="451"/>
        <v>#N/A</v>
      </c>
      <c r="JF103" s="260" t="e">
        <f t="shared" si="452"/>
        <v>#N/A</v>
      </c>
      <c r="JG103" s="260" t="e">
        <f t="shared" si="453"/>
        <v>#N/A</v>
      </c>
      <c r="JH103" s="260" t="e">
        <f t="shared" si="454"/>
        <v>#N/A</v>
      </c>
      <c r="JI103" s="260" t="e">
        <f t="shared" si="455"/>
        <v>#N/A</v>
      </c>
      <c r="JJ103" s="260" t="e">
        <f t="shared" si="456"/>
        <v>#N/A</v>
      </c>
      <c r="JK103" s="260" t="e">
        <f t="shared" si="457"/>
        <v>#N/A</v>
      </c>
      <c r="JL103" s="260" t="e">
        <f t="shared" si="458"/>
        <v>#N/A</v>
      </c>
      <c r="JM103" s="260" t="e">
        <f t="shared" si="459"/>
        <v>#N/A</v>
      </c>
      <c r="JN103" s="260" t="e">
        <f t="shared" si="460"/>
        <v>#N/A</v>
      </c>
      <c r="JO103" s="260" t="e">
        <f t="shared" si="461"/>
        <v>#N/A</v>
      </c>
      <c r="JP103" s="260" t="e">
        <f t="shared" si="462"/>
        <v>#N/A</v>
      </c>
      <c r="JQ103" s="260" t="e">
        <f t="shared" si="463"/>
        <v>#N/A</v>
      </c>
      <c r="JR103" s="260" t="e">
        <f t="shared" si="464"/>
        <v>#N/A</v>
      </c>
      <c r="JS103" s="260" t="e">
        <f t="shared" si="465"/>
        <v>#N/A</v>
      </c>
      <c r="JT103" s="260" t="e">
        <f t="shared" si="466"/>
        <v>#N/A</v>
      </c>
      <c r="JU103" s="260" t="e">
        <f t="shared" si="467"/>
        <v>#N/A</v>
      </c>
      <c r="JV103" s="61">
        <f t="shared" si="393"/>
        <v>3.8000000000000025</v>
      </c>
      <c r="JW103" s="46">
        <f>IF(AND(KS103=0,HI103&lt;=$C$40),1,0)</f>
        <v>0</v>
      </c>
      <c r="JX103" s="46">
        <f>IF(AND(KT103=0,HJ103&lt;=$C$40),1,0)</f>
        <v>0</v>
      </c>
      <c r="JY103" s="46">
        <f>IF(AND(KU103=0,HK103&lt;=$C$40),1,0)</f>
        <v>0</v>
      </c>
      <c r="JZ103" s="46">
        <f>IF(AND(KV103=0,HL103&lt;=$C$40),1,0)</f>
        <v>0</v>
      </c>
      <c r="KA103" s="46">
        <f>IF(AND(KW103=0,HM103&lt;=$C$40),1,0)</f>
        <v>0</v>
      </c>
      <c r="KB103" s="46">
        <f>IF(AND(KX103=0,HN103&lt;=$C$40),1,0)</f>
        <v>0</v>
      </c>
      <c r="KC103" s="46">
        <f>IF(AND(KY103=0,HO103&lt;=$C$40),1,0)</f>
        <v>0</v>
      </c>
      <c r="KD103" s="46">
        <f>IF(AND(KZ103=0,HP103&lt;=$C$40),1,0)</f>
        <v>0</v>
      </c>
      <c r="KE103" s="46">
        <f>IF(AND(LA103=0,HQ103&lt;=$C$40),1,0)</f>
        <v>0</v>
      </c>
      <c r="KF103" s="46">
        <f>IF(AND(LB103=0,HR103&lt;=$C$40),1,0)</f>
        <v>0</v>
      </c>
      <c r="KG103" s="46">
        <f>IF(AND(LC103=0,HS103&lt;=$C$40),1,0)</f>
        <v>0</v>
      </c>
      <c r="KH103" s="46">
        <f>IF(AND(LD103=0,HT103&lt;=$C$40),1,0)</f>
        <v>0</v>
      </c>
      <c r="KI103" s="46">
        <f>IF(AND(LE103=0,HU103&lt;=$C$40),1,0)</f>
        <v>0</v>
      </c>
      <c r="KJ103" s="46">
        <f>IF(AND(LF103=0,HV103&lt;=$C$40),1,0)</f>
        <v>0</v>
      </c>
      <c r="KK103" s="46">
        <f>IF(AND(LG103=0,HW103&lt;=$C$40),1,0)</f>
        <v>0</v>
      </c>
      <c r="KL103" s="46">
        <f>IF(AND(LH103=0,HX103&lt;=$C$40),1,0)</f>
        <v>0</v>
      </c>
      <c r="KM103" s="46">
        <f>IF(AND(LI103=0,HY103&lt;=$C$40),1,0)</f>
        <v>0</v>
      </c>
      <c r="KN103" s="46">
        <f>IF(AND(LJ103=0,HZ103&lt;=$C$40),1,0)</f>
        <v>0</v>
      </c>
      <c r="KO103" s="46">
        <f>IF(AND(LK103=0,IA103&lt;=$C$40),1,0)</f>
        <v>0</v>
      </c>
      <c r="KP103" s="46">
        <f>IF(AND(LL103=0,IB103&lt;=$C$40),1,0)</f>
        <v>0</v>
      </c>
      <c r="KQ103" s="46">
        <f>IF(AND(LM103=0,IC103&lt;=$C$40),1,0)</f>
        <v>0</v>
      </c>
      <c r="KR103" s="61">
        <f t="shared" si="394"/>
        <v>3.8000000000000025</v>
      </c>
      <c r="KS103" s="1">
        <f>IF(OR(KS102=1,AND(OY103=1,LO103&lt;=$C$41)),1,0)</f>
        <v>1</v>
      </c>
      <c r="KT103" s="1">
        <f>IF(OR(KT102=1,AND(OZ103=1,LP103&lt;=$C$41)),1,0)</f>
        <v>0</v>
      </c>
      <c r="KU103" s="1">
        <f>IF(OR(KU102=1,AND(PA103=1,LQ103&lt;=$C$41)),1,0)</f>
        <v>0</v>
      </c>
      <c r="KV103" s="1">
        <f>IF(OR(KV102=1,AND(PB103=1,LR103&lt;=$C$41)),1,0)</f>
        <v>0</v>
      </c>
      <c r="KW103" s="1">
        <f>IF(OR(KW102=1,AND(PC103=1,LS103&lt;=$C$41)),1,0)</f>
        <v>1</v>
      </c>
      <c r="KX103" s="1">
        <f>IF(OR(KX102=1,AND(PD103=1,LT103&lt;=$C$41)),1,0)</f>
        <v>1</v>
      </c>
      <c r="KY103" s="1">
        <f>IF(OR(KY102=1,AND(PE103=1,LU103&lt;=$C$41)),1,0)</f>
        <v>1</v>
      </c>
      <c r="KZ103" s="1">
        <f>IF(OR(KZ102=1,AND(PF103=1,LV103&lt;=$C$41)),1,0)</f>
        <v>1</v>
      </c>
      <c r="LA103" s="1">
        <f>IF(OR(LA102=1,AND(PG103=1,LW103&lt;=$C$41)),1,0)</f>
        <v>1</v>
      </c>
      <c r="LB103" s="1">
        <f>IF(OR(LB102=1,AND(PH103=1,LX103&lt;=$C$41)),1,0)</f>
        <v>1</v>
      </c>
      <c r="LC103" s="1">
        <f>IF(OR(LC102=1,AND(PI103=1,LY103&lt;=$C$41)),1,0)</f>
        <v>1</v>
      </c>
      <c r="LD103" s="1">
        <f>IF(OR(LD102=1,AND(PJ103=1,LZ103&lt;=$C$41)),1,0)</f>
        <v>1</v>
      </c>
      <c r="LE103" s="1">
        <f>IF(OR(LE102=1,AND(PK103=1,MA103&lt;=$C$41)),1,0)</f>
        <v>1</v>
      </c>
      <c r="LF103" s="1">
        <f>IF(OR(LF102=1,AND(PL103=1,MB103&lt;=$C$41)),1,0)</f>
        <v>1</v>
      </c>
      <c r="LG103" s="1">
        <f>IF(OR(LG102=1,AND(PM103=1,MC103&lt;=$C$41)),1,0)</f>
        <v>1</v>
      </c>
      <c r="LH103" s="1">
        <f>IF(OR(LH102=1,AND(PN103=1,MD103&lt;=$C$41)),1,0)</f>
        <v>1</v>
      </c>
      <c r="LI103" s="1">
        <f>IF(OR(LI102=1,AND(PO103=1,ME103&lt;=$C$41)),1,0)</f>
        <v>1</v>
      </c>
      <c r="LJ103" s="1">
        <f>IF(OR(LJ102=1,AND(PP103=1,MF103&lt;=$C$41)),1,0)</f>
        <v>1</v>
      </c>
      <c r="LK103" s="1">
        <f>IF(OR(LK102=1,AND(PQ103=1,MG103&lt;=$C$41)),1,0)</f>
        <v>1</v>
      </c>
      <c r="LL103" s="1">
        <f>IF(OR(LL102=1,AND(PR103=1,MH103&lt;=$C$41)),1,0)</f>
        <v>1</v>
      </c>
      <c r="LM103" s="1">
        <f>IF(OR(LM102=1,AND(PS103=1,MI103&lt;=$C$41)),1,0)</f>
        <v>1</v>
      </c>
      <c r="LN103" s="61">
        <f t="shared" si="395"/>
        <v>3.8000000000000025</v>
      </c>
      <c r="LO103" s="57">
        <f t="shared" si="396"/>
        <v>0</v>
      </c>
      <c r="LP103" s="57">
        <f t="shared" si="397"/>
        <v>9.9423323523493483</v>
      </c>
      <c r="LQ103" s="57">
        <f t="shared" si="398"/>
        <v>7.5997338572131508</v>
      </c>
      <c r="LR103" s="57">
        <f t="shared" si="399"/>
        <v>4.0086823297643752</v>
      </c>
      <c r="LS103" s="57">
        <f t="shared" si="400"/>
        <v>0</v>
      </c>
      <c r="LT103" s="57">
        <f t="shared" si="401"/>
        <v>0</v>
      </c>
      <c r="LU103" s="57">
        <f t="shared" si="402"/>
        <v>0</v>
      </c>
      <c r="LV103" s="57">
        <f t="shared" si="403"/>
        <v>0</v>
      </c>
      <c r="LW103" s="57">
        <f t="shared" si="404"/>
        <v>0</v>
      </c>
      <c r="LX103" s="57">
        <f t="shared" si="405"/>
        <v>0</v>
      </c>
      <c r="LY103" s="57">
        <f t="shared" si="406"/>
        <v>0</v>
      </c>
      <c r="LZ103" s="57">
        <f t="shared" si="407"/>
        <v>0</v>
      </c>
      <c r="MA103" s="57">
        <f t="shared" si="408"/>
        <v>0</v>
      </c>
      <c r="MB103" s="57">
        <f t="shared" si="409"/>
        <v>0</v>
      </c>
      <c r="MC103" s="57">
        <f t="shared" si="410"/>
        <v>0</v>
      </c>
      <c r="MD103" s="57">
        <f t="shared" si="411"/>
        <v>0</v>
      </c>
      <c r="ME103" s="57">
        <f t="shared" si="412"/>
        <v>0</v>
      </c>
      <c r="MF103" s="57">
        <f t="shared" si="413"/>
        <v>0</v>
      </c>
      <c r="MG103" s="57">
        <f t="shared" si="414"/>
        <v>0</v>
      </c>
      <c r="MH103" s="57">
        <f t="shared" si="415"/>
        <v>0</v>
      </c>
      <c r="MI103" s="57">
        <f t="shared" si="416"/>
        <v>0</v>
      </c>
      <c r="MJ103" s="61">
        <f t="shared" si="417"/>
        <v>3.8000000000000025</v>
      </c>
      <c r="MK103" s="57" t="e">
        <f>IF(AND(ABS(CG103)&gt;0,EU103*$C$19&gt;=DY102,NG103&lt;&gt;0),3,NA())</f>
        <v>#N/A</v>
      </c>
      <c r="ML103" s="57" t="e">
        <f t="shared" si="468"/>
        <v>#N/A</v>
      </c>
      <c r="MM103" s="57" t="e">
        <f t="shared" si="469"/>
        <v>#N/A</v>
      </c>
      <c r="MN103" s="57" t="e">
        <f t="shared" si="470"/>
        <v>#N/A</v>
      </c>
      <c r="MO103" s="57" t="e">
        <f t="shared" si="471"/>
        <v>#N/A</v>
      </c>
      <c r="MP103" s="57" t="e">
        <f t="shared" si="472"/>
        <v>#N/A</v>
      </c>
      <c r="MQ103" s="57" t="e">
        <f t="shared" si="473"/>
        <v>#N/A</v>
      </c>
      <c r="MR103" s="57" t="e">
        <f t="shared" si="474"/>
        <v>#N/A</v>
      </c>
      <c r="MS103" s="57" t="e">
        <f t="shared" si="475"/>
        <v>#N/A</v>
      </c>
      <c r="MT103" s="57" t="e">
        <f t="shared" si="476"/>
        <v>#N/A</v>
      </c>
      <c r="MU103" s="57" t="e">
        <f t="shared" si="477"/>
        <v>#N/A</v>
      </c>
      <c r="MV103" s="57" t="e">
        <f t="shared" si="478"/>
        <v>#N/A</v>
      </c>
      <c r="MW103" s="57" t="e">
        <f t="shared" si="479"/>
        <v>#N/A</v>
      </c>
      <c r="MX103" s="57" t="e">
        <f t="shared" si="480"/>
        <v>#N/A</v>
      </c>
      <c r="MY103" s="57" t="e">
        <f t="shared" si="481"/>
        <v>#N/A</v>
      </c>
      <c r="MZ103" s="57" t="e">
        <f t="shared" si="482"/>
        <v>#N/A</v>
      </c>
      <c r="NA103" s="57" t="e">
        <f t="shared" si="483"/>
        <v>#N/A</v>
      </c>
      <c r="NB103" s="57" t="e">
        <f t="shared" si="484"/>
        <v>#N/A</v>
      </c>
      <c r="NC103" s="57" t="e">
        <f t="shared" si="485"/>
        <v>#N/A</v>
      </c>
      <c r="ND103" s="57" t="e">
        <f t="shared" si="486"/>
        <v>#N/A</v>
      </c>
      <c r="NE103" s="57" t="e">
        <f t="shared" si="487"/>
        <v>#N/A</v>
      </c>
      <c r="NF103" s="61">
        <f t="shared" si="418"/>
        <v>3.8000000000000025</v>
      </c>
      <c r="NG103" s="260">
        <f>IF(OY102=0,MIN('Drive Train'!$F$35-FQ102*$C$19*'Drive Train'!$F$39,NG102+$C$39)-$C$7,IF(LO102-1&lt;=0,0,IF($C$37=Motors!$C$29,MAX(MAX(NG$8:NG102)*-1,NG102-$C$39),MAX(0,MAX(NG$8:NG102)*-1,NG102-$C$39))))</f>
        <v>0</v>
      </c>
      <c r="NH103" s="260">
        <f>IF(OZ102=0,MIN('Drive Train'!$F$35-FR102*$C$19*'Drive Train'!$F$39,NH102+$C$39)-$C$7,IF(LP102-1&lt;=0,0,IF($C$37=Motors!$C$29,MAX(MAX(NH$8:NH102)*-1,NH102-$C$39),MAX(0,MAX(NH$8:NH102)*-1,NH102-$C$39))))</f>
        <v>0</v>
      </c>
      <c r="NI103" s="260">
        <f>IF(PA102=0,MIN('Drive Train'!$F$35-FS102*$C$19*'Drive Train'!$F$39,NI102+$C$39)-$C$7,IF(LQ102-1&lt;=0,0,IF($C$37=Motors!$C$29,MAX(MAX(NI$8:NI102)*-1,NI102-$C$39),MAX(0,MAX(NI$8:NI102)*-1,NI102-$C$39))))</f>
        <v>0</v>
      </c>
      <c r="NJ103" s="260">
        <f>IF(PB102=0,MIN('Drive Train'!$F$35-FT102*$C$19*'Drive Train'!$F$39,NJ102+$C$39)-$C$7,IF(LR102-1&lt;=0,0,IF($C$37=Motors!$C$29,MAX(MAX(NJ$8:NJ102)*-1,NJ102-$C$39),MAX(0,MAX(NJ$8:NJ102)*-1,NJ102-$C$39))))</f>
        <v>0</v>
      </c>
      <c r="NK103" s="260">
        <f>IF(PC102=0,MIN('Drive Train'!$F$35-FU102*$C$19*'Drive Train'!$F$39,NK102+$C$39)-$C$7,IF(LS102-1&lt;=0,0,IF($C$37=Motors!$C$29,MAX(MAX(NK$8:NK102)*-1,NK102-$C$39),MAX(0,MAX(NK$8:NK102)*-1,NK102-$C$39))))</f>
        <v>0</v>
      </c>
      <c r="NL103" s="260">
        <f>IF(PD102=0,MIN('Drive Train'!$F$35-FV102*$C$19*'Drive Train'!$F$39,NL102+$C$39)-$C$7,IF(LT102-1&lt;=0,0,IF($C$37=Motors!$C$29,MAX(MAX(NL$8:NL102)*-1,NL102-$C$39),MAX(0,MAX(NL$8:NL102)*-1,NL102-$C$39))))</f>
        <v>0</v>
      </c>
      <c r="NM103" s="260">
        <f>IF(PE102=0,MIN('Drive Train'!$F$35-FW102*$C$19*'Drive Train'!$F$39,NM102+$C$39)-$C$7,IF(LU102-1&lt;=0,0,IF($C$37=Motors!$C$29,MAX(MAX(NM$8:NM102)*-1,NM102-$C$39),MAX(0,MAX(NM$8:NM102)*-1,NM102-$C$39))))</f>
        <v>0</v>
      </c>
      <c r="NN103" s="260">
        <f>IF(PF102=0,MIN('Drive Train'!$F$35-FX102*$C$19*'Drive Train'!$F$39,NN102+$C$39)-$C$7,IF(LV102-1&lt;=0,0,IF($C$37=Motors!$C$29,MAX(MAX(NN$8:NN102)*-1,NN102-$C$39),MAX(0,MAX(NN$8:NN102)*-1,NN102-$C$39))))</f>
        <v>0</v>
      </c>
      <c r="NO103" s="260">
        <f>IF(PG102=0,MIN('Drive Train'!$F$35-FY102*$C$19*'Drive Train'!$F$39,NO102+$C$39)-$C$7,IF(LW102-1&lt;=0,0,IF($C$37=Motors!$C$29,MAX(MAX(NO$8:NO102)*-1,NO102-$C$39),MAX(0,MAX(NO$8:NO102)*-1,NO102-$C$39))))</f>
        <v>0</v>
      </c>
      <c r="NP103" s="260">
        <f>IF(PH102=0,MIN('Drive Train'!$F$35-FZ102*$C$19*'Drive Train'!$F$39,NP102+$C$39)-$C$7,IF(LX102-1&lt;=0,0,IF($C$37=Motors!$C$29,MAX(MAX(NP$8:NP102)*-1,NP102-$C$39),MAX(0,MAX(NP$8:NP102)*-1,NP102-$C$39))))</f>
        <v>0</v>
      </c>
      <c r="NQ103" s="260">
        <f>IF(PI102=0,MIN('Drive Train'!$F$35-GA102*$C$19*'Drive Train'!$F$39,NQ102+$C$39)-$C$7,IF(LY102-1&lt;=0,0,IF($C$37=Motors!$C$29,MAX(MAX(NQ$8:NQ102)*-1,NQ102-$C$39),MAX(0,MAX(NQ$8:NQ102)*-1,NQ102-$C$39))))</f>
        <v>0</v>
      </c>
      <c r="NR103" s="260">
        <f>IF(PJ102=0,MIN('Drive Train'!$F$35-GB102*$C$19*'Drive Train'!$F$39,NR102+$C$39)-$C$7,IF(LZ102-1&lt;=0,0,IF($C$37=Motors!$C$29,MAX(MAX(NR$8:NR102)*-1,NR102-$C$39),MAX(0,MAX(NR$8:NR102)*-1,NR102-$C$39))))</f>
        <v>0</v>
      </c>
      <c r="NS103" s="260">
        <f>IF(PK102=0,MIN('Drive Train'!$F$35-GC102*$C$19*'Drive Train'!$F$39,NS102+$C$39)-$C$7,IF(MA102-1&lt;=0,0,IF($C$37=Motors!$C$29,MAX(MAX(NS$8:NS102)*-1,NS102-$C$39),MAX(0,MAX(NS$8:NS102)*-1,NS102-$C$39))))</f>
        <v>0</v>
      </c>
      <c r="NT103" s="260">
        <f>IF(PL102=0,MIN('Drive Train'!$F$35-GD102*$C$19*'Drive Train'!$F$39,NT102+$C$39)-$C$7,IF(MB102-1&lt;=0,0,IF($C$37=Motors!$C$29,MAX(MAX(NT$8:NT102)*-1,NT102-$C$39),MAX(0,MAX(NT$8:NT102)*-1,NT102-$C$39))))</f>
        <v>0</v>
      </c>
      <c r="NU103" s="260">
        <f>IF(PM102=0,MIN('Drive Train'!$F$35-GE102*$C$19*'Drive Train'!$F$39,NU102+$C$39)-$C$7,IF(MC102-1&lt;=0,0,IF($C$37=Motors!$C$29,MAX(MAX(NU$8:NU102)*-1,NU102-$C$39),MAX(0,MAX(NU$8:NU102)*-1,NU102-$C$39))))</f>
        <v>0</v>
      </c>
      <c r="NV103" s="260">
        <f>IF(PN102=0,MIN('Drive Train'!$F$35-GF102*$C$19*'Drive Train'!$F$39,NV102+$C$39)-$C$7,IF(MD102-1&lt;=0,0,IF($C$37=Motors!$C$29,MAX(MAX(NV$8:NV102)*-1,NV102-$C$39),MAX(0,MAX(NV$8:NV102)*-1,NV102-$C$39))))</f>
        <v>0</v>
      </c>
      <c r="NW103" s="260">
        <f>IF(PO102=0,MIN('Drive Train'!$F$35-GG102*$C$19*'Drive Train'!$F$39,NW102+$C$39)-$C$7,IF(ME102-1&lt;=0,0,IF($C$37=Motors!$C$29,MAX(MAX(NW$8:NW102)*-1,NW102-$C$39),MAX(0,MAX(NW$8:NW102)*-1,NW102-$C$39))))</f>
        <v>0</v>
      </c>
      <c r="NX103" s="260">
        <f>IF(PP102=0,MIN('Drive Train'!$F$35-GH102*$C$19*'Drive Train'!$F$39,NX102+$C$39)-$C$7,IF(MF102-1&lt;=0,0,IF($C$37=Motors!$C$29,MAX(MAX(NX$8:NX102)*-1,NX102-$C$39),MAX(0,MAX(NX$8:NX102)*-1,NX102-$C$39))))</f>
        <v>0</v>
      </c>
      <c r="NY103" s="260">
        <f>IF(PQ102=0,MIN('Drive Train'!$F$35-GI102*$C$19*'Drive Train'!$F$39,NY102+$C$39)-$C$7,IF(MG102-1&lt;=0,0,IF($C$37=Motors!$C$29,MAX(MAX(NY$8:NY102)*-1,NY102-$C$39),MAX(0,MAX(NY$8:NY102)*-1,NY102-$C$39))))</f>
        <v>0</v>
      </c>
      <c r="NZ103" s="260">
        <f>IF(PR102=0,MIN('Drive Train'!$F$35-GJ102*$C$19*'Drive Train'!$F$39,NZ102+$C$39)-$C$7,IF(MH102-1&lt;=0,0,IF($C$37=Motors!$C$29,MAX(MAX(NZ$8:NZ102)*-1,NZ102-$C$39),MAX(0,MAX(NZ$8:NZ102)*-1,NZ102-$C$39))))</f>
        <v>0</v>
      </c>
      <c r="OA103" s="260">
        <f>IF(PS102=0,MIN('Drive Train'!$F$35-GK102*$C$19*'Drive Train'!$F$39,OA102+$C$39)-$C$7,IF(MI102-1&lt;=0,0,IF($C$37=Motors!$C$29,MAX(MAX(OA$8:OA102)*-1,OA102-$C$39),MAX(0,MAX(OA$8:OA102)*-1,OA102-$C$39))))</f>
        <v>0</v>
      </c>
      <c r="OB103" s="61">
        <f t="shared" si="419"/>
        <v>3.8000000000000025</v>
      </c>
      <c r="OC103" s="260">
        <f>'Drive Train'!$F$35-(FQ103*$C$13)*$C$19*'Drive Train'!$F$39</f>
        <v>12.4</v>
      </c>
      <c r="OD103" s="260">
        <f>'Drive Train'!$F$35-(FR103*$C$13)*$C$19*'Drive Train'!$F$39</f>
        <v>12.2597755</v>
      </c>
      <c r="OE103" s="260">
        <f>'Drive Train'!$F$35-(FS103*$C$13)*$C$19*'Drive Train'!$F$39</f>
        <v>12.2597755</v>
      </c>
      <c r="OF103" s="260">
        <f>'Drive Train'!$F$35-(FT103*$C$13)*$C$19*'Drive Train'!$F$39</f>
        <v>12.2597755</v>
      </c>
      <c r="OG103" s="260">
        <f>'Drive Train'!$F$35-(FU103*$C$13)*$C$19*'Drive Train'!$F$39</f>
        <v>12.4</v>
      </c>
      <c r="OH103" s="260">
        <f>'Drive Train'!$F$35-(FV103*$C$13)*$C$19*'Drive Train'!$F$39</f>
        <v>12.4</v>
      </c>
      <c r="OI103" s="260">
        <f>'Drive Train'!$F$35-(FW103*$C$13)*$C$19*'Drive Train'!$F$39</f>
        <v>12.4</v>
      </c>
      <c r="OJ103" s="260">
        <f>'Drive Train'!$F$35-(FX103*$C$13)*$C$19*'Drive Train'!$F$39</f>
        <v>12.4</v>
      </c>
      <c r="OK103" s="260">
        <f>'Drive Train'!$F$35-(FY103*$C$13)*$C$19*'Drive Train'!$F$39</f>
        <v>12.4</v>
      </c>
      <c r="OL103" s="260">
        <f>'Drive Train'!$F$35-(FZ103*$C$13)*$C$19*'Drive Train'!$F$39</f>
        <v>12.4</v>
      </c>
      <c r="OM103" s="260">
        <f>'Drive Train'!$F$35-(GA103*$C$13)*$C$19*'Drive Train'!$F$39</f>
        <v>12.4</v>
      </c>
      <c r="ON103" s="260">
        <f>'Drive Train'!$F$35-(GB103*$C$13)*$C$19*'Drive Train'!$F$39</f>
        <v>12.4</v>
      </c>
      <c r="OO103" s="260">
        <f>'Drive Train'!$F$35-(GC103*$C$13)*$C$19*'Drive Train'!$F$39</f>
        <v>12.4</v>
      </c>
      <c r="OP103" s="260">
        <f>'Drive Train'!$F$35-(GD103*$C$13)*$C$19*'Drive Train'!$F$39</f>
        <v>12.4</v>
      </c>
      <c r="OQ103" s="260">
        <f>'Drive Train'!$F$35-(GE103*$C$13)*$C$19*'Drive Train'!$F$39</f>
        <v>12.4</v>
      </c>
      <c r="OR103" s="260">
        <f>'Drive Train'!$F$35-(GF103*$C$13)*$C$19*'Drive Train'!$F$39</f>
        <v>12.4</v>
      </c>
      <c r="OS103" s="260">
        <f>'Drive Train'!$F$35-(GG103*$C$13)*$C$19*'Drive Train'!$F$39</f>
        <v>12.4</v>
      </c>
      <c r="OT103" s="260">
        <f>'Drive Train'!$F$35-(GH103*$C$13)*$C$19*'Drive Train'!$F$39</f>
        <v>12.4</v>
      </c>
      <c r="OU103" s="260">
        <f>'Drive Train'!$F$35-(GI103*$C$13)*$C$19*'Drive Train'!$F$39</f>
        <v>12.4</v>
      </c>
      <c r="OV103" s="260">
        <f>'Drive Train'!$F$35-(GJ103*$C$13)*$C$19*'Drive Train'!$F$39</f>
        <v>12.4</v>
      </c>
      <c r="OW103" s="260">
        <f>'Drive Train'!$F$35-(GK103*$C$13)*$C$19*'Drive Train'!$F$39</f>
        <v>12.4</v>
      </c>
      <c r="OX103" s="61">
        <f t="shared" si="420"/>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7">
        <f t="shared" si="421"/>
        <v>3.8000000000000025</v>
      </c>
      <c r="PU103" s="57">
        <f t="shared" si="422"/>
        <v>21.495394688196406</v>
      </c>
      <c r="PV103" s="57">
        <f t="shared" si="423"/>
        <v>38.495520268714607</v>
      </c>
      <c r="PW103" s="57">
        <f t="shared" si="424"/>
        <v>40.891010873378548</v>
      </c>
      <c r="PX103" s="57">
        <f t="shared" si="425"/>
        <v>38.459619366594964</v>
      </c>
      <c r="PY103" s="57">
        <f t="shared" si="426"/>
        <v>32.325958033169201</v>
      </c>
      <c r="PZ103" s="57">
        <f t="shared" si="427"/>
        <v>27.036423105162619</v>
      </c>
      <c r="QA103" s="57">
        <f t="shared" si="428"/>
        <v>23.225733517635934</v>
      </c>
      <c r="QB103" s="57">
        <f t="shared" si="429"/>
        <v>21.291440485870105</v>
      </c>
      <c r="QC103" s="57">
        <f t="shared" si="430"/>
        <v>19.83197803012871</v>
      </c>
      <c r="QD103" s="57">
        <f t="shared" si="431"/>
        <v>18.750821279437783</v>
      </c>
      <c r="QE103" s="57">
        <f t="shared" si="432"/>
        <v>18.248340689871842</v>
      </c>
      <c r="QF103" s="57">
        <f t="shared" si="433"/>
        <v>23.528011379972803</v>
      </c>
      <c r="QG103" s="57">
        <f t="shared" si="434"/>
        <v>22.440570644578063</v>
      </c>
      <c r="QH103" s="57">
        <f t="shared" si="435"/>
        <v>21.831549073444926</v>
      </c>
      <c r="QI103" s="57">
        <f t="shared" si="436"/>
        <v>21.659868427934889</v>
      </c>
      <c r="QJ103" s="57">
        <f t="shared" si="437"/>
        <v>21.79976807614602</v>
      </c>
      <c r="QK103" s="57">
        <f t="shared" si="438"/>
        <v>21.756211309083742</v>
      </c>
      <c r="QL103" s="57">
        <f t="shared" si="439"/>
        <v>21.582838251070481</v>
      </c>
      <c r="QM103" s="57">
        <f t="shared" si="440"/>
        <v>21.793281479591677</v>
      </c>
      <c r="QN103" s="57">
        <f t="shared" si="441"/>
        <v>21.456171811391606</v>
      </c>
      <c r="QO103" s="57">
        <f t="shared" si="442"/>
        <v>21.493109623152883</v>
      </c>
      <c r="QP103" s="61">
        <f t="shared" si="443"/>
        <v>3.8000000000000025</v>
      </c>
      <c r="QQ103" s="57">
        <f>MIN(FQ103,$C$16)*$C$17*1000/60/60/$C$21</f>
        <v>0</v>
      </c>
      <c r="QR103" s="57">
        <f>MIN(FR103,$C$16)*$C$17*1000/60/60/$C$21</f>
        <v>3.4695548865589357E-2</v>
      </c>
      <c r="QS103" s="57">
        <f>MIN(FS103,$C$16)*$C$17*1000/60/60/$C$21</f>
        <v>3.4695548865589357E-2</v>
      </c>
      <c r="QT103" s="57">
        <f>MIN(FT103,$C$16)*$C$17*1000/60/60/$C$21</f>
        <v>3.4695548865589357E-2</v>
      </c>
      <c r="QU103" s="57">
        <f>MIN(FU103,$C$16)*$C$17*1000/60/60/$C$21</f>
        <v>0</v>
      </c>
      <c r="QV103" s="57">
        <f>MIN(FV103,$C$16)*$C$17*1000/60/60/$C$21</f>
        <v>0</v>
      </c>
      <c r="QW103" s="57">
        <f>MIN(FW103,$C$16)*$C$17*1000/60/60/$C$21</f>
        <v>0</v>
      </c>
      <c r="QX103" s="57">
        <f>MIN(FX103,$C$16)*$C$17*1000/60/60/$C$21</f>
        <v>0</v>
      </c>
      <c r="QY103" s="57">
        <f>MIN(FY103,$C$16)*$C$17*1000/60/60/$C$21</f>
        <v>0</v>
      </c>
      <c r="QZ103" s="57">
        <f>MIN(FZ103,$C$16)*$C$17*1000/60/60/$C$21</f>
        <v>0</v>
      </c>
      <c r="RA103" s="57">
        <f>MIN(GA103,$C$16)*$C$17*1000/60/60/$C$21</f>
        <v>0</v>
      </c>
      <c r="RB103" s="57">
        <f>MIN(GB103,$C$16)*$C$17*1000/60/60/$C$21</f>
        <v>0</v>
      </c>
      <c r="RC103" s="57">
        <f>MIN(GC103,$C$16)*$C$17*1000/60/60/$C$21</f>
        <v>0</v>
      </c>
      <c r="RD103" s="57">
        <f>MIN(GD103,$C$16)*$C$17*1000/60/60/$C$21</f>
        <v>0</v>
      </c>
      <c r="RE103" s="57">
        <f>MIN(GE103,$C$16)*$C$17*1000/60/60/$C$21</f>
        <v>0</v>
      </c>
      <c r="RF103" s="57">
        <f>MIN(GF103,$C$16)*$C$17*1000/60/60/$C$21</f>
        <v>0</v>
      </c>
      <c r="RG103" s="57">
        <f>MIN(GG103,$C$16)*$C$17*1000/60/60/$C$21</f>
        <v>0</v>
      </c>
      <c r="RH103" s="57">
        <f>MIN(GH103,$C$16)*$C$17*1000/60/60/$C$21</f>
        <v>0</v>
      </c>
      <c r="RI103" s="57">
        <f>MIN(GI103,$C$16)*$C$17*1000/60/60/$C$21</f>
        <v>0</v>
      </c>
      <c r="RJ103" s="57">
        <f>MIN(GJ103,$C$16)*$C$17*1000/60/60/$C$21</f>
        <v>0</v>
      </c>
      <c r="RK103" s="57">
        <f>MIN(GK103,$C$16)*$C$17*1000/60/60/$C$21</f>
        <v>0</v>
      </c>
      <c r="RL103" s="61">
        <f t="shared" si="444"/>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61">
        <f t="shared" si="445"/>
        <v>3.8000000000000025</v>
      </c>
      <c r="SI103" s="2">
        <f>IF(AND(EU103&lt;0,KS103=0,LO103&gt;=LO$6*'Drive Train'!$AA$52,LO103&lt;=LO$6*'Drive Train'!$AA$53,OY103=1,JW103=0),$C$17,0)</f>
        <v>0</v>
      </c>
      <c r="SJ103" s="2">
        <f>IF(AND(EV103&lt;0,KT103=0,LP103&gt;=LP$6*'Drive Train'!$AA$52,LP103&lt;=LP$6*'Drive Train'!$AA$53,OZ103=1,JX103=0),$C$17,0)</f>
        <v>0.04</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48">
        <f t="shared" si="446"/>
        <v>3.8000000000000025</v>
      </c>
    </row>
    <row r="104" spans="2:524" x14ac:dyDescent="0.2">
      <c r="C104" s="73"/>
      <c r="R104" s="63">
        <f t="shared" si="34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343"/>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318"/>
        <v>3.8400000000000025</v>
      </c>
      <c r="BK104" s="2">
        <f>IF(OR(KS103=1,AND($C$37=Motors!$C$31,OY103=1)),0,IF(NG104=0,-(CG103+$C$15)/($C$14-$C$15)*$C$12,($C$11*S104-AO104)/($C$11*S104)*$C$12*S104))</f>
        <v>0</v>
      </c>
      <c r="BL104" s="2">
        <f>IF(OR(KT103=1,AND($C$37=Motors!$C$31,OZ103=1)),0,IF(NH104=0,-(CH103+$C$15)/($C$14-$C$15)*$C$12,($C$11*T104-AP104)/($C$11*T104)*$C$12*T104))</f>
        <v>0</v>
      </c>
      <c r="BM104" s="2">
        <f>IF(OR(KU103=1,AND($C$37=Motors!$C$31,PA103=1)),0,IF(NI104=0,-(CI103+$C$15)/($C$14-$C$15)*$C$12,($C$11*U104-AQ104)/($C$11*U104)*$C$12*U104))</f>
        <v>0</v>
      </c>
      <c r="BN104" s="2">
        <f>IF(OR(KV103=1,AND($C$37=Motors!$C$31,PB103=1)),0,IF(NJ104=0,-(CJ103+$C$15)/($C$14-$C$15)*$C$12,($C$11*V104-AR104)/($C$11*V104)*$C$12*V104))</f>
        <v>0</v>
      </c>
      <c r="BO104" s="2">
        <f>IF(OR(KW103=1,AND($C$37=Motors!$C$31,PC103=1)),0,IF(NK104=0,-(CK103+$C$15)/($C$14-$C$15)*$C$12,($C$11*W104-AS104)/($C$11*W104)*$C$12*W104))</f>
        <v>0</v>
      </c>
      <c r="BP104" s="2">
        <f>IF(OR(KX103=1,AND($C$37=Motors!$C$31,PD103=1)),0,IF(NL104=0,-(CL103+$C$15)/($C$14-$C$15)*$C$12,($C$11*X104-AT104)/($C$11*X104)*$C$12*X104))</f>
        <v>0</v>
      </c>
      <c r="BQ104" s="2">
        <f>IF(OR(KY103=1,AND($C$37=Motors!$C$31,PE103=1)),0,IF(NM104=0,-(CM103+$C$15)/($C$14-$C$15)*$C$12,($C$11*Y104-AU104)/($C$11*Y104)*$C$12*Y104))</f>
        <v>0</v>
      </c>
      <c r="BR104" s="2">
        <f>IF(OR(KZ103=1,AND($C$37=Motors!$C$31,PF103=1)),0,IF(NN104=0,-(CN103+$C$15)/($C$14-$C$15)*$C$12,($C$11*Z104-AV104)/($C$11*Z104)*$C$12*Z104))</f>
        <v>0</v>
      </c>
      <c r="BS104" s="2">
        <f>IF(OR(LA103=1,AND($C$37=Motors!$C$31,PG103=1)),0,IF(NO104=0,-(CO103+$C$15)/($C$14-$C$15)*$C$12,($C$11*AA104-AW104)/($C$11*AA104)*$C$12*AA104))</f>
        <v>0</v>
      </c>
      <c r="BT104" s="2">
        <f>IF(OR(LB103=1,AND($C$37=Motors!$C$31,PH103=1)),0,IF(NP104=0,-(CP103+$C$15)/($C$14-$C$15)*$C$12,($C$11*AB104-AX104)/($C$11*AB104)*$C$12*AB104))</f>
        <v>0</v>
      </c>
      <c r="BU104" s="2">
        <f>IF(OR(LC103=1,AND($C$37=Motors!$C$31,PI103=1)),0,IF(NQ104=0,-(CQ103+$C$15)/($C$14-$C$15)*$C$12,($C$11*AC104-AY104)/($C$11*AC104)*$C$12*AC104))</f>
        <v>0</v>
      </c>
      <c r="BV104" s="2">
        <f>IF(OR(LD103=1,AND($C$37=Motors!$C$31,PJ103=1)),0,IF(NR104=0,-(CR103+$C$15)/($C$14-$C$15)*$C$12,($C$11*AD104-AZ104)/($C$11*AD104)*$C$12*AD104))</f>
        <v>0</v>
      </c>
      <c r="BW104" s="2">
        <f>IF(OR(LE103=1,AND($C$37=Motors!$C$31,PK103=1)),0,IF(NS104=0,-(CS103+$C$15)/($C$14-$C$15)*$C$12,($C$11*AE104-BA104)/($C$11*AE104)*$C$12*AE104))</f>
        <v>0</v>
      </c>
      <c r="BX104" s="2">
        <f>IF(OR(LF103=1,AND($C$37=Motors!$C$31,PL103=1)),0,IF(NT104=0,-(CT103+$C$15)/($C$14-$C$15)*$C$12,($C$11*AF104-BB104)/($C$11*AF104)*$C$12*AF104))</f>
        <v>0</v>
      </c>
      <c r="BY104" s="2">
        <f>IF(OR(LG103=1,AND($C$37=Motors!$C$31,PM103=1)),0,IF(NU104=0,-(CU103+$C$15)/($C$14-$C$15)*$C$12,($C$11*AG104-BC104)/($C$11*AG104)*$C$12*AG104))</f>
        <v>0</v>
      </c>
      <c r="BZ104" s="2">
        <f>IF(OR(LH103=1,AND($C$37=Motors!$C$31,PN103=1)),0,IF(NV104=0,-(CV103+$C$15)/($C$14-$C$15)*$C$12,($C$11*AH104-BD104)/($C$11*AH104)*$C$12*AH104))</f>
        <v>0</v>
      </c>
      <c r="CA104" s="2">
        <f>IF(OR(LI103=1,AND($C$37=Motors!$C$31,PO103=1)),0,IF(NW104=0,-(CW103+$C$15)/($C$14-$C$15)*$C$12,($C$11*AI104-BE104)/($C$11*AI104)*$C$12*AI104))</f>
        <v>0</v>
      </c>
      <c r="CB104" s="2">
        <f>IF(OR(LJ103=1,AND($C$37=Motors!$C$31,PP103=1)),0,IF(NX104=0,-(CX103+$C$15)/($C$14-$C$15)*$C$12,($C$11*AJ104-BF104)/($C$11*AJ104)*$C$12*AJ104))</f>
        <v>0</v>
      </c>
      <c r="CC104" s="2">
        <f>IF(OR(LK103=1,AND($C$37=Motors!$C$31,PQ103=1)),0,IF(NY104=0,-(CY103+$C$15)/($C$14-$C$15)*$C$12,($C$11*AK104-BG104)/($C$11*AK104)*$C$12*AK104))</f>
        <v>0</v>
      </c>
      <c r="CD104" s="2">
        <f>IF(OR(LL103=1,AND($C$37=Motors!$C$31,PR103=1)),0,IF(NZ104=0,-(CZ103+$C$15)/($C$14-$C$15)*$C$12,($C$11*AL104-BH104)/($C$11*AL104)*$C$12*AL104))</f>
        <v>0</v>
      </c>
      <c r="CE104" s="2">
        <f>IF(OR(LM103=1,AND($C$37=Motors!$C$31,PS103=1)),0,IF(OA104=0,-(DA103+$C$15)/($C$14-$C$15)*$C$12,($C$11*AM104-BI104)/($C$11*AM104)*$C$12*AM104))</f>
        <v>0</v>
      </c>
      <c r="CF104" s="61">
        <f t="shared" si="319"/>
        <v>3.8400000000000025</v>
      </c>
      <c r="CG104" s="57">
        <f>IF(AND(KS103=1,OY103=1),0,ABS(BK104/$C$12*($C$14-$C$15)+$C$15) *'Drive Train'!$AA$49 + CG103*(1-'Drive Train'!$AA$49))</f>
        <v>0</v>
      </c>
      <c r="CH104" s="57">
        <f>IF(AND(KT103=1,OZ103=1),0,ABS(BL104/$C$12*($C$14-$C$15)+$C$15) *'Drive Train'!$AA$49 + CH103*(1-'Drive Train'!$AA$49))</f>
        <v>2.7495000000000003</v>
      </c>
      <c r="CI104" s="57">
        <f>IF(AND(KU103=1,PA103=1),0,ABS(BM104/$C$12*($C$14-$C$15)+$C$15) *'Drive Train'!$AA$49 + CI103*(1-'Drive Train'!$AA$49))</f>
        <v>2.7495000000000003</v>
      </c>
      <c r="CJ104" s="57">
        <f>IF(AND(KV103=1,PB103=1),0,ABS(BN104/$C$12*($C$14-$C$15)+$C$15) *'Drive Train'!$AA$49 + CJ103*(1-'Drive Train'!$AA$49))</f>
        <v>2.7495000000000003</v>
      </c>
      <c r="CK104" s="57">
        <f>IF(AND(KW103=1,PC103=1),0,ABS(BO104/$C$12*($C$14-$C$15)+$C$15) *'Drive Train'!$AA$49 + CK103*(1-'Drive Train'!$AA$49))</f>
        <v>0</v>
      </c>
      <c r="CL104" s="57">
        <f>IF(AND(KX103=1,PD103=1),0,ABS(BP104/$C$12*($C$14-$C$15)+$C$15) *'Drive Train'!$AA$49 + CL103*(1-'Drive Train'!$AA$49))</f>
        <v>0</v>
      </c>
      <c r="CM104" s="57">
        <f>IF(AND(KY103=1,PE103=1),0,ABS(BQ104/$C$12*($C$14-$C$15)+$C$15) *'Drive Train'!$AA$49 + CM103*(1-'Drive Train'!$AA$49))</f>
        <v>0</v>
      </c>
      <c r="CN104" s="57">
        <f>IF(AND(KZ103=1,PF103=1),0,ABS(BR104/$C$12*($C$14-$C$15)+$C$15) *'Drive Train'!$AA$49 + CN103*(1-'Drive Train'!$AA$49))</f>
        <v>0</v>
      </c>
      <c r="CO104" s="57">
        <f>IF(AND(LA103=1,PG103=1),0,ABS(BS104/$C$12*($C$14-$C$15)+$C$15) *'Drive Train'!$AA$49 + CO103*(1-'Drive Train'!$AA$49))</f>
        <v>0</v>
      </c>
      <c r="CP104" s="57">
        <f>IF(AND(LB103=1,PH103=1),0,ABS(BT104/$C$12*($C$14-$C$15)+$C$15) *'Drive Train'!$AA$49 + CP103*(1-'Drive Train'!$AA$49))</f>
        <v>0</v>
      </c>
      <c r="CQ104" s="57">
        <f>IF(AND(LC103=1,PI103=1),0,ABS(BU104/$C$12*($C$14-$C$15)+$C$15) *'Drive Train'!$AA$49 + CQ103*(1-'Drive Train'!$AA$49))</f>
        <v>0</v>
      </c>
      <c r="CR104" s="57">
        <f>IF(AND(LD103=1,PJ103=1),0,ABS(BV104/$C$12*($C$14-$C$15)+$C$15) *'Drive Train'!$AA$49 + CR103*(1-'Drive Train'!$AA$49))</f>
        <v>0</v>
      </c>
      <c r="CS104" s="57">
        <f>IF(AND(LE103=1,PK103=1),0,ABS(BW104/$C$12*($C$14-$C$15)+$C$15) *'Drive Train'!$AA$49 + CS103*(1-'Drive Train'!$AA$49))</f>
        <v>0</v>
      </c>
      <c r="CT104" s="57">
        <f>IF(AND(LF103=1,PL103=1),0,ABS(BX104/$C$12*($C$14-$C$15)+$C$15) *'Drive Train'!$AA$49 + CT103*(1-'Drive Train'!$AA$49))</f>
        <v>0</v>
      </c>
      <c r="CU104" s="57">
        <f>IF(AND(LG103=1,PM103=1),0,ABS(BY104/$C$12*($C$14-$C$15)+$C$15) *'Drive Train'!$AA$49 + CU103*(1-'Drive Train'!$AA$49))</f>
        <v>0</v>
      </c>
      <c r="CV104" s="57">
        <f>IF(AND(LH103=1,PN103=1),0,ABS(BZ104/$C$12*($C$14-$C$15)+$C$15) *'Drive Train'!$AA$49 + CV103*(1-'Drive Train'!$AA$49))</f>
        <v>0</v>
      </c>
      <c r="CW104" s="57">
        <f>IF(AND(LI103=1,PO103=1),0,ABS(CA104/$C$12*($C$14-$C$15)+$C$15) *'Drive Train'!$AA$49 + CW103*(1-'Drive Train'!$AA$49))</f>
        <v>0</v>
      </c>
      <c r="CX104" s="57">
        <f>IF(AND(LJ103=1,PP103=1),0,ABS(CB104/$C$12*($C$14-$C$15)+$C$15) *'Drive Train'!$AA$49 + CX103*(1-'Drive Train'!$AA$49))</f>
        <v>0</v>
      </c>
      <c r="CY104" s="57">
        <f>IF(AND(LK103=1,PQ103=1),0,ABS(CC104/$C$12*($C$14-$C$15)+$C$15) *'Drive Train'!$AA$49 + CY103*(1-'Drive Train'!$AA$49))</f>
        <v>0</v>
      </c>
      <c r="CZ104" s="57">
        <f>IF(AND(LL103=1,PR103=1),0,ABS(CD104/$C$12*($C$14-$C$15)+$C$15) *'Drive Train'!$AA$49 + CZ103*(1-'Drive Train'!$AA$49))</f>
        <v>0</v>
      </c>
      <c r="DA104" s="57">
        <f>IF(AND(LM103=1,PS103=1),0,ABS(CE104/$C$12*($C$14-$C$15)+$C$15) *'Drive Train'!$AA$49 + DA103*(1-'Drive Train'!$AA$49))</f>
        <v>0</v>
      </c>
      <c r="DB104" s="61">
        <f t="shared" si="344"/>
        <v>3.8400000000000025</v>
      </c>
      <c r="DC104" s="57">
        <f t="shared" si="320"/>
        <v>0</v>
      </c>
      <c r="DD104" s="57">
        <f t="shared" si="321"/>
        <v>2.7495000000000003</v>
      </c>
      <c r="DE104" s="57">
        <f t="shared" si="322"/>
        <v>2.7495000000000003</v>
      </c>
      <c r="DF104" s="57">
        <f t="shared" si="323"/>
        <v>2.7495000000000003</v>
      </c>
      <c r="DG104" s="57">
        <f t="shared" si="324"/>
        <v>0</v>
      </c>
      <c r="DH104" s="57">
        <f t="shared" si="325"/>
        <v>0</v>
      </c>
      <c r="DI104" s="57">
        <f t="shared" si="326"/>
        <v>0</v>
      </c>
      <c r="DJ104" s="57">
        <f t="shared" si="327"/>
        <v>0</v>
      </c>
      <c r="DK104" s="57">
        <f t="shared" si="328"/>
        <v>0</v>
      </c>
      <c r="DL104" s="57">
        <f t="shared" si="329"/>
        <v>0</v>
      </c>
      <c r="DM104" s="57">
        <f t="shared" si="330"/>
        <v>0</v>
      </c>
      <c r="DN104" s="57">
        <f t="shared" si="331"/>
        <v>0</v>
      </c>
      <c r="DO104" s="57">
        <f t="shared" si="332"/>
        <v>0</v>
      </c>
      <c r="DP104" s="57">
        <f t="shared" si="333"/>
        <v>0</v>
      </c>
      <c r="DQ104" s="57">
        <f t="shared" si="334"/>
        <v>0</v>
      </c>
      <c r="DR104" s="57">
        <f t="shared" si="335"/>
        <v>0</v>
      </c>
      <c r="DS104" s="57">
        <f t="shared" si="336"/>
        <v>0</v>
      </c>
      <c r="DT104" s="57">
        <f t="shared" si="337"/>
        <v>0</v>
      </c>
      <c r="DU104" s="57">
        <f t="shared" si="338"/>
        <v>0</v>
      </c>
      <c r="DV104" s="57">
        <f t="shared" si="339"/>
        <v>0</v>
      </c>
      <c r="DW104" s="57">
        <f t="shared" si="340"/>
        <v>0</v>
      </c>
      <c r="DX104" s="61">
        <f t="shared" si="345"/>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61">
        <f t="shared" si="341"/>
        <v>3.8400000000000025</v>
      </c>
      <c r="EU104" s="259">
        <f>MAX(MIN(IF(AND(OY103=1,NG104&lt;0),-1,1)*(DC104-$C$15)/($C$14-$C$15)*$C$12*$C$21-$C$33*LO104/AO$6 -  OY103*$C$33/$C$21,DY103/$C$19),MAX(EU$8:EU103)*-1)</f>
        <v>-0.37850168607206947</v>
      </c>
      <c r="EV104" s="259">
        <f>MAX(MIN(IF(AND(OZ103=1,NH104&lt;0),-1,1)*(DD104-$C$15)/($C$14-$C$15)*$C$12*$C$21-$C$33*LP104/AP$6 -  OZ103*$C$33/$C$21,DZ103/$C$19),MAX(EV$8:EV103)*-1)</f>
        <v>-0.39298757644000248</v>
      </c>
      <c r="EW104" s="259">
        <f>MAX(MIN(IF(AND(PA103=1,NI104&lt;0),-1,1)*(DE104-$C$15)/($C$14-$C$15)*$C$12*$C$21-$C$33*LQ104/AQ$6 -  PA103*$C$33/$C$21,EA103/$C$19),MAX(EW$8:EW103)*-1)</f>
        <v>-0.39852275657430625</v>
      </c>
      <c r="EX104" s="259">
        <f>MAX(MIN(IF(AND(PB103=1,NJ104&lt;0),-1,1)*(DF104-$C$15)/($C$14-$C$15)*$C$12*$C$21-$C$33*LR104/AR$6 -  PB103*$C$33/$C$21,EB103/$C$19),MAX(EX$8:EX103)*-1)</f>
        <v>-0.37682929672207832</v>
      </c>
      <c r="EY104" s="259">
        <f>MAX(MIN(IF(AND(PC103=1,NK104&lt;0),-1,1)*(DG104-$C$15)/($C$14-$C$15)*$C$12*$C$21-$C$33*LS104/AS$6 -  PC103*$C$33/$C$21,EC103/$C$19),MAX(EY$8:EY103)*-1)</f>
        <v>-0.37850168607206947</v>
      </c>
      <c r="EZ104" s="259">
        <f>MAX(MIN(IF(AND(PD103=1,NL104&lt;0),-1,1)*(DH104-$C$15)/($C$14-$C$15)*$C$12*$C$21-$C$33*LT104/AT$6 -  PD103*$C$33/$C$21,ED103/$C$19),MAX(EZ$8:EZ103)*-1)</f>
        <v>-0.37850168607206947</v>
      </c>
      <c r="FA104" s="259">
        <f>MAX(MIN(IF(AND(PE103=1,NM104&lt;0),-1,1)*(DI104-$C$15)/($C$14-$C$15)*$C$12*$C$21-$C$33*LU104/AU$6 -  PE103*$C$33/$C$21,EE103/$C$19),MAX(FA$8:FA103)*-1)</f>
        <v>-0.37850168607206947</v>
      </c>
      <c r="FB104" s="259">
        <f>MAX(MIN(IF(AND(PF103=1,NN104&lt;0),-1,1)*(DJ104-$C$15)/($C$14-$C$15)*$C$12*$C$21-$C$33*LV104/AV$6 -  PF103*$C$33/$C$21,EF103/$C$19),MAX(FB$8:FB103)*-1)</f>
        <v>-0.37850168607206947</v>
      </c>
      <c r="FC104" s="259">
        <f>MAX(MIN(IF(AND(PG103=1,NO104&lt;0),-1,1)*(DK104-$C$15)/($C$14-$C$15)*$C$12*$C$21-$C$33*LW104/AW$6 -  PG103*$C$33/$C$21,EG103/$C$19),MAX(FC$8:FC103)*-1)</f>
        <v>-0.37850168607206947</v>
      </c>
      <c r="FD104" s="259">
        <f>MAX(MIN(IF(AND(PH103=1,NP104&lt;0),-1,1)*(DL104-$C$15)/($C$14-$C$15)*$C$12*$C$21-$C$33*LX104/AX$6 -  PH103*$C$33/$C$21,EH103/$C$19),MAX(FD$8:FD103)*-1)</f>
        <v>-0.37850168607206947</v>
      </c>
      <c r="FE104" s="259">
        <f>MAX(MIN(IF(AND(PI103=1,NQ104&lt;0),-1,1)*(DM104-$C$15)/($C$14-$C$15)*$C$12*$C$21-$C$33*LY104/AY$6 -  PI103*$C$33/$C$21,EI103/$C$19),MAX(FE$8:FE103)*-1)</f>
        <v>-0.37850168607206947</v>
      </c>
      <c r="FF104" s="259">
        <f>MAX(MIN(IF(AND(PJ103=1,NR104&lt;0),-1,1)*(DN104-$C$15)/($C$14-$C$15)*$C$12*$C$21-$C$33*LZ104/AZ$6 -  PJ103*$C$33/$C$21,EJ103/$C$19),MAX(FF$8:FF103)*-1)</f>
        <v>-0.3680167733157455</v>
      </c>
      <c r="FG104" s="259">
        <f>MAX(MIN(IF(AND(PK103=1,NS104&lt;0),-1,1)*(DO104-$C$15)/($C$14-$C$15)*$C$12*$C$21-$C$33*MA104/BA$6 -  PK103*$C$33/$C$21,EK103/$C$19),MAX(FG$8:FG103)*-1)</f>
        <v>-0.37850168607206947</v>
      </c>
      <c r="FH104" s="259">
        <f>MAX(MIN(IF(AND(PL103=1,NT104&lt;0),-1,1)*(DP104-$C$15)/($C$14-$C$15)*$C$12*$C$21-$C$33*MB104/BB$6 -  PL103*$C$33/$C$21,EL103/$C$19),MAX(FH$8:FH103)*-1)</f>
        <v>-0.37850168607206947</v>
      </c>
      <c r="FI104" s="259">
        <f>MAX(MIN(IF(AND(PM103=1,NU104&lt;0),-1,1)*(DQ104-$C$15)/($C$14-$C$15)*$C$12*$C$21-$C$33*MC104/BC$6 -  PM103*$C$33/$C$21,EM103/$C$19),MAX(FI$8:FI103)*-1)</f>
        <v>-0.37850168607206947</v>
      </c>
      <c r="FJ104" s="259">
        <f>MAX(MIN(IF(AND(PN103=1,NV104&lt;0),-1,1)*(DR104-$C$15)/($C$14-$C$15)*$C$12*$C$21-$C$33*MD104/BD$6 -  PN103*$C$33/$C$21,EN103/$C$19),MAX(FJ$8:FJ103)*-1)</f>
        <v>-0.37850168607206947</v>
      </c>
      <c r="FK104" s="259">
        <f>MAX(MIN(IF(AND(PO103=1,NW104&lt;0),-1,1)*(DS104-$C$15)/($C$14-$C$15)*$C$12*$C$21-$C$33*ME104/BE$6 -  PO103*$C$33/$C$21,EO103/$C$19),MAX(FK$8:FK103)*-1)</f>
        <v>-0.37850168607206947</v>
      </c>
      <c r="FL104" s="259">
        <f>MAX(MIN(IF(AND(PP103=1,NX104&lt;0),-1,1)*(DT104-$C$15)/($C$14-$C$15)*$C$12*$C$21-$C$33*MF104/BF$6 -  PP103*$C$33/$C$21,EP103/$C$19),MAX(FL$8:FL103)*-1)</f>
        <v>-0.37850168607206947</v>
      </c>
      <c r="FM104" s="259">
        <f>MAX(MIN(IF(AND(PQ103=1,NY104&lt;0),-1,1)*(DU104-$C$15)/($C$14-$C$15)*$C$12*$C$21-$C$33*MG104/BG$6 -  PQ103*$C$33/$C$21,EQ103/$C$19),MAX(FM$8:FM103)*-1)</f>
        <v>-0.37850168607206947</v>
      </c>
      <c r="FN104" s="259">
        <f>MAX(MIN(IF(AND(PR103=1,NZ104&lt;0),-1,1)*(DV104-$C$15)/($C$14-$C$15)*$C$12*$C$21-$C$33*MH104/BH$6 -  PR103*$C$33/$C$21,ER103/$C$19),MAX(FN$8:FN103)*-1)</f>
        <v>-0.37850168607206947</v>
      </c>
      <c r="FO104" s="259">
        <f>MAX(MIN(IF(AND(PS103=1,OA104&lt;0),-1,1)*(DW104-$C$15)/($C$14-$C$15)*$C$12*$C$21-$C$33*MI104/BI$6 -  PS103*$C$33/$C$21,ES103/$C$19),MAX(FO$8:FO103)*-1)</f>
        <v>-0.37850168607206947</v>
      </c>
      <c r="FP104" s="61">
        <f t="shared" si="346"/>
        <v>3.8400000000000025</v>
      </c>
      <c r="FQ104" s="260">
        <f>IF(AND(KS104=1,OY104=1),0,MIN((ABS(($C$14-$C$15)*EU104/$C$12/$C$21)+$C$15)/$C$21,DC104))</f>
        <v>0</v>
      </c>
      <c r="FR104" s="260">
        <f>IF(AND(KT104=1,OZ104=1),0,MIN((ABS(($C$14-$C$15)*EV104/$C$12/$C$21)+$C$15)/$C$21,DD104))</f>
        <v>2.7495000000000003</v>
      </c>
      <c r="FS104" s="260">
        <f>IF(AND(KU104=1,PA104=1),0,MIN((ABS(($C$14-$C$15)*EW104/$C$12/$C$21)+$C$15)/$C$21,DE104))</f>
        <v>2.7495000000000003</v>
      </c>
      <c r="FT104" s="260">
        <f>IF(AND(KV104=1,PB104=1),0,MIN((ABS(($C$14-$C$15)*EX104/$C$12/$C$21)+$C$15)/$C$21,DF104))</f>
        <v>2.7495000000000003</v>
      </c>
      <c r="FU104" s="260">
        <f>IF(AND(KW104=1,PC104=1),0,MIN((ABS(($C$14-$C$15)*EY104/$C$12/$C$21)+$C$15)/$C$21,DG104))</f>
        <v>0</v>
      </c>
      <c r="FV104" s="260">
        <f>IF(AND(KX104=1,PD104=1),0,MIN((ABS(($C$14-$C$15)*EZ104/$C$12/$C$21)+$C$15)/$C$21,DH104))</f>
        <v>0</v>
      </c>
      <c r="FW104" s="260">
        <f>IF(AND(KY104=1,PE104=1),0,MIN((ABS(($C$14-$C$15)*FA104/$C$12/$C$21)+$C$15)/$C$21,DI104))</f>
        <v>0</v>
      </c>
      <c r="FX104" s="260">
        <f>IF(AND(KZ104=1,PF104=1),0,MIN((ABS(($C$14-$C$15)*FB104/$C$12/$C$21)+$C$15)/$C$21,DJ104))</f>
        <v>0</v>
      </c>
      <c r="FY104" s="260">
        <f>IF(AND(LA104=1,PG104=1),0,MIN((ABS(($C$14-$C$15)*FC104/$C$12/$C$21)+$C$15)/$C$21,DK104))</f>
        <v>0</v>
      </c>
      <c r="FZ104" s="260">
        <f>IF(AND(LB104=1,PH104=1),0,MIN((ABS(($C$14-$C$15)*FD104/$C$12/$C$21)+$C$15)/$C$21,DL104))</f>
        <v>0</v>
      </c>
      <c r="GA104" s="260">
        <f>IF(AND(LC104=1,PI104=1),0,MIN((ABS(($C$14-$C$15)*FE104/$C$12/$C$21)+$C$15)/$C$21,DM104))</f>
        <v>0</v>
      </c>
      <c r="GB104" s="260">
        <f>IF(AND(LD104=1,PJ104=1),0,MIN((ABS(($C$14-$C$15)*FF104/$C$12/$C$21)+$C$15)/$C$21,DN104))</f>
        <v>0</v>
      </c>
      <c r="GC104" s="260">
        <f>IF(AND(LE104=1,PK104=1),0,MIN((ABS(($C$14-$C$15)*FG104/$C$12/$C$21)+$C$15)/$C$21,DO104))</f>
        <v>0</v>
      </c>
      <c r="GD104" s="260">
        <f>IF(AND(LF104=1,PL104=1),0,MIN((ABS(($C$14-$C$15)*FH104/$C$12/$C$21)+$C$15)/$C$21,DP104))</f>
        <v>0</v>
      </c>
      <c r="GE104" s="260">
        <f>IF(AND(LG104=1,PM104=1),0,MIN((ABS(($C$14-$C$15)*FI104/$C$12/$C$21)+$C$15)/$C$21,DQ104))</f>
        <v>0</v>
      </c>
      <c r="GF104" s="260">
        <f>IF(AND(LH104=1,PN104=1),0,MIN((ABS(($C$14-$C$15)*FJ104/$C$12/$C$21)+$C$15)/$C$21,DR104))</f>
        <v>0</v>
      </c>
      <c r="GG104" s="260">
        <f>IF(AND(LI104=1,PO104=1),0,MIN((ABS(($C$14-$C$15)*FK104/$C$12/$C$21)+$C$15)/$C$21,DS104))</f>
        <v>0</v>
      </c>
      <c r="GH104" s="260">
        <f>IF(AND(LJ104=1,PP104=1),0,MIN((ABS(($C$14-$C$15)*FL104/$C$12/$C$21)+$C$15)/$C$21,DT104))</f>
        <v>0</v>
      </c>
      <c r="GI104" s="260">
        <f>IF(AND(LK104=1,PQ104=1),0,MIN((ABS(($C$14-$C$15)*FM104/$C$12/$C$21)+$C$15)/$C$21,DU104))</f>
        <v>0</v>
      </c>
      <c r="GJ104" s="260">
        <f>IF(AND(LL104=1,PR104=1),0,MIN((ABS(($C$14-$C$15)*FN104/$C$12/$C$21)+$C$15)/$C$21,DV104))</f>
        <v>0</v>
      </c>
      <c r="GK104" s="260">
        <f>IF(AND(LM104=1,PS104=1),0,MIN((ABS(($C$14-$C$15)*FO104/$C$12/$C$21)+$C$15)/$C$21,DW104))</f>
        <v>0</v>
      </c>
      <c r="GL104" s="61">
        <f t="shared" si="347"/>
        <v>3.8400000000000025</v>
      </c>
      <c r="GM104" s="57">
        <f>IF(AND(KS103=1,OY103=1),0,EU104*$C$19/S$6/$C$24/$C$23*3.39*$C$21)</f>
        <v>0</v>
      </c>
      <c r="GN104" s="57">
        <f>IF(AND(KT103=1,OZ103=1),0,EV104*$C$19/T$6/$C$24/$C$23*3.39*$C$21)</f>
        <v>-2.8479552644342276</v>
      </c>
      <c r="GO104" s="57">
        <f>IF(AND(KU103=1,PA103=1),0,EW104*$C$19/U$6/$C$24/$C$23*3.39*$C$21)</f>
        <v>-4.1716542874611884</v>
      </c>
      <c r="GP104" s="57">
        <f>IF(AND(KV103=1,PB103=1),0,EX104*$C$19/V$6/$C$24/$C$23*3.39*$C$21)</f>
        <v>-5.1582859508483709</v>
      </c>
      <c r="GQ104" s="57">
        <f>IF(AND(KW103=1,PC103=1),0,EY104*$C$19/W$6/$C$24/$C$23*3.39*$C$21)</f>
        <v>0</v>
      </c>
      <c r="GR104" s="57">
        <f>IF(AND(KX103=1,PD103=1),0,EZ104*$C$19/X$6/$C$24/$C$23*3.39*$C$21)</f>
        <v>0</v>
      </c>
      <c r="GS104" s="57">
        <f>IF(AND(KY103=1,PE103=1),0,FA104*$C$19/Y$6/$C$24/$C$23*3.39*$C$21)</f>
        <v>0</v>
      </c>
      <c r="GT104" s="57">
        <f>IF(AND(KZ103=1,PF103=1),0,FB104*$C$19/Z$6/$C$24/$C$23*3.39*$C$21)</f>
        <v>0</v>
      </c>
      <c r="GU104" s="57">
        <f>IF(AND(LA103=1,PG103=1),0,FC104*$C$19/AA$6/$C$24/$C$23*3.39*$C$21)</f>
        <v>0</v>
      </c>
      <c r="GV104" s="57">
        <f>IF(AND(LB103=1,PH103=1),0,FD104*$C$19/AB$6/$C$24/$C$23*3.39*$C$21)</f>
        <v>0</v>
      </c>
      <c r="GW104" s="57">
        <f>IF(AND(LC103=1,PI103=1),0,FE104*$C$19/AC$6/$C$24/$C$23*3.39*$C$21)</f>
        <v>0</v>
      </c>
      <c r="GX104" s="57">
        <f>IF(AND(LD103=1,PJ103=1),0,FF104*$C$19/AD$6/$C$24/$C$23*3.39*$C$21)</f>
        <v>0</v>
      </c>
      <c r="GY104" s="57">
        <f>IF(AND(LE103=1,PK103=1),0,FG104*$C$19/AE$6/$C$24/$C$23*3.39*$C$21)</f>
        <v>0</v>
      </c>
      <c r="GZ104" s="57">
        <f>IF(AND(LF103=1,PL103=1),0,FH104*$C$19/AF$6/$C$24/$C$23*3.39*$C$21)</f>
        <v>0</v>
      </c>
      <c r="HA104" s="57">
        <f>IF(AND(LG103=1,PM103=1),0,FI104*$C$19/AG$6/$C$24/$C$23*3.39*$C$21)</f>
        <v>0</v>
      </c>
      <c r="HB104" s="57">
        <f>IF(AND(LH103=1,PN103=1),0,FJ104*$C$19/AH$6/$C$24/$C$23*3.39*$C$21)</f>
        <v>0</v>
      </c>
      <c r="HC104" s="57">
        <f>IF(AND(LI103=1,PO103=1),0,FK104*$C$19/AI$6/$C$24/$C$23*3.39*$C$21)</f>
        <v>0</v>
      </c>
      <c r="HD104" s="57">
        <f>IF(AND(LJ103=1,PP103=1),0,FL104*$C$19/AJ$6/$C$24/$C$23*3.39*$C$21)</f>
        <v>0</v>
      </c>
      <c r="HE104" s="57">
        <f>IF(AND(LK103=1,PQ103=1),0,FM104*$C$19/AK$6/$C$24/$C$23*3.39*$C$21)</f>
        <v>0</v>
      </c>
      <c r="HF104" s="57">
        <f>IF(AND(LL103=1,PR103=1),0,FN104*$C$19/AL$6/$C$24/$C$23*3.39*$C$21)</f>
        <v>0</v>
      </c>
      <c r="HG104" s="57">
        <f>IF(AND(LM103=1,PS103=1),0,FO104*$C$19/AM$6/$C$24/$C$23*3.39*$C$21)</f>
        <v>0</v>
      </c>
      <c r="HH104" s="61">
        <f t="shared" si="348"/>
        <v>3.8400000000000025</v>
      </c>
      <c r="HI104" s="57">
        <f t="shared" si="349"/>
        <v>0</v>
      </c>
      <c r="HJ104" s="57">
        <f t="shared" si="350"/>
        <v>2.8479552644342276</v>
      </c>
      <c r="HK104" s="57">
        <f t="shared" si="351"/>
        <v>4.1716542874611884</v>
      </c>
      <c r="HL104" s="57">
        <f t="shared" si="352"/>
        <v>5.1582859508483709</v>
      </c>
      <c r="HM104" s="57">
        <f t="shared" si="353"/>
        <v>0</v>
      </c>
      <c r="HN104" s="57">
        <f t="shared" si="354"/>
        <v>0</v>
      </c>
      <c r="HO104" s="57">
        <f t="shared" si="355"/>
        <v>0</v>
      </c>
      <c r="HP104" s="57">
        <f t="shared" si="356"/>
        <v>0</v>
      </c>
      <c r="HQ104" s="57">
        <f t="shared" si="357"/>
        <v>0</v>
      </c>
      <c r="HR104" s="57">
        <f t="shared" si="358"/>
        <v>0</v>
      </c>
      <c r="HS104" s="57">
        <f t="shared" si="359"/>
        <v>0</v>
      </c>
      <c r="HT104" s="57">
        <f t="shared" si="360"/>
        <v>0</v>
      </c>
      <c r="HU104" s="57">
        <f t="shared" si="361"/>
        <v>0</v>
      </c>
      <c r="HV104" s="57">
        <f t="shared" si="362"/>
        <v>0</v>
      </c>
      <c r="HW104" s="57">
        <f t="shared" si="363"/>
        <v>0</v>
      </c>
      <c r="HX104" s="57">
        <f t="shared" si="364"/>
        <v>0</v>
      </c>
      <c r="HY104" s="57">
        <f t="shared" si="365"/>
        <v>0</v>
      </c>
      <c r="HZ104" s="57">
        <f t="shared" si="366"/>
        <v>0</v>
      </c>
      <c r="IA104" s="57">
        <f t="shared" si="367"/>
        <v>0</v>
      </c>
      <c r="IB104" s="57">
        <f t="shared" si="368"/>
        <v>0</v>
      </c>
      <c r="IC104" s="57">
        <f t="shared" si="369"/>
        <v>0</v>
      </c>
      <c r="ID104" s="61">
        <f t="shared" si="370"/>
        <v>3.8400000000000025</v>
      </c>
      <c r="IE104" s="57">
        <f t="shared" si="371"/>
        <v>0</v>
      </c>
      <c r="IF104" s="57">
        <f t="shared" si="372"/>
        <v>0</v>
      </c>
      <c r="IG104" s="57">
        <f t="shared" si="373"/>
        <v>0</v>
      </c>
      <c r="IH104" s="57">
        <f t="shared" si="374"/>
        <v>0</v>
      </c>
      <c r="II104" s="57">
        <f t="shared" si="375"/>
        <v>0</v>
      </c>
      <c r="IJ104" s="57">
        <f t="shared" si="376"/>
        <v>0</v>
      </c>
      <c r="IK104" s="57">
        <f t="shared" si="377"/>
        <v>0</v>
      </c>
      <c r="IL104" s="57">
        <f t="shared" si="378"/>
        <v>0</v>
      </c>
      <c r="IM104" s="57">
        <f t="shared" si="379"/>
        <v>0</v>
      </c>
      <c r="IN104" s="57">
        <f t="shared" si="380"/>
        <v>0</v>
      </c>
      <c r="IO104" s="57">
        <f t="shared" si="381"/>
        <v>0</v>
      </c>
      <c r="IP104" s="57">
        <f t="shared" si="382"/>
        <v>0</v>
      </c>
      <c r="IQ104" s="57">
        <f t="shared" si="383"/>
        <v>0</v>
      </c>
      <c r="IR104" s="57">
        <f t="shared" si="384"/>
        <v>0</v>
      </c>
      <c r="IS104" s="57">
        <f t="shared" si="385"/>
        <v>0</v>
      </c>
      <c r="IT104" s="57">
        <f t="shared" si="386"/>
        <v>0</v>
      </c>
      <c r="IU104" s="57">
        <f t="shared" si="387"/>
        <v>0</v>
      </c>
      <c r="IV104" s="57">
        <f t="shared" si="388"/>
        <v>0</v>
      </c>
      <c r="IW104" s="57">
        <f t="shared" si="389"/>
        <v>0</v>
      </c>
      <c r="IX104" s="57">
        <f t="shared" si="390"/>
        <v>0</v>
      </c>
      <c r="IY104" s="57">
        <f t="shared" si="391"/>
        <v>0</v>
      </c>
      <c r="IZ104" s="61">
        <f t="shared" si="392"/>
        <v>3.8400000000000025</v>
      </c>
      <c r="JA104" s="260" t="e">
        <f t="shared" si="447"/>
        <v>#N/A</v>
      </c>
      <c r="JB104" s="260" t="e">
        <f t="shared" si="448"/>
        <v>#N/A</v>
      </c>
      <c r="JC104" s="260" t="e">
        <f t="shared" si="449"/>
        <v>#N/A</v>
      </c>
      <c r="JD104" s="260" t="e">
        <f t="shared" si="450"/>
        <v>#N/A</v>
      </c>
      <c r="JE104" s="260" t="e">
        <f t="shared" si="451"/>
        <v>#N/A</v>
      </c>
      <c r="JF104" s="260" t="e">
        <f t="shared" si="452"/>
        <v>#N/A</v>
      </c>
      <c r="JG104" s="260" t="e">
        <f t="shared" si="453"/>
        <v>#N/A</v>
      </c>
      <c r="JH104" s="260" t="e">
        <f t="shared" si="454"/>
        <v>#N/A</v>
      </c>
      <c r="JI104" s="260" t="e">
        <f t="shared" si="455"/>
        <v>#N/A</v>
      </c>
      <c r="JJ104" s="260" t="e">
        <f t="shared" si="456"/>
        <v>#N/A</v>
      </c>
      <c r="JK104" s="260" t="e">
        <f t="shared" si="457"/>
        <v>#N/A</v>
      </c>
      <c r="JL104" s="260" t="e">
        <f t="shared" si="458"/>
        <v>#N/A</v>
      </c>
      <c r="JM104" s="260" t="e">
        <f t="shared" si="459"/>
        <v>#N/A</v>
      </c>
      <c r="JN104" s="260" t="e">
        <f t="shared" si="460"/>
        <v>#N/A</v>
      </c>
      <c r="JO104" s="260" t="e">
        <f t="shared" si="461"/>
        <v>#N/A</v>
      </c>
      <c r="JP104" s="260" t="e">
        <f t="shared" si="462"/>
        <v>#N/A</v>
      </c>
      <c r="JQ104" s="260" t="e">
        <f t="shared" si="463"/>
        <v>#N/A</v>
      </c>
      <c r="JR104" s="260" t="e">
        <f t="shared" si="464"/>
        <v>#N/A</v>
      </c>
      <c r="JS104" s="260" t="e">
        <f t="shared" si="465"/>
        <v>#N/A</v>
      </c>
      <c r="JT104" s="260" t="e">
        <f t="shared" si="466"/>
        <v>#N/A</v>
      </c>
      <c r="JU104" s="260" t="e">
        <f t="shared" si="467"/>
        <v>#N/A</v>
      </c>
      <c r="JV104" s="61">
        <f t="shared" si="393"/>
        <v>3.8400000000000025</v>
      </c>
      <c r="JW104" s="46">
        <f>IF(AND(KS104=0,HI104&lt;=$C$40),1,0)</f>
        <v>0</v>
      </c>
      <c r="JX104" s="46">
        <f>IF(AND(KT104=0,HJ104&lt;=$C$40),1,0)</f>
        <v>0</v>
      </c>
      <c r="JY104" s="46">
        <f>IF(AND(KU104=0,HK104&lt;=$C$40),1,0)</f>
        <v>0</v>
      </c>
      <c r="JZ104" s="46">
        <f>IF(AND(KV104=0,HL104&lt;=$C$40),1,0)</f>
        <v>0</v>
      </c>
      <c r="KA104" s="46">
        <f>IF(AND(KW104=0,HM104&lt;=$C$40),1,0)</f>
        <v>0</v>
      </c>
      <c r="KB104" s="46">
        <f>IF(AND(KX104=0,HN104&lt;=$C$40),1,0)</f>
        <v>0</v>
      </c>
      <c r="KC104" s="46">
        <f>IF(AND(KY104=0,HO104&lt;=$C$40),1,0)</f>
        <v>0</v>
      </c>
      <c r="KD104" s="46">
        <f>IF(AND(KZ104=0,HP104&lt;=$C$40),1,0)</f>
        <v>0</v>
      </c>
      <c r="KE104" s="46">
        <f>IF(AND(LA104=0,HQ104&lt;=$C$40),1,0)</f>
        <v>0</v>
      </c>
      <c r="KF104" s="46">
        <f>IF(AND(LB104=0,HR104&lt;=$C$40),1,0)</f>
        <v>0</v>
      </c>
      <c r="KG104" s="46">
        <f>IF(AND(LC104=0,HS104&lt;=$C$40),1,0)</f>
        <v>0</v>
      </c>
      <c r="KH104" s="46">
        <f>IF(AND(LD104=0,HT104&lt;=$C$40),1,0)</f>
        <v>0</v>
      </c>
      <c r="KI104" s="46">
        <f>IF(AND(LE104=0,HU104&lt;=$C$40),1,0)</f>
        <v>0</v>
      </c>
      <c r="KJ104" s="46">
        <f>IF(AND(LF104=0,HV104&lt;=$C$40),1,0)</f>
        <v>0</v>
      </c>
      <c r="KK104" s="46">
        <f>IF(AND(LG104=0,HW104&lt;=$C$40),1,0)</f>
        <v>0</v>
      </c>
      <c r="KL104" s="46">
        <f>IF(AND(LH104=0,HX104&lt;=$C$40),1,0)</f>
        <v>0</v>
      </c>
      <c r="KM104" s="46">
        <f>IF(AND(LI104=0,HY104&lt;=$C$40),1,0)</f>
        <v>0</v>
      </c>
      <c r="KN104" s="46">
        <f>IF(AND(LJ104=0,HZ104&lt;=$C$40),1,0)</f>
        <v>0</v>
      </c>
      <c r="KO104" s="46">
        <f>IF(AND(LK104=0,IA104&lt;=$C$40),1,0)</f>
        <v>0</v>
      </c>
      <c r="KP104" s="46">
        <f>IF(AND(LL104=0,IB104&lt;=$C$40),1,0)</f>
        <v>0</v>
      </c>
      <c r="KQ104" s="46">
        <f>IF(AND(LM104=0,IC104&lt;=$C$40),1,0)</f>
        <v>0</v>
      </c>
      <c r="KR104" s="61">
        <f t="shared" si="394"/>
        <v>3.8400000000000025</v>
      </c>
      <c r="KS104" s="1">
        <f>IF(OR(KS103=1,AND(OY104=1,LO104&lt;=$C$41)),1,0)</f>
        <v>1</v>
      </c>
      <c r="KT104" s="1">
        <f>IF(OR(KT103=1,AND(OZ104=1,LP104&lt;=$C$41)),1,0)</f>
        <v>0</v>
      </c>
      <c r="KU104" s="1">
        <f>IF(OR(KU103=1,AND(PA104=1,LQ104&lt;=$C$41)),1,0)</f>
        <v>0</v>
      </c>
      <c r="KV104" s="1">
        <f>IF(OR(KV103=1,AND(PB104=1,LR104&lt;=$C$41)),1,0)</f>
        <v>0</v>
      </c>
      <c r="KW104" s="1">
        <f>IF(OR(KW103=1,AND(PC104=1,LS104&lt;=$C$41)),1,0)</f>
        <v>1</v>
      </c>
      <c r="KX104" s="1">
        <f>IF(OR(KX103=1,AND(PD104=1,LT104&lt;=$C$41)),1,0)</f>
        <v>1</v>
      </c>
      <c r="KY104" s="1">
        <f>IF(OR(KY103=1,AND(PE104=1,LU104&lt;=$C$41)),1,0)</f>
        <v>1</v>
      </c>
      <c r="KZ104" s="1">
        <f>IF(OR(KZ103=1,AND(PF104=1,LV104&lt;=$C$41)),1,0)</f>
        <v>1</v>
      </c>
      <c r="LA104" s="1">
        <f>IF(OR(LA103=1,AND(PG104=1,LW104&lt;=$C$41)),1,0)</f>
        <v>1</v>
      </c>
      <c r="LB104" s="1">
        <f>IF(OR(LB103=1,AND(PH104=1,LX104&lt;=$C$41)),1,0)</f>
        <v>1</v>
      </c>
      <c r="LC104" s="1">
        <f>IF(OR(LC103=1,AND(PI104=1,LY104&lt;=$C$41)),1,0)</f>
        <v>1</v>
      </c>
      <c r="LD104" s="1">
        <f>IF(OR(LD103=1,AND(PJ104=1,LZ104&lt;=$C$41)),1,0)</f>
        <v>1</v>
      </c>
      <c r="LE104" s="1">
        <f>IF(OR(LE103=1,AND(PK104=1,MA104&lt;=$C$41)),1,0)</f>
        <v>1</v>
      </c>
      <c r="LF104" s="1">
        <f>IF(OR(LF103=1,AND(PL104=1,MB104&lt;=$C$41)),1,0)</f>
        <v>1</v>
      </c>
      <c r="LG104" s="1">
        <f>IF(OR(LG103=1,AND(PM104=1,MC104&lt;=$C$41)),1,0)</f>
        <v>1</v>
      </c>
      <c r="LH104" s="1">
        <f>IF(OR(LH103=1,AND(PN104=1,MD104&lt;=$C$41)),1,0)</f>
        <v>1</v>
      </c>
      <c r="LI104" s="1">
        <f>IF(OR(LI103=1,AND(PO104=1,ME104&lt;=$C$41)),1,0)</f>
        <v>1</v>
      </c>
      <c r="LJ104" s="1">
        <f>IF(OR(LJ103=1,AND(PP104=1,MF104&lt;=$C$41)),1,0)</f>
        <v>1</v>
      </c>
      <c r="LK104" s="1">
        <f>IF(OR(LK103=1,AND(PQ104=1,MG104&lt;=$C$41)),1,0)</f>
        <v>1</v>
      </c>
      <c r="LL104" s="1">
        <f>IF(OR(LL103=1,AND(PR104=1,MH104&lt;=$C$41)),1,0)</f>
        <v>1</v>
      </c>
      <c r="LM104" s="1">
        <f>IF(OR(LM103=1,AND(PS104=1,MI104&lt;=$C$41)),1,0)</f>
        <v>1</v>
      </c>
      <c r="LN104" s="61">
        <f t="shared" si="395"/>
        <v>3.8400000000000025</v>
      </c>
      <c r="LO104" s="57">
        <f t="shared" si="396"/>
        <v>0</v>
      </c>
      <c r="LP104" s="57">
        <f t="shared" si="397"/>
        <v>9.8282123160599681</v>
      </c>
      <c r="LQ104" s="57">
        <f t="shared" si="398"/>
        <v>7.4322496834693323</v>
      </c>
      <c r="LR104" s="57">
        <f t="shared" si="399"/>
        <v>3.8010406787750175</v>
      </c>
      <c r="LS104" s="57">
        <f t="shared" si="400"/>
        <v>0</v>
      </c>
      <c r="LT104" s="57">
        <f t="shared" si="401"/>
        <v>0</v>
      </c>
      <c r="LU104" s="57">
        <f t="shared" si="402"/>
        <v>0</v>
      </c>
      <c r="LV104" s="57">
        <f t="shared" si="403"/>
        <v>0</v>
      </c>
      <c r="LW104" s="57">
        <f t="shared" si="404"/>
        <v>0</v>
      </c>
      <c r="LX104" s="57">
        <f t="shared" si="405"/>
        <v>0</v>
      </c>
      <c r="LY104" s="57">
        <f t="shared" si="406"/>
        <v>0</v>
      </c>
      <c r="LZ104" s="57">
        <f t="shared" si="407"/>
        <v>0</v>
      </c>
      <c r="MA104" s="57">
        <f t="shared" si="408"/>
        <v>0</v>
      </c>
      <c r="MB104" s="57">
        <f t="shared" si="409"/>
        <v>0</v>
      </c>
      <c r="MC104" s="57">
        <f t="shared" si="410"/>
        <v>0</v>
      </c>
      <c r="MD104" s="57">
        <f t="shared" si="411"/>
        <v>0</v>
      </c>
      <c r="ME104" s="57">
        <f t="shared" si="412"/>
        <v>0</v>
      </c>
      <c r="MF104" s="57">
        <f t="shared" si="413"/>
        <v>0</v>
      </c>
      <c r="MG104" s="57">
        <f t="shared" si="414"/>
        <v>0</v>
      </c>
      <c r="MH104" s="57">
        <f t="shared" si="415"/>
        <v>0</v>
      </c>
      <c r="MI104" s="57">
        <f t="shared" si="416"/>
        <v>0</v>
      </c>
      <c r="MJ104" s="61">
        <f t="shared" si="417"/>
        <v>3.8400000000000025</v>
      </c>
      <c r="MK104" s="57" t="e">
        <f>IF(AND(ABS(CG104)&gt;0,EU104*$C$19&gt;=DY103,NG104&lt;&gt;0),3,NA())</f>
        <v>#N/A</v>
      </c>
      <c r="ML104" s="57" t="e">
        <f t="shared" si="468"/>
        <v>#N/A</v>
      </c>
      <c r="MM104" s="57" t="e">
        <f t="shared" si="469"/>
        <v>#N/A</v>
      </c>
      <c r="MN104" s="57" t="e">
        <f t="shared" si="470"/>
        <v>#N/A</v>
      </c>
      <c r="MO104" s="57" t="e">
        <f t="shared" si="471"/>
        <v>#N/A</v>
      </c>
      <c r="MP104" s="57" t="e">
        <f t="shared" si="472"/>
        <v>#N/A</v>
      </c>
      <c r="MQ104" s="57" t="e">
        <f t="shared" si="473"/>
        <v>#N/A</v>
      </c>
      <c r="MR104" s="57" t="e">
        <f t="shared" si="474"/>
        <v>#N/A</v>
      </c>
      <c r="MS104" s="57" t="e">
        <f t="shared" si="475"/>
        <v>#N/A</v>
      </c>
      <c r="MT104" s="57" t="e">
        <f t="shared" si="476"/>
        <v>#N/A</v>
      </c>
      <c r="MU104" s="57" t="e">
        <f t="shared" si="477"/>
        <v>#N/A</v>
      </c>
      <c r="MV104" s="57" t="e">
        <f t="shared" si="478"/>
        <v>#N/A</v>
      </c>
      <c r="MW104" s="57" t="e">
        <f t="shared" si="479"/>
        <v>#N/A</v>
      </c>
      <c r="MX104" s="57" t="e">
        <f t="shared" si="480"/>
        <v>#N/A</v>
      </c>
      <c r="MY104" s="57" t="e">
        <f t="shared" si="481"/>
        <v>#N/A</v>
      </c>
      <c r="MZ104" s="57" t="e">
        <f t="shared" si="482"/>
        <v>#N/A</v>
      </c>
      <c r="NA104" s="57" t="e">
        <f t="shared" si="483"/>
        <v>#N/A</v>
      </c>
      <c r="NB104" s="57" t="e">
        <f t="shared" si="484"/>
        <v>#N/A</v>
      </c>
      <c r="NC104" s="57" t="e">
        <f t="shared" si="485"/>
        <v>#N/A</v>
      </c>
      <c r="ND104" s="57" t="e">
        <f t="shared" si="486"/>
        <v>#N/A</v>
      </c>
      <c r="NE104" s="57" t="e">
        <f t="shared" si="487"/>
        <v>#N/A</v>
      </c>
      <c r="NF104" s="61">
        <f t="shared" si="418"/>
        <v>3.8400000000000025</v>
      </c>
      <c r="NG104" s="260">
        <f>IF(OY103=0,MIN('Drive Train'!$F$35-FQ103*$C$19*'Drive Train'!$F$39,NG103+$C$39)-$C$7,IF(LO103-1&lt;=0,0,IF($C$37=Motors!$C$29,MAX(MAX(NG$8:NG103)*-1,NG103-$C$39),MAX(0,MAX(NG$8:NG103)*-1,NG103-$C$39))))</f>
        <v>0</v>
      </c>
      <c r="NH104" s="260">
        <f>IF(OZ103=0,MIN('Drive Train'!$F$35-FR103*$C$19*'Drive Train'!$F$39,NH103+$C$39)-$C$7,IF(LP103-1&lt;=0,0,IF($C$37=Motors!$C$29,MAX(MAX(NH$8:NH103)*-1,NH103-$C$39),MAX(0,MAX(NH$8:NH103)*-1,NH103-$C$39))))</f>
        <v>0</v>
      </c>
      <c r="NI104" s="260">
        <f>IF(PA103=0,MIN('Drive Train'!$F$35-FS103*$C$19*'Drive Train'!$F$39,NI103+$C$39)-$C$7,IF(LQ103-1&lt;=0,0,IF($C$37=Motors!$C$29,MAX(MAX(NI$8:NI103)*-1,NI103-$C$39),MAX(0,MAX(NI$8:NI103)*-1,NI103-$C$39))))</f>
        <v>0</v>
      </c>
      <c r="NJ104" s="260">
        <f>IF(PB103=0,MIN('Drive Train'!$F$35-FT103*$C$19*'Drive Train'!$F$39,NJ103+$C$39)-$C$7,IF(LR103-1&lt;=0,0,IF($C$37=Motors!$C$29,MAX(MAX(NJ$8:NJ103)*-1,NJ103-$C$39),MAX(0,MAX(NJ$8:NJ103)*-1,NJ103-$C$39))))</f>
        <v>0</v>
      </c>
      <c r="NK104" s="260">
        <f>IF(PC103=0,MIN('Drive Train'!$F$35-FU103*$C$19*'Drive Train'!$F$39,NK103+$C$39)-$C$7,IF(LS103-1&lt;=0,0,IF($C$37=Motors!$C$29,MAX(MAX(NK$8:NK103)*-1,NK103-$C$39),MAX(0,MAX(NK$8:NK103)*-1,NK103-$C$39))))</f>
        <v>0</v>
      </c>
      <c r="NL104" s="260">
        <f>IF(PD103=0,MIN('Drive Train'!$F$35-FV103*$C$19*'Drive Train'!$F$39,NL103+$C$39)-$C$7,IF(LT103-1&lt;=0,0,IF($C$37=Motors!$C$29,MAX(MAX(NL$8:NL103)*-1,NL103-$C$39),MAX(0,MAX(NL$8:NL103)*-1,NL103-$C$39))))</f>
        <v>0</v>
      </c>
      <c r="NM104" s="260">
        <f>IF(PE103=0,MIN('Drive Train'!$F$35-FW103*$C$19*'Drive Train'!$F$39,NM103+$C$39)-$C$7,IF(LU103-1&lt;=0,0,IF($C$37=Motors!$C$29,MAX(MAX(NM$8:NM103)*-1,NM103-$C$39),MAX(0,MAX(NM$8:NM103)*-1,NM103-$C$39))))</f>
        <v>0</v>
      </c>
      <c r="NN104" s="260">
        <f>IF(PF103=0,MIN('Drive Train'!$F$35-FX103*$C$19*'Drive Train'!$F$39,NN103+$C$39)-$C$7,IF(LV103-1&lt;=0,0,IF($C$37=Motors!$C$29,MAX(MAX(NN$8:NN103)*-1,NN103-$C$39),MAX(0,MAX(NN$8:NN103)*-1,NN103-$C$39))))</f>
        <v>0</v>
      </c>
      <c r="NO104" s="260">
        <f>IF(PG103=0,MIN('Drive Train'!$F$35-FY103*$C$19*'Drive Train'!$F$39,NO103+$C$39)-$C$7,IF(LW103-1&lt;=0,0,IF($C$37=Motors!$C$29,MAX(MAX(NO$8:NO103)*-1,NO103-$C$39),MAX(0,MAX(NO$8:NO103)*-1,NO103-$C$39))))</f>
        <v>0</v>
      </c>
      <c r="NP104" s="260">
        <f>IF(PH103=0,MIN('Drive Train'!$F$35-FZ103*$C$19*'Drive Train'!$F$39,NP103+$C$39)-$C$7,IF(LX103-1&lt;=0,0,IF($C$37=Motors!$C$29,MAX(MAX(NP$8:NP103)*-1,NP103-$C$39),MAX(0,MAX(NP$8:NP103)*-1,NP103-$C$39))))</f>
        <v>0</v>
      </c>
      <c r="NQ104" s="260">
        <f>IF(PI103=0,MIN('Drive Train'!$F$35-GA103*$C$19*'Drive Train'!$F$39,NQ103+$C$39)-$C$7,IF(LY103-1&lt;=0,0,IF($C$37=Motors!$C$29,MAX(MAX(NQ$8:NQ103)*-1,NQ103-$C$39),MAX(0,MAX(NQ$8:NQ103)*-1,NQ103-$C$39))))</f>
        <v>0</v>
      </c>
      <c r="NR104" s="260">
        <f>IF(PJ103=0,MIN('Drive Train'!$F$35-GB103*$C$19*'Drive Train'!$F$39,NR103+$C$39)-$C$7,IF(LZ103-1&lt;=0,0,IF($C$37=Motors!$C$29,MAX(MAX(NR$8:NR103)*-1,NR103-$C$39),MAX(0,MAX(NR$8:NR103)*-1,NR103-$C$39))))</f>
        <v>0</v>
      </c>
      <c r="NS104" s="260">
        <f>IF(PK103=0,MIN('Drive Train'!$F$35-GC103*$C$19*'Drive Train'!$F$39,NS103+$C$39)-$C$7,IF(MA103-1&lt;=0,0,IF($C$37=Motors!$C$29,MAX(MAX(NS$8:NS103)*-1,NS103-$C$39),MAX(0,MAX(NS$8:NS103)*-1,NS103-$C$39))))</f>
        <v>0</v>
      </c>
      <c r="NT104" s="260">
        <f>IF(PL103=0,MIN('Drive Train'!$F$35-GD103*$C$19*'Drive Train'!$F$39,NT103+$C$39)-$C$7,IF(MB103-1&lt;=0,0,IF($C$37=Motors!$C$29,MAX(MAX(NT$8:NT103)*-1,NT103-$C$39),MAX(0,MAX(NT$8:NT103)*-1,NT103-$C$39))))</f>
        <v>0</v>
      </c>
      <c r="NU104" s="260">
        <f>IF(PM103=0,MIN('Drive Train'!$F$35-GE103*$C$19*'Drive Train'!$F$39,NU103+$C$39)-$C$7,IF(MC103-1&lt;=0,0,IF($C$37=Motors!$C$29,MAX(MAX(NU$8:NU103)*-1,NU103-$C$39),MAX(0,MAX(NU$8:NU103)*-1,NU103-$C$39))))</f>
        <v>0</v>
      </c>
      <c r="NV104" s="260">
        <f>IF(PN103=0,MIN('Drive Train'!$F$35-GF103*$C$19*'Drive Train'!$F$39,NV103+$C$39)-$C$7,IF(MD103-1&lt;=0,0,IF($C$37=Motors!$C$29,MAX(MAX(NV$8:NV103)*-1,NV103-$C$39),MAX(0,MAX(NV$8:NV103)*-1,NV103-$C$39))))</f>
        <v>0</v>
      </c>
      <c r="NW104" s="260">
        <f>IF(PO103=0,MIN('Drive Train'!$F$35-GG103*$C$19*'Drive Train'!$F$39,NW103+$C$39)-$C$7,IF(ME103-1&lt;=0,0,IF($C$37=Motors!$C$29,MAX(MAX(NW$8:NW103)*-1,NW103-$C$39),MAX(0,MAX(NW$8:NW103)*-1,NW103-$C$39))))</f>
        <v>0</v>
      </c>
      <c r="NX104" s="260">
        <f>IF(PP103=0,MIN('Drive Train'!$F$35-GH103*$C$19*'Drive Train'!$F$39,NX103+$C$39)-$C$7,IF(MF103-1&lt;=0,0,IF($C$37=Motors!$C$29,MAX(MAX(NX$8:NX103)*-1,NX103-$C$39),MAX(0,MAX(NX$8:NX103)*-1,NX103-$C$39))))</f>
        <v>0</v>
      </c>
      <c r="NY104" s="260">
        <f>IF(PQ103=0,MIN('Drive Train'!$F$35-GI103*$C$19*'Drive Train'!$F$39,NY103+$C$39)-$C$7,IF(MG103-1&lt;=0,0,IF($C$37=Motors!$C$29,MAX(MAX(NY$8:NY103)*-1,NY103-$C$39),MAX(0,MAX(NY$8:NY103)*-1,NY103-$C$39))))</f>
        <v>0</v>
      </c>
      <c r="NZ104" s="260">
        <f>IF(PR103=0,MIN('Drive Train'!$F$35-GJ103*$C$19*'Drive Train'!$F$39,NZ103+$C$39)-$C$7,IF(MH103-1&lt;=0,0,IF($C$37=Motors!$C$29,MAX(MAX(NZ$8:NZ103)*-1,NZ103-$C$39),MAX(0,MAX(NZ$8:NZ103)*-1,NZ103-$C$39))))</f>
        <v>0</v>
      </c>
      <c r="OA104" s="260">
        <f>IF(PS103=0,MIN('Drive Train'!$F$35-GK103*$C$19*'Drive Train'!$F$39,OA103+$C$39)-$C$7,IF(MI103-1&lt;=0,0,IF($C$37=Motors!$C$29,MAX(MAX(OA$8:OA103)*-1,OA103-$C$39),MAX(0,MAX(OA$8:OA103)*-1,OA103-$C$39))))</f>
        <v>0</v>
      </c>
      <c r="OB104" s="61">
        <f t="shared" si="419"/>
        <v>3.8400000000000025</v>
      </c>
      <c r="OC104" s="260">
        <f>'Drive Train'!$F$35-(FQ104*$C$13)*$C$19*'Drive Train'!$F$39</f>
        <v>12.4</v>
      </c>
      <c r="OD104" s="260">
        <f>'Drive Train'!$F$35-(FR104*$C$13)*$C$19*'Drive Train'!$F$39</f>
        <v>12.2597755</v>
      </c>
      <c r="OE104" s="260">
        <f>'Drive Train'!$F$35-(FS104*$C$13)*$C$19*'Drive Train'!$F$39</f>
        <v>12.2597755</v>
      </c>
      <c r="OF104" s="260">
        <f>'Drive Train'!$F$35-(FT104*$C$13)*$C$19*'Drive Train'!$F$39</f>
        <v>12.2597755</v>
      </c>
      <c r="OG104" s="260">
        <f>'Drive Train'!$F$35-(FU104*$C$13)*$C$19*'Drive Train'!$F$39</f>
        <v>12.4</v>
      </c>
      <c r="OH104" s="260">
        <f>'Drive Train'!$F$35-(FV104*$C$13)*$C$19*'Drive Train'!$F$39</f>
        <v>12.4</v>
      </c>
      <c r="OI104" s="260">
        <f>'Drive Train'!$F$35-(FW104*$C$13)*$C$19*'Drive Train'!$F$39</f>
        <v>12.4</v>
      </c>
      <c r="OJ104" s="260">
        <f>'Drive Train'!$F$35-(FX104*$C$13)*$C$19*'Drive Train'!$F$39</f>
        <v>12.4</v>
      </c>
      <c r="OK104" s="260">
        <f>'Drive Train'!$F$35-(FY104*$C$13)*$C$19*'Drive Train'!$F$39</f>
        <v>12.4</v>
      </c>
      <c r="OL104" s="260">
        <f>'Drive Train'!$F$35-(FZ104*$C$13)*$C$19*'Drive Train'!$F$39</f>
        <v>12.4</v>
      </c>
      <c r="OM104" s="260">
        <f>'Drive Train'!$F$35-(GA104*$C$13)*$C$19*'Drive Train'!$F$39</f>
        <v>12.4</v>
      </c>
      <c r="ON104" s="260">
        <f>'Drive Train'!$F$35-(GB104*$C$13)*$C$19*'Drive Train'!$F$39</f>
        <v>12.4</v>
      </c>
      <c r="OO104" s="260">
        <f>'Drive Train'!$F$35-(GC104*$C$13)*$C$19*'Drive Train'!$F$39</f>
        <v>12.4</v>
      </c>
      <c r="OP104" s="260">
        <f>'Drive Train'!$F$35-(GD104*$C$13)*$C$19*'Drive Train'!$F$39</f>
        <v>12.4</v>
      </c>
      <c r="OQ104" s="260">
        <f>'Drive Train'!$F$35-(GE104*$C$13)*$C$19*'Drive Train'!$F$39</f>
        <v>12.4</v>
      </c>
      <c r="OR104" s="260">
        <f>'Drive Train'!$F$35-(GF104*$C$13)*$C$19*'Drive Train'!$F$39</f>
        <v>12.4</v>
      </c>
      <c r="OS104" s="260">
        <f>'Drive Train'!$F$35-(GG104*$C$13)*$C$19*'Drive Train'!$F$39</f>
        <v>12.4</v>
      </c>
      <c r="OT104" s="260">
        <f>'Drive Train'!$F$35-(GH104*$C$13)*$C$19*'Drive Train'!$F$39</f>
        <v>12.4</v>
      </c>
      <c r="OU104" s="260">
        <f>'Drive Train'!$F$35-(GI104*$C$13)*$C$19*'Drive Train'!$F$39</f>
        <v>12.4</v>
      </c>
      <c r="OV104" s="260">
        <f>'Drive Train'!$F$35-(GJ104*$C$13)*$C$19*'Drive Train'!$F$39</f>
        <v>12.4</v>
      </c>
      <c r="OW104" s="260">
        <f>'Drive Train'!$F$35-(GK104*$C$13)*$C$19*'Drive Train'!$F$39</f>
        <v>12.4</v>
      </c>
      <c r="OX104" s="61">
        <f t="shared" si="420"/>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7">
        <f t="shared" si="421"/>
        <v>3.8400000000000025</v>
      </c>
      <c r="PU104" s="57">
        <f t="shared" si="422"/>
        <v>21.495394688196406</v>
      </c>
      <c r="PV104" s="57">
        <f t="shared" si="423"/>
        <v>38.886370397145456</v>
      </c>
      <c r="PW104" s="57">
        <f t="shared" si="424"/>
        <v>41.184963537287352</v>
      </c>
      <c r="PX104" s="57">
        <f t="shared" si="425"/>
        <v>38.607534364985284</v>
      </c>
      <c r="PY104" s="57">
        <f t="shared" si="426"/>
        <v>32.325958033169201</v>
      </c>
      <c r="PZ104" s="57">
        <f t="shared" si="427"/>
        <v>27.036423105162619</v>
      </c>
      <c r="QA104" s="57">
        <f t="shared" si="428"/>
        <v>23.225733517635934</v>
      </c>
      <c r="QB104" s="57">
        <f t="shared" si="429"/>
        <v>21.291440485870105</v>
      </c>
      <c r="QC104" s="57">
        <f t="shared" si="430"/>
        <v>19.83197803012871</v>
      </c>
      <c r="QD104" s="57">
        <f t="shared" si="431"/>
        <v>18.750821279437783</v>
      </c>
      <c r="QE104" s="57">
        <f t="shared" si="432"/>
        <v>18.248340689871842</v>
      </c>
      <c r="QF104" s="57">
        <f t="shared" si="433"/>
        <v>23.528011379972803</v>
      </c>
      <c r="QG104" s="57">
        <f t="shared" si="434"/>
        <v>22.440570644578063</v>
      </c>
      <c r="QH104" s="57">
        <f t="shared" si="435"/>
        <v>21.831549073444926</v>
      </c>
      <c r="QI104" s="57">
        <f t="shared" si="436"/>
        <v>21.659868427934889</v>
      </c>
      <c r="QJ104" s="57">
        <f t="shared" si="437"/>
        <v>21.79976807614602</v>
      </c>
      <c r="QK104" s="57">
        <f t="shared" si="438"/>
        <v>21.756211309083742</v>
      </c>
      <c r="QL104" s="57">
        <f t="shared" si="439"/>
        <v>21.582838251070481</v>
      </c>
      <c r="QM104" s="57">
        <f t="shared" si="440"/>
        <v>21.793281479591677</v>
      </c>
      <c r="QN104" s="57">
        <f t="shared" si="441"/>
        <v>21.456171811391606</v>
      </c>
      <c r="QO104" s="57">
        <f t="shared" si="442"/>
        <v>21.493109623152883</v>
      </c>
      <c r="QP104" s="61">
        <f t="shared" si="443"/>
        <v>3.8400000000000025</v>
      </c>
      <c r="QQ104" s="57">
        <f>MIN(FQ104,$C$16)*$C$17*1000/60/60/$C$21</f>
        <v>0</v>
      </c>
      <c r="QR104" s="57">
        <f>MIN(FR104,$C$16)*$C$17*1000/60/60/$C$21</f>
        <v>3.4695548865589357E-2</v>
      </c>
      <c r="QS104" s="57">
        <f>MIN(FS104,$C$16)*$C$17*1000/60/60/$C$21</f>
        <v>3.4695548865589357E-2</v>
      </c>
      <c r="QT104" s="57">
        <f>MIN(FT104,$C$16)*$C$17*1000/60/60/$C$21</f>
        <v>3.4695548865589357E-2</v>
      </c>
      <c r="QU104" s="57">
        <f>MIN(FU104,$C$16)*$C$17*1000/60/60/$C$21</f>
        <v>0</v>
      </c>
      <c r="QV104" s="57">
        <f>MIN(FV104,$C$16)*$C$17*1000/60/60/$C$21</f>
        <v>0</v>
      </c>
      <c r="QW104" s="57">
        <f>MIN(FW104,$C$16)*$C$17*1000/60/60/$C$21</f>
        <v>0</v>
      </c>
      <c r="QX104" s="57">
        <f>MIN(FX104,$C$16)*$C$17*1000/60/60/$C$21</f>
        <v>0</v>
      </c>
      <c r="QY104" s="57">
        <f>MIN(FY104,$C$16)*$C$17*1000/60/60/$C$21</f>
        <v>0</v>
      </c>
      <c r="QZ104" s="57">
        <f>MIN(FZ104,$C$16)*$C$17*1000/60/60/$C$21</f>
        <v>0</v>
      </c>
      <c r="RA104" s="57">
        <f>MIN(GA104,$C$16)*$C$17*1000/60/60/$C$21</f>
        <v>0</v>
      </c>
      <c r="RB104" s="57">
        <f>MIN(GB104,$C$16)*$C$17*1000/60/60/$C$21</f>
        <v>0</v>
      </c>
      <c r="RC104" s="57">
        <f>MIN(GC104,$C$16)*$C$17*1000/60/60/$C$21</f>
        <v>0</v>
      </c>
      <c r="RD104" s="57">
        <f>MIN(GD104,$C$16)*$C$17*1000/60/60/$C$21</f>
        <v>0</v>
      </c>
      <c r="RE104" s="57">
        <f>MIN(GE104,$C$16)*$C$17*1000/60/60/$C$21</f>
        <v>0</v>
      </c>
      <c r="RF104" s="57">
        <f>MIN(GF104,$C$16)*$C$17*1000/60/60/$C$21</f>
        <v>0</v>
      </c>
      <c r="RG104" s="57">
        <f>MIN(GG104,$C$16)*$C$17*1000/60/60/$C$21</f>
        <v>0</v>
      </c>
      <c r="RH104" s="57">
        <f>MIN(GH104,$C$16)*$C$17*1000/60/60/$C$21</f>
        <v>0</v>
      </c>
      <c r="RI104" s="57">
        <f>MIN(GI104,$C$16)*$C$17*1000/60/60/$C$21</f>
        <v>0</v>
      </c>
      <c r="RJ104" s="57">
        <f>MIN(GJ104,$C$16)*$C$17*1000/60/60/$C$21</f>
        <v>0</v>
      </c>
      <c r="RK104" s="57">
        <f>MIN(GK104,$C$16)*$C$17*1000/60/60/$C$21</f>
        <v>0</v>
      </c>
      <c r="RL104" s="61">
        <f t="shared" si="444"/>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61">
        <f t="shared" si="445"/>
        <v>3.8400000000000025</v>
      </c>
      <c r="SI104" s="2">
        <f>IF(AND(EU104&lt;0,KS104=0,LO104&gt;=LO$6*'Drive Train'!$AA$52,LO104&lt;=LO$6*'Drive Train'!$AA$53,OY104=1,JW104=0),$C$17,0)</f>
        <v>0</v>
      </c>
      <c r="SJ104" s="2">
        <f>IF(AND(EV104&lt;0,KT104=0,LP104&gt;=LP$6*'Drive Train'!$AA$52,LP104&lt;=LP$6*'Drive Train'!$AA$53,OZ104=1,JX104=0),$C$17,0)</f>
        <v>0.04</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48">
        <f t="shared" si="446"/>
        <v>3.8400000000000025</v>
      </c>
    </row>
    <row r="105" spans="2:524" x14ac:dyDescent="0.2">
      <c r="C105" s="73"/>
      <c r="R105" s="63">
        <f t="shared" si="34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343"/>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318"/>
        <v>3.8800000000000026</v>
      </c>
      <c r="BK105" s="2">
        <f>IF(OR(KS104=1,AND($C$37=Motors!$C$31,OY104=1)),0,IF(NG105=0,-(CG104+$C$15)/($C$14-$C$15)*$C$12,($C$11*S105-AO105)/($C$11*S105)*$C$12*S105))</f>
        <v>0</v>
      </c>
      <c r="BL105" s="2">
        <f>IF(OR(KT104=1,AND($C$37=Motors!$C$31,OZ104=1)),0,IF(NH105=0,-(CH104+$C$15)/($C$14-$C$15)*$C$12,($C$11*T105-AP105)/($C$11*T105)*$C$12*T105))</f>
        <v>0</v>
      </c>
      <c r="BM105" s="2">
        <f>IF(OR(KU104=1,AND($C$37=Motors!$C$31,PA104=1)),0,IF(NI105=0,-(CI104+$C$15)/($C$14-$C$15)*$C$12,($C$11*U105-AQ105)/($C$11*U105)*$C$12*U105))</f>
        <v>0</v>
      </c>
      <c r="BN105" s="2">
        <f>IF(OR(KV104=1,AND($C$37=Motors!$C$31,PB104=1)),0,IF(NJ105=0,-(CJ104+$C$15)/($C$14-$C$15)*$C$12,($C$11*V105-AR105)/($C$11*V105)*$C$12*V105))</f>
        <v>0</v>
      </c>
      <c r="BO105" s="2">
        <f>IF(OR(KW104=1,AND($C$37=Motors!$C$31,PC104=1)),0,IF(NK105=0,-(CK104+$C$15)/($C$14-$C$15)*$C$12,($C$11*W105-AS105)/($C$11*W105)*$C$12*W105))</f>
        <v>0</v>
      </c>
      <c r="BP105" s="2">
        <f>IF(OR(KX104=1,AND($C$37=Motors!$C$31,PD104=1)),0,IF(NL105=0,-(CL104+$C$15)/($C$14-$C$15)*$C$12,($C$11*X105-AT105)/($C$11*X105)*$C$12*X105))</f>
        <v>0</v>
      </c>
      <c r="BQ105" s="2">
        <f>IF(OR(KY104=1,AND($C$37=Motors!$C$31,PE104=1)),0,IF(NM105=0,-(CM104+$C$15)/($C$14-$C$15)*$C$12,($C$11*Y105-AU105)/($C$11*Y105)*$C$12*Y105))</f>
        <v>0</v>
      </c>
      <c r="BR105" s="2">
        <f>IF(OR(KZ104=1,AND($C$37=Motors!$C$31,PF104=1)),0,IF(NN105=0,-(CN104+$C$15)/($C$14-$C$15)*$C$12,($C$11*Z105-AV105)/($C$11*Z105)*$C$12*Z105))</f>
        <v>0</v>
      </c>
      <c r="BS105" s="2">
        <f>IF(OR(LA104=1,AND($C$37=Motors!$C$31,PG104=1)),0,IF(NO105=0,-(CO104+$C$15)/($C$14-$C$15)*$C$12,($C$11*AA105-AW105)/($C$11*AA105)*$C$12*AA105))</f>
        <v>0</v>
      </c>
      <c r="BT105" s="2">
        <f>IF(OR(LB104=1,AND($C$37=Motors!$C$31,PH104=1)),0,IF(NP105=0,-(CP104+$C$15)/($C$14-$C$15)*$C$12,($C$11*AB105-AX105)/($C$11*AB105)*$C$12*AB105))</f>
        <v>0</v>
      </c>
      <c r="BU105" s="2">
        <f>IF(OR(LC104=1,AND($C$37=Motors!$C$31,PI104=1)),0,IF(NQ105=0,-(CQ104+$C$15)/($C$14-$C$15)*$C$12,($C$11*AC105-AY105)/($C$11*AC105)*$C$12*AC105))</f>
        <v>0</v>
      </c>
      <c r="BV105" s="2">
        <f>IF(OR(LD104=1,AND($C$37=Motors!$C$31,PJ104=1)),0,IF(NR105=0,-(CR104+$C$15)/($C$14-$C$15)*$C$12,($C$11*AD105-AZ105)/($C$11*AD105)*$C$12*AD105))</f>
        <v>0</v>
      </c>
      <c r="BW105" s="2">
        <f>IF(OR(LE104=1,AND($C$37=Motors!$C$31,PK104=1)),0,IF(NS105=0,-(CS104+$C$15)/($C$14-$C$15)*$C$12,($C$11*AE105-BA105)/($C$11*AE105)*$C$12*AE105))</f>
        <v>0</v>
      </c>
      <c r="BX105" s="2">
        <f>IF(OR(LF104=1,AND($C$37=Motors!$C$31,PL104=1)),0,IF(NT105=0,-(CT104+$C$15)/($C$14-$C$15)*$C$12,($C$11*AF105-BB105)/($C$11*AF105)*$C$12*AF105))</f>
        <v>0</v>
      </c>
      <c r="BY105" s="2">
        <f>IF(OR(LG104=1,AND($C$37=Motors!$C$31,PM104=1)),0,IF(NU105=0,-(CU104+$C$15)/($C$14-$C$15)*$C$12,($C$11*AG105-BC105)/($C$11*AG105)*$C$12*AG105))</f>
        <v>0</v>
      </c>
      <c r="BZ105" s="2">
        <f>IF(OR(LH104=1,AND($C$37=Motors!$C$31,PN104=1)),0,IF(NV105=0,-(CV104+$C$15)/($C$14-$C$15)*$C$12,($C$11*AH105-BD105)/($C$11*AH105)*$C$12*AH105))</f>
        <v>0</v>
      </c>
      <c r="CA105" s="2">
        <f>IF(OR(LI104=1,AND($C$37=Motors!$C$31,PO104=1)),0,IF(NW105=0,-(CW104+$C$15)/($C$14-$C$15)*$C$12,($C$11*AI105-BE105)/($C$11*AI105)*$C$12*AI105))</f>
        <v>0</v>
      </c>
      <c r="CB105" s="2">
        <f>IF(OR(LJ104=1,AND($C$37=Motors!$C$31,PP104=1)),0,IF(NX105=0,-(CX104+$C$15)/($C$14-$C$15)*$C$12,($C$11*AJ105-BF105)/($C$11*AJ105)*$C$12*AJ105))</f>
        <v>0</v>
      </c>
      <c r="CC105" s="2">
        <f>IF(OR(LK104=1,AND($C$37=Motors!$C$31,PQ104=1)),0,IF(NY105=0,-(CY104+$C$15)/($C$14-$C$15)*$C$12,($C$11*AK105-BG105)/($C$11*AK105)*$C$12*AK105))</f>
        <v>0</v>
      </c>
      <c r="CD105" s="2">
        <f>IF(OR(LL104=1,AND($C$37=Motors!$C$31,PR104=1)),0,IF(NZ105=0,-(CZ104+$C$15)/($C$14-$C$15)*$C$12,($C$11*AL105-BH105)/($C$11*AL105)*$C$12*AL105))</f>
        <v>0</v>
      </c>
      <c r="CE105" s="2">
        <f>IF(OR(LM104=1,AND($C$37=Motors!$C$31,PS104=1)),0,IF(OA105=0,-(DA104+$C$15)/($C$14-$C$15)*$C$12,($C$11*AM105-BI105)/($C$11*AM105)*$C$12*AM105))</f>
        <v>0</v>
      </c>
      <c r="CF105" s="61">
        <f t="shared" si="319"/>
        <v>3.8800000000000026</v>
      </c>
      <c r="CG105" s="57">
        <f>IF(AND(KS104=1,OY104=1),0,ABS(BK105/$C$12*($C$14-$C$15)+$C$15) *'Drive Train'!$AA$49 + CG104*(1-'Drive Train'!$AA$49))</f>
        <v>0</v>
      </c>
      <c r="CH105" s="57">
        <f>IF(AND(KT104=1,OZ104=1),0,ABS(BL105/$C$12*($C$14-$C$15)+$C$15) *'Drive Train'!$AA$49 + CH104*(1-'Drive Train'!$AA$49))</f>
        <v>2.7495000000000003</v>
      </c>
      <c r="CI105" s="57">
        <f>IF(AND(KU104=1,PA104=1),0,ABS(BM105/$C$12*($C$14-$C$15)+$C$15) *'Drive Train'!$AA$49 + CI104*(1-'Drive Train'!$AA$49))</f>
        <v>2.7495000000000003</v>
      </c>
      <c r="CJ105" s="57">
        <f>IF(AND(KV104=1,PB104=1),0,ABS(BN105/$C$12*($C$14-$C$15)+$C$15) *'Drive Train'!$AA$49 + CJ104*(1-'Drive Train'!$AA$49))</f>
        <v>2.7495000000000003</v>
      </c>
      <c r="CK105" s="57">
        <f>IF(AND(KW104=1,PC104=1),0,ABS(BO105/$C$12*($C$14-$C$15)+$C$15) *'Drive Train'!$AA$49 + CK104*(1-'Drive Train'!$AA$49))</f>
        <v>0</v>
      </c>
      <c r="CL105" s="57">
        <f>IF(AND(KX104=1,PD104=1),0,ABS(BP105/$C$12*($C$14-$C$15)+$C$15) *'Drive Train'!$AA$49 + CL104*(1-'Drive Train'!$AA$49))</f>
        <v>0</v>
      </c>
      <c r="CM105" s="57">
        <f>IF(AND(KY104=1,PE104=1),0,ABS(BQ105/$C$12*($C$14-$C$15)+$C$15) *'Drive Train'!$AA$49 + CM104*(1-'Drive Train'!$AA$49))</f>
        <v>0</v>
      </c>
      <c r="CN105" s="57">
        <f>IF(AND(KZ104=1,PF104=1),0,ABS(BR105/$C$12*($C$14-$C$15)+$C$15) *'Drive Train'!$AA$49 + CN104*(1-'Drive Train'!$AA$49))</f>
        <v>0</v>
      </c>
      <c r="CO105" s="57">
        <f>IF(AND(LA104=1,PG104=1),0,ABS(BS105/$C$12*($C$14-$C$15)+$C$15) *'Drive Train'!$AA$49 + CO104*(1-'Drive Train'!$AA$49))</f>
        <v>0</v>
      </c>
      <c r="CP105" s="57">
        <f>IF(AND(LB104=1,PH104=1),0,ABS(BT105/$C$12*($C$14-$C$15)+$C$15) *'Drive Train'!$AA$49 + CP104*(1-'Drive Train'!$AA$49))</f>
        <v>0</v>
      </c>
      <c r="CQ105" s="57">
        <f>IF(AND(LC104=1,PI104=1),0,ABS(BU105/$C$12*($C$14-$C$15)+$C$15) *'Drive Train'!$AA$49 + CQ104*(1-'Drive Train'!$AA$49))</f>
        <v>0</v>
      </c>
      <c r="CR105" s="57">
        <f>IF(AND(LD104=1,PJ104=1),0,ABS(BV105/$C$12*($C$14-$C$15)+$C$15) *'Drive Train'!$AA$49 + CR104*(1-'Drive Train'!$AA$49))</f>
        <v>0</v>
      </c>
      <c r="CS105" s="57">
        <f>IF(AND(LE104=1,PK104=1),0,ABS(BW105/$C$12*($C$14-$C$15)+$C$15) *'Drive Train'!$AA$49 + CS104*(1-'Drive Train'!$AA$49))</f>
        <v>0</v>
      </c>
      <c r="CT105" s="57">
        <f>IF(AND(LF104=1,PL104=1),0,ABS(BX105/$C$12*($C$14-$C$15)+$C$15) *'Drive Train'!$AA$49 + CT104*(1-'Drive Train'!$AA$49))</f>
        <v>0</v>
      </c>
      <c r="CU105" s="57">
        <f>IF(AND(LG104=1,PM104=1),0,ABS(BY105/$C$12*($C$14-$C$15)+$C$15) *'Drive Train'!$AA$49 + CU104*(1-'Drive Train'!$AA$49))</f>
        <v>0</v>
      </c>
      <c r="CV105" s="57">
        <f>IF(AND(LH104=1,PN104=1),0,ABS(BZ105/$C$12*($C$14-$C$15)+$C$15) *'Drive Train'!$AA$49 + CV104*(1-'Drive Train'!$AA$49))</f>
        <v>0</v>
      </c>
      <c r="CW105" s="57">
        <f>IF(AND(LI104=1,PO104=1),0,ABS(CA105/$C$12*($C$14-$C$15)+$C$15) *'Drive Train'!$AA$49 + CW104*(1-'Drive Train'!$AA$49))</f>
        <v>0</v>
      </c>
      <c r="CX105" s="57">
        <f>IF(AND(LJ104=1,PP104=1),0,ABS(CB105/$C$12*($C$14-$C$15)+$C$15) *'Drive Train'!$AA$49 + CX104*(1-'Drive Train'!$AA$49))</f>
        <v>0</v>
      </c>
      <c r="CY105" s="57">
        <f>IF(AND(LK104=1,PQ104=1),0,ABS(CC105/$C$12*($C$14-$C$15)+$C$15) *'Drive Train'!$AA$49 + CY104*(1-'Drive Train'!$AA$49))</f>
        <v>0</v>
      </c>
      <c r="CZ105" s="57">
        <f>IF(AND(LL104=1,PR104=1),0,ABS(CD105/$C$12*($C$14-$C$15)+$C$15) *'Drive Train'!$AA$49 + CZ104*(1-'Drive Train'!$AA$49))</f>
        <v>0</v>
      </c>
      <c r="DA105" s="57">
        <f>IF(AND(LM104=1,PS104=1),0,ABS(CE105/$C$12*($C$14-$C$15)+$C$15) *'Drive Train'!$AA$49 + DA104*(1-'Drive Train'!$AA$49))</f>
        <v>0</v>
      </c>
      <c r="DB105" s="61">
        <f t="shared" si="344"/>
        <v>3.8800000000000026</v>
      </c>
      <c r="DC105" s="57">
        <f t="shared" si="320"/>
        <v>0</v>
      </c>
      <c r="DD105" s="57">
        <f t="shared" si="321"/>
        <v>2.7495000000000003</v>
      </c>
      <c r="DE105" s="57">
        <f t="shared" si="322"/>
        <v>2.7495000000000003</v>
      </c>
      <c r="DF105" s="57">
        <f t="shared" si="323"/>
        <v>2.7495000000000003</v>
      </c>
      <c r="DG105" s="57">
        <f t="shared" si="324"/>
        <v>0</v>
      </c>
      <c r="DH105" s="57">
        <f t="shared" si="325"/>
        <v>0</v>
      </c>
      <c r="DI105" s="57">
        <f t="shared" si="326"/>
        <v>0</v>
      </c>
      <c r="DJ105" s="57">
        <f t="shared" si="327"/>
        <v>0</v>
      </c>
      <c r="DK105" s="57">
        <f t="shared" si="328"/>
        <v>0</v>
      </c>
      <c r="DL105" s="57">
        <f t="shared" si="329"/>
        <v>0</v>
      </c>
      <c r="DM105" s="57">
        <f t="shared" si="330"/>
        <v>0</v>
      </c>
      <c r="DN105" s="57">
        <f t="shared" si="331"/>
        <v>0</v>
      </c>
      <c r="DO105" s="57">
        <f t="shared" si="332"/>
        <v>0</v>
      </c>
      <c r="DP105" s="57">
        <f t="shared" si="333"/>
        <v>0</v>
      </c>
      <c r="DQ105" s="57">
        <f t="shared" si="334"/>
        <v>0</v>
      </c>
      <c r="DR105" s="57">
        <f t="shared" si="335"/>
        <v>0</v>
      </c>
      <c r="DS105" s="57">
        <f t="shared" si="336"/>
        <v>0</v>
      </c>
      <c r="DT105" s="57">
        <f t="shared" si="337"/>
        <v>0</v>
      </c>
      <c r="DU105" s="57">
        <f t="shared" si="338"/>
        <v>0</v>
      </c>
      <c r="DV105" s="57">
        <f t="shared" si="339"/>
        <v>0</v>
      </c>
      <c r="DW105" s="57">
        <f t="shared" si="340"/>
        <v>0</v>
      </c>
      <c r="DX105" s="61">
        <f t="shared" si="345"/>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61">
        <f t="shared" si="341"/>
        <v>3.8800000000000026</v>
      </c>
      <c r="EU105" s="259">
        <f>MAX(MIN(IF(AND(OY104=1,NG105&lt;0),-1,1)*(DC105-$C$15)/($C$14-$C$15)*$C$12*$C$21-$C$33*LO105/AO$6 -  OY104*$C$33/$C$21,DY104/$C$19),MAX(EU$8:EU104)*-1)</f>
        <v>-0.37850168607206947</v>
      </c>
      <c r="EV105" s="259">
        <f>MAX(MIN(IF(AND(OZ104=1,NH105&lt;0),-1,1)*(DD105-$C$15)/($C$14-$C$15)*$C$12*$C$21-$C$33*LP105/AP$6 -  OZ104*$C$33/$C$21,DZ104/$C$19),MAX(EV$8:EV104)*-1)</f>
        <v>-0.39229256266323537</v>
      </c>
      <c r="EW105" s="259">
        <f>MAX(MIN(IF(AND(PA104=1,NI105&lt;0),-1,1)*(DE105-$C$15)/($C$14-$C$15)*$C$12*$C$21-$C$33*LQ105/AQ$6 -  PA104*$C$33/$C$21,EA104/$C$19),MAX(EW$8:EW104)*-1)</f>
        <v>-0.39705224176153919</v>
      </c>
      <c r="EX105" s="259">
        <f>MAX(MIN(IF(AND(PB104=1,NJ105&lt;0),-1,1)*(DF105-$C$15)/($C$14-$C$15)*$C$12*$C$21-$C$33*LR105/AR$6 -  PB104*$C$33/$C$21,EB104/$C$19),MAX(EX$8:EX104)*-1)</f>
        <v>-0.37445151449873471</v>
      </c>
      <c r="EY105" s="259">
        <f>MAX(MIN(IF(AND(PC104=1,NK105&lt;0),-1,1)*(DG105-$C$15)/($C$14-$C$15)*$C$12*$C$21-$C$33*LS105/AS$6 -  PC104*$C$33/$C$21,EC104/$C$19),MAX(EY$8:EY104)*-1)</f>
        <v>-0.37850168607206947</v>
      </c>
      <c r="EZ105" s="259">
        <f>MAX(MIN(IF(AND(PD104=1,NL105&lt;0),-1,1)*(DH105-$C$15)/($C$14-$C$15)*$C$12*$C$21-$C$33*LT105/AT$6 -  PD104*$C$33/$C$21,ED104/$C$19),MAX(EZ$8:EZ104)*-1)</f>
        <v>-0.37850168607206947</v>
      </c>
      <c r="FA105" s="259">
        <f>MAX(MIN(IF(AND(PE104=1,NM105&lt;0),-1,1)*(DI105-$C$15)/($C$14-$C$15)*$C$12*$C$21-$C$33*LU105/AU$6 -  PE104*$C$33/$C$21,EE104/$C$19),MAX(FA$8:FA104)*-1)</f>
        <v>-0.37850168607206947</v>
      </c>
      <c r="FB105" s="259">
        <f>MAX(MIN(IF(AND(PF104=1,NN105&lt;0),-1,1)*(DJ105-$C$15)/($C$14-$C$15)*$C$12*$C$21-$C$33*LV105/AV$6 -  PF104*$C$33/$C$21,EF104/$C$19),MAX(FB$8:FB104)*-1)</f>
        <v>-0.37850168607206947</v>
      </c>
      <c r="FC105" s="259">
        <f>MAX(MIN(IF(AND(PG104=1,NO105&lt;0),-1,1)*(DK105-$C$15)/($C$14-$C$15)*$C$12*$C$21-$C$33*LW105/AW$6 -  PG104*$C$33/$C$21,EG104/$C$19),MAX(FC$8:FC104)*-1)</f>
        <v>-0.37850168607206947</v>
      </c>
      <c r="FD105" s="259">
        <f>MAX(MIN(IF(AND(PH104=1,NP105&lt;0),-1,1)*(DL105-$C$15)/($C$14-$C$15)*$C$12*$C$21-$C$33*LX105/AX$6 -  PH104*$C$33/$C$21,EH104/$C$19),MAX(FD$8:FD104)*-1)</f>
        <v>-0.37850168607206947</v>
      </c>
      <c r="FE105" s="259">
        <f>MAX(MIN(IF(AND(PI104=1,NQ105&lt;0),-1,1)*(DM105-$C$15)/($C$14-$C$15)*$C$12*$C$21-$C$33*LY105/AY$6 -  PI104*$C$33/$C$21,EI104/$C$19),MAX(FE$8:FE104)*-1)</f>
        <v>-0.37850168607206947</v>
      </c>
      <c r="FF105" s="259">
        <f>MAX(MIN(IF(AND(PJ104=1,NR105&lt;0),-1,1)*(DN105-$C$15)/($C$14-$C$15)*$C$12*$C$21-$C$33*LZ105/AZ$6 -  PJ104*$C$33/$C$21,EJ104/$C$19),MAX(FF$8:FF104)*-1)</f>
        <v>-0.3680167733157455</v>
      </c>
      <c r="FG105" s="259">
        <f>MAX(MIN(IF(AND(PK104=1,NS105&lt;0),-1,1)*(DO105-$C$15)/($C$14-$C$15)*$C$12*$C$21-$C$33*MA105/BA$6 -  PK104*$C$33/$C$21,EK104/$C$19),MAX(FG$8:FG104)*-1)</f>
        <v>-0.37850168607206947</v>
      </c>
      <c r="FH105" s="259">
        <f>MAX(MIN(IF(AND(PL104=1,NT105&lt;0),-1,1)*(DP105-$C$15)/($C$14-$C$15)*$C$12*$C$21-$C$33*MB105/BB$6 -  PL104*$C$33/$C$21,EL104/$C$19),MAX(FH$8:FH104)*-1)</f>
        <v>-0.37850168607206947</v>
      </c>
      <c r="FI105" s="259">
        <f>MAX(MIN(IF(AND(PM104=1,NU105&lt;0),-1,1)*(DQ105-$C$15)/($C$14-$C$15)*$C$12*$C$21-$C$33*MC105/BC$6 -  PM104*$C$33/$C$21,EM104/$C$19),MAX(FI$8:FI104)*-1)</f>
        <v>-0.37850168607206947</v>
      </c>
      <c r="FJ105" s="259">
        <f>MAX(MIN(IF(AND(PN104=1,NV105&lt;0),-1,1)*(DR105-$C$15)/($C$14-$C$15)*$C$12*$C$21-$C$33*MD105/BD$6 -  PN104*$C$33/$C$21,EN104/$C$19),MAX(FJ$8:FJ104)*-1)</f>
        <v>-0.37850168607206947</v>
      </c>
      <c r="FK105" s="259">
        <f>MAX(MIN(IF(AND(PO104=1,NW105&lt;0),-1,1)*(DS105-$C$15)/($C$14-$C$15)*$C$12*$C$21-$C$33*ME105/BE$6 -  PO104*$C$33/$C$21,EO104/$C$19),MAX(FK$8:FK104)*-1)</f>
        <v>-0.37850168607206947</v>
      </c>
      <c r="FL105" s="259">
        <f>MAX(MIN(IF(AND(PP104=1,NX105&lt;0),-1,1)*(DT105-$C$15)/($C$14-$C$15)*$C$12*$C$21-$C$33*MF105/BF$6 -  PP104*$C$33/$C$21,EP104/$C$19),MAX(FL$8:FL104)*-1)</f>
        <v>-0.37850168607206947</v>
      </c>
      <c r="FM105" s="259">
        <f>MAX(MIN(IF(AND(PQ104=1,NY105&lt;0),-1,1)*(DU105-$C$15)/($C$14-$C$15)*$C$12*$C$21-$C$33*MG105/BG$6 -  PQ104*$C$33/$C$21,EQ104/$C$19),MAX(FM$8:FM104)*-1)</f>
        <v>-0.37850168607206947</v>
      </c>
      <c r="FN105" s="259">
        <f>MAX(MIN(IF(AND(PR104=1,NZ105&lt;0),-1,1)*(DV105-$C$15)/($C$14-$C$15)*$C$12*$C$21-$C$33*MH105/BH$6 -  PR104*$C$33/$C$21,ER104/$C$19),MAX(FN$8:FN104)*-1)</f>
        <v>-0.37850168607206947</v>
      </c>
      <c r="FO105" s="259">
        <f>MAX(MIN(IF(AND(PS104=1,OA105&lt;0),-1,1)*(DW105-$C$15)/($C$14-$C$15)*$C$12*$C$21-$C$33*MI105/BI$6 -  PS104*$C$33/$C$21,ES104/$C$19),MAX(FO$8:FO104)*-1)</f>
        <v>-0.37850168607206947</v>
      </c>
      <c r="FP105" s="61">
        <f t="shared" si="346"/>
        <v>3.8800000000000026</v>
      </c>
      <c r="FQ105" s="260">
        <f>IF(AND(KS105=1,OY105=1),0,MIN((ABS(($C$14-$C$15)*EU105/$C$12/$C$21)+$C$15)/$C$21,DC105))</f>
        <v>0</v>
      </c>
      <c r="FR105" s="260">
        <f>IF(AND(KT105=1,OZ105=1),0,MIN((ABS(($C$14-$C$15)*EV105/$C$12/$C$21)+$C$15)/$C$21,DD105))</f>
        <v>2.7495000000000003</v>
      </c>
      <c r="FS105" s="260">
        <f>IF(AND(KU105=1,PA105=1),0,MIN((ABS(($C$14-$C$15)*EW105/$C$12/$C$21)+$C$15)/$C$21,DE105))</f>
        <v>2.7495000000000003</v>
      </c>
      <c r="FT105" s="260">
        <f>IF(AND(KV105=1,PB105=1),0,MIN((ABS(($C$14-$C$15)*EX105/$C$12/$C$21)+$C$15)/$C$21,DF105))</f>
        <v>2.7495000000000003</v>
      </c>
      <c r="FU105" s="260">
        <f>IF(AND(KW105=1,PC105=1),0,MIN((ABS(($C$14-$C$15)*EY105/$C$12/$C$21)+$C$15)/$C$21,DG105))</f>
        <v>0</v>
      </c>
      <c r="FV105" s="260">
        <f>IF(AND(KX105=1,PD105=1),0,MIN((ABS(($C$14-$C$15)*EZ105/$C$12/$C$21)+$C$15)/$C$21,DH105))</f>
        <v>0</v>
      </c>
      <c r="FW105" s="260">
        <f>IF(AND(KY105=1,PE105=1),0,MIN((ABS(($C$14-$C$15)*FA105/$C$12/$C$21)+$C$15)/$C$21,DI105))</f>
        <v>0</v>
      </c>
      <c r="FX105" s="260">
        <f>IF(AND(KZ105=1,PF105=1),0,MIN((ABS(($C$14-$C$15)*FB105/$C$12/$C$21)+$C$15)/$C$21,DJ105))</f>
        <v>0</v>
      </c>
      <c r="FY105" s="260">
        <f>IF(AND(LA105=1,PG105=1),0,MIN((ABS(($C$14-$C$15)*FC105/$C$12/$C$21)+$C$15)/$C$21,DK105))</f>
        <v>0</v>
      </c>
      <c r="FZ105" s="260">
        <f>IF(AND(LB105=1,PH105=1),0,MIN((ABS(($C$14-$C$15)*FD105/$C$12/$C$21)+$C$15)/$C$21,DL105))</f>
        <v>0</v>
      </c>
      <c r="GA105" s="260">
        <f>IF(AND(LC105=1,PI105=1),0,MIN((ABS(($C$14-$C$15)*FE105/$C$12/$C$21)+$C$15)/$C$21,DM105))</f>
        <v>0</v>
      </c>
      <c r="GB105" s="260">
        <f>IF(AND(LD105=1,PJ105=1),0,MIN((ABS(($C$14-$C$15)*FF105/$C$12/$C$21)+$C$15)/$C$21,DN105))</f>
        <v>0</v>
      </c>
      <c r="GC105" s="260">
        <f>IF(AND(LE105=1,PK105=1),0,MIN((ABS(($C$14-$C$15)*FG105/$C$12/$C$21)+$C$15)/$C$21,DO105))</f>
        <v>0</v>
      </c>
      <c r="GD105" s="260">
        <f>IF(AND(LF105=1,PL105=1),0,MIN((ABS(($C$14-$C$15)*FH105/$C$12/$C$21)+$C$15)/$C$21,DP105))</f>
        <v>0</v>
      </c>
      <c r="GE105" s="260">
        <f>IF(AND(LG105=1,PM105=1),0,MIN((ABS(($C$14-$C$15)*FI105/$C$12/$C$21)+$C$15)/$C$21,DQ105))</f>
        <v>0</v>
      </c>
      <c r="GF105" s="260">
        <f>IF(AND(LH105=1,PN105=1),0,MIN((ABS(($C$14-$C$15)*FJ105/$C$12/$C$21)+$C$15)/$C$21,DR105))</f>
        <v>0</v>
      </c>
      <c r="GG105" s="260">
        <f>IF(AND(LI105=1,PO105=1),0,MIN((ABS(($C$14-$C$15)*FK105/$C$12/$C$21)+$C$15)/$C$21,DS105))</f>
        <v>0</v>
      </c>
      <c r="GH105" s="260">
        <f>IF(AND(LJ105=1,PP105=1),0,MIN((ABS(($C$14-$C$15)*FL105/$C$12/$C$21)+$C$15)/$C$21,DT105))</f>
        <v>0</v>
      </c>
      <c r="GI105" s="260">
        <f>IF(AND(LK105=1,PQ105=1),0,MIN((ABS(($C$14-$C$15)*FM105/$C$12/$C$21)+$C$15)/$C$21,DU105))</f>
        <v>0</v>
      </c>
      <c r="GJ105" s="260">
        <f>IF(AND(LL105=1,PR105=1),0,MIN((ABS(($C$14-$C$15)*FN105/$C$12/$C$21)+$C$15)/$C$21,DV105))</f>
        <v>0</v>
      </c>
      <c r="GK105" s="260">
        <f>IF(AND(LM105=1,PS105=1),0,MIN((ABS(($C$14-$C$15)*FO105/$C$12/$C$21)+$C$15)/$C$21,DW105))</f>
        <v>0</v>
      </c>
      <c r="GL105" s="61">
        <f t="shared" si="347"/>
        <v>3.8800000000000026</v>
      </c>
      <c r="GM105" s="57">
        <f>IF(AND(KS104=1,OY104=1),0,EU105*$C$19/S$6/$C$24/$C$23*3.39*$C$21)</f>
        <v>0</v>
      </c>
      <c r="GN105" s="57">
        <f>IF(AND(KT104=1,OZ104=1),0,EV105*$C$19/T$6/$C$24/$C$23*3.39*$C$21)</f>
        <v>-2.8429185450490277</v>
      </c>
      <c r="GO105" s="57">
        <f>IF(AND(KU104=1,PA104=1),0,EW105*$C$19/U$6/$C$24/$C$23*3.39*$C$21)</f>
        <v>-4.1562612407097639</v>
      </c>
      <c r="GP105" s="57">
        <f>IF(AND(KV104=1,PB104=1),0,EX105*$C$19/V$6/$C$24/$C$23*3.39*$C$21)</f>
        <v>-5.1257373121317364</v>
      </c>
      <c r="GQ105" s="57">
        <f>IF(AND(KW104=1,PC104=1),0,EY105*$C$19/W$6/$C$24/$C$23*3.39*$C$21)</f>
        <v>0</v>
      </c>
      <c r="GR105" s="57">
        <f>IF(AND(KX104=1,PD104=1),0,EZ105*$C$19/X$6/$C$24/$C$23*3.39*$C$21)</f>
        <v>0</v>
      </c>
      <c r="GS105" s="57">
        <f>IF(AND(KY104=1,PE104=1),0,FA105*$C$19/Y$6/$C$24/$C$23*3.39*$C$21)</f>
        <v>0</v>
      </c>
      <c r="GT105" s="57">
        <f>IF(AND(KZ104=1,PF104=1),0,FB105*$C$19/Z$6/$C$24/$C$23*3.39*$C$21)</f>
        <v>0</v>
      </c>
      <c r="GU105" s="57">
        <f>IF(AND(LA104=1,PG104=1),0,FC105*$C$19/AA$6/$C$24/$C$23*3.39*$C$21)</f>
        <v>0</v>
      </c>
      <c r="GV105" s="57">
        <f>IF(AND(LB104=1,PH104=1),0,FD105*$C$19/AB$6/$C$24/$C$23*3.39*$C$21)</f>
        <v>0</v>
      </c>
      <c r="GW105" s="57">
        <f>IF(AND(LC104=1,PI104=1),0,FE105*$C$19/AC$6/$C$24/$C$23*3.39*$C$21)</f>
        <v>0</v>
      </c>
      <c r="GX105" s="57">
        <f>IF(AND(LD104=1,PJ104=1),0,FF105*$C$19/AD$6/$C$24/$C$23*3.39*$C$21)</f>
        <v>0</v>
      </c>
      <c r="GY105" s="57">
        <f>IF(AND(LE104=1,PK104=1),0,FG105*$C$19/AE$6/$C$24/$C$23*3.39*$C$21)</f>
        <v>0</v>
      </c>
      <c r="GZ105" s="57">
        <f>IF(AND(LF104=1,PL104=1),0,FH105*$C$19/AF$6/$C$24/$C$23*3.39*$C$21)</f>
        <v>0</v>
      </c>
      <c r="HA105" s="57">
        <f>IF(AND(LG104=1,PM104=1),0,FI105*$C$19/AG$6/$C$24/$C$23*3.39*$C$21)</f>
        <v>0</v>
      </c>
      <c r="HB105" s="57">
        <f>IF(AND(LH104=1,PN104=1),0,FJ105*$C$19/AH$6/$C$24/$C$23*3.39*$C$21)</f>
        <v>0</v>
      </c>
      <c r="HC105" s="57">
        <f>IF(AND(LI104=1,PO104=1),0,FK105*$C$19/AI$6/$C$24/$C$23*3.39*$C$21)</f>
        <v>0</v>
      </c>
      <c r="HD105" s="57">
        <f>IF(AND(LJ104=1,PP104=1),0,FL105*$C$19/AJ$6/$C$24/$C$23*3.39*$C$21)</f>
        <v>0</v>
      </c>
      <c r="HE105" s="57">
        <f>IF(AND(LK104=1,PQ104=1),0,FM105*$C$19/AK$6/$C$24/$C$23*3.39*$C$21)</f>
        <v>0</v>
      </c>
      <c r="HF105" s="57">
        <f>IF(AND(LL104=1,PR104=1),0,FN105*$C$19/AL$6/$C$24/$C$23*3.39*$C$21)</f>
        <v>0</v>
      </c>
      <c r="HG105" s="57">
        <f>IF(AND(LM104=1,PS104=1),0,FO105*$C$19/AM$6/$C$24/$C$23*3.39*$C$21)</f>
        <v>0</v>
      </c>
      <c r="HH105" s="61">
        <f t="shared" si="348"/>
        <v>3.8800000000000026</v>
      </c>
      <c r="HI105" s="57">
        <f t="shared" si="349"/>
        <v>0</v>
      </c>
      <c r="HJ105" s="57">
        <f t="shared" si="350"/>
        <v>2.8429185450490277</v>
      </c>
      <c r="HK105" s="57">
        <f t="shared" si="351"/>
        <v>4.1562612407097639</v>
      </c>
      <c r="HL105" s="57">
        <f t="shared" si="352"/>
        <v>5.1257373121317364</v>
      </c>
      <c r="HM105" s="57">
        <f t="shared" si="353"/>
        <v>0</v>
      </c>
      <c r="HN105" s="57">
        <f t="shared" si="354"/>
        <v>0</v>
      </c>
      <c r="HO105" s="57">
        <f t="shared" si="355"/>
        <v>0</v>
      </c>
      <c r="HP105" s="57">
        <f t="shared" si="356"/>
        <v>0</v>
      </c>
      <c r="HQ105" s="57">
        <f t="shared" si="357"/>
        <v>0</v>
      </c>
      <c r="HR105" s="57">
        <f t="shared" si="358"/>
        <v>0</v>
      </c>
      <c r="HS105" s="57">
        <f t="shared" si="359"/>
        <v>0</v>
      </c>
      <c r="HT105" s="57">
        <f t="shared" si="360"/>
        <v>0</v>
      </c>
      <c r="HU105" s="57">
        <f t="shared" si="361"/>
        <v>0</v>
      </c>
      <c r="HV105" s="57">
        <f t="shared" si="362"/>
        <v>0</v>
      </c>
      <c r="HW105" s="57">
        <f t="shared" si="363"/>
        <v>0</v>
      </c>
      <c r="HX105" s="57">
        <f t="shared" si="364"/>
        <v>0</v>
      </c>
      <c r="HY105" s="57">
        <f t="shared" si="365"/>
        <v>0</v>
      </c>
      <c r="HZ105" s="57">
        <f t="shared" si="366"/>
        <v>0</v>
      </c>
      <c r="IA105" s="57">
        <f t="shared" si="367"/>
        <v>0</v>
      </c>
      <c r="IB105" s="57">
        <f t="shared" si="368"/>
        <v>0</v>
      </c>
      <c r="IC105" s="57">
        <f t="shared" si="369"/>
        <v>0</v>
      </c>
      <c r="ID105" s="61">
        <f t="shared" si="370"/>
        <v>3.8800000000000026</v>
      </c>
      <c r="IE105" s="57">
        <f t="shared" si="371"/>
        <v>0</v>
      </c>
      <c r="IF105" s="57">
        <f t="shared" si="372"/>
        <v>0</v>
      </c>
      <c r="IG105" s="57">
        <f t="shared" si="373"/>
        <v>0</v>
      </c>
      <c r="IH105" s="57">
        <f t="shared" si="374"/>
        <v>0</v>
      </c>
      <c r="II105" s="57">
        <f t="shared" si="375"/>
        <v>0</v>
      </c>
      <c r="IJ105" s="57">
        <f t="shared" si="376"/>
        <v>0</v>
      </c>
      <c r="IK105" s="57">
        <f t="shared" si="377"/>
        <v>0</v>
      </c>
      <c r="IL105" s="57">
        <f t="shared" si="378"/>
        <v>0</v>
      </c>
      <c r="IM105" s="57">
        <f t="shared" si="379"/>
        <v>0</v>
      </c>
      <c r="IN105" s="57">
        <f t="shared" si="380"/>
        <v>0</v>
      </c>
      <c r="IO105" s="57">
        <f t="shared" si="381"/>
        <v>0</v>
      </c>
      <c r="IP105" s="57">
        <f t="shared" si="382"/>
        <v>0</v>
      </c>
      <c r="IQ105" s="57">
        <f t="shared" si="383"/>
        <v>0</v>
      </c>
      <c r="IR105" s="57">
        <f t="shared" si="384"/>
        <v>0</v>
      </c>
      <c r="IS105" s="57">
        <f t="shared" si="385"/>
        <v>0</v>
      </c>
      <c r="IT105" s="57">
        <f t="shared" si="386"/>
        <v>0</v>
      </c>
      <c r="IU105" s="57">
        <f t="shared" si="387"/>
        <v>0</v>
      </c>
      <c r="IV105" s="57">
        <f t="shared" si="388"/>
        <v>0</v>
      </c>
      <c r="IW105" s="57">
        <f t="shared" si="389"/>
        <v>0</v>
      </c>
      <c r="IX105" s="57">
        <f t="shared" si="390"/>
        <v>0</v>
      </c>
      <c r="IY105" s="57">
        <f t="shared" si="391"/>
        <v>0</v>
      </c>
      <c r="IZ105" s="61">
        <f t="shared" si="392"/>
        <v>3.8800000000000026</v>
      </c>
      <c r="JA105" s="260" t="e">
        <f t="shared" si="447"/>
        <v>#N/A</v>
      </c>
      <c r="JB105" s="260" t="e">
        <f t="shared" si="448"/>
        <v>#N/A</v>
      </c>
      <c r="JC105" s="260" t="e">
        <f t="shared" si="449"/>
        <v>#N/A</v>
      </c>
      <c r="JD105" s="260" t="e">
        <f t="shared" si="450"/>
        <v>#N/A</v>
      </c>
      <c r="JE105" s="260" t="e">
        <f t="shared" si="451"/>
        <v>#N/A</v>
      </c>
      <c r="JF105" s="260" t="e">
        <f t="shared" si="452"/>
        <v>#N/A</v>
      </c>
      <c r="JG105" s="260" t="e">
        <f t="shared" si="453"/>
        <v>#N/A</v>
      </c>
      <c r="JH105" s="260" t="e">
        <f t="shared" si="454"/>
        <v>#N/A</v>
      </c>
      <c r="JI105" s="260" t="e">
        <f t="shared" si="455"/>
        <v>#N/A</v>
      </c>
      <c r="JJ105" s="260" t="e">
        <f t="shared" si="456"/>
        <v>#N/A</v>
      </c>
      <c r="JK105" s="260" t="e">
        <f t="shared" si="457"/>
        <v>#N/A</v>
      </c>
      <c r="JL105" s="260" t="e">
        <f t="shared" si="458"/>
        <v>#N/A</v>
      </c>
      <c r="JM105" s="260" t="e">
        <f t="shared" si="459"/>
        <v>#N/A</v>
      </c>
      <c r="JN105" s="260" t="e">
        <f t="shared" si="460"/>
        <v>#N/A</v>
      </c>
      <c r="JO105" s="260" t="e">
        <f t="shared" si="461"/>
        <v>#N/A</v>
      </c>
      <c r="JP105" s="260" t="e">
        <f t="shared" si="462"/>
        <v>#N/A</v>
      </c>
      <c r="JQ105" s="260" t="e">
        <f t="shared" si="463"/>
        <v>#N/A</v>
      </c>
      <c r="JR105" s="260" t="e">
        <f t="shared" si="464"/>
        <v>#N/A</v>
      </c>
      <c r="JS105" s="260" t="e">
        <f t="shared" si="465"/>
        <v>#N/A</v>
      </c>
      <c r="JT105" s="260" t="e">
        <f t="shared" si="466"/>
        <v>#N/A</v>
      </c>
      <c r="JU105" s="260" t="e">
        <f t="shared" si="467"/>
        <v>#N/A</v>
      </c>
      <c r="JV105" s="61">
        <f t="shared" si="393"/>
        <v>3.8800000000000026</v>
      </c>
      <c r="JW105" s="46">
        <f>IF(AND(KS105=0,HI105&lt;=$C$40),1,0)</f>
        <v>0</v>
      </c>
      <c r="JX105" s="46">
        <f>IF(AND(KT105=0,HJ105&lt;=$C$40),1,0)</f>
        <v>0</v>
      </c>
      <c r="JY105" s="46">
        <f>IF(AND(KU105=0,HK105&lt;=$C$40),1,0)</f>
        <v>0</v>
      </c>
      <c r="JZ105" s="46">
        <f>IF(AND(KV105=0,HL105&lt;=$C$40),1,0)</f>
        <v>0</v>
      </c>
      <c r="KA105" s="46">
        <f>IF(AND(KW105=0,HM105&lt;=$C$40),1,0)</f>
        <v>0</v>
      </c>
      <c r="KB105" s="46">
        <f>IF(AND(KX105=0,HN105&lt;=$C$40),1,0)</f>
        <v>0</v>
      </c>
      <c r="KC105" s="46">
        <f>IF(AND(KY105=0,HO105&lt;=$C$40),1,0)</f>
        <v>0</v>
      </c>
      <c r="KD105" s="46">
        <f>IF(AND(KZ105=0,HP105&lt;=$C$40),1,0)</f>
        <v>0</v>
      </c>
      <c r="KE105" s="46">
        <f>IF(AND(LA105=0,HQ105&lt;=$C$40),1,0)</f>
        <v>0</v>
      </c>
      <c r="KF105" s="46">
        <f>IF(AND(LB105=0,HR105&lt;=$C$40),1,0)</f>
        <v>0</v>
      </c>
      <c r="KG105" s="46">
        <f>IF(AND(LC105=0,HS105&lt;=$C$40),1,0)</f>
        <v>0</v>
      </c>
      <c r="KH105" s="46">
        <f>IF(AND(LD105=0,HT105&lt;=$C$40),1,0)</f>
        <v>0</v>
      </c>
      <c r="KI105" s="46">
        <f>IF(AND(LE105=0,HU105&lt;=$C$40),1,0)</f>
        <v>0</v>
      </c>
      <c r="KJ105" s="46">
        <f>IF(AND(LF105=0,HV105&lt;=$C$40),1,0)</f>
        <v>0</v>
      </c>
      <c r="KK105" s="46">
        <f>IF(AND(LG105=0,HW105&lt;=$C$40),1,0)</f>
        <v>0</v>
      </c>
      <c r="KL105" s="46">
        <f>IF(AND(LH105=0,HX105&lt;=$C$40),1,0)</f>
        <v>0</v>
      </c>
      <c r="KM105" s="46">
        <f>IF(AND(LI105=0,HY105&lt;=$C$40),1,0)</f>
        <v>0</v>
      </c>
      <c r="KN105" s="46">
        <f>IF(AND(LJ105=0,HZ105&lt;=$C$40),1,0)</f>
        <v>0</v>
      </c>
      <c r="KO105" s="46">
        <f>IF(AND(LK105=0,IA105&lt;=$C$40),1,0)</f>
        <v>0</v>
      </c>
      <c r="KP105" s="46">
        <f>IF(AND(LL105=0,IB105&lt;=$C$40),1,0)</f>
        <v>0</v>
      </c>
      <c r="KQ105" s="46">
        <f>IF(AND(LM105=0,IC105&lt;=$C$40),1,0)</f>
        <v>0</v>
      </c>
      <c r="KR105" s="61">
        <f t="shared" si="394"/>
        <v>3.8800000000000026</v>
      </c>
      <c r="KS105" s="1">
        <f>IF(OR(KS104=1,AND(OY105=1,LO105&lt;=$C$41)),1,0)</f>
        <v>1</v>
      </c>
      <c r="KT105" s="1">
        <f>IF(OR(KT104=1,AND(OZ105=1,LP105&lt;=$C$41)),1,0)</f>
        <v>0</v>
      </c>
      <c r="KU105" s="1">
        <f>IF(OR(KU104=1,AND(PA105=1,LQ105&lt;=$C$41)),1,0)</f>
        <v>0</v>
      </c>
      <c r="KV105" s="1">
        <f>IF(OR(KV104=1,AND(PB105=1,LR105&lt;=$C$41)),1,0)</f>
        <v>0</v>
      </c>
      <c r="KW105" s="1">
        <f>IF(OR(KW104=1,AND(PC105=1,LS105&lt;=$C$41)),1,0)</f>
        <v>1</v>
      </c>
      <c r="KX105" s="1">
        <f>IF(OR(KX104=1,AND(PD105=1,LT105&lt;=$C$41)),1,0)</f>
        <v>1</v>
      </c>
      <c r="KY105" s="1">
        <f>IF(OR(KY104=1,AND(PE105=1,LU105&lt;=$C$41)),1,0)</f>
        <v>1</v>
      </c>
      <c r="KZ105" s="1">
        <f>IF(OR(KZ104=1,AND(PF105=1,LV105&lt;=$C$41)),1,0)</f>
        <v>1</v>
      </c>
      <c r="LA105" s="1">
        <f>IF(OR(LA104=1,AND(PG105=1,LW105&lt;=$C$41)),1,0)</f>
        <v>1</v>
      </c>
      <c r="LB105" s="1">
        <f>IF(OR(LB104=1,AND(PH105=1,LX105&lt;=$C$41)),1,0)</f>
        <v>1</v>
      </c>
      <c r="LC105" s="1">
        <f>IF(OR(LC104=1,AND(PI105=1,LY105&lt;=$C$41)),1,0)</f>
        <v>1</v>
      </c>
      <c r="LD105" s="1">
        <f>IF(OR(LD104=1,AND(PJ105=1,LZ105&lt;=$C$41)),1,0)</f>
        <v>1</v>
      </c>
      <c r="LE105" s="1">
        <f>IF(OR(LE104=1,AND(PK105=1,MA105&lt;=$C$41)),1,0)</f>
        <v>1</v>
      </c>
      <c r="LF105" s="1">
        <f>IF(OR(LF104=1,AND(PL105=1,MB105&lt;=$C$41)),1,0)</f>
        <v>1</v>
      </c>
      <c r="LG105" s="1">
        <f>IF(OR(LG104=1,AND(PM105=1,MC105&lt;=$C$41)),1,0)</f>
        <v>1</v>
      </c>
      <c r="LH105" s="1">
        <f>IF(OR(LH104=1,AND(PN105=1,MD105&lt;=$C$41)),1,0)</f>
        <v>1</v>
      </c>
      <c r="LI105" s="1">
        <f>IF(OR(LI104=1,AND(PO105=1,ME105&lt;=$C$41)),1,0)</f>
        <v>1</v>
      </c>
      <c r="LJ105" s="1">
        <f>IF(OR(LJ104=1,AND(PP105=1,MF105&lt;=$C$41)),1,0)</f>
        <v>1</v>
      </c>
      <c r="LK105" s="1">
        <f>IF(OR(LK104=1,AND(PQ105=1,MG105&lt;=$C$41)),1,0)</f>
        <v>1</v>
      </c>
      <c r="LL105" s="1">
        <f>IF(OR(LL104=1,AND(PR105=1,MH105&lt;=$C$41)),1,0)</f>
        <v>1</v>
      </c>
      <c r="LM105" s="1">
        <f>IF(OR(LM104=1,AND(PS105=1,MI105&lt;=$C$41)),1,0)</f>
        <v>1</v>
      </c>
      <c r="LN105" s="61">
        <f t="shared" si="395"/>
        <v>3.8800000000000026</v>
      </c>
      <c r="LO105" s="57">
        <f t="shared" si="396"/>
        <v>0</v>
      </c>
      <c r="LP105" s="57">
        <f t="shared" si="397"/>
        <v>9.7142941054825993</v>
      </c>
      <c r="LQ105" s="57">
        <f t="shared" si="398"/>
        <v>7.2653835119708852</v>
      </c>
      <c r="LR105" s="57">
        <f t="shared" si="399"/>
        <v>3.5947092407410826</v>
      </c>
      <c r="LS105" s="57">
        <f t="shared" si="400"/>
        <v>0</v>
      </c>
      <c r="LT105" s="57">
        <f t="shared" si="401"/>
        <v>0</v>
      </c>
      <c r="LU105" s="57">
        <f t="shared" si="402"/>
        <v>0</v>
      </c>
      <c r="LV105" s="57">
        <f t="shared" si="403"/>
        <v>0</v>
      </c>
      <c r="LW105" s="57">
        <f t="shared" si="404"/>
        <v>0</v>
      </c>
      <c r="LX105" s="57">
        <f t="shared" si="405"/>
        <v>0</v>
      </c>
      <c r="LY105" s="57">
        <f t="shared" si="406"/>
        <v>0</v>
      </c>
      <c r="LZ105" s="57">
        <f t="shared" si="407"/>
        <v>0</v>
      </c>
      <c r="MA105" s="57">
        <f t="shared" si="408"/>
        <v>0</v>
      </c>
      <c r="MB105" s="57">
        <f t="shared" si="409"/>
        <v>0</v>
      </c>
      <c r="MC105" s="57">
        <f t="shared" si="410"/>
        <v>0</v>
      </c>
      <c r="MD105" s="57">
        <f t="shared" si="411"/>
        <v>0</v>
      </c>
      <c r="ME105" s="57">
        <f t="shared" si="412"/>
        <v>0</v>
      </c>
      <c r="MF105" s="57">
        <f t="shared" si="413"/>
        <v>0</v>
      </c>
      <c r="MG105" s="57">
        <f t="shared" si="414"/>
        <v>0</v>
      </c>
      <c r="MH105" s="57">
        <f t="shared" si="415"/>
        <v>0</v>
      </c>
      <c r="MI105" s="57">
        <f t="shared" si="416"/>
        <v>0</v>
      </c>
      <c r="MJ105" s="61">
        <f t="shared" si="417"/>
        <v>3.8800000000000026</v>
      </c>
      <c r="MK105" s="57" t="e">
        <f>IF(AND(ABS(CG105)&gt;0,EU105*$C$19&gt;=DY104,NG105&lt;&gt;0),3,NA())</f>
        <v>#N/A</v>
      </c>
      <c r="ML105" s="57" t="e">
        <f t="shared" si="468"/>
        <v>#N/A</v>
      </c>
      <c r="MM105" s="57" t="e">
        <f t="shared" si="469"/>
        <v>#N/A</v>
      </c>
      <c r="MN105" s="57" t="e">
        <f t="shared" si="470"/>
        <v>#N/A</v>
      </c>
      <c r="MO105" s="57" t="e">
        <f t="shared" si="471"/>
        <v>#N/A</v>
      </c>
      <c r="MP105" s="57" t="e">
        <f t="shared" si="472"/>
        <v>#N/A</v>
      </c>
      <c r="MQ105" s="57" t="e">
        <f t="shared" si="473"/>
        <v>#N/A</v>
      </c>
      <c r="MR105" s="57" t="e">
        <f t="shared" si="474"/>
        <v>#N/A</v>
      </c>
      <c r="MS105" s="57" t="e">
        <f t="shared" si="475"/>
        <v>#N/A</v>
      </c>
      <c r="MT105" s="57" t="e">
        <f t="shared" si="476"/>
        <v>#N/A</v>
      </c>
      <c r="MU105" s="57" t="e">
        <f t="shared" si="477"/>
        <v>#N/A</v>
      </c>
      <c r="MV105" s="57" t="e">
        <f t="shared" si="478"/>
        <v>#N/A</v>
      </c>
      <c r="MW105" s="57" t="e">
        <f t="shared" si="479"/>
        <v>#N/A</v>
      </c>
      <c r="MX105" s="57" t="e">
        <f t="shared" si="480"/>
        <v>#N/A</v>
      </c>
      <c r="MY105" s="57" t="e">
        <f t="shared" si="481"/>
        <v>#N/A</v>
      </c>
      <c r="MZ105" s="57" t="e">
        <f t="shared" si="482"/>
        <v>#N/A</v>
      </c>
      <c r="NA105" s="57" t="e">
        <f t="shared" si="483"/>
        <v>#N/A</v>
      </c>
      <c r="NB105" s="57" t="e">
        <f t="shared" si="484"/>
        <v>#N/A</v>
      </c>
      <c r="NC105" s="57" t="e">
        <f t="shared" si="485"/>
        <v>#N/A</v>
      </c>
      <c r="ND105" s="57" t="e">
        <f t="shared" si="486"/>
        <v>#N/A</v>
      </c>
      <c r="NE105" s="57" t="e">
        <f t="shared" si="487"/>
        <v>#N/A</v>
      </c>
      <c r="NF105" s="61">
        <f t="shared" si="418"/>
        <v>3.8800000000000026</v>
      </c>
      <c r="NG105" s="260">
        <f>IF(OY104=0,MIN('Drive Train'!$F$35-FQ104*$C$19*'Drive Train'!$F$39,NG104+$C$39)-$C$7,IF(LO104-1&lt;=0,0,IF($C$37=Motors!$C$29,MAX(MAX(NG$8:NG104)*-1,NG104-$C$39),MAX(0,MAX(NG$8:NG104)*-1,NG104-$C$39))))</f>
        <v>0</v>
      </c>
      <c r="NH105" s="260">
        <f>IF(OZ104=0,MIN('Drive Train'!$F$35-FR104*$C$19*'Drive Train'!$F$39,NH104+$C$39)-$C$7,IF(LP104-1&lt;=0,0,IF($C$37=Motors!$C$29,MAX(MAX(NH$8:NH104)*-1,NH104-$C$39),MAX(0,MAX(NH$8:NH104)*-1,NH104-$C$39))))</f>
        <v>0</v>
      </c>
      <c r="NI105" s="260">
        <f>IF(PA104=0,MIN('Drive Train'!$F$35-FS104*$C$19*'Drive Train'!$F$39,NI104+$C$39)-$C$7,IF(LQ104-1&lt;=0,0,IF($C$37=Motors!$C$29,MAX(MAX(NI$8:NI104)*-1,NI104-$C$39),MAX(0,MAX(NI$8:NI104)*-1,NI104-$C$39))))</f>
        <v>0</v>
      </c>
      <c r="NJ105" s="260">
        <f>IF(PB104=0,MIN('Drive Train'!$F$35-FT104*$C$19*'Drive Train'!$F$39,NJ104+$C$39)-$C$7,IF(LR104-1&lt;=0,0,IF($C$37=Motors!$C$29,MAX(MAX(NJ$8:NJ104)*-1,NJ104-$C$39),MAX(0,MAX(NJ$8:NJ104)*-1,NJ104-$C$39))))</f>
        <v>0</v>
      </c>
      <c r="NK105" s="260">
        <f>IF(PC104=0,MIN('Drive Train'!$F$35-FU104*$C$19*'Drive Train'!$F$39,NK104+$C$39)-$C$7,IF(LS104-1&lt;=0,0,IF($C$37=Motors!$C$29,MAX(MAX(NK$8:NK104)*-1,NK104-$C$39),MAX(0,MAX(NK$8:NK104)*-1,NK104-$C$39))))</f>
        <v>0</v>
      </c>
      <c r="NL105" s="260">
        <f>IF(PD104=0,MIN('Drive Train'!$F$35-FV104*$C$19*'Drive Train'!$F$39,NL104+$C$39)-$C$7,IF(LT104-1&lt;=0,0,IF($C$37=Motors!$C$29,MAX(MAX(NL$8:NL104)*-1,NL104-$C$39),MAX(0,MAX(NL$8:NL104)*-1,NL104-$C$39))))</f>
        <v>0</v>
      </c>
      <c r="NM105" s="260">
        <f>IF(PE104=0,MIN('Drive Train'!$F$35-FW104*$C$19*'Drive Train'!$F$39,NM104+$C$39)-$C$7,IF(LU104-1&lt;=0,0,IF($C$37=Motors!$C$29,MAX(MAX(NM$8:NM104)*-1,NM104-$C$39),MAX(0,MAX(NM$8:NM104)*-1,NM104-$C$39))))</f>
        <v>0</v>
      </c>
      <c r="NN105" s="260">
        <f>IF(PF104=0,MIN('Drive Train'!$F$35-FX104*$C$19*'Drive Train'!$F$39,NN104+$C$39)-$C$7,IF(LV104-1&lt;=0,0,IF($C$37=Motors!$C$29,MAX(MAX(NN$8:NN104)*-1,NN104-$C$39),MAX(0,MAX(NN$8:NN104)*-1,NN104-$C$39))))</f>
        <v>0</v>
      </c>
      <c r="NO105" s="260">
        <f>IF(PG104=0,MIN('Drive Train'!$F$35-FY104*$C$19*'Drive Train'!$F$39,NO104+$C$39)-$C$7,IF(LW104-1&lt;=0,0,IF($C$37=Motors!$C$29,MAX(MAX(NO$8:NO104)*-1,NO104-$C$39),MAX(0,MAX(NO$8:NO104)*-1,NO104-$C$39))))</f>
        <v>0</v>
      </c>
      <c r="NP105" s="260">
        <f>IF(PH104=0,MIN('Drive Train'!$F$35-FZ104*$C$19*'Drive Train'!$F$39,NP104+$C$39)-$C$7,IF(LX104-1&lt;=0,0,IF($C$37=Motors!$C$29,MAX(MAX(NP$8:NP104)*-1,NP104-$C$39),MAX(0,MAX(NP$8:NP104)*-1,NP104-$C$39))))</f>
        <v>0</v>
      </c>
      <c r="NQ105" s="260">
        <f>IF(PI104=0,MIN('Drive Train'!$F$35-GA104*$C$19*'Drive Train'!$F$39,NQ104+$C$39)-$C$7,IF(LY104-1&lt;=0,0,IF($C$37=Motors!$C$29,MAX(MAX(NQ$8:NQ104)*-1,NQ104-$C$39),MAX(0,MAX(NQ$8:NQ104)*-1,NQ104-$C$39))))</f>
        <v>0</v>
      </c>
      <c r="NR105" s="260">
        <f>IF(PJ104=0,MIN('Drive Train'!$F$35-GB104*$C$19*'Drive Train'!$F$39,NR104+$C$39)-$C$7,IF(LZ104-1&lt;=0,0,IF($C$37=Motors!$C$29,MAX(MAX(NR$8:NR104)*-1,NR104-$C$39),MAX(0,MAX(NR$8:NR104)*-1,NR104-$C$39))))</f>
        <v>0</v>
      </c>
      <c r="NS105" s="260">
        <f>IF(PK104=0,MIN('Drive Train'!$F$35-GC104*$C$19*'Drive Train'!$F$39,NS104+$C$39)-$C$7,IF(MA104-1&lt;=0,0,IF($C$37=Motors!$C$29,MAX(MAX(NS$8:NS104)*-1,NS104-$C$39),MAX(0,MAX(NS$8:NS104)*-1,NS104-$C$39))))</f>
        <v>0</v>
      </c>
      <c r="NT105" s="260">
        <f>IF(PL104=0,MIN('Drive Train'!$F$35-GD104*$C$19*'Drive Train'!$F$39,NT104+$C$39)-$C$7,IF(MB104-1&lt;=0,0,IF($C$37=Motors!$C$29,MAX(MAX(NT$8:NT104)*-1,NT104-$C$39),MAX(0,MAX(NT$8:NT104)*-1,NT104-$C$39))))</f>
        <v>0</v>
      </c>
      <c r="NU105" s="260">
        <f>IF(PM104=0,MIN('Drive Train'!$F$35-GE104*$C$19*'Drive Train'!$F$39,NU104+$C$39)-$C$7,IF(MC104-1&lt;=0,0,IF($C$37=Motors!$C$29,MAX(MAX(NU$8:NU104)*-1,NU104-$C$39),MAX(0,MAX(NU$8:NU104)*-1,NU104-$C$39))))</f>
        <v>0</v>
      </c>
      <c r="NV105" s="260">
        <f>IF(PN104=0,MIN('Drive Train'!$F$35-GF104*$C$19*'Drive Train'!$F$39,NV104+$C$39)-$C$7,IF(MD104-1&lt;=0,0,IF($C$37=Motors!$C$29,MAX(MAX(NV$8:NV104)*-1,NV104-$C$39),MAX(0,MAX(NV$8:NV104)*-1,NV104-$C$39))))</f>
        <v>0</v>
      </c>
      <c r="NW105" s="260">
        <f>IF(PO104=0,MIN('Drive Train'!$F$35-GG104*$C$19*'Drive Train'!$F$39,NW104+$C$39)-$C$7,IF(ME104-1&lt;=0,0,IF($C$37=Motors!$C$29,MAX(MAX(NW$8:NW104)*-1,NW104-$C$39),MAX(0,MAX(NW$8:NW104)*-1,NW104-$C$39))))</f>
        <v>0</v>
      </c>
      <c r="NX105" s="260">
        <f>IF(PP104=0,MIN('Drive Train'!$F$35-GH104*$C$19*'Drive Train'!$F$39,NX104+$C$39)-$C$7,IF(MF104-1&lt;=0,0,IF($C$37=Motors!$C$29,MAX(MAX(NX$8:NX104)*-1,NX104-$C$39),MAX(0,MAX(NX$8:NX104)*-1,NX104-$C$39))))</f>
        <v>0</v>
      </c>
      <c r="NY105" s="260">
        <f>IF(PQ104=0,MIN('Drive Train'!$F$35-GI104*$C$19*'Drive Train'!$F$39,NY104+$C$39)-$C$7,IF(MG104-1&lt;=0,0,IF($C$37=Motors!$C$29,MAX(MAX(NY$8:NY104)*-1,NY104-$C$39),MAX(0,MAX(NY$8:NY104)*-1,NY104-$C$39))))</f>
        <v>0</v>
      </c>
      <c r="NZ105" s="260">
        <f>IF(PR104=0,MIN('Drive Train'!$F$35-GJ104*$C$19*'Drive Train'!$F$39,NZ104+$C$39)-$C$7,IF(MH104-1&lt;=0,0,IF($C$37=Motors!$C$29,MAX(MAX(NZ$8:NZ104)*-1,NZ104-$C$39),MAX(0,MAX(NZ$8:NZ104)*-1,NZ104-$C$39))))</f>
        <v>0</v>
      </c>
      <c r="OA105" s="260">
        <f>IF(PS104=0,MIN('Drive Train'!$F$35-GK104*$C$19*'Drive Train'!$F$39,OA104+$C$39)-$C$7,IF(MI104-1&lt;=0,0,IF($C$37=Motors!$C$29,MAX(MAX(OA$8:OA104)*-1,OA104-$C$39),MAX(0,MAX(OA$8:OA104)*-1,OA104-$C$39))))</f>
        <v>0</v>
      </c>
      <c r="OB105" s="61">
        <f t="shared" si="419"/>
        <v>3.8800000000000026</v>
      </c>
      <c r="OC105" s="260">
        <f>'Drive Train'!$F$35-(FQ105*$C$13)*$C$19*'Drive Train'!$F$39</f>
        <v>12.4</v>
      </c>
      <c r="OD105" s="260">
        <f>'Drive Train'!$F$35-(FR105*$C$13)*$C$19*'Drive Train'!$F$39</f>
        <v>12.2597755</v>
      </c>
      <c r="OE105" s="260">
        <f>'Drive Train'!$F$35-(FS105*$C$13)*$C$19*'Drive Train'!$F$39</f>
        <v>12.2597755</v>
      </c>
      <c r="OF105" s="260">
        <f>'Drive Train'!$F$35-(FT105*$C$13)*$C$19*'Drive Train'!$F$39</f>
        <v>12.2597755</v>
      </c>
      <c r="OG105" s="260">
        <f>'Drive Train'!$F$35-(FU105*$C$13)*$C$19*'Drive Train'!$F$39</f>
        <v>12.4</v>
      </c>
      <c r="OH105" s="260">
        <f>'Drive Train'!$F$35-(FV105*$C$13)*$C$19*'Drive Train'!$F$39</f>
        <v>12.4</v>
      </c>
      <c r="OI105" s="260">
        <f>'Drive Train'!$F$35-(FW105*$C$13)*$C$19*'Drive Train'!$F$39</f>
        <v>12.4</v>
      </c>
      <c r="OJ105" s="260">
        <f>'Drive Train'!$F$35-(FX105*$C$13)*$C$19*'Drive Train'!$F$39</f>
        <v>12.4</v>
      </c>
      <c r="OK105" s="260">
        <f>'Drive Train'!$F$35-(FY105*$C$13)*$C$19*'Drive Train'!$F$39</f>
        <v>12.4</v>
      </c>
      <c r="OL105" s="260">
        <f>'Drive Train'!$F$35-(FZ105*$C$13)*$C$19*'Drive Train'!$F$39</f>
        <v>12.4</v>
      </c>
      <c r="OM105" s="260">
        <f>'Drive Train'!$F$35-(GA105*$C$13)*$C$19*'Drive Train'!$F$39</f>
        <v>12.4</v>
      </c>
      <c r="ON105" s="260">
        <f>'Drive Train'!$F$35-(GB105*$C$13)*$C$19*'Drive Train'!$F$39</f>
        <v>12.4</v>
      </c>
      <c r="OO105" s="260">
        <f>'Drive Train'!$F$35-(GC105*$C$13)*$C$19*'Drive Train'!$F$39</f>
        <v>12.4</v>
      </c>
      <c r="OP105" s="260">
        <f>'Drive Train'!$F$35-(GD105*$C$13)*$C$19*'Drive Train'!$F$39</f>
        <v>12.4</v>
      </c>
      <c r="OQ105" s="260">
        <f>'Drive Train'!$F$35-(GE105*$C$13)*$C$19*'Drive Train'!$F$39</f>
        <v>12.4</v>
      </c>
      <c r="OR105" s="260">
        <f>'Drive Train'!$F$35-(GF105*$C$13)*$C$19*'Drive Train'!$F$39</f>
        <v>12.4</v>
      </c>
      <c r="OS105" s="260">
        <f>'Drive Train'!$F$35-(GG105*$C$13)*$C$19*'Drive Train'!$F$39</f>
        <v>12.4</v>
      </c>
      <c r="OT105" s="260">
        <f>'Drive Train'!$F$35-(GH105*$C$13)*$C$19*'Drive Train'!$F$39</f>
        <v>12.4</v>
      </c>
      <c r="OU105" s="260">
        <f>'Drive Train'!$F$35-(GI105*$C$13)*$C$19*'Drive Train'!$F$39</f>
        <v>12.4</v>
      </c>
      <c r="OV105" s="260">
        <f>'Drive Train'!$F$35-(GJ105*$C$13)*$C$19*'Drive Train'!$F$39</f>
        <v>12.4</v>
      </c>
      <c r="OW105" s="260">
        <f>'Drive Train'!$F$35-(GK105*$C$13)*$C$19*'Drive Train'!$F$39</f>
        <v>12.4</v>
      </c>
      <c r="OX105" s="61">
        <f t="shared" si="420"/>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7">
        <f t="shared" si="421"/>
        <v>3.8800000000000026</v>
      </c>
      <c r="PU105" s="57">
        <f t="shared" si="422"/>
        <v>21.495394688196406</v>
      </c>
      <c r="PV105" s="57">
        <f t="shared" si="423"/>
        <v>39.272667826528725</v>
      </c>
      <c r="PW105" s="57">
        <f t="shared" si="424"/>
        <v>41.47225386877362</v>
      </c>
      <c r="PX105" s="57">
        <f t="shared" si="425"/>
        <v>38.747222144765225</v>
      </c>
      <c r="PY105" s="57">
        <f t="shared" si="426"/>
        <v>32.325958033169201</v>
      </c>
      <c r="PZ105" s="57">
        <f t="shared" si="427"/>
        <v>27.036423105162619</v>
      </c>
      <c r="QA105" s="57">
        <f t="shared" si="428"/>
        <v>23.225733517635934</v>
      </c>
      <c r="QB105" s="57">
        <f t="shared" si="429"/>
        <v>21.291440485870105</v>
      </c>
      <c r="QC105" s="57">
        <f t="shared" si="430"/>
        <v>19.83197803012871</v>
      </c>
      <c r="QD105" s="57">
        <f t="shared" si="431"/>
        <v>18.750821279437783</v>
      </c>
      <c r="QE105" s="57">
        <f t="shared" si="432"/>
        <v>18.248340689871842</v>
      </c>
      <c r="QF105" s="57">
        <f t="shared" si="433"/>
        <v>23.528011379972803</v>
      </c>
      <c r="QG105" s="57">
        <f t="shared" si="434"/>
        <v>22.440570644578063</v>
      </c>
      <c r="QH105" s="57">
        <f t="shared" si="435"/>
        <v>21.831549073444926</v>
      </c>
      <c r="QI105" s="57">
        <f t="shared" si="436"/>
        <v>21.659868427934889</v>
      </c>
      <c r="QJ105" s="57">
        <f t="shared" si="437"/>
        <v>21.79976807614602</v>
      </c>
      <c r="QK105" s="57">
        <f t="shared" si="438"/>
        <v>21.756211309083742</v>
      </c>
      <c r="QL105" s="57">
        <f t="shared" si="439"/>
        <v>21.582838251070481</v>
      </c>
      <c r="QM105" s="57">
        <f t="shared" si="440"/>
        <v>21.793281479591677</v>
      </c>
      <c r="QN105" s="57">
        <f t="shared" si="441"/>
        <v>21.456171811391606</v>
      </c>
      <c r="QO105" s="57">
        <f t="shared" si="442"/>
        <v>21.493109623152883</v>
      </c>
      <c r="QP105" s="61">
        <f t="shared" si="443"/>
        <v>3.8800000000000026</v>
      </c>
      <c r="QQ105" s="57">
        <f>MIN(FQ105,$C$16)*$C$17*1000/60/60/$C$21</f>
        <v>0</v>
      </c>
      <c r="QR105" s="57">
        <f>MIN(FR105,$C$16)*$C$17*1000/60/60/$C$21</f>
        <v>3.4695548865589357E-2</v>
      </c>
      <c r="QS105" s="57">
        <f>MIN(FS105,$C$16)*$C$17*1000/60/60/$C$21</f>
        <v>3.4695548865589357E-2</v>
      </c>
      <c r="QT105" s="57">
        <f>MIN(FT105,$C$16)*$C$17*1000/60/60/$C$21</f>
        <v>3.4695548865589357E-2</v>
      </c>
      <c r="QU105" s="57">
        <f>MIN(FU105,$C$16)*$C$17*1000/60/60/$C$21</f>
        <v>0</v>
      </c>
      <c r="QV105" s="57">
        <f>MIN(FV105,$C$16)*$C$17*1000/60/60/$C$21</f>
        <v>0</v>
      </c>
      <c r="QW105" s="57">
        <f>MIN(FW105,$C$16)*$C$17*1000/60/60/$C$21</f>
        <v>0</v>
      </c>
      <c r="QX105" s="57">
        <f>MIN(FX105,$C$16)*$C$17*1000/60/60/$C$21</f>
        <v>0</v>
      </c>
      <c r="QY105" s="57">
        <f>MIN(FY105,$C$16)*$C$17*1000/60/60/$C$21</f>
        <v>0</v>
      </c>
      <c r="QZ105" s="57">
        <f>MIN(FZ105,$C$16)*$C$17*1000/60/60/$C$21</f>
        <v>0</v>
      </c>
      <c r="RA105" s="57">
        <f>MIN(GA105,$C$16)*$C$17*1000/60/60/$C$21</f>
        <v>0</v>
      </c>
      <c r="RB105" s="57">
        <f>MIN(GB105,$C$16)*$C$17*1000/60/60/$C$21</f>
        <v>0</v>
      </c>
      <c r="RC105" s="57">
        <f>MIN(GC105,$C$16)*$C$17*1000/60/60/$C$21</f>
        <v>0</v>
      </c>
      <c r="RD105" s="57">
        <f>MIN(GD105,$C$16)*$C$17*1000/60/60/$C$21</f>
        <v>0</v>
      </c>
      <c r="RE105" s="57">
        <f>MIN(GE105,$C$16)*$C$17*1000/60/60/$C$21</f>
        <v>0</v>
      </c>
      <c r="RF105" s="57">
        <f>MIN(GF105,$C$16)*$C$17*1000/60/60/$C$21</f>
        <v>0</v>
      </c>
      <c r="RG105" s="57">
        <f>MIN(GG105,$C$16)*$C$17*1000/60/60/$C$21</f>
        <v>0</v>
      </c>
      <c r="RH105" s="57">
        <f>MIN(GH105,$C$16)*$C$17*1000/60/60/$C$21</f>
        <v>0</v>
      </c>
      <c r="RI105" s="57">
        <f>MIN(GI105,$C$16)*$C$17*1000/60/60/$C$21</f>
        <v>0</v>
      </c>
      <c r="RJ105" s="57">
        <f>MIN(GJ105,$C$16)*$C$17*1000/60/60/$C$21</f>
        <v>0</v>
      </c>
      <c r="RK105" s="57">
        <f>MIN(GK105,$C$16)*$C$17*1000/60/60/$C$21</f>
        <v>0</v>
      </c>
      <c r="RL105" s="61">
        <f t="shared" si="444"/>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61">
        <f t="shared" si="445"/>
        <v>3.8800000000000026</v>
      </c>
      <c r="SI105" s="2">
        <f>IF(AND(EU105&lt;0,KS105=0,LO105&gt;=LO$6*'Drive Train'!$AA$52,LO105&lt;=LO$6*'Drive Train'!$AA$53,OY105=1,JW105=0),$C$17,0)</f>
        <v>0</v>
      </c>
      <c r="SJ105" s="2">
        <f>IF(AND(EV105&lt;0,KT105=0,LP105&gt;=LP$6*'Drive Train'!$AA$52,LP105&lt;=LP$6*'Drive Train'!$AA$53,OZ105=1,JX105=0),$C$17,0)</f>
        <v>0.04</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48">
        <f t="shared" si="446"/>
        <v>3.8800000000000026</v>
      </c>
    </row>
    <row r="106" spans="2:524" x14ac:dyDescent="0.2">
      <c r="C106" s="73"/>
      <c r="R106" s="63">
        <f t="shared" si="34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343"/>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318"/>
        <v>3.9200000000000026</v>
      </c>
      <c r="BK106" s="2">
        <f>IF(OR(KS105=1,AND($C$37=Motors!$C$31,OY105=1)),0,IF(NG106=0,-(CG105+$C$15)/($C$14-$C$15)*$C$12,($C$11*S106-AO106)/($C$11*S106)*$C$12*S106))</f>
        <v>0</v>
      </c>
      <c r="BL106" s="2">
        <f>IF(OR(KT105=1,AND($C$37=Motors!$C$31,OZ105=1)),0,IF(NH106=0,-(CH105+$C$15)/($C$14-$C$15)*$C$12,($C$11*T106-AP106)/($C$11*T106)*$C$12*T106))</f>
        <v>0</v>
      </c>
      <c r="BM106" s="2">
        <f>IF(OR(KU105=1,AND($C$37=Motors!$C$31,PA105=1)),0,IF(NI106=0,-(CI105+$C$15)/($C$14-$C$15)*$C$12,($C$11*U106-AQ106)/($C$11*U106)*$C$12*U106))</f>
        <v>0</v>
      </c>
      <c r="BN106" s="2">
        <f>IF(OR(KV105=1,AND($C$37=Motors!$C$31,PB105=1)),0,IF(NJ106=0,-(CJ105+$C$15)/($C$14-$C$15)*$C$12,($C$11*V106-AR106)/($C$11*V106)*$C$12*V106))</f>
        <v>0</v>
      </c>
      <c r="BO106" s="2">
        <f>IF(OR(KW105=1,AND($C$37=Motors!$C$31,PC105=1)),0,IF(NK106=0,-(CK105+$C$15)/($C$14-$C$15)*$C$12,($C$11*W106-AS106)/($C$11*W106)*$C$12*W106))</f>
        <v>0</v>
      </c>
      <c r="BP106" s="2">
        <f>IF(OR(KX105=1,AND($C$37=Motors!$C$31,PD105=1)),0,IF(NL106=0,-(CL105+$C$15)/($C$14-$C$15)*$C$12,($C$11*X106-AT106)/($C$11*X106)*$C$12*X106))</f>
        <v>0</v>
      </c>
      <c r="BQ106" s="2">
        <f>IF(OR(KY105=1,AND($C$37=Motors!$C$31,PE105=1)),0,IF(NM106=0,-(CM105+$C$15)/($C$14-$C$15)*$C$12,($C$11*Y106-AU106)/($C$11*Y106)*$C$12*Y106))</f>
        <v>0</v>
      </c>
      <c r="BR106" s="2">
        <f>IF(OR(KZ105=1,AND($C$37=Motors!$C$31,PF105=1)),0,IF(NN106=0,-(CN105+$C$15)/($C$14-$C$15)*$C$12,($C$11*Z106-AV106)/($C$11*Z106)*$C$12*Z106))</f>
        <v>0</v>
      </c>
      <c r="BS106" s="2">
        <f>IF(OR(LA105=1,AND($C$37=Motors!$C$31,PG105=1)),0,IF(NO106=0,-(CO105+$C$15)/($C$14-$C$15)*$C$12,($C$11*AA106-AW106)/($C$11*AA106)*$C$12*AA106))</f>
        <v>0</v>
      </c>
      <c r="BT106" s="2">
        <f>IF(OR(LB105=1,AND($C$37=Motors!$C$31,PH105=1)),0,IF(NP106=0,-(CP105+$C$15)/($C$14-$C$15)*$C$12,($C$11*AB106-AX106)/($C$11*AB106)*$C$12*AB106))</f>
        <v>0</v>
      </c>
      <c r="BU106" s="2">
        <f>IF(OR(LC105=1,AND($C$37=Motors!$C$31,PI105=1)),0,IF(NQ106=0,-(CQ105+$C$15)/($C$14-$C$15)*$C$12,($C$11*AC106-AY106)/($C$11*AC106)*$C$12*AC106))</f>
        <v>0</v>
      </c>
      <c r="BV106" s="2">
        <f>IF(OR(LD105=1,AND($C$37=Motors!$C$31,PJ105=1)),0,IF(NR106=0,-(CR105+$C$15)/($C$14-$C$15)*$C$12,($C$11*AD106-AZ106)/($C$11*AD106)*$C$12*AD106))</f>
        <v>0</v>
      </c>
      <c r="BW106" s="2">
        <f>IF(OR(LE105=1,AND($C$37=Motors!$C$31,PK105=1)),0,IF(NS106=0,-(CS105+$C$15)/($C$14-$C$15)*$C$12,($C$11*AE106-BA106)/($C$11*AE106)*$C$12*AE106))</f>
        <v>0</v>
      </c>
      <c r="BX106" s="2">
        <f>IF(OR(LF105=1,AND($C$37=Motors!$C$31,PL105=1)),0,IF(NT106=0,-(CT105+$C$15)/($C$14-$C$15)*$C$12,($C$11*AF106-BB106)/($C$11*AF106)*$C$12*AF106))</f>
        <v>0</v>
      </c>
      <c r="BY106" s="2">
        <f>IF(OR(LG105=1,AND($C$37=Motors!$C$31,PM105=1)),0,IF(NU106=0,-(CU105+$C$15)/($C$14-$C$15)*$C$12,($C$11*AG106-BC106)/($C$11*AG106)*$C$12*AG106))</f>
        <v>0</v>
      </c>
      <c r="BZ106" s="2">
        <f>IF(OR(LH105=1,AND($C$37=Motors!$C$31,PN105=1)),0,IF(NV106=0,-(CV105+$C$15)/($C$14-$C$15)*$C$12,($C$11*AH106-BD106)/($C$11*AH106)*$C$12*AH106))</f>
        <v>0</v>
      </c>
      <c r="CA106" s="2">
        <f>IF(OR(LI105=1,AND($C$37=Motors!$C$31,PO105=1)),0,IF(NW106=0,-(CW105+$C$15)/($C$14-$C$15)*$C$12,($C$11*AI106-BE106)/($C$11*AI106)*$C$12*AI106))</f>
        <v>0</v>
      </c>
      <c r="CB106" s="2">
        <f>IF(OR(LJ105=1,AND($C$37=Motors!$C$31,PP105=1)),0,IF(NX106=0,-(CX105+$C$15)/($C$14-$C$15)*$C$12,($C$11*AJ106-BF106)/($C$11*AJ106)*$C$12*AJ106))</f>
        <v>0</v>
      </c>
      <c r="CC106" s="2">
        <f>IF(OR(LK105=1,AND($C$37=Motors!$C$31,PQ105=1)),0,IF(NY106=0,-(CY105+$C$15)/($C$14-$C$15)*$C$12,($C$11*AK106-BG106)/($C$11*AK106)*$C$12*AK106))</f>
        <v>0</v>
      </c>
      <c r="CD106" s="2">
        <f>IF(OR(LL105=1,AND($C$37=Motors!$C$31,PR105=1)),0,IF(NZ106=0,-(CZ105+$C$15)/($C$14-$C$15)*$C$12,($C$11*AL106-BH106)/($C$11*AL106)*$C$12*AL106))</f>
        <v>0</v>
      </c>
      <c r="CE106" s="2">
        <f>IF(OR(LM105=1,AND($C$37=Motors!$C$31,PS105=1)),0,IF(OA106=0,-(DA105+$C$15)/($C$14-$C$15)*$C$12,($C$11*AM106-BI106)/($C$11*AM106)*$C$12*AM106))</f>
        <v>0</v>
      </c>
      <c r="CF106" s="61">
        <f t="shared" si="319"/>
        <v>3.9200000000000026</v>
      </c>
      <c r="CG106" s="57">
        <f>IF(AND(KS105=1,OY105=1),0,ABS(BK106/$C$12*($C$14-$C$15)+$C$15) *'Drive Train'!$AA$49 + CG105*(1-'Drive Train'!$AA$49))</f>
        <v>0</v>
      </c>
      <c r="CH106" s="57">
        <f>IF(AND(KT105=1,OZ105=1),0,ABS(BL106/$C$12*($C$14-$C$15)+$C$15) *'Drive Train'!$AA$49 + CH105*(1-'Drive Train'!$AA$49))</f>
        <v>2.7495000000000003</v>
      </c>
      <c r="CI106" s="57">
        <f>IF(AND(KU105=1,PA105=1),0,ABS(BM106/$C$12*($C$14-$C$15)+$C$15) *'Drive Train'!$AA$49 + CI105*(1-'Drive Train'!$AA$49))</f>
        <v>2.7495000000000003</v>
      </c>
      <c r="CJ106" s="57">
        <f>IF(AND(KV105=1,PB105=1),0,ABS(BN106/$C$12*($C$14-$C$15)+$C$15) *'Drive Train'!$AA$49 + CJ105*(1-'Drive Train'!$AA$49))</f>
        <v>2.7495000000000003</v>
      </c>
      <c r="CK106" s="57">
        <f>IF(AND(KW105=1,PC105=1),0,ABS(BO106/$C$12*($C$14-$C$15)+$C$15) *'Drive Train'!$AA$49 + CK105*(1-'Drive Train'!$AA$49))</f>
        <v>0</v>
      </c>
      <c r="CL106" s="57">
        <f>IF(AND(KX105=1,PD105=1),0,ABS(BP106/$C$12*($C$14-$C$15)+$C$15) *'Drive Train'!$AA$49 + CL105*(1-'Drive Train'!$AA$49))</f>
        <v>0</v>
      </c>
      <c r="CM106" s="57">
        <f>IF(AND(KY105=1,PE105=1),0,ABS(BQ106/$C$12*($C$14-$C$15)+$C$15) *'Drive Train'!$AA$49 + CM105*(1-'Drive Train'!$AA$49))</f>
        <v>0</v>
      </c>
      <c r="CN106" s="57">
        <f>IF(AND(KZ105=1,PF105=1),0,ABS(BR106/$C$12*($C$14-$C$15)+$C$15) *'Drive Train'!$AA$49 + CN105*(1-'Drive Train'!$AA$49))</f>
        <v>0</v>
      </c>
      <c r="CO106" s="57">
        <f>IF(AND(LA105=1,PG105=1),0,ABS(BS106/$C$12*($C$14-$C$15)+$C$15) *'Drive Train'!$AA$49 + CO105*(1-'Drive Train'!$AA$49))</f>
        <v>0</v>
      </c>
      <c r="CP106" s="57">
        <f>IF(AND(LB105=1,PH105=1),0,ABS(BT106/$C$12*($C$14-$C$15)+$C$15) *'Drive Train'!$AA$49 + CP105*(1-'Drive Train'!$AA$49))</f>
        <v>0</v>
      </c>
      <c r="CQ106" s="57">
        <f>IF(AND(LC105=1,PI105=1),0,ABS(BU106/$C$12*($C$14-$C$15)+$C$15) *'Drive Train'!$AA$49 + CQ105*(1-'Drive Train'!$AA$49))</f>
        <v>0</v>
      </c>
      <c r="CR106" s="57">
        <f>IF(AND(LD105=1,PJ105=1),0,ABS(BV106/$C$12*($C$14-$C$15)+$C$15) *'Drive Train'!$AA$49 + CR105*(1-'Drive Train'!$AA$49))</f>
        <v>0</v>
      </c>
      <c r="CS106" s="57">
        <f>IF(AND(LE105=1,PK105=1),0,ABS(BW106/$C$12*($C$14-$C$15)+$C$15) *'Drive Train'!$AA$49 + CS105*(1-'Drive Train'!$AA$49))</f>
        <v>0</v>
      </c>
      <c r="CT106" s="57">
        <f>IF(AND(LF105=1,PL105=1),0,ABS(BX106/$C$12*($C$14-$C$15)+$C$15) *'Drive Train'!$AA$49 + CT105*(1-'Drive Train'!$AA$49))</f>
        <v>0</v>
      </c>
      <c r="CU106" s="57">
        <f>IF(AND(LG105=1,PM105=1),0,ABS(BY106/$C$12*($C$14-$C$15)+$C$15) *'Drive Train'!$AA$49 + CU105*(1-'Drive Train'!$AA$49))</f>
        <v>0</v>
      </c>
      <c r="CV106" s="57">
        <f>IF(AND(LH105=1,PN105=1),0,ABS(BZ106/$C$12*($C$14-$C$15)+$C$15) *'Drive Train'!$AA$49 + CV105*(1-'Drive Train'!$AA$49))</f>
        <v>0</v>
      </c>
      <c r="CW106" s="57">
        <f>IF(AND(LI105=1,PO105=1),0,ABS(CA106/$C$12*($C$14-$C$15)+$C$15) *'Drive Train'!$AA$49 + CW105*(1-'Drive Train'!$AA$49))</f>
        <v>0</v>
      </c>
      <c r="CX106" s="57">
        <f>IF(AND(LJ105=1,PP105=1),0,ABS(CB106/$C$12*($C$14-$C$15)+$C$15) *'Drive Train'!$AA$49 + CX105*(1-'Drive Train'!$AA$49))</f>
        <v>0</v>
      </c>
      <c r="CY106" s="57">
        <f>IF(AND(LK105=1,PQ105=1),0,ABS(CC106/$C$12*($C$14-$C$15)+$C$15) *'Drive Train'!$AA$49 + CY105*(1-'Drive Train'!$AA$49))</f>
        <v>0</v>
      </c>
      <c r="CZ106" s="57">
        <f>IF(AND(LL105=1,PR105=1),0,ABS(CD106/$C$12*($C$14-$C$15)+$C$15) *'Drive Train'!$AA$49 + CZ105*(1-'Drive Train'!$AA$49))</f>
        <v>0</v>
      </c>
      <c r="DA106" s="57">
        <f>IF(AND(LM105=1,PS105=1),0,ABS(CE106/$C$12*($C$14-$C$15)+$C$15) *'Drive Train'!$AA$49 + DA105*(1-'Drive Train'!$AA$49))</f>
        <v>0</v>
      </c>
      <c r="DB106" s="61">
        <f t="shared" si="344"/>
        <v>3.9200000000000026</v>
      </c>
      <c r="DC106" s="57">
        <f t="shared" si="320"/>
        <v>0</v>
      </c>
      <c r="DD106" s="57">
        <f t="shared" si="321"/>
        <v>2.7495000000000003</v>
      </c>
      <c r="DE106" s="57">
        <f t="shared" si="322"/>
        <v>2.7495000000000003</v>
      </c>
      <c r="DF106" s="57">
        <f t="shared" si="323"/>
        <v>2.7495000000000003</v>
      </c>
      <c r="DG106" s="57">
        <f t="shared" si="324"/>
        <v>0</v>
      </c>
      <c r="DH106" s="57">
        <f t="shared" si="325"/>
        <v>0</v>
      </c>
      <c r="DI106" s="57">
        <f t="shared" si="326"/>
        <v>0</v>
      </c>
      <c r="DJ106" s="57">
        <f t="shared" si="327"/>
        <v>0</v>
      </c>
      <c r="DK106" s="57">
        <f t="shared" si="328"/>
        <v>0</v>
      </c>
      <c r="DL106" s="57">
        <f t="shared" si="329"/>
        <v>0</v>
      </c>
      <c r="DM106" s="57">
        <f t="shared" si="330"/>
        <v>0</v>
      </c>
      <c r="DN106" s="57">
        <f t="shared" si="331"/>
        <v>0</v>
      </c>
      <c r="DO106" s="57">
        <f t="shared" si="332"/>
        <v>0</v>
      </c>
      <c r="DP106" s="57">
        <f t="shared" si="333"/>
        <v>0</v>
      </c>
      <c r="DQ106" s="57">
        <f t="shared" si="334"/>
        <v>0</v>
      </c>
      <c r="DR106" s="57">
        <f t="shared" si="335"/>
        <v>0</v>
      </c>
      <c r="DS106" s="57">
        <f t="shared" si="336"/>
        <v>0</v>
      </c>
      <c r="DT106" s="57">
        <f t="shared" si="337"/>
        <v>0</v>
      </c>
      <c r="DU106" s="57">
        <f t="shared" si="338"/>
        <v>0</v>
      </c>
      <c r="DV106" s="57">
        <f t="shared" si="339"/>
        <v>0</v>
      </c>
      <c r="DW106" s="57">
        <f t="shared" si="340"/>
        <v>0</v>
      </c>
      <c r="DX106" s="61">
        <f t="shared" si="345"/>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61">
        <f t="shared" si="341"/>
        <v>3.9200000000000026</v>
      </c>
      <c r="EU106" s="259">
        <f>MAX(MIN(IF(AND(OY105=1,NG106&lt;0),-1,1)*(DC106-$C$15)/($C$14-$C$15)*$C$12*$C$21-$C$33*LO106/AO$6 -  OY105*$C$33/$C$21,DY105/$C$19),MAX(EU$8:EU105)*-1)</f>
        <v>-0.37850168607206947</v>
      </c>
      <c r="EV106" s="259">
        <f>MAX(MIN(IF(AND(OZ105=1,NH106&lt;0),-1,1)*(DD106-$C$15)/($C$14-$C$15)*$C$12*$C$21-$C$33*LP106/AP$6 -  OZ105*$C$33/$C$21,DZ105/$C$19),MAX(EV$8:EV105)*-1)</f>
        <v>-0.39159877804529886</v>
      </c>
      <c r="EW106" s="259">
        <f>MAX(MIN(IF(AND(PA105=1,NI106&lt;0),-1,1)*(DE106-$C$15)/($C$14-$C$15)*$C$12*$C$21-$C$33*LQ106/AQ$6 -  PA105*$C$33/$C$21,EA105/$C$19),MAX(EW$8:EW105)*-1)</f>
        <v>-0.39558715302238745</v>
      </c>
      <c r="EX106" s="259">
        <f>MAX(MIN(IF(AND(PB105=1,NJ106&lt;0),-1,1)*(DF106-$C$15)/($C$14-$C$15)*$C$12*$C$21-$C$33*LR106/AR$6 -  PB105*$C$33/$C$21,EB105/$C$19),MAX(EX$8:EX105)*-1)</f>
        <v>-0.37208873601408876</v>
      </c>
      <c r="EY106" s="259">
        <f>MAX(MIN(IF(AND(PC105=1,NK106&lt;0),-1,1)*(DG106-$C$15)/($C$14-$C$15)*$C$12*$C$21-$C$33*LS106/AS$6 -  PC105*$C$33/$C$21,EC105/$C$19),MAX(EY$8:EY105)*-1)</f>
        <v>-0.37850168607206947</v>
      </c>
      <c r="EZ106" s="259">
        <f>MAX(MIN(IF(AND(PD105=1,NL106&lt;0),-1,1)*(DH106-$C$15)/($C$14-$C$15)*$C$12*$C$21-$C$33*LT106/AT$6 -  PD105*$C$33/$C$21,ED105/$C$19),MAX(EZ$8:EZ105)*-1)</f>
        <v>-0.37850168607206947</v>
      </c>
      <c r="FA106" s="259">
        <f>MAX(MIN(IF(AND(PE105=1,NM106&lt;0),-1,1)*(DI106-$C$15)/($C$14-$C$15)*$C$12*$C$21-$C$33*LU106/AU$6 -  PE105*$C$33/$C$21,EE105/$C$19),MAX(FA$8:FA105)*-1)</f>
        <v>-0.37850168607206947</v>
      </c>
      <c r="FB106" s="259">
        <f>MAX(MIN(IF(AND(PF105=1,NN106&lt;0),-1,1)*(DJ106-$C$15)/($C$14-$C$15)*$C$12*$C$21-$C$33*LV106/AV$6 -  PF105*$C$33/$C$21,EF105/$C$19),MAX(FB$8:FB105)*-1)</f>
        <v>-0.37850168607206947</v>
      </c>
      <c r="FC106" s="259">
        <f>MAX(MIN(IF(AND(PG105=1,NO106&lt;0),-1,1)*(DK106-$C$15)/($C$14-$C$15)*$C$12*$C$21-$C$33*LW106/AW$6 -  PG105*$C$33/$C$21,EG105/$C$19),MAX(FC$8:FC105)*-1)</f>
        <v>-0.37850168607206947</v>
      </c>
      <c r="FD106" s="259">
        <f>MAX(MIN(IF(AND(PH105=1,NP106&lt;0),-1,1)*(DL106-$C$15)/($C$14-$C$15)*$C$12*$C$21-$C$33*LX106/AX$6 -  PH105*$C$33/$C$21,EH105/$C$19),MAX(FD$8:FD105)*-1)</f>
        <v>-0.37850168607206947</v>
      </c>
      <c r="FE106" s="259">
        <f>MAX(MIN(IF(AND(PI105=1,NQ106&lt;0),-1,1)*(DM106-$C$15)/($C$14-$C$15)*$C$12*$C$21-$C$33*LY106/AY$6 -  PI105*$C$33/$C$21,EI105/$C$19),MAX(FE$8:FE105)*-1)</f>
        <v>-0.37850168607206947</v>
      </c>
      <c r="FF106" s="259">
        <f>MAX(MIN(IF(AND(PJ105=1,NR106&lt;0),-1,1)*(DN106-$C$15)/($C$14-$C$15)*$C$12*$C$21-$C$33*LZ106/AZ$6 -  PJ105*$C$33/$C$21,EJ105/$C$19),MAX(FF$8:FF105)*-1)</f>
        <v>-0.3680167733157455</v>
      </c>
      <c r="FG106" s="259">
        <f>MAX(MIN(IF(AND(PK105=1,NS106&lt;0),-1,1)*(DO106-$C$15)/($C$14-$C$15)*$C$12*$C$21-$C$33*MA106/BA$6 -  PK105*$C$33/$C$21,EK105/$C$19),MAX(FG$8:FG105)*-1)</f>
        <v>-0.37850168607206947</v>
      </c>
      <c r="FH106" s="259">
        <f>MAX(MIN(IF(AND(PL105=1,NT106&lt;0),-1,1)*(DP106-$C$15)/($C$14-$C$15)*$C$12*$C$21-$C$33*MB106/BB$6 -  PL105*$C$33/$C$21,EL105/$C$19),MAX(FH$8:FH105)*-1)</f>
        <v>-0.37850168607206947</v>
      </c>
      <c r="FI106" s="259">
        <f>MAX(MIN(IF(AND(PM105=1,NU106&lt;0),-1,1)*(DQ106-$C$15)/($C$14-$C$15)*$C$12*$C$21-$C$33*MC106/BC$6 -  PM105*$C$33/$C$21,EM105/$C$19),MAX(FI$8:FI105)*-1)</f>
        <v>-0.37850168607206947</v>
      </c>
      <c r="FJ106" s="259">
        <f>MAX(MIN(IF(AND(PN105=1,NV106&lt;0),-1,1)*(DR106-$C$15)/($C$14-$C$15)*$C$12*$C$21-$C$33*MD106/BD$6 -  PN105*$C$33/$C$21,EN105/$C$19),MAX(FJ$8:FJ105)*-1)</f>
        <v>-0.37850168607206947</v>
      </c>
      <c r="FK106" s="259">
        <f>MAX(MIN(IF(AND(PO105=1,NW106&lt;0),-1,1)*(DS106-$C$15)/($C$14-$C$15)*$C$12*$C$21-$C$33*ME106/BE$6 -  PO105*$C$33/$C$21,EO105/$C$19),MAX(FK$8:FK105)*-1)</f>
        <v>-0.37850168607206947</v>
      </c>
      <c r="FL106" s="259">
        <f>MAX(MIN(IF(AND(PP105=1,NX106&lt;0),-1,1)*(DT106-$C$15)/($C$14-$C$15)*$C$12*$C$21-$C$33*MF106/BF$6 -  PP105*$C$33/$C$21,EP105/$C$19),MAX(FL$8:FL105)*-1)</f>
        <v>-0.37850168607206947</v>
      </c>
      <c r="FM106" s="259">
        <f>MAX(MIN(IF(AND(PQ105=1,NY106&lt;0),-1,1)*(DU106-$C$15)/($C$14-$C$15)*$C$12*$C$21-$C$33*MG106/BG$6 -  PQ105*$C$33/$C$21,EQ105/$C$19),MAX(FM$8:FM105)*-1)</f>
        <v>-0.37850168607206947</v>
      </c>
      <c r="FN106" s="259">
        <f>MAX(MIN(IF(AND(PR105=1,NZ106&lt;0),-1,1)*(DV106-$C$15)/($C$14-$C$15)*$C$12*$C$21-$C$33*MH106/BH$6 -  PR105*$C$33/$C$21,ER105/$C$19),MAX(FN$8:FN105)*-1)</f>
        <v>-0.37850168607206947</v>
      </c>
      <c r="FO106" s="259">
        <f>MAX(MIN(IF(AND(PS105=1,OA106&lt;0),-1,1)*(DW106-$C$15)/($C$14-$C$15)*$C$12*$C$21-$C$33*MI106/BI$6 -  PS105*$C$33/$C$21,ES105/$C$19),MAX(FO$8:FO105)*-1)</f>
        <v>-0.37850168607206947</v>
      </c>
      <c r="FP106" s="61">
        <f t="shared" si="346"/>
        <v>3.9200000000000026</v>
      </c>
      <c r="FQ106" s="260">
        <f>IF(AND(KS106=1,OY106=1),0,MIN((ABS(($C$14-$C$15)*EU106/$C$12/$C$21)+$C$15)/$C$21,DC106))</f>
        <v>0</v>
      </c>
      <c r="FR106" s="260">
        <f>IF(AND(KT106=1,OZ106=1),0,MIN((ABS(($C$14-$C$15)*EV106/$C$12/$C$21)+$C$15)/$C$21,DD106))</f>
        <v>2.7495000000000003</v>
      </c>
      <c r="FS106" s="260">
        <f>IF(AND(KU106=1,PA106=1),0,MIN((ABS(($C$14-$C$15)*EW106/$C$12/$C$21)+$C$15)/$C$21,DE106))</f>
        <v>2.7495000000000003</v>
      </c>
      <c r="FT106" s="260">
        <f>IF(AND(KV106=1,PB106=1),0,MIN((ABS(($C$14-$C$15)*EX106/$C$12/$C$21)+$C$15)/$C$21,DF106))</f>
        <v>2.7495000000000003</v>
      </c>
      <c r="FU106" s="260">
        <f>IF(AND(KW106=1,PC106=1),0,MIN((ABS(($C$14-$C$15)*EY106/$C$12/$C$21)+$C$15)/$C$21,DG106))</f>
        <v>0</v>
      </c>
      <c r="FV106" s="260">
        <f>IF(AND(KX106=1,PD106=1),0,MIN((ABS(($C$14-$C$15)*EZ106/$C$12/$C$21)+$C$15)/$C$21,DH106))</f>
        <v>0</v>
      </c>
      <c r="FW106" s="260">
        <f>IF(AND(KY106=1,PE106=1),0,MIN((ABS(($C$14-$C$15)*FA106/$C$12/$C$21)+$C$15)/$C$21,DI106))</f>
        <v>0</v>
      </c>
      <c r="FX106" s="260">
        <f>IF(AND(KZ106=1,PF106=1),0,MIN((ABS(($C$14-$C$15)*FB106/$C$12/$C$21)+$C$15)/$C$21,DJ106))</f>
        <v>0</v>
      </c>
      <c r="FY106" s="260">
        <f>IF(AND(LA106=1,PG106=1),0,MIN((ABS(($C$14-$C$15)*FC106/$C$12/$C$21)+$C$15)/$C$21,DK106))</f>
        <v>0</v>
      </c>
      <c r="FZ106" s="260">
        <f>IF(AND(LB106=1,PH106=1),0,MIN((ABS(($C$14-$C$15)*FD106/$C$12/$C$21)+$C$15)/$C$21,DL106))</f>
        <v>0</v>
      </c>
      <c r="GA106" s="260">
        <f>IF(AND(LC106=1,PI106=1),0,MIN((ABS(($C$14-$C$15)*FE106/$C$12/$C$21)+$C$15)/$C$21,DM106))</f>
        <v>0</v>
      </c>
      <c r="GB106" s="260">
        <f>IF(AND(LD106=1,PJ106=1),0,MIN((ABS(($C$14-$C$15)*FF106/$C$12/$C$21)+$C$15)/$C$21,DN106))</f>
        <v>0</v>
      </c>
      <c r="GC106" s="260">
        <f>IF(AND(LE106=1,PK106=1),0,MIN((ABS(($C$14-$C$15)*FG106/$C$12/$C$21)+$C$15)/$C$21,DO106))</f>
        <v>0</v>
      </c>
      <c r="GD106" s="260">
        <f>IF(AND(LF106=1,PL106=1),0,MIN((ABS(($C$14-$C$15)*FH106/$C$12/$C$21)+$C$15)/$C$21,DP106))</f>
        <v>0</v>
      </c>
      <c r="GE106" s="260">
        <f>IF(AND(LG106=1,PM106=1),0,MIN((ABS(($C$14-$C$15)*FI106/$C$12/$C$21)+$C$15)/$C$21,DQ106))</f>
        <v>0</v>
      </c>
      <c r="GF106" s="260">
        <f>IF(AND(LH106=1,PN106=1),0,MIN((ABS(($C$14-$C$15)*FJ106/$C$12/$C$21)+$C$15)/$C$21,DR106))</f>
        <v>0</v>
      </c>
      <c r="GG106" s="260">
        <f>IF(AND(LI106=1,PO106=1),0,MIN((ABS(($C$14-$C$15)*FK106/$C$12/$C$21)+$C$15)/$C$21,DS106))</f>
        <v>0</v>
      </c>
      <c r="GH106" s="260">
        <f>IF(AND(LJ106=1,PP106=1),0,MIN((ABS(($C$14-$C$15)*FL106/$C$12/$C$21)+$C$15)/$C$21,DT106))</f>
        <v>0</v>
      </c>
      <c r="GI106" s="260">
        <f>IF(AND(LK106=1,PQ106=1),0,MIN((ABS(($C$14-$C$15)*FM106/$C$12/$C$21)+$C$15)/$C$21,DU106))</f>
        <v>0</v>
      </c>
      <c r="GJ106" s="260">
        <f>IF(AND(LL106=1,PR106=1),0,MIN((ABS(($C$14-$C$15)*FN106/$C$12/$C$21)+$C$15)/$C$21,DV106))</f>
        <v>0</v>
      </c>
      <c r="GK106" s="260">
        <f>IF(AND(LM106=1,PS106=1),0,MIN((ABS(($C$14-$C$15)*FO106/$C$12/$C$21)+$C$15)/$C$21,DW106))</f>
        <v>0</v>
      </c>
      <c r="GL106" s="61">
        <f t="shared" si="347"/>
        <v>3.9200000000000026</v>
      </c>
      <c r="GM106" s="57">
        <f>IF(AND(KS105=1,OY105=1),0,EU106*$C$19/S$6/$C$24/$C$23*3.39*$C$21)</f>
        <v>0</v>
      </c>
      <c r="GN106" s="57">
        <f>IF(AND(KT105=1,OZ105=1),0,EV106*$C$19/T$6/$C$24/$C$23*3.39*$C$21)</f>
        <v>-2.8378907332974839</v>
      </c>
      <c r="GO106" s="57">
        <f>IF(AND(KU105=1,PA105=1),0,EW106*$C$19/U$6/$C$24/$C$23*3.39*$C$21)</f>
        <v>-4.1409249929814527</v>
      </c>
      <c r="GP106" s="57">
        <f>IF(AND(KV105=1,PB105=1),0,EX106*$C$19/V$6/$C$24/$C$23*3.39*$C$21)</f>
        <v>-5.0933940544064633</v>
      </c>
      <c r="GQ106" s="57">
        <f>IF(AND(KW105=1,PC105=1),0,EY106*$C$19/W$6/$C$24/$C$23*3.39*$C$21)</f>
        <v>0</v>
      </c>
      <c r="GR106" s="57">
        <f>IF(AND(KX105=1,PD105=1),0,EZ106*$C$19/X$6/$C$24/$C$23*3.39*$C$21)</f>
        <v>0</v>
      </c>
      <c r="GS106" s="57">
        <f>IF(AND(KY105=1,PE105=1),0,FA106*$C$19/Y$6/$C$24/$C$23*3.39*$C$21)</f>
        <v>0</v>
      </c>
      <c r="GT106" s="57">
        <f>IF(AND(KZ105=1,PF105=1),0,FB106*$C$19/Z$6/$C$24/$C$23*3.39*$C$21)</f>
        <v>0</v>
      </c>
      <c r="GU106" s="57">
        <f>IF(AND(LA105=1,PG105=1),0,FC106*$C$19/AA$6/$C$24/$C$23*3.39*$C$21)</f>
        <v>0</v>
      </c>
      <c r="GV106" s="57">
        <f>IF(AND(LB105=1,PH105=1),0,FD106*$C$19/AB$6/$C$24/$C$23*3.39*$C$21)</f>
        <v>0</v>
      </c>
      <c r="GW106" s="57">
        <f>IF(AND(LC105=1,PI105=1),0,FE106*$C$19/AC$6/$C$24/$C$23*3.39*$C$21)</f>
        <v>0</v>
      </c>
      <c r="GX106" s="57">
        <f>IF(AND(LD105=1,PJ105=1),0,FF106*$C$19/AD$6/$C$24/$C$23*3.39*$C$21)</f>
        <v>0</v>
      </c>
      <c r="GY106" s="57">
        <f>IF(AND(LE105=1,PK105=1),0,FG106*$C$19/AE$6/$C$24/$C$23*3.39*$C$21)</f>
        <v>0</v>
      </c>
      <c r="GZ106" s="57">
        <f>IF(AND(LF105=1,PL105=1),0,FH106*$C$19/AF$6/$C$24/$C$23*3.39*$C$21)</f>
        <v>0</v>
      </c>
      <c r="HA106" s="57">
        <f>IF(AND(LG105=1,PM105=1),0,FI106*$C$19/AG$6/$C$24/$C$23*3.39*$C$21)</f>
        <v>0</v>
      </c>
      <c r="HB106" s="57">
        <f>IF(AND(LH105=1,PN105=1),0,FJ106*$C$19/AH$6/$C$24/$C$23*3.39*$C$21)</f>
        <v>0</v>
      </c>
      <c r="HC106" s="57">
        <f>IF(AND(LI105=1,PO105=1),0,FK106*$C$19/AI$6/$C$24/$C$23*3.39*$C$21)</f>
        <v>0</v>
      </c>
      <c r="HD106" s="57">
        <f>IF(AND(LJ105=1,PP105=1),0,FL106*$C$19/AJ$6/$C$24/$C$23*3.39*$C$21)</f>
        <v>0</v>
      </c>
      <c r="HE106" s="57">
        <f>IF(AND(LK105=1,PQ105=1),0,FM106*$C$19/AK$6/$C$24/$C$23*3.39*$C$21)</f>
        <v>0</v>
      </c>
      <c r="HF106" s="57">
        <f>IF(AND(LL105=1,PR105=1),0,FN106*$C$19/AL$6/$C$24/$C$23*3.39*$C$21)</f>
        <v>0</v>
      </c>
      <c r="HG106" s="57">
        <f>IF(AND(LM105=1,PS105=1),0,FO106*$C$19/AM$6/$C$24/$C$23*3.39*$C$21)</f>
        <v>0</v>
      </c>
      <c r="HH106" s="61">
        <f t="shared" si="348"/>
        <v>3.9200000000000026</v>
      </c>
      <c r="HI106" s="57">
        <f t="shared" si="349"/>
        <v>0</v>
      </c>
      <c r="HJ106" s="57">
        <f t="shared" si="350"/>
        <v>2.8378907332974839</v>
      </c>
      <c r="HK106" s="57">
        <f t="shared" si="351"/>
        <v>4.1409249929814527</v>
      </c>
      <c r="HL106" s="57">
        <f t="shared" si="352"/>
        <v>5.0933940544064633</v>
      </c>
      <c r="HM106" s="57">
        <f t="shared" si="353"/>
        <v>0</v>
      </c>
      <c r="HN106" s="57">
        <f t="shared" si="354"/>
        <v>0</v>
      </c>
      <c r="HO106" s="57">
        <f t="shared" si="355"/>
        <v>0</v>
      </c>
      <c r="HP106" s="57">
        <f t="shared" si="356"/>
        <v>0</v>
      </c>
      <c r="HQ106" s="57">
        <f t="shared" si="357"/>
        <v>0</v>
      </c>
      <c r="HR106" s="57">
        <f t="shared" si="358"/>
        <v>0</v>
      </c>
      <c r="HS106" s="57">
        <f t="shared" si="359"/>
        <v>0</v>
      </c>
      <c r="HT106" s="57">
        <f t="shared" si="360"/>
        <v>0</v>
      </c>
      <c r="HU106" s="57">
        <f t="shared" si="361"/>
        <v>0</v>
      </c>
      <c r="HV106" s="57">
        <f t="shared" si="362"/>
        <v>0</v>
      </c>
      <c r="HW106" s="57">
        <f t="shared" si="363"/>
        <v>0</v>
      </c>
      <c r="HX106" s="57">
        <f t="shared" si="364"/>
        <v>0</v>
      </c>
      <c r="HY106" s="57">
        <f t="shared" si="365"/>
        <v>0</v>
      </c>
      <c r="HZ106" s="57">
        <f t="shared" si="366"/>
        <v>0</v>
      </c>
      <c r="IA106" s="57">
        <f t="shared" si="367"/>
        <v>0</v>
      </c>
      <c r="IB106" s="57">
        <f t="shared" si="368"/>
        <v>0</v>
      </c>
      <c r="IC106" s="57">
        <f t="shared" si="369"/>
        <v>0</v>
      </c>
      <c r="ID106" s="61">
        <f t="shared" si="370"/>
        <v>3.9200000000000026</v>
      </c>
      <c r="IE106" s="57">
        <f t="shared" si="371"/>
        <v>0</v>
      </c>
      <c r="IF106" s="57">
        <f t="shared" si="372"/>
        <v>0</v>
      </c>
      <c r="IG106" s="57">
        <f t="shared" si="373"/>
        <v>0</v>
      </c>
      <c r="IH106" s="57">
        <f t="shared" si="374"/>
        <v>0</v>
      </c>
      <c r="II106" s="57">
        <f t="shared" si="375"/>
        <v>0</v>
      </c>
      <c r="IJ106" s="57">
        <f t="shared" si="376"/>
        <v>0</v>
      </c>
      <c r="IK106" s="57">
        <f t="shared" si="377"/>
        <v>0</v>
      </c>
      <c r="IL106" s="57">
        <f t="shared" si="378"/>
        <v>0</v>
      </c>
      <c r="IM106" s="57">
        <f t="shared" si="379"/>
        <v>0</v>
      </c>
      <c r="IN106" s="57">
        <f t="shared" si="380"/>
        <v>0</v>
      </c>
      <c r="IO106" s="57">
        <f t="shared" si="381"/>
        <v>0</v>
      </c>
      <c r="IP106" s="57">
        <f t="shared" si="382"/>
        <v>0</v>
      </c>
      <c r="IQ106" s="57">
        <f t="shared" si="383"/>
        <v>0</v>
      </c>
      <c r="IR106" s="57">
        <f t="shared" si="384"/>
        <v>0</v>
      </c>
      <c r="IS106" s="57">
        <f t="shared" si="385"/>
        <v>0</v>
      </c>
      <c r="IT106" s="57">
        <f t="shared" si="386"/>
        <v>0</v>
      </c>
      <c r="IU106" s="57">
        <f t="shared" si="387"/>
        <v>0</v>
      </c>
      <c r="IV106" s="57">
        <f t="shared" si="388"/>
        <v>0</v>
      </c>
      <c r="IW106" s="57">
        <f t="shared" si="389"/>
        <v>0</v>
      </c>
      <c r="IX106" s="57">
        <f t="shared" si="390"/>
        <v>0</v>
      </c>
      <c r="IY106" s="57">
        <f t="shared" si="391"/>
        <v>0</v>
      </c>
      <c r="IZ106" s="61">
        <f t="shared" si="392"/>
        <v>3.9200000000000026</v>
      </c>
      <c r="JA106" s="260" t="e">
        <f t="shared" si="447"/>
        <v>#N/A</v>
      </c>
      <c r="JB106" s="260" t="e">
        <f t="shared" si="448"/>
        <v>#N/A</v>
      </c>
      <c r="JC106" s="260" t="e">
        <f t="shared" si="449"/>
        <v>#N/A</v>
      </c>
      <c r="JD106" s="260" t="e">
        <f t="shared" si="450"/>
        <v>#N/A</v>
      </c>
      <c r="JE106" s="260" t="e">
        <f t="shared" si="451"/>
        <v>#N/A</v>
      </c>
      <c r="JF106" s="260" t="e">
        <f t="shared" si="452"/>
        <v>#N/A</v>
      </c>
      <c r="JG106" s="260" t="e">
        <f t="shared" si="453"/>
        <v>#N/A</v>
      </c>
      <c r="JH106" s="260" t="e">
        <f t="shared" si="454"/>
        <v>#N/A</v>
      </c>
      <c r="JI106" s="260" t="e">
        <f t="shared" si="455"/>
        <v>#N/A</v>
      </c>
      <c r="JJ106" s="260" t="e">
        <f t="shared" si="456"/>
        <v>#N/A</v>
      </c>
      <c r="JK106" s="260" t="e">
        <f t="shared" si="457"/>
        <v>#N/A</v>
      </c>
      <c r="JL106" s="260" t="e">
        <f t="shared" si="458"/>
        <v>#N/A</v>
      </c>
      <c r="JM106" s="260" t="e">
        <f t="shared" si="459"/>
        <v>#N/A</v>
      </c>
      <c r="JN106" s="260" t="e">
        <f t="shared" si="460"/>
        <v>#N/A</v>
      </c>
      <c r="JO106" s="260" t="e">
        <f t="shared" si="461"/>
        <v>#N/A</v>
      </c>
      <c r="JP106" s="260" t="e">
        <f t="shared" si="462"/>
        <v>#N/A</v>
      </c>
      <c r="JQ106" s="260" t="e">
        <f t="shared" si="463"/>
        <v>#N/A</v>
      </c>
      <c r="JR106" s="260" t="e">
        <f t="shared" si="464"/>
        <v>#N/A</v>
      </c>
      <c r="JS106" s="260" t="e">
        <f t="shared" si="465"/>
        <v>#N/A</v>
      </c>
      <c r="JT106" s="260" t="e">
        <f t="shared" si="466"/>
        <v>#N/A</v>
      </c>
      <c r="JU106" s="260" t="e">
        <f t="shared" si="467"/>
        <v>#N/A</v>
      </c>
      <c r="JV106" s="61">
        <f t="shared" si="393"/>
        <v>3.9200000000000026</v>
      </c>
      <c r="JW106" s="46">
        <f>IF(AND(KS106=0,HI106&lt;=$C$40),1,0)</f>
        <v>0</v>
      </c>
      <c r="JX106" s="46">
        <f>IF(AND(KT106=0,HJ106&lt;=$C$40),1,0)</f>
        <v>0</v>
      </c>
      <c r="JY106" s="46">
        <f>IF(AND(KU106=0,HK106&lt;=$C$40),1,0)</f>
        <v>0</v>
      </c>
      <c r="JZ106" s="46">
        <f>IF(AND(KV106=0,HL106&lt;=$C$40),1,0)</f>
        <v>0</v>
      </c>
      <c r="KA106" s="46">
        <f>IF(AND(KW106=0,HM106&lt;=$C$40),1,0)</f>
        <v>0</v>
      </c>
      <c r="KB106" s="46">
        <f>IF(AND(KX106=0,HN106&lt;=$C$40),1,0)</f>
        <v>0</v>
      </c>
      <c r="KC106" s="46">
        <f>IF(AND(KY106=0,HO106&lt;=$C$40),1,0)</f>
        <v>0</v>
      </c>
      <c r="KD106" s="46">
        <f>IF(AND(KZ106=0,HP106&lt;=$C$40),1,0)</f>
        <v>0</v>
      </c>
      <c r="KE106" s="46">
        <f>IF(AND(LA106=0,HQ106&lt;=$C$40),1,0)</f>
        <v>0</v>
      </c>
      <c r="KF106" s="46">
        <f>IF(AND(LB106=0,HR106&lt;=$C$40),1,0)</f>
        <v>0</v>
      </c>
      <c r="KG106" s="46">
        <f>IF(AND(LC106=0,HS106&lt;=$C$40),1,0)</f>
        <v>0</v>
      </c>
      <c r="KH106" s="46">
        <f>IF(AND(LD106=0,HT106&lt;=$C$40),1,0)</f>
        <v>0</v>
      </c>
      <c r="KI106" s="46">
        <f>IF(AND(LE106=0,HU106&lt;=$C$40),1,0)</f>
        <v>0</v>
      </c>
      <c r="KJ106" s="46">
        <f>IF(AND(LF106=0,HV106&lt;=$C$40),1,0)</f>
        <v>0</v>
      </c>
      <c r="KK106" s="46">
        <f>IF(AND(LG106=0,HW106&lt;=$C$40),1,0)</f>
        <v>0</v>
      </c>
      <c r="KL106" s="46">
        <f>IF(AND(LH106=0,HX106&lt;=$C$40),1,0)</f>
        <v>0</v>
      </c>
      <c r="KM106" s="46">
        <f>IF(AND(LI106=0,HY106&lt;=$C$40),1,0)</f>
        <v>0</v>
      </c>
      <c r="KN106" s="46">
        <f>IF(AND(LJ106=0,HZ106&lt;=$C$40),1,0)</f>
        <v>0</v>
      </c>
      <c r="KO106" s="46">
        <f>IF(AND(LK106=0,IA106&lt;=$C$40),1,0)</f>
        <v>0</v>
      </c>
      <c r="KP106" s="46">
        <f>IF(AND(LL106=0,IB106&lt;=$C$40),1,0)</f>
        <v>0</v>
      </c>
      <c r="KQ106" s="46">
        <f>IF(AND(LM106=0,IC106&lt;=$C$40),1,0)</f>
        <v>0</v>
      </c>
      <c r="KR106" s="61">
        <f t="shared" si="394"/>
        <v>3.9200000000000026</v>
      </c>
      <c r="KS106" s="1">
        <f>IF(OR(KS105=1,AND(OY106=1,LO106&lt;=$C$41)),1,0)</f>
        <v>1</v>
      </c>
      <c r="KT106" s="1">
        <f>IF(OR(KT105=1,AND(OZ106=1,LP106&lt;=$C$41)),1,0)</f>
        <v>0</v>
      </c>
      <c r="KU106" s="1">
        <f>IF(OR(KU105=1,AND(PA106=1,LQ106&lt;=$C$41)),1,0)</f>
        <v>0</v>
      </c>
      <c r="KV106" s="1">
        <f>IF(OR(KV105=1,AND(PB106=1,LR106&lt;=$C$41)),1,0)</f>
        <v>0</v>
      </c>
      <c r="KW106" s="1">
        <f>IF(OR(KW105=1,AND(PC106=1,LS106&lt;=$C$41)),1,0)</f>
        <v>1</v>
      </c>
      <c r="KX106" s="1">
        <f>IF(OR(KX105=1,AND(PD106=1,LT106&lt;=$C$41)),1,0)</f>
        <v>1</v>
      </c>
      <c r="KY106" s="1">
        <f>IF(OR(KY105=1,AND(PE106=1,LU106&lt;=$C$41)),1,0)</f>
        <v>1</v>
      </c>
      <c r="KZ106" s="1">
        <f>IF(OR(KZ105=1,AND(PF106=1,LV106&lt;=$C$41)),1,0)</f>
        <v>1</v>
      </c>
      <c r="LA106" s="1">
        <f>IF(OR(LA105=1,AND(PG106=1,LW106&lt;=$C$41)),1,0)</f>
        <v>1</v>
      </c>
      <c r="LB106" s="1">
        <f>IF(OR(LB105=1,AND(PH106=1,LX106&lt;=$C$41)),1,0)</f>
        <v>1</v>
      </c>
      <c r="LC106" s="1">
        <f>IF(OR(LC105=1,AND(PI106=1,LY106&lt;=$C$41)),1,0)</f>
        <v>1</v>
      </c>
      <c r="LD106" s="1">
        <f>IF(OR(LD105=1,AND(PJ106=1,LZ106&lt;=$C$41)),1,0)</f>
        <v>1</v>
      </c>
      <c r="LE106" s="1">
        <f>IF(OR(LE105=1,AND(PK106=1,MA106&lt;=$C$41)),1,0)</f>
        <v>1</v>
      </c>
      <c r="LF106" s="1">
        <f>IF(OR(LF105=1,AND(PL106=1,MB106&lt;=$C$41)),1,0)</f>
        <v>1</v>
      </c>
      <c r="LG106" s="1">
        <f>IF(OR(LG105=1,AND(PM106=1,MC106&lt;=$C$41)),1,0)</f>
        <v>1</v>
      </c>
      <c r="LH106" s="1">
        <f>IF(OR(LH105=1,AND(PN106=1,MD106&lt;=$C$41)),1,0)</f>
        <v>1</v>
      </c>
      <c r="LI106" s="1">
        <f>IF(OR(LI105=1,AND(PO106=1,ME106&lt;=$C$41)),1,0)</f>
        <v>1</v>
      </c>
      <c r="LJ106" s="1">
        <f>IF(OR(LJ105=1,AND(PP106=1,MF106&lt;=$C$41)),1,0)</f>
        <v>1</v>
      </c>
      <c r="LK106" s="1">
        <f>IF(OR(LK105=1,AND(PQ106=1,MG106&lt;=$C$41)),1,0)</f>
        <v>1</v>
      </c>
      <c r="LL106" s="1">
        <f>IF(OR(LL105=1,AND(PR106=1,MH106&lt;=$C$41)),1,0)</f>
        <v>1</v>
      </c>
      <c r="LM106" s="1">
        <f>IF(OR(LM105=1,AND(PS106=1,MI106&lt;=$C$41)),1,0)</f>
        <v>1</v>
      </c>
      <c r="LN106" s="61">
        <f t="shared" si="395"/>
        <v>3.9200000000000026</v>
      </c>
      <c r="LO106" s="57">
        <f t="shared" si="396"/>
        <v>0</v>
      </c>
      <c r="LP106" s="57">
        <f t="shared" si="397"/>
        <v>9.6005773636806389</v>
      </c>
      <c r="LQ106" s="57">
        <f t="shared" si="398"/>
        <v>7.0991330623424949</v>
      </c>
      <c r="LR106" s="57">
        <f t="shared" si="399"/>
        <v>3.389679748255813</v>
      </c>
      <c r="LS106" s="57">
        <f t="shared" si="400"/>
        <v>0</v>
      </c>
      <c r="LT106" s="57">
        <f t="shared" si="401"/>
        <v>0</v>
      </c>
      <c r="LU106" s="57">
        <f t="shared" si="402"/>
        <v>0</v>
      </c>
      <c r="LV106" s="57">
        <f t="shared" si="403"/>
        <v>0</v>
      </c>
      <c r="LW106" s="57">
        <f t="shared" si="404"/>
        <v>0</v>
      </c>
      <c r="LX106" s="57">
        <f t="shared" si="405"/>
        <v>0</v>
      </c>
      <c r="LY106" s="57">
        <f t="shared" si="406"/>
        <v>0</v>
      </c>
      <c r="LZ106" s="57">
        <f t="shared" si="407"/>
        <v>0</v>
      </c>
      <c r="MA106" s="57">
        <f t="shared" si="408"/>
        <v>0</v>
      </c>
      <c r="MB106" s="57">
        <f t="shared" si="409"/>
        <v>0</v>
      </c>
      <c r="MC106" s="57">
        <f t="shared" si="410"/>
        <v>0</v>
      </c>
      <c r="MD106" s="57">
        <f t="shared" si="411"/>
        <v>0</v>
      </c>
      <c r="ME106" s="57">
        <f t="shared" si="412"/>
        <v>0</v>
      </c>
      <c r="MF106" s="57">
        <f t="shared" si="413"/>
        <v>0</v>
      </c>
      <c r="MG106" s="57">
        <f t="shared" si="414"/>
        <v>0</v>
      </c>
      <c r="MH106" s="57">
        <f t="shared" si="415"/>
        <v>0</v>
      </c>
      <c r="MI106" s="57">
        <f t="shared" si="416"/>
        <v>0</v>
      </c>
      <c r="MJ106" s="61">
        <f t="shared" si="417"/>
        <v>3.9200000000000026</v>
      </c>
      <c r="MK106" s="57" t="e">
        <f>IF(AND(ABS(CG106)&gt;0,EU106*$C$19&gt;=DY105,NG106&lt;&gt;0),3,NA())</f>
        <v>#N/A</v>
      </c>
      <c r="ML106" s="57" t="e">
        <f t="shared" si="468"/>
        <v>#N/A</v>
      </c>
      <c r="MM106" s="57" t="e">
        <f t="shared" si="469"/>
        <v>#N/A</v>
      </c>
      <c r="MN106" s="57" t="e">
        <f t="shared" si="470"/>
        <v>#N/A</v>
      </c>
      <c r="MO106" s="57" t="e">
        <f t="shared" si="471"/>
        <v>#N/A</v>
      </c>
      <c r="MP106" s="57" t="e">
        <f t="shared" si="472"/>
        <v>#N/A</v>
      </c>
      <c r="MQ106" s="57" t="e">
        <f t="shared" si="473"/>
        <v>#N/A</v>
      </c>
      <c r="MR106" s="57" t="e">
        <f t="shared" si="474"/>
        <v>#N/A</v>
      </c>
      <c r="MS106" s="57" t="e">
        <f t="shared" si="475"/>
        <v>#N/A</v>
      </c>
      <c r="MT106" s="57" t="e">
        <f t="shared" si="476"/>
        <v>#N/A</v>
      </c>
      <c r="MU106" s="57" t="e">
        <f t="shared" si="477"/>
        <v>#N/A</v>
      </c>
      <c r="MV106" s="57" t="e">
        <f t="shared" si="478"/>
        <v>#N/A</v>
      </c>
      <c r="MW106" s="57" t="e">
        <f t="shared" si="479"/>
        <v>#N/A</v>
      </c>
      <c r="MX106" s="57" t="e">
        <f t="shared" si="480"/>
        <v>#N/A</v>
      </c>
      <c r="MY106" s="57" t="e">
        <f t="shared" si="481"/>
        <v>#N/A</v>
      </c>
      <c r="MZ106" s="57" t="e">
        <f t="shared" si="482"/>
        <v>#N/A</v>
      </c>
      <c r="NA106" s="57" t="e">
        <f t="shared" si="483"/>
        <v>#N/A</v>
      </c>
      <c r="NB106" s="57" t="e">
        <f t="shared" si="484"/>
        <v>#N/A</v>
      </c>
      <c r="NC106" s="57" t="e">
        <f t="shared" si="485"/>
        <v>#N/A</v>
      </c>
      <c r="ND106" s="57" t="e">
        <f t="shared" si="486"/>
        <v>#N/A</v>
      </c>
      <c r="NE106" s="57" t="e">
        <f t="shared" si="487"/>
        <v>#N/A</v>
      </c>
      <c r="NF106" s="61">
        <f t="shared" si="418"/>
        <v>3.9200000000000026</v>
      </c>
      <c r="NG106" s="260">
        <f>IF(OY105=0,MIN('Drive Train'!$F$35-FQ105*$C$19*'Drive Train'!$F$39,NG105+$C$39)-$C$7,IF(LO105-1&lt;=0,0,IF($C$37=Motors!$C$29,MAX(MAX(NG$8:NG105)*-1,NG105-$C$39),MAX(0,MAX(NG$8:NG105)*-1,NG105-$C$39))))</f>
        <v>0</v>
      </c>
      <c r="NH106" s="260">
        <f>IF(OZ105=0,MIN('Drive Train'!$F$35-FR105*$C$19*'Drive Train'!$F$39,NH105+$C$39)-$C$7,IF(LP105-1&lt;=0,0,IF($C$37=Motors!$C$29,MAX(MAX(NH$8:NH105)*-1,NH105-$C$39),MAX(0,MAX(NH$8:NH105)*-1,NH105-$C$39))))</f>
        <v>0</v>
      </c>
      <c r="NI106" s="260">
        <f>IF(PA105=0,MIN('Drive Train'!$F$35-FS105*$C$19*'Drive Train'!$F$39,NI105+$C$39)-$C$7,IF(LQ105-1&lt;=0,0,IF($C$37=Motors!$C$29,MAX(MAX(NI$8:NI105)*-1,NI105-$C$39),MAX(0,MAX(NI$8:NI105)*-1,NI105-$C$39))))</f>
        <v>0</v>
      </c>
      <c r="NJ106" s="260">
        <f>IF(PB105=0,MIN('Drive Train'!$F$35-FT105*$C$19*'Drive Train'!$F$39,NJ105+$C$39)-$C$7,IF(LR105-1&lt;=0,0,IF($C$37=Motors!$C$29,MAX(MAX(NJ$8:NJ105)*-1,NJ105-$C$39),MAX(0,MAX(NJ$8:NJ105)*-1,NJ105-$C$39))))</f>
        <v>0</v>
      </c>
      <c r="NK106" s="260">
        <f>IF(PC105=0,MIN('Drive Train'!$F$35-FU105*$C$19*'Drive Train'!$F$39,NK105+$C$39)-$C$7,IF(LS105-1&lt;=0,0,IF($C$37=Motors!$C$29,MAX(MAX(NK$8:NK105)*-1,NK105-$C$39),MAX(0,MAX(NK$8:NK105)*-1,NK105-$C$39))))</f>
        <v>0</v>
      </c>
      <c r="NL106" s="260">
        <f>IF(PD105=0,MIN('Drive Train'!$F$35-FV105*$C$19*'Drive Train'!$F$39,NL105+$C$39)-$C$7,IF(LT105-1&lt;=0,0,IF($C$37=Motors!$C$29,MAX(MAX(NL$8:NL105)*-1,NL105-$C$39),MAX(0,MAX(NL$8:NL105)*-1,NL105-$C$39))))</f>
        <v>0</v>
      </c>
      <c r="NM106" s="260">
        <f>IF(PE105=0,MIN('Drive Train'!$F$35-FW105*$C$19*'Drive Train'!$F$39,NM105+$C$39)-$C$7,IF(LU105-1&lt;=0,0,IF($C$37=Motors!$C$29,MAX(MAX(NM$8:NM105)*-1,NM105-$C$39),MAX(0,MAX(NM$8:NM105)*-1,NM105-$C$39))))</f>
        <v>0</v>
      </c>
      <c r="NN106" s="260">
        <f>IF(PF105=0,MIN('Drive Train'!$F$35-FX105*$C$19*'Drive Train'!$F$39,NN105+$C$39)-$C$7,IF(LV105-1&lt;=0,0,IF($C$37=Motors!$C$29,MAX(MAX(NN$8:NN105)*-1,NN105-$C$39),MAX(0,MAX(NN$8:NN105)*-1,NN105-$C$39))))</f>
        <v>0</v>
      </c>
      <c r="NO106" s="260">
        <f>IF(PG105=0,MIN('Drive Train'!$F$35-FY105*$C$19*'Drive Train'!$F$39,NO105+$C$39)-$C$7,IF(LW105-1&lt;=0,0,IF($C$37=Motors!$C$29,MAX(MAX(NO$8:NO105)*-1,NO105-$C$39),MAX(0,MAX(NO$8:NO105)*-1,NO105-$C$39))))</f>
        <v>0</v>
      </c>
      <c r="NP106" s="260">
        <f>IF(PH105=0,MIN('Drive Train'!$F$35-FZ105*$C$19*'Drive Train'!$F$39,NP105+$C$39)-$C$7,IF(LX105-1&lt;=0,0,IF($C$37=Motors!$C$29,MAX(MAX(NP$8:NP105)*-1,NP105-$C$39),MAX(0,MAX(NP$8:NP105)*-1,NP105-$C$39))))</f>
        <v>0</v>
      </c>
      <c r="NQ106" s="260">
        <f>IF(PI105=0,MIN('Drive Train'!$F$35-GA105*$C$19*'Drive Train'!$F$39,NQ105+$C$39)-$C$7,IF(LY105-1&lt;=0,0,IF($C$37=Motors!$C$29,MAX(MAX(NQ$8:NQ105)*-1,NQ105-$C$39),MAX(0,MAX(NQ$8:NQ105)*-1,NQ105-$C$39))))</f>
        <v>0</v>
      </c>
      <c r="NR106" s="260">
        <f>IF(PJ105=0,MIN('Drive Train'!$F$35-GB105*$C$19*'Drive Train'!$F$39,NR105+$C$39)-$C$7,IF(LZ105-1&lt;=0,0,IF($C$37=Motors!$C$29,MAX(MAX(NR$8:NR105)*-1,NR105-$C$39),MAX(0,MAX(NR$8:NR105)*-1,NR105-$C$39))))</f>
        <v>0</v>
      </c>
      <c r="NS106" s="260">
        <f>IF(PK105=0,MIN('Drive Train'!$F$35-GC105*$C$19*'Drive Train'!$F$39,NS105+$C$39)-$C$7,IF(MA105-1&lt;=0,0,IF($C$37=Motors!$C$29,MAX(MAX(NS$8:NS105)*-1,NS105-$C$39),MAX(0,MAX(NS$8:NS105)*-1,NS105-$C$39))))</f>
        <v>0</v>
      </c>
      <c r="NT106" s="260">
        <f>IF(PL105=0,MIN('Drive Train'!$F$35-GD105*$C$19*'Drive Train'!$F$39,NT105+$C$39)-$C$7,IF(MB105-1&lt;=0,0,IF($C$37=Motors!$C$29,MAX(MAX(NT$8:NT105)*-1,NT105-$C$39),MAX(0,MAX(NT$8:NT105)*-1,NT105-$C$39))))</f>
        <v>0</v>
      </c>
      <c r="NU106" s="260">
        <f>IF(PM105=0,MIN('Drive Train'!$F$35-GE105*$C$19*'Drive Train'!$F$39,NU105+$C$39)-$C$7,IF(MC105-1&lt;=0,0,IF($C$37=Motors!$C$29,MAX(MAX(NU$8:NU105)*-1,NU105-$C$39),MAX(0,MAX(NU$8:NU105)*-1,NU105-$C$39))))</f>
        <v>0</v>
      </c>
      <c r="NV106" s="260">
        <f>IF(PN105=0,MIN('Drive Train'!$F$35-GF105*$C$19*'Drive Train'!$F$39,NV105+$C$39)-$C$7,IF(MD105-1&lt;=0,0,IF($C$37=Motors!$C$29,MAX(MAX(NV$8:NV105)*-1,NV105-$C$39),MAX(0,MAX(NV$8:NV105)*-1,NV105-$C$39))))</f>
        <v>0</v>
      </c>
      <c r="NW106" s="260">
        <f>IF(PO105=0,MIN('Drive Train'!$F$35-GG105*$C$19*'Drive Train'!$F$39,NW105+$C$39)-$C$7,IF(ME105-1&lt;=0,0,IF($C$37=Motors!$C$29,MAX(MAX(NW$8:NW105)*-1,NW105-$C$39),MAX(0,MAX(NW$8:NW105)*-1,NW105-$C$39))))</f>
        <v>0</v>
      </c>
      <c r="NX106" s="260">
        <f>IF(PP105=0,MIN('Drive Train'!$F$35-GH105*$C$19*'Drive Train'!$F$39,NX105+$C$39)-$C$7,IF(MF105-1&lt;=0,0,IF($C$37=Motors!$C$29,MAX(MAX(NX$8:NX105)*-1,NX105-$C$39),MAX(0,MAX(NX$8:NX105)*-1,NX105-$C$39))))</f>
        <v>0</v>
      </c>
      <c r="NY106" s="260">
        <f>IF(PQ105=0,MIN('Drive Train'!$F$35-GI105*$C$19*'Drive Train'!$F$39,NY105+$C$39)-$C$7,IF(MG105-1&lt;=0,0,IF($C$37=Motors!$C$29,MAX(MAX(NY$8:NY105)*-1,NY105-$C$39),MAX(0,MAX(NY$8:NY105)*-1,NY105-$C$39))))</f>
        <v>0</v>
      </c>
      <c r="NZ106" s="260">
        <f>IF(PR105=0,MIN('Drive Train'!$F$35-GJ105*$C$19*'Drive Train'!$F$39,NZ105+$C$39)-$C$7,IF(MH105-1&lt;=0,0,IF($C$37=Motors!$C$29,MAX(MAX(NZ$8:NZ105)*-1,NZ105-$C$39),MAX(0,MAX(NZ$8:NZ105)*-1,NZ105-$C$39))))</f>
        <v>0</v>
      </c>
      <c r="OA106" s="260">
        <f>IF(PS105=0,MIN('Drive Train'!$F$35-GK105*$C$19*'Drive Train'!$F$39,OA105+$C$39)-$C$7,IF(MI105-1&lt;=0,0,IF($C$37=Motors!$C$29,MAX(MAX(OA$8:OA105)*-1,OA105-$C$39),MAX(0,MAX(OA$8:OA105)*-1,OA105-$C$39))))</f>
        <v>0</v>
      </c>
      <c r="OB106" s="61">
        <f t="shared" si="419"/>
        <v>3.9200000000000026</v>
      </c>
      <c r="OC106" s="260">
        <f>'Drive Train'!$F$35-(FQ106*$C$13)*$C$19*'Drive Train'!$F$39</f>
        <v>12.4</v>
      </c>
      <c r="OD106" s="260">
        <f>'Drive Train'!$F$35-(FR106*$C$13)*$C$19*'Drive Train'!$F$39</f>
        <v>12.2597755</v>
      </c>
      <c r="OE106" s="260">
        <f>'Drive Train'!$F$35-(FS106*$C$13)*$C$19*'Drive Train'!$F$39</f>
        <v>12.2597755</v>
      </c>
      <c r="OF106" s="260">
        <f>'Drive Train'!$F$35-(FT106*$C$13)*$C$19*'Drive Train'!$F$39</f>
        <v>12.2597755</v>
      </c>
      <c r="OG106" s="260">
        <f>'Drive Train'!$F$35-(FU106*$C$13)*$C$19*'Drive Train'!$F$39</f>
        <v>12.4</v>
      </c>
      <c r="OH106" s="260">
        <f>'Drive Train'!$F$35-(FV106*$C$13)*$C$19*'Drive Train'!$F$39</f>
        <v>12.4</v>
      </c>
      <c r="OI106" s="260">
        <f>'Drive Train'!$F$35-(FW106*$C$13)*$C$19*'Drive Train'!$F$39</f>
        <v>12.4</v>
      </c>
      <c r="OJ106" s="260">
        <f>'Drive Train'!$F$35-(FX106*$C$13)*$C$19*'Drive Train'!$F$39</f>
        <v>12.4</v>
      </c>
      <c r="OK106" s="260">
        <f>'Drive Train'!$F$35-(FY106*$C$13)*$C$19*'Drive Train'!$F$39</f>
        <v>12.4</v>
      </c>
      <c r="OL106" s="260">
        <f>'Drive Train'!$F$35-(FZ106*$C$13)*$C$19*'Drive Train'!$F$39</f>
        <v>12.4</v>
      </c>
      <c r="OM106" s="260">
        <f>'Drive Train'!$F$35-(GA106*$C$13)*$C$19*'Drive Train'!$F$39</f>
        <v>12.4</v>
      </c>
      <c r="ON106" s="260">
        <f>'Drive Train'!$F$35-(GB106*$C$13)*$C$19*'Drive Train'!$F$39</f>
        <v>12.4</v>
      </c>
      <c r="OO106" s="260">
        <f>'Drive Train'!$F$35-(GC106*$C$13)*$C$19*'Drive Train'!$F$39</f>
        <v>12.4</v>
      </c>
      <c r="OP106" s="260">
        <f>'Drive Train'!$F$35-(GD106*$C$13)*$C$19*'Drive Train'!$F$39</f>
        <v>12.4</v>
      </c>
      <c r="OQ106" s="260">
        <f>'Drive Train'!$F$35-(GE106*$C$13)*$C$19*'Drive Train'!$F$39</f>
        <v>12.4</v>
      </c>
      <c r="OR106" s="260">
        <f>'Drive Train'!$F$35-(GF106*$C$13)*$C$19*'Drive Train'!$F$39</f>
        <v>12.4</v>
      </c>
      <c r="OS106" s="260">
        <f>'Drive Train'!$F$35-(GG106*$C$13)*$C$19*'Drive Train'!$F$39</f>
        <v>12.4</v>
      </c>
      <c r="OT106" s="260">
        <f>'Drive Train'!$F$35-(GH106*$C$13)*$C$19*'Drive Train'!$F$39</f>
        <v>12.4</v>
      </c>
      <c r="OU106" s="260">
        <f>'Drive Train'!$F$35-(GI106*$C$13)*$C$19*'Drive Train'!$F$39</f>
        <v>12.4</v>
      </c>
      <c r="OV106" s="260">
        <f>'Drive Train'!$F$35-(GJ106*$C$13)*$C$19*'Drive Train'!$F$39</f>
        <v>12.4</v>
      </c>
      <c r="OW106" s="260">
        <f>'Drive Train'!$F$35-(GK106*$C$13)*$C$19*'Drive Train'!$F$39</f>
        <v>12.4</v>
      </c>
      <c r="OX106" s="61">
        <f t="shared" si="420"/>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7">
        <f t="shared" si="421"/>
        <v>3.9200000000000026</v>
      </c>
      <c r="PU106" s="57">
        <f t="shared" si="422"/>
        <v>21.495394688196406</v>
      </c>
      <c r="PV106" s="57">
        <f t="shared" si="423"/>
        <v>39.65442060848931</v>
      </c>
      <c r="PW106" s="57">
        <f t="shared" si="424"/>
        <v>41.752906451272935</v>
      </c>
      <c r="PX106" s="57">
        <f t="shared" si="425"/>
        <v>38.878734619451933</v>
      </c>
      <c r="PY106" s="57">
        <f t="shared" si="426"/>
        <v>32.325958033169201</v>
      </c>
      <c r="PZ106" s="57">
        <f t="shared" si="427"/>
        <v>27.036423105162619</v>
      </c>
      <c r="QA106" s="57">
        <f t="shared" si="428"/>
        <v>23.225733517635934</v>
      </c>
      <c r="QB106" s="57">
        <f t="shared" si="429"/>
        <v>21.291440485870105</v>
      </c>
      <c r="QC106" s="57">
        <f t="shared" si="430"/>
        <v>19.83197803012871</v>
      </c>
      <c r="QD106" s="57">
        <f t="shared" si="431"/>
        <v>18.750821279437783</v>
      </c>
      <c r="QE106" s="57">
        <f t="shared" si="432"/>
        <v>18.248340689871842</v>
      </c>
      <c r="QF106" s="57">
        <f t="shared" si="433"/>
        <v>23.528011379972803</v>
      </c>
      <c r="QG106" s="57">
        <f t="shared" si="434"/>
        <v>22.440570644578063</v>
      </c>
      <c r="QH106" s="57">
        <f t="shared" si="435"/>
        <v>21.831549073444926</v>
      </c>
      <c r="QI106" s="57">
        <f t="shared" si="436"/>
        <v>21.659868427934889</v>
      </c>
      <c r="QJ106" s="57">
        <f t="shared" si="437"/>
        <v>21.79976807614602</v>
      </c>
      <c r="QK106" s="57">
        <f t="shared" si="438"/>
        <v>21.756211309083742</v>
      </c>
      <c r="QL106" s="57">
        <f t="shared" si="439"/>
        <v>21.582838251070481</v>
      </c>
      <c r="QM106" s="57">
        <f t="shared" si="440"/>
        <v>21.793281479591677</v>
      </c>
      <c r="QN106" s="57">
        <f t="shared" si="441"/>
        <v>21.456171811391606</v>
      </c>
      <c r="QO106" s="57">
        <f t="shared" si="442"/>
        <v>21.493109623152883</v>
      </c>
      <c r="QP106" s="61">
        <f t="shared" si="443"/>
        <v>3.9200000000000026</v>
      </c>
      <c r="QQ106" s="57">
        <f>MIN(FQ106,$C$16)*$C$17*1000/60/60/$C$21</f>
        <v>0</v>
      </c>
      <c r="QR106" s="57">
        <f>MIN(FR106,$C$16)*$C$17*1000/60/60/$C$21</f>
        <v>3.4695548865589357E-2</v>
      </c>
      <c r="QS106" s="57">
        <f>MIN(FS106,$C$16)*$C$17*1000/60/60/$C$21</f>
        <v>3.4695548865589357E-2</v>
      </c>
      <c r="QT106" s="57">
        <f>MIN(FT106,$C$16)*$C$17*1000/60/60/$C$21</f>
        <v>3.4695548865589357E-2</v>
      </c>
      <c r="QU106" s="57">
        <f>MIN(FU106,$C$16)*$C$17*1000/60/60/$C$21</f>
        <v>0</v>
      </c>
      <c r="QV106" s="57">
        <f>MIN(FV106,$C$16)*$C$17*1000/60/60/$C$21</f>
        <v>0</v>
      </c>
      <c r="QW106" s="57">
        <f>MIN(FW106,$C$16)*$C$17*1000/60/60/$C$21</f>
        <v>0</v>
      </c>
      <c r="QX106" s="57">
        <f>MIN(FX106,$C$16)*$C$17*1000/60/60/$C$21</f>
        <v>0</v>
      </c>
      <c r="QY106" s="57">
        <f>MIN(FY106,$C$16)*$C$17*1000/60/60/$C$21</f>
        <v>0</v>
      </c>
      <c r="QZ106" s="57">
        <f>MIN(FZ106,$C$16)*$C$17*1000/60/60/$C$21</f>
        <v>0</v>
      </c>
      <c r="RA106" s="57">
        <f>MIN(GA106,$C$16)*$C$17*1000/60/60/$C$21</f>
        <v>0</v>
      </c>
      <c r="RB106" s="57">
        <f>MIN(GB106,$C$16)*$C$17*1000/60/60/$C$21</f>
        <v>0</v>
      </c>
      <c r="RC106" s="57">
        <f>MIN(GC106,$C$16)*$C$17*1000/60/60/$C$21</f>
        <v>0</v>
      </c>
      <c r="RD106" s="57">
        <f>MIN(GD106,$C$16)*$C$17*1000/60/60/$C$21</f>
        <v>0</v>
      </c>
      <c r="RE106" s="57">
        <f>MIN(GE106,$C$16)*$C$17*1000/60/60/$C$21</f>
        <v>0</v>
      </c>
      <c r="RF106" s="57">
        <f>MIN(GF106,$C$16)*$C$17*1000/60/60/$C$21</f>
        <v>0</v>
      </c>
      <c r="RG106" s="57">
        <f>MIN(GG106,$C$16)*$C$17*1000/60/60/$C$21</f>
        <v>0</v>
      </c>
      <c r="RH106" s="57">
        <f>MIN(GH106,$C$16)*$C$17*1000/60/60/$C$21</f>
        <v>0</v>
      </c>
      <c r="RI106" s="57">
        <f>MIN(GI106,$C$16)*$C$17*1000/60/60/$C$21</f>
        <v>0</v>
      </c>
      <c r="RJ106" s="57">
        <f>MIN(GJ106,$C$16)*$C$17*1000/60/60/$C$21</f>
        <v>0</v>
      </c>
      <c r="RK106" s="57">
        <f>MIN(GK106,$C$16)*$C$17*1000/60/60/$C$21</f>
        <v>0</v>
      </c>
      <c r="RL106" s="61">
        <f t="shared" si="444"/>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61">
        <f t="shared" si="445"/>
        <v>3.9200000000000026</v>
      </c>
      <c r="SI106" s="2">
        <f>IF(AND(EU106&lt;0,KS106=0,LO106&gt;=LO$6*'Drive Train'!$AA$52,LO106&lt;=LO$6*'Drive Train'!$AA$53,OY106=1,JW106=0),$C$17,0)</f>
        <v>0</v>
      </c>
      <c r="SJ106" s="2">
        <f>IF(AND(EV106&lt;0,KT106=0,LP106&gt;=LP$6*'Drive Train'!$AA$52,LP106&lt;=LP$6*'Drive Train'!$AA$53,OZ106=1,JX106=0),$C$17,0)</f>
        <v>0.04</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48">
        <f t="shared" si="446"/>
        <v>3.9200000000000026</v>
      </c>
    </row>
    <row r="107" spans="2:524" x14ac:dyDescent="0.2">
      <c r="C107" s="73"/>
      <c r="R107" s="63">
        <f t="shared" si="34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343"/>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318"/>
        <v>3.9600000000000026</v>
      </c>
      <c r="BK107" s="2">
        <f>IF(OR(KS106=1,AND($C$37=Motors!$C$31,OY106=1)),0,IF(NG107=0,-(CG106+$C$15)/($C$14-$C$15)*$C$12,($C$11*S107-AO107)/($C$11*S107)*$C$12*S107))</f>
        <v>0</v>
      </c>
      <c r="BL107" s="2">
        <f>IF(OR(KT106=1,AND($C$37=Motors!$C$31,OZ106=1)),0,IF(NH107=0,-(CH106+$C$15)/($C$14-$C$15)*$C$12,($C$11*T107-AP107)/($C$11*T107)*$C$12*T107))</f>
        <v>0</v>
      </c>
      <c r="BM107" s="2">
        <f>IF(OR(KU106=1,AND($C$37=Motors!$C$31,PA106=1)),0,IF(NI107=0,-(CI106+$C$15)/($C$14-$C$15)*$C$12,($C$11*U107-AQ107)/($C$11*U107)*$C$12*U107))</f>
        <v>0</v>
      </c>
      <c r="BN107" s="2">
        <f>IF(OR(KV106=1,AND($C$37=Motors!$C$31,PB106=1)),0,IF(NJ107=0,-(CJ106+$C$15)/($C$14-$C$15)*$C$12,($C$11*V107-AR107)/($C$11*V107)*$C$12*V107))</f>
        <v>0</v>
      </c>
      <c r="BO107" s="2">
        <f>IF(OR(KW106=1,AND($C$37=Motors!$C$31,PC106=1)),0,IF(NK107=0,-(CK106+$C$15)/($C$14-$C$15)*$C$12,($C$11*W107-AS107)/($C$11*W107)*$C$12*W107))</f>
        <v>0</v>
      </c>
      <c r="BP107" s="2">
        <f>IF(OR(KX106=1,AND($C$37=Motors!$C$31,PD106=1)),0,IF(NL107=0,-(CL106+$C$15)/($C$14-$C$15)*$C$12,($C$11*X107-AT107)/($C$11*X107)*$C$12*X107))</f>
        <v>0</v>
      </c>
      <c r="BQ107" s="2">
        <f>IF(OR(KY106=1,AND($C$37=Motors!$C$31,PE106=1)),0,IF(NM107=0,-(CM106+$C$15)/($C$14-$C$15)*$C$12,($C$11*Y107-AU107)/($C$11*Y107)*$C$12*Y107))</f>
        <v>0</v>
      </c>
      <c r="BR107" s="2">
        <f>IF(OR(KZ106=1,AND($C$37=Motors!$C$31,PF106=1)),0,IF(NN107=0,-(CN106+$C$15)/($C$14-$C$15)*$C$12,($C$11*Z107-AV107)/($C$11*Z107)*$C$12*Z107))</f>
        <v>0</v>
      </c>
      <c r="BS107" s="2">
        <f>IF(OR(LA106=1,AND($C$37=Motors!$C$31,PG106=1)),0,IF(NO107=0,-(CO106+$C$15)/($C$14-$C$15)*$C$12,($C$11*AA107-AW107)/($C$11*AA107)*$C$12*AA107))</f>
        <v>0</v>
      </c>
      <c r="BT107" s="2">
        <f>IF(OR(LB106=1,AND($C$37=Motors!$C$31,PH106=1)),0,IF(NP107=0,-(CP106+$C$15)/($C$14-$C$15)*$C$12,($C$11*AB107-AX107)/($C$11*AB107)*$C$12*AB107))</f>
        <v>0</v>
      </c>
      <c r="BU107" s="2">
        <f>IF(OR(LC106=1,AND($C$37=Motors!$C$31,PI106=1)),0,IF(NQ107=0,-(CQ106+$C$15)/($C$14-$C$15)*$C$12,($C$11*AC107-AY107)/($C$11*AC107)*$C$12*AC107))</f>
        <v>0</v>
      </c>
      <c r="BV107" s="2">
        <f>IF(OR(LD106=1,AND($C$37=Motors!$C$31,PJ106=1)),0,IF(NR107=0,-(CR106+$C$15)/($C$14-$C$15)*$C$12,($C$11*AD107-AZ107)/($C$11*AD107)*$C$12*AD107))</f>
        <v>0</v>
      </c>
      <c r="BW107" s="2">
        <f>IF(OR(LE106=1,AND($C$37=Motors!$C$31,PK106=1)),0,IF(NS107=0,-(CS106+$C$15)/($C$14-$C$15)*$C$12,($C$11*AE107-BA107)/($C$11*AE107)*$C$12*AE107))</f>
        <v>0</v>
      </c>
      <c r="BX107" s="2">
        <f>IF(OR(LF106=1,AND($C$37=Motors!$C$31,PL106=1)),0,IF(NT107=0,-(CT106+$C$15)/($C$14-$C$15)*$C$12,($C$11*AF107-BB107)/($C$11*AF107)*$C$12*AF107))</f>
        <v>0</v>
      </c>
      <c r="BY107" s="2">
        <f>IF(OR(LG106=1,AND($C$37=Motors!$C$31,PM106=1)),0,IF(NU107=0,-(CU106+$C$15)/($C$14-$C$15)*$C$12,($C$11*AG107-BC107)/($C$11*AG107)*$C$12*AG107))</f>
        <v>0</v>
      </c>
      <c r="BZ107" s="2">
        <f>IF(OR(LH106=1,AND($C$37=Motors!$C$31,PN106=1)),0,IF(NV107=0,-(CV106+$C$15)/($C$14-$C$15)*$C$12,($C$11*AH107-BD107)/($C$11*AH107)*$C$12*AH107))</f>
        <v>0</v>
      </c>
      <c r="CA107" s="2">
        <f>IF(OR(LI106=1,AND($C$37=Motors!$C$31,PO106=1)),0,IF(NW107=0,-(CW106+$C$15)/($C$14-$C$15)*$C$12,($C$11*AI107-BE107)/($C$11*AI107)*$C$12*AI107))</f>
        <v>0</v>
      </c>
      <c r="CB107" s="2">
        <f>IF(OR(LJ106=1,AND($C$37=Motors!$C$31,PP106=1)),0,IF(NX107=0,-(CX106+$C$15)/($C$14-$C$15)*$C$12,($C$11*AJ107-BF107)/($C$11*AJ107)*$C$12*AJ107))</f>
        <v>0</v>
      </c>
      <c r="CC107" s="2">
        <f>IF(OR(LK106=1,AND($C$37=Motors!$C$31,PQ106=1)),0,IF(NY107=0,-(CY106+$C$15)/($C$14-$C$15)*$C$12,($C$11*AK107-BG107)/($C$11*AK107)*$C$12*AK107))</f>
        <v>0</v>
      </c>
      <c r="CD107" s="2">
        <f>IF(OR(LL106=1,AND($C$37=Motors!$C$31,PR106=1)),0,IF(NZ107=0,-(CZ106+$C$15)/($C$14-$C$15)*$C$12,($C$11*AL107-BH107)/($C$11*AL107)*$C$12*AL107))</f>
        <v>0</v>
      </c>
      <c r="CE107" s="2">
        <f>IF(OR(LM106=1,AND($C$37=Motors!$C$31,PS106=1)),0,IF(OA107=0,-(DA106+$C$15)/($C$14-$C$15)*$C$12,($C$11*AM107-BI107)/($C$11*AM107)*$C$12*AM107))</f>
        <v>0</v>
      </c>
      <c r="CF107" s="61">
        <f t="shared" si="319"/>
        <v>3.9600000000000026</v>
      </c>
      <c r="CG107" s="57">
        <f>IF(AND(KS106=1,OY106=1),0,ABS(BK107/$C$12*($C$14-$C$15)+$C$15) *'Drive Train'!$AA$49 + CG106*(1-'Drive Train'!$AA$49))</f>
        <v>0</v>
      </c>
      <c r="CH107" s="57">
        <f>IF(AND(KT106=1,OZ106=1),0,ABS(BL107/$C$12*($C$14-$C$15)+$C$15) *'Drive Train'!$AA$49 + CH106*(1-'Drive Train'!$AA$49))</f>
        <v>2.7495000000000003</v>
      </c>
      <c r="CI107" s="57">
        <f>IF(AND(KU106=1,PA106=1),0,ABS(BM107/$C$12*($C$14-$C$15)+$C$15) *'Drive Train'!$AA$49 + CI106*(1-'Drive Train'!$AA$49))</f>
        <v>2.7495000000000003</v>
      </c>
      <c r="CJ107" s="57">
        <f>IF(AND(KV106=1,PB106=1),0,ABS(BN107/$C$12*($C$14-$C$15)+$C$15) *'Drive Train'!$AA$49 + CJ106*(1-'Drive Train'!$AA$49))</f>
        <v>2.7495000000000003</v>
      </c>
      <c r="CK107" s="57">
        <f>IF(AND(KW106=1,PC106=1),0,ABS(BO107/$C$12*($C$14-$C$15)+$C$15) *'Drive Train'!$AA$49 + CK106*(1-'Drive Train'!$AA$49))</f>
        <v>0</v>
      </c>
      <c r="CL107" s="57">
        <f>IF(AND(KX106=1,PD106=1),0,ABS(BP107/$C$12*($C$14-$C$15)+$C$15) *'Drive Train'!$AA$49 + CL106*(1-'Drive Train'!$AA$49))</f>
        <v>0</v>
      </c>
      <c r="CM107" s="57">
        <f>IF(AND(KY106=1,PE106=1),0,ABS(BQ107/$C$12*($C$14-$C$15)+$C$15) *'Drive Train'!$AA$49 + CM106*(1-'Drive Train'!$AA$49))</f>
        <v>0</v>
      </c>
      <c r="CN107" s="57">
        <f>IF(AND(KZ106=1,PF106=1),0,ABS(BR107/$C$12*($C$14-$C$15)+$C$15) *'Drive Train'!$AA$49 + CN106*(1-'Drive Train'!$AA$49))</f>
        <v>0</v>
      </c>
      <c r="CO107" s="57">
        <f>IF(AND(LA106=1,PG106=1),0,ABS(BS107/$C$12*($C$14-$C$15)+$C$15) *'Drive Train'!$AA$49 + CO106*(1-'Drive Train'!$AA$49))</f>
        <v>0</v>
      </c>
      <c r="CP107" s="57">
        <f>IF(AND(LB106=1,PH106=1),0,ABS(BT107/$C$12*($C$14-$C$15)+$C$15) *'Drive Train'!$AA$49 + CP106*(1-'Drive Train'!$AA$49))</f>
        <v>0</v>
      </c>
      <c r="CQ107" s="57">
        <f>IF(AND(LC106=1,PI106=1),0,ABS(BU107/$C$12*($C$14-$C$15)+$C$15) *'Drive Train'!$AA$49 + CQ106*(1-'Drive Train'!$AA$49))</f>
        <v>0</v>
      </c>
      <c r="CR107" s="57">
        <f>IF(AND(LD106=1,PJ106=1),0,ABS(BV107/$C$12*($C$14-$C$15)+$C$15) *'Drive Train'!$AA$49 + CR106*(1-'Drive Train'!$AA$49))</f>
        <v>0</v>
      </c>
      <c r="CS107" s="57">
        <f>IF(AND(LE106=1,PK106=1),0,ABS(BW107/$C$12*($C$14-$C$15)+$C$15) *'Drive Train'!$AA$49 + CS106*(1-'Drive Train'!$AA$49))</f>
        <v>0</v>
      </c>
      <c r="CT107" s="57">
        <f>IF(AND(LF106=1,PL106=1),0,ABS(BX107/$C$12*($C$14-$C$15)+$C$15) *'Drive Train'!$AA$49 + CT106*(1-'Drive Train'!$AA$49))</f>
        <v>0</v>
      </c>
      <c r="CU107" s="57">
        <f>IF(AND(LG106=1,PM106=1),0,ABS(BY107/$C$12*($C$14-$C$15)+$C$15) *'Drive Train'!$AA$49 + CU106*(1-'Drive Train'!$AA$49))</f>
        <v>0</v>
      </c>
      <c r="CV107" s="57">
        <f>IF(AND(LH106=1,PN106=1),0,ABS(BZ107/$C$12*($C$14-$C$15)+$C$15) *'Drive Train'!$AA$49 + CV106*(1-'Drive Train'!$AA$49))</f>
        <v>0</v>
      </c>
      <c r="CW107" s="57">
        <f>IF(AND(LI106=1,PO106=1),0,ABS(CA107/$C$12*($C$14-$C$15)+$C$15) *'Drive Train'!$AA$49 + CW106*(1-'Drive Train'!$AA$49))</f>
        <v>0</v>
      </c>
      <c r="CX107" s="57">
        <f>IF(AND(LJ106=1,PP106=1),0,ABS(CB107/$C$12*($C$14-$C$15)+$C$15) *'Drive Train'!$AA$49 + CX106*(1-'Drive Train'!$AA$49))</f>
        <v>0</v>
      </c>
      <c r="CY107" s="57">
        <f>IF(AND(LK106=1,PQ106=1),0,ABS(CC107/$C$12*($C$14-$C$15)+$C$15) *'Drive Train'!$AA$49 + CY106*(1-'Drive Train'!$AA$49))</f>
        <v>0</v>
      </c>
      <c r="CZ107" s="57">
        <f>IF(AND(LL106=1,PR106=1),0,ABS(CD107/$C$12*($C$14-$C$15)+$C$15) *'Drive Train'!$AA$49 + CZ106*(1-'Drive Train'!$AA$49))</f>
        <v>0</v>
      </c>
      <c r="DA107" s="57">
        <f>IF(AND(LM106=1,PS106=1),0,ABS(CE107/$C$12*($C$14-$C$15)+$C$15) *'Drive Train'!$AA$49 + DA106*(1-'Drive Train'!$AA$49))</f>
        <v>0</v>
      </c>
      <c r="DB107" s="61">
        <f t="shared" si="344"/>
        <v>3.9600000000000026</v>
      </c>
      <c r="DC107" s="57">
        <f t="shared" si="320"/>
        <v>0</v>
      </c>
      <c r="DD107" s="57">
        <f t="shared" si="321"/>
        <v>2.7495000000000003</v>
      </c>
      <c r="DE107" s="57">
        <f t="shared" si="322"/>
        <v>2.7495000000000003</v>
      </c>
      <c r="DF107" s="57">
        <f t="shared" si="323"/>
        <v>2.7495000000000003</v>
      </c>
      <c r="DG107" s="57">
        <f t="shared" si="324"/>
        <v>0</v>
      </c>
      <c r="DH107" s="57">
        <f t="shared" si="325"/>
        <v>0</v>
      </c>
      <c r="DI107" s="57">
        <f t="shared" si="326"/>
        <v>0</v>
      </c>
      <c r="DJ107" s="57">
        <f t="shared" si="327"/>
        <v>0</v>
      </c>
      <c r="DK107" s="57">
        <f t="shared" si="328"/>
        <v>0</v>
      </c>
      <c r="DL107" s="57">
        <f t="shared" si="329"/>
        <v>0</v>
      </c>
      <c r="DM107" s="57">
        <f t="shared" si="330"/>
        <v>0</v>
      </c>
      <c r="DN107" s="57">
        <f t="shared" si="331"/>
        <v>0</v>
      </c>
      <c r="DO107" s="57">
        <f t="shared" si="332"/>
        <v>0</v>
      </c>
      <c r="DP107" s="57">
        <f t="shared" si="333"/>
        <v>0</v>
      </c>
      <c r="DQ107" s="57">
        <f t="shared" si="334"/>
        <v>0</v>
      </c>
      <c r="DR107" s="57">
        <f t="shared" si="335"/>
        <v>0</v>
      </c>
      <c r="DS107" s="57">
        <f t="shared" si="336"/>
        <v>0</v>
      </c>
      <c r="DT107" s="57">
        <f t="shared" si="337"/>
        <v>0</v>
      </c>
      <c r="DU107" s="57">
        <f t="shared" si="338"/>
        <v>0</v>
      </c>
      <c r="DV107" s="57">
        <f t="shared" si="339"/>
        <v>0</v>
      </c>
      <c r="DW107" s="57">
        <f t="shared" si="340"/>
        <v>0</v>
      </c>
      <c r="DX107" s="61">
        <f t="shared" si="345"/>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61">
        <f t="shared" si="341"/>
        <v>3.9600000000000026</v>
      </c>
      <c r="EU107" s="259">
        <f>MAX(MIN(IF(AND(OY106=1,NG107&lt;0),-1,1)*(DC107-$C$15)/($C$14-$C$15)*$C$12*$C$21-$C$33*LO107/AO$6 -  OY106*$C$33/$C$21,DY106/$C$19),MAX(EU$8:EU106)*-1)</f>
        <v>-0.37850168607206947</v>
      </c>
      <c r="EV107" s="259">
        <f>MAX(MIN(IF(AND(OZ106=1,NH107&lt;0),-1,1)*(DD107-$C$15)/($C$14-$C$15)*$C$12*$C$21-$C$33*LP107/AP$6 -  OZ106*$C$33/$C$21,DZ106/$C$19),MAX(EV$8:EV106)*-1)</f>
        <v>-0.39090622041237783</v>
      </c>
      <c r="EW107" s="259">
        <f>MAX(MIN(IF(AND(PA106=1,NI107&lt;0),-1,1)*(DE107-$C$15)/($C$14-$C$15)*$C$12*$C$21-$C$33*LQ107/AQ$6 -  PA106*$C$33/$C$21,EA106/$C$19),MAX(EW$8:EW106)*-1)</f>
        <v>-0.39412747033510453</v>
      </c>
      <c r="EX107" s="259">
        <f>MAX(MIN(IF(AND(PB106=1,NJ107&lt;0),-1,1)*(DF107-$C$15)/($C$14-$C$15)*$C$12*$C$21-$C$33*LR107/AR$6 -  PB106*$C$33/$C$21,EB106/$C$19),MAX(EX$8:EX106)*-1)</f>
        <v>-0.36974086659497296</v>
      </c>
      <c r="EY107" s="259">
        <f>MAX(MIN(IF(AND(PC106=1,NK107&lt;0),-1,1)*(DG107-$C$15)/($C$14-$C$15)*$C$12*$C$21-$C$33*LS107/AS$6 -  PC106*$C$33/$C$21,EC106/$C$19),MAX(EY$8:EY106)*-1)</f>
        <v>-0.37850168607206947</v>
      </c>
      <c r="EZ107" s="259">
        <f>MAX(MIN(IF(AND(PD106=1,NL107&lt;0),-1,1)*(DH107-$C$15)/($C$14-$C$15)*$C$12*$C$21-$C$33*LT107/AT$6 -  PD106*$C$33/$C$21,ED106/$C$19),MAX(EZ$8:EZ106)*-1)</f>
        <v>-0.37850168607206947</v>
      </c>
      <c r="FA107" s="259">
        <f>MAX(MIN(IF(AND(PE106=1,NM107&lt;0),-1,1)*(DI107-$C$15)/($C$14-$C$15)*$C$12*$C$21-$C$33*LU107/AU$6 -  PE106*$C$33/$C$21,EE106/$C$19),MAX(FA$8:FA106)*-1)</f>
        <v>-0.37850168607206947</v>
      </c>
      <c r="FB107" s="259">
        <f>MAX(MIN(IF(AND(PF106=1,NN107&lt;0),-1,1)*(DJ107-$C$15)/($C$14-$C$15)*$C$12*$C$21-$C$33*LV107/AV$6 -  PF106*$C$33/$C$21,EF106/$C$19),MAX(FB$8:FB106)*-1)</f>
        <v>-0.37850168607206947</v>
      </c>
      <c r="FC107" s="259">
        <f>MAX(MIN(IF(AND(PG106=1,NO107&lt;0),-1,1)*(DK107-$C$15)/($C$14-$C$15)*$C$12*$C$21-$C$33*LW107/AW$6 -  PG106*$C$33/$C$21,EG106/$C$19),MAX(FC$8:FC106)*-1)</f>
        <v>-0.37850168607206947</v>
      </c>
      <c r="FD107" s="259">
        <f>MAX(MIN(IF(AND(PH106=1,NP107&lt;0),-1,1)*(DL107-$C$15)/($C$14-$C$15)*$C$12*$C$21-$C$33*LX107/AX$6 -  PH106*$C$33/$C$21,EH106/$C$19),MAX(FD$8:FD106)*-1)</f>
        <v>-0.37850168607206947</v>
      </c>
      <c r="FE107" s="259">
        <f>MAX(MIN(IF(AND(PI106=1,NQ107&lt;0),-1,1)*(DM107-$C$15)/($C$14-$C$15)*$C$12*$C$21-$C$33*LY107/AY$6 -  PI106*$C$33/$C$21,EI106/$C$19),MAX(FE$8:FE106)*-1)</f>
        <v>-0.37850168607206947</v>
      </c>
      <c r="FF107" s="259">
        <f>MAX(MIN(IF(AND(PJ106=1,NR107&lt;0),-1,1)*(DN107-$C$15)/($C$14-$C$15)*$C$12*$C$21-$C$33*LZ107/AZ$6 -  PJ106*$C$33/$C$21,EJ106/$C$19),MAX(FF$8:FF106)*-1)</f>
        <v>-0.3680167733157455</v>
      </c>
      <c r="FG107" s="259">
        <f>MAX(MIN(IF(AND(PK106=1,NS107&lt;0),-1,1)*(DO107-$C$15)/($C$14-$C$15)*$C$12*$C$21-$C$33*MA107/BA$6 -  PK106*$C$33/$C$21,EK106/$C$19),MAX(FG$8:FG106)*-1)</f>
        <v>-0.37850168607206947</v>
      </c>
      <c r="FH107" s="259">
        <f>MAX(MIN(IF(AND(PL106=1,NT107&lt;0),-1,1)*(DP107-$C$15)/($C$14-$C$15)*$C$12*$C$21-$C$33*MB107/BB$6 -  PL106*$C$33/$C$21,EL106/$C$19),MAX(FH$8:FH106)*-1)</f>
        <v>-0.37850168607206947</v>
      </c>
      <c r="FI107" s="259">
        <f>MAX(MIN(IF(AND(PM106=1,NU107&lt;0),-1,1)*(DQ107-$C$15)/($C$14-$C$15)*$C$12*$C$21-$C$33*MC107/BC$6 -  PM106*$C$33/$C$21,EM106/$C$19),MAX(FI$8:FI106)*-1)</f>
        <v>-0.37850168607206947</v>
      </c>
      <c r="FJ107" s="259">
        <f>MAX(MIN(IF(AND(PN106=1,NV107&lt;0),-1,1)*(DR107-$C$15)/($C$14-$C$15)*$C$12*$C$21-$C$33*MD107/BD$6 -  PN106*$C$33/$C$21,EN106/$C$19),MAX(FJ$8:FJ106)*-1)</f>
        <v>-0.37850168607206947</v>
      </c>
      <c r="FK107" s="259">
        <f>MAX(MIN(IF(AND(PO106=1,NW107&lt;0),-1,1)*(DS107-$C$15)/($C$14-$C$15)*$C$12*$C$21-$C$33*ME107/BE$6 -  PO106*$C$33/$C$21,EO106/$C$19),MAX(FK$8:FK106)*-1)</f>
        <v>-0.37850168607206947</v>
      </c>
      <c r="FL107" s="259">
        <f>MAX(MIN(IF(AND(PP106=1,NX107&lt;0),-1,1)*(DT107-$C$15)/($C$14-$C$15)*$C$12*$C$21-$C$33*MF107/BF$6 -  PP106*$C$33/$C$21,EP106/$C$19),MAX(FL$8:FL106)*-1)</f>
        <v>-0.37850168607206947</v>
      </c>
      <c r="FM107" s="259">
        <f>MAX(MIN(IF(AND(PQ106=1,NY107&lt;0),-1,1)*(DU107-$C$15)/($C$14-$C$15)*$C$12*$C$21-$C$33*MG107/BG$6 -  PQ106*$C$33/$C$21,EQ106/$C$19),MAX(FM$8:FM106)*-1)</f>
        <v>-0.37850168607206947</v>
      </c>
      <c r="FN107" s="259">
        <f>MAX(MIN(IF(AND(PR106=1,NZ107&lt;0),-1,1)*(DV107-$C$15)/($C$14-$C$15)*$C$12*$C$21-$C$33*MH107/BH$6 -  PR106*$C$33/$C$21,ER106/$C$19),MAX(FN$8:FN106)*-1)</f>
        <v>-0.37850168607206947</v>
      </c>
      <c r="FO107" s="259">
        <f>MAX(MIN(IF(AND(PS106=1,OA107&lt;0),-1,1)*(DW107-$C$15)/($C$14-$C$15)*$C$12*$C$21-$C$33*MI107/BI$6 -  PS106*$C$33/$C$21,ES106/$C$19),MAX(FO$8:FO106)*-1)</f>
        <v>-0.37850168607206947</v>
      </c>
      <c r="FP107" s="61">
        <f t="shared" si="346"/>
        <v>3.9600000000000026</v>
      </c>
      <c r="FQ107" s="260">
        <f>IF(AND(KS107=1,OY107=1),0,MIN((ABS(($C$14-$C$15)*EU107/$C$12/$C$21)+$C$15)/$C$21,DC107))</f>
        <v>0</v>
      </c>
      <c r="FR107" s="260">
        <f>IF(AND(KT107=1,OZ107=1),0,MIN((ABS(($C$14-$C$15)*EV107/$C$12/$C$21)+$C$15)/$C$21,DD107))</f>
        <v>2.7495000000000003</v>
      </c>
      <c r="FS107" s="260">
        <f>IF(AND(KU107=1,PA107=1),0,MIN((ABS(($C$14-$C$15)*EW107/$C$12/$C$21)+$C$15)/$C$21,DE107))</f>
        <v>2.7495000000000003</v>
      </c>
      <c r="FT107" s="260">
        <f>IF(AND(KV107=1,PB107=1),0,MIN((ABS(($C$14-$C$15)*EX107/$C$12/$C$21)+$C$15)/$C$21,DF107))</f>
        <v>2.7495000000000003</v>
      </c>
      <c r="FU107" s="260">
        <f>IF(AND(KW107=1,PC107=1),0,MIN((ABS(($C$14-$C$15)*EY107/$C$12/$C$21)+$C$15)/$C$21,DG107))</f>
        <v>0</v>
      </c>
      <c r="FV107" s="260">
        <f>IF(AND(KX107=1,PD107=1),0,MIN((ABS(($C$14-$C$15)*EZ107/$C$12/$C$21)+$C$15)/$C$21,DH107))</f>
        <v>0</v>
      </c>
      <c r="FW107" s="260">
        <f>IF(AND(KY107=1,PE107=1),0,MIN((ABS(($C$14-$C$15)*FA107/$C$12/$C$21)+$C$15)/$C$21,DI107))</f>
        <v>0</v>
      </c>
      <c r="FX107" s="260">
        <f>IF(AND(KZ107=1,PF107=1),0,MIN((ABS(($C$14-$C$15)*FB107/$C$12/$C$21)+$C$15)/$C$21,DJ107))</f>
        <v>0</v>
      </c>
      <c r="FY107" s="260">
        <f>IF(AND(LA107=1,PG107=1),0,MIN((ABS(($C$14-$C$15)*FC107/$C$12/$C$21)+$C$15)/$C$21,DK107))</f>
        <v>0</v>
      </c>
      <c r="FZ107" s="260">
        <f>IF(AND(LB107=1,PH107=1),0,MIN((ABS(($C$14-$C$15)*FD107/$C$12/$C$21)+$C$15)/$C$21,DL107))</f>
        <v>0</v>
      </c>
      <c r="GA107" s="260">
        <f>IF(AND(LC107=1,PI107=1),0,MIN((ABS(($C$14-$C$15)*FE107/$C$12/$C$21)+$C$15)/$C$21,DM107))</f>
        <v>0</v>
      </c>
      <c r="GB107" s="260">
        <f>IF(AND(LD107=1,PJ107=1),0,MIN((ABS(($C$14-$C$15)*FF107/$C$12/$C$21)+$C$15)/$C$21,DN107))</f>
        <v>0</v>
      </c>
      <c r="GC107" s="260">
        <f>IF(AND(LE107=1,PK107=1),0,MIN((ABS(($C$14-$C$15)*FG107/$C$12/$C$21)+$C$15)/$C$21,DO107))</f>
        <v>0</v>
      </c>
      <c r="GD107" s="260">
        <f>IF(AND(LF107=1,PL107=1),0,MIN((ABS(($C$14-$C$15)*FH107/$C$12/$C$21)+$C$15)/$C$21,DP107))</f>
        <v>0</v>
      </c>
      <c r="GE107" s="260">
        <f>IF(AND(LG107=1,PM107=1),0,MIN((ABS(($C$14-$C$15)*FI107/$C$12/$C$21)+$C$15)/$C$21,DQ107))</f>
        <v>0</v>
      </c>
      <c r="GF107" s="260">
        <f>IF(AND(LH107=1,PN107=1),0,MIN((ABS(($C$14-$C$15)*FJ107/$C$12/$C$21)+$C$15)/$C$21,DR107))</f>
        <v>0</v>
      </c>
      <c r="GG107" s="260">
        <f>IF(AND(LI107=1,PO107=1),0,MIN((ABS(($C$14-$C$15)*FK107/$C$12/$C$21)+$C$15)/$C$21,DS107))</f>
        <v>0</v>
      </c>
      <c r="GH107" s="260">
        <f>IF(AND(LJ107=1,PP107=1),0,MIN((ABS(($C$14-$C$15)*FL107/$C$12/$C$21)+$C$15)/$C$21,DT107))</f>
        <v>0</v>
      </c>
      <c r="GI107" s="260">
        <f>IF(AND(LK107=1,PQ107=1),0,MIN((ABS(($C$14-$C$15)*FM107/$C$12/$C$21)+$C$15)/$C$21,DU107))</f>
        <v>0</v>
      </c>
      <c r="GJ107" s="260">
        <f>IF(AND(LL107=1,PR107=1),0,MIN((ABS(($C$14-$C$15)*FN107/$C$12/$C$21)+$C$15)/$C$21,DV107))</f>
        <v>0</v>
      </c>
      <c r="GK107" s="260">
        <f>IF(AND(LM107=1,PS107=1),0,MIN((ABS(($C$14-$C$15)*FO107/$C$12/$C$21)+$C$15)/$C$21,DW107))</f>
        <v>0</v>
      </c>
      <c r="GL107" s="61">
        <f t="shared" si="347"/>
        <v>3.9600000000000026</v>
      </c>
      <c r="GM107" s="57">
        <f>IF(AND(KS106=1,OY106=1),0,EU107*$C$19/S$6/$C$24/$C$23*3.39*$C$21)</f>
        <v>0</v>
      </c>
      <c r="GN107" s="57">
        <f>IF(AND(KT106=1,OZ106=1),0,EV107*$C$19/T$6/$C$24/$C$23*3.39*$C$21)</f>
        <v>-2.8328718134261006</v>
      </c>
      <c r="GO107" s="57">
        <f>IF(AND(KU106=1,PA106=1),0,EW107*$C$19/U$6/$C$24/$C$23*3.39*$C$21)</f>
        <v>-4.1256453346927255</v>
      </c>
      <c r="GP107" s="57">
        <f>IF(AND(KV106=1,PB106=1),0,EX107*$C$19/V$6/$C$24/$C$23*3.39*$C$21)</f>
        <v>-5.0612548817242926</v>
      </c>
      <c r="GQ107" s="57">
        <f>IF(AND(KW106=1,PC106=1),0,EY107*$C$19/W$6/$C$24/$C$23*3.39*$C$21)</f>
        <v>0</v>
      </c>
      <c r="GR107" s="57">
        <f>IF(AND(KX106=1,PD106=1),0,EZ107*$C$19/X$6/$C$24/$C$23*3.39*$C$21)</f>
        <v>0</v>
      </c>
      <c r="GS107" s="57">
        <f>IF(AND(KY106=1,PE106=1),0,FA107*$C$19/Y$6/$C$24/$C$23*3.39*$C$21)</f>
        <v>0</v>
      </c>
      <c r="GT107" s="57">
        <f>IF(AND(KZ106=1,PF106=1),0,FB107*$C$19/Z$6/$C$24/$C$23*3.39*$C$21)</f>
        <v>0</v>
      </c>
      <c r="GU107" s="57">
        <f>IF(AND(LA106=1,PG106=1),0,FC107*$C$19/AA$6/$C$24/$C$23*3.39*$C$21)</f>
        <v>0</v>
      </c>
      <c r="GV107" s="57">
        <f>IF(AND(LB106=1,PH106=1),0,FD107*$C$19/AB$6/$C$24/$C$23*3.39*$C$21)</f>
        <v>0</v>
      </c>
      <c r="GW107" s="57">
        <f>IF(AND(LC106=1,PI106=1),0,FE107*$C$19/AC$6/$C$24/$C$23*3.39*$C$21)</f>
        <v>0</v>
      </c>
      <c r="GX107" s="57">
        <f>IF(AND(LD106=1,PJ106=1),0,FF107*$C$19/AD$6/$C$24/$C$23*3.39*$C$21)</f>
        <v>0</v>
      </c>
      <c r="GY107" s="57">
        <f>IF(AND(LE106=1,PK106=1),0,FG107*$C$19/AE$6/$C$24/$C$23*3.39*$C$21)</f>
        <v>0</v>
      </c>
      <c r="GZ107" s="57">
        <f>IF(AND(LF106=1,PL106=1),0,FH107*$C$19/AF$6/$C$24/$C$23*3.39*$C$21)</f>
        <v>0</v>
      </c>
      <c r="HA107" s="57">
        <f>IF(AND(LG106=1,PM106=1),0,FI107*$C$19/AG$6/$C$24/$C$23*3.39*$C$21)</f>
        <v>0</v>
      </c>
      <c r="HB107" s="57">
        <f>IF(AND(LH106=1,PN106=1),0,FJ107*$C$19/AH$6/$C$24/$C$23*3.39*$C$21)</f>
        <v>0</v>
      </c>
      <c r="HC107" s="57">
        <f>IF(AND(LI106=1,PO106=1),0,FK107*$C$19/AI$6/$C$24/$C$23*3.39*$C$21)</f>
        <v>0</v>
      </c>
      <c r="HD107" s="57">
        <f>IF(AND(LJ106=1,PP106=1),0,FL107*$C$19/AJ$6/$C$24/$C$23*3.39*$C$21)</f>
        <v>0</v>
      </c>
      <c r="HE107" s="57">
        <f>IF(AND(LK106=1,PQ106=1),0,FM107*$C$19/AK$6/$C$24/$C$23*3.39*$C$21)</f>
        <v>0</v>
      </c>
      <c r="HF107" s="57">
        <f>IF(AND(LL106=1,PR106=1),0,FN107*$C$19/AL$6/$C$24/$C$23*3.39*$C$21)</f>
        <v>0</v>
      </c>
      <c r="HG107" s="57">
        <f>IF(AND(LM106=1,PS106=1),0,FO107*$C$19/AM$6/$C$24/$C$23*3.39*$C$21)</f>
        <v>0</v>
      </c>
      <c r="HH107" s="61">
        <f t="shared" si="348"/>
        <v>3.9600000000000026</v>
      </c>
      <c r="HI107" s="57">
        <f t="shared" si="349"/>
        <v>0</v>
      </c>
      <c r="HJ107" s="57">
        <f t="shared" si="350"/>
        <v>2.8328718134261006</v>
      </c>
      <c r="HK107" s="57">
        <f t="shared" si="351"/>
        <v>4.1256453346927255</v>
      </c>
      <c r="HL107" s="57">
        <f t="shared" si="352"/>
        <v>5.0612548817242926</v>
      </c>
      <c r="HM107" s="57">
        <f t="shared" si="353"/>
        <v>0</v>
      </c>
      <c r="HN107" s="57">
        <f t="shared" si="354"/>
        <v>0</v>
      </c>
      <c r="HO107" s="57">
        <f t="shared" si="355"/>
        <v>0</v>
      </c>
      <c r="HP107" s="57">
        <f t="shared" si="356"/>
        <v>0</v>
      </c>
      <c r="HQ107" s="57">
        <f t="shared" si="357"/>
        <v>0</v>
      </c>
      <c r="HR107" s="57">
        <f t="shared" si="358"/>
        <v>0</v>
      </c>
      <c r="HS107" s="57">
        <f t="shared" si="359"/>
        <v>0</v>
      </c>
      <c r="HT107" s="57">
        <f t="shared" si="360"/>
        <v>0</v>
      </c>
      <c r="HU107" s="57">
        <f t="shared" si="361"/>
        <v>0</v>
      </c>
      <c r="HV107" s="57">
        <f t="shared" si="362"/>
        <v>0</v>
      </c>
      <c r="HW107" s="57">
        <f t="shared" si="363"/>
        <v>0</v>
      </c>
      <c r="HX107" s="57">
        <f t="shared" si="364"/>
        <v>0</v>
      </c>
      <c r="HY107" s="57">
        <f t="shared" si="365"/>
        <v>0</v>
      </c>
      <c r="HZ107" s="57">
        <f t="shared" si="366"/>
        <v>0</v>
      </c>
      <c r="IA107" s="57">
        <f t="shared" si="367"/>
        <v>0</v>
      </c>
      <c r="IB107" s="57">
        <f t="shared" si="368"/>
        <v>0</v>
      </c>
      <c r="IC107" s="57">
        <f t="shared" si="369"/>
        <v>0</v>
      </c>
      <c r="ID107" s="61">
        <f t="shared" si="370"/>
        <v>3.9600000000000026</v>
      </c>
      <c r="IE107" s="57">
        <f t="shared" si="371"/>
        <v>0</v>
      </c>
      <c r="IF107" s="57">
        <f t="shared" si="372"/>
        <v>0</v>
      </c>
      <c r="IG107" s="57">
        <f t="shared" si="373"/>
        <v>0</v>
      </c>
      <c r="IH107" s="57">
        <f t="shared" si="374"/>
        <v>0</v>
      </c>
      <c r="II107" s="57">
        <f t="shared" si="375"/>
        <v>0</v>
      </c>
      <c r="IJ107" s="57">
        <f t="shared" si="376"/>
        <v>0</v>
      </c>
      <c r="IK107" s="57">
        <f t="shared" si="377"/>
        <v>0</v>
      </c>
      <c r="IL107" s="57">
        <f t="shared" si="378"/>
        <v>0</v>
      </c>
      <c r="IM107" s="57">
        <f t="shared" si="379"/>
        <v>0</v>
      </c>
      <c r="IN107" s="57">
        <f t="shared" si="380"/>
        <v>0</v>
      </c>
      <c r="IO107" s="57">
        <f t="shared" si="381"/>
        <v>0</v>
      </c>
      <c r="IP107" s="57">
        <f t="shared" si="382"/>
        <v>0</v>
      </c>
      <c r="IQ107" s="57">
        <f t="shared" si="383"/>
        <v>0</v>
      </c>
      <c r="IR107" s="57">
        <f t="shared" si="384"/>
        <v>0</v>
      </c>
      <c r="IS107" s="57">
        <f t="shared" si="385"/>
        <v>0</v>
      </c>
      <c r="IT107" s="57">
        <f t="shared" si="386"/>
        <v>0</v>
      </c>
      <c r="IU107" s="57">
        <f t="shared" si="387"/>
        <v>0</v>
      </c>
      <c r="IV107" s="57">
        <f t="shared" si="388"/>
        <v>0</v>
      </c>
      <c r="IW107" s="57">
        <f t="shared" si="389"/>
        <v>0</v>
      </c>
      <c r="IX107" s="57">
        <f t="shared" si="390"/>
        <v>0</v>
      </c>
      <c r="IY107" s="57">
        <f t="shared" si="391"/>
        <v>0</v>
      </c>
      <c r="IZ107" s="61">
        <f t="shared" si="392"/>
        <v>3.9600000000000026</v>
      </c>
      <c r="JA107" s="260" t="e">
        <f t="shared" si="447"/>
        <v>#N/A</v>
      </c>
      <c r="JB107" s="260" t="e">
        <f t="shared" si="448"/>
        <v>#N/A</v>
      </c>
      <c r="JC107" s="260" t="e">
        <f t="shared" si="449"/>
        <v>#N/A</v>
      </c>
      <c r="JD107" s="260" t="e">
        <f t="shared" si="450"/>
        <v>#N/A</v>
      </c>
      <c r="JE107" s="260" t="e">
        <f t="shared" si="451"/>
        <v>#N/A</v>
      </c>
      <c r="JF107" s="260" t="e">
        <f t="shared" si="452"/>
        <v>#N/A</v>
      </c>
      <c r="JG107" s="260" t="e">
        <f t="shared" si="453"/>
        <v>#N/A</v>
      </c>
      <c r="JH107" s="260" t="e">
        <f t="shared" si="454"/>
        <v>#N/A</v>
      </c>
      <c r="JI107" s="260" t="e">
        <f t="shared" si="455"/>
        <v>#N/A</v>
      </c>
      <c r="JJ107" s="260" t="e">
        <f t="shared" si="456"/>
        <v>#N/A</v>
      </c>
      <c r="JK107" s="260" t="e">
        <f t="shared" si="457"/>
        <v>#N/A</v>
      </c>
      <c r="JL107" s="260" t="e">
        <f t="shared" si="458"/>
        <v>#N/A</v>
      </c>
      <c r="JM107" s="260" t="e">
        <f t="shared" si="459"/>
        <v>#N/A</v>
      </c>
      <c r="JN107" s="260" t="e">
        <f t="shared" si="460"/>
        <v>#N/A</v>
      </c>
      <c r="JO107" s="260" t="e">
        <f t="shared" si="461"/>
        <v>#N/A</v>
      </c>
      <c r="JP107" s="260" t="e">
        <f t="shared" si="462"/>
        <v>#N/A</v>
      </c>
      <c r="JQ107" s="260" t="e">
        <f t="shared" si="463"/>
        <v>#N/A</v>
      </c>
      <c r="JR107" s="260" t="e">
        <f t="shared" si="464"/>
        <v>#N/A</v>
      </c>
      <c r="JS107" s="260" t="e">
        <f t="shared" si="465"/>
        <v>#N/A</v>
      </c>
      <c r="JT107" s="260" t="e">
        <f t="shared" si="466"/>
        <v>#N/A</v>
      </c>
      <c r="JU107" s="260" t="e">
        <f t="shared" si="467"/>
        <v>#N/A</v>
      </c>
      <c r="JV107" s="61">
        <f t="shared" si="393"/>
        <v>3.9600000000000026</v>
      </c>
      <c r="JW107" s="46">
        <f>IF(AND(KS107=0,HI107&lt;=$C$40),1,0)</f>
        <v>0</v>
      </c>
      <c r="JX107" s="46">
        <f>IF(AND(KT107=0,HJ107&lt;=$C$40),1,0)</f>
        <v>0</v>
      </c>
      <c r="JY107" s="46">
        <f>IF(AND(KU107=0,HK107&lt;=$C$40),1,0)</f>
        <v>0</v>
      </c>
      <c r="JZ107" s="46">
        <f>IF(AND(KV107=0,HL107&lt;=$C$40),1,0)</f>
        <v>0</v>
      </c>
      <c r="KA107" s="46">
        <f>IF(AND(KW107=0,HM107&lt;=$C$40),1,0)</f>
        <v>0</v>
      </c>
      <c r="KB107" s="46">
        <f>IF(AND(KX107=0,HN107&lt;=$C$40),1,0)</f>
        <v>0</v>
      </c>
      <c r="KC107" s="46">
        <f>IF(AND(KY107=0,HO107&lt;=$C$40),1,0)</f>
        <v>0</v>
      </c>
      <c r="KD107" s="46">
        <f>IF(AND(KZ107=0,HP107&lt;=$C$40),1,0)</f>
        <v>0</v>
      </c>
      <c r="KE107" s="46">
        <f>IF(AND(LA107=0,HQ107&lt;=$C$40),1,0)</f>
        <v>0</v>
      </c>
      <c r="KF107" s="46">
        <f>IF(AND(LB107=0,HR107&lt;=$C$40),1,0)</f>
        <v>0</v>
      </c>
      <c r="KG107" s="46">
        <f>IF(AND(LC107=0,HS107&lt;=$C$40),1,0)</f>
        <v>0</v>
      </c>
      <c r="KH107" s="46">
        <f>IF(AND(LD107=0,HT107&lt;=$C$40),1,0)</f>
        <v>0</v>
      </c>
      <c r="KI107" s="46">
        <f>IF(AND(LE107=0,HU107&lt;=$C$40),1,0)</f>
        <v>0</v>
      </c>
      <c r="KJ107" s="46">
        <f>IF(AND(LF107=0,HV107&lt;=$C$40),1,0)</f>
        <v>0</v>
      </c>
      <c r="KK107" s="46">
        <f>IF(AND(LG107=0,HW107&lt;=$C$40),1,0)</f>
        <v>0</v>
      </c>
      <c r="KL107" s="46">
        <f>IF(AND(LH107=0,HX107&lt;=$C$40),1,0)</f>
        <v>0</v>
      </c>
      <c r="KM107" s="46">
        <f>IF(AND(LI107=0,HY107&lt;=$C$40),1,0)</f>
        <v>0</v>
      </c>
      <c r="KN107" s="46">
        <f>IF(AND(LJ107=0,HZ107&lt;=$C$40),1,0)</f>
        <v>0</v>
      </c>
      <c r="KO107" s="46">
        <f>IF(AND(LK107=0,IA107&lt;=$C$40),1,0)</f>
        <v>0</v>
      </c>
      <c r="KP107" s="46">
        <f>IF(AND(LL107=0,IB107&lt;=$C$40),1,0)</f>
        <v>0</v>
      </c>
      <c r="KQ107" s="46">
        <f>IF(AND(LM107=0,IC107&lt;=$C$40),1,0)</f>
        <v>0</v>
      </c>
      <c r="KR107" s="61">
        <f t="shared" si="394"/>
        <v>3.9600000000000026</v>
      </c>
      <c r="KS107" s="1">
        <f>IF(OR(KS106=1,AND(OY107=1,LO107&lt;=$C$41)),1,0)</f>
        <v>1</v>
      </c>
      <c r="KT107" s="1">
        <f>IF(OR(KT106=1,AND(OZ107=1,LP107&lt;=$C$41)),1,0)</f>
        <v>0</v>
      </c>
      <c r="KU107" s="1">
        <f>IF(OR(KU106=1,AND(PA107=1,LQ107&lt;=$C$41)),1,0)</f>
        <v>0</v>
      </c>
      <c r="KV107" s="1">
        <f>IF(OR(KV106=1,AND(PB107=1,LR107&lt;=$C$41)),1,0)</f>
        <v>0</v>
      </c>
      <c r="KW107" s="1">
        <f>IF(OR(KW106=1,AND(PC107=1,LS107&lt;=$C$41)),1,0)</f>
        <v>1</v>
      </c>
      <c r="KX107" s="1">
        <f>IF(OR(KX106=1,AND(PD107=1,LT107&lt;=$C$41)),1,0)</f>
        <v>1</v>
      </c>
      <c r="KY107" s="1">
        <f>IF(OR(KY106=1,AND(PE107=1,LU107&lt;=$C$41)),1,0)</f>
        <v>1</v>
      </c>
      <c r="KZ107" s="1">
        <f>IF(OR(KZ106=1,AND(PF107=1,LV107&lt;=$C$41)),1,0)</f>
        <v>1</v>
      </c>
      <c r="LA107" s="1">
        <f>IF(OR(LA106=1,AND(PG107=1,LW107&lt;=$C$41)),1,0)</f>
        <v>1</v>
      </c>
      <c r="LB107" s="1">
        <f>IF(OR(LB106=1,AND(PH107=1,LX107&lt;=$C$41)),1,0)</f>
        <v>1</v>
      </c>
      <c r="LC107" s="1">
        <f>IF(OR(LC106=1,AND(PI107=1,LY107&lt;=$C$41)),1,0)</f>
        <v>1</v>
      </c>
      <c r="LD107" s="1">
        <f>IF(OR(LD106=1,AND(PJ107=1,LZ107&lt;=$C$41)),1,0)</f>
        <v>1</v>
      </c>
      <c r="LE107" s="1">
        <f>IF(OR(LE106=1,AND(PK107=1,MA107&lt;=$C$41)),1,0)</f>
        <v>1</v>
      </c>
      <c r="LF107" s="1">
        <f>IF(OR(LF106=1,AND(PL107=1,MB107&lt;=$C$41)),1,0)</f>
        <v>1</v>
      </c>
      <c r="LG107" s="1">
        <f>IF(OR(LG106=1,AND(PM107=1,MC107&lt;=$C$41)),1,0)</f>
        <v>1</v>
      </c>
      <c r="LH107" s="1">
        <f>IF(OR(LH106=1,AND(PN107=1,MD107&lt;=$C$41)),1,0)</f>
        <v>1</v>
      </c>
      <c r="LI107" s="1">
        <f>IF(OR(LI106=1,AND(PO107=1,ME107&lt;=$C$41)),1,0)</f>
        <v>1</v>
      </c>
      <c r="LJ107" s="1">
        <f>IF(OR(LJ106=1,AND(PP107=1,MF107&lt;=$C$41)),1,0)</f>
        <v>1</v>
      </c>
      <c r="LK107" s="1">
        <f>IF(OR(LK106=1,AND(PQ107=1,MG107&lt;=$C$41)),1,0)</f>
        <v>1</v>
      </c>
      <c r="LL107" s="1">
        <f>IF(OR(LL106=1,AND(PR107=1,MH107&lt;=$C$41)),1,0)</f>
        <v>1</v>
      </c>
      <c r="LM107" s="1">
        <f>IF(OR(LM106=1,AND(PS107=1,MI107&lt;=$C$41)),1,0)</f>
        <v>1</v>
      </c>
      <c r="LN107" s="61">
        <f t="shared" si="395"/>
        <v>3.9600000000000026</v>
      </c>
      <c r="LO107" s="57">
        <f t="shared" si="396"/>
        <v>0</v>
      </c>
      <c r="LP107" s="57">
        <f t="shared" si="397"/>
        <v>9.4870617343487389</v>
      </c>
      <c r="LQ107" s="57">
        <f t="shared" si="398"/>
        <v>6.9334960626232371</v>
      </c>
      <c r="LR107" s="57">
        <f t="shared" si="399"/>
        <v>3.1859439860795544</v>
      </c>
      <c r="LS107" s="57">
        <f t="shared" si="400"/>
        <v>0</v>
      </c>
      <c r="LT107" s="57">
        <f t="shared" si="401"/>
        <v>0</v>
      </c>
      <c r="LU107" s="57">
        <f t="shared" si="402"/>
        <v>0</v>
      </c>
      <c r="LV107" s="57">
        <f t="shared" si="403"/>
        <v>0</v>
      </c>
      <c r="LW107" s="57">
        <f t="shared" si="404"/>
        <v>0</v>
      </c>
      <c r="LX107" s="57">
        <f t="shared" si="405"/>
        <v>0</v>
      </c>
      <c r="LY107" s="57">
        <f t="shared" si="406"/>
        <v>0</v>
      </c>
      <c r="LZ107" s="57">
        <f t="shared" si="407"/>
        <v>0</v>
      </c>
      <c r="MA107" s="57">
        <f t="shared" si="408"/>
        <v>0</v>
      </c>
      <c r="MB107" s="57">
        <f t="shared" si="409"/>
        <v>0</v>
      </c>
      <c r="MC107" s="57">
        <f t="shared" si="410"/>
        <v>0</v>
      </c>
      <c r="MD107" s="57">
        <f t="shared" si="411"/>
        <v>0</v>
      </c>
      <c r="ME107" s="57">
        <f t="shared" si="412"/>
        <v>0</v>
      </c>
      <c r="MF107" s="57">
        <f t="shared" si="413"/>
        <v>0</v>
      </c>
      <c r="MG107" s="57">
        <f t="shared" si="414"/>
        <v>0</v>
      </c>
      <c r="MH107" s="57">
        <f t="shared" si="415"/>
        <v>0</v>
      </c>
      <c r="MI107" s="57">
        <f t="shared" si="416"/>
        <v>0</v>
      </c>
      <c r="MJ107" s="61">
        <f t="shared" si="417"/>
        <v>3.9600000000000026</v>
      </c>
      <c r="MK107" s="57" t="e">
        <f>IF(AND(ABS(CG107)&gt;0,EU107*$C$19&gt;=DY106,NG107&lt;&gt;0),3,NA())</f>
        <v>#N/A</v>
      </c>
      <c r="ML107" s="57" t="e">
        <f t="shared" si="468"/>
        <v>#N/A</v>
      </c>
      <c r="MM107" s="57" t="e">
        <f t="shared" si="469"/>
        <v>#N/A</v>
      </c>
      <c r="MN107" s="57" t="e">
        <f t="shared" si="470"/>
        <v>#N/A</v>
      </c>
      <c r="MO107" s="57" t="e">
        <f t="shared" si="471"/>
        <v>#N/A</v>
      </c>
      <c r="MP107" s="57" t="e">
        <f t="shared" si="472"/>
        <v>#N/A</v>
      </c>
      <c r="MQ107" s="57" t="e">
        <f t="shared" si="473"/>
        <v>#N/A</v>
      </c>
      <c r="MR107" s="57" t="e">
        <f t="shared" si="474"/>
        <v>#N/A</v>
      </c>
      <c r="MS107" s="57" t="e">
        <f t="shared" si="475"/>
        <v>#N/A</v>
      </c>
      <c r="MT107" s="57" t="e">
        <f t="shared" si="476"/>
        <v>#N/A</v>
      </c>
      <c r="MU107" s="57" t="e">
        <f t="shared" si="477"/>
        <v>#N/A</v>
      </c>
      <c r="MV107" s="57" t="e">
        <f t="shared" si="478"/>
        <v>#N/A</v>
      </c>
      <c r="MW107" s="57" t="e">
        <f t="shared" si="479"/>
        <v>#N/A</v>
      </c>
      <c r="MX107" s="57" t="e">
        <f t="shared" si="480"/>
        <v>#N/A</v>
      </c>
      <c r="MY107" s="57" t="e">
        <f t="shared" si="481"/>
        <v>#N/A</v>
      </c>
      <c r="MZ107" s="57" t="e">
        <f t="shared" si="482"/>
        <v>#N/A</v>
      </c>
      <c r="NA107" s="57" t="e">
        <f t="shared" si="483"/>
        <v>#N/A</v>
      </c>
      <c r="NB107" s="57" t="e">
        <f t="shared" si="484"/>
        <v>#N/A</v>
      </c>
      <c r="NC107" s="57" t="e">
        <f t="shared" si="485"/>
        <v>#N/A</v>
      </c>
      <c r="ND107" s="57" t="e">
        <f t="shared" si="486"/>
        <v>#N/A</v>
      </c>
      <c r="NE107" s="57" t="e">
        <f t="shared" si="487"/>
        <v>#N/A</v>
      </c>
      <c r="NF107" s="61">
        <f t="shared" si="418"/>
        <v>3.9600000000000026</v>
      </c>
      <c r="NG107" s="260">
        <f>IF(OY106=0,MIN('Drive Train'!$F$35-FQ106*$C$19*'Drive Train'!$F$39,NG106+$C$39)-$C$7,IF(LO106-1&lt;=0,0,IF($C$37=Motors!$C$29,MAX(MAX(NG$8:NG106)*-1,NG106-$C$39),MAX(0,MAX(NG$8:NG106)*-1,NG106-$C$39))))</f>
        <v>0</v>
      </c>
      <c r="NH107" s="260">
        <f>IF(OZ106=0,MIN('Drive Train'!$F$35-FR106*$C$19*'Drive Train'!$F$39,NH106+$C$39)-$C$7,IF(LP106-1&lt;=0,0,IF($C$37=Motors!$C$29,MAX(MAX(NH$8:NH106)*-1,NH106-$C$39),MAX(0,MAX(NH$8:NH106)*-1,NH106-$C$39))))</f>
        <v>0</v>
      </c>
      <c r="NI107" s="260">
        <f>IF(PA106=0,MIN('Drive Train'!$F$35-FS106*$C$19*'Drive Train'!$F$39,NI106+$C$39)-$C$7,IF(LQ106-1&lt;=0,0,IF($C$37=Motors!$C$29,MAX(MAX(NI$8:NI106)*-1,NI106-$C$39),MAX(0,MAX(NI$8:NI106)*-1,NI106-$C$39))))</f>
        <v>0</v>
      </c>
      <c r="NJ107" s="260">
        <f>IF(PB106=0,MIN('Drive Train'!$F$35-FT106*$C$19*'Drive Train'!$F$39,NJ106+$C$39)-$C$7,IF(LR106-1&lt;=0,0,IF($C$37=Motors!$C$29,MAX(MAX(NJ$8:NJ106)*-1,NJ106-$C$39),MAX(0,MAX(NJ$8:NJ106)*-1,NJ106-$C$39))))</f>
        <v>0</v>
      </c>
      <c r="NK107" s="260">
        <f>IF(PC106=0,MIN('Drive Train'!$F$35-FU106*$C$19*'Drive Train'!$F$39,NK106+$C$39)-$C$7,IF(LS106-1&lt;=0,0,IF($C$37=Motors!$C$29,MAX(MAX(NK$8:NK106)*-1,NK106-$C$39),MAX(0,MAX(NK$8:NK106)*-1,NK106-$C$39))))</f>
        <v>0</v>
      </c>
      <c r="NL107" s="260">
        <f>IF(PD106=0,MIN('Drive Train'!$F$35-FV106*$C$19*'Drive Train'!$F$39,NL106+$C$39)-$C$7,IF(LT106-1&lt;=0,0,IF($C$37=Motors!$C$29,MAX(MAX(NL$8:NL106)*-1,NL106-$C$39),MAX(0,MAX(NL$8:NL106)*-1,NL106-$C$39))))</f>
        <v>0</v>
      </c>
      <c r="NM107" s="260">
        <f>IF(PE106=0,MIN('Drive Train'!$F$35-FW106*$C$19*'Drive Train'!$F$39,NM106+$C$39)-$C$7,IF(LU106-1&lt;=0,0,IF($C$37=Motors!$C$29,MAX(MAX(NM$8:NM106)*-1,NM106-$C$39),MAX(0,MAX(NM$8:NM106)*-1,NM106-$C$39))))</f>
        <v>0</v>
      </c>
      <c r="NN107" s="260">
        <f>IF(PF106=0,MIN('Drive Train'!$F$35-FX106*$C$19*'Drive Train'!$F$39,NN106+$C$39)-$C$7,IF(LV106-1&lt;=0,0,IF($C$37=Motors!$C$29,MAX(MAX(NN$8:NN106)*-1,NN106-$C$39),MAX(0,MAX(NN$8:NN106)*-1,NN106-$C$39))))</f>
        <v>0</v>
      </c>
      <c r="NO107" s="260">
        <f>IF(PG106=0,MIN('Drive Train'!$F$35-FY106*$C$19*'Drive Train'!$F$39,NO106+$C$39)-$C$7,IF(LW106-1&lt;=0,0,IF($C$37=Motors!$C$29,MAX(MAX(NO$8:NO106)*-1,NO106-$C$39),MAX(0,MAX(NO$8:NO106)*-1,NO106-$C$39))))</f>
        <v>0</v>
      </c>
      <c r="NP107" s="260">
        <f>IF(PH106=0,MIN('Drive Train'!$F$35-FZ106*$C$19*'Drive Train'!$F$39,NP106+$C$39)-$C$7,IF(LX106-1&lt;=0,0,IF($C$37=Motors!$C$29,MAX(MAX(NP$8:NP106)*-1,NP106-$C$39),MAX(0,MAX(NP$8:NP106)*-1,NP106-$C$39))))</f>
        <v>0</v>
      </c>
      <c r="NQ107" s="260">
        <f>IF(PI106=0,MIN('Drive Train'!$F$35-GA106*$C$19*'Drive Train'!$F$39,NQ106+$C$39)-$C$7,IF(LY106-1&lt;=0,0,IF($C$37=Motors!$C$29,MAX(MAX(NQ$8:NQ106)*-1,NQ106-$C$39),MAX(0,MAX(NQ$8:NQ106)*-1,NQ106-$C$39))))</f>
        <v>0</v>
      </c>
      <c r="NR107" s="260">
        <f>IF(PJ106=0,MIN('Drive Train'!$F$35-GB106*$C$19*'Drive Train'!$F$39,NR106+$C$39)-$C$7,IF(LZ106-1&lt;=0,0,IF($C$37=Motors!$C$29,MAX(MAX(NR$8:NR106)*-1,NR106-$C$39),MAX(0,MAX(NR$8:NR106)*-1,NR106-$C$39))))</f>
        <v>0</v>
      </c>
      <c r="NS107" s="260">
        <f>IF(PK106=0,MIN('Drive Train'!$F$35-GC106*$C$19*'Drive Train'!$F$39,NS106+$C$39)-$C$7,IF(MA106-1&lt;=0,0,IF($C$37=Motors!$C$29,MAX(MAX(NS$8:NS106)*-1,NS106-$C$39),MAX(0,MAX(NS$8:NS106)*-1,NS106-$C$39))))</f>
        <v>0</v>
      </c>
      <c r="NT107" s="260">
        <f>IF(PL106=0,MIN('Drive Train'!$F$35-GD106*$C$19*'Drive Train'!$F$39,NT106+$C$39)-$C$7,IF(MB106-1&lt;=0,0,IF($C$37=Motors!$C$29,MAX(MAX(NT$8:NT106)*-1,NT106-$C$39),MAX(0,MAX(NT$8:NT106)*-1,NT106-$C$39))))</f>
        <v>0</v>
      </c>
      <c r="NU107" s="260">
        <f>IF(PM106=0,MIN('Drive Train'!$F$35-GE106*$C$19*'Drive Train'!$F$39,NU106+$C$39)-$C$7,IF(MC106-1&lt;=0,0,IF($C$37=Motors!$C$29,MAX(MAX(NU$8:NU106)*-1,NU106-$C$39),MAX(0,MAX(NU$8:NU106)*-1,NU106-$C$39))))</f>
        <v>0</v>
      </c>
      <c r="NV107" s="260">
        <f>IF(PN106=0,MIN('Drive Train'!$F$35-GF106*$C$19*'Drive Train'!$F$39,NV106+$C$39)-$C$7,IF(MD106-1&lt;=0,0,IF($C$37=Motors!$C$29,MAX(MAX(NV$8:NV106)*-1,NV106-$C$39),MAX(0,MAX(NV$8:NV106)*-1,NV106-$C$39))))</f>
        <v>0</v>
      </c>
      <c r="NW107" s="260">
        <f>IF(PO106=0,MIN('Drive Train'!$F$35-GG106*$C$19*'Drive Train'!$F$39,NW106+$C$39)-$C$7,IF(ME106-1&lt;=0,0,IF($C$37=Motors!$C$29,MAX(MAX(NW$8:NW106)*-1,NW106-$C$39),MAX(0,MAX(NW$8:NW106)*-1,NW106-$C$39))))</f>
        <v>0</v>
      </c>
      <c r="NX107" s="260">
        <f>IF(PP106=0,MIN('Drive Train'!$F$35-GH106*$C$19*'Drive Train'!$F$39,NX106+$C$39)-$C$7,IF(MF106-1&lt;=0,0,IF($C$37=Motors!$C$29,MAX(MAX(NX$8:NX106)*-1,NX106-$C$39),MAX(0,MAX(NX$8:NX106)*-1,NX106-$C$39))))</f>
        <v>0</v>
      </c>
      <c r="NY107" s="260">
        <f>IF(PQ106=0,MIN('Drive Train'!$F$35-GI106*$C$19*'Drive Train'!$F$39,NY106+$C$39)-$C$7,IF(MG106-1&lt;=0,0,IF($C$37=Motors!$C$29,MAX(MAX(NY$8:NY106)*-1,NY106-$C$39),MAX(0,MAX(NY$8:NY106)*-1,NY106-$C$39))))</f>
        <v>0</v>
      </c>
      <c r="NZ107" s="260">
        <f>IF(PR106=0,MIN('Drive Train'!$F$35-GJ106*$C$19*'Drive Train'!$F$39,NZ106+$C$39)-$C$7,IF(MH106-1&lt;=0,0,IF($C$37=Motors!$C$29,MAX(MAX(NZ$8:NZ106)*-1,NZ106-$C$39),MAX(0,MAX(NZ$8:NZ106)*-1,NZ106-$C$39))))</f>
        <v>0</v>
      </c>
      <c r="OA107" s="260">
        <f>IF(PS106=0,MIN('Drive Train'!$F$35-GK106*$C$19*'Drive Train'!$F$39,OA106+$C$39)-$C$7,IF(MI106-1&lt;=0,0,IF($C$37=Motors!$C$29,MAX(MAX(OA$8:OA106)*-1,OA106-$C$39),MAX(0,MAX(OA$8:OA106)*-1,OA106-$C$39))))</f>
        <v>0</v>
      </c>
      <c r="OB107" s="61">
        <f t="shared" si="419"/>
        <v>3.9600000000000026</v>
      </c>
      <c r="OC107" s="260">
        <f>'Drive Train'!$F$35-(FQ107*$C$13)*$C$19*'Drive Train'!$F$39</f>
        <v>12.4</v>
      </c>
      <c r="OD107" s="260">
        <f>'Drive Train'!$F$35-(FR107*$C$13)*$C$19*'Drive Train'!$F$39</f>
        <v>12.2597755</v>
      </c>
      <c r="OE107" s="260">
        <f>'Drive Train'!$F$35-(FS107*$C$13)*$C$19*'Drive Train'!$F$39</f>
        <v>12.2597755</v>
      </c>
      <c r="OF107" s="260">
        <f>'Drive Train'!$F$35-(FT107*$C$13)*$C$19*'Drive Train'!$F$39</f>
        <v>12.2597755</v>
      </c>
      <c r="OG107" s="260">
        <f>'Drive Train'!$F$35-(FU107*$C$13)*$C$19*'Drive Train'!$F$39</f>
        <v>12.4</v>
      </c>
      <c r="OH107" s="260">
        <f>'Drive Train'!$F$35-(FV107*$C$13)*$C$19*'Drive Train'!$F$39</f>
        <v>12.4</v>
      </c>
      <c r="OI107" s="260">
        <f>'Drive Train'!$F$35-(FW107*$C$13)*$C$19*'Drive Train'!$F$39</f>
        <v>12.4</v>
      </c>
      <c r="OJ107" s="260">
        <f>'Drive Train'!$F$35-(FX107*$C$13)*$C$19*'Drive Train'!$F$39</f>
        <v>12.4</v>
      </c>
      <c r="OK107" s="260">
        <f>'Drive Train'!$F$35-(FY107*$C$13)*$C$19*'Drive Train'!$F$39</f>
        <v>12.4</v>
      </c>
      <c r="OL107" s="260">
        <f>'Drive Train'!$F$35-(FZ107*$C$13)*$C$19*'Drive Train'!$F$39</f>
        <v>12.4</v>
      </c>
      <c r="OM107" s="260">
        <f>'Drive Train'!$F$35-(GA107*$C$13)*$C$19*'Drive Train'!$F$39</f>
        <v>12.4</v>
      </c>
      <c r="ON107" s="260">
        <f>'Drive Train'!$F$35-(GB107*$C$13)*$C$19*'Drive Train'!$F$39</f>
        <v>12.4</v>
      </c>
      <c r="OO107" s="260">
        <f>'Drive Train'!$F$35-(GC107*$C$13)*$C$19*'Drive Train'!$F$39</f>
        <v>12.4</v>
      </c>
      <c r="OP107" s="260">
        <f>'Drive Train'!$F$35-(GD107*$C$13)*$C$19*'Drive Train'!$F$39</f>
        <v>12.4</v>
      </c>
      <c r="OQ107" s="260">
        <f>'Drive Train'!$F$35-(GE107*$C$13)*$C$19*'Drive Train'!$F$39</f>
        <v>12.4</v>
      </c>
      <c r="OR107" s="260">
        <f>'Drive Train'!$F$35-(GF107*$C$13)*$C$19*'Drive Train'!$F$39</f>
        <v>12.4</v>
      </c>
      <c r="OS107" s="260">
        <f>'Drive Train'!$F$35-(GG107*$C$13)*$C$19*'Drive Train'!$F$39</f>
        <v>12.4</v>
      </c>
      <c r="OT107" s="260">
        <f>'Drive Train'!$F$35-(GH107*$C$13)*$C$19*'Drive Train'!$F$39</f>
        <v>12.4</v>
      </c>
      <c r="OU107" s="260">
        <f>'Drive Train'!$F$35-(GI107*$C$13)*$C$19*'Drive Train'!$F$39</f>
        <v>12.4</v>
      </c>
      <c r="OV107" s="260">
        <f>'Drive Train'!$F$35-(GJ107*$C$13)*$C$19*'Drive Train'!$F$39</f>
        <v>12.4</v>
      </c>
      <c r="OW107" s="260">
        <f>'Drive Train'!$F$35-(GK107*$C$13)*$C$19*'Drive Train'!$F$39</f>
        <v>12.4</v>
      </c>
      <c r="OX107" s="61">
        <f t="shared" si="420"/>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7">
        <f t="shared" si="421"/>
        <v>3.9600000000000026</v>
      </c>
      <c r="PU107" s="57">
        <f t="shared" si="422"/>
        <v>21.495394688196406</v>
      </c>
      <c r="PV107" s="57">
        <f t="shared" si="423"/>
        <v>40.031636780412519</v>
      </c>
      <c r="PW107" s="57">
        <f t="shared" si="424"/>
        <v>42.026945777510107</v>
      </c>
      <c r="PX107" s="57">
        <f t="shared" si="425"/>
        <v>39.002123374989736</v>
      </c>
      <c r="PY107" s="57">
        <f t="shared" si="426"/>
        <v>32.325958033169201</v>
      </c>
      <c r="PZ107" s="57">
        <f t="shared" si="427"/>
        <v>27.036423105162619</v>
      </c>
      <c r="QA107" s="57">
        <f t="shared" si="428"/>
        <v>23.225733517635934</v>
      </c>
      <c r="QB107" s="57">
        <f t="shared" si="429"/>
        <v>21.291440485870105</v>
      </c>
      <c r="QC107" s="57">
        <f t="shared" si="430"/>
        <v>19.83197803012871</v>
      </c>
      <c r="QD107" s="57">
        <f t="shared" si="431"/>
        <v>18.750821279437783</v>
      </c>
      <c r="QE107" s="57">
        <f t="shared" si="432"/>
        <v>18.248340689871842</v>
      </c>
      <c r="QF107" s="57">
        <f t="shared" si="433"/>
        <v>23.528011379972803</v>
      </c>
      <c r="QG107" s="57">
        <f t="shared" si="434"/>
        <v>22.440570644578063</v>
      </c>
      <c r="QH107" s="57">
        <f t="shared" si="435"/>
        <v>21.831549073444926</v>
      </c>
      <c r="QI107" s="57">
        <f t="shared" si="436"/>
        <v>21.659868427934889</v>
      </c>
      <c r="QJ107" s="57">
        <f t="shared" si="437"/>
        <v>21.79976807614602</v>
      </c>
      <c r="QK107" s="57">
        <f t="shared" si="438"/>
        <v>21.756211309083742</v>
      </c>
      <c r="QL107" s="57">
        <f t="shared" si="439"/>
        <v>21.582838251070481</v>
      </c>
      <c r="QM107" s="57">
        <f t="shared" si="440"/>
        <v>21.793281479591677</v>
      </c>
      <c r="QN107" s="57">
        <f t="shared" si="441"/>
        <v>21.456171811391606</v>
      </c>
      <c r="QO107" s="57">
        <f t="shared" si="442"/>
        <v>21.493109623152883</v>
      </c>
      <c r="QP107" s="61">
        <f t="shared" si="443"/>
        <v>3.9600000000000026</v>
      </c>
      <c r="QQ107" s="57">
        <f>MIN(FQ107,$C$16)*$C$17*1000/60/60/$C$21</f>
        <v>0</v>
      </c>
      <c r="QR107" s="57">
        <f>MIN(FR107,$C$16)*$C$17*1000/60/60/$C$21</f>
        <v>3.4695548865589357E-2</v>
      </c>
      <c r="QS107" s="57">
        <f>MIN(FS107,$C$16)*$C$17*1000/60/60/$C$21</f>
        <v>3.4695548865589357E-2</v>
      </c>
      <c r="QT107" s="57">
        <f>MIN(FT107,$C$16)*$C$17*1000/60/60/$C$21</f>
        <v>3.4695548865589357E-2</v>
      </c>
      <c r="QU107" s="57">
        <f>MIN(FU107,$C$16)*$C$17*1000/60/60/$C$21</f>
        <v>0</v>
      </c>
      <c r="QV107" s="57">
        <f>MIN(FV107,$C$16)*$C$17*1000/60/60/$C$21</f>
        <v>0</v>
      </c>
      <c r="QW107" s="57">
        <f>MIN(FW107,$C$16)*$C$17*1000/60/60/$C$21</f>
        <v>0</v>
      </c>
      <c r="QX107" s="57">
        <f>MIN(FX107,$C$16)*$C$17*1000/60/60/$C$21</f>
        <v>0</v>
      </c>
      <c r="QY107" s="57">
        <f>MIN(FY107,$C$16)*$C$17*1000/60/60/$C$21</f>
        <v>0</v>
      </c>
      <c r="QZ107" s="57">
        <f>MIN(FZ107,$C$16)*$C$17*1000/60/60/$C$21</f>
        <v>0</v>
      </c>
      <c r="RA107" s="57">
        <f>MIN(GA107,$C$16)*$C$17*1000/60/60/$C$21</f>
        <v>0</v>
      </c>
      <c r="RB107" s="57">
        <f>MIN(GB107,$C$16)*$C$17*1000/60/60/$C$21</f>
        <v>0</v>
      </c>
      <c r="RC107" s="57">
        <f>MIN(GC107,$C$16)*$C$17*1000/60/60/$C$21</f>
        <v>0</v>
      </c>
      <c r="RD107" s="57">
        <f>MIN(GD107,$C$16)*$C$17*1000/60/60/$C$21</f>
        <v>0</v>
      </c>
      <c r="RE107" s="57">
        <f>MIN(GE107,$C$16)*$C$17*1000/60/60/$C$21</f>
        <v>0</v>
      </c>
      <c r="RF107" s="57">
        <f>MIN(GF107,$C$16)*$C$17*1000/60/60/$C$21</f>
        <v>0</v>
      </c>
      <c r="RG107" s="57">
        <f>MIN(GG107,$C$16)*$C$17*1000/60/60/$C$21</f>
        <v>0</v>
      </c>
      <c r="RH107" s="57">
        <f>MIN(GH107,$C$16)*$C$17*1000/60/60/$C$21</f>
        <v>0</v>
      </c>
      <c r="RI107" s="57">
        <f>MIN(GI107,$C$16)*$C$17*1000/60/60/$C$21</f>
        <v>0</v>
      </c>
      <c r="RJ107" s="57">
        <f>MIN(GJ107,$C$16)*$C$17*1000/60/60/$C$21</f>
        <v>0</v>
      </c>
      <c r="RK107" s="57">
        <f>MIN(GK107,$C$16)*$C$17*1000/60/60/$C$21</f>
        <v>0</v>
      </c>
      <c r="RL107" s="61">
        <f t="shared" si="444"/>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61">
        <f t="shared" si="445"/>
        <v>3.9600000000000026</v>
      </c>
      <c r="SI107" s="2">
        <f>IF(AND(EU107&lt;0,KS107=0,LO107&gt;=LO$6*'Drive Train'!$AA$52,LO107&lt;=LO$6*'Drive Train'!$AA$53,OY107=1,JW107=0),$C$17,0)</f>
        <v>0</v>
      </c>
      <c r="SJ107" s="2">
        <f>IF(AND(EV107&lt;0,KT107=0,LP107&gt;=LP$6*'Drive Train'!$AA$52,LP107&lt;=LP$6*'Drive Train'!$AA$53,OZ107=1,JX107=0),$C$17,0)</f>
        <v>0.04</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48">
        <f t="shared" si="446"/>
        <v>3.9600000000000026</v>
      </c>
    </row>
    <row r="108" spans="2:524" x14ac:dyDescent="0.2">
      <c r="C108" s="73"/>
      <c r="R108" s="63">
        <f t="shared" si="34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343"/>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318"/>
        <v>4.0000000000000027</v>
      </c>
      <c r="BK108" s="2">
        <f>IF(OR(KS107=1,AND($C$37=Motors!$C$31,OY107=1)),0,IF(NG108=0,-(CG107+$C$15)/($C$14-$C$15)*$C$12,($C$11*S108-AO108)/($C$11*S108)*$C$12*S108))</f>
        <v>0</v>
      </c>
      <c r="BL108" s="2">
        <f>IF(OR(KT107=1,AND($C$37=Motors!$C$31,OZ107=1)),0,IF(NH108=0,-(CH107+$C$15)/($C$14-$C$15)*$C$12,($C$11*T108-AP108)/($C$11*T108)*$C$12*T108))</f>
        <v>0</v>
      </c>
      <c r="BM108" s="2">
        <f>IF(OR(KU107=1,AND($C$37=Motors!$C$31,PA107=1)),0,IF(NI108=0,-(CI107+$C$15)/($C$14-$C$15)*$C$12,($C$11*U108-AQ108)/($C$11*U108)*$C$12*U108))</f>
        <v>0</v>
      </c>
      <c r="BN108" s="2">
        <f>IF(OR(KV107=1,AND($C$37=Motors!$C$31,PB107=1)),0,IF(NJ108=0,-(CJ107+$C$15)/($C$14-$C$15)*$C$12,($C$11*V108-AR108)/($C$11*V108)*$C$12*V108))</f>
        <v>0</v>
      </c>
      <c r="BO108" s="2">
        <f>IF(OR(KW107=1,AND($C$37=Motors!$C$31,PC107=1)),0,IF(NK108=0,-(CK107+$C$15)/($C$14-$C$15)*$C$12,($C$11*W108-AS108)/($C$11*W108)*$C$12*W108))</f>
        <v>0</v>
      </c>
      <c r="BP108" s="2">
        <f>IF(OR(KX107=1,AND($C$37=Motors!$C$31,PD107=1)),0,IF(NL108=0,-(CL107+$C$15)/($C$14-$C$15)*$C$12,($C$11*X108-AT108)/($C$11*X108)*$C$12*X108))</f>
        <v>0</v>
      </c>
      <c r="BQ108" s="2">
        <f>IF(OR(KY107=1,AND($C$37=Motors!$C$31,PE107=1)),0,IF(NM108=0,-(CM107+$C$15)/($C$14-$C$15)*$C$12,($C$11*Y108-AU108)/($C$11*Y108)*$C$12*Y108))</f>
        <v>0</v>
      </c>
      <c r="BR108" s="2">
        <f>IF(OR(KZ107=1,AND($C$37=Motors!$C$31,PF107=1)),0,IF(NN108=0,-(CN107+$C$15)/($C$14-$C$15)*$C$12,($C$11*Z108-AV108)/($C$11*Z108)*$C$12*Z108))</f>
        <v>0</v>
      </c>
      <c r="BS108" s="2">
        <f>IF(OR(LA107=1,AND($C$37=Motors!$C$31,PG107=1)),0,IF(NO108=0,-(CO107+$C$15)/($C$14-$C$15)*$C$12,($C$11*AA108-AW108)/($C$11*AA108)*$C$12*AA108))</f>
        <v>0</v>
      </c>
      <c r="BT108" s="2">
        <f>IF(OR(LB107=1,AND($C$37=Motors!$C$31,PH107=1)),0,IF(NP108=0,-(CP107+$C$15)/($C$14-$C$15)*$C$12,($C$11*AB108-AX108)/($C$11*AB108)*$C$12*AB108))</f>
        <v>0</v>
      </c>
      <c r="BU108" s="2">
        <f>IF(OR(LC107=1,AND($C$37=Motors!$C$31,PI107=1)),0,IF(NQ108=0,-(CQ107+$C$15)/($C$14-$C$15)*$C$12,($C$11*AC108-AY108)/($C$11*AC108)*$C$12*AC108))</f>
        <v>0</v>
      </c>
      <c r="BV108" s="2">
        <f>IF(OR(LD107=1,AND($C$37=Motors!$C$31,PJ107=1)),0,IF(NR108=0,-(CR107+$C$15)/($C$14-$C$15)*$C$12,($C$11*AD108-AZ108)/($C$11*AD108)*$C$12*AD108))</f>
        <v>0</v>
      </c>
      <c r="BW108" s="2">
        <f>IF(OR(LE107=1,AND($C$37=Motors!$C$31,PK107=1)),0,IF(NS108=0,-(CS107+$C$15)/($C$14-$C$15)*$C$12,($C$11*AE108-BA108)/($C$11*AE108)*$C$12*AE108))</f>
        <v>0</v>
      </c>
      <c r="BX108" s="2">
        <f>IF(OR(LF107=1,AND($C$37=Motors!$C$31,PL107=1)),0,IF(NT108=0,-(CT107+$C$15)/($C$14-$C$15)*$C$12,($C$11*AF108-BB108)/($C$11*AF108)*$C$12*AF108))</f>
        <v>0</v>
      </c>
      <c r="BY108" s="2">
        <f>IF(OR(LG107=1,AND($C$37=Motors!$C$31,PM107=1)),0,IF(NU108=0,-(CU107+$C$15)/($C$14-$C$15)*$C$12,($C$11*AG108-BC108)/($C$11*AG108)*$C$12*AG108))</f>
        <v>0</v>
      </c>
      <c r="BZ108" s="2">
        <f>IF(OR(LH107=1,AND($C$37=Motors!$C$31,PN107=1)),0,IF(NV108=0,-(CV107+$C$15)/($C$14-$C$15)*$C$12,($C$11*AH108-BD108)/($C$11*AH108)*$C$12*AH108))</f>
        <v>0</v>
      </c>
      <c r="CA108" s="2">
        <f>IF(OR(LI107=1,AND($C$37=Motors!$C$31,PO107=1)),0,IF(NW108=0,-(CW107+$C$15)/($C$14-$C$15)*$C$12,($C$11*AI108-BE108)/($C$11*AI108)*$C$12*AI108))</f>
        <v>0</v>
      </c>
      <c r="CB108" s="2">
        <f>IF(OR(LJ107=1,AND($C$37=Motors!$C$31,PP107=1)),0,IF(NX108=0,-(CX107+$C$15)/($C$14-$C$15)*$C$12,($C$11*AJ108-BF108)/($C$11*AJ108)*$C$12*AJ108))</f>
        <v>0</v>
      </c>
      <c r="CC108" s="2">
        <f>IF(OR(LK107=1,AND($C$37=Motors!$C$31,PQ107=1)),0,IF(NY108=0,-(CY107+$C$15)/($C$14-$C$15)*$C$12,($C$11*AK108-BG108)/($C$11*AK108)*$C$12*AK108))</f>
        <v>0</v>
      </c>
      <c r="CD108" s="2">
        <f>IF(OR(LL107=1,AND($C$37=Motors!$C$31,PR107=1)),0,IF(NZ108=0,-(CZ107+$C$15)/($C$14-$C$15)*$C$12,($C$11*AL108-BH108)/($C$11*AL108)*$C$12*AL108))</f>
        <v>0</v>
      </c>
      <c r="CE108" s="2">
        <f>IF(OR(LM107=1,AND($C$37=Motors!$C$31,PS107=1)),0,IF(OA108=0,-(DA107+$C$15)/($C$14-$C$15)*$C$12,($C$11*AM108-BI108)/($C$11*AM108)*$C$12*AM108))</f>
        <v>0</v>
      </c>
      <c r="CF108" s="61">
        <f t="shared" si="319"/>
        <v>4.0000000000000027</v>
      </c>
      <c r="CG108" s="57">
        <f>IF(AND(KS107=1,OY107=1),0,ABS(BK108/$C$12*($C$14-$C$15)+$C$15) *'Drive Train'!$AA$49 + CG107*(1-'Drive Train'!$AA$49))</f>
        <v>0</v>
      </c>
      <c r="CH108" s="57">
        <f>IF(AND(KT107=1,OZ107=1),0,ABS(BL108/$C$12*($C$14-$C$15)+$C$15) *'Drive Train'!$AA$49 + CH107*(1-'Drive Train'!$AA$49))</f>
        <v>2.7495000000000003</v>
      </c>
      <c r="CI108" s="57">
        <f>IF(AND(KU107=1,PA107=1),0,ABS(BM108/$C$12*($C$14-$C$15)+$C$15) *'Drive Train'!$AA$49 + CI107*(1-'Drive Train'!$AA$49))</f>
        <v>2.7495000000000003</v>
      </c>
      <c r="CJ108" s="57">
        <f>IF(AND(KV107=1,PB107=1),0,ABS(BN108/$C$12*($C$14-$C$15)+$C$15) *'Drive Train'!$AA$49 + CJ107*(1-'Drive Train'!$AA$49))</f>
        <v>2.7495000000000003</v>
      </c>
      <c r="CK108" s="57">
        <f>IF(AND(KW107=1,PC107=1),0,ABS(BO108/$C$12*($C$14-$C$15)+$C$15) *'Drive Train'!$AA$49 + CK107*(1-'Drive Train'!$AA$49))</f>
        <v>0</v>
      </c>
      <c r="CL108" s="57">
        <f>IF(AND(KX107=1,PD107=1),0,ABS(BP108/$C$12*($C$14-$C$15)+$C$15) *'Drive Train'!$AA$49 + CL107*(1-'Drive Train'!$AA$49))</f>
        <v>0</v>
      </c>
      <c r="CM108" s="57">
        <f>IF(AND(KY107=1,PE107=1),0,ABS(BQ108/$C$12*($C$14-$C$15)+$C$15) *'Drive Train'!$AA$49 + CM107*(1-'Drive Train'!$AA$49))</f>
        <v>0</v>
      </c>
      <c r="CN108" s="57">
        <f>IF(AND(KZ107=1,PF107=1),0,ABS(BR108/$C$12*($C$14-$C$15)+$C$15) *'Drive Train'!$AA$49 + CN107*(1-'Drive Train'!$AA$49))</f>
        <v>0</v>
      </c>
      <c r="CO108" s="57">
        <f>IF(AND(LA107=1,PG107=1),0,ABS(BS108/$C$12*($C$14-$C$15)+$C$15) *'Drive Train'!$AA$49 + CO107*(1-'Drive Train'!$AA$49))</f>
        <v>0</v>
      </c>
      <c r="CP108" s="57">
        <f>IF(AND(LB107=1,PH107=1),0,ABS(BT108/$C$12*($C$14-$C$15)+$C$15) *'Drive Train'!$AA$49 + CP107*(1-'Drive Train'!$AA$49))</f>
        <v>0</v>
      </c>
      <c r="CQ108" s="57">
        <f>IF(AND(LC107=1,PI107=1),0,ABS(BU108/$C$12*($C$14-$C$15)+$C$15) *'Drive Train'!$AA$49 + CQ107*(1-'Drive Train'!$AA$49))</f>
        <v>0</v>
      </c>
      <c r="CR108" s="57">
        <f>IF(AND(LD107=1,PJ107=1),0,ABS(BV108/$C$12*($C$14-$C$15)+$C$15) *'Drive Train'!$AA$49 + CR107*(1-'Drive Train'!$AA$49))</f>
        <v>0</v>
      </c>
      <c r="CS108" s="57">
        <f>IF(AND(LE107=1,PK107=1),0,ABS(BW108/$C$12*($C$14-$C$15)+$C$15) *'Drive Train'!$AA$49 + CS107*(1-'Drive Train'!$AA$49))</f>
        <v>0</v>
      </c>
      <c r="CT108" s="57">
        <f>IF(AND(LF107=1,PL107=1),0,ABS(BX108/$C$12*($C$14-$C$15)+$C$15) *'Drive Train'!$AA$49 + CT107*(1-'Drive Train'!$AA$49))</f>
        <v>0</v>
      </c>
      <c r="CU108" s="57">
        <f>IF(AND(LG107=1,PM107=1),0,ABS(BY108/$C$12*($C$14-$C$15)+$C$15) *'Drive Train'!$AA$49 + CU107*(1-'Drive Train'!$AA$49))</f>
        <v>0</v>
      </c>
      <c r="CV108" s="57">
        <f>IF(AND(LH107=1,PN107=1),0,ABS(BZ108/$C$12*($C$14-$C$15)+$C$15) *'Drive Train'!$AA$49 + CV107*(1-'Drive Train'!$AA$49))</f>
        <v>0</v>
      </c>
      <c r="CW108" s="57">
        <f>IF(AND(LI107=1,PO107=1),0,ABS(CA108/$C$12*($C$14-$C$15)+$C$15) *'Drive Train'!$AA$49 + CW107*(1-'Drive Train'!$AA$49))</f>
        <v>0</v>
      </c>
      <c r="CX108" s="57">
        <f>IF(AND(LJ107=1,PP107=1),0,ABS(CB108/$C$12*($C$14-$C$15)+$C$15) *'Drive Train'!$AA$49 + CX107*(1-'Drive Train'!$AA$49))</f>
        <v>0</v>
      </c>
      <c r="CY108" s="57">
        <f>IF(AND(LK107=1,PQ107=1),0,ABS(CC108/$C$12*($C$14-$C$15)+$C$15) *'Drive Train'!$AA$49 + CY107*(1-'Drive Train'!$AA$49))</f>
        <v>0</v>
      </c>
      <c r="CZ108" s="57">
        <f>IF(AND(LL107=1,PR107=1),0,ABS(CD108/$C$12*($C$14-$C$15)+$C$15) *'Drive Train'!$AA$49 + CZ107*(1-'Drive Train'!$AA$49))</f>
        <v>0</v>
      </c>
      <c r="DA108" s="57">
        <f>IF(AND(LM107=1,PS107=1),0,ABS(CE108/$C$12*($C$14-$C$15)+$C$15) *'Drive Train'!$AA$49 + DA107*(1-'Drive Train'!$AA$49))</f>
        <v>0</v>
      </c>
      <c r="DB108" s="61">
        <f t="shared" si="344"/>
        <v>4.0000000000000027</v>
      </c>
      <c r="DC108" s="57">
        <f t="shared" si="320"/>
        <v>0</v>
      </c>
      <c r="DD108" s="57">
        <f t="shared" si="321"/>
        <v>2.7495000000000003</v>
      </c>
      <c r="DE108" s="57">
        <f t="shared" si="322"/>
        <v>2.7495000000000003</v>
      </c>
      <c r="DF108" s="57">
        <f t="shared" si="323"/>
        <v>2.7495000000000003</v>
      </c>
      <c r="DG108" s="57">
        <f t="shared" si="324"/>
        <v>0</v>
      </c>
      <c r="DH108" s="57">
        <f t="shared" si="325"/>
        <v>0</v>
      </c>
      <c r="DI108" s="57">
        <f t="shared" si="326"/>
        <v>0</v>
      </c>
      <c r="DJ108" s="57">
        <f t="shared" si="327"/>
        <v>0</v>
      </c>
      <c r="DK108" s="57">
        <f t="shared" si="328"/>
        <v>0</v>
      </c>
      <c r="DL108" s="57">
        <f t="shared" si="329"/>
        <v>0</v>
      </c>
      <c r="DM108" s="57">
        <f t="shared" si="330"/>
        <v>0</v>
      </c>
      <c r="DN108" s="57">
        <f t="shared" si="331"/>
        <v>0</v>
      </c>
      <c r="DO108" s="57">
        <f t="shared" si="332"/>
        <v>0</v>
      </c>
      <c r="DP108" s="57">
        <f t="shared" si="333"/>
        <v>0</v>
      </c>
      <c r="DQ108" s="57">
        <f t="shared" si="334"/>
        <v>0</v>
      </c>
      <c r="DR108" s="57">
        <f t="shared" si="335"/>
        <v>0</v>
      </c>
      <c r="DS108" s="57">
        <f t="shared" si="336"/>
        <v>0</v>
      </c>
      <c r="DT108" s="57">
        <f t="shared" si="337"/>
        <v>0</v>
      </c>
      <c r="DU108" s="57">
        <f t="shared" si="338"/>
        <v>0</v>
      </c>
      <c r="DV108" s="57">
        <f t="shared" si="339"/>
        <v>0</v>
      </c>
      <c r="DW108" s="57">
        <f t="shared" si="340"/>
        <v>0</v>
      </c>
      <c r="DX108" s="61">
        <f t="shared" si="345"/>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61">
        <f t="shared" si="341"/>
        <v>4.0000000000000027</v>
      </c>
      <c r="EU108" s="259">
        <f>MAX(MIN(IF(AND(OY107=1,NG108&lt;0),-1,1)*(DC108-$C$15)/($C$14-$C$15)*$C$12*$C$21-$C$33*LO108/AO$6 -  OY107*$C$33/$C$21,DY107/$C$19),MAX(EU$8:EU107)*-1)</f>
        <v>-0.37850168607206947</v>
      </c>
      <c r="EV108" s="259">
        <f>MAX(MIN(IF(AND(OZ107=1,NH108&lt;0),-1,1)*(DD108-$C$15)/($C$14-$C$15)*$C$12*$C$21-$C$33*LP108/AP$6 -  OZ107*$C$33/$C$21,DZ107/$C$19),MAX(EV$8:EV107)*-1)</f>
        <v>-0.39021488759450174</v>
      </c>
      <c r="EW108" s="259">
        <f>MAX(MIN(IF(AND(PA107=1,NI108&lt;0),-1,1)*(DE108-$C$15)/($C$14-$C$15)*$C$12*$C$21-$C$33*LQ108/AQ$6 -  PA107*$C$33/$C$21,EA107/$C$19),MAX(EW$8:EW107)*-1)</f>
        <v>-0.39267317375182242</v>
      </c>
      <c r="EX108" s="259">
        <f>MAX(MIN(IF(AND(PB107=1,NJ108&lt;0),-1,1)*(DF108-$C$15)/($C$14-$C$15)*$C$12*$C$21-$C$33*LR108/AR$6 -  PB107*$C$33/$C$21,EB107/$C$19),MAX(EX$8:EX107)*-1)</f>
        <v>-0.36740781216560464</v>
      </c>
      <c r="EY108" s="259">
        <f>MAX(MIN(IF(AND(PC107=1,NK108&lt;0),-1,1)*(DG108-$C$15)/($C$14-$C$15)*$C$12*$C$21-$C$33*LS108/AS$6 -  PC107*$C$33/$C$21,EC107/$C$19),MAX(EY$8:EY107)*-1)</f>
        <v>-0.37850168607206947</v>
      </c>
      <c r="EZ108" s="259">
        <f>MAX(MIN(IF(AND(PD107=1,NL108&lt;0),-1,1)*(DH108-$C$15)/($C$14-$C$15)*$C$12*$C$21-$C$33*LT108/AT$6 -  PD107*$C$33/$C$21,ED107/$C$19),MAX(EZ$8:EZ107)*-1)</f>
        <v>-0.37850168607206947</v>
      </c>
      <c r="FA108" s="259">
        <f>MAX(MIN(IF(AND(PE107=1,NM108&lt;0),-1,1)*(DI108-$C$15)/($C$14-$C$15)*$C$12*$C$21-$C$33*LU108/AU$6 -  PE107*$C$33/$C$21,EE107/$C$19),MAX(FA$8:FA107)*-1)</f>
        <v>-0.37850168607206947</v>
      </c>
      <c r="FB108" s="259">
        <f>MAX(MIN(IF(AND(PF107=1,NN108&lt;0),-1,1)*(DJ108-$C$15)/($C$14-$C$15)*$C$12*$C$21-$C$33*LV108/AV$6 -  PF107*$C$33/$C$21,EF107/$C$19),MAX(FB$8:FB107)*-1)</f>
        <v>-0.37850168607206947</v>
      </c>
      <c r="FC108" s="259">
        <f>MAX(MIN(IF(AND(PG107=1,NO108&lt;0),-1,1)*(DK108-$C$15)/($C$14-$C$15)*$C$12*$C$21-$C$33*LW108/AW$6 -  PG107*$C$33/$C$21,EG107/$C$19),MAX(FC$8:FC107)*-1)</f>
        <v>-0.37850168607206947</v>
      </c>
      <c r="FD108" s="259">
        <f>MAX(MIN(IF(AND(PH107=1,NP108&lt;0),-1,1)*(DL108-$C$15)/($C$14-$C$15)*$C$12*$C$21-$C$33*LX108/AX$6 -  PH107*$C$33/$C$21,EH107/$C$19),MAX(FD$8:FD107)*-1)</f>
        <v>-0.37850168607206947</v>
      </c>
      <c r="FE108" s="259">
        <f>MAX(MIN(IF(AND(PI107=1,NQ108&lt;0),-1,1)*(DM108-$C$15)/($C$14-$C$15)*$C$12*$C$21-$C$33*LY108/AY$6 -  PI107*$C$33/$C$21,EI107/$C$19),MAX(FE$8:FE107)*-1)</f>
        <v>-0.37850168607206947</v>
      </c>
      <c r="FF108" s="259">
        <f>MAX(MIN(IF(AND(PJ107=1,NR108&lt;0),-1,1)*(DN108-$C$15)/($C$14-$C$15)*$C$12*$C$21-$C$33*LZ108/AZ$6 -  PJ107*$C$33/$C$21,EJ107/$C$19),MAX(FF$8:FF107)*-1)</f>
        <v>-0.3680167733157455</v>
      </c>
      <c r="FG108" s="259">
        <f>MAX(MIN(IF(AND(PK107=1,NS108&lt;0),-1,1)*(DO108-$C$15)/($C$14-$C$15)*$C$12*$C$21-$C$33*MA108/BA$6 -  PK107*$C$33/$C$21,EK107/$C$19),MAX(FG$8:FG107)*-1)</f>
        <v>-0.37850168607206947</v>
      </c>
      <c r="FH108" s="259">
        <f>MAX(MIN(IF(AND(PL107=1,NT108&lt;0),-1,1)*(DP108-$C$15)/($C$14-$C$15)*$C$12*$C$21-$C$33*MB108/BB$6 -  PL107*$C$33/$C$21,EL107/$C$19),MAX(FH$8:FH107)*-1)</f>
        <v>-0.37850168607206947</v>
      </c>
      <c r="FI108" s="259">
        <f>MAX(MIN(IF(AND(PM107=1,NU108&lt;0),-1,1)*(DQ108-$C$15)/($C$14-$C$15)*$C$12*$C$21-$C$33*MC108/BC$6 -  PM107*$C$33/$C$21,EM107/$C$19),MAX(FI$8:FI107)*-1)</f>
        <v>-0.37850168607206947</v>
      </c>
      <c r="FJ108" s="259">
        <f>MAX(MIN(IF(AND(PN107=1,NV108&lt;0),-1,1)*(DR108-$C$15)/($C$14-$C$15)*$C$12*$C$21-$C$33*MD108/BD$6 -  PN107*$C$33/$C$21,EN107/$C$19),MAX(FJ$8:FJ107)*-1)</f>
        <v>-0.37850168607206947</v>
      </c>
      <c r="FK108" s="259">
        <f>MAX(MIN(IF(AND(PO107=1,NW108&lt;0),-1,1)*(DS108-$C$15)/($C$14-$C$15)*$C$12*$C$21-$C$33*ME108/BE$6 -  PO107*$C$33/$C$21,EO107/$C$19),MAX(FK$8:FK107)*-1)</f>
        <v>-0.37850168607206947</v>
      </c>
      <c r="FL108" s="259">
        <f>MAX(MIN(IF(AND(PP107=1,NX108&lt;0),-1,1)*(DT108-$C$15)/($C$14-$C$15)*$C$12*$C$21-$C$33*MF108/BF$6 -  PP107*$C$33/$C$21,EP107/$C$19),MAX(FL$8:FL107)*-1)</f>
        <v>-0.37850168607206947</v>
      </c>
      <c r="FM108" s="259">
        <f>MAX(MIN(IF(AND(PQ107=1,NY108&lt;0),-1,1)*(DU108-$C$15)/($C$14-$C$15)*$C$12*$C$21-$C$33*MG108/BG$6 -  PQ107*$C$33/$C$21,EQ107/$C$19),MAX(FM$8:FM107)*-1)</f>
        <v>-0.37850168607206947</v>
      </c>
      <c r="FN108" s="259">
        <f>MAX(MIN(IF(AND(PR107=1,NZ108&lt;0),-1,1)*(DV108-$C$15)/($C$14-$C$15)*$C$12*$C$21-$C$33*MH108/BH$6 -  PR107*$C$33/$C$21,ER107/$C$19),MAX(FN$8:FN107)*-1)</f>
        <v>-0.37850168607206947</v>
      </c>
      <c r="FO108" s="259">
        <f>MAX(MIN(IF(AND(PS107=1,OA108&lt;0),-1,1)*(DW108-$C$15)/($C$14-$C$15)*$C$12*$C$21-$C$33*MI108/BI$6 -  PS107*$C$33/$C$21,ES107/$C$19),MAX(FO$8:FO107)*-1)</f>
        <v>-0.37850168607206947</v>
      </c>
      <c r="FP108" s="61">
        <f t="shared" si="346"/>
        <v>4.0000000000000027</v>
      </c>
      <c r="FQ108" s="260">
        <f>IF(AND(KS108=1,OY108=1),0,MIN((ABS(($C$14-$C$15)*EU108/$C$12/$C$21)+$C$15)/$C$21,DC108))</f>
        <v>0</v>
      </c>
      <c r="FR108" s="260">
        <f>IF(AND(KT108=1,OZ108=1),0,MIN((ABS(($C$14-$C$15)*EV108/$C$12/$C$21)+$C$15)/$C$21,DD108))</f>
        <v>2.7495000000000003</v>
      </c>
      <c r="FS108" s="260">
        <f>IF(AND(KU108=1,PA108=1),0,MIN((ABS(($C$14-$C$15)*EW108/$C$12/$C$21)+$C$15)/$C$21,DE108))</f>
        <v>2.7495000000000003</v>
      </c>
      <c r="FT108" s="260">
        <f>IF(AND(KV108=1,PB108=1),0,MIN((ABS(($C$14-$C$15)*EX108/$C$12/$C$21)+$C$15)/$C$21,DF108))</f>
        <v>2.7495000000000003</v>
      </c>
      <c r="FU108" s="260">
        <f>IF(AND(KW108=1,PC108=1),0,MIN((ABS(($C$14-$C$15)*EY108/$C$12/$C$21)+$C$15)/$C$21,DG108))</f>
        <v>0</v>
      </c>
      <c r="FV108" s="260">
        <f>IF(AND(KX108=1,PD108=1),0,MIN((ABS(($C$14-$C$15)*EZ108/$C$12/$C$21)+$C$15)/$C$21,DH108))</f>
        <v>0</v>
      </c>
      <c r="FW108" s="260">
        <f>IF(AND(KY108=1,PE108=1),0,MIN((ABS(($C$14-$C$15)*FA108/$C$12/$C$21)+$C$15)/$C$21,DI108))</f>
        <v>0</v>
      </c>
      <c r="FX108" s="260">
        <f>IF(AND(KZ108=1,PF108=1),0,MIN((ABS(($C$14-$C$15)*FB108/$C$12/$C$21)+$C$15)/$C$21,DJ108))</f>
        <v>0</v>
      </c>
      <c r="FY108" s="260">
        <f>IF(AND(LA108=1,PG108=1),0,MIN((ABS(($C$14-$C$15)*FC108/$C$12/$C$21)+$C$15)/$C$21,DK108))</f>
        <v>0</v>
      </c>
      <c r="FZ108" s="260">
        <f>IF(AND(LB108=1,PH108=1),0,MIN((ABS(($C$14-$C$15)*FD108/$C$12/$C$21)+$C$15)/$C$21,DL108))</f>
        <v>0</v>
      </c>
      <c r="GA108" s="260">
        <f>IF(AND(LC108=1,PI108=1),0,MIN((ABS(($C$14-$C$15)*FE108/$C$12/$C$21)+$C$15)/$C$21,DM108))</f>
        <v>0</v>
      </c>
      <c r="GB108" s="260">
        <f>IF(AND(LD108=1,PJ108=1),0,MIN((ABS(($C$14-$C$15)*FF108/$C$12/$C$21)+$C$15)/$C$21,DN108))</f>
        <v>0</v>
      </c>
      <c r="GC108" s="260">
        <f>IF(AND(LE108=1,PK108=1),0,MIN((ABS(($C$14-$C$15)*FG108/$C$12/$C$21)+$C$15)/$C$21,DO108))</f>
        <v>0</v>
      </c>
      <c r="GD108" s="260">
        <f>IF(AND(LF108=1,PL108=1),0,MIN((ABS(($C$14-$C$15)*FH108/$C$12/$C$21)+$C$15)/$C$21,DP108))</f>
        <v>0</v>
      </c>
      <c r="GE108" s="260">
        <f>IF(AND(LG108=1,PM108=1),0,MIN((ABS(($C$14-$C$15)*FI108/$C$12/$C$21)+$C$15)/$C$21,DQ108))</f>
        <v>0</v>
      </c>
      <c r="GF108" s="260">
        <f>IF(AND(LH108=1,PN108=1),0,MIN((ABS(($C$14-$C$15)*FJ108/$C$12/$C$21)+$C$15)/$C$21,DR108))</f>
        <v>0</v>
      </c>
      <c r="GG108" s="260">
        <f>IF(AND(LI108=1,PO108=1),0,MIN((ABS(($C$14-$C$15)*FK108/$C$12/$C$21)+$C$15)/$C$21,DS108))</f>
        <v>0</v>
      </c>
      <c r="GH108" s="260">
        <f>IF(AND(LJ108=1,PP108=1),0,MIN((ABS(($C$14-$C$15)*FL108/$C$12/$C$21)+$C$15)/$C$21,DT108))</f>
        <v>0</v>
      </c>
      <c r="GI108" s="260">
        <f>IF(AND(LK108=1,PQ108=1),0,MIN((ABS(($C$14-$C$15)*FM108/$C$12/$C$21)+$C$15)/$C$21,DU108))</f>
        <v>0</v>
      </c>
      <c r="GJ108" s="260">
        <f>IF(AND(LL108=1,PR108=1),0,MIN((ABS(($C$14-$C$15)*FN108/$C$12/$C$21)+$C$15)/$C$21,DV108))</f>
        <v>0</v>
      </c>
      <c r="GK108" s="260">
        <f>IF(AND(LM108=1,PS108=1),0,MIN((ABS(($C$14-$C$15)*FO108/$C$12/$C$21)+$C$15)/$C$21,DW108))</f>
        <v>0</v>
      </c>
      <c r="GL108" s="61">
        <f t="shared" si="347"/>
        <v>4.0000000000000027</v>
      </c>
      <c r="GM108" s="57">
        <f>IF(AND(KS107=1,OY107=1),0,EU108*$C$19/S$6/$C$24/$C$23*3.39*$C$21)</f>
        <v>0</v>
      </c>
      <c r="GN108" s="57">
        <f>IF(AND(KT107=1,OZ107=1),0,EV108*$C$19/T$6/$C$24/$C$23*3.39*$C$21)</f>
        <v>-2.8278617697092421</v>
      </c>
      <c r="GO108" s="57">
        <f>IF(AND(KU107=1,PA107=1),0,EW108*$C$19/U$6/$C$24/$C$23*3.39*$C$21)</f>
        <v>-4.1104220570334036</v>
      </c>
      <c r="GP108" s="57">
        <f>IF(AND(KV107=1,PB107=1),0,EX108*$C$19/V$6/$C$24/$C$23*3.39*$C$21)</f>
        <v>-5.0293185063143655</v>
      </c>
      <c r="GQ108" s="57">
        <f>IF(AND(KW107=1,PC107=1),0,EY108*$C$19/W$6/$C$24/$C$23*3.39*$C$21)</f>
        <v>0</v>
      </c>
      <c r="GR108" s="57">
        <f>IF(AND(KX107=1,PD107=1),0,EZ108*$C$19/X$6/$C$24/$C$23*3.39*$C$21)</f>
        <v>0</v>
      </c>
      <c r="GS108" s="57">
        <f>IF(AND(KY107=1,PE107=1),0,FA108*$C$19/Y$6/$C$24/$C$23*3.39*$C$21)</f>
        <v>0</v>
      </c>
      <c r="GT108" s="57">
        <f>IF(AND(KZ107=1,PF107=1),0,FB108*$C$19/Z$6/$C$24/$C$23*3.39*$C$21)</f>
        <v>0</v>
      </c>
      <c r="GU108" s="57">
        <f>IF(AND(LA107=1,PG107=1),0,FC108*$C$19/AA$6/$C$24/$C$23*3.39*$C$21)</f>
        <v>0</v>
      </c>
      <c r="GV108" s="57">
        <f>IF(AND(LB107=1,PH107=1),0,FD108*$C$19/AB$6/$C$24/$C$23*3.39*$C$21)</f>
        <v>0</v>
      </c>
      <c r="GW108" s="57">
        <f>IF(AND(LC107=1,PI107=1),0,FE108*$C$19/AC$6/$C$24/$C$23*3.39*$C$21)</f>
        <v>0</v>
      </c>
      <c r="GX108" s="57">
        <f>IF(AND(LD107=1,PJ107=1),0,FF108*$C$19/AD$6/$C$24/$C$23*3.39*$C$21)</f>
        <v>0</v>
      </c>
      <c r="GY108" s="57">
        <f>IF(AND(LE107=1,PK107=1),0,FG108*$C$19/AE$6/$C$24/$C$23*3.39*$C$21)</f>
        <v>0</v>
      </c>
      <c r="GZ108" s="57">
        <f>IF(AND(LF107=1,PL107=1),0,FH108*$C$19/AF$6/$C$24/$C$23*3.39*$C$21)</f>
        <v>0</v>
      </c>
      <c r="HA108" s="57">
        <f>IF(AND(LG107=1,PM107=1),0,FI108*$C$19/AG$6/$C$24/$C$23*3.39*$C$21)</f>
        <v>0</v>
      </c>
      <c r="HB108" s="57">
        <f>IF(AND(LH107=1,PN107=1),0,FJ108*$C$19/AH$6/$C$24/$C$23*3.39*$C$21)</f>
        <v>0</v>
      </c>
      <c r="HC108" s="57">
        <f>IF(AND(LI107=1,PO107=1),0,FK108*$C$19/AI$6/$C$24/$C$23*3.39*$C$21)</f>
        <v>0</v>
      </c>
      <c r="HD108" s="57">
        <f>IF(AND(LJ107=1,PP107=1),0,FL108*$C$19/AJ$6/$C$24/$C$23*3.39*$C$21)</f>
        <v>0</v>
      </c>
      <c r="HE108" s="57">
        <f>IF(AND(LK107=1,PQ107=1),0,FM108*$C$19/AK$6/$C$24/$C$23*3.39*$C$21)</f>
        <v>0</v>
      </c>
      <c r="HF108" s="57">
        <f>IF(AND(LL107=1,PR107=1),0,FN108*$C$19/AL$6/$C$24/$C$23*3.39*$C$21)</f>
        <v>0</v>
      </c>
      <c r="HG108" s="57">
        <f>IF(AND(LM107=1,PS107=1),0,FO108*$C$19/AM$6/$C$24/$C$23*3.39*$C$21)</f>
        <v>0</v>
      </c>
      <c r="HH108" s="61">
        <f t="shared" si="348"/>
        <v>4.0000000000000027</v>
      </c>
      <c r="HI108" s="57">
        <f t="shared" si="349"/>
        <v>0</v>
      </c>
      <c r="HJ108" s="57">
        <f t="shared" si="350"/>
        <v>2.8278617697092421</v>
      </c>
      <c r="HK108" s="57">
        <f t="shared" si="351"/>
        <v>4.1104220570334036</v>
      </c>
      <c r="HL108" s="57">
        <f t="shared" si="352"/>
        <v>5.0293185063143655</v>
      </c>
      <c r="HM108" s="57">
        <f t="shared" si="353"/>
        <v>0</v>
      </c>
      <c r="HN108" s="57">
        <f t="shared" si="354"/>
        <v>0</v>
      </c>
      <c r="HO108" s="57">
        <f t="shared" si="355"/>
        <v>0</v>
      </c>
      <c r="HP108" s="57">
        <f t="shared" si="356"/>
        <v>0</v>
      </c>
      <c r="HQ108" s="57">
        <f t="shared" si="357"/>
        <v>0</v>
      </c>
      <c r="HR108" s="57">
        <f t="shared" si="358"/>
        <v>0</v>
      </c>
      <c r="HS108" s="57">
        <f t="shared" si="359"/>
        <v>0</v>
      </c>
      <c r="HT108" s="57">
        <f t="shared" si="360"/>
        <v>0</v>
      </c>
      <c r="HU108" s="57">
        <f t="shared" si="361"/>
        <v>0</v>
      </c>
      <c r="HV108" s="57">
        <f t="shared" si="362"/>
        <v>0</v>
      </c>
      <c r="HW108" s="57">
        <f t="shared" si="363"/>
        <v>0</v>
      </c>
      <c r="HX108" s="57">
        <f t="shared" si="364"/>
        <v>0</v>
      </c>
      <c r="HY108" s="57">
        <f t="shared" si="365"/>
        <v>0</v>
      </c>
      <c r="HZ108" s="57">
        <f t="shared" si="366"/>
        <v>0</v>
      </c>
      <c r="IA108" s="57">
        <f t="shared" si="367"/>
        <v>0</v>
      </c>
      <c r="IB108" s="57">
        <f t="shared" si="368"/>
        <v>0</v>
      </c>
      <c r="IC108" s="57">
        <f t="shared" si="369"/>
        <v>0</v>
      </c>
      <c r="ID108" s="61">
        <f t="shared" si="370"/>
        <v>4.0000000000000027</v>
      </c>
      <c r="IE108" s="57">
        <f t="shared" si="371"/>
        <v>0</v>
      </c>
      <c r="IF108" s="57">
        <f t="shared" si="372"/>
        <v>0</v>
      </c>
      <c r="IG108" s="57">
        <f t="shared" si="373"/>
        <v>0</v>
      </c>
      <c r="IH108" s="57">
        <f t="shared" si="374"/>
        <v>0</v>
      </c>
      <c r="II108" s="57">
        <f t="shared" si="375"/>
        <v>0</v>
      </c>
      <c r="IJ108" s="57">
        <f t="shared" si="376"/>
        <v>0</v>
      </c>
      <c r="IK108" s="57">
        <f t="shared" si="377"/>
        <v>0</v>
      </c>
      <c r="IL108" s="57">
        <f t="shared" si="378"/>
        <v>0</v>
      </c>
      <c r="IM108" s="57">
        <f t="shared" si="379"/>
        <v>0</v>
      </c>
      <c r="IN108" s="57">
        <f t="shared" si="380"/>
        <v>0</v>
      </c>
      <c r="IO108" s="57">
        <f t="shared" si="381"/>
        <v>0</v>
      </c>
      <c r="IP108" s="57">
        <f t="shared" si="382"/>
        <v>0</v>
      </c>
      <c r="IQ108" s="57">
        <f t="shared" si="383"/>
        <v>0</v>
      </c>
      <c r="IR108" s="57">
        <f t="shared" si="384"/>
        <v>0</v>
      </c>
      <c r="IS108" s="57">
        <f t="shared" si="385"/>
        <v>0</v>
      </c>
      <c r="IT108" s="57">
        <f t="shared" si="386"/>
        <v>0</v>
      </c>
      <c r="IU108" s="57">
        <f t="shared" si="387"/>
        <v>0</v>
      </c>
      <c r="IV108" s="57">
        <f t="shared" si="388"/>
        <v>0</v>
      </c>
      <c r="IW108" s="57">
        <f t="shared" si="389"/>
        <v>0</v>
      </c>
      <c r="IX108" s="57">
        <f t="shared" si="390"/>
        <v>0</v>
      </c>
      <c r="IY108" s="57">
        <f t="shared" si="391"/>
        <v>0</v>
      </c>
      <c r="IZ108" s="61">
        <f t="shared" si="392"/>
        <v>4.0000000000000027</v>
      </c>
      <c r="JA108" s="260" t="e">
        <f t="shared" si="447"/>
        <v>#N/A</v>
      </c>
      <c r="JB108" s="260" t="e">
        <f t="shared" si="448"/>
        <v>#N/A</v>
      </c>
      <c r="JC108" s="260" t="e">
        <f t="shared" si="449"/>
        <v>#N/A</v>
      </c>
      <c r="JD108" s="260" t="e">
        <f t="shared" si="450"/>
        <v>#N/A</v>
      </c>
      <c r="JE108" s="260" t="e">
        <f t="shared" si="451"/>
        <v>#N/A</v>
      </c>
      <c r="JF108" s="260" t="e">
        <f t="shared" si="452"/>
        <v>#N/A</v>
      </c>
      <c r="JG108" s="260" t="e">
        <f t="shared" si="453"/>
        <v>#N/A</v>
      </c>
      <c r="JH108" s="260" t="e">
        <f t="shared" si="454"/>
        <v>#N/A</v>
      </c>
      <c r="JI108" s="260" t="e">
        <f t="shared" si="455"/>
        <v>#N/A</v>
      </c>
      <c r="JJ108" s="260" t="e">
        <f t="shared" si="456"/>
        <v>#N/A</v>
      </c>
      <c r="JK108" s="260" t="e">
        <f t="shared" si="457"/>
        <v>#N/A</v>
      </c>
      <c r="JL108" s="260" t="e">
        <f t="shared" si="458"/>
        <v>#N/A</v>
      </c>
      <c r="JM108" s="260" t="e">
        <f t="shared" si="459"/>
        <v>#N/A</v>
      </c>
      <c r="JN108" s="260" t="e">
        <f t="shared" si="460"/>
        <v>#N/A</v>
      </c>
      <c r="JO108" s="260" t="e">
        <f t="shared" si="461"/>
        <v>#N/A</v>
      </c>
      <c r="JP108" s="260" t="e">
        <f t="shared" si="462"/>
        <v>#N/A</v>
      </c>
      <c r="JQ108" s="260" t="e">
        <f t="shared" si="463"/>
        <v>#N/A</v>
      </c>
      <c r="JR108" s="260" t="e">
        <f t="shared" si="464"/>
        <v>#N/A</v>
      </c>
      <c r="JS108" s="260" t="e">
        <f t="shared" si="465"/>
        <v>#N/A</v>
      </c>
      <c r="JT108" s="260" t="e">
        <f t="shared" si="466"/>
        <v>#N/A</v>
      </c>
      <c r="JU108" s="260" t="e">
        <f t="shared" si="467"/>
        <v>#N/A</v>
      </c>
      <c r="JV108" s="61">
        <f t="shared" si="393"/>
        <v>4.0000000000000027</v>
      </c>
      <c r="JW108" s="46">
        <f>IF(AND(KS108=0,HI108&lt;=$C$40),1,0)</f>
        <v>0</v>
      </c>
      <c r="JX108" s="46">
        <f>IF(AND(KT108=0,HJ108&lt;=$C$40),1,0)</f>
        <v>0</v>
      </c>
      <c r="JY108" s="46">
        <f>IF(AND(KU108=0,HK108&lt;=$C$40),1,0)</f>
        <v>0</v>
      </c>
      <c r="JZ108" s="46">
        <f>IF(AND(KV108=0,HL108&lt;=$C$40),1,0)</f>
        <v>0</v>
      </c>
      <c r="KA108" s="46">
        <f>IF(AND(KW108=0,HM108&lt;=$C$40),1,0)</f>
        <v>0</v>
      </c>
      <c r="KB108" s="46">
        <f>IF(AND(KX108=0,HN108&lt;=$C$40),1,0)</f>
        <v>0</v>
      </c>
      <c r="KC108" s="46">
        <f>IF(AND(KY108=0,HO108&lt;=$C$40),1,0)</f>
        <v>0</v>
      </c>
      <c r="KD108" s="46">
        <f>IF(AND(KZ108=0,HP108&lt;=$C$40),1,0)</f>
        <v>0</v>
      </c>
      <c r="KE108" s="46">
        <f>IF(AND(LA108=0,HQ108&lt;=$C$40),1,0)</f>
        <v>0</v>
      </c>
      <c r="KF108" s="46">
        <f>IF(AND(LB108=0,HR108&lt;=$C$40),1,0)</f>
        <v>0</v>
      </c>
      <c r="KG108" s="46">
        <f>IF(AND(LC108=0,HS108&lt;=$C$40),1,0)</f>
        <v>0</v>
      </c>
      <c r="KH108" s="46">
        <f>IF(AND(LD108=0,HT108&lt;=$C$40),1,0)</f>
        <v>0</v>
      </c>
      <c r="KI108" s="46">
        <f>IF(AND(LE108=0,HU108&lt;=$C$40),1,0)</f>
        <v>0</v>
      </c>
      <c r="KJ108" s="46">
        <f>IF(AND(LF108=0,HV108&lt;=$C$40),1,0)</f>
        <v>0</v>
      </c>
      <c r="KK108" s="46">
        <f>IF(AND(LG108=0,HW108&lt;=$C$40),1,0)</f>
        <v>0</v>
      </c>
      <c r="KL108" s="46">
        <f>IF(AND(LH108=0,HX108&lt;=$C$40),1,0)</f>
        <v>0</v>
      </c>
      <c r="KM108" s="46">
        <f>IF(AND(LI108=0,HY108&lt;=$C$40),1,0)</f>
        <v>0</v>
      </c>
      <c r="KN108" s="46">
        <f>IF(AND(LJ108=0,HZ108&lt;=$C$40),1,0)</f>
        <v>0</v>
      </c>
      <c r="KO108" s="46">
        <f>IF(AND(LK108=0,IA108&lt;=$C$40),1,0)</f>
        <v>0</v>
      </c>
      <c r="KP108" s="46">
        <f>IF(AND(LL108=0,IB108&lt;=$C$40),1,0)</f>
        <v>0</v>
      </c>
      <c r="KQ108" s="46">
        <f>IF(AND(LM108=0,IC108&lt;=$C$40),1,0)</f>
        <v>0</v>
      </c>
      <c r="KR108" s="61">
        <f t="shared" si="394"/>
        <v>4.0000000000000027</v>
      </c>
      <c r="KS108" s="1">
        <f>IF(OR(KS107=1,AND(OY108=1,LO108&lt;=$C$41)),1,0)</f>
        <v>1</v>
      </c>
      <c r="KT108" s="1">
        <f>IF(OR(KT107=1,AND(OZ108=1,LP108&lt;=$C$41)),1,0)</f>
        <v>0</v>
      </c>
      <c r="KU108" s="1">
        <f>IF(OR(KU107=1,AND(PA108=1,LQ108&lt;=$C$41)),1,0)</f>
        <v>0</v>
      </c>
      <c r="KV108" s="1">
        <f>IF(OR(KV107=1,AND(PB108=1,LR108&lt;=$C$41)),1,0)</f>
        <v>0</v>
      </c>
      <c r="KW108" s="1">
        <f>IF(OR(KW107=1,AND(PC108=1,LS108&lt;=$C$41)),1,0)</f>
        <v>1</v>
      </c>
      <c r="KX108" s="1">
        <f>IF(OR(KX107=1,AND(PD108=1,LT108&lt;=$C$41)),1,0)</f>
        <v>1</v>
      </c>
      <c r="KY108" s="1">
        <f>IF(OR(KY107=1,AND(PE108=1,LU108&lt;=$C$41)),1,0)</f>
        <v>1</v>
      </c>
      <c r="KZ108" s="1">
        <f>IF(OR(KZ107=1,AND(PF108=1,LV108&lt;=$C$41)),1,0)</f>
        <v>1</v>
      </c>
      <c r="LA108" s="1">
        <f>IF(OR(LA107=1,AND(PG108=1,LW108&lt;=$C$41)),1,0)</f>
        <v>1</v>
      </c>
      <c r="LB108" s="1">
        <f>IF(OR(LB107=1,AND(PH108=1,LX108&lt;=$C$41)),1,0)</f>
        <v>1</v>
      </c>
      <c r="LC108" s="1">
        <f>IF(OR(LC107=1,AND(PI108=1,LY108&lt;=$C$41)),1,0)</f>
        <v>1</v>
      </c>
      <c r="LD108" s="1">
        <f>IF(OR(LD107=1,AND(PJ108=1,LZ108&lt;=$C$41)),1,0)</f>
        <v>1</v>
      </c>
      <c r="LE108" s="1">
        <f>IF(OR(LE107=1,AND(PK108=1,MA108&lt;=$C$41)),1,0)</f>
        <v>1</v>
      </c>
      <c r="LF108" s="1">
        <f>IF(OR(LF107=1,AND(PL108=1,MB108&lt;=$C$41)),1,0)</f>
        <v>1</v>
      </c>
      <c r="LG108" s="1">
        <f>IF(OR(LG107=1,AND(PM108=1,MC108&lt;=$C$41)),1,0)</f>
        <v>1</v>
      </c>
      <c r="LH108" s="1">
        <f>IF(OR(LH107=1,AND(PN108=1,MD108&lt;=$C$41)),1,0)</f>
        <v>1</v>
      </c>
      <c r="LI108" s="1">
        <f>IF(OR(LI107=1,AND(PO108=1,ME108&lt;=$C$41)),1,0)</f>
        <v>1</v>
      </c>
      <c r="LJ108" s="1">
        <f>IF(OR(LJ107=1,AND(PP108=1,MF108&lt;=$C$41)),1,0)</f>
        <v>1</v>
      </c>
      <c r="LK108" s="1">
        <f>IF(OR(LK107=1,AND(PQ108=1,MG108&lt;=$C$41)),1,0)</f>
        <v>1</v>
      </c>
      <c r="LL108" s="1">
        <f>IF(OR(LL107=1,AND(PR108=1,MH108&lt;=$C$41)),1,0)</f>
        <v>1</v>
      </c>
      <c r="LM108" s="1">
        <f>IF(OR(LM107=1,AND(PS108=1,MI108&lt;=$C$41)),1,0)</f>
        <v>1</v>
      </c>
      <c r="LN108" s="61">
        <f t="shared" si="395"/>
        <v>4.0000000000000027</v>
      </c>
      <c r="LO108" s="57">
        <f t="shared" si="396"/>
        <v>0</v>
      </c>
      <c r="LP108" s="57">
        <f t="shared" si="397"/>
        <v>9.3737468618116946</v>
      </c>
      <c r="LQ108" s="57">
        <f t="shared" si="398"/>
        <v>6.768470249235528</v>
      </c>
      <c r="LR108" s="57">
        <f t="shared" si="399"/>
        <v>2.9834937908105825</v>
      </c>
      <c r="LS108" s="57">
        <f t="shared" si="400"/>
        <v>0</v>
      </c>
      <c r="LT108" s="57">
        <f t="shared" si="401"/>
        <v>0</v>
      </c>
      <c r="LU108" s="57">
        <f t="shared" si="402"/>
        <v>0</v>
      </c>
      <c r="LV108" s="57">
        <f t="shared" si="403"/>
        <v>0</v>
      </c>
      <c r="LW108" s="57">
        <f t="shared" si="404"/>
        <v>0</v>
      </c>
      <c r="LX108" s="57">
        <f t="shared" si="405"/>
        <v>0</v>
      </c>
      <c r="LY108" s="57">
        <f t="shared" si="406"/>
        <v>0</v>
      </c>
      <c r="LZ108" s="57">
        <f t="shared" si="407"/>
        <v>0</v>
      </c>
      <c r="MA108" s="57">
        <f t="shared" si="408"/>
        <v>0</v>
      </c>
      <c r="MB108" s="57">
        <f t="shared" si="409"/>
        <v>0</v>
      </c>
      <c r="MC108" s="57">
        <f t="shared" si="410"/>
        <v>0</v>
      </c>
      <c r="MD108" s="57">
        <f t="shared" si="411"/>
        <v>0</v>
      </c>
      <c r="ME108" s="57">
        <f t="shared" si="412"/>
        <v>0</v>
      </c>
      <c r="MF108" s="57">
        <f t="shared" si="413"/>
        <v>0</v>
      </c>
      <c r="MG108" s="57">
        <f t="shared" si="414"/>
        <v>0</v>
      </c>
      <c r="MH108" s="57">
        <f t="shared" si="415"/>
        <v>0</v>
      </c>
      <c r="MI108" s="57">
        <f t="shared" si="416"/>
        <v>0</v>
      </c>
      <c r="MJ108" s="61">
        <f t="shared" si="417"/>
        <v>4.0000000000000027</v>
      </c>
      <c r="MK108" s="57" t="e">
        <f>IF(AND(ABS(CG108)&gt;0,EU108*$C$19&gt;=DY107,NG108&lt;&gt;0),3,NA())</f>
        <v>#N/A</v>
      </c>
      <c r="ML108" s="57" t="e">
        <f t="shared" si="468"/>
        <v>#N/A</v>
      </c>
      <c r="MM108" s="57" t="e">
        <f t="shared" si="469"/>
        <v>#N/A</v>
      </c>
      <c r="MN108" s="57" t="e">
        <f t="shared" si="470"/>
        <v>#N/A</v>
      </c>
      <c r="MO108" s="57" t="e">
        <f t="shared" si="471"/>
        <v>#N/A</v>
      </c>
      <c r="MP108" s="57" t="e">
        <f t="shared" si="472"/>
        <v>#N/A</v>
      </c>
      <c r="MQ108" s="57" t="e">
        <f t="shared" si="473"/>
        <v>#N/A</v>
      </c>
      <c r="MR108" s="57" t="e">
        <f t="shared" si="474"/>
        <v>#N/A</v>
      </c>
      <c r="MS108" s="57" t="e">
        <f t="shared" si="475"/>
        <v>#N/A</v>
      </c>
      <c r="MT108" s="57" t="e">
        <f t="shared" si="476"/>
        <v>#N/A</v>
      </c>
      <c r="MU108" s="57" t="e">
        <f t="shared" si="477"/>
        <v>#N/A</v>
      </c>
      <c r="MV108" s="57" t="e">
        <f t="shared" si="478"/>
        <v>#N/A</v>
      </c>
      <c r="MW108" s="57" t="e">
        <f t="shared" si="479"/>
        <v>#N/A</v>
      </c>
      <c r="MX108" s="57" t="e">
        <f t="shared" si="480"/>
        <v>#N/A</v>
      </c>
      <c r="MY108" s="57" t="e">
        <f t="shared" si="481"/>
        <v>#N/A</v>
      </c>
      <c r="MZ108" s="57" t="e">
        <f t="shared" si="482"/>
        <v>#N/A</v>
      </c>
      <c r="NA108" s="57" t="e">
        <f t="shared" si="483"/>
        <v>#N/A</v>
      </c>
      <c r="NB108" s="57" t="e">
        <f t="shared" si="484"/>
        <v>#N/A</v>
      </c>
      <c r="NC108" s="57" t="e">
        <f t="shared" si="485"/>
        <v>#N/A</v>
      </c>
      <c r="ND108" s="57" t="e">
        <f t="shared" si="486"/>
        <v>#N/A</v>
      </c>
      <c r="NE108" s="57" t="e">
        <f t="shared" si="487"/>
        <v>#N/A</v>
      </c>
      <c r="NF108" s="61">
        <f t="shared" si="418"/>
        <v>4.0000000000000027</v>
      </c>
      <c r="NG108" s="260">
        <f>IF(OY107=0,MIN('Drive Train'!$F$35-FQ107*$C$19*'Drive Train'!$F$39,NG107+$C$39)-$C$7,IF(LO107-1&lt;=0,0,IF($C$37=Motors!$C$29,MAX(MAX(NG$8:NG107)*-1,NG107-$C$39),MAX(0,MAX(NG$8:NG107)*-1,NG107-$C$39))))</f>
        <v>0</v>
      </c>
      <c r="NH108" s="260">
        <f>IF(OZ107=0,MIN('Drive Train'!$F$35-FR107*$C$19*'Drive Train'!$F$39,NH107+$C$39)-$C$7,IF(LP107-1&lt;=0,0,IF($C$37=Motors!$C$29,MAX(MAX(NH$8:NH107)*-1,NH107-$C$39),MAX(0,MAX(NH$8:NH107)*-1,NH107-$C$39))))</f>
        <v>0</v>
      </c>
      <c r="NI108" s="260">
        <f>IF(PA107=0,MIN('Drive Train'!$F$35-FS107*$C$19*'Drive Train'!$F$39,NI107+$C$39)-$C$7,IF(LQ107-1&lt;=0,0,IF($C$37=Motors!$C$29,MAX(MAX(NI$8:NI107)*-1,NI107-$C$39),MAX(0,MAX(NI$8:NI107)*-1,NI107-$C$39))))</f>
        <v>0</v>
      </c>
      <c r="NJ108" s="260">
        <f>IF(PB107=0,MIN('Drive Train'!$F$35-FT107*$C$19*'Drive Train'!$F$39,NJ107+$C$39)-$C$7,IF(LR107-1&lt;=0,0,IF($C$37=Motors!$C$29,MAX(MAX(NJ$8:NJ107)*-1,NJ107-$C$39),MAX(0,MAX(NJ$8:NJ107)*-1,NJ107-$C$39))))</f>
        <v>0</v>
      </c>
      <c r="NK108" s="260">
        <f>IF(PC107=0,MIN('Drive Train'!$F$35-FU107*$C$19*'Drive Train'!$F$39,NK107+$C$39)-$C$7,IF(LS107-1&lt;=0,0,IF($C$37=Motors!$C$29,MAX(MAX(NK$8:NK107)*-1,NK107-$C$39),MAX(0,MAX(NK$8:NK107)*-1,NK107-$C$39))))</f>
        <v>0</v>
      </c>
      <c r="NL108" s="260">
        <f>IF(PD107=0,MIN('Drive Train'!$F$35-FV107*$C$19*'Drive Train'!$F$39,NL107+$C$39)-$C$7,IF(LT107-1&lt;=0,0,IF($C$37=Motors!$C$29,MAX(MAX(NL$8:NL107)*-1,NL107-$C$39),MAX(0,MAX(NL$8:NL107)*-1,NL107-$C$39))))</f>
        <v>0</v>
      </c>
      <c r="NM108" s="260">
        <f>IF(PE107=0,MIN('Drive Train'!$F$35-FW107*$C$19*'Drive Train'!$F$39,NM107+$C$39)-$C$7,IF(LU107-1&lt;=0,0,IF($C$37=Motors!$C$29,MAX(MAX(NM$8:NM107)*-1,NM107-$C$39),MAX(0,MAX(NM$8:NM107)*-1,NM107-$C$39))))</f>
        <v>0</v>
      </c>
      <c r="NN108" s="260">
        <f>IF(PF107=0,MIN('Drive Train'!$F$35-FX107*$C$19*'Drive Train'!$F$39,NN107+$C$39)-$C$7,IF(LV107-1&lt;=0,0,IF($C$37=Motors!$C$29,MAX(MAX(NN$8:NN107)*-1,NN107-$C$39),MAX(0,MAX(NN$8:NN107)*-1,NN107-$C$39))))</f>
        <v>0</v>
      </c>
      <c r="NO108" s="260">
        <f>IF(PG107=0,MIN('Drive Train'!$F$35-FY107*$C$19*'Drive Train'!$F$39,NO107+$C$39)-$C$7,IF(LW107-1&lt;=0,0,IF($C$37=Motors!$C$29,MAX(MAX(NO$8:NO107)*-1,NO107-$C$39),MAX(0,MAX(NO$8:NO107)*-1,NO107-$C$39))))</f>
        <v>0</v>
      </c>
      <c r="NP108" s="260">
        <f>IF(PH107=0,MIN('Drive Train'!$F$35-FZ107*$C$19*'Drive Train'!$F$39,NP107+$C$39)-$C$7,IF(LX107-1&lt;=0,0,IF($C$37=Motors!$C$29,MAX(MAX(NP$8:NP107)*-1,NP107-$C$39),MAX(0,MAX(NP$8:NP107)*-1,NP107-$C$39))))</f>
        <v>0</v>
      </c>
      <c r="NQ108" s="260">
        <f>IF(PI107=0,MIN('Drive Train'!$F$35-GA107*$C$19*'Drive Train'!$F$39,NQ107+$C$39)-$C$7,IF(LY107-1&lt;=0,0,IF($C$37=Motors!$C$29,MAX(MAX(NQ$8:NQ107)*-1,NQ107-$C$39),MAX(0,MAX(NQ$8:NQ107)*-1,NQ107-$C$39))))</f>
        <v>0</v>
      </c>
      <c r="NR108" s="260">
        <f>IF(PJ107=0,MIN('Drive Train'!$F$35-GB107*$C$19*'Drive Train'!$F$39,NR107+$C$39)-$C$7,IF(LZ107-1&lt;=0,0,IF($C$37=Motors!$C$29,MAX(MAX(NR$8:NR107)*-1,NR107-$C$39),MAX(0,MAX(NR$8:NR107)*-1,NR107-$C$39))))</f>
        <v>0</v>
      </c>
      <c r="NS108" s="260">
        <f>IF(PK107=0,MIN('Drive Train'!$F$35-GC107*$C$19*'Drive Train'!$F$39,NS107+$C$39)-$C$7,IF(MA107-1&lt;=0,0,IF($C$37=Motors!$C$29,MAX(MAX(NS$8:NS107)*-1,NS107-$C$39),MAX(0,MAX(NS$8:NS107)*-1,NS107-$C$39))))</f>
        <v>0</v>
      </c>
      <c r="NT108" s="260">
        <f>IF(PL107=0,MIN('Drive Train'!$F$35-GD107*$C$19*'Drive Train'!$F$39,NT107+$C$39)-$C$7,IF(MB107-1&lt;=0,0,IF($C$37=Motors!$C$29,MAX(MAX(NT$8:NT107)*-1,NT107-$C$39),MAX(0,MAX(NT$8:NT107)*-1,NT107-$C$39))))</f>
        <v>0</v>
      </c>
      <c r="NU108" s="260">
        <f>IF(PM107=0,MIN('Drive Train'!$F$35-GE107*$C$19*'Drive Train'!$F$39,NU107+$C$39)-$C$7,IF(MC107-1&lt;=0,0,IF($C$37=Motors!$C$29,MAX(MAX(NU$8:NU107)*-1,NU107-$C$39),MAX(0,MAX(NU$8:NU107)*-1,NU107-$C$39))))</f>
        <v>0</v>
      </c>
      <c r="NV108" s="260">
        <f>IF(PN107=0,MIN('Drive Train'!$F$35-GF107*$C$19*'Drive Train'!$F$39,NV107+$C$39)-$C$7,IF(MD107-1&lt;=0,0,IF($C$37=Motors!$C$29,MAX(MAX(NV$8:NV107)*-1,NV107-$C$39),MAX(0,MAX(NV$8:NV107)*-1,NV107-$C$39))))</f>
        <v>0</v>
      </c>
      <c r="NW108" s="260">
        <f>IF(PO107=0,MIN('Drive Train'!$F$35-GG107*$C$19*'Drive Train'!$F$39,NW107+$C$39)-$C$7,IF(ME107-1&lt;=0,0,IF($C$37=Motors!$C$29,MAX(MAX(NW$8:NW107)*-1,NW107-$C$39),MAX(0,MAX(NW$8:NW107)*-1,NW107-$C$39))))</f>
        <v>0</v>
      </c>
      <c r="NX108" s="260">
        <f>IF(PP107=0,MIN('Drive Train'!$F$35-GH107*$C$19*'Drive Train'!$F$39,NX107+$C$39)-$C$7,IF(MF107-1&lt;=0,0,IF($C$37=Motors!$C$29,MAX(MAX(NX$8:NX107)*-1,NX107-$C$39),MAX(0,MAX(NX$8:NX107)*-1,NX107-$C$39))))</f>
        <v>0</v>
      </c>
      <c r="NY108" s="260">
        <f>IF(PQ107=0,MIN('Drive Train'!$F$35-GI107*$C$19*'Drive Train'!$F$39,NY107+$C$39)-$C$7,IF(MG107-1&lt;=0,0,IF($C$37=Motors!$C$29,MAX(MAX(NY$8:NY107)*-1,NY107-$C$39),MAX(0,MAX(NY$8:NY107)*-1,NY107-$C$39))))</f>
        <v>0</v>
      </c>
      <c r="NZ108" s="260">
        <f>IF(PR107=0,MIN('Drive Train'!$F$35-GJ107*$C$19*'Drive Train'!$F$39,NZ107+$C$39)-$C$7,IF(MH107-1&lt;=0,0,IF($C$37=Motors!$C$29,MAX(MAX(NZ$8:NZ107)*-1,NZ107-$C$39),MAX(0,MAX(NZ$8:NZ107)*-1,NZ107-$C$39))))</f>
        <v>0</v>
      </c>
      <c r="OA108" s="260">
        <f>IF(PS107=0,MIN('Drive Train'!$F$35-GK107*$C$19*'Drive Train'!$F$39,OA107+$C$39)-$C$7,IF(MI107-1&lt;=0,0,IF($C$37=Motors!$C$29,MAX(MAX(OA$8:OA107)*-1,OA107-$C$39),MAX(0,MAX(OA$8:OA107)*-1,OA107-$C$39))))</f>
        <v>0</v>
      </c>
      <c r="OB108" s="61">
        <f t="shared" si="419"/>
        <v>4.0000000000000027</v>
      </c>
      <c r="OC108" s="260">
        <f>'Drive Train'!$F$35-(FQ108*$C$13)*$C$19*'Drive Train'!$F$39</f>
        <v>12.4</v>
      </c>
      <c r="OD108" s="260">
        <f>'Drive Train'!$F$35-(FR108*$C$13)*$C$19*'Drive Train'!$F$39</f>
        <v>12.2597755</v>
      </c>
      <c r="OE108" s="260">
        <f>'Drive Train'!$F$35-(FS108*$C$13)*$C$19*'Drive Train'!$F$39</f>
        <v>12.2597755</v>
      </c>
      <c r="OF108" s="260">
        <f>'Drive Train'!$F$35-(FT108*$C$13)*$C$19*'Drive Train'!$F$39</f>
        <v>12.2597755</v>
      </c>
      <c r="OG108" s="260">
        <f>'Drive Train'!$F$35-(FU108*$C$13)*$C$19*'Drive Train'!$F$39</f>
        <v>12.4</v>
      </c>
      <c r="OH108" s="260">
        <f>'Drive Train'!$F$35-(FV108*$C$13)*$C$19*'Drive Train'!$F$39</f>
        <v>12.4</v>
      </c>
      <c r="OI108" s="260">
        <f>'Drive Train'!$F$35-(FW108*$C$13)*$C$19*'Drive Train'!$F$39</f>
        <v>12.4</v>
      </c>
      <c r="OJ108" s="260">
        <f>'Drive Train'!$F$35-(FX108*$C$13)*$C$19*'Drive Train'!$F$39</f>
        <v>12.4</v>
      </c>
      <c r="OK108" s="260">
        <f>'Drive Train'!$F$35-(FY108*$C$13)*$C$19*'Drive Train'!$F$39</f>
        <v>12.4</v>
      </c>
      <c r="OL108" s="260">
        <f>'Drive Train'!$F$35-(FZ108*$C$13)*$C$19*'Drive Train'!$F$39</f>
        <v>12.4</v>
      </c>
      <c r="OM108" s="260">
        <f>'Drive Train'!$F$35-(GA108*$C$13)*$C$19*'Drive Train'!$F$39</f>
        <v>12.4</v>
      </c>
      <c r="ON108" s="260">
        <f>'Drive Train'!$F$35-(GB108*$C$13)*$C$19*'Drive Train'!$F$39</f>
        <v>12.4</v>
      </c>
      <c r="OO108" s="260">
        <f>'Drive Train'!$F$35-(GC108*$C$13)*$C$19*'Drive Train'!$F$39</f>
        <v>12.4</v>
      </c>
      <c r="OP108" s="260">
        <f>'Drive Train'!$F$35-(GD108*$C$13)*$C$19*'Drive Train'!$F$39</f>
        <v>12.4</v>
      </c>
      <c r="OQ108" s="260">
        <f>'Drive Train'!$F$35-(GE108*$C$13)*$C$19*'Drive Train'!$F$39</f>
        <v>12.4</v>
      </c>
      <c r="OR108" s="260">
        <f>'Drive Train'!$F$35-(GF108*$C$13)*$C$19*'Drive Train'!$F$39</f>
        <v>12.4</v>
      </c>
      <c r="OS108" s="260">
        <f>'Drive Train'!$F$35-(GG108*$C$13)*$C$19*'Drive Train'!$F$39</f>
        <v>12.4</v>
      </c>
      <c r="OT108" s="260">
        <f>'Drive Train'!$F$35-(GH108*$C$13)*$C$19*'Drive Train'!$F$39</f>
        <v>12.4</v>
      </c>
      <c r="OU108" s="260">
        <f>'Drive Train'!$F$35-(GI108*$C$13)*$C$19*'Drive Train'!$F$39</f>
        <v>12.4</v>
      </c>
      <c r="OV108" s="260">
        <f>'Drive Train'!$F$35-(GJ108*$C$13)*$C$19*'Drive Train'!$F$39</f>
        <v>12.4</v>
      </c>
      <c r="OW108" s="260">
        <f>'Drive Train'!$F$35-(GK108*$C$13)*$C$19*'Drive Train'!$F$39</f>
        <v>12.4</v>
      </c>
      <c r="OX108" s="61">
        <f t="shared" si="420"/>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7">
        <f t="shared" si="421"/>
        <v>4.0000000000000027</v>
      </c>
      <c r="PU108" s="57">
        <f t="shared" si="422"/>
        <v>21.495394688196406</v>
      </c>
      <c r="PV108" s="57">
        <f t="shared" si="423"/>
        <v>40.404324365469222</v>
      </c>
      <c r="PW108" s="57">
        <f t="shared" si="424"/>
        <v>42.294396249833902</v>
      </c>
      <c r="PX108" s="57">
        <f t="shared" si="425"/>
        <v>39.11743967181711</v>
      </c>
      <c r="PY108" s="57">
        <f t="shared" si="426"/>
        <v>32.325958033169201</v>
      </c>
      <c r="PZ108" s="57">
        <f t="shared" si="427"/>
        <v>27.036423105162619</v>
      </c>
      <c r="QA108" s="57">
        <f t="shared" si="428"/>
        <v>23.225733517635934</v>
      </c>
      <c r="QB108" s="57">
        <f t="shared" si="429"/>
        <v>21.291440485870105</v>
      </c>
      <c r="QC108" s="57">
        <f t="shared" si="430"/>
        <v>19.83197803012871</v>
      </c>
      <c r="QD108" s="57">
        <f t="shared" si="431"/>
        <v>18.750821279437783</v>
      </c>
      <c r="QE108" s="57">
        <f t="shared" si="432"/>
        <v>18.248340689871842</v>
      </c>
      <c r="QF108" s="57">
        <f t="shared" si="433"/>
        <v>23.528011379972803</v>
      </c>
      <c r="QG108" s="57">
        <f t="shared" si="434"/>
        <v>22.440570644578063</v>
      </c>
      <c r="QH108" s="57">
        <f t="shared" si="435"/>
        <v>21.831549073444926</v>
      </c>
      <c r="QI108" s="57">
        <f t="shared" si="436"/>
        <v>21.659868427934889</v>
      </c>
      <c r="QJ108" s="57">
        <f t="shared" si="437"/>
        <v>21.79976807614602</v>
      </c>
      <c r="QK108" s="57">
        <f t="shared" si="438"/>
        <v>21.756211309083742</v>
      </c>
      <c r="QL108" s="57">
        <f t="shared" si="439"/>
        <v>21.582838251070481</v>
      </c>
      <c r="QM108" s="57">
        <f t="shared" si="440"/>
        <v>21.793281479591677</v>
      </c>
      <c r="QN108" s="57">
        <f t="shared" si="441"/>
        <v>21.456171811391606</v>
      </c>
      <c r="QO108" s="57">
        <f t="shared" si="442"/>
        <v>21.493109623152883</v>
      </c>
      <c r="QP108" s="61">
        <f t="shared" si="443"/>
        <v>4.0000000000000027</v>
      </c>
      <c r="QQ108" s="57">
        <f>MIN(FQ108,$C$16)*$C$17*1000/60/60/$C$21</f>
        <v>0</v>
      </c>
      <c r="QR108" s="57">
        <f>MIN(FR108,$C$16)*$C$17*1000/60/60/$C$21</f>
        <v>3.4695548865589357E-2</v>
      </c>
      <c r="QS108" s="57">
        <f>MIN(FS108,$C$16)*$C$17*1000/60/60/$C$21</f>
        <v>3.4695548865589357E-2</v>
      </c>
      <c r="QT108" s="57">
        <f>MIN(FT108,$C$16)*$C$17*1000/60/60/$C$21</f>
        <v>3.4695548865589357E-2</v>
      </c>
      <c r="QU108" s="57">
        <f>MIN(FU108,$C$16)*$C$17*1000/60/60/$C$21</f>
        <v>0</v>
      </c>
      <c r="QV108" s="57">
        <f>MIN(FV108,$C$16)*$C$17*1000/60/60/$C$21</f>
        <v>0</v>
      </c>
      <c r="QW108" s="57">
        <f>MIN(FW108,$C$16)*$C$17*1000/60/60/$C$21</f>
        <v>0</v>
      </c>
      <c r="QX108" s="57">
        <f>MIN(FX108,$C$16)*$C$17*1000/60/60/$C$21</f>
        <v>0</v>
      </c>
      <c r="QY108" s="57">
        <f>MIN(FY108,$C$16)*$C$17*1000/60/60/$C$21</f>
        <v>0</v>
      </c>
      <c r="QZ108" s="57">
        <f>MIN(FZ108,$C$16)*$C$17*1000/60/60/$C$21</f>
        <v>0</v>
      </c>
      <c r="RA108" s="57">
        <f>MIN(GA108,$C$16)*$C$17*1000/60/60/$C$21</f>
        <v>0</v>
      </c>
      <c r="RB108" s="57">
        <f>MIN(GB108,$C$16)*$C$17*1000/60/60/$C$21</f>
        <v>0</v>
      </c>
      <c r="RC108" s="57">
        <f>MIN(GC108,$C$16)*$C$17*1000/60/60/$C$21</f>
        <v>0</v>
      </c>
      <c r="RD108" s="57">
        <f>MIN(GD108,$C$16)*$C$17*1000/60/60/$C$21</f>
        <v>0</v>
      </c>
      <c r="RE108" s="57">
        <f>MIN(GE108,$C$16)*$C$17*1000/60/60/$C$21</f>
        <v>0</v>
      </c>
      <c r="RF108" s="57">
        <f>MIN(GF108,$C$16)*$C$17*1000/60/60/$C$21</f>
        <v>0</v>
      </c>
      <c r="RG108" s="57">
        <f>MIN(GG108,$C$16)*$C$17*1000/60/60/$C$21</f>
        <v>0</v>
      </c>
      <c r="RH108" s="57">
        <f>MIN(GH108,$C$16)*$C$17*1000/60/60/$C$21</f>
        <v>0</v>
      </c>
      <c r="RI108" s="57">
        <f>MIN(GI108,$C$16)*$C$17*1000/60/60/$C$21</f>
        <v>0</v>
      </c>
      <c r="RJ108" s="57">
        <f>MIN(GJ108,$C$16)*$C$17*1000/60/60/$C$21</f>
        <v>0</v>
      </c>
      <c r="RK108" s="57">
        <f>MIN(GK108,$C$16)*$C$17*1000/60/60/$C$21</f>
        <v>0</v>
      </c>
      <c r="RL108" s="61">
        <f t="shared" si="444"/>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61">
        <f t="shared" si="445"/>
        <v>4.0000000000000027</v>
      </c>
      <c r="SI108" s="2">
        <f>IF(AND(EU108&lt;0,KS108=0,LO108&gt;=LO$6*'Drive Train'!$AA$52,LO108&lt;=LO$6*'Drive Train'!$AA$53,OY108=1,JW108=0),$C$17,0)</f>
        <v>0</v>
      </c>
      <c r="SJ108" s="2">
        <f>IF(AND(EV108&lt;0,KT108=0,LP108&gt;=LP$6*'Drive Train'!$AA$52,LP108&lt;=LP$6*'Drive Train'!$AA$53,OZ108=1,JX108=0),$C$17,0)</f>
        <v>0.04</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48">
        <f t="shared" si="446"/>
        <v>4.0000000000000027</v>
      </c>
    </row>
    <row r="109" spans="2:524" x14ac:dyDescent="0.2">
      <c r="C109" s="73"/>
    </row>
    <row r="110" spans="2:524" x14ac:dyDescent="0.2">
      <c r="C110" s="73"/>
    </row>
    <row r="111" spans="2:524" x14ac:dyDescent="0.2">
      <c r="C111" s="73"/>
    </row>
  </sheetData>
  <mergeCells count="27">
    <mergeCell ref="F76:O76"/>
    <mergeCell ref="L94:M94"/>
    <mergeCell ref="R2:R6"/>
    <mergeCell ref="AN2:AN6"/>
    <mergeCell ref="BJ2:BJ6"/>
    <mergeCell ref="N94:O94"/>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34"/>
  <sheetViews>
    <sheetView workbookViewId="0">
      <selection activeCell="B38" sqref="B38"/>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229</v>
      </c>
      <c r="B1" s="73" t="s">
        <v>230</v>
      </c>
      <c r="D1" s="140" t="s">
        <v>231</v>
      </c>
      <c r="E1" t="s">
        <v>207</v>
      </c>
    </row>
    <row r="2" spans="1:9" ht="25.5" hidden="1" x14ac:dyDescent="0.2">
      <c r="A2" t="s">
        <v>204</v>
      </c>
      <c r="B2" s="219">
        <v>43757</v>
      </c>
      <c r="C2" s="140" t="s">
        <v>203</v>
      </c>
      <c r="D2" s="140" t="s">
        <v>232</v>
      </c>
      <c r="E2" t="s">
        <v>208</v>
      </c>
      <c r="I2" t="s">
        <v>213</v>
      </c>
    </row>
    <row r="3" spans="1:9" ht="38.25" hidden="1" x14ac:dyDescent="0.2">
      <c r="A3" s="73" t="s">
        <v>204</v>
      </c>
      <c r="B3" s="219">
        <v>43757</v>
      </c>
      <c r="C3" s="140" t="s">
        <v>206</v>
      </c>
      <c r="D3" s="140" t="s">
        <v>233</v>
      </c>
      <c r="E3" s="73" t="s">
        <v>208</v>
      </c>
      <c r="I3" t="s">
        <v>214</v>
      </c>
    </row>
    <row r="4" spans="1:9" hidden="1" x14ac:dyDescent="0.2">
      <c r="A4" s="73" t="s">
        <v>204</v>
      </c>
      <c r="B4" s="219">
        <v>43757</v>
      </c>
      <c r="C4" s="140" t="s">
        <v>205</v>
      </c>
      <c r="D4" s="140" t="s">
        <v>233</v>
      </c>
      <c r="E4" t="s">
        <v>208</v>
      </c>
    </row>
    <row r="5" spans="1:9" ht="25.5" hidden="1" x14ac:dyDescent="0.2">
      <c r="A5" s="73" t="s">
        <v>204</v>
      </c>
      <c r="B5" s="219">
        <v>43757</v>
      </c>
      <c r="C5" s="140" t="s">
        <v>267</v>
      </c>
      <c r="D5" s="140" t="s">
        <v>233</v>
      </c>
      <c r="E5" s="73" t="s">
        <v>208</v>
      </c>
    </row>
    <row r="6" spans="1:9" ht="25.5" x14ac:dyDescent="0.2">
      <c r="A6" s="73" t="s">
        <v>204</v>
      </c>
      <c r="B6" s="219">
        <v>43757</v>
      </c>
      <c r="C6" s="140" t="s">
        <v>210</v>
      </c>
      <c r="D6" s="140" t="s">
        <v>233</v>
      </c>
      <c r="E6" t="s">
        <v>209</v>
      </c>
    </row>
    <row r="7" spans="1:9" hidden="1" x14ac:dyDescent="0.2">
      <c r="A7" s="73" t="s">
        <v>204</v>
      </c>
      <c r="B7" s="219">
        <v>43757</v>
      </c>
      <c r="C7" s="140" t="s">
        <v>234</v>
      </c>
      <c r="D7" s="140" t="s">
        <v>233</v>
      </c>
      <c r="E7" s="73" t="s">
        <v>208</v>
      </c>
    </row>
    <row r="8" spans="1:9" hidden="1" x14ac:dyDescent="0.2">
      <c r="A8" s="73" t="s">
        <v>204</v>
      </c>
      <c r="B8" s="219">
        <v>43757</v>
      </c>
      <c r="C8" s="140" t="s">
        <v>211</v>
      </c>
      <c r="D8" s="140" t="s">
        <v>232</v>
      </c>
      <c r="E8" t="s">
        <v>208</v>
      </c>
    </row>
    <row r="9" spans="1:9" ht="25.5" hidden="1" x14ac:dyDescent="0.2">
      <c r="A9" t="s">
        <v>204</v>
      </c>
      <c r="B9" s="219">
        <v>43757</v>
      </c>
      <c r="C9" s="140" t="s">
        <v>212</v>
      </c>
      <c r="D9" s="140" t="s">
        <v>232</v>
      </c>
      <c r="E9" s="73" t="s">
        <v>208</v>
      </c>
    </row>
    <row r="10" spans="1:9" hidden="1" x14ac:dyDescent="0.2">
      <c r="A10" s="73" t="s">
        <v>204</v>
      </c>
      <c r="B10" s="219">
        <v>43757</v>
      </c>
      <c r="C10" s="140" t="s">
        <v>215</v>
      </c>
      <c r="D10" s="140" t="s">
        <v>233</v>
      </c>
      <c r="E10" s="73" t="s">
        <v>208</v>
      </c>
    </row>
    <row r="11" spans="1:9" hidden="1" x14ac:dyDescent="0.2">
      <c r="A11" s="73" t="s">
        <v>204</v>
      </c>
      <c r="B11" s="219">
        <v>43757</v>
      </c>
      <c r="C11" s="140" t="s">
        <v>220</v>
      </c>
      <c r="D11" s="140" t="s">
        <v>232</v>
      </c>
      <c r="E11" t="s">
        <v>208</v>
      </c>
    </row>
    <row r="12" spans="1:9" hidden="1" x14ac:dyDescent="0.2">
      <c r="A12" s="73" t="s">
        <v>204</v>
      </c>
      <c r="B12" s="219">
        <v>43757</v>
      </c>
      <c r="C12" s="140" t="s">
        <v>221</v>
      </c>
      <c r="D12" s="140" t="s">
        <v>233</v>
      </c>
      <c r="E12" s="73" t="s">
        <v>208</v>
      </c>
    </row>
    <row r="13" spans="1:9" x14ac:dyDescent="0.2">
      <c r="A13" s="73" t="s">
        <v>204</v>
      </c>
      <c r="B13" s="219">
        <v>43757</v>
      </c>
      <c r="C13" s="140" t="s">
        <v>270</v>
      </c>
      <c r="D13" s="140" t="s">
        <v>233</v>
      </c>
      <c r="E13" t="s">
        <v>209</v>
      </c>
    </row>
    <row r="14" spans="1:9" hidden="1" x14ac:dyDescent="0.2">
      <c r="A14" s="73" t="s">
        <v>204</v>
      </c>
      <c r="B14" s="219">
        <v>43758</v>
      </c>
      <c r="C14" s="140" t="s">
        <v>252</v>
      </c>
      <c r="D14" s="140" t="s">
        <v>233</v>
      </c>
      <c r="E14" s="73" t="s">
        <v>208</v>
      </c>
    </row>
    <row r="15" spans="1:9" ht="51" hidden="1" x14ac:dyDescent="0.2">
      <c r="A15" s="73" t="s">
        <v>204</v>
      </c>
      <c r="B15" s="219">
        <v>43761</v>
      </c>
      <c r="C15" s="140" t="s">
        <v>257</v>
      </c>
      <c r="D15" s="140" t="s">
        <v>232</v>
      </c>
      <c r="E15" s="73" t="s">
        <v>208</v>
      </c>
    </row>
    <row r="16" spans="1:9" ht="38.25" hidden="1" x14ac:dyDescent="0.2">
      <c r="A16" s="73" t="s">
        <v>204</v>
      </c>
      <c r="B16" s="219">
        <v>43761</v>
      </c>
      <c r="C16" s="140" t="s">
        <v>258</v>
      </c>
      <c r="D16" s="140" t="s">
        <v>233</v>
      </c>
      <c r="E16" s="73" t="s">
        <v>208</v>
      </c>
    </row>
    <row r="17" spans="1:5" ht="25.5" hidden="1" x14ac:dyDescent="0.2">
      <c r="A17" s="73" t="s">
        <v>204</v>
      </c>
      <c r="B17" s="219">
        <v>43761</v>
      </c>
      <c r="C17" s="140" t="s">
        <v>266</v>
      </c>
      <c r="D17" s="140" t="s">
        <v>233</v>
      </c>
      <c r="E17" s="73" t="s">
        <v>208</v>
      </c>
    </row>
    <row r="18" spans="1:5" ht="25.5" hidden="1" x14ac:dyDescent="0.2">
      <c r="A18" s="73" t="s">
        <v>204</v>
      </c>
      <c r="B18" s="219">
        <v>43761</v>
      </c>
      <c r="C18" s="140" t="s">
        <v>271</v>
      </c>
      <c r="D18" s="140" t="s">
        <v>233</v>
      </c>
      <c r="E18" s="73" t="s">
        <v>208</v>
      </c>
    </row>
    <row r="19" spans="1:5" ht="38.25" hidden="1" x14ac:dyDescent="0.2">
      <c r="A19" s="73" t="s">
        <v>204</v>
      </c>
      <c r="B19" s="219">
        <v>43761</v>
      </c>
      <c r="C19" s="140" t="s">
        <v>272</v>
      </c>
      <c r="D19" s="140" t="s">
        <v>232</v>
      </c>
      <c r="E19" s="73" t="s">
        <v>208</v>
      </c>
    </row>
    <row r="20" spans="1:5" hidden="1" x14ac:dyDescent="0.2">
      <c r="A20" s="73" t="s">
        <v>275</v>
      </c>
      <c r="B20" s="219">
        <v>43763</v>
      </c>
      <c r="C20" s="140" t="s">
        <v>274</v>
      </c>
      <c r="D20" s="140" t="s">
        <v>232</v>
      </c>
      <c r="E20" t="s">
        <v>208</v>
      </c>
    </row>
    <row r="21" spans="1:5" hidden="1" x14ac:dyDescent="0.2">
      <c r="A21" t="s">
        <v>275</v>
      </c>
      <c r="B21" s="219">
        <v>43763</v>
      </c>
      <c r="C21" s="140" t="s">
        <v>285</v>
      </c>
      <c r="D21" s="140" t="s">
        <v>233</v>
      </c>
      <c r="E21" t="s">
        <v>208</v>
      </c>
    </row>
    <row r="22" spans="1:5" ht="25.5" hidden="1" x14ac:dyDescent="0.2">
      <c r="A22" t="s">
        <v>288</v>
      </c>
      <c r="B22" s="219">
        <v>43770</v>
      </c>
      <c r="C22" s="140" t="s">
        <v>289</v>
      </c>
      <c r="D22" s="140" t="s">
        <v>232</v>
      </c>
      <c r="E22" t="s">
        <v>208</v>
      </c>
    </row>
    <row r="23" spans="1:5" hidden="1" x14ac:dyDescent="0.2">
      <c r="A23" s="73" t="s">
        <v>288</v>
      </c>
      <c r="B23" s="219">
        <v>43770</v>
      </c>
      <c r="C23" s="140" t="s">
        <v>290</v>
      </c>
      <c r="D23" s="140" t="s">
        <v>233</v>
      </c>
      <c r="E23" t="s">
        <v>208</v>
      </c>
    </row>
    <row r="24" spans="1:5" hidden="1" x14ac:dyDescent="0.2">
      <c r="A24" t="s">
        <v>292</v>
      </c>
      <c r="B24" s="219">
        <v>43780</v>
      </c>
      <c r="C24" s="140" t="s">
        <v>293</v>
      </c>
      <c r="D24" s="140" t="s">
        <v>232</v>
      </c>
      <c r="E24" s="73" t="s">
        <v>208</v>
      </c>
    </row>
    <row r="25" spans="1:5" hidden="1" x14ac:dyDescent="0.2">
      <c r="A25" t="s">
        <v>306</v>
      </c>
      <c r="B25" s="219">
        <v>43784</v>
      </c>
      <c r="C25" s="140" t="s">
        <v>295</v>
      </c>
      <c r="D25" s="140" t="s">
        <v>233</v>
      </c>
      <c r="E25" s="73" t="s">
        <v>208</v>
      </c>
    </row>
    <row r="26" spans="1:5" hidden="1" x14ac:dyDescent="0.2">
      <c r="A26" t="s">
        <v>306</v>
      </c>
      <c r="B26" s="219">
        <v>43784</v>
      </c>
      <c r="C26" s="140" t="s">
        <v>296</v>
      </c>
      <c r="D26" s="140" t="s">
        <v>233</v>
      </c>
      <c r="E26" s="73" t="s">
        <v>208</v>
      </c>
    </row>
    <row r="27" spans="1:5" hidden="1" x14ac:dyDescent="0.2">
      <c r="A27" s="73" t="s">
        <v>310</v>
      </c>
      <c r="B27" s="219">
        <v>43784</v>
      </c>
      <c r="C27" s="140" t="s">
        <v>321</v>
      </c>
      <c r="D27" s="140" t="s">
        <v>233</v>
      </c>
      <c r="E27" s="73" t="s">
        <v>208</v>
      </c>
    </row>
    <row r="28" spans="1:5" x14ac:dyDescent="0.2">
      <c r="B28" s="219">
        <v>43784</v>
      </c>
      <c r="C28" s="140" t="s">
        <v>308</v>
      </c>
      <c r="D28" s="140" t="s">
        <v>233</v>
      </c>
      <c r="E28" s="73" t="s">
        <v>209</v>
      </c>
    </row>
    <row r="29" spans="1:5" hidden="1" x14ac:dyDescent="0.2">
      <c r="A29" t="s">
        <v>320</v>
      </c>
      <c r="B29" s="219">
        <v>43808</v>
      </c>
      <c r="C29" s="140" t="s">
        <v>311</v>
      </c>
      <c r="D29" s="140" t="s">
        <v>233</v>
      </c>
      <c r="E29" s="73" t="s">
        <v>208</v>
      </c>
    </row>
    <row r="30" spans="1:5" hidden="1" x14ac:dyDescent="0.2">
      <c r="A30" s="73" t="s">
        <v>320</v>
      </c>
      <c r="B30" s="219">
        <v>43808</v>
      </c>
      <c r="C30" s="140" t="s">
        <v>312</v>
      </c>
      <c r="D30" s="140" t="s">
        <v>233</v>
      </c>
      <c r="E30" s="73" t="s">
        <v>208</v>
      </c>
    </row>
    <row r="31" spans="1:5" x14ac:dyDescent="0.2">
      <c r="A31" s="73" t="s">
        <v>345</v>
      </c>
      <c r="B31" s="219">
        <v>43808</v>
      </c>
      <c r="C31" s="140" t="s">
        <v>313</v>
      </c>
      <c r="D31" s="140" t="s">
        <v>233</v>
      </c>
      <c r="E31" s="73" t="s">
        <v>344</v>
      </c>
    </row>
    <row r="32" spans="1:5" hidden="1" x14ac:dyDescent="0.2">
      <c r="A32" s="73" t="s">
        <v>342</v>
      </c>
      <c r="B32" s="219">
        <v>43810</v>
      </c>
      <c r="C32" s="140" t="s">
        <v>343</v>
      </c>
      <c r="D32" s="140" t="s">
        <v>233</v>
      </c>
      <c r="E32" s="73" t="s">
        <v>208</v>
      </c>
    </row>
    <row r="33" spans="1:5" ht="25.5" hidden="1" x14ac:dyDescent="0.2">
      <c r="A33" t="s">
        <v>342</v>
      </c>
      <c r="B33" s="219">
        <v>43812</v>
      </c>
      <c r="C33" s="140" t="s">
        <v>341</v>
      </c>
      <c r="D33" s="140" t="s">
        <v>232</v>
      </c>
      <c r="E33" t="s">
        <v>208</v>
      </c>
    </row>
    <row r="34" spans="1:5" x14ac:dyDescent="0.2">
      <c r="A34" t="s">
        <v>362</v>
      </c>
      <c r="B34" s="219">
        <v>43815</v>
      </c>
      <c r="C34" s="140" t="s">
        <v>363</v>
      </c>
      <c r="D34" s="140" t="s">
        <v>232</v>
      </c>
      <c r="E34" t="s">
        <v>208</v>
      </c>
    </row>
  </sheetData>
  <autoFilter ref="A1:E33"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124</v>
      </c>
      <c r="U1" s="79" t="s">
        <v>127</v>
      </c>
      <c r="V1" s="79" t="s">
        <v>128</v>
      </c>
      <c r="W1" s="80" t="s">
        <v>129</v>
      </c>
      <c r="X1" s="79" t="s">
        <v>151</v>
      </c>
      <c r="Y1" s="79" t="s">
        <v>162</v>
      </c>
      <c r="Z1" s="79"/>
      <c r="AA1" s="79"/>
      <c r="AB1" s="79"/>
      <c r="AC1" s="79" t="s">
        <v>111</v>
      </c>
      <c r="AD1" s="79" t="s">
        <v>158</v>
      </c>
      <c r="AE1" s="79" t="s">
        <v>105</v>
      </c>
      <c r="AF1" s="80" t="s">
        <v>112</v>
      </c>
      <c r="AG1" s="79" t="s">
        <v>100</v>
      </c>
      <c r="AH1" s="79" t="s">
        <v>113</v>
      </c>
      <c r="AI1" s="79" t="s">
        <v>99</v>
      </c>
      <c r="AJ1" s="79" t="s">
        <v>164</v>
      </c>
      <c r="AK1" s="79" t="s">
        <v>63</v>
      </c>
      <c r="AM1" s="78" t="s">
        <v>13</v>
      </c>
      <c r="AN1" s="79" t="s">
        <v>124</v>
      </c>
      <c r="AO1" s="79" t="s">
        <v>127</v>
      </c>
      <c r="AP1" s="79" t="s">
        <v>128</v>
      </c>
      <c r="AQ1" s="80" t="s">
        <v>129</v>
      </c>
      <c r="AR1" s="79" t="s">
        <v>151</v>
      </c>
      <c r="AS1" s="79"/>
      <c r="AT1" s="79" t="s">
        <v>111</v>
      </c>
      <c r="AU1" s="79" t="s">
        <v>105</v>
      </c>
      <c r="AV1" s="80" t="s">
        <v>112</v>
      </c>
      <c r="AW1" s="79" t="s">
        <v>100</v>
      </c>
      <c r="AX1" s="79" t="s">
        <v>113</v>
      </c>
      <c r="AY1" s="79" t="s">
        <v>99</v>
      </c>
      <c r="AZ1" s="79" t="s">
        <v>63</v>
      </c>
      <c r="BB1" s="78" t="s">
        <v>13</v>
      </c>
      <c r="BC1" s="79" t="s">
        <v>124</v>
      </c>
      <c r="BD1" s="79" t="s">
        <v>127</v>
      </c>
      <c r="BE1" s="79" t="s">
        <v>128</v>
      </c>
      <c r="BF1" s="80" t="s">
        <v>129</v>
      </c>
      <c r="BG1" s="79" t="s">
        <v>151</v>
      </c>
      <c r="BH1" s="79"/>
      <c r="BI1" s="79" t="s">
        <v>111</v>
      </c>
      <c r="BJ1" s="79" t="s">
        <v>105</v>
      </c>
      <c r="BK1" s="80" t="s">
        <v>112</v>
      </c>
      <c r="BL1" s="79" t="s">
        <v>100</v>
      </c>
      <c r="BM1" s="79" t="s">
        <v>113</v>
      </c>
      <c r="BN1" s="79" t="s">
        <v>99</v>
      </c>
      <c r="BO1" s="79" t="s">
        <v>63</v>
      </c>
      <c r="BQ1" s="78" t="s">
        <v>13</v>
      </c>
      <c r="BR1" s="79" t="s">
        <v>124</v>
      </c>
      <c r="BS1" s="79" t="s">
        <v>127</v>
      </c>
      <c r="BT1" s="79" t="s">
        <v>128</v>
      </c>
      <c r="BU1" s="80" t="s">
        <v>129</v>
      </c>
      <c r="BV1" s="79" t="s">
        <v>151</v>
      </c>
      <c r="BW1" s="79"/>
      <c r="BX1" s="79" t="s">
        <v>111</v>
      </c>
      <c r="BY1" s="79" t="s">
        <v>105</v>
      </c>
      <c r="BZ1" s="80" t="s">
        <v>112</v>
      </c>
      <c r="CA1" s="79" t="s">
        <v>100</v>
      </c>
      <c r="CB1" s="79" t="s">
        <v>113</v>
      </c>
      <c r="CC1" s="79" t="s">
        <v>99</v>
      </c>
      <c r="CD1" s="79" t="s">
        <v>63</v>
      </c>
      <c r="CF1" s="78" t="s">
        <v>13</v>
      </c>
      <c r="CG1" s="79" t="s">
        <v>124</v>
      </c>
      <c r="CH1" s="79" t="s">
        <v>127</v>
      </c>
      <c r="CI1" s="79" t="s">
        <v>128</v>
      </c>
      <c r="CJ1" s="80" t="s">
        <v>129</v>
      </c>
      <c r="CK1" s="79" t="s">
        <v>151</v>
      </c>
      <c r="CL1" s="79"/>
      <c r="CM1" s="79" t="s">
        <v>111</v>
      </c>
      <c r="CN1" s="79" t="s">
        <v>105</v>
      </c>
      <c r="CO1" s="80" t="s">
        <v>112</v>
      </c>
      <c r="CP1" s="79" t="s">
        <v>100</v>
      </c>
      <c r="CQ1" s="79" t="s">
        <v>113</v>
      </c>
      <c r="CR1" s="79" t="s">
        <v>99</v>
      </c>
      <c r="CS1" s="79" t="s">
        <v>63</v>
      </c>
      <c r="CU1" s="78" t="s">
        <v>13</v>
      </c>
      <c r="CV1" s="79" t="s">
        <v>124</v>
      </c>
      <c r="CW1" s="79" t="s">
        <v>127</v>
      </c>
      <c r="CX1" s="79" t="s">
        <v>128</v>
      </c>
      <c r="CY1" s="80" t="s">
        <v>129</v>
      </c>
      <c r="CZ1" s="79" t="s">
        <v>151</v>
      </c>
      <c r="DA1" s="79"/>
      <c r="DB1" s="79" t="s">
        <v>111</v>
      </c>
      <c r="DC1" s="79" t="s">
        <v>105</v>
      </c>
      <c r="DD1" s="80" t="s">
        <v>112</v>
      </c>
      <c r="DE1" s="79" t="s">
        <v>100</v>
      </c>
      <c r="DF1" s="79" t="s">
        <v>113</v>
      </c>
      <c r="DG1" s="79" t="s">
        <v>99</v>
      </c>
      <c r="DH1" s="79" t="s">
        <v>63</v>
      </c>
      <c r="DJ1" s="78" t="s">
        <v>13</v>
      </c>
      <c r="DK1" s="79" t="s">
        <v>124</v>
      </c>
      <c r="DL1" s="79" t="s">
        <v>127</v>
      </c>
      <c r="DM1" s="79" t="s">
        <v>128</v>
      </c>
      <c r="DN1" s="80" t="s">
        <v>129</v>
      </c>
      <c r="DO1" s="79" t="s">
        <v>151</v>
      </c>
      <c r="DP1" s="79"/>
      <c r="DQ1" s="79" t="s">
        <v>111</v>
      </c>
      <c r="DR1" s="79" t="s">
        <v>105</v>
      </c>
      <c r="DS1" s="80" t="s">
        <v>112</v>
      </c>
      <c r="DT1" s="79" t="s">
        <v>100</v>
      </c>
      <c r="DU1" s="79" t="s">
        <v>113</v>
      </c>
      <c r="DV1" s="79" t="s">
        <v>99</v>
      </c>
      <c r="DW1" s="79" t="s">
        <v>63</v>
      </c>
      <c r="DY1" s="78" t="s">
        <v>13</v>
      </c>
      <c r="DZ1" s="79" t="s">
        <v>124</v>
      </c>
      <c r="EA1" s="79" t="s">
        <v>127</v>
      </c>
      <c r="EB1" s="79" t="s">
        <v>128</v>
      </c>
      <c r="EC1" s="80" t="s">
        <v>129</v>
      </c>
      <c r="ED1" s="79" t="s">
        <v>151</v>
      </c>
      <c r="EE1" s="79"/>
      <c r="EF1" s="79" t="s">
        <v>111</v>
      </c>
      <c r="EG1" s="79" t="s">
        <v>105</v>
      </c>
      <c r="EH1" s="80" t="s">
        <v>112</v>
      </c>
      <c r="EI1" s="79" t="s">
        <v>100</v>
      </c>
      <c r="EJ1" s="79" t="s">
        <v>113</v>
      </c>
      <c r="EK1" s="79" t="s">
        <v>99</v>
      </c>
      <c r="EL1" s="79" t="s">
        <v>63</v>
      </c>
      <c r="EN1" s="78" t="s">
        <v>13</v>
      </c>
      <c r="EO1" s="79" t="s">
        <v>124</v>
      </c>
      <c r="EP1" s="79" t="s">
        <v>127</v>
      </c>
      <c r="EQ1" s="79" t="s">
        <v>128</v>
      </c>
      <c r="ER1" s="80" t="s">
        <v>129</v>
      </c>
      <c r="ES1" s="79" t="s">
        <v>151</v>
      </c>
      <c r="ET1" s="79"/>
      <c r="EU1" s="79" t="s">
        <v>111</v>
      </c>
      <c r="EV1" s="79" t="s">
        <v>105</v>
      </c>
      <c r="EW1" s="80" t="s">
        <v>112</v>
      </c>
      <c r="EX1" s="79" t="s">
        <v>100</v>
      </c>
      <c r="EY1" s="79" t="s">
        <v>113</v>
      </c>
      <c r="EZ1" s="79" t="s">
        <v>99</v>
      </c>
      <c r="FA1" s="79" t="s">
        <v>63</v>
      </c>
      <c r="FC1" s="78" t="s">
        <v>13</v>
      </c>
      <c r="FD1" s="79" t="s">
        <v>124</v>
      </c>
      <c r="FE1" s="79" t="s">
        <v>127</v>
      </c>
      <c r="FF1" s="79" t="s">
        <v>128</v>
      </c>
      <c r="FG1" s="80" t="s">
        <v>129</v>
      </c>
      <c r="FH1" s="79" t="s">
        <v>151</v>
      </c>
      <c r="FI1" s="79"/>
      <c r="FJ1" s="79" t="s">
        <v>111</v>
      </c>
      <c r="FK1" s="79" t="s">
        <v>105</v>
      </c>
      <c r="FL1" s="80" t="s">
        <v>112</v>
      </c>
      <c r="FM1" s="79" t="s">
        <v>100</v>
      </c>
      <c r="FN1" s="79" t="s">
        <v>113</v>
      </c>
      <c r="FO1" s="79" t="s">
        <v>99</v>
      </c>
      <c r="FP1" s="79" t="s">
        <v>63</v>
      </c>
      <c r="FR1" s="78" t="s">
        <v>13</v>
      </c>
      <c r="FS1" s="79" t="s">
        <v>124</v>
      </c>
      <c r="FT1" s="79" t="s">
        <v>127</v>
      </c>
      <c r="FU1" s="79" t="s">
        <v>128</v>
      </c>
      <c r="FV1" s="80" t="s">
        <v>129</v>
      </c>
      <c r="FW1" s="79" t="s">
        <v>151</v>
      </c>
      <c r="FX1" s="79"/>
      <c r="FY1" s="79" t="s">
        <v>111</v>
      </c>
      <c r="FZ1" s="79" t="s">
        <v>105</v>
      </c>
      <c r="GA1" s="80" t="s">
        <v>112</v>
      </c>
      <c r="GB1" s="79" t="s">
        <v>100</v>
      </c>
      <c r="GC1" s="79" t="s">
        <v>113</v>
      </c>
      <c r="GD1" s="79" t="s">
        <v>99</v>
      </c>
      <c r="GE1" s="79" t="s">
        <v>63</v>
      </c>
      <c r="GG1" s="60" t="s">
        <v>13</v>
      </c>
      <c r="GH1" s="67" t="s">
        <v>124</v>
      </c>
      <c r="GI1" s="67" t="s">
        <v>127</v>
      </c>
      <c r="GJ1" s="67" t="s">
        <v>128</v>
      </c>
      <c r="GK1" s="68" t="s">
        <v>129</v>
      </c>
      <c r="GL1" s="79" t="s">
        <v>151</v>
      </c>
      <c r="GM1" s="67"/>
      <c r="GN1" s="67" t="s">
        <v>111</v>
      </c>
      <c r="GO1" s="67" t="s">
        <v>105</v>
      </c>
      <c r="GP1" s="68" t="s">
        <v>112</v>
      </c>
      <c r="GQ1" s="67" t="s">
        <v>100</v>
      </c>
      <c r="GR1" s="67" t="s">
        <v>113</v>
      </c>
      <c r="GS1" s="67" t="s">
        <v>99</v>
      </c>
      <c r="GT1" s="79" t="s">
        <v>63</v>
      </c>
      <c r="GV1" s="60" t="s">
        <v>13</v>
      </c>
      <c r="GW1" s="67" t="s">
        <v>124</v>
      </c>
      <c r="GX1" s="67" t="s">
        <v>127</v>
      </c>
      <c r="GY1" s="67" t="s">
        <v>128</v>
      </c>
      <c r="GZ1" s="68" t="s">
        <v>129</v>
      </c>
      <c r="HA1" s="79" t="s">
        <v>151</v>
      </c>
      <c r="HB1" s="67"/>
      <c r="HC1" s="67" t="s">
        <v>111</v>
      </c>
      <c r="HD1" s="67" t="s">
        <v>105</v>
      </c>
      <c r="HE1" s="68" t="s">
        <v>112</v>
      </c>
      <c r="HF1" s="67" t="s">
        <v>100</v>
      </c>
      <c r="HG1" s="67" t="s">
        <v>113</v>
      </c>
      <c r="HH1" s="67" t="s">
        <v>99</v>
      </c>
      <c r="HI1" s="79" t="s">
        <v>63</v>
      </c>
      <c r="HK1" s="60" t="s">
        <v>13</v>
      </c>
      <c r="HL1" s="67" t="s">
        <v>124</v>
      </c>
      <c r="HM1" s="67" t="s">
        <v>127</v>
      </c>
      <c r="HN1" s="67" t="s">
        <v>128</v>
      </c>
      <c r="HO1" s="68" t="s">
        <v>129</v>
      </c>
      <c r="HP1" s="79" t="s">
        <v>151</v>
      </c>
      <c r="HQ1" s="67"/>
      <c r="HR1" s="67" t="s">
        <v>111</v>
      </c>
      <c r="HS1" s="67" t="s">
        <v>105</v>
      </c>
      <c r="HT1" s="68" t="s">
        <v>112</v>
      </c>
      <c r="HU1" s="67" t="s">
        <v>100</v>
      </c>
      <c r="HV1" s="67" t="s">
        <v>113</v>
      </c>
      <c r="HW1" s="67" t="s">
        <v>99</v>
      </c>
      <c r="HX1" s="79" t="s">
        <v>63</v>
      </c>
      <c r="HZ1" s="60" t="s">
        <v>13</v>
      </c>
      <c r="IA1" s="67" t="s">
        <v>124</v>
      </c>
      <c r="IB1" s="67" t="s">
        <v>127</v>
      </c>
      <c r="IC1" s="67" t="s">
        <v>128</v>
      </c>
      <c r="ID1" s="68" t="s">
        <v>129</v>
      </c>
      <c r="IE1" s="79" t="s">
        <v>151</v>
      </c>
      <c r="IF1" s="67"/>
      <c r="IG1" s="67" t="s">
        <v>111</v>
      </c>
      <c r="IH1" s="67" t="s">
        <v>105</v>
      </c>
      <c r="II1" s="68" t="s">
        <v>112</v>
      </c>
      <c r="IJ1" s="67" t="s">
        <v>100</v>
      </c>
      <c r="IK1" s="67" t="s">
        <v>113</v>
      </c>
      <c r="IL1" s="67" t="s">
        <v>99</v>
      </c>
      <c r="IM1" s="79" t="s">
        <v>63</v>
      </c>
      <c r="IO1" s="60" t="s">
        <v>13</v>
      </c>
      <c r="IP1" s="67" t="s">
        <v>124</v>
      </c>
      <c r="IQ1" s="67" t="s">
        <v>127</v>
      </c>
      <c r="IR1" s="67" t="s">
        <v>128</v>
      </c>
      <c r="IS1" s="68" t="s">
        <v>129</v>
      </c>
      <c r="IT1" s="79" t="s">
        <v>151</v>
      </c>
      <c r="IU1" s="67"/>
      <c r="IV1" s="67" t="s">
        <v>111</v>
      </c>
      <c r="IW1" s="67" t="s">
        <v>105</v>
      </c>
      <c r="IX1" s="68" t="s">
        <v>112</v>
      </c>
      <c r="IY1" s="67" t="s">
        <v>100</v>
      </c>
      <c r="IZ1" s="67" t="s">
        <v>113</v>
      </c>
      <c r="JA1" s="67" t="s">
        <v>99</v>
      </c>
      <c r="JB1" s="79" t="s">
        <v>63</v>
      </c>
      <c r="JD1" s="99" t="s">
        <v>13</v>
      </c>
      <c r="JE1" s="100" t="s">
        <v>124</v>
      </c>
      <c r="JF1" s="100" t="s">
        <v>127</v>
      </c>
      <c r="JG1" s="100" t="s">
        <v>128</v>
      </c>
      <c r="JH1" s="98" t="s">
        <v>129</v>
      </c>
      <c r="JI1" s="79" t="s">
        <v>151</v>
      </c>
      <c r="JJ1" s="100"/>
      <c r="JK1" s="100" t="s">
        <v>111</v>
      </c>
      <c r="JL1" s="100" t="s">
        <v>105</v>
      </c>
      <c r="JM1" s="98" t="s">
        <v>112</v>
      </c>
      <c r="JN1" s="100" t="s">
        <v>100</v>
      </c>
      <c r="JO1" s="100" t="s">
        <v>113</v>
      </c>
      <c r="JP1" s="100" t="s">
        <v>99</v>
      </c>
      <c r="JQ1" s="100" t="s">
        <v>63</v>
      </c>
      <c r="JR1" s="98"/>
      <c r="JS1" s="99" t="s">
        <v>13</v>
      </c>
      <c r="JT1" s="100" t="s">
        <v>124</v>
      </c>
      <c r="JU1" s="100" t="s">
        <v>127</v>
      </c>
      <c r="JV1" s="100" t="s">
        <v>128</v>
      </c>
      <c r="JW1" s="98" t="s">
        <v>129</v>
      </c>
      <c r="JX1" s="79" t="s">
        <v>151</v>
      </c>
      <c r="JY1" s="100"/>
      <c r="JZ1" s="100" t="s">
        <v>111</v>
      </c>
      <c r="KA1" s="100" t="s">
        <v>105</v>
      </c>
      <c r="KB1" s="98" t="s">
        <v>112</v>
      </c>
      <c r="KC1" s="100" t="s">
        <v>100</v>
      </c>
      <c r="KD1" s="100" t="s">
        <v>113</v>
      </c>
      <c r="KE1" s="100" t="s">
        <v>99</v>
      </c>
      <c r="KF1" s="100" t="s">
        <v>63</v>
      </c>
      <c r="KG1" s="98"/>
      <c r="KH1" s="99" t="s">
        <v>13</v>
      </c>
      <c r="KI1" s="100" t="s">
        <v>124</v>
      </c>
      <c r="KJ1" s="100" t="s">
        <v>127</v>
      </c>
      <c r="KK1" s="100" t="s">
        <v>128</v>
      </c>
      <c r="KL1" s="98" t="s">
        <v>129</v>
      </c>
      <c r="KM1" s="79" t="s">
        <v>151</v>
      </c>
      <c r="KN1" s="100"/>
      <c r="KO1" s="100" t="s">
        <v>111</v>
      </c>
      <c r="KP1" s="100" t="s">
        <v>105</v>
      </c>
      <c r="KQ1" s="98" t="s">
        <v>112</v>
      </c>
      <c r="KR1" s="100" t="s">
        <v>100</v>
      </c>
      <c r="KS1" s="100" t="s">
        <v>113</v>
      </c>
      <c r="KT1" s="100" t="s">
        <v>99</v>
      </c>
      <c r="KU1" s="100" t="s">
        <v>63</v>
      </c>
      <c r="KW1" s="99" t="s">
        <v>13</v>
      </c>
      <c r="KX1" s="100" t="s">
        <v>124</v>
      </c>
      <c r="KY1" s="100" t="s">
        <v>127</v>
      </c>
      <c r="KZ1" s="100" t="s">
        <v>128</v>
      </c>
      <c r="LA1" s="98" t="s">
        <v>129</v>
      </c>
      <c r="LB1" s="79" t="s">
        <v>151</v>
      </c>
      <c r="LC1" s="100"/>
      <c r="LD1" s="100" t="s">
        <v>111</v>
      </c>
      <c r="LE1" s="100" t="s">
        <v>105</v>
      </c>
      <c r="LF1" s="98" t="s">
        <v>112</v>
      </c>
      <c r="LG1" s="100" t="s">
        <v>100</v>
      </c>
      <c r="LH1" s="100" t="s">
        <v>113</v>
      </c>
      <c r="LI1" s="100" t="s">
        <v>99</v>
      </c>
      <c r="LJ1" s="100" t="s">
        <v>63</v>
      </c>
      <c r="LL1" s="99" t="s">
        <v>13</v>
      </c>
      <c r="LM1" s="100" t="s">
        <v>124</v>
      </c>
      <c r="LN1" s="100" t="s">
        <v>127</v>
      </c>
      <c r="LO1" s="100" t="s">
        <v>128</v>
      </c>
      <c r="LP1" s="98" t="s">
        <v>129</v>
      </c>
      <c r="LQ1" s="79" t="s">
        <v>151</v>
      </c>
      <c r="LR1" s="100"/>
      <c r="LS1" s="100" t="s">
        <v>111</v>
      </c>
      <c r="LT1" s="100" t="s">
        <v>105</v>
      </c>
      <c r="LU1" s="98" t="s">
        <v>112</v>
      </c>
      <c r="LV1" s="100" t="s">
        <v>100</v>
      </c>
      <c r="LW1" s="100" t="s">
        <v>113</v>
      </c>
      <c r="LX1" s="100" t="s">
        <v>99</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93</v>
      </c>
      <c r="V2" s="80">
        <f>'Drive Train'!$F$36</f>
        <v>1200</v>
      </c>
      <c r="W2" s="80">
        <f>V2*'DEPRECATED - DT-Prelim Calcs'!$C$11</f>
        <v>4800</v>
      </c>
      <c r="X2" s="80">
        <f>$C$31/$C$21*S2*$C$20</f>
        <v>0.99579519204165001</v>
      </c>
      <c r="Y2" s="83">
        <f>MAX(AJ:AJ)</f>
        <v>824.73858629727806</v>
      </c>
      <c r="Z2" s="83"/>
      <c r="AA2" s="83"/>
      <c r="AB2" s="83"/>
      <c r="AC2" s="83">
        <f>VLOOKUP(1,AC4:AJ205,8,FALSE)</f>
        <v>618.55393972295849</v>
      </c>
      <c r="AD2" s="83">
        <f>VLOOKUP(1,AD4:AJ205,7,FALSE)-VLOOKUP(1,AI10:AJ205,2,FALSE)</f>
        <v>-578.15517083453346</v>
      </c>
      <c r="AE2" s="83">
        <f>MAX(AE4:AE204)</f>
        <v>103.09232328715974</v>
      </c>
      <c r="AF2" s="83">
        <f>'Drive Train'!$F$29/AI2</f>
        <v>4</v>
      </c>
      <c r="AG2" s="83">
        <f>MAX(AH10:AH204)</f>
        <v>12.4</v>
      </c>
      <c r="AH2" s="83">
        <f>MIN(AH4:AH204)</f>
        <v>6.0759999999999996</v>
      </c>
      <c r="AI2" s="80">
        <f>VLOOKUP(1,AI4:AL205,4,FALSE)</f>
        <v>4</v>
      </c>
      <c r="AJ2" s="83">
        <f>VLOOKUP(1,AD4:AL205,9,FALSE)</f>
        <v>4</v>
      </c>
      <c r="AK2" s="84">
        <f>SUM(AK4:AK204)</f>
        <v>109.33333333333333</v>
      </c>
      <c r="AM2" s="81">
        <f>'DEPRECATED - DT-Prelim Calcs'!F35</f>
        <v>0.33333333333333331</v>
      </c>
      <c r="AN2" s="82">
        <f>'DEPRECATED - DT-Prelim Calcs'!$C$6*AM2*'Drive Train'!$F$15*PI()/12/60</f>
        <v>46.513024565648877</v>
      </c>
      <c r="AO2" s="80">
        <f>'DEPRECATED - DT-Prelim Calcs'!$C$10</f>
        <v>93</v>
      </c>
      <c r="AP2" s="80">
        <f>'Drive Train'!$F$36</f>
        <v>1200</v>
      </c>
      <c r="AQ2" s="80">
        <f>AP2*'DEPRECATED - DT-Prelim Calcs'!$C$11</f>
        <v>4800</v>
      </c>
      <c r="AR2" s="80">
        <f>$C$31/$C$21*AM2*$C$20</f>
        <v>3.5564114001487495</v>
      </c>
      <c r="AS2" s="80"/>
      <c r="AT2" s="83">
        <f>VLOOKUP(1,AT4:AV205,3,FALSE)</f>
        <v>267.18998794009809</v>
      </c>
      <c r="AU2" s="83">
        <f>MAX(AU4:AU204)</f>
        <v>49.169123869117982</v>
      </c>
      <c r="AV2" s="83">
        <f>'Drive Train'!$F$29/AY2</f>
        <v>4</v>
      </c>
      <c r="AW2" s="83">
        <f>MAX(AX5:AX204)</f>
        <v>12.460518884118898</v>
      </c>
      <c r="AX2" s="83">
        <f>MIN(AX4:AX204)</f>
        <v>6.0759999999999996</v>
      </c>
      <c r="AY2" s="80">
        <f>VLOOKUP(1,AY4:BA205,3,FALSE)</f>
        <v>4</v>
      </c>
      <c r="AZ2" s="84">
        <f>SUM(AZ4:AZ204)</f>
        <v>4570.2851261152864</v>
      </c>
      <c r="BB2" s="81">
        <f>'DEPRECATED - DT-Prelim Calcs'!G35</f>
        <v>0.23076923076923078</v>
      </c>
      <c r="BC2" s="82">
        <f>'DEPRECATED - DT-Prelim Calcs'!$C$6*BB2*'Drive Train'!$F$15*PI()/12/60</f>
        <v>32.201324699295384</v>
      </c>
      <c r="BD2" s="80">
        <f>'DEPRECATED - DT-Prelim Calcs'!$C$10</f>
        <v>93</v>
      </c>
      <c r="BE2" s="80">
        <f>'Drive Train'!$F$36</f>
        <v>1200</v>
      </c>
      <c r="BF2" s="80">
        <f>BE2*'DEPRECATED - DT-Prelim Calcs'!$C$11</f>
        <v>4800</v>
      </c>
      <c r="BG2" s="80">
        <f>$C$31/$C$21*BB2*$C$20</f>
        <v>2.4621309693337499</v>
      </c>
      <c r="BH2" s="80"/>
      <c r="BI2" s="83">
        <f>VLOOKUP(1,BI4:BK205,3,FALSE)</f>
        <v>234.83894388418784</v>
      </c>
      <c r="BJ2" s="83">
        <f>MAX(BJ4:BJ204)</f>
        <v>71.022067810948201</v>
      </c>
      <c r="BK2" s="83">
        <f>'Drive Train'!$F$29/BN2</f>
        <v>4</v>
      </c>
      <c r="BL2" s="83">
        <f>MAX(BM5:BM204)</f>
        <v>17.370131103902388</v>
      </c>
      <c r="BM2" s="83">
        <f>MIN(BM4:BM204)</f>
        <v>6.0759999999999996</v>
      </c>
      <c r="BN2" s="80">
        <f>VLOOKUP(1,BN4:BP205,3,FALSE)</f>
        <v>4</v>
      </c>
      <c r="BO2" s="84">
        <f>SUM(BO4:BO204)</f>
        <v>3938.9911207630016</v>
      </c>
      <c r="BQ2" s="81">
        <f>'DEPRECATED - DT-Prelim Calcs'!H35</f>
        <v>0.17647058823529413</v>
      </c>
      <c r="BR2" s="82">
        <f>'DEPRECATED - DT-Prelim Calcs'!$C$6*BQ2*'Drive Train'!$F$15*PI()/12/60</f>
        <v>24.624542417108234</v>
      </c>
      <c r="BS2" s="80">
        <f>'DEPRECATED - DT-Prelim Calcs'!$C$10</f>
        <v>93</v>
      </c>
      <c r="BT2" s="80">
        <f>'Drive Train'!$F$36</f>
        <v>1200</v>
      </c>
      <c r="BU2" s="80">
        <f>BT2*'DEPRECATED - DT-Prelim Calcs'!$C$11</f>
        <v>4800</v>
      </c>
      <c r="BV2" s="80">
        <f>$C$31/$C$21*BQ2*$C$20</f>
        <v>1.8828060353728675</v>
      </c>
      <c r="BW2" s="80"/>
      <c r="BX2" s="83">
        <f>VLOOKUP(1,BX4:BZ205,3,FALSE)</f>
        <v>37.649190947842669</v>
      </c>
      <c r="BY2" s="83">
        <f>MAX(BY4:BY204)</f>
        <v>93.106519333014248</v>
      </c>
      <c r="BZ2" s="83">
        <f>'Drive Train'!$F$29/CC2</f>
        <v>4</v>
      </c>
      <c r="CA2" s="83">
        <f>MAX(CB5:CB204)</f>
        <v>24.105247847386465</v>
      </c>
      <c r="CB2" s="83">
        <f>MIN(CB4:CB204)</f>
        <v>6.0759999999999996</v>
      </c>
      <c r="CC2" s="80">
        <f>VLOOKUP(1,CC4:CE205,3,FALSE)</f>
        <v>4</v>
      </c>
      <c r="CD2" s="84">
        <f>SUM(CD4:CD204)</f>
        <v>3904.246515081591</v>
      </c>
      <c r="CF2" s="81">
        <f>'DEPRECATED - DT-Prelim Calcs'!I35</f>
        <v>0.14285714285714288</v>
      </c>
      <c r="CG2" s="82">
        <f>'DEPRECATED - DT-Prelim Calcs'!$C$6*CF2*'Drive Train'!$F$15*PI()/12/60</f>
        <v>19.934153385278094</v>
      </c>
      <c r="CH2" s="80">
        <f>'DEPRECATED - DT-Prelim Calcs'!$C$10</f>
        <v>93</v>
      </c>
      <c r="CI2" s="80">
        <f>'Drive Train'!$F$36</f>
        <v>1200</v>
      </c>
      <c r="CJ2" s="80">
        <f>CI2*'DEPRECATED - DT-Prelim Calcs'!$C$11</f>
        <v>4800</v>
      </c>
      <c r="CK2" s="80">
        <f>$C$31/$C$21*CF2*$C$20</f>
        <v>1.5241763143494644</v>
      </c>
      <c r="CL2" s="80"/>
      <c r="CM2" s="83">
        <f>VLOOKUP(1,CM4:CO205,3,FALSE)</f>
        <v>-320.85510648513736</v>
      </c>
      <c r="CN2" s="83">
        <f>MAX(CN4:CN204)</f>
        <v>108.49835876531348</v>
      </c>
      <c r="CO2" s="83">
        <f>'Drive Train'!$F$29/CR2</f>
        <v>4</v>
      </c>
      <c r="CP2" s="83">
        <f>MAX(CQ5:CQ204)</f>
        <v>31.763985666357087</v>
      </c>
      <c r="CQ2" s="83">
        <f>MIN(CQ4:CQ204)</f>
        <v>6.0759999999999996</v>
      </c>
      <c r="CR2" s="80">
        <f>VLOOKUP(1,CR4:CT204,3,FALSE)</f>
        <v>4</v>
      </c>
      <c r="CS2" s="84">
        <f>SUM(CS4:CS204)</f>
        <v>5935.3380774919042</v>
      </c>
      <c r="CU2" s="81">
        <f>'DEPRECATED - DT-Prelim Calcs'!J35</f>
        <v>0.12000000000000002</v>
      </c>
      <c r="CV2" s="82">
        <f>'DEPRECATED - DT-Prelim Calcs'!$C$6*CU2*'Drive Train'!$F$15*PI()/12/60</f>
        <v>16.7446888436336</v>
      </c>
      <c r="CW2" s="80">
        <f>'DEPRECATED - DT-Prelim Calcs'!$C$10</f>
        <v>93</v>
      </c>
      <c r="CX2" s="80">
        <f>'Drive Train'!$F$36</f>
        <v>1200</v>
      </c>
      <c r="CY2" s="80">
        <f>CX2*'DEPRECATED - DT-Prelim Calcs'!$C$11</f>
        <v>4800</v>
      </c>
      <c r="CZ2" s="80">
        <f>$C$31/$C$21*CU2*$C$20</f>
        <v>1.2803081040535502</v>
      </c>
      <c r="DA2" s="80"/>
      <c r="DB2" s="83">
        <f>VLOOKUP(1,DB4:DD205,3,FALSE)</f>
        <v>-749.03202400841838</v>
      </c>
      <c r="DC2" s="83">
        <f>MAX(DC4:DC204)</f>
        <v>103.09232328715974</v>
      </c>
      <c r="DD2" s="83">
        <f>'Drive Train'!$F$29/DG2</f>
        <v>4</v>
      </c>
      <c r="DE2" s="83">
        <f>MAX(DF5:DF204)</f>
        <v>34.569766784360176</v>
      </c>
      <c r="DF2" s="83">
        <f>MIN(DF4:DF204)</f>
        <v>6.0759999999999996</v>
      </c>
      <c r="DG2" s="80">
        <f>VLOOKUP(1,DG4:DI205,3,FALSE)</f>
        <v>4</v>
      </c>
      <c r="DH2" s="84">
        <f>SUM(DH4:DH204)</f>
        <v>7660.7380703890694</v>
      </c>
      <c r="DJ2" s="81">
        <f>'DEPRECATED - DT-Prelim Calcs'!K35</f>
        <v>0.10344827586206898</v>
      </c>
      <c r="DK2" s="82">
        <f>'DEPRECATED - DT-Prelim Calcs'!$C$6*DJ2*'Drive Train'!$F$15*PI()/12/60</f>
        <v>14.435076589339308</v>
      </c>
      <c r="DL2" s="80">
        <f>'DEPRECATED - DT-Prelim Calcs'!$C$10</f>
        <v>93</v>
      </c>
      <c r="DM2" s="80">
        <f>'Drive Train'!$F$36</f>
        <v>1200</v>
      </c>
      <c r="DN2" s="80">
        <f>DM2*'DEPRECATED - DT-Prelim Calcs'!$C$11</f>
        <v>4800</v>
      </c>
      <c r="DO2" s="80">
        <f>$C$31/$C$21*DJ2*$C$20</f>
        <v>1.1037138828047846</v>
      </c>
      <c r="DP2" s="80"/>
      <c r="DQ2" s="83">
        <f>VLOOKUP(1,DQ4:DS205,3,FALSE)</f>
        <v>-1256.9663370845608</v>
      </c>
      <c r="DR2" s="83">
        <f>MAX(DR4:DR204)</f>
        <v>103.09232328715974</v>
      </c>
      <c r="DS2" s="83">
        <f>'Drive Train'!$F$29/DV2</f>
        <v>4</v>
      </c>
      <c r="DT2" s="83">
        <f>MAX(DU5:DU204)</f>
        <v>41.605070639749769</v>
      </c>
      <c r="DU2" s="83">
        <f>MIN(DU4:DU204)</f>
        <v>6.0759999999999996</v>
      </c>
      <c r="DV2" s="80">
        <f>VLOOKUP(1,DV4:DX205,3,FALSE)</f>
        <v>4</v>
      </c>
      <c r="DW2" s="84">
        <f>SUM(DW4:DW204)</f>
        <v>9610.6702075401063</v>
      </c>
      <c r="DY2" s="81">
        <f>'DEPRECATED - DT-Prelim Calcs'!L35</f>
        <v>9.0909090909090912E-2</v>
      </c>
      <c r="DZ2" s="82">
        <f>'DEPRECATED - DT-Prelim Calcs'!$C$6*DY2*'Drive Train'!$F$15*PI()/12/60</f>
        <v>12.685370336086059</v>
      </c>
      <c r="EA2" s="80">
        <f>'DEPRECATED - DT-Prelim Calcs'!$C$10</f>
        <v>93</v>
      </c>
      <c r="EB2" s="80">
        <f>'Drive Train'!$F$36</f>
        <v>1200</v>
      </c>
      <c r="EC2" s="80">
        <f>EB2*'DEPRECATED - DT-Prelim Calcs'!$C$11</f>
        <v>4800</v>
      </c>
      <c r="ED2" s="80">
        <f>$C$31/$C$21*DY2*$C$20</f>
        <v>0.96993038185874991</v>
      </c>
      <c r="EE2" s="80"/>
      <c r="EF2" s="83">
        <f>VLOOKUP(1,EF4:EH205,3,FALSE)</f>
        <v>-1844.6580457135642</v>
      </c>
      <c r="EG2" s="83">
        <f>MAX(EG4:EG204)</f>
        <v>107.11948675866003</v>
      </c>
      <c r="EH2" s="83">
        <f>'Drive Train'!$F$29/EK2</f>
        <v>4</v>
      </c>
      <c r="EI2" s="83">
        <f>MAX(EJ5:EJ204)</f>
        <v>54.174275305675437</v>
      </c>
      <c r="EJ2" s="83">
        <f>MIN(EJ4:EJ204)</f>
        <v>6.0759999999999996</v>
      </c>
      <c r="EK2" s="80">
        <f>VLOOKUP(1,EK4:EM205,3,FALSE)</f>
        <v>4</v>
      </c>
      <c r="EL2" s="84">
        <f>SUM(EL4:EL204)</f>
        <v>10873.654885783712</v>
      </c>
      <c r="EN2" s="81">
        <f>'DEPRECATED - DT-Prelim Calcs'!M35</f>
        <v>8.1081081081081072E-2</v>
      </c>
      <c r="EO2" s="82">
        <f>'DEPRECATED - DT-Prelim Calcs'!$C$6*EN2*'Drive Train'!$F$15*PI()/12/60</f>
        <v>11.313978948401079</v>
      </c>
      <c r="EP2" s="80">
        <f>'DEPRECATED - DT-Prelim Calcs'!$C$10</f>
        <v>93</v>
      </c>
      <c r="EQ2" s="80">
        <f>'Drive Train'!$F$36</f>
        <v>1200</v>
      </c>
      <c r="ER2" s="80">
        <f>EQ2*'DEPRECATED - DT-Prelim Calcs'!$C$11</f>
        <v>4800</v>
      </c>
      <c r="ES2" s="80">
        <f>$C$31/$C$21*EN2*$C$20</f>
        <v>0.86507304327942547</v>
      </c>
      <c r="ET2" s="80"/>
      <c r="EU2" s="83">
        <f>VLOOKUP(1,EU4:EW204,3,FALSE)</f>
        <v>-2512.1071498954298</v>
      </c>
      <c r="EV2" s="83">
        <f>MAX(EV4:EV204)</f>
        <v>104.90789930381611</v>
      </c>
      <c r="EW2" s="83">
        <f>'Drive Train'!$F$29/EZ2</f>
        <v>4</v>
      </c>
      <c r="EX2" s="83">
        <f>MAX(EY5:EY204)</f>
        <v>62.430863921240828</v>
      </c>
      <c r="EY2" s="83">
        <f>MIN(EY4:EY204)</f>
        <v>6.0759999999999996</v>
      </c>
      <c r="EZ2" s="80">
        <f>VLOOKUP(1,EZ4:FB205,3,FALSE)</f>
        <v>4</v>
      </c>
      <c r="FA2" s="84">
        <f>SUM(FA4:FA204)</f>
        <v>11592.834034887162</v>
      </c>
      <c r="FC2" s="81">
        <f>'DEPRECATED - DT-Prelim Calcs'!N35</f>
        <v>7.3170731707317069E-2</v>
      </c>
      <c r="FD2" s="82">
        <f>'DEPRECATED - DT-Prelim Calcs'!$C$6*FC2*'Drive Train'!$F$15*PI()/12/60</f>
        <v>10.210176124166827</v>
      </c>
      <c r="FE2" s="80">
        <f>'DEPRECATED - DT-Prelim Calcs'!$C$10</f>
        <v>93</v>
      </c>
      <c r="FF2" s="80">
        <f>'Drive Train'!$F$36</f>
        <v>1200</v>
      </c>
      <c r="FG2" s="80">
        <f>FF2*'DEPRECATED - DT-Prelim Calcs'!$C$11</f>
        <v>4800</v>
      </c>
      <c r="FH2" s="80">
        <f>$C$31/$C$21*FC2*$C$20</f>
        <v>0.78067567320338405</v>
      </c>
      <c r="FI2" s="80"/>
      <c r="FJ2" s="83">
        <f>VLOOKUP(1,FJ4:FL204,3,FALSE)</f>
        <v>-3259.3136496301549</v>
      </c>
      <c r="FK2" s="83">
        <f>MAX(FK4:FK204)</f>
        <v>103.09232328715974</v>
      </c>
      <c r="FL2" s="83">
        <f>'Drive Train'!$F$29/FO2</f>
        <v>4</v>
      </c>
      <c r="FM2" s="83">
        <f>MAX(FN5:FN204)</f>
        <v>51.105747987591258</v>
      </c>
      <c r="FN2" s="83">
        <f>MIN(FN4:FN204)</f>
        <v>6.0759999999999996</v>
      </c>
      <c r="FO2" s="80">
        <f>VLOOKUP(1,FO4:FQ205,3,FALSE)</f>
        <v>4</v>
      </c>
      <c r="FP2" s="84">
        <f>SUM(FP4:FP204)</f>
        <v>12432.669544440945</v>
      </c>
      <c r="FR2" s="81">
        <f>'DEPRECATED - DT-Prelim Calcs'!O35</f>
        <v>6.6666666666666652E-2</v>
      </c>
      <c r="FS2" s="82">
        <f>'DEPRECATED - DT-Prelim Calcs'!$C$6*FR2*'Drive Train'!$F$15*PI()/12/60</f>
        <v>9.302604913129775</v>
      </c>
      <c r="FT2" s="80">
        <f>'DEPRECATED - DT-Prelim Calcs'!$C$10</f>
        <v>93</v>
      </c>
      <c r="FU2" s="80">
        <f>'Drive Train'!$F$36</f>
        <v>1200</v>
      </c>
      <c r="FV2" s="80">
        <f>FU2*'DEPRECATED - DT-Prelim Calcs'!$C$11</f>
        <v>4800</v>
      </c>
      <c r="FW2" s="80">
        <f>$C$31/$C$21*FR2*$C$20</f>
        <v>0.7112822800297498</v>
      </c>
      <c r="FX2" s="80"/>
      <c r="FY2" s="83">
        <f>VLOOKUP(1,FY4:GA205,3,FALSE)</f>
        <v>-4086.2775449177439</v>
      </c>
      <c r="FZ2" s="83">
        <f>MAX(FZ4:FZ204)</f>
        <v>103.09232328715974</v>
      </c>
      <c r="GA2" s="83">
        <f>'Drive Train'!$F$29/GD2</f>
        <v>4</v>
      </c>
      <c r="GB2" s="83">
        <f>MAX(GC5:GC204)</f>
        <v>55.316899596136757</v>
      </c>
      <c r="GC2" s="83">
        <f>MIN(GC4:GC204)</f>
        <v>6.0759999999999996</v>
      </c>
      <c r="GD2" s="80">
        <f>VLOOKUP(1,GD4:GF205,3,FALSE)</f>
        <v>4</v>
      </c>
      <c r="GE2" s="84">
        <f>SUM(GE4:GE204)</f>
        <v>13469.91867107498</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0.99579519204165001</v>
      </c>
      <c r="GN2" s="57">
        <f>VLOOKUP(1,GN4:GP205,3,FALSE)</f>
        <v>-1293.4045030560599</v>
      </c>
      <c r="GO2" s="57">
        <f>MAX(GO4:GO204)</f>
        <v>82.104185574116357</v>
      </c>
      <c r="GP2" s="57">
        <f>'Drive Train'!$F$29/GS2</f>
        <v>4</v>
      </c>
      <c r="GQ2" s="57">
        <f>MAX(GR5:GR204)</f>
        <v>50.879506219985451</v>
      </c>
      <c r="GR2" s="57">
        <f>MIN(GR4:GR204)</f>
        <v>10.360000000000001</v>
      </c>
      <c r="GS2" s="68">
        <f>VLOOKUP(1,GS4:GU205,3,FALSE)</f>
        <v>4</v>
      </c>
      <c r="GT2" s="84">
        <f>SUM(GT4:GT204)</f>
        <v>-2322.2160573277579</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0.99579519204165001</v>
      </c>
      <c r="HC2" s="57">
        <f>VLOOKUP(1,HC4:HE205,3,FALSE)</f>
        <v>-1469.6323676316888</v>
      </c>
      <c r="HD2" s="57">
        <f>MAX(HD4:HD204)</f>
        <v>85.2901553873388</v>
      </c>
      <c r="HE2" s="57">
        <f>'Drive Train'!$F$29/HH2</f>
        <v>4</v>
      </c>
      <c r="HF2" s="57">
        <f>MAX(HG5:HG204)</f>
        <v>51.777710834945893</v>
      </c>
      <c r="HG2" s="57">
        <f>MIN(HG4:HG204)</f>
        <v>10.133333333333335</v>
      </c>
      <c r="HH2" s="68">
        <f>VLOOKUP(1,HH4:HJ205,3,FALSE)</f>
        <v>4</v>
      </c>
      <c r="HI2" s="84">
        <f>SUM(HI4:HI204)</f>
        <v>-1652.9569171571793</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0.99579519204165001</v>
      </c>
      <c r="HR2" s="57">
        <f>VLOOKUP(1,HR4:HT204,3,FALSE)</f>
        <v>-1636.7801008812328</v>
      </c>
      <c r="HS2" s="57">
        <f>MAX(HS4:HS204)</f>
        <v>90.52465816695937</v>
      </c>
      <c r="HT2" s="57">
        <f>'Drive Train'!$F$29/HW2</f>
        <v>4</v>
      </c>
      <c r="HU2" s="57">
        <f>MAX(HV5:HV204)</f>
        <v>53.694245685852195</v>
      </c>
      <c r="HV2" s="57">
        <f>MIN(HV4:HV204)</f>
        <v>9.9066666666666681</v>
      </c>
      <c r="HW2" s="68">
        <f>VLOOKUP(1,HW4:HY205,3,FALSE)</f>
        <v>4</v>
      </c>
      <c r="HX2" s="84">
        <f>SUM(HX4:HX204)</f>
        <v>-1160.6752371357038</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0.99579519204165001</v>
      </c>
      <c r="IG2" s="57">
        <f>VLOOKUP(1,IG4:II204,3,FALSE)</f>
        <v>-1794.8477028046909</v>
      </c>
      <c r="IH2" s="57">
        <f>MAX(IH4:IH204)</f>
        <v>91.614132855668458</v>
      </c>
      <c r="II2" s="57">
        <f>'Drive Train'!$F$29/IL2</f>
        <v>4</v>
      </c>
      <c r="IJ2" s="57">
        <f>MAX(IK5:IK204)</f>
        <v>53.31495979112033</v>
      </c>
      <c r="IK2" s="57">
        <f>MIN(IK4:IK204)</f>
        <v>9.6800000000000015</v>
      </c>
      <c r="IL2" s="68">
        <f>VLOOKUP(1,IL4:IN205,3,FALSE)</f>
        <v>4</v>
      </c>
      <c r="IM2" s="84">
        <f>SUM(IM4:IM204)</f>
        <v>-301.18519356625325</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0.99579519204165001</v>
      </c>
      <c r="IV2" s="57">
        <f>VLOOKUP(1,IV4:IX205,3,FALSE)</f>
        <v>-1943.8351734020634</v>
      </c>
      <c r="IW2" s="57">
        <f>MAX(IW4:IW204)</f>
        <v>93.878971404218348</v>
      </c>
      <c r="IX2" s="57">
        <f>'Drive Train'!$F$29/JA2</f>
        <v>4</v>
      </c>
      <c r="IY2" s="57">
        <f>MAX(IZ5:IZ204)</f>
        <v>53.509250894406257</v>
      </c>
      <c r="IZ2" s="57">
        <f>MIN(IZ4:IZ204)</f>
        <v>9.4533333333333349</v>
      </c>
      <c r="JA2" s="68">
        <f>VLOOKUP(1,JA4:JC205,3,FALSE)</f>
        <v>4</v>
      </c>
      <c r="JB2" s="84">
        <f>SUM(JB4:JB204)</f>
        <v>435.58754230451723</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0.99579519204165001</v>
      </c>
      <c r="JJ2" s="98"/>
      <c r="JK2" s="103">
        <f>VLOOKUP(1,JK4:JM205,3,FALSE)</f>
        <v>-2083.7425126733492</v>
      </c>
      <c r="JL2" s="103">
        <f>MAX(JL4:JL204)</f>
        <v>95.112834882016088</v>
      </c>
      <c r="JM2" s="103">
        <f>'Drive Train'!$F$29/JP2</f>
        <v>4</v>
      </c>
      <c r="JN2" s="103">
        <f>MAX(JO5:JO204)</f>
        <v>53.134179955010481</v>
      </c>
      <c r="JO2" s="103">
        <f>MIN(JO4:JO204)</f>
        <v>9.2266666666666666</v>
      </c>
      <c r="JP2" s="98">
        <f>VLOOKUP(1,JP4:JR205,3,FALSE)</f>
        <v>4</v>
      </c>
      <c r="JQ2" s="104">
        <f>SUM(JQ4:JQ204)</f>
        <v>9759.9210945872692</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0.99579519204165001</v>
      </c>
      <c r="JY2" s="98"/>
      <c r="JZ2" s="103">
        <f>VLOOKUP(1,JZ4:KB205,3,FALSE)</f>
        <v>-2214.5697206185514</v>
      </c>
      <c r="KA2" s="103">
        <f>MAX(KA4:KA204)</f>
        <v>96.925509166857708</v>
      </c>
      <c r="KB2" s="103">
        <f>'Drive Train'!$F$29/KE2</f>
        <v>4</v>
      </c>
      <c r="KC2" s="103">
        <f>MAX(KD5:KD204)</f>
        <v>53.01031452745336</v>
      </c>
      <c r="KD2" s="103">
        <f>MIN(KD4:KD204)</f>
        <v>9</v>
      </c>
      <c r="KE2" s="98">
        <f>VLOOKUP(1,KE4:KG205,3,FALSE)</f>
        <v>4</v>
      </c>
      <c r="KF2" s="104">
        <f>SUM(KF4:KF204)</f>
        <v>9799.8428151326643</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0.99579519204165001</v>
      </c>
      <c r="KN2" s="98"/>
      <c r="KO2" s="103">
        <f>VLOOKUP(1,KO4:KQ205,3,FALSE)</f>
        <v>-2336.316797237665</v>
      </c>
      <c r="KP2" s="103">
        <f>MAX(KP4:KP204)</f>
        <v>100.63490501787173</v>
      </c>
      <c r="KQ2" s="103">
        <f>'Drive Train'!$F$29/KT2</f>
        <v>4</v>
      </c>
      <c r="KR2" s="103">
        <f>MAX(KS5:KS204)</f>
        <v>53.741034540362548</v>
      </c>
      <c r="KS2" s="103">
        <f>MIN(KS4:KS204)</f>
        <v>8.7733333333333334</v>
      </c>
      <c r="KT2" s="98">
        <f>VLOOKUP(1,KT4:KV205,3,FALSE)</f>
        <v>4</v>
      </c>
      <c r="KU2" s="104">
        <f>SUM(KU4:KU204)</f>
        <v>10311.544773810076</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0.99579519204165001</v>
      </c>
      <c r="LC2" s="98"/>
      <c r="LD2" s="103">
        <f>VLOOKUP(1,LD4:LF205,3,FALSE)</f>
        <v>-2399.6115970879041</v>
      </c>
      <c r="LE2" s="103">
        <f>MAX(LE4:LE204)</f>
        <v>103.09232328715974</v>
      </c>
      <c r="LF2" s="103">
        <f>'Drive Train'!$F$29/LI2</f>
        <v>4</v>
      </c>
      <c r="LG2" s="103">
        <f>MAX(LH5:LH204)</f>
        <v>53.802847102924318</v>
      </c>
      <c r="LH2" s="103">
        <f>MIN(LH4:LH204)</f>
        <v>8.5466666666666669</v>
      </c>
      <c r="LI2" s="98">
        <f>VLOOKUP(1,LI4:LK205,3,FALSE)</f>
        <v>4</v>
      </c>
      <c r="LJ2" s="104">
        <f>SUM(LJ4:LJ204)</f>
        <v>9858.6996924564155</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0.99579519204165001</v>
      </c>
      <c r="LR2" s="98"/>
      <c r="LS2" s="103">
        <f>VLOOKUP(1,LS4:LU205,3,FALSE)</f>
        <v>-2336.5288668602261</v>
      </c>
      <c r="LT2" s="103">
        <f>MAX(LT4:LT204)</f>
        <v>103.09232328715974</v>
      </c>
      <c r="LU2" s="103">
        <f>'Drive Train'!$F$29/LX2</f>
        <v>4</v>
      </c>
      <c r="LV2" s="103">
        <f>MAX(LW5:LW204)</f>
        <v>52.69993040908701</v>
      </c>
      <c r="LW2" s="103">
        <f>MIN(LW4:LW204)</f>
        <v>8.32</v>
      </c>
      <c r="LX2" s="98">
        <f>VLOOKUP(1,LX4:LZ205,3,FALSE)</f>
        <v>4</v>
      </c>
      <c r="LY2" s="104">
        <f>SUM(LY4:LY204)</f>
        <v>10322.02009462804</v>
      </c>
    </row>
    <row r="3" spans="1:338" ht="51.75" thickBot="1" x14ac:dyDescent="0.25">
      <c r="B3" s="122" t="s">
        <v>146</v>
      </c>
      <c r="C3" s="68">
        <v>0.18</v>
      </c>
      <c r="R3" s="62" t="s">
        <v>90</v>
      </c>
      <c r="S3" s="85" t="s">
        <v>88</v>
      </c>
      <c r="T3" s="85" t="s">
        <v>89</v>
      </c>
      <c r="U3" s="85" t="s">
        <v>91</v>
      </c>
      <c r="V3" s="85" t="s">
        <v>92</v>
      </c>
      <c r="W3" s="85" t="s">
        <v>133</v>
      </c>
      <c r="X3" s="85" t="s">
        <v>93</v>
      </c>
      <c r="Y3" s="85" t="s">
        <v>115</v>
      </c>
      <c r="Z3" s="85" t="s">
        <v>174</v>
      </c>
      <c r="AA3" s="85" t="s">
        <v>173</v>
      </c>
      <c r="AB3" s="85" t="s">
        <v>175</v>
      </c>
      <c r="AC3" s="85" t="s">
        <v>110</v>
      </c>
      <c r="AD3" s="85" t="s">
        <v>152</v>
      </c>
      <c r="AE3" s="85" t="s">
        <v>95</v>
      </c>
      <c r="AF3" s="85" t="s">
        <v>165</v>
      </c>
      <c r="AG3" s="85" t="s">
        <v>11</v>
      </c>
      <c r="AH3" s="85" t="s">
        <v>117</v>
      </c>
      <c r="AI3" s="85" t="s">
        <v>98</v>
      </c>
      <c r="AJ3" s="85" t="s">
        <v>57</v>
      </c>
      <c r="AK3" s="85" t="s">
        <v>104</v>
      </c>
      <c r="AL3" s="62" t="s">
        <v>90</v>
      </c>
      <c r="AM3" s="86" t="s">
        <v>88</v>
      </c>
      <c r="AN3" s="86" t="s">
        <v>89</v>
      </c>
      <c r="AO3" s="86" t="s">
        <v>91</v>
      </c>
      <c r="AP3" s="86" t="s">
        <v>92</v>
      </c>
      <c r="AQ3" s="86" t="s">
        <v>116</v>
      </c>
      <c r="AR3" s="85" t="s">
        <v>93</v>
      </c>
      <c r="AS3" s="86" t="s">
        <v>115</v>
      </c>
      <c r="AT3" s="86" t="s">
        <v>110</v>
      </c>
      <c r="AU3" s="86" t="s">
        <v>95</v>
      </c>
      <c r="AV3" s="86" t="s">
        <v>57</v>
      </c>
      <c r="AW3" s="86" t="s">
        <v>11</v>
      </c>
      <c r="AX3" s="86" t="s">
        <v>117</v>
      </c>
      <c r="AY3" s="86" t="s">
        <v>98</v>
      </c>
      <c r="AZ3" s="85" t="s">
        <v>104</v>
      </c>
      <c r="BA3" s="62" t="s">
        <v>90</v>
      </c>
      <c r="BB3" s="86" t="s">
        <v>88</v>
      </c>
      <c r="BC3" s="86" t="s">
        <v>89</v>
      </c>
      <c r="BD3" s="86" t="s">
        <v>91</v>
      </c>
      <c r="BE3" s="86" t="s">
        <v>92</v>
      </c>
      <c r="BF3" s="86" t="s">
        <v>116</v>
      </c>
      <c r="BG3" s="85" t="s">
        <v>93</v>
      </c>
      <c r="BH3" s="86" t="s">
        <v>115</v>
      </c>
      <c r="BI3" s="86" t="s">
        <v>110</v>
      </c>
      <c r="BJ3" s="86" t="s">
        <v>95</v>
      </c>
      <c r="BK3" s="86" t="s">
        <v>57</v>
      </c>
      <c r="BL3" s="86" t="s">
        <v>11</v>
      </c>
      <c r="BM3" s="86" t="s">
        <v>117</v>
      </c>
      <c r="BN3" s="86" t="s">
        <v>98</v>
      </c>
      <c r="BO3" s="85" t="s">
        <v>104</v>
      </c>
      <c r="BP3" s="62" t="s">
        <v>90</v>
      </c>
      <c r="BQ3" s="86" t="s">
        <v>88</v>
      </c>
      <c r="BR3" s="86" t="s">
        <v>89</v>
      </c>
      <c r="BS3" s="86" t="s">
        <v>91</v>
      </c>
      <c r="BT3" s="86" t="s">
        <v>92</v>
      </c>
      <c r="BU3" s="86" t="s">
        <v>116</v>
      </c>
      <c r="BV3" s="85" t="s">
        <v>93</v>
      </c>
      <c r="BW3" s="86" t="s">
        <v>115</v>
      </c>
      <c r="BX3" s="86" t="s">
        <v>110</v>
      </c>
      <c r="BY3" s="86" t="s">
        <v>95</v>
      </c>
      <c r="BZ3" s="86" t="s">
        <v>57</v>
      </c>
      <c r="CA3" s="86" t="s">
        <v>11</v>
      </c>
      <c r="CB3" s="86" t="s">
        <v>117</v>
      </c>
      <c r="CC3" s="86" t="s">
        <v>98</v>
      </c>
      <c r="CD3" s="85" t="s">
        <v>104</v>
      </c>
      <c r="CE3" s="62" t="s">
        <v>90</v>
      </c>
      <c r="CF3" s="86" t="s">
        <v>88</v>
      </c>
      <c r="CG3" s="86" t="s">
        <v>89</v>
      </c>
      <c r="CH3" s="86" t="s">
        <v>91</v>
      </c>
      <c r="CI3" s="86" t="s">
        <v>92</v>
      </c>
      <c r="CJ3" s="86" t="s">
        <v>116</v>
      </c>
      <c r="CK3" s="85" t="s">
        <v>93</v>
      </c>
      <c r="CL3" s="86" t="s">
        <v>115</v>
      </c>
      <c r="CM3" s="86" t="s">
        <v>110</v>
      </c>
      <c r="CN3" s="86" t="s">
        <v>95</v>
      </c>
      <c r="CO3" s="86" t="s">
        <v>57</v>
      </c>
      <c r="CP3" s="86" t="s">
        <v>11</v>
      </c>
      <c r="CQ3" s="86" t="s">
        <v>117</v>
      </c>
      <c r="CR3" s="86" t="s">
        <v>98</v>
      </c>
      <c r="CS3" s="85" t="s">
        <v>104</v>
      </c>
      <c r="CT3" s="62" t="s">
        <v>90</v>
      </c>
      <c r="CU3" s="86" t="s">
        <v>88</v>
      </c>
      <c r="CV3" s="86" t="s">
        <v>89</v>
      </c>
      <c r="CW3" s="86" t="s">
        <v>91</v>
      </c>
      <c r="CX3" s="86" t="s">
        <v>92</v>
      </c>
      <c r="CY3" s="86" t="s">
        <v>116</v>
      </c>
      <c r="CZ3" s="85" t="s">
        <v>93</v>
      </c>
      <c r="DA3" s="86" t="s">
        <v>115</v>
      </c>
      <c r="DB3" s="86" t="s">
        <v>110</v>
      </c>
      <c r="DC3" s="86" t="s">
        <v>95</v>
      </c>
      <c r="DD3" s="86" t="s">
        <v>57</v>
      </c>
      <c r="DE3" s="86" t="s">
        <v>11</v>
      </c>
      <c r="DF3" s="86" t="s">
        <v>117</v>
      </c>
      <c r="DG3" s="86" t="s">
        <v>98</v>
      </c>
      <c r="DH3" s="85" t="s">
        <v>104</v>
      </c>
      <c r="DI3" s="62" t="s">
        <v>90</v>
      </c>
      <c r="DJ3" s="86" t="s">
        <v>88</v>
      </c>
      <c r="DK3" s="86" t="s">
        <v>89</v>
      </c>
      <c r="DL3" s="86" t="s">
        <v>91</v>
      </c>
      <c r="DM3" s="86" t="s">
        <v>92</v>
      </c>
      <c r="DN3" s="86" t="s">
        <v>116</v>
      </c>
      <c r="DO3" s="85" t="s">
        <v>93</v>
      </c>
      <c r="DP3" s="86" t="s">
        <v>115</v>
      </c>
      <c r="DQ3" s="86" t="s">
        <v>110</v>
      </c>
      <c r="DR3" s="86" t="s">
        <v>95</v>
      </c>
      <c r="DS3" s="86" t="s">
        <v>57</v>
      </c>
      <c r="DT3" s="86" t="s">
        <v>11</v>
      </c>
      <c r="DU3" s="86" t="s">
        <v>117</v>
      </c>
      <c r="DV3" s="86" t="s">
        <v>98</v>
      </c>
      <c r="DW3" s="85" t="s">
        <v>104</v>
      </c>
      <c r="DX3" s="62" t="s">
        <v>90</v>
      </c>
      <c r="DY3" s="86" t="s">
        <v>88</v>
      </c>
      <c r="DZ3" s="86" t="s">
        <v>89</v>
      </c>
      <c r="EA3" s="86" t="s">
        <v>91</v>
      </c>
      <c r="EB3" s="86" t="s">
        <v>92</v>
      </c>
      <c r="EC3" s="86" t="s">
        <v>116</v>
      </c>
      <c r="ED3" s="85" t="s">
        <v>93</v>
      </c>
      <c r="EE3" s="86" t="s">
        <v>115</v>
      </c>
      <c r="EF3" s="86" t="s">
        <v>110</v>
      </c>
      <c r="EG3" s="86" t="s">
        <v>95</v>
      </c>
      <c r="EH3" s="86" t="s">
        <v>57</v>
      </c>
      <c r="EI3" s="86" t="s">
        <v>11</v>
      </c>
      <c r="EJ3" s="86" t="s">
        <v>117</v>
      </c>
      <c r="EK3" s="86" t="s">
        <v>98</v>
      </c>
      <c r="EL3" s="85" t="s">
        <v>104</v>
      </c>
      <c r="EM3" s="62" t="s">
        <v>90</v>
      </c>
      <c r="EN3" s="86" t="s">
        <v>88</v>
      </c>
      <c r="EO3" s="86" t="s">
        <v>89</v>
      </c>
      <c r="EP3" s="86" t="s">
        <v>91</v>
      </c>
      <c r="EQ3" s="86" t="s">
        <v>92</v>
      </c>
      <c r="ER3" s="86" t="s">
        <v>116</v>
      </c>
      <c r="ES3" s="85" t="s">
        <v>93</v>
      </c>
      <c r="ET3" s="86" t="s">
        <v>115</v>
      </c>
      <c r="EU3" s="86" t="s">
        <v>110</v>
      </c>
      <c r="EV3" s="86" t="s">
        <v>95</v>
      </c>
      <c r="EW3" s="86" t="s">
        <v>57</v>
      </c>
      <c r="EX3" s="86" t="s">
        <v>11</v>
      </c>
      <c r="EY3" s="86" t="s">
        <v>117</v>
      </c>
      <c r="EZ3" s="86" t="s">
        <v>98</v>
      </c>
      <c r="FA3" s="85" t="s">
        <v>104</v>
      </c>
      <c r="FB3" s="62" t="s">
        <v>90</v>
      </c>
      <c r="FC3" s="86" t="s">
        <v>88</v>
      </c>
      <c r="FD3" s="86" t="s">
        <v>89</v>
      </c>
      <c r="FE3" s="86" t="s">
        <v>91</v>
      </c>
      <c r="FF3" s="86" t="s">
        <v>92</v>
      </c>
      <c r="FG3" s="86" t="s">
        <v>116</v>
      </c>
      <c r="FH3" s="85" t="s">
        <v>93</v>
      </c>
      <c r="FI3" s="86" t="s">
        <v>115</v>
      </c>
      <c r="FJ3" s="86" t="s">
        <v>110</v>
      </c>
      <c r="FK3" s="86" t="s">
        <v>95</v>
      </c>
      <c r="FL3" s="86" t="s">
        <v>57</v>
      </c>
      <c r="FM3" s="86" t="s">
        <v>11</v>
      </c>
      <c r="FN3" s="86" t="s">
        <v>117</v>
      </c>
      <c r="FO3" s="86" t="s">
        <v>98</v>
      </c>
      <c r="FP3" s="85" t="s">
        <v>104</v>
      </c>
      <c r="FQ3" s="62" t="s">
        <v>90</v>
      </c>
      <c r="FR3" s="86" t="s">
        <v>88</v>
      </c>
      <c r="FS3" s="86" t="s">
        <v>89</v>
      </c>
      <c r="FT3" s="86" t="s">
        <v>91</v>
      </c>
      <c r="FU3" s="86" t="s">
        <v>92</v>
      </c>
      <c r="FV3" s="86" t="s">
        <v>116</v>
      </c>
      <c r="FW3" s="85" t="s">
        <v>93</v>
      </c>
      <c r="FX3" s="86" t="s">
        <v>115</v>
      </c>
      <c r="FY3" s="86" t="s">
        <v>110</v>
      </c>
      <c r="FZ3" s="86" t="s">
        <v>95</v>
      </c>
      <c r="GA3" s="86" t="s">
        <v>57</v>
      </c>
      <c r="GB3" s="86" t="s">
        <v>11</v>
      </c>
      <c r="GC3" s="86" t="s">
        <v>117</v>
      </c>
      <c r="GD3" s="86" t="s">
        <v>98</v>
      </c>
      <c r="GE3" s="85" t="s">
        <v>104</v>
      </c>
      <c r="GF3" s="62" t="s">
        <v>90</v>
      </c>
      <c r="GG3" s="52" t="s">
        <v>88</v>
      </c>
      <c r="GH3" s="52" t="s">
        <v>89</v>
      </c>
      <c r="GI3" s="52" t="s">
        <v>91</v>
      </c>
      <c r="GJ3" s="52" t="s">
        <v>92</v>
      </c>
      <c r="GK3" s="52" t="s">
        <v>116</v>
      </c>
      <c r="GL3" s="85" t="s">
        <v>93</v>
      </c>
      <c r="GM3" s="52" t="s">
        <v>115</v>
      </c>
      <c r="GN3" s="52" t="s">
        <v>110</v>
      </c>
      <c r="GO3" s="52" t="s">
        <v>95</v>
      </c>
      <c r="GP3" s="52" t="s">
        <v>57</v>
      </c>
      <c r="GQ3" s="52" t="s">
        <v>11</v>
      </c>
      <c r="GR3" s="52" t="s">
        <v>117</v>
      </c>
      <c r="GS3" s="52" t="s">
        <v>98</v>
      </c>
      <c r="GT3" s="85" t="s">
        <v>104</v>
      </c>
      <c r="GU3" s="62" t="s">
        <v>90</v>
      </c>
      <c r="GV3" s="52" t="s">
        <v>88</v>
      </c>
      <c r="GW3" s="52" t="s">
        <v>89</v>
      </c>
      <c r="GX3" s="52" t="s">
        <v>91</v>
      </c>
      <c r="GY3" s="52" t="s">
        <v>92</v>
      </c>
      <c r="GZ3" s="52" t="s">
        <v>116</v>
      </c>
      <c r="HA3" s="85" t="s">
        <v>93</v>
      </c>
      <c r="HB3" s="52" t="s">
        <v>115</v>
      </c>
      <c r="HC3" s="52" t="s">
        <v>110</v>
      </c>
      <c r="HD3" s="52" t="s">
        <v>95</v>
      </c>
      <c r="HE3" s="52" t="s">
        <v>57</v>
      </c>
      <c r="HF3" s="52" t="s">
        <v>11</v>
      </c>
      <c r="HG3" s="52" t="s">
        <v>117</v>
      </c>
      <c r="HH3" s="52" t="s">
        <v>98</v>
      </c>
      <c r="HI3" s="85" t="s">
        <v>104</v>
      </c>
      <c r="HJ3" s="62" t="s">
        <v>90</v>
      </c>
      <c r="HK3" s="52" t="s">
        <v>88</v>
      </c>
      <c r="HL3" s="52" t="s">
        <v>89</v>
      </c>
      <c r="HM3" s="52" t="s">
        <v>91</v>
      </c>
      <c r="HN3" s="52" t="s">
        <v>92</v>
      </c>
      <c r="HO3" s="52" t="s">
        <v>116</v>
      </c>
      <c r="HP3" s="85" t="s">
        <v>93</v>
      </c>
      <c r="HQ3" s="52" t="s">
        <v>115</v>
      </c>
      <c r="HR3" s="52" t="s">
        <v>110</v>
      </c>
      <c r="HS3" s="52" t="s">
        <v>95</v>
      </c>
      <c r="HT3" s="52" t="s">
        <v>57</v>
      </c>
      <c r="HU3" s="52" t="s">
        <v>11</v>
      </c>
      <c r="HV3" s="52" t="s">
        <v>117</v>
      </c>
      <c r="HW3" s="52" t="s">
        <v>98</v>
      </c>
      <c r="HX3" s="85" t="s">
        <v>104</v>
      </c>
      <c r="HY3" s="62" t="s">
        <v>90</v>
      </c>
      <c r="HZ3" s="52" t="s">
        <v>88</v>
      </c>
      <c r="IA3" s="52" t="s">
        <v>89</v>
      </c>
      <c r="IB3" s="52" t="s">
        <v>91</v>
      </c>
      <c r="IC3" s="52" t="s">
        <v>92</v>
      </c>
      <c r="ID3" s="52" t="s">
        <v>116</v>
      </c>
      <c r="IE3" s="85" t="s">
        <v>93</v>
      </c>
      <c r="IF3" s="52" t="s">
        <v>115</v>
      </c>
      <c r="IG3" s="52" t="s">
        <v>110</v>
      </c>
      <c r="IH3" s="52" t="s">
        <v>95</v>
      </c>
      <c r="II3" s="52" t="s">
        <v>57</v>
      </c>
      <c r="IJ3" s="52" t="s">
        <v>11</v>
      </c>
      <c r="IK3" s="52" t="s">
        <v>117</v>
      </c>
      <c r="IL3" s="52" t="s">
        <v>98</v>
      </c>
      <c r="IM3" s="85" t="s">
        <v>104</v>
      </c>
      <c r="IN3" s="62" t="s">
        <v>90</v>
      </c>
      <c r="IO3" s="52" t="s">
        <v>88</v>
      </c>
      <c r="IP3" s="52" t="s">
        <v>89</v>
      </c>
      <c r="IQ3" s="52" t="s">
        <v>91</v>
      </c>
      <c r="IR3" s="52" t="s">
        <v>92</v>
      </c>
      <c r="IS3" s="52" t="s">
        <v>116</v>
      </c>
      <c r="IT3" s="85" t="s">
        <v>93</v>
      </c>
      <c r="IU3" s="52" t="s">
        <v>115</v>
      </c>
      <c r="IV3" s="52" t="s">
        <v>110</v>
      </c>
      <c r="IW3" s="52" t="s">
        <v>95</v>
      </c>
      <c r="IX3" s="52" t="s">
        <v>57</v>
      </c>
      <c r="IY3" s="52" t="s">
        <v>11</v>
      </c>
      <c r="IZ3" s="52" t="s">
        <v>117</v>
      </c>
      <c r="JA3" s="52" t="s">
        <v>98</v>
      </c>
      <c r="JB3" s="85" t="s">
        <v>104</v>
      </c>
      <c r="JC3" s="62" t="s">
        <v>90</v>
      </c>
      <c r="JD3" s="105" t="s">
        <v>88</v>
      </c>
      <c r="JE3" s="105" t="s">
        <v>89</v>
      </c>
      <c r="JF3" s="105" t="s">
        <v>91</v>
      </c>
      <c r="JG3" s="105" t="s">
        <v>92</v>
      </c>
      <c r="JH3" s="105" t="s">
        <v>116</v>
      </c>
      <c r="JI3" s="85" t="s">
        <v>93</v>
      </c>
      <c r="JJ3" s="105" t="s">
        <v>115</v>
      </c>
      <c r="JK3" s="105" t="s">
        <v>110</v>
      </c>
      <c r="JL3" s="105" t="s">
        <v>95</v>
      </c>
      <c r="JM3" s="105" t="s">
        <v>57</v>
      </c>
      <c r="JN3" s="105" t="s">
        <v>11</v>
      </c>
      <c r="JO3" s="105" t="s">
        <v>117</v>
      </c>
      <c r="JP3" s="105" t="s">
        <v>98</v>
      </c>
      <c r="JQ3" s="105" t="s">
        <v>104</v>
      </c>
      <c r="JR3" s="105" t="s">
        <v>90</v>
      </c>
      <c r="JS3" s="105" t="s">
        <v>88</v>
      </c>
      <c r="JT3" s="105" t="s">
        <v>89</v>
      </c>
      <c r="JU3" s="105" t="s">
        <v>91</v>
      </c>
      <c r="JV3" s="105" t="s">
        <v>92</v>
      </c>
      <c r="JW3" s="105" t="s">
        <v>116</v>
      </c>
      <c r="JX3" s="85" t="s">
        <v>93</v>
      </c>
      <c r="JY3" s="105" t="s">
        <v>115</v>
      </c>
      <c r="JZ3" s="105" t="s">
        <v>110</v>
      </c>
      <c r="KA3" s="105" t="s">
        <v>95</v>
      </c>
      <c r="KB3" s="105" t="s">
        <v>57</v>
      </c>
      <c r="KC3" s="105" t="s">
        <v>11</v>
      </c>
      <c r="KD3" s="105" t="s">
        <v>117</v>
      </c>
      <c r="KE3" s="105" t="s">
        <v>98</v>
      </c>
      <c r="KF3" s="105" t="s">
        <v>104</v>
      </c>
      <c r="KG3" s="105" t="s">
        <v>90</v>
      </c>
      <c r="KH3" s="105" t="s">
        <v>88</v>
      </c>
      <c r="KI3" s="105" t="s">
        <v>89</v>
      </c>
      <c r="KJ3" s="105" t="s">
        <v>91</v>
      </c>
      <c r="KK3" s="105" t="s">
        <v>92</v>
      </c>
      <c r="KL3" s="105" t="s">
        <v>116</v>
      </c>
      <c r="KM3" s="85" t="s">
        <v>93</v>
      </c>
      <c r="KN3" s="105" t="s">
        <v>115</v>
      </c>
      <c r="KO3" s="105" t="s">
        <v>110</v>
      </c>
      <c r="KP3" s="105" t="s">
        <v>95</v>
      </c>
      <c r="KQ3" s="105" t="s">
        <v>57</v>
      </c>
      <c r="KR3" s="105" t="s">
        <v>11</v>
      </c>
      <c r="KS3" s="105" t="s">
        <v>117</v>
      </c>
      <c r="KT3" s="105" t="s">
        <v>98</v>
      </c>
      <c r="KU3" s="105" t="s">
        <v>104</v>
      </c>
      <c r="KV3" s="62" t="s">
        <v>90</v>
      </c>
      <c r="KW3" s="105" t="s">
        <v>88</v>
      </c>
      <c r="KX3" s="105" t="s">
        <v>89</v>
      </c>
      <c r="KY3" s="105" t="s">
        <v>91</v>
      </c>
      <c r="KZ3" s="105" t="s">
        <v>92</v>
      </c>
      <c r="LA3" s="105" t="s">
        <v>116</v>
      </c>
      <c r="LB3" s="85" t="s">
        <v>93</v>
      </c>
      <c r="LC3" s="105" t="s">
        <v>115</v>
      </c>
      <c r="LD3" s="105" t="s">
        <v>110</v>
      </c>
      <c r="LE3" s="105" t="s">
        <v>95</v>
      </c>
      <c r="LF3" s="105" t="s">
        <v>57</v>
      </c>
      <c r="LG3" s="105" t="s">
        <v>11</v>
      </c>
      <c r="LH3" s="105" t="s">
        <v>117</v>
      </c>
      <c r="LI3" s="105" t="s">
        <v>98</v>
      </c>
      <c r="LJ3" s="105" t="s">
        <v>104</v>
      </c>
      <c r="LK3" s="62" t="s">
        <v>90</v>
      </c>
      <c r="LL3" s="105" t="s">
        <v>88</v>
      </c>
      <c r="LM3" s="105" t="s">
        <v>89</v>
      </c>
      <c r="LN3" s="105" t="s">
        <v>91</v>
      </c>
      <c r="LO3" s="105" t="s">
        <v>92</v>
      </c>
      <c r="LP3" s="105" t="s">
        <v>116</v>
      </c>
      <c r="LQ3" s="85" t="s">
        <v>93</v>
      </c>
      <c r="LR3" s="105" t="s">
        <v>115</v>
      </c>
      <c r="LS3" s="105" t="s">
        <v>110</v>
      </c>
      <c r="LT3" s="105" t="s">
        <v>95</v>
      </c>
      <c r="LU3" s="105" t="s">
        <v>57</v>
      </c>
      <c r="LV3" s="105" t="s">
        <v>11</v>
      </c>
      <c r="LW3" s="105" t="s">
        <v>117</v>
      </c>
      <c r="LX3" s="105" t="s">
        <v>98</v>
      </c>
      <c r="LY3" s="105" t="s">
        <v>104</v>
      </c>
      <c r="LZ3" s="62" t="s">
        <v>90</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Train'!$F$39</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Train'!$F$39</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Train'!$F$39</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Train'!$F$39</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Train'!$F$39</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Train'!$F$39</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Train'!$F$39</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Train'!$F$39</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Train'!$F$39</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Train'!$F$39</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Train'!$F$39</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Train'!$F$39</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Train'!$F$39</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Train'!$F$39</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Train'!$F$39</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Train'!$F$39</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Train'!$F$39</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Train'!$F$39</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Train'!$F$39</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Train'!$F$39</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Train'!$F$39</f>
        <v>12.4</v>
      </c>
      <c r="LX4" s="1">
        <f>IF(LU4&gt;='Drive Train'!$F$29,1,0)</f>
        <v>0</v>
      </c>
      <c r="LY4" s="57">
        <f>MIN(LO4,'DEPRECATED - DT-Prelim Calcs'!$C$10)*'DEPRECATED - DT-Prelim Calcs'!$C$11*1000/60*(1-LX4)</f>
        <v>0</v>
      </c>
      <c r="LZ4" s="61">
        <v>0</v>
      </c>
    </row>
    <row r="5" spans="1:338" x14ac:dyDescent="0.2">
      <c r="A5" s="7"/>
      <c r="B5" s="70" t="s">
        <v>88</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Train'!$AA$49 + V4*(1-'Drive Train'!$AA$49))</f>
        <v>129.13758064516131</v>
      </c>
      <c r="W5" s="57">
        <f t="shared" ref="W5:W68" si="0">MIN(ABS(V5),U$2) * SIGN(V5)</f>
        <v>93</v>
      </c>
      <c r="X5" s="2">
        <f>MAX(MIN(IF(AND(AI4=1,AG5&lt;0),-1,1)*(W5-$C$9)/($C$8-$C$9)*$C$7-$C$29*AE5/T$2 -  AI4*$C$29/2,X$2),MAX(X$4:X4)*-1)</f>
        <v>0.99579519204165001</v>
      </c>
      <c r="Y5" s="57">
        <f t="shared" ref="Y5:Y68" si="1">IF(AND(AD4=1,AI4=1),0,X5*$C$21/S$2/$C$19/$C$18*3.39*$C$20)</f>
        <v>25.773080821789936</v>
      </c>
      <c r="Z5" s="57">
        <f t="shared" ref="Z5:Z68" si="2">ABS(Y5)</f>
        <v>25.773080821789936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Train'!$F$39,AG4+W$2)-$C$3,IF(AE4-1&lt;=0,0,IF($C$32=Motors!$C$29,MAX(MAX(AG$4:AG4)*-1,AG4-W$2),MAX(0,MAX(AG$4:AG4)*-1,AG4-W$2))))</f>
        <v>12.22</v>
      </c>
      <c r="AH5" s="57">
        <f>'Drive Train'!$F$35-ABS(W5)*'DEPRECATED - DT-Prelim Calcs'!$C$21*'Drive Train'!$F$39</f>
        <v>6.0759999999999996</v>
      </c>
      <c r="AI5" s="1">
        <f>IF(AJ5&gt;='Drive Train'!$F$29,1,0)</f>
        <v>1</v>
      </c>
      <c r="AJ5" s="57">
        <f>AJ4+0.5*Y5*'DEPRECATED - DT-Prelim Calcs'!$C$11^2+AE5*'DEPRECATED - DT-Prelim Calcs'!$C$11</f>
        <v>206.18464657431949</v>
      </c>
      <c r="AK5" s="57">
        <f t="shared" ref="AK5:AK68" si="8">MIN(W5,$C$10)*$C$11*1000/60/60</f>
        <v>103.33333333333333</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93</v>
      </c>
      <c r="AR5" s="2">
        <f>MIN((AQ5-$C$9)/($C$8-$C$9)*$C$7-$C$29*AU5/AN$2,AR$2)</f>
        <v>1.6962042088854246</v>
      </c>
      <c r="AS5" s="57">
        <f>AR5*'DEPRECATED - DT-Prelim Calcs'!$C$21/AM$2/'DEPRECATED - DT-Prelim Calcs'!$C$19/'DEPRECATED - DT-Prelim Calcs'!$C$18*3.39*'DEPRECATED - DT-Prelim Calcs'!$C$20</f>
        <v>12.292280967279495</v>
      </c>
      <c r="AT5" s="46">
        <f>IF(AQ5&lt;=$C$17,1,0)</f>
        <v>0</v>
      </c>
      <c r="AU5" s="57">
        <f>AS4*'DEPRECATED - DT-Prelim Calcs'!$C$11+AU4</f>
        <v>0</v>
      </c>
      <c r="AV5" s="57">
        <f>AV4+0.5*AS5*'DEPRECATED - DT-Prelim Calcs'!$C$11^2+AU5*'DEPRECATED - DT-Prelim Calcs'!$C$11</f>
        <v>98.338247738235964</v>
      </c>
      <c r="AW5" s="57">
        <f>MIN('Drive Train'!$F$35-AQ4*'DEPRECATED - DT-Prelim Calcs'!$C$21*'Drive Train'!$F$39,AW4+AQ$2)</f>
        <v>12.4</v>
      </c>
      <c r="AX5" s="57">
        <f>'Drive Train'!$F$35-AQ5*'DEPRECATED - DT-Prelim Calcs'!$C$21*'Drive Train'!$F$39</f>
        <v>6.0759999999999996</v>
      </c>
      <c r="AY5" s="1">
        <f>IF(AV5&gt;='Drive Train'!$F$29,1,0)</f>
        <v>1</v>
      </c>
      <c r="AZ5" s="57">
        <f>MIN(AQ5,$C$10)*$C$11*1000/60/60</f>
        <v>103.33333333333333</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93</v>
      </c>
      <c r="BG5" s="2">
        <f>MIN((BF5-$C$9)/($C$8-$C$9)*$C$7-$C$29*BJ5/BC$2,BG$2)</f>
        <v>1.6962042088854246</v>
      </c>
      <c r="BH5" s="57">
        <f>BG5*'DEPRECATED - DT-Prelim Calcs'!$C$21/BB$2/'DEPRECATED - DT-Prelim Calcs'!$C$19/'DEPRECATED - DT-Prelim Calcs'!$C$18*3.39*'DEPRECATED - DT-Prelim Calcs'!$C$20</f>
        <v>17.75551695273705</v>
      </c>
      <c r="BI5" s="46">
        <f>IF(BF5&lt;=$C$17,1,0)</f>
        <v>0</v>
      </c>
      <c r="BJ5" s="57">
        <f>BH4*'DEPRECATED - DT-Prelim Calcs'!$C$11+BJ4</f>
        <v>0</v>
      </c>
      <c r="BK5" s="57">
        <f>BK4+0.5*BH5*'DEPRECATED - DT-Prelim Calcs'!$C$11^2+BJ5*'DEPRECATED - DT-Prelim Calcs'!$C$11</f>
        <v>142.0441356218964</v>
      </c>
      <c r="BL5" s="57">
        <f>MIN('Drive Train'!$F$35-BF4*'DEPRECATED - DT-Prelim Calcs'!$C$21*'Drive Train'!$F$39,BL4+BF$2)</f>
        <v>12.4</v>
      </c>
      <c r="BM5" s="57">
        <f>'Drive Train'!$F$35-BF5*'DEPRECATED - DT-Prelim Calcs'!$C$21*'Drive Train'!$F$39</f>
        <v>6.0759999999999996</v>
      </c>
      <c r="BN5" s="1">
        <f>IF(BK5&gt;='Drive Train'!$F$29,1,0)</f>
        <v>1</v>
      </c>
      <c r="BO5" s="57">
        <f>MIN(BF5,$C$10)*$C$11*1000/60/60</f>
        <v>103.33333333333333</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93</v>
      </c>
      <c r="BV5" s="2">
        <f>MIN((BU5-$C$9)/($C$8-$C$9)*$C$7-$C$29*BY5/BR$2,BV$2)</f>
        <v>1.6962042088854246</v>
      </c>
      <c r="BW5" s="57">
        <f>BV5*'DEPRECATED - DT-Prelim Calcs'!$C$21/BQ$2/'DEPRECATED - DT-Prelim Calcs'!$C$19/'DEPRECATED - DT-Prelim Calcs'!$C$18*3.39*'DEPRECATED - DT-Prelim Calcs'!$C$20</f>
        <v>23.218752938194605</v>
      </c>
      <c r="BX5" s="46">
        <f>IF(BW5&lt;=$C$17,1,0)</f>
        <v>0</v>
      </c>
      <c r="BY5" s="57">
        <f>BW4*'DEPRECATED - DT-Prelim Calcs'!$C$11+BY4</f>
        <v>0</v>
      </c>
      <c r="BZ5" s="57">
        <f>BZ4+0.5*BW5*'DEPRECATED - DT-Prelim Calcs'!$C$11^2+BY5*'DEPRECATED - DT-Prelim Calcs'!$C$11</f>
        <v>185.75002350555684</v>
      </c>
      <c r="CA5" s="57">
        <f>MIN('Drive Train'!$F$35-BU4*'DEPRECATED - DT-Prelim Calcs'!$C$21*'Drive Train'!$F$39,CA4+BU$2)</f>
        <v>12.4</v>
      </c>
      <c r="CB5" s="57">
        <f>'Drive Train'!$F$35-BU5*'DEPRECATED - DT-Prelim Calcs'!$C$21*'Drive Train'!$F$39</f>
        <v>6.0759999999999996</v>
      </c>
      <c r="CC5" s="1">
        <f>IF(BZ5&gt;='Drive Train'!$F$29,1,0)</f>
        <v>1</v>
      </c>
      <c r="CD5" s="57">
        <f>MIN(BU5,$C$10)*$C$11*1000/60/60</f>
        <v>103.33333333333333</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93</v>
      </c>
      <c r="CK5" s="2">
        <f>MIN((CJ5-$C$9)/($C$8-$C$9)*$C$7-$C$29*CN5/CG$2,CK$2)</f>
        <v>1.5241763143494644</v>
      </c>
      <c r="CL5" s="57">
        <f>CK5*'DEPRECATED - DT-Prelim Calcs'!$C$21/CF$2/'DEPRECATED - DT-Prelim Calcs'!$C$19/'DEPRECATED - DT-Prelim Calcs'!$C$18*3.39*'DEPRECATED - DT-Prelim Calcs'!$C$20</f>
        <v>25.773080821789936</v>
      </c>
      <c r="CM5" s="46">
        <f>IF(CL5&lt;=$C$17,1,0)</f>
        <v>0</v>
      </c>
      <c r="CN5" s="57">
        <f>CL4*'DEPRECATED - DT-Prelim Calcs'!$C$11+CN4</f>
        <v>0</v>
      </c>
      <c r="CO5" s="57">
        <f>CO4+0.5*CL5*'DEPRECATED - DT-Prelim Calcs'!$C$11^2+CN5*'DEPRECATED - DT-Prelim Calcs'!$C$11</f>
        <v>206.18464657431949</v>
      </c>
      <c r="CP5" s="57">
        <f>MIN('Drive Train'!$F$35-CJ4*'DEPRECATED - DT-Prelim Calcs'!$C$21*'Drive Train'!$F$39,CP4+CJ$2)</f>
        <v>12.4</v>
      </c>
      <c r="CQ5" s="57">
        <f>'Drive Train'!$F$35-CJ5*'DEPRECATED - DT-Prelim Calcs'!$C$21*'Drive Train'!$F$39</f>
        <v>6.0759999999999996</v>
      </c>
      <c r="CR5" s="1">
        <f>IF(CO5&gt;='Drive Train'!$F$29,1,0)</f>
        <v>1</v>
      </c>
      <c r="CS5" s="57">
        <f>MIN(CJ5,$C$10)*$C$11*1000/60/60</f>
        <v>103.33333333333333</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93</v>
      </c>
      <c r="CZ5" s="2">
        <f>MIN((CY5-$C$9)/($C$8-$C$9)*$C$7-$C$29*DC5/CV$2,CZ$2)</f>
        <v>1.2803081040535502</v>
      </c>
      <c r="DA5" s="57">
        <f>CZ5*'DEPRECATED - DT-Prelim Calcs'!$C$21/CU$2/'DEPRECATED - DT-Prelim Calcs'!$C$19/'DEPRECATED - DT-Prelim Calcs'!$C$18*3.39*'DEPRECATED - DT-Prelim Calcs'!$C$20</f>
        <v>25.773080821789936</v>
      </c>
      <c r="DB5" s="46">
        <f>IF(DA5&lt;=$C$17,1,0)</f>
        <v>0</v>
      </c>
      <c r="DC5" s="57">
        <f>DA4*'DEPRECATED - DT-Prelim Calcs'!$C$11+DC4</f>
        <v>0</v>
      </c>
      <c r="DD5" s="57">
        <f>DD4+0.5*DA5*'DEPRECATED - DT-Prelim Calcs'!$C$11^2+DC5*'DEPRECATED - DT-Prelim Calcs'!$C$11</f>
        <v>206.18464657431949</v>
      </c>
      <c r="DE5" s="57">
        <f>MIN('Drive Train'!$F$35-CY4*'DEPRECATED - DT-Prelim Calcs'!$C$21*'Drive Train'!$F$39,DE4+CY$2)</f>
        <v>12.4</v>
      </c>
      <c r="DF5" s="57">
        <f>'Drive Train'!$F$35-CY5*'DEPRECATED - DT-Prelim Calcs'!$C$21*'Drive Train'!$F$39</f>
        <v>6.0759999999999996</v>
      </c>
      <c r="DG5" s="1">
        <f>IF(DD5&gt;='Drive Train'!$F$29,1,0)</f>
        <v>1</v>
      </c>
      <c r="DH5" s="57">
        <f>MIN(CY5,$C$10)*$C$11*1000/60/60</f>
        <v>103.33333333333333</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93</v>
      </c>
      <c r="DO5" s="2">
        <f>MIN((DN5-$C$9)/($C$8-$C$9)*$C$7-$C$29*DR5/DK$2,DO$2)</f>
        <v>1.1037138828047846</v>
      </c>
      <c r="DP5" s="57">
        <f>DO5*'DEPRECATED - DT-Prelim Calcs'!$C$21/DJ$2/'DEPRECATED - DT-Prelim Calcs'!$C$19/'DEPRECATED - DT-Prelim Calcs'!$C$18*3.39*'DEPRECATED - DT-Prelim Calcs'!$C$20</f>
        <v>25.773080821789936</v>
      </c>
      <c r="DQ5" s="46">
        <f>IF(DP5&lt;=$C$17,1,0)</f>
        <v>0</v>
      </c>
      <c r="DR5" s="57">
        <f>DP4*'DEPRECATED - DT-Prelim Calcs'!$C$11+DR4</f>
        <v>0</v>
      </c>
      <c r="DS5" s="57">
        <f>DS4+0.5*DP5*'DEPRECATED - DT-Prelim Calcs'!$C$11^2+DR5*'DEPRECATED - DT-Prelim Calcs'!$C$11</f>
        <v>206.18464657431949</v>
      </c>
      <c r="DT5" s="57">
        <f>MIN('Drive Train'!$F$35-DN4*'DEPRECATED - DT-Prelim Calcs'!$C$21*'Drive Train'!$F$39,DT4+DN$2)</f>
        <v>12.4</v>
      </c>
      <c r="DU5" s="57">
        <f>'Drive Train'!$F$35-DN5*'DEPRECATED - DT-Prelim Calcs'!$C$21*'Drive Train'!$F$39</f>
        <v>6.0759999999999996</v>
      </c>
      <c r="DV5" s="1">
        <f>IF(DS5&gt;='Drive Train'!$F$29,1,0)</f>
        <v>1</v>
      </c>
      <c r="DW5" s="57">
        <f>MIN(DN5,$C$10)*$C$11*1000/60/60</f>
        <v>103.33333333333333</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93</v>
      </c>
      <c r="ED5" s="2">
        <f>MIN((EC5-$C$9)/($C$8-$C$9)*$C$7-$C$29*EG5/DZ$2,ED$2)</f>
        <v>0.96993038185874991</v>
      </c>
      <c r="EE5" s="57">
        <f>ED5*'DEPRECATED - DT-Prelim Calcs'!$C$21/DY$2/'DEPRECATED - DT-Prelim Calcs'!$C$19/'DEPRECATED - DT-Prelim Calcs'!$C$18*3.39*'DEPRECATED - DT-Prelim Calcs'!$C$20</f>
        <v>25.773080821789936</v>
      </c>
      <c r="EF5" s="46">
        <f>IF(EE5&lt;=$C$17,1,0)</f>
        <v>0</v>
      </c>
      <c r="EG5" s="57">
        <f>EE4*'DEPRECATED - DT-Prelim Calcs'!$C$11+EG4</f>
        <v>0</v>
      </c>
      <c r="EH5" s="57">
        <f>EH4+0.5*EE5*'DEPRECATED - DT-Prelim Calcs'!$C$11^2+EG5*'DEPRECATED - DT-Prelim Calcs'!$C$11</f>
        <v>206.18464657431949</v>
      </c>
      <c r="EI5" s="57">
        <f>MIN('Drive Train'!$F$35-EC4*'DEPRECATED - DT-Prelim Calcs'!$C$21*'Drive Train'!$F$39,EI4+EC$2)</f>
        <v>12.4</v>
      </c>
      <c r="EJ5" s="57">
        <f>'Drive Train'!$F$35-EC5*'DEPRECATED - DT-Prelim Calcs'!$C$21*'Drive Train'!$F$39</f>
        <v>6.0759999999999996</v>
      </c>
      <c r="EK5" s="1">
        <f>IF(EH5&gt;='Drive Train'!$F$29,1,0)</f>
        <v>1</v>
      </c>
      <c r="EL5" s="57">
        <f>MIN(EC5,$C$10)*$C$11*1000/60/60</f>
        <v>103.33333333333333</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93</v>
      </c>
      <c r="ES5" s="2">
        <f>MIN((ER5-$C$9)/($C$8-$C$9)*$C$7-$C$29*EV5/EO$2,ES$2)</f>
        <v>0.86507304327942547</v>
      </c>
      <c r="ET5" s="57">
        <f>ES5*'DEPRECATED - DT-Prelim Calcs'!$C$21/EN$2/'DEPRECATED - DT-Prelim Calcs'!$C$19/'DEPRECATED - DT-Prelim Calcs'!$C$18*3.39*'DEPRECATED - DT-Prelim Calcs'!$C$20</f>
        <v>25.773080821789936</v>
      </c>
      <c r="EU5" s="46">
        <f>IF(ET5&lt;=$C$17,1,0)</f>
        <v>0</v>
      </c>
      <c r="EV5" s="57">
        <f>ET4*'DEPRECATED - DT-Prelim Calcs'!$C$11+EV4</f>
        <v>0</v>
      </c>
      <c r="EW5" s="57">
        <f>EW4+0.5*ET5*'DEPRECATED - DT-Prelim Calcs'!$C$11^2+EV5*'DEPRECATED - DT-Prelim Calcs'!$C$11</f>
        <v>206.18464657431949</v>
      </c>
      <c r="EX5" s="57">
        <f>MIN('Drive Train'!$F$35-ER4*'DEPRECATED - DT-Prelim Calcs'!$C$21*'Drive Train'!$F$39,EX4+ER$2)</f>
        <v>12.4</v>
      </c>
      <c r="EY5" s="57">
        <f>'Drive Train'!$F$35-ER5*'DEPRECATED - DT-Prelim Calcs'!$C$21*'Drive Train'!$F$39</f>
        <v>6.0759999999999996</v>
      </c>
      <c r="EZ5" s="1">
        <f>IF(EW5&gt;='Drive Train'!$F$29,1,0)</f>
        <v>1</v>
      </c>
      <c r="FA5" s="57">
        <f>MIN(ER5,$C$10)*$C$11*1000/60/60</f>
        <v>103.33333333333333</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93</v>
      </c>
      <c r="FH5" s="2">
        <f>MIN((FG5-$C$9)/($C$8-$C$9)*$C$7-$C$29*FK5/FD$2,FH$2)</f>
        <v>0.78067567320338405</v>
      </c>
      <c r="FI5" s="57">
        <f>FH5*'DEPRECATED - DT-Prelim Calcs'!$C$21/FC$2/'DEPRECATED - DT-Prelim Calcs'!$C$19/'DEPRECATED - DT-Prelim Calcs'!$C$18*3.39*'DEPRECATED - DT-Prelim Calcs'!$C$20</f>
        <v>25.773080821789936</v>
      </c>
      <c r="FJ5" s="46">
        <f>IF(FI5&lt;=$C$17,1,0)</f>
        <v>0</v>
      </c>
      <c r="FK5" s="57">
        <f>FI4*'DEPRECATED - DT-Prelim Calcs'!$C$11+FK4</f>
        <v>0</v>
      </c>
      <c r="FL5" s="57">
        <f>FL4+0.5*FI5*'DEPRECATED - DT-Prelim Calcs'!$C$11^2+FK5*'DEPRECATED - DT-Prelim Calcs'!$C$11</f>
        <v>206.18464657431949</v>
      </c>
      <c r="FM5" s="57">
        <f>MIN('Drive Train'!$F$35-FG4*'DEPRECATED - DT-Prelim Calcs'!$C$21*'Drive Train'!$F$39,FM4+FG$2)</f>
        <v>12.4</v>
      </c>
      <c r="FN5" s="57">
        <f>'Drive Train'!$F$35-FG5*'DEPRECATED - DT-Prelim Calcs'!$C$21*'Drive Train'!$F$39</f>
        <v>6.0759999999999996</v>
      </c>
      <c r="FO5" s="1">
        <f>IF(FL5&gt;='Drive Train'!$F$29,1,0)</f>
        <v>1</v>
      </c>
      <c r="FP5" s="57">
        <f>MIN(FG5,$C$10)*$C$11*1000/60/60</f>
        <v>103.33333333333333</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93</v>
      </c>
      <c r="FW5" s="2">
        <f>MIN((FV5-$C$9)/($C$8-$C$9)*$C$7-$C$29*FZ5/FS$2,FW$2)</f>
        <v>0.7112822800297498</v>
      </c>
      <c r="FX5" s="57">
        <f>FW5*'DEPRECATED - DT-Prelim Calcs'!$C$21/FR$2/'DEPRECATED - DT-Prelim Calcs'!$C$19/'DEPRECATED - DT-Prelim Calcs'!$C$18*3.39*'DEPRECATED - DT-Prelim Calcs'!$C$20</f>
        <v>25.773080821789936</v>
      </c>
      <c r="FY5" s="46">
        <f>IF(FX5&lt;=$C$17,1,0)</f>
        <v>0</v>
      </c>
      <c r="FZ5" s="57">
        <f>FX4*'DEPRECATED - DT-Prelim Calcs'!$C$11+FZ4</f>
        <v>0</v>
      </c>
      <c r="GA5" s="57">
        <f>GA4+0.5*FX5*'DEPRECATED - DT-Prelim Calcs'!$C$11^2+FZ5*'DEPRECATED - DT-Prelim Calcs'!$C$11</f>
        <v>206.18464657431949</v>
      </c>
      <c r="GB5" s="57">
        <f>MIN('Drive Train'!$F$35-FV4*'DEPRECATED - DT-Prelim Calcs'!$C$21*'Drive Train'!$F$39,GB4+FV$2)</f>
        <v>12.4</v>
      </c>
      <c r="GC5" s="57">
        <f>'Drive Train'!$F$35-FV5*'DEPRECATED - DT-Prelim Calcs'!$C$21*'Drive Train'!$F$39</f>
        <v>6.0759999999999996</v>
      </c>
      <c r="GD5" s="1">
        <f>IF(GA5&gt;='Drive Train'!$F$29,1,0)</f>
        <v>1</v>
      </c>
      <c r="GE5" s="57">
        <f>MIN(FV5,$C$10)*$C$11*1000/60/60</f>
        <v>103.33333333333333</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13.272396393241975</v>
      </c>
      <c r="GN5" s="46">
        <f>IF(GM5&lt;=$C$17,1,0)</f>
        <v>0</v>
      </c>
      <c r="GO5" s="57">
        <f>GM4*'DEPRECATED - DT-Prelim Calcs'!$C$11+GO4</f>
        <v>0</v>
      </c>
      <c r="GP5" s="57">
        <f>GP4+0.5*GM5*'DEPRECATED - DT-Prelim Calcs'!$C$11^2+GO5*'DEPRECATED - DT-Prelim Calcs'!$C$11</f>
        <v>106.1791711459358</v>
      </c>
      <c r="GQ5" s="57">
        <f>MIN('Drive Train'!$F$35-GK4*'DEPRECATED - DT-Prelim Calcs'!$C$21*'Drive Train'!$F$39,GQ4+GK$2)</f>
        <v>12.4</v>
      </c>
      <c r="GR5" s="57">
        <f>'Drive Train'!$F$35-GK5*'DEPRECATED - DT-Prelim Calcs'!$C$21*'Drive Train'!$F$39</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14.892957613418041</v>
      </c>
      <c r="HC5" s="46">
        <f>IF(HB5&lt;=$C$17,1,0)</f>
        <v>0</v>
      </c>
      <c r="HD5" s="57">
        <f>HB4*'DEPRECATED - DT-Prelim Calcs'!$C$11+HD4</f>
        <v>0</v>
      </c>
      <c r="HE5" s="57">
        <f>HE4+0.5*HB5*'DEPRECATED - DT-Prelim Calcs'!$C$11^2+HD5*'DEPRECATED - DT-Prelim Calcs'!$C$11</f>
        <v>119.14366090734433</v>
      </c>
      <c r="HF5" s="57">
        <f>MIN('Drive Train'!$F$35-GZ4*'DEPRECATED - DT-Prelim Calcs'!$C$21*'Drive Train'!$F$39,HF4+GZ$2)</f>
        <v>12.4</v>
      </c>
      <c r="HG5" s="57">
        <f>'Drive Train'!$F$35-GZ5*'DEPRECATED - DT-Prelim Calcs'!$C$21*'Drive Train'!$F$39</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16.513518833594105</v>
      </c>
      <c r="HR5" s="46">
        <f>IF(HQ5&lt;=$C$17,1,0)</f>
        <v>0</v>
      </c>
      <c r="HS5" s="57">
        <f>HQ4*'DEPRECATED - DT-Prelim Calcs'!$C$11+HS4</f>
        <v>0</v>
      </c>
      <c r="HT5" s="57">
        <f>HT4+0.5*HQ5*'DEPRECATED - DT-Prelim Calcs'!$C$11^2+HS5*'DEPRECATED - DT-Prelim Calcs'!$C$11</f>
        <v>132.10815066875284</v>
      </c>
      <c r="HU5" s="57">
        <f>MIN('Drive Train'!$F$35-HO4*'DEPRECATED - DT-Prelim Calcs'!$C$21*'Drive Train'!$F$39,HU4+HO$2)</f>
        <v>12.4</v>
      </c>
      <c r="HV5" s="57">
        <f>'Drive Train'!$F$35-HO5*'DEPRECATED - DT-Prelim Calcs'!$C$21*'Drive Train'!$F$39</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18.134080053770166</v>
      </c>
      <c r="IG5" s="46">
        <f>IF(IF5&lt;=$C$17,1,0)</f>
        <v>0</v>
      </c>
      <c r="IH5" s="57">
        <f>IF4*'DEPRECATED - DT-Prelim Calcs'!$C$11+IH4</f>
        <v>0</v>
      </c>
      <c r="II5" s="57">
        <f>II4+0.5*IF5*'DEPRECATED - DT-Prelim Calcs'!$C$11^2+IH5*'DEPRECATED - DT-Prelim Calcs'!$C$11</f>
        <v>145.07264043016133</v>
      </c>
      <c r="IJ5" s="57">
        <f>MIN('Drive Train'!$F$35-ID4*'DEPRECATED - DT-Prelim Calcs'!$C$21*'Drive Train'!$F$39,IJ4+ID$2)</f>
        <v>12.4</v>
      </c>
      <c r="IK5" s="57">
        <f>'Drive Train'!$F$35-ID5*'DEPRECATED - DT-Prelim Calcs'!$C$21*'Drive Train'!$F$39</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19.754641273946241</v>
      </c>
      <c r="IV5" s="46">
        <f>IF(IU5&lt;=$C$17,1,0)</f>
        <v>0</v>
      </c>
      <c r="IW5" s="57">
        <f>IU4*'DEPRECATED - DT-Prelim Calcs'!$C$11+IW4</f>
        <v>0</v>
      </c>
      <c r="IX5" s="57">
        <f>IX4+0.5*IU5*'DEPRECATED - DT-Prelim Calcs'!$C$11^2+IW5*'DEPRECATED - DT-Prelim Calcs'!$C$11</f>
        <v>158.03713019156993</v>
      </c>
      <c r="IY5" s="57">
        <f>MIN('Drive Train'!$F$35-IS4*'DEPRECATED - DT-Prelim Calcs'!$C$21*'Drive Train'!$F$39,IY4+IS$2)</f>
        <v>12.4</v>
      </c>
      <c r="IZ5" s="57">
        <f>'Drive Train'!$F$35-IS5*'DEPRECATED - DT-Prelim Calcs'!$C$21*'Drive Train'!$F$39</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21.375202494122306</v>
      </c>
      <c r="JK5" s="46">
        <f>IF(JJ5&lt;=$C$17,1,0)</f>
        <v>0</v>
      </c>
      <c r="JL5" s="57">
        <f>JJ4*'DEPRECATED - DT-Prelim Calcs'!$C$11+JL4</f>
        <v>0</v>
      </c>
      <c r="JM5" s="57">
        <f>JM4+0.5*JJ5*'DEPRECATED - DT-Prelim Calcs'!$C$11^2+JL5*'DEPRECATED - DT-Prelim Calcs'!$C$11</f>
        <v>171.00161995297844</v>
      </c>
      <c r="JN5" s="57">
        <f>MIN('Drive Train'!$F$35-JH4*'DEPRECATED - DT-Prelim Calcs'!$C$21*'Drive Train'!$F$39,JN4+JH$2)</f>
        <v>12.4</v>
      </c>
      <c r="JO5" s="57">
        <f>'Drive Train'!$F$35-JH5*'DEPRECATED - DT-Prelim Calcs'!$C$21*'Drive Train'!$F$39</f>
        <v>9.2266666666666666</v>
      </c>
      <c r="JP5" s="1">
        <f>IF(JM5&gt;='Drive Train'!$F$29,1,0)</f>
        <v>1</v>
      </c>
      <c r="JQ5" s="57">
        <f>MIN(JG5,'DEPRECATED - DT-Prelim Calcs'!$C$10)*'DEPRECATED - DT-Prelim Calcs'!$C$11*1000/60/60</f>
        <v>103.33333333333333</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22.995763714298377</v>
      </c>
      <c r="JZ5" s="46">
        <f>IF(JY5&lt;=$C$17,1,0)</f>
        <v>0</v>
      </c>
      <c r="KA5" s="57">
        <f>JY4*'DEPRECATED - DT-Prelim Calcs'!$C$11+KA4</f>
        <v>0</v>
      </c>
      <c r="KB5" s="57">
        <f>KB4+0.5*JY5*'DEPRECATED - DT-Prelim Calcs'!$C$11^2+KA5*'DEPRECATED - DT-Prelim Calcs'!$C$11</f>
        <v>183.96610971438702</v>
      </c>
      <c r="KC5" s="57">
        <f>MIN('Drive Train'!$F$35-JW4*'DEPRECATED - DT-Prelim Calcs'!$C$21*'Drive Train'!$F$39,KC4+JW$2)</f>
        <v>12.4</v>
      </c>
      <c r="KD5" s="57">
        <f>'Drive Train'!$F$35-JW5*'DEPRECATED - DT-Prelim Calcs'!$C$21*'Drive Train'!$F$39</f>
        <v>9</v>
      </c>
      <c r="KE5" s="1">
        <f>IF(KB5&gt;='Drive Train'!$F$29,1,0)</f>
        <v>1</v>
      </c>
      <c r="KF5" s="57">
        <f>MIN(JV5,'DEPRECATED - DT-Prelim Calcs'!$C$10)*'DEPRECATED - DT-Prelim Calcs'!$C$11*1000/60/60</f>
        <v>103.33333333333333</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0.95110158482722762</v>
      </c>
      <c r="KN5" s="57">
        <f>KM5*'DEPRECATED - DT-Prelim Calcs'!$C$21/KH$2/'DEPRECATED - DT-Prelim Calcs'!$C$19/'DEPRECATED - DT-Prelim Calcs'!$C$18*3.39*'DEPRECATED - DT-Prelim Calcs'!$C$20</f>
        <v>24.616324934474441</v>
      </c>
      <c r="KO5" s="46">
        <f>IF(KN5&lt;=$C$17,1,0)</f>
        <v>0</v>
      </c>
      <c r="KP5" s="57">
        <f>KN4*'DEPRECATED - DT-Prelim Calcs'!$C$11+KP4</f>
        <v>0</v>
      </c>
      <c r="KQ5" s="57">
        <f>KQ4+0.5*KN5*'DEPRECATED - DT-Prelim Calcs'!$C$11^2+KP5*'DEPRECATED - DT-Prelim Calcs'!$C$11</f>
        <v>196.93059947579553</v>
      </c>
      <c r="KR5" s="57">
        <f>MIN('Drive Train'!$F$35-KL4*'DEPRECATED - DT-Prelim Calcs'!$C$21*'Drive Train'!$F$39,KR4+KL$2)</f>
        <v>12.4</v>
      </c>
      <c r="KS5" s="57">
        <f>'Drive Train'!$F$35-KL5*'DEPRECATED - DT-Prelim Calcs'!$C$21*'Drive Train'!$F$39</f>
        <v>8.7733333333333334</v>
      </c>
      <c r="KT5" s="1">
        <f>IF(KQ5&gt;='Drive Train'!$F$29,1,0)</f>
        <v>1</v>
      </c>
      <c r="KU5" s="57">
        <f>MIN(KK5,'DEPRECATED - DT-Prelim Calcs'!$C$10)*'DEPRECATED - DT-Prelim Calcs'!$C$11*1000/60/60</f>
        <v>103.33333333333333</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0.99579519204165001</v>
      </c>
      <c r="LC5" s="57">
        <f>LB5*'DEPRECATED - DT-Prelim Calcs'!$C$21/KW$2/'DEPRECATED - DT-Prelim Calcs'!$C$19/'DEPRECATED - DT-Prelim Calcs'!$C$18*3.39*'DEPRECATED - DT-Prelim Calcs'!$C$20</f>
        <v>25.773080821789936</v>
      </c>
      <c r="LD5" s="46">
        <f>IF(LC5&lt;=$C$17,1,0)</f>
        <v>0</v>
      </c>
      <c r="LE5" s="57">
        <f>LC4*'DEPRECATED - DT-Prelim Calcs'!$C$11+LE4</f>
        <v>0</v>
      </c>
      <c r="LF5" s="57">
        <f>LF4+0.5*LC5*'DEPRECATED - DT-Prelim Calcs'!$C$11^2+LE5*'DEPRECATED - DT-Prelim Calcs'!$C$11</f>
        <v>206.18464657431949</v>
      </c>
      <c r="LG5" s="57">
        <f>MIN('Drive Train'!$F$35-LA4*'DEPRECATED - DT-Prelim Calcs'!$C$21*'Drive Train'!$F$39,LG4+LA$2)</f>
        <v>12.4</v>
      </c>
      <c r="LH5" s="57">
        <f>'Drive Train'!$F$35-LA5*'DEPRECATED - DT-Prelim Calcs'!$C$21*'Drive Train'!$F$39</f>
        <v>8.5466666666666669</v>
      </c>
      <c r="LI5" s="1">
        <f>IF(LF5&gt;='Drive Train'!$F$29,1,0)</f>
        <v>1</v>
      </c>
      <c r="LJ5" s="57">
        <f>MIN(KZ5,'DEPRECATED - DT-Prelim Calcs'!$C$10)*'DEPRECATED - DT-Prelim Calcs'!$C$11*1000/60/60</f>
        <v>103.33333333333333</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0.99579519204165001</v>
      </c>
      <c r="LR5" s="57">
        <f>LQ5*'DEPRECATED - DT-Prelim Calcs'!$C$21/LL$2/'DEPRECATED - DT-Prelim Calcs'!$C$19/'DEPRECATED - DT-Prelim Calcs'!$C$18*3.39*'DEPRECATED - DT-Prelim Calcs'!$C$20</f>
        <v>25.773080821789936</v>
      </c>
      <c r="LS5" s="46">
        <f>IF(LR5&lt;=$C$17,1,0)</f>
        <v>0</v>
      </c>
      <c r="LT5" s="57">
        <f>LR4*'DEPRECATED - DT-Prelim Calcs'!$C$11+LT4</f>
        <v>0</v>
      </c>
      <c r="LU5" s="57">
        <f>LU4+0.5*LR5*'DEPRECATED - DT-Prelim Calcs'!$C$11^2+LT5*'DEPRECATED - DT-Prelim Calcs'!$C$11</f>
        <v>206.18464657431949</v>
      </c>
      <c r="LV5" s="57">
        <f>MIN('Drive Train'!$F$35-LP4*'DEPRECATED - DT-Prelim Calcs'!$C$21*'Drive Train'!$F$39,LV4+LP$2)</f>
        <v>12.4</v>
      </c>
      <c r="LW5" s="57">
        <f>'Drive Train'!$F$35-LP5*'DEPRECATED - DT-Prelim Calcs'!$C$21*'Drive Train'!$F$39</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Train'!$AA$49 + V5*(1-'Drive Train'!$AA$49))</f>
        <v>0</v>
      </c>
      <c r="W6" s="57">
        <f t="shared" si="0"/>
        <v>0</v>
      </c>
      <c r="X6" s="2">
        <f>MAX(MIN(IF(AND(AI5=1,AG6&lt;0),-1,1)*(W6-$C$9)/($C$8-$C$9)*$C$7-$C$29*AE6/T$2 -  AI5*$C$29/2,X$2),MAX(X$4:X5)*-1)</f>
        <v>-0.99579519204165001</v>
      </c>
      <c r="Y6" s="57">
        <f t="shared" si="1"/>
        <v>0</v>
      </c>
      <c r="Z6" s="57">
        <f t="shared" si="2"/>
        <v>0</v>
      </c>
      <c r="AA6" s="57">
        <f t="shared" si="3"/>
        <v>0</v>
      </c>
      <c r="AB6" s="57" t="e">
        <f t="shared" si="4"/>
        <v>#N/A</v>
      </c>
      <c r="AC6" s="46">
        <f t="shared" ref="AC6:AC69" si="29">IF(Z6&lt;=$C$17,1,0)</f>
        <v>1</v>
      </c>
      <c r="AD6" s="1">
        <f t="shared" si="5"/>
        <v>0</v>
      </c>
      <c r="AE6" s="57">
        <f t="shared" si="6"/>
        <v>103.09232328715974</v>
      </c>
      <c r="AF6" s="57">
        <f t="shared" si="7"/>
        <v>3</v>
      </c>
      <c r="AG6" s="57">
        <f>IF(AI5=0,MIN('Drive Train'!$F$35-W5*$C$21*'Drive Train'!$F$39,AG5+W$2)-$C$3,IF(AE5-1&lt;=0,0,IF($C$32=Motors!$C$29,MAX(MAX(AG$4:AG5)*-1,AG5-W$2),MAX(0,MAX(AG$4:AG5)*-1,AG5-W$2))))</f>
        <v>0</v>
      </c>
      <c r="AH6" s="57">
        <f>'Drive Train'!$F$35-ABS(W6)*'DEPRECATED - DT-Prelim Calcs'!$C$21*'Drive Train'!$F$39</f>
        <v>12.4</v>
      </c>
      <c r="AI6" s="1">
        <f>IF(AJ6&gt;='Drive Train'!$F$29,1,0)</f>
        <v>1</v>
      </c>
      <c r="AJ6" s="57">
        <f>AJ5+0.5*Y6*'DEPRECATED - DT-Prelim Calcs'!$C$11^2+AE6*'DEPRECATED - DT-Prelim Calcs'!$C$11</f>
        <v>618.55393972295849</v>
      </c>
      <c r="AK6" s="57">
        <f t="shared" si="8"/>
        <v>0</v>
      </c>
      <c r="AL6" s="63">
        <f>AL5+'DEPRECATED - DT-Prelim Calcs'!$C$11</f>
        <v>8</v>
      </c>
      <c r="AM6" s="2">
        <f>AW6/'Drive Train'!$F$35</f>
        <v>0.48999999999999994</v>
      </c>
      <c r="AN6" s="46">
        <f>AU6*12*60/(PI() * 'Drive Train'!$F$15)/AM$2*AM6</f>
        <v>2760.8396144552889</v>
      </c>
      <c r="AO6" s="2">
        <f>('DEPRECATED - DT-Prelim Calcs'!$C$6*AM6-AN6)/('DEPRECATED - DT-Prelim Calcs'!$C$6*AM6)*'DEPRECATED - DT-Prelim Calcs'!$C$7*AM6</f>
        <v>-6.7434609913179511E-2</v>
      </c>
      <c r="AP6" s="57">
        <f>AO6/'DEPRECATED - DT-Prelim Calcs'!$C$7*('DEPRECATED - DT-Prelim Calcs'!$C$8-'DEPRECATED - DT-Prelim Calcs'!$C$9)+'DEPRECATED - DT-Prelim Calcs'!$C$9</f>
        <v>-0.8899835899837889</v>
      </c>
      <c r="AQ6" s="57">
        <f t="shared" si="9"/>
        <v>-0.8899835899837889</v>
      </c>
      <c r="AR6" s="2">
        <f t="shared" ref="AR6:AR69" si="30">MIN((AQ6-$C$9)/($C$8-$C$9)*$C$7-$C$29*AU6/AN$2,AR$2)</f>
        <v>-0.47994008530262938</v>
      </c>
      <c r="AS6" s="57">
        <f>AR6*'DEPRECATED - DT-Prelim Calcs'!$C$21/AM$2/'DEPRECATED - DT-Prelim Calcs'!$C$19/'DEPRECATED - DT-Prelim Calcs'!$C$18*3.39*'DEPRECATED - DT-Prelim Calcs'!$C$20</f>
        <v>-3.4780944093262263</v>
      </c>
      <c r="AT6" s="46">
        <f t="shared" ref="AT6:AT69" si="31">IF(AQ6&lt;=$C$17,1,0)</f>
        <v>1</v>
      </c>
      <c r="AU6" s="57">
        <f>AS5*'DEPRECATED - DT-Prelim Calcs'!$C$11+AU5</f>
        <v>49.169123869117982</v>
      </c>
      <c r="AV6" s="57">
        <f>AV5+0.5*AS6*'DEPRECATED - DT-Prelim Calcs'!$C$11^2+AU6*'DEPRECATED - DT-Prelim Calcs'!$C$11</f>
        <v>267.18998794009809</v>
      </c>
      <c r="AW6" s="57">
        <f>MIN('Drive Train'!$F$35-AQ5*'DEPRECATED - DT-Prelim Calcs'!$C$21*'Drive Train'!$F$39,AW5+AQ$2)</f>
        <v>6.0759999999999996</v>
      </c>
      <c r="AX6" s="57">
        <f>'Drive Train'!$F$35-AQ6*'DEPRECATED - DT-Prelim Calcs'!$C$21*'Drive Train'!$F$39</f>
        <v>12.460518884118898</v>
      </c>
      <c r="AY6" s="1">
        <f>IF(AV6&gt;='Drive Train'!$F$29,1,0)</f>
        <v>1</v>
      </c>
      <c r="AZ6" s="57">
        <f t="shared" ref="AZ6:AZ69" si="32">MIN(AQ6,$C$10)*$C$11*1000/60/60</f>
        <v>-0.98887065553754316</v>
      </c>
      <c r="BA6" s="63">
        <f>BA5+'DEPRECATED - DT-Prelim Calcs'!$C$11</f>
        <v>8</v>
      </c>
      <c r="BB6" s="2">
        <f>BL6/'Drive Train'!$F$35</f>
        <v>0.48999999999999994</v>
      </c>
      <c r="BC6" s="46">
        <f>BJ6*12*60/(PI() * 'Drive Train'!$F$15)/BB$2*BB6</f>
        <v>5760.2703067030079</v>
      </c>
      <c r="BD6" s="2">
        <f>('DEPRECATED - DT-Prelim Calcs'!$C$6*BB6-BC6)/('DEPRECATED - DT-Prelim Calcs'!$C$6*BB6)*'DEPRECATED - DT-Prelim Calcs'!$C$7*BB6</f>
        <v>-1.4236499885842868</v>
      </c>
      <c r="BE6" s="57">
        <f>BD6/'DEPRECATED - DT-Prelim Calcs'!$C$7*('DEPRECATED - DT-Prelim Calcs'!$C$8-'DEPRECATED - DT-Prelim Calcs'!$C$9)+'DEPRECATED - DT-Prelim Calcs'!$C$9</f>
        <v>-73.090163292682149</v>
      </c>
      <c r="BF6" s="57">
        <f t="shared" si="10"/>
        <v>-73.090163292682149</v>
      </c>
      <c r="BG6" s="2">
        <f t="shared" ref="BG6:BG69" si="33">MIN((BF6-$C$9)/($C$8-$C$9)*$C$7-$C$29*BJ6/BC$2,BG$2)</f>
        <v>-2.2843095606931385</v>
      </c>
      <c r="BH6" s="57">
        <f>BG6*'DEPRECATED - DT-Prelim Calcs'!$C$21/BB$2/'DEPRECATED - DT-Prelim Calcs'!$C$19/'DEPRECATED - DT-Prelim Calcs'!$C$18*3.39*'DEPRECATED - DT-Prelim Calcs'!$C$20</f>
        <v>-23.91168287268767</v>
      </c>
      <c r="BI6" s="46">
        <f t="shared" ref="BI6:BI69" si="34">IF(BF6&lt;=$C$17,1,0)</f>
        <v>1</v>
      </c>
      <c r="BJ6" s="57">
        <f>BH5*'DEPRECATED - DT-Prelim Calcs'!$C$11+BJ5</f>
        <v>71.022067810948201</v>
      </c>
      <c r="BK6" s="57">
        <f>BK5+0.5*BH6*'DEPRECATED - DT-Prelim Calcs'!$C$11^2+BJ6*'DEPRECATED - DT-Prelim Calcs'!$C$11</f>
        <v>234.83894388418784</v>
      </c>
      <c r="BL6" s="57">
        <f>MIN('Drive Train'!$F$35-BF5*'DEPRECATED - DT-Prelim Calcs'!$C$21*'Drive Train'!$F$39,BL5+BF$2)</f>
        <v>6.0759999999999996</v>
      </c>
      <c r="BM6" s="57">
        <f>'Drive Train'!$F$35-BF6*'DEPRECATED - DT-Prelim Calcs'!$C$21*'Drive Train'!$F$39</f>
        <v>17.370131103902388</v>
      </c>
      <c r="BN6" s="1">
        <f>IF(BK6&gt;='Drive Train'!$F$29,1,0)</f>
        <v>1</v>
      </c>
      <c r="BO6" s="57">
        <f t="shared" ref="BO6:BO69" si="35">MIN(BF6,$C$10)*$C$11*1000/60/60</f>
        <v>-81.211292547424605</v>
      </c>
      <c r="BP6" s="63">
        <f>BP5+'DEPRECATED - DT-Prelim Calcs'!$C$11</f>
        <v>8</v>
      </c>
      <c r="BQ6" s="2">
        <f>CA6/'Drive Train'!$F$35</f>
        <v>0.48999999999999994</v>
      </c>
      <c r="BR6" s="46">
        <f>BY6*12*60/(PI() * 'Drive Train'!$F$15)/BQ$2*BQ6</f>
        <v>9850.4030688589919</v>
      </c>
      <c r="BS6" s="2">
        <f>('DEPRECATED - DT-Prelim Calcs'!$C$6*BQ6-BR6)/('DEPRECATED - DT-Prelim Calcs'!$C$6*BQ6)*'DEPRECATED - DT-Prelim Calcs'!$C$7*BQ6</f>
        <v>-3.2730345958630718</v>
      </c>
      <c r="BT6" s="57">
        <f>BS6/'DEPRECATED - DT-Prelim Calcs'!$C$7*('DEPRECATED - DT-Prelim Calcs'!$C$8-'DEPRECATED - DT-Prelim Calcs'!$C$9)+'DEPRECATED - DT-Prelim Calcs'!$C$9</f>
        <v>-171.54495379636188</v>
      </c>
      <c r="BU6" s="57">
        <f t="shared" si="11"/>
        <v>-171.54495379636188</v>
      </c>
      <c r="BV6" s="2">
        <f t="shared" ref="BV6:BV69" si="36">MIN((BU6-$C$9)/($C$8-$C$9)*$C$7-$C$29*BY6/BR$2,BV$2)</f>
        <v>-4.7448133907711085</v>
      </c>
      <c r="BW6" s="57">
        <f>BV6*'DEPRECATED - DT-Prelim Calcs'!$C$21/BQ$2/'DEPRECATED - DT-Prelim Calcs'!$C$19/'DEPRECATED - DT-Prelim Calcs'!$C$18*3.39*'DEPRECATED - DT-Prelim Calcs'!$C$20</f>
        <v>-64.950109946103481</v>
      </c>
      <c r="BX6" s="46">
        <f t="shared" ref="BX6:BX69" si="37">IF(BW6&lt;=$C$17,1,0)</f>
        <v>1</v>
      </c>
      <c r="BY6" s="57">
        <f>BW5*'DEPRECATED - DT-Prelim Calcs'!$C$11+BY5</f>
        <v>92.87501175277842</v>
      </c>
      <c r="BZ6" s="57">
        <f>BZ5+0.5*BW6*'DEPRECATED - DT-Prelim Calcs'!$C$11^2+BY6*'DEPRECATED - DT-Prelim Calcs'!$C$11</f>
        <v>37.649190947842669</v>
      </c>
      <c r="CA6" s="57">
        <f>MIN('Drive Train'!$F$35-BU5*'DEPRECATED - DT-Prelim Calcs'!$C$21*'Drive Train'!$F$39,CA5+BU$2)</f>
        <v>6.0759999999999996</v>
      </c>
      <c r="CB6" s="57">
        <f>'Drive Train'!$F$35-BU6*'DEPRECATED - DT-Prelim Calcs'!$C$21*'Drive Train'!$F$39</f>
        <v>24.065056858152609</v>
      </c>
      <c r="CC6" s="1">
        <f>IF(BZ6&gt;='Drive Train'!$F$29,1,0)</f>
        <v>1</v>
      </c>
      <c r="CD6" s="57">
        <f t="shared" ref="CD6:CD69" si="38">MIN(BU6,$C$10)*$C$11*1000/60/60</f>
        <v>-190.60550421817987</v>
      </c>
      <c r="CE6" s="63">
        <f>CE5+'DEPRECATED - DT-Prelim Calcs'!$C$11</f>
        <v>8</v>
      </c>
      <c r="CF6" s="2">
        <f>CP6/'Drive Train'!$F$35</f>
        <v>0.48999999999999994</v>
      </c>
      <c r="CG6" s="46">
        <f>CN6*12*60/(PI() * 'Drive Train'!$F$15)/CF$2*CF6</f>
        <v>13506.779822810062</v>
      </c>
      <c r="CH6" s="2">
        <f>('DEPRECATED - DT-Prelim Calcs'!$C$6*CF6-CG6)/('DEPRECATED - DT-Prelim Calcs'!$C$6*CF6)*'DEPRECATED - DT-Prelim Calcs'!$C$7*CF6</f>
        <v>-4.9262931281373827</v>
      </c>
      <c r="CI6" s="57">
        <f>CH6/'DEPRECATED - DT-Prelim Calcs'!$C$7*('DEPRECATED - DT-Prelim Calcs'!$C$8-'DEPRECATED - DT-Prelim Calcs'!$C$9)+'DEPRECATED - DT-Prelim Calcs'!$C$9</f>
        <v>-259.55867565976195</v>
      </c>
      <c r="CJ6" s="57">
        <f t="shared" si="12"/>
        <v>-259.55867565976195</v>
      </c>
      <c r="CK6" s="2">
        <f t="shared" ref="CK6:CK69" si="39">MIN((CJ6-$C$9)/($C$8-$C$9)*$C$7-$C$29*CN6/CG$2,CK$2)</f>
        <v>-6.9443823364408388</v>
      </c>
      <c r="CL6" s="57">
        <f>CK6*'DEPRECATED - DT-Prelim Calcs'!$C$21/CF$2/'DEPRECATED - DT-Prelim Calcs'!$C$19/'DEPRECATED - DT-Prelim Calcs'!$C$18*3.39*'DEPRECATED - DT-Prelim Calcs'!$C$20</f>
        <v>-117.42613077601197</v>
      </c>
      <c r="CM6" s="46">
        <f t="shared" ref="CM6:CM69" si="40">IF(CL6&lt;=$C$17,1,0)</f>
        <v>1</v>
      </c>
      <c r="CN6" s="57">
        <f>CL5*'DEPRECATED - DT-Prelim Calcs'!$C$11+CN5</f>
        <v>103.09232328715974</v>
      </c>
      <c r="CO6" s="57">
        <f>CO5+0.5*CL6*'DEPRECATED - DT-Prelim Calcs'!$C$11^2+CN6*'DEPRECATED - DT-Prelim Calcs'!$C$11</f>
        <v>-320.85510648513736</v>
      </c>
      <c r="CP6" s="57">
        <f>MIN('Drive Train'!$F$35-CJ5*'DEPRECATED - DT-Prelim Calcs'!$C$21*'Drive Train'!$F$39,CP5+CJ$2)</f>
        <v>6.0759999999999996</v>
      </c>
      <c r="CQ6" s="57">
        <f>'Drive Train'!$F$35-CJ6*'DEPRECATED - DT-Prelim Calcs'!$C$21*'Drive Train'!$F$39</f>
        <v>30.049989944863817</v>
      </c>
      <c r="CR6" s="1">
        <f>IF(CO6&gt;='Drive Train'!$F$29,1,0)</f>
        <v>0</v>
      </c>
      <c r="CS6" s="57">
        <f t="shared" ref="CS6:CS69" si="41">MIN(CJ6,$C$10)*$C$11*1000/60/60</f>
        <v>-288.39852851084657</v>
      </c>
      <c r="CT6" s="63">
        <f>CT5+'DEPRECATED - DT-Prelim Calcs'!$C$11</f>
        <v>8</v>
      </c>
      <c r="CU6" s="2">
        <f>DE6/'Drive Train'!$F$35</f>
        <v>0.48999999999999994</v>
      </c>
      <c r="CV6" s="46">
        <f>DC6*12*60/(PI() * 'Drive Train'!$F$15)/CU$2*CU6</f>
        <v>16079.499789059599</v>
      </c>
      <c r="CW6" s="2">
        <f>('DEPRECATED - DT-Prelim Calcs'!$C$6*CU6-CV6)/('DEPRECATED - DT-Prelim Calcs'!$C$6*CU6)*'DEPRECATED - DT-Prelim Calcs'!$C$7*CU6</f>
        <v>-6.0895680096873601</v>
      </c>
      <c r="CX6" s="57">
        <f>CW6/'DEPRECATED - DT-Prelim Calcs'!$C$7*('DEPRECATED - DT-Prelim Calcs'!$C$8-'DEPRECATED - DT-Prelim Calcs'!$C$9)+'DEPRECATED - DT-Prelim Calcs'!$C$9</f>
        <v>-321.48737578543086</v>
      </c>
      <c r="CY6" s="57">
        <f t="shared" si="13"/>
        <v>-321.48737578543086</v>
      </c>
      <c r="CZ6" s="2">
        <f t="shared" ref="CZ6:CZ69" si="42">MIN((CY6-$C$9)/($C$8-$C$9)*$C$7-$C$29*DC6/CV$2,CZ$2)</f>
        <v>-8.4920551624295708</v>
      </c>
      <c r="DA6" s="57">
        <f>CZ6*'DEPRECATED - DT-Prelim Calcs'!$C$21/CU$2/'DEPRECATED - DT-Prelim Calcs'!$C$19/'DEPRECATED - DT-Prelim Calcs'!$C$18*3.39*'DEPRECATED - DT-Prelim Calcs'!$C$20</f>
        <v>-170.94824546642209</v>
      </c>
      <c r="DB6" s="46">
        <f t="shared" ref="DB6:DB69" si="43">IF(DA6&lt;=$C$17,1,0)</f>
        <v>1</v>
      </c>
      <c r="DC6" s="57">
        <f>DA5*'DEPRECATED - DT-Prelim Calcs'!$C$11+DC5</f>
        <v>103.09232328715974</v>
      </c>
      <c r="DD6" s="57">
        <f>DD5+0.5*DA6*'DEPRECATED - DT-Prelim Calcs'!$C$11^2+DC6*'DEPRECATED - DT-Prelim Calcs'!$C$11</f>
        <v>-749.03202400841838</v>
      </c>
      <c r="DE6" s="57">
        <f>MIN('Drive Train'!$F$35-CY5*'DEPRECATED - DT-Prelim Calcs'!$C$21*'Drive Train'!$F$39,DE5+CY$2)</f>
        <v>6.0759999999999996</v>
      </c>
      <c r="DF6" s="57">
        <f>'Drive Train'!$F$35-CY6*'DEPRECATED - DT-Prelim Calcs'!$C$21*'Drive Train'!$F$39</f>
        <v>34.261141553409303</v>
      </c>
      <c r="DG6" s="1">
        <f>IF(DD6&gt;='Drive Train'!$F$29,1,0)</f>
        <v>0</v>
      </c>
      <c r="DH6" s="57">
        <f t="shared" ref="DH6:DH69" si="44">MIN(CY6,$C$10)*$C$11*1000/60/60</f>
        <v>-357.2081953171454</v>
      </c>
      <c r="DI6" s="63">
        <f>DI5+'DEPRECATED - DT-Prelim Calcs'!$C$11</f>
        <v>8</v>
      </c>
      <c r="DJ6" s="2">
        <f>DT6/'Drive Train'!$F$35</f>
        <v>0.48999999999999994</v>
      </c>
      <c r="DK6" s="46">
        <f>DR6*12*60/(PI() * 'Drive Train'!$F$15)/DJ$2*DJ6</f>
        <v>18652.219755309136</v>
      </c>
      <c r="DL6" s="2">
        <f>('DEPRECATED - DT-Prelim Calcs'!$C$6*DJ6-DK6)/('DEPRECATED - DT-Prelim Calcs'!$C$6*DJ6)*'DEPRECATED - DT-Prelim Calcs'!$C$7*DJ6</f>
        <v>-7.2528428912373384</v>
      </c>
      <c r="DM6" s="57">
        <f>DL6/'DEPRECATED - DT-Prelim Calcs'!$C$7*('DEPRECATED - DT-Prelim Calcs'!$C$8-'DEPRECATED - DT-Prelim Calcs'!$C$9)+'DEPRECATED - DT-Prelim Calcs'!$C$9</f>
        <v>-383.41607591109982</v>
      </c>
      <c r="DN6" s="57">
        <f t="shared" si="14"/>
        <v>-383.41607591109982</v>
      </c>
      <c r="DO6" s="2">
        <f t="shared" ref="DO6:DO69" si="45">MIN((DN6-$C$9)/($C$8-$C$9)*$C$7-$C$29*DR6/DK$2,DO$2)</f>
        <v>-10.039727988418303</v>
      </c>
      <c r="DP6" s="57">
        <f>DO6*'DEPRECATED - DT-Prelim Calcs'!$C$21/DJ$2/'DEPRECATED - DT-Prelim Calcs'!$C$19/'DEPRECATED - DT-Prelim Calcs'!$C$18*3.39*'DEPRECATED - DT-Prelim Calcs'!$C$20</f>
        <v>-234.4400346009399</v>
      </c>
      <c r="DQ6" s="46">
        <f t="shared" ref="DQ6:DQ69" si="46">IF(DP6&lt;=$C$17,1,0)</f>
        <v>1</v>
      </c>
      <c r="DR6" s="57">
        <f>DP5*'DEPRECATED - DT-Prelim Calcs'!$C$11+DR5</f>
        <v>103.09232328715974</v>
      </c>
      <c r="DS6" s="57">
        <f>DS5+0.5*DP6*'DEPRECATED - DT-Prelim Calcs'!$C$11^2+DR6*'DEPRECATED - DT-Prelim Calcs'!$C$11</f>
        <v>-1256.9663370845608</v>
      </c>
      <c r="DT6" s="57">
        <f>MIN('Drive Train'!$F$35-DN5*'DEPRECATED - DT-Prelim Calcs'!$C$21*'Drive Train'!$F$39,DT5+DN$2)</f>
        <v>6.0759999999999996</v>
      </c>
      <c r="DU6" s="57">
        <f>'Drive Train'!$F$35-DN6*'DEPRECATED - DT-Prelim Calcs'!$C$21*'Drive Train'!$F$39</f>
        <v>38.472293161954788</v>
      </c>
      <c r="DV6" s="1">
        <f>IF(DS6&gt;='Drive Train'!$F$29,1,0)</f>
        <v>0</v>
      </c>
      <c r="DW6" s="57">
        <f t="shared" ref="DW6:DW69" si="47">MIN(DN6,$C$10)*$C$11*1000/60/60</f>
        <v>-426.01786212344427</v>
      </c>
      <c r="DX6" s="63">
        <f>DX5+'DEPRECATED - DT-Prelim Calcs'!$C$11</f>
        <v>8</v>
      </c>
      <c r="DY6" s="2">
        <f>EI6/'Drive Train'!$F$35</f>
        <v>0.48999999999999994</v>
      </c>
      <c r="DZ6" s="46">
        <f>EG6*12*60/(PI() * 'Drive Train'!$F$15)/DY$2*DY6</f>
        <v>21224.939721558672</v>
      </c>
      <c r="EA6" s="2">
        <f>('DEPRECATED - DT-Prelim Calcs'!$C$6*DY6-DZ6)/('DEPRECATED - DT-Prelim Calcs'!$C$6*DY6)*'DEPRECATED - DT-Prelim Calcs'!$C$7*DY6</f>
        <v>-8.4161177727873167</v>
      </c>
      <c r="EB6" s="57">
        <f>EA6/'DEPRECATED - DT-Prelim Calcs'!$C$7*('DEPRECATED - DT-Prelim Calcs'!$C$8-'DEPRECATED - DT-Prelim Calcs'!$C$9)+'DEPRECATED - DT-Prelim Calcs'!$C$9</f>
        <v>-445.34477603676879</v>
      </c>
      <c r="EC6" s="57">
        <f t="shared" si="15"/>
        <v>-445.34477603676879</v>
      </c>
      <c r="ED6" s="2">
        <f t="shared" ref="ED6:ED69" si="48">MIN((EC6-$C$9)/($C$8-$C$9)*$C$7-$C$29*EG6/DZ$2,ED$2)</f>
        <v>-11.587400814407035</v>
      </c>
      <c r="EE6" s="57">
        <f>ED6*'DEPRECATED - DT-Prelim Calcs'!$C$21/DY$2/'DEPRECATED - DT-Prelim Calcs'!$C$19/'DEPRECATED - DT-Prelim Calcs'!$C$18*3.39*'DEPRECATED - DT-Prelim Calcs'!$C$20</f>
        <v>-307.90149817956535</v>
      </c>
      <c r="EF6" s="46">
        <f t="shared" ref="EF6:EF69" si="49">IF(EE6&lt;=$C$17,1,0)</f>
        <v>1</v>
      </c>
      <c r="EG6" s="57">
        <f>EE5*'DEPRECATED - DT-Prelim Calcs'!$C$11+EG5</f>
        <v>103.09232328715974</v>
      </c>
      <c r="EH6" s="57">
        <f>EH5+0.5*EE6*'DEPRECATED - DT-Prelim Calcs'!$C$11^2+EG6*'DEPRECATED - DT-Prelim Calcs'!$C$11</f>
        <v>-1844.6580457135642</v>
      </c>
      <c r="EI6" s="57">
        <f>MIN('Drive Train'!$F$35-EC5*'DEPRECATED - DT-Prelim Calcs'!$C$21*'Drive Train'!$F$39,EI5+EC$2)</f>
        <v>6.0759999999999996</v>
      </c>
      <c r="EJ6" s="57">
        <f>'Drive Train'!$F$35-EC6*'DEPRECATED - DT-Prelim Calcs'!$C$21*'Drive Train'!$F$39</f>
        <v>42.68344477050028</v>
      </c>
      <c r="EK6" s="1">
        <f>IF(EH6&gt;='Drive Train'!$F$29,1,0)</f>
        <v>0</v>
      </c>
      <c r="EL6" s="57">
        <f t="shared" ref="EL6:EL69" si="50">MIN(EC6,$C$10)*$C$11*1000/60/60</f>
        <v>-494.82752892974315</v>
      </c>
      <c r="EM6" s="63">
        <f>EM5+'DEPRECATED - DT-Prelim Calcs'!$C$11</f>
        <v>8</v>
      </c>
      <c r="EN6" s="2">
        <f>EX6/'Drive Train'!$F$35</f>
        <v>0.48999999999999994</v>
      </c>
      <c r="EO6" s="46">
        <f>EV6*12*60/(PI() * 'Drive Train'!$F$15)/EN$2*EN6</f>
        <v>23797.659687808209</v>
      </c>
      <c r="EP6" s="2">
        <f>('DEPRECATED - DT-Prelim Calcs'!$C$6*EN6-EO6)/('DEPRECATED - DT-Prelim Calcs'!$C$6*EN6)*'DEPRECATED - DT-Prelim Calcs'!$C$7*EN6</f>
        <v>-9.5793926543372958</v>
      </c>
      <c r="EQ6" s="57">
        <f>EP6/'DEPRECATED - DT-Prelim Calcs'!$C$7*('DEPRECATED - DT-Prelim Calcs'!$C$8-'DEPRECATED - DT-Prelim Calcs'!$C$9)+'DEPRECATED - DT-Prelim Calcs'!$C$9</f>
        <v>-507.27347616243782</v>
      </c>
      <c r="ER6" s="57">
        <f t="shared" si="16"/>
        <v>-507.27347616243782</v>
      </c>
      <c r="ES6" s="2">
        <f t="shared" ref="ES6:ES69" si="51">MIN((ER6-$C$9)/($C$8-$C$9)*$C$7-$C$29*EV6/EO$2,ES$2)</f>
        <v>-13.135073640395767</v>
      </c>
      <c r="ET6" s="57">
        <f>ES6*'DEPRECATED - DT-Prelim Calcs'!$C$21/EN$2/'DEPRECATED - DT-Prelim Calcs'!$C$19/'DEPRECATED - DT-Prelim Calcs'!$C$18*3.39*'DEPRECATED - DT-Prelim Calcs'!$C$20</f>
        <v>-391.33263620229854</v>
      </c>
      <c r="EU6" s="46">
        <f t="shared" ref="EU6:EU69" si="52">IF(ET6&lt;=$C$17,1,0)</f>
        <v>1</v>
      </c>
      <c r="EV6" s="57">
        <f>ET5*'DEPRECATED - DT-Prelim Calcs'!$C$11+EV5</f>
        <v>103.09232328715974</v>
      </c>
      <c r="EW6" s="57">
        <f>EW5+0.5*ET6*'DEPRECATED - DT-Prelim Calcs'!$C$11^2+EV6*'DEPRECATED - DT-Prelim Calcs'!$C$11</f>
        <v>-2512.1071498954298</v>
      </c>
      <c r="EX6" s="57">
        <f>MIN('Drive Train'!$F$35-ER5*'DEPRECATED - DT-Prelim Calcs'!$C$21*'Drive Train'!$F$39,EX5+ER$2)</f>
        <v>6.0759999999999996</v>
      </c>
      <c r="EY6" s="57">
        <f>'Drive Train'!$F$35-ER6*'DEPRECATED - DT-Prelim Calcs'!$C$21*'Drive Train'!$F$39</f>
        <v>46.894596379045772</v>
      </c>
      <c r="EZ6" s="1">
        <f>IF(EW6&gt;='Drive Train'!$F$29,1,0)</f>
        <v>0</v>
      </c>
      <c r="FA6" s="57">
        <f t="shared" ref="FA6:FA69" si="53">MIN(ER6,$C$10)*$C$11*1000/60/60</f>
        <v>-563.63719573604203</v>
      </c>
      <c r="FB6" s="63">
        <f>FB5+'DEPRECATED - DT-Prelim Calcs'!$C$11</f>
        <v>8</v>
      </c>
      <c r="FC6" s="2">
        <f>FM6/'Drive Train'!$F$35</f>
        <v>0.48999999999999994</v>
      </c>
      <c r="FD6" s="46">
        <f>FK6*12*60/(PI() * 'Drive Train'!$F$15)/FC$2*FC6</f>
        <v>26370.379654057746</v>
      </c>
      <c r="FE6" s="2">
        <f>('DEPRECATED - DT-Prelim Calcs'!$C$6*FC6-FD6)/('DEPRECATED - DT-Prelim Calcs'!$C$6*FC6)*'DEPRECATED - DT-Prelim Calcs'!$C$7*FC6</f>
        <v>-10.742667535887273</v>
      </c>
      <c r="FF6" s="57">
        <f>FE6/'DEPRECATED - DT-Prelim Calcs'!$C$7*('DEPRECATED - DT-Prelim Calcs'!$C$8-'DEPRECATED - DT-Prelim Calcs'!$C$9)+'DEPRECATED - DT-Prelim Calcs'!$C$9</f>
        <v>-569.20217628810667</v>
      </c>
      <c r="FG6" s="57">
        <f t="shared" si="17"/>
        <v>-569.20217628810667</v>
      </c>
      <c r="FH6" s="2">
        <f t="shared" ref="FH6:FH69" si="54">MIN((FG6-$C$9)/($C$8-$C$9)*$C$7-$C$29*FK6/FD$2,FH$2)</f>
        <v>-14.682746466384499</v>
      </c>
      <c r="FI6" s="57">
        <f>FH6*'DEPRECATED - DT-Prelim Calcs'!$C$21/FC$2/'DEPRECATED - DT-Prelim Calcs'!$C$19/'DEPRECATED - DT-Prelim Calcs'!$C$18*3.39*'DEPRECATED - DT-Prelim Calcs'!$C$20</f>
        <v>-484.73344866913919</v>
      </c>
      <c r="FJ6" s="46">
        <f t="shared" ref="FJ6:FJ69" si="55">IF(FI6&lt;=$C$17,1,0)</f>
        <v>1</v>
      </c>
      <c r="FK6" s="57">
        <f>FI5*'DEPRECATED - DT-Prelim Calcs'!$C$11+FK5</f>
        <v>103.09232328715974</v>
      </c>
      <c r="FL6" s="57">
        <f>FL5+0.5*FI6*'DEPRECATED - DT-Prelim Calcs'!$C$11^2+FK6*'DEPRECATED - DT-Prelim Calcs'!$C$11</f>
        <v>-3259.3136496301549</v>
      </c>
      <c r="FM6" s="57">
        <f>MIN('Drive Train'!$F$35-FG5*'DEPRECATED - DT-Prelim Calcs'!$C$21*'Drive Train'!$F$39,FM5+FG$2)</f>
        <v>6.0759999999999996</v>
      </c>
      <c r="FN6" s="57">
        <f>'Drive Train'!$F$35-FG6*'DEPRECATED - DT-Prelim Calcs'!$C$21*'Drive Train'!$F$39</f>
        <v>51.105747987591258</v>
      </c>
      <c r="FO6" s="1">
        <f>IF(FL6&gt;='Drive Train'!$F$29,1,0)</f>
        <v>0</v>
      </c>
      <c r="FP6" s="57">
        <f t="shared" ref="FP6:FP69" si="56">MIN(FG6,$C$10)*$C$11*1000/60/60</f>
        <v>-632.4468625423408</v>
      </c>
      <c r="FQ6" s="63">
        <f>FQ5+'DEPRECATED - DT-Prelim Calcs'!$C$11</f>
        <v>8</v>
      </c>
      <c r="FR6" s="2">
        <f>GB6/'Drive Train'!$F$35</f>
        <v>0.48999999999999994</v>
      </c>
      <c r="FS6" s="46">
        <f>FZ6*12*60/(PI() * 'Drive Train'!$F$15)/FR$2*FR6</f>
        <v>28943.099620307286</v>
      </c>
      <c r="FT6" s="2">
        <f>('DEPRECATED - DT-Prelim Calcs'!$C$6*FR6-FS6)/('DEPRECATED - DT-Prelim Calcs'!$C$6*FR6)*'DEPRECATED - DT-Prelim Calcs'!$C$7*FR6</f>
        <v>-11.905942417437254</v>
      </c>
      <c r="FU6" s="57">
        <f>FT6/'DEPRECATED - DT-Prelim Calcs'!$C$7*('DEPRECATED - DT-Prelim Calcs'!$C$8-'DEPRECATED - DT-Prelim Calcs'!$C$9)+'DEPRECATED - DT-Prelim Calcs'!$C$9</f>
        <v>-631.13087641377581</v>
      </c>
      <c r="FV6" s="57">
        <f t="shared" si="18"/>
        <v>-631.13087641377581</v>
      </c>
      <c r="FW6" s="2">
        <f t="shared" ref="FW6:FW69" si="57">MIN((FV6-$C$9)/($C$8-$C$9)*$C$7-$C$29*FZ6/FS$2,FW$2)</f>
        <v>-16.230419292373234</v>
      </c>
      <c r="FX6" s="57">
        <f>FW6*'DEPRECATED - DT-Prelim Calcs'!$C$21/FR$2/'DEPRECATED - DT-Prelim Calcs'!$C$19/'DEPRECATED - DT-Prelim Calcs'!$C$18*3.39*'DEPRECATED - DT-Prelim Calcs'!$C$20</f>
        <v>-588.10393558008775</v>
      </c>
      <c r="FY6" s="46">
        <f t="shared" ref="FY6:FY69" si="58">IF(FX6&lt;=$C$17,1,0)</f>
        <v>1</v>
      </c>
      <c r="FZ6" s="57">
        <f>FX5*'DEPRECATED - DT-Prelim Calcs'!$C$11+FZ5</f>
        <v>103.09232328715974</v>
      </c>
      <c r="GA6" s="57">
        <f>GA5+0.5*FX6*'DEPRECATED - DT-Prelim Calcs'!$C$11^2+FZ6*'DEPRECATED - DT-Prelim Calcs'!$C$11</f>
        <v>-4086.2775449177439</v>
      </c>
      <c r="GB6" s="57">
        <f>MIN('Drive Train'!$F$35-FV5*'DEPRECATED - DT-Prelim Calcs'!$C$21*'Drive Train'!$F$39,GB5+FV$2)</f>
        <v>6.0759999999999996</v>
      </c>
      <c r="GC6" s="57">
        <f>'Drive Train'!$F$35-FV6*'DEPRECATED - DT-Prelim Calcs'!$C$21*'Drive Train'!$F$39</f>
        <v>55.316899596136757</v>
      </c>
      <c r="GD6" s="1">
        <f>IF(GA6&gt;='Drive Train'!$F$29,1,0)</f>
        <v>0</v>
      </c>
      <c r="GE6" s="57">
        <f t="shared" ref="GE6:GE69" si="59">MIN(FV6,$C$10)*$C$11*1000/60/60</f>
        <v>-701.2565293486399</v>
      </c>
      <c r="GF6" s="63">
        <f>GF5+'DEPRECATED - DT-Prelim Calcs'!$C$11</f>
        <v>8</v>
      </c>
      <c r="GG6" s="2">
        <f>GQ6/'Drive Train'!$F$35</f>
        <v>0.83548387096774201</v>
      </c>
      <c r="GH6" s="46">
        <f>GO6*12*60/(PI() * 'Drive Train'!$F$15)/GG$2*GG6</f>
        <v>18152.732259499731</v>
      </c>
      <c r="GI6" s="2">
        <f>('DEPRECATED - DT-Prelim Calcs'!$C$6*GG6-GH6)/('DEPRECATED - DT-Prelim Calcs'!$C$6*GG6)*'DEPRECATED - DT-Prelim Calcs'!$C$7*GG6</f>
        <v>-6.19437969561959</v>
      </c>
      <c r="GJ6" s="57">
        <f>GI6/'DEPRECATED - DT-Prelim Calcs'!$C$7*('DEPRECATED - DT-Prelim Calcs'!$C$8-'DEPRECATED - DT-Prelim Calcs'!$C$9)+'DEPRECATED - DT-Prelim Calcs'!$C$9</f>
        <v>-327.06718462572343</v>
      </c>
      <c r="GK6" s="57">
        <f t="shared" ref="GK6:GK69" si="60">MIN(GJ6,GI$2)</f>
        <v>-327.06718462572343</v>
      </c>
      <c r="GL6" s="2">
        <f t="shared" ref="GL6:GL69" si="61">MIN((GK6-$C$9)/($C$8-$C$9)*$C$7-$C$29*GO6/GH$2,GL$2)</f>
        <v>-7.7850806863833668</v>
      </c>
      <c r="GM6" s="57">
        <f>GL6*'DEPRECATED - DT-Prelim Calcs'!$C$21/GG$2/'DEPRECATED - DT-Prelim Calcs'!$C$19/'DEPRECATED - DT-Prelim Calcs'!$C$18*3.39*'DEPRECATED - DT-Prelim Calcs'!$C$20</f>
        <v>-201.4927520617334</v>
      </c>
      <c r="GN6" s="46">
        <f t="shared" ref="GN6:GN69" si="62">IF(GM6&lt;=$C$17,1,0)</f>
        <v>1</v>
      </c>
      <c r="GO6" s="57">
        <f>GM5*'DEPRECATED - DT-Prelim Calcs'!$C$11+GO5</f>
        <v>53.089585572967898</v>
      </c>
      <c r="GP6" s="57">
        <f>GP5+0.5*GM6*'DEPRECATED - DT-Prelim Calcs'!$C$11^2+GO6*'DEPRECATED - DT-Prelim Calcs'!$C$11</f>
        <v>-1293.4045030560599</v>
      </c>
      <c r="GQ6" s="57">
        <f>MIN('Drive Train'!$F$35-GK5*'DEPRECATED - DT-Prelim Calcs'!$C$21*'Drive Train'!$F$39,GQ5+GK$2)</f>
        <v>10.360000000000001</v>
      </c>
      <c r="GR6" s="57">
        <f>'Drive Train'!$F$35-GK6*'DEPRECATED - DT-Prelim Calcs'!$C$21*'Drive Train'!$F$39</f>
        <v>34.640568554549198</v>
      </c>
      <c r="GS6" s="1">
        <f>IF(GP6&gt;='Drive Train'!$F$29,1,0)</f>
        <v>0</v>
      </c>
      <c r="GT6" s="57">
        <f t="shared" ref="GT6:GT69" si="63">MIN(GK6,$C$10)*$C$11*1000/60/60</f>
        <v>-363.40798291747046</v>
      </c>
      <c r="GU6" s="63">
        <f>GU5+'DEPRECATED - DT-Prelim Calcs'!$C$11</f>
        <v>8</v>
      </c>
      <c r="GV6" s="2">
        <f>HF6/'Drive Train'!$F$35</f>
        <v>0.81720430107526887</v>
      </c>
      <c r="GW6" s="46">
        <f>HD6*12*60/(PI() * 'Drive Train'!$F$15)/GV$2*GV6</f>
        <v>19923.525282464558</v>
      </c>
      <c r="GX6" s="2">
        <f>('DEPRECATED - DT-Prelim Calcs'!$C$6*GV6-GW6)/('DEPRECATED - DT-Prelim Calcs'!$C$6*GV6)*'DEPRECATED - DT-Prelim Calcs'!$C$7*GV6</f>
        <v>-7.0391109797631204</v>
      </c>
      <c r="GY6" s="57">
        <f>GX6/'DEPRECATED - DT-Prelim Calcs'!$C$7*('DEPRECATED - DT-Prelim Calcs'!$C$8-'DEPRECATED - DT-Prelim Calcs'!$C$9)+'DEPRECATED - DT-Prelim Calcs'!$C$9</f>
        <v>-372.03773390191219</v>
      </c>
      <c r="GZ6" s="57">
        <f t="shared" si="20"/>
        <v>-372.03773390191219</v>
      </c>
      <c r="HA6" s="2">
        <f t="shared" ref="HA6:HA69" si="64">MIN((GZ6-$C$9)/($C$8-$C$9)*$C$7-$C$29*HD6/GW$2,HA$2)</f>
        <v>-8.8240367557239399</v>
      </c>
      <c r="HB6" s="57">
        <f>HA6*'DEPRECATED - DT-Prelim Calcs'!$C$21/GV$2/'DEPRECATED - DT-Prelim Calcs'!$C$19/'DEPRECATED - DT-Prelim Calcs'!$C$18*3.39*'DEPRECATED - DT-Prelim Calcs'!$C$20</f>
        <v>-228.38291879421524</v>
      </c>
      <c r="HC6" s="46">
        <f t="shared" ref="HC6:HC69" si="65">IF(HB6&lt;=$C$17,1,0)</f>
        <v>1</v>
      </c>
      <c r="HD6" s="57">
        <f>HB5*'DEPRECATED - DT-Prelim Calcs'!$C$11+HD5</f>
        <v>59.571830453672163</v>
      </c>
      <c r="HE6" s="57">
        <f>HE5+0.5*HB6*'DEPRECATED - DT-Prelim Calcs'!$C$11^2+HD6*'DEPRECATED - DT-Prelim Calcs'!$C$11</f>
        <v>-1469.6323676316888</v>
      </c>
      <c r="HF6" s="57">
        <f>MIN('Drive Train'!$F$35-GZ5*'DEPRECATED - DT-Prelim Calcs'!$C$21*'Drive Train'!$F$39,HF5+GZ$2)</f>
        <v>10.133333333333335</v>
      </c>
      <c r="HG6" s="57">
        <f>'Drive Train'!$F$35-GZ6*'DEPRECATED - DT-Prelim Calcs'!$C$21*'Drive Train'!$F$39</f>
        <v>37.698565905330028</v>
      </c>
      <c r="HH6" s="1">
        <f>IF(HE6&gt;='Drive Train'!$F$29,1,0)</f>
        <v>0</v>
      </c>
      <c r="HI6" s="57">
        <f t="shared" ref="HI6:HI69" si="66">MIN(GZ6,$C$10)*$C$11*1000/60/60</f>
        <v>-413.37525989101351</v>
      </c>
      <c r="HJ6" s="63">
        <f>HJ5+'DEPRECATED - DT-Prelim Calcs'!$C$11</f>
        <v>8</v>
      </c>
      <c r="HK6" s="2">
        <f>HU6/'Drive Train'!$F$35</f>
        <v>0.79892473118279583</v>
      </c>
      <c r="HL6" s="46">
        <f>HS6*12*60/(PI() * 'Drive Train'!$F$15)/HK$2*HK6</f>
        <v>21597.330753226794</v>
      </c>
      <c r="HM6" s="2">
        <f>('DEPRECATED - DT-Prelim Calcs'!$C$6*HK6-HL6)/('DEPRECATED - DT-Prelim Calcs'!$C$6*HK6)*'DEPRECATED - DT-Prelim Calcs'!$C$7*HK6</f>
        <v>-7.8399886052184247</v>
      </c>
      <c r="HN6" s="57">
        <f>HM6/'DEPRECATED - DT-Prelim Calcs'!$C$7*('DEPRECATED - DT-Prelim Calcs'!$C$8-'DEPRECATED - DT-Prelim Calcs'!$C$9)+'DEPRECATED - DT-Prelim Calcs'!$C$9</f>
        <v>-414.67366724046639</v>
      </c>
      <c r="HO6" s="57">
        <f t="shared" si="21"/>
        <v>-414.67366724046639</v>
      </c>
      <c r="HP6" s="2">
        <f t="shared" ref="HP6:HP69" si="67">MIN((HO6-$C$9)/($C$8-$C$9)*$C$7-$C$29*HS6/HL$2,HP$2)</f>
        <v>-9.8191391663762868</v>
      </c>
      <c r="HQ6" s="57">
        <f>HP6*'DEPRECATED - DT-Prelim Calcs'!$C$21/HK$2/'DEPRECATED - DT-Prelim Calcs'!$C$19/'DEPRECATED - DT-Prelim Calcs'!$C$18*3.39*'DEPRECATED - DT-Prelim Calcs'!$C$20</f>
        <v>-254.13806911093641</v>
      </c>
      <c r="HR6" s="46">
        <f t="shared" ref="HR6:HR69" si="68">IF(HQ6&lt;=$C$17,1,0)</f>
        <v>1</v>
      </c>
      <c r="HS6" s="57">
        <f>HQ5*'DEPRECATED - DT-Prelim Calcs'!$C$11+HS5</f>
        <v>66.054075334376421</v>
      </c>
      <c r="HT6" s="57">
        <f>HT5+0.5*HQ6*'DEPRECATED - DT-Prelim Calcs'!$C$11^2+HS6*'DEPRECATED - DT-Prelim Calcs'!$C$11</f>
        <v>-1636.7801008812328</v>
      </c>
      <c r="HU6" s="57">
        <f>MIN('Drive Train'!$F$35-HO5*'DEPRECATED - DT-Prelim Calcs'!$C$21*'Drive Train'!$F$39,HU5+HO$2)</f>
        <v>9.9066666666666681</v>
      </c>
      <c r="HV6" s="57">
        <f>'Drive Train'!$F$35-HO6*'DEPRECATED - DT-Prelim Calcs'!$C$21*'Drive Train'!$F$39</f>
        <v>40.597809372351719</v>
      </c>
      <c r="HW6" s="1">
        <f>IF(HT6&gt;='Drive Train'!$F$29,1,0)</f>
        <v>0</v>
      </c>
      <c r="HX6" s="57">
        <f t="shared" ref="HX6:HX69" si="69">MIN(HO6,$C$10)*$C$11*1000/60/60</f>
        <v>-460.74851915607377</v>
      </c>
      <c r="HY6" s="63">
        <f>HY5+'DEPRECATED - DT-Prelim Calcs'!$C$11</f>
        <v>8</v>
      </c>
      <c r="HZ6" s="2">
        <f>IJ6/'Drive Train'!$F$35</f>
        <v>0.78064516129032269</v>
      </c>
      <c r="IA6" s="46">
        <f>IH6*12*60/(PI() * 'Drive Train'!$F$15)/HZ$2*HZ6</f>
        <v>23174.148671786428</v>
      </c>
      <c r="IB6" s="2">
        <f>('DEPRECATED - DT-Prelim Calcs'!$C$6*HZ6-IA6)/('DEPRECATED - DT-Prelim Calcs'!$C$6*HZ6)*'DEPRECATED - DT-Prelim Calcs'!$C$7*HZ6</f>
        <v>-8.5970125719855002</v>
      </c>
      <c r="IC6" s="57">
        <f>IB6/'DEPRECATED - DT-Prelim Calcs'!$C$7*('DEPRECATED - DT-Prelim Calcs'!$C$8-'DEPRECATED - DT-Prelim Calcs'!$C$9)+'DEPRECATED - DT-Prelim Calcs'!$C$9</f>
        <v>-454.97498464138579</v>
      </c>
      <c r="ID6" s="57">
        <f t="shared" si="22"/>
        <v>-454.97498464138579</v>
      </c>
      <c r="IE6" s="2">
        <f t="shared" ref="IE6:IE69" si="70">MIN((ID6-$C$9)/($C$8-$C$9)*$C$7-$C$29*IH6/IA$2,IE$2)</f>
        <v>-10.770387918340404</v>
      </c>
      <c r="IF6" s="57">
        <f>IE6*'DEPRECATED - DT-Prelim Calcs'!$C$21/HZ$2/'DEPRECATED - DT-Prelim Calcs'!$C$19/'DEPRECATED - DT-Prelim Calcs'!$C$18*3.39*'DEPRECATED - DT-Prelim Calcs'!$C$20</f>
        <v>-278.75820301189685</v>
      </c>
      <c r="IG6" s="46">
        <f t="shared" ref="IG6:IG69" si="71">IF(IF6&lt;=$C$17,1,0)</f>
        <v>1</v>
      </c>
      <c r="IH6" s="57">
        <f>IF5*'DEPRECATED - DT-Prelim Calcs'!$C$11+IH5</f>
        <v>72.536320215080664</v>
      </c>
      <c r="II6" s="57">
        <f>II5+0.5*IF6*'DEPRECATED - DT-Prelim Calcs'!$C$11^2+IH6*'DEPRECATED - DT-Prelim Calcs'!$C$11</f>
        <v>-1794.8477028046909</v>
      </c>
      <c r="IJ6" s="57">
        <f>MIN('Drive Train'!$F$35-ID5*'DEPRECATED - DT-Prelim Calcs'!$C$21*'Drive Train'!$F$39,IJ5+ID$2)</f>
        <v>9.6800000000000015</v>
      </c>
      <c r="IK6" s="57">
        <f>'Drive Train'!$F$35-ID6*'DEPRECATED - DT-Prelim Calcs'!$C$21*'Drive Train'!$F$39</f>
        <v>43.338298955614235</v>
      </c>
      <c r="IL6" s="1">
        <f>IF(II6&gt;='Drive Train'!$F$29,1,0)</f>
        <v>0</v>
      </c>
      <c r="IM6" s="57">
        <f t="shared" ref="IM6:IM69" si="72">MIN(ID6,$C$10)*$C$11*1000/60/60</f>
        <v>-505.52776071265089</v>
      </c>
      <c r="IN6" s="63">
        <f>IN5+'DEPRECATED - DT-Prelim Calcs'!$C$11</f>
        <v>8</v>
      </c>
      <c r="IO6" s="2">
        <f>IY6/'Drive Train'!$F$35</f>
        <v>0.76236559139784954</v>
      </c>
      <c r="IP6" s="46">
        <f>IW6*12*60/(PI() * 'Drive Train'!$F$15)/IO$2*IO6</f>
        <v>24653.97903814348</v>
      </c>
      <c r="IQ6" s="2">
        <f>('DEPRECATED - DT-Prelim Calcs'!$C$6*IO6-IP6)/('DEPRECATED - DT-Prelim Calcs'!$C$6*IO6)*'DEPRECATED - DT-Prelim Calcs'!$C$7*IO6</f>
        <v>-9.3101828800643514</v>
      </c>
      <c r="IR6" s="57">
        <f>IQ6/'DEPRECATED - DT-Prelim Calcs'!$C$7*('DEPRECATED - DT-Prelim Calcs'!$C$8-'DEPRECATED - DT-Prelim Calcs'!$C$9)+'DEPRECATED - DT-Prelim Calcs'!$C$9</f>
        <v>-492.94168610467068</v>
      </c>
      <c r="IS6" s="57">
        <f t="shared" si="23"/>
        <v>-492.94168610467068</v>
      </c>
      <c r="IT6" s="2">
        <f t="shared" ref="IT6:IT69" si="73">MIN((IS6-$C$9)/($C$8-$C$9)*$C$7-$C$29*IW6/IP$2,IT$2)</f>
        <v>-11.677783011616299</v>
      </c>
      <c r="IU6" s="57">
        <f>IT6*'DEPRECATED - DT-Prelim Calcs'!$C$21/IO$2/'DEPRECATED - DT-Prelim Calcs'!$C$19/'DEPRECATED - DT-Prelim Calcs'!$C$18*3.39*'DEPRECATED - DT-Prelim Calcs'!$C$20</f>
        <v>-302.24332049709665</v>
      </c>
      <c r="IV6" s="46">
        <f t="shared" ref="IV6:IV69" si="74">IF(IU6&lt;=$C$17,1,0)</f>
        <v>1</v>
      </c>
      <c r="IW6" s="57">
        <f>IU5*'DEPRECATED - DT-Prelim Calcs'!$C$11+IW5</f>
        <v>79.018565095784965</v>
      </c>
      <c r="IX6" s="57">
        <f>IX5+0.5*IU6*'DEPRECATED - DT-Prelim Calcs'!$C$11^2+IW6*'DEPRECATED - DT-Prelim Calcs'!$C$11</f>
        <v>-1943.8351734020634</v>
      </c>
      <c r="IY6" s="57">
        <f>MIN('Drive Train'!$F$35-IS5*'DEPRECATED - DT-Prelim Calcs'!$C$21*'Drive Train'!$F$39,IY5+IS$2)</f>
        <v>9.4533333333333349</v>
      </c>
      <c r="IZ6" s="57">
        <f>'Drive Train'!$F$35-IS6*'DEPRECATED - DT-Prelim Calcs'!$C$21*'Drive Train'!$F$39</f>
        <v>45.920034655117604</v>
      </c>
      <c r="JA6" s="1">
        <f>IF(IX6&gt;='Drive Train'!$F$29,1,0)</f>
        <v>0</v>
      </c>
      <c r="JB6" s="57">
        <f t="shared" ref="JB6:JB69" si="75">MIN(IS6,$C$10)*$C$11*1000/60/60</f>
        <v>-547.71298456074521</v>
      </c>
      <c r="JC6" s="63">
        <f>JC5+'DEPRECATED - DT-Prelim Calcs'!$C$11</f>
        <v>8</v>
      </c>
      <c r="JD6" s="2">
        <f>JN6/'Drive Train'!$F$35</f>
        <v>0.74408602150537628</v>
      </c>
      <c r="JE6" s="46">
        <f>JL6*12*60/(PI() * 'Drive Train'!$F$15)/JD$2*JD6</f>
        <v>26036.821852297926</v>
      </c>
      <c r="JF6" s="2">
        <f>('DEPRECATED - DT-Prelim Calcs'!$C$6*JD6-JE6)/('DEPRECATED - DT-Prelim Calcs'!$C$6*JD6)*'DEPRECATED - DT-Prelim Calcs'!$C$7*JD6</f>
        <v>-9.9794995294549711</v>
      </c>
      <c r="JG6" s="57">
        <f>JF6/'DEPRECATED - DT-Prelim Calcs'!$C$7*('DEPRECATED - DT-Prelim Calcs'!$C$8-'DEPRECATED - DT-Prelim Calcs'!$C$9)+'DEPRECATED - DT-Prelim Calcs'!$C$9</f>
        <v>-528.57377163032061</v>
      </c>
      <c r="JH6" s="57">
        <f t="shared" si="24"/>
        <v>-528.57377163032061</v>
      </c>
      <c r="JI6" s="2">
        <f t="shared" ref="JI6:JI69" si="76">MIN((JH6-$C$9)/($C$8-$C$9)*$C$7-$C$29*JL6/JE$2,JI$2)</f>
        <v>-12.54132444620396</v>
      </c>
      <c r="JJ6" s="57">
        <f>JI6*'DEPRECATED - DT-Prelim Calcs'!$C$21/JD$2/'DEPRECATED - DT-Prelim Calcs'!$C$19/'DEPRECATED - DT-Prelim Calcs'!$C$18*3.39*'DEPRECATED - DT-Prelim Calcs'!$C$20</f>
        <v>-324.5934215665356</v>
      </c>
      <c r="JK6" s="46">
        <f t="shared" ref="JK6:JK69" si="77">IF(JJ6&lt;=$C$17,1,0)</f>
        <v>1</v>
      </c>
      <c r="JL6" s="57">
        <f>JJ5*'DEPRECATED - DT-Prelim Calcs'!$C$11+JL5</f>
        <v>85.500809976489222</v>
      </c>
      <c r="JM6" s="57">
        <f>JM5+0.5*JJ6*'DEPRECATED - DT-Prelim Calcs'!$C$11^2+JL6*'DEPRECATED - DT-Prelim Calcs'!$C$11</f>
        <v>-2083.7425126733492</v>
      </c>
      <c r="JN6" s="57">
        <f>MIN('Drive Train'!$F$35-JH5*'DEPRECATED - DT-Prelim Calcs'!$C$21*'Drive Train'!$F$39,JN5+JH$2)</f>
        <v>9.2266666666666666</v>
      </c>
      <c r="JO6" s="57">
        <f>'Drive Train'!$F$35-JH6*'DEPRECATED - DT-Prelim Calcs'!$C$21*'Drive Train'!$F$39</f>
        <v>48.343016470861805</v>
      </c>
      <c r="JP6" s="1">
        <f>IF(JM6&gt;='Drive Train'!$F$29,1,0)</f>
        <v>0</v>
      </c>
      <c r="JQ6" s="57">
        <f>MIN(JG6,'DEPRECATED - DT-Prelim Calcs'!$C$10)*'DEPRECATED - DT-Prelim Calcs'!$C$11*1000/60/60</f>
        <v>-587.30419070035612</v>
      </c>
      <c r="JR6" s="63">
        <f>JR5+'DEPRECATED - DT-Prelim Calcs'!$C$11</f>
        <v>8</v>
      </c>
      <c r="JS6" s="2">
        <f>KC6/'Drive Train'!$F$35</f>
        <v>0.72580645161290325</v>
      </c>
      <c r="JT6" s="46">
        <f>KA6*12*60/(PI() * 'Drive Train'!$F$15)/JS$2*JS6</f>
        <v>27322.677114249793</v>
      </c>
      <c r="JU6" s="2">
        <f>('DEPRECATED - DT-Prelim Calcs'!$C$6*JS6-JT6)/('DEPRECATED - DT-Prelim Calcs'!$C$6*JS6)*'DEPRECATED - DT-Prelim Calcs'!$C$7*JS6</f>
        <v>-10.60496252015737</v>
      </c>
      <c r="JV6" s="57">
        <f>JU6/'DEPRECATED - DT-Prelim Calcs'!$C$7*('DEPRECATED - DT-Prelim Calcs'!$C$8-'DEPRECATED - DT-Prelim Calcs'!$C$9)+'DEPRECATED - DT-Prelim Calcs'!$C$9</f>
        <v>-561.87124121833631</v>
      </c>
      <c r="JW6" s="57">
        <f t="shared" si="25"/>
        <v>-561.87124121833631</v>
      </c>
      <c r="JX6" s="2">
        <f t="shared" ref="JX6:JX69" si="78">MIN((JW6-$C$9)/($C$8-$C$9)*$C$7-$C$29*KA6/JT$2,JX$2)</f>
        <v>-13.361012222103403</v>
      </c>
      <c r="JY6" s="57">
        <f>JX6*'DEPRECATED - DT-Prelim Calcs'!$C$21/JS$2/'DEPRECATED - DT-Prelim Calcs'!$C$19/'DEPRECATED - DT-Prelim Calcs'!$C$18*3.39*'DEPRECATED - DT-Prelim Calcs'!$C$20</f>
        <v>-345.80850622021404</v>
      </c>
      <c r="JZ6" s="46">
        <f t="shared" ref="JZ6:JZ69" si="79">IF(JY6&lt;=$C$17,1,0)</f>
        <v>1</v>
      </c>
      <c r="KA6" s="57">
        <f>JY5*'DEPRECATED - DT-Prelim Calcs'!$C$11+KA5</f>
        <v>91.983054857193508</v>
      </c>
      <c r="KB6" s="57">
        <f>KB5+0.5*JY6*'DEPRECATED - DT-Prelim Calcs'!$C$11^2+KA6*'DEPRECATED - DT-Prelim Calcs'!$C$11</f>
        <v>-2214.5697206185514</v>
      </c>
      <c r="KC6" s="57">
        <f>MIN('Drive Train'!$F$35-JW5*'DEPRECATED - DT-Prelim Calcs'!$C$21*'Drive Train'!$F$39,KC5+JW$2)</f>
        <v>9</v>
      </c>
      <c r="KD6" s="57">
        <f>'Drive Train'!$F$35-JW6*'DEPRECATED - DT-Prelim Calcs'!$C$21*'Drive Train'!$F$39</f>
        <v>50.607244402846874</v>
      </c>
      <c r="KE6" s="1">
        <f>IF(KB6&gt;='Drive Train'!$F$29,1,0)</f>
        <v>0</v>
      </c>
      <c r="KF6" s="57">
        <f>MIN(JV6,'DEPRECATED - DT-Prelim Calcs'!$C$10)*'DEPRECATED - DT-Prelim Calcs'!$C$11*1000/60/60</f>
        <v>-624.30137913148474</v>
      </c>
      <c r="KG6" s="63">
        <f>KG5+'DEPRECATED - DT-Prelim Calcs'!$C$11</f>
        <v>8</v>
      </c>
      <c r="KH6" s="2">
        <f>KR6/'Drive Train'!$F$35</f>
        <v>0.7075268817204301</v>
      </c>
      <c r="KI6" s="46">
        <f>KP6*12*60/(PI() * 'Drive Train'!$F$15)/KH$2*KH6</f>
        <v>28511.544823999047</v>
      </c>
      <c r="KJ6" s="2">
        <f>('DEPRECATED - DT-Prelim Calcs'!$C$6*KH6-KI6)/('DEPRECATED - DT-Prelim Calcs'!$C$6*KH6)*'DEPRECATED - DT-Prelim Calcs'!$C$7*KH6</f>
        <v>-11.186571852171532</v>
      </c>
      <c r="KK6" s="57">
        <f>KJ6/'DEPRECATED - DT-Prelim Calcs'!$C$7*('DEPRECATED - DT-Prelim Calcs'!$C$8-'DEPRECATED - DT-Prelim Calcs'!$C$9)+'DEPRECATED - DT-Prelim Calcs'!$C$9</f>
        <v>-592.83409486871676</v>
      </c>
      <c r="KL6" s="57">
        <f t="shared" si="26"/>
        <v>-592.83409486871676</v>
      </c>
      <c r="KM6" s="2">
        <f t="shared" ref="KM6:KM69" si="80">MIN((KL6-$C$9)/($C$8-$C$9)*$C$7-$C$29*KP6/KI$2,KM$2)</f>
        <v>-14.136846339314607</v>
      </c>
      <c r="KN6" s="57">
        <f>KM6*'DEPRECATED - DT-Prelim Calcs'!$C$21/KH$2/'DEPRECATED - DT-Prelim Calcs'!$C$19/'DEPRECATED - DT-Prelim Calcs'!$C$18*3.39*'DEPRECATED - DT-Prelim Calcs'!$C$20</f>
        <v>-365.88857445813147</v>
      </c>
      <c r="KO6" s="46">
        <f t="shared" ref="KO6:KO69" si="81">IF(KN6&lt;=$C$17,1,0)</f>
        <v>1</v>
      </c>
      <c r="KP6" s="57">
        <f>KN5*'DEPRECATED - DT-Prelim Calcs'!$C$11+KP5</f>
        <v>98.465299737897766</v>
      </c>
      <c r="KQ6" s="57">
        <f>KQ5+0.5*KN6*'DEPRECATED - DT-Prelim Calcs'!$C$11^2+KP6*'DEPRECATED - DT-Prelim Calcs'!$C$11</f>
        <v>-2336.316797237665</v>
      </c>
      <c r="KR6" s="57">
        <f>MIN('Drive Train'!$F$35-KL5*'DEPRECATED - DT-Prelim Calcs'!$C$21*'Drive Train'!$F$39,KR5+KL$2)</f>
        <v>8.7733333333333334</v>
      </c>
      <c r="KS6" s="57">
        <f>'Drive Train'!$F$35-KL6*'DEPRECATED - DT-Prelim Calcs'!$C$21*'Drive Train'!$F$39</f>
        <v>52.712718451072739</v>
      </c>
      <c r="KT6" s="1">
        <f>IF(KQ6&gt;='Drive Train'!$F$29,1,0)</f>
        <v>0</v>
      </c>
      <c r="KU6" s="57">
        <f>MIN(KK6,'DEPRECATED - DT-Prelim Calcs'!$C$10)*'DEPRECATED - DT-Prelim Calcs'!$C$11*1000/60/60</f>
        <v>-658.70454985412982</v>
      </c>
      <c r="KV6" s="63">
        <f>KV5+'DEPRECATED - DT-Prelim Calcs'!$C$11</f>
        <v>8</v>
      </c>
      <c r="KW6" s="2">
        <f>LG6/'Drive Train'!$F$35</f>
        <v>0.68924731182795695</v>
      </c>
      <c r="KX6" s="46">
        <f>LE6*12*60/(PI() * 'Drive Train'!$F$15)/KW$2*KW6</f>
        <v>29080.107302136381</v>
      </c>
      <c r="KY6" s="2">
        <f>('DEPRECATED - DT-Prelim Calcs'!$C$6*KW6-KX6)/('DEPRECATED - DT-Prelim Calcs'!$C$6*KW6)*'DEPRECATED - DT-Prelim Calcs'!$C$7*KW6</f>
        <v>-11.487705460323644</v>
      </c>
      <c r="KZ6" s="57">
        <f>KY6/'DEPRECATED - DT-Prelim Calcs'!$C$7*('DEPRECATED - DT-Prelim Calcs'!$C$8-'DEPRECATED - DT-Prelim Calcs'!$C$9)+'DEPRECATED - DT-Prelim Calcs'!$C$9</f>
        <v>-608.86539857241644</v>
      </c>
      <c r="LA6" s="57">
        <f t="shared" si="27"/>
        <v>-608.86539857241644</v>
      </c>
      <c r="LB6" s="2">
        <f t="shared" ref="LB6:LB69" si="82">MIN((LA6-$C$9)/($C$8-$C$9)*$C$7-$C$29*LE6/KX$2,LB$2)</f>
        <v>-14.576617513849346</v>
      </c>
      <c r="LC6" s="57">
        <f>LB6*'DEPRECATED - DT-Prelim Calcs'!$C$21/KW$2/'DEPRECATED - DT-Prelim Calcs'!$C$19/'DEPRECATED - DT-Prelim Calcs'!$C$18*3.39*'DEPRECATED - DT-Prelim Calcs'!$C$20</f>
        <v>-377.27069210135784</v>
      </c>
      <c r="LD6" s="46">
        <f t="shared" ref="LD6:LD69" si="83">IF(LC6&lt;=$C$17,1,0)</f>
        <v>1</v>
      </c>
      <c r="LE6" s="57">
        <f>LC5*'DEPRECATED - DT-Prelim Calcs'!$C$11+LE5</f>
        <v>103.09232328715974</v>
      </c>
      <c r="LF6" s="57">
        <f>LF5+0.5*LC6*'DEPRECATED - DT-Prelim Calcs'!$C$11^2+LE6*'DEPRECATED - DT-Prelim Calcs'!$C$11</f>
        <v>-2399.6115970879041</v>
      </c>
      <c r="LG6" s="57">
        <f>MIN('Drive Train'!$F$35-LA5*'DEPRECATED - DT-Prelim Calcs'!$C$21*'Drive Train'!$F$39,LG5+LA$2)</f>
        <v>8.5466666666666669</v>
      </c>
      <c r="LH6" s="57">
        <f>'Drive Train'!$F$35-LA6*'DEPRECATED - DT-Prelim Calcs'!$C$21*'Drive Train'!$F$39</f>
        <v>53.802847102924318</v>
      </c>
      <c r="LI6" s="1">
        <f>IF(LF6&gt;='Drive Train'!$F$29,1,0)</f>
        <v>0</v>
      </c>
      <c r="LJ6" s="57">
        <f>MIN(KZ6,'DEPRECATED - DT-Prelim Calcs'!$C$10)*'DEPRECATED - DT-Prelim Calcs'!$C$11*1000/60/60</f>
        <v>-676.51710952490714</v>
      </c>
      <c r="LK6" s="63">
        <f>LK5+'DEPRECATED - DT-Prelim Calcs'!$C$11</f>
        <v>8</v>
      </c>
      <c r="LL6" s="2">
        <f>LV6/'Drive Train'!$F$35</f>
        <v>0.67096774193548392</v>
      </c>
      <c r="LM6" s="46">
        <f>LT6*12*60/(PI() * 'Drive Train'!$F$15)/LL$2*LL6</f>
        <v>28308.872007071925</v>
      </c>
      <c r="LN6" s="2">
        <f>('DEPRECATED - DT-Prelim Calcs'!$C$6*LL6-LM6)/('DEPRECATED - DT-Prelim Calcs'!$C$6*LL6)*'DEPRECATED - DT-Prelim Calcs'!$C$7*LL6</f>
        <v>-11.183039324870444</v>
      </c>
      <c r="LO6" s="57">
        <f>LN6/'DEPRECATED - DT-Prelim Calcs'!$C$7*('DEPRECATED - DT-Prelim Calcs'!$C$8-'DEPRECATED - DT-Prelim Calcs'!$C$9)+'DEPRECATED - DT-Prelim Calcs'!$C$9</f>
        <v>-592.64603542775012</v>
      </c>
      <c r="LP6" s="57">
        <f t="shared" si="28"/>
        <v>-592.64603542775012</v>
      </c>
      <c r="LQ6" s="2">
        <f t="shared" ref="LQ6:LQ69" si="84">MIN((LP6-$C$9)/($C$8-$C$9)*$C$7-$C$29*LT6/LM$2,LQ$2)</f>
        <v>-14.271951378396142</v>
      </c>
      <c r="LR6" s="57">
        <f>LQ6*'DEPRECATED - DT-Prelim Calcs'!$C$21/LL$2/'DEPRECATED - DT-Prelim Calcs'!$C$19/'DEPRECATED - DT-Prelim Calcs'!$C$18*3.39*'DEPRECATED - DT-Prelim Calcs'!$C$20</f>
        <v>-369.38535082289809</v>
      </c>
      <c r="LS6" s="46">
        <f t="shared" ref="LS6:LS69" si="85">IF(LR6&lt;=$C$17,1,0)</f>
        <v>1</v>
      </c>
      <c r="LT6" s="57">
        <f>LR5*'DEPRECATED - DT-Prelim Calcs'!$C$11+LT5</f>
        <v>103.09232328715974</v>
      </c>
      <c r="LU6" s="57">
        <f>LU5+0.5*LR6*'DEPRECATED - DT-Prelim Calcs'!$C$11^2+LT6*'DEPRECATED - DT-Prelim Calcs'!$C$11</f>
        <v>-2336.5288668602261</v>
      </c>
      <c r="LV6" s="57">
        <f>MIN('Drive Train'!$F$35-LP5*'DEPRECATED - DT-Prelim Calcs'!$C$21*'Drive Train'!$F$39,LV5+LP$2)</f>
        <v>8.32</v>
      </c>
      <c r="LW6" s="57">
        <f>'Drive Train'!$F$35-LP6*'DEPRECATED - DT-Prelim Calcs'!$C$21*'Drive Train'!$F$39</f>
        <v>52.69993040908701</v>
      </c>
      <c r="LX6" s="1">
        <f>IF(LU6&gt;='Drive Train'!$F$29,1,0)</f>
        <v>0</v>
      </c>
      <c r="LY6" s="57">
        <f>MIN(LO6,'DEPRECATED - DT-Prelim Calcs'!$C$10)*'DEPRECATED - DT-Prelim Calcs'!$C$11*1000/60/60</f>
        <v>-658.49559491972241</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Train'!$AA$49 + V6*(1-'Drive Train'!$AA$49))</f>
        <v>2.7</v>
      </c>
      <c r="W7" s="57">
        <f t="shared" si="0"/>
        <v>2.7</v>
      </c>
      <c r="X7" s="2">
        <f>MAX(MIN(IF(AND(AI6=1,AG7&lt;0),-1,1)*(W7-$C$9)/($C$8-$C$9)*$C$7-$C$29*AE7/T$2 -  AI6*$C$29/2,X$2),MAX(X$4:X6)*-1)</f>
        <v>-0.99579519204165001</v>
      </c>
      <c r="Y7" s="57">
        <f t="shared" si="1"/>
        <v>-25.773080821789936</v>
      </c>
      <c r="Z7" s="57">
        <f t="shared" si="2"/>
        <v>25.773080821789936</v>
      </c>
      <c r="AA7" s="57">
        <f t="shared" si="3"/>
        <v>0</v>
      </c>
      <c r="AB7" s="57" t="e">
        <f t="shared" si="4"/>
        <v>#N/A</v>
      </c>
      <c r="AC7" s="46">
        <f t="shared" si="29"/>
        <v>0</v>
      </c>
      <c r="AD7" s="1">
        <f t="shared" si="5"/>
        <v>0</v>
      </c>
      <c r="AE7" s="57">
        <f t="shared" si="6"/>
        <v>103.09232328715974</v>
      </c>
      <c r="AF7" s="57">
        <f t="shared" si="7"/>
        <v>3</v>
      </c>
      <c r="AG7" s="57">
        <f>IF(AI6=0,MIN('Drive Train'!$F$35-W6*$C$21*'Drive Train'!$F$39,AG6+W$2)-$C$3,IF(AE6-1&lt;=0,0,IF($C$32=Motors!$C$29,MAX(MAX(AG$4:AG6)*-1,AG6-W$2),MAX(0,MAX(AG$4:AG6)*-1,AG6-W$2))))</f>
        <v>0</v>
      </c>
      <c r="AH7" s="57">
        <f>'Drive Train'!$F$35-ABS(W7)*'DEPRECATED - DT-Prelim Calcs'!$C$21*'Drive Train'!$F$39</f>
        <v>12.2164</v>
      </c>
      <c r="AI7" s="1">
        <f>IF(AJ7&gt;='Drive Train'!$F$29,1,0)</f>
        <v>1</v>
      </c>
      <c r="AJ7" s="57">
        <f>AJ6+0.5*Y7*'DEPRECATED - DT-Prelim Calcs'!$C$11^2+AE7*'DEPRECATED - DT-Prelim Calcs'!$C$11</f>
        <v>824.73858629727806</v>
      </c>
      <c r="AK7" s="57">
        <f t="shared" si="8"/>
        <v>3</v>
      </c>
      <c r="AL7" s="63">
        <f>AL6+'DEPRECATED - DT-Prelim Calcs'!$C$11</f>
        <v>12</v>
      </c>
      <c r="AM7" s="2">
        <f>AW7/'Drive Train'!$F$35</f>
        <v>1.0048805551708788</v>
      </c>
      <c r="AN7" s="46">
        <f>AU7*12*60/(PI() * 'Drive Train'!$F$15)/AM$2*AM7</f>
        <v>4059.8435723757889</v>
      </c>
      <c r="AO7" s="2">
        <f>('DEPRECATED - DT-Prelim Calcs'!$C$6*AM7-AN7)/('DEPRECATED - DT-Prelim Calcs'!$C$6*AM7)*'DEPRECATED - DT-Prelim Calcs'!$C$7*AM7</f>
        <v>0.58607301799452882</v>
      </c>
      <c r="AP7" s="57">
        <f>AO7/'DEPRECATED - DT-Prelim Calcs'!$C$7*('DEPRECATED - DT-Prelim Calcs'!$C$8-'DEPRECATED - DT-Prelim Calcs'!$C$9)+'DEPRECATED - DT-Prelim Calcs'!$C$9</f>
        <v>33.900484733899603</v>
      </c>
      <c r="AQ7" s="57">
        <f t="shared" si="9"/>
        <v>33.900484733899603</v>
      </c>
      <c r="AR7" s="2">
        <f t="shared" si="30"/>
        <v>0.29028574906225169</v>
      </c>
      <c r="AS7" s="57">
        <f>AR7*'DEPRECATED - DT-Prelim Calcs'!$C$21/AM$2/'DEPRECATED - DT-Prelim Calcs'!$C$19/'DEPRECATED - DT-Prelim Calcs'!$C$18*3.39*'DEPRECATED - DT-Prelim Calcs'!$C$20</f>
        <v>2.1036818382941642</v>
      </c>
      <c r="AT7" s="46">
        <f t="shared" si="31"/>
        <v>0</v>
      </c>
      <c r="AU7" s="57">
        <f>AS6*'DEPRECATED - DT-Prelim Calcs'!$C$11+AU6</f>
        <v>35.256746231813075</v>
      </c>
      <c r="AV7" s="57">
        <f>AV6+0.5*AS7*'DEPRECATED - DT-Prelim Calcs'!$C$11^2+AU7*'DEPRECATED - DT-Prelim Calcs'!$C$11</f>
        <v>425.04642757370368</v>
      </c>
      <c r="AW7" s="57">
        <f>MIN('Drive Train'!$F$35-AQ6*'DEPRECATED - DT-Prelim Calcs'!$C$21*'Drive Train'!$F$39,AW6+AQ$2)</f>
        <v>12.460518884118898</v>
      </c>
      <c r="AX7" s="57">
        <f>'Drive Train'!$F$35-AQ7*'DEPRECATED - DT-Prelim Calcs'!$C$21*'Drive Train'!$F$39</f>
        <v>10.094767038094828</v>
      </c>
      <c r="AY7" s="1">
        <f>IF(AV7&gt;='Drive Train'!$F$29,1,0)</f>
        <v>1</v>
      </c>
      <c r="AZ7" s="57">
        <f t="shared" si="32"/>
        <v>37.667205259888448</v>
      </c>
      <c r="BA7" s="63">
        <f>BA6+'DEPRECATED - DT-Prelim Calcs'!$C$11</f>
        <v>12</v>
      </c>
      <c r="BB7" s="2">
        <f>BL7/'Drive Train'!$F$35</f>
        <v>1.400817024508257</v>
      </c>
      <c r="BC7" s="46">
        <f>BJ7*12*60/(PI() * 'Drive Train'!$F$15)/BB$2*BB7</f>
        <v>-5709.5935064469977</v>
      </c>
      <c r="BD7" s="2">
        <f>('DEPRECATED - DT-Prelim Calcs'!$C$6*BB7-BC7)/('DEPRECATED - DT-Prelim Calcs'!$C$6*BB7)*'DEPRECATED - DT-Prelim Calcs'!$C$7*BB7</f>
        <v>5.9576051173458122</v>
      </c>
      <c r="BE7" s="57">
        <f>BD7/'DEPRECATED - DT-Prelim Calcs'!$C$7*('DEPRECATED - DT-Prelim Calcs'!$C$8-'DEPRECATED - DT-Prelim Calcs'!$C$9)+'DEPRECATED - DT-Prelim Calcs'!$C$9</f>
        <v>319.86213135081647</v>
      </c>
      <c r="BF7" s="57">
        <f t="shared" si="10"/>
        <v>93</v>
      </c>
      <c r="BG7" s="2">
        <f t="shared" si="33"/>
        <v>1.9946107909409836</v>
      </c>
      <c r="BH7" s="57">
        <f>BG7*'DEPRECATED - DT-Prelim Calcs'!$C$21/BB$2/'DEPRECATED - DT-Prelim Calcs'!$C$19/'DEPRECATED - DT-Prelim Calcs'!$C$18*3.39*'DEPRECATED - DT-Prelim Calcs'!$C$20</f>
        <v>20.879175707231802</v>
      </c>
      <c r="BI7" s="46">
        <f t="shared" si="34"/>
        <v>0</v>
      </c>
      <c r="BJ7" s="57">
        <f>BH6*'DEPRECATED - DT-Prelim Calcs'!$C$11+BJ6</f>
        <v>-24.624663679802481</v>
      </c>
      <c r="BK7" s="57">
        <f>BK6+0.5*BH7*'DEPRECATED - DT-Prelim Calcs'!$C$11^2+BJ7*'DEPRECATED - DT-Prelim Calcs'!$C$11</f>
        <v>303.37369482283231</v>
      </c>
      <c r="BL7" s="57">
        <f>MIN('Drive Train'!$F$35-BF6*'DEPRECATED - DT-Prelim Calcs'!$C$21*'Drive Train'!$F$39,BL6+BF$2)</f>
        <v>17.370131103902388</v>
      </c>
      <c r="BM7" s="57">
        <f>'Drive Train'!$F$35-BF7*'DEPRECATED - DT-Prelim Calcs'!$C$21*'Drive Train'!$F$39</f>
        <v>6.0759999999999996</v>
      </c>
      <c r="BN7" s="1">
        <f>IF(BK7&gt;='Drive Train'!$F$29,1,0)</f>
        <v>1</v>
      </c>
      <c r="BO7" s="57">
        <f t="shared" si="35"/>
        <v>103.33333333333333</v>
      </c>
      <c r="BP7" s="63">
        <f>BP6+'DEPRECATED - DT-Prelim Calcs'!$C$11</f>
        <v>12</v>
      </c>
      <c r="BQ7" s="2">
        <f>CA7/'Drive Train'!$F$35</f>
        <v>1.9407303917865006</v>
      </c>
      <c r="BR7" s="46">
        <f>BY7*12*60/(PI() * 'Drive Train'!$F$15)/BQ$2*BQ7</f>
        <v>-70120.781146307199</v>
      </c>
      <c r="BS7" s="2">
        <f>('DEPRECATED - DT-Prelim Calcs'!$C$6*BQ7-BR7)/('DEPRECATED - DT-Prelim Calcs'!$C$6*BQ7)*'DEPRECATED - DT-Prelim Calcs'!$C$7*BQ7</f>
        <v>36.382804252198028</v>
      </c>
      <c r="BT7" s="57">
        <f>BS7/'DEPRECATED - DT-Prelim Calcs'!$C$7*('DEPRECATED - DT-Prelim Calcs'!$C$8-'DEPRECATED - DT-Prelim Calcs'!$C$9)+'DEPRECATED - DT-Prelim Calcs'!$C$9</f>
        <v>1939.5936869531149</v>
      </c>
      <c r="BU7" s="57">
        <f t="shared" si="11"/>
        <v>93</v>
      </c>
      <c r="BV7" s="2">
        <f t="shared" si="36"/>
        <v>1.8828060353728675</v>
      </c>
      <c r="BW7" s="57">
        <f>BV7*'DEPRECATED - DT-Prelim Calcs'!$C$21/BQ$2/'DEPRECATED - DT-Prelim Calcs'!$C$19/'DEPRECATED - DT-Prelim Calcs'!$C$18*3.39*'DEPRECATED - DT-Prelim Calcs'!$C$20</f>
        <v>25.773080821789936</v>
      </c>
      <c r="BX7" s="46">
        <f t="shared" si="37"/>
        <v>0</v>
      </c>
      <c r="BY7" s="57">
        <f>BW6*'DEPRECATED - DT-Prelim Calcs'!$C$11+BY6</f>
        <v>-166.92542803163551</v>
      </c>
      <c r="BZ7" s="57">
        <f>BZ6+0.5*BW7*'DEPRECATED - DT-Prelim Calcs'!$C$11^2+BY7*'DEPRECATED - DT-Prelim Calcs'!$C$11</f>
        <v>-423.86787460437984</v>
      </c>
      <c r="CA7" s="57">
        <f>MIN('Drive Train'!$F$35-BU6*'DEPRECATED - DT-Prelim Calcs'!$C$21*'Drive Train'!$F$39,CA6+BU$2)</f>
        <v>24.065056858152609</v>
      </c>
      <c r="CB7" s="57">
        <f>'Drive Train'!$F$35-BU7*'DEPRECATED - DT-Prelim Calcs'!$C$21*'Drive Train'!$F$39</f>
        <v>6.0759999999999996</v>
      </c>
      <c r="CC7" s="1">
        <f>IF(BZ7&gt;='Drive Train'!$F$29,1,0)</f>
        <v>0</v>
      </c>
      <c r="CD7" s="57">
        <f t="shared" si="38"/>
        <v>103.33333333333333</v>
      </c>
      <c r="CE7" s="63">
        <f>CE6+'DEPRECATED - DT-Prelim Calcs'!$C$11</f>
        <v>12</v>
      </c>
      <c r="CF7" s="2">
        <f>CP7/'Drive Train'!$F$35</f>
        <v>2.4233862858761142</v>
      </c>
      <c r="CG7" s="46">
        <f>CN7*12*60/(PI() * 'Drive Train'!$F$15)/CF$2*CF7</f>
        <v>-237552.15369980506</v>
      </c>
      <c r="CH7" s="2">
        <f>('DEPRECATED - DT-Prelim Calcs'!$C$6*CF7-CG7)/('DEPRECATED - DT-Prelim Calcs'!$C$6*CF7)*'DEPRECATED - DT-Prelim Calcs'!$C$7*CF7</f>
        <v>113.25137228414535</v>
      </c>
      <c r="CI7" s="57">
        <f>CH7/'DEPRECATED - DT-Prelim Calcs'!$C$7*('DEPRECATED - DT-Prelim Calcs'!$C$8-'DEPRECATED - DT-Prelim Calcs'!$C$9)+'DEPRECATED - DT-Prelim Calcs'!$C$9</f>
        <v>6031.8083253343766</v>
      </c>
      <c r="CJ7" s="57">
        <f t="shared" si="12"/>
        <v>93</v>
      </c>
      <c r="CK7" s="2">
        <f t="shared" si="39"/>
        <v>1.5241763143494644</v>
      </c>
      <c r="CL7" s="57">
        <f>CK7*'DEPRECATED - DT-Prelim Calcs'!$C$21/CF$2/'DEPRECATED - DT-Prelim Calcs'!$C$19/'DEPRECATED - DT-Prelim Calcs'!$C$18*3.39*'DEPRECATED - DT-Prelim Calcs'!$C$20</f>
        <v>25.773080821789936</v>
      </c>
      <c r="CM7" s="46">
        <f t="shared" si="40"/>
        <v>0</v>
      </c>
      <c r="CN7" s="57">
        <f>CL6*'DEPRECATED - DT-Prelim Calcs'!$C$11+CN6</f>
        <v>-366.61219981688816</v>
      </c>
      <c r="CO7" s="57">
        <f>CO6+0.5*CL7*'DEPRECATED - DT-Prelim Calcs'!$C$11^2+CN7*'DEPRECATED - DT-Prelim Calcs'!$C$11</f>
        <v>-1581.1192591783706</v>
      </c>
      <c r="CP7" s="57">
        <f>MIN('Drive Train'!$F$35-CJ6*'DEPRECATED - DT-Prelim Calcs'!$C$21*'Drive Train'!$F$39,CP6+CJ$2)</f>
        <v>30.049989944863817</v>
      </c>
      <c r="CQ7" s="57">
        <f>'Drive Train'!$F$35-CJ7*'DEPRECATED - DT-Prelim Calcs'!$C$21*'Drive Train'!$F$39</f>
        <v>6.0759999999999996</v>
      </c>
      <c r="CR7" s="1">
        <f>IF(CO7&gt;='Drive Train'!$F$29,1,0)</f>
        <v>0</v>
      </c>
      <c r="CS7" s="57">
        <f t="shared" si="41"/>
        <v>103.33333333333333</v>
      </c>
      <c r="CT7" s="63">
        <f>CT6+'DEPRECATED - DT-Prelim Calcs'!$C$11</f>
        <v>12</v>
      </c>
      <c r="CU7" s="2">
        <f>DE7/'Drive Train'!$F$35</f>
        <v>2.7629952865652663</v>
      </c>
      <c r="CV7" s="46">
        <f>DC7*12*60/(PI() * 'Drive Train'!$F$15)/CU$2*CU7</f>
        <v>-510719.67612492421</v>
      </c>
      <c r="CW7" s="2">
        <f>('DEPRECATED - DT-Prelim Calcs'!$C$6*CU7-CV7)/('DEPRECATED - DT-Prelim Calcs'!$C$6*CU7)*'DEPRECATED - DT-Prelim Calcs'!$C$7*CU7</f>
        <v>237.58460090348674</v>
      </c>
      <c r="CX7" s="57">
        <f>CW7/'DEPRECATED - DT-Prelim Calcs'!$C$7*('DEPRECATED - DT-Prelim Calcs'!$C$8-'DEPRECATED - DT-Prelim Calcs'!$C$9)+'DEPRECATED - DT-Prelim Calcs'!$C$9</f>
        <v>12650.876056397241</v>
      </c>
      <c r="CY7" s="57">
        <f t="shared" si="13"/>
        <v>93</v>
      </c>
      <c r="CZ7" s="2">
        <f t="shared" si="42"/>
        <v>1.2803081040535502</v>
      </c>
      <c r="DA7" s="57">
        <f>CZ7*'DEPRECATED - DT-Prelim Calcs'!$C$21/CU$2/'DEPRECATED - DT-Prelim Calcs'!$C$19/'DEPRECATED - DT-Prelim Calcs'!$C$18*3.39*'DEPRECATED - DT-Prelim Calcs'!$C$20</f>
        <v>25.773080821789936</v>
      </c>
      <c r="DB7" s="46">
        <f t="shared" si="43"/>
        <v>0</v>
      </c>
      <c r="DC7" s="57">
        <f>DA6*'DEPRECATED - DT-Prelim Calcs'!$C$11+DC6</f>
        <v>-580.70065857852865</v>
      </c>
      <c r="DD7" s="57">
        <f>DD6+0.5*DA7*'DEPRECATED - DT-Prelim Calcs'!$C$11^2+DC7*'DEPRECATED - DT-Prelim Calcs'!$C$11</f>
        <v>-2865.6500117482137</v>
      </c>
      <c r="DE7" s="57">
        <f>MIN('Drive Train'!$F$35-CY6*'DEPRECATED - DT-Prelim Calcs'!$C$21*'Drive Train'!$F$39,DE6+CY$2)</f>
        <v>34.261141553409303</v>
      </c>
      <c r="DF7" s="57">
        <f>'Drive Train'!$F$35-CY7*'DEPRECATED - DT-Prelim Calcs'!$C$21*'Drive Train'!$F$39</f>
        <v>6.0759999999999996</v>
      </c>
      <c r="DG7" s="1">
        <f>IF(DD7&gt;='Drive Train'!$F$29,1,0)</f>
        <v>0</v>
      </c>
      <c r="DH7" s="57">
        <f t="shared" si="44"/>
        <v>103.33333333333333</v>
      </c>
      <c r="DI7" s="63">
        <f>DI6+'DEPRECATED - DT-Prelim Calcs'!$C$11</f>
        <v>12</v>
      </c>
      <c r="DJ7" s="2">
        <f>DT7/'Drive Train'!$F$35</f>
        <v>3.1026042872544184</v>
      </c>
      <c r="DK7" s="46">
        <f>DR7*12*60/(PI() * 'Drive Train'!$F$15)/DJ$2*DJ7</f>
        <v>-956198.75124158163</v>
      </c>
      <c r="DL7" s="2">
        <f>('DEPRECATED - DT-Prelim Calcs'!$C$6*DJ7-DK7)/('DEPRECATED - DT-Prelim Calcs'!$C$6*DJ7)*'DEPRECATED - DT-Prelim Calcs'!$C$7*DJ7</f>
        <v>439.8298073814787</v>
      </c>
      <c r="DM7" s="57">
        <f>DL7/'DEPRECATED - DT-Prelim Calcs'!$C$7*('DEPRECATED - DT-Prelim Calcs'!$C$8-'DEPRECATED - DT-Prelim Calcs'!$C$9)+'DEPRECATED - DT-Prelim Calcs'!$C$9</f>
        <v>23417.705928233911</v>
      </c>
      <c r="DN7" s="57">
        <f t="shared" si="14"/>
        <v>93</v>
      </c>
      <c r="DO7" s="2">
        <f t="shared" si="45"/>
        <v>1.1037138828047846</v>
      </c>
      <c r="DP7" s="57">
        <f>DO7*'DEPRECATED - DT-Prelim Calcs'!$C$21/DJ$2/'DEPRECATED - DT-Prelim Calcs'!$C$19/'DEPRECATED - DT-Prelim Calcs'!$C$18*3.39*'DEPRECATED - DT-Prelim Calcs'!$C$20</f>
        <v>25.773080821789936</v>
      </c>
      <c r="DQ7" s="46">
        <f t="shared" si="46"/>
        <v>0</v>
      </c>
      <c r="DR7" s="57">
        <f>DP6*'DEPRECATED - DT-Prelim Calcs'!$C$11+DR6</f>
        <v>-834.66781511659985</v>
      </c>
      <c r="DS7" s="57">
        <f>DS6+0.5*DP7*'DEPRECATED - DT-Prelim Calcs'!$C$11^2+DR7*'DEPRECATED - DT-Prelim Calcs'!$C$11</f>
        <v>-4389.4529509766408</v>
      </c>
      <c r="DT7" s="57">
        <f>MIN('Drive Train'!$F$35-DN6*'DEPRECATED - DT-Prelim Calcs'!$C$21*'Drive Train'!$F$39,DT6+DN$2)</f>
        <v>38.472293161954788</v>
      </c>
      <c r="DU7" s="57">
        <f>'Drive Train'!$F$35-DN7*'DEPRECATED - DT-Prelim Calcs'!$C$21*'Drive Train'!$F$39</f>
        <v>6.0759999999999996</v>
      </c>
      <c r="DV7" s="1">
        <f>IF(DS7&gt;='Drive Train'!$F$29,1,0)</f>
        <v>0</v>
      </c>
      <c r="DW7" s="57">
        <f t="shared" si="47"/>
        <v>103.33333333333333</v>
      </c>
      <c r="DX7" s="63">
        <f>DX6+'DEPRECATED - DT-Prelim Calcs'!$C$11</f>
        <v>12</v>
      </c>
      <c r="DY7" s="2">
        <f>EI7/'Drive Train'!$F$35</f>
        <v>3.442213287943571</v>
      </c>
      <c r="DZ7" s="46">
        <f>EG7*12*60/(PI() * 'Drive Train'!$F$15)/DY$2*DY7</f>
        <v>-1632182.2825170674</v>
      </c>
      <c r="EA7" s="2">
        <f>('DEPRECATED - DT-Prelim Calcs'!$C$6*DY7-DZ7)/('DEPRECATED - DT-Prelim Calcs'!$C$6*DY7)*'DEPRECATED - DT-Prelim Calcs'!$C$7*DY7</f>
        <v>746.29935519957871</v>
      </c>
      <c r="EB7" s="57">
        <f>EA7/'DEPRECATED - DT-Prelim Calcs'!$C$7*('DEPRECATED - DT-Prelim Calcs'!$C$8-'DEPRECATED - DT-Prelim Calcs'!$C$9)+'DEPRECATED - DT-Prelim Calcs'!$C$9</f>
        <v>39733.076461454752</v>
      </c>
      <c r="EC7" s="57">
        <f t="shared" si="15"/>
        <v>93</v>
      </c>
      <c r="ED7" s="2">
        <f t="shared" si="48"/>
        <v>0.96993038185874991</v>
      </c>
      <c r="EE7" s="57">
        <f>ED7*'DEPRECATED - DT-Prelim Calcs'!$C$21/DY$2/'DEPRECATED - DT-Prelim Calcs'!$C$19/'DEPRECATED - DT-Prelim Calcs'!$C$18*3.39*'DEPRECATED - DT-Prelim Calcs'!$C$20</f>
        <v>25.773080821789936</v>
      </c>
      <c r="EF7" s="46">
        <f t="shared" si="49"/>
        <v>0</v>
      </c>
      <c r="EG7" s="57">
        <f>EE6*'DEPRECATED - DT-Prelim Calcs'!$C$11+EG6</f>
        <v>-1128.5136694311016</v>
      </c>
      <c r="EH7" s="57">
        <f>EH6+0.5*EE7*'DEPRECATED - DT-Prelim Calcs'!$C$11^2+EG7*'DEPRECATED - DT-Prelim Calcs'!$C$11</f>
        <v>-6152.5280768636512</v>
      </c>
      <c r="EI7" s="57">
        <f>MIN('Drive Train'!$F$35-EC6*'DEPRECATED - DT-Prelim Calcs'!$C$21*'Drive Train'!$F$39,EI6+EC$2)</f>
        <v>42.68344477050028</v>
      </c>
      <c r="EJ7" s="57">
        <f>'Drive Train'!$F$35-EC7*'DEPRECATED - DT-Prelim Calcs'!$C$21*'Drive Train'!$F$39</f>
        <v>6.0759999999999996</v>
      </c>
      <c r="EK7" s="1">
        <f>IF(EH7&gt;='Drive Train'!$F$29,1,0)</f>
        <v>0</v>
      </c>
      <c r="EL7" s="57">
        <f t="shared" si="50"/>
        <v>103.33333333333333</v>
      </c>
      <c r="EM7" s="63">
        <f>EM6+'DEPRECATED - DT-Prelim Calcs'!$C$11</f>
        <v>12</v>
      </c>
      <c r="EN7" s="2">
        <f>EX7/'Drive Train'!$F$35</f>
        <v>3.7818222886327235</v>
      </c>
      <c r="EO7" s="46">
        <f>EV7*12*60/(PI() * 'Drive Train'!$F$15)/EN$2*EN7</f>
        <v>-2605140.1459903745</v>
      </c>
      <c r="EP7" s="2">
        <f>('DEPRECATED - DT-Prelim Calcs'!$C$6*EN7-EO7)/('DEPRECATED - DT-Prelim Calcs'!$C$6*EN7)*'DEPRECATED - DT-Prelim Calcs'!$C$7*EN7</f>
        <v>1187.0481038801081</v>
      </c>
      <c r="EQ7" s="57">
        <f>EP7/'DEPRECATED - DT-Prelim Calcs'!$C$7*('DEPRECATED - DT-Prelim Calcs'!$C$8-'DEPRECATED - DT-Prelim Calcs'!$C$9)+'DEPRECATED - DT-Prelim Calcs'!$C$9</f>
        <v>63197.003621501193</v>
      </c>
      <c r="ER7" s="57">
        <f t="shared" si="16"/>
        <v>93</v>
      </c>
      <c r="ES7" s="2">
        <f t="shared" si="51"/>
        <v>0.86507304327942547</v>
      </c>
      <c r="ET7" s="57">
        <f>ES7*'DEPRECATED - DT-Prelim Calcs'!$C$21/EN$2/'DEPRECATED - DT-Prelim Calcs'!$C$19/'DEPRECATED - DT-Prelim Calcs'!$C$18*3.39*'DEPRECATED - DT-Prelim Calcs'!$C$20</f>
        <v>25.773080821789936</v>
      </c>
      <c r="EU7" s="46">
        <f t="shared" si="52"/>
        <v>0</v>
      </c>
      <c r="EV7" s="57">
        <f>ET6*'DEPRECATED - DT-Prelim Calcs'!$C$11+EV6</f>
        <v>-1462.2382215220343</v>
      </c>
      <c r="EW7" s="57">
        <f>EW6+0.5*ET7*'DEPRECATED - DT-Prelim Calcs'!$C$11^2+EV7*'DEPRECATED - DT-Prelim Calcs'!$C$11</f>
        <v>-8154.8753894092479</v>
      </c>
      <c r="EX7" s="57">
        <f>MIN('Drive Train'!$F$35-ER6*'DEPRECATED - DT-Prelim Calcs'!$C$21*'Drive Train'!$F$39,EX6+ER$2)</f>
        <v>46.894596379045772</v>
      </c>
      <c r="EY7" s="57">
        <f>'Drive Train'!$F$35-ER7*'DEPRECATED - DT-Prelim Calcs'!$C$21*'Drive Train'!$F$39</f>
        <v>6.0759999999999996</v>
      </c>
      <c r="EZ7" s="1">
        <f>IF(EW7&gt;='Drive Train'!$F$29,1,0)</f>
        <v>0</v>
      </c>
      <c r="FA7" s="57">
        <f t="shared" si="53"/>
        <v>103.33333333333333</v>
      </c>
      <c r="FB7" s="63">
        <f>FB6+'DEPRECATED - DT-Prelim Calcs'!$C$11</f>
        <v>12</v>
      </c>
      <c r="FC7" s="2">
        <f>FM7/'Drive Train'!$F$35</f>
        <v>4.1214312893218752</v>
      </c>
      <c r="FD7" s="46">
        <f>FK7*12*60/(PI() * 'Drive Train'!$F$15)/FC$2*FC7</f>
        <v>-3949819.1902721943</v>
      </c>
      <c r="FE7" s="2">
        <f>('DEPRECATED - DT-Prelim Calcs'!$C$6*FC7-FD7)/('DEPRECATED - DT-Prelim Calcs'!$C$6*FC7)*'DEPRECATED - DT-Prelim Calcs'!$C$7*FC7</f>
        <v>1795.8734089862503</v>
      </c>
      <c r="FF7" s="57">
        <f>FE7/'DEPRECATED - DT-Prelim Calcs'!$C$7*('DEPRECATED - DT-Prelim Calcs'!$C$8-'DEPRECATED - DT-Prelim Calcs'!$C$9)+'DEPRECATED - DT-Prelim Calcs'!$C$9</f>
        <v>95608.740818645616</v>
      </c>
      <c r="FG7" s="57">
        <f t="shared" si="17"/>
        <v>93</v>
      </c>
      <c r="FH7" s="2">
        <f t="shared" si="54"/>
        <v>0.78067567320338405</v>
      </c>
      <c r="FI7" s="57">
        <f>FH7*'DEPRECATED - DT-Prelim Calcs'!$C$21/FC$2/'DEPRECATED - DT-Prelim Calcs'!$C$19/'DEPRECATED - DT-Prelim Calcs'!$C$18*3.39*'DEPRECATED - DT-Prelim Calcs'!$C$20</f>
        <v>25.773080821789936</v>
      </c>
      <c r="FJ7" s="46">
        <f t="shared" si="55"/>
        <v>0</v>
      </c>
      <c r="FK7" s="57">
        <f>FI6*'DEPRECATED - DT-Prelim Calcs'!$C$11+FK6</f>
        <v>-1835.8414713893969</v>
      </c>
      <c r="FL7" s="57">
        <f>FL6+0.5*FI7*'DEPRECATED - DT-Prelim Calcs'!$C$11^2+FK7*'DEPRECATED - DT-Prelim Calcs'!$C$11</f>
        <v>-10396.494888613423</v>
      </c>
      <c r="FM7" s="57">
        <f>MIN('Drive Train'!$F$35-FG6*'DEPRECATED - DT-Prelim Calcs'!$C$21*'Drive Train'!$F$39,FM6+FG$2)</f>
        <v>51.105747987591258</v>
      </c>
      <c r="FN7" s="57">
        <f>'Drive Train'!$F$35-FG7*'DEPRECATED - DT-Prelim Calcs'!$C$21*'Drive Train'!$F$39</f>
        <v>6.0759999999999996</v>
      </c>
      <c r="FO7" s="1">
        <f>IF(FL7&gt;='Drive Train'!$F$29,1,0)</f>
        <v>0</v>
      </c>
      <c r="FP7" s="57">
        <f t="shared" si="56"/>
        <v>103.33333333333333</v>
      </c>
      <c r="FQ7" s="63">
        <f>FQ6+'DEPRECATED - DT-Prelim Calcs'!$C$11</f>
        <v>12</v>
      </c>
      <c r="FR7" s="2">
        <f>GB7/'Drive Train'!$F$35</f>
        <v>4.4610402900110291</v>
      </c>
      <c r="FS7" s="46">
        <f>FZ7*12*60/(PI() * 'Drive Train'!$F$15)/FR$2*FR7</f>
        <v>-5749243.2365449341</v>
      </c>
      <c r="FT7" s="2">
        <f>('DEPRECATED - DT-Prelim Calcs'!$C$6*FR7-FS7)/('DEPRECATED - DT-Prelim Calcs'!$C$6*FR7)*'DEPRECATED - DT-Prelim Calcs'!$C$7*FR7</f>
        <v>2610.3151221220583</v>
      </c>
      <c r="FU7" s="57">
        <f>FT7/'DEPRECATED - DT-Prelim Calcs'!$C$7*('DEPRECATED - DT-Prelim Calcs'!$C$8-'DEPRECATED - DT-Prelim Calcs'!$C$9)+'DEPRECATED - DT-Prelim Calcs'!$C$9</f>
        <v>138966.77890799174</v>
      </c>
      <c r="FV7" s="57">
        <f t="shared" si="18"/>
        <v>93</v>
      </c>
      <c r="FW7" s="2">
        <f t="shared" si="57"/>
        <v>0.7112822800297498</v>
      </c>
      <c r="FX7" s="57">
        <f>FW7*'DEPRECATED - DT-Prelim Calcs'!$C$21/FR$2/'DEPRECATED - DT-Prelim Calcs'!$C$19/'DEPRECATED - DT-Prelim Calcs'!$C$18*3.39*'DEPRECATED - DT-Prelim Calcs'!$C$20</f>
        <v>25.773080821789936</v>
      </c>
      <c r="FY7" s="46">
        <f t="shared" si="58"/>
        <v>0</v>
      </c>
      <c r="FZ7" s="57">
        <f>FX6*'DEPRECATED - DT-Prelim Calcs'!$C$11+FZ6</f>
        <v>-2249.3234190331914</v>
      </c>
      <c r="GA7" s="57">
        <f>GA6+0.5*FX7*'DEPRECATED - DT-Prelim Calcs'!$C$11^2+FZ7*'DEPRECATED - DT-Prelim Calcs'!$C$11</f>
        <v>-12877.38657447619</v>
      </c>
      <c r="GB7" s="57">
        <f>MIN('Drive Train'!$F$35-FV6*'DEPRECATED - DT-Prelim Calcs'!$C$21*'Drive Train'!$F$39,GB6+FV$2)</f>
        <v>55.316899596136757</v>
      </c>
      <c r="GC7" s="57">
        <f>'Drive Train'!$F$35-FV7*'DEPRECATED - DT-Prelim Calcs'!$C$21*'Drive Train'!$F$39</f>
        <v>6.0759999999999996</v>
      </c>
      <c r="GD7" s="1">
        <f>IF(GA7&gt;='Drive Train'!$F$29,1,0)</f>
        <v>0</v>
      </c>
      <c r="GE7" s="57">
        <f t="shared" si="59"/>
        <v>103.33333333333333</v>
      </c>
      <c r="GF7" s="63">
        <f>GF6+'DEPRECATED - DT-Prelim Calcs'!$C$11</f>
        <v>12</v>
      </c>
      <c r="GG7" s="2">
        <f>GQ7/'Drive Train'!$F$35</f>
        <v>2.7935942382700967</v>
      </c>
      <c r="GH7" s="46">
        <f>GO7*12*60/(PI() * 'Drive Train'!$F$15)/GG$2*GG7</f>
        <v>-860764.81069987034</v>
      </c>
      <c r="GI7" s="2">
        <f>('DEPRECATED - DT-Prelim Calcs'!$C$6*GG7-GH7)/('DEPRECATED - DT-Prelim Calcs'!$C$6*GG7)*'DEPRECATED - DT-Prelim Calcs'!$C$7*GG7</f>
        <v>395.93391179278399</v>
      </c>
      <c r="GJ7" s="57">
        <f>GI7/'DEPRECATED - DT-Prelim Calcs'!$C$7*('DEPRECATED - DT-Prelim Calcs'!$C$8-'DEPRECATED - DT-Prelim Calcs'!$C$9)+'DEPRECATED - DT-Prelim Calcs'!$C$9</f>
        <v>21080.841445234102</v>
      </c>
      <c r="GK7" s="57">
        <f t="shared" si="60"/>
        <v>29.999999999999982</v>
      </c>
      <c r="GL7" s="2">
        <f t="shared" si="61"/>
        <v>0.99579519204165001</v>
      </c>
      <c r="GM7" s="57">
        <f>GL7*'DEPRECATED - DT-Prelim Calcs'!$C$21/GG$2/'DEPRECATED - DT-Prelim Calcs'!$C$19/'DEPRECATED - DT-Prelim Calcs'!$C$18*3.39*'DEPRECATED - DT-Prelim Calcs'!$C$20</f>
        <v>25.773080821789936</v>
      </c>
      <c r="GN7" s="46">
        <f t="shared" si="62"/>
        <v>0</v>
      </c>
      <c r="GO7" s="57">
        <f>GM6*'DEPRECATED - DT-Prelim Calcs'!$C$11+GO6</f>
        <v>-752.88142267396574</v>
      </c>
      <c r="GP7" s="57">
        <f>GP6+0.5*GM7*'DEPRECATED - DT-Prelim Calcs'!$C$11^2+GO7*'DEPRECATED - DT-Prelim Calcs'!$C$11</f>
        <v>-4098.7455471776029</v>
      </c>
      <c r="GQ7" s="57">
        <f>MIN('Drive Train'!$F$35-GK6*'DEPRECATED - DT-Prelim Calcs'!$C$21*'Drive Train'!$F$39,GQ6+GK$2)</f>
        <v>34.640568554549198</v>
      </c>
      <c r="GR7" s="57">
        <f>'Drive Train'!$F$35-GK7*'DEPRECATED - DT-Prelim Calcs'!$C$21*'Drive Train'!$F$39</f>
        <v>10.360000000000001</v>
      </c>
      <c r="GS7" s="1">
        <f>IF(GP7&gt;='Drive Train'!$F$29,1,0)</f>
        <v>0</v>
      </c>
      <c r="GT7" s="57">
        <f t="shared" si="63"/>
        <v>33.333333333333314</v>
      </c>
      <c r="GU7" s="63">
        <f>GU6+'DEPRECATED - DT-Prelim Calcs'!$C$11</f>
        <v>12</v>
      </c>
      <c r="GV7" s="2">
        <f>HF7/'Drive Train'!$F$35</f>
        <v>3.0402069278491957</v>
      </c>
      <c r="GW7" s="46">
        <f>HD7*12*60/(PI() * 'Drive Train'!$F$15)/GV$2*GV7</f>
        <v>-1062515.2953910944</v>
      </c>
      <c r="GX7" s="2">
        <f>('DEPRECATED - DT-Prelim Calcs'!$C$6*GV7-GW7)/('DEPRECATED - DT-Prelim Calcs'!$C$6*GV7)*'DEPRECATED - DT-Prelim Calcs'!$C$7*GV7</f>
        <v>487.75126302867523</v>
      </c>
      <c r="GY7" s="57">
        <f>GX7/'DEPRECATED - DT-Prelim Calcs'!$C$7*('DEPRECATED - DT-Prelim Calcs'!$C$8-'DEPRECATED - DT-Prelim Calcs'!$C$9)+'DEPRECATED - DT-Prelim Calcs'!$C$9</f>
        <v>25968.877197750637</v>
      </c>
      <c r="GZ7" s="57">
        <f t="shared" si="20"/>
        <v>33.333333333333314</v>
      </c>
      <c r="HA7" s="2">
        <f t="shared" si="64"/>
        <v>0.99579519204165001</v>
      </c>
      <c r="HB7" s="57">
        <f>HA7*'DEPRECATED - DT-Prelim Calcs'!$C$21/GV$2/'DEPRECATED - DT-Prelim Calcs'!$C$19/'DEPRECATED - DT-Prelim Calcs'!$C$18*3.39*'DEPRECATED - DT-Prelim Calcs'!$C$20</f>
        <v>25.773080821789936</v>
      </c>
      <c r="HC7" s="46">
        <f t="shared" si="65"/>
        <v>0</v>
      </c>
      <c r="HD7" s="57">
        <f>HB6*'DEPRECATED - DT-Prelim Calcs'!$C$11+HD6</f>
        <v>-853.95984472318878</v>
      </c>
      <c r="HE7" s="57">
        <f>HE6+0.5*HB7*'DEPRECATED - DT-Prelim Calcs'!$C$11^2+HD7*'DEPRECATED - DT-Prelim Calcs'!$C$11</f>
        <v>-4679.2870999501247</v>
      </c>
      <c r="HF7" s="57">
        <f>MIN('Drive Train'!$F$35-GZ6*'DEPRECATED - DT-Prelim Calcs'!$C$21*'Drive Train'!$F$39,HF6+GZ$2)</f>
        <v>37.698565905330028</v>
      </c>
      <c r="HG7" s="57">
        <f>'Drive Train'!$F$35-GZ7*'DEPRECATED - DT-Prelim Calcs'!$C$21*'Drive Train'!$F$39</f>
        <v>10.133333333333335</v>
      </c>
      <c r="HH7" s="1">
        <f>IF(HE7&gt;='Drive Train'!$F$29,1,0)</f>
        <v>0</v>
      </c>
      <c r="HI7" s="57">
        <f t="shared" si="66"/>
        <v>37.037037037037017</v>
      </c>
      <c r="HJ7" s="63">
        <f>HJ6+'DEPRECATED - DT-Prelim Calcs'!$C$11</f>
        <v>12</v>
      </c>
      <c r="HK7" s="2">
        <f>HU7/'Drive Train'!$F$35</f>
        <v>3.2740168848670739</v>
      </c>
      <c r="HL7" s="46">
        <f>HS7*12*60/(PI() * 'Drive Train'!$F$15)/HK$2*HK7</f>
        <v>-1273581.7021802359</v>
      </c>
      <c r="HM7" s="2">
        <f>('DEPRECATED - DT-Prelim Calcs'!$C$6*HK7-HL7)/('DEPRECATED - DT-Prelim Calcs'!$C$6*HK7)*'DEPRECATED - DT-Prelim Calcs'!$C$7*HK7</f>
        <v>583.75002464269255</v>
      </c>
      <c r="HN7" s="57">
        <f>HM7/'DEPRECATED - DT-Prelim Calcs'!$C$7*('DEPRECATED - DT-Prelim Calcs'!$C$8-'DEPRECATED - DT-Prelim Calcs'!$C$9)+'DEPRECATED - DT-Prelim Calcs'!$C$9</f>
        <v>31079.516664588155</v>
      </c>
      <c r="HO7" s="57">
        <f t="shared" si="21"/>
        <v>36.66666666666665</v>
      </c>
      <c r="HP7" s="2">
        <f t="shared" si="67"/>
        <v>0.99579519204165001</v>
      </c>
      <c r="HQ7" s="57">
        <f>HP7*'DEPRECATED - DT-Prelim Calcs'!$C$21/HK$2/'DEPRECATED - DT-Prelim Calcs'!$C$19/'DEPRECATED - DT-Prelim Calcs'!$C$18*3.39*'DEPRECATED - DT-Prelim Calcs'!$C$20</f>
        <v>25.773080821789936</v>
      </c>
      <c r="HR7" s="46">
        <f t="shared" si="68"/>
        <v>0</v>
      </c>
      <c r="HS7" s="57">
        <f>HQ6*'DEPRECATED - DT-Prelim Calcs'!$C$11+HS6</f>
        <v>-950.49820110936923</v>
      </c>
      <c r="HT7" s="57">
        <f>HT6+0.5*HQ7*'DEPRECATED - DT-Prelim Calcs'!$C$11^2+HS7*'DEPRECATED - DT-Prelim Calcs'!$C$11</f>
        <v>-5232.5882587443903</v>
      </c>
      <c r="HU7" s="57">
        <f>MIN('Drive Train'!$F$35-HO6*'DEPRECATED - DT-Prelim Calcs'!$C$21*'Drive Train'!$F$39,HU6+HO$2)</f>
        <v>40.597809372351719</v>
      </c>
      <c r="HV7" s="57">
        <f>'Drive Train'!$F$35-HO7*'DEPRECATED - DT-Prelim Calcs'!$C$21*'Drive Train'!$F$39</f>
        <v>9.9066666666666681</v>
      </c>
      <c r="HW7" s="1">
        <f>IF(HT7&gt;='Drive Train'!$F$29,1,0)</f>
        <v>0</v>
      </c>
      <c r="HX7" s="57">
        <f t="shared" si="69"/>
        <v>40.740740740740726</v>
      </c>
      <c r="HY7" s="63">
        <f>HY6+'DEPRECATED - DT-Prelim Calcs'!$C$11</f>
        <v>12</v>
      </c>
      <c r="HZ7" s="2">
        <f>IJ7/'Drive Train'!$F$35</f>
        <v>3.4950241093237286</v>
      </c>
      <c r="IA7" s="46">
        <f>IH7*12*60/(PI() * 'Drive Train'!$F$15)/HZ$2*HZ7</f>
        <v>-1491143.2771932187</v>
      </c>
      <c r="IB7" s="2">
        <f>('DEPRECATED - DT-Prelim Calcs'!$C$6*HZ7-IA7)/('DEPRECATED - DT-Prelim Calcs'!$C$6*HZ7)*'DEPRECATED - DT-Prelim Calcs'!$C$7*HZ7</f>
        <v>682.65477133717695</v>
      </c>
      <c r="IC7" s="57">
        <f>IB7/'DEPRECATED - DT-Prelim Calcs'!$C$7*('DEPRECATED - DT-Prelim Calcs'!$C$8-'DEPRECATED - DT-Prelim Calcs'!$C$9)+'DEPRECATED - DT-Prelim Calcs'!$C$9</f>
        <v>36344.860648365066</v>
      </c>
      <c r="ID7" s="57">
        <f t="shared" si="22"/>
        <v>39.999999999999986</v>
      </c>
      <c r="IE7" s="2">
        <f t="shared" si="70"/>
        <v>0.99579519204165001</v>
      </c>
      <c r="IF7" s="57">
        <f>IE7*'DEPRECATED - DT-Prelim Calcs'!$C$21/HZ$2/'DEPRECATED - DT-Prelim Calcs'!$C$19/'DEPRECATED - DT-Prelim Calcs'!$C$18*3.39*'DEPRECATED - DT-Prelim Calcs'!$C$20</f>
        <v>25.773080821789936</v>
      </c>
      <c r="IG7" s="46">
        <f t="shared" si="71"/>
        <v>0</v>
      </c>
      <c r="IH7" s="57">
        <f>IF6*'DEPRECATED - DT-Prelim Calcs'!$C$11+IH6</f>
        <v>-1042.4964918325068</v>
      </c>
      <c r="II7" s="57">
        <f>II6+0.5*IF7*'DEPRECATED - DT-Prelim Calcs'!$C$11^2+IH7*'DEPRECATED - DT-Prelim Calcs'!$C$11</f>
        <v>-5758.6490235603987</v>
      </c>
      <c r="IJ7" s="57">
        <f>MIN('Drive Train'!$F$35-ID6*'DEPRECATED - DT-Prelim Calcs'!$C$21*'Drive Train'!$F$39,IJ6+ID$2)</f>
        <v>43.338298955614235</v>
      </c>
      <c r="IK7" s="57">
        <f>'Drive Train'!$F$35-ID7*'DEPRECATED - DT-Prelim Calcs'!$C$21*'Drive Train'!$F$39</f>
        <v>9.6800000000000015</v>
      </c>
      <c r="IL7" s="1">
        <f>IF(II7&gt;='Drive Train'!$F$29,1,0)</f>
        <v>0</v>
      </c>
      <c r="IM7" s="57">
        <f t="shared" si="72"/>
        <v>44.444444444444429</v>
      </c>
      <c r="IN7" s="63">
        <f>IN6+'DEPRECATED - DT-Prelim Calcs'!$C$11</f>
        <v>12</v>
      </c>
      <c r="IO7" s="2">
        <f>IY7/'Drive Train'!$F$35</f>
        <v>3.7032286012191613</v>
      </c>
      <c r="IP7" s="46">
        <f>IW7*12*60/(PI() * 'Drive Train'!$F$15)/IO$2*IO7</f>
        <v>-1712521.9950405657</v>
      </c>
      <c r="IQ7" s="2">
        <f>('DEPRECATED - DT-Prelim Calcs'!$C$6*IO7-IP7)/('DEPRECATED - DT-Prelim Calcs'!$C$6*IO7)*'DEPRECATED - DT-Prelim Calcs'!$C$7*IO7</f>
        <v>783.25461358330278</v>
      </c>
      <c r="IR7" s="57">
        <f>IQ7/'DEPRECATED - DT-Prelim Calcs'!$C$7*('DEPRECATED - DT-Prelim Calcs'!$C$8-'DEPRECATED - DT-Prelim Calcs'!$C$9)+'DEPRECATED - DT-Prelim Calcs'!$C$9</f>
        <v>41700.445611094496</v>
      </c>
      <c r="IS7" s="57">
        <f t="shared" si="23"/>
        <v>43.333333333333321</v>
      </c>
      <c r="IT7" s="2">
        <f t="shared" si="73"/>
        <v>0.99579519204165001</v>
      </c>
      <c r="IU7" s="57">
        <f>IT7*'DEPRECATED - DT-Prelim Calcs'!$C$21/IO$2/'DEPRECATED - DT-Prelim Calcs'!$C$19/'DEPRECATED - DT-Prelim Calcs'!$C$18*3.39*'DEPRECATED - DT-Prelim Calcs'!$C$20</f>
        <v>25.773080821789936</v>
      </c>
      <c r="IV7" s="46">
        <f t="shared" si="74"/>
        <v>0</v>
      </c>
      <c r="IW7" s="57">
        <f>IU6*'DEPRECATED - DT-Prelim Calcs'!$C$11+IW6</f>
        <v>-1129.9547168926017</v>
      </c>
      <c r="IX7" s="57">
        <f>IX6+0.5*IU7*'DEPRECATED - DT-Prelim Calcs'!$C$11^2+IW7*'DEPRECATED - DT-Prelim Calcs'!$C$11</f>
        <v>-6257.4693943981511</v>
      </c>
      <c r="IY7" s="57">
        <f>MIN('Drive Train'!$F$35-IS6*'DEPRECATED - DT-Prelim Calcs'!$C$21*'Drive Train'!$F$39,IY6+IS$2)</f>
        <v>45.920034655117604</v>
      </c>
      <c r="IZ7" s="57">
        <f>'Drive Train'!$F$35-IS7*'DEPRECATED - DT-Prelim Calcs'!$C$21*'Drive Train'!$F$39</f>
        <v>9.4533333333333349</v>
      </c>
      <c r="JA7" s="1">
        <f>IF(IX7&gt;='Drive Train'!$F$29,1,0)</f>
        <v>0</v>
      </c>
      <c r="JB7" s="57">
        <f t="shared" si="75"/>
        <v>48.148148148148138</v>
      </c>
      <c r="JC7" s="63">
        <f>JC6+'DEPRECATED - DT-Prelim Calcs'!$C$11</f>
        <v>12</v>
      </c>
      <c r="JD7" s="2">
        <f>JN7/'Drive Train'!$F$35</f>
        <v>3.8986303605533714</v>
      </c>
      <c r="JE7" s="46">
        <f>JL7*12*60/(PI() * 'Drive Train'!$F$15)/JD$2*JD7</f>
        <v>-1935182.5588173964</v>
      </c>
      <c r="JF7" s="2">
        <f>('DEPRECATED - DT-Prelim Calcs'!$C$6*JD7-JE7)/('DEPRECATED - DT-Prelim Calcs'!$C$6*JD7)*'DEPRECATED - DT-Prelim Calcs'!$C$7*JD7</f>
        <v>884.40319762107731</v>
      </c>
      <c r="JG7" s="57">
        <f>JF7/'DEPRECATED - DT-Prelim Calcs'!$C$7*('DEPRECATED - DT-Prelim Calcs'!$C$8-'DEPRECATED - DT-Prelim Calcs'!$C$9)+'DEPRECATED - DT-Prelim Calcs'!$C$9</f>
        <v>47085.243674184319</v>
      </c>
      <c r="JH7" s="57">
        <f t="shared" si="24"/>
        <v>46.666666666666657</v>
      </c>
      <c r="JI7" s="2">
        <f t="shared" si="76"/>
        <v>0.99579519204165001</v>
      </c>
      <c r="JJ7" s="57">
        <f>JI7*'DEPRECATED - DT-Prelim Calcs'!$C$21/JD$2/'DEPRECATED - DT-Prelim Calcs'!$C$19/'DEPRECATED - DT-Prelim Calcs'!$C$18*3.39*'DEPRECATED - DT-Prelim Calcs'!$C$20</f>
        <v>25.773080821789936</v>
      </c>
      <c r="JK7" s="46">
        <f t="shared" si="77"/>
        <v>0</v>
      </c>
      <c r="JL7" s="57">
        <f>JJ6*'DEPRECATED - DT-Prelim Calcs'!$C$11+JL6</f>
        <v>-1212.872876289653</v>
      </c>
      <c r="JM7" s="57">
        <f>JM6+0.5*JJ7*'DEPRECATED - DT-Prelim Calcs'!$C$11^2+JL7*'DEPRECATED - DT-Prelim Calcs'!$C$11</f>
        <v>-6729.0493712576417</v>
      </c>
      <c r="JN7" s="57">
        <f>MIN('Drive Train'!$F$35-JH6*'DEPRECATED - DT-Prelim Calcs'!$C$21*'Drive Train'!$F$39,JN6+JH$2)</f>
        <v>48.343016470861805</v>
      </c>
      <c r="JO7" s="57">
        <f>'Drive Train'!$F$35-JH7*'DEPRECATED - DT-Prelim Calcs'!$C$21*'Drive Train'!$F$39</f>
        <v>9.2266666666666666</v>
      </c>
      <c r="JP7" s="1">
        <f>IF(JM7&gt;='Drive Train'!$F$29,1,0)</f>
        <v>0</v>
      </c>
      <c r="JQ7" s="57">
        <f>MIN(JG7,'DEPRECATED - DT-Prelim Calcs'!$C$10)*'DEPRECATED - DT-Prelim Calcs'!$C$11*1000/60/60</f>
        <v>103.33333333333333</v>
      </c>
      <c r="JR7" s="63">
        <f>JR6+'DEPRECATED - DT-Prelim Calcs'!$C$11</f>
        <v>12</v>
      </c>
      <c r="JS7" s="2">
        <f>KC7/'Drive Train'!$F$35</f>
        <v>4.0812293873263608</v>
      </c>
      <c r="JT7" s="46">
        <f>KA7*12*60/(PI() * 'Drive Train'!$F$15)/JS$2*JS7</f>
        <v>-2156732.4001034321</v>
      </c>
      <c r="JU7" s="2">
        <f>('DEPRECATED - DT-Prelim Calcs'!$C$6*JS7-JT7)/('DEPRECATED - DT-Prelim Calcs'!$C$6*JS7)*'DEPRECATED - DT-Prelim Calcs'!$C$7*JS7</f>
        <v>985.01870545934253</v>
      </c>
      <c r="JV7" s="57">
        <f>JU7/'DEPRECATED - DT-Prelim Calcs'!$C$7*('DEPRECATED - DT-Prelim Calcs'!$C$8-'DEPRECATED - DT-Prelim Calcs'!$C$9)+'DEPRECATED - DT-Prelim Calcs'!$C$9</f>
        <v>52441.6626184372</v>
      </c>
      <c r="JW7" s="57">
        <f t="shared" si="25"/>
        <v>49.999999999999993</v>
      </c>
      <c r="JX7" s="2">
        <f t="shared" si="78"/>
        <v>0.99579519204165001</v>
      </c>
      <c r="JY7" s="57">
        <f>JX7*'DEPRECATED - DT-Prelim Calcs'!$C$21/JS$2/'DEPRECATED - DT-Prelim Calcs'!$C$19/'DEPRECATED - DT-Prelim Calcs'!$C$18*3.39*'DEPRECATED - DT-Prelim Calcs'!$C$20</f>
        <v>25.773080821789936</v>
      </c>
      <c r="JZ7" s="46">
        <f t="shared" si="79"/>
        <v>0</v>
      </c>
      <c r="KA7" s="57">
        <f>JY6*'DEPRECATED - DT-Prelim Calcs'!$C$11+KA6</f>
        <v>-1291.2509700236626</v>
      </c>
      <c r="KB7" s="57">
        <f>KB6+0.5*JY7*'DEPRECATED - DT-Prelim Calcs'!$C$11^2+KA7*'DEPRECATED - DT-Prelim Calcs'!$C$11</f>
        <v>-7173.3889541388826</v>
      </c>
      <c r="KC7" s="57">
        <f>MIN('Drive Train'!$F$35-JW6*'DEPRECATED - DT-Prelim Calcs'!$C$21*'Drive Train'!$F$39,KC6+JW$2)</f>
        <v>50.607244402846874</v>
      </c>
      <c r="KD7" s="57">
        <f>'Drive Train'!$F$35-JW7*'DEPRECATED - DT-Prelim Calcs'!$C$21*'Drive Train'!$F$39</f>
        <v>9</v>
      </c>
      <c r="KE7" s="1">
        <f>IF(KB7&gt;='Drive Train'!$F$29,1,0)</f>
        <v>0</v>
      </c>
      <c r="KF7" s="57">
        <f>MIN(JV7,'DEPRECATED - DT-Prelim Calcs'!$C$10)*'DEPRECATED - DT-Prelim Calcs'!$C$11*1000/60/60</f>
        <v>103.33333333333333</v>
      </c>
      <c r="KG7" s="63">
        <f>KG6+'DEPRECATED - DT-Prelim Calcs'!$C$11</f>
        <v>12</v>
      </c>
      <c r="KH7" s="2">
        <f>KR7/'Drive Train'!$F$35</f>
        <v>4.251025681538124</v>
      </c>
      <c r="KI7" s="46">
        <f>KP7*12*60/(PI() * 'Drive Train'!$F$15)/KH$2*KH7</f>
        <v>-2374921.6789629823</v>
      </c>
      <c r="KJ7" s="2">
        <f>('DEPRECATED - DT-Prelim Calcs'!$C$6*KH7-KI7)/('DEPRECATED - DT-Prelim Calcs'!$C$6*KH7)*'DEPRECATED - DT-Prelim Calcs'!$C$7*KH7</f>
        <v>1084.083854875769</v>
      </c>
      <c r="KK7" s="57">
        <f>KJ7/'DEPRECATED - DT-Prelim Calcs'!$C$7*('DEPRECATED - DT-Prelim Calcs'!$C$8-'DEPRECATED - DT-Prelim Calcs'!$C$9)+'DEPRECATED - DT-Prelim Calcs'!$C$9</f>
        <v>57715.545884050276</v>
      </c>
      <c r="KL7" s="57">
        <f t="shared" si="26"/>
        <v>53.333333333333329</v>
      </c>
      <c r="KM7" s="2">
        <f t="shared" si="80"/>
        <v>0.99579519204165001</v>
      </c>
      <c r="KN7" s="57">
        <f>KM7*'DEPRECATED - DT-Prelim Calcs'!$C$21/KH$2/'DEPRECATED - DT-Prelim Calcs'!$C$19/'DEPRECATED - DT-Prelim Calcs'!$C$18*3.39*'DEPRECATED - DT-Prelim Calcs'!$C$20</f>
        <v>25.773080821789936</v>
      </c>
      <c r="KO7" s="46">
        <f t="shared" si="81"/>
        <v>0</v>
      </c>
      <c r="KP7" s="57">
        <f>KN6*'DEPRECATED - DT-Prelim Calcs'!$C$11+KP6</f>
        <v>-1365.0889980946281</v>
      </c>
      <c r="KQ7" s="57">
        <f>KQ6+0.5*KN7*'DEPRECATED - DT-Prelim Calcs'!$C$11^2+KP7*'DEPRECATED - DT-Prelim Calcs'!$C$11</f>
        <v>-7590.4881430418573</v>
      </c>
      <c r="KR7" s="57">
        <f>MIN('Drive Train'!$F$35-KL6*'DEPRECATED - DT-Prelim Calcs'!$C$21*'Drive Train'!$F$39,KR6+KL$2)</f>
        <v>52.712718451072739</v>
      </c>
      <c r="KS7" s="57">
        <f>'Drive Train'!$F$35-KL7*'DEPRECATED - DT-Prelim Calcs'!$C$21*'Drive Train'!$F$39</f>
        <v>8.7733333333333334</v>
      </c>
      <c r="KT7" s="1">
        <f>IF(KQ7&gt;='Drive Train'!$F$29,1,0)</f>
        <v>0</v>
      </c>
      <c r="KU7" s="57">
        <f>MIN(KK7,'DEPRECATED - DT-Prelim Calcs'!$C$10)*'DEPRECATED - DT-Prelim Calcs'!$C$11*1000/60/60</f>
        <v>103.33333333333333</v>
      </c>
      <c r="KV7" s="63">
        <f>KV6+'DEPRECATED - DT-Prelim Calcs'!$C$11</f>
        <v>12</v>
      </c>
      <c r="KW7" s="2">
        <f>LG7/'Drive Train'!$F$35</f>
        <v>4.3389392824938966</v>
      </c>
      <c r="KX7" s="46">
        <f>LE7*12*60/(PI() * 'Drive Train'!$F$15)/KW$2*KW7</f>
        <v>-2496666.5279278969</v>
      </c>
      <c r="KY7" s="2">
        <f>('DEPRECATED - DT-Prelim Calcs'!$C$6*KW7-KX7)/('DEPRECATED - DT-Prelim Calcs'!$C$6*KW7)*'DEPRECATED - DT-Prelim Calcs'!$C$7*KW7</f>
        <v>1139.3435851916793</v>
      </c>
      <c r="KZ7" s="57">
        <f>KY7/'DEPRECATED - DT-Prelim Calcs'!$C$7*('DEPRECATED - DT-Prelim Calcs'!$C$8-'DEPRECATED - DT-Prelim Calcs'!$C$9)+'DEPRECATED - DT-Prelim Calcs'!$C$9</f>
        <v>60657.381319540436</v>
      </c>
      <c r="LA7" s="57">
        <f t="shared" si="27"/>
        <v>56.666666666666664</v>
      </c>
      <c r="LB7" s="2">
        <f t="shared" si="82"/>
        <v>0.99579519204165001</v>
      </c>
      <c r="LC7" s="57">
        <f>LB7*'DEPRECATED - DT-Prelim Calcs'!$C$21/KW$2/'DEPRECATED - DT-Prelim Calcs'!$C$19/'DEPRECATED - DT-Prelim Calcs'!$C$18*3.39*'DEPRECATED - DT-Prelim Calcs'!$C$20</f>
        <v>25.773080821789936</v>
      </c>
      <c r="LD7" s="46">
        <f t="shared" si="83"/>
        <v>0</v>
      </c>
      <c r="LE7" s="57">
        <f>LC6*'DEPRECATED - DT-Prelim Calcs'!$C$11+LE6</f>
        <v>-1405.9904451182715</v>
      </c>
      <c r="LF7" s="57">
        <f>LF6+0.5*LC7*'DEPRECATED - DT-Prelim Calcs'!$C$11^2+LE7*'DEPRECATED - DT-Prelim Calcs'!$C$11</f>
        <v>-7817.3887309866705</v>
      </c>
      <c r="LG7" s="57">
        <f>MIN('Drive Train'!$F$35-LA6*'DEPRECATED - DT-Prelim Calcs'!$C$21*'Drive Train'!$F$39,LG6+LA$2)</f>
        <v>53.802847102924318</v>
      </c>
      <c r="LH7" s="57">
        <f>'Drive Train'!$F$35-LA7*'DEPRECATED - DT-Prelim Calcs'!$C$21*'Drive Train'!$F$39</f>
        <v>8.5466666666666669</v>
      </c>
      <c r="LI7" s="1">
        <f>IF(LF7&gt;='Drive Train'!$F$29,1,0)</f>
        <v>0</v>
      </c>
      <c r="LJ7" s="57">
        <f>MIN(KZ7,'DEPRECATED - DT-Prelim Calcs'!$C$10)*'DEPRECATED - DT-Prelim Calcs'!$C$11*1000/60/60</f>
        <v>103.33333333333333</v>
      </c>
      <c r="LK7" s="63">
        <f>LK6+'DEPRECATED - DT-Prelim Calcs'!$C$11</f>
        <v>12</v>
      </c>
      <c r="LL7" s="2">
        <f>LV7/'Drive Train'!$F$35</f>
        <v>4.2499943878295978</v>
      </c>
      <c r="LM7" s="46">
        <f>LT7*12*60/(PI() * 'Drive Train'!$F$15)/LL$2*LL7</f>
        <v>-2390625.8332884833</v>
      </c>
      <c r="LN7" s="2">
        <f>('DEPRECATED - DT-Prelim Calcs'!$C$6*LL7-LM7)/('DEPRECATED - DT-Prelim Calcs'!$C$6*LL7)*'DEPRECATED - DT-Prelim Calcs'!$C$7*LL7</f>
        <v>1091.1821221642087</v>
      </c>
      <c r="LO7" s="57">
        <f>LN7/'DEPRECATED - DT-Prelim Calcs'!$C$7*('DEPRECATED - DT-Prelim Calcs'!$C$8-'DEPRECATED - DT-Prelim Calcs'!$C$9)+'DEPRECATED - DT-Prelim Calcs'!$C$9</f>
        <v>58093.432893638164</v>
      </c>
      <c r="LP7" s="57">
        <f t="shared" si="28"/>
        <v>60</v>
      </c>
      <c r="LQ7" s="2">
        <f t="shared" si="84"/>
        <v>0.99579519204165001</v>
      </c>
      <c r="LR7" s="57">
        <f>LQ7*'DEPRECATED - DT-Prelim Calcs'!$C$21/LL$2/'DEPRECATED - DT-Prelim Calcs'!$C$19/'DEPRECATED - DT-Prelim Calcs'!$C$18*3.39*'DEPRECATED - DT-Prelim Calcs'!$C$20</f>
        <v>25.773080821789936</v>
      </c>
      <c r="LS7" s="46">
        <f t="shared" si="85"/>
        <v>0</v>
      </c>
      <c r="LT7" s="57">
        <f>LR6*'DEPRECATED - DT-Prelim Calcs'!$C$11+LT6</f>
        <v>-1374.4490800044325</v>
      </c>
      <c r="LU7" s="57">
        <f>LU6+0.5*LR7*'DEPRECATED - DT-Prelim Calcs'!$C$11^2+LT7*'DEPRECATED - DT-Prelim Calcs'!$C$11</f>
        <v>-7628.140540303637</v>
      </c>
      <c r="LV7" s="57">
        <f>MIN('Drive Train'!$F$35-LP6*'DEPRECATED - DT-Prelim Calcs'!$C$21*'Drive Train'!$F$39,LV6+LP$2)</f>
        <v>52.69993040908701</v>
      </c>
      <c r="LW7" s="57">
        <f>'Drive Train'!$F$35-LP7*'DEPRECATED - DT-Prelim Calcs'!$C$21*'Drive Train'!$F$39</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Train'!$AA$49 + V7*(1-'Drive Train'!$AA$49))</f>
        <v>2.7</v>
      </c>
      <c r="W8" s="57">
        <f t="shared" si="0"/>
        <v>2.7</v>
      </c>
      <c r="X8" s="2">
        <f>MAX(MIN(IF(AND(AI7=1,AG8&lt;0),-1,1)*(W8-$C$9)/($C$8-$C$9)*$C$7-$C$29*AE8/T$2 -  AI7*$C$29/2,X$2),MAX(X$4:X7)*-1)</f>
        <v>-0.19511103514196432</v>
      </c>
      <c r="Y8" s="57">
        <f t="shared" si="1"/>
        <v>-5.0498461110531414</v>
      </c>
      <c r="Z8" s="57">
        <f t="shared" si="2"/>
        <v>5.0498461110531414</v>
      </c>
      <c r="AA8" s="57">
        <f t="shared" si="3"/>
        <v>0</v>
      </c>
      <c r="AB8" s="57" t="e">
        <f t="shared" si="4"/>
        <v>#N/A</v>
      </c>
      <c r="AC8" s="46">
        <f t="shared" si="29"/>
        <v>0</v>
      </c>
      <c r="AD8" s="1">
        <f t="shared" si="5"/>
        <v>1</v>
      </c>
      <c r="AE8" s="57">
        <f t="shared" si="6"/>
        <v>0</v>
      </c>
      <c r="AF8" s="57" t="e">
        <f t="shared" si="7"/>
        <v>#N/A</v>
      </c>
      <c r="AG8" s="57">
        <f>IF(AI7=0,MIN('Drive Train'!$F$35-W7*$C$21*'Drive Train'!$F$39,AG7+W$2)-$C$3,IF(AE7-1&lt;=0,0,IF($C$32=Motors!$C$29,MAX(MAX(AG$4:AG7)*-1,AG7-W$2),MAX(0,MAX(AG$4:AG7)*-1,AG7-W$2))))</f>
        <v>0</v>
      </c>
      <c r="AH8" s="57">
        <f>'Drive Train'!$F$35-ABS(W8)*'DEPRECATED - DT-Prelim Calcs'!$C$21*'Drive Train'!$F$39</f>
        <v>12.2164</v>
      </c>
      <c r="AI8" s="1">
        <f>IF(AJ8&gt;='Drive Train'!$F$29,1,0)</f>
        <v>1</v>
      </c>
      <c r="AJ8" s="57">
        <f>AJ7+0.5*Y8*'DEPRECATED - DT-Prelim Calcs'!$C$11^2+AE8*'DEPRECATED - DT-Prelim Calcs'!$C$11</f>
        <v>784.33981740885292</v>
      </c>
      <c r="AK8" s="57">
        <f t="shared" si="8"/>
        <v>3</v>
      </c>
      <c r="AL8" s="63">
        <f>AL7+'DEPRECATED - DT-Prelim Calcs'!$C$11</f>
        <v>16</v>
      </c>
      <c r="AM8" s="2">
        <f>AW8/'Drive Train'!$F$35</f>
        <v>0.81409411597538928</v>
      </c>
      <c r="AN8" s="46">
        <f>AU8*12*60/(PI() * 'Drive Train'!$F$15)/AM$2*AM8</f>
        <v>4074.0381381782158</v>
      </c>
      <c r="AO8" s="2">
        <f>('DEPRECATED - DT-Prelim Calcs'!$C$6*AM8-AN8)/('DEPRECATED - DT-Prelim Calcs'!$C$6*AM8)*'DEPRECATED - DT-Prelim Calcs'!$C$7*AM8</f>
        <v>0.1198595187484367</v>
      </c>
      <c r="AP8" s="57">
        <f>AO8/'DEPRECATED - DT-Prelim Calcs'!$C$7*('DEPRECATED - DT-Prelim Calcs'!$C$8-'DEPRECATED - DT-Prelim Calcs'!$C$9)+'DEPRECATED - DT-Prelim Calcs'!$C$9</f>
        <v>9.0809030105495552</v>
      </c>
      <c r="AQ8" s="57">
        <f t="shared" si="9"/>
        <v>9.0809030105495552</v>
      </c>
      <c r="AR8" s="2">
        <f t="shared" si="30"/>
        <v>-0.24652329539498624</v>
      </c>
      <c r="AS8" s="57">
        <f>AR8*'DEPRECATED - DT-Prelim Calcs'!$C$21/AM$2/'DEPRECATED - DT-Prelim Calcs'!$C$19/'DEPRECATED - DT-Prelim Calcs'!$C$18*3.39*'DEPRECATED - DT-Prelim Calcs'!$C$20</f>
        <v>-1.7865381987031164</v>
      </c>
      <c r="AT8" s="46">
        <f t="shared" si="31"/>
        <v>0</v>
      </c>
      <c r="AU8" s="57">
        <f>AS7*'DEPRECATED - DT-Prelim Calcs'!$C$11+AU7</f>
        <v>43.671473584989734</v>
      </c>
      <c r="AV8" s="57">
        <f>AV7+0.5*AS8*'DEPRECATED - DT-Prelim Calcs'!$C$11^2+AU8*'DEPRECATED - DT-Prelim Calcs'!$C$11</f>
        <v>585.44001632403774</v>
      </c>
      <c r="AW8" s="57">
        <f>MIN('Drive Train'!$F$35-AQ7*'DEPRECATED - DT-Prelim Calcs'!$C$21*'Drive Train'!$F$39,AW7+AQ$2)</f>
        <v>10.094767038094828</v>
      </c>
      <c r="AX8" s="57">
        <f>'Drive Train'!$F$35-AQ8*'DEPRECATED - DT-Prelim Calcs'!$C$21*'Drive Train'!$F$39</f>
        <v>11.782498595282631</v>
      </c>
      <c r="AY8" s="1">
        <f>IF(AV8&gt;='Drive Train'!$F$29,1,0)</f>
        <v>1</v>
      </c>
      <c r="AZ8" s="57">
        <f t="shared" si="32"/>
        <v>10.089892233943949</v>
      </c>
      <c r="BA8" s="63">
        <f>BA7+'DEPRECATED - DT-Prelim Calcs'!$C$11</f>
        <v>16</v>
      </c>
      <c r="BB8" s="2">
        <f>BL8/'Drive Train'!$F$35</f>
        <v>0.48999999999999994</v>
      </c>
      <c r="BC8" s="46">
        <f>BJ8*12*60/(PI() * 'Drive Train'!$F$15)/BB$2*BB8</f>
        <v>4776.4599774100161</v>
      </c>
      <c r="BD8" s="2">
        <f>('DEPRECATED - DT-Prelim Calcs'!$C$6*BB8-BC8)/('DEPRECATED - DT-Prelim Calcs'!$C$6*BB8)*'DEPRECATED - DT-Prelim Calcs'!$C$7*BB8</f>
        <v>-0.97881267271259642</v>
      </c>
      <c r="BE8" s="57">
        <f>BD8/'DEPRECATED - DT-Prelim Calcs'!$C$7*('DEPRECATED - DT-Prelim Calcs'!$C$8-'DEPRECATED - DT-Prelim Calcs'!$C$9)+'DEPRECATED - DT-Prelim Calcs'!$C$9</f>
        <v>-49.408575065985936</v>
      </c>
      <c r="BF8" s="57">
        <f t="shared" si="10"/>
        <v>-49.408575065985936</v>
      </c>
      <c r="BG8" s="2">
        <f t="shared" si="33"/>
        <v>-1.6924781400378113</v>
      </c>
      <c r="BH8" s="57">
        <f>BG8*'DEPRECATED - DT-Prelim Calcs'!$C$21/BB$2/'DEPRECATED - DT-Prelim Calcs'!$C$19/'DEPRECATED - DT-Prelim Calcs'!$C$18*3.39*'DEPRECATED - DT-Prelim Calcs'!$C$20</f>
        <v>-17.71651323004594</v>
      </c>
      <c r="BI8" s="46">
        <f t="shared" si="34"/>
        <v>1</v>
      </c>
      <c r="BJ8" s="57">
        <f>BH7*'DEPRECATED - DT-Prelim Calcs'!$C$11+BJ7</f>
        <v>58.892039149124727</v>
      </c>
      <c r="BK8" s="57">
        <f>BK7+0.5*BH8*'DEPRECATED - DT-Prelim Calcs'!$C$11^2+BJ8*'DEPRECATED - DT-Prelim Calcs'!$C$11</f>
        <v>397.20974557896369</v>
      </c>
      <c r="BL8" s="57">
        <f>MIN('Drive Train'!$F$35-BF7*'DEPRECATED - DT-Prelim Calcs'!$C$21*'Drive Train'!$F$39,BL7+BF$2)</f>
        <v>6.0759999999999996</v>
      </c>
      <c r="BM8" s="57">
        <f>'Drive Train'!$F$35-BF8*'DEPRECATED - DT-Prelim Calcs'!$C$21*'Drive Train'!$F$39</f>
        <v>15.759783104487045</v>
      </c>
      <c r="BN8" s="1">
        <f>IF(BK8&gt;='Drive Train'!$F$29,1,0)</f>
        <v>1</v>
      </c>
      <c r="BO8" s="57">
        <f t="shared" si="35"/>
        <v>-54.89841673998437</v>
      </c>
      <c r="BP8" s="63">
        <f>BP7+'DEPRECATED - DT-Prelim Calcs'!$C$11</f>
        <v>16</v>
      </c>
      <c r="BQ8" s="2">
        <f>CA8/'Drive Train'!$F$35</f>
        <v>0.48999999999999994</v>
      </c>
      <c r="BR8" s="46">
        <f>BY8*12*60/(PI() * 'Drive Train'!$F$15)/BQ$2*BQ8</f>
        <v>-6770.1936075498925</v>
      </c>
      <c r="BS8" s="2">
        <f>('DEPRECATED - DT-Prelim Calcs'!$C$6*BQ8-BR8)/('DEPRECATED - DT-Prelim Calcs'!$C$6*BQ8)*'DEPRECATED - DT-Prelim Calcs'!$C$7*BQ8</f>
        <v>4.2420944829634601</v>
      </c>
      <c r="BT8" s="57">
        <f>BS8/'DEPRECATED - DT-Prelim Calcs'!$C$7*('DEPRECATED - DT-Prelim Calcs'!$C$8-'DEPRECATED - DT-Prelim Calcs'!$C$9)+'DEPRECATED - DT-Prelim Calcs'!$C$9</f>
        <v>228.53432454946554</v>
      </c>
      <c r="BU8" s="57">
        <f t="shared" si="11"/>
        <v>93</v>
      </c>
      <c r="BV8" s="2">
        <f t="shared" si="36"/>
        <v>1.8828060353728675</v>
      </c>
      <c r="BW8" s="57">
        <f>BV8*'DEPRECATED - DT-Prelim Calcs'!$C$21/BQ$2/'DEPRECATED - DT-Prelim Calcs'!$C$19/'DEPRECATED - DT-Prelim Calcs'!$C$18*3.39*'DEPRECATED - DT-Prelim Calcs'!$C$20</f>
        <v>25.773080821789936</v>
      </c>
      <c r="BX8" s="46">
        <f t="shared" si="37"/>
        <v>0</v>
      </c>
      <c r="BY8" s="57">
        <f>BW7*'DEPRECATED - DT-Prelim Calcs'!$C$11+BY7</f>
        <v>-63.833104744475762</v>
      </c>
      <c r="BZ8" s="57">
        <f>BZ7+0.5*BW8*'DEPRECATED - DT-Prelim Calcs'!$C$11^2+BY8*'DEPRECATED - DT-Prelim Calcs'!$C$11</f>
        <v>-473.01564700796337</v>
      </c>
      <c r="CA8" s="57">
        <f>MIN('Drive Train'!$F$35-BU7*'DEPRECATED - DT-Prelim Calcs'!$C$21*'Drive Train'!$F$39,CA7+BU$2)</f>
        <v>6.0759999999999996</v>
      </c>
      <c r="CB8" s="57">
        <f>'Drive Train'!$F$35-BU8*'DEPRECATED - DT-Prelim Calcs'!$C$21*'Drive Train'!$F$39</f>
        <v>6.0759999999999996</v>
      </c>
      <c r="CC8" s="1">
        <f>IF(BZ8&gt;='Drive Train'!$F$29,1,0)</f>
        <v>0</v>
      </c>
      <c r="CD8" s="57">
        <f t="shared" si="38"/>
        <v>103.33333333333333</v>
      </c>
      <c r="CE8" s="63">
        <f>CE7+'DEPRECATED - DT-Prelim Calcs'!$C$11</f>
        <v>16</v>
      </c>
      <c r="CF8" s="2">
        <f>CP8/'Drive Train'!$F$35</f>
        <v>0.48999999999999994</v>
      </c>
      <c r="CG8" s="46">
        <f>CN8*12*60/(PI() * 'Drive Train'!$F$15)/CF$2*CF8</f>
        <v>-34525.412152239762</v>
      </c>
      <c r="CH8" s="2">
        <f>('DEPRECATED - DT-Prelim Calcs'!$C$6*CF8-CG8)/('DEPRECATED - DT-Prelim Calcs'!$C$6*CF8)*'DEPRECATED - DT-Prelim Calcs'!$C$7*CF8</f>
        <v>16.791827445947057</v>
      </c>
      <c r="CI8" s="57">
        <f>CH8/'DEPRECATED - DT-Prelim Calcs'!$C$7*('DEPRECATED - DT-Prelim Calcs'!$C$8-'DEPRECATED - DT-Prelim Calcs'!$C$9)+'DEPRECATED - DT-Prelim Calcs'!$C$9</f>
        <v>896.63836569087448</v>
      </c>
      <c r="CJ8" s="57">
        <f t="shared" si="12"/>
        <v>93</v>
      </c>
      <c r="CK8" s="2">
        <f t="shared" si="39"/>
        <v>1.5241763143494644</v>
      </c>
      <c r="CL8" s="57">
        <f>CK8*'DEPRECATED - DT-Prelim Calcs'!$C$21/CF$2/'DEPRECATED - DT-Prelim Calcs'!$C$19/'DEPRECATED - DT-Prelim Calcs'!$C$18*3.39*'DEPRECATED - DT-Prelim Calcs'!$C$20</f>
        <v>25.773080821789936</v>
      </c>
      <c r="CM8" s="46">
        <f t="shared" si="40"/>
        <v>0</v>
      </c>
      <c r="CN8" s="57">
        <f>CL7*'DEPRECATED - DT-Prelim Calcs'!$C$11+CN7</f>
        <v>-263.51987652972844</v>
      </c>
      <c r="CO8" s="57">
        <f>CO7+0.5*CL8*'DEPRECATED - DT-Prelim Calcs'!$C$11^2+CN8*'DEPRECATED - DT-Prelim Calcs'!$C$11</f>
        <v>-2429.0141187229647</v>
      </c>
      <c r="CP8" s="57">
        <f>MIN('Drive Train'!$F$35-CJ7*'DEPRECATED - DT-Prelim Calcs'!$C$21*'Drive Train'!$F$39,CP7+CJ$2)</f>
        <v>6.0759999999999996</v>
      </c>
      <c r="CQ8" s="57">
        <f>'Drive Train'!$F$35-CJ8*'DEPRECATED - DT-Prelim Calcs'!$C$21*'Drive Train'!$F$39</f>
        <v>6.0759999999999996</v>
      </c>
      <c r="CR8" s="1">
        <f>IF(CO8&gt;='Drive Train'!$F$29,1,0)</f>
        <v>0</v>
      </c>
      <c r="CS8" s="57">
        <f t="shared" si="41"/>
        <v>103.33333333333333</v>
      </c>
      <c r="CT8" s="63">
        <f>CT7+'DEPRECATED - DT-Prelim Calcs'!$C$11</f>
        <v>16</v>
      </c>
      <c r="CU8" s="2">
        <f>DE8/'Drive Train'!$F$35</f>
        <v>0.48999999999999994</v>
      </c>
      <c r="CV8" s="46">
        <f>DC8*12*60/(PI() * 'Drive Train'!$F$15)/CU$2*CU8</f>
        <v>-74493.452875042422</v>
      </c>
      <c r="CW8" s="2">
        <f>('DEPRECATED - DT-Prelim Calcs'!$C$6*CU8-CV8)/('DEPRECATED - DT-Prelim Calcs'!$C$6*CU8)*'DEPRECATED - DT-Prelim Calcs'!$C$7*CU8</f>
        <v>34.863680755882221</v>
      </c>
      <c r="CX8" s="57">
        <f>CW8/'DEPRECATED - DT-Prelim Calcs'!$C$7*('DEPRECATED - DT-Prelim Calcs'!$C$8-'DEPRECATED - DT-Prelim Calcs'!$C$9)+'DEPRECATED - DT-Prelim Calcs'!$C$9</f>
        <v>1858.7208468795391</v>
      </c>
      <c r="CY8" s="57">
        <f t="shared" si="13"/>
        <v>93</v>
      </c>
      <c r="CZ8" s="2">
        <f t="shared" si="42"/>
        <v>1.2803081040535502</v>
      </c>
      <c r="DA8" s="57">
        <f>CZ8*'DEPRECATED - DT-Prelim Calcs'!$C$21/CU$2/'DEPRECATED - DT-Prelim Calcs'!$C$19/'DEPRECATED - DT-Prelim Calcs'!$C$18*3.39*'DEPRECATED - DT-Prelim Calcs'!$C$20</f>
        <v>25.773080821789936</v>
      </c>
      <c r="DB8" s="46">
        <f t="shared" si="43"/>
        <v>0</v>
      </c>
      <c r="DC8" s="57">
        <f>DA7*'DEPRECATED - DT-Prelim Calcs'!$C$11+DC7</f>
        <v>-477.60833529136892</v>
      </c>
      <c r="DD8" s="57">
        <f>DD7+0.5*DA8*'DEPRECATED - DT-Prelim Calcs'!$C$11^2+DC8*'DEPRECATED - DT-Prelim Calcs'!$C$11</f>
        <v>-4569.8987063393697</v>
      </c>
      <c r="DE8" s="57">
        <f>MIN('Drive Train'!$F$35-CY7*'DEPRECATED - DT-Prelim Calcs'!$C$21*'Drive Train'!$F$39,DE7+CY$2)</f>
        <v>6.0759999999999996</v>
      </c>
      <c r="DF8" s="57">
        <f>'Drive Train'!$F$35-CY8*'DEPRECATED - DT-Prelim Calcs'!$C$21*'Drive Train'!$F$39</f>
        <v>6.0759999999999996</v>
      </c>
      <c r="DG8" s="1">
        <f>IF(DD8&gt;='Drive Train'!$F$29,1,0)</f>
        <v>0</v>
      </c>
      <c r="DH8" s="57">
        <f t="shared" si="44"/>
        <v>103.33333333333333</v>
      </c>
      <c r="DI8" s="63">
        <f>DI7+'DEPRECATED - DT-Prelim Calcs'!$C$11</f>
        <v>16</v>
      </c>
      <c r="DJ8" s="2">
        <f>DT8/'Drive Train'!$F$35</f>
        <v>0.48999999999999994</v>
      </c>
      <c r="DK8" s="46">
        <f>DR8*12*60/(PI() * 'Drive Train'!$F$15)/DJ$2*DJ8</f>
        <v>-132362.00723881289</v>
      </c>
      <c r="DL8" s="2">
        <f>('DEPRECATED - DT-Prelim Calcs'!$C$6*DJ8-DK8)/('DEPRECATED - DT-Prelim Calcs'!$C$6*DJ8)*'DEPRECATED - DT-Prelim Calcs'!$C$7*DJ8</f>
        <v>61.029387325617094</v>
      </c>
      <c r="DM8" s="57">
        <f>DL8/'DEPRECATED - DT-Prelim Calcs'!$C$7*('DEPRECATED - DT-Prelim Calcs'!$C$8-'DEPRECATED - DT-Prelim Calcs'!$C$9)+'DEPRECATED - DT-Prelim Calcs'!$C$9</f>
        <v>3251.6918646791178</v>
      </c>
      <c r="DN8" s="57">
        <f t="shared" si="14"/>
        <v>93</v>
      </c>
      <c r="DO8" s="2">
        <f t="shared" si="45"/>
        <v>1.1037138828047846</v>
      </c>
      <c r="DP8" s="57">
        <f>DO8*'DEPRECATED - DT-Prelim Calcs'!$C$21/DJ$2/'DEPRECATED - DT-Prelim Calcs'!$C$19/'DEPRECATED - DT-Prelim Calcs'!$C$18*3.39*'DEPRECATED - DT-Prelim Calcs'!$C$20</f>
        <v>25.773080821789936</v>
      </c>
      <c r="DQ8" s="46">
        <f t="shared" si="46"/>
        <v>0</v>
      </c>
      <c r="DR8" s="57">
        <f>DP7*'DEPRECATED - DT-Prelim Calcs'!$C$11+DR7</f>
        <v>-731.57549182944013</v>
      </c>
      <c r="DS8" s="57">
        <f>DS7+0.5*DP8*'DEPRECATED - DT-Prelim Calcs'!$C$11^2+DR8*'DEPRECATED - DT-Prelim Calcs'!$C$11</f>
        <v>-7109.570271720082</v>
      </c>
      <c r="DT8" s="57">
        <f>MIN('Drive Train'!$F$35-DN7*'DEPRECATED - DT-Prelim Calcs'!$C$21*'Drive Train'!$F$39,DT7+DN$2)</f>
        <v>6.0759999999999996</v>
      </c>
      <c r="DU8" s="57">
        <f>'Drive Train'!$F$35-DN8*'DEPRECATED - DT-Prelim Calcs'!$C$21*'Drive Train'!$F$39</f>
        <v>6.0759999999999996</v>
      </c>
      <c r="DV8" s="1">
        <f>IF(DS8&gt;='Drive Train'!$F$29,1,0)</f>
        <v>0</v>
      </c>
      <c r="DW8" s="57">
        <f t="shared" si="47"/>
        <v>103.33333333333333</v>
      </c>
      <c r="DX8" s="63">
        <f>DX7+'DEPRECATED - DT-Prelim Calcs'!$C$11</f>
        <v>16</v>
      </c>
      <c r="DY8" s="2">
        <f>EI8/'Drive Train'!$F$35</f>
        <v>0.48999999999999994</v>
      </c>
      <c r="DZ8" s="46">
        <f>EG8*12*60/(PI() * 'Drive Train'!$F$15)/DY$2*DY8</f>
        <v>-211116.65318163903</v>
      </c>
      <c r="EA8" s="2">
        <f>('DEPRECATED - DT-Prelim Calcs'!$C$6*DY8-DZ8)/('DEPRECATED - DT-Prelim Calcs'!$C$6*DY8)*'DEPRECATED - DT-Prelim Calcs'!$C$7*DY8</f>
        <v>96.638898905769253</v>
      </c>
      <c r="EB8" s="57">
        <f>EA8/'DEPRECATED - DT-Prelim Calcs'!$C$7*('DEPRECATED - DT-Prelim Calcs'!$C$8-'DEPRECATED - DT-Prelim Calcs'!$C$9)+'DEPRECATED - DT-Prelim Calcs'!$C$9</f>
        <v>5147.418145066471</v>
      </c>
      <c r="EC8" s="57">
        <f t="shared" si="15"/>
        <v>93</v>
      </c>
      <c r="ED8" s="2">
        <f t="shared" si="48"/>
        <v>0.96993038185874991</v>
      </c>
      <c r="EE8" s="57">
        <f>ED8*'DEPRECATED - DT-Prelim Calcs'!$C$21/DY$2/'DEPRECATED - DT-Prelim Calcs'!$C$19/'DEPRECATED - DT-Prelim Calcs'!$C$18*3.39*'DEPRECATED - DT-Prelim Calcs'!$C$20</f>
        <v>25.773080821789936</v>
      </c>
      <c r="EF8" s="46">
        <f t="shared" si="49"/>
        <v>0</v>
      </c>
      <c r="EG8" s="57">
        <f>EE7*'DEPRECATED - DT-Prelim Calcs'!$C$11+EG7</f>
        <v>-1025.4213461439417</v>
      </c>
      <c r="EH8" s="57">
        <f>EH7+0.5*EE8*'DEPRECATED - DT-Prelim Calcs'!$C$11^2+EG8*'DEPRECATED - DT-Prelim Calcs'!$C$11</f>
        <v>-10048.028814865098</v>
      </c>
      <c r="EI8" s="57">
        <f>MIN('Drive Train'!$F$35-EC7*'DEPRECATED - DT-Prelim Calcs'!$C$21*'Drive Train'!$F$39,EI7+EC$2)</f>
        <v>6.0759999999999996</v>
      </c>
      <c r="EJ8" s="57">
        <f>'Drive Train'!$F$35-EC8*'DEPRECATED - DT-Prelim Calcs'!$C$21*'Drive Train'!$F$39</f>
        <v>6.0759999999999996</v>
      </c>
      <c r="EK8" s="1">
        <f>IF(EH8&gt;='Drive Train'!$F$29,1,0)</f>
        <v>0</v>
      </c>
      <c r="EL8" s="57">
        <f t="shared" si="50"/>
        <v>103.33333333333333</v>
      </c>
      <c r="EM8" s="63">
        <f>EM7+'DEPRECATED - DT-Prelim Calcs'!$C$11</f>
        <v>16</v>
      </c>
      <c r="EN8" s="2">
        <f>EX8/'Drive Train'!$F$35</f>
        <v>0.48999999999999994</v>
      </c>
      <c r="EO8" s="46">
        <f>EV8*12*60/(PI() * 'Drive Train'!$F$15)/EN$2*EN8</f>
        <v>-313742.96864160872</v>
      </c>
      <c r="EP8" s="2">
        <f>('DEPRECATED - DT-Prelim Calcs'!$C$6*EN8-EO8)/('DEPRECATED - DT-Prelim Calcs'!$C$6*EN8)*'DEPRECATED - DT-Prelim Calcs'!$C$7*EN8</f>
        <v>143.0421672469563</v>
      </c>
      <c r="EQ8" s="57">
        <f>EP8/'DEPRECATED - DT-Prelim Calcs'!$C$7*('DEPRECATED - DT-Prelim Calcs'!$C$8-'DEPRECATED - DT-Prelim Calcs'!$C$9)+'DEPRECATED - DT-Prelim Calcs'!$C$9</f>
        <v>7617.7664140184615</v>
      </c>
      <c r="ER8" s="57">
        <f t="shared" si="16"/>
        <v>93</v>
      </c>
      <c r="ES8" s="2">
        <f t="shared" si="51"/>
        <v>0.86507304327942547</v>
      </c>
      <c r="ET8" s="57">
        <f>ES8*'DEPRECATED - DT-Prelim Calcs'!$C$21/EN$2/'DEPRECATED - DT-Prelim Calcs'!$C$19/'DEPRECATED - DT-Prelim Calcs'!$C$18*3.39*'DEPRECATED - DT-Prelim Calcs'!$C$20</f>
        <v>25.773080821789936</v>
      </c>
      <c r="EU8" s="46">
        <f t="shared" si="52"/>
        <v>0</v>
      </c>
      <c r="EV8" s="57">
        <f>ET7*'DEPRECATED - DT-Prelim Calcs'!$C$11+EV7</f>
        <v>-1359.1458982348745</v>
      </c>
      <c r="EW8" s="57">
        <f>EW7+0.5*ET8*'DEPRECATED - DT-Prelim Calcs'!$C$11^2+EV8*'DEPRECATED - DT-Prelim Calcs'!$C$11</f>
        <v>-13385.274335774426</v>
      </c>
      <c r="EX8" s="57">
        <f>MIN('Drive Train'!$F$35-ER7*'DEPRECATED - DT-Prelim Calcs'!$C$21*'Drive Train'!$F$39,EX7+ER$2)</f>
        <v>6.0759999999999996</v>
      </c>
      <c r="EY8" s="57">
        <f>'Drive Train'!$F$35-ER8*'DEPRECATED - DT-Prelim Calcs'!$C$21*'Drive Train'!$F$39</f>
        <v>6.0759999999999996</v>
      </c>
      <c r="EZ8" s="1">
        <f>IF(EW8&gt;='Drive Train'!$F$29,1,0)</f>
        <v>0</v>
      </c>
      <c r="FA8" s="57">
        <f t="shared" si="53"/>
        <v>103.33333333333333</v>
      </c>
      <c r="FB8" s="63">
        <f>FB7+'DEPRECATED - DT-Prelim Calcs'!$C$11</f>
        <v>16</v>
      </c>
      <c r="FC8" s="2">
        <f>FM8/'Drive Train'!$F$35</f>
        <v>0.48999999999999994</v>
      </c>
      <c r="FD8" s="46">
        <f>FK8*12*60/(PI() * 'Drive Train'!$F$15)/FC$2*FC8</f>
        <v>-443226.53155680961</v>
      </c>
      <c r="FE8" s="2">
        <f>('DEPRECATED - DT-Prelim Calcs'!$C$6*FC8-FD8)/('DEPRECATED - DT-Prelim Calcs'!$C$6*FC8)*'DEPRECATED - DT-Prelim Calcs'!$C$7*FC8</f>
        <v>201.58914409979573</v>
      </c>
      <c r="FF8" s="57">
        <f>FE8/'DEPRECATED - DT-Prelim Calcs'!$C$7*('DEPRECATED - DT-Prelim Calcs'!$C$8-'DEPRECATED - DT-Prelim Calcs'!$C$9)+'DEPRECATED - DT-Prelim Calcs'!$C$9</f>
        <v>10734.603397511948</v>
      </c>
      <c r="FG8" s="57">
        <f t="shared" si="17"/>
        <v>93</v>
      </c>
      <c r="FH8" s="2">
        <f t="shared" si="54"/>
        <v>0.78067567320338405</v>
      </c>
      <c r="FI8" s="57">
        <f>FH8*'DEPRECATED - DT-Prelim Calcs'!$C$21/FC$2/'DEPRECATED - DT-Prelim Calcs'!$C$19/'DEPRECATED - DT-Prelim Calcs'!$C$18*3.39*'DEPRECATED - DT-Prelim Calcs'!$C$20</f>
        <v>25.773080821789936</v>
      </c>
      <c r="FJ8" s="46">
        <f t="shared" si="55"/>
        <v>0</v>
      </c>
      <c r="FK8" s="57">
        <f>FI7*'DEPRECATED - DT-Prelim Calcs'!$C$11+FK7</f>
        <v>-1732.7491481022371</v>
      </c>
      <c r="FL8" s="57">
        <f>FL7+0.5*FI8*'DEPRECATED - DT-Prelim Calcs'!$C$11^2+FK8*'DEPRECATED - DT-Prelim Calcs'!$C$11</f>
        <v>-17121.306834448049</v>
      </c>
      <c r="FM8" s="57">
        <f>MIN('Drive Train'!$F$35-FG7*'DEPRECATED - DT-Prelim Calcs'!$C$21*'Drive Train'!$F$39,FM7+FG$2)</f>
        <v>6.0759999999999996</v>
      </c>
      <c r="FN8" s="57">
        <f>'Drive Train'!$F$35-FG8*'DEPRECATED - DT-Prelim Calcs'!$C$21*'Drive Train'!$F$39</f>
        <v>6.0759999999999996</v>
      </c>
      <c r="FO8" s="1">
        <f>IF(FL8&gt;='Drive Train'!$F$29,1,0)</f>
        <v>0</v>
      </c>
      <c r="FP8" s="57">
        <f t="shared" si="56"/>
        <v>103.33333333333333</v>
      </c>
      <c r="FQ8" s="63">
        <f>FQ7+'DEPRECATED - DT-Prelim Calcs'!$C$11</f>
        <v>16</v>
      </c>
      <c r="FR8" s="2">
        <f>GB8/'Drive Train'!$F$35</f>
        <v>0.48999999999999994</v>
      </c>
      <c r="FS8" s="46">
        <f>FZ8*12*60/(PI() * 'Drive Train'!$F$15)/FR$2*FR8</f>
        <v>-602552.91986532998</v>
      </c>
      <c r="FT8" s="2">
        <f>('DEPRECATED - DT-Prelim Calcs'!$C$6*FR8-FS8)/('DEPRECATED - DT-Prelim Calcs'!$C$6*FR8)*'DEPRECATED - DT-Prelim Calcs'!$C$7*FR8</f>
        <v>273.62978121490528</v>
      </c>
      <c r="FU8" s="57">
        <f>FT8/'DEPRECATED - DT-Prelim Calcs'!$C$7*('DEPRECATED - DT-Prelim Calcs'!$C$8-'DEPRECATED - DT-Prelim Calcs'!$C$9)+'DEPRECATED - DT-Prelim Calcs'!$C$9</f>
        <v>14569.795821523796</v>
      </c>
      <c r="FV8" s="57">
        <f t="shared" si="18"/>
        <v>93</v>
      </c>
      <c r="FW8" s="2">
        <f t="shared" si="57"/>
        <v>0.7112822800297498</v>
      </c>
      <c r="FX8" s="57">
        <f>FW8*'DEPRECATED - DT-Prelim Calcs'!$C$21/FR$2/'DEPRECATED - DT-Prelim Calcs'!$C$19/'DEPRECATED - DT-Prelim Calcs'!$C$18*3.39*'DEPRECATED - DT-Prelim Calcs'!$C$20</f>
        <v>25.773080821789936</v>
      </c>
      <c r="FY8" s="46">
        <f t="shared" si="58"/>
        <v>0</v>
      </c>
      <c r="FZ8" s="57">
        <f>FX7*'DEPRECATED - DT-Prelim Calcs'!$C$11+FZ7</f>
        <v>-2146.2310957460318</v>
      </c>
      <c r="GA8" s="57">
        <f>GA7+0.5*FX8*'DEPRECATED - DT-Prelim Calcs'!$C$11^2+FZ8*'DEPRECATED - DT-Prelim Calcs'!$C$11</f>
        <v>-21256.126310885997</v>
      </c>
      <c r="GB8" s="57">
        <f>MIN('Drive Train'!$F$35-FV7*'DEPRECATED - DT-Prelim Calcs'!$C$21*'Drive Train'!$F$39,GB7+FV$2)</f>
        <v>6.0759999999999996</v>
      </c>
      <c r="GC8" s="57">
        <f>'Drive Train'!$F$35-FV8*'DEPRECATED - DT-Prelim Calcs'!$C$21*'Drive Train'!$F$39</f>
        <v>6.0759999999999996</v>
      </c>
      <c r="GD8" s="1">
        <f>IF(GA8&gt;='Drive Train'!$F$29,1,0)</f>
        <v>0</v>
      </c>
      <c r="GE8" s="57">
        <f t="shared" si="59"/>
        <v>103.33333333333333</v>
      </c>
      <c r="GF8" s="63">
        <f>GF7+'DEPRECATED - DT-Prelim Calcs'!$C$11</f>
        <v>16</v>
      </c>
      <c r="GG8" s="2">
        <f>GQ8/'Drive Train'!$F$35</f>
        <v>0.83548387096774201</v>
      </c>
      <c r="GH8" s="46">
        <f>GO8*12*60/(PI() * 'Drive Train'!$F$15)/GG$2*GG8</f>
        <v>-222180.06448926107</v>
      </c>
      <c r="GI8" s="2">
        <f>('DEPRECATED - DT-Prelim Calcs'!$C$6*GG8-GH8)/('DEPRECATED - DT-Prelim Calcs'!$C$6*GG8)*'DEPRECATED - DT-Prelim Calcs'!$C$7*GG8</f>
        <v>102.47392052286325</v>
      </c>
      <c r="GJ8" s="57">
        <f>GI8/'DEPRECATED - DT-Prelim Calcs'!$C$7*('DEPRECATED - DT-Prelim Calcs'!$C$8-'DEPRECATED - DT-Prelim Calcs'!$C$9)+'DEPRECATED - DT-Prelim Calcs'!$C$9</f>
        <v>5458.0543581258735</v>
      </c>
      <c r="GK8" s="57">
        <f t="shared" si="60"/>
        <v>29.999999999999982</v>
      </c>
      <c r="GL8" s="2">
        <f t="shared" si="61"/>
        <v>0.99579519204165001</v>
      </c>
      <c r="GM8" s="57">
        <f>GL8*'DEPRECATED - DT-Prelim Calcs'!$C$21/GG$2/'DEPRECATED - DT-Prelim Calcs'!$C$19/'DEPRECATED - DT-Prelim Calcs'!$C$18*3.39*'DEPRECATED - DT-Prelim Calcs'!$C$20</f>
        <v>25.773080821789936</v>
      </c>
      <c r="GN8" s="46">
        <f t="shared" si="62"/>
        <v>0</v>
      </c>
      <c r="GO8" s="57">
        <f>GM7*'DEPRECATED - DT-Prelim Calcs'!$C$11+GO7</f>
        <v>-649.78909938680601</v>
      </c>
      <c r="GP8" s="57">
        <f>GP7+0.5*GM8*'DEPRECATED - DT-Prelim Calcs'!$C$11^2+GO8*'DEPRECATED - DT-Prelim Calcs'!$C$11</f>
        <v>-6491.7172981505073</v>
      </c>
      <c r="GQ8" s="57">
        <f>MIN('Drive Train'!$F$35-GK7*'DEPRECATED - DT-Prelim Calcs'!$C$21*'Drive Train'!$F$39,GQ7+GK$2)</f>
        <v>10.360000000000001</v>
      </c>
      <c r="GR8" s="57">
        <f>'Drive Train'!$F$35-GK8*'DEPRECATED - DT-Prelim Calcs'!$C$21*'Drive Train'!$F$39</f>
        <v>10.360000000000001</v>
      </c>
      <c r="GS8" s="1">
        <f>IF(GP8&gt;='Drive Train'!$F$29,1,0)</f>
        <v>0</v>
      </c>
      <c r="GT8" s="57">
        <f t="shared" si="63"/>
        <v>33.333333333333314</v>
      </c>
      <c r="GU8" s="63">
        <f>GU7+'DEPRECATED - DT-Prelim Calcs'!$C$11</f>
        <v>16</v>
      </c>
      <c r="GV8" s="2">
        <f>HF8/'Drive Train'!$F$35</f>
        <v>0.81720430107526887</v>
      </c>
      <c r="GW8" s="46">
        <f>HD8*12*60/(PI() * 'Drive Train'!$F$15)/GV$2*GV8</f>
        <v>-251124.19633884283</v>
      </c>
      <c r="GX8" s="2">
        <f>('DEPRECATED - DT-Prelim Calcs'!$C$6*GV8-GW8)/('DEPRECATED - DT-Prelim Calcs'!$C$6*GV8)*'DEPRECATED - DT-Prelim Calcs'!$C$7*GV8</f>
        <v>115.51717590716947</v>
      </c>
      <c r="GY8" s="57">
        <f>GX8/'DEPRECATED - DT-Prelim Calcs'!$C$7*('DEPRECATED - DT-Prelim Calcs'!$C$8-'DEPRECATED - DT-Prelim Calcs'!$C$9)+'DEPRECATED - DT-Prelim Calcs'!$C$9</f>
        <v>6152.4318128173627</v>
      </c>
      <c r="GZ8" s="57">
        <f t="shared" si="20"/>
        <v>33.333333333333314</v>
      </c>
      <c r="HA8" s="2">
        <f t="shared" si="64"/>
        <v>0.99579519204165001</v>
      </c>
      <c r="HB8" s="57">
        <f>HA8*'DEPRECATED - DT-Prelim Calcs'!$C$21/GV$2/'DEPRECATED - DT-Prelim Calcs'!$C$19/'DEPRECATED - DT-Prelim Calcs'!$C$18*3.39*'DEPRECATED - DT-Prelim Calcs'!$C$20</f>
        <v>25.773080821789936</v>
      </c>
      <c r="HC8" s="46">
        <f t="shared" si="65"/>
        <v>0</v>
      </c>
      <c r="HD8" s="57">
        <f>HB7*'DEPRECATED - DT-Prelim Calcs'!$C$11+HD7</f>
        <v>-750.86752143602905</v>
      </c>
      <c r="HE8" s="57">
        <f>HE7+0.5*HB8*'DEPRECATED - DT-Prelim Calcs'!$C$11^2+HD8*'DEPRECATED - DT-Prelim Calcs'!$C$11</f>
        <v>-7476.5725391199212</v>
      </c>
      <c r="HF8" s="57">
        <f>MIN('Drive Train'!$F$35-GZ7*'DEPRECATED - DT-Prelim Calcs'!$C$21*'Drive Train'!$F$39,HF7+GZ$2)</f>
        <v>10.133333333333335</v>
      </c>
      <c r="HG8" s="57">
        <f>'Drive Train'!$F$35-GZ8*'DEPRECATED - DT-Prelim Calcs'!$C$21*'Drive Train'!$F$39</f>
        <v>10.133333333333335</v>
      </c>
      <c r="HH8" s="1">
        <f>IF(HE8&gt;='Drive Train'!$F$29,1,0)</f>
        <v>0</v>
      </c>
      <c r="HI8" s="57">
        <f t="shared" si="66"/>
        <v>37.037037037037017</v>
      </c>
      <c r="HJ8" s="63">
        <f>HJ7+'DEPRECATED - DT-Prelim Calcs'!$C$11</f>
        <v>16</v>
      </c>
      <c r="HK8" s="2">
        <f>HU8/'Drive Train'!$F$35</f>
        <v>0.79892473118279583</v>
      </c>
      <c r="HL8" s="46">
        <f>HS8*12*60/(PI() * 'Drive Train'!$F$15)/HK$2*HK8</f>
        <v>-277071.5498310824</v>
      </c>
      <c r="HM8" s="2">
        <f>('DEPRECATED - DT-Prelim Calcs'!$C$6*HK8-HL8)/('DEPRECATED - DT-Prelim Calcs'!$C$6*HK8)*'DEPRECATED - DT-Prelim Calcs'!$C$7*HK8</f>
        <v>127.20541518618592</v>
      </c>
      <c r="HN8" s="57">
        <f>HM8/'DEPRECATED - DT-Prelim Calcs'!$C$7*('DEPRECATED - DT-Prelim Calcs'!$C$8-'DEPRECATED - DT-Prelim Calcs'!$C$9)+'DEPRECATED - DT-Prelim Calcs'!$C$9</f>
        <v>6774.6729329409345</v>
      </c>
      <c r="HO8" s="57">
        <f t="shared" si="21"/>
        <v>36.66666666666665</v>
      </c>
      <c r="HP8" s="2">
        <f t="shared" si="67"/>
        <v>0.99579519204165001</v>
      </c>
      <c r="HQ8" s="57">
        <f>HP8*'DEPRECATED - DT-Prelim Calcs'!$C$21/HK$2/'DEPRECATED - DT-Prelim Calcs'!$C$19/'DEPRECATED - DT-Prelim Calcs'!$C$18*3.39*'DEPRECATED - DT-Prelim Calcs'!$C$20</f>
        <v>25.773080821789936</v>
      </c>
      <c r="HR8" s="46">
        <f t="shared" si="68"/>
        <v>0</v>
      </c>
      <c r="HS8" s="57">
        <f>HQ7*'DEPRECATED - DT-Prelim Calcs'!$C$11+HS7</f>
        <v>-847.4058778222095</v>
      </c>
      <c r="HT8" s="57">
        <f>HT7+0.5*HQ8*'DEPRECATED - DT-Prelim Calcs'!$C$11^2+HS8*'DEPRECATED - DT-Prelim Calcs'!$C$11</f>
        <v>-8416.027123458909</v>
      </c>
      <c r="HU8" s="57">
        <f>MIN('Drive Train'!$F$35-HO7*'DEPRECATED - DT-Prelim Calcs'!$C$21*'Drive Train'!$F$39,HU7+HO$2)</f>
        <v>9.9066666666666681</v>
      </c>
      <c r="HV8" s="57">
        <f>'Drive Train'!$F$35-HO8*'DEPRECATED - DT-Prelim Calcs'!$C$21*'Drive Train'!$F$39</f>
        <v>9.9066666666666681</v>
      </c>
      <c r="HW8" s="1">
        <f>IF(HT8&gt;='Drive Train'!$F$29,1,0)</f>
        <v>0</v>
      </c>
      <c r="HX8" s="57">
        <f t="shared" si="69"/>
        <v>40.740740740740726</v>
      </c>
      <c r="HY8" s="63">
        <f>HY7+'DEPRECATED - DT-Prelim Calcs'!$C$11</f>
        <v>16</v>
      </c>
      <c r="HZ8" s="2">
        <f>IJ8/'Drive Train'!$F$35</f>
        <v>0.78064516129032269</v>
      </c>
      <c r="IA8" s="46">
        <f>IH8*12*60/(PI() * 'Drive Train'!$F$15)/HZ$2*HZ8</f>
        <v>-300124.01787428575</v>
      </c>
      <c r="IB8" s="2">
        <f>('DEPRECATED - DT-Prelim Calcs'!$C$6*HZ8-IA8)/('DEPRECATED - DT-Prelim Calcs'!$C$6*HZ8)*'DEPRECATED - DT-Prelim Calcs'!$C$7*HZ8</f>
        <v>137.58471001263626</v>
      </c>
      <c r="IC8" s="57">
        <f>IB8/'DEPRECATED - DT-Prelim Calcs'!$C$7*('DEPRECATED - DT-Prelim Calcs'!$C$8-'DEPRECATED - DT-Prelim Calcs'!$C$9)+'DEPRECATED - DT-Prelim Calcs'!$C$9</f>
        <v>7327.2304127059051</v>
      </c>
      <c r="ID8" s="57">
        <f t="shared" si="22"/>
        <v>39.999999999999986</v>
      </c>
      <c r="IE8" s="2">
        <f t="shared" si="70"/>
        <v>0.99579519204165001</v>
      </c>
      <c r="IF8" s="57">
        <f>IE8*'DEPRECATED - DT-Prelim Calcs'!$C$21/HZ$2/'DEPRECATED - DT-Prelim Calcs'!$C$19/'DEPRECATED - DT-Prelim Calcs'!$C$18*3.39*'DEPRECATED - DT-Prelim Calcs'!$C$20</f>
        <v>25.773080821789936</v>
      </c>
      <c r="IG8" s="46">
        <f t="shared" si="71"/>
        <v>0</v>
      </c>
      <c r="IH8" s="57">
        <f>IF7*'DEPRECATED - DT-Prelim Calcs'!$C$11+IH7</f>
        <v>-939.40416854534703</v>
      </c>
      <c r="II8" s="57">
        <f>II7+0.5*IF8*'DEPRECATED - DT-Prelim Calcs'!$C$11^2+IH8*'DEPRECATED - DT-Prelim Calcs'!$C$11</f>
        <v>-9310.0810511674681</v>
      </c>
      <c r="IJ8" s="57">
        <f>MIN('Drive Train'!$F$35-ID7*'DEPRECATED - DT-Prelim Calcs'!$C$21*'Drive Train'!$F$39,IJ7+ID$2)</f>
        <v>9.6800000000000015</v>
      </c>
      <c r="IK8" s="57">
        <f>'Drive Train'!$F$35-ID8*'DEPRECATED - DT-Prelim Calcs'!$C$21*'Drive Train'!$F$39</f>
        <v>9.6800000000000015</v>
      </c>
      <c r="IL8" s="1">
        <f>IF(II8&gt;='Drive Train'!$F$29,1,0)</f>
        <v>0</v>
      </c>
      <c r="IM8" s="57">
        <f t="shared" si="72"/>
        <v>44.444444444444429</v>
      </c>
      <c r="IN8" s="63">
        <f>IN7+'DEPRECATED - DT-Prelim Calcs'!$C$11</f>
        <v>16</v>
      </c>
      <c r="IO8" s="2">
        <f>IY8/'Drive Train'!$F$35</f>
        <v>0.76236559139784954</v>
      </c>
      <c r="IP8" s="46">
        <f>IW8*12*60/(PI() * 'Drive Train'!$F$15)/IO$2*IO8</f>
        <v>-320383.49337675871</v>
      </c>
      <c r="IQ8" s="2">
        <f>('DEPRECATED - DT-Prelim Calcs'!$C$6*IO8-IP8)/('DEPRECATED - DT-Prelim Calcs'!$C$6*IO8)*'DEPRECATED - DT-Prelim Calcs'!$C$7*IO8</f>
        <v>146.70113203924416</v>
      </c>
      <c r="IR8" s="57">
        <f>IQ8/'DEPRECATED - DT-Prelim Calcs'!$C$7*('DEPRECATED - DT-Prelim Calcs'!$C$8-'DEPRECATED - DT-Prelim Calcs'!$C$9)+'DEPRECATED - DT-Prelim Calcs'!$C$9</f>
        <v>7812.556946321587</v>
      </c>
      <c r="IS8" s="57">
        <f t="shared" si="23"/>
        <v>43.333333333333321</v>
      </c>
      <c r="IT8" s="2">
        <f t="shared" si="73"/>
        <v>0.99579519204165001</v>
      </c>
      <c r="IU8" s="57">
        <f>IT8*'DEPRECATED - DT-Prelim Calcs'!$C$21/IO$2/'DEPRECATED - DT-Prelim Calcs'!$C$19/'DEPRECATED - DT-Prelim Calcs'!$C$18*3.39*'DEPRECATED - DT-Prelim Calcs'!$C$20</f>
        <v>25.773080821789936</v>
      </c>
      <c r="IV8" s="46">
        <f t="shared" si="74"/>
        <v>0</v>
      </c>
      <c r="IW8" s="57">
        <f>IU7*'DEPRECATED - DT-Prelim Calcs'!$C$11+IW7</f>
        <v>-1026.8623936054419</v>
      </c>
      <c r="IX8" s="57">
        <f>IX7+0.5*IU8*'DEPRECATED - DT-Prelim Calcs'!$C$11^2+IW8*'DEPRECATED - DT-Prelim Calcs'!$C$11</f>
        <v>-10158.7343222456</v>
      </c>
      <c r="IY8" s="57">
        <f>MIN('Drive Train'!$F$35-IS7*'DEPRECATED - DT-Prelim Calcs'!$C$21*'Drive Train'!$F$39,IY7+IS$2)</f>
        <v>9.4533333333333349</v>
      </c>
      <c r="IZ8" s="57">
        <f>'Drive Train'!$F$35-IS8*'DEPRECATED - DT-Prelim Calcs'!$C$21*'Drive Train'!$F$39</f>
        <v>9.4533333333333349</v>
      </c>
      <c r="JA8" s="1">
        <f>IF(IX8&gt;='Drive Train'!$F$29,1,0)</f>
        <v>0</v>
      </c>
      <c r="JB8" s="57">
        <f t="shared" si="75"/>
        <v>48.148148148148138</v>
      </c>
      <c r="JC8" s="63">
        <f>JC7+'DEPRECATED - DT-Prelim Calcs'!$C$11</f>
        <v>16</v>
      </c>
      <c r="JD8" s="2">
        <f>JN8/'Drive Train'!$F$35</f>
        <v>0.74408602150537628</v>
      </c>
      <c r="JE8" s="46">
        <f>JL8*12*60/(PI() * 'Drive Train'!$F$15)/JD$2*JD8</f>
        <v>-337951.86924680712</v>
      </c>
      <c r="JF8" s="2">
        <f>('DEPRECATED - DT-Prelim Calcs'!$C$6*JD8-JE8)/('DEPRECATED - DT-Prelim Calcs'!$C$6*JD8)*'DEPRECATED - DT-Prelim Calcs'!$C$7*JD8</f>
        <v>154.60075291873326</v>
      </c>
      <c r="JG8" s="57">
        <f>JF8/'DEPRECATED - DT-Prelim Calcs'!$C$7*('DEPRECATED - DT-Prelim Calcs'!$C$8-'DEPRECATED - DT-Prelim Calcs'!$C$9)+'DEPRECATED - DT-Prelim Calcs'!$C$9</f>
        <v>8233.1052279972937</v>
      </c>
      <c r="JH8" s="57">
        <f t="shared" si="24"/>
        <v>46.666666666666657</v>
      </c>
      <c r="JI8" s="2">
        <f t="shared" si="76"/>
        <v>0.99579519204165001</v>
      </c>
      <c r="JJ8" s="57">
        <f>JI8*'DEPRECATED - DT-Prelim Calcs'!$C$21/JD$2/'DEPRECATED - DT-Prelim Calcs'!$C$19/'DEPRECATED - DT-Prelim Calcs'!$C$18*3.39*'DEPRECATED - DT-Prelim Calcs'!$C$20</f>
        <v>25.773080821789936</v>
      </c>
      <c r="JK8" s="46">
        <f t="shared" si="77"/>
        <v>0</v>
      </c>
      <c r="JL8" s="57">
        <f>JJ7*'DEPRECATED - DT-Prelim Calcs'!$C$11+JL7</f>
        <v>-1109.7805530024932</v>
      </c>
      <c r="JM8" s="57">
        <f>JM7+0.5*JJ8*'DEPRECATED - DT-Prelim Calcs'!$C$11^2+JL8*'DEPRECATED - DT-Prelim Calcs'!$C$11</f>
        <v>-10961.986936693294</v>
      </c>
      <c r="JN8" s="57">
        <f>MIN('Drive Train'!$F$35-JH7*'DEPRECATED - DT-Prelim Calcs'!$C$21*'Drive Train'!$F$39,JN7+JH$2)</f>
        <v>9.2266666666666666</v>
      </c>
      <c r="JO8" s="57">
        <f>'Drive Train'!$F$35-JH8*'DEPRECATED - DT-Prelim Calcs'!$C$21*'Drive Train'!$F$39</f>
        <v>9.2266666666666666</v>
      </c>
      <c r="JP8" s="1">
        <f>IF(JM8&gt;='Drive Train'!$F$29,1,0)</f>
        <v>0</v>
      </c>
      <c r="JQ8" s="57">
        <f>MIN(JG8,'DEPRECATED - DT-Prelim Calcs'!$C$10)*'DEPRECATED - DT-Prelim Calcs'!$C$11*1000/60/60</f>
        <v>103.33333333333333</v>
      </c>
      <c r="JR8" s="63">
        <f>JR7+'DEPRECATED - DT-Prelim Calcs'!$C$11</f>
        <v>16</v>
      </c>
      <c r="JS8" s="2">
        <f>KC8/'Drive Train'!$F$35</f>
        <v>0.72580645161290325</v>
      </c>
      <c r="JT8" s="46">
        <f>KA8*12*60/(PI() * 'Drive Train'!$F$15)/JS$2*JS8</f>
        <v>-352931.03839273757</v>
      </c>
      <c r="JU8" s="2">
        <f>('DEPRECATED - DT-Prelim Calcs'!$C$6*JS8-JT8)/('DEPRECATED - DT-Prelim Calcs'!$C$6*JS8)*'DEPRECATED - DT-Prelim Calcs'!$C$7*JS8</f>
        <v>161.32964430382756</v>
      </c>
      <c r="JV8" s="57">
        <f>JU8/'DEPRECATED - DT-Prelim Calcs'!$C$7*('DEPRECATED - DT-Prelim Calcs'!$C$8-'DEPRECATED - DT-Prelim Calcs'!$C$9)+'DEPRECATED - DT-Prelim Calcs'!$C$9</f>
        <v>8591.3279519423577</v>
      </c>
      <c r="JW8" s="57">
        <f t="shared" si="25"/>
        <v>49.999999999999993</v>
      </c>
      <c r="JX8" s="2">
        <f t="shared" si="78"/>
        <v>0.99579519204165001</v>
      </c>
      <c r="JY8" s="57">
        <f>JX8*'DEPRECATED - DT-Prelim Calcs'!$C$21/JS$2/'DEPRECATED - DT-Prelim Calcs'!$C$19/'DEPRECATED - DT-Prelim Calcs'!$C$18*3.39*'DEPRECATED - DT-Prelim Calcs'!$C$20</f>
        <v>25.773080821789936</v>
      </c>
      <c r="JZ8" s="46">
        <f t="shared" si="79"/>
        <v>0</v>
      </c>
      <c r="KA8" s="57">
        <f>JY7*'DEPRECATED - DT-Prelim Calcs'!$C$11+KA7</f>
        <v>-1188.1586467365028</v>
      </c>
      <c r="KB8" s="57">
        <f>KB7+0.5*JY8*'DEPRECATED - DT-Prelim Calcs'!$C$11^2+KA8*'DEPRECATED - DT-Prelim Calcs'!$C$11</f>
        <v>-11719.838894510574</v>
      </c>
      <c r="KC8" s="57">
        <f>MIN('Drive Train'!$F$35-JW7*'DEPRECATED - DT-Prelim Calcs'!$C$21*'Drive Train'!$F$39,KC7+JW$2)</f>
        <v>9</v>
      </c>
      <c r="KD8" s="57">
        <f>'Drive Train'!$F$35-JW8*'DEPRECATED - DT-Prelim Calcs'!$C$21*'Drive Train'!$F$39</f>
        <v>9</v>
      </c>
      <c r="KE8" s="1">
        <f>IF(KB8&gt;='Drive Train'!$F$29,1,0)</f>
        <v>0</v>
      </c>
      <c r="KF8" s="57">
        <f>MIN(JV8,'DEPRECATED - DT-Prelim Calcs'!$C$10)*'DEPRECATED - DT-Prelim Calcs'!$C$11*1000/60/60</f>
        <v>103.33333333333333</v>
      </c>
      <c r="KG8" s="63">
        <f>KG7+'DEPRECATED - DT-Prelim Calcs'!$C$11</f>
        <v>16</v>
      </c>
      <c r="KH8" s="2">
        <f>KR8/'Drive Train'!$F$35</f>
        <v>0.7075268817204301</v>
      </c>
      <c r="KI8" s="46">
        <f>KP8*12*60/(PI() * 'Drive Train'!$F$15)/KH$2*KH8</f>
        <v>-365422.89372285508</v>
      </c>
      <c r="KJ8" s="2">
        <f>('DEPRECATED - DT-Prelim Calcs'!$C$6*KH8-KI8)/('DEPRECATED - DT-Prelim Calcs'!$C$6*KH8)*'DEPRECATED - DT-Prelim Calcs'!$C$7*KH8</f>
        <v>166.93387784725033</v>
      </c>
      <c r="KK8" s="57">
        <f>KJ8/'DEPRECATED - DT-Prelim Calcs'!$C$7*('DEPRECATED - DT-Prelim Calcs'!$C$8-'DEPRECATED - DT-Prelim Calcs'!$C$9)+'DEPRECATED - DT-Prelim Calcs'!$C$9</f>
        <v>8889.6778123660661</v>
      </c>
      <c r="KL8" s="57">
        <f t="shared" si="26"/>
        <v>53.333333333333329</v>
      </c>
      <c r="KM8" s="2">
        <f t="shared" si="80"/>
        <v>0.99579519204165001</v>
      </c>
      <c r="KN8" s="57">
        <f>KM8*'DEPRECATED - DT-Prelim Calcs'!$C$21/KH$2/'DEPRECATED - DT-Prelim Calcs'!$C$19/'DEPRECATED - DT-Prelim Calcs'!$C$18*3.39*'DEPRECATED - DT-Prelim Calcs'!$C$20</f>
        <v>25.773080821789936</v>
      </c>
      <c r="KO8" s="46">
        <f t="shared" si="81"/>
        <v>0</v>
      </c>
      <c r="KP8" s="57">
        <f>KN7*'DEPRECATED - DT-Prelim Calcs'!$C$11+KP7</f>
        <v>-1261.9966748074683</v>
      </c>
      <c r="KQ8" s="57">
        <f>KQ7+0.5*KN8*'DEPRECATED - DT-Prelim Calcs'!$C$11^2+KP8*'DEPRECATED - DT-Prelim Calcs'!$C$11</f>
        <v>-12432.290195697411</v>
      </c>
      <c r="KR8" s="57">
        <f>MIN('Drive Train'!$F$35-KL7*'DEPRECATED - DT-Prelim Calcs'!$C$21*'Drive Train'!$F$39,KR7+KL$2)</f>
        <v>8.7733333333333334</v>
      </c>
      <c r="KS8" s="57">
        <f>'Drive Train'!$F$35-KL8*'DEPRECATED - DT-Prelim Calcs'!$C$21*'Drive Train'!$F$39</f>
        <v>8.7733333333333334</v>
      </c>
      <c r="KT8" s="1">
        <f>IF(KQ8&gt;='Drive Train'!$F$29,1,0)</f>
        <v>0</v>
      </c>
      <c r="KU8" s="57">
        <f>MIN(KK8,'DEPRECATED - DT-Prelim Calcs'!$C$10)*'DEPRECATED - DT-Prelim Calcs'!$C$11*1000/60/60</f>
        <v>103.33333333333333</v>
      </c>
      <c r="KV8" s="63">
        <f>KV7+'DEPRECATED - DT-Prelim Calcs'!$C$11</f>
        <v>16</v>
      </c>
      <c r="KW8" s="2">
        <f>LG8/'Drive Train'!$F$35</f>
        <v>0.68924731182795695</v>
      </c>
      <c r="KX8" s="46">
        <f>LE8*12*60/(PI() * 'Drive Train'!$F$15)/KW$2*KW8</f>
        <v>-367519.28735822492</v>
      </c>
      <c r="KY8" s="2">
        <f>('DEPRECATED - DT-Prelim Calcs'!$C$6*KW8-KX8)/('DEPRECATED - DT-Prelim Calcs'!$C$6*KW8)*'DEPRECATED - DT-Prelim Calcs'!$C$7*KW8</f>
        <v>167.83772439548702</v>
      </c>
      <c r="KZ8" s="57">
        <f>KY8/'DEPRECATED - DT-Prelim Calcs'!$C$7*('DEPRECATED - DT-Prelim Calcs'!$C$8-'DEPRECATED - DT-Prelim Calcs'!$C$9)+'DEPRECATED - DT-Prelim Calcs'!$C$9</f>
        <v>8937.7954522576711</v>
      </c>
      <c r="LA8" s="57">
        <f t="shared" si="27"/>
        <v>56.666666666666664</v>
      </c>
      <c r="LB8" s="2">
        <f t="shared" si="82"/>
        <v>0.99579519204165001</v>
      </c>
      <c r="LC8" s="57">
        <f>LB8*'DEPRECATED - DT-Prelim Calcs'!$C$21/KW$2/'DEPRECATED - DT-Prelim Calcs'!$C$19/'DEPRECATED - DT-Prelim Calcs'!$C$18*3.39*'DEPRECATED - DT-Prelim Calcs'!$C$20</f>
        <v>25.773080821789936</v>
      </c>
      <c r="LD8" s="46">
        <f t="shared" si="83"/>
        <v>0</v>
      </c>
      <c r="LE8" s="57">
        <f>LC7*'DEPRECATED - DT-Prelim Calcs'!$C$11+LE7</f>
        <v>-1302.8981218311117</v>
      </c>
      <c r="LF8" s="57">
        <f>LF7+0.5*LC8*'DEPRECATED - DT-Prelim Calcs'!$C$11^2+LE8*'DEPRECATED - DT-Prelim Calcs'!$C$11</f>
        <v>-12822.796571736799</v>
      </c>
      <c r="LG8" s="57">
        <f>MIN('Drive Train'!$F$35-LA7*'DEPRECATED - DT-Prelim Calcs'!$C$21*'Drive Train'!$F$39,LG7+LA$2)</f>
        <v>8.5466666666666669</v>
      </c>
      <c r="LH8" s="57">
        <f>'Drive Train'!$F$35-LA8*'DEPRECATED - DT-Prelim Calcs'!$C$21*'Drive Train'!$F$39</f>
        <v>8.5466666666666669</v>
      </c>
      <c r="LI8" s="1">
        <f>IF(LF8&gt;='Drive Train'!$F$29,1,0)</f>
        <v>0</v>
      </c>
      <c r="LJ8" s="57">
        <f>MIN(KZ8,'DEPRECATED - DT-Prelim Calcs'!$C$10)*'DEPRECATED - DT-Prelim Calcs'!$C$11*1000/60/60</f>
        <v>103.33333333333333</v>
      </c>
      <c r="LK8" s="63">
        <f>LK7+'DEPRECATED - DT-Prelim Calcs'!$C$11</f>
        <v>16</v>
      </c>
      <c r="LL8" s="2">
        <f>LV8/'Drive Train'!$F$35</f>
        <v>0.67096774193548392</v>
      </c>
      <c r="LM8" s="46">
        <f>LT8*12*60/(PI() * 'Drive Train'!$F$15)/LL$2*LL8</f>
        <v>-349111.11277398118</v>
      </c>
      <c r="LN8" s="2">
        <f>('DEPRECATED - DT-Prelim Calcs'!$C$6*LL8-LM8)/('DEPRECATED - DT-Prelim Calcs'!$C$6*LL8)*'DEPRECATED - DT-Prelim Calcs'!$C$7*LL8</f>
        <v>159.47027461928303</v>
      </c>
      <c r="LO8" s="57">
        <f>LN8/'DEPRECATED - DT-Prelim Calcs'!$C$7*('DEPRECATED - DT-Prelim Calcs'!$C$8-'DEPRECATED - DT-Prelim Calcs'!$C$9)+'DEPRECATED - DT-Prelim Calcs'!$C$9</f>
        <v>8492.3415907278068</v>
      </c>
      <c r="LP8" s="57">
        <f t="shared" si="28"/>
        <v>60</v>
      </c>
      <c r="LQ8" s="2">
        <f t="shared" si="84"/>
        <v>0.99579519204165001</v>
      </c>
      <c r="LR8" s="57">
        <f>LQ8*'DEPRECATED - DT-Prelim Calcs'!$C$21/LL$2/'DEPRECATED - DT-Prelim Calcs'!$C$19/'DEPRECATED - DT-Prelim Calcs'!$C$18*3.39*'DEPRECATED - DT-Prelim Calcs'!$C$20</f>
        <v>25.773080821789936</v>
      </c>
      <c r="LS8" s="46">
        <f t="shared" si="85"/>
        <v>0</v>
      </c>
      <c r="LT8" s="57">
        <f>LR7*'DEPRECATED - DT-Prelim Calcs'!$C$11+LT7</f>
        <v>-1271.3567567172727</v>
      </c>
      <c r="LU8" s="57">
        <f>LU7+0.5*LR8*'DEPRECATED - DT-Prelim Calcs'!$C$11^2+LT8*'DEPRECATED - DT-Prelim Calcs'!$C$11</f>
        <v>-12507.382920598408</v>
      </c>
      <c r="LV8" s="57">
        <f>MIN('Drive Train'!$F$35-LP7*'DEPRECATED - DT-Prelim Calcs'!$C$21*'Drive Train'!$F$39,LV7+LP$2)</f>
        <v>8.32</v>
      </c>
      <c r="LW8" s="57">
        <f>'Drive Train'!$F$35-LP8*'DEPRECATED - DT-Prelim Calcs'!$C$21*'Drive Train'!$F$39</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Train'!$AA$49 + V8*(1-'Drive Train'!$AA$49))</f>
        <v>0</v>
      </c>
      <c r="W9" s="57">
        <f t="shared" si="0"/>
        <v>0</v>
      </c>
      <c r="X9" s="2">
        <f>MAX(MIN(IF(AND(AI8=1,AG9&lt;0),-1,1)*(W9-$C$9)/($C$8-$C$9)*$C$7-$C$29*AE9/T$2 -  AI8*$C$29/2,X$2),MAX(X$4:X8)*-1)</f>
        <v>-0.2458281045106315</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Train'!$F$39,AG8+W$2)-$C$3,IF(AE8-1&lt;=0,0,IF($C$32=Motors!$C$29,MAX(MAX(AG$4:AG8)*-1,AG8-W$2),MAX(0,MAX(AG$4:AG8)*-1,AG8-W$2))))</f>
        <v>0</v>
      </c>
      <c r="AH9" s="57">
        <f>'Drive Train'!$F$35-ABS(W9)*'DEPRECATED - DT-Prelim Calcs'!$C$21*'Drive Train'!$F$39</f>
        <v>12.4</v>
      </c>
      <c r="AI9" s="1">
        <f>IF(AJ9&gt;='Drive Train'!$F$29,1,0)</f>
        <v>1</v>
      </c>
      <c r="AJ9" s="57">
        <f>AJ8+0.5*Y9*'DEPRECATED - DT-Prelim Calcs'!$C$11^2+AE9*'DEPRECATED - DT-Prelim Calcs'!$C$11</f>
        <v>784.33981740885292</v>
      </c>
      <c r="AK9" s="57">
        <f t="shared" si="8"/>
        <v>0</v>
      </c>
      <c r="AL9" s="63">
        <f>AL8+'DEPRECATED - DT-Prelim Calcs'!$C$11</f>
        <v>20</v>
      </c>
      <c r="AM9" s="2">
        <f>AW9/'Drive Train'!$F$35</f>
        <v>0.95020149961956701</v>
      </c>
      <c r="AN9" s="46">
        <f>AU9*12*60/(PI() * 'Drive Train'!$F$15)/AM$2*AM9</f>
        <v>3977.0621559518731</v>
      </c>
      <c r="AO9" s="2">
        <f>('DEPRECATED - DT-Prelim Calcs'!$C$6*AM9-AN9)/('DEPRECATED - DT-Prelim Calcs'!$C$6*AM9)*'DEPRECATED - DT-Prelim Calcs'!$C$7*AM9</f>
        <v>0.49172674056645599</v>
      </c>
      <c r="AP9" s="57">
        <f>AO9/'DEPRECATED - DT-Prelim Calcs'!$C$7*('DEPRECATED - DT-Prelim Calcs'!$C$8-'DEPRECATED - DT-Prelim Calcs'!$C$9)+'DEPRECATED - DT-Prelim Calcs'!$C$9</f>
        <v>28.877817765425849</v>
      </c>
      <c r="AQ9" s="57">
        <f t="shared" si="9"/>
        <v>28.877817765425849</v>
      </c>
      <c r="AR9" s="2">
        <f t="shared" si="30"/>
        <v>0.18529673672074159</v>
      </c>
      <c r="AS9" s="57">
        <f>AR9*'DEPRECATED - DT-Prelim Calcs'!$C$21/AM$2/'DEPRECATED - DT-Prelim Calcs'!$C$19/'DEPRECATED - DT-Prelim Calcs'!$C$18*3.39*'DEPRECATED - DT-Prelim Calcs'!$C$20</f>
        <v>1.3428333323073527</v>
      </c>
      <c r="AT9" s="46">
        <f t="shared" si="31"/>
        <v>0</v>
      </c>
      <c r="AU9" s="57">
        <f>AS8*'DEPRECATED - DT-Prelim Calcs'!$C$11+AU8</f>
        <v>36.525320790177268</v>
      </c>
      <c r="AV9" s="57">
        <f>AV8+0.5*AS9*'DEPRECATED - DT-Prelim Calcs'!$C$11^2+AU9*'DEPRECATED - DT-Prelim Calcs'!$C$11</f>
        <v>742.28396614320559</v>
      </c>
      <c r="AW9" s="57">
        <f>MIN('Drive Train'!$F$35-AQ8*'DEPRECATED - DT-Prelim Calcs'!$C$21*'Drive Train'!$F$39,AW8+AQ$2)</f>
        <v>11.782498595282631</v>
      </c>
      <c r="AX9" s="57">
        <f>'Drive Train'!$F$35-AQ9*'DEPRECATED - DT-Prelim Calcs'!$C$21*'Drive Train'!$F$39</f>
        <v>10.436308391951043</v>
      </c>
      <c r="AY9" s="1">
        <f>IF(AV9&gt;='Drive Train'!$F$29,1,0)</f>
        <v>1</v>
      </c>
      <c r="AZ9" s="57">
        <f t="shared" si="32"/>
        <v>32.086464183806498</v>
      </c>
      <c r="BA9" s="63">
        <f>BA8+'DEPRECATED - DT-Prelim Calcs'!$C$11</f>
        <v>20</v>
      </c>
      <c r="BB9" s="2">
        <f>BL9/'Drive Train'!$F$35</f>
        <v>1.2709502503618584</v>
      </c>
      <c r="BC9" s="46">
        <f>BJ9*12*60/(PI() * 'Drive Train'!$F$15)/BB$2*BB9</f>
        <v>-2518.9629238031957</v>
      </c>
      <c r="BD9" s="2">
        <f>('DEPRECATED - DT-Prelim Calcs'!$C$6*BB9-BC9)/('DEPRECATED - DT-Prelim Calcs'!$C$6*BB9)*'DEPRECATED - DT-Prelim Calcs'!$C$7*BB9</f>
        <v>4.2019583297071081</v>
      </c>
      <c r="BE9" s="57">
        <f>BD9/'DEPRECATED - DT-Prelim Calcs'!$C$7*('DEPRECATED - DT-Prelim Calcs'!$C$8-'DEPRECATED - DT-Prelim Calcs'!$C$9)+'DEPRECATED - DT-Prelim Calcs'!$C$9</f>
        <v>226.39761564374353</v>
      </c>
      <c r="BF9" s="57">
        <f t="shared" si="10"/>
        <v>93</v>
      </c>
      <c r="BG9" s="2">
        <f t="shared" si="33"/>
        <v>1.8413076941297186</v>
      </c>
      <c r="BH9" s="57">
        <f>BG9*'DEPRECATED - DT-Prelim Calcs'!$C$21/BB$2/'DEPRECATED - DT-Prelim Calcs'!$C$19/'DEPRECATED - DT-Prelim Calcs'!$C$18*3.39*'DEPRECATED - DT-Prelim Calcs'!$C$20</f>
        <v>19.274430405881493</v>
      </c>
      <c r="BI9" s="46">
        <f t="shared" si="34"/>
        <v>0</v>
      </c>
      <c r="BJ9" s="57">
        <f>BH8*'DEPRECATED - DT-Prelim Calcs'!$C$11+BJ8</f>
        <v>-11.974013771059035</v>
      </c>
      <c r="BK9" s="57">
        <f>BK8+0.5*BH9*'DEPRECATED - DT-Prelim Calcs'!$C$11^2+BJ9*'DEPRECATED - DT-Prelim Calcs'!$C$11</f>
        <v>503.50913374177952</v>
      </c>
      <c r="BL9" s="57">
        <f>MIN('Drive Train'!$F$35-BF8*'DEPRECATED - DT-Prelim Calcs'!$C$21*'Drive Train'!$F$39,BL8+BF$2)</f>
        <v>15.759783104487045</v>
      </c>
      <c r="BM9" s="57">
        <f>'Drive Train'!$F$35-BF9*'DEPRECATED - DT-Prelim Calcs'!$C$21*'Drive Train'!$F$39</f>
        <v>6.0759999999999996</v>
      </c>
      <c r="BN9" s="1">
        <f>IF(BK9&gt;='Drive Train'!$F$29,1,0)</f>
        <v>1</v>
      </c>
      <c r="BO9" s="57">
        <f t="shared" si="35"/>
        <v>103.33333333333333</v>
      </c>
      <c r="BP9" s="63">
        <f>BP8+'DEPRECATED - DT-Prelim Calcs'!$C$11</f>
        <v>20</v>
      </c>
      <c r="BQ9" s="2">
        <f>CA9/'Drive Train'!$F$35</f>
        <v>0.48999999999999994</v>
      </c>
      <c r="BR9" s="46">
        <f>BY9*12*60/(PI() * 'Drive Train'!$F$15)/BQ$2*BQ9</f>
        <v>4163.8662490106353</v>
      </c>
      <c r="BS9" s="2">
        <f>('DEPRECATED - DT-Prelim Calcs'!$C$6*BQ9-BR9)/('DEPRECATED - DT-Prelim Calcs'!$C$6*BQ9)*'DEPRECATED - DT-Prelim Calcs'!$C$7*BQ9</f>
        <v>-0.70182376362394594</v>
      </c>
      <c r="BT9" s="57">
        <f>BS9/'DEPRECATED - DT-Prelim Calcs'!$C$7*('DEPRECATED - DT-Prelim Calcs'!$C$8-'DEPRECATED - DT-Prelim Calcs'!$C$9)+'DEPRECATED - DT-Prelim Calcs'!$C$9</f>
        <v>-34.662650984627497</v>
      </c>
      <c r="BU9" s="57">
        <f t="shared" si="11"/>
        <v>-34.662650984627497</v>
      </c>
      <c r="BV9" s="2">
        <f t="shared" si="36"/>
        <v>-1.3239597317957523</v>
      </c>
      <c r="BW9" s="57">
        <f>BV9*'DEPRECATED - DT-Prelim Calcs'!$C$21/BQ$2/'DEPRECATED - DT-Prelim Calcs'!$C$19/'DEPRECATED - DT-Prelim Calcs'!$C$18*3.39*'DEPRECATED - DT-Prelim Calcs'!$C$20</f>
        <v>-18.123226998053298</v>
      </c>
      <c r="BX9" s="46">
        <f t="shared" si="37"/>
        <v>1</v>
      </c>
      <c r="BY9" s="57">
        <f>BW8*'DEPRECATED - DT-Prelim Calcs'!$C$11+BY8</f>
        <v>39.259218542683982</v>
      </c>
      <c r="BZ9" s="57">
        <f>BZ8+0.5*BW9*'DEPRECATED - DT-Prelim Calcs'!$C$11^2+BY9*'DEPRECATED - DT-Prelim Calcs'!$C$11</f>
        <v>-460.96458882165382</v>
      </c>
      <c r="CA9" s="57">
        <f>MIN('Drive Train'!$F$35-BU8*'DEPRECATED - DT-Prelim Calcs'!$C$21*'Drive Train'!$F$39,CA8+BU$2)</f>
        <v>6.0759999999999996</v>
      </c>
      <c r="CB9" s="57">
        <f>'Drive Train'!$F$35-BU9*'DEPRECATED - DT-Prelim Calcs'!$C$21*'Drive Train'!$F$39</f>
        <v>14.757060266954671</v>
      </c>
      <c r="CC9" s="1">
        <f>IF(BZ9&gt;='Drive Train'!$F$29,1,0)</f>
        <v>0</v>
      </c>
      <c r="CD9" s="57">
        <f t="shared" si="38"/>
        <v>-38.514056649586109</v>
      </c>
      <c r="CE9" s="63">
        <f>CE8+'DEPRECATED - DT-Prelim Calcs'!$C$11</f>
        <v>20</v>
      </c>
      <c r="CF9" s="2">
        <f>CP9/'Drive Train'!$F$35</f>
        <v>0.48999999999999994</v>
      </c>
      <c r="CG9" s="46">
        <f>CN9*12*60/(PI() * 'Drive Train'!$F$15)/CF$2*CF9</f>
        <v>-21018.632329429696</v>
      </c>
      <c r="CH9" s="2">
        <f>('DEPRECATED - DT-Prelim Calcs'!$C$6*CF9-CG9)/('DEPRECATED - DT-Prelim Calcs'!$C$6*CF9)*'DEPRECATED - DT-Prelim Calcs'!$C$7*CF9</f>
        <v>10.684634317809675</v>
      </c>
      <c r="CI9" s="57">
        <f>CH9/'DEPRECATED - DT-Prelim Calcs'!$C$7*('DEPRECATED - DT-Prelim Calcs'!$C$8-'DEPRECATED - DT-Prelim Calcs'!$C$9)+'DEPRECATED - DT-Prelim Calcs'!$C$9</f>
        <v>571.51269003111258</v>
      </c>
      <c r="CJ9" s="57">
        <f t="shared" si="12"/>
        <v>93</v>
      </c>
      <c r="CK9" s="2">
        <f t="shared" si="39"/>
        <v>1.5241763143494644</v>
      </c>
      <c r="CL9" s="57">
        <f>CK9*'DEPRECATED - DT-Prelim Calcs'!$C$21/CF$2/'DEPRECATED - DT-Prelim Calcs'!$C$19/'DEPRECATED - DT-Prelim Calcs'!$C$18*3.39*'DEPRECATED - DT-Prelim Calcs'!$C$20</f>
        <v>25.773080821789936</v>
      </c>
      <c r="CM9" s="46">
        <f t="shared" si="40"/>
        <v>0</v>
      </c>
      <c r="CN9" s="57">
        <f>CL8*'DEPRECATED - DT-Prelim Calcs'!$C$11+CN8</f>
        <v>-160.42755324256871</v>
      </c>
      <c r="CO9" s="57">
        <f>CO8+0.5*CL9*'DEPRECATED - DT-Prelim Calcs'!$C$11^2+CN9*'DEPRECATED - DT-Prelim Calcs'!$C$11</f>
        <v>-2864.5396851189198</v>
      </c>
      <c r="CP9" s="57">
        <f>MIN('Drive Train'!$F$35-CJ8*'DEPRECATED - DT-Prelim Calcs'!$C$21*'Drive Train'!$F$39,CP8+CJ$2)</f>
        <v>6.0759999999999996</v>
      </c>
      <c r="CQ9" s="57">
        <f>'Drive Train'!$F$35-CJ9*'DEPRECATED - DT-Prelim Calcs'!$C$21*'Drive Train'!$F$39</f>
        <v>6.0759999999999996</v>
      </c>
      <c r="CR9" s="1">
        <f>IF(CO9&gt;='Drive Train'!$F$29,1,0)</f>
        <v>0</v>
      </c>
      <c r="CS9" s="57">
        <f t="shared" si="41"/>
        <v>103.33333333333333</v>
      </c>
      <c r="CT9" s="63">
        <f>CT8+'DEPRECATED - DT-Prelim Calcs'!$C$11</f>
        <v>20</v>
      </c>
      <c r="CU9" s="2">
        <f>DE9/'Drive Train'!$F$35</f>
        <v>0.48999999999999994</v>
      </c>
      <c r="CV9" s="46">
        <f>DC9*12*60/(PI() * 'Drive Train'!$F$15)/CU$2*CU9</f>
        <v>-58413.953085982816</v>
      </c>
      <c r="CW9" s="2">
        <f>('DEPRECATED - DT-Prelim Calcs'!$C$6*CU9-CV9)/('DEPRECATED - DT-Prelim Calcs'!$C$6*CU9)*'DEPRECATED - DT-Prelim Calcs'!$C$7*CU9</f>
        <v>27.593212746194855</v>
      </c>
      <c r="CX9" s="57">
        <f>CW9/'DEPRECATED - DT-Prelim Calcs'!$C$7*('DEPRECATED - DT-Prelim Calcs'!$C$8-'DEPRECATED - DT-Prelim Calcs'!$C$9)+'DEPRECATED - DT-Prelim Calcs'!$C$9</f>
        <v>1471.6664710941079</v>
      </c>
      <c r="CY9" s="57">
        <f t="shared" si="13"/>
        <v>93</v>
      </c>
      <c r="CZ9" s="2">
        <f t="shared" si="42"/>
        <v>1.2803081040535502</v>
      </c>
      <c r="DA9" s="57">
        <f>CZ9*'DEPRECATED - DT-Prelim Calcs'!$C$21/CU$2/'DEPRECATED - DT-Prelim Calcs'!$C$19/'DEPRECATED - DT-Prelim Calcs'!$C$18*3.39*'DEPRECATED - DT-Prelim Calcs'!$C$20</f>
        <v>25.773080821789936</v>
      </c>
      <c r="DB9" s="46">
        <f t="shared" si="43"/>
        <v>0</v>
      </c>
      <c r="DC9" s="57">
        <f>DA8*'DEPRECATED - DT-Prelim Calcs'!$C$11+DC8</f>
        <v>-374.51601200420919</v>
      </c>
      <c r="DD9" s="57">
        <f>DD8+0.5*DA9*'DEPRECATED - DT-Prelim Calcs'!$C$11^2+DC9*'DEPRECATED - DT-Prelim Calcs'!$C$11</f>
        <v>-5861.7781077818872</v>
      </c>
      <c r="DE9" s="57">
        <f>MIN('Drive Train'!$F$35-CY8*'DEPRECATED - DT-Prelim Calcs'!$C$21*'Drive Train'!$F$39,DE8+CY$2)</f>
        <v>6.0759999999999996</v>
      </c>
      <c r="DF9" s="57">
        <f>'Drive Train'!$F$35-CY9*'DEPRECATED - DT-Prelim Calcs'!$C$21*'Drive Train'!$F$39</f>
        <v>6.0759999999999996</v>
      </c>
      <c r="DG9" s="1">
        <f>IF(DD9&gt;='Drive Train'!$F$29,1,0)</f>
        <v>0</v>
      </c>
      <c r="DH9" s="57">
        <f t="shared" si="44"/>
        <v>103.33333333333333</v>
      </c>
      <c r="DI9" s="63">
        <f>DI8+'DEPRECATED - DT-Prelim Calcs'!$C$11</f>
        <v>20</v>
      </c>
      <c r="DJ9" s="2">
        <f>DT9/'Drive Train'!$F$35</f>
        <v>0.48999999999999994</v>
      </c>
      <c r="DK9" s="46">
        <f>DR9*12*60/(PI() * 'Drive Train'!$F$15)/DJ$2*DJ9</f>
        <v>-113709.78748350378</v>
      </c>
      <c r="DL9" s="2">
        <f>('DEPRECATED - DT-Prelim Calcs'!$C$6*DJ9-DK9)/('DEPRECATED - DT-Prelim Calcs'!$C$6*DJ9)*'DEPRECATED - DT-Prelim Calcs'!$C$7*DJ9</f>
        <v>52.595644434379757</v>
      </c>
      <c r="DM9" s="57">
        <f>DL9/'DEPRECATED - DT-Prelim Calcs'!$C$7*('DEPRECATED - DT-Prelim Calcs'!$C$8-'DEPRECATED - DT-Prelim Calcs'!$C$9)+'DEPRECATED - DT-Prelim Calcs'!$C$9</f>
        <v>2802.7087887680177</v>
      </c>
      <c r="DN9" s="57">
        <f t="shared" si="14"/>
        <v>93</v>
      </c>
      <c r="DO9" s="2">
        <f t="shared" si="45"/>
        <v>1.1037138828047846</v>
      </c>
      <c r="DP9" s="57">
        <f>DO9*'DEPRECATED - DT-Prelim Calcs'!$C$21/DJ$2/'DEPRECATED - DT-Prelim Calcs'!$C$19/'DEPRECATED - DT-Prelim Calcs'!$C$18*3.39*'DEPRECATED - DT-Prelim Calcs'!$C$20</f>
        <v>25.773080821789936</v>
      </c>
      <c r="DQ9" s="46">
        <f t="shared" si="46"/>
        <v>0</v>
      </c>
      <c r="DR9" s="57">
        <f>DP8*'DEPRECATED - DT-Prelim Calcs'!$C$11+DR8</f>
        <v>-628.4831685422804</v>
      </c>
      <c r="DS9" s="57">
        <f>DS8+0.5*DP9*'DEPRECATED - DT-Prelim Calcs'!$C$11^2+DR9*'DEPRECATED - DT-Prelim Calcs'!$C$11</f>
        <v>-9417.3182993148839</v>
      </c>
      <c r="DT9" s="57">
        <f>MIN('Drive Train'!$F$35-DN8*'DEPRECATED - DT-Prelim Calcs'!$C$21*'Drive Train'!$F$39,DT8+DN$2)</f>
        <v>6.0759999999999996</v>
      </c>
      <c r="DU9" s="57">
        <f>'Drive Train'!$F$35-DN9*'DEPRECATED - DT-Prelim Calcs'!$C$21*'Drive Train'!$F$39</f>
        <v>6.0759999999999996</v>
      </c>
      <c r="DV9" s="1">
        <f>IF(DS9&gt;='Drive Train'!$F$29,1,0)</f>
        <v>0</v>
      </c>
      <c r="DW9" s="57">
        <f t="shared" si="47"/>
        <v>103.33333333333333</v>
      </c>
      <c r="DX9" s="63">
        <f>DX8+'DEPRECATED - DT-Prelim Calcs'!$C$11</f>
        <v>20</v>
      </c>
      <c r="DY9" s="2">
        <f>EI9/'Drive Train'!$F$35</f>
        <v>0.48999999999999994</v>
      </c>
      <c r="DZ9" s="46">
        <f>EG9*12*60/(PI() * 'Drive Train'!$F$15)/DY$2*DY9</f>
        <v>-189891.71346008038</v>
      </c>
      <c r="EA9" s="2">
        <f>('DEPRECATED - DT-Prelim Calcs'!$C$6*DY9-DZ9)/('DEPRECATED - DT-Prelim Calcs'!$C$6*DY9)*'DEPRECATED - DT-Prelim Calcs'!$C$7*DY9</f>
        <v>87.041881132981928</v>
      </c>
      <c r="EB9" s="57">
        <f>EA9/'DEPRECATED - DT-Prelim Calcs'!$C$7*('DEPRECATED - DT-Prelim Calcs'!$C$8-'DEPRECATED - DT-Prelim Calcs'!$C$9)+'DEPRECATED - DT-Prelim Calcs'!$C$9</f>
        <v>4636.506369029702</v>
      </c>
      <c r="EC9" s="57">
        <f t="shared" si="15"/>
        <v>93</v>
      </c>
      <c r="ED9" s="2">
        <f t="shared" si="48"/>
        <v>0.96993038185874991</v>
      </c>
      <c r="EE9" s="57">
        <f>ED9*'DEPRECATED - DT-Prelim Calcs'!$C$21/DY$2/'DEPRECATED - DT-Prelim Calcs'!$C$19/'DEPRECATED - DT-Prelim Calcs'!$C$18*3.39*'DEPRECATED - DT-Prelim Calcs'!$C$20</f>
        <v>25.773080821789936</v>
      </c>
      <c r="EF9" s="46">
        <f t="shared" si="49"/>
        <v>0</v>
      </c>
      <c r="EG9" s="57">
        <f>EE8*'DEPRECATED - DT-Prelim Calcs'!$C$11+EG8</f>
        <v>-922.32902285678199</v>
      </c>
      <c r="EH9" s="57">
        <f>EH8+0.5*EE9*'DEPRECATED - DT-Prelim Calcs'!$C$11^2+EG9*'DEPRECATED - DT-Prelim Calcs'!$C$11</f>
        <v>-13531.160259717906</v>
      </c>
      <c r="EI9" s="57">
        <f>MIN('Drive Train'!$F$35-EC8*'DEPRECATED - DT-Prelim Calcs'!$C$21*'Drive Train'!$F$39,EI8+EC$2)</f>
        <v>6.0759999999999996</v>
      </c>
      <c r="EJ9" s="57">
        <f>'Drive Train'!$F$35-EC9*'DEPRECATED - DT-Prelim Calcs'!$C$21*'Drive Train'!$F$39</f>
        <v>6.0759999999999996</v>
      </c>
      <c r="EK9" s="1">
        <f>IF(EH9&gt;='Drive Train'!$F$29,1,0)</f>
        <v>0</v>
      </c>
      <c r="EL9" s="57">
        <f t="shared" si="50"/>
        <v>103.33333333333333</v>
      </c>
      <c r="EM9" s="63">
        <f>EM8+'DEPRECATED - DT-Prelim Calcs'!$C$11</f>
        <v>20</v>
      </c>
      <c r="EN9" s="2">
        <f>EX9/'Drive Train'!$F$35</f>
        <v>0.48999999999999994</v>
      </c>
      <c r="EO9" s="46">
        <f>EV9*12*60/(PI() * 'Drive Train'!$F$15)/EN$2*EN9</f>
        <v>-289945.30895380053</v>
      </c>
      <c r="EP9" s="2">
        <f>('DEPRECATED - DT-Prelim Calcs'!$C$6*EN9-EO9)/('DEPRECATED - DT-Prelim Calcs'!$C$6*EN9)*'DEPRECATED - DT-Prelim Calcs'!$C$7*EN9</f>
        <v>132.281874592619</v>
      </c>
      <c r="EQ9" s="57">
        <f>EP9/'DEPRECATED - DT-Prelim Calcs'!$C$7*('DEPRECATED - DT-Prelim Calcs'!$C$8-'DEPRECATED - DT-Prelim Calcs'!$C$9)+'DEPRECATED - DT-Prelim Calcs'!$C$9</f>
        <v>7044.9259378560246</v>
      </c>
      <c r="ER9" s="57">
        <f t="shared" si="16"/>
        <v>93</v>
      </c>
      <c r="ES9" s="2">
        <f t="shared" si="51"/>
        <v>0.86507304327942547</v>
      </c>
      <c r="ET9" s="57">
        <f>ES9*'DEPRECATED - DT-Prelim Calcs'!$C$21/EN$2/'DEPRECATED - DT-Prelim Calcs'!$C$19/'DEPRECATED - DT-Prelim Calcs'!$C$18*3.39*'DEPRECATED - DT-Prelim Calcs'!$C$20</f>
        <v>25.773080821789936</v>
      </c>
      <c r="EU9" s="46">
        <f t="shared" si="52"/>
        <v>0</v>
      </c>
      <c r="EV9" s="57">
        <f>ET8*'DEPRECATED - DT-Prelim Calcs'!$C$11+EV8</f>
        <v>-1256.0535749477147</v>
      </c>
      <c r="EW9" s="57">
        <f>EW8+0.5*ET9*'DEPRECATED - DT-Prelim Calcs'!$C$11^2+EV9*'DEPRECATED - DT-Prelim Calcs'!$C$11</f>
        <v>-18203.303988990963</v>
      </c>
      <c r="EX9" s="57">
        <f>MIN('Drive Train'!$F$35-ER8*'DEPRECATED - DT-Prelim Calcs'!$C$21*'Drive Train'!$F$39,EX8+ER$2)</f>
        <v>6.0759999999999996</v>
      </c>
      <c r="EY9" s="57">
        <f>'Drive Train'!$F$35-ER9*'DEPRECATED - DT-Prelim Calcs'!$C$21*'Drive Train'!$F$39</f>
        <v>6.0759999999999996</v>
      </c>
      <c r="EZ9" s="1">
        <f>IF(EW9&gt;='Drive Train'!$F$29,1,0)</f>
        <v>0</v>
      </c>
      <c r="FA9" s="57">
        <f t="shared" si="53"/>
        <v>103.33333333333333</v>
      </c>
      <c r="FB9" s="63">
        <f>FB8+'DEPRECATED - DT-Prelim Calcs'!$C$11</f>
        <v>20</v>
      </c>
      <c r="FC9" s="2">
        <f>FM9/'Drive Train'!$F$35</f>
        <v>0.48999999999999994</v>
      </c>
      <c r="FD9" s="46">
        <f>FK9*12*60/(PI() * 'Drive Train'!$F$15)/FC$2*FC9</f>
        <v>-416856.15190275182</v>
      </c>
      <c r="FE9" s="2">
        <f>('DEPRECATED - DT-Prelim Calcs'!$C$6*FC9-FD9)/('DEPRECATED - DT-Prelim Calcs'!$C$6*FC9)*'DEPRECATED - DT-Prelim Calcs'!$C$7*FC9</f>
        <v>189.66557656390842</v>
      </c>
      <c r="FF9" s="57">
        <f>FE9/'DEPRECATED - DT-Prelim Calcs'!$C$7*('DEPRECATED - DT-Prelim Calcs'!$C$8-'DEPRECATED - DT-Prelim Calcs'!$C$9)+'DEPRECATED - DT-Prelim Calcs'!$C$9</f>
        <v>10099.83422122384</v>
      </c>
      <c r="FG9" s="57">
        <f t="shared" si="17"/>
        <v>93</v>
      </c>
      <c r="FH9" s="2">
        <f t="shared" si="54"/>
        <v>0.78067567320338405</v>
      </c>
      <c r="FI9" s="57">
        <f>FH9*'DEPRECATED - DT-Prelim Calcs'!$C$21/FC$2/'DEPRECATED - DT-Prelim Calcs'!$C$19/'DEPRECATED - DT-Prelim Calcs'!$C$18*3.39*'DEPRECATED - DT-Prelim Calcs'!$C$20</f>
        <v>25.773080821789936</v>
      </c>
      <c r="FJ9" s="46">
        <f t="shared" si="55"/>
        <v>0</v>
      </c>
      <c r="FK9" s="57">
        <f>FI8*'DEPRECATED - DT-Prelim Calcs'!$C$11+FK8</f>
        <v>-1629.6568248150772</v>
      </c>
      <c r="FL9" s="57">
        <f>FL8+0.5*FI9*'DEPRECATED - DT-Prelim Calcs'!$C$11^2+FK9*'DEPRECATED - DT-Prelim Calcs'!$C$11</f>
        <v>-23433.749487134039</v>
      </c>
      <c r="FM9" s="57">
        <f>MIN('Drive Train'!$F$35-FG8*'DEPRECATED - DT-Prelim Calcs'!$C$21*'Drive Train'!$F$39,FM8+FG$2)</f>
        <v>6.0759999999999996</v>
      </c>
      <c r="FN9" s="57">
        <f>'Drive Train'!$F$35-FG9*'DEPRECATED - DT-Prelim Calcs'!$C$21*'Drive Train'!$F$39</f>
        <v>6.0759999999999996</v>
      </c>
      <c r="FO9" s="1">
        <f>IF(FL9&gt;='Drive Train'!$F$29,1,0)</f>
        <v>0</v>
      </c>
      <c r="FP9" s="57">
        <f t="shared" si="56"/>
        <v>103.33333333333333</v>
      </c>
      <c r="FQ9" s="63">
        <f>FQ8+'DEPRECATED - DT-Prelim Calcs'!$C$11</f>
        <v>20</v>
      </c>
      <c r="FR9" s="2">
        <f>GB9/'Drive Train'!$F$35</f>
        <v>0.48999999999999994</v>
      </c>
      <c r="FS9" s="46">
        <f>FZ9*12*60/(PI() * 'Drive Train'!$F$15)/FR$2*FR9</f>
        <v>-573609.82024502265</v>
      </c>
      <c r="FT9" s="2">
        <f>('DEPRECATED - DT-Prelim Calcs'!$C$6*FR9-FS9)/('DEPRECATED - DT-Prelim Calcs'!$C$6*FR9)*'DEPRECATED - DT-Prelim Calcs'!$C$7*FR9</f>
        <v>260.54293879746803</v>
      </c>
      <c r="FU9" s="57">
        <f>FT9/'DEPRECATED - DT-Prelim Calcs'!$C$7*('DEPRECATED - DT-Prelim Calcs'!$C$8-'DEPRECATED - DT-Prelim Calcs'!$C$9)+'DEPRECATED - DT-Prelim Calcs'!$C$9</f>
        <v>13873.097945110021</v>
      </c>
      <c r="FV9" s="57">
        <f t="shared" si="18"/>
        <v>93</v>
      </c>
      <c r="FW9" s="2">
        <f t="shared" si="57"/>
        <v>0.7112822800297498</v>
      </c>
      <c r="FX9" s="57">
        <f>FW9*'DEPRECATED - DT-Prelim Calcs'!$C$21/FR$2/'DEPRECATED - DT-Prelim Calcs'!$C$19/'DEPRECATED - DT-Prelim Calcs'!$C$18*3.39*'DEPRECATED - DT-Prelim Calcs'!$C$20</f>
        <v>25.773080821789936</v>
      </c>
      <c r="FY9" s="46">
        <f t="shared" si="58"/>
        <v>0</v>
      </c>
      <c r="FZ9" s="57">
        <f>FX8*'DEPRECATED - DT-Prelim Calcs'!$C$11+FZ8</f>
        <v>-2043.1387724588719</v>
      </c>
      <c r="GA9" s="57">
        <f>GA8+0.5*FX9*'DEPRECATED - DT-Prelim Calcs'!$C$11^2+FZ9*'DEPRECATED - DT-Prelim Calcs'!$C$11</f>
        <v>-29222.496754147167</v>
      </c>
      <c r="GB9" s="57">
        <f>MIN('Drive Train'!$F$35-FV8*'DEPRECATED - DT-Prelim Calcs'!$C$21*'Drive Train'!$F$39,GB8+FV$2)</f>
        <v>6.0759999999999996</v>
      </c>
      <c r="GC9" s="57">
        <f>'Drive Train'!$F$35-FV9*'DEPRECATED - DT-Prelim Calcs'!$C$21*'Drive Train'!$F$39</f>
        <v>6.0759999999999996</v>
      </c>
      <c r="GD9" s="1">
        <f>IF(GA9&gt;='Drive Train'!$F$29,1,0)</f>
        <v>0</v>
      </c>
      <c r="GE9" s="57">
        <f t="shared" si="59"/>
        <v>103.33333333333333</v>
      </c>
      <c r="GF9" s="63">
        <f>GF8+'DEPRECATED - DT-Prelim Calcs'!$C$11</f>
        <v>20</v>
      </c>
      <c r="GG9" s="2">
        <f>GQ9/'Drive Train'!$F$35</f>
        <v>0.83548387096774201</v>
      </c>
      <c r="GH9" s="46">
        <f>GO9*12*60/(PI() * 'Drive Train'!$F$15)/GG$2*GG9</f>
        <v>-186930.07482660902</v>
      </c>
      <c r="GI9" s="2">
        <f>('DEPRECATED - DT-Prelim Calcs'!$C$6*GG9-GH9)/('DEPRECATED - DT-Prelim Calcs'!$C$6*GG9)*'DEPRECATED - DT-Prelim Calcs'!$C$7*GG9</f>
        <v>86.535369849881747</v>
      </c>
      <c r="GJ9" s="57">
        <f>GI9/'DEPRECATED - DT-Prelim Calcs'!$C$7*('DEPRECATED - DT-Prelim Calcs'!$C$8-'DEPRECATED - DT-Prelim Calcs'!$C$9)+'DEPRECATED - DT-Prelim Calcs'!$C$9</f>
        <v>4609.5414737509655</v>
      </c>
      <c r="GK9" s="57">
        <f t="shared" si="60"/>
        <v>29.999999999999982</v>
      </c>
      <c r="GL9" s="2">
        <f t="shared" si="61"/>
        <v>0.99579519204165001</v>
      </c>
      <c r="GM9" s="57">
        <f>GL9*'DEPRECATED - DT-Prelim Calcs'!$C$21/GG$2/'DEPRECATED - DT-Prelim Calcs'!$C$19/'DEPRECATED - DT-Prelim Calcs'!$C$18*3.39*'DEPRECATED - DT-Prelim Calcs'!$C$20</f>
        <v>25.773080821789936</v>
      </c>
      <c r="GN9" s="46">
        <f t="shared" si="62"/>
        <v>0</v>
      </c>
      <c r="GO9" s="57">
        <f>GM8*'DEPRECATED - DT-Prelim Calcs'!$C$11+GO8</f>
        <v>-546.69677609964629</v>
      </c>
      <c r="GP9" s="57">
        <f>GP8+0.5*GM9*'DEPRECATED - DT-Prelim Calcs'!$C$11^2+GO9*'DEPRECATED - DT-Prelim Calcs'!$C$11</f>
        <v>-8472.3197559747732</v>
      </c>
      <c r="GQ9" s="57">
        <f>MIN('Drive Train'!$F$35-GK8*'DEPRECATED - DT-Prelim Calcs'!$C$21*'Drive Train'!$F$39,GQ8+GK$2)</f>
        <v>10.360000000000001</v>
      </c>
      <c r="GR9" s="57">
        <f>'Drive Train'!$F$35-GK9*'DEPRECATED - DT-Prelim Calcs'!$C$21*'Drive Train'!$F$39</f>
        <v>10.360000000000001</v>
      </c>
      <c r="GS9" s="1">
        <f>IF(GP9&gt;='Drive Train'!$F$29,1,0)</f>
        <v>0</v>
      </c>
      <c r="GT9" s="57">
        <f t="shared" si="63"/>
        <v>33.333333333333314</v>
      </c>
      <c r="GU9" s="63">
        <f>GU8+'DEPRECATED - DT-Prelim Calcs'!$C$11</f>
        <v>20</v>
      </c>
      <c r="GV9" s="2">
        <f>HF9/'Drive Train'!$F$35</f>
        <v>0.81720430107526887</v>
      </c>
      <c r="GW9" s="46">
        <f>HD9*12*60/(PI() * 'Drive Train'!$F$15)/GV$2*GV9</f>
        <v>-216645.44197125523</v>
      </c>
      <c r="GX9" s="2">
        <f>('DEPRECATED - DT-Prelim Calcs'!$C$6*GV9-GW9)/('DEPRECATED - DT-Prelim Calcs'!$C$6*GV9)*'DEPRECATED - DT-Prelim Calcs'!$C$7*GV9</f>
        <v>99.927345133082028</v>
      </c>
      <c r="GY9" s="57">
        <f>GX9/'DEPRECATED - DT-Prelim Calcs'!$C$7*('DEPRECATED - DT-Prelim Calcs'!$C$8-'DEPRECATED - DT-Prelim Calcs'!$C$9)+'DEPRECATED - DT-Prelim Calcs'!$C$9</f>
        <v>5322.4835604043255</v>
      </c>
      <c r="GZ9" s="57">
        <f t="shared" si="20"/>
        <v>33.333333333333314</v>
      </c>
      <c r="HA9" s="2">
        <f t="shared" si="64"/>
        <v>0.99579519204165001</v>
      </c>
      <c r="HB9" s="57">
        <f>HA9*'DEPRECATED - DT-Prelim Calcs'!$C$21/GV$2/'DEPRECATED - DT-Prelim Calcs'!$C$19/'DEPRECATED - DT-Prelim Calcs'!$C$18*3.39*'DEPRECATED - DT-Prelim Calcs'!$C$20</f>
        <v>25.773080821789936</v>
      </c>
      <c r="HC9" s="46">
        <f t="shared" si="65"/>
        <v>0</v>
      </c>
      <c r="HD9" s="57">
        <f>HB8*'DEPRECATED - DT-Prelim Calcs'!$C$11+HD8</f>
        <v>-647.77519814886932</v>
      </c>
      <c r="HE9" s="57">
        <f>HE8+0.5*HB9*'DEPRECATED - DT-Prelim Calcs'!$C$11^2+HD9*'DEPRECATED - DT-Prelim Calcs'!$C$11</f>
        <v>-9861.4886851410793</v>
      </c>
      <c r="HF9" s="57">
        <f>MIN('Drive Train'!$F$35-GZ8*'DEPRECATED - DT-Prelim Calcs'!$C$21*'Drive Train'!$F$39,HF8+GZ$2)</f>
        <v>10.133333333333335</v>
      </c>
      <c r="HG9" s="57">
        <f>'Drive Train'!$F$35-GZ9*'DEPRECATED - DT-Prelim Calcs'!$C$21*'Drive Train'!$F$39</f>
        <v>10.133333333333335</v>
      </c>
      <c r="HH9" s="1">
        <f>IF(HE9&gt;='Drive Train'!$F$29,1,0)</f>
        <v>0</v>
      </c>
      <c r="HI9" s="57">
        <f t="shared" si="66"/>
        <v>37.037037037037017</v>
      </c>
      <c r="HJ9" s="63">
        <f>HJ8+'DEPRECATED - DT-Prelim Calcs'!$C$11</f>
        <v>20</v>
      </c>
      <c r="HK9" s="2">
        <f>HU9/'Drive Train'!$F$35</f>
        <v>0.79892473118279583</v>
      </c>
      <c r="HL9" s="46">
        <f>HS9*12*60/(PI() * 'Drive Train'!$F$15)/HK$2*HK9</f>
        <v>-243364.0307585593</v>
      </c>
      <c r="HM9" s="2">
        <f>('DEPRECATED - DT-Prelim Calcs'!$C$6*HK9-HL9)/('DEPRECATED - DT-Prelim Calcs'!$C$6*HK9)*'DEPRECATED - DT-Prelim Calcs'!$C$7*HK9</f>
        <v>111.96430431099257</v>
      </c>
      <c r="HN9" s="57">
        <f>HM9/'DEPRECATED - DT-Prelim Calcs'!$C$7*('DEPRECATED - DT-Prelim Calcs'!$C$8-'DEPRECATED - DT-Prelim Calcs'!$C$9)+'DEPRECATED - DT-Prelim Calcs'!$C$9</f>
        <v>5963.289312489771</v>
      </c>
      <c r="HO9" s="57">
        <f t="shared" si="21"/>
        <v>36.66666666666665</v>
      </c>
      <c r="HP9" s="2">
        <f t="shared" si="67"/>
        <v>0.99579519204165001</v>
      </c>
      <c r="HQ9" s="57">
        <f>HP9*'DEPRECATED - DT-Prelim Calcs'!$C$21/HK$2/'DEPRECATED - DT-Prelim Calcs'!$C$19/'DEPRECATED - DT-Prelim Calcs'!$C$18*3.39*'DEPRECATED - DT-Prelim Calcs'!$C$20</f>
        <v>25.773080821789936</v>
      </c>
      <c r="HR9" s="46">
        <f t="shared" si="68"/>
        <v>0</v>
      </c>
      <c r="HS9" s="57">
        <f>HQ8*'DEPRECATED - DT-Prelim Calcs'!$C$11+HS8</f>
        <v>-744.31355453504978</v>
      </c>
      <c r="HT9" s="57">
        <f>HT8+0.5*HQ9*'DEPRECATED - DT-Prelim Calcs'!$C$11^2+HS9*'DEPRECATED - DT-Prelim Calcs'!$C$11</f>
        <v>-11187.096695024788</v>
      </c>
      <c r="HU9" s="57">
        <f>MIN('Drive Train'!$F$35-HO8*'DEPRECATED - DT-Prelim Calcs'!$C$21*'Drive Train'!$F$39,HU8+HO$2)</f>
        <v>9.9066666666666681</v>
      </c>
      <c r="HV9" s="57">
        <f>'Drive Train'!$F$35-HO9*'DEPRECATED - DT-Prelim Calcs'!$C$21*'Drive Train'!$F$39</f>
        <v>9.9066666666666681</v>
      </c>
      <c r="HW9" s="1">
        <f>IF(HT9&gt;='Drive Train'!$F$29,1,0)</f>
        <v>0</v>
      </c>
      <c r="HX9" s="57">
        <f t="shared" si="69"/>
        <v>40.740740740740726</v>
      </c>
      <c r="HY9" s="63">
        <f>HY8+'DEPRECATED - DT-Prelim Calcs'!$C$11</f>
        <v>20</v>
      </c>
      <c r="HZ9" s="2">
        <f>IJ9/'Drive Train'!$F$35</f>
        <v>0.78064516129032269</v>
      </c>
      <c r="IA9" s="46">
        <f>IH9*12*60/(PI() * 'Drive Train'!$F$15)/HZ$2*HZ9</f>
        <v>-267187.73409682704</v>
      </c>
      <c r="IB9" s="2">
        <f>('DEPRECATED - DT-Prelim Calcs'!$C$6*HZ9-IA9)/('DEPRECATED - DT-Prelim Calcs'!$C$6*HZ9)*'DEPRECATED - DT-Prelim Calcs'!$C$7*HZ9</f>
        <v>122.69231903633693</v>
      </c>
      <c r="IC9" s="57">
        <f>IB9/'DEPRECATED - DT-Prelim Calcs'!$C$7*('DEPRECATED - DT-Prelim Calcs'!$C$8-'DEPRECATED - DT-Prelim Calcs'!$C$9)+'DEPRECATED - DT-Prelim Calcs'!$C$9</f>
        <v>6534.4114242166097</v>
      </c>
      <c r="ID9" s="57">
        <f t="shared" si="22"/>
        <v>39.999999999999986</v>
      </c>
      <c r="IE9" s="2">
        <f t="shared" si="70"/>
        <v>0.99579519204165001</v>
      </c>
      <c r="IF9" s="57">
        <f>IE9*'DEPRECATED - DT-Prelim Calcs'!$C$21/HZ$2/'DEPRECATED - DT-Prelim Calcs'!$C$19/'DEPRECATED - DT-Prelim Calcs'!$C$18*3.39*'DEPRECATED - DT-Prelim Calcs'!$C$20</f>
        <v>25.773080821789936</v>
      </c>
      <c r="IG9" s="46">
        <f t="shared" si="71"/>
        <v>0</v>
      </c>
      <c r="IH9" s="57">
        <f>IF8*'DEPRECATED - DT-Prelim Calcs'!$C$11+IH8</f>
        <v>-836.3118452581873</v>
      </c>
      <c r="II9" s="57">
        <f>II8+0.5*IF9*'DEPRECATED - DT-Prelim Calcs'!$C$11^2+IH9*'DEPRECATED - DT-Prelim Calcs'!$C$11</f>
        <v>-12449.143785625896</v>
      </c>
      <c r="IJ9" s="57">
        <f>MIN('Drive Train'!$F$35-ID8*'DEPRECATED - DT-Prelim Calcs'!$C$21*'Drive Train'!$F$39,IJ8+ID$2)</f>
        <v>9.6800000000000015</v>
      </c>
      <c r="IK9" s="57">
        <f>'Drive Train'!$F$35-ID9*'DEPRECATED - DT-Prelim Calcs'!$C$21*'Drive Train'!$F$39</f>
        <v>9.6800000000000015</v>
      </c>
      <c r="IL9" s="1">
        <f>IF(II9&gt;='Drive Train'!$F$29,1,0)</f>
        <v>0</v>
      </c>
      <c r="IM9" s="57">
        <f t="shared" si="72"/>
        <v>44.444444444444429</v>
      </c>
      <c r="IN9" s="63">
        <f>IN8+'DEPRECATED - DT-Prelim Calcs'!$C$11</f>
        <v>20</v>
      </c>
      <c r="IO9" s="2">
        <f>IY9/'Drive Train'!$F$35</f>
        <v>0.76236559139784954</v>
      </c>
      <c r="IP9" s="46">
        <f>IW9*12*60/(PI() * 'Drive Train'!$F$15)/IO$2*IO9</f>
        <v>-288218.44489436451</v>
      </c>
      <c r="IQ9" s="2">
        <f>('DEPRECATED - DT-Prelim Calcs'!$C$6*IO9-IP9)/('DEPRECATED - DT-Prelim Calcs'!$C$6*IO9)*'DEPRECATED - DT-Prelim Calcs'!$C$7*IO9</f>
        <v>132.15746096183889</v>
      </c>
      <c r="IR9" s="57">
        <f>IQ9/'DEPRECATED - DT-Prelim Calcs'!$C$7*('DEPRECATED - DT-Prelim Calcs'!$C$8-'DEPRECATED - DT-Prelim Calcs'!$C$9)+'DEPRECATED - DT-Prelim Calcs'!$C$9</f>
        <v>7038.3025897941625</v>
      </c>
      <c r="IS9" s="57">
        <f t="shared" si="23"/>
        <v>43.333333333333321</v>
      </c>
      <c r="IT9" s="2">
        <f t="shared" si="73"/>
        <v>0.99579519204165001</v>
      </c>
      <c r="IU9" s="57">
        <f>IT9*'DEPRECATED - DT-Prelim Calcs'!$C$21/IO$2/'DEPRECATED - DT-Prelim Calcs'!$C$19/'DEPRECATED - DT-Prelim Calcs'!$C$18*3.39*'DEPRECATED - DT-Prelim Calcs'!$C$20</f>
        <v>25.773080821789936</v>
      </c>
      <c r="IV9" s="46">
        <f t="shared" si="74"/>
        <v>0</v>
      </c>
      <c r="IW9" s="57">
        <f>IU8*'DEPRECATED - DT-Prelim Calcs'!$C$11+IW8</f>
        <v>-923.77007031828214</v>
      </c>
      <c r="IX9" s="57">
        <f>IX8+0.5*IU9*'DEPRECATED - DT-Prelim Calcs'!$C$11^2+IW9*'DEPRECATED - DT-Prelim Calcs'!$C$11</f>
        <v>-13647.629956944409</v>
      </c>
      <c r="IY9" s="57">
        <f>MIN('Drive Train'!$F$35-IS8*'DEPRECATED - DT-Prelim Calcs'!$C$21*'Drive Train'!$F$39,IY8+IS$2)</f>
        <v>9.4533333333333349</v>
      </c>
      <c r="IZ9" s="57">
        <f>'Drive Train'!$F$35-IS9*'DEPRECATED - DT-Prelim Calcs'!$C$21*'Drive Train'!$F$39</f>
        <v>9.4533333333333349</v>
      </c>
      <c r="JA9" s="1">
        <f>IF(IX9&gt;='Drive Train'!$F$29,1,0)</f>
        <v>0</v>
      </c>
      <c r="JB9" s="57">
        <f t="shared" si="75"/>
        <v>48.148148148148138</v>
      </c>
      <c r="JC9" s="63">
        <f>JC8+'DEPRECATED - DT-Prelim Calcs'!$C$11</f>
        <v>20</v>
      </c>
      <c r="JD9" s="2">
        <f>JN9/'Drive Train'!$F$35</f>
        <v>0.74408602150537628</v>
      </c>
      <c r="JE9" s="46">
        <f>JL9*12*60/(PI() * 'Drive Train'!$F$15)/JD$2*JD9</f>
        <v>-306558.05605947739</v>
      </c>
      <c r="JF9" s="2">
        <f>('DEPRECATED - DT-Prelim Calcs'!$C$6*JD9-JE9)/('DEPRECATED - DT-Prelim Calcs'!$C$6*JD9)*'DEPRECATED - DT-Prelim Calcs'!$C$7*JD9</f>
        <v>140.40580174022207</v>
      </c>
      <c r="JG9" s="57">
        <f>JF9/'DEPRECATED - DT-Prelim Calcs'!$C$7*('DEPRECATED - DT-Prelim Calcs'!$C$8-'DEPRECATED - DT-Prelim Calcs'!$C$9)+'DEPRECATED - DT-Prelim Calcs'!$C$9</f>
        <v>7477.41550343174</v>
      </c>
      <c r="JH9" s="57">
        <f t="shared" si="24"/>
        <v>46.666666666666657</v>
      </c>
      <c r="JI9" s="2">
        <f t="shared" si="76"/>
        <v>0.99579519204165001</v>
      </c>
      <c r="JJ9" s="57">
        <f>JI9*'DEPRECATED - DT-Prelim Calcs'!$C$21/JD$2/'DEPRECATED - DT-Prelim Calcs'!$C$19/'DEPRECATED - DT-Prelim Calcs'!$C$18*3.39*'DEPRECATED - DT-Prelim Calcs'!$C$20</f>
        <v>25.773080821789936</v>
      </c>
      <c r="JK9" s="46">
        <f t="shared" si="77"/>
        <v>0</v>
      </c>
      <c r="JL9" s="57">
        <f>JJ8*'DEPRECATED - DT-Prelim Calcs'!$C$11+JL8</f>
        <v>-1006.6882297153335</v>
      </c>
      <c r="JM9" s="57">
        <f>JM8+0.5*JJ9*'DEPRECATED - DT-Prelim Calcs'!$C$11^2+JL9*'DEPRECATED - DT-Prelim Calcs'!$C$11</f>
        <v>-14782.555208980308</v>
      </c>
      <c r="JN9" s="57">
        <f>MIN('Drive Train'!$F$35-JH8*'DEPRECATED - DT-Prelim Calcs'!$C$21*'Drive Train'!$F$39,JN8+JH$2)</f>
        <v>9.2266666666666666</v>
      </c>
      <c r="JO9" s="57">
        <f>'Drive Train'!$F$35-JH9*'DEPRECATED - DT-Prelim Calcs'!$C$21*'Drive Train'!$F$39</f>
        <v>9.2266666666666666</v>
      </c>
      <c r="JP9" s="1">
        <f>IF(JM9&gt;='Drive Train'!$F$29,1,0)</f>
        <v>0</v>
      </c>
      <c r="JQ9" s="57">
        <f>MIN(JG9,'DEPRECATED - DT-Prelim Calcs'!$C$10)*'DEPRECATED - DT-Prelim Calcs'!$C$11*1000/60/60</f>
        <v>103.33333333333333</v>
      </c>
      <c r="JR9" s="63">
        <f>JR8+'DEPRECATED - DT-Prelim Calcs'!$C$11</f>
        <v>20</v>
      </c>
      <c r="JS9" s="2">
        <f>KC9/'Drive Train'!$F$35</f>
        <v>0.72580645161290325</v>
      </c>
      <c r="JT9" s="46">
        <f>KA9*12*60/(PI() * 'Drive Train'!$F$15)/JS$2*JS9</f>
        <v>-322308.46050047217</v>
      </c>
      <c r="JU9" s="2">
        <f>('DEPRECATED - DT-Prelim Calcs'!$C$6*JS9-JT9)/('DEPRECATED - DT-Prelim Calcs'!$C$6*JS9)*'DEPRECATED - DT-Prelim Calcs'!$C$7*JS9</f>
        <v>147.48341302421036</v>
      </c>
      <c r="JV9" s="57">
        <f>JU9/'DEPRECATED - DT-Prelim Calcs'!$C$7*('DEPRECATED - DT-Prelim Calcs'!$C$8-'DEPRECATED - DT-Prelim Calcs'!$C$9)+'DEPRECATED - DT-Prelim Calcs'!$C$9</f>
        <v>7854.2028593386676</v>
      </c>
      <c r="JW9" s="57">
        <f t="shared" si="25"/>
        <v>49.999999999999993</v>
      </c>
      <c r="JX9" s="2">
        <f t="shared" si="78"/>
        <v>0.99579519204165001</v>
      </c>
      <c r="JY9" s="57">
        <f>JX9*'DEPRECATED - DT-Prelim Calcs'!$C$21/JS$2/'DEPRECATED - DT-Prelim Calcs'!$C$19/'DEPRECATED - DT-Prelim Calcs'!$C$18*3.39*'DEPRECATED - DT-Prelim Calcs'!$C$20</f>
        <v>25.773080821789936</v>
      </c>
      <c r="JZ9" s="46">
        <f t="shared" si="79"/>
        <v>0</v>
      </c>
      <c r="KA9" s="57">
        <f>JY8*'DEPRECATED - DT-Prelim Calcs'!$C$11+KA8</f>
        <v>-1085.0663234493429</v>
      </c>
      <c r="KB9" s="57">
        <f>KB8+0.5*JY9*'DEPRECATED - DT-Prelim Calcs'!$C$11^2+KA9*'DEPRECATED - DT-Prelim Calcs'!$C$11</f>
        <v>-15853.919541733627</v>
      </c>
      <c r="KC9" s="57">
        <f>MIN('Drive Train'!$F$35-JW8*'DEPRECATED - DT-Prelim Calcs'!$C$21*'Drive Train'!$F$39,KC8+JW$2)</f>
        <v>9</v>
      </c>
      <c r="KD9" s="57">
        <f>'Drive Train'!$F$35-JW9*'DEPRECATED - DT-Prelim Calcs'!$C$21*'Drive Train'!$F$39</f>
        <v>9</v>
      </c>
      <c r="KE9" s="1">
        <f>IF(KB9&gt;='Drive Train'!$F$29,1,0)</f>
        <v>0</v>
      </c>
      <c r="KF9" s="57">
        <f>MIN(JV9,'DEPRECATED - DT-Prelim Calcs'!$C$10)*'DEPRECATED - DT-Prelim Calcs'!$C$11*1000/60/60</f>
        <v>103.33333333333333</v>
      </c>
      <c r="KG9" s="63">
        <f>KG8+'DEPRECATED - DT-Prelim Calcs'!$C$11</f>
        <v>20</v>
      </c>
      <c r="KH9" s="2">
        <f>KR9/'Drive Train'!$F$35</f>
        <v>0.7075268817204301</v>
      </c>
      <c r="KI9" s="46">
        <f>KP9*12*60/(PI() * 'Drive Train'!$F$15)/KH$2*KH9</f>
        <v>-335571.55112565419</v>
      </c>
      <c r="KJ9" s="2">
        <f>('DEPRECATED - DT-Prelim Calcs'!$C$6*KH9-KI9)/('DEPRECATED - DT-Prelim Calcs'!$C$6*KH9)*'DEPRECATED - DT-Prelim Calcs'!$C$7*KH9</f>
        <v>153.43636646652723</v>
      </c>
      <c r="KK9" s="57">
        <f>KJ9/'DEPRECATED - DT-Prelim Calcs'!$C$7*('DEPRECATED - DT-Prelim Calcs'!$C$8-'DEPRECATED - DT-Prelim Calcs'!$C$9)+'DEPRECATED - DT-Prelim Calcs'!$C$9</f>
        <v>8171.1173517242505</v>
      </c>
      <c r="KL9" s="57">
        <f t="shared" si="26"/>
        <v>53.333333333333329</v>
      </c>
      <c r="KM9" s="2">
        <f t="shared" si="80"/>
        <v>0.99579519204165001</v>
      </c>
      <c r="KN9" s="57">
        <f>KM9*'DEPRECATED - DT-Prelim Calcs'!$C$21/KH$2/'DEPRECATED - DT-Prelim Calcs'!$C$19/'DEPRECATED - DT-Prelim Calcs'!$C$18*3.39*'DEPRECATED - DT-Prelim Calcs'!$C$20</f>
        <v>25.773080821789936</v>
      </c>
      <c r="KO9" s="46">
        <f t="shared" si="81"/>
        <v>0</v>
      </c>
      <c r="KP9" s="57">
        <f>KN8*'DEPRECATED - DT-Prelim Calcs'!$C$11+KP8</f>
        <v>-1158.9043515203084</v>
      </c>
      <c r="KQ9" s="57">
        <f>KQ8+0.5*KN9*'DEPRECATED - DT-Prelim Calcs'!$C$11^2+KP9*'DEPRECATED - DT-Prelim Calcs'!$C$11</f>
        <v>-16861.722955204325</v>
      </c>
      <c r="KR9" s="57">
        <f>MIN('Drive Train'!$F$35-KL8*'DEPRECATED - DT-Prelim Calcs'!$C$21*'Drive Train'!$F$39,KR8+KL$2)</f>
        <v>8.7733333333333334</v>
      </c>
      <c r="KS9" s="57">
        <f>'Drive Train'!$F$35-KL9*'DEPRECATED - DT-Prelim Calcs'!$C$21*'Drive Train'!$F$39</f>
        <v>8.7733333333333334</v>
      </c>
      <c r="KT9" s="1">
        <f>IF(KQ9&gt;='Drive Train'!$F$29,1,0)</f>
        <v>0</v>
      </c>
      <c r="KU9" s="57">
        <f>MIN(KK9,'DEPRECATED - DT-Prelim Calcs'!$C$10)*'DEPRECATED - DT-Prelim Calcs'!$C$11*1000/60/60</f>
        <v>103.33333333333333</v>
      </c>
      <c r="KV9" s="63">
        <f>KV8+'DEPRECATED - DT-Prelim Calcs'!$C$11</f>
        <v>20</v>
      </c>
      <c r="KW9" s="2">
        <f>LG9/'Drive Train'!$F$35</f>
        <v>0.68924731182795695</v>
      </c>
      <c r="KX9" s="46">
        <f>LE9*12*60/(PI() * 'Drive Train'!$F$15)/KW$2*KW9</f>
        <v>-338439.18005608849</v>
      </c>
      <c r="KY9" s="2">
        <f>('DEPRECATED - DT-Prelim Calcs'!$C$6*KW9-KX9)/('DEPRECATED - DT-Prelim Calcs'!$C$6*KW9)*'DEPRECATED - DT-Prelim Calcs'!$C$7*KW9</f>
        <v>154.68893291365796</v>
      </c>
      <c r="KZ9" s="57">
        <f>KY9/'DEPRECATED - DT-Prelim Calcs'!$C$7*('DEPRECATED - DT-Prelim Calcs'!$C$8-'DEPRECATED - DT-Prelim Calcs'!$C$9)+'DEPRECATED - DT-Prelim Calcs'!$C$9</f>
        <v>8237.7996235777264</v>
      </c>
      <c r="LA9" s="57">
        <f t="shared" si="27"/>
        <v>56.666666666666664</v>
      </c>
      <c r="LB9" s="2">
        <f t="shared" si="82"/>
        <v>0.99579519204165001</v>
      </c>
      <c r="LC9" s="57">
        <f>LB9*'DEPRECATED - DT-Prelim Calcs'!$C$21/KW$2/'DEPRECATED - DT-Prelim Calcs'!$C$19/'DEPRECATED - DT-Prelim Calcs'!$C$18*3.39*'DEPRECATED - DT-Prelim Calcs'!$C$20</f>
        <v>25.773080821789936</v>
      </c>
      <c r="LD9" s="46">
        <f t="shared" si="83"/>
        <v>0</v>
      </c>
      <c r="LE9" s="57">
        <f>LC8*'DEPRECATED - DT-Prelim Calcs'!$C$11+LE8</f>
        <v>-1199.8057985439518</v>
      </c>
      <c r="LF9" s="57">
        <f>LF8+0.5*LC9*'DEPRECATED - DT-Prelim Calcs'!$C$11^2+LE9*'DEPRECATED - DT-Prelim Calcs'!$C$11</f>
        <v>-17415.835119338284</v>
      </c>
      <c r="LG9" s="57">
        <f>MIN('Drive Train'!$F$35-LA8*'DEPRECATED - DT-Prelim Calcs'!$C$21*'Drive Train'!$F$39,LG8+LA$2)</f>
        <v>8.5466666666666669</v>
      </c>
      <c r="LH9" s="57">
        <f>'Drive Train'!$F$35-LA9*'DEPRECATED - DT-Prelim Calcs'!$C$21*'Drive Train'!$F$39</f>
        <v>8.5466666666666669</v>
      </c>
      <c r="LI9" s="1">
        <f>IF(LF9&gt;='Drive Train'!$F$29,1,0)</f>
        <v>0</v>
      </c>
      <c r="LJ9" s="57">
        <f>MIN(KZ9,'DEPRECATED - DT-Prelim Calcs'!$C$10)*'DEPRECATED - DT-Prelim Calcs'!$C$11*1000/60/60</f>
        <v>103.33333333333333</v>
      </c>
      <c r="LK9" s="63">
        <f>LK8+'DEPRECATED - DT-Prelim Calcs'!$C$11</f>
        <v>20</v>
      </c>
      <c r="LL9" s="2">
        <f>LV9/'Drive Train'!$F$35</f>
        <v>0.67096774193548392</v>
      </c>
      <c r="LM9" s="46">
        <f>LT9*12*60/(PI() * 'Drive Train'!$F$15)/LL$2*LL9</f>
        <v>-320802.24076690921</v>
      </c>
      <c r="LN9" s="2">
        <f>('DEPRECATED - DT-Prelim Calcs'!$C$6*LL9-LM9)/('DEPRECATED - DT-Prelim Calcs'!$C$6*LL9)*'DEPRECATED - DT-Prelim Calcs'!$C$7*LL9</f>
        <v>146.67020303634806</v>
      </c>
      <c r="LO9" s="57">
        <f>LN9/'DEPRECATED - DT-Prelim Calcs'!$C$7*('DEPRECATED - DT-Prelim Calcs'!$C$8-'DEPRECATED - DT-Prelim Calcs'!$C$9)+'DEPRECATED - DT-Prelim Calcs'!$C$9</f>
        <v>7810.910394009732</v>
      </c>
      <c r="LP9" s="57">
        <f t="shared" si="28"/>
        <v>60</v>
      </c>
      <c r="LQ9" s="2">
        <f t="shared" si="84"/>
        <v>0.99579519204165001</v>
      </c>
      <c r="LR9" s="57">
        <f>LQ9*'DEPRECATED - DT-Prelim Calcs'!$C$21/LL$2/'DEPRECATED - DT-Prelim Calcs'!$C$19/'DEPRECATED - DT-Prelim Calcs'!$C$18*3.39*'DEPRECATED - DT-Prelim Calcs'!$C$20</f>
        <v>25.773080821789936</v>
      </c>
      <c r="LS9" s="46">
        <f t="shared" si="85"/>
        <v>0</v>
      </c>
      <c r="LT9" s="57">
        <f>LR8*'DEPRECATED - DT-Prelim Calcs'!$C$11+LT8</f>
        <v>-1168.2644334301128</v>
      </c>
      <c r="LU9" s="57">
        <f>LU8+0.5*LR9*'DEPRECATED - DT-Prelim Calcs'!$C$11^2+LT9*'DEPRECATED - DT-Prelim Calcs'!$C$11</f>
        <v>-16974.256007744538</v>
      </c>
      <c r="LV9" s="57">
        <f>MIN('Drive Train'!$F$35-LP8*'DEPRECATED - DT-Prelim Calcs'!$C$21*'Drive Train'!$F$39,LV8+LP$2)</f>
        <v>8.32</v>
      </c>
      <c r="LW9" s="57">
        <f>'Drive Train'!$F$35-LP9*'DEPRECATED - DT-Prelim Calcs'!$C$21*'Drive Train'!$F$39</f>
        <v>8.32</v>
      </c>
      <c r="LX9" s="1">
        <f>IF(LU9&gt;='Drive Train'!$F$29,1,0)</f>
        <v>0</v>
      </c>
      <c r="LY9" s="57">
        <f>MIN(LO9,'DEPRECATED - DT-Prelim Calcs'!$C$10)*'DEPRECATED - DT-Prelim Calcs'!$C$11*1000/60/60</f>
        <v>103.33333333333333</v>
      </c>
      <c r="LZ9" s="63">
        <f>LZ8+'DEPRECATED - DT-Prelim Calcs'!$C$11</f>
        <v>20</v>
      </c>
    </row>
    <row r="10" spans="1:338" x14ac:dyDescent="0.2">
      <c r="A10" s="7"/>
      <c r="B10" s="3" t="s">
        <v>96</v>
      </c>
      <c r="C10" s="68">
        <f>MIN('Drive Train'!F37,'Drive Train'!F35/12*'Drive Train'!F40*'Drive Train'!F41/'Drive Train'!F5)</f>
        <v>93</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Train'!$AA$49 + V9*(1-'Drive Train'!$AA$49))</f>
        <v>0</v>
      </c>
      <c r="W10" s="57">
        <f t="shared" si="0"/>
        <v>0</v>
      </c>
      <c r="X10" s="2">
        <f>MAX(MIN(IF(AND(AI9=1,AG10&lt;0),-1,1)*(W10-$C$9)/($C$8-$C$9)*$C$7-$C$29*AE10/T$2 -  AI9*$C$29/2,X$2),MAX(X$4:X9)*-1)</f>
        <v>-0.2458281045106315</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Train'!$F$39,AG9+W$2)-$C$3,IF(AE9-1&lt;=0,0,IF($C$32=Motors!$C$29,MAX(MAX(AG$4:AG9)*-1,AG9-W$2),MAX(0,MAX(AG$4:AG9)*-1,AG9-W$2))))</f>
        <v>0</v>
      </c>
      <c r="AH10" s="57">
        <f>'Drive Train'!$F$35-ABS(W10)*'DEPRECATED - DT-Prelim Calcs'!$C$21*'Drive Train'!$F$39</f>
        <v>12.4</v>
      </c>
      <c r="AI10" s="1">
        <f>IF(AJ10&gt;='Drive Train'!$F$29,1,0)</f>
        <v>1</v>
      </c>
      <c r="AJ10" s="57">
        <f>AJ9+0.5*Y10*'DEPRECATED - DT-Prelim Calcs'!$C$11^2+AE10*'DEPRECATED - DT-Prelim Calcs'!$C$11</f>
        <v>784.33981740885292</v>
      </c>
      <c r="AK10" s="57">
        <f t="shared" si="8"/>
        <v>0</v>
      </c>
      <c r="AL10" s="63">
        <f>AL9+'DEPRECATED - DT-Prelim Calcs'!$C$11</f>
        <v>24</v>
      </c>
      <c r="AM10" s="2">
        <f>AW10/'Drive Train'!$F$35</f>
        <v>0.84163777354443892</v>
      </c>
      <c r="AN10" s="46">
        <f>AU10*12*60/(PI() * 'Drive Train'!$F$15)/AM$2*AM10</f>
        <v>4040.7054029176888</v>
      </c>
      <c r="AO10" s="2">
        <f>('DEPRECATED - DT-Prelim Calcs'!$C$6*AM10-AN10)/('DEPRECATED - DT-Prelim Calcs'!$C$6*AM10)*'DEPRECATED - DT-Prelim Calcs'!$C$7*AM10</f>
        <v>0.20131138301665114</v>
      </c>
      <c r="AP10" s="57">
        <f>AO10/'DEPRECATED - DT-Prelim Calcs'!$C$7*('DEPRECATED - DT-Prelim Calcs'!$C$8-'DEPRECATED - DT-Prelim Calcs'!$C$9)+'DEPRECATED - DT-Prelim Calcs'!$C$9</f>
        <v>13.417116365575247</v>
      </c>
      <c r="AQ10" s="57">
        <f t="shared" si="9"/>
        <v>13.417116365575247</v>
      </c>
      <c r="AR10" s="2">
        <f t="shared" si="30"/>
        <v>-0.15018154312857177</v>
      </c>
      <c r="AS10" s="57">
        <f>AR10*'DEPRECATED - DT-Prelim Calcs'!$C$21/AM$2/'DEPRECATED - DT-Prelim Calcs'!$C$19/'DEPRECATED - DT-Prelim Calcs'!$C$18*3.39*'DEPRECATED - DT-Prelim Calcs'!$C$20</f>
        <v>-1.0883558209356541</v>
      </c>
      <c r="AT10" s="46">
        <f t="shared" si="31"/>
        <v>0</v>
      </c>
      <c r="AU10" s="57">
        <f>AS9*'DEPRECATED - DT-Prelim Calcs'!$C$11+AU9</f>
        <v>41.896654119406676</v>
      </c>
      <c r="AV10" s="57">
        <f>AV9+0.5*AS10*'DEPRECATED - DT-Prelim Calcs'!$C$11^2+AU10*'DEPRECATED - DT-Prelim Calcs'!$C$11</f>
        <v>901.16373605334707</v>
      </c>
      <c r="AW10" s="57">
        <f>MIN('Drive Train'!$F$35-AQ9*'DEPRECATED - DT-Prelim Calcs'!$C$21*'Drive Train'!$F$39,AW9+AQ$2)</f>
        <v>10.436308391951043</v>
      </c>
      <c r="AX10" s="57">
        <f>'Drive Train'!$F$35-AQ10*'DEPRECATED - DT-Prelim Calcs'!$C$21*'Drive Train'!$F$39</f>
        <v>11.487636087140883</v>
      </c>
      <c r="AY10" s="1">
        <f>IF(AV10&gt;='Drive Train'!$F$29,1,0)</f>
        <v>1</v>
      </c>
      <c r="AZ10" s="57">
        <f t="shared" si="32"/>
        <v>14.907907072861384</v>
      </c>
      <c r="BA10" s="63">
        <f>BA9+'DEPRECATED - DT-Prelim Calcs'!$C$11</f>
        <v>24</v>
      </c>
      <c r="BB10" s="2">
        <f>BL10/'Drive Train'!$F$35</f>
        <v>0.48999999999999994</v>
      </c>
      <c r="BC10" s="46">
        <f>BJ10*12*60/(PI() * 'Drive Train'!$F$15)/BB$2*BB10</f>
        <v>5281.8817047613447</v>
      </c>
      <c r="BD10" s="2">
        <f>('DEPRECATED - DT-Prelim Calcs'!$C$6*BB10-BC10)/('DEPRECATED - DT-Prelim Calcs'!$C$6*BB10)*'DEPRECATED - DT-Prelim Calcs'!$C$7*BB10</f>
        <v>-1.2073429471810209</v>
      </c>
      <c r="BE10" s="57">
        <f>BD10/'DEPRECATED - DT-Prelim Calcs'!$C$7*('DEPRECATED - DT-Prelim Calcs'!$C$8-'DEPRECATED - DT-Prelim Calcs'!$C$9)+'DEPRECATED - DT-Prelim Calcs'!$C$9</f>
        <v>-61.574730341628623</v>
      </c>
      <c r="BF10" s="57">
        <f t="shared" si="10"/>
        <v>-61.574730341628623</v>
      </c>
      <c r="BG10" s="2">
        <f t="shared" si="33"/>
        <v>-1.9965250177966269</v>
      </c>
      <c r="BH10" s="57">
        <f>BG10*'DEPRECATED - DT-Prelim Calcs'!$C$21/BB$2/'DEPRECATED - DT-Prelim Calcs'!$C$19/'DEPRECATED - DT-Prelim Calcs'!$C$18*3.39*'DEPRECATED - DT-Prelim Calcs'!$C$20</f>
        <v>-20.899213440429676</v>
      </c>
      <c r="BI10" s="46">
        <f t="shared" si="34"/>
        <v>1</v>
      </c>
      <c r="BJ10" s="57">
        <f>BH9*'DEPRECATED - DT-Prelim Calcs'!$C$11+BJ9</f>
        <v>65.123707852466936</v>
      </c>
      <c r="BK10" s="57">
        <f>BK9+0.5*BH10*'DEPRECATED - DT-Prelim Calcs'!$C$11^2+BJ10*'DEPRECATED - DT-Prelim Calcs'!$C$11</f>
        <v>596.81025762820991</v>
      </c>
      <c r="BL10" s="57">
        <f>MIN('Drive Train'!$F$35-BF9*'DEPRECATED - DT-Prelim Calcs'!$C$21*'Drive Train'!$F$39,BL9+BF$2)</f>
        <v>6.0759999999999996</v>
      </c>
      <c r="BM10" s="57">
        <f>'Drive Train'!$F$35-BF10*'DEPRECATED - DT-Prelim Calcs'!$C$21*'Drive Train'!$F$39</f>
        <v>16.587081663230748</v>
      </c>
      <c r="BN10" s="1">
        <f>IF(BK10&gt;='Drive Train'!$F$29,1,0)</f>
        <v>1</v>
      </c>
      <c r="BO10" s="57">
        <f t="shared" si="35"/>
        <v>-68.416367046254024</v>
      </c>
      <c r="BP10" s="63">
        <f>BP9+'DEPRECATED - DT-Prelim Calcs'!$C$11</f>
        <v>24</v>
      </c>
      <c r="BQ10" s="2">
        <f>CA10/'Drive Train'!$F$35</f>
        <v>1.1900855053995703</v>
      </c>
      <c r="BR10" s="46">
        <f>BY10*12*60/(PI() * 'Drive Train'!$F$15)/BQ$2*BQ10</f>
        <v>-8560.8278337920183</v>
      </c>
      <c r="BS10" s="2">
        <f>('DEPRECATED - DT-Prelim Calcs'!$C$6*BQ10-BR10)/('DEPRECATED - DT-Prelim Calcs'!$C$6*BQ10)*'DEPRECATED - DT-Prelim Calcs'!$C$7*BQ10</f>
        <v>6.7389494225042901</v>
      </c>
      <c r="BT10" s="57">
        <f>BS10/'DEPRECATED - DT-Prelim Calcs'!$C$7*('DEPRECATED - DT-Prelim Calcs'!$C$8-'DEPRECATED - DT-Prelim Calcs'!$C$9)+'DEPRECATED - DT-Prelim Calcs'!$C$9</f>
        <v>361.45817879970969</v>
      </c>
      <c r="BU10" s="57">
        <f t="shared" si="11"/>
        <v>93</v>
      </c>
      <c r="BV10" s="2">
        <f t="shared" si="36"/>
        <v>1.8828060353728675</v>
      </c>
      <c r="BW10" s="57">
        <f>BV10*'DEPRECATED - DT-Prelim Calcs'!$C$21/BQ$2/'DEPRECATED - DT-Prelim Calcs'!$C$19/'DEPRECATED - DT-Prelim Calcs'!$C$18*3.39*'DEPRECATED - DT-Prelim Calcs'!$C$20</f>
        <v>25.773080821789936</v>
      </c>
      <c r="BX10" s="46">
        <f t="shared" si="37"/>
        <v>0</v>
      </c>
      <c r="BY10" s="57">
        <f>BW9*'DEPRECATED - DT-Prelim Calcs'!$C$11+BY9</f>
        <v>-33.233689449529209</v>
      </c>
      <c r="BZ10" s="57">
        <f>BZ9+0.5*BW10*'DEPRECATED - DT-Prelim Calcs'!$C$11^2+BY10*'DEPRECATED - DT-Prelim Calcs'!$C$11</f>
        <v>-387.7147000454512</v>
      </c>
      <c r="CA10" s="57">
        <f>MIN('Drive Train'!$F$35-BU9*'DEPRECATED - DT-Prelim Calcs'!$C$21*'Drive Train'!$F$39,CA9+BU$2)</f>
        <v>14.757060266954671</v>
      </c>
      <c r="CB10" s="57">
        <f>'Drive Train'!$F$35-BU10*'DEPRECATED - DT-Prelim Calcs'!$C$21*'Drive Train'!$F$39</f>
        <v>6.0759999999999996</v>
      </c>
      <c r="CC10" s="1">
        <f>IF(BZ10&gt;='Drive Train'!$F$29,1,0)</f>
        <v>0</v>
      </c>
      <c r="CD10" s="57">
        <f t="shared" si="38"/>
        <v>103.33333333333333</v>
      </c>
      <c r="CE10" s="63">
        <f>CE9+'DEPRECATED - DT-Prelim Calcs'!$C$11</f>
        <v>24</v>
      </c>
      <c r="CF10" s="2">
        <f>CP10/'Drive Train'!$F$35</f>
        <v>0.48999999999999994</v>
      </c>
      <c r="CG10" s="46">
        <f>CN10*12*60/(PI() * 'Drive Train'!$F$15)/CF$2*CF10</f>
        <v>-7511.8525066196362</v>
      </c>
      <c r="CH10" s="2">
        <f>('DEPRECATED - DT-Prelim Calcs'!$C$6*CF10-CG10)/('DEPRECATED - DT-Prelim Calcs'!$C$6*CF10)*'DEPRECATED - DT-Prelim Calcs'!$C$7*CF10</f>
        <v>4.5774411896722933</v>
      </c>
      <c r="CI10" s="57">
        <f>CH10/'DEPRECATED - DT-Prelim Calcs'!$C$7*('DEPRECATED - DT-Prelim Calcs'!$C$8-'DEPRECATED - DT-Prelim Calcs'!$C$9)+'DEPRECATED - DT-Prelim Calcs'!$C$9</f>
        <v>246.38701437135072</v>
      </c>
      <c r="CJ10" s="57">
        <f t="shared" si="12"/>
        <v>93</v>
      </c>
      <c r="CK10" s="2">
        <f t="shared" si="39"/>
        <v>1.5241763143494644</v>
      </c>
      <c r="CL10" s="57">
        <f>CK10*'DEPRECATED - DT-Prelim Calcs'!$C$21/CF$2/'DEPRECATED - DT-Prelim Calcs'!$C$19/'DEPRECATED - DT-Prelim Calcs'!$C$18*3.39*'DEPRECATED - DT-Prelim Calcs'!$C$20</f>
        <v>25.773080821789936</v>
      </c>
      <c r="CM10" s="46">
        <f t="shared" si="40"/>
        <v>0</v>
      </c>
      <c r="CN10" s="57">
        <f>CL9*'DEPRECATED - DT-Prelim Calcs'!$C$11+CN9</f>
        <v>-57.335229955408963</v>
      </c>
      <c r="CO10" s="57">
        <f>CO9+0.5*CL10*'DEPRECATED - DT-Prelim Calcs'!$C$11^2+CN10*'DEPRECATED - DT-Prelim Calcs'!$C$11</f>
        <v>-2887.695958366236</v>
      </c>
      <c r="CP10" s="57">
        <f>MIN('Drive Train'!$F$35-CJ9*'DEPRECATED - DT-Prelim Calcs'!$C$21*'Drive Train'!$F$39,CP9+CJ$2)</f>
        <v>6.0759999999999996</v>
      </c>
      <c r="CQ10" s="57">
        <f>'Drive Train'!$F$35-CJ10*'DEPRECATED - DT-Prelim Calcs'!$C$21*'Drive Train'!$F$39</f>
        <v>6.0759999999999996</v>
      </c>
      <c r="CR10" s="1">
        <f>IF(CO10&gt;='Drive Train'!$F$29,1,0)</f>
        <v>0</v>
      </c>
      <c r="CS10" s="57">
        <f t="shared" si="41"/>
        <v>103.33333333333333</v>
      </c>
      <c r="CT10" s="63">
        <f>CT9+'DEPRECATED - DT-Prelim Calcs'!$C$11</f>
        <v>24</v>
      </c>
      <c r="CU10" s="2">
        <f>DE10/'Drive Train'!$F$35</f>
        <v>0.48999999999999994</v>
      </c>
      <c r="CV10" s="46">
        <f>DC10*12*60/(PI() * 'Drive Train'!$F$15)/CU$2*CU10</f>
        <v>-42334.453296923224</v>
      </c>
      <c r="CW10" s="2">
        <f>('DEPRECATED - DT-Prelim Calcs'!$C$6*CU10-CV10)/('DEPRECATED - DT-Prelim Calcs'!$C$6*CU10)*'DEPRECATED - DT-Prelim Calcs'!$C$7*CU10</f>
        <v>20.322744736507499</v>
      </c>
      <c r="CX10" s="57">
        <f>CW10/'DEPRECATED - DT-Prelim Calcs'!$C$7*('DEPRECATED - DT-Prelim Calcs'!$C$8-'DEPRECATED - DT-Prelim Calcs'!$C$9)+'DEPRECATED - DT-Prelim Calcs'!$C$9</f>
        <v>1084.6120953086772</v>
      </c>
      <c r="CY10" s="57">
        <f t="shared" si="13"/>
        <v>93</v>
      </c>
      <c r="CZ10" s="2">
        <f t="shared" si="42"/>
        <v>1.2803081040535502</v>
      </c>
      <c r="DA10" s="57">
        <f>CZ10*'DEPRECATED - DT-Prelim Calcs'!$C$21/CU$2/'DEPRECATED - DT-Prelim Calcs'!$C$19/'DEPRECATED - DT-Prelim Calcs'!$C$18*3.39*'DEPRECATED - DT-Prelim Calcs'!$C$20</f>
        <v>25.773080821789936</v>
      </c>
      <c r="DB10" s="46">
        <f t="shared" si="43"/>
        <v>0</v>
      </c>
      <c r="DC10" s="57">
        <f>DA9*'DEPRECATED - DT-Prelim Calcs'!$C$11+DC9</f>
        <v>-271.42368871704946</v>
      </c>
      <c r="DD10" s="57">
        <f>DD9+0.5*DA10*'DEPRECATED - DT-Prelim Calcs'!$C$11^2+DC10*'DEPRECATED - DT-Prelim Calcs'!$C$11</f>
        <v>-6741.2882160757654</v>
      </c>
      <c r="DE10" s="57">
        <f>MIN('Drive Train'!$F$35-CY9*'DEPRECATED - DT-Prelim Calcs'!$C$21*'Drive Train'!$F$39,DE9+CY$2)</f>
        <v>6.0759999999999996</v>
      </c>
      <c r="DF10" s="57">
        <f>'Drive Train'!$F$35-CY10*'DEPRECATED - DT-Prelim Calcs'!$C$21*'Drive Train'!$F$39</f>
        <v>6.0759999999999996</v>
      </c>
      <c r="DG10" s="1">
        <f>IF(DD10&gt;='Drive Train'!$F$29,1,0)</f>
        <v>0</v>
      </c>
      <c r="DH10" s="57">
        <f t="shared" si="44"/>
        <v>103.33333333333333</v>
      </c>
      <c r="DI10" s="63">
        <f>DI9+'DEPRECATED - DT-Prelim Calcs'!$C$11</f>
        <v>24</v>
      </c>
      <c r="DJ10" s="2">
        <f>DT10/'Drive Train'!$F$35</f>
        <v>0.48999999999999994</v>
      </c>
      <c r="DK10" s="46">
        <f>DR10*12*60/(PI() * 'Drive Train'!$F$15)/DJ$2*DJ10</f>
        <v>-95057.567728194656</v>
      </c>
      <c r="DL10" s="2">
        <f>('DEPRECATED - DT-Prelim Calcs'!$C$6*DJ10-DK10)/('DEPRECATED - DT-Prelim Calcs'!$C$6*DJ10)*'DEPRECATED - DT-Prelim Calcs'!$C$7*DJ10</f>
        <v>44.16190154314242</v>
      </c>
      <c r="DM10" s="57">
        <f>DL10/'DEPRECATED - DT-Prelim Calcs'!$C$7*('DEPRECATED - DT-Prelim Calcs'!$C$8-'DEPRECATED - DT-Prelim Calcs'!$C$9)+'DEPRECATED - DT-Prelim Calcs'!$C$9</f>
        <v>2353.7257128569177</v>
      </c>
      <c r="DN10" s="57">
        <f t="shared" si="14"/>
        <v>93</v>
      </c>
      <c r="DO10" s="2">
        <f t="shared" si="45"/>
        <v>1.1037138828047846</v>
      </c>
      <c r="DP10" s="57">
        <f>DO10*'DEPRECATED - DT-Prelim Calcs'!$C$21/DJ$2/'DEPRECATED - DT-Prelim Calcs'!$C$19/'DEPRECATED - DT-Prelim Calcs'!$C$18*3.39*'DEPRECATED - DT-Prelim Calcs'!$C$20</f>
        <v>25.773080821789936</v>
      </c>
      <c r="DQ10" s="46">
        <f t="shared" si="46"/>
        <v>0</v>
      </c>
      <c r="DR10" s="57">
        <f>DP9*'DEPRECATED - DT-Prelim Calcs'!$C$11+DR9</f>
        <v>-525.39084525512067</v>
      </c>
      <c r="DS10" s="57">
        <f>DS9+0.5*DP10*'DEPRECATED - DT-Prelim Calcs'!$C$11^2+DR10*'DEPRECATED - DT-Prelim Calcs'!$C$11</f>
        <v>-11312.697033761047</v>
      </c>
      <c r="DT10" s="57">
        <f>MIN('Drive Train'!$F$35-DN9*'DEPRECATED - DT-Prelim Calcs'!$C$21*'Drive Train'!$F$39,DT9+DN$2)</f>
        <v>6.0759999999999996</v>
      </c>
      <c r="DU10" s="57">
        <f>'Drive Train'!$F$35-DN10*'DEPRECATED - DT-Prelim Calcs'!$C$21*'Drive Train'!$F$39</f>
        <v>6.0759999999999996</v>
      </c>
      <c r="DV10" s="1">
        <f>IF(DS10&gt;='Drive Train'!$F$29,1,0)</f>
        <v>0</v>
      </c>
      <c r="DW10" s="57">
        <f t="shared" si="47"/>
        <v>103.33333333333333</v>
      </c>
      <c r="DX10" s="63">
        <f>DX9+'DEPRECATED - DT-Prelim Calcs'!$C$11</f>
        <v>24</v>
      </c>
      <c r="DY10" s="2">
        <f>EI10/'Drive Train'!$F$35</f>
        <v>0.48999999999999994</v>
      </c>
      <c r="DZ10" s="46">
        <f>EG10*12*60/(PI() * 'Drive Train'!$F$15)/DY$2*DY10</f>
        <v>-168666.7737385217</v>
      </c>
      <c r="EA10" s="2">
        <f>('DEPRECATED - DT-Prelim Calcs'!$C$6*DY10-DZ10)/('DEPRECATED - DT-Prelim Calcs'!$C$6*DY10)*'DEPRECATED - DT-Prelim Calcs'!$C$7*DY10</f>
        <v>77.444863360194617</v>
      </c>
      <c r="EB10" s="57">
        <f>EA10/'DEPRECATED - DT-Prelim Calcs'!$C$7*('DEPRECATED - DT-Prelim Calcs'!$C$8-'DEPRECATED - DT-Prelim Calcs'!$C$9)+'DEPRECATED - DT-Prelim Calcs'!$C$9</f>
        <v>4125.594592992933</v>
      </c>
      <c r="EC10" s="57">
        <f t="shared" si="15"/>
        <v>93</v>
      </c>
      <c r="ED10" s="2">
        <f t="shared" si="48"/>
        <v>0.96993038185874991</v>
      </c>
      <c r="EE10" s="57">
        <f>ED10*'DEPRECATED - DT-Prelim Calcs'!$C$21/DY$2/'DEPRECATED - DT-Prelim Calcs'!$C$19/'DEPRECATED - DT-Prelim Calcs'!$C$18*3.39*'DEPRECATED - DT-Prelim Calcs'!$C$20</f>
        <v>25.773080821789936</v>
      </c>
      <c r="EF10" s="46">
        <f t="shared" si="49"/>
        <v>0</v>
      </c>
      <c r="EG10" s="57">
        <f>EE9*'DEPRECATED - DT-Prelim Calcs'!$C$11+EG9</f>
        <v>-819.23669956962226</v>
      </c>
      <c r="EH10" s="57">
        <f>EH9+0.5*EE10*'DEPRECATED - DT-Prelim Calcs'!$C$11^2+EG10*'DEPRECATED - DT-Prelim Calcs'!$C$11</f>
        <v>-16601.922411422074</v>
      </c>
      <c r="EI10" s="57">
        <f>MIN('Drive Train'!$F$35-EC9*'DEPRECATED - DT-Prelim Calcs'!$C$21*'Drive Train'!$F$39,EI9+EC$2)</f>
        <v>6.0759999999999996</v>
      </c>
      <c r="EJ10" s="57">
        <f>'Drive Train'!$F$35-EC10*'DEPRECATED - DT-Prelim Calcs'!$C$21*'Drive Train'!$F$39</f>
        <v>6.0759999999999996</v>
      </c>
      <c r="EK10" s="1">
        <f>IF(EH10&gt;='Drive Train'!$F$29,1,0)</f>
        <v>0</v>
      </c>
      <c r="EL10" s="57">
        <f t="shared" si="50"/>
        <v>103.33333333333333</v>
      </c>
      <c r="EM10" s="63">
        <f>EM9+'DEPRECATED - DT-Prelim Calcs'!$C$11</f>
        <v>24</v>
      </c>
      <c r="EN10" s="2">
        <f>EX10/'Drive Train'!$F$35</f>
        <v>0.48999999999999994</v>
      </c>
      <c r="EO10" s="46">
        <f>EV10*12*60/(PI() * 'Drive Train'!$F$15)/EN$2*EN10</f>
        <v>-266147.64926599228</v>
      </c>
      <c r="EP10" s="2">
        <f>('DEPRECATED - DT-Prelim Calcs'!$C$6*EN10-EO10)/('DEPRECATED - DT-Prelim Calcs'!$C$6*EN10)*'DEPRECATED - DT-Prelim Calcs'!$C$7*EN10</f>
        <v>121.52158193828168</v>
      </c>
      <c r="EQ10" s="57">
        <f>EP10/'DEPRECATED - DT-Prelim Calcs'!$C$7*('DEPRECATED - DT-Prelim Calcs'!$C$8-'DEPRECATED - DT-Prelim Calcs'!$C$9)+'DEPRECATED - DT-Prelim Calcs'!$C$9</f>
        <v>6472.0854616935849</v>
      </c>
      <c r="ER10" s="57">
        <f t="shared" si="16"/>
        <v>93</v>
      </c>
      <c r="ES10" s="2">
        <f t="shared" si="51"/>
        <v>0.86507304327942547</v>
      </c>
      <c r="ET10" s="57">
        <f>ES10*'DEPRECATED - DT-Prelim Calcs'!$C$21/EN$2/'DEPRECATED - DT-Prelim Calcs'!$C$19/'DEPRECATED - DT-Prelim Calcs'!$C$18*3.39*'DEPRECATED - DT-Prelim Calcs'!$C$20</f>
        <v>25.773080821789936</v>
      </c>
      <c r="EU10" s="46">
        <f t="shared" si="52"/>
        <v>0</v>
      </c>
      <c r="EV10" s="57">
        <f>ET9*'DEPRECATED - DT-Prelim Calcs'!$C$11+EV9</f>
        <v>-1152.9612516605548</v>
      </c>
      <c r="EW10" s="57">
        <f>EW9+0.5*ET10*'DEPRECATED - DT-Prelim Calcs'!$C$11^2+EV10*'DEPRECATED - DT-Prelim Calcs'!$C$11</f>
        <v>-22608.964349058864</v>
      </c>
      <c r="EX10" s="57">
        <f>MIN('Drive Train'!$F$35-ER9*'DEPRECATED - DT-Prelim Calcs'!$C$21*'Drive Train'!$F$39,EX9+ER$2)</f>
        <v>6.0759999999999996</v>
      </c>
      <c r="EY10" s="57">
        <f>'Drive Train'!$F$35-ER10*'DEPRECATED - DT-Prelim Calcs'!$C$21*'Drive Train'!$F$39</f>
        <v>6.0759999999999996</v>
      </c>
      <c r="EZ10" s="1">
        <f>IF(EW10&gt;='Drive Train'!$F$29,1,0)</f>
        <v>0</v>
      </c>
      <c r="FA10" s="57">
        <f t="shared" si="53"/>
        <v>103.33333333333333</v>
      </c>
      <c r="FB10" s="63">
        <f>FB9+'DEPRECATED - DT-Prelim Calcs'!$C$11</f>
        <v>24</v>
      </c>
      <c r="FC10" s="2">
        <f>FM10/'Drive Train'!$F$35</f>
        <v>0.48999999999999994</v>
      </c>
      <c r="FD10" s="46">
        <f>FK10*12*60/(PI() * 'Drive Train'!$F$15)/FC$2*FC10</f>
        <v>-390485.77224869403</v>
      </c>
      <c r="FE10" s="2">
        <f>('DEPRECATED - DT-Prelim Calcs'!$C$6*FC10-FD10)/('DEPRECATED - DT-Prelim Calcs'!$C$6*FC10)*'DEPRECATED - DT-Prelim Calcs'!$C$7*FC10</f>
        <v>177.74200902802113</v>
      </c>
      <c r="FF10" s="57">
        <f>FE10/'DEPRECATED - DT-Prelim Calcs'!$C$7*('DEPRECATED - DT-Prelim Calcs'!$C$8-'DEPRECATED - DT-Prelim Calcs'!$C$9)+'DEPRECATED - DT-Prelim Calcs'!$C$9</f>
        <v>9465.0650449357327</v>
      </c>
      <c r="FG10" s="57">
        <f t="shared" si="17"/>
        <v>93</v>
      </c>
      <c r="FH10" s="2">
        <f t="shared" si="54"/>
        <v>0.78067567320338405</v>
      </c>
      <c r="FI10" s="57">
        <f>FH10*'DEPRECATED - DT-Prelim Calcs'!$C$21/FC$2/'DEPRECATED - DT-Prelim Calcs'!$C$19/'DEPRECATED - DT-Prelim Calcs'!$C$18*3.39*'DEPRECATED - DT-Prelim Calcs'!$C$20</f>
        <v>25.773080821789936</v>
      </c>
      <c r="FJ10" s="46">
        <f t="shared" si="55"/>
        <v>0</v>
      </c>
      <c r="FK10" s="57">
        <f>FI9*'DEPRECATED - DT-Prelim Calcs'!$C$11+FK9</f>
        <v>-1526.5645015279174</v>
      </c>
      <c r="FL10" s="57">
        <f>FL9+0.5*FI10*'DEPRECATED - DT-Prelim Calcs'!$C$11^2+FK10*'DEPRECATED - DT-Prelim Calcs'!$C$11</f>
        <v>-29333.822846671392</v>
      </c>
      <c r="FM10" s="57">
        <f>MIN('Drive Train'!$F$35-FG9*'DEPRECATED - DT-Prelim Calcs'!$C$21*'Drive Train'!$F$39,FM9+FG$2)</f>
        <v>6.0759999999999996</v>
      </c>
      <c r="FN10" s="57">
        <f>'Drive Train'!$F$35-FG10*'DEPRECATED - DT-Prelim Calcs'!$C$21*'Drive Train'!$F$39</f>
        <v>6.0759999999999996</v>
      </c>
      <c r="FO10" s="1">
        <f>IF(FL10&gt;='Drive Train'!$F$29,1,0)</f>
        <v>0</v>
      </c>
      <c r="FP10" s="57">
        <f t="shared" si="56"/>
        <v>103.33333333333333</v>
      </c>
      <c r="FQ10" s="63">
        <f>FQ9+'DEPRECATED - DT-Prelim Calcs'!$C$11</f>
        <v>24</v>
      </c>
      <c r="FR10" s="2">
        <f>GB10/'Drive Train'!$F$35</f>
        <v>0.48999999999999994</v>
      </c>
      <c r="FS10" s="46">
        <f>FZ10*12*60/(PI() * 'Drive Train'!$F$15)/FR$2*FR10</f>
        <v>-544666.72062471532</v>
      </c>
      <c r="FT10" s="2">
        <f>('DEPRECATED - DT-Prelim Calcs'!$C$6*FR10-FS10)/('DEPRECATED - DT-Prelim Calcs'!$C$6*FR10)*'DEPRECATED - DT-Prelim Calcs'!$C$7*FR10</f>
        <v>247.45609638003074</v>
      </c>
      <c r="FU10" s="57">
        <f>FT10/'DEPRECATED - DT-Prelim Calcs'!$C$7*('DEPRECATED - DT-Prelim Calcs'!$C$8-'DEPRECATED - DT-Prelim Calcs'!$C$9)+'DEPRECATED - DT-Prelim Calcs'!$C$9</f>
        <v>13176.400068696243</v>
      </c>
      <c r="FV10" s="57">
        <f t="shared" si="18"/>
        <v>93</v>
      </c>
      <c r="FW10" s="2">
        <f t="shared" si="57"/>
        <v>0.7112822800297498</v>
      </c>
      <c r="FX10" s="57">
        <f>FW10*'DEPRECATED - DT-Prelim Calcs'!$C$21/FR$2/'DEPRECATED - DT-Prelim Calcs'!$C$19/'DEPRECATED - DT-Prelim Calcs'!$C$18*3.39*'DEPRECATED - DT-Prelim Calcs'!$C$20</f>
        <v>25.773080821789936</v>
      </c>
      <c r="FY10" s="46">
        <f t="shared" si="58"/>
        <v>0</v>
      </c>
      <c r="FZ10" s="57">
        <f>FX9*'DEPRECATED - DT-Prelim Calcs'!$C$11+FZ9</f>
        <v>-1940.0464491717121</v>
      </c>
      <c r="GA10" s="57">
        <f>GA9+0.5*FX10*'DEPRECATED - DT-Prelim Calcs'!$C$11^2+FZ10*'DEPRECATED - DT-Prelim Calcs'!$C$11</f>
        <v>-36776.497904259697</v>
      </c>
      <c r="GB10" s="57">
        <f>MIN('Drive Train'!$F$35-FV9*'DEPRECATED - DT-Prelim Calcs'!$C$21*'Drive Train'!$F$39,GB9+FV$2)</f>
        <v>6.0759999999999996</v>
      </c>
      <c r="GC10" s="57">
        <f>'Drive Train'!$F$35-FV10*'DEPRECATED - DT-Prelim Calcs'!$C$21*'Drive Train'!$F$39</f>
        <v>6.0759999999999996</v>
      </c>
      <c r="GD10" s="1">
        <f>IF(GA10&gt;='Drive Train'!$F$29,1,0)</f>
        <v>0</v>
      </c>
      <c r="GE10" s="57">
        <f t="shared" si="59"/>
        <v>103.33333333333333</v>
      </c>
      <c r="GF10" s="63">
        <f>GF9+'DEPRECATED - DT-Prelim Calcs'!$C$11</f>
        <v>24</v>
      </c>
      <c r="GG10" s="2">
        <f>GQ10/'Drive Train'!$F$35</f>
        <v>0.83548387096774201</v>
      </c>
      <c r="GH10" s="46">
        <f>GO10*12*60/(PI() * 'Drive Train'!$F$15)/GG$2*GG10</f>
        <v>-151680.08516395694</v>
      </c>
      <c r="GI10" s="2">
        <f>('DEPRECATED - DT-Prelim Calcs'!$C$6*GG10-GH10)/('DEPRECATED - DT-Prelim Calcs'!$C$6*GG10)*'DEPRECATED - DT-Prelim Calcs'!$C$7*GG10</f>
        <v>70.596819176900212</v>
      </c>
      <c r="GJ10" s="57">
        <f>GI10/'DEPRECATED - DT-Prelim Calcs'!$C$7*('DEPRECATED - DT-Prelim Calcs'!$C$8-'DEPRECATED - DT-Prelim Calcs'!$C$9)+'DEPRECATED - DT-Prelim Calcs'!$C$9</f>
        <v>3761.028589376057</v>
      </c>
      <c r="GK10" s="57">
        <f t="shared" si="60"/>
        <v>29.999999999999982</v>
      </c>
      <c r="GL10" s="2">
        <f t="shared" si="61"/>
        <v>0.99579519204165001</v>
      </c>
      <c r="GM10" s="57">
        <f>GL10*'DEPRECATED - DT-Prelim Calcs'!$C$21/GG$2/'DEPRECATED - DT-Prelim Calcs'!$C$19/'DEPRECATED - DT-Prelim Calcs'!$C$18*3.39*'DEPRECATED - DT-Prelim Calcs'!$C$20</f>
        <v>25.773080821789936</v>
      </c>
      <c r="GN10" s="46">
        <f t="shared" si="62"/>
        <v>0</v>
      </c>
      <c r="GO10" s="57">
        <f>GM9*'DEPRECATED - DT-Prelim Calcs'!$C$11+GO9</f>
        <v>-443.60445281248656</v>
      </c>
      <c r="GP10" s="57">
        <f>GP9+0.5*GM10*'DEPRECATED - DT-Prelim Calcs'!$C$11^2+GO10*'DEPRECATED - DT-Prelim Calcs'!$C$11</f>
        <v>-10040.5529206504</v>
      </c>
      <c r="GQ10" s="57">
        <f>MIN('Drive Train'!$F$35-GK9*'DEPRECATED - DT-Prelim Calcs'!$C$21*'Drive Train'!$F$39,GQ9+GK$2)</f>
        <v>10.360000000000001</v>
      </c>
      <c r="GR10" s="57">
        <f>'Drive Train'!$F$35-GK10*'DEPRECATED - DT-Prelim Calcs'!$C$21*'Drive Train'!$F$39</f>
        <v>10.360000000000001</v>
      </c>
      <c r="GS10" s="1">
        <f>IF(GP10&gt;='Drive Train'!$F$29,1,0)</f>
        <v>0</v>
      </c>
      <c r="GT10" s="57">
        <f t="shared" si="63"/>
        <v>33.333333333333314</v>
      </c>
      <c r="GU10" s="63">
        <f>GU9+'DEPRECATED - DT-Prelim Calcs'!$C$11</f>
        <v>24</v>
      </c>
      <c r="GV10" s="2">
        <f>HF10/'Drive Train'!$F$35</f>
        <v>0.81720430107526887</v>
      </c>
      <c r="GW10" s="46">
        <f>HD10*12*60/(PI() * 'Drive Train'!$F$15)/GV$2*GV10</f>
        <v>-182166.68760366764</v>
      </c>
      <c r="GX10" s="2">
        <f>('DEPRECATED - DT-Prelim Calcs'!$C$6*GV10-GW10)/('DEPRECATED - DT-Prelim Calcs'!$C$6*GV10)*'DEPRECATED - DT-Prelim Calcs'!$C$7*GV10</f>
        <v>84.337514358994596</v>
      </c>
      <c r="GY10" s="57">
        <f>GX10/'DEPRECATED - DT-Prelim Calcs'!$C$7*('DEPRECATED - DT-Prelim Calcs'!$C$8-'DEPRECATED - DT-Prelim Calcs'!$C$9)+'DEPRECATED - DT-Prelim Calcs'!$C$9</f>
        <v>4492.5353079912893</v>
      </c>
      <c r="GZ10" s="57">
        <f t="shared" si="20"/>
        <v>33.333333333333314</v>
      </c>
      <c r="HA10" s="2">
        <f t="shared" si="64"/>
        <v>0.99579519204165001</v>
      </c>
      <c r="HB10" s="57">
        <f>HA10*'DEPRECATED - DT-Prelim Calcs'!$C$21/GV$2/'DEPRECATED - DT-Prelim Calcs'!$C$19/'DEPRECATED - DT-Prelim Calcs'!$C$18*3.39*'DEPRECATED - DT-Prelim Calcs'!$C$20</f>
        <v>25.773080821789936</v>
      </c>
      <c r="HC10" s="46">
        <f t="shared" si="65"/>
        <v>0</v>
      </c>
      <c r="HD10" s="57">
        <f>HB9*'DEPRECATED - DT-Prelim Calcs'!$C$11+HD9</f>
        <v>-544.68287486170959</v>
      </c>
      <c r="HE10" s="57">
        <f>HE9+0.5*HB10*'DEPRECATED - DT-Prelim Calcs'!$C$11^2+HD10*'DEPRECATED - DT-Prelim Calcs'!$C$11</f>
        <v>-11834.035538013597</v>
      </c>
      <c r="HF10" s="57">
        <f>MIN('Drive Train'!$F$35-GZ9*'DEPRECATED - DT-Prelim Calcs'!$C$21*'Drive Train'!$F$39,HF9+GZ$2)</f>
        <v>10.133333333333335</v>
      </c>
      <c r="HG10" s="57">
        <f>'Drive Train'!$F$35-GZ10*'DEPRECATED - DT-Prelim Calcs'!$C$21*'Drive Train'!$F$39</f>
        <v>10.133333333333335</v>
      </c>
      <c r="HH10" s="1">
        <f>IF(HE10&gt;='Drive Train'!$F$29,1,0)</f>
        <v>0</v>
      </c>
      <c r="HI10" s="57">
        <f t="shared" si="66"/>
        <v>37.037037037037017</v>
      </c>
      <c r="HJ10" s="63">
        <f>HJ9+'DEPRECATED - DT-Prelim Calcs'!$C$11</f>
        <v>24</v>
      </c>
      <c r="HK10" s="2">
        <f>HU10/'Drive Train'!$F$35</f>
        <v>0.79892473118279583</v>
      </c>
      <c r="HL10" s="46">
        <f>HS10*12*60/(PI() * 'Drive Train'!$F$15)/HK$2*HK10</f>
        <v>-209656.51168603616</v>
      </c>
      <c r="HM10" s="2">
        <f>('DEPRECATED - DT-Prelim Calcs'!$C$6*HK10-HL10)/('DEPRECATED - DT-Prelim Calcs'!$C$6*HK10)*'DEPRECATED - DT-Prelim Calcs'!$C$7*HK10</f>
        <v>96.723193435799161</v>
      </c>
      <c r="HN10" s="57">
        <f>HM10/'DEPRECATED - DT-Prelim Calcs'!$C$7*('DEPRECATED - DT-Prelim Calcs'!$C$8-'DEPRECATED - DT-Prelim Calcs'!$C$9)+'DEPRECATED - DT-Prelim Calcs'!$C$9</f>
        <v>5151.9056920386029</v>
      </c>
      <c r="HO10" s="57">
        <f t="shared" si="21"/>
        <v>36.66666666666665</v>
      </c>
      <c r="HP10" s="2">
        <f t="shared" si="67"/>
        <v>0.99579519204165001</v>
      </c>
      <c r="HQ10" s="57">
        <f>HP10*'DEPRECATED - DT-Prelim Calcs'!$C$21/HK$2/'DEPRECATED - DT-Prelim Calcs'!$C$19/'DEPRECATED - DT-Prelim Calcs'!$C$18*3.39*'DEPRECATED - DT-Prelim Calcs'!$C$20</f>
        <v>25.773080821789936</v>
      </c>
      <c r="HR10" s="46">
        <f t="shared" si="68"/>
        <v>0</v>
      </c>
      <c r="HS10" s="57">
        <f>HQ9*'DEPRECATED - DT-Prelim Calcs'!$C$11+HS9</f>
        <v>-641.22123124789005</v>
      </c>
      <c r="HT10" s="57">
        <f>HT9+0.5*HQ10*'DEPRECATED - DT-Prelim Calcs'!$C$11^2+HS10*'DEPRECATED - DT-Prelim Calcs'!$C$11</f>
        <v>-13545.796973442028</v>
      </c>
      <c r="HU10" s="57">
        <f>MIN('Drive Train'!$F$35-HO9*'DEPRECATED - DT-Prelim Calcs'!$C$21*'Drive Train'!$F$39,HU9+HO$2)</f>
        <v>9.9066666666666681</v>
      </c>
      <c r="HV10" s="57">
        <f>'Drive Train'!$F$35-HO10*'DEPRECATED - DT-Prelim Calcs'!$C$21*'Drive Train'!$F$39</f>
        <v>9.9066666666666681</v>
      </c>
      <c r="HW10" s="1">
        <f>IF(HT10&gt;='Drive Train'!$F$29,1,0)</f>
        <v>0</v>
      </c>
      <c r="HX10" s="57">
        <f t="shared" si="69"/>
        <v>40.740740740740726</v>
      </c>
      <c r="HY10" s="63">
        <f>HY9+'DEPRECATED - DT-Prelim Calcs'!$C$11</f>
        <v>24</v>
      </c>
      <c r="HZ10" s="2">
        <f>IJ10/'Drive Train'!$F$35</f>
        <v>0.78064516129032269</v>
      </c>
      <c r="IA10" s="46">
        <f>IH10*12*60/(PI() * 'Drive Train'!$F$15)/HZ$2*HZ10</f>
        <v>-234251.45031936842</v>
      </c>
      <c r="IB10" s="2">
        <f>('DEPRECATED - DT-Prelim Calcs'!$C$6*HZ10-IA10)/('DEPRECATED - DT-Prelim Calcs'!$C$6*HZ10)*'DEPRECATED - DT-Prelim Calcs'!$C$7*HZ10</f>
        <v>107.79992806003763</v>
      </c>
      <c r="IC10" s="57">
        <f>IB10/'DEPRECATED - DT-Prelim Calcs'!$C$7*('DEPRECATED - DT-Prelim Calcs'!$C$8-'DEPRECATED - DT-Prelim Calcs'!$C$9)+'DEPRECATED - DT-Prelim Calcs'!$C$9</f>
        <v>5741.5924357273143</v>
      </c>
      <c r="ID10" s="57">
        <f t="shared" si="22"/>
        <v>39.999999999999986</v>
      </c>
      <c r="IE10" s="2">
        <f t="shared" si="70"/>
        <v>0.99579519204165001</v>
      </c>
      <c r="IF10" s="57">
        <f>IE10*'DEPRECATED - DT-Prelim Calcs'!$C$21/HZ$2/'DEPRECATED - DT-Prelim Calcs'!$C$19/'DEPRECATED - DT-Prelim Calcs'!$C$18*3.39*'DEPRECATED - DT-Prelim Calcs'!$C$20</f>
        <v>25.773080821789936</v>
      </c>
      <c r="IG10" s="46">
        <f t="shared" si="71"/>
        <v>0</v>
      </c>
      <c r="IH10" s="57">
        <f>IF9*'DEPRECATED - DT-Prelim Calcs'!$C$11+IH9</f>
        <v>-733.21952197102758</v>
      </c>
      <c r="II10" s="57">
        <f>II9+0.5*IF10*'DEPRECATED - DT-Prelim Calcs'!$C$11^2+IH10*'DEPRECATED - DT-Prelim Calcs'!$C$11</f>
        <v>-15175.837226935686</v>
      </c>
      <c r="IJ10" s="57">
        <f>MIN('Drive Train'!$F$35-ID9*'DEPRECATED - DT-Prelim Calcs'!$C$21*'Drive Train'!$F$39,IJ9+ID$2)</f>
        <v>9.6800000000000015</v>
      </c>
      <c r="IK10" s="57">
        <f>'Drive Train'!$F$35-ID10*'DEPRECATED - DT-Prelim Calcs'!$C$21*'Drive Train'!$F$39</f>
        <v>9.6800000000000015</v>
      </c>
      <c r="IL10" s="1">
        <f>IF(II10&gt;='Drive Train'!$F$29,1,0)</f>
        <v>0</v>
      </c>
      <c r="IM10" s="57">
        <f t="shared" si="72"/>
        <v>44.444444444444429</v>
      </c>
      <c r="IN10" s="63">
        <f>IN9+'DEPRECATED - DT-Prelim Calcs'!$C$11</f>
        <v>24</v>
      </c>
      <c r="IO10" s="2">
        <f>IY10/'Drive Train'!$F$35</f>
        <v>0.76236559139784954</v>
      </c>
      <c r="IP10" s="46">
        <f>IW10*12*60/(PI() * 'Drive Train'!$F$15)/IO$2*IO10</f>
        <v>-256053.39641197029</v>
      </c>
      <c r="IQ10" s="2">
        <f>('DEPRECATED - DT-Prelim Calcs'!$C$6*IO10-IP10)/('DEPRECATED - DT-Prelim Calcs'!$C$6*IO10)*'DEPRECATED - DT-Prelim Calcs'!$C$7*IO10</f>
        <v>117.61378988443363</v>
      </c>
      <c r="IR10" s="57">
        <f>IQ10/'DEPRECATED - DT-Prelim Calcs'!$C$7*('DEPRECATED - DT-Prelim Calcs'!$C$8-'DEPRECATED - DT-Prelim Calcs'!$C$9)+'DEPRECATED - DT-Prelim Calcs'!$C$9</f>
        <v>6264.0482332667361</v>
      </c>
      <c r="IS10" s="57">
        <f t="shared" si="23"/>
        <v>43.333333333333321</v>
      </c>
      <c r="IT10" s="2">
        <f t="shared" si="73"/>
        <v>0.99579519204165001</v>
      </c>
      <c r="IU10" s="57">
        <f>IT10*'DEPRECATED - DT-Prelim Calcs'!$C$21/IO$2/'DEPRECATED - DT-Prelim Calcs'!$C$19/'DEPRECATED - DT-Prelim Calcs'!$C$18*3.39*'DEPRECATED - DT-Prelim Calcs'!$C$20</f>
        <v>25.773080821789936</v>
      </c>
      <c r="IV10" s="46">
        <f t="shared" si="74"/>
        <v>0</v>
      </c>
      <c r="IW10" s="57">
        <f>IU9*'DEPRECATED - DT-Prelim Calcs'!$C$11+IW9</f>
        <v>-820.67774703112241</v>
      </c>
      <c r="IX10" s="57">
        <f>IX9+0.5*IU10*'DEPRECATED - DT-Prelim Calcs'!$C$11^2+IW10*'DEPRECATED - DT-Prelim Calcs'!$C$11</f>
        <v>-16724.156298494578</v>
      </c>
      <c r="IY10" s="57">
        <f>MIN('Drive Train'!$F$35-IS9*'DEPRECATED - DT-Prelim Calcs'!$C$21*'Drive Train'!$F$39,IY9+IS$2)</f>
        <v>9.4533333333333349</v>
      </c>
      <c r="IZ10" s="57">
        <f>'Drive Train'!$F$35-IS10*'DEPRECATED - DT-Prelim Calcs'!$C$21*'Drive Train'!$F$39</f>
        <v>9.4533333333333349</v>
      </c>
      <c r="JA10" s="1">
        <f>IF(IX10&gt;='Drive Train'!$F$29,1,0)</f>
        <v>0</v>
      </c>
      <c r="JB10" s="57">
        <f t="shared" si="75"/>
        <v>48.148148148148138</v>
      </c>
      <c r="JC10" s="63">
        <f>JC9+'DEPRECATED - DT-Prelim Calcs'!$C$11</f>
        <v>24</v>
      </c>
      <c r="JD10" s="2">
        <f>JN10/'Drive Train'!$F$35</f>
        <v>0.74408602150537628</v>
      </c>
      <c r="JE10" s="46">
        <f>JL10*12*60/(PI() * 'Drive Train'!$F$15)/JD$2*JD10</f>
        <v>-275164.24287214765</v>
      </c>
      <c r="JF10" s="2">
        <f>('DEPRECATED - DT-Prelim Calcs'!$C$6*JD10-JE10)/('DEPRECATED - DT-Prelim Calcs'!$C$6*JD10)*'DEPRECATED - DT-Prelim Calcs'!$C$7*JD10</f>
        <v>126.21085056171088</v>
      </c>
      <c r="JG10" s="57">
        <f>JF10/'DEPRECATED - DT-Prelim Calcs'!$C$7*('DEPRECATED - DT-Prelim Calcs'!$C$8-'DEPRECATED - DT-Prelim Calcs'!$C$9)+'DEPRECATED - DT-Prelim Calcs'!$C$9</f>
        <v>6721.7257788661855</v>
      </c>
      <c r="JH10" s="57">
        <f t="shared" si="24"/>
        <v>46.666666666666657</v>
      </c>
      <c r="JI10" s="2">
        <f t="shared" si="76"/>
        <v>0.99579519204165001</v>
      </c>
      <c r="JJ10" s="57">
        <f>JI10*'DEPRECATED - DT-Prelim Calcs'!$C$21/JD$2/'DEPRECATED - DT-Prelim Calcs'!$C$19/'DEPRECATED - DT-Prelim Calcs'!$C$18*3.39*'DEPRECATED - DT-Prelim Calcs'!$C$20</f>
        <v>25.773080821789936</v>
      </c>
      <c r="JK10" s="46">
        <f t="shared" si="77"/>
        <v>0</v>
      </c>
      <c r="JL10" s="57">
        <f>JJ9*'DEPRECATED - DT-Prelim Calcs'!$C$11+JL9</f>
        <v>-903.59590642817375</v>
      </c>
      <c r="JM10" s="57">
        <f>JM9+0.5*JJ10*'DEPRECATED - DT-Prelim Calcs'!$C$11^2+JL10*'DEPRECATED - DT-Prelim Calcs'!$C$11</f>
        <v>-18190.754188118684</v>
      </c>
      <c r="JN10" s="57">
        <f>MIN('Drive Train'!$F$35-JH9*'DEPRECATED - DT-Prelim Calcs'!$C$21*'Drive Train'!$F$39,JN9+JH$2)</f>
        <v>9.2266666666666666</v>
      </c>
      <c r="JO10" s="57">
        <f>'Drive Train'!$F$35-JH10*'DEPRECATED - DT-Prelim Calcs'!$C$21*'Drive Train'!$F$39</f>
        <v>9.2266666666666666</v>
      </c>
      <c r="JP10" s="1">
        <f>IF(JM10&gt;='Drive Train'!$F$29,1,0)</f>
        <v>0</v>
      </c>
      <c r="JQ10" s="57">
        <f>MIN(JG10,'DEPRECATED - DT-Prelim Calcs'!$C$10)*'DEPRECATED - DT-Prelim Calcs'!$C$11*1000/60/60</f>
        <v>103.33333333333333</v>
      </c>
      <c r="JR10" s="63">
        <f>JR9+'DEPRECATED - DT-Prelim Calcs'!$C$11</f>
        <v>24</v>
      </c>
      <c r="JS10" s="2">
        <f>KC10/'Drive Train'!$F$35</f>
        <v>0.72580645161290325</v>
      </c>
      <c r="JT10" s="46">
        <f>KA10*12*60/(PI() * 'Drive Train'!$F$15)/JS$2*JS10</f>
        <v>-291685.88260820688</v>
      </c>
      <c r="JU10" s="2">
        <f>('DEPRECATED - DT-Prelim Calcs'!$C$6*JS10-JT10)/('DEPRECATED - DT-Prelim Calcs'!$C$6*JS10)*'DEPRECATED - DT-Prelim Calcs'!$C$7*JS10</f>
        <v>133.63718174459322</v>
      </c>
      <c r="JV10" s="57">
        <f>JU10/'DEPRECATED - DT-Prelim Calcs'!$C$7*('DEPRECATED - DT-Prelim Calcs'!$C$8-'DEPRECATED - DT-Prelim Calcs'!$C$9)+'DEPRECATED - DT-Prelim Calcs'!$C$9</f>
        <v>7117.077766734983</v>
      </c>
      <c r="JW10" s="57">
        <f t="shared" si="25"/>
        <v>49.999999999999993</v>
      </c>
      <c r="JX10" s="2">
        <f t="shared" si="78"/>
        <v>0.99579519204165001</v>
      </c>
      <c r="JY10" s="57">
        <f>JX10*'DEPRECATED - DT-Prelim Calcs'!$C$21/JS$2/'DEPRECATED - DT-Prelim Calcs'!$C$19/'DEPRECATED - DT-Prelim Calcs'!$C$18*3.39*'DEPRECATED - DT-Prelim Calcs'!$C$20</f>
        <v>25.773080821789936</v>
      </c>
      <c r="JZ10" s="46">
        <f t="shared" si="79"/>
        <v>0</v>
      </c>
      <c r="KA10" s="57">
        <f>JY9*'DEPRECATED - DT-Prelim Calcs'!$C$11+KA9</f>
        <v>-981.97400016218319</v>
      </c>
      <c r="KB10" s="57">
        <f>KB9+0.5*JY10*'DEPRECATED - DT-Prelim Calcs'!$C$11^2+KA10*'DEPRECATED - DT-Prelim Calcs'!$C$11</f>
        <v>-19575.630895808041</v>
      </c>
      <c r="KC10" s="57">
        <f>MIN('Drive Train'!$F$35-JW9*'DEPRECATED - DT-Prelim Calcs'!$C$21*'Drive Train'!$F$39,KC9+JW$2)</f>
        <v>9</v>
      </c>
      <c r="KD10" s="57">
        <f>'Drive Train'!$F$35-JW10*'DEPRECATED - DT-Prelim Calcs'!$C$21*'Drive Train'!$F$39</f>
        <v>9</v>
      </c>
      <c r="KE10" s="1">
        <f>IF(KB10&gt;='Drive Train'!$F$29,1,0)</f>
        <v>0</v>
      </c>
      <c r="KF10" s="57">
        <f>MIN(JV10,'DEPRECATED - DT-Prelim Calcs'!$C$10)*'DEPRECATED - DT-Prelim Calcs'!$C$11*1000/60/60</f>
        <v>103.33333333333333</v>
      </c>
      <c r="KG10" s="63">
        <f>KG9+'DEPRECATED - DT-Prelim Calcs'!$C$11</f>
        <v>24</v>
      </c>
      <c r="KH10" s="2">
        <f>KR10/'Drive Train'!$F$35</f>
        <v>0.7075268817204301</v>
      </c>
      <c r="KI10" s="46">
        <f>KP10*12*60/(PI() * 'Drive Train'!$F$15)/KH$2*KH10</f>
        <v>-305720.20852845337</v>
      </c>
      <c r="KJ10" s="2">
        <f>('DEPRECATED - DT-Prelim Calcs'!$C$6*KH10-KI10)/('DEPRECATED - DT-Prelim Calcs'!$C$6*KH10)*'DEPRECATED - DT-Prelim Calcs'!$C$7*KH10</f>
        <v>139.93885508580414</v>
      </c>
      <c r="KK10" s="57">
        <f>KJ10/'DEPRECATED - DT-Prelim Calcs'!$C$7*('DEPRECATED - DT-Prelim Calcs'!$C$8-'DEPRECATED - DT-Prelim Calcs'!$C$9)+'DEPRECATED - DT-Prelim Calcs'!$C$9</f>
        <v>7452.5568910824359</v>
      </c>
      <c r="KL10" s="57">
        <f t="shared" si="26"/>
        <v>53.333333333333329</v>
      </c>
      <c r="KM10" s="2">
        <f t="shared" si="80"/>
        <v>0.99579519204165001</v>
      </c>
      <c r="KN10" s="57">
        <f>KM10*'DEPRECATED - DT-Prelim Calcs'!$C$21/KH$2/'DEPRECATED - DT-Prelim Calcs'!$C$19/'DEPRECATED - DT-Prelim Calcs'!$C$18*3.39*'DEPRECATED - DT-Prelim Calcs'!$C$20</f>
        <v>25.773080821789936</v>
      </c>
      <c r="KO10" s="46">
        <f t="shared" si="81"/>
        <v>0</v>
      </c>
      <c r="KP10" s="57">
        <f>KN9*'DEPRECATED - DT-Prelim Calcs'!$C$11+KP9</f>
        <v>-1055.8120282331486</v>
      </c>
      <c r="KQ10" s="57">
        <f>KQ9+0.5*KN10*'DEPRECATED - DT-Prelim Calcs'!$C$11^2+KP10*'DEPRECATED - DT-Prelim Calcs'!$C$11</f>
        <v>-20878.7864215626</v>
      </c>
      <c r="KR10" s="57">
        <f>MIN('Drive Train'!$F$35-KL9*'DEPRECATED - DT-Prelim Calcs'!$C$21*'Drive Train'!$F$39,KR9+KL$2)</f>
        <v>8.7733333333333334</v>
      </c>
      <c r="KS10" s="57">
        <f>'Drive Train'!$F$35-KL10*'DEPRECATED - DT-Prelim Calcs'!$C$21*'Drive Train'!$F$39</f>
        <v>8.7733333333333334</v>
      </c>
      <c r="KT10" s="1">
        <f>IF(KQ10&gt;='Drive Train'!$F$29,1,0)</f>
        <v>0</v>
      </c>
      <c r="KU10" s="57">
        <f>MIN(KK10,'DEPRECATED - DT-Prelim Calcs'!$C$10)*'DEPRECATED - DT-Prelim Calcs'!$C$11*1000/60/60</f>
        <v>103.33333333333333</v>
      </c>
      <c r="KV10" s="63">
        <f>KV9+'DEPRECATED - DT-Prelim Calcs'!$C$11</f>
        <v>24</v>
      </c>
      <c r="KW10" s="2">
        <f>LG10/'Drive Train'!$F$35</f>
        <v>0.68924731182795695</v>
      </c>
      <c r="KX10" s="46">
        <f>LE10*12*60/(PI() * 'Drive Train'!$F$15)/KW$2*KW10</f>
        <v>-309359.07275395212</v>
      </c>
      <c r="KY10" s="2">
        <f>('DEPRECATED - DT-Prelim Calcs'!$C$6*KW10-KX10)/('DEPRECATED - DT-Prelim Calcs'!$C$6*KW10)*'DEPRECATED - DT-Prelim Calcs'!$C$7*KW10</f>
        <v>141.54014143182894</v>
      </c>
      <c r="KZ10" s="57">
        <f>KY10/'DEPRECATED - DT-Prelim Calcs'!$C$7*('DEPRECATED - DT-Prelim Calcs'!$C$8-'DEPRECATED - DT-Prelim Calcs'!$C$9)+'DEPRECATED - DT-Prelim Calcs'!$C$9</f>
        <v>7537.8037948977817</v>
      </c>
      <c r="LA10" s="57">
        <f t="shared" si="27"/>
        <v>56.666666666666664</v>
      </c>
      <c r="LB10" s="2">
        <f t="shared" si="82"/>
        <v>0.99579519204165001</v>
      </c>
      <c r="LC10" s="57">
        <f>LB10*'DEPRECATED - DT-Prelim Calcs'!$C$21/KW$2/'DEPRECATED - DT-Prelim Calcs'!$C$19/'DEPRECATED - DT-Prelim Calcs'!$C$18*3.39*'DEPRECATED - DT-Prelim Calcs'!$C$20</f>
        <v>25.773080821789936</v>
      </c>
      <c r="LD10" s="46">
        <f t="shared" si="83"/>
        <v>0</v>
      </c>
      <c r="LE10" s="57">
        <f>LC9*'DEPRECATED - DT-Prelim Calcs'!$C$11+LE9</f>
        <v>-1096.713475256792</v>
      </c>
      <c r="LF10" s="57">
        <f>LF9+0.5*LC10*'DEPRECATED - DT-Prelim Calcs'!$C$11^2+LE10*'DEPRECATED - DT-Prelim Calcs'!$C$11</f>
        <v>-21596.504373791133</v>
      </c>
      <c r="LG10" s="57">
        <f>MIN('Drive Train'!$F$35-LA9*'DEPRECATED - DT-Prelim Calcs'!$C$21*'Drive Train'!$F$39,LG9+LA$2)</f>
        <v>8.5466666666666669</v>
      </c>
      <c r="LH10" s="57">
        <f>'Drive Train'!$F$35-LA10*'DEPRECATED - DT-Prelim Calcs'!$C$21*'Drive Train'!$F$39</f>
        <v>8.5466666666666669</v>
      </c>
      <c r="LI10" s="1">
        <f>IF(LF10&gt;='Drive Train'!$F$29,1,0)</f>
        <v>0</v>
      </c>
      <c r="LJ10" s="57">
        <f>MIN(KZ10,'DEPRECATED - DT-Prelim Calcs'!$C$10)*'DEPRECATED - DT-Prelim Calcs'!$C$11*1000/60/60</f>
        <v>103.33333333333333</v>
      </c>
      <c r="LK10" s="63">
        <f>LK9+'DEPRECATED - DT-Prelim Calcs'!$C$11</f>
        <v>24</v>
      </c>
      <c r="LL10" s="2">
        <f>LV10/'Drive Train'!$F$35</f>
        <v>0.67096774193548392</v>
      </c>
      <c r="LM10" s="46">
        <f>LT10*12*60/(PI() * 'Drive Train'!$F$15)/LL$2*LL10</f>
        <v>-292493.36875983729</v>
      </c>
      <c r="LN10" s="2">
        <f>('DEPRECATED - DT-Prelim Calcs'!$C$6*LL10-LM10)/('DEPRECATED - DT-Prelim Calcs'!$C$6*LL10)*'DEPRECATED - DT-Prelim Calcs'!$C$7*LL10</f>
        <v>133.87013145341308</v>
      </c>
      <c r="LO10" s="57">
        <f>LN10/'DEPRECATED - DT-Prelim Calcs'!$C$7*('DEPRECATED - DT-Prelim Calcs'!$C$8-'DEPRECATED - DT-Prelim Calcs'!$C$9)+'DEPRECATED - DT-Prelim Calcs'!$C$9</f>
        <v>7129.4791972916591</v>
      </c>
      <c r="LP10" s="57">
        <f t="shared" si="28"/>
        <v>60</v>
      </c>
      <c r="LQ10" s="2">
        <f t="shared" si="84"/>
        <v>0.99579519204165001</v>
      </c>
      <c r="LR10" s="57">
        <f>LQ10*'DEPRECATED - DT-Prelim Calcs'!$C$21/LL$2/'DEPRECATED - DT-Prelim Calcs'!$C$19/'DEPRECATED - DT-Prelim Calcs'!$C$18*3.39*'DEPRECATED - DT-Prelim Calcs'!$C$20</f>
        <v>25.773080821789936</v>
      </c>
      <c r="LS10" s="46">
        <f t="shared" si="85"/>
        <v>0</v>
      </c>
      <c r="LT10" s="57">
        <f>LR9*'DEPRECATED - DT-Prelim Calcs'!$C$11+LT9</f>
        <v>-1065.172110142953</v>
      </c>
      <c r="LU10" s="57">
        <f>LU9+0.5*LR10*'DEPRECATED - DT-Prelim Calcs'!$C$11^2+LT10*'DEPRECATED - DT-Prelim Calcs'!$C$11</f>
        <v>-21028.759801742031</v>
      </c>
      <c r="LV10" s="57">
        <f>MIN('Drive Train'!$F$35-LP9*'DEPRECATED - DT-Prelim Calcs'!$C$21*'Drive Train'!$F$39,LV9+LP$2)</f>
        <v>8.32</v>
      </c>
      <c r="LW10" s="57">
        <f>'Drive Train'!$F$35-LP10*'DEPRECATED - DT-Prelim Calcs'!$C$21*'Drive Train'!$F$39</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94</v>
      </c>
      <c r="C11" s="55">
        <f>'Drive Train'!AA46</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Train'!$AA$49 + V10*(1-'Drive Train'!$AA$49))</f>
        <v>0</v>
      </c>
      <c r="W11" s="57">
        <f t="shared" si="0"/>
        <v>0</v>
      </c>
      <c r="X11" s="2">
        <f>MAX(MIN(IF(AND(AI10=1,AG11&lt;0),-1,1)*(W11-$C$9)/($C$8-$C$9)*$C$7-$C$29*AE11/T$2 -  AI10*$C$29/2,X$2),MAX(X$4:X10)*-1)</f>
        <v>-0.2458281045106315</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Train'!$F$39,AG10+W$2)-$C$3,IF(AE10-1&lt;=0,0,IF($C$32=Motors!$C$29,MAX(MAX(AG$4:AG10)*-1,AG10-W$2),MAX(0,MAX(AG$4:AG10)*-1,AG10-W$2))))</f>
        <v>0</v>
      </c>
      <c r="AH11" s="57">
        <f>'Drive Train'!$F$35-ABS(W11)*'DEPRECATED - DT-Prelim Calcs'!$C$21*'Drive Train'!$F$39</f>
        <v>12.4</v>
      </c>
      <c r="AI11" s="1">
        <f>IF(AJ11&gt;='Drive Train'!$F$29,1,0)</f>
        <v>1</v>
      </c>
      <c r="AJ11" s="57">
        <f>AJ10+0.5*Y11*'DEPRECATED - DT-Prelim Calcs'!$C$11^2+AE11*'DEPRECATED - DT-Prelim Calcs'!$C$11</f>
        <v>784.33981740885292</v>
      </c>
      <c r="AK11" s="57">
        <f t="shared" si="8"/>
        <v>0</v>
      </c>
      <c r="AL11" s="63">
        <f>AL10+'DEPRECATED - DT-Prelim Calcs'!$C$11</f>
        <v>28</v>
      </c>
      <c r="AM11" s="2">
        <f>AW11/'Drive Train'!$F$35</f>
        <v>0.92642226509200665</v>
      </c>
      <c r="AN11" s="46">
        <f>AU11*12*60/(PI() * 'Drive Train'!$F$15)/AM$2*AM11</f>
        <v>3985.5958306898274</v>
      </c>
      <c r="AO11" s="2">
        <f>('DEPRECATED - DT-Prelim Calcs'!$C$6*AM11-AN11)/('DEPRECATED - DT-Prelim Calcs'!$C$6*AM11)*'DEPRECATED - DT-Prelim Calcs'!$C$7*AM11</f>
        <v>0.43056021947915002</v>
      </c>
      <c r="AP11" s="57">
        <f>AO11/'DEPRECATED - DT-Prelim Calcs'!$C$7*('DEPRECATED - DT-Prelim Calcs'!$C$8-'DEPRECATED - DT-Prelim Calcs'!$C$9)+'DEPRECATED - DT-Prelim Calcs'!$C$9</f>
        <v>25.621525377251015</v>
      </c>
      <c r="AQ11" s="57">
        <f t="shared" si="9"/>
        <v>25.621525377251015</v>
      </c>
      <c r="AR11" s="2">
        <f t="shared" si="30"/>
        <v>0.11559043631308552</v>
      </c>
      <c r="AS11" s="57">
        <f>AR11*'DEPRECATED - DT-Prelim Calcs'!$C$21/AM$2/'DEPRECATED - DT-Prelim Calcs'!$C$19/'DEPRECATED - DT-Prelim Calcs'!$C$18*3.39*'DEPRECATED - DT-Prelim Calcs'!$C$20</f>
        <v>0.83767633215845361</v>
      </c>
      <c r="AT11" s="46">
        <f t="shared" si="31"/>
        <v>0</v>
      </c>
      <c r="AU11" s="57">
        <f>AS10*'DEPRECATED - DT-Prelim Calcs'!$C$11+AU10</f>
        <v>37.543230835664062</v>
      </c>
      <c r="AV11" s="57">
        <f>AV10+0.5*AS11*'DEPRECATED - DT-Prelim Calcs'!$C$11^2+AU11*'DEPRECATED - DT-Prelim Calcs'!$C$11</f>
        <v>1058.038070053271</v>
      </c>
      <c r="AW11" s="57">
        <f>MIN('Drive Train'!$F$35-AQ10*'DEPRECATED - DT-Prelim Calcs'!$C$21*'Drive Train'!$F$39,AW10+AQ$2)</f>
        <v>11.487636087140883</v>
      </c>
      <c r="AX11" s="57">
        <f>'Drive Train'!$F$35-AQ11*'DEPRECATED - DT-Prelim Calcs'!$C$21*'Drive Train'!$F$39</f>
        <v>10.657736274346931</v>
      </c>
      <c r="AY11" s="1">
        <f>IF(AV11&gt;='Drive Train'!$F$29,1,0)</f>
        <v>1</v>
      </c>
      <c r="AZ11" s="57">
        <f t="shared" si="32"/>
        <v>28.468361530278905</v>
      </c>
      <c r="BA11" s="63">
        <f>BA10+'DEPRECATED - DT-Prelim Calcs'!$C$11</f>
        <v>28</v>
      </c>
      <c r="BB11" s="2">
        <f>BL11/'Drive Train'!$F$35</f>
        <v>1.3376678760669958</v>
      </c>
      <c r="BC11" s="46">
        <f>BJ11*12*60/(PI() * 'Drive Train'!$F$15)/BB$2*BB11</f>
        <v>-4090.1819619177704</v>
      </c>
      <c r="BD11" s="2">
        <f>('DEPRECATED - DT-Prelim Calcs'!$C$6*BB11-BC11)/('DEPRECATED - DT-Prelim Calcs'!$C$6*BB11)*'DEPRECATED - DT-Prelim Calcs'!$C$7*BB11</f>
        <v>5.0731864346463809</v>
      </c>
      <c r="BE11" s="57">
        <f>BD11/'DEPRECATED - DT-Prelim Calcs'!$C$7*('DEPRECATED - DT-Prelim Calcs'!$C$8-'DEPRECATED - DT-Prelim Calcs'!$C$9)+'DEPRECATED - DT-Prelim Calcs'!$C$9</f>
        <v>272.77876330503346</v>
      </c>
      <c r="BF11" s="57">
        <f t="shared" si="10"/>
        <v>93</v>
      </c>
      <c r="BG11" s="2">
        <f t="shared" si="33"/>
        <v>1.920065472627877</v>
      </c>
      <c r="BH11" s="57">
        <f>BG11*'DEPRECATED - DT-Prelim Calcs'!$C$21/BB$2/'DEPRECATED - DT-Prelim Calcs'!$C$19/'DEPRECATED - DT-Prelim Calcs'!$C$18*3.39*'DEPRECATED - DT-Prelim Calcs'!$C$20</f>
        <v>20.098850640166155</v>
      </c>
      <c r="BI11" s="46">
        <f t="shared" si="34"/>
        <v>0</v>
      </c>
      <c r="BJ11" s="57">
        <f>BH10*'DEPRECATED - DT-Prelim Calcs'!$C$11+BJ10</f>
        <v>-18.47314590925177</v>
      </c>
      <c r="BK11" s="57">
        <f>BK10+0.5*BH11*'DEPRECATED - DT-Prelim Calcs'!$C$11^2+BJ11*'DEPRECATED - DT-Prelim Calcs'!$C$11</f>
        <v>683.70847911253202</v>
      </c>
      <c r="BL11" s="57">
        <f>MIN('Drive Train'!$F$35-BF10*'DEPRECATED - DT-Prelim Calcs'!$C$21*'Drive Train'!$F$39,BL10+BF$2)</f>
        <v>16.587081663230748</v>
      </c>
      <c r="BM11" s="57">
        <f>'Drive Train'!$F$35-BF11*'DEPRECATED - DT-Prelim Calcs'!$C$21*'Drive Train'!$F$39</f>
        <v>6.0759999999999996</v>
      </c>
      <c r="BN11" s="1">
        <f>IF(BK11&gt;='Drive Train'!$F$29,1,0)</f>
        <v>1</v>
      </c>
      <c r="BO11" s="57">
        <f t="shared" si="35"/>
        <v>103.33333333333333</v>
      </c>
      <c r="BP11" s="63">
        <f>BP10+'DEPRECATED - DT-Prelim Calcs'!$C$11</f>
        <v>28</v>
      </c>
      <c r="BQ11" s="2">
        <f>CA11/'Drive Train'!$F$35</f>
        <v>0.48999999999999994</v>
      </c>
      <c r="BR11" s="46">
        <f>BY11*12*60/(PI() * 'Drive Train'!$F$15)/BQ$2*BQ11</f>
        <v>7409.2663694323201</v>
      </c>
      <c r="BS11" s="2">
        <f>('DEPRECATED - DT-Prelim Calcs'!$C$6*BQ11-BR11)/('DEPRECATED - DT-Prelim Calcs'!$C$6*BQ11)*'DEPRECATED - DT-Prelim Calcs'!$C$7*BQ11</f>
        <v>-2.1692560882423813</v>
      </c>
      <c r="BT11" s="57">
        <f>BS11/'DEPRECATED - DT-Prelim Calcs'!$C$7*('DEPRECATED - DT-Prelim Calcs'!$C$8-'DEPRECATED - DT-Prelim Calcs'!$C$9)+'DEPRECATED - DT-Prelim Calcs'!$C$9</f>
        <v>-112.78363324543464</v>
      </c>
      <c r="BU11" s="57">
        <f t="shared" si="11"/>
        <v>-112.78363324543464</v>
      </c>
      <c r="BV11" s="2">
        <f t="shared" si="36"/>
        <v>-3.2762971963194834</v>
      </c>
      <c r="BW11" s="57">
        <f>BV11*'DEPRECATED - DT-Prelim Calcs'!$C$21/BQ$2/'DEPRECATED - DT-Prelim Calcs'!$C$19/'DEPRECATED - DT-Prelim Calcs'!$C$18*3.39*'DEPRECATED - DT-Prelim Calcs'!$C$20</f>
        <v>-44.848099512397951</v>
      </c>
      <c r="BX11" s="46">
        <f t="shared" si="37"/>
        <v>1</v>
      </c>
      <c r="BY11" s="57">
        <f>BW10*'DEPRECATED - DT-Prelim Calcs'!$C$11+BY10</f>
        <v>69.858633837630535</v>
      </c>
      <c r="BZ11" s="57">
        <f>BZ10+0.5*BW11*'DEPRECATED - DT-Prelim Calcs'!$C$11^2+BY11*'DEPRECATED - DT-Prelim Calcs'!$C$11</f>
        <v>-467.06496079411266</v>
      </c>
      <c r="CA11" s="57">
        <f>MIN('Drive Train'!$F$35-BU10*'DEPRECATED - DT-Prelim Calcs'!$C$21*'Drive Train'!$F$39,CA10+BU$2)</f>
        <v>6.0759999999999996</v>
      </c>
      <c r="CB11" s="57">
        <f>'Drive Train'!$F$35-BU11*'DEPRECATED - DT-Prelim Calcs'!$C$21*'Drive Train'!$F$39</f>
        <v>20.069287060689557</v>
      </c>
      <c r="CC11" s="1">
        <f>IF(BZ11&gt;='Drive Train'!$F$29,1,0)</f>
        <v>0</v>
      </c>
      <c r="CD11" s="57">
        <f t="shared" si="38"/>
        <v>-125.31514805048293</v>
      </c>
      <c r="CE11" s="63">
        <f>CE10+'DEPRECATED - DT-Prelim Calcs'!$C$11</f>
        <v>28</v>
      </c>
      <c r="CF11" s="2">
        <f>CP11/'Drive Train'!$F$35</f>
        <v>0.48999999999999994</v>
      </c>
      <c r="CG11" s="46">
        <f>CN11*12*60/(PI() * 'Drive Train'!$F$15)/CF$2*CF11</f>
        <v>5994.9273161904257</v>
      </c>
      <c r="CH11" s="2">
        <f>('DEPRECATED - DT-Prelim Calcs'!$C$6*CF11-CG11)/('DEPRECATED - DT-Prelim Calcs'!$C$6*CF11)*'DEPRECATED - DT-Prelim Calcs'!$C$7*CF11</f>
        <v>-1.5297519384650893</v>
      </c>
      <c r="CI11" s="57">
        <f>CH11/'DEPRECATED - DT-Prelim Calcs'!$C$7*('DEPRECATED - DT-Prelim Calcs'!$C$8-'DEPRECATED - DT-Prelim Calcs'!$C$9)+'DEPRECATED - DT-Prelim Calcs'!$C$9</f>
        <v>-78.73866128841118</v>
      </c>
      <c r="CJ11" s="57">
        <f t="shared" si="12"/>
        <v>-78.73866128841118</v>
      </c>
      <c r="CK11" s="2">
        <f t="shared" si="39"/>
        <v>-2.4254723307480868</v>
      </c>
      <c r="CL11" s="57">
        <f>CK11*'DEPRECATED - DT-Prelim Calcs'!$C$21/CF$2/'DEPRECATED - DT-Prelim Calcs'!$C$19/'DEPRECATED - DT-Prelim Calcs'!$C$18*3.39*'DEPRECATED - DT-Prelim Calcs'!$C$20</f>
        <v>-41.013558485893689</v>
      </c>
      <c r="CM11" s="46">
        <f t="shared" si="40"/>
        <v>1</v>
      </c>
      <c r="CN11" s="57">
        <f>CL10*'DEPRECATED - DT-Prelim Calcs'!$C$11+CN10</f>
        <v>45.757093331750781</v>
      </c>
      <c r="CO11" s="57">
        <f>CO10+0.5*CL11*'DEPRECATED - DT-Prelim Calcs'!$C$11^2+CN11*'DEPRECATED - DT-Prelim Calcs'!$C$11</f>
        <v>-3032.7760529263824</v>
      </c>
      <c r="CP11" s="57">
        <f>MIN('Drive Train'!$F$35-CJ10*'DEPRECATED - DT-Prelim Calcs'!$C$21*'Drive Train'!$F$39,CP10+CJ$2)</f>
        <v>6.0759999999999996</v>
      </c>
      <c r="CQ11" s="57">
        <f>'Drive Train'!$F$35-CJ11*'DEPRECATED - DT-Prelim Calcs'!$C$21*'Drive Train'!$F$39</f>
        <v>17.754228967611962</v>
      </c>
      <c r="CR11" s="1">
        <f>IF(CO11&gt;='Drive Train'!$F$29,1,0)</f>
        <v>0</v>
      </c>
      <c r="CS11" s="57">
        <f t="shared" si="41"/>
        <v>-87.487401431567989</v>
      </c>
      <c r="CT11" s="63">
        <f>CT10+'DEPRECATED - DT-Prelim Calcs'!$C$11</f>
        <v>28</v>
      </c>
      <c r="CU11" s="2">
        <f>DE11/'Drive Train'!$F$35</f>
        <v>0.48999999999999994</v>
      </c>
      <c r="CV11" s="46">
        <f>DC11*12*60/(PI() * 'Drive Train'!$F$15)/CU$2*CU11</f>
        <v>-26254.953507863625</v>
      </c>
      <c r="CW11" s="2">
        <f>('DEPRECATED - DT-Prelim Calcs'!$C$6*CU11-CV11)/('DEPRECATED - DT-Prelim Calcs'!$C$6*CU11)*'DEPRECATED - DT-Prelim Calcs'!$C$7*CU11</f>
        <v>13.052276726820139</v>
      </c>
      <c r="CX11" s="57">
        <f>CW11/'DEPRECATED - DT-Prelim Calcs'!$C$7*('DEPRECATED - DT-Prelim Calcs'!$C$8-'DEPRECATED - DT-Prelim Calcs'!$C$9)+'DEPRECATED - DT-Prelim Calcs'!$C$9</f>
        <v>697.55771952324642</v>
      </c>
      <c r="CY11" s="57">
        <f t="shared" si="13"/>
        <v>93</v>
      </c>
      <c r="CZ11" s="2">
        <f t="shared" si="42"/>
        <v>1.2803081040535502</v>
      </c>
      <c r="DA11" s="57">
        <f>CZ11*'DEPRECATED - DT-Prelim Calcs'!$C$21/CU$2/'DEPRECATED - DT-Prelim Calcs'!$C$19/'DEPRECATED - DT-Prelim Calcs'!$C$18*3.39*'DEPRECATED - DT-Prelim Calcs'!$C$20</f>
        <v>25.773080821789936</v>
      </c>
      <c r="DB11" s="46">
        <f t="shared" si="43"/>
        <v>0</v>
      </c>
      <c r="DC11" s="57">
        <f>DA10*'DEPRECATED - DT-Prelim Calcs'!$C$11+DC10</f>
        <v>-168.33136542988973</v>
      </c>
      <c r="DD11" s="57">
        <f>DD10+0.5*DA11*'DEPRECATED - DT-Prelim Calcs'!$C$11^2+DC11*'DEPRECATED - DT-Prelim Calcs'!$C$11</f>
        <v>-7208.4290312210051</v>
      </c>
      <c r="DE11" s="57">
        <f>MIN('Drive Train'!$F$35-CY10*'DEPRECATED - DT-Prelim Calcs'!$C$21*'Drive Train'!$F$39,DE10+CY$2)</f>
        <v>6.0759999999999996</v>
      </c>
      <c r="DF11" s="57">
        <f>'Drive Train'!$F$35-CY11*'DEPRECATED - DT-Prelim Calcs'!$C$21*'Drive Train'!$F$39</f>
        <v>6.0759999999999996</v>
      </c>
      <c r="DG11" s="1">
        <f>IF(DD11&gt;='Drive Train'!$F$29,1,0)</f>
        <v>0</v>
      </c>
      <c r="DH11" s="57">
        <f t="shared" si="44"/>
        <v>103.33333333333333</v>
      </c>
      <c r="DI11" s="63">
        <f>DI10+'DEPRECATED - DT-Prelim Calcs'!$C$11</f>
        <v>28</v>
      </c>
      <c r="DJ11" s="2">
        <f>DT11/'Drive Train'!$F$35</f>
        <v>0.48999999999999994</v>
      </c>
      <c r="DK11" s="46">
        <f>DR11*12*60/(PI() * 'Drive Train'!$F$15)/DJ$2*DJ11</f>
        <v>-76405.347972885531</v>
      </c>
      <c r="DL11" s="2">
        <f>('DEPRECATED - DT-Prelim Calcs'!$C$6*DJ11-DK11)/('DEPRECATED - DT-Prelim Calcs'!$C$6*DJ11)*'DEPRECATED - DT-Prelim Calcs'!$C$7*DJ11</f>
        <v>35.72815865190509</v>
      </c>
      <c r="DM11" s="57">
        <f>DL11/'DEPRECATED - DT-Prelim Calcs'!$C$7*('DEPRECATED - DT-Prelim Calcs'!$C$8-'DEPRECATED - DT-Prelim Calcs'!$C$9)+'DEPRECATED - DT-Prelim Calcs'!$C$9</f>
        <v>1904.742636945819</v>
      </c>
      <c r="DN11" s="57">
        <f t="shared" si="14"/>
        <v>93</v>
      </c>
      <c r="DO11" s="2">
        <f t="shared" si="45"/>
        <v>1.1037138828047846</v>
      </c>
      <c r="DP11" s="57">
        <f>DO11*'DEPRECATED - DT-Prelim Calcs'!$C$21/DJ$2/'DEPRECATED - DT-Prelim Calcs'!$C$19/'DEPRECATED - DT-Prelim Calcs'!$C$18*3.39*'DEPRECATED - DT-Prelim Calcs'!$C$20</f>
        <v>25.773080821789936</v>
      </c>
      <c r="DQ11" s="46">
        <f t="shared" si="46"/>
        <v>0</v>
      </c>
      <c r="DR11" s="57">
        <f>DP10*'DEPRECATED - DT-Prelim Calcs'!$C$11+DR10</f>
        <v>-422.29852196796094</v>
      </c>
      <c r="DS11" s="57">
        <f>DS10+0.5*DP11*'DEPRECATED - DT-Prelim Calcs'!$C$11^2+DR11*'DEPRECATED - DT-Prelim Calcs'!$C$11</f>
        <v>-12795.706475058571</v>
      </c>
      <c r="DT11" s="57">
        <f>MIN('Drive Train'!$F$35-DN10*'DEPRECATED - DT-Prelim Calcs'!$C$21*'Drive Train'!$F$39,DT10+DN$2)</f>
        <v>6.0759999999999996</v>
      </c>
      <c r="DU11" s="57">
        <f>'Drive Train'!$F$35-DN11*'DEPRECATED - DT-Prelim Calcs'!$C$21*'Drive Train'!$F$39</f>
        <v>6.0759999999999996</v>
      </c>
      <c r="DV11" s="1">
        <f>IF(DS11&gt;='Drive Train'!$F$29,1,0)</f>
        <v>0</v>
      </c>
      <c r="DW11" s="57">
        <f t="shared" si="47"/>
        <v>103.33333333333333</v>
      </c>
      <c r="DX11" s="63">
        <f>DX10+'DEPRECATED - DT-Prelim Calcs'!$C$11</f>
        <v>28</v>
      </c>
      <c r="DY11" s="2">
        <f>EI11/'Drive Train'!$F$35</f>
        <v>0.48999999999999994</v>
      </c>
      <c r="DZ11" s="46">
        <f>EG11*12*60/(PI() * 'Drive Train'!$F$15)/DY$2*DY11</f>
        <v>-147441.83401696302</v>
      </c>
      <c r="EA11" s="2">
        <f>('DEPRECATED - DT-Prelim Calcs'!$C$6*DY11-DZ11)/('DEPRECATED - DT-Prelim Calcs'!$C$6*DY11)*'DEPRECATED - DT-Prelim Calcs'!$C$7*DY11</f>
        <v>67.847845587407292</v>
      </c>
      <c r="EB11" s="57">
        <f>EA11/'DEPRECATED - DT-Prelim Calcs'!$C$7*('DEPRECATED - DT-Prelim Calcs'!$C$8-'DEPRECATED - DT-Prelim Calcs'!$C$9)+'DEPRECATED - DT-Prelim Calcs'!$C$9</f>
        <v>3614.6828169561641</v>
      </c>
      <c r="EC11" s="57">
        <f t="shared" si="15"/>
        <v>93</v>
      </c>
      <c r="ED11" s="2">
        <f t="shared" si="48"/>
        <v>0.96993038185874991</v>
      </c>
      <c r="EE11" s="57">
        <f>ED11*'DEPRECATED - DT-Prelim Calcs'!$C$21/DY$2/'DEPRECATED - DT-Prelim Calcs'!$C$19/'DEPRECATED - DT-Prelim Calcs'!$C$18*3.39*'DEPRECATED - DT-Prelim Calcs'!$C$20</f>
        <v>25.773080821789936</v>
      </c>
      <c r="EF11" s="46">
        <f t="shared" si="49"/>
        <v>0</v>
      </c>
      <c r="EG11" s="57">
        <f>EE10*'DEPRECATED - DT-Prelim Calcs'!$C$11+EG10</f>
        <v>-716.14437628246253</v>
      </c>
      <c r="EH11" s="57">
        <f>EH10+0.5*EE11*'DEPRECATED - DT-Prelim Calcs'!$C$11^2+EG11*'DEPRECATED - DT-Prelim Calcs'!$C$11</f>
        <v>-19260.315269977607</v>
      </c>
      <c r="EI11" s="57">
        <f>MIN('Drive Train'!$F$35-EC10*'DEPRECATED - DT-Prelim Calcs'!$C$21*'Drive Train'!$F$39,EI10+EC$2)</f>
        <v>6.0759999999999996</v>
      </c>
      <c r="EJ11" s="57">
        <f>'Drive Train'!$F$35-EC11*'DEPRECATED - DT-Prelim Calcs'!$C$21*'Drive Train'!$F$39</f>
        <v>6.0759999999999996</v>
      </c>
      <c r="EK11" s="1">
        <f>IF(EH11&gt;='Drive Train'!$F$29,1,0)</f>
        <v>0</v>
      </c>
      <c r="EL11" s="57">
        <f t="shared" si="50"/>
        <v>103.33333333333333</v>
      </c>
      <c r="EM11" s="63">
        <f>EM10+'DEPRECATED - DT-Prelim Calcs'!$C$11</f>
        <v>28</v>
      </c>
      <c r="EN11" s="2">
        <f>EX11/'Drive Train'!$F$35</f>
        <v>0.48999999999999994</v>
      </c>
      <c r="EO11" s="46">
        <f>EV11*12*60/(PI() * 'Drive Train'!$F$15)/EN$2*EN11</f>
        <v>-242349.98957818409</v>
      </c>
      <c r="EP11" s="2">
        <f>('DEPRECATED - DT-Prelim Calcs'!$C$6*EN11-EO11)/('DEPRECATED - DT-Prelim Calcs'!$C$6*EN11)*'DEPRECATED - DT-Prelim Calcs'!$C$7*EN11</f>
        <v>110.76128928394442</v>
      </c>
      <c r="EQ11" s="57">
        <f>EP11/'DEPRECATED - DT-Prelim Calcs'!$C$7*('DEPRECATED - DT-Prelim Calcs'!$C$8-'DEPRECATED - DT-Prelim Calcs'!$C$9)+'DEPRECATED - DT-Prelim Calcs'!$C$9</f>
        <v>5899.2449855311488</v>
      </c>
      <c r="ER11" s="57">
        <f t="shared" si="16"/>
        <v>93</v>
      </c>
      <c r="ES11" s="2">
        <f t="shared" si="51"/>
        <v>0.86507304327942547</v>
      </c>
      <c r="ET11" s="57">
        <f>ES11*'DEPRECATED - DT-Prelim Calcs'!$C$21/EN$2/'DEPRECATED - DT-Prelim Calcs'!$C$19/'DEPRECATED - DT-Prelim Calcs'!$C$18*3.39*'DEPRECATED - DT-Prelim Calcs'!$C$20</f>
        <v>25.773080821789936</v>
      </c>
      <c r="EU11" s="46">
        <f t="shared" si="52"/>
        <v>0</v>
      </c>
      <c r="EV11" s="57">
        <f>ET10*'DEPRECATED - DT-Prelim Calcs'!$C$11+EV10</f>
        <v>-1049.868928373395</v>
      </c>
      <c r="EW11" s="57">
        <f>EW10+0.5*ET11*'DEPRECATED - DT-Prelim Calcs'!$C$11^2+EV11*'DEPRECATED - DT-Prelim Calcs'!$C$11</f>
        <v>-26602.255415978125</v>
      </c>
      <c r="EX11" s="57">
        <f>MIN('Drive Train'!$F$35-ER10*'DEPRECATED - DT-Prelim Calcs'!$C$21*'Drive Train'!$F$39,EX10+ER$2)</f>
        <v>6.0759999999999996</v>
      </c>
      <c r="EY11" s="57">
        <f>'Drive Train'!$F$35-ER11*'DEPRECATED - DT-Prelim Calcs'!$C$21*'Drive Train'!$F$39</f>
        <v>6.0759999999999996</v>
      </c>
      <c r="EZ11" s="1">
        <f>IF(EW11&gt;='Drive Train'!$F$29,1,0)</f>
        <v>0</v>
      </c>
      <c r="FA11" s="57">
        <f t="shared" si="53"/>
        <v>103.33333333333333</v>
      </c>
      <c r="FB11" s="63">
        <f>FB10+'DEPRECATED - DT-Prelim Calcs'!$C$11</f>
        <v>28</v>
      </c>
      <c r="FC11" s="2">
        <f>FM11/'Drive Train'!$F$35</f>
        <v>0.48999999999999994</v>
      </c>
      <c r="FD11" s="46">
        <f>FK11*12*60/(PI() * 'Drive Train'!$F$15)/FC$2*FC11</f>
        <v>-364115.39259463624</v>
      </c>
      <c r="FE11" s="2">
        <f>('DEPRECATED - DT-Prelim Calcs'!$C$6*FC11-FD11)/('DEPRECATED - DT-Prelim Calcs'!$C$6*FC11)*'DEPRECATED - DT-Prelim Calcs'!$C$7*FC11</f>
        <v>165.81844149213384</v>
      </c>
      <c r="FF11" s="57">
        <f>FE11/'DEPRECATED - DT-Prelim Calcs'!$C$7*('DEPRECATED - DT-Prelim Calcs'!$C$8-'DEPRECATED - DT-Prelim Calcs'!$C$9)+'DEPRECATED - DT-Prelim Calcs'!$C$9</f>
        <v>8830.295868647625</v>
      </c>
      <c r="FG11" s="57">
        <f t="shared" si="17"/>
        <v>93</v>
      </c>
      <c r="FH11" s="2">
        <f t="shared" si="54"/>
        <v>0.78067567320338405</v>
      </c>
      <c r="FI11" s="57">
        <f>FH11*'DEPRECATED - DT-Prelim Calcs'!$C$21/FC$2/'DEPRECATED - DT-Prelim Calcs'!$C$19/'DEPRECATED - DT-Prelim Calcs'!$C$18*3.39*'DEPRECATED - DT-Prelim Calcs'!$C$20</f>
        <v>25.773080821789936</v>
      </c>
      <c r="FJ11" s="46">
        <f t="shared" si="55"/>
        <v>0</v>
      </c>
      <c r="FK11" s="57">
        <f>FI10*'DEPRECATED - DT-Prelim Calcs'!$C$11+FK10</f>
        <v>-1423.4721782407576</v>
      </c>
      <c r="FL11" s="57">
        <f>FL10+0.5*FI11*'DEPRECATED - DT-Prelim Calcs'!$C$11^2+FK11*'DEPRECATED - DT-Prelim Calcs'!$C$11</f>
        <v>-34821.526913060101</v>
      </c>
      <c r="FM11" s="57">
        <f>MIN('Drive Train'!$F$35-FG10*'DEPRECATED - DT-Prelim Calcs'!$C$21*'Drive Train'!$F$39,FM10+FG$2)</f>
        <v>6.0759999999999996</v>
      </c>
      <c r="FN11" s="57">
        <f>'Drive Train'!$F$35-FG11*'DEPRECATED - DT-Prelim Calcs'!$C$21*'Drive Train'!$F$39</f>
        <v>6.0759999999999996</v>
      </c>
      <c r="FO11" s="1">
        <f>IF(FL11&gt;='Drive Train'!$F$29,1,0)</f>
        <v>0</v>
      </c>
      <c r="FP11" s="57">
        <f t="shared" si="56"/>
        <v>103.33333333333333</v>
      </c>
      <c r="FQ11" s="63">
        <f>FQ10+'DEPRECATED - DT-Prelim Calcs'!$C$11</f>
        <v>28</v>
      </c>
      <c r="FR11" s="2">
        <f>GB11/'Drive Train'!$F$35</f>
        <v>0.48999999999999994</v>
      </c>
      <c r="FS11" s="46">
        <f>FZ11*12*60/(PI() * 'Drive Train'!$F$15)/FR$2*FR11</f>
        <v>-515723.62100440805</v>
      </c>
      <c r="FT11" s="2">
        <f>('DEPRECATED - DT-Prelim Calcs'!$C$6*FR11-FS11)/('DEPRECATED - DT-Prelim Calcs'!$C$6*FR11)*'DEPRECATED - DT-Prelim Calcs'!$C$7*FR11</f>
        <v>234.36925396259352</v>
      </c>
      <c r="FU11" s="57">
        <f>FT11/'DEPRECATED - DT-Prelim Calcs'!$C$7*('DEPRECATED - DT-Prelim Calcs'!$C$8-'DEPRECATED - DT-Prelim Calcs'!$C$9)+'DEPRECATED - DT-Prelim Calcs'!$C$9</f>
        <v>12479.70219228247</v>
      </c>
      <c r="FV11" s="57">
        <f t="shared" si="18"/>
        <v>93</v>
      </c>
      <c r="FW11" s="2">
        <f t="shared" si="57"/>
        <v>0.7112822800297498</v>
      </c>
      <c r="FX11" s="57">
        <f>FW11*'DEPRECATED - DT-Prelim Calcs'!$C$21/FR$2/'DEPRECATED - DT-Prelim Calcs'!$C$19/'DEPRECATED - DT-Prelim Calcs'!$C$18*3.39*'DEPRECATED - DT-Prelim Calcs'!$C$20</f>
        <v>25.773080821789936</v>
      </c>
      <c r="FY11" s="46">
        <f t="shared" si="58"/>
        <v>0</v>
      </c>
      <c r="FZ11" s="57">
        <f>FX10*'DEPRECATED - DT-Prelim Calcs'!$C$11+FZ10</f>
        <v>-1836.9541258845522</v>
      </c>
      <c r="GA11" s="57">
        <f>GA10+0.5*FX11*'DEPRECATED - DT-Prelim Calcs'!$C$11^2+FZ11*'DEPRECATED - DT-Prelim Calcs'!$C$11</f>
        <v>-43918.129761223587</v>
      </c>
      <c r="GB11" s="57">
        <f>MIN('Drive Train'!$F$35-FV10*'DEPRECATED - DT-Prelim Calcs'!$C$21*'Drive Train'!$F$39,GB10+FV$2)</f>
        <v>6.0759999999999996</v>
      </c>
      <c r="GC11" s="57">
        <f>'Drive Train'!$F$35-FV11*'DEPRECATED - DT-Prelim Calcs'!$C$21*'Drive Train'!$F$39</f>
        <v>6.0759999999999996</v>
      </c>
      <c r="GD11" s="1">
        <f>IF(GA11&gt;='Drive Train'!$F$29,1,0)</f>
        <v>0</v>
      </c>
      <c r="GE11" s="57">
        <f t="shared" si="59"/>
        <v>103.33333333333333</v>
      </c>
      <c r="GF11" s="63">
        <f>GF10+'DEPRECATED - DT-Prelim Calcs'!$C$11</f>
        <v>28</v>
      </c>
      <c r="GG11" s="2">
        <f>GQ11/'Drive Train'!$F$35</f>
        <v>0.83548387096774201</v>
      </c>
      <c r="GH11" s="46">
        <f>GO11*12*60/(PI() * 'Drive Train'!$F$15)/GG$2*GG11</f>
        <v>-116430.09550130492</v>
      </c>
      <c r="GI11" s="2">
        <f>('DEPRECATED - DT-Prelim Calcs'!$C$6*GG11-GH11)/('DEPRECATED - DT-Prelim Calcs'!$C$6*GG11)*'DEPRECATED - DT-Prelim Calcs'!$C$7*GG11</f>
        <v>54.65826850391872</v>
      </c>
      <c r="GJ11" s="57">
        <f>GI11/'DEPRECATED - DT-Prelim Calcs'!$C$7*('DEPRECATED - DT-Prelim Calcs'!$C$8-'DEPRECATED - DT-Prelim Calcs'!$C$9)+'DEPRECATED - DT-Prelim Calcs'!$C$9</f>
        <v>2912.5157050011503</v>
      </c>
      <c r="GK11" s="57">
        <f t="shared" si="60"/>
        <v>29.999999999999982</v>
      </c>
      <c r="GL11" s="2">
        <f t="shared" si="61"/>
        <v>0.99579519204165001</v>
      </c>
      <c r="GM11" s="57">
        <f>GL11*'DEPRECATED - DT-Prelim Calcs'!$C$21/GG$2/'DEPRECATED - DT-Prelim Calcs'!$C$19/'DEPRECATED - DT-Prelim Calcs'!$C$18*3.39*'DEPRECATED - DT-Prelim Calcs'!$C$20</f>
        <v>25.773080821789936</v>
      </c>
      <c r="GN11" s="46">
        <f t="shared" si="62"/>
        <v>0</v>
      </c>
      <c r="GO11" s="57">
        <f>GM10*'DEPRECATED - DT-Prelim Calcs'!$C$11+GO10</f>
        <v>-340.51212952532683</v>
      </c>
      <c r="GP11" s="57">
        <f>GP10+0.5*GM11*'DEPRECATED - DT-Prelim Calcs'!$C$11^2+GO11*'DEPRECATED - DT-Prelim Calcs'!$C$11</f>
        <v>-11196.416792177388</v>
      </c>
      <c r="GQ11" s="57">
        <f>MIN('Drive Train'!$F$35-GK10*'DEPRECATED - DT-Prelim Calcs'!$C$21*'Drive Train'!$F$39,GQ10+GK$2)</f>
        <v>10.360000000000001</v>
      </c>
      <c r="GR11" s="57">
        <f>'Drive Train'!$F$35-GK11*'DEPRECATED - DT-Prelim Calcs'!$C$21*'Drive Train'!$F$39</f>
        <v>10.360000000000001</v>
      </c>
      <c r="GS11" s="1">
        <f>IF(GP11&gt;='Drive Train'!$F$29,1,0)</f>
        <v>0</v>
      </c>
      <c r="GT11" s="57">
        <f t="shared" si="63"/>
        <v>33.333333333333314</v>
      </c>
      <c r="GU11" s="63">
        <f>GU10+'DEPRECATED - DT-Prelim Calcs'!$C$11</f>
        <v>28</v>
      </c>
      <c r="GV11" s="2">
        <f>HF11/'Drive Train'!$F$35</f>
        <v>0.81720430107526887</v>
      </c>
      <c r="GW11" s="46">
        <f>HD11*12*60/(PI() * 'Drive Train'!$F$15)/GV$2*GV11</f>
        <v>-147687.93323608005</v>
      </c>
      <c r="GX11" s="2">
        <f>('DEPRECATED - DT-Prelim Calcs'!$C$6*GV11-GW11)/('DEPRECATED - DT-Prelim Calcs'!$C$6*GV11)*'DEPRECATED - DT-Prelim Calcs'!$C$7*GV11</f>
        <v>68.747683584907151</v>
      </c>
      <c r="GY11" s="57">
        <f>GX11/'DEPRECATED - DT-Prelim Calcs'!$C$7*('DEPRECATED - DT-Prelim Calcs'!$C$8-'DEPRECATED - DT-Prelim Calcs'!$C$9)+'DEPRECATED - DT-Prelim Calcs'!$C$9</f>
        <v>3662.5870555782517</v>
      </c>
      <c r="GZ11" s="57">
        <f t="shared" si="20"/>
        <v>33.333333333333314</v>
      </c>
      <c r="HA11" s="2">
        <f t="shared" si="64"/>
        <v>0.99579519204165001</v>
      </c>
      <c r="HB11" s="57">
        <f>HA11*'DEPRECATED - DT-Prelim Calcs'!$C$21/GV$2/'DEPRECATED - DT-Prelim Calcs'!$C$19/'DEPRECATED - DT-Prelim Calcs'!$C$18*3.39*'DEPRECATED - DT-Prelim Calcs'!$C$20</f>
        <v>25.773080821789936</v>
      </c>
      <c r="HC11" s="46">
        <f t="shared" si="65"/>
        <v>0</v>
      </c>
      <c r="HD11" s="57">
        <f>HB10*'DEPRECATED - DT-Prelim Calcs'!$C$11+HD10</f>
        <v>-441.59055157454986</v>
      </c>
      <c r="HE11" s="57">
        <f>HE10+0.5*HB11*'DEPRECATED - DT-Prelim Calcs'!$C$11^2+HD11*'DEPRECATED - DT-Prelim Calcs'!$C$11</f>
        <v>-13394.213097737476</v>
      </c>
      <c r="HF11" s="57">
        <f>MIN('Drive Train'!$F$35-GZ10*'DEPRECATED - DT-Prelim Calcs'!$C$21*'Drive Train'!$F$39,HF10+GZ$2)</f>
        <v>10.133333333333335</v>
      </c>
      <c r="HG11" s="57">
        <f>'Drive Train'!$F$35-GZ11*'DEPRECATED - DT-Prelim Calcs'!$C$21*'Drive Train'!$F$39</f>
        <v>10.133333333333335</v>
      </c>
      <c r="HH11" s="1">
        <f>IF(HE11&gt;='Drive Train'!$F$29,1,0)</f>
        <v>0</v>
      </c>
      <c r="HI11" s="57">
        <f t="shared" si="66"/>
        <v>37.037037037037017</v>
      </c>
      <c r="HJ11" s="63">
        <f>HJ10+'DEPRECATED - DT-Prelim Calcs'!$C$11</f>
        <v>28</v>
      </c>
      <c r="HK11" s="2">
        <f>HU11/'Drive Train'!$F$35</f>
        <v>0.79892473118279583</v>
      </c>
      <c r="HL11" s="46">
        <f>HS11*12*60/(PI() * 'Drive Train'!$F$15)/HK$2*HK11</f>
        <v>-175948.99261351302</v>
      </c>
      <c r="HM11" s="2">
        <f>('DEPRECATED - DT-Prelim Calcs'!$C$6*HK11-HL11)/('DEPRECATED - DT-Prelim Calcs'!$C$6*HK11)*'DEPRECATED - DT-Prelim Calcs'!$C$7*HK11</f>
        <v>81.482082560605775</v>
      </c>
      <c r="HN11" s="57">
        <f>HM11/'DEPRECATED - DT-Prelim Calcs'!$C$7*('DEPRECATED - DT-Prelim Calcs'!$C$8-'DEPRECATED - DT-Prelim Calcs'!$C$9)+'DEPRECATED - DT-Prelim Calcs'!$C$9</f>
        <v>4340.5220715874366</v>
      </c>
      <c r="HO11" s="57">
        <f t="shared" si="21"/>
        <v>36.66666666666665</v>
      </c>
      <c r="HP11" s="2">
        <f t="shared" si="67"/>
        <v>0.99579519204165001</v>
      </c>
      <c r="HQ11" s="57">
        <f>HP11*'DEPRECATED - DT-Prelim Calcs'!$C$21/HK$2/'DEPRECATED - DT-Prelim Calcs'!$C$19/'DEPRECATED - DT-Prelim Calcs'!$C$18*3.39*'DEPRECATED - DT-Prelim Calcs'!$C$20</f>
        <v>25.773080821789936</v>
      </c>
      <c r="HR11" s="46">
        <f t="shared" si="68"/>
        <v>0</v>
      </c>
      <c r="HS11" s="57">
        <f>HQ10*'DEPRECATED - DT-Prelim Calcs'!$C$11+HS10</f>
        <v>-538.12890796073032</v>
      </c>
      <c r="HT11" s="57">
        <f>HT10+0.5*HQ11*'DEPRECATED - DT-Prelim Calcs'!$C$11^2+HS11*'DEPRECATED - DT-Prelim Calcs'!$C$11</f>
        <v>-15492.127958710629</v>
      </c>
      <c r="HU11" s="57">
        <f>MIN('Drive Train'!$F$35-HO10*'DEPRECATED - DT-Prelim Calcs'!$C$21*'Drive Train'!$F$39,HU10+HO$2)</f>
        <v>9.9066666666666681</v>
      </c>
      <c r="HV11" s="57">
        <f>'Drive Train'!$F$35-HO11*'DEPRECATED - DT-Prelim Calcs'!$C$21*'Drive Train'!$F$39</f>
        <v>9.9066666666666681</v>
      </c>
      <c r="HW11" s="1">
        <f>IF(HT11&gt;='Drive Train'!$F$29,1,0)</f>
        <v>0</v>
      </c>
      <c r="HX11" s="57">
        <f t="shared" si="69"/>
        <v>40.740740740740726</v>
      </c>
      <c r="HY11" s="63">
        <f>HY10+'DEPRECATED - DT-Prelim Calcs'!$C$11</f>
        <v>28</v>
      </c>
      <c r="HZ11" s="2">
        <f>IJ11/'Drive Train'!$F$35</f>
        <v>0.78064516129032269</v>
      </c>
      <c r="IA11" s="46">
        <f>IH11*12*60/(PI() * 'Drive Train'!$F$15)/HZ$2*HZ11</f>
        <v>-201315.16654190971</v>
      </c>
      <c r="IB11" s="2">
        <f>('DEPRECATED - DT-Prelim Calcs'!$C$6*HZ11-IA11)/('DEPRECATED - DT-Prelim Calcs'!$C$6*HZ11)*'DEPRECATED - DT-Prelim Calcs'!$C$7*HZ11</f>
        <v>92.907537083738276</v>
      </c>
      <c r="IC11" s="57">
        <f>IB11/'DEPRECATED - DT-Prelim Calcs'!$C$7*('DEPRECATED - DT-Prelim Calcs'!$C$8-'DEPRECATED - DT-Prelim Calcs'!$C$9)+'DEPRECATED - DT-Prelim Calcs'!$C$9</f>
        <v>4948.7734472380162</v>
      </c>
      <c r="ID11" s="57">
        <f t="shared" si="22"/>
        <v>39.999999999999986</v>
      </c>
      <c r="IE11" s="2">
        <f t="shared" si="70"/>
        <v>0.99579519204165001</v>
      </c>
      <c r="IF11" s="57">
        <f>IE11*'DEPRECATED - DT-Prelim Calcs'!$C$21/HZ$2/'DEPRECATED - DT-Prelim Calcs'!$C$19/'DEPRECATED - DT-Prelim Calcs'!$C$18*3.39*'DEPRECATED - DT-Prelim Calcs'!$C$20</f>
        <v>25.773080821789936</v>
      </c>
      <c r="IG11" s="46">
        <f t="shared" si="71"/>
        <v>0</v>
      </c>
      <c r="IH11" s="57">
        <f>IF10*'DEPRECATED - DT-Prelim Calcs'!$C$11+IH10</f>
        <v>-630.12719868386785</v>
      </c>
      <c r="II11" s="57">
        <f>II10+0.5*IF11*'DEPRECATED - DT-Prelim Calcs'!$C$11^2+IH11*'DEPRECATED - DT-Prelim Calcs'!$C$11</f>
        <v>-17490.161375096839</v>
      </c>
      <c r="IJ11" s="57">
        <f>MIN('Drive Train'!$F$35-ID10*'DEPRECATED - DT-Prelim Calcs'!$C$21*'Drive Train'!$F$39,IJ10+ID$2)</f>
        <v>9.6800000000000015</v>
      </c>
      <c r="IK11" s="57">
        <f>'Drive Train'!$F$35-ID11*'DEPRECATED - DT-Prelim Calcs'!$C$21*'Drive Train'!$F$39</f>
        <v>9.6800000000000015</v>
      </c>
      <c r="IL11" s="1">
        <f>IF(II11&gt;='Drive Train'!$F$29,1,0)</f>
        <v>0</v>
      </c>
      <c r="IM11" s="57">
        <f t="shared" si="72"/>
        <v>44.444444444444429</v>
      </c>
      <c r="IN11" s="63">
        <f>IN10+'DEPRECATED - DT-Prelim Calcs'!$C$11</f>
        <v>28</v>
      </c>
      <c r="IO11" s="2">
        <f>IY11/'Drive Train'!$F$35</f>
        <v>0.76236559139784954</v>
      </c>
      <c r="IP11" s="46">
        <f>IW11*12*60/(PI() * 'Drive Train'!$F$15)/IO$2*IO11</f>
        <v>-223888.34792957609</v>
      </c>
      <c r="IQ11" s="2">
        <f>('DEPRECATED - DT-Prelim Calcs'!$C$6*IO11-IP11)/('DEPRECATED - DT-Prelim Calcs'!$C$6*IO11)*'DEPRECATED - DT-Prelim Calcs'!$C$7*IO11</f>
        <v>103.07011880702835</v>
      </c>
      <c r="IR11" s="57">
        <f>IQ11/'DEPRECATED - DT-Prelim Calcs'!$C$7*('DEPRECATED - DT-Prelim Calcs'!$C$8-'DEPRECATED - DT-Prelim Calcs'!$C$9)+'DEPRECATED - DT-Prelim Calcs'!$C$9</f>
        <v>5489.7938767393098</v>
      </c>
      <c r="IS11" s="57">
        <f t="shared" si="23"/>
        <v>43.333333333333321</v>
      </c>
      <c r="IT11" s="2">
        <f t="shared" si="73"/>
        <v>0.99579519204165001</v>
      </c>
      <c r="IU11" s="57">
        <f>IT11*'DEPRECATED - DT-Prelim Calcs'!$C$21/IO$2/'DEPRECATED - DT-Prelim Calcs'!$C$19/'DEPRECATED - DT-Prelim Calcs'!$C$18*3.39*'DEPRECATED - DT-Prelim Calcs'!$C$20</f>
        <v>25.773080821789936</v>
      </c>
      <c r="IV11" s="46">
        <f t="shared" si="74"/>
        <v>0</v>
      </c>
      <c r="IW11" s="57">
        <f>IU10*'DEPRECATED - DT-Prelim Calcs'!$C$11+IW10</f>
        <v>-717.58542374396268</v>
      </c>
      <c r="IX11" s="57">
        <f>IX10+0.5*IU11*'DEPRECATED - DT-Prelim Calcs'!$C$11^2+IW11*'DEPRECATED - DT-Prelim Calcs'!$C$11</f>
        <v>-19388.31334689611</v>
      </c>
      <c r="IY11" s="57">
        <f>MIN('Drive Train'!$F$35-IS10*'DEPRECATED - DT-Prelim Calcs'!$C$21*'Drive Train'!$F$39,IY10+IS$2)</f>
        <v>9.4533333333333349</v>
      </c>
      <c r="IZ11" s="57">
        <f>'Drive Train'!$F$35-IS11*'DEPRECATED - DT-Prelim Calcs'!$C$21*'Drive Train'!$F$39</f>
        <v>9.4533333333333349</v>
      </c>
      <c r="JA11" s="1">
        <f>IF(IX11&gt;='Drive Train'!$F$29,1,0)</f>
        <v>0</v>
      </c>
      <c r="JB11" s="57">
        <f t="shared" si="75"/>
        <v>48.148148148148138</v>
      </c>
      <c r="JC11" s="63">
        <f>JC10+'DEPRECATED - DT-Prelim Calcs'!$C$11</f>
        <v>28</v>
      </c>
      <c r="JD11" s="2">
        <f>JN11/'Drive Train'!$F$35</f>
        <v>0.74408602150537628</v>
      </c>
      <c r="JE11" s="46">
        <f>JL11*12*60/(PI() * 'Drive Train'!$F$15)/JD$2*JD11</f>
        <v>-243770.42968481791</v>
      </c>
      <c r="JF11" s="2">
        <f>('DEPRECATED - DT-Prelim Calcs'!$C$6*JD11-JE11)/('DEPRECATED - DT-Prelim Calcs'!$C$6*JD11)*'DEPRECATED - DT-Prelim Calcs'!$C$7*JD11</f>
        <v>112.01589938319967</v>
      </c>
      <c r="JG11" s="57">
        <f>JF11/'DEPRECATED - DT-Prelim Calcs'!$C$7*('DEPRECATED - DT-Prelim Calcs'!$C$8-'DEPRECATED - DT-Prelim Calcs'!$C$9)+'DEPRECATED - DT-Prelim Calcs'!$C$9</f>
        <v>5966.03605430063</v>
      </c>
      <c r="JH11" s="57">
        <f t="shared" si="24"/>
        <v>46.666666666666657</v>
      </c>
      <c r="JI11" s="2">
        <f t="shared" si="76"/>
        <v>0.99579519204165001</v>
      </c>
      <c r="JJ11" s="57">
        <f>JI11*'DEPRECATED - DT-Prelim Calcs'!$C$21/JD$2/'DEPRECATED - DT-Prelim Calcs'!$C$19/'DEPRECATED - DT-Prelim Calcs'!$C$18*3.39*'DEPRECATED - DT-Prelim Calcs'!$C$20</f>
        <v>25.773080821789936</v>
      </c>
      <c r="JK11" s="46">
        <f t="shared" si="77"/>
        <v>0</v>
      </c>
      <c r="JL11" s="57">
        <f>JJ10*'DEPRECATED - DT-Prelim Calcs'!$C$11+JL10</f>
        <v>-800.50358314101402</v>
      </c>
      <c r="JM11" s="57">
        <f>JM10+0.5*JJ11*'DEPRECATED - DT-Prelim Calcs'!$C$11^2+JL11*'DEPRECATED - DT-Prelim Calcs'!$C$11</f>
        <v>-21186.583874108423</v>
      </c>
      <c r="JN11" s="57">
        <f>MIN('Drive Train'!$F$35-JH10*'DEPRECATED - DT-Prelim Calcs'!$C$21*'Drive Train'!$F$39,JN10+JH$2)</f>
        <v>9.2266666666666666</v>
      </c>
      <c r="JO11" s="57">
        <f>'Drive Train'!$F$35-JH11*'DEPRECATED - DT-Prelim Calcs'!$C$21*'Drive Train'!$F$39</f>
        <v>9.2266666666666666</v>
      </c>
      <c r="JP11" s="1">
        <f>IF(JM11&gt;='Drive Train'!$F$29,1,0)</f>
        <v>0</v>
      </c>
      <c r="JQ11" s="57">
        <f>MIN(JG11,'DEPRECATED - DT-Prelim Calcs'!$C$10)*'DEPRECATED - DT-Prelim Calcs'!$C$11*1000/60/60</f>
        <v>103.33333333333333</v>
      </c>
      <c r="JR11" s="63">
        <f>JR10+'DEPRECATED - DT-Prelim Calcs'!$C$11</f>
        <v>28</v>
      </c>
      <c r="JS11" s="2">
        <f>KC11/'Drive Train'!$F$35</f>
        <v>0.72580645161290325</v>
      </c>
      <c r="JT11" s="46">
        <f>KA11*12*60/(PI() * 'Drive Train'!$F$15)/JS$2*JS11</f>
        <v>-261063.3047159416</v>
      </c>
      <c r="JU11" s="2">
        <f>('DEPRECATED - DT-Prelim Calcs'!$C$6*JS11-JT11)/('DEPRECATED - DT-Prelim Calcs'!$C$6*JS11)*'DEPRECATED - DT-Prelim Calcs'!$C$7*JS11</f>
        <v>119.79095046497611</v>
      </c>
      <c r="JV11" s="57">
        <f>JU11/'DEPRECATED - DT-Prelim Calcs'!$C$7*('DEPRECATED - DT-Prelim Calcs'!$C$8-'DEPRECATED - DT-Prelim Calcs'!$C$9)+'DEPRECATED - DT-Prelim Calcs'!$C$9</f>
        <v>6379.9526741313002</v>
      </c>
      <c r="JW11" s="57">
        <f t="shared" si="25"/>
        <v>49.999999999999993</v>
      </c>
      <c r="JX11" s="2">
        <f t="shared" si="78"/>
        <v>0.99579519204165001</v>
      </c>
      <c r="JY11" s="57">
        <f>JX11*'DEPRECATED - DT-Prelim Calcs'!$C$21/JS$2/'DEPRECATED - DT-Prelim Calcs'!$C$19/'DEPRECATED - DT-Prelim Calcs'!$C$18*3.39*'DEPRECATED - DT-Prelim Calcs'!$C$20</f>
        <v>25.773080821789936</v>
      </c>
      <c r="JZ11" s="46">
        <f t="shared" si="79"/>
        <v>0</v>
      </c>
      <c r="KA11" s="57">
        <f>JY10*'DEPRECATED - DT-Prelim Calcs'!$C$11+KA10</f>
        <v>-878.88167687502346</v>
      </c>
      <c r="KB11" s="57">
        <f>KB10+0.5*JY11*'DEPRECATED - DT-Prelim Calcs'!$C$11^2+KA11*'DEPRECATED - DT-Prelim Calcs'!$C$11</f>
        <v>-22884.972956733814</v>
      </c>
      <c r="KC11" s="57">
        <f>MIN('Drive Train'!$F$35-JW10*'DEPRECATED - DT-Prelim Calcs'!$C$21*'Drive Train'!$F$39,KC10+JW$2)</f>
        <v>9</v>
      </c>
      <c r="KD11" s="57">
        <f>'Drive Train'!$F$35-JW11*'DEPRECATED - DT-Prelim Calcs'!$C$21*'Drive Train'!$F$39</f>
        <v>9</v>
      </c>
      <c r="KE11" s="1">
        <f>IF(KB11&gt;='Drive Train'!$F$29,1,0)</f>
        <v>0</v>
      </c>
      <c r="KF11" s="57">
        <f>MIN(JV11,'DEPRECATED - DT-Prelim Calcs'!$C$10)*'DEPRECATED - DT-Prelim Calcs'!$C$11*1000/60/60</f>
        <v>103.33333333333333</v>
      </c>
      <c r="KG11" s="63">
        <f>KG10+'DEPRECATED - DT-Prelim Calcs'!$C$11</f>
        <v>28</v>
      </c>
      <c r="KH11" s="2">
        <f>KR11/'Drive Train'!$F$35</f>
        <v>0.7075268817204301</v>
      </c>
      <c r="KI11" s="46">
        <f>KP11*12*60/(PI() * 'Drive Train'!$F$15)/KH$2*KH11</f>
        <v>-275868.86593125254</v>
      </c>
      <c r="KJ11" s="2">
        <f>('DEPRECATED - DT-Prelim Calcs'!$C$6*KH11-KI11)/('DEPRECATED - DT-Prelim Calcs'!$C$6*KH11)*'DEPRECATED - DT-Prelim Calcs'!$C$7*KH11</f>
        <v>126.44134370508108</v>
      </c>
      <c r="KK11" s="57">
        <f>KJ11/'DEPRECATED - DT-Prelim Calcs'!$C$7*('DEPRECATED - DT-Prelim Calcs'!$C$8-'DEPRECATED - DT-Prelim Calcs'!$C$9)+'DEPRECATED - DT-Prelim Calcs'!$C$9</f>
        <v>6733.996430440624</v>
      </c>
      <c r="KL11" s="57">
        <f t="shared" si="26"/>
        <v>53.333333333333329</v>
      </c>
      <c r="KM11" s="2">
        <f t="shared" si="80"/>
        <v>0.99579519204165001</v>
      </c>
      <c r="KN11" s="57">
        <f>KM11*'DEPRECATED - DT-Prelim Calcs'!$C$21/KH$2/'DEPRECATED - DT-Prelim Calcs'!$C$19/'DEPRECATED - DT-Prelim Calcs'!$C$18*3.39*'DEPRECATED - DT-Prelim Calcs'!$C$20</f>
        <v>25.773080821789936</v>
      </c>
      <c r="KO11" s="46">
        <f t="shared" si="81"/>
        <v>0</v>
      </c>
      <c r="KP11" s="57">
        <f>KN10*'DEPRECATED - DT-Prelim Calcs'!$C$11+KP10</f>
        <v>-952.71970494598884</v>
      </c>
      <c r="KQ11" s="57">
        <f>KQ10+0.5*KN11*'DEPRECATED - DT-Prelim Calcs'!$C$11^2+KP11*'DEPRECATED - DT-Prelim Calcs'!$C$11</f>
        <v>-24483.480594772238</v>
      </c>
      <c r="KR11" s="57">
        <f>MIN('Drive Train'!$F$35-KL10*'DEPRECATED - DT-Prelim Calcs'!$C$21*'Drive Train'!$F$39,KR10+KL$2)</f>
        <v>8.7733333333333334</v>
      </c>
      <c r="KS11" s="57">
        <f>'Drive Train'!$F$35-KL11*'DEPRECATED - DT-Prelim Calcs'!$C$21*'Drive Train'!$F$39</f>
        <v>8.7733333333333334</v>
      </c>
      <c r="KT11" s="1">
        <f>IF(KQ11&gt;='Drive Train'!$F$29,1,0)</f>
        <v>0</v>
      </c>
      <c r="KU11" s="57">
        <f>MIN(KK11,'DEPRECATED - DT-Prelim Calcs'!$C$10)*'DEPRECATED - DT-Prelim Calcs'!$C$11*1000/60/60</f>
        <v>103.33333333333333</v>
      </c>
      <c r="KV11" s="63">
        <f>KV10+'DEPRECATED - DT-Prelim Calcs'!$C$11</f>
        <v>28</v>
      </c>
      <c r="KW11" s="2">
        <f>LG11/'Drive Train'!$F$35</f>
        <v>0.68924731182795695</v>
      </c>
      <c r="KX11" s="46">
        <f>LE11*12*60/(PI() * 'Drive Train'!$F$15)/KW$2*KW11</f>
        <v>-280278.96545181575</v>
      </c>
      <c r="KY11" s="2">
        <f>('DEPRECATED - DT-Prelim Calcs'!$C$6*KW11-KX11)/('DEPRECATED - DT-Prelim Calcs'!$C$6*KW11)*'DEPRECATED - DT-Prelim Calcs'!$C$7*KW11</f>
        <v>128.39134994999992</v>
      </c>
      <c r="KZ11" s="57">
        <f>KY11/'DEPRECATED - DT-Prelim Calcs'!$C$7*('DEPRECATED - DT-Prelim Calcs'!$C$8-'DEPRECATED - DT-Prelim Calcs'!$C$9)+'DEPRECATED - DT-Prelim Calcs'!$C$9</f>
        <v>6837.8079662178379</v>
      </c>
      <c r="LA11" s="57">
        <f t="shared" si="27"/>
        <v>56.666666666666664</v>
      </c>
      <c r="LB11" s="2">
        <f t="shared" si="82"/>
        <v>0.99579519204165001</v>
      </c>
      <c r="LC11" s="57">
        <f>LB11*'DEPRECATED - DT-Prelim Calcs'!$C$21/KW$2/'DEPRECATED - DT-Prelim Calcs'!$C$19/'DEPRECATED - DT-Prelim Calcs'!$C$18*3.39*'DEPRECATED - DT-Prelim Calcs'!$C$20</f>
        <v>25.773080821789936</v>
      </c>
      <c r="LD11" s="46">
        <f t="shared" si="83"/>
        <v>0</v>
      </c>
      <c r="LE11" s="57">
        <f>LC10*'DEPRECATED - DT-Prelim Calcs'!$C$11+LE10</f>
        <v>-993.62115196963225</v>
      </c>
      <c r="LF11" s="57">
        <f>LF10+0.5*LC11*'DEPRECATED - DT-Prelim Calcs'!$C$11^2+LE11*'DEPRECATED - DT-Prelim Calcs'!$C$11</f>
        <v>-25364.804335095345</v>
      </c>
      <c r="LG11" s="57">
        <f>MIN('Drive Train'!$F$35-LA10*'DEPRECATED - DT-Prelim Calcs'!$C$21*'Drive Train'!$F$39,LG10+LA$2)</f>
        <v>8.5466666666666669</v>
      </c>
      <c r="LH11" s="57">
        <f>'Drive Train'!$F$35-LA11*'DEPRECATED - DT-Prelim Calcs'!$C$21*'Drive Train'!$F$39</f>
        <v>8.5466666666666669</v>
      </c>
      <c r="LI11" s="1">
        <f>IF(LF11&gt;='Drive Train'!$F$29,1,0)</f>
        <v>0</v>
      </c>
      <c r="LJ11" s="57">
        <f>MIN(KZ11,'DEPRECATED - DT-Prelim Calcs'!$C$10)*'DEPRECATED - DT-Prelim Calcs'!$C$11*1000/60/60</f>
        <v>103.33333333333333</v>
      </c>
      <c r="LK11" s="63">
        <f>LK10+'DEPRECATED - DT-Prelim Calcs'!$C$11</f>
        <v>28</v>
      </c>
      <c r="LL11" s="2">
        <f>LV11/'Drive Train'!$F$35</f>
        <v>0.67096774193548392</v>
      </c>
      <c r="LM11" s="46">
        <f>LT11*12*60/(PI() * 'Drive Train'!$F$15)/LL$2*LL11</f>
        <v>-264184.49675276538</v>
      </c>
      <c r="LN11" s="2">
        <f>('DEPRECATED - DT-Prelim Calcs'!$C$6*LL11-LM11)/('DEPRECATED - DT-Prelim Calcs'!$C$6*LL11)*'DEPRECATED - DT-Prelim Calcs'!$C$7*LL11</f>
        <v>121.07005987047815</v>
      </c>
      <c r="LO11" s="57">
        <f>LN11/'DEPRECATED - DT-Prelim Calcs'!$C$7*('DEPRECATED - DT-Prelim Calcs'!$C$8-'DEPRECATED - DT-Prelim Calcs'!$C$9)+'DEPRECATED - DT-Prelim Calcs'!$C$9</f>
        <v>6448.0480005735872</v>
      </c>
      <c r="LP11" s="57">
        <f t="shared" si="28"/>
        <v>60</v>
      </c>
      <c r="LQ11" s="2">
        <f t="shared" si="84"/>
        <v>0.99579519204165001</v>
      </c>
      <c r="LR11" s="57">
        <f>LQ11*'DEPRECATED - DT-Prelim Calcs'!$C$21/LL$2/'DEPRECATED - DT-Prelim Calcs'!$C$19/'DEPRECATED - DT-Prelim Calcs'!$C$18*3.39*'DEPRECATED - DT-Prelim Calcs'!$C$20</f>
        <v>25.773080821789936</v>
      </c>
      <c r="LS11" s="46">
        <f t="shared" si="85"/>
        <v>0</v>
      </c>
      <c r="LT11" s="57">
        <f>LR10*'DEPRECATED - DT-Prelim Calcs'!$C$11+LT10</f>
        <v>-962.07978685579326</v>
      </c>
      <c r="LU11" s="57">
        <f>LU10+0.5*LR11*'DEPRECATED - DT-Prelim Calcs'!$C$11^2+LT11*'DEPRECATED - DT-Prelim Calcs'!$C$11</f>
        <v>-24670.894302590885</v>
      </c>
      <c r="LV11" s="57">
        <f>MIN('Drive Train'!$F$35-LP10*'DEPRECATED - DT-Prelim Calcs'!$C$21*'Drive Train'!$F$39,LV10+LP$2)</f>
        <v>8.32</v>
      </c>
      <c r="LW11" s="57">
        <f>'Drive Train'!$F$35-LP11*'DEPRECATED - DT-Prelim Calcs'!$C$21*'Drive Train'!$F$39</f>
        <v>8.32</v>
      </c>
      <c r="LX11" s="1">
        <f>IF(LU11&gt;='Drive Train'!$F$29,1,0)</f>
        <v>0</v>
      </c>
      <c r="LY11" s="57">
        <f>MIN(LO11,'DEPRECATED - DT-Prelim Calcs'!$C$10)*'DEPRECATED - DT-Prelim Calcs'!$C$11*1000/60/60</f>
        <v>103.33333333333333</v>
      </c>
      <c r="LZ11" s="63">
        <f>LZ10+'DEPRECATED - DT-Prelim Calcs'!$C$11</f>
        <v>28</v>
      </c>
    </row>
    <row r="12" spans="1:338" x14ac:dyDescent="0.2">
      <c r="B12" s="3" t="s">
        <v>109</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Train'!$AA$49 + V11*(1-'Drive Train'!$AA$49))</f>
        <v>0</v>
      </c>
      <c r="W12" s="57">
        <f t="shared" si="0"/>
        <v>0</v>
      </c>
      <c r="X12" s="2">
        <f>MAX(MIN(IF(AND(AI11=1,AG12&lt;0),-1,1)*(W12-$C$9)/($C$8-$C$9)*$C$7-$C$29*AE12/T$2 -  AI11*$C$29/2,X$2),MAX(X$4:X11)*-1)</f>
        <v>-0.2458281045106315</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Train'!$F$39,AG11+W$2)-$C$3,IF(AE11-1&lt;=0,0,IF($C$32=Motors!$C$29,MAX(MAX(AG$4:AG11)*-1,AG11-W$2),MAX(0,MAX(AG$4:AG11)*-1,AG11-W$2))))</f>
        <v>0</v>
      </c>
      <c r="AH12" s="57">
        <f>'Drive Train'!$F$35-ABS(W12)*'DEPRECATED - DT-Prelim Calcs'!$C$21*'Drive Train'!$F$39</f>
        <v>12.4</v>
      </c>
      <c r="AI12" s="1">
        <f>IF(AJ12&gt;='Drive Train'!$F$29,1,0)</f>
        <v>1</v>
      </c>
      <c r="AJ12" s="57">
        <f>AJ11+0.5*Y12*'DEPRECATED - DT-Prelim Calcs'!$C$11^2+AE12*'DEPRECATED - DT-Prelim Calcs'!$C$11</f>
        <v>784.33981740885292</v>
      </c>
      <c r="AK12" s="57">
        <f t="shared" si="8"/>
        <v>0</v>
      </c>
      <c r="AL12" s="63">
        <f>AL11+'DEPRECATED - DT-Prelim Calcs'!$C$11</f>
        <v>32</v>
      </c>
      <c r="AM12" s="2">
        <f>AW12/'Drive Train'!$F$35</f>
        <v>0.85949486083442983</v>
      </c>
      <c r="AN12" s="46">
        <f>AU12*12*60/(PI() * 'Drive Train'!$F$15)/AM$2*AM12</f>
        <v>4027.6787812205257</v>
      </c>
      <c r="AO12" s="2">
        <f>('DEPRECATED - DT-Prelim Calcs'!$C$6*AM12-AN12)/('DEPRECATED - DT-Prelim Calcs'!$C$6*AM12)*'DEPRECATED - DT-Prelim Calcs'!$C$7*AM12</f>
        <v>0.25023704936867441</v>
      </c>
      <c r="AP12" s="57">
        <f>AO12/'DEPRECATED - DT-Prelim Calcs'!$C$7*('DEPRECATED - DT-Prelim Calcs'!$C$8-'DEPRECATED - DT-Prelim Calcs'!$C$9)+'DEPRECATED - DT-Prelim Calcs'!$C$9</f>
        <v>16.021748312863455</v>
      </c>
      <c r="AQ12" s="57">
        <f t="shared" si="9"/>
        <v>16.021748312863455</v>
      </c>
      <c r="AR12" s="2">
        <f t="shared" si="30"/>
        <v>-9.2843551841601257E-2</v>
      </c>
      <c r="AS12" s="57">
        <f>AR12*'DEPRECATED - DT-Prelim Calcs'!$C$21/AM$2/'DEPRECATED - DT-Prelim Calcs'!$C$19/'DEPRECATED - DT-Prelim Calcs'!$C$18*3.39*'DEPRECATED - DT-Prelim Calcs'!$C$20</f>
        <v>-0.67283114807683653</v>
      </c>
      <c r="AT12" s="46">
        <f t="shared" si="31"/>
        <v>0</v>
      </c>
      <c r="AU12" s="57">
        <f>AS11*'DEPRECATED - DT-Prelim Calcs'!$C$11+AU11</f>
        <v>40.893936164297877</v>
      </c>
      <c r="AV12" s="57">
        <f>AV11+0.5*AS12*'DEPRECATED - DT-Prelim Calcs'!$C$11^2+AU12*'DEPRECATED - DT-Prelim Calcs'!$C$11</f>
        <v>1216.2311655258479</v>
      </c>
      <c r="AW12" s="57">
        <f>MIN('Drive Train'!$F$35-AQ11*'DEPRECATED - DT-Prelim Calcs'!$C$21*'Drive Train'!$F$39,AW11+AQ$2)</f>
        <v>10.657736274346931</v>
      </c>
      <c r="AX12" s="57">
        <f>'Drive Train'!$F$35-AQ12*'DEPRECATED - DT-Prelim Calcs'!$C$21*'Drive Train'!$F$39</f>
        <v>11.310521114725285</v>
      </c>
      <c r="AY12" s="1">
        <f>IF(AV12&gt;='Drive Train'!$F$29,1,0)</f>
        <v>1</v>
      </c>
      <c r="AZ12" s="57">
        <f t="shared" si="32"/>
        <v>17.801942569848283</v>
      </c>
      <c r="BA12" s="63">
        <f>BA11+'DEPRECATED - DT-Prelim Calcs'!$C$11</f>
        <v>32</v>
      </c>
      <c r="BB12" s="2">
        <f>BL12/'Drive Train'!$F$35</f>
        <v>0.48999999999999994</v>
      </c>
      <c r="BC12" s="46">
        <f>BJ12*12*60/(PI() * 'Drive Train'!$F$15)/BB$2*BB12</f>
        <v>5022.2268557800562</v>
      </c>
      <c r="BD12" s="2">
        <f>('DEPRECATED - DT-Prelim Calcs'!$C$6*BB12-BC12)/('DEPRECATED - DT-Prelim Calcs'!$C$6*BB12)*'DEPRECATED - DT-Prelim Calcs'!$C$7*BB12</f>
        <v>-1.0899380342270049</v>
      </c>
      <c r="BE12" s="57">
        <f>BD12/'DEPRECATED - DT-Prelim Calcs'!$C$7*('DEPRECATED - DT-Prelim Calcs'!$C$8-'DEPRECATED - DT-Prelim Calcs'!$C$9)+'DEPRECATED - DT-Prelim Calcs'!$C$9</f>
        <v>-55.324501988101545</v>
      </c>
      <c r="BF12" s="57">
        <f t="shared" si="10"/>
        <v>-55.324501988101545</v>
      </c>
      <c r="BG12" s="2">
        <f t="shared" si="33"/>
        <v>-1.840324281153543</v>
      </c>
      <c r="BH12" s="57">
        <f>BG12*'DEPRECATED - DT-Prelim Calcs'!$C$21/BB$2/'DEPRECATED - DT-Prelim Calcs'!$C$19/'DEPRECATED - DT-Prelim Calcs'!$C$18*3.39*'DEPRECATED - DT-Prelim Calcs'!$C$20</f>
        <v>-19.264136241017049</v>
      </c>
      <c r="BI12" s="46">
        <f t="shared" si="34"/>
        <v>1</v>
      </c>
      <c r="BJ12" s="57">
        <f>BH11*'DEPRECATED - DT-Prelim Calcs'!$C$11+BJ11</f>
        <v>61.922256651412852</v>
      </c>
      <c r="BK12" s="57">
        <f>BK11+0.5*BH12*'DEPRECATED - DT-Prelim Calcs'!$C$11^2+BJ12*'DEPRECATED - DT-Prelim Calcs'!$C$11</f>
        <v>777.28441579004698</v>
      </c>
      <c r="BL12" s="57">
        <f>MIN('Drive Train'!$F$35-BF11*'DEPRECATED - DT-Prelim Calcs'!$C$21*'Drive Train'!$F$39,BL11+BF$2)</f>
        <v>6.0759999999999996</v>
      </c>
      <c r="BM12" s="57">
        <f>'Drive Train'!$F$35-BF12*'DEPRECATED - DT-Prelim Calcs'!$C$21*'Drive Train'!$F$39</f>
        <v>16.162066135190905</v>
      </c>
      <c r="BN12" s="1">
        <f>IF(BK12&gt;='Drive Train'!$F$29,1,0)</f>
        <v>1</v>
      </c>
      <c r="BO12" s="57">
        <f t="shared" si="35"/>
        <v>-61.471668875668385</v>
      </c>
      <c r="BP12" s="63">
        <f>BP11+'DEPRECATED - DT-Prelim Calcs'!$C$11</f>
        <v>32</v>
      </c>
      <c r="BQ12" s="2">
        <f>CA12/'Drive Train'!$F$35</f>
        <v>1.6184908919910932</v>
      </c>
      <c r="BR12" s="46">
        <f>BY12*12*60/(PI() * 'Drive Train'!$F$15)/BQ$2*BQ12</f>
        <v>-38372.254177253642</v>
      </c>
      <c r="BS12" s="2">
        <f>('DEPRECATED - DT-Prelim Calcs'!$C$6*BQ12-BR12)/('DEPRECATED - DT-Prelim Calcs'!$C$6*BQ12)*'DEPRECATED - DT-Prelim Calcs'!$C$7*BQ12</f>
        <v>21.250869347481139</v>
      </c>
      <c r="BT12" s="57">
        <f>BS12/'DEPRECATED - DT-Prelim Calcs'!$C$7*('DEPRECATED - DT-Prelim Calcs'!$C$8-'DEPRECATED - DT-Prelim Calcs'!$C$9)+'DEPRECATED - DT-Prelim Calcs'!$C$9</f>
        <v>1134.0222146397637</v>
      </c>
      <c r="BU12" s="57">
        <f t="shared" si="11"/>
        <v>93</v>
      </c>
      <c r="BV12" s="2">
        <f t="shared" si="36"/>
        <v>1.8828060353728675</v>
      </c>
      <c r="BW12" s="57">
        <f>BV12*'DEPRECATED - DT-Prelim Calcs'!$C$21/BQ$2/'DEPRECATED - DT-Prelim Calcs'!$C$19/'DEPRECATED - DT-Prelim Calcs'!$C$18*3.39*'DEPRECATED - DT-Prelim Calcs'!$C$20</f>
        <v>25.773080821789936</v>
      </c>
      <c r="BX12" s="46">
        <f t="shared" si="37"/>
        <v>0</v>
      </c>
      <c r="BY12" s="57">
        <f>BW11*'DEPRECATED - DT-Prelim Calcs'!$C$11+BY11</f>
        <v>-109.53376421196127</v>
      </c>
      <c r="BZ12" s="57">
        <f>BZ11+0.5*BW12*'DEPRECATED - DT-Prelim Calcs'!$C$11^2+BY12*'DEPRECATED - DT-Prelim Calcs'!$C$11</f>
        <v>-699.01537106763817</v>
      </c>
      <c r="CA12" s="57">
        <f>MIN('Drive Train'!$F$35-BU11*'DEPRECATED - DT-Prelim Calcs'!$C$21*'Drive Train'!$F$39,CA11+BU$2)</f>
        <v>20.069287060689557</v>
      </c>
      <c r="CB12" s="57">
        <f>'Drive Train'!$F$35-BU12*'DEPRECATED - DT-Prelim Calcs'!$C$21*'Drive Train'!$F$39</f>
        <v>6.0759999999999996</v>
      </c>
      <c r="CC12" s="1">
        <f>IF(BZ12&gt;='Drive Train'!$F$29,1,0)</f>
        <v>0</v>
      </c>
      <c r="CD12" s="57">
        <f t="shared" si="38"/>
        <v>103.33333333333333</v>
      </c>
      <c r="CE12" s="63">
        <f>CE11+'DEPRECATED - DT-Prelim Calcs'!$C$11</f>
        <v>32</v>
      </c>
      <c r="CF12" s="2">
        <f>CP12/'Drive Train'!$F$35</f>
        <v>1.431792658678384</v>
      </c>
      <c r="CG12" s="46">
        <f>CN12*12*60/(PI() * 'Drive Train'!$F$15)/CF$2*CF12</f>
        <v>-45288.06779350424</v>
      </c>
      <c r="CH12" s="2">
        <f>('DEPRECATED - DT-Prelim Calcs'!$C$6*CF12-CG12)/('DEPRECATED - DT-Prelim Calcs'!$C$6*CF12)*'DEPRECATED - DT-Prelim Calcs'!$C$7*CF12</f>
        <v>23.927964281588494</v>
      </c>
      <c r="CI12" s="57">
        <f>CH12/'DEPRECATED - DT-Prelim Calcs'!$C$7*('DEPRECATED - DT-Prelim Calcs'!$C$8-'DEPRECATED - DT-Prelim Calcs'!$C$9)+'DEPRECATED - DT-Prelim Calcs'!$C$9</f>
        <v>1276.541417978342</v>
      </c>
      <c r="CJ12" s="57">
        <f t="shared" si="12"/>
        <v>93</v>
      </c>
      <c r="CK12" s="2">
        <f t="shared" si="39"/>
        <v>1.5241763143494644</v>
      </c>
      <c r="CL12" s="57">
        <f>CK12*'DEPRECATED - DT-Prelim Calcs'!$C$21/CF$2/'DEPRECATED - DT-Prelim Calcs'!$C$19/'DEPRECATED - DT-Prelim Calcs'!$C$18*3.39*'DEPRECATED - DT-Prelim Calcs'!$C$20</f>
        <v>25.773080821789936</v>
      </c>
      <c r="CM12" s="46">
        <f t="shared" si="40"/>
        <v>0</v>
      </c>
      <c r="CN12" s="57">
        <f>CL11*'DEPRECATED - DT-Prelim Calcs'!$C$11+CN11</f>
        <v>-118.29714061182398</v>
      </c>
      <c r="CO12" s="57">
        <f>CO11+0.5*CL12*'DEPRECATED - DT-Prelim Calcs'!$C$11^2+CN12*'DEPRECATED - DT-Prelim Calcs'!$C$11</f>
        <v>-3299.7799687993584</v>
      </c>
      <c r="CP12" s="57">
        <f>MIN('Drive Train'!$F$35-CJ11*'DEPRECATED - DT-Prelim Calcs'!$C$21*'Drive Train'!$F$39,CP11+CJ$2)</f>
        <v>17.754228967611962</v>
      </c>
      <c r="CQ12" s="57">
        <f>'Drive Train'!$F$35-CJ12*'DEPRECATED - DT-Prelim Calcs'!$C$21*'Drive Train'!$F$39</f>
        <v>6.0759999999999996</v>
      </c>
      <c r="CR12" s="1">
        <f>IF(CO12&gt;='Drive Train'!$F$29,1,0)</f>
        <v>0</v>
      </c>
      <c r="CS12" s="57">
        <f t="shared" si="41"/>
        <v>103.33333333333333</v>
      </c>
      <c r="CT12" s="63">
        <f>CT11+'DEPRECATED - DT-Prelim Calcs'!$C$11</f>
        <v>32</v>
      </c>
      <c r="CU12" s="2">
        <f>DE12/'Drive Train'!$F$35</f>
        <v>0.48999999999999994</v>
      </c>
      <c r="CV12" s="46">
        <f>DC12*12*60/(PI() * 'Drive Train'!$F$15)/CU$2*CU12</f>
        <v>-10175.45371880403</v>
      </c>
      <c r="CW12" s="2">
        <f>('DEPRECATED - DT-Prelim Calcs'!$C$6*CU12-CV12)/('DEPRECATED - DT-Prelim Calcs'!$C$6*CU12)*'DEPRECATED - DT-Prelim Calcs'!$C$7*CU12</f>
        <v>5.7818087171327797</v>
      </c>
      <c r="CX12" s="57">
        <f>CW12/'DEPRECATED - DT-Prelim Calcs'!$C$7*('DEPRECATED - DT-Prelim Calcs'!$C$8-'DEPRECATED - DT-Prelim Calcs'!$C$9)+'DEPRECATED - DT-Prelim Calcs'!$C$9</f>
        <v>310.50334373781561</v>
      </c>
      <c r="CY12" s="57">
        <f t="shared" si="13"/>
        <v>93</v>
      </c>
      <c r="CZ12" s="2">
        <f t="shared" si="42"/>
        <v>1.2803081040535502</v>
      </c>
      <c r="DA12" s="57">
        <f>CZ12*'DEPRECATED - DT-Prelim Calcs'!$C$21/CU$2/'DEPRECATED - DT-Prelim Calcs'!$C$19/'DEPRECATED - DT-Prelim Calcs'!$C$18*3.39*'DEPRECATED - DT-Prelim Calcs'!$C$20</f>
        <v>25.773080821789936</v>
      </c>
      <c r="DB12" s="46">
        <f t="shared" si="43"/>
        <v>0</v>
      </c>
      <c r="DC12" s="57">
        <f>DA11*'DEPRECATED - DT-Prelim Calcs'!$C$11+DC11</f>
        <v>-65.239042142729986</v>
      </c>
      <c r="DD12" s="57">
        <f>DD11+0.5*DA12*'DEPRECATED - DT-Prelim Calcs'!$C$11^2+DC12*'DEPRECATED - DT-Prelim Calcs'!$C$11</f>
        <v>-7263.2005532176054</v>
      </c>
      <c r="DE12" s="57">
        <f>MIN('Drive Train'!$F$35-CY11*'DEPRECATED - DT-Prelim Calcs'!$C$21*'Drive Train'!$F$39,DE11+CY$2)</f>
        <v>6.0759999999999996</v>
      </c>
      <c r="DF12" s="57">
        <f>'Drive Train'!$F$35-CY12*'DEPRECATED - DT-Prelim Calcs'!$C$21*'Drive Train'!$F$39</f>
        <v>6.0759999999999996</v>
      </c>
      <c r="DG12" s="1">
        <f>IF(DD12&gt;='Drive Train'!$F$29,1,0)</f>
        <v>0</v>
      </c>
      <c r="DH12" s="57">
        <f t="shared" si="44"/>
        <v>103.33333333333333</v>
      </c>
      <c r="DI12" s="63">
        <f>DI11+'DEPRECATED - DT-Prelim Calcs'!$C$11</f>
        <v>32</v>
      </c>
      <c r="DJ12" s="2">
        <f>DT12/'Drive Train'!$F$35</f>
        <v>0.48999999999999994</v>
      </c>
      <c r="DK12" s="46">
        <f>DR12*12*60/(PI() * 'Drive Train'!$F$15)/DJ$2*DJ12</f>
        <v>-57753.128217576377</v>
      </c>
      <c r="DL12" s="2">
        <f>('DEPRECATED - DT-Prelim Calcs'!$C$6*DJ12-DK12)/('DEPRECATED - DT-Prelim Calcs'!$C$6*DJ12)*'DEPRECATED - DT-Prelim Calcs'!$C$7*DJ12</f>
        <v>27.294415760667743</v>
      </c>
      <c r="DM12" s="57">
        <f>DL12/'DEPRECATED - DT-Prelim Calcs'!$C$7*('DEPRECATED - DT-Prelim Calcs'!$C$8-'DEPRECATED - DT-Prelim Calcs'!$C$9)+'DEPRECATED - DT-Prelim Calcs'!$C$9</f>
        <v>1455.7595610347187</v>
      </c>
      <c r="DN12" s="57">
        <f t="shared" si="14"/>
        <v>93</v>
      </c>
      <c r="DO12" s="2">
        <f t="shared" si="45"/>
        <v>1.1037138828047846</v>
      </c>
      <c r="DP12" s="57">
        <f>DO12*'DEPRECATED - DT-Prelim Calcs'!$C$21/DJ$2/'DEPRECATED - DT-Prelim Calcs'!$C$19/'DEPRECATED - DT-Prelim Calcs'!$C$18*3.39*'DEPRECATED - DT-Prelim Calcs'!$C$20</f>
        <v>25.773080821789936</v>
      </c>
      <c r="DQ12" s="46">
        <f t="shared" si="46"/>
        <v>0</v>
      </c>
      <c r="DR12" s="57">
        <f>DP11*'DEPRECATED - DT-Prelim Calcs'!$C$11+DR11</f>
        <v>-319.20619868080121</v>
      </c>
      <c r="DS12" s="57">
        <f>DS11+0.5*DP12*'DEPRECATED - DT-Prelim Calcs'!$C$11^2+DR12*'DEPRECATED - DT-Prelim Calcs'!$C$11</f>
        <v>-13866.346623207455</v>
      </c>
      <c r="DT12" s="57">
        <f>MIN('Drive Train'!$F$35-DN11*'DEPRECATED - DT-Prelim Calcs'!$C$21*'Drive Train'!$F$39,DT11+DN$2)</f>
        <v>6.0759999999999996</v>
      </c>
      <c r="DU12" s="57">
        <f>'Drive Train'!$F$35-DN12*'DEPRECATED - DT-Prelim Calcs'!$C$21*'Drive Train'!$F$39</f>
        <v>6.0759999999999996</v>
      </c>
      <c r="DV12" s="1">
        <f>IF(DS12&gt;='Drive Train'!$F$29,1,0)</f>
        <v>0</v>
      </c>
      <c r="DW12" s="57">
        <f t="shared" si="47"/>
        <v>103.33333333333333</v>
      </c>
      <c r="DX12" s="63">
        <f>DX11+'DEPRECATED - DT-Prelim Calcs'!$C$11</f>
        <v>32</v>
      </c>
      <c r="DY12" s="2">
        <f>EI12/'Drive Train'!$F$35</f>
        <v>0.48999999999999994</v>
      </c>
      <c r="DZ12" s="46">
        <f>EG12*12*60/(PI() * 'Drive Train'!$F$15)/DY$2*DY12</f>
        <v>-126216.89429540435</v>
      </c>
      <c r="EA12" s="2">
        <f>('DEPRECATED - DT-Prelim Calcs'!$C$6*DY12-DZ12)/('DEPRECATED - DT-Prelim Calcs'!$C$6*DY12)*'DEPRECATED - DT-Prelim Calcs'!$C$7*DY12</f>
        <v>58.250827814619967</v>
      </c>
      <c r="EB12" s="57">
        <f>EA12/'DEPRECATED - DT-Prelim Calcs'!$C$7*('DEPRECATED - DT-Prelim Calcs'!$C$8-'DEPRECATED - DT-Prelim Calcs'!$C$9)+'DEPRECATED - DT-Prelim Calcs'!$C$9</f>
        <v>3103.7710409193946</v>
      </c>
      <c r="EC12" s="57">
        <f t="shared" si="15"/>
        <v>93</v>
      </c>
      <c r="ED12" s="2">
        <f t="shared" si="48"/>
        <v>0.96993038185874991</v>
      </c>
      <c r="EE12" s="57">
        <f>ED12*'DEPRECATED - DT-Prelim Calcs'!$C$21/DY$2/'DEPRECATED - DT-Prelim Calcs'!$C$19/'DEPRECATED - DT-Prelim Calcs'!$C$18*3.39*'DEPRECATED - DT-Prelim Calcs'!$C$20</f>
        <v>25.773080821789936</v>
      </c>
      <c r="EF12" s="46">
        <f t="shared" si="49"/>
        <v>0</v>
      </c>
      <c r="EG12" s="57">
        <f>EE11*'DEPRECATED - DT-Prelim Calcs'!$C$11+EG11</f>
        <v>-613.0520529953028</v>
      </c>
      <c r="EH12" s="57">
        <f>EH11+0.5*EE12*'DEPRECATED - DT-Prelim Calcs'!$C$11^2+EG12*'DEPRECATED - DT-Prelim Calcs'!$C$11</f>
        <v>-21506.3388353845</v>
      </c>
      <c r="EI12" s="57">
        <f>MIN('Drive Train'!$F$35-EC11*'DEPRECATED - DT-Prelim Calcs'!$C$21*'Drive Train'!$F$39,EI11+EC$2)</f>
        <v>6.0759999999999996</v>
      </c>
      <c r="EJ12" s="57">
        <f>'Drive Train'!$F$35-EC12*'DEPRECATED - DT-Prelim Calcs'!$C$21*'Drive Train'!$F$39</f>
        <v>6.0759999999999996</v>
      </c>
      <c r="EK12" s="1">
        <f>IF(EH12&gt;='Drive Train'!$F$29,1,0)</f>
        <v>0</v>
      </c>
      <c r="EL12" s="57">
        <f t="shared" si="50"/>
        <v>103.33333333333333</v>
      </c>
      <c r="EM12" s="63">
        <f>EM11+'DEPRECATED - DT-Prelim Calcs'!$C$11</f>
        <v>32</v>
      </c>
      <c r="EN12" s="2">
        <f>EX12/'Drive Train'!$F$35</f>
        <v>0.48999999999999994</v>
      </c>
      <c r="EO12" s="46">
        <f>EV12*12*60/(PI() * 'Drive Train'!$F$15)/EN$2*EN12</f>
        <v>-218552.32989037587</v>
      </c>
      <c r="EP12" s="2">
        <f>('DEPRECATED - DT-Prelim Calcs'!$C$6*EN12-EO12)/('DEPRECATED - DT-Prelim Calcs'!$C$6*EN12)*'DEPRECATED - DT-Prelim Calcs'!$C$7*EN12</f>
        <v>100.00099662960712</v>
      </c>
      <c r="EQ12" s="57">
        <f>EP12/'DEPRECATED - DT-Prelim Calcs'!$C$7*('DEPRECATED - DT-Prelim Calcs'!$C$8-'DEPRECATED - DT-Prelim Calcs'!$C$9)+'DEPRECATED - DT-Prelim Calcs'!$C$9</f>
        <v>5326.4045093687109</v>
      </c>
      <c r="ER12" s="57">
        <f t="shared" si="16"/>
        <v>93</v>
      </c>
      <c r="ES12" s="2">
        <f t="shared" si="51"/>
        <v>0.86507304327942547</v>
      </c>
      <c r="ET12" s="57">
        <f>ES12*'DEPRECATED - DT-Prelim Calcs'!$C$21/EN$2/'DEPRECATED - DT-Prelim Calcs'!$C$19/'DEPRECATED - DT-Prelim Calcs'!$C$18*3.39*'DEPRECATED - DT-Prelim Calcs'!$C$20</f>
        <v>25.773080821789936</v>
      </c>
      <c r="EU12" s="46">
        <f t="shared" si="52"/>
        <v>0</v>
      </c>
      <c r="EV12" s="57">
        <f>ET11*'DEPRECATED - DT-Prelim Calcs'!$C$11+EV11</f>
        <v>-946.77660508623524</v>
      </c>
      <c r="EW12" s="57">
        <f>EW11+0.5*ET12*'DEPRECATED - DT-Prelim Calcs'!$C$11^2+EV12*'DEPRECATED - DT-Prelim Calcs'!$C$11</f>
        <v>-30183.177189748749</v>
      </c>
      <c r="EX12" s="57">
        <f>MIN('Drive Train'!$F$35-ER11*'DEPRECATED - DT-Prelim Calcs'!$C$21*'Drive Train'!$F$39,EX11+ER$2)</f>
        <v>6.0759999999999996</v>
      </c>
      <c r="EY12" s="57">
        <f>'Drive Train'!$F$35-ER12*'DEPRECATED - DT-Prelim Calcs'!$C$21*'Drive Train'!$F$39</f>
        <v>6.0759999999999996</v>
      </c>
      <c r="EZ12" s="1">
        <f>IF(EW12&gt;='Drive Train'!$F$29,1,0)</f>
        <v>0</v>
      </c>
      <c r="FA12" s="57">
        <f t="shared" si="53"/>
        <v>103.33333333333333</v>
      </c>
      <c r="FB12" s="63">
        <f>FB11+'DEPRECATED - DT-Prelim Calcs'!$C$11</f>
        <v>32</v>
      </c>
      <c r="FC12" s="2">
        <f>FM12/'Drive Train'!$F$35</f>
        <v>0.48999999999999994</v>
      </c>
      <c r="FD12" s="46">
        <f>FK12*12*60/(PI() * 'Drive Train'!$F$15)/FC$2*FC12</f>
        <v>-337745.01294057857</v>
      </c>
      <c r="FE12" s="2">
        <f>('DEPRECATED - DT-Prelim Calcs'!$C$6*FC12-FD12)/('DEPRECATED - DT-Prelim Calcs'!$C$6*FC12)*'DEPRECATED - DT-Prelim Calcs'!$C$7*FC12</f>
        <v>153.89487395624661</v>
      </c>
      <c r="FF12" s="57">
        <f>FE12/'DEPRECATED - DT-Prelim Calcs'!$C$7*('DEPRECATED - DT-Prelim Calcs'!$C$8-'DEPRECATED - DT-Prelim Calcs'!$C$9)+'DEPRECATED - DT-Prelim Calcs'!$C$9</f>
        <v>8195.5266923595191</v>
      </c>
      <c r="FG12" s="57">
        <f t="shared" si="17"/>
        <v>93</v>
      </c>
      <c r="FH12" s="2">
        <f t="shared" si="54"/>
        <v>0.78067567320338405</v>
      </c>
      <c r="FI12" s="57">
        <f>FH12*'DEPRECATED - DT-Prelim Calcs'!$C$21/FC$2/'DEPRECATED - DT-Prelim Calcs'!$C$19/'DEPRECATED - DT-Prelim Calcs'!$C$18*3.39*'DEPRECATED - DT-Prelim Calcs'!$C$20</f>
        <v>25.773080821789936</v>
      </c>
      <c r="FJ12" s="46">
        <f t="shared" si="55"/>
        <v>0</v>
      </c>
      <c r="FK12" s="57">
        <f>FI11*'DEPRECATED - DT-Prelim Calcs'!$C$11+FK11</f>
        <v>-1320.3798549535977</v>
      </c>
      <c r="FL12" s="57">
        <f>FL11+0.5*FI12*'DEPRECATED - DT-Prelim Calcs'!$C$11^2+FK12*'DEPRECATED - DT-Prelim Calcs'!$C$11</f>
        <v>-39896.861686300166</v>
      </c>
      <c r="FM12" s="57">
        <f>MIN('Drive Train'!$F$35-FG11*'DEPRECATED - DT-Prelim Calcs'!$C$21*'Drive Train'!$F$39,FM11+FG$2)</f>
        <v>6.0759999999999996</v>
      </c>
      <c r="FN12" s="57">
        <f>'Drive Train'!$F$35-FG12*'DEPRECATED - DT-Prelim Calcs'!$C$21*'Drive Train'!$F$39</f>
        <v>6.0759999999999996</v>
      </c>
      <c r="FO12" s="1">
        <f>IF(FL12&gt;='Drive Train'!$F$29,1,0)</f>
        <v>0</v>
      </c>
      <c r="FP12" s="57">
        <f t="shared" si="56"/>
        <v>103.33333333333333</v>
      </c>
      <c r="FQ12" s="63">
        <f>FQ11+'DEPRECATED - DT-Prelim Calcs'!$C$11</f>
        <v>32</v>
      </c>
      <c r="FR12" s="2">
        <f>GB12/'Drive Train'!$F$35</f>
        <v>0.48999999999999994</v>
      </c>
      <c r="FS12" s="46">
        <f>FZ12*12*60/(PI() * 'Drive Train'!$F$15)/FR$2*FR12</f>
        <v>-486780.52138410084</v>
      </c>
      <c r="FT12" s="2">
        <f>('DEPRECATED - DT-Prelim Calcs'!$C$6*FR12-FS12)/('DEPRECATED - DT-Prelim Calcs'!$C$6*FR12)*'DEPRECATED - DT-Prelim Calcs'!$C$7*FR12</f>
        <v>221.28241154515626</v>
      </c>
      <c r="FU12" s="57">
        <f>FT12/'DEPRECATED - DT-Prelim Calcs'!$C$7*('DEPRECATED - DT-Prelim Calcs'!$C$8-'DEPRECATED - DT-Prelim Calcs'!$C$9)+'DEPRECATED - DT-Prelim Calcs'!$C$9</f>
        <v>11783.004315868695</v>
      </c>
      <c r="FV12" s="57">
        <f t="shared" si="18"/>
        <v>93</v>
      </c>
      <c r="FW12" s="2">
        <f t="shared" si="57"/>
        <v>0.7112822800297498</v>
      </c>
      <c r="FX12" s="57">
        <f>FW12*'DEPRECATED - DT-Prelim Calcs'!$C$21/FR$2/'DEPRECATED - DT-Prelim Calcs'!$C$19/'DEPRECATED - DT-Prelim Calcs'!$C$18*3.39*'DEPRECATED - DT-Prelim Calcs'!$C$20</f>
        <v>25.773080821789936</v>
      </c>
      <c r="FY12" s="46">
        <f t="shared" si="58"/>
        <v>0</v>
      </c>
      <c r="FZ12" s="57">
        <f>FX11*'DEPRECATED - DT-Prelim Calcs'!$C$11+FZ11</f>
        <v>-1733.8618025973924</v>
      </c>
      <c r="GA12" s="57">
        <f>GA11+0.5*FX12*'DEPRECATED - DT-Prelim Calcs'!$C$11^2+FZ12*'DEPRECATED - DT-Prelim Calcs'!$C$11</f>
        <v>-50647.392325038832</v>
      </c>
      <c r="GB12" s="57">
        <f>MIN('Drive Train'!$F$35-FV11*'DEPRECATED - DT-Prelim Calcs'!$C$21*'Drive Train'!$F$39,GB11+FV$2)</f>
        <v>6.0759999999999996</v>
      </c>
      <c r="GC12" s="57">
        <f>'Drive Train'!$F$35-FV12*'DEPRECATED - DT-Prelim Calcs'!$C$21*'Drive Train'!$F$39</f>
        <v>6.0759999999999996</v>
      </c>
      <c r="GD12" s="1">
        <f>IF(GA12&gt;='Drive Train'!$F$29,1,0)</f>
        <v>0</v>
      </c>
      <c r="GE12" s="57">
        <f t="shared" si="59"/>
        <v>103.33333333333333</v>
      </c>
      <c r="GF12" s="63">
        <f>GF11+'DEPRECATED - DT-Prelim Calcs'!$C$11</f>
        <v>32</v>
      </c>
      <c r="GG12" s="2">
        <f>GQ12/'Drive Train'!$F$35</f>
        <v>0.83548387096774201</v>
      </c>
      <c r="GH12" s="46">
        <f>GO12*12*60/(PI() * 'Drive Train'!$F$15)/GG$2*GG12</f>
        <v>-81180.105838652875</v>
      </c>
      <c r="GI12" s="2">
        <f>('DEPRECATED - DT-Prelim Calcs'!$C$6*GG12-GH12)/('DEPRECATED - DT-Prelim Calcs'!$C$6*GG12)*'DEPRECATED - DT-Prelim Calcs'!$C$7*GG12</f>
        <v>38.719717830937213</v>
      </c>
      <c r="GJ12" s="57">
        <f>GI12/'DEPRECATED - DT-Prelim Calcs'!$C$7*('DEPRECATED - DT-Prelim Calcs'!$C$8-'DEPRECATED - DT-Prelim Calcs'!$C$9)+'DEPRECATED - DT-Prelim Calcs'!$C$9</f>
        <v>2064.0028206262423</v>
      </c>
      <c r="GK12" s="57">
        <f t="shared" si="60"/>
        <v>29.999999999999982</v>
      </c>
      <c r="GL12" s="2">
        <f t="shared" si="61"/>
        <v>0.99579519204165001</v>
      </c>
      <c r="GM12" s="57">
        <f>GL12*'DEPRECATED - DT-Prelim Calcs'!$C$21/GG$2/'DEPRECATED - DT-Prelim Calcs'!$C$19/'DEPRECATED - DT-Prelim Calcs'!$C$18*3.39*'DEPRECATED - DT-Prelim Calcs'!$C$20</f>
        <v>25.773080821789936</v>
      </c>
      <c r="GN12" s="46">
        <f t="shared" si="62"/>
        <v>0</v>
      </c>
      <c r="GO12" s="57">
        <f>GM11*'DEPRECATED - DT-Prelim Calcs'!$C$11+GO11</f>
        <v>-237.4198062381671</v>
      </c>
      <c r="GP12" s="57">
        <f>GP11+0.5*GM12*'DEPRECATED - DT-Prelim Calcs'!$C$11^2+GO12*'DEPRECATED - DT-Prelim Calcs'!$C$11</f>
        <v>-11939.911370555736</v>
      </c>
      <c r="GQ12" s="57">
        <f>MIN('Drive Train'!$F$35-GK11*'DEPRECATED - DT-Prelim Calcs'!$C$21*'Drive Train'!$F$39,GQ11+GK$2)</f>
        <v>10.360000000000001</v>
      </c>
      <c r="GR12" s="57">
        <f>'Drive Train'!$F$35-GK12*'DEPRECATED - DT-Prelim Calcs'!$C$21*'Drive Train'!$F$39</f>
        <v>10.360000000000001</v>
      </c>
      <c r="GS12" s="1">
        <f>IF(GP12&gt;='Drive Train'!$F$29,1,0)</f>
        <v>0</v>
      </c>
      <c r="GT12" s="57">
        <f t="shared" si="63"/>
        <v>33.333333333333314</v>
      </c>
      <c r="GU12" s="63">
        <f>GU11+'DEPRECATED - DT-Prelim Calcs'!$C$11</f>
        <v>32</v>
      </c>
      <c r="GV12" s="2">
        <f>HF12/'Drive Train'!$F$35</f>
        <v>0.81720430107526887</v>
      </c>
      <c r="GW12" s="46">
        <f>HD12*12*60/(PI() * 'Drive Train'!$F$15)/GV$2*GV12</f>
        <v>-113209.17886849244</v>
      </c>
      <c r="GX12" s="2">
        <f>('DEPRECATED - DT-Prelim Calcs'!$C$6*GV12-GW12)/('DEPRECATED - DT-Prelim Calcs'!$C$6*GV12)*'DEPRECATED - DT-Prelim Calcs'!$C$7*GV12</f>
        <v>53.157852810819691</v>
      </c>
      <c r="GY12" s="57">
        <f>GX12/'DEPRECATED - DT-Prelim Calcs'!$C$7*('DEPRECATED - DT-Prelim Calcs'!$C$8-'DEPRECATED - DT-Prelim Calcs'!$C$9)+'DEPRECATED - DT-Prelim Calcs'!$C$9</f>
        <v>2832.6388031652141</v>
      </c>
      <c r="GZ12" s="57">
        <f t="shared" si="20"/>
        <v>33.333333333333314</v>
      </c>
      <c r="HA12" s="2">
        <f t="shared" si="64"/>
        <v>0.99579519204165001</v>
      </c>
      <c r="HB12" s="57">
        <f>HA12*'DEPRECATED - DT-Prelim Calcs'!$C$21/GV$2/'DEPRECATED - DT-Prelim Calcs'!$C$19/'DEPRECATED - DT-Prelim Calcs'!$C$18*3.39*'DEPRECATED - DT-Prelim Calcs'!$C$20</f>
        <v>25.773080821789936</v>
      </c>
      <c r="HC12" s="46">
        <f t="shared" si="65"/>
        <v>0</v>
      </c>
      <c r="HD12" s="57">
        <f>HB11*'DEPRECATED - DT-Prelim Calcs'!$C$11+HD11</f>
        <v>-338.49822828739013</v>
      </c>
      <c r="HE12" s="57">
        <f>HE11+0.5*HB12*'DEPRECATED - DT-Prelim Calcs'!$C$11^2+HD12*'DEPRECATED - DT-Prelim Calcs'!$C$11</f>
        <v>-14542.021364312717</v>
      </c>
      <c r="HF12" s="57">
        <f>MIN('Drive Train'!$F$35-GZ11*'DEPRECATED - DT-Prelim Calcs'!$C$21*'Drive Train'!$F$39,HF11+GZ$2)</f>
        <v>10.133333333333335</v>
      </c>
      <c r="HG12" s="57">
        <f>'Drive Train'!$F$35-GZ12*'DEPRECATED - DT-Prelim Calcs'!$C$21*'Drive Train'!$F$39</f>
        <v>10.133333333333335</v>
      </c>
      <c r="HH12" s="1">
        <f>IF(HE12&gt;='Drive Train'!$F$29,1,0)</f>
        <v>0</v>
      </c>
      <c r="HI12" s="57">
        <f t="shared" si="66"/>
        <v>37.037037037037017</v>
      </c>
      <c r="HJ12" s="63">
        <f>HJ11+'DEPRECATED - DT-Prelim Calcs'!$C$11</f>
        <v>32</v>
      </c>
      <c r="HK12" s="2">
        <f>HU12/'Drive Train'!$F$35</f>
        <v>0.79892473118279583</v>
      </c>
      <c r="HL12" s="46">
        <f>HS12*12*60/(PI() * 'Drive Train'!$F$15)/HK$2*HK12</f>
        <v>-142241.47354098989</v>
      </c>
      <c r="HM12" s="2">
        <f>('DEPRECATED - DT-Prelim Calcs'!$C$6*HK12-HL12)/('DEPRECATED - DT-Prelim Calcs'!$C$6*HK12)*'DEPRECATED - DT-Prelim Calcs'!$C$7*HK12</f>
        <v>66.24097168541239</v>
      </c>
      <c r="HN12" s="57">
        <f>HM12/'DEPRECATED - DT-Prelim Calcs'!$C$7*('DEPRECATED - DT-Prelim Calcs'!$C$8-'DEPRECATED - DT-Prelim Calcs'!$C$9)+'DEPRECATED - DT-Prelim Calcs'!$C$9</f>
        <v>3529.1384511362699</v>
      </c>
      <c r="HO12" s="57">
        <f t="shared" si="21"/>
        <v>36.66666666666665</v>
      </c>
      <c r="HP12" s="2">
        <f t="shared" si="67"/>
        <v>0.99579519204165001</v>
      </c>
      <c r="HQ12" s="57">
        <f>HP12*'DEPRECATED - DT-Prelim Calcs'!$C$21/HK$2/'DEPRECATED - DT-Prelim Calcs'!$C$19/'DEPRECATED - DT-Prelim Calcs'!$C$18*3.39*'DEPRECATED - DT-Prelim Calcs'!$C$20</f>
        <v>25.773080821789936</v>
      </c>
      <c r="HR12" s="46">
        <f t="shared" si="68"/>
        <v>0</v>
      </c>
      <c r="HS12" s="57">
        <f>HQ11*'DEPRECATED - DT-Prelim Calcs'!$C$11+HS11</f>
        <v>-435.03658467357059</v>
      </c>
      <c r="HT12" s="57">
        <f>HT11+0.5*HQ12*'DEPRECATED - DT-Prelim Calcs'!$C$11^2+HS12*'DEPRECATED - DT-Prelim Calcs'!$C$11</f>
        <v>-17026.089650830592</v>
      </c>
      <c r="HU12" s="57">
        <f>MIN('Drive Train'!$F$35-HO11*'DEPRECATED - DT-Prelim Calcs'!$C$21*'Drive Train'!$F$39,HU11+HO$2)</f>
        <v>9.9066666666666681</v>
      </c>
      <c r="HV12" s="57">
        <f>'Drive Train'!$F$35-HO12*'DEPRECATED - DT-Prelim Calcs'!$C$21*'Drive Train'!$F$39</f>
        <v>9.9066666666666681</v>
      </c>
      <c r="HW12" s="1">
        <f>IF(HT12&gt;='Drive Train'!$F$29,1,0)</f>
        <v>0</v>
      </c>
      <c r="HX12" s="57">
        <f t="shared" si="69"/>
        <v>40.740740740740726</v>
      </c>
      <c r="HY12" s="63">
        <f>HY11+'DEPRECATED - DT-Prelim Calcs'!$C$11</f>
        <v>32</v>
      </c>
      <c r="HZ12" s="2">
        <f>IJ12/'Drive Train'!$F$35</f>
        <v>0.78064516129032269</v>
      </c>
      <c r="IA12" s="46">
        <f>IH12*12*60/(PI() * 'Drive Train'!$F$15)/HZ$2*HZ12</f>
        <v>-168378.88276445103</v>
      </c>
      <c r="IB12" s="2">
        <f>('DEPRECATED - DT-Prelim Calcs'!$C$6*HZ12-IA12)/('DEPRECATED - DT-Prelim Calcs'!$C$6*HZ12)*'DEPRECATED - DT-Prelim Calcs'!$C$7*HZ12</f>
        <v>78.015146107438952</v>
      </c>
      <c r="IC12" s="57">
        <f>IB12/'DEPRECATED - DT-Prelim Calcs'!$C$7*('DEPRECATED - DT-Prelim Calcs'!$C$8-'DEPRECATED - DT-Prelim Calcs'!$C$9)+'DEPRECATED - DT-Prelim Calcs'!$C$9</f>
        <v>4155.9544587487208</v>
      </c>
      <c r="ID12" s="57">
        <f t="shared" si="22"/>
        <v>39.999999999999986</v>
      </c>
      <c r="IE12" s="2">
        <f t="shared" si="70"/>
        <v>0.99579519204165001</v>
      </c>
      <c r="IF12" s="57">
        <f>IE12*'DEPRECATED - DT-Prelim Calcs'!$C$21/HZ$2/'DEPRECATED - DT-Prelim Calcs'!$C$19/'DEPRECATED - DT-Prelim Calcs'!$C$18*3.39*'DEPRECATED - DT-Prelim Calcs'!$C$20</f>
        <v>25.773080821789936</v>
      </c>
      <c r="IG12" s="46">
        <f t="shared" si="71"/>
        <v>0</v>
      </c>
      <c r="IH12" s="57">
        <f>IF11*'DEPRECATED - DT-Prelim Calcs'!$C$11+IH11</f>
        <v>-527.03487539670812</v>
      </c>
      <c r="II12" s="57">
        <f>II11+0.5*IF12*'DEPRECATED - DT-Prelim Calcs'!$C$11^2+IH12*'DEPRECATED - DT-Prelim Calcs'!$C$11</f>
        <v>-19392.116230109354</v>
      </c>
      <c r="IJ12" s="57">
        <f>MIN('Drive Train'!$F$35-ID11*'DEPRECATED - DT-Prelim Calcs'!$C$21*'Drive Train'!$F$39,IJ11+ID$2)</f>
        <v>9.6800000000000015</v>
      </c>
      <c r="IK12" s="57">
        <f>'Drive Train'!$F$35-ID12*'DEPRECATED - DT-Prelim Calcs'!$C$21*'Drive Train'!$F$39</f>
        <v>9.6800000000000015</v>
      </c>
      <c r="IL12" s="1">
        <f>IF(II12&gt;='Drive Train'!$F$29,1,0)</f>
        <v>0</v>
      </c>
      <c r="IM12" s="57">
        <f t="shared" si="72"/>
        <v>44.444444444444429</v>
      </c>
      <c r="IN12" s="63">
        <f>IN11+'DEPRECATED - DT-Prelim Calcs'!$C$11</f>
        <v>32</v>
      </c>
      <c r="IO12" s="2">
        <f>IY12/'Drive Train'!$F$35</f>
        <v>0.76236559139784954</v>
      </c>
      <c r="IP12" s="46">
        <f>IW12*12*60/(PI() * 'Drive Train'!$F$15)/IO$2*IO12</f>
        <v>-191723.2994471819</v>
      </c>
      <c r="IQ12" s="2">
        <f>('DEPRECATED - DT-Prelim Calcs'!$C$6*IO12-IP12)/('DEPRECATED - DT-Prelim Calcs'!$C$6*IO12)*'DEPRECATED - DT-Prelim Calcs'!$C$7*IO12</f>
        <v>88.526447729623115</v>
      </c>
      <c r="IR12" s="57">
        <f>IQ12/'DEPRECATED - DT-Prelim Calcs'!$C$7*('DEPRECATED - DT-Prelim Calcs'!$C$8-'DEPRECATED - DT-Prelim Calcs'!$C$9)+'DEPRECATED - DT-Prelim Calcs'!$C$9</f>
        <v>4715.5395202118862</v>
      </c>
      <c r="IS12" s="57">
        <f t="shared" si="23"/>
        <v>43.333333333333321</v>
      </c>
      <c r="IT12" s="2">
        <f t="shared" si="73"/>
        <v>0.99579519204165001</v>
      </c>
      <c r="IU12" s="57">
        <f>IT12*'DEPRECATED - DT-Prelim Calcs'!$C$21/IO$2/'DEPRECATED - DT-Prelim Calcs'!$C$19/'DEPRECATED - DT-Prelim Calcs'!$C$18*3.39*'DEPRECATED - DT-Prelim Calcs'!$C$20</f>
        <v>25.773080821789936</v>
      </c>
      <c r="IV12" s="46">
        <f t="shared" si="74"/>
        <v>0</v>
      </c>
      <c r="IW12" s="57">
        <f>IU11*'DEPRECATED - DT-Prelim Calcs'!$C$11+IW11</f>
        <v>-614.49310045680295</v>
      </c>
      <c r="IX12" s="57">
        <f>IX11+0.5*IU12*'DEPRECATED - DT-Prelim Calcs'!$C$11^2+IW12*'DEPRECATED - DT-Prelim Calcs'!$C$11</f>
        <v>-21640.101102149005</v>
      </c>
      <c r="IY12" s="57">
        <f>MIN('Drive Train'!$F$35-IS11*'DEPRECATED - DT-Prelim Calcs'!$C$21*'Drive Train'!$F$39,IY11+IS$2)</f>
        <v>9.4533333333333349</v>
      </c>
      <c r="IZ12" s="57">
        <f>'Drive Train'!$F$35-IS12*'DEPRECATED - DT-Prelim Calcs'!$C$21*'Drive Train'!$F$39</f>
        <v>9.4533333333333349</v>
      </c>
      <c r="JA12" s="1">
        <f>IF(IX12&gt;='Drive Train'!$F$29,1,0)</f>
        <v>0</v>
      </c>
      <c r="JB12" s="57">
        <f t="shared" si="75"/>
        <v>48.148148148148138</v>
      </c>
      <c r="JC12" s="63">
        <f>JC11+'DEPRECATED - DT-Prelim Calcs'!$C$11</f>
        <v>32</v>
      </c>
      <c r="JD12" s="2">
        <f>JN12/'Drive Train'!$F$35</f>
        <v>0.74408602150537628</v>
      </c>
      <c r="JE12" s="46">
        <f>JL12*12*60/(PI() * 'Drive Train'!$F$15)/JD$2*JD12</f>
        <v>-212376.61649748817</v>
      </c>
      <c r="JF12" s="2">
        <f>('DEPRECATED - DT-Prelim Calcs'!$C$6*JD12-JE12)/('DEPRECATED - DT-Prelim Calcs'!$C$6*JD12)*'DEPRECATED - DT-Prelim Calcs'!$C$7*JD12</f>
        <v>97.820948204688463</v>
      </c>
      <c r="JG12" s="57">
        <f>JF12/'DEPRECATED - DT-Prelim Calcs'!$C$7*('DEPRECATED - DT-Prelim Calcs'!$C$8-'DEPRECATED - DT-Prelim Calcs'!$C$9)+'DEPRECATED - DT-Prelim Calcs'!$C$9</f>
        <v>5210.3463297350745</v>
      </c>
      <c r="JH12" s="57">
        <f t="shared" si="24"/>
        <v>46.666666666666657</v>
      </c>
      <c r="JI12" s="2">
        <f t="shared" si="76"/>
        <v>0.99579519204165001</v>
      </c>
      <c r="JJ12" s="57">
        <f>JI12*'DEPRECATED - DT-Prelim Calcs'!$C$21/JD$2/'DEPRECATED - DT-Prelim Calcs'!$C$19/'DEPRECATED - DT-Prelim Calcs'!$C$18*3.39*'DEPRECATED - DT-Prelim Calcs'!$C$20</f>
        <v>25.773080821789936</v>
      </c>
      <c r="JK12" s="46">
        <f t="shared" si="77"/>
        <v>0</v>
      </c>
      <c r="JL12" s="57">
        <f>JJ11*'DEPRECATED - DT-Prelim Calcs'!$C$11+JL11</f>
        <v>-697.41125985385429</v>
      </c>
      <c r="JM12" s="57">
        <f>JM11+0.5*JJ12*'DEPRECATED - DT-Prelim Calcs'!$C$11^2+JL12*'DEPRECATED - DT-Prelim Calcs'!$C$11</f>
        <v>-23770.044266949521</v>
      </c>
      <c r="JN12" s="57">
        <f>MIN('Drive Train'!$F$35-JH11*'DEPRECATED - DT-Prelim Calcs'!$C$21*'Drive Train'!$F$39,JN11+JH$2)</f>
        <v>9.2266666666666666</v>
      </c>
      <c r="JO12" s="57">
        <f>'Drive Train'!$F$35-JH12*'DEPRECATED - DT-Prelim Calcs'!$C$21*'Drive Train'!$F$39</f>
        <v>9.2266666666666666</v>
      </c>
      <c r="JP12" s="1">
        <f>IF(JM12&gt;='Drive Train'!$F$29,1,0)</f>
        <v>0</v>
      </c>
      <c r="JQ12" s="57">
        <f>MIN(JG12,'DEPRECATED - DT-Prelim Calcs'!$C$10)*'DEPRECATED - DT-Prelim Calcs'!$C$11*1000/60/60</f>
        <v>103.33333333333333</v>
      </c>
      <c r="JR12" s="63">
        <f>JR11+'DEPRECATED - DT-Prelim Calcs'!$C$11</f>
        <v>32</v>
      </c>
      <c r="JS12" s="2">
        <f>KC12/'Drive Train'!$F$35</f>
        <v>0.72580645161290325</v>
      </c>
      <c r="JT12" s="46">
        <f>KA12*12*60/(PI() * 'Drive Train'!$F$15)/JS$2*JS12</f>
        <v>-230440.72682367632</v>
      </c>
      <c r="JU12" s="2">
        <f>('DEPRECATED - DT-Prelim Calcs'!$C$6*JS12-JT12)/('DEPRECATED - DT-Prelim Calcs'!$C$6*JS12)*'DEPRECATED - DT-Prelim Calcs'!$C$7*JS12</f>
        <v>105.94471918535896</v>
      </c>
      <c r="JV12" s="57">
        <f>JU12/'DEPRECATED - DT-Prelim Calcs'!$C$7*('DEPRECATED - DT-Prelim Calcs'!$C$8-'DEPRECATED - DT-Prelim Calcs'!$C$9)+'DEPRECATED - DT-Prelim Calcs'!$C$9</f>
        <v>5642.8275815276165</v>
      </c>
      <c r="JW12" s="57">
        <f t="shared" si="25"/>
        <v>49.999999999999993</v>
      </c>
      <c r="JX12" s="2">
        <f t="shared" si="78"/>
        <v>0.99579519204165001</v>
      </c>
      <c r="JY12" s="57">
        <f>JX12*'DEPRECATED - DT-Prelim Calcs'!$C$21/JS$2/'DEPRECATED - DT-Prelim Calcs'!$C$19/'DEPRECATED - DT-Prelim Calcs'!$C$18*3.39*'DEPRECATED - DT-Prelim Calcs'!$C$20</f>
        <v>25.773080821789936</v>
      </c>
      <c r="JZ12" s="46">
        <f t="shared" si="79"/>
        <v>0</v>
      </c>
      <c r="KA12" s="57">
        <f>JY11*'DEPRECATED - DT-Prelim Calcs'!$C$11+KA11</f>
        <v>-775.78935358786373</v>
      </c>
      <c r="KB12" s="57">
        <f>KB11+0.5*JY12*'DEPRECATED - DT-Prelim Calcs'!$C$11^2+KA12*'DEPRECATED - DT-Prelim Calcs'!$C$11</f>
        <v>-25781.945724510952</v>
      </c>
      <c r="KC12" s="57">
        <f>MIN('Drive Train'!$F$35-JW11*'DEPRECATED - DT-Prelim Calcs'!$C$21*'Drive Train'!$F$39,KC11+JW$2)</f>
        <v>9</v>
      </c>
      <c r="KD12" s="57">
        <f>'Drive Train'!$F$35-JW12*'DEPRECATED - DT-Prelim Calcs'!$C$21*'Drive Train'!$F$39</f>
        <v>9</v>
      </c>
      <c r="KE12" s="1">
        <f>IF(KB12&gt;='Drive Train'!$F$29,1,0)</f>
        <v>0</v>
      </c>
      <c r="KF12" s="57">
        <f>MIN(JV12,'DEPRECATED - DT-Prelim Calcs'!$C$10)*'DEPRECATED - DT-Prelim Calcs'!$C$11*1000/60/60</f>
        <v>103.33333333333333</v>
      </c>
      <c r="KG12" s="63">
        <f>KG11+'DEPRECATED - DT-Prelim Calcs'!$C$11</f>
        <v>32</v>
      </c>
      <c r="KH12" s="2">
        <f>KR12/'Drive Train'!$F$35</f>
        <v>0.7075268817204301</v>
      </c>
      <c r="KI12" s="46">
        <f>KP12*12*60/(PI() * 'Drive Train'!$F$15)/KH$2*KH12</f>
        <v>-246017.52333405166</v>
      </c>
      <c r="KJ12" s="2">
        <f>('DEPRECATED - DT-Prelim Calcs'!$C$6*KH12-KI12)/('DEPRECATED - DT-Prelim Calcs'!$C$6*KH12)*'DEPRECATED - DT-Prelim Calcs'!$C$7*KH12</f>
        <v>112.94383232435796</v>
      </c>
      <c r="KK12" s="57">
        <f>KJ12/'DEPRECATED - DT-Prelim Calcs'!$C$7*('DEPRECATED - DT-Prelim Calcs'!$C$8-'DEPRECATED - DT-Prelim Calcs'!$C$9)+'DEPRECATED - DT-Prelim Calcs'!$C$9</f>
        <v>6015.4359697988075</v>
      </c>
      <c r="KL12" s="57">
        <f t="shared" si="26"/>
        <v>53.333333333333329</v>
      </c>
      <c r="KM12" s="2">
        <f t="shared" si="80"/>
        <v>0.99579519204165001</v>
      </c>
      <c r="KN12" s="57">
        <f>KM12*'DEPRECATED - DT-Prelim Calcs'!$C$21/KH$2/'DEPRECATED - DT-Prelim Calcs'!$C$19/'DEPRECATED - DT-Prelim Calcs'!$C$18*3.39*'DEPRECATED - DT-Prelim Calcs'!$C$20</f>
        <v>25.773080821789936</v>
      </c>
      <c r="KO12" s="46">
        <f t="shared" si="81"/>
        <v>0</v>
      </c>
      <c r="KP12" s="57">
        <f>KN11*'DEPRECATED - DT-Prelim Calcs'!$C$11+KP11</f>
        <v>-849.62738165882911</v>
      </c>
      <c r="KQ12" s="57">
        <f>KQ11+0.5*KN12*'DEPRECATED - DT-Prelim Calcs'!$C$11^2+KP12*'DEPRECATED - DT-Prelim Calcs'!$C$11</f>
        <v>-27675.805474833236</v>
      </c>
      <c r="KR12" s="57">
        <f>MIN('Drive Train'!$F$35-KL11*'DEPRECATED - DT-Prelim Calcs'!$C$21*'Drive Train'!$F$39,KR11+KL$2)</f>
        <v>8.7733333333333334</v>
      </c>
      <c r="KS12" s="57">
        <f>'Drive Train'!$F$35-KL12*'DEPRECATED - DT-Prelim Calcs'!$C$21*'Drive Train'!$F$39</f>
        <v>8.7733333333333334</v>
      </c>
      <c r="KT12" s="1">
        <f>IF(KQ12&gt;='Drive Train'!$F$29,1,0)</f>
        <v>0</v>
      </c>
      <c r="KU12" s="57">
        <f>MIN(KK12,'DEPRECATED - DT-Prelim Calcs'!$C$10)*'DEPRECATED - DT-Prelim Calcs'!$C$11*1000/60/60</f>
        <v>103.33333333333333</v>
      </c>
      <c r="KV12" s="63">
        <f>KV11+'DEPRECATED - DT-Prelim Calcs'!$C$11</f>
        <v>32</v>
      </c>
      <c r="KW12" s="2">
        <f>LG12/'Drive Train'!$F$35</f>
        <v>0.68924731182795695</v>
      </c>
      <c r="KX12" s="46">
        <f>LE12*12*60/(PI() * 'Drive Train'!$F$15)/KW$2*KW12</f>
        <v>-251198.85814967935</v>
      </c>
      <c r="KY12" s="2">
        <f>('DEPRECATED - DT-Prelim Calcs'!$C$6*KW12-KX12)/('DEPRECATED - DT-Prelim Calcs'!$C$6*KW12)*'DEPRECATED - DT-Prelim Calcs'!$C$7*KW12</f>
        <v>115.24255846817091</v>
      </c>
      <c r="KZ12" s="57">
        <f>KY12/'DEPRECATED - DT-Prelim Calcs'!$C$7*('DEPRECATED - DT-Prelim Calcs'!$C$8-'DEPRECATED - DT-Prelim Calcs'!$C$9)+'DEPRECATED - DT-Prelim Calcs'!$C$9</f>
        <v>6137.812137537896</v>
      </c>
      <c r="LA12" s="57">
        <f t="shared" si="27"/>
        <v>56.666666666666664</v>
      </c>
      <c r="LB12" s="2">
        <f t="shared" si="82"/>
        <v>0.99579519204165001</v>
      </c>
      <c r="LC12" s="57">
        <f>LB12*'DEPRECATED - DT-Prelim Calcs'!$C$21/KW$2/'DEPRECATED - DT-Prelim Calcs'!$C$19/'DEPRECATED - DT-Prelim Calcs'!$C$18*3.39*'DEPRECATED - DT-Prelim Calcs'!$C$20</f>
        <v>25.773080821789936</v>
      </c>
      <c r="LD12" s="46">
        <f t="shared" si="83"/>
        <v>0</v>
      </c>
      <c r="LE12" s="57">
        <f>LC11*'DEPRECATED - DT-Prelim Calcs'!$C$11+LE11</f>
        <v>-890.52882868247252</v>
      </c>
      <c r="LF12" s="57">
        <f>LF11+0.5*LC12*'DEPRECATED - DT-Prelim Calcs'!$C$11^2+LE12*'DEPRECATED - DT-Prelim Calcs'!$C$11</f>
        <v>-28720.735003250917</v>
      </c>
      <c r="LG12" s="57">
        <f>MIN('Drive Train'!$F$35-LA11*'DEPRECATED - DT-Prelim Calcs'!$C$21*'Drive Train'!$F$39,LG11+LA$2)</f>
        <v>8.5466666666666669</v>
      </c>
      <c r="LH12" s="57">
        <f>'Drive Train'!$F$35-LA12*'DEPRECATED - DT-Prelim Calcs'!$C$21*'Drive Train'!$F$39</f>
        <v>8.5466666666666669</v>
      </c>
      <c r="LI12" s="1">
        <f>IF(LF12&gt;='Drive Train'!$F$29,1,0)</f>
        <v>0</v>
      </c>
      <c r="LJ12" s="57">
        <f>MIN(KZ12,'DEPRECATED - DT-Prelim Calcs'!$C$10)*'DEPRECATED - DT-Prelim Calcs'!$C$11*1000/60/60</f>
        <v>103.33333333333333</v>
      </c>
      <c r="LK12" s="63">
        <f>LK11+'DEPRECATED - DT-Prelim Calcs'!$C$11</f>
        <v>32</v>
      </c>
      <c r="LL12" s="2">
        <f>LV12/'Drive Train'!$F$35</f>
        <v>0.67096774193548392</v>
      </c>
      <c r="LM12" s="46">
        <f>LT12*12*60/(PI() * 'Drive Train'!$F$15)/LL$2*LL12</f>
        <v>-235875.62474569341</v>
      </c>
      <c r="LN12" s="2">
        <f>('DEPRECATED - DT-Prelim Calcs'!$C$6*LL12-LM12)/('DEPRECATED - DT-Prelim Calcs'!$C$6*LL12)*'DEPRECATED - DT-Prelim Calcs'!$C$7*LL12</f>
        <v>108.26998828754314</v>
      </c>
      <c r="LO12" s="57">
        <f>LN12/'DEPRECATED - DT-Prelim Calcs'!$C$7*('DEPRECATED - DT-Prelim Calcs'!$C$8-'DEPRECATED - DT-Prelim Calcs'!$C$9)+'DEPRECATED - DT-Prelim Calcs'!$C$9</f>
        <v>5766.6168038555124</v>
      </c>
      <c r="LP12" s="57">
        <f t="shared" si="28"/>
        <v>60</v>
      </c>
      <c r="LQ12" s="2">
        <f t="shared" si="84"/>
        <v>0.99579519204165001</v>
      </c>
      <c r="LR12" s="57">
        <f>LQ12*'DEPRECATED - DT-Prelim Calcs'!$C$21/LL$2/'DEPRECATED - DT-Prelim Calcs'!$C$19/'DEPRECATED - DT-Prelim Calcs'!$C$18*3.39*'DEPRECATED - DT-Prelim Calcs'!$C$20</f>
        <v>25.773080821789936</v>
      </c>
      <c r="LS12" s="46">
        <f t="shared" si="85"/>
        <v>0</v>
      </c>
      <c r="LT12" s="57">
        <f>LR11*'DEPRECATED - DT-Prelim Calcs'!$C$11+LT11</f>
        <v>-858.98746356863353</v>
      </c>
      <c r="LU12" s="57">
        <f>LU11+0.5*LR12*'DEPRECATED - DT-Prelim Calcs'!$C$11^2+LT12*'DEPRECATED - DT-Prelim Calcs'!$C$11</f>
        <v>-27900.659510291101</v>
      </c>
      <c r="LV12" s="57">
        <f>MIN('Drive Train'!$F$35-LP11*'DEPRECATED - DT-Prelim Calcs'!$C$21*'Drive Train'!$F$39,LV11+LP$2)</f>
        <v>8.32</v>
      </c>
      <c r="LW12" s="57">
        <f>'Drive Train'!$F$35-LP12*'DEPRECATED - DT-Prelim Calcs'!$C$21*'Drive Train'!$F$39</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Train'!$AA$49 + V12*(1-'Drive Train'!$AA$49))</f>
        <v>0</v>
      </c>
      <c r="W13" s="57">
        <f t="shared" si="0"/>
        <v>0</v>
      </c>
      <c r="X13" s="2">
        <f>MAX(MIN(IF(AND(AI12=1,AG13&lt;0),-1,1)*(W13-$C$9)/($C$8-$C$9)*$C$7-$C$29*AE13/T$2 -  AI12*$C$29/2,X$2),MAX(X$4:X12)*-1)</f>
        <v>-0.2458281045106315</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Train'!$F$39,AG12+W$2)-$C$3,IF(AE12-1&lt;=0,0,IF($C$32=Motors!$C$29,MAX(MAX(AG$4:AG12)*-1,AG12-W$2),MAX(0,MAX(AG$4:AG12)*-1,AG12-W$2))))</f>
        <v>0</v>
      </c>
      <c r="AH13" s="57">
        <f>'Drive Train'!$F$35-ABS(W13)*'DEPRECATED - DT-Prelim Calcs'!$C$21*'Drive Train'!$F$39</f>
        <v>12.4</v>
      </c>
      <c r="AI13" s="1">
        <f>IF(AJ13&gt;='Drive Train'!$F$29,1,0)</f>
        <v>1</v>
      </c>
      <c r="AJ13" s="57">
        <f>AJ12+0.5*Y13*'DEPRECATED - DT-Prelim Calcs'!$C$11^2+AE13*'DEPRECATED - DT-Prelim Calcs'!$C$11</f>
        <v>784.33981740885292</v>
      </c>
      <c r="AK13" s="57">
        <f t="shared" si="8"/>
        <v>0</v>
      </c>
      <c r="AL13" s="63">
        <f>AL12+'DEPRECATED - DT-Prelim Calcs'!$C$11</f>
        <v>36</v>
      </c>
      <c r="AM13" s="2">
        <f>AW13/'Drive Train'!$F$35</f>
        <v>0.91213879957461974</v>
      </c>
      <c r="AN13" s="46">
        <f>AU13*12*60/(PI() * 'Drive Train'!$F$15)/AM$2*AM13</f>
        <v>3993.0671212979978</v>
      </c>
      <c r="AO13" s="2">
        <f>('DEPRECATED - DT-Prelim Calcs'!$C$6*AM13-AN13)/('DEPRECATED - DT-Prelim Calcs'!$C$6*AM13)*'DEPRECATED - DT-Prelim Calcs'!$C$7*AM13</f>
        <v>0.39275886676316857</v>
      </c>
      <c r="AP13" s="57">
        <f>AO13/'DEPRECATED - DT-Prelim Calcs'!$C$7*('DEPRECATED - DT-Prelim Calcs'!$C$8-'DEPRECATED - DT-Prelim Calcs'!$C$9)+'DEPRECATED - DT-Prelim Calcs'!$C$9</f>
        <v>23.609113114404369</v>
      </c>
      <c r="AQ13" s="57">
        <f t="shared" si="9"/>
        <v>23.609113114404369</v>
      </c>
      <c r="AR13" s="2">
        <f t="shared" si="30"/>
        <v>7.2257194014832549E-2</v>
      </c>
      <c r="AS13" s="57">
        <f>AR13*'DEPRECATED - DT-Prelim Calcs'!$C$21/AM$2/'DEPRECATED - DT-Prelim Calcs'!$C$19/'DEPRECATED - DT-Prelim Calcs'!$C$18*3.39*'DEPRECATED - DT-Prelim Calcs'!$C$20</f>
        <v>0.52364315928751759</v>
      </c>
      <c r="AT13" s="46">
        <f t="shared" si="31"/>
        <v>0</v>
      </c>
      <c r="AU13" s="57">
        <f>AS12*'DEPRECATED - DT-Prelim Calcs'!$C$11+AU12</f>
        <v>38.202611571990531</v>
      </c>
      <c r="AV13" s="57">
        <f>AV12+0.5*AS13*'DEPRECATED - DT-Prelim Calcs'!$C$11^2+AU13*'DEPRECATED - DT-Prelim Calcs'!$C$11</f>
        <v>1373.2307570881103</v>
      </c>
      <c r="AW13" s="57">
        <f>MIN('Drive Train'!$F$35-AQ12*'DEPRECATED - DT-Prelim Calcs'!$C$21*'Drive Train'!$F$39,AW12+AQ$2)</f>
        <v>11.310521114725285</v>
      </c>
      <c r="AX13" s="57">
        <f>'Drive Train'!$F$35-AQ13*'DEPRECATED - DT-Prelim Calcs'!$C$21*'Drive Train'!$F$39</f>
        <v>10.794580308220503</v>
      </c>
      <c r="AY13" s="1">
        <f>IF(AV13&gt;='Drive Train'!$F$29,1,0)</f>
        <v>1</v>
      </c>
      <c r="AZ13" s="57">
        <f t="shared" si="32"/>
        <v>26.232347904893743</v>
      </c>
      <c r="BA13" s="63">
        <f>BA12+'DEPRECATED - DT-Prelim Calcs'!$C$11</f>
        <v>36</v>
      </c>
      <c r="BB13" s="2">
        <f>BL13/'Drive Train'!$F$35</f>
        <v>1.303392430257331</v>
      </c>
      <c r="BC13" s="46">
        <f>BJ13*12*60/(PI() * 'Drive Train'!$F$15)/BB$2*BB13</f>
        <v>-3265.0562563493222</v>
      </c>
      <c r="BD13" s="2">
        <f>('DEPRECATED - DT-Prelim Calcs'!$C$6*BB13-BC13)/('DEPRECATED - DT-Prelim Calcs'!$C$6*BB13)*'DEPRECATED - DT-Prelim Calcs'!$C$7*BB13</f>
        <v>4.6174957527554152</v>
      </c>
      <c r="BE13" s="57">
        <f>BD13/'DEPRECATED - DT-Prelim Calcs'!$C$7*('DEPRECATED - DT-Prelim Calcs'!$C$8-'DEPRECATED - DT-Prelim Calcs'!$C$9)+'DEPRECATED - DT-Prelim Calcs'!$C$9</f>
        <v>248.51937970063059</v>
      </c>
      <c r="BF13" s="57">
        <f t="shared" si="10"/>
        <v>93</v>
      </c>
      <c r="BG13" s="2">
        <f t="shared" si="33"/>
        <v>1.8796045308531559</v>
      </c>
      <c r="BH13" s="57">
        <f>BG13*'DEPRECATED - DT-Prelim Calcs'!$C$21/BB$2/'DEPRECATED - DT-Prelim Calcs'!$C$19/'DEPRECATED - DT-Prelim Calcs'!$C$18*3.39*'DEPRECATED - DT-Prelim Calcs'!$C$20</f>
        <v>19.675313819633899</v>
      </c>
      <c r="BI13" s="46">
        <f t="shared" si="34"/>
        <v>0</v>
      </c>
      <c r="BJ13" s="57">
        <f>BH12*'DEPRECATED - DT-Prelim Calcs'!$C$11+BJ12</f>
        <v>-15.134288312655343</v>
      </c>
      <c r="BK13" s="57">
        <f>BK12+0.5*BH13*'DEPRECATED - DT-Prelim Calcs'!$C$11^2+BJ13*'DEPRECATED - DT-Prelim Calcs'!$C$11</f>
        <v>874.1497730964968</v>
      </c>
      <c r="BL13" s="57">
        <f>MIN('Drive Train'!$F$35-BF12*'DEPRECATED - DT-Prelim Calcs'!$C$21*'Drive Train'!$F$39,BL12+BF$2)</f>
        <v>16.162066135190905</v>
      </c>
      <c r="BM13" s="57">
        <f>'Drive Train'!$F$35-BF13*'DEPRECATED - DT-Prelim Calcs'!$C$21*'Drive Train'!$F$39</f>
        <v>6.0759999999999996</v>
      </c>
      <c r="BN13" s="1">
        <f>IF(BK13&gt;='Drive Train'!$F$29,1,0)</f>
        <v>1</v>
      </c>
      <c r="BO13" s="57">
        <f t="shared" si="35"/>
        <v>103.33333333333333</v>
      </c>
      <c r="BP13" s="63">
        <f>BP12+'DEPRECATED - DT-Prelim Calcs'!$C$11</f>
        <v>36</v>
      </c>
      <c r="BQ13" s="2">
        <f>CA13/'Drive Train'!$F$35</f>
        <v>0.48999999999999994</v>
      </c>
      <c r="BR13" s="46">
        <f>BY13*12*60/(PI() * 'Drive Train'!$F$15)/BQ$2*BQ13</f>
        <v>-683.18472596737718</v>
      </c>
      <c r="BS13" s="2">
        <f>('DEPRECATED - DT-Prelim Calcs'!$C$6*BQ13-BR13)/('DEPRECATED - DT-Prelim Calcs'!$C$6*BQ13)*'DEPRECATED - DT-Prelim Calcs'!$C$7*BQ13</f>
        <v>1.4898071650246489</v>
      </c>
      <c r="BT13" s="57">
        <f>BS13/'DEPRECATED - DT-Prelim Calcs'!$C$7*('DEPRECATED - DT-Prelim Calcs'!$C$8-'DEPRECATED - DT-Prelim Calcs'!$C$9)+'DEPRECATED - DT-Prelim Calcs'!$C$9</f>
        <v>82.012140777038368</v>
      </c>
      <c r="BU13" s="57">
        <f t="shared" si="11"/>
        <v>82.012140777038368</v>
      </c>
      <c r="BV13" s="2">
        <f t="shared" si="36"/>
        <v>1.5918838806326239</v>
      </c>
      <c r="BW13" s="57">
        <f>BV13*'DEPRECATED - DT-Prelim Calcs'!$C$21/BQ$2/'DEPRECATED - DT-Prelim Calcs'!$C$19/'DEPRECATED - DT-Prelim Calcs'!$C$18*3.39*'DEPRECATED - DT-Prelim Calcs'!$C$20</f>
        <v>21.790748034395452</v>
      </c>
      <c r="BX13" s="46">
        <f t="shared" si="37"/>
        <v>0</v>
      </c>
      <c r="BY13" s="57">
        <f>BW12*'DEPRECATED - DT-Prelim Calcs'!$C$11+BY12</f>
        <v>-6.4414409248015261</v>
      </c>
      <c r="BZ13" s="57">
        <f>BZ12+0.5*BW13*'DEPRECATED - DT-Prelim Calcs'!$C$11^2+BY13*'DEPRECATED - DT-Prelim Calcs'!$C$11</f>
        <v>-550.45515049168068</v>
      </c>
      <c r="CA13" s="57">
        <f>MIN('Drive Train'!$F$35-BU12*'DEPRECATED - DT-Prelim Calcs'!$C$21*'Drive Train'!$F$39,CA12+BU$2)</f>
        <v>6.0759999999999996</v>
      </c>
      <c r="CB13" s="57">
        <f>'Drive Train'!$F$35-BU13*'DEPRECATED - DT-Prelim Calcs'!$C$21*'Drive Train'!$F$39</f>
        <v>6.8231744271613906</v>
      </c>
      <c r="CC13" s="1">
        <f>IF(BZ13&gt;='Drive Train'!$F$29,1,0)</f>
        <v>0</v>
      </c>
      <c r="CD13" s="57">
        <f t="shared" si="38"/>
        <v>91.12460086337596</v>
      </c>
      <c r="CE13" s="63">
        <f>CE12+'DEPRECATED - DT-Prelim Calcs'!$C$11</f>
        <v>36</v>
      </c>
      <c r="CF13" s="2">
        <f>CP13/'Drive Train'!$F$35</f>
        <v>0.48999999999999994</v>
      </c>
      <c r="CG13" s="46">
        <f>CN13*12*60/(PI() * 'Drive Train'!$F$15)/CF$2*CF13</f>
        <v>-1992.0796554195665</v>
      </c>
      <c r="CH13" s="2">
        <f>('DEPRECATED - DT-Prelim Calcs'!$C$6*CF13-CG13)/('DEPRECATED - DT-Prelim Calcs'!$C$6*CF13)*'DEPRECATED - DT-Prelim Calcs'!$C$7*CF13</f>
        <v>2.0816339530133501</v>
      </c>
      <c r="CI13" s="57">
        <f>CH13/'DEPRECATED - DT-Prelim Calcs'!$C$7*('DEPRECATED - DT-Prelim Calcs'!$C$8-'DEPRECATED - DT-Prelim Calcs'!$C$9)+'DEPRECATED - DT-Prelim Calcs'!$C$9</f>
        <v>113.51893617079369</v>
      </c>
      <c r="CJ13" s="57">
        <f t="shared" si="12"/>
        <v>93</v>
      </c>
      <c r="CK13" s="2">
        <f t="shared" si="39"/>
        <v>1.5241763143494644</v>
      </c>
      <c r="CL13" s="57">
        <f>CK13*'DEPRECATED - DT-Prelim Calcs'!$C$21/CF$2/'DEPRECATED - DT-Prelim Calcs'!$C$19/'DEPRECATED - DT-Prelim Calcs'!$C$18*3.39*'DEPRECATED - DT-Prelim Calcs'!$C$20</f>
        <v>25.773080821789936</v>
      </c>
      <c r="CM13" s="46">
        <f t="shared" si="40"/>
        <v>0</v>
      </c>
      <c r="CN13" s="57">
        <f>CL12*'DEPRECATED - DT-Prelim Calcs'!$C$11+CN12</f>
        <v>-15.204817324664234</v>
      </c>
      <c r="CO13" s="57">
        <f>CO12+0.5*CL13*'DEPRECATED - DT-Prelim Calcs'!$C$11^2+CN13*'DEPRECATED - DT-Prelim Calcs'!$C$11</f>
        <v>-3154.4145915236954</v>
      </c>
      <c r="CP13" s="57">
        <f>MIN('Drive Train'!$F$35-CJ12*'DEPRECATED - DT-Prelim Calcs'!$C$21*'Drive Train'!$F$39,CP12+CJ$2)</f>
        <v>6.0759999999999996</v>
      </c>
      <c r="CQ13" s="57">
        <f>'Drive Train'!$F$35-CJ13*'DEPRECATED - DT-Prelim Calcs'!$C$21*'Drive Train'!$F$39</f>
        <v>6.0759999999999996</v>
      </c>
      <c r="CR13" s="1">
        <f>IF(CO13&gt;='Drive Train'!$F$29,1,0)</f>
        <v>0</v>
      </c>
      <c r="CS13" s="57">
        <f t="shared" si="41"/>
        <v>103.33333333333333</v>
      </c>
      <c r="CT13" s="63">
        <f>CT12+'DEPRECATED - DT-Prelim Calcs'!$C$11</f>
        <v>36</v>
      </c>
      <c r="CU13" s="2">
        <f>DE13/'Drive Train'!$F$35</f>
        <v>0.48999999999999994</v>
      </c>
      <c r="CV13" s="46">
        <f>DC13*12*60/(PI() * 'Drive Train'!$F$15)/CU$2*CU13</f>
        <v>5904.0460702555665</v>
      </c>
      <c r="CW13" s="2">
        <f>('DEPRECATED - DT-Prelim Calcs'!$C$6*CU13-CV13)/('DEPRECATED - DT-Prelim Calcs'!$C$6*CU13)*'DEPRECATED - DT-Prelim Calcs'!$C$7*CU13</f>
        <v>-1.4886592925545807</v>
      </c>
      <c r="CX13" s="57">
        <f>CW13/'DEPRECATED - DT-Prelim Calcs'!$C$7*('DEPRECATED - DT-Prelim Calcs'!$C$8-'DEPRECATED - DT-Prelim Calcs'!$C$9)+'DEPRECATED - DT-Prelim Calcs'!$C$9</f>
        <v>-76.551032047615223</v>
      </c>
      <c r="CY13" s="57">
        <f t="shared" si="13"/>
        <v>-76.551032047615223</v>
      </c>
      <c r="CZ13" s="2">
        <f t="shared" si="42"/>
        <v>-2.370800840430225</v>
      </c>
      <c r="DA13" s="57">
        <f>CZ13*'DEPRECATED - DT-Prelim Calcs'!$C$21/CU$2/'DEPRECATED - DT-Prelim Calcs'!$C$19/'DEPRECATED - DT-Prelim Calcs'!$C$18*3.39*'DEPRECATED - DT-Prelim Calcs'!$C$20</f>
        <v>-47.725107323244757</v>
      </c>
      <c r="DB13" s="46">
        <f t="shared" si="43"/>
        <v>1</v>
      </c>
      <c r="DC13" s="57">
        <f>DA12*'DEPRECATED - DT-Prelim Calcs'!$C$11+DC12</f>
        <v>37.853281144429758</v>
      </c>
      <c r="DD13" s="57">
        <f>DD12+0.5*DA13*'DEPRECATED - DT-Prelim Calcs'!$C$11^2+DC13*'DEPRECATED - DT-Prelim Calcs'!$C$11</f>
        <v>-7493.5882872258444</v>
      </c>
      <c r="DE13" s="57">
        <f>MIN('Drive Train'!$F$35-CY12*'DEPRECATED - DT-Prelim Calcs'!$C$21*'Drive Train'!$F$39,DE12+CY$2)</f>
        <v>6.0759999999999996</v>
      </c>
      <c r="DF13" s="57">
        <f>'Drive Train'!$F$35-CY13*'DEPRECATED - DT-Prelim Calcs'!$C$21*'Drive Train'!$F$39</f>
        <v>17.605470179237834</v>
      </c>
      <c r="DG13" s="1">
        <f>IF(DD13&gt;='Drive Train'!$F$29,1,0)</f>
        <v>0</v>
      </c>
      <c r="DH13" s="57">
        <f t="shared" si="44"/>
        <v>-85.056702275128018</v>
      </c>
      <c r="DI13" s="63">
        <f>DI12+'DEPRECATED - DT-Prelim Calcs'!$C$11</f>
        <v>36</v>
      </c>
      <c r="DJ13" s="2">
        <f>DT13/'Drive Train'!$F$35</f>
        <v>0.48999999999999994</v>
      </c>
      <c r="DK13" s="46">
        <f>DR13*12*60/(PI() * 'Drive Train'!$F$15)/DJ$2*DJ13</f>
        <v>-39100.908462267245</v>
      </c>
      <c r="DL13" s="2">
        <f>('DEPRECATED - DT-Prelim Calcs'!$C$6*DJ13-DK13)/('DEPRECATED - DT-Prelim Calcs'!$C$6*DJ13)*'DEPRECATED - DT-Prelim Calcs'!$C$7*DJ13</f>
        <v>18.860672869430402</v>
      </c>
      <c r="DM13" s="57">
        <f>DL13/'DEPRECATED - DT-Prelim Calcs'!$C$7*('DEPRECATED - DT-Prelim Calcs'!$C$8-'DEPRECATED - DT-Prelim Calcs'!$C$9)+'DEPRECATED - DT-Prelim Calcs'!$C$9</f>
        <v>1006.7764851236186</v>
      </c>
      <c r="DN13" s="57">
        <f t="shared" si="14"/>
        <v>93</v>
      </c>
      <c r="DO13" s="2">
        <f t="shared" si="45"/>
        <v>1.1037138828047846</v>
      </c>
      <c r="DP13" s="57">
        <f>DO13*'DEPRECATED - DT-Prelim Calcs'!$C$21/DJ$2/'DEPRECATED - DT-Prelim Calcs'!$C$19/'DEPRECATED - DT-Prelim Calcs'!$C$18*3.39*'DEPRECATED - DT-Prelim Calcs'!$C$20</f>
        <v>25.773080821789936</v>
      </c>
      <c r="DQ13" s="46">
        <f t="shared" si="46"/>
        <v>0</v>
      </c>
      <c r="DR13" s="57">
        <f>DP12*'DEPRECATED - DT-Prelim Calcs'!$C$11+DR12</f>
        <v>-216.11387539364148</v>
      </c>
      <c r="DS13" s="57">
        <f>DS12+0.5*DP13*'DEPRECATED - DT-Prelim Calcs'!$C$11^2+DR13*'DEPRECATED - DT-Prelim Calcs'!$C$11</f>
        <v>-14524.617478207701</v>
      </c>
      <c r="DT13" s="57">
        <f>MIN('Drive Train'!$F$35-DN12*'DEPRECATED - DT-Prelim Calcs'!$C$21*'Drive Train'!$F$39,DT12+DN$2)</f>
        <v>6.0759999999999996</v>
      </c>
      <c r="DU13" s="57">
        <f>'Drive Train'!$F$35-DN13*'DEPRECATED - DT-Prelim Calcs'!$C$21*'Drive Train'!$F$39</f>
        <v>6.0759999999999996</v>
      </c>
      <c r="DV13" s="1">
        <f>IF(DS13&gt;='Drive Train'!$F$29,1,0)</f>
        <v>0</v>
      </c>
      <c r="DW13" s="57">
        <f t="shared" si="47"/>
        <v>103.33333333333333</v>
      </c>
      <c r="DX13" s="63">
        <f>DX12+'DEPRECATED - DT-Prelim Calcs'!$C$11</f>
        <v>36</v>
      </c>
      <c r="DY13" s="2">
        <f>EI13/'Drive Train'!$F$35</f>
        <v>0.48999999999999994</v>
      </c>
      <c r="DZ13" s="46">
        <f>EG13*12*60/(PI() * 'Drive Train'!$F$15)/DY$2*DY13</f>
        <v>-104991.95457384568</v>
      </c>
      <c r="EA13" s="2">
        <f>('DEPRECATED - DT-Prelim Calcs'!$C$6*DY13-DZ13)/('DEPRECATED - DT-Prelim Calcs'!$C$6*DY13)*'DEPRECATED - DT-Prelim Calcs'!$C$7*DY13</f>
        <v>48.653810041832656</v>
      </c>
      <c r="EB13" s="57">
        <f>EA13/'DEPRECATED - DT-Prelim Calcs'!$C$7*('DEPRECATED - DT-Prelim Calcs'!$C$8-'DEPRECATED - DT-Prelim Calcs'!$C$9)+'DEPRECATED - DT-Prelim Calcs'!$C$9</f>
        <v>2592.8592648826261</v>
      </c>
      <c r="EC13" s="57">
        <f t="shared" si="15"/>
        <v>93</v>
      </c>
      <c r="ED13" s="2">
        <f t="shared" si="48"/>
        <v>0.96993038185874991</v>
      </c>
      <c r="EE13" s="57">
        <f>ED13*'DEPRECATED - DT-Prelim Calcs'!$C$21/DY$2/'DEPRECATED - DT-Prelim Calcs'!$C$19/'DEPRECATED - DT-Prelim Calcs'!$C$18*3.39*'DEPRECATED - DT-Prelim Calcs'!$C$20</f>
        <v>25.773080821789936</v>
      </c>
      <c r="EF13" s="46">
        <f t="shared" si="49"/>
        <v>0</v>
      </c>
      <c r="EG13" s="57">
        <f>EE12*'DEPRECATED - DT-Prelim Calcs'!$C$11+EG12</f>
        <v>-509.95972970814307</v>
      </c>
      <c r="EH13" s="57">
        <f>EH12+0.5*EE13*'DEPRECATED - DT-Prelim Calcs'!$C$11^2+EG13*'DEPRECATED - DT-Prelim Calcs'!$C$11</f>
        <v>-23339.993107642753</v>
      </c>
      <c r="EI13" s="57">
        <f>MIN('Drive Train'!$F$35-EC12*'DEPRECATED - DT-Prelim Calcs'!$C$21*'Drive Train'!$F$39,EI12+EC$2)</f>
        <v>6.0759999999999996</v>
      </c>
      <c r="EJ13" s="57">
        <f>'Drive Train'!$F$35-EC13*'DEPRECATED - DT-Prelim Calcs'!$C$21*'Drive Train'!$F$39</f>
        <v>6.0759999999999996</v>
      </c>
      <c r="EK13" s="1">
        <f>IF(EH13&gt;='Drive Train'!$F$29,1,0)</f>
        <v>0</v>
      </c>
      <c r="EL13" s="57">
        <f t="shared" si="50"/>
        <v>103.33333333333333</v>
      </c>
      <c r="EM13" s="63">
        <f>EM12+'DEPRECATED - DT-Prelim Calcs'!$C$11</f>
        <v>36</v>
      </c>
      <c r="EN13" s="2">
        <f>EX13/'Drive Train'!$F$35</f>
        <v>0.48999999999999994</v>
      </c>
      <c r="EO13" s="46">
        <f>EV13*12*60/(PI() * 'Drive Train'!$F$15)/EN$2*EN13</f>
        <v>-194754.67020256765</v>
      </c>
      <c r="EP13" s="2">
        <f>('DEPRECATED - DT-Prelim Calcs'!$C$6*EN13-EO13)/('DEPRECATED - DT-Prelim Calcs'!$C$6*EN13)*'DEPRECATED - DT-Prelim Calcs'!$C$7*EN13</f>
        <v>89.24070397526981</v>
      </c>
      <c r="EQ13" s="57">
        <f>EP13/'DEPRECATED - DT-Prelim Calcs'!$C$7*('DEPRECATED - DT-Prelim Calcs'!$C$8-'DEPRECATED - DT-Prelim Calcs'!$C$9)+'DEPRECATED - DT-Prelim Calcs'!$C$9</f>
        <v>4753.5640332062721</v>
      </c>
      <c r="ER13" s="57">
        <f t="shared" si="16"/>
        <v>93</v>
      </c>
      <c r="ES13" s="2">
        <f t="shared" si="51"/>
        <v>0.86507304327942547</v>
      </c>
      <c r="ET13" s="57">
        <f>ES13*'DEPRECATED - DT-Prelim Calcs'!$C$21/EN$2/'DEPRECATED - DT-Prelim Calcs'!$C$19/'DEPRECATED - DT-Prelim Calcs'!$C$18*3.39*'DEPRECATED - DT-Prelim Calcs'!$C$20</f>
        <v>25.773080821789936</v>
      </c>
      <c r="EU13" s="46">
        <f t="shared" si="52"/>
        <v>0</v>
      </c>
      <c r="EV13" s="57">
        <f>ET12*'DEPRECATED - DT-Prelim Calcs'!$C$11+EV12</f>
        <v>-843.68428179907551</v>
      </c>
      <c r="EW13" s="57">
        <f>EW12+0.5*ET13*'DEPRECATED - DT-Prelim Calcs'!$C$11^2+EV13*'DEPRECATED - DT-Prelim Calcs'!$C$11</f>
        <v>-33351.729670370732</v>
      </c>
      <c r="EX13" s="57">
        <f>MIN('Drive Train'!$F$35-ER12*'DEPRECATED - DT-Prelim Calcs'!$C$21*'Drive Train'!$F$39,EX12+ER$2)</f>
        <v>6.0759999999999996</v>
      </c>
      <c r="EY13" s="57">
        <f>'Drive Train'!$F$35-ER13*'DEPRECATED - DT-Prelim Calcs'!$C$21*'Drive Train'!$F$39</f>
        <v>6.0759999999999996</v>
      </c>
      <c r="EZ13" s="1">
        <f>IF(EW13&gt;='Drive Train'!$F$29,1,0)</f>
        <v>0</v>
      </c>
      <c r="FA13" s="57">
        <f t="shared" si="53"/>
        <v>103.33333333333333</v>
      </c>
      <c r="FB13" s="63">
        <f>FB12+'DEPRECATED - DT-Prelim Calcs'!$C$11</f>
        <v>36</v>
      </c>
      <c r="FC13" s="2">
        <f>FM13/'Drive Train'!$F$35</f>
        <v>0.48999999999999994</v>
      </c>
      <c r="FD13" s="46">
        <f>FK13*12*60/(PI() * 'Drive Train'!$F$15)/FC$2*FC13</f>
        <v>-311374.63328652078</v>
      </c>
      <c r="FE13" s="2">
        <f>('DEPRECATED - DT-Prelim Calcs'!$C$6*FC13-FD13)/('DEPRECATED - DT-Prelim Calcs'!$C$6*FC13)*'DEPRECATED - DT-Prelim Calcs'!$C$7*FC13</f>
        <v>141.97130642035933</v>
      </c>
      <c r="FF13" s="57">
        <f>FE13/'DEPRECATED - DT-Prelim Calcs'!$C$7*('DEPRECATED - DT-Prelim Calcs'!$C$8-'DEPRECATED - DT-Prelim Calcs'!$C$9)+'DEPRECATED - DT-Prelim Calcs'!$C$9</f>
        <v>7560.7575160714114</v>
      </c>
      <c r="FG13" s="57">
        <f t="shared" si="17"/>
        <v>93</v>
      </c>
      <c r="FH13" s="2">
        <f t="shared" si="54"/>
        <v>0.78067567320338405</v>
      </c>
      <c r="FI13" s="57">
        <f>FH13*'DEPRECATED - DT-Prelim Calcs'!$C$21/FC$2/'DEPRECATED - DT-Prelim Calcs'!$C$19/'DEPRECATED - DT-Prelim Calcs'!$C$18*3.39*'DEPRECATED - DT-Prelim Calcs'!$C$20</f>
        <v>25.773080821789936</v>
      </c>
      <c r="FJ13" s="46">
        <f t="shared" si="55"/>
        <v>0</v>
      </c>
      <c r="FK13" s="57">
        <f>FI12*'DEPRECATED - DT-Prelim Calcs'!$C$11+FK12</f>
        <v>-1217.2875316664379</v>
      </c>
      <c r="FL13" s="57">
        <f>FL12+0.5*FI13*'DEPRECATED - DT-Prelim Calcs'!$C$11^2+FK13*'DEPRECATED - DT-Prelim Calcs'!$C$11</f>
        <v>-44559.827166391595</v>
      </c>
      <c r="FM13" s="57">
        <f>MIN('Drive Train'!$F$35-FG12*'DEPRECATED - DT-Prelim Calcs'!$C$21*'Drive Train'!$F$39,FM12+FG$2)</f>
        <v>6.0759999999999996</v>
      </c>
      <c r="FN13" s="57">
        <f>'Drive Train'!$F$35-FG13*'DEPRECATED - DT-Prelim Calcs'!$C$21*'Drive Train'!$F$39</f>
        <v>6.0759999999999996</v>
      </c>
      <c r="FO13" s="1">
        <f>IF(FL13&gt;='Drive Train'!$F$29,1,0)</f>
        <v>0</v>
      </c>
      <c r="FP13" s="57">
        <f t="shared" si="56"/>
        <v>103.33333333333333</v>
      </c>
      <c r="FQ13" s="63">
        <f>FQ12+'DEPRECATED - DT-Prelim Calcs'!$C$11</f>
        <v>36</v>
      </c>
      <c r="FR13" s="2">
        <f>GB13/'Drive Train'!$F$35</f>
        <v>0.48999999999999994</v>
      </c>
      <c r="FS13" s="46">
        <f>FZ13*12*60/(PI() * 'Drive Train'!$F$15)/FR$2*FR13</f>
        <v>-457837.42176379345</v>
      </c>
      <c r="FT13" s="2">
        <f>('DEPRECATED - DT-Prelim Calcs'!$C$6*FR13-FS13)/('DEPRECATED - DT-Prelim Calcs'!$C$6*FR13)*'DEPRECATED - DT-Prelim Calcs'!$C$7*FR13</f>
        <v>208.19556912771901</v>
      </c>
      <c r="FU13" s="57">
        <f>FT13/'DEPRECATED - DT-Prelim Calcs'!$C$7*('DEPRECATED - DT-Prelim Calcs'!$C$8-'DEPRECATED - DT-Prelim Calcs'!$C$9)+'DEPRECATED - DT-Prelim Calcs'!$C$9</f>
        <v>11086.306439454918</v>
      </c>
      <c r="FV13" s="57">
        <f t="shared" si="18"/>
        <v>93</v>
      </c>
      <c r="FW13" s="2">
        <f t="shared" si="57"/>
        <v>0.7112822800297498</v>
      </c>
      <c r="FX13" s="57">
        <f>FW13*'DEPRECATED - DT-Prelim Calcs'!$C$21/FR$2/'DEPRECATED - DT-Prelim Calcs'!$C$19/'DEPRECATED - DT-Prelim Calcs'!$C$18*3.39*'DEPRECATED - DT-Prelim Calcs'!$C$20</f>
        <v>25.773080821789936</v>
      </c>
      <c r="FY13" s="46">
        <f t="shared" si="58"/>
        <v>0</v>
      </c>
      <c r="FZ13" s="57">
        <f>FX12*'DEPRECATED - DT-Prelim Calcs'!$C$11+FZ12</f>
        <v>-1630.7694793102326</v>
      </c>
      <c r="GA13" s="57">
        <f>GA12+0.5*FX13*'DEPRECATED - DT-Prelim Calcs'!$C$11^2+FZ13*'DEPRECATED - DT-Prelim Calcs'!$C$11</f>
        <v>-56964.285595705442</v>
      </c>
      <c r="GB13" s="57">
        <f>MIN('Drive Train'!$F$35-FV12*'DEPRECATED - DT-Prelim Calcs'!$C$21*'Drive Train'!$F$39,GB12+FV$2)</f>
        <v>6.0759999999999996</v>
      </c>
      <c r="GC13" s="57">
        <f>'Drive Train'!$F$35-FV13*'DEPRECATED - DT-Prelim Calcs'!$C$21*'Drive Train'!$F$39</f>
        <v>6.0759999999999996</v>
      </c>
      <c r="GD13" s="1">
        <f>IF(GA13&gt;='Drive Train'!$F$29,1,0)</f>
        <v>0</v>
      </c>
      <c r="GE13" s="57">
        <f t="shared" si="59"/>
        <v>103.33333333333333</v>
      </c>
      <c r="GF13" s="63">
        <f>GF12+'DEPRECATED - DT-Prelim Calcs'!$C$11</f>
        <v>36</v>
      </c>
      <c r="GG13" s="2">
        <f>GQ13/'Drive Train'!$F$35</f>
        <v>0.83548387096774201</v>
      </c>
      <c r="GH13" s="46">
        <f>GO13*12*60/(PI() * 'Drive Train'!$F$15)/GG$2*GG13</f>
        <v>-45930.116176000804</v>
      </c>
      <c r="GI13" s="2">
        <f>('DEPRECATED - DT-Prelim Calcs'!$C$6*GG13-GH13)/('DEPRECATED - DT-Prelim Calcs'!$C$6*GG13)*'DEPRECATED - DT-Prelim Calcs'!$C$7*GG13</f>
        <v>22.7811671579557</v>
      </c>
      <c r="GJ13" s="57">
        <f>GI13/'DEPRECATED - DT-Prelim Calcs'!$C$7*('DEPRECATED - DT-Prelim Calcs'!$C$8-'DEPRECATED - DT-Prelim Calcs'!$C$9)+'DEPRECATED - DT-Prelim Calcs'!$C$9</f>
        <v>1215.4899362513347</v>
      </c>
      <c r="GK13" s="57">
        <f t="shared" si="60"/>
        <v>29.999999999999982</v>
      </c>
      <c r="GL13" s="2">
        <f t="shared" si="61"/>
        <v>0.99579519204165001</v>
      </c>
      <c r="GM13" s="57">
        <f>GL13*'DEPRECATED - DT-Prelim Calcs'!$C$21/GG$2/'DEPRECATED - DT-Prelim Calcs'!$C$19/'DEPRECATED - DT-Prelim Calcs'!$C$18*3.39*'DEPRECATED - DT-Prelim Calcs'!$C$20</f>
        <v>25.773080821789936</v>
      </c>
      <c r="GN13" s="46">
        <f t="shared" si="62"/>
        <v>0</v>
      </c>
      <c r="GO13" s="57">
        <f>GM12*'DEPRECATED - DT-Prelim Calcs'!$C$11+GO12</f>
        <v>-134.32748295100737</v>
      </c>
      <c r="GP13" s="57">
        <f>GP12+0.5*GM13*'DEPRECATED - DT-Prelim Calcs'!$C$11^2+GO13*'DEPRECATED - DT-Prelim Calcs'!$C$11</f>
        <v>-12271.036655785445</v>
      </c>
      <c r="GQ13" s="57">
        <f>MIN('Drive Train'!$F$35-GK12*'DEPRECATED - DT-Prelim Calcs'!$C$21*'Drive Train'!$F$39,GQ12+GK$2)</f>
        <v>10.360000000000001</v>
      </c>
      <c r="GR13" s="57">
        <f>'Drive Train'!$F$35-GK13*'DEPRECATED - DT-Prelim Calcs'!$C$21*'Drive Train'!$F$39</f>
        <v>10.360000000000001</v>
      </c>
      <c r="GS13" s="1">
        <f>IF(GP13&gt;='Drive Train'!$F$29,1,0)</f>
        <v>0</v>
      </c>
      <c r="GT13" s="57">
        <f t="shared" si="63"/>
        <v>33.333333333333314</v>
      </c>
      <c r="GU13" s="63">
        <f>GU12+'DEPRECATED - DT-Prelim Calcs'!$C$11</f>
        <v>36</v>
      </c>
      <c r="GV13" s="2">
        <f>HF13/'Drive Train'!$F$35</f>
        <v>0.81720430107526887</v>
      </c>
      <c r="GW13" s="46">
        <f>HD13*12*60/(PI() * 'Drive Train'!$F$15)/GV$2*GV13</f>
        <v>-78730.424500904832</v>
      </c>
      <c r="GX13" s="2">
        <f>('DEPRECATED - DT-Prelim Calcs'!$C$6*GV13-GW13)/('DEPRECATED - DT-Prelim Calcs'!$C$6*GV13)*'DEPRECATED - DT-Prelim Calcs'!$C$7*GV13</f>
        <v>37.568022036732238</v>
      </c>
      <c r="GY13" s="57">
        <f>GX13/'DEPRECATED - DT-Prelim Calcs'!$C$7*('DEPRECATED - DT-Prelim Calcs'!$C$8-'DEPRECATED - DT-Prelim Calcs'!$C$9)+'DEPRECATED - DT-Prelim Calcs'!$C$9</f>
        <v>2002.6905507521769</v>
      </c>
      <c r="GZ13" s="57">
        <f t="shared" si="20"/>
        <v>33.333333333333314</v>
      </c>
      <c r="HA13" s="2">
        <f t="shared" si="64"/>
        <v>0.99579519204165001</v>
      </c>
      <c r="HB13" s="57">
        <f>HA13*'DEPRECATED - DT-Prelim Calcs'!$C$21/GV$2/'DEPRECATED - DT-Prelim Calcs'!$C$19/'DEPRECATED - DT-Prelim Calcs'!$C$18*3.39*'DEPRECATED - DT-Prelim Calcs'!$C$20</f>
        <v>25.773080821789936</v>
      </c>
      <c r="HC13" s="46">
        <f t="shared" si="65"/>
        <v>0</v>
      </c>
      <c r="HD13" s="57">
        <f>HB12*'DEPRECATED - DT-Prelim Calcs'!$C$11+HD12</f>
        <v>-235.4059050002304</v>
      </c>
      <c r="HE13" s="57">
        <f>HE12+0.5*HB13*'DEPRECATED - DT-Prelim Calcs'!$C$11^2+HD13*'DEPRECATED - DT-Prelim Calcs'!$C$11</f>
        <v>-15277.460337739318</v>
      </c>
      <c r="HF13" s="57">
        <f>MIN('Drive Train'!$F$35-GZ12*'DEPRECATED - DT-Prelim Calcs'!$C$21*'Drive Train'!$F$39,HF12+GZ$2)</f>
        <v>10.133333333333335</v>
      </c>
      <c r="HG13" s="57">
        <f>'Drive Train'!$F$35-GZ13*'DEPRECATED - DT-Prelim Calcs'!$C$21*'Drive Train'!$F$39</f>
        <v>10.133333333333335</v>
      </c>
      <c r="HH13" s="1">
        <f>IF(HE13&gt;='Drive Train'!$F$29,1,0)</f>
        <v>0</v>
      </c>
      <c r="HI13" s="57">
        <f t="shared" si="66"/>
        <v>37.037037037037017</v>
      </c>
      <c r="HJ13" s="63">
        <f>HJ12+'DEPRECATED - DT-Prelim Calcs'!$C$11</f>
        <v>36</v>
      </c>
      <c r="HK13" s="2">
        <f>HU13/'Drive Train'!$F$35</f>
        <v>0.79892473118279583</v>
      </c>
      <c r="HL13" s="46">
        <f>HS13*12*60/(PI() * 'Drive Train'!$F$15)/HK$2*HK13</f>
        <v>-108533.95446846675</v>
      </c>
      <c r="HM13" s="2">
        <f>('DEPRECATED - DT-Prelim Calcs'!$C$6*HK13-HL13)/('DEPRECATED - DT-Prelim Calcs'!$C$6*HK13)*'DEPRECATED - DT-Prelim Calcs'!$C$7*HK13</f>
        <v>50.999860810218998</v>
      </c>
      <c r="HN13" s="57">
        <f>HM13/'DEPRECATED - DT-Prelim Calcs'!$C$7*('DEPRECATED - DT-Prelim Calcs'!$C$8-'DEPRECATED - DT-Prelim Calcs'!$C$9)+'DEPRECATED - DT-Prelim Calcs'!$C$9</f>
        <v>2717.7548306851027</v>
      </c>
      <c r="HO13" s="57">
        <f t="shared" si="21"/>
        <v>36.66666666666665</v>
      </c>
      <c r="HP13" s="2">
        <f t="shared" si="67"/>
        <v>0.99579519204165001</v>
      </c>
      <c r="HQ13" s="57">
        <f>HP13*'DEPRECATED - DT-Prelim Calcs'!$C$21/HK$2/'DEPRECATED - DT-Prelim Calcs'!$C$19/'DEPRECATED - DT-Prelim Calcs'!$C$18*3.39*'DEPRECATED - DT-Prelim Calcs'!$C$20</f>
        <v>25.773080821789936</v>
      </c>
      <c r="HR13" s="46">
        <f t="shared" si="68"/>
        <v>0</v>
      </c>
      <c r="HS13" s="57">
        <f>HQ12*'DEPRECATED - DT-Prelim Calcs'!$C$11+HS12</f>
        <v>-331.94426138641086</v>
      </c>
      <c r="HT13" s="57">
        <f>HT12+0.5*HQ13*'DEPRECATED - DT-Prelim Calcs'!$C$11^2+HS13*'DEPRECATED - DT-Prelim Calcs'!$C$11</f>
        <v>-18147.682049801919</v>
      </c>
      <c r="HU13" s="57">
        <f>MIN('Drive Train'!$F$35-HO12*'DEPRECATED - DT-Prelim Calcs'!$C$21*'Drive Train'!$F$39,HU12+HO$2)</f>
        <v>9.9066666666666681</v>
      </c>
      <c r="HV13" s="57">
        <f>'Drive Train'!$F$35-HO13*'DEPRECATED - DT-Prelim Calcs'!$C$21*'Drive Train'!$F$39</f>
        <v>9.9066666666666681</v>
      </c>
      <c r="HW13" s="1">
        <f>IF(HT13&gt;='Drive Train'!$F$29,1,0)</f>
        <v>0</v>
      </c>
      <c r="HX13" s="57">
        <f t="shared" si="69"/>
        <v>40.740740740740726</v>
      </c>
      <c r="HY13" s="63">
        <f>HY12+'DEPRECATED - DT-Prelim Calcs'!$C$11</f>
        <v>36</v>
      </c>
      <c r="HZ13" s="2">
        <f>IJ13/'Drive Train'!$F$35</f>
        <v>0.78064516129032269</v>
      </c>
      <c r="IA13" s="46">
        <f>IH13*12*60/(PI() * 'Drive Train'!$F$15)/HZ$2*HZ13</f>
        <v>-135442.59898699235</v>
      </c>
      <c r="IB13" s="2">
        <f>('DEPRECATED - DT-Prelim Calcs'!$C$6*HZ13-IA13)/('DEPRECATED - DT-Prelim Calcs'!$C$6*HZ13)*'DEPRECATED - DT-Prelim Calcs'!$C$7*HZ13</f>
        <v>63.12275513113962</v>
      </c>
      <c r="IC13" s="57">
        <f>IB13/'DEPRECATED - DT-Prelim Calcs'!$C$7*('DEPRECATED - DT-Prelim Calcs'!$C$8-'DEPRECATED - DT-Prelim Calcs'!$C$9)+'DEPRECATED - DT-Prelim Calcs'!$C$9</f>
        <v>3363.1354702594249</v>
      </c>
      <c r="ID13" s="57">
        <f t="shared" si="22"/>
        <v>39.999999999999986</v>
      </c>
      <c r="IE13" s="2">
        <f t="shared" si="70"/>
        <v>0.99579519204165001</v>
      </c>
      <c r="IF13" s="57">
        <f>IE13*'DEPRECATED - DT-Prelim Calcs'!$C$21/HZ$2/'DEPRECATED - DT-Prelim Calcs'!$C$19/'DEPRECATED - DT-Prelim Calcs'!$C$18*3.39*'DEPRECATED - DT-Prelim Calcs'!$C$20</f>
        <v>25.773080821789936</v>
      </c>
      <c r="IG13" s="46">
        <f t="shared" si="71"/>
        <v>0</v>
      </c>
      <c r="IH13" s="57">
        <f>IF12*'DEPRECATED - DT-Prelim Calcs'!$C$11+IH12</f>
        <v>-423.94255210954839</v>
      </c>
      <c r="II13" s="57">
        <f>II12+0.5*IF13*'DEPRECATED - DT-Prelim Calcs'!$C$11^2+IH13*'DEPRECATED - DT-Prelim Calcs'!$C$11</f>
        <v>-20881.701791973228</v>
      </c>
      <c r="IJ13" s="57">
        <f>MIN('Drive Train'!$F$35-ID12*'DEPRECATED - DT-Prelim Calcs'!$C$21*'Drive Train'!$F$39,IJ12+ID$2)</f>
        <v>9.6800000000000015</v>
      </c>
      <c r="IK13" s="57">
        <f>'Drive Train'!$F$35-ID13*'DEPRECATED - DT-Prelim Calcs'!$C$21*'Drive Train'!$F$39</f>
        <v>9.6800000000000015</v>
      </c>
      <c r="IL13" s="1">
        <f>IF(II13&gt;='Drive Train'!$F$29,1,0)</f>
        <v>0</v>
      </c>
      <c r="IM13" s="57">
        <f t="shared" si="72"/>
        <v>44.444444444444429</v>
      </c>
      <c r="IN13" s="63">
        <f>IN12+'DEPRECATED - DT-Prelim Calcs'!$C$11</f>
        <v>36</v>
      </c>
      <c r="IO13" s="2">
        <f>IY13/'Drive Train'!$F$35</f>
        <v>0.76236559139784954</v>
      </c>
      <c r="IP13" s="46">
        <f>IW13*12*60/(PI() * 'Drive Train'!$F$15)/IO$2*IO13</f>
        <v>-159558.25096478767</v>
      </c>
      <c r="IQ13" s="2">
        <f>('DEPRECATED - DT-Prelim Calcs'!$C$6*IO13-IP13)/('DEPRECATED - DT-Prelim Calcs'!$C$6*IO13)*'DEPRECATED - DT-Prelim Calcs'!$C$7*IO13</f>
        <v>73.982776652217836</v>
      </c>
      <c r="IR13" s="57">
        <f>IQ13/'DEPRECATED - DT-Prelim Calcs'!$C$7*('DEPRECATED - DT-Prelim Calcs'!$C$8-'DEPRECATED - DT-Prelim Calcs'!$C$9)+'DEPRECATED - DT-Prelim Calcs'!$C$9</f>
        <v>3941.2851636844598</v>
      </c>
      <c r="IS13" s="57">
        <f t="shared" si="23"/>
        <v>43.333333333333321</v>
      </c>
      <c r="IT13" s="2">
        <f t="shared" si="73"/>
        <v>0.99579519204165001</v>
      </c>
      <c r="IU13" s="57">
        <f>IT13*'DEPRECATED - DT-Prelim Calcs'!$C$21/IO$2/'DEPRECATED - DT-Prelim Calcs'!$C$19/'DEPRECATED - DT-Prelim Calcs'!$C$18*3.39*'DEPRECATED - DT-Prelim Calcs'!$C$20</f>
        <v>25.773080821789936</v>
      </c>
      <c r="IV13" s="46">
        <f t="shared" si="74"/>
        <v>0</v>
      </c>
      <c r="IW13" s="57">
        <f>IU12*'DEPRECATED - DT-Prelim Calcs'!$C$11+IW12</f>
        <v>-511.40077716964322</v>
      </c>
      <c r="IX13" s="57">
        <f>IX12+0.5*IU13*'DEPRECATED - DT-Prelim Calcs'!$C$11^2+IW13*'DEPRECATED - DT-Prelim Calcs'!$C$11</f>
        <v>-23479.51956425326</v>
      </c>
      <c r="IY13" s="57">
        <f>MIN('Drive Train'!$F$35-IS12*'DEPRECATED - DT-Prelim Calcs'!$C$21*'Drive Train'!$F$39,IY12+IS$2)</f>
        <v>9.4533333333333349</v>
      </c>
      <c r="IZ13" s="57">
        <f>'Drive Train'!$F$35-IS13*'DEPRECATED - DT-Prelim Calcs'!$C$21*'Drive Train'!$F$39</f>
        <v>9.4533333333333349</v>
      </c>
      <c r="JA13" s="1">
        <f>IF(IX13&gt;='Drive Train'!$F$29,1,0)</f>
        <v>0</v>
      </c>
      <c r="JB13" s="57">
        <f t="shared" si="75"/>
        <v>48.148148148148138</v>
      </c>
      <c r="JC13" s="63">
        <f>JC12+'DEPRECATED - DT-Prelim Calcs'!$C$11</f>
        <v>36</v>
      </c>
      <c r="JD13" s="2">
        <f>JN13/'Drive Train'!$F$35</f>
        <v>0.74408602150537628</v>
      </c>
      <c r="JE13" s="46">
        <f>JL13*12*60/(PI() * 'Drive Train'!$F$15)/JD$2*JD13</f>
        <v>-180982.80331015837</v>
      </c>
      <c r="JF13" s="2">
        <f>('DEPRECATED - DT-Prelim Calcs'!$C$6*JD13-JE13)/('DEPRECATED - DT-Prelim Calcs'!$C$6*JD13)*'DEPRECATED - DT-Prelim Calcs'!$C$7*JD13</f>
        <v>83.625997026177231</v>
      </c>
      <c r="JG13" s="57">
        <f>JF13/'DEPRECATED - DT-Prelim Calcs'!$C$7*('DEPRECATED - DT-Prelim Calcs'!$C$8-'DEPRECATED - DT-Prelim Calcs'!$C$9)+'DEPRECATED - DT-Prelim Calcs'!$C$9</f>
        <v>4454.6566051695181</v>
      </c>
      <c r="JH13" s="57">
        <f t="shared" si="24"/>
        <v>46.666666666666657</v>
      </c>
      <c r="JI13" s="2">
        <f t="shared" si="76"/>
        <v>0.99579519204165001</v>
      </c>
      <c r="JJ13" s="57">
        <f>JI13*'DEPRECATED - DT-Prelim Calcs'!$C$21/JD$2/'DEPRECATED - DT-Prelim Calcs'!$C$19/'DEPRECATED - DT-Prelim Calcs'!$C$18*3.39*'DEPRECATED - DT-Prelim Calcs'!$C$20</f>
        <v>25.773080821789936</v>
      </c>
      <c r="JK13" s="46">
        <f t="shared" si="77"/>
        <v>0</v>
      </c>
      <c r="JL13" s="57">
        <f>JJ12*'DEPRECATED - DT-Prelim Calcs'!$C$11+JL12</f>
        <v>-594.31893656669456</v>
      </c>
      <c r="JM13" s="57">
        <f>JM12+0.5*JJ13*'DEPRECATED - DT-Prelim Calcs'!$C$11^2+JL13*'DEPRECATED - DT-Prelim Calcs'!$C$11</f>
        <v>-25941.135366641982</v>
      </c>
      <c r="JN13" s="57">
        <f>MIN('Drive Train'!$F$35-JH12*'DEPRECATED - DT-Prelim Calcs'!$C$21*'Drive Train'!$F$39,JN12+JH$2)</f>
        <v>9.2266666666666666</v>
      </c>
      <c r="JO13" s="57">
        <f>'Drive Train'!$F$35-JH13*'DEPRECATED - DT-Prelim Calcs'!$C$21*'Drive Train'!$F$39</f>
        <v>9.2266666666666666</v>
      </c>
      <c r="JP13" s="1">
        <f>IF(JM13&gt;='Drive Train'!$F$29,1,0)</f>
        <v>0</v>
      </c>
      <c r="JQ13" s="57">
        <f>MIN(JG13,'DEPRECATED - DT-Prelim Calcs'!$C$10)*'DEPRECATED - DT-Prelim Calcs'!$C$11*1000/60/60</f>
        <v>103.33333333333333</v>
      </c>
      <c r="JR13" s="63">
        <f>JR12+'DEPRECATED - DT-Prelim Calcs'!$C$11</f>
        <v>36</v>
      </c>
      <c r="JS13" s="2">
        <f>KC13/'Drive Train'!$F$35</f>
        <v>0.72580645161290325</v>
      </c>
      <c r="JT13" s="46">
        <f>KA13*12*60/(PI() * 'Drive Train'!$F$15)/JS$2*JS13</f>
        <v>-199818.14893141101</v>
      </c>
      <c r="JU13" s="2">
        <f>('DEPRECATED - DT-Prelim Calcs'!$C$6*JS13-JT13)/('DEPRECATED - DT-Prelim Calcs'!$C$6*JS13)*'DEPRECATED - DT-Prelim Calcs'!$C$7*JS13</f>
        <v>92.09848790574182</v>
      </c>
      <c r="JV13" s="57">
        <f>JU13/'DEPRECATED - DT-Prelim Calcs'!$C$7*('DEPRECATED - DT-Prelim Calcs'!$C$8-'DEPRECATED - DT-Prelim Calcs'!$C$9)+'DEPRECATED - DT-Prelim Calcs'!$C$9</f>
        <v>4905.7024889239319</v>
      </c>
      <c r="JW13" s="57">
        <f t="shared" si="25"/>
        <v>49.999999999999993</v>
      </c>
      <c r="JX13" s="2">
        <f t="shared" si="78"/>
        <v>0.99579519204165001</v>
      </c>
      <c r="JY13" s="57">
        <f>JX13*'DEPRECATED - DT-Prelim Calcs'!$C$21/JS$2/'DEPRECATED - DT-Prelim Calcs'!$C$19/'DEPRECATED - DT-Prelim Calcs'!$C$18*3.39*'DEPRECATED - DT-Prelim Calcs'!$C$20</f>
        <v>25.773080821789936</v>
      </c>
      <c r="JZ13" s="46">
        <f t="shared" si="79"/>
        <v>0</v>
      </c>
      <c r="KA13" s="57">
        <f>JY12*'DEPRECATED - DT-Prelim Calcs'!$C$11+KA12</f>
        <v>-672.697030300704</v>
      </c>
      <c r="KB13" s="57">
        <f>KB12+0.5*JY13*'DEPRECATED - DT-Prelim Calcs'!$C$11^2+KA13*'DEPRECATED - DT-Prelim Calcs'!$C$11</f>
        <v>-28266.549199139448</v>
      </c>
      <c r="KC13" s="57">
        <f>MIN('Drive Train'!$F$35-JW12*'DEPRECATED - DT-Prelim Calcs'!$C$21*'Drive Train'!$F$39,KC12+JW$2)</f>
        <v>9</v>
      </c>
      <c r="KD13" s="57">
        <f>'Drive Train'!$F$35-JW13*'DEPRECATED - DT-Prelim Calcs'!$C$21*'Drive Train'!$F$39</f>
        <v>9</v>
      </c>
      <c r="KE13" s="1">
        <f>IF(KB13&gt;='Drive Train'!$F$29,1,0)</f>
        <v>0</v>
      </c>
      <c r="KF13" s="57">
        <f>MIN(JV13,'DEPRECATED - DT-Prelim Calcs'!$C$10)*'DEPRECATED - DT-Prelim Calcs'!$C$11*1000/60/60</f>
        <v>103.33333333333333</v>
      </c>
      <c r="KG13" s="63">
        <f>KG12+'DEPRECATED - DT-Prelim Calcs'!$C$11</f>
        <v>36</v>
      </c>
      <c r="KH13" s="2">
        <f>KR13/'Drive Train'!$F$35</f>
        <v>0.7075268817204301</v>
      </c>
      <c r="KI13" s="46">
        <f>KP13*12*60/(PI() * 'Drive Train'!$F$15)/KH$2*KH13</f>
        <v>-216166.18073685083</v>
      </c>
      <c r="KJ13" s="2">
        <f>('DEPRECATED - DT-Prelim Calcs'!$C$6*KH13-KI13)/('DEPRECATED - DT-Prelim Calcs'!$C$6*KH13)*'DEPRECATED - DT-Prelim Calcs'!$C$7*KH13</f>
        <v>99.446320943634888</v>
      </c>
      <c r="KK13" s="57">
        <f>KJ13/'DEPRECATED - DT-Prelim Calcs'!$C$7*('DEPRECATED - DT-Prelim Calcs'!$C$8-'DEPRECATED - DT-Prelim Calcs'!$C$9)+'DEPRECATED - DT-Prelim Calcs'!$C$9</f>
        <v>5296.8755091569947</v>
      </c>
      <c r="KL13" s="57">
        <f t="shared" si="26"/>
        <v>53.333333333333329</v>
      </c>
      <c r="KM13" s="2">
        <f t="shared" si="80"/>
        <v>0.99579519204165001</v>
      </c>
      <c r="KN13" s="57">
        <f>KM13*'DEPRECATED - DT-Prelim Calcs'!$C$21/KH$2/'DEPRECATED - DT-Prelim Calcs'!$C$19/'DEPRECATED - DT-Prelim Calcs'!$C$18*3.39*'DEPRECATED - DT-Prelim Calcs'!$C$20</f>
        <v>25.773080821789936</v>
      </c>
      <c r="KO13" s="46">
        <f t="shared" si="81"/>
        <v>0</v>
      </c>
      <c r="KP13" s="57">
        <f>KN12*'DEPRECATED - DT-Prelim Calcs'!$C$11+KP12</f>
        <v>-746.53505837166938</v>
      </c>
      <c r="KQ13" s="57">
        <f>KQ12+0.5*KN13*'DEPRECATED - DT-Prelim Calcs'!$C$11^2+KP13*'DEPRECATED - DT-Prelim Calcs'!$C$11</f>
        <v>-30455.761061745594</v>
      </c>
      <c r="KR13" s="57">
        <f>MIN('Drive Train'!$F$35-KL12*'DEPRECATED - DT-Prelim Calcs'!$C$21*'Drive Train'!$F$39,KR12+KL$2)</f>
        <v>8.7733333333333334</v>
      </c>
      <c r="KS13" s="57">
        <f>'Drive Train'!$F$35-KL13*'DEPRECATED - DT-Prelim Calcs'!$C$21*'Drive Train'!$F$39</f>
        <v>8.7733333333333334</v>
      </c>
      <c r="KT13" s="1">
        <f>IF(KQ13&gt;='Drive Train'!$F$29,1,0)</f>
        <v>0</v>
      </c>
      <c r="KU13" s="57">
        <f>MIN(KK13,'DEPRECATED - DT-Prelim Calcs'!$C$10)*'DEPRECATED - DT-Prelim Calcs'!$C$11*1000/60/60</f>
        <v>103.33333333333333</v>
      </c>
      <c r="KV13" s="63">
        <f>KV12+'DEPRECATED - DT-Prelim Calcs'!$C$11</f>
        <v>36</v>
      </c>
      <c r="KW13" s="2">
        <f>LG13/'Drive Train'!$F$35</f>
        <v>0.68924731182795695</v>
      </c>
      <c r="KX13" s="46">
        <f>LE13*12*60/(PI() * 'Drive Train'!$F$15)/KW$2*KW13</f>
        <v>-222118.75084754298</v>
      </c>
      <c r="KY13" s="2">
        <f>('DEPRECATED - DT-Prelim Calcs'!$C$6*KW13-KX13)/('DEPRECATED - DT-Prelim Calcs'!$C$6*KW13)*'DEPRECATED - DT-Prelim Calcs'!$C$7*KW13</f>
        <v>102.09376698634189</v>
      </c>
      <c r="KZ13" s="57">
        <f>KY13/'DEPRECATED - DT-Prelim Calcs'!$C$7*('DEPRECATED - DT-Prelim Calcs'!$C$8-'DEPRECATED - DT-Prelim Calcs'!$C$9)+'DEPRECATED - DT-Prelim Calcs'!$C$9</f>
        <v>5437.8163088579522</v>
      </c>
      <c r="LA13" s="57">
        <f t="shared" si="27"/>
        <v>56.666666666666664</v>
      </c>
      <c r="LB13" s="2">
        <f t="shared" si="82"/>
        <v>0.99579519204165001</v>
      </c>
      <c r="LC13" s="57">
        <f>LB13*'DEPRECATED - DT-Prelim Calcs'!$C$21/KW$2/'DEPRECATED - DT-Prelim Calcs'!$C$19/'DEPRECATED - DT-Prelim Calcs'!$C$18*3.39*'DEPRECATED - DT-Prelim Calcs'!$C$20</f>
        <v>25.773080821789936</v>
      </c>
      <c r="LD13" s="46">
        <f t="shared" si="83"/>
        <v>0</v>
      </c>
      <c r="LE13" s="57">
        <f>LC12*'DEPRECATED - DT-Prelim Calcs'!$C$11+LE12</f>
        <v>-787.43650539531279</v>
      </c>
      <c r="LF13" s="57">
        <f>LF12+0.5*LC13*'DEPRECATED - DT-Prelim Calcs'!$C$11^2+LE13*'DEPRECATED - DT-Prelim Calcs'!$C$11</f>
        <v>-31664.296378257848</v>
      </c>
      <c r="LG13" s="57">
        <f>MIN('Drive Train'!$F$35-LA12*'DEPRECATED - DT-Prelim Calcs'!$C$21*'Drive Train'!$F$39,LG12+LA$2)</f>
        <v>8.5466666666666669</v>
      </c>
      <c r="LH13" s="57">
        <f>'Drive Train'!$F$35-LA13*'DEPRECATED - DT-Prelim Calcs'!$C$21*'Drive Train'!$F$39</f>
        <v>8.5466666666666669</v>
      </c>
      <c r="LI13" s="1">
        <f>IF(LF13&gt;='Drive Train'!$F$29,1,0)</f>
        <v>0</v>
      </c>
      <c r="LJ13" s="57">
        <f>MIN(KZ13,'DEPRECATED - DT-Prelim Calcs'!$C$10)*'DEPRECATED - DT-Prelim Calcs'!$C$11*1000/60/60</f>
        <v>103.33333333333333</v>
      </c>
      <c r="LK13" s="63">
        <f>LK12+'DEPRECATED - DT-Prelim Calcs'!$C$11</f>
        <v>36</v>
      </c>
      <c r="LL13" s="2">
        <f>LV13/'Drive Train'!$F$35</f>
        <v>0.67096774193548392</v>
      </c>
      <c r="LM13" s="46">
        <f>LT13*12*60/(PI() * 'Drive Train'!$F$15)/LL$2*LL13</f>
        <v>-207566.75273862152</v>
      </c>
      <c r="LN13" s="2">
        <f>('DEPRECATED - DT-Prelim Calcs'!$C$6*LL13-LM13)/('DEPRECATED - DT-Prelim Calcs'!$C$6*LL13)*'DEPRECATED - DT-Prelim Calcs'!$C$7*LL13</f>
        <v>95.46991670460821</v>
      </c>
      <c r="LO13" s="57">
        <f>LN13/'DEPRECATED - DT-Prelim Calcs'!$C$7*('DEPRECATED - DT-Prelim Calcs'!$C$8-'DEPRECATED - DT-Prelim Calcs'!$C$9)+'DEPRECATED - DT-Prelim Calcs'!$C$9</f>
        <v>5085.1856071374414</v>
      </c>
      <c r="LP13" s="57">
        <f t="shared" si="28"/>
        <v>60</v>
      </c>
      <c r="LQ13" s="2">
        <f t="shared" si="84"/>
        <v>0.99579519204165001</v>
      </c>
      <c r="LR13" s="57">
        <f>LQ13*'DEPRECATED - DT-Prelim Calcs'!$C$21/LL$2/'DEPRECATED - DT-Prelim Calcs'!$C$19/'DEPRECATED - DT-Prelim Calcs'!$C$18*3.39*'DEPRECATED - DT-Prelim Calcs'!$C$20</f>
        <v>25.773080821789936</v>
      </c>
      <c r="LS13" s="46">
        <f t="shared" si="85"/>
        <v>0</v>
      </c>
      <c r="LT13" s="57">
        <f>LR12*'DEPRECATED - DT-Prelim Calcs'!$C$11+LT12</f>
        <v>-755.8951402814738</v>
      </c>
      <c r="LU13" s="57">
        <f>LU12+0.5*LR13*'DEPRECATED - DT-Prelim Calcs'!$C$11^2+LT13*'DEPRECATED - DT-Prelim Calcs'!$C$11</f>
        <v>-30718.055424842678</v>
      </c>
      <c r="LV13" s="57">
        <f>MIN('Drive Train'!$F$35-LP12*'DEPRECATED - DT-Prelim Calcs'!$C$21*'Drive Train'!$F$39,LV12+LP$2)</f>
        <v>8.32</v>
      </c>
      <c r="LW13" s="57">
        <f>'Drive Train'!$F$35-LP13*'DEPRECATED - DT-Prelim Calcs'!$C$21*'Drive Train'!$F$39</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Train'!$AA$49 + V13*(1-'Drive Train'!$AA$49))</f>
        <v>0</v>
      </c>
      <c r="W14" s="57">
        <f t="shared" si="0"/>
        <v>0</v>
      </c>
      <c r="X14" s="2">
        <f>MAX(MIN(IF(AND(AI13=1,AG14&lt;0),-1,1)*(W14-$C$9)/($C$8-$C$9)*$C$7-$C$29*AE14/T$2 -  AI13*$C$29/2,X$2),MAX(X$4:X13)*-1)</f>
        <v>-0.2458281045106315</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Train'!$F$39,AG13+W$2)-$C$3,IF(AE13-1&lt;=0,0,IF($C$32=Motors!$C$29,MAX(MAX(AG$4:AG13)*-1,AG13-W$2),MAX(0,MAX(AG$4:AG13)*-1,AG13-W$2))))</f>
        <v>0</v>
      </c>
      <c r="AH14" s="57">
        <f>'Drive Train'!$F$35-ABS(W14)*'DEPRECATED - DT-Prelim Calcs'!$C$21*'Drive Train'!$F$39</f>
        <v>12.4</v>
      </c>
      <c r="AI14" s="1">
        <f>IF(AJ14&gt;='Drive Train'!$F$29,1,0)</f>
        <v>1</v>
      </c>
      <c r="AJ14" s="57">
        <f>AJ13+0.5*Y14*'DEPRECATED - DT-Prelim Calcs'!$C$11^2+AE14*'DEPRECATED - DT-Prelim Calcs'!$C$11</f>
        <v>784.33981740885292</v>
      </c>
      <c r="AK14" s="57">
        <f t="shared" si="8"/>
        <v>0</v>
      </c>
      <c r="AL14" s="63">
        <f>AL13+'DEPRECATED - DT-Prelim Calcs'!$C$11</f>
        <v>40</v>
      </c>
      <c r="AM14" s="2">
        <f>AW14/'Drive Train'!$F$35</f>
        <v>0.8705306700177825</v>
      </c>
      <c r="AN14" s="46">
        <f>AU14*12*60/(PI() * 'Drive Train'!$F$15)/AM$2*AM14</f>
        <v>4019.8644157632157</v>
      </c>
      <c r="AO14" s="2">
        <f>('DEPRECATED - DT-Prelim Calcs'!$C$6*AM14-AN14)/('DEPRECATED - DT-Prelim Calcs'!$C$6*AM14)*'DEPRECATED - DT-Prelim Calcs'!$C$7*AM14</f>
        <v>0.28036667421952582</v>
      </c>
      <c r="AP14" s="57">
        <f>AO14/'DEPRECATED - DT-Prelim Calcs'!$C$7*('DEPRECATED - DT-Prelim Calcs'!$C$8-'DEPRECATED - DT-Prelim Calcs'!$C$9)+'DEPRECATED - DT-Prelim Calcs'!$C$9</f>
        <v>17.625744523802972</v>
      </c>
      <c r="AQ14" s="57">
        <f t="shared" si="9"/>
        <v>17.625744523802972</v>
      </c>
      <c r="AR14" s="2">
        <f t="shared" si="30"/>
        <v>-5.7707462982829083E-2</v>
      </c>
      <c r="AS14" s="57">
        <f>AR14*'DEPRECATED - DT-Prelim Calcs'!$C$21/AM$2/'DEPRECATED - DT-Prelim Calcs'!$C$19/'DEPRECATED - DT-Prelim Calcs'!$C$18*3.39*'DEPRECATED - DT-Prelim Calcs'!$C$20</f>
        <v>-0.4182022100746548</v>
      </c>
      <c r="AT14" s="46">
        <f t="shared" si="31"/>
        <v>0</v>
      </c>
      <c r="AU14" s="57">
        <f>AS13*'DEPRECATED - DT-Prelim Calcs'!$C$11+AU13</f>
        <v>40.297184209140603</v>
      </c>
      <c r="AV14" s="57">
        <f>AV13+0.5*AS14*'DEPRECATED - DT-Prelim Calcs'!$C$11^2+AU14*'DEPRECATED - DT-Prelim Calcs'!$C$11</f>
        <v>1531.0738762440753</v>
      </c>
      <c r="AW14" s="57">
        <f>MIN('Drive Train'!$F$35-AQ13*'DEPRECATED - DT-Prelim Calcs'!$C$21*'Drive Train'!$F$39,AW13+AQ$2)</f>
        <v>10.794580308220503</v>
      </c>
      <c r="AX14" s="57">
        <f>'Drive Train'!$F$35-AQ14*'DEPRECATED - DT-Prelim Calcs'!$C$21*'Drive Train'!$F$39</f>
        <v>11.201449372381399</v>
      </c>
      <c r="AY14" s="1">
        <f>IF(AV14&gt;='Drive Train'!$F$29,1,0)</f>
        <v>1</v>
      </c>
      <c r="AZ14" s="57">
        <f t="shared" si="32"/>
        <v>19.5841605820033</v>
      </c>
      <c r="BA14" s="63">
        <f>BA13+'DEPRECATED - DT-Prelim Calcs'!$C$11</f>
        <v>40</v>
      </c>
      <c r="BB14" s="2">
        <f>BL14/'Drive Train'!$F$35</f>
        <v>0.48999999999999994</v>
      </c>
      <c r="BC14" s="46">
        <f>BJ14*12*60/(PI() * 'Drive Train'!$F$15)/BB$2*BB14</f>
        <v>5155.6216762853292</v>
      </c>
      <c r="BD14" s="2">
        <f>('DEPRECATED - DT-Prelim Calcs'!$C$6*BB14-BC14)/('DEPRECATED - DT-Prelim Calcs'!$C$6*BB14)*'DEPRECATED - DT-Prelim Calcs'!$C$7*BB14</f>
        <v>-1.1502535159188825</v>
      </c>
      <c r="BE14" s="57">
        <f>BD14/'DEPRECATED - DT-Prelim Calcs'!$C$7*('DEPRECATED - DT-Prelim Calcs'!$C$8-'DEPRECATED - DT-Prelim Calcs'!$C$9)+'DEPRECATED - DT-Prelim Calcs'!$C$9</f>
        <v>-58.535488005142163</v>
      </c>
      <c r="BF14" s="57">
        <f t="shared" si="10"/>
        <v>-58.535488005142163</v>
      </c>
      <c r="BG14" s="2">
        <f t="shared" si="33"/>
        <v>-1.9205706902194377</v>
      </c>
      <c r="BH14" s="57">
        <f>BG14*'DEPRECATED - DT-Prelim Calcs'!$C$21/BB$2/'DEPRECATED - DT-Prelim Calcs'!$C$19/'DEPRECATED - DT-Prelim Calcs'!$C$18*3.39*'DEPRECATED - DT-Prelim Calcs'!$C$20</f>
        <v>-20.104139154051921</v>
      </c>
      <c r="BI14" s="46">
        <f t="shared" si="34"/>
        <v>1</v>
      </c>
      <c r="BJ14" s="57">
        <f>BH13*'DEPRECATED - DT-Prelim Calcs'!$C$11+BJ13</f>
        <v>63.566966965880255</v>
      </c>
      <c r="BK14" s="57">
        <f>BK13+0.5*BH14*'DEPRECATED - DT-Prelim Calcs'!$C$11^2+BJ14*'DEPRECATED - DT-Prelim Calcs'!$C$11</f>
        <v>967.58452772760245</v>
      </c>
      <c r="BL14" s="57">
        <f>MIN('Drive Train'!$F$35-BF13*'DEPRECATED - DT-Prelim Calcs'!$C$21*'Drive Train'!$F$39,BL13+BF$2)</f>
        <v>6.0759999999999996</v>
      </c>
      <c r="BM14" s="57">
        <f>'Drive Train'!$F$35-BF14*'DEPRECATED - DT-Prelim Calcs'!$C$21*'Drive Train'!$F$39</f>
        <v>16.380413184349667</v>
      </c>
      <c r="BN14" s="1">
        <f>IF(BK14&gt;='Drive Train'!$F$29,1,0)</f>
        <v>1</v>
      </c>
      <c r="BO14" s="57">
        <f t="shared" si="35"/>
        <v>-65.03943111682463</v>
      </c>
      <c r="BP14" s="63">
        <f>BP13+'DEPRECATED - DT-Prelim Calcs'!$C$11</f>
        <v>40</v>
      </c>
      <c r="BQ14" s="2">
        <f>CA14/'Drive Train'!$F$35</f>
        <v>0.55025600219043469</v>
      </c>
      <c r="BR14" s="46">
        <f>BY14*12*60/(PI() * 'Drive Train'!$F$15)/BQ$2*BQ14</f>
        <v>9614.2038806133369</v>
      </c>
      <c r="BS14" s="2">
        <f>('DEPRECATED - DT-Prelim Calcs'!$C$6*BQ14-BR14)/('DEPRECATED - DT-Prelim Calcs'!$C$6*BQ14)*'DEPRECATED - DT-Prelim Calcs'!$C$7*BQ14</f>
        <v>-3.0210183728595408</v>
      </c>
      <c r="BT14" s="57">
        <f>BS14/'DEPRECATED - DT-Prelim Calcs'!$C$7*('DEPRECATED - DT-Prelim Calcs'!$C$8-'DEPRECATED - DT-Prelim Calcs'!$C$9)+'DEPRECATED - DT-Prelim Calcs'!$C$9</f>
        <v>-158.12848848044777</v>
      </c>
      <c r="BU14" s="57">
        <f t="shared" si="11"/>
        <v>-158.12848848044777</v>
      </c>
      <c r="BV14" s="2">
        <f t="shared" si="36"/>
        <v>-4.3002027855979765</v>
      </c>
      <c r="BW14" s="57">
        <f>BV14*'DEPRECATED - DT-Prelim Calcs'!$C$21/BQ$2/'DEPRECATED - DT-Prelim Calcs'!$C$19/'DEPRECATED - DT-Prelim Calcs'!$C$18*3.39*'DEPRECATED - DT-Prelim Calcs'!$C$20</f>
        <v>-58.863989099840751</v>
      </c>
      <c r="BX14" s="46">
        <f t="shared" si="37"/>
        <v>1</v>
      </c>
      <c r="BY14" s="57">
        <f>BW13*'DEPRECATED - DT-Prelim Calcs'!$C$11+BY13</f>
        <v>80.721551212780284</v>
      </c>
      <c r="BZ14" s="57">
        <f>BZ13+0.5*BW14*'DEPRECATED - DT-Prelim Calcs'!$C$11^2+BY14*'DEPRECATED - DT-Prelim Calcs'!$C$11</f>
        <v>-698.48085843928561</v>
      </c>
      <c r="CA14" s="57">
        <f>MIN('Drive Train'!$F$35-BU13*'DEPRECATED - DT-Prelim Calcs'!$C$21*'Drive Train'!$F$39,CA13+BU$2)</f>
        <v>6.8231744271613906</v>
      </c>
      <c r="CB14" s="57">
        <f>'Drive Train'!$F$35-BU14*'DEPRECATED - DT-Prelim Calcs'!$C$21*'Drive Train'!$F$39</f>
        <v>23.152737216670449</v>
      </c>
      <c r="CC14" s="1">
        <f>IF(BZ14&gt;='Drive Train'!$F$29,1,0)</f>
        <v>0</v>
      </c>
      <c r="CD14" s="57">
        <f t="shared" si="38"/>
        <v>-175.69832053383087</v>
      </c>
      <c r="CE14" s="63">
        <f>CE13+'DEPRECATED - DT-Prelim Calcs'!$C$11</f>
        <v>40</v>
      </c>
      <c r="CF14" s="2">
        <f>CP14/'Drive Train'!$F$35</f>
        <v>0.48999999999999994</v>
      </c>
      <c r="CG14" s="46">
        <f>CN14*12*60/(PI() * 'Drive Train'!$F$15)/CF$2*CF14</f>
        <v>11514.700167390494</v>
      </c>
      <c r="CH14" s="2">
        <f>('DEPRECATED - DT-Prelim Calcs'!$C$6*CF14-CG14)/('DEPRECATED - DT-Prelim Calcs'!$C$6*CF14)*'DEPRECATED - DT-Prelim Calcs'!$C$7*CF14</f>
        <v>-4.0255591751240329</v>
      </c>
      <c r="CI14" s="57">
        <f>CH14/'DEPRECATED - DT-Prelim Calcs'!$C$7*('DEPRECATED - DT-Prelim Calcs'!$C$8-'DEPRECATED - DT-Prelim Calcs'!$C$9)+'DEPRECATED - DT-Prelim Calcs'!$C$9</f>
        <v>-211.60673948896826</v>
      </c>
      <c r="CJ14" s="57">
        <f t="shared" si="12"/>
        <v>-211.60673948896826</v>
      </c>
      <c r="CK14" s="2">
        <f t="shared" si="39"/>
        <v>-5.7460056804722051</v>
      </c>
      <c r="CL14" s="57">
        <f>CK14*'DEPRECATED - DT-Prelim Calcs'!$C$21/CF$2/'DEPRECATED - DT-Prelim Calcs'!$C$19/'DEPRECATED - DT-Prelim Calcs'!$C$18*3.39*'DEPRECATED - DT-Prelim Calcs'!$C$20</f>
        <v>-97.16216385929188</v>
      </c>
      <c r="CM14" s="46">
        <f t="shared" si="40"/>
        <v>1</v>
      </c>
      <c r="CN14" s="57">
        <f>CL13*'DEPRECATED - DT-Prelim Calcs'!$C$11+CN13</f>
        <v>87.88750596249551</v>
      </c>
      <c r="CO14" s="57">
        <f>CO13+0.5*CL14*'DEPRECATED - DT-Prelim Calcs'!$C$11^2+CN14*'DEPRECATED - DT-Prelim Calcs'!$C$11</f>
        <v>-3580.1618785480482</v>
      </c>
      <c r="CP14" s="57">
        <f>MIN('Drive Train'!$F$35-CJ13*'DEPRECATED - DT-Prelim Calcs'!$C$21*'Drive Train'!$F$39,CP13+CJ$2)</f>
        <v>6.0759999999999996</v>
      </c>
      <c r="CQ14" s="57">
        <f>'Drive Train'!$F$35-CJ14*'DEPRECATED - DT-Prelim Calcs'!$C$21*'Drive Train'!$F$39</f>
        <v>26.789258285249844</v>
      </c>
      <c r="CR14" s="1">
        <f>IF(CO14&gt;='Drive Train'!$F$29,1,0)</f>
        <v>0</v>
      </c>
      <c r="CS14" s="57">
        <f t="shared" si="41"/>
        <v>-235.11859943218693</v>
      </c>
      <c r="CT14" s="63">
        <f>CT13+'DEPRECATED - DT-Prelim Calcs'!$C$11</f>
        <v>40</v>
      </c>
      <c r="CU14" s="2">
        <f>DE14/'Drive Train'!$F$35</f>
        <v>1.4197959821965995</v>
      </c>
      <c r="CV14" s="46">
        <f>DC14*12*60/(PI() * 'Drive Train'!$F$15)/CU$2*CU14</f>
        <v>-69167.377820183465</v>
      </c>
      <c r="CW14" s="2">
        <f>('DEPRECATED - DT-Prelim Calcs'!$C$6*CU14-CV14)/('DEPRECATED - DT-Prelim Calcs'!$C$6*CU14)*'DEPRECATED - DT-Prelim Calcs'!$C$7*CU14</f>
        <v>34.69626376674524</v>
      </c>
      <c r="CX14" s="57">
        <f>CW14/'DEPRECATED - DT-Prelim Calcs'!$C$7*('DEPRECATED - DT-Prelim Calcs'!$C$8-'DEPRECATED - DT-Prelim Calcs'!$C$9)+'DEPRECATED - DT-Prelim Calcs'!$C$9</f>
        <v>1849.8081499059811</v>
      </c>
      <c r="CY14" s="57">
        <f t="shared" si="13"/>
        <v>93</v>
      </c>
      <c r="CZ14" s="2">
        <f t="shared" si="42"/>
        <v>1.2803081040535502</v>
      </c>
      <c r="DA14" s="57">
        <f>CZ14*'DEPRECATED - DT-Prelim Calcs'!$C$21/CU$2/'DEPRECATED - DT-Prelim Calcs'!$C$19/'DEPRECATED - DT-Prelim Calcs'!$C$18*3.39*'DEPRECATED - DT-Prelim Calcs'!$C$20</f>
        <v>25.773080821789936</v>
      </c>
      <c r="DB14" s="46">
        <f t="shared" si="43"/>
        <v>0</v>
      </c>
      <c r="DC14" s="57">
        <f>DA13*'DEPRECATED - DT-Prelim Calcs'!$C$11+DC13</f>
        <v>-153.04714814854927</v>
      </c>
      <c r="DD14" s="57">
        <f>DD13+0.5*DA14*'DEPRECATED - DT-Prelim Calcs'!$C$11^2+DC14*'DEPRECATED - DT-Prelim Calcs'!$C$11</f>
        <v>-7899.5922332457221</v>
      </c>
      <c r="DE14" s="57">
        <f>MIN('Drive Train'!$F$35-CY13*'DEPRECATED - DT-Prelim Calcs'!$C$21*'Drive Train'!$F$39,DE13+CY$2)</f>
        <v>17.605470179237834</v>
      </c>
      <c r="DF14" s="57">
        <f>'Drive Train'!$F$35-CY14*'DEPRECATED - DT-Prelim Calcs'!$C$21*'Drive Train'!$F$39</f>
        <v>6.0759999999999996</v>
      </c>
      <c r="DG14" s="1">
        <f>IF(DD14&gt;='Drive Train'!$F$29,1,0)</f>
        <v>0</v>
      </c>
      <c r="DH14" s="57">
        <f t="shared" si="44"/>
        <v>103.33333333333333</v>
      </c>
      <c r="DI14" s="63">
        <f>DI13+'DEPRECATED - DT-Prelim Calcs'!$C$11</f>
        <v>40</v>
      </c>
      <c r="DJ14" s="2">
        <f>DT14/'Drive Train'!$F$35</f>
        <v>0.48999999999999994</v>
      </c>
      <c r="DK14" s="46">
        <f>DR14*12*60/(PI() * 'Drive Train'!$F$15)/DJ$2*DJ14</f>
        <v>-20448.688706958121</v>
      </c>
      <c r="DL14" s="2">
        <f>('DEPRECATED - DT-Prelim Calcs'!$C$6*DJ14-DK14)/('DEPRECATED - DT-Prelim Calcs'!$C$6*DJ14)*'DEPRECATED - DT-Prelim Calcs'!$C$7*DJ14</f>
        <v>10.426929978193071</v>
      </c>
      <c r="DM14" s="57">
        <f>DL14/'DEPRECATED - DT-Prelim Calcs'!$C$7*('DEPRECATED - DT-Prelim Calcs'!$C$8-'DEPRECATED - DT-Prelim Calcs'!$C$9)+'DEPRECATED - DT-Prelim Calcs'!$C$9</f>
        <v>557.79340921251912</v>
      </c>
      <c r="DN14" s="57">
        <f t="shared" si="14"/>
        <v>93</v>
      </c>
      <c r="DO14" s="2">
        <f t="shared" si="45"/>
        <v>1.1037138828047846</v>
      </c>
      <c r="DP14" s="57">
        <f>DO14*'DEPRECATED - DT-Prelim Calcs'!$C$21/DJ$2/'DEPRECATED - DT-Prelim Calcs'!$C$19/'DEPRECATED - DT-Prelim Calcs'!$C$18*3.39*'DEPRECATED - DT-Prelim Calcs'!$C$20</f>
        <v>25.773080821789936</v>
      </c>
      <c r="DQ14" s="46">
        <f t="shared" si="46"/>
        <v>0</v>
      </c>
      <c r="DR14" s="57">
        <f>DP13*'DEPRECATED - DT-Prelim Calcs'!$C$11+DR13</f>
        <v>-113.02155210648174</v>
      </c>
      <c r="DS14" s="57">
        <f>DS13+0.5*DP14*'DEPRECATED - DT-Prelim Calcs'!$C$11^2+DR14*'DEPRECATED - DT-Prelim Calcs'!$C$11</f>
        <v>-14770.519040059307</v>
      </c>
      <c r="DT14" s="57">
        <f>MIN('Drive Train'!$F$35-DN13*'DEPRECATED - DT-Prelim Calcs'!$C$21*'Drive Train'!$F$39,DT13+DN$2)</f>
        <v>6.0759999999999996</v>
      </c>
      <c r="DU14" s="57">
        <f>'Drive Train'!$F$35-DN14*'DEPRECATED - DT-Prelim Calcs'!$C$21*'Drive Train'!$F$39</f>
        <v>6.0759999999999996</v>
      </c>
      <c r="DV14" s="1">
        <f>IF(DS14&gt;='Drive Train'!$F$29,1,0)</f>
        <v>0</v>
      </c>
      <c r="DW14" s="57">
        <f t="shared" si="47"/>
        <v>103.33333333333333</v>
      </c>
      <c r="DX14" s="63">
        <f>DX13+'DEPRECATED - DT-Prelim Calcs'!$C$11</f>
        <v>40</v>
      </c>
      <c r="DY14" s="2">
        <f>EI14/'Drive Train'!$F$35</f>
        <v>0.48999999999999994</v>
      </c>
      <c r="DZ14" s="46">
        <f>EG14*12*60/(PI() * 'Drive Train'!$F$15)/DY$2*DY14</f>
        <v>-83767.014852287015</v>
      </c>
      <c r="EA14" s="2">
        <f>('DEPRECATED - DT-Prelim Calcs'!$C$6*DY14-DZ14)/('DEPRECATED - DT-Prelim Calcs'!$C$6*DY14)*'DEPRECATED - DT-Prelim Calcs'!$C$7*DY14</f>
        <v>39.056792269045353</v>
      </c>
      <c r="EB14" s="57">
        <f>EA14/'DEPRECATED - DT-Prelim Calcs'!$C$7*('DEPRECATED - DT-Prelim Calcs'!$C$8-'DEPRECATED - DT-Prelim Calcs'!$C$9)+'DEPRECATED - DT-Prelim Calcs'!$C$9</f>
        <v>2081.9474888458585</v>
      </c>
      <c r="EC14" s="57">
        <f t="shared" si="15"/>
        <v>93</v>
      </c>
      <c r="ED14" s="2">
        <f t="shared" si="48"/>
        <v>0.96993038185874991</v>
      </c>
      <c r="EE14" s="57">
        <f>ED14*'DEPRECATED - DT-Prelim Calcs'!$C$21/DY$2/'DEPRECATED - DT-Prelim Calcs'!$C$19/'DEPRECATED - DT-Prelim Calcs'!$C$18*3.39*'DEPRECATED - DT-Prelim Calcs'!$C$20</f>
        <v>25.773080821789936</v>
      </c>
      <c r="EF14" s="46">
        <f t="shared" si="49"/>
        <v>0</v>
      </c>
      <c r="EG14" s="57">
        <f>EE13*'DEPRECATED - DT-Prelim Calcs'!$C$11+EG13</f>
        <v>-406.86740642098334</v>
      </c>
      <c r="EH14" s="57">
        <f>EH13+0.5*EE14*'DEPRECATED - DT-Prelim Calcs'!$C$11^2+EG14*'DEPRECATED - DT-Prelim Calcs'!$C$11</f>
        <v>-24761.278086752369</v>
      </c>
      <c r="EI14" s="57">
        <f>MIN('Drive Train'!$F$35-EC13*'DEPRECATED - DT-Prelim Calcs'!$C$21*'Drive Train'!$F$39,EI13+EC$2)</f>
        <v>6.0759999999999996</v>
      </c>
      <c r="EJ14" s="57">
        <f>'Drive Train'!$F$35-EC14*'DEPRECATED - DT-Prelim Calcs'!$C$21*'Drive Train'!$F$39</f>
        <v>6.0759999999999996</v>
      </c>
      <c r="EK14" s="1">
        <f>IF(EH14&gt;='Drive Train'!$F$29,1,0)</f>
        <v>0</v>
      </c>
      <c r="EL14" s="57">
        <f t="shared" si="50"/>
        <v>103.33333333333333</v>
      </c>
      <c r="EM14" s="63">
        <f>EM13+'DEPRECATED - DT-Prelim Calcs'!$C$11</f>
        <v>40</v>
      </c>
      <c r="EN14" s="2">
        <f>EX14/'Drive Train'!$F$35</f>
        <v>0.48999999999999994</v>
      </c>
      <c r="EO14" s="46">
        <f>EV14*12*60/(PI() * 'Drive Train'!$F$15)/EN$2*EN14</f>
        <v>-170957.01051475943</v>
      </c>
      <c r="EP14" s="2">
        <f>('DEPRECATED - DT-Prelim Calcs'!$C$6*EN14-EO14)/('DEPRECATED - DT-Prelim Calcs'!$C$6*EN14)*'DEPRECATED - DT-Prelim Calcs'!$C$7*EN14</f>
        <v>78.480411320932518</v>
      </c>
      <c r="EQ14" s="57">
        <f>EP14/'DEPRECATED - DT-Prelim Calcs'!$C$7*('DEPRECATED - DT-Prelim Calcs'!$C$8-'DEPRECATED - DT-Prelim Calcs'!$C$9)+'DEPRECATED - DT-Prelim Calcs'!$C$9</f>
        <v>4180.7235570438352</v>
      </c>
      <c r="ER14" s="57">
        <f t="shared" si="16"/>
        <v>93</v>
      </c>
      <c r="ES14" s="2">
        <f t="shared" si="51"/>
        <v>0.86507304327942547</v>
      </c>
      <c r="ET14" s="57">
        <f>ES14*'DEPRECATED - DT-Prelim Calcs'!$C$21/EN$2/'DEPRECATED - DT-Prelim Calcs'!$C$19/'DEPRECATED - DT-Prelim Calcs'!$C$18*3.39*'DEPRECATED - DT-Prelim Calcs'!$C$20</f>
        <v>25.773080821789936</v>
      </c>
      <c r="EU14" s="46">
        <f t="shared" si="52"/>
        <v>0</v>
      </c>
      <c r="EV14" s="57">
        <f>ET13*'DEPRECATED - DT-Prelim Calcs'!$C$11+EV13</f>
        <v>-740.59195851191578</v>
      </c>
      <c r="EW14" s="57">
        <f>EW13+0.5*ET14*'DEPRECATED - DT-Prelim Calcs'!$C$11^2+EV14*'DEPRECATED - DT-Prelim Calcs'!$C$11</f>
        <v>-36107.912857844072</v>
      </c>
      <c r="EX14" s="57">
        <f>MIN('Drive Train'!$F$35-ER13*'DEPRECATED - DT-Prelim Calcs'!$C$21*'Drive Train'!$F$39,EX13+ER$2)</f>
        <v>6.0759999999999996</v>
      </c>
      <c r="EY14" s="57">
        <f>'Drive Train'!$F$35-ER14*'DEPRECATED - DT-Prelim Calcs'!$C$21*'Drive Train'!$F$39</f>
        <v>6.0759999999999996</v>
      </c>
      <c r="EZ14" s="1">
        <f>IF(EW14&gt;='Drive Train'!$F$29,1,0)</f>
        <v>0</v>
      </c>
      <c r="FA14" s="57">
        <f t="shared" si="53"/>
        <v>103.33333333333333</v>
      </c>
      <c r="FB14" s="63">
        <f>FB13+'DEPRECATED - DT-Prelim Calcs'!$C$11</f>
        <v>40</v>
      </c>
      <c r="FC14" s="2">
        <f>FM14/'Drive Train'!$F$35</f>
        <v>0.48999999999999994</v>
      </c>
      <c r="FD14" s="46">
        <f>FK14*12*60/(PI() * 'Drive Train'!$F$15)/FC$2*FC14</f>
        <v>-285004.25363246299</v>
      </c>
      <c r="FE14" s="2">
        <f>('DEPRECATED - DT-Prelim Calcs'!$C$6*FC14-FD14)/('DEPRECATED - DT-Prelim Calcs'!$C$6*FC14)*'DEPRECATED - DT-Prelim Calcs'!$C$7*FC14</f>
        <v>130.04773888447201</v>
      </c>
      <c r="FF14" s="57">
        <f>FE14/'DEPRECATED - DT-Prelim Calcs'!$C$7*('DEPRECATED - DT-Prelim Calcs'!$C$8-'DEPRECATED - DT-Prelim Calcs'!$C$9)+'DEPRECATED - DT-Prelim Calcs'!$C$9</f>
        <v>6925.9883397833028</v>
      </c>
      <c r="FG14" s="57">
        <f t="shared" si="17"/>
        <v>93</v>
      </c>
      <c r="FH14" s="2">
        <f t="shared" si="54"/>
        <v>0.78067567320338405</v>
      </c>
      <c r="FI14" s="57">
        <f>FH14*'DEPRECATED - DT-Prelim Calcs'!$C$21/FC$2/'DEPRECATED - DT-Prelim Calcs'!$C$19/'DEPRECATED - DT-Prelim Calcs'!$C$18*3.39*'DEPRECATED - DT-Prelim Calcs'!$C$20</f>
        <v>25.773080821789936</v>
      </c>
      <c r="FJ14" s="46">
        <f t="shared" si="55"/>
        <v>0</v>
      </c>
      <c r="FK14" s="57">
        <f>FI13*'DEPRECATED - DT-Prelim Calcs'!$C$11+FK13</f>
        <v>-1114.195208379278</v>
      </c>
      <c r="FL14" s="57">
        <f>FL13+0.5*FI14*'DEPRECATED - DT-Prelim Calcs'!$C$11^2+FK14*'DEPRECATED - DT-Prelim Calcs'!$C$11</f>
        <v>-48810.423353334387</v>
      </c>
      <c r="FM14" s="57">
        <f>MIN('Drive Train'!$F$35-FG13*'DEPRECATED - DT-Prelim Calcs'!$C$21*'Drive Train'!$F$39,FM13+FG$2)</f>
        <v>6.0759999999999996</v>
      </c>
      <c r="FN14" s="57">
        <f>'Drive Train'!$F$35-FG14*'DEPRECATED - DT-Prelim Calcs'!$C$21*'Drive Train'!$F$39</f>
        <v>6.0759999999999996</v>
      </c>
      <c r="FO14" s="1">
        <f>IF(FL14&gt;='Drive Train'!$F$29,1,0)</f>
        <v>0</v>
      </c>
      <c r="FP14" s="57">
        <f t="shared" si="56"/>
        <v>103.33333333333333</v>
      </c>
      <c r="FQ14" s="63">
        <f>FQ13+'DEPRECATED - DT-Prelim Calcs'!$C$11</f>
        <v>40</v>
      </c>
      <c r="FR14" s="2">
        <f>GB14/'Drive Train'!$F$35</f>
        <v>0.48999999999999994</v>
      </c>
      <c r="FS14" s="46">
        <f>FZ14*12*60/(PI() * 'Drive Train'!$F$15)/FR$2*FR14</f>
        <v>-428894.32214348612</v>
      </c>
      <c r="FT14" s="2">
        <f>('DEPRECATED - DT-Prelim Calcs'!$C$6*FR14-FS14)/('DEPRECATED - DT-Prelim Calcs'!$C$6*FR14)*'DEPRECATED - DT-Prelim Calcs'!$C$7*FR14</f>
        <v>195.10872671028173</v>
      </c>
      <c r="FU14" s="57">
        <f>FT14/'DEPRECATED - DT-Prelim Calcs'!$C$7*('DEPRECATED - DT-Prelim Calcs'!$C$8-'DEPRECATED - DT-Prelim Calcs'!$C$9)+'DEPRECATED - DT-Prelim Calcs'!$C$9</f>
        <v>10389.608563041142</v>
      </c>
      <c r="FV14" s="57">
        <f t="shared" si="18"/>
        <v>93</v>
      </c>
      <c r="FW14" s="2">
        <f t="shared" si="57"/>
        <v>0.7112822800297498</v>
      </c>
      <c r="FX14" s="57">
        <f>FW14*'DEPRECATED - DT-Prelim Calcs'!$C$21/FR$2/'DEPRECATED - DT-Prelim Calcs'!$C$19/'DEPRECATED - DT-Prelim Calcs'!$C$18*3.39*'DEPRECATED - DT-Prelim Calcs'!$C$20</f>
        <v>25.773080821789936</v>
      </c>
      <c r="FY14" s="46">
        <f t="shared" si="58"/>
        <v>0</v>
      </c>
      <c r="FZ14" s="57">
        <f>FX13*'DEPRECATED - DT-Prelim Calcs'!$C$11+FZ13</f>
        <v>-1527.6771560230727</v>
      </c>
      <c r="GA14" s="57">
        <f>GA13+0.5*FX14*'DEPRECATED - DT-Prelim Calcs'!$C$11^2+FZ14*'DEPRECATED - DT-Prelim Calcs'!$C$11</f>
        <v>-62868.809573223407</v>
      </c>
      <c r="GB14" s="57">
        <f>MIN('Drive Train'!$F$35-FV13*'DEPRECATED - DT-Prelim Calcs'!$C$21*'Drive Train'!$F$39,GB13+FV$2)</f>
        <v>6.0759999999999996</v>
      </c>
      <c r="GC14" s="57">
        <f>'Drive Train'!$F$35-FV14*'DEPRECATED - DT-Prelim Calcs'!$C$21*'Drive Train'!$F$39</f>
        <v>6.0759999999999996</v>
      </c>
      <c r="GD14" s="1">
        <f>IF(GA14&gt;='Drive Train'!$F$29,1,0)</f>
        <v>0</v>
      </c>
      <c r="GE14" s="57">
        <f t="shared" si="59"/>
        <v>103.33333333333333</v>
      </c>
      <c r="GF14" s="63">
        <f>GF13+'DEPRECATED - DT-Prelim Calcs'!$C$11</f>
        <v>40</v>
      </c>
      <c r="GG14" s="2">
        <f>GQ14/'Drive Train'!$F$35</f>
        <v>0.83548387096774201</v>
      </c>
      <c r="GH14" s="46">
        <f>GO14*12*60/(PI() * 'Drive Train'!$F$15)/GG$2*GG14</f>
        <v>-10680.126513348749</v>
      </c>
      <c r="GI14" s="2">
        <f>('DEPRECATED - DT-Prelim Calcs'!$C$6*GG14-GH14)/('DEPRECATED - DT-Prelim Calcs'!$C$6*GG14)*'DEPRECATED - DT-Prelim Calcs'!$C$7*GG14</f>
        <v>6.8426164849741875</v>
      </c>
      <c r="GJ14" s="57">
        <f>GI14/'DEPRECATED - DT-Prelim Calcs'!$C$7*('DEPRECATED - DT-Prelim Calcs'!$C$8-'DEPRECATED - DT-Prelim Calcs'!$C$9)+'DEPRECATED - DT-Prelim Calcs'!$C$9</f>
        <v>366.97705187642663</v>
      </c>
      <c r="GK14" s="57">
        <f t="shared" si="60"/>
        <v>29.999999999999982</v>
      </c>
      <c r="GL14" s="2">
        <f t="shared" si="61"/>
        <v>0.99579519204165001</v>
      </c>
      <c r="GM14" s="57">
        <f>GL14*'DEPRECATED - DT-Prelim Calcs'!$C$21/GG$2/'DEPRECATED - DT-Prelim Calcs'!$C$19/'DEPRECATED - DT-Prelim Calcs'!$C$18*3.39*'DEPRECATED - DT-Prelim Calcs'!$C$20</f>
        <v>25.773080821789936</v>
      </c>
      <c r="GN14" s="46">
        <f t="shared" si="62"/>
        <v>0</v>
      </c>
      <c r="GO14" s="57">
        <f>GM13*'DEPRECATED - DT-Prelim Calcs'!$C$11+GO13</f>
        <v>-31.235159663847625</v>
      </c>
      <c r="GP14" s="57">
        <f>GP13+0.5*GM14*'DEPRECATED - DT-Prelim Calcs'!$C$11^2+GO14*'DEPRECATED - DT-Prelim Calcs'!$C$11</f>
        <v>-12189.792647866516</v>
      </c>
      <c r="GQ14" s="57">
        <f>MIN('Drive Train'!$F$35-GK13*'DEPRECATED - DT-Prelim Calcs'!$C$21*'Drive Train'!$F$39,GQ13+GK$2)</f>
        <v>10.360000000000001</v>
      </c>
      <c r="GR14" s="57">
        <f>'Drive Train'!$F$35-GK14*'DEPRECATED - DT-Prelim Calcs'!$C$21*'Drive Train'!$F$39</f>
        <v>10.360000000000001</v>
      </c>
      <c r="GS14" s="1">
        <f>IF(GP14&gt;='Drive Train'!$F$29,1,0)</f>
        <v>0</v>
      </c>
      <c r="GT14" s="57">
        <f t="shared" si="63"/>
        <v>33.333333333333314</v>
      </c>
      <c r="GU14" s="63">
        <f>GU13+'DEPRECATED - DT-Prelim Calcs'!$C$11</f>
        <v>40</v>
      </c>
      <c r="GV14" s="2">
        <f>HF14/'Drive Train'!$F$35</f>
        <v>0.81720430107526887</v>
      </c>
      <c r="GW14" s="46">
        <f>HD14*12*60/(PI() * 'Drive Train'!$F$15)/GV$2*GV14</f>
        <v>-44251.670133317268</v>
      </c>
      <c r="GX14" s="2">
        <f>('DEPRECATED - DT-Prelim Calcs'!$C$6*GV14-GW14)/('DEPRECATED - DT-Prelim Calcs'!$C$6*GV14)*'DEPRECATED - DT-Prelim Calcs'!$C$7*GV14</f>
        <v>21.978191262644799</v>
      </c>
      <c r="GY14" s="57">
        <f>GX14/'DEPRECATED - DT-Prelim Calcs'!$C$7*('DEPRECATED - DT-Prelim Calcs'!$C$8-'DEPRECATED - DT-Prelim Calcs'!$C$9)+'DEPRECATED - DT-Prelim Calcs'!$C$9</f>
        <v>1172.7422983391402</v>
      </c>
      <c r="GZ14" s="57">
        <f t="shared" si="20"/>
        <v>33.333333333333314</v>
      </c>
      <c r="HA14" s="2">
        <f t="shared" si="64"/>
        <v>0.99579519204165001</v>
      </c>
      <c r="HB14" s="57">
        <f>HA14*'DEPRECATED - DT-Prelim Calcs'!$C$21/GV$2/'DEPRECATED - DT-Prelim Calcs'!$C$19/'DEPRECATED - DT-Prelim Calcs'!$C$18*3.39*'DEPRECATED - DT-Prelim Calcs'!$C$20</f>
        <v>25.773080821789936</v>
      </c>
      <c r="HC14" s="46">
        <f t="shared" si="65"/>
        <v>0</v>
      </c>
      <c r="HD14" s="57">
        <f>HB13*'DEPRECATED - DT-Prelim Calcs'!$C$11+HD13</f>
        <v>-132.31358171307068</v>
      </c>
      <c r="HE14" s="57">
        <f>HE13+0.5*HB14*'DEPRECATED - DT-Prelim Calcs'!$C$11^2+HD14*'DEPRECATED - DT-Prelim Calcs'!$C$11</f>
        <v>-15600.53001801728</v>
      </c>
      <c r="HF14" s="57">
        <f>MIN('Drive Train'!$F$35-GZ13*'DEPRECATED - DT-Prelim Calcs'!$C$21*'Drive Train'!$F$39,HF13+GZ$2)</f>
        <v>10.133333333333335</v>
      </c>
      <c r="HG14" s="57">
        <f>'Drive Train'!$F$35-GZ14*'DEPRECATED - DT-Prelim Calcs'!$C$21*'Drive Train'!$F$39</f>
        <v>10.133333333333335</v>
      </c>
      <c r="HH14" s="1">
        <f>IF(HE14&gt;='Drive Train'!$F$29,1,0)</f>
        <v>0</v>
      </c>
      <c r="HI14" s="57">
        <f t="shared" si="66"/>
        <v>37.037037037037017</v>
      </c>
      <c r="HJ14" s="63">
        <f>HJ13+'DEPRECATED - DT-Prelim Calcs'!$C$11</f>
        <v>40</v>
      </c>
      <c r="HK14" s="2">
        <f>HU14/'Drive Train'!$F$35</f>
        <v>0.79892473118279583</v>
      </c>
      <c r="HL14" s="46">
        <f>HS14*12*60/(PI() * 'Drive Train'!$F$15)/HK$2*HK14</f>
        <v>-74826.435395943627</v>
      </c>
      <c r="HM14" s="2">
        <f>('DEPRECATED - DT-Prelim Calcs'!$C$6*HK14-HL14)/('DEPRECATED - DT-Prelim Calcs'!$C$6*HK14)*'DEPRECATED - DT-Prelim Calcs'!$C$7*HK14</f>
        <v>35.758749935025612</v>
      </c>
      <c r="HN14" s="57">
        <f>HM14/'DEPRECATED - DT-Prelim Calcs'!$C$7*('DEPRECATED - DT-Prelim Calcs'!$C$8-'DEPRECATED - DT-Prelim Calcs'!$C$9)+'DEPRECATED - DT-Prelim Calcs'!$C$9</f>
        <v>1906.3712102339364</v>
      </c>
      <c r="HO14" s="57">
        <f t="shared" si="21"/>
        <v>36.66666666666665</v>
      </c>
      <c r="HP14" s="2">
        <f t="shared" si="67"/>
        <v>0.99579519204165001</v>
      </c>
      <c r="HQ14" s="57">
        <f>HP14*'DEPRECATED - DT-Prelim Calcs'!$C$21/HK$2/'DEPRECATED - DT-Prelim Calcs'!$C$19/'DEPRECATED - DT-Prelim Calcs'!$C$18*3.39*'DEPRECATED - DT-Prelim Calcs'!$C$20</f>
        <v>25.773080821789936</v>
      </c>
      <c r="HR14" s="46">
        <f t="shared" si="68"/>
        <v>0</v>
      </c>
      <c r="HS14" s="57">
        <f>HQ13*'DEPRECATED - DT-Prelim Calcs'!$C$11+HS13</f>
        <v>-228.85193809925113</v>
      </c>
      <c r="HT14" s="57">
        <f>HT13+0.5*HQ14*'DEPRECATED - DT-Prelim Calcs'!$C$11^2+HS14*'DEPRECATED - DT-Prelim Calcs'!$C$11</f>
        <v>-18856.905155624605</v>
      </c>
      <c r="HU14" s="57">
        <f>MIN('Drive Train'!$F$35-HO13*'DEPRECATED - DT-Prelim Calcs'!$C$21*'Drive Train'!$F$39,HU13+HO$2)</f>
        <v>9.9066666666666681</v>
      </c>
      <c r="HV14" s="57">
        <f>'Drive Train'!$F$35-HO14*'DEPRECATED - DT-Prelim Calcs'!$C$21*'Drive Train'!$F$39</f>
        <v>9.9066666666666681</v>
      </c>
      <c r="HW14" s="1">
        <f>IF(HT14&gt;='Drive Train'!$F$29,1,0)</f>
        <v>0</v>
      </c>
      <c r="HX14" s="57">
        <f t="shared" si="69"/>
        <v>40.740740740740726</v>
      </c>
      <c r="HY14" s="63">
        <f>HY13+'DEPRECATED - DT-Prelim Calcs'!$C$11</f>
        <v>40</v>
      </c>
      <c r="HZ14" s="2">
        <f>IJ14/'Drive Train'!$F$35</f>
        <v>0.78064516129032269</v>
      </c>
      <c r="IA14" s="46">
        <f>IH14*12*60/(PI() * 'Drive Train'!$F$15)/HZ$2*HZ14</f>
        <v>-102506.31520953367</v>
      </c>
      <c r="IB14" s="2">
        <f>('DEPRECATED - DT-Prelim Calcs'!$C$6*HZ14-IA14)/('DEPRECATED - DT-Prelim Calcs'!$C$6*HZ14)*'DEPRECATED - DT-Prelim Calcs'!$C$7*HZ14</f>
        <v>48.230364154840295</v>
      </c>
      <c r="IC14" s="57">
        <f>IB14/'DEPRECATED - DT-Prelim Calcs'!$C$7*('DEPRECATED - DT-Prelim Calcs'!$C$8-'DEPRECATED - DT-Prelim Calcs'!$C$9)+'DEPRECATED - DT-Prelim Calcs'!$C$9</f>
        <v>2570.3164817701281</v>
      </c>
      <c r="ID14" s="57">
        <f t="shared" si="22"/>
        <v>39.999999999999986</v>
      </c>
      <c r="IE14" s="2">
        <f t="shared" si="70"/>
        <v>0.99579519204165001</v>
      </c>
      <c r="IF14" s="57">
        <f>IE14*'DEPRECATED - DT-Prelim Calcs'!$C$21/HZ$2/'DEPRECATED - DT-Prelim Calcs'!$C$19/'DEPRECATED - DT-Prelim Calcs'!$C$18*3.39*'DEPRECATED - DT-Prelim Calcs'!$C$20</f>
        <v>25.773080821789936</v>
      </c>
      <c r="IG14" s="46">
        <f t="shared" si="71"/>
        <v>0</v>
      </c>
      <c r="IH14" s="57">
        <f>IF13*'DEPRECATED - DT-Prelim Calcs'!$C$11+IH13</f>
        <v>-320.85022882238866</v>
      </c>
      <c r="II14" s="57">
        <f>II13+0.5*IF14*'DEPRECATED - DT-Prelim Calcs'!$C$11^2+IH14*'DEPRECATED - DT-Prelim Calcs'!$C$11</f>
        <v>-21958.918060688466</v>
      </c>
      <c r="IJ14" s="57">
        <f>MIN('Drive Train'!$F$35-ID13*'DEPRECATED - DT-Prelim Calcs'!$C$21*'Drive Train'!$F$39,IJ13+ID$2)</f>
        <v>9.6800000000000015</v>
      </c>
      <c r="IK14" s="57">
        <f>'Drive Train'!$F$35-ID14*'DEPRECATED - DT-Prelim Calcs'!$C$21*'Drive Train'!$F$39</f>
        <v>9.6800000000000015</v>
      </c>
      <c r="IL14" s="1">
        <f>IF(II14&gt;='Drive Train'!$F$29,1,0)</f>
        <v>0</v>
      </c>
      <c r="IM14" s="57">
        <f t="shared" si="72"/>
        <v>44.444444444444429</v>
      </c>
      <c r="IN14" s="63">
        <f>IN13+'DEPRECATED - DT-Prelim Calcs'!$C$11</f>
        <v>40</v>
      </c>
      <c r="IO14" s="2">
        <f>IY14/'Drive Train'!$F$35</f>
        <v>0.76236559139784954</v>
      </c>
      <c r="IP14" s="46">
        <f>IW14*12*60/(PI() * 'Drive Train'!$F$15)/IO$2*IO14</f>
        <v>-127393.20248239345</v>
      </c>
      <c r="IQ14" s="2">
        <f>('DEPRECATED - DT-Prelim Calcs'!$C$6*IO14-IP14)/('DEPRECATED - DT-Prelim Calcs'!$C$6*IO14)*'DEPRECATED - DT-Prelim Calcs'!$C$7*IO14</f>
        <v>59.439105574812572</v>
      </c>
      <c r="IR14" s="57">
        <f>IQ14/'DEPRECATED - DT-Prelim Calcs'!$C$7*('DEPRECATED - DT-Prelim Calcs'!$C$8-'DEPRECATED - DT-Prelim Calcs'!$C$9)+'DEPRECATED - DT-Prelim Calcs'!$C$9</f>
        <v>3167.0308071570344</v>
      </c>
      <c r="IS14" s="57">
        <f t="shared" si="23"/>
        <v>43.333333333333321</v>
      </c>
      <c r="IT14" s="2">
        <f t="shared" si="73"/>
        <v>0.99579519204165001</v>
      </c>
      <c r="IU14" s="57">
        <f>IT14*'DEPRECATED - DT-Prelim Calcs'!$C$21/IO$2/'DEPRECATED - DT-Prelim Calcs'!$C$19/'DEPRECATED - DT-Prelim Calcs'!$C$18*3.39*'DEPRECATED - DT-Prelim Calcs'!$C$20</f>
        <v>25.773080821789936</v>
      </c>
      <c r="IV14" s="46">
        <f t="shared" si="74"/>
        <v>0</v>
      </c>
      <c r="IW14" s="57">
        <f>IU13*'DEPRECATED - DT-Prelim Calcs'!$C$11+IW13</f>
        <v>-408.30845388248349</v>
      </c>
      <c r="IX14" s="57">
        <f>IX13+0.5*IU14*'DEPRECATED - DT-Prelim Calcs'!$C$11^2+IW14*'DEPRECATED - DT-Prelim Calcs'!$C$11</f>
        <v>-24906.568733208875</v>
      </c>
      <c r="IY14" s="57">
        <f>MIN('Drive Train'!$F$35-IS13*'DEPRECATED - DT-Prelim Calcs'!$C$21*'Drive Train'!$F$39,IY13+IS$2)</f>
        <v>9.4533333333333349</v>
      </c>
      <c r="IZ14" s="57">
        <f>'Drive Train'!$F$35-IS14*'DEPRECATED - DT-Prelim Calcs'!$C$21*'Drive Train'!$F$39</f>
        <v>9.4533333333333349</v>
      </c>
      <c r="JA14" s="1">
        <f>IF(IX14&gt;='Drive Train'!$F$29,1,0)</f>
        <v>0</v>
      </c>
      <c r="JB14" s="57">
        <f t="shared" si="75"/>
        <v>48.148148148148138</v>
      </c>
      <c r="JC14" s="63">
        <f>JC13+'DEPRECATED - DT-Prelim Calcs'!$C$11</f>
        <v>40</v>
      </c>
      <c r="JD14" s="2">
        <f>JN14/'Drive Train'!$F$35</f>
        <v>0.74408602150537628</v>
      </c>
      <c r="JE14" s="46">
        <f>JL14*12*60/(PI() * 'Drive Train'!$F$15)/JD$2*JD14</f>
        <v>-149588.99012282863</v>
      </c>
      <c r="JF14" s="2">
        <f>('DEPRECATED - DT-Prelim Calcs'!$C$6*JD14-JE14)/('DEPRECATED - DT-Prelim Calcs'!$C$6*JD14)*'DEPRECATED - DT-Prelim Calcs'!$C$7*JD14</f>
        <v>69.431045847666056</v>
      </c>
      <c r="JG14" s="57">
        <f>JF14/'DEPRECATED - DT-Prelim Calcs'!$C$7*('DEPRECATED - DT-Prelim Calcs'!$C$8-'DEPRECATED - DT-Prelim Calcs'!$C$9)+'DEPRECATED - DT-Prelim Calcs'!$C$9</f>
        <v>3698.9668806039645</v>
      </c>
      <c r="JH14" s="57">
        <f t="shared" si="24"/>
        <v>46.666666666666657</v>
      </c>
      <c r="JI14" s="2">
        <f t="shared" si="76"/>
        <v>0.99579519204165001</v>
      </c>
      <c r="JJ14" s="57">
        <f>JI14*'DEPRECATED - DT-Prelim Calcs'!$C$21/JD$2/'DEPRECATED - DT-Prelim Calcs'!$C$19/'DEPRECATED - DT-Prelim Calcs'!$C$18*3.39*'DEPRECATED - DT-Prelim Calcs'!$C$20</f>
        <v>25.773080821789936</v>
      </c>
      <c r="JK14" s="46">
        <f t="shared" si="77"/>
        <v>0</v>
      </c>
      <c r="JL14" s="57">
        <f>JJ13*'DEPRECATED - DT-Prelim Calcs'!$C$11+JL13</f>
        <v>-491.22661327953483</v>
      </c>
      <c r="JM14" s="57">
        <f>JM13+0.5*JJ14*'DEPRECATED - DT-Prelim Calcs'!$C$11^2+JL14*'DEPRECATED - DT-Prelim Calcs'!$C$11</f>
        <v>-27699.857173185803</v>
      </c>
      <c r="JN14" s="57">
        <f>MIN('Drive Train'!$F$35-JH13*'DEPRECATED - DT-Prelim Calcs'!$C$21*'Drive Train'!$F$39,JN13+JH$2)</f>
        <v>9.2266666666666666</v>
      </c>
      <c r="JO14" s="57">
        <f>'Drive Train'!$F$35-JH14*'DEPRECATED - DT-Prelim Calcs'!$C$21*'Drive Train'!$F$39</f>
        <v>9.2266666666666666</v>
      </c>
      <c r="JP14" s="1">
        <f>IF(JM14&gt;='Drive Train'!$F$29,1,0)</f>
        <v>0</v>
      </c>
      <c r="JQ14" s="57">
        <f>MIN(JG14,'DEPRECATED - DT-Prelim Calcs'!$C$10)*'DEPRECATED - DT-Prelim Calcs'!$C$11*1000/60/60</f>
        <v>103.33333333333333</v>
      </c>
      <c r="JR14" s="63">
        <f>JR13+'DEPRECATED - DT-Prelim Calcs'!$C$11</f>
        <v>40</v>
      </c>
      <c r="JS14" s="2">
        <f>KC14/'Drive Train'!$F$35</f>
        <v>0.72580645161290325</v>
      </c>
      <c r="JT14" s="46">
        <f>KA14*12*60/(PI() * 'Drive Train'!$F$15)/JS$2*JS14</f>
        <v>-169195.57103914575</v>
      </c>
      <c r="JU14" s="2">
        <f>('DEPRECATED - DT-Prelim Calcs'!$C$6*JS14-JT14)/('DEPRECATED - DT-Prelim Calcs'!$C$6*JS14)*'DEPRECATED - DT-Prelim Calcs'!$C$7*JS14</f>
        <v>78.252256626124677</v>
      </c>
      <c r="JV14" s="57">
        <f>JU14/'DEPRECATED - DT-Prelim Calcs'!$C$7*('DEPRECATED - DT-Prelim Calcs'!$C$8-'DEPRECATED - DT-Prelim Calcs'!$C$9)+'DEPRECATED - DT-Prelim Calcs'!$C$9</f>
        <v>4168.5773963202473</v>
      </c>
      <c r="JW14" s="57">
        <f t="shared" si="25"/>
        <v>49.999999999999993</v>
      </c>
      <c r="JX14" s="2">
        <f t="shared" si="78"/>
        <v>0.99579519204165001</v>
      </c>
      <c r="JY14" s="57">
        <f>JX14*'DEPRECATED - DT-Prelim Calcs'!$C$21/JS$2/'DEPRECATED - DT-Prelim Calcs'!$C$19/'DEPRECATED - DT-Prelim Calcs'!$C$18*3.39*'DEPRECATED - DT-Prelim Calcs'!$C$20</f>
        <v>25.773080821789936</v>
      </c>
      <c r="JZ14" s="46">
        <f t="shared" si="79"/>
        <v>0</v>
      </c>
      <c r="KA14" s="57">
        <f>JY13*'DEPRECATED - DT-Prelim Calcs'!$C$11+KA13</f>
        <v>-569.60470701354427</v>
      </c>
      <c r="KB14" s="57">
        <f>KB13+0.5*JY14*'DEPRECATED - DT-Prelim Calcs'!$C$11^2+KA14*'DEPRECATED - DT-Prelim Calcs'!$C$11</f>
        <v>-30338.783380619308</v>
      </c>
      <c r="KC14" s="57">
        <f>MIN('Drive Train'!$F$35-JW13*'DEPRECATED - DT-Prelim Calcs'!$C$21*'Drive Train'!$F$39,KC13+JW$2)</f>
        <v>9</v>
      </c>
      <c r="KD14" s="57">
        <f>'Drive Train'!$F$35-JW14*'DEPRECATED - DT-Prelim Calcs'!$C$21*'Drive Train'!$F$39</f>
        <v>9</v>
      </c>
      <c r="KE14" s="1">
        <f>IF(KB14&gt;='Drive Train'!$F$29,1,0)</f>
        <v>0</v>
      </c>
      <c r="KF14" s="57">
        <f>MIN(JV14,'DEPRECATED - DT-Prelim Calcs'!$C$10)*'DEPRECATED - DT-Prelim Calcs'!$C$11*1000/60/60</f>
        <v>103.33333333333333</v>
      </c>
      <c r="KG14" s="63">
        <f>KG13+'DEPRECATED - DT-Prelim Calcs'!$C$11</f>
        <v>40</v>
      </c>
      <c r="KH14" s="2">
        <f>KR14/'Drive Train'!$F$35</f>
        <v>0.7075268817204301</v>
      </c>
      <c r="KI14" s="46">
        <f>KP14*12*60/(PI() * 'Drive Train'!$F$15)/KH$2*KH14</f>
        <v>-186314.83813965</v>
      </c>
      <c r="KJ14" s="2">
        <f>('DEPRECATED - DT-Prelim Calcs'!$C$6*KH14-KI14)/('DEPRECATED - DT-Prelim Calcs'!$C$6*KH14)*'DEPRECATED - DT-Prelim Calcs'!$C$7*KH14</f>
        <v>85.948809562911819</v>
      </c>
      <c r="KK14" s="57">
        <f>KJ14/'DEPRECATED - DT-Prelim Calcs'!$C$7*('DEPRECATED - DT-Prelim Calcs'!$C$8-'DEPRECATED - DT-Prelim Calcs'!$C$9)+'DEPRECATED - DT-Prelim Calcs'!$C$9</f>
        <v>4578.3150485151809</v>
      </c>
      <c r="KL14" s="57">
        <f t="shared" si="26"/>
        <v>53.333333333333329</v>
      </c>
      <c r="KM14" s="2">
        <f t="shared" si="80"/>
        <v>0.99579519204165001</v>
      </c>
      <c r="KN14" s="57">
        <f>KM14*'DEPRECATED - DT-Prelim Calcs'!$C$21/KH$2/'DEPRECATED - DT-Prelim Calcs'!$C$19/'DEPRECATED - DT-Prelim Calcs'!$C$18*3.39*'DEPRECATED - DT-Prelim Calcs'!$C$20</f>
        <v>25.773080821789936</v>
      </c>
      <c r="KO14" s="46">
        <f t="shared" si="81"/>
        <v>0</v>
      </c>
      <c r="KP14" s="57">
        <f>KN13*'DEPRECATED - DT-Prelim Calcs'!$C$11+KP13</f>
        <v>-643.44273508450965</v>
      </c>
      <c r="KQ14" s="57">
        <f>KQ13+0.5*KN14*'DEPRECATED - DT-Prelim Calcs'!$C$11^2+KP14*'DEPRECATED - DT-Prelim Calcs'!$C$11</f>
        <v>-32823.347355509315</v>
      </c>
      <c r="KR14" s="57">
        <f>MIN('Drive Train'!$F$35-KL13*'DEPRECATED - DT-Prelim Calcs'!$C$21*'Drive Train'!$F$39,KR13+KL$2)</f>
        <v>8.7733333333333334</v>
      </c>
      <c r="KS14" s="57">
        <f>'Drive Train'!$F$35-KL14*'DEPRECATED - DT-Prelim Calcs'!$C$21*'Drive Train'!$F$39</f>
        <v>8.7733333333333334</v>
      </c>
      <c r="KT14" s="1">
        <f>IF(KQ14&gt;='Drive Train'!$F$29,1,0)</f>
        <v>0</v>
      </c>
      <c r="KU14" s="57">
        <f>MIN(KK14,'DEPRECATED - DT-Prelim Calcs'!$C$10)*'DEPRECATED - DT-Prelim Calcs'!$C$11*1000/60/60</f>
        <v>103.33333333333333</v>
      </c>
      <c r="KV14" s="63">
        <f>KV13+'DEPRECATED - DT-Prelim Calcs'!$C$11</f>
        <v>40</v>
      </c>
      <c r="KW14" s="2">
        <f>LG14/'Drive Train'!$F$35</f>
        <v>0.68924731182795695</v>
      </c>
      <c r="KX14" s="46">
        <f>LE14*12*60/(PI() * 'Drive Train'!$F$15)/KW$2*KW14</f>
        <v>-193038.64354540661</v>
      </c>
      <c r="KY14" s="2">
        <f>('DEPRECATED - DT-Prelim Calcs'!$C$6*KW14-KX14)/('DEPRECATED - DT-Prelim Calcs'!$C$6*KW14)*'DEPRECATED - DT-Prelim Calcs'!$C$7*KW14</f>
        <v>88.944975504512868</v>
      </c>
      <c r="KZ14" s="57">
        <f>KY14/'DEPRECATED - DT-Prelim Calcs'!$C$7*('DEPRECATED - DT-Prelim Calcs'!$C$8-'DEPRECATED - DT-Prelim Calcs'!$C$9)+'DEPRECATED - DT-Prelim Calcs'!$C$9</f>
        <v>4737.8204801780084</v>
      </c>
      <c r="LA14" s="57">
        <f t="shared" si="27"/>
        <v>56.666666666666664</v>
      </c>
      <c r="LB14" s="2">
        <f t="shared" si="82"/>
        <v>0.99579519204165001</v>
      </c>
      <c r="LC14" s="57">
        <f>LB14*'DEPRECATED - DT-Prelim Calcs'!$C$21/KW$2/'DEPRECATED - DT-Prelim Calcs'!$C$19/'DEPRECATED - DT-Prelim Calcs'!$C$18*3.39*'DEPRECATED - DT-Prelim Calcs'!$C$20</f>
        <v>25.773080821789936</v>
      </c>
      <c r="LD14" s="46">
        <f t="shared" si="83"/>
        <v>0</v>
      </c>
      <c r="LE14" s="57">
        <f>LC13*'DEPRECATED - DT-Prelim Calcs'!$C$11+LE13</f>
        <v>-684.34418210815306</v>
      </c>
      <c r="LF14" s="57">
        <f>LF13+0.5*LC14*'DEPRECATED - DT-Prelim Calcs'!$C$11^2+LE14*'DEPRECATED - DT-Prelim Calcs'!$C$11</f>
        <v>-34195.488460116139</v>
      </c>
      <c r="LG14" s="57">
        <f>MIN('Drive Train'!$F$35-LA13*'DEPRECATED - DT-Prelim Calcs'!$C$21*'Drive Train'!$F$39,LG13+LA$2)</f>
        <v>8.5466666666666669</v>
      </c>
      <c r="LH14" s="57">
        <f>'Drive Train'!$F$35-LA14*'DEPRECATED - DT-Prelim Calcs'!$C$21*'Drive Train'!$F$39</f>
        <v>8.5466666666666669</v>
      </c>
      <c r="LI14" s="1">
        <f>IF(LF14&gt;='Drive Train'!$F$29,1,0)</f>
        <v>0</v>
      </c>
      <c r="LJ14" s="57">
        <f>MIN(KZ14,'DEPRECATED - DT-Prelim Calcs'!$C$10)*'DEPRECATED - DT-Prelim Calcs'!$C$11*1000/60/60</f>
        <v>103.33333333333333</v>
      </c>
      <c r="LK14" s="63">
        <f>LK13+'DEPRECATED - DT-Prelim Calcs'!$C$11</f>
        <v>40</v>
      </c>
      <c r="LL14" s="2">
        <f>LV14/'Drive Train'!$F$35</f>
        <v>0.67096774193548392</v>
      </c>
      <c r="LM14" s="46">
        <f>LT14*12*60/(PI() * 'Drive Train'!$F$15)/LL$2*LL14</f>
        <v>-179257.88073154961</v>
      </c>
      <c r="LN14" s="2">
        <f>('DEPRECATED - DT-Prelim Calcs'!$C$6*LL14-LM14)/('DEPRECATED - DT-Prelim Calcs'!$C$6*LL14)*'DEPRECATED - DT-Prelim Calcs'!$C$7*LL14</f>
        <v>82.669845121673248</v>
      </c>
      <c r="LO14" s="57">
        <f>LN14/'DEPRECATED - DT-Prelim Calcs'!$C$7*('DEPRECATED - DT-Prelim Calcs'!$C$8-'DEPRECATED - DT-Prelim Calcs'!$C$9)+'DEPRECATED - DT-Prelim Calcs'!$C$9</f>
        <v>4403.7544104193685</v>
      </c>
      <c r="LP14" s="57">
        <f t="shared" si="28"/>
        <v>60</v>
      </c>
      <c r="LQ14" s="2">
        <f t="shared" si="84"/>
        <v>0.99579519204165001</v>
      </c>
      <c r="LR14" s="57">
        <f>LQ14*'DEPRECATED - DT-Prelim Calcs'!$C$21/LL$2/'DEPRECATED - DT-Prelim Calcs'!$C$19/'DEPRECATED - DT-Prelim Calcs'!$C$18*3.39*'DEPRECATED - DT-Prelim Calcs'!$C$20</f>
        <v>25.773080821789936</v>
      </c>
      <c r="LS14" s="46">
        <f t="shared" si="85"/>
        <v>0</v>
      </c>
      <c r="LT14" s="57">
        <f>LR13*'DEPRECATED - DT-Prelim Calcs'!$C$11+LT13</f>
        <v>-652.80281699431407</v>
      </c>
      <c r="LU14" s="57">
        <f>LU13+0.5*LR14*'DEPRECATED - DT-Prelim Calcs'!$C$11^2+LT14*'DEPRECATED - DT-Prelim Calcs'!$C$11</f>
        <v>-33123.082046245618</v>
      </c>
      <c r="LV14" s="57">
        <f>MIN('Drive Train'!$F$35-LP13*'DEPRECATED - DT-Prelim Calcs'!$C$21*'Drive Train'!$F$39,LV13+LP$2)</f>
        <v>8.32</v>
      </c>
      <c r="LW14" s="57">
        <f>'Drive Train'!$F$35-LP14*'DEPRECATED - DT-Prelim Calcs'!$C$21*'Drive Train'!$F$39</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Train'!$AA$49 + V14*(1-'Drive Train'!$AA$49))</f>
        <v>0</v>
      </c>
      <c r="W15" s="57">
        <f t="shared" si="0"/>
        <v>0</v>
      </c>
      <c r="X15" s="2">
        <f>MAX(MIN(IF(AND(AI14=1,AG15&lt;0),-1,1)*(W15-$C$9)/($C$8-$C$9)*$C$7-$C$29*AE15/T$2 -  AI14*$C$29/2,X$2),MAX(X$4:X14)*-1)</f>
        <v>-0.2458281045106315</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Train'!$F$39,AG14+W$2)-$C$3,IF(AE14-1&lt;=0,0,IF($C$32=Motors!$C$29,MAX(MAX(AG$4:AG14)*-1,AG14-W$2),MAX(0,MAX(AG$4:AG14)*-1,AG14-W$2))))</f>
        <v>0</v>
      </c>
      <c r="AH15" s="57">
        <f>'Drive Train'!$F$35-ABS(W15)*'DEPRECATED - DT-Prelim Calcs'!$C$21*'Drive Train'!$F$39</f>
        <v>12.4</v>
      </c>
      <c r="AI15" s="1">
        <f>IF(AJ15&gt;='Drive Train'!$F$29,1,0)</f>
        <v>1</v>
      </c>
      <c r="AJ15" s="57">
        <f>AJ14+0.5*Y15*'DEPRECATED - DT-Prelim Calcs'!$C$11^2+AE15*'DEPRECATED - DT-Prelim Calcs'!$C$11</f>
        <v>784.33981740885292</v>
      </c>
      <c r="AK15" s="57">
        <f t="shared" si="8"/>
        <v>0</v>
      </c>
      <c r="AL15" s="63">
        <f>AL14+'DEPRECATED - DT-Prelim Calcs'!$C$11</f>
        <v>44</v>
      </c>
      <c r="AM15" s="2">
        <f>AW15/'Drive Train'!$F$35</f>
        <v>0.90334269132108047</v>
      </c>
      <c r="AN15" s="46">
        <f>AU15*12*60/(PI() * 'Drive Train'!$F$15)/AM$2*AM15</f>
        <v>3998.2194942778315</v>
      </c>
      <c r="AO15" s="2">
        <f>('DEPRECATED - DT-Prelim Calcs'!$C$6*AM15-AN15)/('DEPRECATED - DT-Prelim Calcs'!$C$6*AM15)*'DEPRECATED - DT-Prelim Calcs'!$C$7*AM15</f>
        <v>0.36923056127900572</v>
      </c>
      <c r="AP15" s="57">
        <f>AO15/'DEPRECATED - DT-Prelim Calcs'!$C$7*('DEPRECATED - DT-Prelim Calcs'!$C$8-'DEPRECATED - DT-Prelim Calcs'!$C$9)+'DEPRECATED - DT-Prelim Calcs'!$C$9</f>
        <v>22.356548137799351</v>
      </c>
      <c r="AQ15" s="57">
        <f t="shared" si="9"/>
        <v>22.356548137799351</v>
      </c>
      <c r="AR15" s="2">
        <f t="shared" si="30"/>
        <v>4.5190491629692131E-2</v>
      </c>
      <c r="AS15" s="57">
        <f>AR15*'DEPRECATED - DT-Prelim Calcs'!$C$21/AM$2/'DEPRECATED - DT-Prelim Calcs'!$C$19/'DEPRECATED - DT-Prelim Calcs'!$C$18*3.39*'DEPRECATED - DT-Prelim Calcs'!$C$20</f>
        <v>0.32749253730874955</v>
      </c>
      <c r="AT15" s="46">
        <f t="shared" si="31"/>
        <v>0</v>
      </c>
      <c r="AU15" s="57">
        <f>AS14*'DEPRECATED - DT-Prelim Calcs'!$C$11+AU14</f>
        <v>38.624375368841982</v>
      </c>
      <c r="AV15" s="57">
        <f>AV14+0.5*AS15*'DEPRECATED - DT-Prelim Calcs'!$C$11^2+AU15*'DEPRECATED - DT-Prelim Calcs'!$C$11</f>
        <v>1688.1913180179133</v>
      </c>
      <c r="AW15" s="57">
        <f>MIN('Drive Train'!$F$35-AQ14*'DEPRECATED - DT-Prelim Calcs'!$C$21*'Drive Train'!$F$39,AW14+AQ$2)</f>
        <v>11.201449372381399</v>
      </c>
      <c r="AX15" s="57">
        <f>'Drive Train'!$F$35-AQ15*'DEPRECATED - DT-Prelim Calcs'!$C$21*'Drive Train'!$F$39</f>
        <v>10.879754726629644</v>
      </c>
      <c r="AY15" s="1">
        <f>IF(AV15&gt;='Drive Train'!$F$29,1,0)</f>
        <v>1</v>
      </c>
      <c r="AZ15" s="57">
        <f t="shared" si="32"/>
        <v>24.840609041999279</v>
      </c>
      <c r="BA15" s="63">
        <f>BA14+'DEPRECATED - DT-Prelim Calcs'!$C$11</f>
        <v>44</v>
      </c>
      <c r="BB15" s="2">
        <f>BL15/'Drive Train'!$F$35</f>
        <v>1.3210010632540055</v>
      </c>
      <c r="BC15" s="46">
        <f>BJ15*12*60/(PI() * 'Drive Train'!$F$15)/BB$2*BB15</f>
        <v>-3684.2234862568944</v>
      </c>
      <c r="BD15" s="2">
        <f>('DEPRECATED - DT-Prelim Calcs'!$C$6*BB15-BC15)/('DEPRECATED - DT-Prelim Calcs'!$C$6*BB15)*'DEPRECATED - DT-Prelim Calcs'!$C$7*BB15</f>
        <v>4.8494622063219133</v>
      </c>
      <c r="BE15" s="57">
        <f>BD15/'DEPRECATED - DT-Prelim Calcs'!$C$7*('DEPRECATED - DT-Prelim Calcs'!$C$8-'DEPRECATED - DT-Prelim Calcs'!$C$9)+'DEPRECATED - DT-Prelim Calcs'!$C$9</f>
        <v>260.86846517473089</v>
      </c>
      <c r="BF15" s="57">
        <f t="shared" si="10"/>
        <v>93</v>
      </c>
      <c r="BG15" s="2">
        <f t="shared" si="33"/>
        <v>1.900390894314838</v>
      </c>
      <c r="BH15" s="57">
        <f>BG15*'DEPRECATED - DT-Prelim Calcs'!$C$21/BB$2/'DEPRECATED - DT-Prelim Calcs'!$C$19/'DEPRECATED - DT-Prelim Calcs'!$C$18*3.39*'DEPRECATED - DT-Prelim Calcs'!$C$20</f>
        <v>19.892901199087557</v>
      </c>
      <c r="BI15" s="46">
        <f t="shared" si="34"/>
        <v>0</v>
      </c>
      <c r="BJ15" s="57">
        <f>BH14*'DEPRECATED - DT-Prelim Calcs'!$C$11+BJ14</f>
        <v>-16.849589650327431</v>
      </c>
      <c r="BK15" s="57">
        <f>BK14+0.5*BH15*'DEPRECATED - DT-Prelim Calcs'!$C$11^2+BJ15*'DEPRECATED - DT-Prelim Calcs'!$C$11</f>
        <v>1059.3293787189932</v>
      </c>
      <c r="BL15" s="57">
        <f>MIN('Drive Train'!$F$35-BF14*'DEPRECATED - DT-Prelim Calcs'!$C$21*'Drive Train'!$F$39,BL14+BF$2)</f>
        <v>16.380413184349667</v>
      </c>
      <c r="BM15" s="57">
        <f>'Drive Train'!$F$35-BF15*'DEPRECATED - DT-Prelim Calcs'!$C$21*'Drive Train'!$F$39</f>
        <v>6.0759999999999996</v>
      </c>
      <c r="BN15" s="1">
        <f>IF(BK15&gt;='Drive Train'!$F$29,1,0)</f>
        <v>1</v>
      </c>
      <c r="BO15" s="57">
        <f t="shared" si="35"/>
        <v>103.33333333333333</v>
      </c>
      <c r="BP15" s="63">
        <f>BP14+'DEPRECATED - DT-Prelim Calcs'!$C$11</f>
        <v>44</v>
      </c>
      <c r="BQ15" s="2">
        <f>CA15/'Drive Train'!$F$35</f>
        <v>1.8671562271508426</v>
      </c>
      <c r="BR15" s="46">
        <f>BY15*12*60/(PI() * 'Drive Train'!$F$15)/BQ$2*BQ15</f>
        <v>-62535.494329783643</v>
      </c>
      <c r="BS15" s="2">
        <f>('DEPRECATED - DT-Prelim Calcs'!$C$6*BQ15-BR15)/('DEPRECATED - DT-Prelim Calcs'!$C$6*BQ15)*'DEPRECATED - DT-Prelim Calcs'!$C$7*BQ15</f>
        <v>32.775745444540206</v>
      </c>
      <c r="BT15" s="57">
        <f>BS15/'DEPRECATED - DT-Prelim Calcs'!$C$7*('DEPRECATED - DT-Prelim Calcs'!$C$8-'DEPRECATED - DT-Prelim Calcs'!$C$9)+'DEPRECATED - DT-Prelim Calcs'!$C$9</f>
        <v>1747.5664483545679</v>
      </c>
      <c r="BU15" s="57">
        <f t="shared" si="11"/>
        <v>93</v>
      </c>
      <c r="BV15" s="2">
        <f t="shared" si="36"/>
        <v>1.8828060353728675</v>
      </c>
      <c r="BW15" s="57">
        <f>BV15*'DEPRECATED - DT-Prelim Calcs'!$C$21/BQ$2/'DEPRECATED - DT-Prelim Calcs'!$C$19/'DEPRECATED - DT-Prelim Calcs'!$C$18*3.39*'DEPRECATED - DT-Prelim Calcs'!$C$20</f>
        <v>25.773080821789936</v>
      </c>
      <c r="BX15" s="46">
        <f t="shared" si="37"/>
        <v>0</v>
      </c>
      <c r="BY15" s="57">
        <f>BW14*'DEPRECATED - DT-Prelim Calcs'!$C$11+BY14</f>
        <v>-154.73440518658271</v>
      </c>
      <c r="BZ15" s="57">
        <f>BZ14+0.5*BW15*'DEPRECATED - DT-Prelim Calcs'!$C$11^2+BY15*'DEPRECATED - DT-Prelim Calcs'!$C$11</f>
        <v>-1111.233832611297</v>
      </c>
      <c r="CA15" s="57">
        <f>MIN('Drive Train'!$F$35-BU14*'DEPRECATED - DT-Prelim Calcs'!$C$21*'Drive Train'!$F$39,CA14+BU$2)</f>
        <v>23.152737216670449</v>
      </c>
      <c r="CB15" s="57">
        <f>'Drive Train'!$F$35-BU15*'DEPRECATED - DT-Prelim Calcs'!$C$21*'Drive Train'!$F$39</f>
        <v>6.0759999999999996</v>
      </c>
      <c r="CC15" s="1">
        <f>IF(BZ15&gt;='Drive Train'!$F$29,1,0)</f>
        <v>0</v>
      </c>
      <c r="CD15" s="57">
        <f t="shared" si="38"/>
        <v>103.33333333333333</v>
      </c>
      <c r="CE15" s="63">
        <f>CE14+'DEPRECATED - DT-Prelim Calcs'!$C$11</f>
        <v>44</v>
      </c>
      <c r="CF15" s="2">
        <f>CP15/'Drive Train'!$F$35</f>
        <v>2.1604240552620841</v>
      </c>
      <c r="CG15" s="46">
        <f>CN15*12*60/(PI() * 'Drive Train'!$F$15)/CF$2*CF15</f>
        <v>-173736.13413424013</v>
      </c>
      <c r="CH15" s="2">
        <f>('DEPRECATED - DT-Prelim Calcs'!$C$6*CF15-CG15)/('DEPRECATED - DT-Prelim Calcs'!$C$6*CF15)*'DEPRECATED - DT-Prelim Calcs'!$C$7*CF15</f>
        <v>83.762735155830541</v>
      </c>
      <c r="CI15" s="57">
        <f>CH15/'DEPRECATED - DT-Prelim Calcs'!$C$7*('DEPRECATED - DT-Prelim Calcs'!$C$8-'DEPRECATED - DT-Prelim Calcs'!$C$9)+'DEPRECATED - DT-Prelim Calcs'!$C$9</f>
        <v>4461.9360665946306</v>
      </c>
      <c r="CJ15" s="57">
        <f t="shared" si="12"/>
        <v>93</v>
      </c>
      <c r="CK15" s="2">
        <f t="shared" si="39"/>
        <v>1.5241763143494644</v>
      </c>
      <c r="CL15" s="57">
        <f>CK15*'DEPRECATED - DT-Prelim Calcs'!$C$21/CF$2/'DEPRECATED - DT-Prelim Calcs'!$C$19/'DEPRECATED - DT-Prelim Calcs'!$C$18*3.39*'DEPRECATED - DT-Prelim Calcs'!$C$20</f>
        <v>25.773080821789936</v>
      </c>
      <c r="CM15" s="46">
        <f t="shared" si="40"/>
        <v>0</v>
      </c>
      <c r="CN15" s="57">
        <f>CL14*'DEPRECATED - DT-Prelim Calcs'!$C$11+CN14</f>
        <v>-300.76114947467204</v>
      </c>
      <c r="CO15" s="57">
        <f>CO14+0.5*CL15*'DEPRECATED - DT-Prelim Calcs'!$C$11^2+CN15*'DEPRECATED - DT-Prelim Calcs'!$C$11</f>
        <v>-4577.0218298724167</v>
      </c>
      <c r="CP15" s="57">
        <f>MIN('Drive Train'!$F$35-CJ14*'DEPRECATED - DT-Prelim Calcs'!$C$21*'Drive Train'!$F$39,CP14+CJ$2)</f>
        <v>26.789258285249844</v>
      </c>
      <c r="CQ15" s="57">
        <f>'Drive Train'!$F$35-CJ15*'DEPRECATED - DT-Prelim Calcs'!$C$21*'Drive Train'!$F$39</f>
        <v>6.0759999999999996</v>
      </c>
      <c r="CR15" s="1">
        <f>IF(CO15&gt;='Drive Train'!$F$29,1,0)</f>
        <v>0</v>
      </c>
      <c r="CS15" s="57">
        <f t="shared" si="41"/>
        <v>103.33333333333333</v>
      </c>
      <c r="CT15" s="63">
        <f>CT14+'DEPRECATED - DT-Prelim Calcs'!$C$11</f>
        <v>44</v>
      </c>
      <c r="CU15" s="2">
        <f>DE15/'Drive Train'!$F$35</f>
        <v>0.48999999999999994</v>
      </c>
      <c r="CV15" s="46">
        <f>DC15*12*60/(PI() * 'Drive Train'!$F$15)/CU$2*CU15</f>
        <v>-7791.5461618204472</v>
      </c>
      <c r="CW15" s="2">
        <f>('DEPRECATED - DT-Prelim Calcs'!$C$6*CU15-CV15)/('DEPRECATED - DT-Prelim Calcs'!$C$6*CU15)*'DEPRECATED - DT-Prelim Calcs'!$C$7*CU15</f>
        <v>4.7039068011233161</v>
      </c>
      <c r="CX15" s="57">
        <f>CW15/'DEPRECATED - DT-Prelim Calcs'!$C$7*('DEPRECATED - DT-Prelim Calcs'!$C$8-'DEPRECATED - DT-Prelim Calcs'!$C$9)+'DEPRECATED - DT-Prelim Calcs'!$C$9</f>
        <v>253.11960273200057</v>
      </c>
      <c r="CY15" s="57">
        <f t="shared" si="13"/>
        <v>93</v>
      </c>
      <c r="CZ15" s="2">
        <f t="shared" si="42"/>
        <v>1.2803081040535502</v>
      </c>
      <c r="DA15" s="57">
        <f>CZ15*'DEPRECATED - DT-Prelim Calcs'!$C$21/CU$2/'DEPRECATED - DT-Prelim Calcs'!$C$19/'DEPRECATED - DT-Prelim Calcs'!$C$18*3.39*'DEPRECATED - DT-Prelim Calcs'!$C$20</f>
        <v>25.773080821789936</v>
      </c>
      <c r="DB15" s="46">
        <f t="shared" si="43"/>
        <v>0</v>
      </c>
      <c r="DC15" s="57">
        <f>DA14*'DEPRECATED - DT-Prelim Calcs'!$C$11+DC14</f>
        <v>-49.954824861389525</v>
      </c>
      <c r="DD15" s="57">
        <f>DD14+0.5*DA15*'DEPRECATED - DT-Prelim Calcs'!$C$11^2+DC15*'DEPRECATED - DT-Prelim Calcs'!$C$11</f>
        <v>-7893.2268861169614</v>
      </c>
      <c r="DE15" s="57">
        <f>MIN('Drive Train'!$F$35-CY14*'DEPRECATED - DT-Prelim Calcs'!$C$21*'Drive Train'!$F$39,DE14+CY$2)</f>
        <v>6.0759999999999996</v>
      </c>
      <c r="DF15" s="57">
        <f>'Drive Train'!$F$35-CY15*'DEPRECATED - DT-Prelim Calcs'!$C$21*'Drive Train'!$F$39</f>
        <v>6.0759999999999996</v>
      </c>
      <c r="DG15" s="1">
        <f>IF(DD15&gt;='Drive Train'!$F$29,1,0)</f>
        <v>0</v>
      </c>
      <c r="DH15" s="57">
        <f t="shared" si="44"/>
        <v>103.33333333333333</v>
      </c>
      <c r="DI15" s="63">
        <f>DI14+'DEPRECATED - DT-Prelim Calcs'!$C$11</f>
        <v>44</v>
      </c>
      <c r="DJ15" s="2">
        <f>DT15/'Drive Train'!$F$35</f>
        <v>0.48999999999999994</v>
      </c>
      <c r="DK15" s="46">
        <f>DR15*12*60/(PI() * 'Drive Train'!$F$15)/DJ$2*DJ15</f>
        <v>-1796.4689516489882</v>
      </c>
      <c r="DL15" s="2">
        <f>('DEPRECATED - DT-Prelim Calcs'!$C$6*DJ15-DK15)/('DEPRECATED - DT-Prelim Calcs'!$C$6*DJ15)*'DEPRECATED - DT-Prelim Calcs'!$C$7*DJ15</f>
        <v>1.9931870869557335</v>
      </c>
      <c r="DM15" s="57">
        <f>DL15/'DEPRECATED - DT-Prelim Calcs'!$C$7*('DEPRECATED - DT-Prelim Calcs'!$C$8-'DEPRECATED - DT-Prelim Calcs'!$C$9)+'DEPRECATED - DT-Prelim Calcs'!$C$9</f>
        <v>108.81033330141935</v>
      </c>
      <c r="DN15" s="57">
        <f t="shared" si="14"/>
        <v>93</v>
      </c>
      <c r="DO15" s="2">
        <f t="shared" si="45"/>
        <v>1.1037138828047846</v>
      </c>
      <c r="DP15" s="57">
        <f>DO15*'DEPRECATED - DT-Prelim Calcs'!$C$21/DJ$2/'DEPRECATED - DT-Prelim Calcs'!$C$19/'DEPRECATED - DT-Prelim Calcs'!$C$18*3.39*'DEPRECATED - DT-Prelim Calcs'!$C$20</f>
        <v>25.773080821789936</v>
      </c>
      <c r="DQ15" s="46">
        <f t="shared" si="46"/>
        <v>0</v>
      </c>
      <c r="DR15" s="57">
        <f>DP14*'DEPRECATED - DT-Prelim Calcs'!$C$11+DR14</f>
        <v>-9.9292288193219918</v>
      </c>
      <c r="DS15" s="57">
        <f>DS14+0.5*DP15*'DEPRECATED - DT-Prelim Calcs'!$C$11^2+DR15*'DEPRECATED - DT-Prelim Calcs'!$C$11</f>
        <v>-14604.051308762275</v>
      </c>
      <c r="DT15" s="57">
        <f>MIN('Drive Train'!$F$35-DN14*'DEPRECATED - DT-Prelim Calcs'!$C$21*'Drive Train'!$F$39,DT14+DN$2)</f>
        <v>6.0759999999999996</v>
      </c>
      <c r="DU15" s="57">
        <f>'Drive Train'!$F$35-DN15*'DEPRECATED - DT-Prelim Calcs'!$C$21*'Drive Train'!$F$39</f>
        <v>6.0759999999999996</v>
      </c>
      <c r="DV15" s="1">
        <f>IF(DS15&gt;='Drive Train'!$F$29,1,0)</f>
        <v>0</v>
      </c>
      <c r="DW15" s="57">
        <f t="shared" si="47"/>
        <v>103.33333333333333</v>
      </c>
      <c r="DX15" s="63">
        <f>DX14+'DEPRECATED - DT-Prelim Calcs'!$C$11</f>
        <v>44</v>
      </c>
      <c r="DY15" s="2">
        <f>EI15/'Drive Train'!$F$35</f>
        <v>0.48999999999999994</v>
      </c>
      <c r="DZ15" s="46">
        <f>EG15*12*60/(PI() * 'Drive Train'!$F$15)/DY$2*DY15</f>
        <v>-62542.075130728343</v>
      </c>
      <c r="EA15" s="2">
        <f>('DEPRECATED - DT-Prelim Calcs'!$C$6*DY15-DZ15)/('DEPRECATED - DT-Prelim Calcs'!$C$6*DY15)*'DEPRECATED - DT-Prelim Calcs'!$C$7*DY15</f>
        <v>29.459774496258031</v>
      </c>
      <c r="EB15" s="57">
        <f>EA15/'DEPRECATED - DT-Prelim Calcs'!$C$7*('DEPRECATED - DT-Prelim Calcs'!$C$8-'DEPRECATED - DT-Prelim Calcs'!$C$9)+'DEPRECATED - DT-Prelim Calcs'!$C$9</f>
        <v>1571.0357128090895</v>
      </c>
      <c r="EC15" s="57">
        <f t="shared" si="15"/>
        <v>93</v>
      </c>
      <c r="ED15" s="2">
        <f t="shared" si="48"/>
        <v>0.96993038185874991</v>
      </c>
      <c r="EE15" s="57">
        <f>ED15*'DEPRECATED - DT-Prelim Calcs'!$C$21/DY$2/'DEPRECATED - DT-Prelim Calcs'!$C$19/'DEPRECATED - DT-Prelim Calcs'!$C$18*3.39*'DEPRECATED - DT-Prelim Calcs'!$C$20</f>
        <v>25.773080821789936</v>
      </c>
      <c r="EF15" s="46">
        <f t="shared" si="49"/>
        <v>0</v>
      </c>
      <c r="EG15" s="57">
        <f>EE14*'DEPRECATED - DT-Prelim Calcs'!$C$11+EG14</f>
        <v>-303.77508313382361</v>
      </c>
      <c r="EH15" s="57">
        <f>EH14+0.5*EE15*'DEPRECATED - DT-Prelim Calcs'!$C$11^2+EG15*'DEPRECATED - DT-Prelim Calcs'!$C$11</f>
        <v>-25770.193772713345</v>
      </c>
      <c r="EI15" s="57">
        <f>MIN('Drive Train'!$F$35-EC14*'DEPRECATED - DT-Prelim Calcs'!$C$21*'Drive Train'!$F$39,EI14+EC$2)</f>
        <v>6.0759999999999996</v>
      </c>
      <c r="EJ15" s="57">
        <f>'Drive Train'!$F$35-EC15*'DEPRECATED - DT-Prelim Calcs'!$C$21*'Drive Train'!$F$39</f>
        <v>6.0759999999999996</v>
      </c>
      <c r="EK15" s="1">
        <f>IF(EH15&gt;='Drive Train'!$F$29,1,0)</f>
        <v>0</v>
      </c>
      <c r="EL15" s="57">
        <f t="shared" si="50"/>
        <v>103.33333333333333</v>
      </c>
      <c r="EM15" s="63">
        <f>EM14+'DEPRECATED - DT-Prelim Calcs'!$C$11</f>
        <v>44</v>
      </c>
      <c r="EN15" s="2">
        <f>EX15/'Drive Train'!$F$35</f>
        <v>0.48999999999999994</v>
      </c>
      <c r="EO15" s="46">
        <f>EV15*12*60/(PI() * 'Drive Train'!$F$15)/EN$2*EN15</f>
        <v>-147159.35082695124</v>
      </c>
      <c r="EP15" s="2">
        <f>('DEPRECATED - DT-Prelim Calcs'!$C$6*EN15-EO15)/('DEPRECATED - DT-Prelim Calcs'!$C$6*EN15)*'DEPRECATED - DT-Prelim Calcs'!$C$7*EN15</f>
        <v>67.720118666595226</v>
      </c>
      <c r="EQ15" s="57">
        <f>EP15/'DEPRECATED - DT-Prelim Calcs'!$C$7*('DEPRECATED - DT-Prelim Calcs'!$C$8-'DEPRECATED - DT-Prelim Calcs'!$C$9)+'DEPRECATED - DT-Prelim Calcs'!$C$9</f>
        <v>3607.8830808813973</v>
      </c>
      <c r="ER15" s="57">
        <f t="shared" si="16"/>
        <v>93</v>
      </c>
      <c r="ES15" s="2">
        <f t="shared" si="51"/>
        <v>0.86507304327942547</v>
      </c>
      <c r="ET15" s="57">
        <f>ES15*'DEPRECATED - DT-Prelim Calcs'!$C$21/EN$2/'DEPRECATED - DT-Prelim Calcs'!$C$19/'DEPRECATED - DT-Prelim Calcs'!$C$18*3.39*'DEPRECATED - DT-Prelim Calcs'!$C$20</f>
        <v>25.773080821789936</v>
      </c>
      <c r="EU15" s="46">
        <f t="shared" si="52"/>
        <v>0</v>
      </c>
      <c r="EV15" s="57">
        <f>ET14*'DEPRECATED - DT-Prelim Calcs'!$C$11+EV14</f>
        <v>-637.49963522475605</v>
      </c>
      <c r="EW15" s="57">
        <f>EW14+0.5*ET15*'DEPRECATED - DT-Prelim Calcs'!$C$11^2+EV15*'DEPRECATED - DT-Prelim Calcs'!$C$11</f>
        <v>-38451.726752168775</v>
      </c>
      <c r="EX15" s="57">
        <f>MIN('Drive Train'!$F$35-ER14*'DEPRECATED - DT-Prelim Calcs'!$C$21*'Drive Train'!$F$39,EX14+ER$2)</f>
        <v>6.0759999999999996</v>
      </c>
      <c r="EY15" s="57">
        <f>'Drive Train'!$F$35-ER15*'DEPRECATED - DT-Prelim Calcs'!$C$21*'Drive Train'!$F$39</f>
        <v>6.0759999999999996</v>
      </c>
      <c r="EZ15" s="1">
        <f>IF(EW15&gt;='Drive Train'!$F$29,1,0)</f>
        <v>0</v>
      </c>
      <c r="FA15" s="57">
        <f t="shared" si="53"/>
        <v>103.33333333333333</v>
      </c>
      <c r="FB15" s="63">
        <f>FB14+'DEPRECATED - DT-Prelim Calcs'!$C$11</f>
        <v>44</v>
      </c>
      <c r="FC15" s="2">
        <f>FM15/'Drive Train'!$F$35</f>
        <v>0.48999999999999994</v>
      </c>
      <c r="FD15" s="46">
        <f>FK15*12*60/(PI() * 'Drive Train'!$F$15)/FC$2*FC15</f>
        <v>-258633.8739784052</v>
      </c>
      <c r="FE15" s="2">
        <f>('DEPRECATED - DT-Prelim Calcs'!$C$6*FC15-FD15)/('DEPRECATED - DT-Prelim Calcs'!$C$6*FC15)*'DEPRECATED - DT-Prelim Calcs'!$C$7*FC15</f>
        <v>118.12417134858474</v>
      </c>
      <c r="FF15" s="57">
        <f>FE15/'DEPRECATED - DT-Prelim Calcs'!$C$7*('DEPRECATED - DT-Prelim Calcs'!$C$8-'DEPRECATED - DT-Prelim Calcs'!$C$9)+'DEPRECATED - DT-Prelim Calcs'!$C$9</f>
        <v>6291.2191634951951</v>
      </c>
      <c r="FG15" s="57">
        <f t="shared" si="17"/>
        <v>93</v>
      </c>
      <c r="FH15" s="2">
        <f t="shared" si="54"/>
        <v>0.78067567320338405</v>
      </c>
      <c r="FI15" s="57">
        <f>FH15*'DEPRECATED - DT-Prelim Calcs'!$C$21/FC$2/'DEPRECATED - DT-Prelim Calcs'!$C$19/'DEPRECATED - DT-Prelim Calcs'!$C$18*3.39*'DEPRECATED - DT-Prelim Calcs'!$C$20</f>
        <v>25.773080821789936</v>
      </c>
      <c r="FJ15" s="46">
        <f t="shared" si="55"/>
        <v>0</v>
      </c>
      <c r="FK15" s="57">
        <f>FI14*'DEPRECATED - DT-Prelim Calcs'!$C$11+FK14</f>
        <v>-1011.1028850921183</v>
      </c>
      <c r="FL15" s="57">
        <f>FL14+0.5*FI15*'DEPRECATED - DT-Prelim Calcs'!$C$11^2+FK15*'DEPRECATED - DT-Prelim Calcs'!$C$11</f>
        <v>-52648.650247128535</v>
      </c>
      <c r="FM15" s="57">
        <f>MIN('Drive Train'!$F$35-FG14*'DEPRECATED - DT-Prelim Calcs'!$C$21*'Drive Train'!$F$39,FM14+FG$2)</f>
        <v>6.0759999999999996</v>
      </c>
      <c r="FN15" s="57">
        <f>'Drive Train'!$F$35-FG15*'DEPRECATED - DT-Prelim Calcs'!$C$21*'Drive Train'!$F$39</f>
        <v>6.0759999999999996</v>
      </c>
      <c r="FO15" s="1">
        <f>IF(FL15&gt;='Drive Train'!$F$29,1,0)</f>
        <v>0</v>
      </c>
      <c r="FP15" s="57">
        <f t="shared" si="56"/>
        <v>103.33333333333333</v>
      </c>
      <c r="FQ15" s="63">
        <f>FQ14+'DEPRECATED - DT-Prelim Calcs'!$C$11</f>
        <v>44</v>
      </c>
      <c r="FR15" s="2">
        <f>GB15/'Drive Train'!$F$35</f>
        <v>0.48999999999999994</v>
      </c>
      <c r="FS15" s="46">
        <f>FZ15*12*60/(PI() * 'Drive Train'!$F$15)/FR$2*FR15</f>
        <v>-399951.22252317885</v>
      </c>
      <c r="FT15" s="2">
        <f>('DEPRECATED - DT-Prelim Calcs'!$C$6*FR15-FS15)/('DEPRECATED - DT-Prelim Calcs'!$C$6*FR15)*'DEPRECATED - DT-Prelim Calcs'!$C$7*FR15</f>
        <v>182.02188429284448</v>
      </c>
      <c r="FU15" s="57">
        <f>FT15/'DEPRECATED - DT-Prelim Calcs'!$C$7*('DEPRECATED - DT-Prelim Calcs'!$C$8-'DEPRECATED - DT-Prelim Calcs'!$C$9)+'DEPRECATED - DT-Prelim Calcs'!$C$9</f>
        <v>9692.9106866273651</v>
      </c>
      <c r="FV15" s="57">
        <f t="shared" si="18"/>
        <v>93</v>
      </c>
      <c r="FW15" s="2">
        <f t="shared" si="57"/>
        <v>0.7112822800297498</v>
      </c>
      <c r="FX15" s="57">
        <f>FW15*'DEPRECATED - DT-Prelim Calcs'!$C$21/FR$2/'DEPRECATED - DT-Prelim Calcs'!$C$19/'DEPRECATED - DT-Prelim Calcs'!$C$18*3.39*'DEPRECATED - DT-Prelim Calcs'!$C$20</f>
        <v>25.773080821789936</v>
      </c>
      <c r="FY15" s="46">
        <f t="shared" si="58"/>
        <v>0</v>
      </c>
      <c r="FZ15" s="57">
        <f>FX14*'DEPRECATED - DT-Prelim Calcs'!$C$11+FZ14</f>
        <v>-1424.5848327359129</v>
      </c>
      <c r="GA15" s="57">
        <f>GA14+0.5*FX15*'DEPRECATED - DT-Prelim Calcs'!$C$11^2+FZ15*'DEPRECATED - DT-Prelim Calcs'!$C$11</f>
        <v>-68360.964257592743</v>
      </c>
      <c r="GB15" s="57">
        <f>MIN('Drive Train'!$F$35-FV14*'DEPRECATED - DT-Prelim Calcs'!$C$21*'Drive Train'!$F$39,GB14+FV$2)</f>
        <v>6.0759999999999996</v>
      </c>
      <c r="GC15" s="57">
        <f>'Drive Train'!$F$35-FV15*'DEPRECATED - DT-Prelim Calcs'!$C$21*'Drive Train'!$F$39</f>
        <v>6.0759999999999996</v>
      </c>
      <c r="GD15" s="1">
        <f>IF(GA15&gt;='Drive Train'!$F$29,1,0)</f>
        <v>0</v>
      </c>
      <c r="GE15" s="57">
        <f t="shared" si="59"/>
        <v>103.33333333333333</v>
      </c>
      <c r="GF15" s="63">
        <f>GF14+'DEPRECATED - DT-Prelim Calcs'!$C$11</f>
        <v>44</v>
      </c>
      <c r="GG15" s="2">
        <f>GQ15/'Drive Train'!$F$35</f>
        <v>0.83548387096774201</v>
      </c>
      <c r="GH15" s="46">
        <f>GO15*12*60/(PI() * 'Drive Train'!$F$15)/GG$2*GG15</f>
        <v>24569.86314930331</v>
      </c>
      <c r="GI15" s="2">
        <f>('DEPRECATED - DT-Prelim Calcs'!$C$6*GG15-GH15)/('DEPRECATED - DT-Prelim Calcs'!$C$6*GG15)*'DEPRECATED - DT-Prelim Calcs'!$C$7*GG15</f>
        <v>-9.095934188007325</v>
      </c>
      <c r="GJ15" s="57">
        <f>GI15/'DEPRECATED - DT-Prelim Calcs'!$C$7*('DEPRECATED - DT-Prelim Calcs'!$C$8-'DEPRECATED - DT-Prelim Calcs'!$C$9)+'DEPRECATED - DT-Prelim Calcs'!$C$9</f>
        <v>-481.53583249848128</v>
      </c>
      <c r="GK15" s="57">
        <f t="shared" si="60"/>
        <v>-481.53583249848128</v>
      </c>
      <c r="GL15" s="2">
        <f t="shared" si="61"/>
        <v>-11.248960250190004</v>
      </c>
      <c r="GM15" s="57">
        <f>GL15*'DEPRECATED - DT-Prelim Calcs'!$C$21/GG$2/'DEPRECATED - DT-Prelim Calcs'!$C$19/'DEPRECATED - DT-Prelim Calcs'!$C$18*3.39*'DEPRECATED - DT-Prelim Calcs'!$C$20</f>
        <v>-291.14456868870195</v>
      </c>
      <c r="GN15" s="46">
        <f t="shared" si="62"/>
        <v>1</v>
      </c>
      <c r="GO15" s="57">
        <f>GM14*'DEPRECATED - DT-Prelim Calcs'!$C$11+GO14</f>
        <v>71.857163623312118</v>
      </c>
      <c r="GP15" s="57">
        <f>GP14+0.5*GM15*'DEPRECATED - DT-Prelim Calcs'!$C$11^2+GO15*'DEPRECATED - DT-Prelim Calcs'!$C$11</f>
        <v>-14231.520542882883</v>
      </c>
      <c r="GQ15" s="57">
        <f>MIN('Drive Train'!$F$35-GK14*'DEPRECATED - DT-Prelim Calcs'!$C$21*'Drive Train'!$F$39,GQ14+GK$2)</f>
        <v>10.360000000000001</v>
      </c>
      <c r="GR15" s="57">
        <f>'Drive Train'!$F$35-GK15*'DEPRECATED - DT-Prelim Calcs'!$C$21*'Drive Train'!$F$39</f>
        <v>45.144436609896729</v>
      </c>
      <c r="GS15" s="1">
        <f>IF(GP15&gt;='Drive Train'!$F$29,1,0)</f>
        <v>0</v>
      </c>
      <c r="GT15" s="57">
        <f t="shared" si="63"/>
        <v>-535.03981388720138</v>
      </c>
      <c r="GU15" s="63">
        <f>GU14+'DEPRECATED - DT-Prelim Calcs'!$C$11</f>
        <v>44</v>
      </c>
      <c r="GV15" s="2">
        <f>HF15/'Drive Train'!$F$35</f>
        <v>0.81720430107526887</v>
      </c>
      <c r="GW15" s="46">
        <f>HD15*12*60/(PI() * 'Drive Train'!$F$15)/GV$2*GV15</f>
        <v>-9772.9157657296601</v>
      </c>
      <c r="GX15" s="2">
        <f>('DEPRECATED - DT-Prelim Calcs'!$C$6*GV15-GW15)/('DEPRECATED - DT-Prelim Calcs'!$C$6*GV15)*'DEPRECATED - DT-Prelim Calcs'!$C$7*GV15</f>
        <v>6.3883604885573426</v>
      </c>
      <c r="GY15" s="57">
        <f>GX15/'DEPRECATED - DT-Prelim Calcs'!$C$7*('DEPRECATED - DT-Prelim Calcs'!$C$8-'DEPRECATED - DT-Prelim Calcs'!$C$9)+'DEPRECATED - DT-Prelim Calcs'!$C$9</f>
        <v>342.79404592610251</v>
      </c>
      <c r="GZ15" s="57">
        <f t="shared" si="20"/>
        <v>33.333333333333314</v>
      </c>
      <c r="HA15" s="2">
        <f t="shared" si="64"/>
        <v>0.99579519204165001</v>
      </c>
      <c r="HB15" s="57">
        <f>HA15*'DEPRECATED - DT-Prelim Calcs'!$C$21/GV$2/'DEPRECATED - DT-Prelim Calcs'!$C$19/'DEPRECATED - DT-Prelim Calcs'!$C$18*3.39*'DEPRECATED - DT-Prelim Calcs'!$C$20</f>
        <v>25.773080821789936</v>
      </c>
      <c r="HC15" s="46">
        <f t="shared" si="65"/>
        <v>0</v>
      </c>
      <c r="HD15" s="57">
        <f>HB14*'DEPRECATED - DT-Prelim Calcs'!$C$11+HD14</f>
        <v>-29.221258425910932</v>
      </c>
      <c r="HE15" s="57">
        <f>HE14+0.5*HB15*'DEPRECATED - DT-Prelim Calcs'!$C$11^2+HD15*'DEPRECATED - DT-Prelim Calcs'!$C$11</f>
        <v>-15511.230405146604</v>
      </c>
      <c r="HF15" s="57">
        <f>MIN('Drive Train'!$F$35-GZ14*'DEPRECATED - DT-Prelim Calcs'!$C$21*'Drive Train'!$F$39,HF14+GZ$2)</f>
        <v>10.133333333333335</v>
      </c>
      <c r="HG15" s="57">
        <f>'Drive Train'!$F$35-GZ15*'DEPRECATED - DT-Prelim Calcs'!$C$21*'Drive Train'!$F$39</f>
        <v>10.133333333333335</v>
      </c>
      <c r="HH15" s="1">
        <f>IF(HE15&gt;='Drive Train'!$F$29,1,0)</f>
        <v>0</v>
      </c>
      <c r="HI15" s="57">
        <f t="shared" si="66"/>
        <v>37.037037037037017</v>
      </c>
      <c r="HJ15" s="63">
        <f>HJ14+'DEPRECATED - DT-Prelim Calcs'!$C$11</f>
        <v>44</v>
      </c>
      <c r="HK15" s="2">
        <f>HU15/'Drive Train'!$F$35</f>
        <v>0.79892473118279583</v>
      </c>
      <c r="HL15" s="46">
        <f>HS15*12*60/(PI() * 'Drive Train'!$F$15)/HK$2*HK15</f>
        <v>-41118.916323420475</v>
      </c>
      <c r="HM15" s="2">
        <f>('DEPRECATED - DT-Prelim Calcs'!$C$6*HK15-HL15)/('DEPRECATED - DT-Prelim Calcs'!$C$6*HK15)*'DEPRECATED - DT-Prelim Calcs'!$C$7*HK15</f>
        <v>20.517639059832216</v>
      </c>
      <c r="HN15" s="57">
        <f>HM15/'DEPRECATED - DT-Prelim Calcs'!$C$7*('DEPRECATED - DT-Prelim Calcs'!$C$8-'DEPRECATED - DT-Prelim Calcs'!$C$9)+'DEPRECATED - DT-Prelim Calcs'!$C$9</f>
        <v>1094.9875897827692</v>
      </c>
      <c r="HO15" s="57">
        <f t="shared" si="21"/>
        <v>36.66666666666665</v>
      </c>
      <c r="HP15" s="2">
        <f t="shared" si="67"/>
        <v>0.99579519204165001</v>
      </c>
      <c r="HQ15" s="57">
        <f>HP15*'DEPRECATED - DT-Prelim Calcs'!$C$21/HK$2/'DEPRECATED - DT-Prelim Calcs'!$C$19/'DEPRECATED - DT-Prelim Calcs'!$C$18*3.39*'DEPRECATED - DT-Prelim Calcs'!$C$20</f>
        <v>25.773080821789936</v>
      </c>
      <c r="HR15" s="46">
        <f t="shared" si="68"/>
        <v>0</v>
      </c>
      <c r="HS15" s="57">
        <f>HQ14*'DEPRECATED - DT-Prelim Calcs'!$C$11+HS14</f>
        <v>-125.75961481209139</v>
      </c>
      <c r="HT15" s="57">
        <f>HT14+0.5*HQ15*'DEPRECATED - DT-Prelim Calcs'!$C$11^2+HS15*'DEPRECATED - DT-Prelim Calcs'!$C$11</f>
        <v>-19153.758968298651</v>
      </c>
      <c r="HU15" s="57">
        <f>MIN('Drive Train'!$F$35-HO14*'DEPRECATED - DT-Prelim Calcs'!$C$21*'Drive Train'!$F$39,HU14+HO$2)</f>
        <v>9.9066666666666681</v>
      </c>
      <c r="HV15" s="57">
        <f>'Drive Train'!$F$35-HO15*'DEPRECATED - DT-Prelim Calcs'!$C$21*'Drive Train'!$F$39</f>
        <v>9.9066666666666681</v>
      </c>
      <c r="HW15" s="1">
        <f>IF(HT15&gt;='Drive Train'!$F$29,1,0)</f>
        <v>0</v>
      </c>
      <c r="HX15" s="57">
        <f t="shared" si="69"/>
        <v>40.740740740740726</v>
      </c>
      <c r="HY15" s="63">
        <f>HY14+'DEPRECATED - DT-Prelim Calcs'!$C$11</f>
        <v>44</v>
      </c>
      <c r="HZ15" s="2">
        <f>IJ15/'Drive Train'!$F$35</f>
        <v>0.78064516129032269</v>
      </c>
      <c r="IA15" s="46">
        <f>IH15*12*60/(PI() * 'Drive Train'!$F$15)/HZ$2*HZ15</f>
        <v>-69570.031432075004</v>
      </c>
      <c r="IB15" s="2">
        <f>('DEPRECATED - DT-Prelim Calcs'!$C$6*HZ15-IA15)/('DEPRECATED - DT-Prelim Calcs'!$C$6*HZ15)*'DEPRECATED - DT-Prelim Calcs'!$C$7*HZ15</f>
        <v>33.33797317854097</v>
      </c>
      <c r="IC15" s="57">
        <f>IB15/'DEPRECATED - DT-Prelim Calcs'!$C$7*('DEPRECATED - DT-Prelim Calcs'!$C$8-'DEPRECATED - DT-Prelim Calcs'!$C$9)+'DEPRECATED - DT-Prelim Calcs'!$C$9</f>
        <v>1777.4974932808325</v>
      </c>
      <c r="ID15" s="57">
        <f t="shared" si="22"/>
        <v>39.999999999999986</v>
      </c>
      <c r="IE15" s="2">
        <f t="shared" si="70"/>
        <v>0.99579519204165001</v>
      </c>
      <c r="IF15" s="57">
        <f>IE15*'DEPRECATED - DT-Prelim Calcs'!$C$21/HZ$2/'DEPRECATED - DT-Prelim Calcs'!$C$19/'DEPRECATED - DT-Prelim Calcs'!$C$18*3.39*'DEPRECATED - DT-Prelim Calcs'!$C$20</f>
        <v>25.773080821789936</v>
      </c>
      <c r="IG15" s="46">
        <f t="shared" si="71"/>
        <v>0</v>
      </c>
      <c r="IH15" s="57">
        <f>IF14*'DEPRECATED - DT-Prelim Calcs'!$C$11+IH14</f>
        <v>-217.75790553522893</v>
      </c>
      <c r="II15" s="57">
        <f>II14+0.5*IF15*'DEPRECATED - DT-Prelim Calcs'!$C$11^2+IH15*'DEPRECATED - DT-Prelim Calcs'!$C$11</f>
        <v>-22623.765036255063</v>
      </c>
      <c r="IJ15" s="57">
        <f>MIN('Drive Train'!$F$35-ID14*'DEPRECATED - DT-Prelim Calcs'!$C$21*'Drive Train'!$F$39,IJ14+ID$2)</f>
        <v>9.6800000000000015</v>
      </c>
      <c r="IK15" s="57">
        <f>'Drive Train'!$F$35-ID15*'DEPRECATED - DT-Prelim Calcs'!$C$21*'Drive Train'!$F$39</f>
        <v>9.6800000000000015</v>
      </c>
      <c r="IL15" s="1">
        <f>IF(II15&gt;='Drive Train'!$F$29,1,0)</f>
        <v>0</v>
      </c>
      <c r="IM15" s="57">
        <f t="shared" si="72"/>
        <v>44.444444444444429</v>
      </c>
      <c r="IN15" s="63">
        <f>IN14+'DEPRECATED - DT-Prelim Calcs'!$C$11</f>
        <v>44</v>
      </c>
      <c r="IO15" s="2">
        <f>IY15/'Drive Train'!$F$35</f>
        <v>0.76236559139784954</v>
      </c>
      <c r="IP15" s="46">
        <f>IW15*12*60/(PI() * 'Drive Train'!$F$15)/IO$2*IO15</f>
        <v>-95228.153999999224</v>
      </c>
      <c r="IQ15" s="2">
        <f>('DEPRECATED - DT-Prelim Calcs'!$C$6*IO15-IP15)/('DEPRECATED - DT-Prelim Calcs'!$C$6*IO15)*'DEPRECATED - DT-Prelim Calcs'!$C$7*IO15</f>
        <v>44.895434497407301</v>
      </c>
      <c r="IR15" s="57">
        <f>IQ15/'DEPRECATED - DT-Prelim Calcs'!$C$7*('DEPRECATED - DT-Prelim Calcs'!$C$8-'DEPRECATED - DT-Prelim Calcs'!$C$9)+'DEPRECATED - DT-Prelim Calcs'!$C$9</f>
        <v>2392.7764506296085</v>
      </c>
      <c r="IS15" s="57">
        <f t="shared" si="23"/>
        <v>43.333333333333321</v>
      </c>
      <c r="IT15" s="2">
        <f t="shared" si="73"/>
        <v>0.99579519204165001</v>
      </c>
      <c r="IU15" s="57">
        <f>IT15*'DEPRECATED - DT-Prelim Calcs'!$C$21/IO$2/'DEPRECATED - DT-Prelim Calcs'!$C$19/'DEPRECATED - DT-Prelim Calcs'!$C$18*3.39*'DEPRECATED - DT-Prelim Calcs'!$C$20</f>
        <v>25.773080821789936</v>
      </c>
      <c r="IV15" s="46">
        <f t="shared" si="74"/>
        <v>0</v>
      </c>
      <c r="IW15" s="57">
        <f>IU14*'DEPRECATED - DT-Prelim Calcs'!$C$11+IW14</f>
        <v>-305.21613059532376</v>
      </c>
      <c r="IX15" s="57">
        <f>IX14+0.5*IU15*'DEPRECATED - DT-Prelim Calcs'!$C$11^2+IW15*'DEPRECATED - DT-Prelim Calcs'!$C$11</f>
        <v>-25921.248609015853</v>
      </c>
      <c r="IY15" s="57">
        <f>MIN('Drive Train'!$F$35-IS14*'DEPRECATED - DT-Prelim Calcs'!$C$21*'Drive Train'!$F$39,IY14+IS$2)</f>
        <v>9.4533333333333349</v>
      </c>
      <c r="IZ15" s="57">
        <f>'Drive Train'!$F$35-IS15*'DEPRECATED - DT-Prelim Calcs'!$C$21*'Drive Train'!$F$39</f>
        <v>9.4533333333333349</v>
      </c>
      <c r="JA15" s="1">
        <f>IF(IX15&gt;='Drive Train'!$F$29,1,0)</f>
        <v>0</v>
      </c>
      <c r="JB15" s="57">
        <f t="shared" si="75"/>
        <v>48.148148148148138</v>
      </c>
      <c r="JC15" s="63">
        <f>JC14+'DEPRECATED - DT-Prelim Calcs'!$C$11</f>
        <v>44</v>
      </c>
      <c r="JD15" s="2">
        <f>JN15/'Drive Train'!$F$35</f>
        <v>0.74408602150537628</v>
      </c>
      <c r="JE15" s="46">
        <f>JL15*12*60/(PI() * 'Drive Train'!$F$15)/JD$2*JD15</f>
        <v>-118195.17693549885</v>
      </c>
      <c r="JF15" s="2">
        <f>('DEPRECATED - DT-Prelim Calcs'!$C$6*JD15-JE15)/('DEPRECATED - DT-Prelim Calcs'!$C$6*JD15)*'DEPRECATED - DT-Prelim Calcs'!$C$7*JD15</f>
        <v>55.236094669154838</v>
      </c>
      <c r="JG15" s="57">
        <f>JF15/'DEPRECATED - DT-Prelim Calcs'!$C$7*('DEPRECATED - DT-Prelim Calcs'!$C$8-'DEPRECATED - DT-Prelim Calcs'!$C$9)+'DEPRECATED - DT-Prelim Calcs'!$C$9</f>
        <v>2943.277156038409</v>
      </c>
      <c r="JH15" s="57">
        <f t="shared" si="24"/>
        <v>46.666666666666657</v>
      </c>
      <c r="JI15" s="2">
        <f t="shared" si="76"/>
        <v>0.99579519204165001</v>
      </c>
      <c r="JJ15" s="57">
        <f>JI15*'DEPRECATED - DT-Prelim Calcs'!$C$21/JD$2/'DEPRECATED - DT-Prelim Calcs'!$C$19/'DEPRECATED - DT-Prelim Calcs'!$C$18*3.39*'DEPRECATED - DT-Prelim Calcs'!$C$20</f>
        <v>25.773080821789936</v>
      </c>
      <c r="JK15" s="46">
        <f t="shared" si="77"/>
        <v>0</v>
      </c>
      <c r="JL15" s="57">
        <f>JJ14*'DEPRECATED - DT-Prelim Calcs'!$C$11+JL14</f>
        <v>-388.1342899923751</v>
      </c>
      <c r="JM15" s="57">
        <f>JM14+0.5*JJ15*'DEPRECATED - DT-Prelim Calcs'!$C$11^2+JL15*'DEPRECATED - DT-Prelim Calcs'!$C$11</f>
        <v>-29046.209686580984</v>
      </c>
      <c r="JN15" s="57">
        <f>MIN('Drive Train'!$F$35-JH14*'DEPRECATED - DT-Prelim Calcs'!$C$21*'Drive Train'!$F$39,JN14+JH$2)</f>
        <v>9.2266666666666666</v>
      </c>
      <c r="JO15" s="57">
        <f>'Drive Train'!$F$35-JH15*'DEPRECATED - DT-Prelim Calcs'!$C$21*'Drive Train'!$F$39</f>
        <v>9.2266666666666666</v>
      </c>
      <c r="JP15" s="1">
        <f>IF(JM15&gt;='Drive Train'!$F$29,1,0)</f>
        <v>0</v>
      </c>
      <c r="JQ15" s="57">
        <f>MIN(JG15,'DEPRECATED - DT-Prelim Calcs'!$C$10)*'DEPRECATED - DT-Prelim Calcs'!$C$11*1000/60/60</f>
        <v>103.33333333333333</v>
      </c>
      <c r="JR15" s="63">
        <f>JR14+'DEPRECATED - DT-Prelim Calcs'!$C$11</f>
        <v>44</v>
      </c>
      <c r="JS15" s="2">
        <f>KC15/'Drive Train'!$F$35</f>
        <v>0.72580645161290325</v>
      </c>
      <c r="JT15" s="46">
        <f>KA15*12*60/(PI() * 'Drive Train'!$F$15)/JS$2*JS15</f>
        <v>-138572.99314688044</v>
      </c>
      <c r="JU15" s="2">
        <f>('DEPRECATED - DT-Prelim Calcs'!$C$6*JS15-JT15)/('DEPRECATED - DT-Prelim Calcs'!$C$6*JS15)*'DEPRECATED - DT-Prelim Calcs'!$C$7*JS15</f>
        <v>64.406025346507533</v>
      </c>
      <c r="JV15" s="57">
        <f>JU15/'DEPRECATED - DT-Prelim Calcs'!$C$7*('DEPRECATED - DT-Prelim Calcs'!$C$8-'DEPRECATED - DT-Prelim Calcs'!$C$9)+'DEPRECATED - DT-Prelim Calcs'!$C$9</f>
        <v>3431.4523037165627</v>
      </c>
      <c r="JW15" s="57">
        <f t="shared" si="25"/>
        <v>49.999999999999993</v>
      </c>
      <c r="JX15" s="2">
        <f t="shared" si="78"/>
        <v>0.99579519204165001</v>
      </c>
      <c r="JY15" s="57">
        <f>JX15*'DEPRECATED - DT-Prelim Calcs'!$C$21/JS$2/'DEPRECATED - DT-Prelim Calcs'!$C$19/'DEPRECATED - DT-Prelim Calcs'!$C$18*3.39*'DEPRECATED - DT-Prelim Calcs'!$C$20</f>
        <v>25.773080821789936</v>
      </c>
      <c r="JZ15" s="46">
        <f t="shared" si="79"/>
        <v>0</v>
      </c>
      <c r="KA15" s="57">
        <f>JY14*'DEPRECATED - DT-Prelim Calcs'!$C$11+KA14</f>
        <v>-466.51238372638454</v>
      </c>
      <c r="KB15" s="57">
        <f>KB14+0.5*JY15*'DEPRECATED - DT-Prelim Calcs'!$C$11^2+KA15*'DEPRECATED - DT-Prelim Calcs'!$C$11</f>
        <v>-31998.648268950528</v>
      </c>
      <c r="KC15" s="57">
        <f>MIN('Drive Train'!$F$35-JW14*'DEPRECATED - DT-Prelim Calcs'!$C$21*'Drive Train'!$F$39,KC14+JW$2)</f>
        <v>9</v>
      </c>
      <c r="KD15" s="57">
        <f>'Drive Train'!$F$35-JW15*'DEPRECATED - DT-Prelim Calcs'!$C$21*'Drive Train'!$F$39</f>
        <v>9</v>
      </c>
      <c r="KE15" s="1">
        <f>IF(KB15&gt;='Drive Train'!$F$29,1,0)</f>
        <v>0</v>
      </c>
      <c r="KF15" s="57">
        <f>MIN(JV15,'DEPRECATED - DT-Prelim Calcs'!$C$10)*'DEPRECATED - DT-Prelim Calcs'!$C$11*1000/60/60</f>
        <v>103.33333333333333</v>
      </c>
      <c r="KG15" s="63">
        <f>KG14+'DEPRECATED - DT-Prelim Calcs'!$C$11</f>
        <v>44</v>
      </c>
      <c r="KH15" s="2">
        <f>KR15/'Drive Train'!$F$35</f>
        <v>0.7075268817204301</v>
      </c>
      <c r="KI15" s="46">
        <f>KP15*12*60/(PI() * 'Drive Train'!$F$15)/KH$2*KH15</f>
        <v>-156463.49554244915</v>
      </c>
      <c r="KJ15" s="2">
        <f>('DEPRECATED - DT-Prelim Calcs'!$C$6*KH15-KI15)/('DEPRECATED - DT-Prelim Calcs'!$C$6*KH15)*'DEPRECATED - DT-Prelim Calcs'!$C$7*KH15</f>
        <v>72.451298182188722</v>
      </c>
      <c r="KK15" s="57">
        <f>KJ15/'DEPRECATED - DT-Prelim Calcs'!$C$7*('DEPRECATED - DT-Prelim Calcs'!$C$8-'DEPRECATED - DT-Prelim Calcs'!$C$9)+'DEPRECATED - DT-Prelim Calcs'!$C$9</f>
        <v>3859.7545878733663</v>
      </c>
      <c r="KL15" s="57">
        <f t="shared" si="26"/>
        <v>53.333333333333329</v>
      </c>
      <c r="KM15" s="2">
        <f t="shared" si="80"/>
        <v>0.99579519204165001</v>
      </c>
      <c r="KN15" s="57">
        <f>KM15*'DEPRECATED - DT-Prelim Calcs'!$C$21/KH$2/'DEPRECATED - DT-Prelim Calcs'!$C$19/'DEPRECATED - DT-Prelim Calcs'!$C$18*3.39*'DEPRECATED - DT-Prelim Calcs'!$C$20</f>
        <v>25.773080821789936</v>
      </c>
      <c r="KO15" s="46">
        <f t="shared" si="81"/>
        <v>0</v>
      </c>
      <c r="KP15" s="57">
        <f>KN14*'DEPRECATED - DT-Prelim Calcs'!$C$11+KP14</f>
        <v>-540.35041179734992</v>
      </c>
      <c r="KQ15" s="57">
        <f>KQ14+0.5*KN15*'DEPRECATED - DT-Prelim Calcs'!$C$11^2+KP15*'DEPRECATED - DT-Prelim Calcs'!$C$11</f>
        <v>-34778.5643561244</v>
      </c>
      <c r="KR15" s="57">
        <f>MIN('Drive Train'!$F$35-KL14*'DEPRECATED - DT-Prelim Calcs'!$C$21*'Drive Train'!$F$39,KR14+KL$2)</f>
        <v>8.7733333333333334</v>
      </c>
      <c r="KS15" s="57">
        <f>'Drive Train'!$F$35-KL15*'DEPRECATED - DT-Prelim Calcs'!$C$21*'Drive Train'!$F$39</f>
        <v>8.7733333333333334</v>
      </c>
      <c r="KT15" s="1">
        <f>IF(KQ15&gt;='Drive Train'!$F$29,1,0)</f>
        <v>0</v>
      </c>
      <c r="KU15" s="57">
        <f>MIN(KK15,'DEPRECATED - DT-Prelim Calcs'!$C$10)*'DEPRECATED - DT-Prelim Calcs'!$C$11*1000/60/60</f>
        <v>103.33333333333333</v>
      </c>
      <c r="KV15" s="63">
        <f>KV14+'DEPRECATED - DT-Prelim Calcs'!$C$11</f>
        <v>44</v>
      </c>
      <c r="KW15" s="2">
        <f>LG15/'Drive Train'!$F$35</f>
        <v>0.68924731182795695</v>
      </c>
      <c r="KX15" s="46">
        <f>LE15*12*60/(PI() * 'Drive Train'!$F$15)/KW$2*KW15</f>
        <v>-163958.53624327024</v>
      </c>
      <c r="KY15" s="2">
        <f>('DEPRECATED - DT-Prelim Calcs'!$C$6*KW15-KX15)/('DEPRECATED - DT-Prelim Calcs'!$C$6*KW15)*'DEPRECATED - DT-Prelim Calcs'!$C$7*KW15</f>
        <v>75.79618402268386</v>
      </c>
      <c r="KZ15" s="57">
        <f>KY15/'DEPRECATED - DT-Prelim Calcs'!$C$7*('DEPRECATED - DT-Prelim Calcs'!$C$8-'DEPRECATED - DT-Prelim Calcs'!$C$9)+'DEPRECATED - DT-Prelim Calcs'!$C$9</f>
        <v>4037.824651498066</v>
      </c>
      <c r="LA15" s="57">
        <f t="shared" si="27"/>
        <v>56.666666666666664</v>
      </c>
      <c r="LB15" s="2">
        <f t="shared" si="82"/>
        <v>0.99579519204165001</v>
      </c>
      <c r="LC15" s="57">
        <f>LB15*'DEPRECATED - DT-Prelim Calcs'!$C$21/KW$2/'DEPRECATED - DT-Prelim Calcs'!$C$19/'DEPRECATED - DT-Prelim Calcs'!$C$18*3.39*'DEPRECATED - DT-Prelim Calcs'!$C$20</f>
        <v>25.773080821789936</v>
      </c>
      <c r="LD15" s="46">
        <f t="shared" si="83"/>
        <v>0</v>
      </c>
      <c r="LE15" s="57">
        <f>LC14*'DEPRECATED - DT-Prelim Calcs'!$C$11+LE14</f>
        <v>-581.25185882099333</v>
      </c>
      <c r="LF15" s="57">
        <f>LF14+0.5*LC15*'DEPRECATED - DT-Prelim Calcs'!$C$11^2+LE15*'DEPRECATED - DT-Prelim Calcs'!$C$11</f>
        <v>-36314.31124882579</v>
      </c>
      <c r="LG15" s="57">
        <f>MIN('Drive Train'!$F$35-LA14*'DEPRECATED - DT-Prelim Calcs'!$C$21*'Drive Train'!$F$39,LG14+LA$2)</f>
        <v>8.5466666666666669</v>
      </c>
      <c r="LH15" s="57">
        <f>'Drive Train'!$F$35-LA15*'DEPRECATED - DT-Prelim Calcs'!$C$21*'Drive Train'!$F$39</f>
        <v>8.5466666666666669</v>
      </c>
      <c r="LI15" s="1">
        <f>IF(LF15&gt;='Drive Train'!$F$29,1,0)</f>
        <v>0</v>
      </c>
      <c r="LJ15" s="57">
        <f>MIN(KZ15,'DEPRECATED - DT-Prelim Calcs'!$C$10)*'DEPRECATED - DT-Prelim Calcs'!$C$11*1000/60/60</f>
        <v>103.33333333333333</v>
      </c>
      <c r="LK15" s="63">
        <f>LK14+'DEPRECATED - DT-Prelim Calcs'!$C$11</f>
        <v>44</v>
      </c>
      <c r="LL15" s="2">
        <f>LV15/'Drive Train'!$F$35</f>
        <v>0.67096774193548392</v>
      </c>
      <c r="LM15" s="46">
        <f>LT15*12*60/(PI() * 'Drive Train'!$F$15)/LL$2*LL15</f>
        <v>-150949.00872447767</v>
      </c>
      <c r="LN15" s="2">
        <f>('DEPRECATED - DT-Prelim Calcs'!$C$6*LL15-LM15)/('DEPRECATED - DT-Prelim Calcs'!$C$6*LL15)*'DEPRECATED - DT-Prelim Calcs'!$C$7*LL15</f>
        <v>69.869773538738286</v>
      </c>
      <c r="LO15" s="57">
        <f>LN15/'DEPRECATED - DT-Prelim Calcs'!$C$7*('DEPRECATED - DT-Prelim Calcs'!$C$8-'DEPRECATED - DT-Prelim Calcs'!$C$9)+'DEPRECATED - DT-Prelim Calcs'!$C$9</f>
        <v>3722.3232137012956</v>
      </c>
      <c r="LP15" s="57">
        <f t="shared" si="28"/>
        <v>60</v>
      </c>
      <c r="LQ15" s="2">
        <f t="shared" si="84"/>
        <v>0.99579519204165001</v>
      </c>
      <c r="LR15" s="57">
        <f>LQ15*'DEPRECATED - DT-Prelim Calcs'!$C$21/LL$2/'DEPRECATED - DT-Prelim Calcs'!$C$19/'DEPRECATED - DT-Prelim Calcs'!$C$18*3.39*'DEPRECATED - DT-Prelim Calcs'!$C$20</f>
        <v>25.773080821789936</v>
      </c>
      <c r="LS15" s="46">
        <f t="shared" si="85"/>
        <v>0</v>
      </c>
      <c r="LT15" s="57">
        <f>LR14*'DEPRECATED - DT-Prelim Calcs'!$C$11+LT14</f>
        <v>-549.71049370715434</v>
      </c>
      <c r="LU15" s="57">
        <f>LU14+0.5*LR15*'DEPRECATED - DT-Prelim Calcs'!$C$11^2+LT15*'DEPRECATED - DT-Prelim Calcs'!$C$11</f>
        <v>-35115.739374499914</v>
      </c>
      <c r="LV15" s="57">
        <f>MIN('Drive Train'!$F$35-LP14*'DEPRECATED - DT-Prelim Calcs'!$C$21*'Drive Train'!$F$39,LV14+LP$2)</f>
        <v>8.32</v>
      </c>
      <c r="LW15" s="57">
        <f>'Drive Train'!$F$35-LP15*'DEPRECATED - DT-Prelim Calcs'!$C$21*'Drive Train'!$F$39</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Train'!$AA$49 + V15*(1-'Drive Train'!$AA$49))</f>
        <v>0</v>
      </c>
      <c r="W16" s="57">
        <f t="shared" si="0"/>
        <v>0</v>
      </c>
      <c r="X16" s="2">
        <f>MAX(MIN(IF(AND(AI15=1,AG16&lt;0),-1,1)*(W16-$C$9)/($C$8-$C$9)*$C$7-$C$29*AE16/T$2 -  AI15*$C$29/2,X$2),MAX(X$4:X15)*-1)</f>
        <v>-0.2458281045106315</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Train'!$F$39,AG15+W$2)-$C$3,IF(AE15-1&lt;=0,0,IF($C$32=Motors!$C$29,MAX(MAX(AG$4:AG15)*-1,AG15-W$2),MAX(0,MAX(AG$4:AG15)*-1,AG15-W$2))))</f>
        <v>0</v>
      </c>
      <c r="AH16" s="57">
        <f>'Drive Train'!$F$35-ABS(W16)*'DEPRECATED - DT-Prelim Calcs'!$C$21*'Drive Train'!$F$39</f>
        <v>12.4</v>
      </c>
      <c r="AI16" s="1">
        <f>IF(AJ16&gt;='Drive Train'!$F$29,1,0)</f>
        <v>1</v>
      </c>
      <c r="AJ16" s="57">
        <f>AJ15+0.5*Y16*'DEPRECATED - DT-Prelim Calcs'!$C$11^2+AE16*'DEPRECATED - DT-Prelim Calcs'!$C$11</f>
        <v>784.33981740885292</v>
      </c>
      <c r="AK16" s="57">
        <f t="shared" si="8"/>
        <v>0</v>
      </c>
      <c r="AL16" s="63">
        <f>AL15+'DEPRECATED - DT-Prelim Calcs'!$C$11</f>
        <v>48</v>
      </c>
      <c r="AM16" s="2">
        <f>AW16/'Drive Train'!$F$35</f>
        <v>0.87739957472819707</v>
      </c>
      <c r="AN16" s="46">
        <f>AU16*12*60/(PI() * 'Drive Train'!$F$15)/AM$2*AM16</f>
        <v>4015.1023349402349</v>
      </c>
      <c r="AO16" s="2">
        <f>('DEPRECATED - DT-Prelim Calcs'!$C$6*AM16-AN16)/('DEPRECATED - DT-Prelim Calcs'!$C$6*AM16)*'DEPRECATED - DT-Prelim Calcs'!$C$7*AM16</f>
        <v>0.29907394560040235</v>
      </c>
      <c r="AP16" s="57">
        <f>AO16/'DEPRECATED - DT-Prelim Calcs'!$C$7*('DEPRECATED - DT-Prelim Calcs'!$C$8-'DEPRECATED - DT-Prelim Calcs'!$C$9)+'DEPRECATED - DT-Prelim Calcs'!$C$9</f>
        <v>18.621654448353372</v>
      </c>
      <c r="AQ16" s="57">
        <f t="shared" si="9"/>
        <v>18.621654448353372</v>
      </c>
      <c r="AR16" s="2">
        <f t="shared" si="30"/>
        <v>-3.5956148207050953E-2</v>
      </c>
      <c r="AS16" s="57">
        <f>AR16*'DEPRECATED - DT-Prelim Calcs'!$C$21/AM$2/'DEPRECATED - DT-Prelim Calcs'!$C$19/'DEPRECATED - DT-Prelim Calcs'!$C$18*3.39*'DEPRECATED - DT-Prelim Calcs'!$C$20</f>
        <v>-0.26057185446594322</v>
      </c>
      <c r="AT16" s="46">
        <f t="shared" si="31"/>
        <v>0</v>
      </c>
      <c r="AU16" s="57">
        <f>AS15*'DEPRECATED - DT-Prelim Calcs'!$C$11+AU15</f>
        <v>39.934345518076981</v>
      </c>
      <c r="AV16" s="57">
        <f>AV15+0.5*AS16*'DEPRECATED - DT-Prelim Calcs'!$C$11^2+AU16*'DEPRECATED - DT-Prelim Calcs'!$C$11</f>
        <v>1845.8441252544935</v>
      </c>
      <c r="AW16" s="57">
        <f>MIN('Drive Train'!$F$35-AQ15*'DEPRECATED - DT-Prelim Calcs'!$C$21*'Drive Train'!$F$39,AW15+AQ$2)</f>
        <v>10.879754726629644</v>
      </c>
      <c r="AX16" s="57">
        <f>'Drive Train'!$F$35-AQ16*'DEPRECATED - DT-Prelim Calcs'!$C$21*'Drive Train'!$F$39</f>
        <v>11.133727497511972</v>
      </c>
      <c r="AY16" s="1">
        <f>IF(AV16&gt;='Drive Train'!$F$29,1,0)</f>
        <v>1</v>
      </c>
      <c r="AZ16" s="57">
        <f t="shared" si="32"/>
        <v>20.690727164837082</v>
      </c>
      <c r="BA16" s="63">
        <f>BA15+'DEPRECATED - DT-Prelim Calcs'!$C$11</f>
        <v>48</v>
      </c>
      <c r="BB16" s="2">
        <f>BL16/'Drive Train'!$F$35</f>
        <v>0.48999999999999994</v>
      </c>
      <c r="BC16" s="46">
        <f>BJ16*12*60/(PI() * 'Drive Train'!$F$15)/BB$2*BB16</f>
        <v>5087.0915555984011</v>
      </c>
      <c r="BD16" s="2">
        <f>('DEPRECATED - DT-Prelim Calcs'!$C$6*BB16-BC16)/('DEPRECATED - DT-Prelim Calcs'!$C$6*BB16)*'DEPRECATED - DT-Prelim Calcs'!$C$7*BB16</f>
        <v>-1.1192671011242301</v>
      </c>
      <c r="BE16" s="57">
        <f>BD16/'DEPRECATED - DT-Prelim Calcs'!$C$7*('DEPRECATED - DT-Prelim Calcs'!$C$8-'DEPRECATED - DT-Prelim Calcs'!$C$9)+'DEPRECATED - DT-Prelim Calcs'!$C$9</f>
        <v>-56.885879283916481</v>
      </c>
      <c r="BF16" s="57">
        <f t="shared" si="10"/>
        <v>-56.885879283916481</v>
      </c>
      <c r="BG16" s="2">
        <f t="shared" si="33"/>
        <v>-1.8793449808766898</v>
      </c>
      <c r="BH16" s="57">
        <f>BG16*'DEPRECATED - DT-Prelim Calcs'!$C$21/BB$2/'DEPRECATED - DT-Prelim Calcs'!$C$19/'DEPRECATED - DT-Prelim Calcs'!$C$18*3.39*'DEPRECATED - DT-Prelim Calcs'!$C$20</f>
        <v>-19.672596903838567</v>
      </c>
      <c r="BI16" s="46">
        <f t="shared" si="34"/>
        <v>1</v>
      </c>
      <c r="BJ16" s="57">
        <f>BH15*'DEPRECATED - DT-Prelim Calcs'!$C$11+BJ15</f>
        <v>62.722015146022798</v>
      </c>
      <c r="BK16" s="57">
        <f>BK15+0.5*BH16*'DEPRECATED - DT-Prelim Calcs'!$C$11^2+BJ16*'DEPRECATED - DT-Prelim Calcs'!$C$11</f>
        <v>1152.8366640723759</v>
      </c>
      <c r="BL16" s="57">
        <f>MIN('Drive Train'!$F$35-BF15*'DEPRECATED - DT-Prelim Calcs'!$C$21*'Drive Train'!$F$39,BL15+BF$2)</f>
        <v>6.0759999999999996</v>
      </c>
      <c r="BM16" s="57">
        <f>'Drive Train'!$F$35-BF16*'DEPRECATED - DT-Prelim Calcs'!$C$21*'Drive Train'!$F$39</f>
        <v>16.268239791306321</v>
      </c>
      <c r="BN16" s="1">
        <f>IF(BK16&gt;='Drive Train'!$F$29,1,0)</f>
        <v>1</v>
      </c>
      <c r="BO16" s="57">
        <f t="shared" si="35"/>
        <v>-63.206532537684978</v>
      </c>
      <c r="BP16" s="63">
        <f>BP15+'DEPRECATED - DT-Prelim Calcs'!$C$11</f>
        <v>48</v>
      </c>
      <c r="BQ16" s="2">
        <f>CA16/'Drive Train'!$F$35</f>
        <v>0.48999999999999994</v>
      </c>
      <c r="BR16" s="46">
        <f>BY16*12*60/(PI() * 'Drive Train'!$F$15)/BQ$2*BQ16</f>
        <v>-5477.2033125382122</v>
      </c>
      <c r="BS16" s="2">
        <f>('DEPRECATED - DT-Prelim Calcs'!$C$6*BQ16-BR16)/('DEPRECATED - DT-Prelim Calcs'!$C$6*BQ16)*'DEPRECATED - DT-Prelim Calcs'!$C$7*BQ16</f>
        <v>3.6574590962883846</v>
      </c>
      <c r="BT16" s="57">
        <f>BS16/'DEPRECATED - DT-Prelim Calcs'!$C$7*('DEPRECATED - DT-Prelim Calcs'!$C$8-'DEPRECATED - DT-Prelim Calcs'!$C$9)+'DEPRECATED - DT-Prelim Calcs'!$C$9</f>
        <v>197.41037429618245</v>
      </c>
      <c r="BU16" s="57">
        <f t="shared" si="11"/>
        <v>93</v>
      </c>
      <c r="BV16" s="2">
        <f t="shared" si="36"/>
        <v>1.8828060353728675</v>
      </c>
      <c r="BW16" s="57">
        <f>BV16*'DEPRECATED - DT-Prelim Calcs'!$C$21/BQ$2/'DEPRECATED - DT-Prelim Calcs'!$C$19/'DEPRECATED - DT-Prelim Calcs'!$C$18*3.39*'DEPRECATED - DT-Prelim Calcs'!$C$20</f>
        <v>25.773080821789936</v>
      </c>
      <c r="BX16" s="46">
        <f t="shared" si="37"/>
        <v>0</v>
      </c>
      <c r="BY16" s="57">
        <f>BW15*'DEPRECATED - DT-Prelim Calcs'!$C$11+BY15</f>
        <v>-51.642081899422962</v>
      </c>
      <c r="BZ16" s="57">
        <f>BZ15+0.5*BW16*'DEPRECATED - DT-Prelim Calcs'!$C$11^2+BY16*'DEPRECATED - DT-Prelim Calcs'!$C$11</f>
        <v>-1111.6175136346694</v>
      </c>
      <c r="CA16" s="57">
        <f>MIN('Drive Train'!$F$35-BU15*'DEPRECATED - DT-Prelim Calcs'!$C$21*'Drive Train'!$F$39,CA15+BU$2)</f>
        <v>6.0759999999999996</v>
      </c>
      <c r="CB16" s="57">
        <f>'Drive Train'!$F$35-BU16*'DEPRECATED - DT-Prelim Calcs'!$C$21*'Drive Train'!$F$39</f>
        <v>6.0759999999999996</v>
      </c>
      <c r="CC16" s="1">
        <f>IF(BZ16&gt;='Drive Train'!$F$29,1,0)</f>
        <v>0</v>
      </c>
      <c r="CD16" s="57">
        <f t="shared" si="38"/>
        <v>103.33333333333333</v>
      </c>
      <c r="CE16" s="63">
        <f>CE15+'DEPRECATED - DT-Prelim Calcs'!$C$11</f>
        <v>48</v>
      </c>
      <c r="CF16" s="2">
        <f>CP16/'Drive Train'!$F$35</f>
        <v>0.48999999999999994</v>
      </c>
      <c r="CG16" s="46">
        <f>CN16*12*60/(PI() * 'Drive Train'!$F$15)/CF$2*CF16</f>
        <v>-25897.847948495848</v>
      </c>
      <c r="CH16" s="2">
        <f>('DEPRECATED - DT-Prelim Calcs'!$C$6*CF16-CG16)/('DEPRECATED - DT-Prelim Calcs'!$C$6*CF16)*'DEPRECATED - DT-Prelim Calcs'!$C$7*CF16</f>
        <v>12.89080873468574</v>
      </c>
      <c r="CI16" s="57">
        <f>CH16/'DEPRECATED - DT-Prelim Calcs'!$C$7*('DEPRECATED - DT-Prelim Calcs'!$C$8-'DEPRECATED - DT-Prelim Calcs'!$C$9)+'DEPRECATED - DT-Prelim Calcs'!$C$9</f>
        <v>688.96172641501266</v>
      </c>
      <c r="CJ16" s="57">
        <f t="shared" si="12"/>
        <v>93</v>
      </c>
      <c r="CK16" s="2">
        <f t="shared" si="39"/>
        <v>1.5241763143494644</v>
      </c>
      <c r="CL16" s="57">
        <f>CK16*'DEPRECATED - DT-Prelim Calcs'!$C$21/CF$2/'DEPRECATED - DT-Prelim Calcs'!$C$19/'DEPRECATED - DT-Prelim Calcs'!$C$18*3.39*'DEPRECATED - DT-Prelim Calcs'!$C$20</f>
        <v>25.773080821789936</v>
      </c>
      <c r="CM16" s="46">
        <f t="shared" si="40"/>
        <v>0</v>
      </c>
      <c r="CN16" s="57">
        <f>CL15*'DEPRECATED - DT-Prelim Calcs'!$C$11+CN15</f>
        <v>-197.66882618751231</v>
      </c>
      <c r="CO16" s="57">
        <f>CO15+0.5*CL16*'DEPRECATED - DT-Prelim Calcs'!$C$11^2+CN16*'DEPRECATED - DT-Prelim Calcs'!$C$11</f>
        <v>-5161.5124880481471</v>
      </c>
      <c r="CP16" s="57">
        <f>MIN('Drive Train'!$F$35-CJ15*'DEPRECATED - DT-Prelim Calcs'!$C$21*'Drive Train'!$F$39,CP15+CJ$2)</f>
        <v>6.0759999999999996</v>
      </c>
      <c r="CQ16" s="57">
        <f>'Drive Train'!$F$35-CJ16*'DEPRECATED - DT-Prelim Calcs'!$C$21*'Drive Train'!$F$39</f>
        <v>6.0759999999999996</v>
      </c>
      <c r="CR16" s="1">
        <f>IF(CO16&gt;='Drive Train'!$F$29,1,0)</f>
        <v>0</v>
      </c>
      <c r="CS16" s="57">
        <f t="shared" si="41"/>
        <v>103.33333333333333</v>
      </c>
      <c r="CT16" s="63">
        <f>CT15+'DEPRECATED - DT-Prelim Calcs'!$C$11</f>
        <v>48</v>
      </c>
      <c r="CU16" s="2">
        <f>DE16/'Drive Train'!$F$35</f>
        <v>0.48999999999999994</v>
      </c>
      <c r="CV16" s="46">
        <f>DC16*12*60/(PI() * 'Drive Train'!$F$15)/CU$2*CU16</f>
        <v>8287.9536272391524</v>
      </c>
      <c r="CW16" s="2">
        <f>('DEPRECATED - DT-Prelim Calcs'!$C$6*CU16-CV16)/('DEPRECATED - DT-Prelim Calcs'!$C$6*CU16)*'DEPRECATED - DT-Prelim Calcs'!$C$7*CU16</f>
        <v>-2.5665612085640443</v>
      </c>
      <c r="CX16" s="57">
        <f>CW16/'DEPRECATED - DT-Prelim Calcs'!$C$7*('DEPRECATED - DT-Prelim Calcs'!$C$8-'DEPRECATED - DT-Prelim Calcs'!$C$9)+'DEPRECATED - DT-Prelim Calcs'!$C$9</f>
        <v>-133.93477305343026</v>
      </c>
      <c r="CY16" s="57">
        <f t="shared" si="13"/>
        <v>-133.93477305343026</v>
      </c>
      <c r="CZ16" s="2">
        <f t="shared" si="42"/>
        <v>-3.8048896623828057</v>
      </c>
      <c r="DA16" s="57">
        <f>CZ16*'DEPRECATED - DT-Prelim Calcs'!$C$21/CU$2/'DEPRECATED - DT-Prelim Calcs'!$C$19/'DEPRECATED - DT-Prelim Calcs'!$C$18*3.39*'DEPRECATED - DT-Prelim Calcs'!$C$20</f>
        <v>-76.593851492549376</v>
      </c>
      <c r="DB16" s="46">
        <f t="shared" si="43"/>
        <v>1</v>
      </c>
      <c r="DC16" s="57">
        <f>DA15*'DEPRECATED - DT-Prelim Calcs'!$C$11+DC15</f>
        <v>53.137498425770218</v>
      </c>
      <c r="DD16" s="57">
        <f>DD15+0.5*DA16*'DEPRECATED - DT-Prelim Calcs'!$C$11^2+DC16*'DEPRECATED - DT-Prelim Calcs'!$C$11</f>
        <v>-8293.4277043542752</v>
      </c>
      <c r="DE16" s="57">
        <f>MIN('Drive Train'!$F$35-CY15*'DEPRECATED - DT-Prelim Calcs'!$C$21*'Drive Train'!$F$39,DE15+CY$2)</f>
        <v>6.0759999999999996</v>
      </c>
      <c r="DF16" s="57">
        <f>'Drive Train'!$F$35-CY16*'DEPRECATED - DT-Prelim Calcs'!$C$21*'Drive Train'!$F$39</f>
        <v>21.50756456763326</v>
      </c>
      <c r="DG16" s="1">
        <f>IF(DD16&gt;='Drive Train'!$F$29,1,0)</f>
        <v>0</v>
      </c>
      <c r="DH16" s="57">
        <f t="shared" si="44"/>
        <v>-148.81641450381139</v>
      </c>
      <c r="DI16" s="63">
        <f>DI15+'DEPRECATED - DT-Prelim Calcs'!$C$11</f>
        <v>48</v>
      </c>
      <c r="DJ16" s="2">
        <f>DT16/'Drive Train'!$F$35</f>
        <v>0.48999999999999994</v>
      </c>
      <c r="DK16" s="46">
        <f>DR16*12*60/(PI() * 'Drive Train'!$F$15)/DJ$2*DJ16</f>
        <v>16855.750803660143</v>
      </c>
      <c r="DL16" s="2">
        <f>('DEPRECATED - DT-Prelim Calcs'!$C$6*DJ16-DK16)/('DEPRECATED - DT-Prelim Calcs'!$C$6*DJ16)*'DEPRECATED - DT-Prelim Calcs'!$C$7*DJ16</f>
        <v>-6.4405558042816029</v>
      </c>
      <c r="DM16" s="57">
        <f>DL16/'DEPRECATED - DT-Prelim Calcs'!$C$7*('DEPRECATED - DT-Prelim Calcs'!$C$8-'DEPRECATED - DT-Prelim Calcs'!$C$9)+'DEPRECATED - DT-Prelim Calcs'!$C$9</f>
        <v>-340.17274260968037</v>
      </c>
      <c r="DN16" s="57">
        <f t="shared" si="14"/>
        <v>-340.17274260968037</v>
      </c>
      <c r="DO16" s="2">
        <f t="shared" si="45"/>
        <v>-8.9590249909394331</v>
      </c>
      <c r="DP16" s="57">
        <f>DO16*'DEPRECATED - DT-Prelim Calcs'!$C$21/DJ$2/'DEPRECATED - DT-Prelim Calcs'!$C$19/'DEPRECATED - DT-Prelim Calcs'!$C$18*3.39*'DEPRECATED - DT-Prelim Calcs'!$C$20</f>
        <v>-209.20428634017441</v>
      </c>
      <c r="DQ16" s="46">
        <f t="shared" si="46"/>
        <v>1</v>
      </c>
      <c r="DR16" s="57">
        <f>DP15*'DEPRECATED - DT-Prelim Calcs'!$C$11+DR15</f>
        <v>93.163094467837752</v>
      </c>
      <c r="DS16" s="57">
        <f>DS15+0.5*DP16*'DEPRECATED - DT-Prelim Calcs'!$C$11^2+DR16*'DEPRECATED - DT-Prelim Calcs'!$C$11</f>
        <v>-15905.033221612319</v>
      </c>
      <c r="DT16" s="57">
        <f>MIN('Drive Train'!$F$35-DN15*'DEPRECATED - DT-Prelim Calcs'!$C$21*'Drive Train'!$F$39,DT15+DN$2)</f>
        <v>6.0759999999999996</v>
      </c>
      <c r="DU16" s="57">
        <f>'Drive Train'!$F$35-DN16*'DEPRECATED - DT-Prelim Calcs'!$C$21*'Drive Train'!$F$39</f>
        <v>35.531746497458265</v>
      </c>
      <c r="DV16" s="1">
        <f>IF(DS16&gt;='Drive Train'!$F$29,1,0)</f>
        <v>0</v>
      </c>
      <c r="DW16" s="57">
        <f t="shared" si="47"/>
        <v>-377.96971401075604</v>
      </c>
      <c r="DX16" s="63">
        <f>DX15+'DEPRECATED - DT-Prelim Calcs'!$C$11</f>
        <v>48</v>
      </c>
      <c r="DY16" s="2">
        <f>EI16/'Drive Train'!$F$35</f>
        <v>0.48999999999999994</v>
      </c>
      <c r="DZ16" s="46">
        <f>EG16*12*60/(PI() * 'Drive Train'!$F$15)/DY$2*DY16</f>
        <v>-41317.135409169685</v>
      </c>
      <c r="EA16" s="2">
        <f>('DEPRECATED - DT-Prelim Calcs'!$C$6*DY16-DZ16)/('DEPRECATED - DT-Prelim Calcs'!$C$6*DY16)*'DEPRECATED - DT-Prelim Calcs'!$C$7*DY16</f>
        <v>19.862756723470721</v>
      </c>
      <c r="EB16" s="57">
        <f>EA16/'DEPRECATED - DT-Prelim Calcs'!$C$7*('DEPRECATED - DT-Prelim Calcs'!$C$8-'DEPRECATED - DT-Prelim Calcs'!$C$9)+'DEPRECATED - DT-Prelim Calcs'!$C$9</f>
        <v>1060.123936772321</v>
      </c>
      <c r="EC16" s="57">
        <f t="shared" si="15"/>
        <v>93</v>
      </c>
      <c r="ED16" s="2">
        <f t="shared" si="48"/>
        <v>0.96993038185874991</v>
      </c>
      <c r="EE16" s="57">
        <f>ED16*'DEPRECATED - DT-Prelim Calcs'!$C$21/DY$2/'DEPRECATED - DT-Prelim Calcs'!$C$19/'DEPRECATED - DT-Prelim Calcs'!$C$18*3.39*'DEPRECATED - DT-Prelim Calcs'!$C$20</f>
        <v>25.773080821789936</v>
      </c>
      <c r="EF16" s="46">
        <f t="shared" si="49"/>
        <v>0</v>
      </c>
      <c r="EG16" s="57">
        <f>EE15*'DEPRECATED - DT-Prelim Calcs'!$C$11+EG15</f>
        <v>-200.68275984666388</v>
      </c>
      <c r="EH16" s="57">
        <f>EH15+0.5*EE16*'DEPRECATED - DT-Prelim Calcs'!$C$11^2+EG16*'DEPRECATED - DT-Prelim Calcs'!$C$11</f>
        <v>-26366.740165525684</v>
      </c>
      <c r="EI16" s="57">
        <f>MIN('Drive Train'!$F$35-EC15*'DEPRECATED - DT-Prelim Calcs'!$C$21*'Drive Train'!$F$39,EI15+EC$2)</f>
        <v>6.0759999999999996</v>
      </c>
      <c r="EJ16" s="57">
        <f>'Drive Train'!$F$35-EC16*'DEPRECATED - DT-Prelim Calcs'!$C$21*'Drive Train'!$F$39</f>
        <v>6.0759999999999996</v>
      </c>
      <c r="EK16" s="1">
        <f>IF(EH16&gt;='Drive Train'!$F$29,1,0)</f>
        <v>0</v>
      </c>
      <c r="EL16" s="57">
        <f t="shared" si="50"/>
        <v>103.33333333333333</v>
      </c>
      <c r="EM16" s="63">
        <f>EM15+'DEPRECATED - DT-Prelim Calcs'!$C$11</f>
        <v>48</v>
      </c>
      <c r="EN16" s="2">
        <f>EX16/'Drive Train'!$F$35</f>
        <v>0.48999999999999994</v>
      </c>
      <c r="EO16" s="46">
        <f>EV16*12*60/(PI() * 'Drive Train'!$F$15)/EN$2*EN16</f>
        <v>-123361.69113914306</v>
      </c>
      <c r="EP16" s="2">
        <f>('DEPRECATED - DT-Prelim Calcs'!$C$6*EN16-EO16)/('DEPRECATED - DT-Prelim Calcs'!$C$6*EN16)*'DEPRECATED - DT-Prelim Calcs'!$C$7*EN16</f>
        <v>56.959826012257935</v>
      </c>
      <c r="EQ16" s="57">
        <f>EP16/'DEPRECATED - DT-Prelim Calcs'!$C$7*('DEPRECATED - DT-Prelim Calcs'!$C$8-'DEPRECATED - DT-Prelim Calcs'!$C$9)+'DEPRECATED - DT-Prelim Calcs'!$C$9</f>
        <v>3035.0426047189594</v>
      </c>
      <c r="ER16" s="57">
        <f t="shared" si="16"/>
        <v>93</v>
      </c>
      <c r="ES16" s="2">
        <f t="shared" si="51"/>
        <v>0.86507304327942547</v>
      </c>
      <c r="ET16" s="57">
        <f>ES16*'DEPRECATED - DT-Prelim Calcs'!$C$21/EN$2/'DEPRECATED - DT-Prelim Calcs'!$C$19/'DEPRECATED - DT-Prelim Calcs'!$C$18*3.39*'DEPRECATED - DT-Prelim Calcs'!$C$20</f>
        <v>25.773080821789936</v>
      </c>
      <c r="EU16" s="46">
        <f t="shared" si="52"/>
        <v>0</v>
      </c>
      <c r="EV16" s="57">
        <f>ET15*'DEPRECATED - DT-Prelim Calcs'!$C$11+EV15</f>
        <v>-534.40731193759632</v>
      </c>
      <c r="EW16" s="57">
        <f>EW15+0.5*ET16*'DEPRECATED - DT-Prelim Calcs'!$C$11^2+EV16*'DEPRECATED - DT-Prelim Calcs'!$C$11</f>
        <v>-40383.171353344842</v>
      </c>
      <c r="EX16" s="57">
        <f>MIN('Drive Train'!$F$35-ER15*'DEPRECATED - DT-Prelim Calcs'!$C$21*'Drive Train'!$F$39,EX15+ER$2)</f>
        <v>6.0759999999999996</v>
      </c>
      <c r="EY16" s="57">
        <f>'Drive Train'!$F$35-ER16*'DEPRECATED - DT-Prelim Calcs'!$C$21*'Drive Train'!$F$39</f>
        <v>6.0759999999999996</v>
      </c>
      <c r="EZ16" s="1">
        <f>IF(EW16&gt;='Drive Train'!$F$29,1,0)</f>
        <v>0</v>
      </c>
      <c r="FA16" s="57">
        <f t="shared" si="53"/>
        <v>103.33333333333333</v>
      </c>
      <c r="FB16" s="63">
        <f>FB15+'DEPRECATED - DT-Prelim Calcs'!$C$11</f>
        <v>48</v>
      </c>
      <c r="FC16" s="2">
        <f>FM16/'Drive Train'!$F$35</f>
        <v>0.48999999999999994</v>
      </c>
      <c r="FD16" s="46">
        <f>FK16*12*60/(PI() * 'Drive Train'!$F$15)/FC$2*FC16</f>
        <v>-232263.4943243475</v>
      </c>
      <c r="FE16" s="2">
        <f>('DEPRECATED - DT-Prelim Calcs'!$C$6*FC16-FD16)/('DEPRECATED - DT-Prelim Calcs'!$C$6*FC16)*'DEPRECATED - DT-Prelim Calcs'!$C$7*FC16</f>
        <v>106.20060381269745</v>
      </c>
      <c r="FF16" s="57">
        <f>FE16/'DEPRECATED - DT-Prelim Calcs'!$C$7*('DEPRECATED - DT-Prelim Calcs'!$C$8-'DEPRECATED - DT-Prelim Calcs'!$C$9)+'DEPRECATED - DT-Prelim Calcs'!$C$9</f>
        <v>5656.4499872070883</v>
      </c>
      <c r="FG16" s="57">
        <f t="shared" si="17"/>
        <v>93</v>
      </c>
      <c r="FH16" s="2">
        <f t="shared" si="54"/>
        <v>0.78067567320338405</v>
      </c>
      <c r="FI16" s="57">
        <f>FH16*'DEPRECATED - DT-Prelim Calcs'!$C$21/FC$2/'DEPRECATED - DT-Prelim Calcs'!$C$19/'DEPRECATED - DT-Prelim Calcs'!$C$18*3.39*'DEPRECATED - DT-Prelim Calcs'!$C$20</f>
        <v>25.773080821789936</v>
      </c>
      <c r="FJ16" s="46">
        <f t="shared" si="55"/>
        <v>0</v>
      </c>
      <c r="FK16" s="57">
        <f>FI15*'DEPRECATED - DT-Prelim Calcs'!$C$11+FK15</f>
        <v>-908.01056180495857</v>
      </c>
      <c r="FL16" s="57">
        <f>FL15+0.5*FI16*'DEPRECATED - DT-Prelim Calcs'!$C$11^2+FK16*'DEPRECATED - DT-Prelim Calcs'!$C$11</f>
        <v>-56074.507847774046</v>
      </c>
      <c r="FM16" s="57">
        <f>MIN('Drive Train'!$F$35-FG15*'DEPRECATED - DT-Prelim Calcs'!$C$21*'Drive Train'!$F$39,FM15+FG$2)</f>
        <v>6.0759999999999996</v>
      </c>
      <c r="FN16" s="57">
        <f>'Drive Train'!$F$35-FG16*'DEPRECATED - DT-Prelim Calcs'!$C$21*'Drive Train'!$F$39</f>
        <v>6.0759999999999996</v>
      </c>
      <c r="FO16" s="1">
        <f>IF(FL16&gt;='Drive Train'!$F$29,1,0)</f>
        <v>0</v>
      </c>
      <c r="FP16" s="57">
        <f t="shared" si="56"/>
        <v>103.33333333333333</v>
      </c>
      <c r="FQ16" s="63">
        <f>FQ15+'DEPRECATED - DT-Prelim Calcs'!$C$11</f>
        <v>48</v>
      </c>
      <c r="FR16" s="2">
        <f>GB16/'Drive Train'!$F$35</f>
        <v>0.48999999999999994</v>
      </c>
      <c r="FS16" s="46">
        <f>FZ16*12*60/(PI() * 'Drive Train'!$F$15)/FR$2*FR16</f>
        <v>-371008.12290287152</v>
      </c>
      <c r="FT16" s="2">
        <f>('DEPRECATED - DT-Prelim Calcs'!$C$6*FR16-FS16)/('DEPRECATED - DT-Prelim Calcs'!$C$6*FR16)*'DEPRECATED - DT-Prelim Calcs'!$C$7*FR16</f>
        <v>168.93504187540719</v>
      </c>
      <c r="FU16" s="57">
        <f>FT16/'DEPRECATED - DT-Prelim Calcs'!$C$7*('DEPRECATED - DT-Prelim Calcs'!$C$8-'DEPRECATED - DT-Prelim Calcs'!$C$9)+'DEPRECATED - DT-Prelim Calcs'!$C$9</f>
        <v>8996.2128102135885</v>
      </c>
      <c r="FV16" s="57">
        <f t="shared" si="18"/>
        <v>93</v>
      </c>
      <c r="FW16" s="2">
        <f t="shared" si="57"/>
        <v>0.7112822800297498</v>
      </c>
      <c r="FX16" s="57">
        <f>FW16*'DEPRECATED - DT-Prelim Calcs'!$C$21/FR$2/'DEPRECATED - DT-Prelim Calcs'!$C$19/'DEPRECATED - DT-Prelim Calcs'!$C$18*3.39*'DEPRECATED - DT-Prelim Calcs'!$C$20</f>
        <v>25.773080821789936</v>
      </c>
      <c r="FY16" s="46">
        <f t="shared" si="58"/>
        <v>0</v>
      </c>
      <c r="FZ16" s="57">
        <f>FX15*'DEPRECATED - DT-Prelim Calcs'!$C$11+FZ15</f>
        <v>-1321.492509448753</v>
      </c>
      <c r="GA16" s="57">
        <f>GA15+0.5*FX16*'DEPRECATED - DT-Prelim Calcs'!$C$11^2+FZ16*'DEPRECATED - DT-Prelim Calcs'!$C$11</f>
        <v>-73440.749648813435</v>
      </c>
      <c r="GB16" s="57">
        <f>MIN('Drive Train'!$F$35-FV15*'DEPRECATED - DT-Prelim Calcs'!$C$21*'Drive Train'!$F$39,GB15+FV$2)</f>
        <v>6.0759999999999996</v>
      </c>
      <c r="GC16" s="57">
        <f>'Drive Train'!$F$35-FV16*'DEPRECATED - DT-Prelim Calcs'!$C$21*'Drive Train'!$F$39</f>
        <v>6.0759999999999996</v>
      </c>
      <c r="GD16" s="1">
        <f>IF(GA16&gt;='Drive Train'!$F$29,1,0)</f>
        <v>0</v>
      </c>
      <c r="GE16" s="57">
        <f t="shared" si="59"/>
        <v>103.33333333333333</v>
      </c>
      <c r="GF16" s="63">
        <f>GF15+'DEPRECATED - DT-Prelim Calcs'!$C$11</f>
        <v>48</v>
      </c>
      <c r="GG16" s="2">
        <f>GQ16/'Drive Train'!$F$35</f>
        <v>3.6406803717658653</v>
      </c>
      <c r="GH16" s="46">
        <f>GO16*12*60/(PI() * 'Drive Train'!$F$15)/GG$2*GG16</f>
        <v>-1628120.2679194903</v>
      </c>
      <c r="GI16" s="2">
        <f>('DEPRECATED - DT-Prelim Calcs'!$C$6*GG16-GH16)/('DEPRECATED - DT-Prelim Calcs'!$C$6*GG16)*'DEPRECATED - DT-Prelim Calcs'!$C$7*GG16</f>
        <v>744.94099010608181</v>
      </c>
      <c r="GJ16" s="57">
        <f>GI16/'DEPRECATED - DT-Prelim Calcs'!$C$7*('DEPRECATED - DT-Prelim Calcs'!$C$8-'DEPRECATED - DT-Prelim Calcs'!$C$9)+'DEPRECATED - DT-Prelim Calcs'!$C$9</f>
        <v>39660.761838427505</v>
      </c>
      <c r="GK16" s="57">
        <f t="shared" si="60"/>
        <v>29.999999999999982</v>
      </c>
      <c r="GL16" s="2">
        <f t="shared" si="61"/>
        <v>0.99579519204165001</v>
      </c>
      <c r="GM16" s="57">
        <f>GL16*'DEPRECATED - DT-Prelim Calcs'!$C$21/GG$2/'DEPRECATED - DT-Prelim Calcs'!$C$19/'DEPRECATED - DT-Prelim Calcs'!$C$18*3.39*'DEPRECATED - DT-Prelim Calcs'!$C$20</f>
        <v>25.773080821789936</v>
      </c>
      <c r="GN16" s="46">
        <f t="shared" si="62"/>
        <v>0</v>
      </c>
      <c r="GO16" s="57">
        <f>GM15*'DEPRECATED - DT-Prelim Calcs'!$C$11+GO15</f>
        <v>-1092.7211111314957</v>
      </c>
      <c r="GP16" s="57">
        <f>GP15+0.5*GM16*'DEPRECATED - DT-Prelim Calcs'!$C$11^2+GO16*'DEPRECATED - DT-Prelim Calcs'!$C$11</f>
        <v>-18396.220340834545</v>
      </c>
      <c r="GQ16" s="57">
        <f>MIN('Drive Train'!$F$35-GK15*'DEPRECATED - DT-Prelim Calcs'!$C$21*'Drive Train'!$F$39,GQ15+GK$2)</f>
        <v>45.144436609896729</v>
      </c>
      <c r="GR16" s="57">
        <f>'Drive Train'!$F$35-GK16*'DEPRECATED - DT-Prelim Calcs'!$C$21*'Drive Train'!$F$39</f>
        <v>10.360000000000001</v>
      </c>
      <c r="GS16" s="1">
        <f>IF(GP16&gt;='Drive Train'!$F$29,1,0)</f>
        <v>0</v>
      </c>
      <c r="GT16" s="57">
        <f t="shared" si="63"/>
        <v>33.333333333333314</v>
      </c>
      <c r="GU16" s="63">
        <f>GU15+'DEPRECATED - DT-Prelim Calcs'!$C$11</f>
        <v>48</v>
      </c>
      <c r="GV16" s="2">
        <f>HF16/'Drive Train'!$F$35</f>
        <v>0.81720430107526887</v>
      </c>
      <c r="GW16" s="46">
        <f>HD16*12*60/(PI() * 'Drive Train'!$F$15)/GV$2*GV16</f>
        <v>24705.838601857937</v>
      </c>
      <c r="GX16" s="2">
        <f>('DEPRECATED - DT-Prelim Calcs'!$C$6*GV16-GW16)/('DEPRECATED - DT-Prelim Calcs'!$C$6*GV16)*'DEPRECATED - DT-Prelim Calcs'!$C$7*GV16</f>
        <v>-9.2014702855301085</v>
      </c>
      <c r="GY16" s="57">
        <f>GX16/'DEPRECATED - DT-Prelim Calcs'!$C$7*('DEPRECATED - DT-Prelim Calcs'!$C$8-'DEPRECATED - DT-Prelim Calcs'!$C$9)+'DEPRECATED - DT-Prelim Calcs'!$C$9</f>
        <v>-487.15420648693487</v>
      </c>
      <c r="GZ16" s="57">
        <f t="shared" si="20"/>
        <v>-487.15420648693487</v>
      </c>
      <c r="HA16" s="2">
        <f t="shared" si="64"/>
        <v>-11.414838026027139</v>
      </c>
      <c r="HB16" s="57">
        <f>HA16*'DEPRECATED - DT-Prelim Calcs'!$C$21/GV$2/'DEPRECATED - DT-Prelim Calcs'!$C$19/'DEPRECATED - DT-Prelim Calcs'!$C$18*3.39*'DEPRECATED - DT-Prelim Calcs'!$C$20</f>
        <v>-295.43780223447152</v>
      </c>
      <c r="HC16" s="46">
        <f t="shared" si="65"/>
        <v>1</v>
      </c>
      <c r="HD16" s="57">
        <f>HB15*'DEPRECATED - DT-Prelim Calcs'!$C$11+HD15</f>
        <v>73.871064861248811</v>
      </c>
      <c r="HE16" s="57">
        <f>HE15+0.5*HB16*'DEPRECATED - DT-Prelim Calcs'!$C$11^2+HD16*'DEPRECATED - DT-Prelim Calcs'!$C$11</f>
        <v>-17579.248563577381</v>
      </c>
      <c r="HF16" s="57">
        <f>MIN('Drive Train'!$F$35-GZ15*'DEPRECATED - DT-Prelim Calcs'!$C$21*'Drive Train'!$F$39,HF15+GZ$2)</f>
        <v>10.133333333333335</v>
      </c>
      <c r="HG16" s="57">
        <f>'Drive Train'!$F$35-GZ16*'DEPRECATED - DT-Prelim Calcs'!$C$21*'Drive Train'!$F$39</f>
        <v>45.526486041111575</v>
      </c>
      <c r="HH16" s="1">
        <f>IF(HE16&gt;='Drive Train'!$F$29,1,0)</f>
        <v>0</v>
      </c>
      <c r="HI16" s="57">
        <f t="shared" si="66"/>
        <v>-541.2824516521498</v>
      </c>
      <c r="HJ16" s="63">
        <f>HJ15+'DEPRECATED - DT-Prelim Calcs'!$C$11</f>
        <v>48</v>
      </c>
      <c r="HK16" s="2">
        <f>HU16/'Drive Train'!$F$35</f>
        <v>0.79892473118279583</v>
      </c>
      <c r="HL16" s="46">
        <f>HS16*12*60/(PI() * 'Drive Train'!$F$15)/HK$2*HK16</f>
        <v>-7411.3972508973393</v>
      </c>
      <c r="HM16" s="2">
        <f>('DEPRECATED - DT-Prelim Calcs'!$C$6*HK16-HL16)/('DEPRECATED - DT-Prelim Calcs'!$C$6*HK16)*'DEPRECATED - DT-Prelim Calcs'!$C$7*HK16</f>
        <v>5.2765281846388277</v>
      </c>
      <c r="HN16" s="57">
        <f>HM16/'DEPRECATED - DT-Prelim Calcs'!$C$7*('DEPRECATED - DT-Prelim Calcs'!$C$8-'DEPRECATED - DT-Prelim Calcs'!$C$9)+'DEPRECATED - DT-Prelim Calcs'!$C$9</f>
        <v>283.60396933160229</v>
      </c>
      <c r="HO16" s="57">
        <f t="shared" si="21"/>
        <v>36.66666666666665</v>
      </c>
      <c r="HP16" s="2">
        <f t="shared" si="67"/>
        <v>0.99579519204165001</v>
      </c>
      <c r="HQ16" s="57">
        <f>HP16*'DEPRECATED - DT-Prelim Calcs'!$C$21/HK$2/'DEPRECATED - DT-Prelim Calcs'!$C$19/'DEPRECATED - DT-Prelim Calcs'!$C$18*3.39*'DEPRECATED - DT-Prelim Calcs'!$C$20</f>
        <v>25.773080821789936</v>
      </c>
      <c r="HR16" s="46">
        <f t="shared" si="68"/>
        <v>0</v>
      </c>
      <c r="HS16" s="57">
        <f>HQ15*'DEPRECATED - DT-Prelim Calcs'!$C$11+HS15</f>
        <v>-22.667291524931642</v>
      </c>
      <c r="HT16" s="57">
        <f>HT15+0.5*HQ16*'DEPRECATED - DT-Prelim Calcs'!$C$11^2+HS16*'DEPRECATED - DT-Prelim Calcs'!$C$11</f>
        <v>-19038.24348782406</v>
      </c>
      <c r="HU16" s="57">
        <f>MIN('Drive Train'!$F$35-HO15*'DEPRECATED - DT-Prelim Calcs'!$C$21*'Drive Train'!$F$39,HU15+HO$2)</f>
        <v>9.9066666666666681</v>
      </c>
      <c r="HV16" s="57">
        <f>'Drive Train'!$F$35-HO16*'DEPRECATED - DT-Prelim Calcs'!$C$21*'Drive Train'!$F$39</f>
        <v>9.9066666666666681</v>
      </c>
      <c r="HW16" s="1">
        <f>IF(HT16&gt;='Drive Train'!$F$29,1,0)</f>
        <v>0</v>
      </c>
      <c r="HX16" s="57">
        <f t="shared" si="69"/>
        <v>40.740740740740726</v>
      </c>
      <c r="HY16" s="63">
        <f>HY15+'DEPRECATED - DT-Prelim Calcs'!$C$11</f>
        <v>48</v>
      </c>
      <c r="HZ16" s="2">
        <f>IJ16/'Drive Train'!$F$35</f>
        <v>0.78064516129032269</v>
      </c>
      <c r="IA16" s="46">
        <f>IH16*12*60/(PI() * 'Drive Train'!$F$15)/HZ$2*HZ16</f>
        <v>-36633.747654616316</v>
      </c>
      <c r="IB16" s="2">
        <f>('DEPRECATED - DT-Prelim Calcs'!$C$6*HZ16-IA16)/('DEPRECATED - DT-Prelim Calcs'!$C$6*HZ16)*'DEPRECATED - DT-Prelim Calcs'!$C$7*HZ16</f>
        <v>18.445582202241631</v>
      </c>
      <c r="IC16" s="57">
        <f>IB16/'DEPRECATED - DT-Prelim Calcs'!$C$7*('DEPRECATED - DT-Prelim Calcs'!$C$8-'DEPRECATED - DT-Prelim Calcs'!$C$9)+'DEPRECATED - DT-Prelim Calcs'!$C$9</f>
        <v>984.67850479153583</v>
      </c>
      <c r="ID16" s="57">
        <f t="shared" si="22"/>
        <v>39.999999999999986</v>
      </c>
      <c r="IE16" s="2">
        <f t="shared" si="70"/>
        <v>0.99579519204165001</v>
      </c>
      <c r="IF16" s="57">
        <f>IE16*'DEPRECATED - DT-Prelim Calcs'!$C$21/HZ$2/'DEPRECATED - DT-Prelim Calcs'!$C$19/'DEPRECATED - DT-Prelim Calcs'!$C$18*3.39*'DEPRECATED - DT-Prelim Calcs'!$C$20</f>
        <v>25.773080821789936</v>
      </c>
      <c r="IG16" s="46">
        <f t="shared" si="71"/>
        <v>0</v>
      </c>
      <c r="IH16" s="57">
        <f>IF15*'DEPRECATED - DT-Prelim Calcs'!$C$11+IH15</f>
        <v>-114.66558224806919</v>
      </c>
      <c r="II16" s="57">
        <f>II15+0.5*IF16*'DEPRECATED - DT-Prelim Calcs'!$C$11^2+IH16*'DEPRECATED - DT-Prelim Calcs'!$C$11</f>
        <v>-22876.24271867302</v>
      </c>
      <c r="IJ16" s="57">
        <f>MIN('Drive Train'!$F$35-ID15*'DEPRECATED - DT-Prelim Calcs'!$C$21*'Drive Train'!$F$39,IJ15+ID$2)</f>
        <v>9.6800000000000015</v>
      </c>
      <c r="IK16" s="57">
        <f>'Drive Train'!$F$35-ID16*'DEPRECATED - DT-Prelim Calcs'!$C$21*'Drive Train'!$F$39</f>
        <v>9.6800000000000015</v>
      </c>
      <c r="IL16" s="1">
        <f>IF(II16&gt;='Drive Train'!$F$29,1,0)</f>
        <v>0</v>
      </c>
      <c r="IM16" s="57">
        <f t="shared" si="72"/>
        <v>44.444444444444429</v>
      </c>
      <c r="IN16" s="63">
        <f>IN15+'DEPRECATED - DT-Prelim Calcs'!$C$11</f>
        <v>48</v>
      </c>
      <c r="IO16" s="2">
        <f>IY16/'Drive Train'!$F$35</f>
        <v>0.76236559139784954</v>
      </c>
      <c r="IP16" s="46">
        <f>IW16*12*60/(PI() * 'Drive Train'!$F$15)/IO$2*IO16</f>
        <v>-63063.105517605014</v>
      </c>
      <c r="IQ16" s="2">
        <f>('DEPRECATED - DT-Prelim Calcs'!$C$6*IO16-IP16)/('DEPRECATED - DT-Prelim Calcs'!$C$6*IO16)*'DEPRECATED - DT-Prelim Calcs'!$C$7*IO16</f>
        <v>30.35176342000204</v>
      </c>
      <c r="IR16" s="57">
        <f>IQ16/'DEPRECATED - DT-Prelim Calcs'!$C$7*('DEPRECATED - DT-Prelim Calcs'!$C$8-'DEPRECATED - DT-Prelim Calcs'!$C$9)+'DEPRECATED - DT-Prelim Calcs'!$C$9</f>
        <v>1618.5220941021835</v>
      </c>
      <c r="IS16" s="57">
        <f t="shared" si="23"/>
        <v>43.333333333333321</v>
      </c>
      <c r="IT16" s="2">
        <f t="shared" si="73"/>
        <v>0.99579519204165001</v>
      </c>
      <c r="IU16" s="57">
        <f>IT16*'DEPRECATED - DT-Prelim Calcs'!$C$21/IO$2/'DEPRECATED - DT-Prelim Calcs'!$C$19/'DEPRECATED - DT-Prelim Calcs'!$C$18*3.39*'DEPRECATED - DT-Prelim Calcs'!$C$20</f>
        <v>25.773080821789936</v>
      </c>
      <c r="IV16" s="46">
        <f t="shared" si="74"/>
        <v>0</v>
      </c>
      <c r="IW16" s="57">
        <f>IU15*'DEPRECATED - DT-Prelim Calcs'!$C$11+IW15</f>
        <v>-202.12380730816403</v>
      </c>
      <c r="IX16" s="57">
        <f>IX15+0.5*IU16*'DEPRECATED - DT-Prelim Calcs'!$C$11^2+IW16*'DEPRECATED - DT-Prelim Calcs'!$C$11</f>
        <v>-26523.559191674191</v>
      </c>
      <c r="IY16" s="57">
        <f>MIN('Drive Train'!$F$35-IS15*'DEPRECATED - DT-Prelim Calcs'!$C$21*'Drive Train'!$F$39,IY15+IS$2)</f>
        <v>9.4533333333333349</v>
      </c>
      <c r="IZ16" s="57">
        <f>'Drive Train'!$F$35-IS16*'DEPRECATED - DT-Prelim Calcs'!$C$21*'Drive Train'!$F$39</f>
        <v>9.4533333333333349</v>
      </c>
      <c r="JA16" s="1">
        <f>IF(IX16&gt;='Drive Train'!$F$29,1,0)</f>
        <v>0</v>
      </c>
      <c r="JB16" s="57">
        <f t="shared" si="75"/>
        <v>48.148148148148138</v>
      </c>
      <c r="JC16" s="63">
        <f>JC15+'DEPRECATED - DT-Prelim Calcs'!$C$11</f>
        <v>48</v>
      </c>
      <c r="JD16" s="2">
        <f>JN16/'Drive Train'!$F$35</f>
        <v>0.74408602150537628</v>
      </c>
      <c r="JE16" s="46">
        <f>JL16*12*60/(PI() * 'Drive Train'!$F$15)/JD$2*JD16</f>
        <v>-86801.363748169111</v>
      </c>
      <c r="JF16" s="2">
        <f>('DEPRECATED - DT-Prelim Calcs'!$C$6*JD16-JE16)/('DEPRECATED - DT-Prelim Calcs'!$C$6*JD16)*'DEPRECATED - DT-Prelim Calcs'!$C$7*JD16</f>
        <v>41.041143490643641</v>
      </c>
      <c r="JG16" s="57">
        <f>JF16/'DEPRECATED - DT-Prelim Calcs'!$C$7*('DEPRECATED - DT-Prelim Calcs'!$C$8-'DEPRECATED - DT-Prelim Calcs'!$C$9)+'DEPRECATED - DT-Prelim Calcs'!$C$9</f>
        <v>2187.5874314728544</v>
      </c>
      <c r="JH16" s="57">
        <f t="shared" si="24"/>
        <v>46.666666666666657</v>
      </c>
      <c r="JI16" s="2">
        <f t="shared" si="76"/>
        <v>0.99579519204165001</v>
      </c>
      <c r="JJ16" s="57">
        <f>JI16*'DEPRECATED - DT-Prelim Calcs'!$C$21/JD$2/'DEPRECATED - DT-Prelim Calcs'!$C$19/'DEPRECATED - DT-Prelim Calcs'!$C$18*3.39*'DEPRECATED - DT-Prelim Calcs'!$C$20</f>
        <v>25.773080821789936</v>
      </c>
      <c r="JK16" s="46">
        <f t="shared" si="77"/>
        <v>0</v>
      </c>
      <c r="JL16" s="57">
        <f>JJ15*'DEPRECATED - DT-Prelim Calcs'!$C$11+JL15</f>
        <v>-285.04196670521537</v>
      </c>
      <c r="JM16" s="57">
        <f>JM15+0.5*JJ16*'DEPRECATED - DT-Prelim Calcs'!$C$11^2+JL16*'DEPRECATED - DT-Prelim Calcs'!$C$11</f>
        <v>-29980.192906827528</v>
      </c>
      <c r="JN16" s="57">
        <f>MIN('Drive Train'!$F$35-JH15*'DEPRECATED - DT-Prelim Calcs'!$C$21*'Drive Train'!$F$39,JN15+JH$2)</f>
        <v>9.2266666666666666</v>
      </c>
      <c r="JO16" s="57">
        <f>'Drive Train'!$F$35-JH16*'DEPRECATED - DT-Prelim Calcs'!$C$21*'Drive Train'!$F$39</f>
        <v>9.2266666666666666</v>
      </c>
      <c r="JP16" s="1">
        <f>IF(JM16&gt;='Drive Train'!$F$29,1,0)</f>
        <v>0</v>
      </c>
      <c r="JQ16" s="57">
        <f>MIN(JG16,'DEPRECATED - DT-Prelim Calcs'!$C$10)*'DEPRECATED - DT-Prelim Calcs'!$C$11*1000/60/60</f>
        <v>103.33333333333333</v>
      </c>
      <c r="JR16" s="63">
        <f>JR15+'DEPRECATED - DT-Prelim Calcs'!$C$11</f>
        <v>48</v>
      </c>
      <c r="JS16" s="2">
        <f>KC16/'Drive Train'!$F$35</f>
        <v>0.72580645161290325</v>
      </c>
      <c r="JT16" s="46">
        <f>KA16*12*60/(PI() * 'Drive Train'!$F$15)/JS$2*JS16</f>
        <v>-107950.41525461513</v>
      </c>
      <c r="JU16" s="2">
        <f>('DEPRECATED - DT-Prelim Calcs'!$C$6*JS16-JT16)/('DEPRECATED - DT-Prelim Calcs'!$C$6*JS16)*'DEPRECATED - DT-Prelim Calcs'!$C$7*JS16</f>
        <v>50.559794066890383</v>
      </c>
      <c r="JV16" s="57">
        <f>JU16/'DEPRECATED - DT-Prelim Calcs'!$C$7*('DEPRECATED - DT-Prelim Calcs'!$C$8-'DEPRECATED - DT-Prelim Calcs'!$C$9)+'DEPRECATED - DT-Prelim Calcs'!$C$9</f>
        <v>2694.3272111128781</v>
      </c>
      <c r="JW16" s="57">
        <f t="shared" si="25"/>
        <v>49.999999999999993</v>
      </c>
      <c r="JX16" s="2">
        <f t="shared" si="78"/>
        <v>0.99579519204165001</v>
      </c>
      <c r="JY16" s="57">
        <f>JX16*'DEPRECATED - DT-Prelim Calcs'!$C$21/JS$2/'DEPRECATED - DT-Prelim Calcs'!$C$19/'DEPRECATED - DT-Prelim Calcs'!$C$18*3.39*'DEPRECATED - DT-Prelim Calcs'!$C$20</f>
        <v>25.773080821789936</v>
      </c>
      <c r="JZ16" s="46">
        <f t="shared" si="79"/>
        <v>0</v>
      </c>
      <c r="KA16" s="57">
        <f>JY15*'DEPRECATED - DT-Prelim Calcs'!$C$11+KA15</f>
        <v>-363.42006043922481</v>
      </c>
      <c r="KB16" s="57">
        <f>KB15+0.5*JY16*'DEPRECATED - DT-Prelim Calcs'!$C$11^2+KA16*'DEPRECATED - DT-Prelim Calcs'!$C$11</f>
        <v>-33246.143864133111</v>
      </c>
      <c r="KC16" s="57">
        <f>MIN('Drive Train'!$F$35-JW15*'DEPRECATED - DT-Prelim Calcs'!$C$21*'Drive Train'!$F$39,KC15+JW$2)</f>
        <v>9</v>
      </c>
      <c r="KD16" s="57">
        <f>'Drive Train'!$F$35-JW16*'DEPRECATED - DT-Prelim Calcs'!$C$21*'Drive Train'!$F$39</f>
        <v>9</v>
      </c>
      <c r="KE16" s="1">
        <f>IF(KB16&gt;='Drive Train'!$F$29,1,0)</f>
        <v>0</v>
      </c>
      <c r="KF16" s="57">
        <f>MIN(JV16,'DEPRECATED - DT-Prelim Calcs'!$C$10)*'DEPRECATED - DT-Prelim Calcs'!$C$11*1000/60/60</f>
        <v>103.33333333333333</v>
      </c>
      <c r="KG16" s="63">
        <f>KG15+'DEPRECATED - DT-Prelim Calcs'!$C$11</f>
        <v>48</v>
      </c>
      <c r="KH16" s="2">
        <f>KR16/'Drive Train'!$F$35</f>
        <v>0.7075268817204301</v>
      </c>
      <c r="KI16" s="46">
        <f>KP16*12*60/(PI() * 'Drive Train'!$F$15)/KH$2*KH16</f>
        <v>-126612.15294524832</v>
      </c>
      <c r="KJ16" s="2">
        <f>('DEPRECATED - DT-Prelim Calcs'!$C$6*KH16-KI16)/('DEPRECATED - DT-Prelim Calcs'!$C$6*KH16)*'DEPRECATED - DT-Prelim Calcs'!$C$7*KH16</f>
        <v>58.953786801465647</v>
      </c>
      <c r="KK16" s="57">
        <f>KJ16/'DEPRECATED - DT-Prelim Calcs'!$C$7*('DEPRECATED - DT-Prelim Calcs'!$C$8-'DEPRECATED - DT-Prelim Calcs'!$C$9)+'DEPRECATED - DT-Prelim Calcs'!$C$9</f>
        <v>3141.1941272315526</v>
      </c>
      <c r="KL16" s="57">
        <f t="shared" si="26"/>
        <v>53.333333333333329</v>
      </c>
      <c r="KM16" s="2">
        <f t="shared" si="80"/>
        <v>0.99579519204165001</v>
      </c>
      <c r="KN16" s="57">
        <f>KM16*'DEPRECATED - DT-Prelim Calcs'!$C$21/KH$2/'DEPRECATED - DT-Prelim Calcs'!$C$19/'DEPRECATED - DT-Prelim Calcs'!$C$18*3.39*'DEPRECATED - DT-Prelim Calcs'!$C$20</f>
        <v>25.773080821789936</v>
      </c>
      <c r="KO16" s="46">
        <f t="shared" si="81"/>
        <v>0</v>
      </c>
      <c r="KP16" s="57">
        <f>KN15*'DEPRECATED - DT-Prelim Calcs'!$C$11+KP15</f>
        <v>-437.25808851019019</v>
      </c>
      <c r="KQ16" s="57">
        <f>KQ15+0.5*KN16*'DEPRECATED - DT-Prelim Calcs'!$C$11^2+KP16*'DEPRECATED - DT-Prelim Calcs'!$C$11</f>
        <v>-36321.41206359084</v>
      </c>
      <c r="KR16" s="57">
        <f>MIN('Drive Train'!$F$35-KL15*'DEPRECATED - DT-Prelim Calcs'!$C$21*'Drive Train'!$F$39,KR15+KL$2)</f>
        <v>8.7733333333333334</v>
      </c>
      <c r="KS16" s="57">
        <f>'Drive Train'!$F$35-KL16*'DEPRECATED - DT-Prelim Calcs'!$C$21*'Drive Train'!$F$39</f>
        <v>8.7733333333333334</v>
      </c>
      <c r="KT16" s="1">
        <f>IF(KQ16&gt;='Drive Train'!$F$29,1,0)</f>
        <v>0</v>
      </c>
      <c r="KU16" s="57">
        <f>MIN(KK16,'DEPRECATED - DT-Prelim Calcs'!$C$10)*'DEPRECATED - DT-Prelim Calcs'!$C$11*1000/60/60</f>
        <v>103.33333333333333</v>
      </c>
      <c r="KV16" s="63">
        <f>KV15+'DEPRECATED - DT-Prelim Calcs'!$C$11</f>
        <v>48</v>
      </c>
      <c r="KW16" s="2">
        <f>LG16/'Drive Train'!$F$35</f>
        <v>0.68924731182795695</v>
      </c>
      <c r="KX16" s="46">
        <f>LE16*12*60/(PI() * 'Drive Train'!$F$15)/KW$2*KW16</f>
        <v>-134878.42894113387</v>
      </c>
      <c r="KY16" s="2">
        <f>('DEPRECATED - DT-Prelim Calcs'!$C$6*KW16-KX16)/('DEPRECATED - DT-Prelim Calcs'!$C$6*KW16)*'DEPRECATED - DT-Prelim Calcs'!$C$7*KW16</f>
        <v>62.647392540854845</v>
      </c>
      <c r="KZ16" s="57">
        <f>KY16/'DEPRECATED - DT-Prelim Calcs'!$C$7*('DEPRECATED - DT-Prelim Calcs'!$C$8-'DEPRECATED - DT-Prelim Calcs'!$C$9)+'DEPRECATED - DT-Prelim Calcs'!$C$9</f>
        <v>3337.8288228181227</v>
      </c>
      <c r="LA16" s="57">
        <f t="shared" si="27"/>
        <v>56.666666666666664</v>
      </c>
      <c r="LB16" s="2">
        <f t="shared" si="82"/>
        <v>0.99579519204165001</v>
      </c>
      <c r="LC16" s="57">
        <f>LB16*'DEPRECATED - DT-Prelim Calcs'!$C$21/KW$2/'DEPRECATED - DT-Prelim Calcs'!$C$19/'DEPRECATED - DT-Prelim Calcs'!$C$18*3.39*'DEPRECATED - DT-Prelim Calcs'!$C$20</f>
        <v>25.773080821789936</v>
      </c>
      <c r="LD16" s="46">
        <f t="shared" si="83"/>
        <v>0</v>
      </c>
      <c r="LE16" s="57">
        <f>LC15*'DEPRECATED - DT-Prelim Calcs'!$C$11+LE15</f>
        <v>-478.1595355338336</v>
      </c>
      <c r="LF16" s="57">
        <f>LF15+0.5*LC16*'DEPRECATED - DT-Prelim Calcs'!$C$11^2+LE16*'DEPRECATED - DT-Prelim Calcs'!$C$11</f>
        <v>-38020.764744386805</v>
      </c>
      <c r="LG16" s="57">
        <f>MIN('Drive Train'!$F$35-LA15*'DEPRECATED - DT-Prelim Calcs'!$C$21*'Drive Train'!$F$39,LG15+LA$2)</f>
        <v>8.5466666666666669</v>
      </c>
      <c r="LH16" s="57">
        <f>'Drive Train'!$F$35-LA16*'DEPRECATED - DT-Prelim Calcs'!$C$21*'Drive Train'!$F$39</f>
        <v>8.5466666666666669</v>
      </c>
      <c r="LI16" s="1">
        <f>IF(LF16&gt;='Drive Train'!$F$29,1,0)</f>
        <v>0</v>
      </c>
      <c r="LJ16" s="57">
        <f>MIN(KZ16,'DEPRECATED - DT-Prelim Calcs'!$C$10)*'DEPRECATED - DT-Prelim Calcs'!$C$11*1000/60/60</f>
        <v>103.33333333333333</v>
      </c>
      <c r="LK16" s="63">
        <f>LK15+'DEPRECATED - DT-Prelim Calcs'!$C$11</f>
        <v>48</v>
      </c>
      <c r="LL16" s="2">
        <f>LV16/'Drive Train'!$F$35</f>
        <v>0.67096774193548392</v>
      </c>
      <c r="LM16" s="46">
        <f>LT16*12*60/(PI() * 'Drive Train'!$F$15)/LL$2*LL16</f>
        <v>-122640.13671740577</v>
      </c>
      <c r="LN16" s="2">
        <f>('DEPRECATED - DT-Prelim Calcs'!$C$6*LL16-LM16)/('DEPRECATED - DT-Prelim Calcs'!$C$6*LL16)*'DEPRECATED - DT-Prelim Calcs'!$C$7*LL16</f>
        <v>57.069701955803339</v>
      </c>
      <c r="LO16" s="57">
        <f>LN16/'DEPRECATED - DT-Prelim Calcs'!$C$7*('DEPRECATED - DT-Prelim Calcs'!$C$8-'DEPRECATED - DT-Prelim Calcs'!$C$9)+'DEPRECATED - DT-Prelim Calcs'!$C$9</f>
        <v>3040.8920169832236</v>
      </c>
      <c r="LP16" s="57">
        <f t="shared" si="28"/>
        <v>60</v>
      </c>
      <c r="LQ16" s="2">
        <f t="shared" si="84"/>
        <v>0.99579519204165001</v>
      </c>
      <c r="LR16" s="57">
        <f>LQ16*'DEPRECATED - DT-Prelim Calcs'!$C$21/LL$2/'DEPRECATED - DT-Prelim Calcs'!$C$19/'DEPRECATED - DT-Prelim Calcs'!$C$18*3.39*'DEPRECATED - DT-Prelim Calcs'!$C$20</f>
        <v>25.773080821789936</v>
      </c>
      <c r="LS16" s="46">
        <f t="shared" si="85"/>
        <v>0</v>
      </c>
      <c r="LT16" s="57">
        <f>LR15*'DEPRECATED - DT-Prelim Calcs'!$C$11+LT15</f>
        <v>-446.61817041999461</v>
      </c>
      <c r="LU16" s="57">
        <f>LU15+0.5*LR16*'DEPRECATED - DT-Prelim Calcs'!$C$11^2+LT16*'DEPRECATED - DT-Prelim Calcs'!$C$11</f>
        <v>-36696.027409605573</v>
      </c>
      <c r="LV16" s="57">
        <f>MIN('Drive Train'!$F$35-LP15*'DEPRECATED - DT-Prelim Calcs'!$C$21*'Drive Train'!$F$39,LV15+LP$2)</f>
        <v>8.32</v>
      </c>
      <c r="LW16" s="57">
        <f>'Drive Train'!$F$35-LP16*'DEPRECATED - DT-Prelim Calcs'!$C$21*'Drive Train'!$F$39</f>
        <v>8.32</v>
      </c>
      <c r="LX16" s="1">
        <f>IF(LU16&gt;='Drive Train'!$F$29,1,0)</f>
        <v>0</v>
      </c>
      <c r="LY16" s="57">
        <f>MIN(LO16,'DEPRECATED - DT-Prelim Calcs'!$C$10)*'DEPRECATED - DT-Prelim Calcs'!$C$11*1000/60/60</f>
        <v>103.33333333333333</v>
      </c>
      <c r="LZ16" s="63">
        <f>LZ15+'DEPRECATED - DT-Prelim Calcs'!$C$11</f>
        <v>48</v>
      </c>
    </row>
    <row r="17" spans="1:338" x14ac:dyDescent="0.2">
      <c r="B17" s="3" t="s">
        <v>177</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Train'!$AA$49 + V16*(1-'Drive Train'!$AA$49))</f>
        <v>0</v>
      </c>
      <c r="W17" s="57">
        <f t="shared" si="0"/>
        <v>0</v>
      </c>
      <c r="X17" s="2">
        <f>MAX(MIN(IF(AND(AI16=1,AG17&lt;0),-1,1)*(W17-$C$9)/($C$8-$C$9)*$C$7-$C$29*AE17/T$2 -  AI16*$C$29/2,X$2),MAX(X$4:X16)*-1)</f>
        <v>-0.2458281045106315</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Train'!$F$39,AG16+W$2)-$C$3,IF(AE16-1&lt;=0,0,IF($C$32=Motors!$C$29,MAX(MAX(AG$4:AG16)*-1,AG16-W$2),MAX(0,MAX(AG$4:AG16)*-1,AG16-W$2))))</f>
        <v>0</v>
      </c>
      <c r="AH17" s="57">
        <f>'Drive Train'!$F$35-ABS(W17)*'DEPRECATED - DT-Prelim Calcs'!$C$21*'Drive Train'!$F$39</f>
        <v>12.4</v>
      </c>
      <c r="AI17" s="1">
        <f>IF(AJ17&gt;='Drive Train'!$F$29,1,0)</f>
        <v>1</v>
      </c>
      <c r="AJ17" s="57">
        <f>AJ16+0.5*Y17*'DEPRECATED - DT-Prelim Calcs'!$C$11^2+AE17*'DEPRECATED - DT-Prelim Calcs'!$C$11</f>
        <v>784.33981740885292</v>
      </c>
      <c r="AK17" s="57">
        <f t="shared" si="8"/>
        <v>0</v>
      </c>
      <c r="AL17" s="63">
        <f>AL16+'DEPRECATED - DT-Prelim Calcs'!$C$11</f>
        <v>52</v>
      </c>
      <c r="AM17" s="2">
        <f>AW17/'Drive Train'!$F$35</f>
        <v>0.89788124979935247</v>
      </c>
      <c r="AN17" s="46">
        <f>AU17*12*60/(PI() * 'Drive Train'!$F$15)/AM$2*AM17</f>
        <v>4001.5887769469327</v>
      </c>
      <c r="AO17" s="2">
        <f>('DEPRECATED - DT-Prelim Calcs'!$C$6*AM17-AN17)/('DEPRECATED - DT-Prelim Calcs'!$C$6*AM17)*'DEPRECATED - DT-Prelim Calcs'!$C$7*AM17</f>
        <v>0.35454504045131596</v>
      </c>
      <c r="AP17" s="57">
        <f>AO17/'DEPRECATED - DT-Prelim Calcs'!$C$7*('DEPRECATED - DT-Prelim Calcs'!$C$8-'DEPRECATED - DT-Prelim Calcs'!$C$9)+'DEPRECATED - DT-Prelim Calcs'!$C$9</f>
        <v>21.574742194980846</v>
      </c>
      <c r="AQ17" s="57">
        <f t="shared" si="9"/>
        <v>21.574742194980846</v>
      </c>
      <c r="AR17" s="2">
        <f t="shared" si="30"/>
        <v>2.8259240480433878E-2</v>
      </c>
      <c r="AS17" s="57">
        <f>AR17*'DEPRECATED - DT-Prelim Calcs'!$C$21/AM$2/'DEPRECATED - DT-Prelim Calcs'!$C$19/'DEPRECATED - DT-Prelim Calcs'!$C$18*3.39*'DEPRECATED - DT-Prelim Calcs'!$C$20</f>
        <v>0.20479286756142931</v>
      </c>
      <c r="AT17" s="46">
        <f t="shared" si="31"/>
        <v>0</v>
      </c>
      <c r="AU17" s="57">
        <f>AS16*'DEPRECATED - DT-Prelim Calcs'!$C$11+AU16</f>
        <v>38.892058100213205</v>
      </c>
      <c r="AV17" s="57">
        <f>AV16+0.5*AS17*'DEPRECATED - DT-Prelim Calcs'!$C$11^2+AU17*'DEPRECATED - DT-Prelim Calcs'!$C$11</f>
        <v>2003.0507005958377</v>
      </c>
      <c r="AW17" s="57">
        <f>MIN('Drive Train'!$F$35-AQ16*'DEPRECATED - DT-Prelim Calcs'!$C$21*'Drive Train'!$F$39,AW16+AQ$2)</f>
        <v>11.133727497511972</v>
      </c>
      <c r="AX17" s="57">
        <f>'Drive Train'!$F$35-AQ17*'DEPRECATED - DT-Prelim Calcs'!$C$21*'Drive Train'!$F$39</f>
        <v>10.932917530741303</v>
      </c>
      <c r="AY17" s="1">
        <f>IF(AV17&gt;='Drive Train'!$F$29,1,0)</f>
        <v>1</v>
      </c>
      <c r="AZ17" s="57">
        <f t="shared" si="32"/>
        <v>23.97193577220094</v>
      </c>
      <c r="BA17" s="63">
        <f>BA16+'DEPRECATED - DT-Prelim Calcs'!$C$11</f>
        <v>52</v>
      </c>
      <c r="BB17" s="2">
        <f>BL17/'Drive Train'!$F$35</f>
        <v>1.311954821879542</v>
      </c>
      <c r="BC17" s="46">
        <f>BJ17*12*60/(PI() * 'Drive Train'!$F$15)/BB$2*BB17</f>
        <v>-3467.6320248202937</v>
      </c>
      <c r="BD17" s="2">
        <f>('DEPRECATED - DT-Prelim Calcs'!$C$6*BB17-BC17)/('DEPRECATED - DT-Prelim Calcs'!$C$6*BB17)*'DEPRECATED - DT-Prelim Calcs'!$C$7*BB17</f>
        <v>4.7297272895508806</v>
      </c>
      <c r="BE17" s="57">
        <f>BD17/'DEPRECATED - DT-Prelim Calcs'!$C$7*('DEPRECATED - DT-Prelim Calcs'!$C$8-'DEPRECATED - DT-Prelim Calcs'!$C$9)+'DEPRECATED - DT-Prelim Calcs'!$C$9</f>
        <v>254.49419553916098</v>
      </c>
      <c r="BF17" s="57">
        <f t="shared" si="10"/>
        <v>93</v>
      </c>
      <c r="BG17" s="2">
        <f t="shared" si="33"/>
        <v>1.8897121288929442</v>
      </c>
      <c r="BH17" s="57">
        <f>BG17*'DEPRECATED - DT-Prelim Calcs'!$C$21/BB$2/'DEPRECATED - DT-Prelim Calcs'!$C$19/'DEPRECATED - DT-Prelim Calcs'!$C$18*3.39*'DEPRECATED - DT-Prelim Calcs'!$C$20</f>
        <v>19.781118077993121</v>
      </c>
      <c r="BI17" s="46">
        <f t="shared" si="34"/>
        <v>0</v>
      </c>
      <c r="BJ17" s="57">
        <f>BH16*'DEPRECATED - DT-Prelim Calcs'!$C$11+BJ16</f>
        <v>-15.96837246933147</v>
      </c>
      <c r="BK17" s="57">
        <f>BK16+0.5*BH17*'DEPRECATED - DT-Prelim Calcs'!$C$11^2+BJ17*'DEPRECATED - DT-Prelim Calcs'!$C$11</f>
        <v>1247.2121188189949</v>
      </c>
      <c r="BL17" s="57">
        <f>MIN('Drive Train'!$F$35-BF16*'DEPRECATED - DT-Prelim Calcs'!$C$21*'Drive Train'!$F$39,BL16+BF$2)</f>
        <v>16.268239791306321</v>
      </c>
      <c r="BM17" s="57">
        <f>'Drive Train'!$F$35-BF17*'DEPRECATED - DT-Prelim Calcs'!$C$21*'Drive Train'!$F$39</f>
        <v>6.0759999999999996</v>
      </c>
      <c r="BN17" s="1">
        <f>IF(BK17&gt;='Drive Train'!$F$29,1,0)</f>
        <v>1</v>
      </c>
      <c r="BO17" s="57">
        <f t="shared" si="35"/>
        <v>103.33333333333333</v>
      </c>
      <c r="BP17" s="63">
        <f>BP16+'DEPRECATED - DT-Prelim Calcs'!$C$11</f>
        <v>52</v>
      </c>
      <c r="BQ17" s="2">
        <f>CA17/'Drive Train'!$F$35</f>
        <v>0.48999999999999994</v>
      </c>
      <c r="BR17" s="46">
        <f>BY17*12*60/(PI() * 'Drive Train'!$F$15)/BQ$2*BQ17</f>
        <v>5456.8565440223147</v>
      </c>
      <c r="BS17" s="2">
        <f>('DEPRECATED - DT-Prelim Calcs'!$C$6*BQ17-BR17)/('DEPRECATED - DT-Prelim Calcs'!$C$6*BQ17)*'DEPRECATED - DT-Prelim Calcs'!$C$7*BQ17</f>
        <v>-1.2864591502990204</v>
      </c>
      <c r="BT17" s="57">
        <f>BS17/'DEPRECATED - DT-Prelim Calcs'!$C$7*('DEPRECATED - DT-Prelim Calcs'!$C$8-'DEPRECATED - DT-Prelim Calcs'!$C$9)+'DEPRECATED - DT-Prelim Calcs'!$C$9</f>
        <v>-65.786601237910503</v>
      </c>
      <c r="BU17" s="57">
        <f t="shared" si="11"/>
        <v>-65.786601237910503</v>
      </c>
      <c r="BV17" s="2">
        <f t="shared" si="36"/>
        <v>-2.1017847458309697</v>
      </c>
      <c r="BW17" s="57">
        <f>BV17*'DEPRECATED - DT-Prelim Calcs'!$C$21/BQ$2/'DEPRECATED - DT-Prelim Calcs'!$C$19/'DEPRECATED - DT-Prelim Calcs'!$C$18*3.39*'DEPRECATED - DT-Prelim Calcs'!$C$20</f>
        <v>-28.770604675472672</v>
      </c>
      <c r="BX17" s="46">
        <f t="shared" si="37"/>
        <v>1</v>
      </c>
      <c r="BY17" s="57">
        <f>BW16*'DEPRECATED - DT-Prelim Calcs'!$C$11+BY16</f>
        <v>51.450241387736781</v>
      </c>
      <c r="BZ17" s="57">
        <f>BZ16+0.5*BW17*'DEPRECATED - DT-Prelim Calcs'!$C$11^2+BY17*'DEPRECATED - DT-Prelim Calcs'!$C$11</f>
        <v>-1135.9813854875038</v>
      </c>
      <c r="CA17" s="57">
        <f>MIN('Drive Train'!$F$35-BU16*'DEPRECATED - DT-Prelim Calcs'!$C$21*'Drive Train'!$F$39,CA16+BU$2)</f>
        <v>6.0759999999999996</v>
      </c>
      <c r="CB17" s="57">
        <f>'Drive Train'!$F$35-BU17*'DEPRECATED - DT-Prelim Calcs'!$C$21*'Drive Train'!$F$39</f>
        <v>16.873488884177917</v>
      </c>
      <c r="CC17" s="1">
        <f>IF(BZ17&gt;='Drive Train'!$F$29,1,0)</f>
        <v>0</v>
      </c>
      <c r="CD17" s="57">
        <f t="shared" si="38"/>
        <v>-73.096223597678346</v>
      </c>
      <c r="CE17" s="63">
        <f>CE16+'DEPRECATED - DT-Prelim Calcs'!$C$11</f>
        <v>52</v>
      </c>
      <c r="CF17" s="2">
        <f>CP17/'Drive Train'!$F$35</f>
        <v>0.48999999999999994</v>
      </c>
      <c r="CG17" s="46">
        <f>CN17*12*60/(PI() * 'Drive Train'!$F$15)/CF$2*CF17</f>
        <v>-12391.068125685781</v>
      </c>
      <c r="CH17" s="2">
        <f>('DEPRECATED - DT-Prelim Calcs'!$C$6*CF17-CG17)/('DEPRECATED - DT-Prelim Calcs'!$C$6*CF17)*'DEPRECATED - DT-Prelim Calcs'!$C$7*CF17</f>
        <v>6.7836156065483548</v>
      </c>
      <c r="CI17" s="57">
        <f>CH17/'DEPRECATED - DT-Prelim Calcs'!$C$7*('DEPRECATED - DT-Prelim Calcs'!$C$8-'DEPRECATED - DT-Prelim Calcs'!$C$9)+'DEPRECATED - DT-Prelim Calcs'!$C$9</f>
        <v>363.8360507552506</v>
      </c>
      <c r="CJ17" s="57">
        <f t="shared" si="12"/>
        <v>93</v>
      </c>
      <c r="CK17" s="2">
        <f t="shared" si="39"/>
        <v>1.5241763143494644</v>
      </c>
      <c r="CL17" s="57">
        <f>CK17*'DEPRECATED - DT-Prelim Calcs'!$C$21/CF$2/'DEPRECATED - DT-Prelim Calcs'!$C$19/'DEPRECATED - DT-Prelim Calcs'!$C$18*3.39*'DEPRECATED - DT-Prelim Calcs'!$C$20</f>
        <v>25.773080821789936</v>
      </c>
      <c r="CM17" s="46">
        <f t="shared" si="40"/>
        <v>0</v>
      </c>
      <c r="CN17" s="57">
        <f>CL16*'DEPRECATED - DT-Prelim Calcs'!$C$11+CN16</f>
        <v>-94.576502900352565</v>
      </c>
      <c r="CO17" s="57">
        <f>CO16+0.5*CL17*'DEPRECATED - DT-Prelim Calcs'!$C$11^2+CN17*'DEPRECATED - DT-Prelim Calcs'!$C$11</f>
        <v>-5333.6338530752382</v>
      </c>
      <c r="CP17" s="57">
        <f>MIN('Drive Train'!$F$35-CJ16*'DEPRECATED - DT-Prelim Calcs'!$C$21*'Drive Train'!$F$39,CP16+CJ$2)</f>
        <v>6.0759999999999996</v>
      </c>
      <c r="CQ17" s="57">
        <f>'Drive Train'!$F$35-CJ17*'DEPRECATED - DT-Prelim Calcs'!$C$21*'Drive Train'!$F$39</f>
        <v>6.0759999999999996</v>
      </c>
      <c r="CR17" s="1">
        <f>IF(CO17&gt;='Drive Train'!$F$29,1,0)</f>
        <v>0</v>
      </c>
      <c r="CS17" s="57">
        <f t="shared" si="41"/>
        <v>103.33333333333333</v>
      </c>
      <c r="CT17" s="63">
        <f>CT16+'DEPRECATED - DT-Prelim Calcs'!$C$11</f>
        <v>52</v>
      </c>
      <c r="CU17" s="2">
        <f>DE17/'Drive Train'!$F$35</f>
        <v>1.7344810135188111</v>
      </c>
      <c r="CV17" s="46">
        <f>DC17*12*60/(PI() * 'Drive Train'!$F$15)/CU$2*CU17</f>
        <v>-139813.27020138668</v>
      </c>
      <c r="CW17" s="2">
        <f>('DEPRECATED - DT-Prelim Calcs'!$C$6*CU17-CV17)/('DEPRECATED - DT-Prelim Calcs'!$C$6*CU17)*'DEPRECATED - DT-Prelim Calcs'!$C$7*CU17</f>
        <v>67.397731735139786</v>
      </c>
      <c r="CX17" s="57">
        <f>CW17/'DEPRECATED - DT-Prelim Calcs'!$C$7*('DEPRECATED - DT-Prelim Calcs'!$C$8-'DEPRECATED - DT-Prelim Calcs'!$C$9)+'DEPRECATED - DT-Prelim Calcs'!$C$9</f>
        <v>3590.7203243230019</v>
      </c>
      <c r="CY17" s="57">
        <f t="shared" si="13"/>
        <v>93</v>
      </c>
      <c r="CZ17" s="2">
        <f t="shared" si="42"/>
        <v>1.2803081040535502</v>
      </c>
      <c r="DA17" s="57">
        <f>CZ17*'DEPRECATED - DT-Prelim Calcs'!$C$21/CU$2/'DEPRECATED - DT-Prelim Calcs'!$C$19/'DEPRECATED - DT-Prelim Calcs'!$C$18*3.39*'DEPRECATED - DT-Prelim Calcs'!$C$20</f>
        <v>25.773080821789936</v>
      </c>
      <c r="DB17" s="46">
        <f t="shared" si="43"/>
        <v>0</v>
      </c>
      <c r="DC17" s="57">
        <f>DA16*'DEPRECATED - DT-Prelim Calcs'!$C$11+DC16</f>
        <v>-253.23790754442729</v>
      </c>
      <c r="DD17" s="57">
        <f>DD16+0.5*DA17*'DEPRECATED - DT-Prelim Calcs'!$C$11^2+DC17*'DEPRECATED - DT-Prelim Calcs'!$C$11</f>
        <v>-9100.1946879576644</v>
      </c>
      <c r="DE17" s="57">
        <f>MIN('Drive Train'!$F$35-CY16*'DEPRECATED - DT-Prelim Calcs'!$C$21*'Drive Train'!$F$39,DE16+CY$2)</f>
        <v>21.50756456763326</v>
      </c>
      <c r="DF17" s="57">
        <f>'Drive Train'!$F$35-CY17*'DEPRECATED - DT-Prelim Calcs'!$C$21*'Drive Train'!$F$39</f>
        <v>6.0759999999999996</v>
      </c>
      <c r="DG17" s="1">
        <f>IF(DD17&gt;='Drive Train'!$F$29,1,0)</f>
        <v>0</v>
      </c>
      <c r="DH17" s="57">
        <f t="shared" si="44"/>
        <v>103.33333333333333</v>
      </c>
      <c r="DI17" s="63">
        <f>DI16+'DEPRECATED - DT-Prelim Calcs'!$C$11</f>
        <v>52</v>
      </c>
      <c r="DJ17" s="2">
        <f>DT17/'Drive Train'!$F$35</f>
        <v>2.865463427214376</v>
      </c>
      <c r="DK17" s="46">
        <f>DR17*12*60/(PI() * 'Drive Train'!$F$15)/DJ$2*DJ17</f>
        <v>-786817.36162138206</v>
      </c>
      <c r="DL17" s="2">
        <f>('DEPRECATED - DT-Prelim Calcs'!$C$6*DJ17-DK17)/('DEPRECATED - DT-Prelim Calcs'!$C$6*DJ17)*'DEPRECATED - DT-Prelim Calcs'!$C$7*DJ17</f>
        <v>362.67121554767868</v>
      </c>
      <c r="DM17" s="57">
        <f>DL17/'DEPRECATED - DT-Prelim Calcs'!$C$7*('DEPRECATED - DT-Prelim Calcs'!$C$8-'DEPRECATED - DT-Prelim Calcs'!$C$9)+'DEPRECATED - DT-Prelim Calcs'!$C$9</f>
        <v>19310.051433513352</v>
      </c>
      <c r="DN17" s="57">
        <f t="shared" si="14"/>
        <v>93</v>
      </c>
      <c r="DO17" s="2">
        <f t="shared" si="45"/>
        <v>1.1037138828047846</v>
      </c>
      <c r="DP17" s="57">
        <f>DO17*'DEPRECATED - DT-Prelim Calcs'!$C$21/DJ$2/'DEPRECATED - DT-Prelim Calcs'!$C$19/'DEPRECATED - DT-Prelim Calcs'!$C$18*3.39*'DEPRECATED - DT-Prelim Calcs'!$C$20</f>
        <v>25.773080821789936</v>
      </c>
      <c r="DQ17" s="46">
        <f t="shared" si="46"/>
        <v>0</v>
      </c>
      <c r="DR17" s="57">
        <f>DP16*'DEPRECATED - DT-Prelim Calcs'!$C$11+DR16</f>
        <v>-743.65405089285991</v>
      </c>
      <c r="DS17" s="57">
        <f>DS16+0.5*DP17*'DEPRECATED - DT-Prelim Calcs'!$C$11^2+DR17*'DEPRECATED - DT-Prelim Calcs'!$C$11</f>
        <v>-18673.464778609439</v>
      </c>
      <c r="DT17" s="57">
        <f>MIN('Drive Train'!$F$35-DN16*'DEPRECATED - DT-Prelim Calcs'!$C$21*'Drive Train'!$F$39,DT16+DN$2)</f>
        <v>35.531746497458265</v>
      </c>
      <c r="DU17" s="57">
        <f>'Drive Train'!$F$35-DN17*'DEPRECATED - DT-Prelim Calcs'!$C$21*'Drive Train'!$F$39</f>
        <v>6.0759999999999996</v>
      </c>
      <c r="DV17" s="1">
        <f>IF(DS17&gt;='Drive Train'!$F$29,1,0)</f>
        <v>0</v>
      </c>
      <c r="DW17" s="57">
        <f t="shared" si="47"/>
        <v>103.33333333333333</v>
      </c>
      <c r="DX17" s="63">
        <f>DX16+'DEPRECATED - DT-Prelim Calcs'!$C$11</f>
        <v>52</v>
      </c>
      <c r="DY17" s="2">
        <f>EI17/'Drive Train'!$F$35</f>
        <v>0.48999999999999994</v>
      </c>
      <c r="DZ17" s="46">
        <f>EG17*12*60/(PI() * 'Drive Train'!$F$15)/DY$2*DY17</f>
        <v>-20092.195687611005</v>
      </c>
      <c r="EA17" s="2">
        <f>('DEPRECATED - DT-Prelim Calcs'!$C$6*DY17-DZ17)/('DEPRECATED - DT-Prelim Calcs'!$C$6*DY17)*'DEPRECATED - DT-Prelim Calcs'!$C$7*DY17</f>
        <v>10.265738950683401</v>
      </c>
      <c r="EB17" s="57">
        <f>EA17/'DEPRECATED - DT-Prelim Calcs'!$C$7*('DEPRECATED - DT-Prelim Calcs'!$C$8-'DEPRECATED - DT-Prelim Calcs'!$C$9)+'DEPRECATED - DT-Prelim Calcs'!$C$9</f>
        <v>549.21216073555206</v>
      </c>
      <c r="EC17" s="57">
        <f t="shared" si="15"/>
        <v>93</v>
      </c>
      <c r="ED17" s="2">
        <f t="shared" si="48"/>
        <v>0.96993038185874991</v>
      </c>
      <c r="EE17" s="57">
        <f>ED17*'DEPRECATED - DT-Prelim Calcs'!$C$21/DY$2/'DEPRECATED - DT-Prelim Calcs'!$C$19/'DEPRECATED - DT-Prelim Calcs'!$C$18*3.39*'DEPRECATED - DT-Prelim Calcs'!$C$20</f>
        <v>25.773080821789936</v>
      </c>
      <c r="EF17" s="46">
        <f t="shared" si="49"/>
        <v>0</v>
      </c>
      <c r="EG17" s="57">
        <f>EE16*'DEPRECATED - DT-Prelim Calcs'!$C$11+EG16</f>
        <v>-97.590436559504141</v>
      </c>
      <c r="EH17" s="57">
        <f>EH16+0.5*EE17*'DEPRECATED - DT-Prelim Calcs'!$C$11^2+EG17*'DEPRECATED - DT-Prelim Calcs'!$C$11</f>
        <v>-26550.917265189382</v>
      </c>
      <c r="EI17" s="57">
        <f>MIN('Drive Train'!$F$35-EC16*'DEPRECATED - DT-Prelim Calcs'!$C$21*'Drive Train'!$F$39,EI16+EC$2)</f>
        <v>6.0759999999999996</v>
      </c>
      <c r="EJ17" s="57">
        <f>'Drive Train'!$F$35-EC17*'DEPRECATED - DT-Prelim Calcs'!$C$21*'Drive Train'!$F$39</f>
        <v>6.0759999999999996</v>
      </c>
      <c r="EK17" s="1">
        <f>IF(EH17&gt;='Drive Train'!$F$29,1,0)</f>
        <v>0</v>
      </c>
      <c r="EL17" s="57">
        <f t="shared" si="50"/>
        <v>103.33333333333333</v>
      </c>
      <c r="EM17" s="63">
        <f>EM16+'DEPRECATED - DT-Prelim Calcs'!$C$11</f>
        <v>52</v>
      </c>
      <c r="EN17" s="2">
        <f>EX17/'Drive Train'!$F$35</f>
        <v>0.48999999999999994</v>
      </c>
      <c r="EO17" s="46">
        <f>EV17*12*60/(PI() * 'Drive Train'!$F$15)/EN$2*EN17</f>
        <v>-99564.031451334828</v>
      </c>
      <c r="EP17" s="2">
        <f>('DEPRECATED - DT-Prelim Calcs'!$C$6*EN17-EO17)/('DEPRECATED - DT-Prelim Calcs'!$C$6*EN17)*'DEPRECATED - DT-Prelim Calcs'!$C$7*EN17</f>
        <v>46.199533357920629</v>
      </c>
      <c r="EQ17" s="57">
        <f>EP17/'DEPRECATED - DT-Prelim Calcs'!$C$7*('DEPRECATED - DT-Prelim Calcs'!$C$8-'DEPRECATED - DT-Prelim Calcs'!$C$9)+'DEPRECATED - DT-Prelim Calcs'!$C$9</f>
        <v>2462.2021285565211</v>
      </c>
      <c r="ER17" s="57">
        <f t="shared" si="16"/>
        <v>93</v>
      </c>
      <c r="ES17" s="2">
        <f t="shared" si="51"/>
        <v>0.86507304327942547</v>
      </c>
      <c r="ET17" s="57">
        <f>ES17*'DEPRECATED - DT-Prelim Calcs'!$C$21/EN$2/'DEPRECATED - DT-Prelim Calcs'!$C$19/'DEPRECATED - DT-Prelim Calcs'!$C$18*3.39*'DEPRECATED - DT-Prelim Calcs'!$C$20</f>
        <v>25.773080821789936</v>
      </c>
      <c r="EU17" s="46">
        <f t="shared" si="52"/>
        <v>0</v>
      </c>
      <c r="EV17" s="57">
        <f>ET16*'DEPRECATED - DT-Prelim Calcs'!$C$11+EV16</f>
        <v>-431.31498865043659</v>
      </c>
      <c r="EW17" s="57">
        <f>EW16+0.5*ET17*'DEPRECATED - DT-Prelim Calcs'!$C$11^2+EV17*'DEPRECATED - DT-Prelim Calcs'!$C$11</f>
        <v>-41902.246661372264</v>
      </c>
      <c r="EX17" s="57">
        <f>MIN('Drive Train'!$F$35-ER16*'DEPRECATED - DT-Prelim Calcs'!$C$21*'Drive Train'!$F$39,EX16+ER$2)</f>
        <v>6.0759999999999996</v>
      </c>
      <c r="EY17" s="57">
        <f>'Drive Train'!$F$35-ER17*'DEPRECATED - DT-Prelim Calcs'!$C$21*'Drive Train'!$F$39</f>
        <v>6.0759999999999996</v>
      </c>
      <c r="EZ17" s="1">
        <f>IF(EW17&gt;='Drive Train'!$F$29,1,0)</f>
        <v>0</v>
      </c>
      <c r="FA17" s="57">
        <f t="shared" si="53"/>
        <v>103.33333333333333</v>
      </c>
      <c r="FB17" s="63">
        <f>FB16+'DEPRECATED - DT-Prelim Calcs'!$C$11</f>
        <v>52</v>
      </c>
      <c r="FC17" s="2">
        <f>FM17/'Drive Train'!$F$35</f>
        <v>0.48999999999999994</v>
      </c>
      <c r="FD17" s="46">
        <f>FK17*12*60/(PI() * 'Drive Train'!$F$15)/FC$2*FC17</f>
        <v>-205893.11467028977</v>
      </c>
      <c r="FE17" s="2">
        <f>('DEPRECATED - DT-Prelim Calcs'!$C$6*FC17-FD17)/('DEPRECATED - DT-Prelim Calcs'!$C$6*FC17)*'DEPRECATED - DT-Prelim Calcs'!$C$7*FC17</f>
        <v>94.277036276810193</v>
      </c>
      <c r="FF17" s="57">
        <f>FE17/'DEPRECATED - DT-Prelim Calcs'!$C$7*('DEPRECATED - DT-Prelim Calcs'!$C$8-'DEPRECATED - DT-Prelim Calcs'!$C$9)+'DEPRECATED - DT-Prelim Calcs'!$C$9</f>
        <v>5021.6808109189824</v>
      </c>
      <c r="FG17" s="57">
        <f t="shared" si="17"/>
        <v>93</v>
      </c>
      <c r="FH17" s="2">
        <f t="shared" si="54"/>
        <v>0.78067567320338405</v>
      </c>
      <c r="FI17" s="57">
        <f>FH17*'DEPRECATED - DT-Prelim Calcs'!$C$21/FC$2/'DEPRECATED - DT-Prelim Calcs'!$C$19/'DEPRECATED - DT-Prelim Calcs'!$C$18*3.39*'DEPRECATED - DT-Prelim Calcs'!$C$20</f>
        <v>25.773080821789936</v>
      </c>
      <c r="FJ17" s="46">
        <f t="shared" si="55"/>
        <v>0</v>
      </c>
      <c r="FK17" s="57">
        <f>FI16*'DEPRECATED - DT-Prelim Calcs'!$C$11+FK16</f>
        <v>-804.91823851779884</v>
      </c>
      <c r="FL17" s="57">
        <f>FL16+0.5*FI17*'DEPRECATED - DT-Prelim Calcs'!$C$11^2+FK17*'DEPRECATED - DT-Prelim Calcs'!$C$11</f>
        <v>-59087.996155270921</v>
      </c>
      <c r="FM17" s="57">
        <f>MIN('Drive Train'!$F$35-FG16*'DEPRECATED - DT-Prelim Calcs'!$C$21*'Drive Train'!$F$39,FM16+FG$2)</f>
        <v>6.0759999999999996</v>
      </c>
      <c r="FN17" s="57">
        <f>'Drive Train'!$F$35-FG17*'DEPRECATED - DT-Prelim Calcs'!$C$21*'Drive Train'!$F$39</f>
        <v>6.0759999999999996</v>
      </c>
      <c r="FO17" s="1">
        <f>IF(FL17&gt;='Drive Train'!$F$29,1,0)</f>
        <v>0</v>
      </c>
      <c r="FP17" s="57">
        <f t="shared" si="56"/>
        <v>103.33333333333333</v>
      </c>
      <c r="FQ17" s="63">
        <f>FQ16+'DEPRECATED - DT-Prelim Calcs'!$C$11</f>
        <v>52</v>
      </c>
      <c r="FR17" s="2">
        <f>GB17/'Drive Train'!$F$35</f>
        <v>0.48999999999999994</v>
      </c>
      <c r="FS17" s="46">
        <f>FZ17*12*60/(PI() * 'Drive Train'!$F$15)/FR$2*FR17</f>
        <v>-342065.02328256419</v>
      </c>
      <c r="FT17" s="2">
        <f>('DEPRECATED - DT-Prelim Calcs'!$C$6*FR17-FS17)/('DEPRECATED - DT-Prelim Calcs'!$C$6*FR17)*'DEPRECATED - DT-Prelim Calcs'!$C$7*FR17</f>
        <v>155.84819945796994</v>
      </c>
      <c r="FU17" s="57">
        <f>FT17/'DEPRECATED - DT-Prelim Calcs'!$C$7*('DEPRECATED - DT-Prelim Calcs'!$C$8-'DEPRECATED - DT-Prelim Calcs'!$C$9)+'DEPRECATED - DT-Prelim Calcs'!$C$9</f>
        <v>8299.5149337998118</v>
      </c>
      <c r="FV17" s="57">
        <f t="shared" si="18"/>
        <v>93</v>
      </c>
      <c r="FW17" s="2">
        <f t="shared" si="57"/>
        <v>0.7112822800297498</v>
      </c>
      <c r="FX17" s="57">
        <f>FW17*'DEPRECATED - DT-Prelim Calcs'!$C$21/FR$2/'DEPRECATED - DT-Prelim Calcs'!$C$19/'DEPRECATED - DT-Prelim Calcs'!$C$18*3.39*'DEPRECATED - DT-Prelim Calcs'!$C$20</f>
        <v>25.773080821789936</v>
      </c>
      <c r="FY17" s="46">
        <f t="shared" si="58"/>
        <v>0</v>
      </c>
      <c r="FZ17" s="57">
        <f>FX16*'DEPRECATED - DT-Prelim Calcs'!$C$11+FZ16</f>
        <v>-1218.4001861615932</v>
      </c>
      <c r="GA17" s="57">
        <f>GA16+0.5*FX17*'DEPRECATED - DT-Prelim Calcs'!$C$11^2+FZ17*'DEPRECATED - DT-Prelim Calcs'!$C$11</f>
        <v>-78108.165746885497</v>
      </c>
      <c r="GB17" s="57">
        <f>MIN('Drive Train'!$F$35-FV16*'DEPRECATED - DT-Prelim Calcs'!$C$21*'Drive Train'!$F$39,GB16+FV$2)</f>
        <v>6.0759999999999996</v>
      </c>
      <c r="GC17" s="57">
        <f>'Drive Train'!$F$35-FV17*'DEPRECATED - DT-Prelim Calcs'!$C$21*'Drive Train'!$F$39</f>
        <v>6.0759999999999996</v>
      </c>
      <c r="GD17" s="1">
        <f>IF(GA17&gt;='Drive Train'!$F$29,1,0)</f>
        <v>0</v>
      </c>
      <c r="GE17" s="57">
        <f t="shared" si="59"/>
        <v>103.33333333333333</v>
      </c>
      <c r="GF17" s="63">
        <f>GF16+'DEPRECATED - DT-Prelim Calcs'!$C$11</f>
        <v>52</v>
      </c>
      <c r="GG17" s="2">
        <f>GQ17/'Drive Train'!$F$35</f>
        <v>0.83548387096774201</v>
      </c>
      <c r="GH17" s="46">
        <f>GO17*12*60/(PI() * 'Drive Train'!$F$15)/GG$2*GG17</f>
        <v>-338380.23461947357</v>
      </c>
      <c r="GI17" s="2">
        <f>('DEPRECATED - DT-Prelim Calcs'!$C$6*GG17-GH17)/('DEPRECATED - DT-Prelim Calcs'!$C$6*GG17)*'DEPRECATED - DT-Prelim Calcs'!$C$7*GG17</f>
        <v>155.01471039412255</v>
      </c>
      <c r="GJ17" s="57">
        <f>GI17/'DEPRECATED - DT-Prelim Calcs'!$C$7*('DEPRECATED - DT-Prelim Calcs'!$C$8-'DEPRECATED - DT-Prelim Calcs'!$C$9)+'DEPRECATED - DT-Prelim Calcs'!$C$9</f>
        <v>8255.1428811476871</v>
      </c>
      <c r="GK17" s="57">
        <f t="shared" si="60"/>
        <v>29.999999999999982</v>
      </c>
      <c r="GL17" s="2">
        <f t="shared" si="61"/>
        <v>0.99579519204165001</v>
      </c>
      <c r="GM17" s="57">
        <f>GL17*'DEPRECATED - DT-Prelim Calcs'!$C$21/GG$2/'DEPRECATED - DT-Prelim Calcs'!$C$19/'DEPRECATED - DT-Prelim Calcs'!$C$18*3.39*'DEPRECATED - DT-Prelim Calcs'!$C$20</f>
        <v>25.773080821789936</v>
      </c>
      <c r="GN17" s="46">
        <f t="shared" si="62"/>
        <v>0</v>
      </c>
      <c r="GO17" s="57">
        <f>GM16*'DEPRECATED - DT-Prelim Calcs'!$C$11+GO16</f>
        <v>-989.62878784433599</v>
      </c>
      <c r="GP17" s="57">
        <f>GP16+0.5*GM17*'DEPRECATED - DT-Prelim Calcs'!$C$11^2+GO17*'DEPRECATED - DT-Prelim Calcs'!$C$11</f>
        <v>-22148.550845637572</v>
      </c>
      <c r="GQ17" s="57">
        <f>MIN('Drive Train'!$F$35-GK16*'DEPRECATED - DT-Prelim Calcs'!$C$21*'Drive Train'!$F$39,GQ16+GK$2)</f>
        <v>10.360000000000001</v>
      </c>
      <c r="GR17" s="57">
        <f>'Drive Train'!$F$35-GK17*'DEPRECATED - DT-Prelim Calcs'!$C$21*'Drive Train'!$F$39</f>
        <v>10.360000000000001</v>
      </c>
      <c r="GS17" s="1">
        <f>IF(GP17&gt;='Drive Train'!$F$29,1,0)</f>
        <v>0</v>
      </c>
      <c r="GT17" s="57">
        <f t="shared" si="63"/>
        <v>33.333333333333314</v>
      </c>
      <c r="GU17" s="63">
        <f>GU16+'DEPRECATED - DT-Prelim Calcs'!$C$11</f>
        <v>52</v>
      </c>
      <c r="GV17" s="2">
        <f>HF17/'Drive Train'!$F$35</f>
        <v>3.6714908097670622</v>
      </c>
      <c r="GW17" s="46">
        <f>HD17*12*60/(PI() * 'Drive Train'!$F$15)/GV$2*GV17</f>
        <v>-1664676.3938064582</v>
      </c>
      <c r="GX17" s="2">
        <f>('DEPRECATED - DT-Prelim Calcs'!$C$6*GV17-GW17)/('DEPRECATED - DT-Prelim Calcs'!$C$6*GV17)*'DEPRECATED - DT-Prelim Calcs'!$C$7*GV17</f>
        <v>761.54437335314549</v>
      </c>
      <c r="GY17" s="57">
        <f>GX17/'DEPRECATED - DT-Prelim Calcs'!$C$7*('DEPRECATED - DT-Prelim Calcs'!$C$8-'DEPRECATED - DT-Prelim Calcs'!$C$9)+'DEPRECATED - DT-Prelim Calcs'!$C$9</f>
        <v>40544.668091787789</v>
      </c>
      <c r="GZ17" s="57">
        <f t="shared" si="20"/>
        <v>33.333333333333314</v>
      </c>
      <c r="HA17" s="2">
        <f t="shared" si="64"/>
        <v>0.99579519204165001</v>
      </c>
      <c r="HB17" s="57">
        <f>HA17*'DEPRECATED - DT-Prelim Calcs'!$C$21/GV$2/'DEPRECATED - DT-Prelim Calcs'!$C$19/'DEPRECATED - DT-Prelim Calcs'!$C$18*3.39*'DEPRECATED - DT-Prelim Calcs'!$C$20</f>
        <v>25.773080821789936</v>
      </c>
      <c r="HC17" s="46">
        <f t="shared" si="65"/>
        <v>0</v>
      </c>
      <c r="HD17" s="57">
        <f>HB16*'DEPRECATED - DT-Prelim Calcs'!$C$11+HD16</f>
        <v>-1107.8801440766372</v>
      </c>
      <c r="HE17" s="57">
        <f>HE16+0.5*HB17*'DEPRECATED - DT-Prelim Calcs'!$C$11^2+HD17*'DEPRECATED - DT-Prelim Calcs'!$C$11</f>
        <v>-21804.584493309612</v>
      </c>
      <c r="HF17" s="57">
        <f>MIN('Drive Train'!$F$35-GZ16*'DEPRECATED - DT-Prelim Calcs'!$C$21*'Drive Train'!$F$39,HF16+GZ$2)</f>
        <v>45.526486041111575</v>
      </c>
      <c r="HG17" s="57">
        <f>'Drive Train'!$F$35-GZ17*'DEPRECATED - DT-Prelim Calcs'!$C$21*'Drive Train'!$F$39</f>
        <v>10.133333333333335</v>
      </c>
      <c r="HH17" s="1">
        <f>IF(HE17&gt;='Drive Train'!$F$29,1,0)</f>
        <v>0</v>
      </c>
      <c r="HI17" s="57">
        <f t="shared" si="66"/>
        <v>37.037037037037017</v>
      </c>
      <c r="HJ17" s="63">
        <f>HJ16+'DEPRECATED - DT-Prelim Calcs'!$C$11</f>
        <v>52</v>
      </c>
      <c r="HK17" s="2">
        <f>HU17/'Drive Train'!$F$35</f>
        <v>0.79892473118279583</v>
      </c>
      <c r="HL17" s="46">
        <f>HS17*12*60/(PI() * 'Drive Train'!$F$15)/HK$2*HK17</f>
        <v>26296.121821625798</v>
      </c>
      <c r="HM17" s="2">
        <f>('DEPRECATED - DT-Prelim Calcs'!$C$6*HK17-HL17)/('DEPRECATED - DT-Prelim Calcs'!$C$6*HK17)*'DEPRECATED - DT-Prelim Calcs'!$C$7*HK17</f>
        <v>-9.9645826905545629</v>
      </c>
      <c r="HN17" s="57">
        <f>HM17/'DEPRECATED - DT-Prelim Calcs'!$C$7*('DEPRECATED - DT-Prelim Calcs'!$C$8-'DEPRECATED - DT-Prelim Calcs'!$C$9)+'DEPRECATED - DT-Prelim Calcs'!$C$9</f>
        <v>-527.77965111956439</v>
      </c>
      <c r="HO17" s="57">
        <f t="shared" si="21"/>
        <v>-527.77965111956439</v>
      </c>
      <c r="HP17" s="2">
        <f t="shared" si="67"/>
        <v>-12.374324193067343</v>
      </c>
      <c r="HQ17" s="57">
        <f>HP17*'DEPRECATED - DT-Prelim Calcs'!$C$21/HK$2/'DEPRECATED - DT-Prelim Calcs'!$C$19/'DEPRECATED - DT-Prelim Calcs'!$C$18*3.39*'DEPRECATED - DT-Prelim Calcs'!$C$20</f>
        <v>-320.27113616513208</v>
      </c>
      <c r="HR17" s="46">
        <f t="shared" si="68"/>
        <v>1</v>
      </c>
      <c r="HS17" s="57">
        <f>HQ16*'DEPRECATED - DT-Prelim Calcs'!$C$11+HS16</f>
        <v>80.425031762228102</v>
      </c>
      <c r="HT17" s="57">
        <f>HT16+0.5*HQ17*'DEPRECATED - DT-Prelim Calcs'!$C$11^2+HS17*'DEPRECATED - DT-Prelim Calcs'!$C$11</f>
        <v>-21278.712450096205</v>
      </c>
      <c r="HU17" s="57">
        <f>MIN('Drive Train'!$F$35-HO16*'DEPRECATED - DT-Prelim Calcs'!$C$21*'Drive Train'!$F$39,HU16+HO$2)</f>
        <v>9.9066666666666681</v>
      </c>
      <c r="HV17" s="57">
        <f>'Drive Train'!$F$35-HO17*'DEPRECATED - DT-Prelim Calcs'!$C$21*'Drive Train'!$F$39</f>
        <v>48.289016276130383</v>
      </c>
      <c r="HW17" s="1">
        <f>IF(HT17&gt;='Drive Train'!$F$29,1,0)</f>
        <v>0</v>
      </c>
      <c r="HX17" s="57">
        <f t="shared" si="69"/>
        <v>-586.42183457729379</v>
      </c>
      <c r="HY17" s="63">
        <f>HY16+'DEPRECATED - DT-Prelim Calcs'!$C$11</f>
        <v>52</v>
      </c>
      <c r="HZ17" s="2">
        <f>IJ17/'Drive Train'!$F$35</f>
        <v>0.78064516129032269</v>
      </c>
      <c r="IA17" s="46">
        <f>IH17*12*60/(PI() * 'Drive Train'!$F$15)/HZ$2*HZ17</f>
        <v>-3697.4638771576347</v>
      </c>
      <c r="IB17" s="2">
        <f>('DEPRECATED - DT-Prelim Calcs'!$C$6*HZ17-IA17)/('DEPRECATED - DT-Prelim Calcs'!$C$6*HZ17)*'DEPRECATED - DT-Prelim Calcs'!$C$7*HZ17</f>
        <v>3.5531912259423053</v>
      </c>
      <c r="IC17" s="57">
        <f>IB17/'DEPRECATED - DT-Prelim Calcs'!$C$7*('DEPRECATED - DT-Prelim Calcs'!$C$8-'DEPRECATED - DT-Prelim Calcs'!$C$9)+'DEPRECATED - DT-Prelim Calcs'!$C$9</f>
        <v>191.85951630223974</v>
      </c>
      <c r="ID17" s="57">
        <f t="shared" si="22"/>
        <v>39.999999999999986</v>
      </c>
      <c r="IE17" s="2">
        <f t="shared" si="70"/>
        <v>0.99579519204165001</v>
      </c>
      <c r="IF17" s="57">
        <f>IE17*'DEPRECATED - DT-Prelim Calcs'!$C$21/HZ$2/'DEPRECATED - DT-Prelim Calcs'!$C$19/'DEPRECATED - DT-Prelim Calcs'!$C$18*3.39*'DEPRECATED - DT-Prelim Calcs'!$C$20</f>
        <v>25.773080821789936</v>
      </c>
      <c r="IG17" s="46">
        <f t="shared" si="71"/>
        <v>0</v>
      </c>
      <c r="IH17" s="57">
        <f>IF16*'DEPRECATED - DT-Prelim Calcs'!$C$11+IH16</f>
        <v>-11.573258960909442</v>
      </c>
      <c r="II17" s="57">
        <f>II16+0.5*IF17*'DEPRECATED - DT-Prelim Calcs'!$C$11^2+IH17*'DEPRECATED - DT-Prelim Calcs'!$C$11</f>
        <v>-22716.351107942341</v>
      </c>
      <c r="IJ17" s="57">
        <f>MIN('Drive Train'!$F$35-ID16*'DEPRECATED - DT-Prelim Calcs'!$C$21*'Drive Train'!$F$39,IJ16+ID$2)</f>
        <v>9.6800000000000015</v>
      </c>
      <c r="IK17" s="57">
        <f>'Drive Train'!$F$35-ID17*'DEPRECATED - DT-Prelim Calcs'!$C$21*'Drive Train'!$F$39</f>
        <v>9.6800000000000015</v>
      </c>
      <c r="IL17" s="1">
        <f>IF(II17&gt;='Drive Train'!$F$29,1,0)</f>
        <v>0</v>
      </c>
      <c r="IM17" s="57">
        <f t="shared" si="72"/>
        <v>44.444444444444429</v>
      </c>
      <c r="IN17" s="63">
        <f>IN16+'DEPRECATED - DT-Prelim Calcs'!$C$11</f>
        <v>52</v>
      </c>
      <c r="IO17" s="2">
        <f>IY17/'Drive Train'!$F$35</f>
        <v>0.76236559139784954</v>
      </c>
      <c r="IP17" s="46">
        <f>IW17*12*60/(PI() * 'Drive Train'!$F$15)/IO$2*IO17</f>
        <v>-30898.05703521079</v>
      </c>
      <c r="IQ17" s="2">
        <f>('DEPRECATED - DT-Prelim Calcs'!$C$6*IO17-IP17)/('DEPRECATED - DT-Prelim Calcs'!$C$6*IO17)*'DEPRECATED - DT-Prelim Calcs'!$C$7*IO17</f>
        <v>15.808092342596771</v>
      </c>
      <c r="IR17" s="57">
        <f>IQ17/'DEPRECATED - DT-Prelim Calcs'!$C$7*('DEPRECATED - DT-Prelim Calcs'!$C$8-'DEPRECATED - DT-Prelim Calcs'!$C$9)+'DEPRECATED - DT-Prelim Calcs'!$C$9</f>
        <v>844.26773757475758</v>
      </c>
      <c r="IS17" s="57">
        <f t="shared" si="23"/>
        <v>43.333333333333321</v>
      </c>
      <c r="IT17" s="2">
        <f t="shared" si="73"/>
        <v>0.99579519204165001</v>
      </c>
      <c r="IU17" s="57">
        <f>IT17*'DEPRECATED - DT-Prelim Calcs'!$C$21/IO$2/'DEPRECATED - DT-Prelim Calcs'!$C$19/'DEPRECATED - DT-Prelim Calcs'!$C$18*3.39*'DEPRECATED - DT-Prelim Calcs'!$C$20</f>
        <v>25.773080821789936</v>
      </c>
      <c r="IV17" s="46">
        <f t="shared" si="74"/>
        <v>0</v>
      </c>
      <c r="IW17" s="57">
        <f>IU16*'DEPRECATED - DT-Prelim Calcs'!$C$11+IW16</f>
        <v>-99.031484021004289</v>
      </c>
      <c r="IX17" s="57">
        <f>IX16+0.5*IU17*'DEPRECATED - DT-Prelim Calcs'!$C$11^2+IW17*'DEPRECATED - DT-Prelim Calcs'!$C$11</f>
        <v>-26713.500481183888</v>
      </c>
      <c r="IY17" s="57">
        <f>MIN('Drive Train'!$F$35-IS16*'DEPRECATED - DT-Prelim Calcs'!$C$21*'Drive Train'!$F$39,IY16+IS$2)</f>
        <v>9.4533333333333349</v>
      </c>
      <c r="IZ17" s="57">
        <f>'Drive Train'!$F$35-IS17*'DEPRECATED - DT-Prelim Calcs'!$C$21*'Drive Train'!$F$39</f>
        <v>9.4533333333333349</v>
      </c>
      <c r="JA17" s="1">
        <f>IF(IX17&gt;='Drive Train'!$F$29,1,0)</f>
        <v>0</v>
      </c>
      <c r="JB17" s="57">
        <f t="shared" si="75"/>
        <v>48.148148148148138</v>
      </c>
      <c r="JC17" s="63">
        <f>JC16+'DEPRECATED - DT-Prelim Calcs'!$C$11</f>
        <v>52</v>
      </c>
      <c r="JD17" s="2">
        <f>JN17/'Drive Train'!$F$35</f>
        <v>0.74408602150537628</v>
      </c>
      <c r="JE17" s="46">
        <f>JL17*12*60/(PI() * 'Drive Train'!$F$15)/JD$2*JD17</f>
        <v>-55407.55056083938</v>
      </c>
      <c r="JF17" s="2">
        <f>('DEPRECATED - DT-Prelim Calcs'!$C$6*JD17-JE17)/('DEPRECATED - DT-Prelim Calcs'!$C$6*JD17)*'DEPRECATED - DT-Prelim Calcs'!$C$7*JD17</f>
        <v>26.846192312132445</v>
      </c>
      <c r="JG17" s="57">
        <f>JF17/'DEPRECATED - DT-Prelim Calcs'!$C$7*('DEPRECATED - DT-Prelim Calcs'!$C$8-'DEPRECATED - DT-Prelim Calcs'!$C$9)+'DEPRECATED - DT-Prelim Calcs'!$C$9</f>
        <v>1431.8977069072998</v>
      </c>
      <c r="JH17" s="57">
        <f t="shared" si="24"/>
        <v>46.666666666666657</v>
      </c>
      <c r="JI17" s="2">
        <f t="shared" si="76"/>
        <v>0.99579519204165001</v>
      </c>
      <c r="JJ17" s="57">
        <f>JI17*'DEPRECATED - DT-Prelim Calcs'!$C$21/JD$2/'DEPRECATED - DT-Prelim Calcs'!$C$19/'DEPRECATED - DT-Prelim Calcs'!$C$18*3.39*'DEPRECATED - DT-Prelim Calcs'!$C$20</f>
        <v>25.773080821789936</v>
      </c>
      <c r="JK17" s="46">
        <f t="shared" si="77"/>
        <v>0</v>
      </c>
      <c r="JL17" s="57">
        <f>JJ16*'DEPRECATED - DT-Prelim Calcs'!$C$11+JL16</f>
        <v>-181.94964341805564</v>
      </c>
      <c r="JM17" s="57">
        <f>JM16+0.5*JJ17*'DEPRECATED - DT-Prelim Calcs'!$C$11^2+JL17*'DEPRECATED - DT-Prelim Calcs'!$C$11</f>
        <v>-30501.806833925431</v>
      </c>
      <c r="JN17" s="57">
        <f>MIN('Drive Train'!$F$35-JH16*'DEPRECATED - DT-Prelim Calcs'!$C$21*'Drive Train'!$F$39,JN16+JH$2)</f>
        <v>9.2266666666666666</v>
      </c>
      <c r="JO17" s="57">
        <f>'Drive Train'!$F$35-JH17*'DEPRECATED - DT-Prelim Calcs'!$C$21*'Drive Train'!$F$39</f>
        <v>9.2266666666666666</v>
      </c>
      <c r="JP17" s="1">
        <f>IF(JM17&gt;='Drive Train'!$F$29,1,0)</f>
        <v>0</v>
      </c>
      <c r="JQ17" s="57">
        <f>MIN(JG17,'DEPRECATED - DT-Prelim Calcs'!$C$10)*'DEPRECATED - DT-Prelim Calcs'!$C$11*1000/60/60</f>
        <v>103.33333333333333</v>
      </c>
      <c r="JR17" s="63">
        <f>JR16+'DEPRECATED - DT-Prelim Calcs'!$C$11</f>
        <v>52</v>
      </c>
      <c r="JS17" s="2">
        <f>KC17/'Drive Train'!$F$35</f>
        <v>0.72580645161290325</v>
      </c>
      <c r="JT17" s="46">
        <f>KA17*12*60/(PI() * 'Drive Train'!$F$15)/JS$2*JS17</f>
        <v>-77327.837362349848</v>
      </c>
      <c r="JU17" s="2">
        <f>('DEPRECATED - DT-Prelim Calcs'!$C$6*JS17-JT17)/('DEPRECATED - DT-Prelim Calcs'!$C$6*JS17)*'DEPRECATED - DT-Prelim Calcs'!$C$7*JS17</f>
        <v>36.713562787273247</v>
      </c>
      <c r="JV17" s="57">
        <f>JU17/'DEPRECATED - DT-Prelim Calcs'!$C$7*('DEPRECATED - DT-Prelim Calcs'!$C$8-'DEPRECATED - DT-Prelim Calcs'!$C$9)+'DEPRECATED - DT-Prelim Calcs'!$C$9</f>
        <v>1957.202118509194</v>
      </c>
      <c r="JW17" s="57">
        <f t="shared" si="25"/>
        <v>49.999999999999993</v>
      </c>
      <c r="JX17" s="2">
        <f t="shared" si="78"/>
        <v>0.99579519204165001</v>
      </c>
      <c r="JY17" s="57">
        <f>JX17*'DEPRECATED - DT-Prelim Calcs'!$C$21/JS$2/'DEPRECATED - DT-Prelim Calcs'!$C$19/'DEPRECATED - DT-Prelim Calcs'!$C$18*3.39*'DEPRECATED - DT-Prelim Calcs'!$C$20</f>
        <v>25.773080821789936</v>
      </c>
      <c r="JZ17" s="46">
        <f t="shared" si="79"/>
        <v>0</v>
      </c>
      <c r="KA17" s="57">
        <f>JY16*'DEPRECATED - DT-Prelim Calcs'!$C$11+KA16</f>
        <v>-260.32773715206508</v>
      </c>
      <c r="KB17" s="57">
        <f>KB16+0.5*JY17*'DEPRECATED - DT-Prelim Calcs'!$C$11^2+KA17*'DEPRECATED - DT-Prelim Calcs'!$C$11</f>
        <v>-34081.270166167051</v>
      </c>
      <c r="KC17" s="57">
        <f>MIN('Drive Train'!$F$35-JW16*'DEPRECATED - DT-Prelim Calcs'!$C$21*'Drive Train'!$F$39,KC16+JW$2)</f>
        <v>9</v>
      </c>
      <c r="KD17" s="57">
        <f>'Drive Train'!$F$35-JW17*'DEPRECATED - DT-Prelim Calcs'!$C$21*'Drive Train'!$F$39</f>
        <v>9</v>
      </c>
      <c r="KE17" s="1">
        <f>IF(KB17&gt;='Drive Train'!$F$29,1,0)</f>
        <v>0</v>
      </c>
      <c r="KF17" s="57">
        <f>MIN(JV17,'DEPRECATED - DT-Prelim Calcs'!$C$10)*'DEPRECATED - DT-Prelim Calcs'!$C$11*1000/60/60</f>
        <v>103.33333333333333</v>
      </c>
      <c r="KG17" s="63">
        <f>KG16+'DEPRECATED - DT-Prelim Calcs'!$C$11</f>
        <v>52</v>
      </c>
      <c r="KH17" s="2">
        <f>KR17/'Drive Train'!$F$35</f>
        <v>0.7075268817204301</v>
      </c>
      <c r="KI17" s="46">
        <f>KP17*12*60/(PI() * 'Drive Train'!$F$15)/KH$2*KH17</f>
        <v>-96760.810348047497</v>
      </c>
      <c r="KJ17" s="2">
        <f>('DEPRECATED - DT-Prelim Calcs'!$C$6*KH17-KI17)/('DEPRECATED - DT-Prelim Calcs'!$C$6*KH17)*'DEPRECATED - DT-Prelim Calcs'!$C$7*KH17</f>
        <v>45.456275420742585</v>
      </c>
      <c r="KK17" s="57">
        <f>KJ17/'DEPRECATED - DT-Prelim Calcs'!$C$7*('DEPRECATED - DT-Prelim Calcs'!$C$8-'DEPRECATED - DT-Prelim Calcs'!$C$9)+'DEPRECATED - DT-Prelim Calcs'!$C$9</f>
        <v>2422.6336665897402</v>
      </c>
      <c r="KL17" s="57">
        <f t="shared" si="26"/>
        <v>53.333333333333329</v>
      </c>
      <c r="KM17" s="2">
        <f t="shared" si="80"/>
        <v>0.99579519204165001</v>
      </c>
      <c r="KN17" s="57">
        <f>KM17*'DEPRECATED - DT-Prelim Calcs'!$C$21/KH$2/'DEPRECATED - DT-Prelim Calcs'!$C$19/'DEPRECATED - DT-Prelim Calcs'!$C$18*3.39*'DEPRECATED - DT-Prelim Calcs'!$C$20</f>
        <v>25.773080821789936</v>
      </c>
      <c r="KO17" s="46">
        <f t="shared" si="81"/>
        <v>0</v>
      </c>
      <c r="KP17" s="57">
        <f>KN16*'DEPRECATED - DT-Prelim Calcs'!$C$11+KP16</f>
        <v>-334.16576522303046</v>
      </c>
      <c r="KQ17" s="57">
        <f>KQ16+0.5*KN17*'DEPRECATED - DT-Prelim Calcs'!$C$11^2+KP17*'DEPRECATED - DT-Prelim Calcs'!$C$11</f>
        <v>-37451.890477908637</v>
      </c>
      <c r="KR17" s="57">
        <f>MIN('Drive Train'!$F$35-KL16*'DEPRECATED - DT-Prelim Calcs'!$C$21*'Drive Train'!$F$39,KR16+KL$2)</f>
        <v>8.7733333333333334</v>
      </c>
      <c r="KS17" s="57">
        <f>'Drive Train'!$F$35-KL17*'DEPRECATED - DT-Prelim Calcs'!$C$21*'Drive Train'!$F$39</f>
        <v>8.7733333333333334</v>
      </c>
      <c r="KT17" s="1">
        <f>IF(KQ17&gt;='Drive Train'!$F$29,1,0)</f>
        <v>0</v>
      </c>
      <c r="KU17" s="57">
        <f>MIN(KK17,'DEPRECATED - DT-Prelim Calcs'!$C$10)*'DEPRECATED - DT-Prelim Calcs'!$C$11*1000/60/60</f>
        <v>103.33333333333333</v>
      </c>
      <c r="KV17" s="63">
        <f>KV16+'DEPRECATED - DT-Prelim Calcs'!$C$11</f>
        <v>52</v>
      </c>
      <c r="KW17" s="2">
        <f>LG17/'Drive Train'!$F$35</f>
        <v>0.68924731182795695</v>
      </c>
      <c r="KX17" s="46">
        <f>LE17*12*60/(PI() * 'Drive Train'!$F$15)/KW$2*KW17</f>
        <v>-105798.32163899747</v>
      </c>
      <c r="KY17" s="2">
        <f>('DEPRECATED - DT-Prelim Calcs'!$C$6*KW17-KX17)/('DEPRECATED - DT-Prelim Calcs'!$C$6*KW17)*'DEPRECATED - DT-Prelim Calcs'!$C$7*KW17</f>
        <v>49.498601059025809</v>
      </c>
      <c r="KZ17" s="57">
        <f>KY17/'DEPRECATED - DT-Prelim Calcs'!$C$7*('DEPRECATED - DT-Prelim Calcs'!$C$8-'DEPRECATED - DT-Prelim Calcs'!$C$9)+'DEPRECATED - DT-Prelim Calcs'!$C$9</f>
        <v>2637.8329941381789</v>
      </c>
      <c r="LA17" s="57">
        <f t="shared" si="27"/>
        <v>56.666666666666664</v>
      </c>
      <c r="LB17" s="2">
        <f t="shared" si="82"/>
        <v>0.99579519204165001</v>
      </c>
      <c r="LC17" s="57">
        <f>LB17*'DEPRECATED - DT-Prelim Calcs'!$C$21/KW$2/'DEPRECATED - DT-Prelim Calcs'!$C$19/'DEPRECATED - DT-Prelim Calcs'!$C$18*3.39*'DEPRECATED - DT-Prelim Calcs'!$C$20</f>
        <v>25.773080821789936</v>
      </c>
      <c r="LD17" s="46">
        <f t="shared" si="83"/>
        <v>0</v>
      </c>
      <c r="LE17" s="57">
        <f>LC16*'DEPRECATED - DT-Prelim Calcs'!$C$11+LE16</f>
        <v>-375.06721224667388</v>
      </c>
      <c r="LF17" s="57">
        <f>LF16+0.5*LC17*'DEPRECATED - DT-Prelim Calcs'!$C$11^2+LE17*'DEPRECATED - DT-Prelim Calcs'!$C$11</f>
        <v>-39314.848946799175</v>
      </c>
      <c r="LG17" s="57">
        <f>MIN('Drive Train'!$F$35-LA16*'DEPRECATED - DT-Prelim Calcs'!$C$21*'Drive Train'!$F$39,LG16+LA$2)</f>
        <v>8.5466666666666669</v>
      </c>
      <c r="LH17" s="57">
        <f>'Drive Train'!$F$35-LA17*'DEPRECATED - DT-Prelim Calcs'!$C$21*'Drive Train'!$F$39</f>
        <v>8.5466666666666669</v>
      </c>
      <c r="LI17" s="1">
        <f>IF(LF17&gt;='Drive Train'!$F$29,1,0)</f>
        <v>0</v>
      </c>
      <c r="LJ17" s="57">
        <f>MIN(KZ17,'DEPRECATED - DT-Prelim Calcs'!$C$10)*'DEPRECATED - DT-Prelim Calcs'!$C$11*1000/60/60</f>
        <v>103.33333333333333</v>
      </c>
      <c r="LK17" s="63">
        <f>LK16+'DEPRECATED - DT-Prelim Calcs'!$C$11</f>
        <v>52</v>
      </c>
      <c r="LL17" s="2">
        <f>LV17/'Drive Train'!$F$35</f>
        <v>0.67096774193548392</v>
      </c>
      <c r="LM17" s="46">
        <f>LT17*12*60/(PI() * 'Drive Train'!$F$15)/LL$2*LL17</f>
        <v>-94331.264710333839</v>
      </c>
      <c r="LN17" s="2">
        <f>('DEPRECATED - DT-Prelim Calcs'!$C$6*LL17-LM17)/('DEPRECATED - DT-Prelim Calcs'!$C$6*LL17)*'DEPRECATED - DT-Prelim Calcs'!$C$7*LL17</f>
        <v>44.269630372868377</v>
      </c>
      <c r="LO17" s="57">
        <f>LN17/'DEPRECATED - DT-Prelim Calcs'!$C$7*('DEPRECATED - DT-Prelim Calcs'!$C$8-'DEPRECATED - DT-Prelim Calcs'!$C$9)+'DEPRECATED - DT-Prelim Calcs'!$C$9</f>
        <v>2359.4608202651507</v>
      </c>
      <c r="LP17" s="57">
        <f t="shared" si="28"/>
        <v>60</v>
      </c>
      <c r="LQ17" s="2">
        <f t="shared" si="84"/>
        <v>0.99579519204165001</v>
      </c>
      <c r="LR17" s="57">
        <f>LQ17*'DEPRECATED - DT-Prelim Calcs'!$C$21/LL$2/'DEPRECATED - DT-Prelim Calcs'!$C$19/'DEPRECATED - DT-Prelim Calcs'!$C$18*3.39*'DEPRECATED - DT-Prelim Calcs'!$C$20</f>
        <v>25.773080821789936</v>
      </c>
      <c r="LS17" s="46">
        <f t="shared" si="85"/>
        <v>0</v>
      </c>
      <c r="LT17" s="57">
        <f>LR16*'DEPRECATED - DT-Prelim Calcs'!$C$11+LT16</f>
        <v>-343.52584713283488</v>
      </c>
      <c r="LU17" s="57">
        <f>LU16+0.5*LR17*'DEPRECATED - DT-Prelim Calcs'!$C$11^2+LT17*'DEPRECATED - DT-Prelim Calcs'!$C$11</f>
        <v>-37863.946151562588</v>
      </c>
      <c r="LV17" s="57">
        <f>MIN('Drive Train'!$F$35-LP16*'DEPRECATED - DT-Prelim Calcs'!$C$21*'Drive Train'!$F$39,LV16+LP$2)</f>
        <v>8.32</v>
      </c>
      <c r="LW17" s="57">
        <f>'Drive Train'!$F$35-LP17*'DEPRECATED - DT-Prelim Calcs'!$C$21*'Drive Train'!$F$39</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Train'!$AA$49 + V17*(1-'Drive Train'!$AA$49))</f>
        <v>0</v>
      </c>
      <c r="W18" s="57">
        <f t="shared" si="0"/>
        <v>0</v>
      </c>
      <c r="X18" s="2">
        <f>MAX(MIN(IF(AND(AI17=1,AG18&lt;0),-1,1)*(W18-$C$9)/($C$8-$C$9)*$C$7-$C$29*AE18/T$2 -  AI17*$C$29/2,X$2),MAX(X$4:X17)*-1)</f>
        <v>-0.2458281045106315</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Train'!$F$39,AG17+W$2)-$C$3,IF(AE17-1&lt;=0,0,IF($C$32=Motors!$C$29,MAX(MAX(AG$4:AG17)*-1,AG17-W$2),MAX(0,MAX(AG$4:AG17)*-1,AG17-W$2))))</f>
        <v>0</v>
      </c>
      <c r="AH18" s="57">
        <f>'Drive Train'!$F$35-ABS(W18)*'DEPRECATED - DT-Prelim Calcs'!$C$21*'Drive Train'!$F$39</f>
        <v>12.4</v>
      </c>
      <c r="AI18" s="1">
        <f>IF(AJ18&gt;='Drive Train'!$F$29,1,0)</f>
        <v>1</v>
      </c>
      <c r="AJ18" s="57">
        <f>AJ17+0.5*Y18*'DEPRECATED - DT-Prelim Calcs'!$C$11^2+AE18*'DEPRECATED - DT-Prelim Calcs'!$C$11</f>
        <v>784.33981740885292</v>
      </c>
      <c r="AK18" s="57">
        <f t="shared" si="8"/>
        <v>0</v>
      </c>
      <c r="AL18" s="63">
        <f>AL17+'DEPRECATED - DT-Prelim Calcs'!$C$11</f>
        <v>56</v>
      </c>
      <c r="AM18" s="2">
        <f>AW18/'Drive Train'!$F$35</f>
        <v>0.88168689764042762</v>
      </c>
      <c r="AN18" s="46">
        <f>AU18*12*60/(PI() * 'Drive Train'!$F$15)/AM$2*AM18</f>
        <v>4012.1794511215244</v>
      </c>
      <c r="AO18" s="2">
        <f>('DEPRECATED - DT-Prelim Calcs'!$C$6*AM18-AN18)/('DEPRECATED - DT-Prelim Calcs'!$C$6*AM18)*'DEPRECATED - DT-Prelim Calcs'!$C$7*AM18</f>
        <v>0.31072799794703787</v>
      </c>
      <c r="AP18" s="57">
        <f>AO18/'DEPRECATED - DT-Prelim Calcs'!$C$7*('DEPRECATED - DT-Prelim Calcs'!$C$8-'DEPRECATED - DT-Prelim Calcs'!$C$9)+'DEPRECATED - DT-Prelim Calcs'!$C$9</f>
        <v>19.242075575354757</v>
      </c>
      <c r="AQ18" s="57">
        <f t="shared" si="9"/>
        <v>19.242075575354757</v>
      </c>
      <c r="AR18" s="2">
        <f t="shared" si="30"/>
        <v>-2.2430259577870648E-2</v>
      </c>
      <c r="AS18" s="57">
        <f>AR18*'DEPRECATED - DT-Prelim Calcs'!$C$21/AM$2/'DEPRECATED - DT-Prelim Calcs'!$C$19/'DEPRECATED - DT-Prelim Calcs'!$C$18*3.39*'DEPRECATED - DT-Prelim Calcs'!$C$20</f>
        <v>-0.1625506241853821</v>
      </c>
      <c r="AT18" s="46">
        <f t="shared" si="31"/>
        <v>0</v>
      </c>
      <c r="AU18" s="57">
        <f>AS17*'DEPRECATED - DT-Prelim Calcs'!$C$11+AU17</f>
        <v>39.711229570458926</v>
      </c>
      <c r="AV18" s="57">
        <f>AV17+0.5*AS18*'DEPRECATED - DT-Prelim Calcs'!$C$11^2+AU18*'DEPRECATED - DT-Prelim Calcs'!$C$11</f>
        <v>2160.5952138841903</v>
      </c>
      <c r="AW18" s="57">
        <f>MIN('Drive Train'!$F$35-AQ17*'DEPRECATED - DT-Prelim Calcs'!$C$21*'Drive Train'!$F$39,AW17+AQ$2)</f>
        <v>10.932917530741303</v>
      </c>
      <c r="AX18" s="57">
        <f>'Drive Train'!$F$35-AQ18*'DEPRECATED - DT-Prelim Calcs'!$C$21*'Drive Train'!$F$39</f>
        <v>11.091538860875877</v>
      </c>
      <c r="AY18" s="1">
        <f>IF(AV18&gt;='Drive Train'!$F$29,1,0)</f>
        <v>1</v>
      </c>
      <c r="AZ18" s="57">
        <f t="shared" si="32"/>
        <v>21.380083972616394</v>
      </c>
      <c r="BA18" s="63">
        <f>BA17+'DEPRECATED - DT-Prelim Calcs'!$C$11</f>
        <v>56</v>
      </c>
      <c r="BB18" s="2">
        <f>BL18/'Drive Train'!$F$35</f>
        <v>0.48999999999999994</v>
      </c>
      <c r="BC18" s="46">
        <f>BJ18*12*60/(PI() * 'Drive Train'!$F$15)/BB$2*BB18</f>
        <v>5122.2981507538652</v>
      </c>
      <c r="BD18" s="2">
        <f>('DEPRECATED - DT-Prelim Calcs'!$C$6*BB18-BC18)/('DEPRECATED - DT-Prelim Calcs'!$C$6*BB18)*'DEPRECATED - DT-Prelim Calcs'!$C$7*BB18</f>
        <v>-1.1351860306410535</v>
      </c>
      <c r="BE18" s="57">
        <f>BD18/'DEPRECATED - DT-Prelim Calcs'!$C$7*('DEPRECATED - DT-Prelim Calcs'!$C$8-'DEPRECATED - DT-Prelim Calcs'!$C$9)+'DEPRECATED - DT-Prelim Calcs'!$C$9</f>
        <v>-57.733347606326625</v>
      </c>
      <c r="BF18" s="57">
        <f t="shared" si="10"/>
        <v>-57.733347606326625</v>
      </c>
      <c r="BG18" s="2">
        <f t="shared" si="33"/>
        <v>-1.9005242352582425</v>
      </c>
      <c r="BH18" s="57">
        <f>BG18*'DEPRECATED - DT-Prelim Calcs'!$C$21/BB$2/'DEPRECATED - DT-Prelim Calcs'!$C$19/'DEPRECATED - DT-Prelim Calcs'!$C$18*3.39*'DEPRECATED - DT-Prelim Calcs'!$C$20</f>
        <v>-19.894296984670873</v>
      </c>
      <c r="BI18" s="46">
        <f t="shared" si="34"/>
        <v>1</v>
      </c>
      <c r="BJ18" s="57">
        <f>BH17*'DEPRECATED - DT-Prelim Calcs'!$C$11+BJ17</f>
        <v>63.156099842641012</v>
      </c>
      <c r="BK18" s="57">
        <f>BK17+0.5*BH18*'DEPRECATED - DT-Prelim Calcs'!$C$11^2+BJ18*'DEPRECATED - DT-Prelim Calcs'!$C$11</f>
        <v>1340.6821423121921</v>
      </c>
      <c r="BL18" s="57">
        <f>MIN('Drive Train'!$F$35-BF17*'DEPRECATED - DT-Prelim Calcs'!$C$21*'Drive Train'!$F$39,BL17+BF$2)</f>
        <v>6.0759999999999996</v>
      </c>
      <c r="BM18" s="57">
        <f>'Drive Train'!$F$35-BF18*'DEPRECATED - DT-Prelim Calcs'!$C$21*'Drive Train'!$F$39</f>
        <v>16.325867637230211</v>
      </c>
      <c r="BN18" s="1">
        <f>IF(BK18&gt;='Drive Train'!$F$29,1,0)</f>
        <v>1</v>
      </c>
      <c r="BO18" s="57">
        <f t="shared" si="35"/>
        <v>-64.148164007029592</v>
      </c>
      <c r="BP18" s="63">
        <f>BP17+'DEPRECATED - DT-Prelim Calcs'!$C$11</f>
        <v>56</v>
      </c>
      <c r="BQ18" s="2">
        <f>CA18/'Drive Train'!$F$35</f>
        <v>1.3607652325949933</v>
      </c>
      <c r="BR18" s="46">
        <f>BY18*12*60/(PI() * 'Drive Train'!$F$15)/BQ$2*BQ18</f>
        <v>-18742.133559500642</v>
      </c>
      <c r="BS18" s="2">
        <f>('DEPRECATED - DT-Prelim Calcs'!$C$6*BQ18-BR18)/('DEPRECATED - DT-Prelim Calcs'!$C$6*BQ18)*'DEPRECATED - DT-Prelim Calcs'!$C$7*BQ18</f>
        <v>11.753842311566419</v>
      </c>
      <c r="BT18" s="57">
        <f>BS18/'DEPRECATED - DT-Prelim Calcs'!$C$7*('DEPRECATED - DT-Prelim Calcs'!$C$8-'DEPRECATED - DT-Prelim Calcs'!$C$9)+'DEPRECATED - DT-Prelim Calcs'!$C$9</f>
        <v>628.43359691866056</v>
      </c>
      <c r="BU18" s="57">
        <f t="shared" si="11"/>
        <v>93</v>
      </c>
      <c r="BV18" s="2">
        <f t="shared" si="36"/>
        <v>1.8828060353728675</v>
      </c>
      <c r="BW18" s="57">
        <f>BV18*'DEPRECATED - DT-Prelim Calcs'!$C$21/BQ$2/'DEPRECATED - DT-Prelim Calcs'!$C$19/'DEPRECATED - DT-Prelim Calcs'!$C$18*3.39*'DEPRECATED - DT-Prelim Calcs'!$C$20</f>
        <v>25.773080821789936</v>
      </c>
      <c r="BX18" s="46">
        <f t="shared" si="37"/>
        <v>0</v>
      </c>
      <c r="BY18" s="57">
        <f>BW17*'DEPRECATED - DT-Prelim Calcs'!$C$11+BY17</f>
        <v>-63.632177314153907</v>
      </c>
      <c r="BZ18" s="57">
        <f>BZ17+0.5*BW18*'DEPRECATED - DT-Prelim Calcs'!$C$11^2+BY18*'DEPRECATED - DT-Prelim Calcs'!$C$11</f>
        <v>-1184.3254481698</v>
      </c>
      <c r="CA18" s="57">
        <f>MIN('Drive Train'!$F$35-BU17*'DEPRECATED - DT-Prelim Calcs'!$C$21*'Drive Train'!$F$39,CA17+BU$2)</f>
        <v>16.873488884177917</v>
      </c>
      <c r="CB18" s="57">
        <f>'Drive Train'!$F$35-BU18*'DEPRECATED - DT-Prelim Calcs'!$C$21*'Drive Train'!$F$39</f>
        <v>6.0759999999999996</v>
      </c>
      <c r="CC18" s="1">
        <f>IF(BZ18&gt;='Drive Train'!$F$29,1,0)</f>
        <v>0</v>
      </c>
      <c r="CD18" s="57">
        <f t="shared" si="38"/>
        <v>103.33333333333333</v>
      </c>
      <c r="CE18" s="63">
        <f>CE17+'DEPRECATED - DT-Prelim Calcs'!$C$11</f>
        <v>56</v>
      </c>
      <c r="CF18" s="2">
        <f>CP18/'Drive Train'!$F$35</f>
        <v>0.48999999999999994</v>
      </c>
      <c r="CG18" s="46">
        <f>CN18*12*60/(PI() * 'Drive Train'!$F$15)/CF$2*CF18</f>
        <v>1115.7116971242783</v>
      </c>
      <c r="CH18" s="2">
        <f>('DEPRECATED - DT-Prelim Calcs'!$C$6*CF18-CG18)/('DEPRECATED - DT-Prelim Calcs'!$C$6*CF18)*'DEPRECATED - DT-Prelim Calcs'!$C$7*CF18</f>
        <v>0.67642247841097347</v>
      </c>
      <c r="CI18" s="57">
        <f>CH18/'DEPRECATED - DT-Prelim Calcs'!$C$7*('DEPRECATED - DT-Prelim Calcs'!$C$8-'DEPRECATED - DT-Prelim Calcs'!$C$9)+'DEPRECATED - DT-Prelim Calcs'!$C$9</f>
        <v>38.710375095488757</v>
      </c>
      <c r="CJ18" s="57">
        <f t="shared" si="12"/>
        <v>38.710375095488757</v>
      </c>
      <c r="CK18" s="2">
        <f t="shared" si="39"/>
        <v>0.50972058757671546</v>
      </c>
      <c r="CL18" s="57">
        <f>CK18*'DEPRECATED - DT-Prelim Calcs'!$C$21/CF$2/'DEPRECATED - DT-Prelim Calcs'!$C$19/'DEPRECATED - DT-Prelim Calcs'!$C$18*3.39*'DEPRECATED - DT-Prelim Calcs'!$C$20</f>
        <v>8.6191274437642669</v>
      </c>
      <c r="CM18" s="46">
        <f t="shared" si="40"/>
        <v>0</v>
      </c>
      <c r="CN18" s="57">
        <f>CL17*'DEPRECATED - DT-Prelim Calcs'!$C$11+CN17</f>
        <v>8.515820386807178</v>
      </c>
      <c r="CO18" s="57">
        <f>CO17+0.5*CL18*'DEPRECATED - DT-Prelim Calcs'!$C$11^2+CN18*'DEPRECATED - DT-Prelim Calcs'!$C$11</f>
        <v>-5230.6175519778953</v>
      </c>
      <c r="CP18" s="57">
        <f>MIN('Drive Train'!$F$35-CJ17*'DEPRECATED - DT-Prelim Calcs'!$C$21*'Drive Train'!$F$39,CP17+CJ$2)</f>
        <v>6.0759999999999996</v>
      </c>
      <c r="CQ18" s="57">
        <f>'Drive Train'!$F$35-CJ18*'DEPRECATED - DT-Prelim Calcs'!$C$21*'Drive Train'!$F$39</f>
        <v>9.7676944935067649</v>
      </c>
      <c r="CR18" s="1">
        <f>IF(CO18&gt;='Drive Train'!$F$29,1,0)</f>
        <v>0</v>
      </c>
      <c r="CS18" s="57">
        <f t="shared" si="41"/>
        <v>43.011527883876397</v>
      </c>
      <c r="CT18" s="63">
        <f>CT17+'DEPRECATED - DT-Prelim Calcs'!$C$11</f>
        <v>56</v>
      </c>
      <c r="CU18" s="2">
        <f>DE18/'Drive Train'!$F$35</f>
        <v>0.48999999999999994</v>
      </c>
      <c r="CV18" s="46">
        <f>DC18*12*60/(PI() * 'Drive Train'!$F$15)/CU$2*CU18</f>
        <v>-23418.483679605495</v>
      </c>
      <c r="CW18" s="2">
        <f>('DEPRECATED - DT-Prelim Calcs'!$C$6*CU18-CV18)/('DEPRECATED - DT-Prelim Calcs'!$C$6*CU18)*'DEPRECATED - DT-Prelim Calcs'!$C$7*CU18</f>
        <v>11.769745341059895</v>
      </c>
      <c r="CX18" s="57">
        <f>CW18/'DEPRECATED - DT-Prelim Calcs'!$C$7*('DEPRECATED - DT-Prelim Calcs'!$C$8-'DEPRECATED - DT-Prelim Calcs'!$C$9)+'DEPRECATED - DT-Prelim Calcs'!$C$9</f>
        <v>629.28021877924675</v>
      </c>
      <c r="CY18" s="57">
        <f t="shared" si="13"/>
        <v>93</v>
      </c>
      <c r="CZ18" s="2">
        <f t="shared" si="42"/>
        <v>1.2803081040535502</v>
      </c>
      <c r="DA18" s="57">
        <f>CZ18*'DEPRECATED - DT-Prelim Calcs'!$C$21/CU$2/'DEPRECATED - DT-Prelim Calcs'!$C$19/'DEPRECATED - DT-Prelim Calcs'!$C$18*3.39*'DEPRECATED - DT-Prelim Calcs'!$C$20</f>
        <v>25.773080821789936</v>
      </c>
      <c r="DB18" s="46">
        <f t="shared" si="43"/>
        <v>0</v>
      </c>
      <c r="DC18" s="57">
        <f>DA17*'DEPRECATED - DT-Prelim Calcs'!$C$11+DC17</f>
        <v>-150.14558425726756</v>
      </c>
      <c r="DD18" s="57">
        <f>DD17+0.5*DA18*'DEPRECATED - DT-Prelim Calcs'!$C$11^2+DC18*'DEPRECATED - DT-Prelim Calcs'!$C$11</f>
        <v>-9494.5923784124152</v>
      </c>
      <c r="DE18" s="57">
        <f>MIN('Drive Train'!$F$35-CY17*'DEPRECATED - DT-Prelim Calcs'!$C$21*'Drive Train'!$F$39,DE17+CY$2)</f>
        <v>6.0759999999999996</v>
      </c>
      <c r="DF18" s="57">
        <f>'Drive Train'!$F$35-CY18*'DEPRECATED - DT-Prelim Calcs'!$C$21*'Drive Train'!$F$39</f>
        <v>6.0759999999999996</v>
      </c>
      <c r="DG18" s="1">
        <f>IF(DD18&gt;='Drive Train'!$F$29,1,0)</f>
        <v>0</v>
      </c>
      <c r="DH18" s="57">
        <f t="shared" si="44"/>
        <v>103.33333333333333</v>
      </c>
      <c r="DI18" s="63">
        <f>DI17+'DEPRECATED - DT-Prelim Calcs'!$C$11</f>
        <v>56</v>
      </c>
      <c r="DJ18" s="2">
        <f>DT18/'Drive Train'!$F$35</f>
        <v>0.48999999999999994</v>
      </c>
      <c r="DK18" s="46">
        <f>DR18*12*60/(PI() * 'Drive Train'!$F$15)/DJ$2*DJ18</f>
        <v>-115895.12903750916</v>
      </c>
      <c r="DL18" s="2">
        <f>('DEPRECATED - DT-Prelim Calcs'!$C$6*DJ18-DK18)/('DEPRECATED - DT-Prelim Calcs'!$C$6*DJ18)*'DEPRECATED - DT-Prelim Calcs'!$C$7*DJ18</f>
        <v>53.583763223339041</v>
      </c>
      <c r="DM18" s="57">
        <f>DL18/'DEPRECATED - DT-Prelim Calcs'!$C$7*('DEPRECATED - DT-Prelim Calcs'!$C$8-'DEPRECATED - DT-Prelim Calcs'!$C$9)+'DEPRECATED - DT-Prelim Calcs'!$C$9</f>
        <v>2855.312789026721</v>
      </c>
      <c r="DN18" s="57">
        <f t="shared" si="14"/>
        <v>93</v>
      </c>
      <c r="DO18" s="2">
        <f t="shared" si="45"/>
        <v>1.1037138828047846</v>
      </c>
      <c r="DP18" s="57">
        <f>DO18*'DEPRECATED - DT-Prelim Calcs'!$C$21/DJ$2/'DEPRECATED - DT-Prelim Calcs'!$C$19/'DEPRECATED - DT-Prelim Calcs'!$C$18*3.39*'DEPRECATED - DT-Prelim Calcs'!$C$20</f>
        <v>25.773080821789936</v>
      </c>
      <c r="DQ18" s="46">
        <f t="shared" si="46"/>
        <v>0</v>
      </c>
      <c r="DR18" s="57">
        <f>DP17*'DEPRECATED - DT-Prelim Calcs'!$C$11+DR17</f>
        <v>-640.56172760570018</v>
      </c>
      <c r="DS18" s="57">
        <f>DS17+0.5*DP18*'DEPRECATED - DT-Prelim Calcs'!$C$11^2+DR18*'DEPRECATED - DT-Prelim Calcs'!$C$11</f>
        <v>-21029.527042457921</v>
      </c>
      <c r="DT18" s="57">
        <f>MIN('Drive Train'!$F$35-DN17*'DEPRECATED - DT-Prelim Calcs'!$C$21*'Drive Train'!$F$39,DT17+DN$2)</f>
        <v>6.0759999999999996</v>
      </c>
      <c r="DU18" s="57">
        <f>'Drive Train'!$F$35-DN18*'DEPRECATED - DT-Prelim Calcs'!$C$21*'Drive Train'!$F$39</f>
        <v>6.0759999999999996</v>
      </c>
      <c r="DV18" s="1">
        <f>IF(DS18&gt;='Drive Train'!$F$29,1,0)</f>
        <v>0</v>
      </c>
      <c r="DW18" s="57">
        <f t="shared" si="47"/>
        <v>103.33333333333333</v>
      </c>
      <c r="DX18" s="63">
        <f>DX17+'DEPRECATED - DT-Prelim Calcs'!$C$11</f>
        <v>56</v>
      </c>
      <c r="DY18" s="2">
        <f>EI18/'Drive Train'!$F$35</f>
        <v>0.48999999999999994</v>
      </c>
      <c r="DZ18" s="46">
        <f>EG18*12*60/(PI() * 'Drive Train'!$F$15)/DY$2*DY18</f>
        <v>1132.7440339476623</v>
      </c>
      <c r="EA18" s="2">
        <f>('DEPRECATED - DT-Prelim Calcs'!$C$6*DY18-DZ18)/('DEPRECATED - DT-Prelim Calcs'!$C$6*DY18)*'DEPRECATED - DT-Prelim Calcs'!$C$7*DY18</f>
        <v>0.66872117789608509</v>
      </c>
      <c r="EB18" s="57">
        <f>EA18/'DEPRECATED - DT-Prelim Calcs'!$C$7*('DEPRECATED - DT-Prelim Calcs'!$C$8-'DEPRECATED - DT-Prelim Calcs'!$C$9)+'DEPRECATED - DT-Prelim Calcs'!$C$9</f>
        <v>38.30038469878329</v>
      </c>
      <c r="EC18" s="57">
        <f t="shared" si="15"/>
        <v>38.30038469878329</v>
      </c>
      <c r="ED18" s="2">
        <f t="shared" si="48"/>
        <v>0.49947443361886124</v>
      </c>
      <c r="EE18" s="57">
        <f>ED18*'DEPRECATED - DT-Prelim Calcs'!$C$21/DY$2/'DEPRECATED - DT-Prelim Calcs'!$C$19/'DEPRECATED - DT-Prelim Calcs'!$C$18*3.39*'DEPRECATED - DT-Prelim Calcs'!$C$20</f>
        <v>13.272081364651328</v>
      </c>
      <c r="EF18" s="46">
        <f t="shared" si="49"/>
        <v>0</v>
      </c>
      <c r="EG18" s="57">
        <f>EE17*'DEPRECATED - DT-Prelim Calcs'!$C$11+EG17</f>
        <v>5.5018867276556023</v>
      </c>
      <c r="EH18" s="57">
        <f>EH17+0.5*EE18*'DEPRECATED - DT-Prelim Calcs'!$C$11^2+EG18*'DEPRECATED - DT-Prelim Calcs'!$C$11</f>
        <v>-26422.733067361547</v>
      </c>
      <c r="EI18" s="57">
        <f>MIN('Drive Train'!$F$35-EC17*'DEPRECATED - DT-Prelim Calcs'!$C$21*'Drive Train'!$F$39,EI17+EC$2)</f>
        <v>6.0759999999999996</v>
      </c>
      <c r="EJ18" s="57">
        <f>'Drive Train'!$F$35-EC18*'DEPRECATED - DT-Prelim Calcs'!$C$21*'Drive Train'!$F$39</f>
        <v>9.7955738404827368</v>
      </c>
      <c r="EK18" s="1">
        <f>IF(EH18&gt;='Drive Train'!$F$29,1,0)</f>
        <v>0</v>
      </c>
      <c r="EL18" s="57">
        <f t="shared" si="50"/>
        <v>42.555982998648098</v>
      </c>
      <c r="EM18" s="63">
        <f>EM17+'DEPRECATED - DT-Prelim Calcs'!$C$11</f>
        <v>56</v>
      </c>
      <c r="EN18" s="2">
        <f>EX18/'Drive Train'!$F$35</f>
        <v>0.48999999999999994</v>
      </c>
      <c r="EO18" s="46">
        <f>EV18*12*60/(PI() * 'Drive Train'!$F$15)/EN$2*EN18</f>
        <v>-75766.371763526622</v>
      </c>
      <c r="EP18" s="2">
        <f>('DEPRECATED - DT-Prelim Calcs'!$C$6*EN18-EO18)/('DEPRECATED - DT-Prelim Calcs'!$C$6*EN18)*'DEPRECATED - DT-Prelim Calcs'!$C$7*EN18</f>
        <v>35.43924070358333</v>
      </c>
      <c r="EQ18" s="57">
        <f>EP18/'DEPRECATED - DT-Prelim Calcs'!$C$7*('DEPRECATED - DT-Prelim Calcs'!$C$8-'DEPRECATED - DT-Prelim Calcs'!$C$9)+'DEPRECATED - DT-Prelim Calcs'!$C$9</f>
        <v>1889.3616523940836</v>
      </c>
      <c r="ER18" s="57">
        <f t="shared" si="16"/>
        <v>93</v>
      </c>
      <c r="ES18" s="2">
        <f t="shared" si="51"/>
        <v>0.86507304327942547</v>
      </c>
      <c r="ET18" s="57">
        <f>ES18*'DEPRECATED - DT-Prelim Calcs'!$C$21/EN$2/'DEPRECATED - DT-Prelim Calcs'!$C$19/'DEPRECATED - DT-Prelim Calcs'!$C$18*3.39*'DEPRECATED - DT-Prelim Calcs'!$C$20</f>
        <v>25.773080821789936</v>
      </c>
      <c r="EU18" s="46">
        <f t="shared" si="52"/>
        <v>0</v>
      </c>
      <c r="EV18" s="57">
        <f>ET17*'DEPRECATED - DT-Prelim Calcs'!$C$11+EV17</f>
        <v>-328.22266536327686</v>
      </c>
      <c r="EW18" s="57">
        <f>EW17+0.5*ET18*'DEPRECATED - DT-Prelim Calcs'!$C$11^2+EV18*'DEPRECATED - DT-Prelim Calcs'!$C$11</f>
        <v>-43008.95267625105</v>
      </c>
      <c r="EX18" s="57">
        <f>MIN('Drive Train'!$F$35-ER17*'DEPRECATED - DT-Prelim Calcs'!$C$21*'Drive Train'!$F$39,EX17+ER$2)</f>
        <v>6.0759999999999996</v>
      </c>
      <c r="EY18" s="57">
        <f>'Drive Train'!$F$35-ER18*'DEPRECATED - DT-Prelim Calcs'!$C$21*'Drive Train'!$F$39</f>
        <v>6.0759999999999996</v>
      </c>
      <c r="EZ18" s="1">
        <f>IF(EW18&gt;='Drive Train'!$F$29,1,0)</f>
        <v>0</v>
      </c>
      <c r="FA18" s="57">
        <f t="shared" si="53"/>
        <v>103.33333333333333</v>
      </c>
      <c r="FB18" s="63">
        <f>FB17+'DEPRECATED - DT-Prelim Calcs'!$C$11</f>
        <v>56</v>
      </c>
      <c r="FC18" s="2">
        <f>FM18/'Drive Train'!$F$35</f>
        <v>0.48999999999999994</v>
      </c>
      <c r="FD18" s="46">
        <f>FK18*12*60/(PI() * 'Drive Train'!$F$15)/FC$2*FC18</f>
        <v>-179522.73501623201</v>
      </c>
      <c r="FE18" s="2">
        <f>('DEPRECATED - DT-Prelim Calcs'!$C$6*FC18-FD18)/('DEPRECATED - DT-Prelim Calcs'!$C$6*FC18)*'DEPRECATED - DT-Prelim Calcs'!$C$7*FC18</f>
        <v>82.353468740922921</v>
      </c>
      <c r="FF18" s="57">
        <f>FE18/'DEPRECATED - DT-Prelim Calcs'!$C$7*('DEPRECATED - DT-Prelim Calcs'!$C$8-'DEPRECATED - DT-Prelim Calcs'!$C$9)+'DEPRECATED - DT-Prelim Calcs'!$C$9</f>
        <v>4386.9116346308756</v>
      </c>
      <c r="FG18" s="57">
        <f t="shared" si="17"/>
        <v>93</v>
      </c>
      <c r="FH18" s="2">
        <f t="shared" si="54"/>
        <v>0.78067567320338405</v>
      </c>
      <c r="FI18" s="57">
        <f>FH18*'DEPRECATED - DT-Prelim Calcs'!$C$21/FC$2/'DEPRECATED - DT-Prelim Calcs'!$C$19/'DEPRECATED - DT-Prelim Calcs'!$C$18*3.39*'DEPRECATED - DT-Prelim Calcs'!$C$20</f>
        <v>25.773080821789936</v>
      </c>
      <c r="FJ18" s="46">
        <f t="shared" si="55"/>
        <v>0</v>
      </c>
      <c r="FK18" s="57">
        <f>FI17*'DEPRECATED - DT-Prelim Calcs'!$C$11+FK17</f>
        <v>-701.82591523063911</v>
      </c>
      <c r="FL18" s="57">
        <f>FL17+0.5*FI18*'DEPRECATED - DT-Prelim Calcs'!$C$11^2+FK18*'DEPRECATED - DT-Prelim Calcs'!$C$11</f>
        <v>-61689.115169619152</v>
      </c>
      <c r="FM18" s="57">
        <f>MIN('Drive Train'!$F$35-FG17*'DEPRECATED - DT-Prelim Calcs'!$C$21*'Drive Train'!$F$39,FM17+FG$2)</f>
        <v>6.0759999999999996</v>
      </c>
      <c r="FN18" s="57">
        <f>'Drive Train'!$F$35-FG18*'DEPRECATED - DT-Prelim Calcs'!$C$21*'Drive Train'!$F$39</f>
        <v>6.0759999999999996</v>
      </c>
      <c r="FO18" s="1">
        <f>IF(FL18&gt;='Drive Train'!$F$29,1,0)</f>
        <v>0</v>
      </c>
      <c r="FP18" s="57">
        <f t="shared" si="56"/>
        <v>103.33333333333333</v>
      </c>
      <c r="FQ18" s="63">
        <f>FQ17+'DEPRECATED - DT-Prelim Calcs'!$C$11</f>
        <v>56</v>
      </c>
      <c r="FR18" s="2">
        <f>GB18/'Drive Train'!$F$35</f>
        <v>0.48999999999999994</v>
      </c>
      <c r="FS18" s="46">
        <f>FZ18*12*60/(PI() * 'Drive Train'!$F$15)/FR$2*FR18</f>
        <v>-313121.92366225692</v>
      </c>
      <c r="FT18" s="2">
        <f>('DEPRECATED - DT-Prelim Calcs'!$C$6*FR18-FS18)/('DEPRECATED - DT-Prelim Calcs'!$C$6*FR18)*'DEPRECATED - DT-Prelim Calcs'!$C$7*FR18</f>
        <v>142.76135704053269</v>
      </c>
      <c r="FU18" s="57">
        <f>FT18/'DEPRECATED - DT-Prelim Calcs'!$C$7*('DEPRECATED - DT-Prelim Calcs'!$C$8-'DEPRECATED - DT-Prelim Calcs'!$C$9)+'DEPRECATED - DT-Prelim Calcs'!$C$9</f>
        <v>7602.8170573860343</v>
      </c>
      <c r="FV18" s="57">
        <f t="shared" si="18"/>
        <v>93</v>
      </c>
      <c r="FW18" s="2">
        <f t="shared" si="57"/>
        <v>0.7112822800297498</v>
      </c>
      <c r="FX18" s="57">
        <f>FW18*'DEPRECATED - DT-Prelim Calcs'!$C$21/FR$2/'DEPRECATED - DT-Prelim Calcs'!$C$19/'DEPRECATED - DT-Prelim Calcs'!$C$18*3.39*'DEPRECATED - DT-Prelim Calcs'!$C$20</f>
        <v>25.773080821789936</v>
      </c>
      <c r="FY18" s="46">
        <f t="shared" si="58"/>
        <v>0</v>
      </c>
      <c r="FZ18" s="57">
        <f>FX17*'DEPRECATED - DT-Prelim Calcs'!$C$11+FZ17</f>
        <v>-1115.3078628744333</v>
      </c>
      <c r="GA18" s="57">
        <f>GA17+0.5*FX18*'DEPRECATED - DT-Prelim Calcs'!$C$11^2+FZ18*'DEPRECATED - DT-Prelim Calcs'!$C$11</f>
        <v>-82363.212551808916</v>
      </c>
      <c r="GB18" s="57">
        <f>MIN('Drive Train'!$F$35-FV17*'DEPRECATED - DT-Prelim Calcs'!$C$21*'Drive Train'!$F$39,GB17+FV$2)</f>
        <v>6.0759999999999996</v>
      </c>
      <c r="GC18" s="57">
        <f>'Drive Train'!$F$35-FV18*'DEPRECATED - DT-Prelim Calcs'!$C$21*'Drive Train'!$F$39</f>
        <v>6.0759999999999996</v>
      </c>
      <c r="GD18" s="1">
        <f>IF(GA18&gt;='Drive Train'!$F$29,1,0)</f>
        <v>0</v>
      </c>
      <c r="GE18" s="57">
        <f t="shared" si="59"/>
        <v>103.33333333333333</v>
      </c>
      <c r="GF18" s="63">
        <f>GF17+'DEPRECATED - DT-Prelim Calcs'!$C$11</f>
        <v>56</v>
      </c>
      <c r="GG18" s="2">
        <f>GQ18/'Drive Train'!$F$35</f>
        <v>0.83548387096774201</v>
      </c>
      <c r="GH18" s="46">
        <f>GO18*12*60/(PI() * 'Drive Train'!$F$15)/GG$2*GG18</f>
        <v>-303130.24495682155</v>
      </c>
      <c r="GI18" s="2">
        <f>('DEPRECATED - DT-Prelim Calcs'!$C$6*GG18-GH18)/('DEPRECATED - DT-Prelim Calcs'!$C$6*GG18)*'DEPRECATED - DT-Prelim Calcs'!$C$7*GG18</f>
        <v>139.07615972114107</v>
      </c>
      <c r="GJ18" s="57">
        <f>GI18/'DEPRECATED - DT-Prelim Calcs'!$C$7*('DEPRECATED - DT-Prelim Calcs'!$C$8-'DEPRECATED - DT-Prelim Calcs'!$C$9)+'DEPRECATED - DT-Prelim Calcs'!$C$9</f>
        <v>7406.62999677278</v>
      </c>
      <c r="GK18" s="57">
        <f t="shared" si="60"/>
        <v>29.999999999999982</v>
      </c>
      <c r="GL18" s="2">
        <f t="shared" si="61"/>
        <v>0.99579519204165001</v>
      </c>
      <c r="GM18" s="57">
        <f>GL18*'DEPRECATED - DT-Prelim Calcs'!$C$21/GG$2/'DEPRECATED - DT-Prelim Calcs'!$C$19/'DEPRECATED - DT-Prelim Calcs'!$C$18*3.39*'DEPRECATED - DT-Prelim Calcs'!$C$20</f>
        <v>25.773080821789936</v>
      </c>
      <c r="GN18" s="46">
        <f t="shared" si="62"/>
        <v>0</v>
      </c>
      <c r="GO18" s="57">
        <f>GM17*'DEPRECATED - DT-Prelim Calcs'!$C$11+GO17</f>
        <v>-886.53646455717626</v>
      </c>
      <c r="GP18" s="57">
        <f>GP17+0.5*GM18*'DEPRECATED - DT-Prelim Calcs'!$C$11^2+GO18*'DEPRECATED - DT-Prelim Calcs'!$C$11</f>
        <v>-25488.512057291959</v>
      </c>
      <c r="GQ18" s="57">
        <f>MIN('Drive Train'!$F$35-GK17*'DEPRECATED - DT-Prelim Calcs'!$C$21*'Drive Train'!$F$39,GQ17+GK$2)</f>
        <v>10.360000000000001</v>
      </c>
      <c r="GR18" s="57">
        <f>'Drive Train'!$F$35-GK18*'DEPRECATED - DT-Prelim Calcs'!$C$21*'Drive Train'!$F$39</f>
        <v>10.360000000000001</v>
      </c>
      <c r="GS18" s="1">
        <f>IF(GP18&gt;='Drive Train'!$F$29,1,0)</f>
        <v>0</v>
      </c>
      <c r="GT18" s="57">
        <f t="shared" si="63"/>
        <v>33.333333333333314</v>
      </c>
      <c r="GU18" s="63">
        <f>GU17+'DEPRECATED - DT-Prelim Calcs'!$C$11</f>
        <v>56</v>
      </c>
      <c r="GV18" s="2">
        <f>HF18/'Drive Train'!$F$35</f>
        <v>0.81720430107526887</v>
      </c>
      <c r="GW18" s="46">
        <f>HD18*12*60/(PI() * 'Drive Train'!$F$15)/GV$2*GV18</f>
        <v>-336046.67505692877</v>
      </c>
      <c r="GX18" s="2">
        <f>('DEPRECATED - DT-Prelim Calcs'!$C$6*GV18-GW18)/('DEPRECATED - DT-Prelim Calcs'!$C$6*GV18)*'DEPRECATED - DT-Prelim Calcs'!$C$7*GV18</f>
        <v>153.91551994292695</v>
      </c>
      <c r="GY18" s="57">
        <f>GX18/'DEPRECATED - DT-Prelim Calcs'!$C$7*('DEPRECATED - DT-Prelim Calcs'!$C$8-'DEPRECATED - DT-Prelim Calcs'!$C$9)+'DEPRECATED - DT-Prelim Calcs'!$C$9</f>
        <v>8196.6258127292658</v>
      </c>
      <c r="GZ18" s="57">
        <f t="shared" si="20"/>
        <v>33.333333333333314</v>
      </c>
      <c r="HA18" s="2">
        <f t="shared" si="64"/>
        <v>0.99579519204165001</v>
      </c>
      <c r="HB18" s="57">
        <f>HA18*'DEPRECATED - DT-Prelim Calcs'!$C$21/GV$2/'DEPRECATED - DT-Prelim Calcs'!$C$19/'DEPRECATED - DT-Prelim Calcs'!$C$18*3.39*'DEPRECATED - DT-Prelim Calcs'!$C$20</f>
        <v>25.773080821789936</v>
      </c>
      <c r="HC18" s="46">
        <f t="shared" si="65"/>
        <v>0</v>
      </c>
      <c r="HD18" s="57">
        <f>HB17*'DEPRECATED - DT-Prelim Calcs'!$C$11+HD17</f>
        <v>-1004.7878207894775</v>
      </c>
      <c r="HE18" s="57">
        <f>HE17+0.5*HB18*'DEPRECATED - DT-Prelim Calcs'!$C$11^2+HD18*'DEPRECATED - DT-Prelim Calcs'!$C$11</f>
        <v>-25617.551129893203</v>
      </c>
      <c r="HF18" s="57">
        <f>MIN('Drive Train'!$F$35-GZ17*'DEPRECATED - DT-Prelim Calcs'!$C$21*'Drive Train'!$F$39,HF17+GZ$2)</f>
        <v>10.133333333333335</v>
      </c>
      <c r="HG18" s="57">
        <f>'Drive Train'!$F$35-GZ18*'DEPRECATED - DT-Prelim Calcs'!$C$21*'Drive Train'!$F$39</f>
        <v>10.133333333333335</v>
      </c>
      <c r="HH18" s="1">
        <f>IF(HE18&gt;='Drive Train'!$F$29,1,0)</f>
        <v>0</v>
      </c>
      <c r="HI18" s="57">
        <f t="shared" si="66"/>
        <v>37.037037037037017</v>
      </c>
      <c r="HJ18" s="63">
        <f>HJ17+'DEPRECATED - DT-Prelim Calcs'!$C$11</f>
        <v>56</v>
      </c>
      <c r="HK18" s="2">
        <f>HU18/'Drive Train'!$F$35</f>
        <v>3.8942755061395471</v>
      </c>
      <c r="HL18" s="46">
        <f>HS18*12*60/(PI() * 'Drive Train'!$F$15)/HK$2*HK18</f>
        <v>-1913555.8221016484</v>
      </c>
      <c r="HM18" s="2">
        <f>('DEPRECATED - DT-Prelim Calcs'!$C$6*HK18-HL18)/('DEPRECATED - DT-Prelim Calcs'!$C$6*HK18)*'DEPRECATED - DT-Prelim Calcs'!$C$7*HK18</f>
        <v>874.61400908517578</v>
      </c>
      <c r="HN18" s="57">
        <f>HM18/'DEPRECATED - DT-Prelim Calcs'!$C$7*('DEPRECATED - DT-Prelim Calcs'!$C$8-'DEPRECATED - DT-Prelim Calcs'!$C$9)+'DEPRECATED - DT-Prelim Calcs'!$C$9</f>
        <v>46564.101396526159</v>
      </c>
      <c r="HO18" s="57">
        <f t="shared" si="21"/>
        <v>36.66666666666665</v>
      </c>
      <c r="HP18" s="2">
        <f t="shared" si="67"/>
        <v>0.99579519204165001</v>
      </c>
      <c r="HQ18" s="57">
        <f>HP18*'DEPRECATED - DT-Prelim Calcs'!$C$21/HK$2/'DEPRECATED - DT-Prelim Calcs'!$C$19/'DEPRECATED - DT-Prelim Calcs'!$C$18*3.39*'DEPRECATED - DT-Prelim Calcs'!$C$20</f>
        <v>25.773080821789936</v>
      </c>
      <c r="HR18" s="46">
        <f t="shared" si="68"/>
        <v>0</v>
      </c>
      <c r="HS18" s="57">
        <f>HQ17*'DEPRECATED - DT-Prelim Calcs'!$C$11+HS17</f>
        <v>-1200.6595128983001</v>
      </c>
      <c r="HT18" s="57">
        <f>HT17+0.5*HQ18*'DEPRECATED - DT-Prelim Calcs'!$C$11^2+HS18*'DEPRECATED - DT-Prelim Calcs'!$C$11</f>
        <v>-25875.165855115087</v>
      </c>
      <c r="HU18" s="57">
        <f>MIN('Drive Train'!$F$35-HO17*'DEPRECATED - DT-Prelim Calcs'!$C$21*'Drive Train'!$F$39,HU17+HO$2)</f>
        <v>48.289016276130383</v>
      </c>
      <c r="HV18" s="57">
        <f>'Drive Train'!$F$35-HO18*'DEPRECATED - DT-Prelim Calcs'!$C$21*'Drive Train'!$F$39</f>
        <v>9.9066666666666681</v>
      </c>
      <c r="HW18" s="1">
        <f>IF(HT18&gt;='Drive Train'!$F$29,1,0)</f>
        <v>0</v>
      </c>
      <c r="HX18" s="57">
        <f t="shared" si="69"/>
        <v>40.740740740740726</v>
      </c>
      <c r="HY18" s="63">
        <f>HY17+'DEPRECATED - DT-Prelim Calcs'!$C$11</f>
        <v>56</v>
      </c>
      <c r="HZ18" s="2">
        <f>IJ18/'Drive Train'!$F$35</f>
        <v>0.78064516129032269</v>
      </c>
      <c r="IA18" s="46">
        <f>IH18*12*60/(PI() * 'Drive Train'!$F$15)/HZ$2*HZ18</f>
        <v>29238.819900301041</v>
      </c>
      <c r="IB18" s="2">
        <f>('DEPRECATED - DT-Prelim Calcs'!$C$6*HZ18-IA18)/('DEPRECATED - DT-Prelim Calcs'!$C$6*HZ18)*'DEPRECATED - DT-Prelim Calcs'!$C$7*HZ18</f>
        <v>-11.339199750357023</v>
      </c>
      <c r="IC18" s="57">
        <f>IB18/'DEPRECATED - DT-Prelim Calcs'!$C$7*('DEPRECATED - DT-Prelim Calcs'!$C$8-'DEPRECATED - DT-Prelim Calcs'!$C$9)+'DEPRECATED - DT-Prelim Calcs'!$C$9</f>
        <v>-600.95947218705635</v>
      </c>
      <c r="ID18" s="57">
        <f t="shared" si="22"/>
        <v>-600.95947218705635</v>
      </c>
      <c r="IE18" s="2">
        <f t="shared" si="70"/>
        <v>-14.08134709858696</v>
      </c>
      <c r="IF18" s="57">
        <f>IE18*'DEPRECATED - DT-Prelim Calcs'!$C$21/HZ$2/'DEPRECATED - DT-Prelim Calcs'!$C$19/'DEPRECATED - DT-Prelim Calcs'!$C$18*3.39*'DEPRECATED - DT-Prelim Calcs'!$C$20</f>
        <v>-364.45214814451475</v>
      </c>
      <c r="IG18" s="46">
        <f t="shared" si="71"/>
        <v>1</v>
      </c>
      <c r="IH18" s="57">
        <f>IF17*'DEPRECATED - DT-Prelim Calcs'!$C$11+IH17</f>
        <v>91.519064326250302</v>
      </c>
      <c r="II18" s="57">
        <f>II17+0.5*IF18*'DEPRECATED - DT-Prelim Calcs'!$C$11^2+IH18*'DEPRECATED - DT-Prelim Calcs'!$C$11</f>
        <v>-25265.892035793458</v>
      </c>
      <c r="IJ18" s="57">
        <f>MIN('Drive Train'!$F$35-ID17*'DEPRECATED - DT-Prelim Calcs'!$C$21*'Drive Train'!$F$39,IJ17+ID$2)</f>
        <v>9.6800000000000015</v>
      </c>
      <c r="IK18" s="57">
        <f>'Drive Train'!$F$35-ID18*'DEPRECATED - DT-Prelim Calcs'!$C$21*'Drive Train'!$F$39</f>
        <v>53.265244108719834</v>
      </c>
      <c r="IL18" s="1">
        <f>IF(II18&gt;='Drive Train'!$F$29,1,0)</f>
        <v>0</v>
      </c>
      <c r="IM18" s="57">
        <f t="shared" si="72"/>
        <v>-667.73274687450692</v>
      </c>
      <c r="IN18" s="63">
        <f>IN17+'DEPRECATED - DT-Prelim Calcs'!$C$11</f>
        <v>56</v>
      </c>
      <c r="IO18" s="2">
        <f>IY18/'Drive Train'!$F$35</f>
        <v>0.76236559139784954</v>
      </c>
      <c r="IP18" s="46">
        <f>IW18*12*60/(PI() * 'Drive Train'!$F$15)/IO$2*IO18</f>
        <v>1266.9914471834284</v>
      </c>
      <c r="IQ18" s="2">
        <f>('DEPRECATED - DT-Prelim Calcs'!$C$6*IO18-IP18)/('DEPRECATED - DT-Prelim Calcs'!$C$6*IO18)*'DEPRECATED - DT-Prelim Calcs'!$C$7*IO18</f>
        <v>1.2644212651915074</v>
      </c>
      <c r="IR18" s="57">
        <f>IQ18/'DEPRECATED - DT-Prelim Calcs'!$C$7*('DEPRECATED - DT-Prelim Calcs'!$C$8-'DEPRECATED - DT-Prelim Calcs'!$C$9)+'DEPRECATED - DT-Prelim Calcs'!$C$9</f>
        <v>70.013381047332118</v>
      </c>
      <c r="IS18" s="57">
        <f t="shared" si="23"/>
        <v>43.333333333333321</v>
      </c>
      <c r="IT18" s="2">
        <f t="shared" si="73"/>
        <v>0.64158736304270403</v>
      </c>
      <c r="IU18" s="57">
        <f>IT18*'DEPRECATED - DT-Prelim Calcs'!$C$21/IO$2/'DEPRECATED - DT-Prelim Calcs'!$C$19/'DEPRECATED - DT-Prelim Calcs'!$C$18*3.39*'DEPRECATED - DT-Prelim Calcs'!$C$20</f>
        <v>16.60550592540627</v>
      </c>
      <c r="IV18" s="46">
        <f t="shared" si="74"/>
        <v>0</v>
      </c>
      <c r="IW18" s="57">
        <f>IU17*'DEPRECATED - DT-Prelim Calcs'!$C$11+IW17</f>
        <v>4.0608392661554547</v>
      </c>
      <c r="IX18" s="57">
        <f>IX17+0.5*IU18*'DEPRECATED - DT-Prelim Calcs'!$C$11^2+IW18*'DEPRECATED - DT-Prelim Calcs'!$C$11</f>
        <v>-26564.413076716017</v>
      </c>
      <c r="IY18" s="57">
        <f>MIN('Drive Train'!$F$35-IS17*'DEPRECATED - DT-Prelim Calcs'!$C$21*'Drive Train'!$F$39,IY17+IS$2)</f>
        <v>9.4533333333333349</v>
      </c>
      <c r="IZ18" s="57">
        <f>'Drive Train'!$F$35-IS18*'DEPRECATED - DT-Prelim Calcs'!$C$21*'Drive Train'!$F$39</f>
        <v>9.4533333333333349</v>
      </c>
      <c r="JA18" s="1">
        <f>IF(IX18&gt;='Drive Train'!$F$29,1,0)</f>
        <v>0</v>
      </c>
      <c r="JB18" s="57">
        <f t="shared" si="75"/>
        <v>48.148148148148138</v>
      </c>
      <c r="JC18" s="63">
        <f>JC17+'DEPRECATED - DT-Prelim Calcs'!$C$11</f>
        <v>56</v>
      </c>
      <c r="JD18" s="2">
        <f>JN18/'Drive Train'!$F$35</f>
        <v>0.74408602150537628</v>
      </c>
      <c r="JE18" s="46">
        <f>JL18*12*60/(PI() * 'Drive Train'!$F$15)/JD$2*JD18</f>
        <v>-24013.737373509619</v>
      </c>
      <c r="JF18" s="2">
        <f>('DEPRECATED - DT-Prelim Calcs'!$C$6*JD18-JE18)/('DEPRECATED - DT-Prelim Calcs'!$C$6*JD18)*'DEPRECATED - DT-Prelim Calcs'!$C$7*JD18</f>
        <v>12.651241133621237</v>
      </c>
      <c r="JG18" s="57">
        <f>JF18/'DEPRECATED - DT-Prelim Calcs'!$C$7*('DEPRECATED - DT-Prelim Calcs'!$C$8-'DEPRECATED - DT-Prelim Calcs'!$C$9)+'DEPRECATED - DT-Prelim Calcs'!$C$9</f>
        <v>676.20798234174481</v>
      </c>
      <c r="JH18" s="57">
        <f t="shared" si="24"/>
        <v>46.666666666666657</v>
      </c>
      <c r="JI18" s="2">
        <f t="shared" si="76"/>
        <v>0.99579519204165001</v>
      </c>
      <c r="JJ18" s="57">
        <f>JI18*'DEPRECATED - DT-Prelim Calcs'!$C$21/JD$2/'DEPRECATED - DT-Prelim Calcs'!$C$19/'DEPRECATED - DT-Prelim Calcs'!$C$18*3.39*'DEPRECATED - DT-Prelim Calcs'!$C$20</f>
        <v>25.773080821789936</v>
      </c>
      <c r="JK18" s="46">
        <f t="shared" si="77"/>
        <v>0</v>
      </c>
      <c r="JL18" s="57">
        <f>JJ17*'DEPRECATED - DT-Prelim Calcs'!$C$11+JL17</f>
        <v>-78.8573201308959</v>
      </c>
      <c r="JM18" s="57">
        <f>JM17+0.5*JJ18*'DEPRECATED - DT-Prelim Calcs'!$C$11^2+JL18*'DEPRECATED - DT-Prelim Calcs'!$C$11</f>
        <v>-30611.051467874695</v>
      </c>
      <c r="JN18" s="57">
        <f>MIN('Drive Train'!$F$35-JH17*'DEPRECATED - DT-Prelim Calcs'!$C$21*'Drive Train'!$F$39,JN17+JH$2)</f>
        <v>9.2266666666666666</v>
      </c>
      <c r="JO18" s="57">
        <f>'Drive Train'!$F$35-JH18*'DEPRECATED - DT-Prelim Calcs'!$C$21*'Drive Train'!$F$39</f>
        <v>9.2266666666666666</v>
      </c>
      <c r="JP18" s="1">
        <f>IF(JM18&gt;='Drive Train'!$F$29,1,0)</f>
        <v>0</v>
      </c>
      <c r="JQ18" s="57">
        <f>MIN(JG18,'DEPRECATED - DT-Prelim Calcs'!$C$10)*'DEPRECATED - DT-Prelim Calcs'!$C$11*1000/60/60</f>
        <v>103.33333333333333</v>
      </c>
      <c r="JR18" s="63">
        <f>JR17+'DEPRECATED - DT-Prelim Calcs'!$C$11</f>
        <v>56</v>
      </c>
      <c r="JS18" s="2">
        <f>KC18/'Drive Train'!$F$35</f>
        <v>0.72580645161290325</v>
      </c>
      <c r="JT18" s="46">
        <f>KA18*12*60/(PI() * 'Drive Train'!$F$15)/JS$2*JS18</f>
        <v>-46705.259470084558</v>
      </c>
      <c r="JU18" s="2">
        <f>('DEPRECATED - DT-Prelim Calcs'!$C$6*JS18-JT18)/('DEPRECATED - DT-Prelim Calcs'!$C$6*JS18)*'DEPRECATED - DT-Prelim Calcs'!$C$7*JS18</f>
        <v>22.8673315076561</v>
      </c>
      <c r="JV18" s="57">
        <f>JU18/'DEPRECATED - DT-Prelim Calcs'!$C$7*('DEPRECATED - DT-Prelim Calcs'!$C$8-'DEPRECATED - DT-Prelim Calcs'!$C$9)+'DEPRECATED - DT-Prelim Calcs'!$C$9</f>
        <v>1220.0770259055093</v>
      </c>
      <c r="JW18" s="57">
        <f t="shared" si="25"/>
        <v>49.999999999999993</v>
      </c>
      <c r="JX18" s="2">
        <f t="shared" si="78"/>
        <v>0.99579519204165001</v>
      </c>
      <c r="JY18" s="57">
        <f>JX18*'DEPRECATED - DT-Prelim Calcs'!$C$21/JS$2/'DEPRECATED - DT-Prelim Calcs'!$C$19/'DEPRECATED - DT-Prelim Calcs'!$C$18*3.39*'DEPRECATED - DT-Prelim Calcs'!$C$20</f>
        <v>25.773080821789936</v>
      </c>
      <c r="JZ18" s="46">
        <f t="shared" si="79"/>
        <v>0</v>
      </c>
      <c r="KA18" s="57">
        <f>JY17*'DEPRECATED - DT-Prelim Calcs'!$C$11+KA17</f>
        <v>-157.23541386490535</v>
      </c>
      <c r="KB18" s="57">
        <f>KB17+0.5*JY18*'DEPRECATED - DT-Prelim Calcs'!$C$11^2+KA18*'DEPRECATED - DT-Prelim Calcs'!$C$11</f>
        <v>-34504.027175052353</v>
      </c>
      <c r="KC18" s="57">
        <f>MIN('Drive Train'!$F$35-JW17*'DEPRECATED - DT-Prelim Calcs'!$C$21*'Drive Train'!$F$39,KC17+JW$2)</f>
        <v>9</v>
      </c>
      <c r="KD18" s="57">
        <f>'Drive Train'!$F$35-JW18*'DEPRECATED - DT-Prelim Calcs'!$C$21*'Drive Train'!$F$39</f>
        <v>9</v>
      </c>
      <c r="KE18" s="1">
        <f>IF(KB18&gt;='Drive Train'!$F$29,1,0)</f>
        <v>0</v>
      </c>
      <c r="KF18" s="57">
        <f>MIN(JV18,'DEPRECATED - DT-Prelim Calcs'!$C$10)*'DEPRECATED - DT-Prelim Calcs'!$C$11*1000/60/60</f>
        <v>103.33333333333333</v>
      </c>
      <c r="KG18" s="63">
        <f>KG17+'DEPRECATED - DT-Prelim Calcs'!$C$11</f>
        <v>56</v>
      </c>
      <c r="KH18" s="2">
        <f>KR18/'Drive Train'!$F$35</f>
        <v>0.7075268817204301</v>
      </c>
      <c r="KI18" s="46">
        <f>KP18*12*60/(PI() * 'Drive Train'!$F$15)/KH$2*KH18</f>
        <v>-66909.46775084667</v>
      </c>
      <c r="KJ18" s="2">
        <f>('DEPRECATED - DT-Prelim Calcs'!$C$6*KH18-KI18)/('DEPRECATED - DT-Prelim Calcs'!$C$6*KH18)*'DEPRECATED - DT-Prelim Calcs'!$C$7*KH18</f>
        <v>31.958764040019496</v>
      </c>
      <c r="KK18" s="57">
        <f>KJ18/'DEPRECATED - DT-Prelim Calcs'!$C$7*('DEPRECATED - DT-Prelim Calcs'!$C$8-'DEPRECATED - DT-Prelim Calcs'!$C$9)+'DEPRECATED - DT-Prelim Calcs'!$C$9</f>
        <v>1704.073205947926</v>
      </c>
      <c r="KL18" s="57">
        <f t="shared" si="26"/>
        <v>53.333333333333329</v>
      </c>
      <c r="KM18" s="2">
        <f t="shared" si="80"/>
        <v>0.99579519204165001</v>
      </c>
      <c r="KN18" s="57">
        <f>KM18*'DEPRECATED - DT-Prelim Calcs'!$C$21/KH$2/'DEPRECATED - DT-Prelim Calcs'!$C$19/'DEPRECATED - DT-Prelim Calcs'!$C$18*3.39*'DEPRECATED - DT-Prelim Calcs'!$C$20</f>
        <v>25.773080821789936</v>
      </c>
      <c r="KO18" s="46">
        <f t="shared" si="81"/>
        <v>0</v>
      </c>
      <c r="KP18" s="57">
        <f>KN17*'DEPRECATED - DT-Prelim Calcs'!$C$11+KP17</f>
        <v>-231.07344193587073</v>
      </c>
      <c r="KQ18" s="57">
        <f>KQ17+0.5*KN18*'DEPRECATED - DT-Prelim Calcs'!$C$11^2+KP18*'DEPRECATED - DT-Prelim Calcs'!$C$11</f>
        <v>-38169.999599077797</v>
      </c>
      <c r="KR18" s="57">
        <f>MIN('Drive Train'!$F$35-KL17*'DEPRECATED - DT-Prelim Calcs'!$C$21*'Drive Train'!$F$39,KR17+KL$2)</f>
        <v>8.7733333333333334</v>
      </c>
      <c r="KS18" s="57">
        <f>'Drive Train'!$F$35-KL18*'DEPRECATED - DT-Prelim Calcs'!$C$21*'Drive Train'!$F$39</f>
        <v>8.7733333333333334</v>
      </c>
      <c r="KT18" s="1">
        <f>IF(KQ18&gt;='Drive Train'!$F$29,1,0)</f>
        <v>0</v>
      </c>
      <c r="KU18" s="57">
        <f>MIN(KK18,'DEPRECATED - DT-Prelim Calcs'!$C$10)*'DEPRECATED - DT-Prelim Calcs'!$C$11*1000/60/60</f>
        <v>103.33333333333333</v>
      </c>
      <c r="KV18" s="63">
        <f>KV17+'DEPRECATED - DT-Prelim Calcs'!$C$11</f>
        <v>56</v>
      </c>
      <c r="KW18" s="2">
        <f>LG18/'Drive Train'!$F$35</f>
        <v>0.68924731182795695</v>
      </c>
      <c r="KX18" s="46">
        <f>LE18*12*60/(PI() * 'Drive Train'!$F$15)/KW$2*KW18</f>
        <v>-76718.2143368611</v>
      </c>
      <c r="KY18" s="2">
        <f>('DEPRECATED - DT-Prelim Calcs'!$C$6*KW18-KX18)/('DEPRECATED - DT-Prelim Calcs'!$C$6*KW18)*'DEPRECATED - DT-Prelim Calcs'!$C$7*KW18</f>
        <v>36.349809577196794</v>
      </c>
      <c r="KZ18" s="57">
        <f>KY18/'DEPRECATED - DT-Prelim Calcs'!$C$7*('DEPRECATED - DT-Prelim Calcs'!$C$8-'DEPRECATED - DT-Prelim Calcs'!$C$9)+'DEPRECATED - DT-Prelim Calcs'!$C$9</f>
        <v>1937.8371654582361</v>
      </c>
      <c r="LA18" s="57">
        <f t="shared" si="27"/>
        <v>56.666666666666664</v>
      </c>
      <c r="LB18" s="2">
        <f t="shared" si="82"/>
        <v>0.99579519204165001</v>
      </c>
      <c r="LC18" s="57">
        <f>LB18*'DEPRECATED - DT-Prelim Calcs'!$C$21/KW$2/'DEPRECATED - DT-Prelim Calcs'!$C$19/'DEPRECATED - DT-Prelim Calcs'!$C$18*3.39*'DEPRECATED - DT-Prelim Calcs'!$C$20</f>
        <v>25.773080821789936</v>
      </c>
      <c r="LD18" s="46">
        <f t="shared" si="83"/>
        <v>0</v>
      </c>
      <c r="LE18" s="57">
        <f>LC17*'DEPRECATED - DT-Prelim Calcs'!$C$11+LE17</f>
        <v>-271.97488895951415</v>
      </c>
      <c r="LF18" s="57">
        <f>LF17+0.5*LC18*'DEPRECATED - DT-Prelim Calcs'!$C$11^2+LE18*'DEPRECATED - DT-Prelim Calcs'!$C$11</f>
        <v>-40196.563856062909</v>
      </c>
      <c r="LG18" s="57">
        <f>MIN('Drive Train'!$F$35-LA17*'DEPRECATED - DT-Prelim Calcs'!$C$21*'Drive Train'!$F$39,LG17+LA$2)</f>
        <v>8.5466666666666669</v>
      </c>
      <c r="LH18" s="57">
        <f>'Drive Train'!$F$35-LA18*'DEPRECATED - DT-Prelim Calcs'!$C$21*'Drive Train'!$F$39</f>
        <v>8.5466666666666669</v>
      </c>
      <c r="LI18" s="1">
        <f>IF(LF18&gt;='Drive Train'!$F$29,1,0)</f>
        <v>0</v>
      </c>
      <c r="LJ18" s="57">
        <f>MIN(KZ18,'DEPRECATED - DT-Prelim Calcs'!$C$10)*'DEPRECATED - DT-Prelim Calcs'!$C$11*1000/60/60</f>
        <v>103.33333333333333</v>
      </c>
      <c r="LK18" s="63">
        <f>LK17+'DEPRECATED - DT-Prelim Calcs'!$C$11</f>
        <v>56</v>
      </c>
      <c r="LL18" s="2">
        <f>LV18/'Drive Train'!$F$35</f>
        <v>0.67096774193548392</v>
      </c>
      <c r="LM18" s="46">
        <f>LT18*12*60/(PI() * 'Drive Train'!$F$15)/LL$2*LL18</f>
        <v>-66022.39270326191</v>
      </c>
      <c r="LN18" s="2">
        <f>('DEPRECATED - DT-Prelim Calcs'!$C$6*LL18-LM18)/('DEPRECATED - DT-Prelim Calcs'!$C$6*LL18)*'DEPRECATED - DT-Prelim Calcs'!$C$7*LL18</f>
        <v>31.469558789933419</v>
      </c>
      <c r="LO18" s="57">
        <f>LN18/'DEPRECATED - DT-Prelim Calcs'!$C$7*('DEPRECATED - DT-Prelim Calcs'!$C$8-'DEPRECATED - DT-Prelim Calcs'!$C$9)+'DEPRECATED - DT-Prelim Calcs'!$C$9</f>
        <v>1678.0296235470778</v>
      </c>
      <c r="LP18" s="57">
        <f t="shared" si="28"/>
        <v>60</v>
      </c>
      <c r="LQ18" s="2">
        <f t="shared" si="84"/>
        <v>0.99579519204165001</v>
      </c>
      <c r="LR18" s="57">
        <f>LQ18*'DEPRECATED - DT-Prelim Calcs'!$C$21/LL$2/'DEPRECATED - DT-Prelim Calcs'!$C$19/'DEPRECATED - DT-Prelim Calcs'!$C$18*3.39*'DEPRECATED - DT-Prelim Calcs'!$C$20</f>
        <v>25.773080821789936</v>
      </c>
      <c r="LS18" s="46">
        <f t="shared" si="85"/>
        <v>0</v>
      </c>
      <c r="LT18" s="57">
        <f>LR17*'DEPRECATED - DT-Prelim Calcs'!$C$11+LT17</f>
        <v>-240.43352384567515</v>
      </c>
      <c r="LU18" s="57">
        <f>LU17+0.5*LR18*'DEPRECATED - DT-Prelim Calcs'!$C$11^2+LT18*'DEPRECATED - DT-Prelim Calcs'!$C$11</f>
        <v>-38619.495600370967</v>
      </c>
      <c r="LV18" s="57">
        <f>MIN('Drive Train'!$F$35-LP17*'DEPRECATED - DT-Prelim Calcs'!$C$21*'Drive Train'!$F$39,LV17+LP$2)</f>
        <v>8.32</v>
      </c>
      <c r="LW18" s="57">
        <f>'Drive Train'!$F$35-LP18*'DEPRECATED - DT-Prelim Calcs'!$C$21*'Drive Train'!$F$39</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Train'!$AA$49 + V18*(1-'Drive Train'!$AA$49))</f>
        <v>0</v>
      </c>
      <c r="W19" s="57">
        <f t="shared" si="0"/>
        <v>0</v>
      </c>
      <c r="X19" s="2">
        <f>MAX(MIN(IF(AND(AI18=1,AG19&lt;0),-1,1)*(W19-$C$9)/($C$8-$C$9)*$C$7-$C$29*AE19/T$2 -  AI18*$C$29/2,X$2),MAX(X$4:X18)*-1)</f>
        <v>-0.2458281045106315</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Train'!$F$39,AG18+W$2)-$C$3,IF(AE18-1&lt;=0,0,IF($C$32=Motors!$C$29,MAX(MAX(AG$4:AG18)*-1,AG18-W$2),MAX(0,MAX(AG$4:AG18)*-1,AG18-W$2))))</f>
        <v>0</v>
      </c>
      <c r="AH19" s="57">
        <f>'Drive Train'!$F$35-ABS(W19)*'DEPRECATED - DT-Prelim Calcs'!$C$21*'Drive Train'!$F$39</f>
        <v>12.4</v>
      </c>
      <c r="AI19" s="1">
        <f>IF(AJ19&gt;='Drive Train'!$F$29,1,0)</f>
        <v>1</v>
      </c>
      <c r="AJ19" s="57">
        <f>AJ18+0.5*Y19*'DEPRECATED - DT-Prelim Calcs'!$C$11^2+AE19*'DEPRECATED - DT-Prelim Calcs'!$C$11</f>
        <v>784.33981740885292</v>
      </c>
      <c r="AK19" s="57">
        <f t="shared" si="8"/>
        <v>0</v>
      </c>
      <c r="AL19" s="63">
        <f>AL18+'DEPRECATED - DT-Prelim Calcs'!$C$11</f>
        <v>60</v>
      </c>
      <c r="AM19" s="2">
        <f>AW19/'Drive Train'!$F$35</f>
        <v>0.89447894039321585</v>
      </c>
      <c r="AN19" s="46">
        <f>AU19*12*60/(PI() * 'Drive Train'!$F$15)/AM$2*AM19</f>
        <v>4003.7449744964192</v>
      </c>
      <c r="AO19" s="2">
        <f>('DEPRECATED - DT-Prelim Calcs'!$C$6*AM19-AN19)/('DEPRECATED - DT-Prelim Calcs'!$C$6*AM19)*'DEPRECATED - DT-Prelim Calcs'!$C$7*AM19</f>
        <v>0.34537053367666137</v>
      </c>
      <c r="AP19" s="57">
        <f>AO19/'DEPRECATED - DT-Prelim Calcs'!$C$7*('DEPRECATED - DT-Prelim Calcs'!$C$8-'DEPRECATED - DT-Prelim Calcs'!$C$9)+'DEPRECATED - DT-Prelim Calcs'!$C$9</f>
        <v>21.086323431832223</v>
      </c>
      <c r="AQ19" s="57">
        <f t="shared" si="9"/>
        <v>21.086323431832223</v>
      </c>
      <c r="AR19" s="2">
        <f t="shared" si="30"/>
        <v>1.7667164685697789E-2</v>
      </c>
      <c r="AS19" s="57">
        <f>AR19*'DEPRECATED - DT-Prelim Calcs'!$C$21/AM$2/'DEPRECATED - DT-Prelim Calcs'!$C$19/'DEPRECATED - DT-Prelim Calcs'!$C$18*3.39*'DEPRECATED - DT-Prelim Calcs'!$C$20</f>
        <v>0.1280327870159558</v>
      </c>
      <c r="AT19" s="46">
        <f t="shared" si="31"/>
        <v>0</v>
      </c>
      <c r="AU19" s="57">
        <f>AS18*'DEPRECATED - DT-Prelim Calcs'!$C$11+AU18</f>
        <v>39.061027073717398</v>
      </c>
      <c r="AV19" s="57">
        <f>AV18+0.5*AS19*'DEPRECATED - DT-Prelim Calcs'!$C$11^2+AU19*'DEPRECATED - DT-Prelim Calcs'!$C$11</f>
        <v>2317.8635844751875</v>
      </c>
      <c r="AW19" s="57">
        <f>MIN('Drive Train'!$F$35-AQ18*'DEPRECATED - DT-Prelim Calcs'!$C$21*'Drive Train'!$F$39,AW18+AQ$2)</f>
        <v>11.091538860875877</v>
      </c>
      <c r="AX19" s="57">
        <f>'Drive Train'!$F$35-AQ19*'DEPRECATED - DT-Prelim Calcs'!$C$21*'Drive Train'!$F$39</f>
        <v>10.966130006635408</v>
      </c>
      <c r="AY19" s="1">
        <f>IF(AV19&gt;='Drive Train'!$F$29,1,0)</f>
        <v>1</v>
      </c>
      <c r="AZ19" s="57">
        <f t="shared" si="32"/>
        <v>23.429248257591361</v>
      </c>
      <c r="BA19" s="63">
        <f>BA18+'DEPRECATED - DT-Prelim Calcs'!$C$11</f>
        <v>60</v>
      </c>
      <c r="BB19" s="2">
        <f>BL19/'Drive Train'!$F$35</f>
        <v>1.3166022288088879</v>
      </c>
      <c r="BC19" s="46">
        <f>BJ19*12*60/(PI() * 'Drive Train'!$F$15)/BB$2*BB19</f>
        <v>-3578.5738817049714</v>
      </c>
      <c r="BD19" s="2">
        <f>('DEPRECATED - DT-Prelim Calcs'!$C$6*BB19-BC19)/('DEPRECATED - DT-Prelim Calcs'!$C$6*BB19)*'DEPRECATED - DT-Prelim Calcs'!$C$7*BB19</f>
        <v>4.7910907438326058</v>
      </c>
      <c r="BE19" s="57">
        <f>BD19/'DEPRECATED - DT-Prelim Calcs'!$C$7*('DEPRECATED - DT-Prelim Calcs'!$C$8-'DEPRECATED - DT-Prelim Calcs'!$C$9)+'DEPRECATED - DT-Prelim Calcs'!$C$9</f>
        <v>257.76097196420056</v>
      </c>
      <c r="BF19" s="57">
        <f t="shared" si="10"/>
        <v>93</v>
      </c>
      <c r="BG19" s="2">
        <f t="shared" si="33"/>
        <v>1.8951982270815979</v>
      </c>
      <c r="BH19" s="57">
        <f>BG19*'DEPRECATED - DT-Prelim Calcs'!$C$21/BB$2/'DEPRECATED - DT-Prelim Calcs'!$C$19/'DEPRECATED - DT-Prelim Calcs'!$C$18*3.39*'DEPRECATED - DT-Prelim Calcs'!$C$20</f>
        <v>19.83854542599919</v>
      </c>
      <c r="BI19" s="46">
        <f t="shared" si="34"/>
        <v>0</v>
      </c>
      <c r="BJ19" s="57">
        <f>BH18*'DEPRECATED - DT-Prelim Calcs'!$C$11+BJ18</f>
        <v>-16.421088096042482</v>
      </c>
      <c r="BK19" s="57">
        <f>BK18+0.5*BH19*'DEPRECATED - DT-Prelim Calcs'!$C$11^2+BJ19*'DEPRECATED - DT-Prelim Calcs'!$C$11</f>
        <v>1433.7061533360159</v>
      </c>
      <c r="BL19" s="57">
        <f>MIN('Drive Train'!$F$35-BF18*'DEPRECATED - DT-Prelim Calcs'!$C$21*'Drive Train'!$F$39,BL18+BF$2)</f>
        <v>16.325867637230211</v>
      </c>
      <c r="BM19" s="57">
        <f>'Drive Train'!$F$35-BF19*'DEPRECATED - DT-Prelim Calcs'!$C$21*'Drive Train'!$F$39</f>
        <v>6.0759999999999996</v>
      </c>
      <c r="BN19" s="1">
        <f>IF(BK19&gt;='Drive Train'!$F$29,1,0)</f>
        <v>1</v>
      </c>
      <c r="BO19" s="57">
        <f t="shared" si="35"/>
        <v>103.33333333333333</v>
      </c>
      <c r="BP19" s="63">
        <f>BP18+'DEPRECATED - DT-Prelim Calcs'!$C$11</f>
        <v>60</v>
      </c>
      <c r="BQ19" s="2">
        <f>CA19/'Drive Train'!$F$35</f>
        <v>0.48999999999999994</v>
      </c>
      <c r="BR19" s="46">
        <f>BY19*12*60/(PI() * 'Drive Train'!$F$15)/BQ$2*BQ19</f>
        <v>4185.1767838779551</v>
      </c>
      <c r="BS19" s="2">
        <f>('DEPRECATED - DT-Prelim Calcs'!$C$6*BQ19-BR19)/('DEPRECATED - DT-Prelim Calcs'!$C$6*BQ19)*'DEPRECATED - DT-Prelim Calcs'!$C$7*BQ19</f>
        <v>-0.71145948389228364</v>
      </c>
      <c r="BT19" s="57">
        <f>BS19/'DEPRECATED - DT-Prelim Calcs'!$C$7*('DEPRECATED - DT-Prelim Calcs'!$C$8-'DEPRECATED - DT-Prelim Calcs'!$C$9)+'DEPRECATED - DT-Prelim Calcs'!$C$9</f>
        <v>-35.175623146630699</v>
      </c>
      <c r="BU19" s="57">
        <f t="shared" si="11"/>
        <v>-35.175623146630699</v>
      </c>
      <c r="BV19" s="2">
        <f t="shared" si="36"/>
        <v>-1.3367795241377523</v>
      </c>
      <c r="BW19" s="57">
        <f>BV19*'DEPRECATED - DT-Prelim Calcs'!$C$21/BQ$2/'DEPRECATED - DT-Prelim Calcs'!$C$19/'DEPRECATED - DT-Prelim Calcs'!$C$18*3.39*'DEPRECATED - DT-Prelim Calcs'!$C$20</f>
        <v>-18.298712702869139</v>
      </c>
      <c r="BX19" s="46">
        <f t="shared" si="37"/>
        <v>1</v>
      </c>
      <c r="BY19" s="57">
        <f>BW18*'DEPRECATED - DT-Prelim Calcs'!$C$11+BY18</f>
        <v>39.460145973005837</v>
      </c>
      <c r="BZ19" s="57">
        <f>BZ18+0.5*BW19*'DEPRECATED - DT-Prelim Calcs'!$C$11^2+BY19*'DEPRECATED - DT-Prelim Calcs'!$C$11</f>
        <v>-1172.8745659007295</v>
      </c>
      <c r="CA19" s="57">
        <f>MIN('Drive Train'!$F$35-BU18*'DEPRECATED - DT-Prelim Calcs'!$C$21*'Drive Train'!$F$39,CA18+BU$2)</f>
        <v>6.0759999999999996</v>
      </c>
      <c r="CB19" s="57">
        <f>'Drive Train'!$F$35-BU19*'DEPRECATED - DT-Prelim Calcs'!$C$21*'Drive Train'!$F$39</f>
        <v>14.791942373970889</v>
      </c>
      <c r="CC19" s="1">
        <f>IF(BZ19&gt;='Drive Train'!$F$29,1,0)</f>
        <v>0</v>
      </c>
      <c r="CD19" s="57">
        <f t="shared" si="38"/>
        <v>-39.084025718478557</v>
      </c>
      <c r="CE19" s="63">
        <f>CE18+'DEPRECATED - DT-Prelim Calcs'!$C$11</f>
        <v>60</v>
      </c>
      <c r="CF19" s="2">
        <f>CP19/'Drive Train'!$F$35</f>
        <v>0.7877172978634488</v>
      </c>
      <c r="CG19" s="46">
        <f>CN19*12*60/(PI() * 'Drive Train'!$F$15)/CF$2*CF19</f>
        <v>9055.0484858111959</v>
      </c>
      <c r="CH19" s="2">
        <f>('DEPRECATED - DT-Prelim Calcs'!$C$6*CF19-CG19)/('DEPRECATED - DT-Prelim Calcs'!$C$6*CF19)*'DEPRECATED - DT-Prelim Calcs'!$C$7*CF19</f>
        <v>-2.1959102897860454</v>
      </c>
      <c r="CI19" s="57">
        <f>CH19/'DEPRECATED - DT-Prelim Calcs'!$C$7*('DEPRECATED - DT-Prelim Calcs'!$C$8-'DEPRECATED - DT-Prelim Calcs'!$C$9)+'DEPRECATED - DT-Prelim Calcs'!$C$9</f>
        <v>-114.20261003300814</v>
      </c>
      <c r="CJ19" s="57">
        <f t="shared" si="12"/>
        <v>-114.20261003300814</v>
      </c>
      <c r="CK19" s="2">
        <f t="shared" si="39"/>
        <v>-3.037508914911645</v>
      </c>
      <c r="CL19" s="57">
        <f>CK19*'DEPRECATED - DT-Prelim Calcs'!$C$21/CF$2/'DEPRECATED - DT-Prelim Calcs'!$C$19/'DEPRECATED - DT-Prelim Calcs'!$C$18*3.39*'DEPRECATED - DT-Prelim Calcs'!$C$20</f>
        <v>-51.362799712800026</v>
      </c>
      <c r="CM19" s="46">
        <f t="shared" si="40"/>
        <v>1</v>
      </c>
      <c r="CN19" s="57">
        <f>CL18*'DEPRECATED - DT-Prelim Calcs'!$C$11+CN18</f>
        <v>42.992330161864245</v>
      </c>
      <c r="CO19" s="57">
        <f>CO18+0.5*CL19*'DEPRECATED - DT-Prelim Calcs'!$C$11^2+CN19*'DEPRECATED - DT-Prelim Calcs'!$C$11</f>
        <v>-5469.5506290328385</v>
      </c>
      <c r="CP19" s="57">
        <f>MIN('Drive Train'!$F$35-CJ18*'DEPRECATED - DT-Prelim Calcs'!$C$21*'Drive Train'!$F$39,CP18+CJ$2)</f>
        <v>9.7676944935067649</v>
      </c>
      <c r="CQ19" s="57">
        <f>'Drive Train'!$F$35-CJ19*'DEPRECATED - DT-Prelim Calcs'!$C$21*'Drive Train'!$F$39</f>
        <v>20.165777482244554</v>
      </c>
      <c r="CR19" s="1">
        <f>IF(CO19&gt;='Drive Train'!$F$29,1,0)</f>
        <v>0</v>
      </c>
      <c r="CS19" s="57">
        <f t="shared" si="41"/>
        <v>-126.89178892556461</v>
      </c>
      <c r="CT19" s="63">
        <f>CT18+'DEPRECATED - DT-Prelim Calcs'!$C$11</f>
        <v>60</v>
      </c>
      <c r="CU19" s="2">
        <f>DE19/'Drive Train'!$F$35</f>
        <v>0.48999999999999994</v>
      </c>
      <c r="CV19" s="46">
        <f>DC19*12*60/(PI() * 'Drive Train'!$F$15)/CU$2*CU19</f>
        <v>-7338.9838905458937</v>
      </c>
      <c r="CW19" s="2">
        <f>('DEPRECATED - DT-Prelim Calcs'!$C$6*CU19-CV19)/('DEPRECATED - DT-Prelim Calcs'!$C$6*CU19)*'DEPRECATED - DT-Prelim Calcs'!$C$7*CU19</f>
        <v>4.4992773313725332</v>
      </c>
      <c r="CX19" s="57">
        <f>CW19/'DEPRECATED - DT-Prelim Calcs'!$C$7*('DEPRECATED - DT-Prelim Calcs'!$C$8-'DEPRECATED - DT-Prelim Calcs'!$C$9)+'DEPRECATED - DT-Prelim Calcs'!$C$9</f>
        <v>242.22584299381575</v>
      </c>
      <c r="CY19" s="57">
        <f t="shared" si="13"/>
        <v>93</v>
      </c>
      <c r="CZ19" s="2">
        <f t="shared" si="42"/>
        <v>1.2803081040535502</v>
      </c>
      <c r="DA19" s="57">
        <f>CZ19*'DEPRECATED - DT-Prelim Calcs'!$C$21/CU$2/'DEPRECATED - DT-Prelim Calcs'!$C$19/'DEPRECATED - DT-Prelim Calcs'!$C$18*3.39*'DEPRECATED - DT-Prelim Calcs'!$C$20</f>
        <v>25.773080821789936</v>
      </c>
      <c r="DB19" s="46">
        <f t="shared" si="43"/>
        <v>0</v>
      </c>
      <c r="DC19" s="57">
        <f>DA18*'DEPRECATED - DT-Prelim Calcs'!$C$11+DC18</f>
        <v>-47.053260970107814</v>
      </c>
      <c r="DD19" s="57">
        <f>DD18+0.5*DA19*'DEPRECATED - DT-Prelim Calcs'!$C$11^2+DC19*'DEPRECATED - DT-Prelim Calcs'!$C$11</f>
        <v>-9476.6207757185257</v>
      </c>
      <c r="DE19" s="57">
        <f>MIN('Drive Train'!$F$35-CY18*'DEPRECATED - DT-Prelim Calcs'!$C$21*'Drive Train'!$F$39,DE18+CY$2)</f>
        <v>6.0759999999999996</v>
      </c>
      <c r="DF19" s="57">
        <f>'Drive Train'!$F$35-CY19*'DEPRECATED - DT-Prelim Calcs'!$C$21*'Drive Train'!$F$39</f>
        <v>6.0759999999999996</v>
      </c>
      <c r="DG19" s="1">
        <f>IF(DD19&gt;='Drive Train'!$F$29,1,0)</f>
        <v>0</v>
      </c>
      <c r="DH19" s="57">
        <f t="shared" si="44"/>
        <v>103.33333333333333</v>
      </c>
      <c r="DI19" s="63">
        <f>DI18+'DEPRECATED - DT-Prelim Calcs'!$C$11</f>
        <v>60</v>
      </c>
      <c r="DJ19" s="2">
        <f>DT19/'Drive Train'!$F$35</f>
        <v>0.48999999999999994</v>
      </c>
      <c r="DK19" s="46">
        <f>DR19*12*60/(PI() * 'Drive Train'!$F$15)/DJ$2*DJ19</f>
        <v>-97242.909282200038</v>
      </c>
      <c r="DL19" s="2">
        <f>('DEPRECATED - DT-Prelim Calcs'!$C$6*DJ19-DK19)/('DEPRECATED - DT-Prelim Calcs'!$C$6*DJ19)*'DEPRECATED - DT-Prelim Calcs'!$C$7*DJ19</f>
        <v>45.150020332101704</v>
      </c>
      <c r="DM19" s="57">
        <f>DL19/'DEPRECATED - DT-Prelim Calcs'!$C$7*('DEPRECATED - DT-Prelim Calcs'!$C$8-'DEPRECATED - DT-Prelim Calcs'!$C$9)+'DEPRECATED - DT-Prelim Calcs'!$C$9</f>
        <v>2406.3297131156219</v>
      </c>
      <c r="DN19" s="57">
        <f t="shared" si="14"/>
        <v>93</v>
      </c>
      <c r="DO19" s="2">
        <f t="shared" si="45"/>
        <v>1.1037138828047846</v>
      </c>
      <c r="DP19" s="57">
        <f>DO19*'DEPRECATED - DT-Prelim Calcs'!$C$21/DJ$2/'DEPRECATED - DT-Prelim Calcs'!$C$19/'DEPRECATED - DT-Prelim Calcs'!$C$18*3.39*'DEPRECATED - DT-Prelim Calcs'!$C$20</f>
        <v>25.773080821789936</v>
      </c>
      <c r="DQ19" s="46">
        <f t="shared" si="46"/>
        <v>0</v>
      </c>
      <c r="DR19" s="57">
        <f>DP18*'DEPRECATED - DT-Prelim Calcs'!$C$11+DR18</f>
        <v>-537.46940431854046</v>
      </c>
      <c r="DS19" s="57">
        <f>DS18+0.5*DP19*'DEPRECATED - DT-Prelim Calcs'!$C$11^2+DR19*'DEPRECATED - DT-Prelim Calcs'!$C$11</f>
        <v>-22973.220013157763</v>
      </c>
      <c r="DT19" s="57">
        <f>MIN('Drive Train'!$F$35-DN18*'DEPRECATED - DT-Prelim Calcs'!$C$21*'Drive Train'!$F$39,DT18+DN$2)</f>
        <v>6.0759999999999996</v>
      </c>
      <c r="DU19" s="57">
        <f>'Drive Train'!$F$35-DN19*'DEPRECATED - DT-Prelim Calcs'!$C$21*'Drive Train'!$F$39</f>
        <v>6.0759999999999996</v>
      </c>
      <c r="DV19" s="1">
        <f>IF(DS19&gt;='Drive Train'!$F$29,1,0)</f>
        <v>0</v>
      </c>
      <c r="DW19" s="57">
        <f t="shared" si="47"/>
        <v>103.33333333333333</v>
      </c>
      <c r="DX19" s="63">
        <f>DX18+'DEPRECATED - DT-Prelim Calcs'!$C$11</f>
        <v>60</v>
      </c>
      <c r="DY19" s="2">
        <f>EI19/'Drive Train'!$F$35</f>
        <v>0.7899656322969949</v>
      </c>
      <c r="DZ19" s="46">
        <f>EG19*12*60/(PI() * 'Drive Train'!$F$15)/DY$2*DY19</f>
        <v>19447.211028930287</v>
      </c>
      <c r="EA19" s="2">
        <f>('DEPRECATED - DT-Prelim Calcs'!$C$6*DY19-DZ19)/('DEPRECATED - DT-Prelim Calcs'!$C$6*DY19)*'DEPRECATED - DT-Prelim Calcs'!$C$7*DY19</f>
        <v>-6.8893870625098321</v>
      </c>
      <c r="EB19" s="57">
        <f>EA19/'DEPRECATED - DT-Prelim Calcs'!$C$7*('DEPRECATED - DT-Prelim Calcs'!$C$8-'DEPRECATED - DT-Prelim Calcs'!$C$9)+'DEPRECATED - DT-Prelim Calcs'!$C$9</f>
        <v>-364.06695440664379</v>
      </c>
      <c r="EC19" s="57">
        <f t="shared" si="15"/>
        <v>-364.06695440664379</v>
      </c>
      <c r="ED19" s="2">
        <f t="shared" si="48"/>
        <v>-8.6917147275255306</v>
      </c>
      <c r="EE19" s="57">
        <f>ED19*'DEPRECATED - DT-Prelim Calcs'!$C$21/DY$2/'DEPRECATED - DT-Prelim Calcs'!$C$19/'DEPRECATED - DT-Prelim Calcs'!$C$18*3.39*'DEPRECATED - DT-Prelim Calcs'!$C$20</f>
        <v>-230.95705665304141</v>
      </c>
      <c r="EF19" s="46">
        <f t="shared" si="49"/>
        <v>1</v>
      </c>
      <c r="EG19" s="57">
        <f>EE18*'DEPRECATED - DT-Prelim Calcs'!$C$11+EG18</f>
        <v>58.590212186260914</v>
      </c>
      <c r="EH19" s="57">
        <f>EH18+0.5*EE19*'DEPRECATED - DT-Prelim Calcs'!$C$11^2+EG19*'DEPRECATED - DT-Prelim Calcs'!$C$11</f>
        <v>-28036.028671840835</v>
      </c>
      <c r="EI19" s="57">
        <f>MIN('Drive Train'!$F$35-EC18*'DEPRECATED - DT-Prelim Calcs'!$C$21*'Drive Train'!$F$39,EI18+EC$2)</f>
        <v>9.7955738404827368</v>
      </c>
      <c r="EJ19" s="57">
        <f>'Drive Train'!$F$35-EC19*'DEPRECATED - DT-Prelim Calcs'!$C$21*'Drive Train'!$F$39</f>
        <v>37.156552899651778</v>
      </c>
      <c r="EK19" s="1">
        <f>IF(EH19&gt;='Drive Train'!$F$29,1,0)</f>
        <v>0</v>
      </c>
      <c r="EL19" s="57">
        <f t="shared" si="50"/>
        <v>-404.51883822960428</v>
      </c>
      <c r="EM19" s="63">
        <f>EM18+'DEPRECATED - DT-Prelim Calcs'!$C$11</f>
        <v>60</v>
      </c>
      <c r="EN19" s="2">
        <f>EX19/'Drive Train'!$F$35</f>
        <v>0.48999999999999994</v>
      </c>
      <c r="EO19" s="46">
        <f>EV19*12*60/(PI() * 'Drive Train'!$F$15)/EN$2*EN19</f>
        <v>-51968.712075718409</v>
      </c>
      <c r="EP19" s="2">
        <f>('DEPRECATED - DT-Prelim Calcs'!$C$6*EN19-EO19)/('DEPRECATED - DT-Prelim Calcs'!$C$6*EN19)*'DEPRECATED - DT-Prelim Calcs'!$C$7*EN19</f>
        <v>24.678948049246031</v>
      </c>
      <c r="EQ19" s="57">
        <f>EP19/'DEPRECATED - DT-Prelim Calcs'!$C$7*('DEPRECATED - DT-Prelim Calcs'!$C$8-'DEPRECATED - DT-Prelim Calcs'!$C$9)+'DEPRECATED - DT-Prelim Calcs'!$C$9</f>
        <v>1316.5211762316458</v>
      </c>
      <c r="ER19" s="57">
        <f t="shared" si="16"/>
        <v>93</v>
      </c>
      <c r="ES19" s="2">
        <f t="shared" si="51"/>
        <v>0.86507304327942547</v>
      </c>
      <c r="ET19" s="57">
        <f>ES19*'DEPRECATED - DT-Prelim Calcs'!$C$21/EN$2/'DEPRECATED - DT-Prelim Calcs'!$C$19/'DEPRECATED - DT-Prelim Calcs'!$C$18*3.39*'DEPRECATED - DT-Prelim Calcs'!$C$20</f>
        <v>25.773080821789936</v>
      </c>
      <c r="EU19" s="46">
        <f t="shared" si="52"/>
        <v>0</v>
      </c>
      <c r="EV19" s="57">
        <f>ET18*'DEPRECATED - DT-Prelim Calcs'!$C$11+EV18</f>
        <v>-225.13034207611713</v>
      </c>
      <c r="EW19" s="57">
        <f>EW18+0.5*ET19*'DEPRECATED - DT-Prelim Calcs'!$C$11^2+EV19*'DEPRECATED - DT-Prelim Calcs'!$C$11</f>
        <v>-43703.2893979812</v>
      </c>
      <c r="EX19" s="57">
        <f>MIN('Drive Train'!$F$35-ER18*'DEPRECATED - DT-Prelim Calcs'!$C$21*'Drive Train'!$F$39,EX18+ER$2)</f>
        <v>6.0759999999999996</v>
      </c>
      <c r="EY19" s="57">
        <f>'Drive Train'!$F$35-ER19*'DEPRECATED - DT-Prelim Calcs'!$C$21*'Drive Train'!$F$39</f>
        <v>6.0759999999999996</v>
      </c>
      <c r="EZ19" s="1">
        <f>IF(EW19&gt;='Drive Train'!$F$29,1,0)</f>
        <v>0</v>
      </c>
      <c r="FA19" s="57">
        <f t="shared" si="53"/>
        <v>103.33333333333333</v>
      </c>
      <c r="FB19" s="63">
        <f>FB18+'DEPRECATED - DT-Prelim Calcs'!$C$11</f>
        <v>60</v>
      </c>
      <c r="FC19" s="2">
        <f>FM19/'Drive Train'!$F$35</f>
        <v>0.48999999999999994</v>
      </c>
      <c r="FD19" s="46">
        <f>FK19*12*60/(PI() * 'Drive Train'!$F$15)/FC$2*FC19</f>
        <v>-153152.35536217422</v>
      </c>
      <c r="FE19" s="2">
        <f>('DEPRECATED - DT-Prelim Calcs'!$C$6*FC19-FD19)/('DEPRECATED - DT-Prelim Calcs'!$C$6*FC19)*'DEPRECATED - DT-Prelim Calcs'!$C$7*FC19</f>
        <v>70.429901205035634</v>
      </c>
      <c r="FF19" s="57">
        <f>FE19/'DEPRECATED - DT-Prelim Calcs'!$C$7*('DEPRECATED - DT-Prelim Calcs'!$C$8-'DEPRECATED - DT-Prelim Calcs'!$C$9)+'DEPRECATED - DT-Prelim Calcs'!$C$9</f>
        <v>3752.1424583427684</v>
      </c>
      <c r="FG19" s="57">
        <f t="shared" si="17"/>
        <v>93</v>
      </c>
      <c r="FH19" s="2">
        <f t="shared" si="54"/>
        <v>0.78067567320338405</v>
      </c>
      <c r="FI19" s="57">
        <f>FH19*'DEPRECATED - DT-Prelim Calcs'!$C$21/FC$2/'DEPRECATED - DT-Prelim Calcs'!$C$19/'DEPRECATED - DT-Prelim Calcs'!$C$18*3.39*'DEPRECATED - DT-Prelim Calcs'!$C$20</f>
        <v>25.773080821789936</v>
      </c>
      <c r="FJ19" s="46">
        <f t="shared" si="55"/>
        <v>0</v>
      </c>
      <c r="FK19" s="57">
        <f>FI18*'DEPRECATED - DT-Prelim Calcs'!$C$11+FK18</f>
        <v>-598.73359194347938</v>
      </c>
      <c r="FL19" s="57">
        <f>FL18+0.5*FI19*'DEPRECATED - DT-Prelim Calcs'!$C$11^2+FK19*'DEPRECATED - DT-Prelim Calcs'!$C$11</f>
        <v>-63877.864890818746</v>
      </c>
      <c r="FM19" s="57">
        <f>MIN('Drive Train'!$F$35-FG18*'DEPRECATED - DT-Prelim Calcs'!$C$21*'Drive Train'!$F$39,FM18+FG$2)</f>
        <v>6.0759999999999996</v>
      </c>
      <c r="FN19" s="57">
        <f>'Drive Train'!$F$35-FG19*'DEPRECATED - DT-Prelim Calcs'!$C$21*'Drive Train'!$F$39</f>
        <v>6.0759999999999996</v>
      </c>
      <c r="FO19" s="1">
        <f>IF(FL19&gt;='Drive Train'!$F$29,1,0)</f>
        <v>0</v>
      </c>
      <c r="FP19" s="57">
        <f t="shared" si="56"/>
        <v>103.33333333333333</v>
      </c>
      <c r="FQ19" s="63">
        <f>FQ18+'DEPRECATED - DT-Prelim Calcs'!$C$11</f>
        <v>60</v>
      </c>
      <c r="FR19" s="2">
        <f>GB19/'Drive Train'!$F$35</f>
        <v>0.48999999999999994</v>
      </c>
      <c r="FS19" s="46">
        <f>FZ19*12*60/(PI() * 'Drive Train'!$F$15)/FR$2*FR19</f>
        <v>-284178.82404194959</v>
      </c>
      <c r="FT19" s="2">
        <f>('DEPRECATED - DT-Prelim Calcs'!$C$6*FR19-FS19)/('DEPRECATED - DT-Prelim Calcs'!$C$6*FR19)*'DEPRECATED - DT-Prelim Calcs'!$C$7*FR19</f>
        <v>129.6745146230954</v>
      </c>
      <c r="FU19" s="57">
        <f>FT19/'DEPRECATED - DT-Prelim Calcs'!$C$7*('DEPRECATED - DT-Prelim Calcs'!$C$8-'DEPRECATED - DT-Prelim Calcs'!$C$9)+'DEPRECATED - DT-Prelim Calcs'!$C$9</f>
        <v>6906.1191809722568</v>
      </c>
      <c r="FV19" s="57">
        <f t="shared" si="18"/>
        <v>93</v>
      </c>
      <c r="FW19" s="2">
        <f t="shared" si="57"/>
        <v>0.7112822800297498</v>
      </c>
      <c r="FX19" s="57">
        <f>FW19*'DEPRECATED - DT-Prelim Calcs'!$C$21/FR$2/'DEPRECATED - DT-Prelim Calcs'!$C$19/'DEPRECATED - DT-Prelim Calcs'!$C$18*3.39*'DEPRECATED - DT-Prelim Calcs'!$C$20</f>
        <v>25.773080821789936</v>
      </c>
      <c r="FY19" s="46">
        <f t="shared" si="58"/>
        <v>0</v>
      </c>
      <c r="FZ19" s="57">
        <f>FX18*'DEPRECATED - DT-Prelim Calcs'!$C$11+FZ18</f>
        <v>-1012.2155395872736</v>
      </c>
      <c r="GA19" s="57">
        <f>GA18+0.5*FX19*'DEPRECATED - DT-Prelim Calcs'!$C$11^2+FZ19*'DEPRECATED - DT-Prelim Calcs'!$C$11</f>
        <v>-86205.890063583691</v>
      </c>
      <c r="GB19" s="57">
        <f>MIN('Drive Train'!$F$35-FV18*'DEPRECATED - DT-Prelim Calcs'!$C$21*'Drive Train'!$F$39,GB18+FV$2)</f>
        <v>6.0759999999999996</v>
      </c>
      <c r="GC19" s="57">
        <f>'Drive Train'!$F$35-FV19*'DEPRECATED - DT-Prelim Calcs'!$C$21*'Drive Train'!$F$39</f>
        <v>6.0759999999999996</v>
      </c>
      <c r="GD19" s="1">
        <f>IF(GA19&gt;='Drive Train'!$F$29,1,0)</f>
        <v>0</v>
      </c>
      <c r="GE19" s="57">
        <f t="shared" si="59"/>
        <v>103.33333333333333</v>
      </c>
      <c r="GF19" s="63">
        <f>GF18+'DEPRECATED - DT-Prelim Calcs'!$C$11</f>
        <v>60</v>
      </c>
      <c r="GG19" s="2">
        <f>GQ19/'Drive Train'!$F$35</f>
        <v>0.83548387096774201</v>
      </c>
      <c r="GH19" s="46">
        <f>GO19*12*60/(PI() * 'Drive Train'!$F$15)/GG$2*GG19</f>
        <v>-267880.25529416947</v>
      </c>
      <c r="GI19" s="2">
        <f>('DEPRECATED - DT-Prelim Calcs'!$C$6*GG19-GH19)/('DEPRECATED - DT-Prelim Calcs'!$C$6*GG19)*'DEPRECATED - DT-Prelim Calcs'!$C$7*GG19</f>
        <v>123.13760904815953</v>
      </c>
      <c r="GJ19" s="57">
        <f>GI19/'DEPRECATED - DT-Prelim Calcs'!$C$7*('DEPRECATED - DT-Prelim Calcs'!$C$8-'DEPRECATED - DT-Prelim Calcs'!$C$9)+'DEPRECATED - DT-Prelim Calcs'!$C$9</f>
        <v>6558.1171123978711</v>
      </c>
      <c r="GK19" s="57">
        <f t="shared" si="60"/>
        <v>29.999999999999982</v>
      </c>
      <c r="GL19" s="2">
        <f t="shared" si="61"/>
        <v>0.99579519204165001</v>
      </c>
      <c r="GM19" s="57">
        <f>GL19*'DEPRECATED - DT-Prelim Calcs'!$C$21/GG$2/'DEPRECATED - DT-Prelim Calcs'!$C$19/'DEPRECATED - DT-Prelim Calcs'!$C$18*3.39*'DEPRECATED - DT-Prelim Calcs'!$C$20</f>
        <v>25.773080821789936</v>
      </c>
      <c r="GN19" s="46">
        <f t="shared" si="62"/>
        <v>0</v>
      </c>
      <c r="GO19" s="57">
        <f>GM18*'DEPRECATED - DT-Prelim Calcs'!$C$11+GO18</f>
        <v>-783.44414127001653</v>
      </c>
      <c r="GP19" s="57">
        <f>GP18+0.5*GM19*'DEPRECATED - DT-Prelim Calcs'!$C$11^2+GO19*'DEPRECATED - DT-Prelim Calcs'!$C$11</f>
        <v>-28416.103975797705</v>
      </c>
      <c r="GQ19" s="57">
        <f>MIN('Drive Train'!$F$35-GK18*'DEPRECATED - DT-Prelim Calcs'!$C$21*'Drive Train'!$F$39,GQ18+GK$2)</f>
        <v>10.360000000000001</v>
      </c>
      <c r="GR19" s="57">
        <f>'Drive Train'!$F$35-GK19*'DEPRECATED - DT-Prelim Calcs'!$C$21*'Drive Train'!$F$39</f>
        <v>10.360000000000001</v>
      </c>
      <c r="GS19" s="1">
        <f>IF(GP19&gt;='Drive Train'!$F$29,1,0)</f>
        <v>0</v>
      </c>
      <c r="GT19" s="57">
        <f t="shared" si="63"/>
        <v>33.333333333333314</v>
      </c>
      <c r="GU19" s="63">
        <f>GU18+'DEPRECATED - DT-Prelim Calcs'!$C$11</f>
        <v>60</v>
      </c>
      <c r="GV19" s="2">
        <f>HF19/'Drive Train'!$F$35</f>
        <v>0.81720430107526887</v>
      </c>
      <c r="GW19" s="46">
        <f>HD19*12*60/(PI() * 'Drive Train'!$F$15)/GV$2*GV19</f>
        <v>-301567.92068934115</v>
      </c>
      <c r="GX19" s="2">
        <f>('DEPRECATED - DT-Prelim Calcs'!$C$6*GV19-GW19)/('DEPRECATED - DT-Prelim Calcs'!$C$6*GV19)*'DEPRECATED - DT-Prelim Calcs'!$C$7*GV19</f>
        <v>138.32568916883946</v>
      </c>
      <c r="GY19" s="57">
        <f>GX19/'DEPRECATED - DT-Prelim Calcs'!$C$7*('DEPRECATED - DT-Prelim Calcs'!$C$8-'DEPRECATED - DT-Prelim Calcs'!$C$9)+'DEPRECATED - DT-Prelim Calcs'!$C$9</f>
        <v>7366.677560316225</v>
      </c>
      <c r="GZ19" s="57">
        <f t="shared" si="20"/>
        <v>33.333333333333314</v>
      </c>
      <c r="HA19" s="2">
        <f t="shared" si="64"/>
        <v>0.99579519204165001</v>
      </c>
      <c r="HB19" s="57">
        <f>HA19*'DEPRECATED - DT-Prelim Calcs'!$C$21/GV$2/'DEPRECATED - DT-Prelim Calcs'!$C$19/'DEPRECATED - DT-Prelim Calcs'!$C$18*3.39*'DEPRECATED - DT-Prelim Calcs'!$C$20</f>
        <v>25.773080821789936</v>
      </c>
      <c r="HC19" s="46">
        <f t="shared" si="65"/>
        <v>0</v>
      </c>
      <c r="HD19" s="57">
        <f>HB18*'DEPRECATED - DT-Prelim Calcs'!$C$11+HD18</f>
        <v>-901.69549750231772</v>
      </c>
      <c r="HE19" s="57">
        <f>HE18+0.5*HB19*'DEPRECATED - DT-Prelim Calcs'!$C$11^2+HD19*'DEPRECATED - DT-Prelim Calcs'!$C$11</f>
        <v>-29018.148473328154</v>
      </c>
      <c r="HF19" s="57">
        <f>MIN('Drive Train'!$F$35-GZ18*'DEPRECATED - DT-Prelim Calcs'!$C$21*'Drive Train'!$F$39,HF18+GZ$2)</f>
        <v>10.133333333333335</v>
      </c>
      <c r="HG19" s="57">
        <f>'Drive Train'!$F$35-GZ19*'DEPRECATED - DT-Prelim Calcs'!$C$21*'Drive Train'!$F$39</f>
        <v>10.133333333333335</v>
      </c>
      <c r="HH19" s="1">
        <f>IF(HE19&gt;='Drive Train'!$F$29,1,0)</f>
        <v>0</v>
      </c>
      <c r="HI19" s="57">
        <f t="shared" si="66"/>
        <v>37.037037037037017</v>
      </c>
      <c r="HJ19" s="63">
        <f>HJ18+'DEPRECATED - DT-Prelim Calcs'!$C$11</f>
        <v>60</v>
      </c>
      <c r="HK19" s="2">
        <f>HU19/'Drive Train'!$F$35</f>
        <v>0.79892473118279583</v>
      </c>
      <c r="HL19" s="46">
        <f>HS19*12*60/(PI() * 'Drive Train'!$F$15)/HK$2*HK19</f>
        <v>-358865.39169499016</v>
      </c>
      <c r="HM19" s="2">
        <f>('DEPRECATED - DT-Prelim Calcs'!$C$6*HK19-HL19)/('DEPRECATED - DT-Prelim Calcs'!$C$6*HK19)*'DEPRECATED - DT-Prelim Calcs'!$C$7*HK19</f>
        <v>164.1891222953825</v>
      </c>
      <c r="HN19" s="57">
        <f>HM19/'DEPRECATED - DT-Prelim Calcs'!$C$7*('DEPRECATED - DT-Prelim Calcs'!$C$8-'DEPRECATED - DT-Prelim Calcs'!$C$9)+'DEPRECATED - DT-Prelim Calcs'!$C$9</f>
        <v>8743.5565935674585</v>
      </c>
      <c r="HO19" s="57">
        <f t="shared" si="21"/>
        <v>36.66666666666665</v>
      </c>
      <c r="HP19" s="2">
        <f t="shared" si="67"/>
        <v>0.99579519204165001</v>
      </c>
      <c r="HQ19" s="57">
        <f>HP19*'DEPRECATED - DT-Prelim Calcs'!$C$21/HK$2/'DEPRECATED - DT-Prelim Calcs'!$C$19/'DEPRECATED - DT-Prelim Calcs'!$C$18*3.39*'DEPRECATED - DT-Prelim Calcs'!$C$20</f>
        <v>25.773080821789936</v>
      </c>
      <c r="HR19" s="46">
        <f t="shared" si="68"/>
        <v>0</v>
      </c>
      <c r="HS19" s="57">
        <f>HQ18*'DEPRECATED - DT-Prelim Calcs'!$C$11+HS18</f>
        <v>-1097.5671896111403</v>
      </c>
      <c r="HT19" s="57">
        <f>HT18+0.5*HQ19*'DEPRECATED - DT-Prelim Calcs'!$C$11^2+HS19*'DEPRECATED - DT-Prelim Calcs'!$C$11</f>
        <v>-30059.249966985328</v>
      </c>
      <c r="HU19" s="57">
        <f>MIN('Drive Train'!$F$35-HO18*'DEPRECATED - DT-Prelim Calcs'!$C$21*'Drive Train'!$F$39,HU18+HO$2)</f>
        <v>9.9066666666666681</v>
      </c>
      <c r="HV19" s="57">
        <f>'Drive Train'!$F$35-HO19*'DEPRECATED - DT-Prelim Calcs'!$C$21*'Drive Train'!$F$39</f>
        <v>9.9066666666666681</v>
      </c>
      <c r="HW19" s="1">
        <f>IF(HT19&gt;='Drive Train'!$F$29,1,0)</f>
        <v>0</v>
      </c>
      <c r="HX19" s="57">
        <f t="shared" si="69"/>
        <v>40.740740740740726</v>
      </c>
      <c r="HY19" s="63">
        <f>HY18+'DEPRECATED - DT-Prelim Calcs'!$C$11</f>
        <v>60</v>
      </c>
      <c r="HZ19" s="2">
        <f>IJ19/'Drive Train'!$F$35</f>
        <v>4.2955842023161157</v>
      </c>
      <c r="IA19" s="46">
        <f>IH19*12*60/(PI() * 'Drive Train'!$F$15)/HZ$2*HZ19</f>
        <v>-2401925.7220550561</v>
      </c>
      <c r="IB19" s="2">
        <f>('DEPRECATED - DT-Prelim Calcs'!$C$6*HZ19-IA19)/('DEPRECATED - DT-Prelim Calcs'!$C$6*HZ19)*'DEPRECATED - DT-Prelim Calcs'!$C$7*HZ19</f>
        <v>1096.4013241851214</v>
      </c>
      <c r="IC19" s="57">
        <f>IB19/'DEPRECATED - DT-Prelim Calcs'!$C$7*('DEPRECATED - DT-Prelim Calcs'!$C$8-'DEPRECATED - DT-Prelim Calcs'!$C$9)+'DEPRECATED - DT-Prelim Calcs'!$C$9</f>
        <v>58371.285017822018</v>
      </c>
      <c r="ID19" s="57">
        <f t="shared" si="22"/>
        <v>39.999999999999986</v>
      </c>
      <c r="IE19" s="2">
        <f t="shared" si="70"/>
        <v>0.99579519204165001</v>
      </c>
      <c r="IF19" s="57">
        <f>IE19*'DEPRECATED - DT-Prelim Calcs'!$C$21/HZ$2/'DEPRECATED - DT-Prelim Calcs'!$C$19/'DEPRECATED - DT-Prelim Calcs'!$C$18*3.39*'DEPRECATED - DT-Prelim Calcs'!$C$20</f>
        <v>25.773080821789936</v>
      </c>
      <c r="IG19" s="46">
        <f t="shared" si="71"/>
        <v>0</v>
      </c>
      <c r="IH19" s="57">
        <f>IF18*'DEPRECATED - DT-Prelim Calcs'!$C$11+IH18</f>
        <v>-1366.2895282518086</v>
      </c>
      <c r="II19" s="57">
        <f>II18+0.5*IF19*'DEPRECATED - DT-Prelim Calcs'!$C$11^2+IH19*'DEPRECATED - DT-Prelim Calcs'!$C$11</f>
        <v>-30524.865502226374</v>
      </c>
      <c r="IJ19" s="57">
        <f>MIN('Drive Train'!$F$35-ID18*'DEPRECATED - DT-Prelim Calcs'!$C$21*'Drive Train'!$F$39,IJ18+ID$2)</f>
        <v>53.265244108719834</v>
      </c>
      <c r="IK19" s="57">
        <f>'Drive Train'!$F$35-ID19*'DEPRECATED - DT-Prelim Calcs'!$C$21*'Drive Train'!$F$39</f>
        <v>9.6800000000000015</v>
      </c>
      <c r="IL19" s="1">
        <f>IF(II19&gt;='Drive Train'!$F$29,1,0)</f>
        <v>0</v>
      </c>
      <c r="IM19" s="57">
        <f t="shared" si="72"/>
        <v>44.444444444444429</v>
      </c>
      <c r="IN19" s="63">
        <f>IN18+'DEPRECATED - DT-Prelim Calcs'!$C$11</f>
        <v>60</v>
      </c>
      <c r="IO19" s="2">
        <f>IY19/'Drive Train'!$F$35</f>
        <v>0.76236559139784954</v>
      </c>
      <c r="IP19" s="46">
        <f>IW19*12*60/(PI() * 'Drive Train'!$F$15)/IO$2*IO19</f>
        <v>21990.819803543771</v>
      </c>
      <c r="IQ19" s="2">
        <f>('DEPRECATED - DT-Prelim Calcs'!$C$6*IO19-IP19)/('DEPRECATED - DT-Prelim Calcs'!$C$6*IO19)*'DEPRECATED - DT-Prelim Calcs'!$C$7*IO19</f>
        <v>-8.1060151961271458</v>
      </c>
      <c r="IR19" s="57">
        <f>IQ19/'DEPRECATED - DT-Prelim Calcs'!$C$7*('DEPRECATED - DT-Prelim Calcs'!$C$8-'DEPRECATED - DT-Prelim Calcs'!$C$9)+'DEPRECATED - DT-Prelim Calcs'!$C$9</f>
        <v>-428.83599571083522</v>
      </c>
      <c r="IS19" s="57">
        <f t="shared" si="23"/>
        <v>-428.83599571083522</v>
      </c>
      <c r="IT19" s="2">
        <f t="shared" si="73"/>
        <v>-10.217863664045941</v>
      </c>
      <c r="IU19" s="57">
        <f>IT19*'DEPRECATED - DT-Prelim Calcs'!$C$21/IO$2/'DEPRECATED - DT-Prelim Calcs'!$C$19/'DEPRECATED - DT-Prelim Calcs'!$C$18*3.39*'DEPRECATED - DT-Prelim Calcs'!$C$20</f>
        <v>-264.45782038729908</v>
      </c>
      <c r="IV19" s="46">
        <f t="shared" si="74"/>
        <v>1</v>
      </c>
      <c r="IW19" s="57">
        <f>IU18*'DEPRECATED - DT-Prelim Calcs'!$C$11+IW18</f>
        <v>70.482862967780534</v>
      </c>
      <c r="IX19" s="57">
        <f>IX18+0.5*IU19*'DEPRECATED - DT-Prelim Calcs'!$C$11^2+IW19*'DEPRECATED - DT-Prelim Calcs'!$C$11</f>
        <v>-28398.144187943286</v>
      </c>
      <c r="IY19" s="57">
        <f>MIN('Drive Train'!$F$35-IS18*'DEPRECATED - DT-Prelim Calcs'!$C$21*'Drive Train'!$F$39,IY18+IS$2)</f>
        <v>9.4533333333333349</v>
      </c>
      <c r="IZ19" s="57">
        <f>'Drive Train'!$F$35-IS19*'DEPRECATED - DT-Prelim Calcs'!$C$21*'Drive Train'!$F$39</f>
        <v>41.560847708336794</v>
      </c>
      <c r="JA19" s="1">
        <f>IF(IX19&gt;='Drive Train'!$F$29,1,0)</f>
        <v>0</v>
      </c>
      <c r="JB19" s="57">
        <f t="shared" si="75"/>
        <v>-476.48443967870577</v>
      </c>
      <c r="JC19" s="63">
        <f>JC18+'DEPRECATED - DT-Prelim Calcs'!$C$11</f>
        <v>60</v>
      </c>
      <c r="JD19" s="2">
        <f>JN19/'Drive Train'!$F$35</f>
        <v>0.74408602150537628</v>
      </c>
      <c r="JE19" s="46">
        <f>JL19*12*60/(PI() * 'Drive Train'!$F$15)/JD$2*JD19</f>
        <v>7380.0758138201372</v>
      </c>
      <c r="JF19" s="2">
        <f>('DEPRECATED - DT-Prelim Calcs'!$C$6*JD19-JE19)/('DEPRECATED - DT-Prelim Calcs'!$C$6*JD19)*'DEPRECATED - DT-Prelim Calcs'!$C$7*JD19</f>
        <v>-1.5437100448899668</v>
      </c>
      <c r="JG19" s="57">
        <f>JF19/'DEPRECATED - DT-Prelim Calcs'!$C$7*('DEPRECATED - DT-Prelim Calcs'!$C$8-'DEPRECATED - DT-Prelim Calcs'!$C$9)+'DEPRECATED - DT-Prelim Calcs'!$C$9</f>
        <v>-79.481742223810258</v>
      </c>
      <c r="JH19" s="57">
        <f t="shared" si="24"/>
        <v>-79.481742223810258</v>
      </c>
      <c r="JI19" s="2">
        <f t="shared" si="76"/>
        <v>-2.2698532821327406</v>
      </c>
      <c r="JJ19" s="57">
        <f>JI19*'DEPRECATED - DT-Prelim Calcs'!$C$21/JD$2/'DEPRECATED - DT-Prelim Calcs'!$C$19/'DEPRECATED - DT-Prelim Calcs'!$C$18*3.39*'DEPRECATED - DT-Prelim Calcs'!$C$20</f>
        <v>-58.748136726859613</v>
      </c>
      <c r="JK19" s="46">
        <f t="shared" si="77"/>
        <v>1</v>
      </c>
      <c r="JL19" s="57">
        <f>JJ18*'DEPRECATED - DT-Prelim Calcs'!$C$11+JL18</f>
        <v>24.235003156263843</v>
      </c>
      <c r="JM19" s="57">
        <f>JM18+0.5*JJ19*'DEPRECATED - DT-Prelim Calcs'!$C$11^2+JL19*'DEPRECATED - DT-Prelim Calcs'!$C$11</f>
        <v>-30984.096549064518</v>
      </c>
      <c r="JN19" s="57">
        <f>MIN('Drive Train'!$F$35-JH18*'DEPRECATED - DT-Prelim Calcs'!$C$21*'Drive Train'!$F$39,JN18+JH$2)</f>
        <v>9.2266666666666666</v>
      </c>
      <c r="JO19" s="57">
        <f>'Drive Train'!$F$35-JH19*'DEPRECATED - DT-Prelim Calcs'!$C$21*'Drive Train'!$F$39</f>
        <v>17.804758471219099</v>
      </c>
      <c r="JP19" s="1">
        <f>IF(JM19&gt;='Drive Train'!$F$29,1,0)</f>
        <v>0</v>
      </c>
      <c r="JQ19" s="57">
        <f>MIN(JG19,'DEPRECATED - DT-Prelim Calcs'!$C$10)*'DEPRECATED - DT-Prelim Calcs'!$C$11*1000/60/60</f>
        <v>-88.313046915344742</v>
      </c>
      <c r="JR19" s="63">
        <f>JR18+'DEPRECATED - DT-Prelim Calcs'!$C$11</f>
        <v>60</v>
      </c>
      <c r="JS19" s="2">
        <f>KC19/'Drive Train'!$F$35</f>
        <v>0.72580645161290325</v>
      </c>
      <c r="JT19" s="46">
        <f>KA19*12*60/(PI() * 'Drive Train'!$F$15)/JS$2*JS19</f>
        <v>-16082.681577819245</v>
      </c>
      <c r="JU19" s="2">
        <f>('DEPRECATED - DT-Prelim Calcs'!$C$6*JS19-JT19)/('DEPRECATED - DT-Prelim Calcs'!$C$6*JS19)*'DEPRECATED - DT-Prelim Calcs'!$C$7*JS19</f>
        <v>9.0211002280389518</v>
      </c>
      <c r="JV19" s="57">
        <f>JU19/'DEPRECATED - DT-Prelim Calcs'!$C$7*('DEPRECATED - DT-Prelim Calcs'!$C$8-'DEPRECATED - DT-Prelim Calcs'!$C$9)+'DEPRECATED - DT-Prelim Calcs'!$C$9</f>
        <v>482.95193330182468</v>
      </c>
      <c r="JW19" s="57">
        <f t="shared" si="25"/>
        <v>49.999999999999993</v>
      </c>
      <c r="JX19" s="2">
        <f t="shared" si="78"/>
        <v>0.99579519204165001</v>
      </c>
      <c r="JY19" s="57">
        <f>JX19*'DEPRECATED - DT-Prelim Calcs'!$C$21/JS$2/'DEPRECATED - DT-Prelim Calcs'!$C$19/'DEPRECATED - DT-Prelim Calcs'!$C$18*3.39*'DEPRECATED - DT-Prelim Calcs'!$C$20</f>
        <v>25.773080821789936</v>
      </c>
      <c r="JZ19" s="46">
        <f t="shared" si="79"/>
        <v>0</v>
      </c>
      <c r="KA19" s="57">
        <f>JY18*'DEPRECATED - DT-Prelim Calcs'!$C$11+KA18</f>
        <v>-54.14309057774561</v>
      </c>
      <c r="KB19" s="57">
        <f>KB18+0.5*JY19*'DEPRECATED - DT-Prelim Calcs'!$C$11^2+KA19*'DEPRECATED - DT-Prelim Calcs'!$C$11</f>
        <v>-34514.414890789012</v>
      </c>
      <c r="KC19" s="57">
        <f>MIN('Drive Train'!$F$35-JW18*'DEPRECATED - DT-Prelim Calcs'!$C$21*'Drive Train'!$F$39,KC18+JW$2)</f>
        <v>9</v>
      </c>
      <c r="KD19" s="57">
        <f>'Drive Train'!$F$35-JW19*'DEPRECATED - DT-Prelim Calcs'!$C$21*'Drive Train'!$F$39</f>
        <v>9</v>
      </c>
      <c r="KE19" s="1">
        <f>IF(KB19&gt;='Drive Train'!$F$29,1,0)</f>
        <v>0</v>
      </c>
      <c r="KF19" s="57">
        <f>MIN(JV19,'DEPRECATED - DT-Prelim Calcs'!$C$10)*'DEPRECATED - DT-Prelim Calcs'!$C$11*1000/60/60</f>
        <v>103.33333333333333</v>
      </c>
      <c r="KG19" s="63">
        <f>KG18+'DEPRECATED - DT-Prelim Calcs'!$C$11</f>
        <v>60</v>
      </c>
      <c r="KH19" s="2">
        <f>KR19/'Drive Train'!$F$35</f>
        <v>0.7075268817204301</v>
      </c>
      <c r="KI19" s="46">
        <f>KP19*12*60/(PI() * 'Drive Train'!$F$15)/KH$2*KH19</f>
        <v>-37058.125153645815</v>
      </c>
      <c r="KJ19" s="2">
        <f>('DEPRECATED - DT-Prelim Calcs'!$C$6*KH19-KI19)/('DEPRECATED - DT-Prelim Calcs'!$C$6*KH19)*'DEPRECATED - DT-Prelim Calcs'!$C$7*KH19</f>
        <v>18.461252659296409</v>
      </c>
      <c r="KK19" s="57">
        <f>KJ19/'DEPRECATED - DT-Prelim Calcs'!$C$7*('DEPRECATED - DT-Prelim Calcs'!$C$8-'DEPRECATED - DT-Prelim Calcs'!$C$9)+'DEPRECATED - DT-Prelim Calcs'!$C$9</f>
        <v>985.51274530611181</v>
      </c>
      <c r="KL19" s="57">
        <f t="shared" si="26"/>
        <v>53.333333333333329</v>
      </c>
      <c r="KM19" s="2">
        <f t="shared" si="80"/>
        <v>0.99579519204165001</v>
      </c>
      <c r="KN19" s="57">
        <f>KM19*'DEPRECATED - DT-Prelim Calcs'!$C$21/KH$2/'DEPRECATED - DT-Prelim Calcs'!$C$19/'DEPRECATED - DT-Prelim Calcs'!$C$18*3.39*'DEPRECATED - DT-Prelim Calcs'!$C$20</f>
        <v>25.773080821789936</v>
      </c>
      <c r="KO19" s="46">
        <f t="shared" si="81"/>
        <v>0</v>
      </c>
      <c r="KP19" s="57">
        <f>KN18*'DEPRECATED - DT-Prelim Calcs'!$C$11+KP18</f>
        <v>-127.98111864871099</v>
      </c>
      <c r="KQ19" s="57">
        <f>KQ18+0.5*KN19*'DEPRECATED - DT-Prelim Calcs'!$C$11^2+KP19*'DEPRECATED - DT-Prelim Calcs'!$C$11</f>
        <v>-38475.73942709832</v>
      </c>
      <c r="KR19" s="57">
        <f>MIN('Drive Train'!$F$35-KL18*'DEPRECATED - DT-Prelim Calcs'!$C$21*'Drive Train'!$F$39,KR18+KL$2)</f>
        <v>8.7733333333333334</v>
      </c>
      <c r="KS19" s="57">
        <f>'Drive Train'!$F$35-KL19*'DEPRECATED - DT-Prelim Calcs'!$C$21*'Drive Train'!$F$39</f>
        <v>8.7733333333333334</v>
      </c>
      <c r="KT19" s="1">
        <f>IF(KQ19&gt;='Drive Train'!$F$29,1,0)</f>
        <v>0</v>
      </c>
      <c r="KU19" s="57">
        <f>MIN(KK19,'DEPRECATED - DT-Prelim Calcs'!$C$10)*'DEPRECATED - DT-Prelim Calcs'!$C$11*1000/60/60</f>
        <v>103.33333333333333</v>
      </c>
      <c r="KV19" s="63">
        <f>KV18+'DEPRECATED - DT-Prelim Calcs'!$C$11</f>
        <v>60</v>
      </c>
      <c r="KW19" s="2">
        <f>LG19/'Drive Train'!$F$35</f>
        <v>0.68924731182795695</v>
      </c>
      <c r="KX19" s="46">
        <f>LE19*12*60/(PI() * 'Drive Train'!$F$15)/KW$2*KW19</f>
        <v>-47638.107034724722</v>
      </c>
      <c r="KY19" s="2">
        <f>('DEPRECATED - DT-Prelim Calcs'!$C$6*KW19-KX19)/('DEPRECATED - DT-Prelim Calcs'!$C$6*KW19)*'DEPRECATED - DT-Prelim Calcs'!$C$7*KW19</f>
        <v>23.201018095367775</v>
      </c>
      <c r="KZ19" s="57">
        <f>KY19/'DEPRECATED - DT-Prelim Calcs'!$C$7*('DEPRECATED - DT-Prelim Calcs'!$C$8-'DEPRECATED - DT-Prelim Calcs'!$C$9)+'DEPRECATED - DT-Prelim Calcs'!$C$9</f>
        <v>1237.841336778293</v>
      </c>
      <c r="LA19" s="57">
        <f t="shared" si="27"/>
        <v>56.666666666666664</v>
      </c>
      <c r="LB19" s="2">
        <f t="shared" si="82"/>
        <v>0.99579519204165001</v>
      </c>
      <c r="LC19" s="57">
        <f>LB19*'DEPRECATED - DT-Prelim Calcs'!$C$21/KW$2/'DEPRECATED - DT-Prelim Calcs'!$C$19/'DEPRECATED - DT-Prelim Calcs'!$C$18*3.39*'DEPRECATED - DT-Prelim Calcs'!$C$20</f>
        <v>25.773080821789936</v>
      </c>
      <c r="LD19" s="46">
        <f t="shared" si="83"/>
        <v>0</v>
      </c>
      <c r="LE19" s="57">
        <f>LC18*'DEPRECATED - DT-Prelim Calcs'!$C$11+LE18</f>
        <v>-168.88256567235442</v>
      </c>
      <c r="LF19" s="57">
        <f>LF18+0.5*LC19*'DEPRECATED - DT-Prelim Calcs'!$C$11^2+LE19*'DEPRECATED - DT-Prelim Calcs'!$C$11</f>
        <v>-40665.909472178006</v>
      </c>
      <c r="LG19" s="57">
        <f>MIN('Drive Train'!$F$35-LA18*'DEPRECATED - DT-Prelim Calcs'!$C$21*'Drive Train'!$F$39,LG18+LA$2)</f>
        <v>8.5466666666666669</v>
      </c>
      <c r="LH19" s="57">
        <f>'Drive Train'!$F$35-LA19*'DEPRECATED - DT-Prelim Calcs'!$C$21*'Drive Train'!$F$39</f>
        <v>8.5466666666666669</v>
      </c>
      <c r="LI19" s="1">
        <f>IF(LF19&gt;='Drive Train'!$F$29,1,0)</f>
        <v>0</v>
      </c>
      <c r="LJ19" s="57">
        <f>MIN(KZ19,'DEPRECATED - DT-Prelim Calcs'!$C$10)*'DEPRECATED - DT-Prelim Calcs'!$C$11*1000/60/60</f>
        <v>103.33333333333333</v>
      </c>
      <c r="LK19" s="63">
        <f>LK18+'DEPRECATED - DT-Prelim Calcs'!$C$11</f>
        <v>60</v>
      </c>
      <c r="LL19" s="2">
        <f>LV19/'Drive Train'!$F$35</f>
        <v>0.67096774193548392</v>
      </c>
      <c r="LM19" s="46">
        <f>LT19*12*60/(PI() * 'Drive Train'!$F$15)/LL$2*LL19</f>
        <v>-37713.520696189982</v>
      </c>
      <c r="LN19" s="2">
        <f>('DEPRECATED - DT-Prelim Calcs'!$C$6*LL19-LM19)/('DEPRECATED - DT-Prelim Calcs'!$C$6*LL19)*'DEPRECATED - DT-Prelim Calcs'!$C$7*LL19</f>
        <v>18.669487206998447</v>
      </c>
      <c r="LO19" s="57">
        <f>LN19/'DEPRECATED - DT-Prelim Calcs'!$C$7*('DEPRECATED - DT-Prelim Calcs'!$C$8-'DEPRECATED - DT-Prelim Calcs'!$C$9)+'DEPRECATED - DT-Prelim Calcs'!$C$9</f>
        <v>996.59842682900455</v>
      </c>
      <c r="LP19" s="57">
        <f t="shared" si="28"/>
        <v>60</v>
      </c>
      <c r="LQ19" s="2">
        <f t="shared" si="84"/>
        <v>0.99579519204165001</v>
      </c>
      <c r="LR19" s="57">
        <f>LQ19*'DEPRECATED - DT-Prelim Calcs'!$C$21/LL$2/'DEPRECATED - DT-Prelim Calcs'!$C$19/'DEPRECATED - DT-Prelim Calcs'!$C$18*3.39*'DEPRECATED - DT-Prelim Calcs'!$C$20</f>
        <v>25.773080821789936</v>
      </c>
      <c r="LS19" s="46">
        <f t="shared" si="85"/>
        <v>0</v>
      </c>
      <c r="LT19" s="57">
        <f>LR18*'DEPRECATED - DT-Prelim Calcs'!$C$11+LT18</f>
        <v>-137.34120055851542</v>
      </c>
      <c r="LU19" s="57">
        <f>LU18+0.5*LR19*'DEPRECATED - DT-Prelim Calcs'!$C$11^2+LT19*'DEPRECATED - DT-Prelim Calcs'!$C$11</f>
        <v>-38962.675756030709</v>
      </c>
      <c r="LV19" s="57">
        <f>MIN('Drive Train'!$F$35-LP18*'DEPRECATED - DT-Prelim Calcs'!$C$21*'Drive Train'!$F$39,LV18+LP$2)</f>
        <v>8.32</v>
      </c>
      <c r="LW19" s="57">
        <f>'Drive Train'!$F$35-LP19*'DEPRECATED - DT-Prelim Calcs'!$C$21*'Drive Train'!$F$39</f>
        <v>8.32</v>
      </c>
      <c r="LX19" s="1">
        <f>IF(LU19&gt;='Drive Train'!$F$29,1,0)</f>
        <v>0</v>
      </c>
      <c r="LY19" s="57">
        <f>MIN(LO19,'DEPRECATED - DT-Prelim Calcs'!$C$10)*'DEPRECATED - DT-Prelim Calcs'!$C$11*1000/60/60</f>
        <v>103.33333333333333</v>
      </c>
      <c r="LZ19" s="63">
        <f>LZ18+'DEPRECATED - DT-Prelim Calcs'!$C$11</f>
        <v>60</v>
      </c>
    </row>
    <row r="20" spans="1:338" x14ac:dyDescent="0.2">
      <c r="B20" s="3" t="s">
        <v>97</v>
      </c>
      <c r="C20" s="54">
        <f>'Drive Train'!F7*'Drive Train'!F8*'Drive Train'!F9</f>
        <v>0.88051640624999994</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Train'!$AA$49 + V19*(1-'Drive Train'!$AA$49))</f>
        <v>0</v>
      </c>
      <c r="W20" s="57">
        <f t="shared" si="0"/>
        <v>0</v>
      </c>
      <c r="X20" s="2">
        <f>MAX(MIN(IF(AND(AI19=1,AG20&lt;0),-1,1)*(W20-$C$9)/($C$8-$C$9)*$C$7-$C$29*AE20/T$2 -  AI19*$C$29/2,X$2),MAX(X$4:X19)*-1)</f>
        <v>-0.2458281045106315</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Train'!$F$39,AG19+W$2)-$C$3,IF(AE19-1&lt;=0,0,IF($C$32=Motors!$C$29,MAX(MAX(AG$4:AG19)*-1,AG19-W$2),MAX(0,MAX(AG$4:AG19)*-1,AG19-W$2))))</f>
        <v>0</v>
      </c>
      <c r="AH20" s="57">
        <f>'Drive Train'!$F$35-ABS(W20)*'DEPRECATED - DT-Prelim Calcs'!$C$21*'Drive Train'!$F$39</f>
        <v>12.4</v>
      </c>
      <c r="AI20" s="1">
        <f>IF(AJ20&gt;='Drive Train'!$F$29,1,0)</f>
        <v>1</v>
      </c>
      <c r="AJ20" s="57">
        <f>AJ19+0.5*Y20*'DEPRECATED - DT-Prelim Calcs'!$C$11^2+AE20*'DEPRECATED - DT-Prelim Calcs'!$C$11</f>
        <v>784.33981740885292</v>
      </c>
      <c r="AK20" s="57">
        <f t="shared" si="8"/>
        <v>0</v>
      </c>
      <c r="AL20" s="63">
        <f>AL19+'DEPRECATED - DT-Prelim Calcs'!$C$11</f>
        <v>64</v>
      </c>
      <c r="AM20" s="2">
        <f>AW20/'Drive Train'!$F$35</f>
        <v>0.88436532311575866</v>
      </c>
      <c r="AN20" s="46">
        <f>AU20*12*60/(PI() * 'Drive Train'!$F$15)/AM$2*AM20</f>
        <v>4010.3755572224027</v>
      </c>
      <c r="AO20" s="2">
        <f>('DEPRECATED - DT-Prelim Calcs'!$C$6*AM20-AN20)/('DEPRECATED - DT-Prelim Calcs'!$C$6*AM20)*'DEPRECATED - DT-Prelim Calcs'!$C$7*AM20</f>
        <v>0.31799864767595976</v>
      </c>
      <c r="AP20" s="57">
        <f>AO20/'DEPRECATED - DT-Prelim Calcs'!$C$7*('DEPRECATED - DT-Prelim Calcs'!$C$8-'DEPRECATED - DT-Prelim Calcs'!$C$9)+'DEPRECATED - DT-Prelim Calcs'!$C$9</f>
        <v>19.629139625238853</v>
      </c>
      <c r="AQ20" s="57">
        <f t="shared" si="9"/>
        <v>19.629139625238853</v>
      </c>
      <c r="AR20" s="2">
        <f t="shared" si="30"/>
        <v>-1.400125715030065E-2</v>
      </c>
      <c r="AS20" s="57">
        <f>AR20*'DEPRECATED - DT-Prelim Calcs'!$C$21/AM$2/'DEPRECATED - DT-Prelim Calcs'!$C$19/'DEPRECATED - DT-Prelim Calcs'!$C$18*3.39*'DEPRECATED - DT-Prelim Calcs'!$C$20</f>
        <v>-0.10146619486324608</v>
      </c>
      <c r="AT20" s="46">
        <f t="shared" si="31"/>
        <v>0</v>
      </c>
      <c r="AU20" s="57">
        <f>AS19*'DEPRECATED - DT-Prelim Calcs'!$C$11+AU19</f>
        <v>39.57315822178122</v>
      </c>
      <c r="AV20" s="57">
        <f>AV19+0.5*AS20*'DEPRECATED - DT-Prelim Calcs'!$C$11^2+AU20*'DEPRECATED - DT-Prelim Calcs'!$C$11</f>
        <v>2475.3444878034065</v>
      </c>
      <c r="AW20" s="57">
        <f>MIN('Drive Train'!$F$35-AQ19*'DEPRECATED - DT-Prelim Calcs'!$C$21*'Drive Train'!$F$39,AW19+AQ$2)</f>
        <v>10.966130006635408</v>
      </c>
      <c r="AX20" s="57">
        <f>'Drive Train'!$F$35-AQ20*'DEPRECATED - DT-Prelim Calcs'!$C$21*'Drive Train'!$F$39</f>
        <v>11.065218505483758</v>
      </c>
      <c r="AY20" s="1">
        <f>IF(AV20&gt;='Drive Train'!$F$29,1,0)</f>
        <v>1</v>
      </c>
      <c r="AZ20" s="57">
        <f t="shared" si="32"/>
        <v>21.810155139154279</v>
      </c>
      <c r="BA20" s="63">
        <f>BA19+'DEPRECATED - DT-Prelim Calcs'!$C$11</f>
        <v>64</v>
      </c>
      <c r="BB20" s="2">
        <f>BL20/'Drive Train'!$F$35</f>
        <v>0.48999999999999994</v>
      </c>
      <c r="BC20" s="46">
        <f>BJ20*12*60/(PI() * 'Drive Train'!$F$15)/BB$2*BB20</f>
        <v>5104.2111500304427</v>
      </c>
      <c r="BD20" s="2">
        <f>('DEPRECATED - DT-Prelim Calcs'!$C$6*BB20-BC20)/('DEPRECATED - DT-Prelim Calcs'!$C$6*BB20)*'DEPRECATED - DT-Prelim Calcs'!$C$7*BB20</f>
        <v>-1.1270078558298999</v>
      </c>
      <c r="BE20" s="57">
        <f>BD20/'DEPRECATED - DT-Prelim Calcs'!$C$7*('DEPRECATED - DT-Prelim Calcs'!$C$8-'DEPRECATED - DT-Prelim Calcs'!$C$9)+'DEPRECATED - DT-Prelim Calcs'!$C$9</f>
        <v>-57.297970084222477</v>
      </c>
      <c r="BF20" s="57">
        <f t="shared" si="10"/>
        <v>-57.297970084222477</v>
      </c>
      <c r="BG20" s="2">
        <f t="shared" si="33"/>
        <v>-1.8896436264510248</v>
      </c>
      <c r="BH20" s="57">
        <f>BG20*'DEPRECATED - DT-Prelim Calcs'!$C$21/BB$2/'DEPRECATED - DT-Prelim Calcs'!$C$19/'DEPRECATED - DT-Prelim Calcs'!$C$18*3.39*'DEPRECATED - DT-Prelim Calcs'!$C$20</f>
        <v>-19.780401008513849</v>
      </c>
      <c r="BI20" s="46">
        <f t="shared" si="34"/>
        <v>1</v>
      </c>
      <c r="BJ20" s="57">
        <f>BH19*'DEPRECATED - DT-Prelim Calcs'!$C$11+BJ19</f>
        <v>62.933093607954277</v>
      </c>
      <c r="BK20" s="57">
        <f>BK19+0.5*BH20*'DEPRECATED - DT-Prelim Calcs'!$C$11^2+BJ20*'DEPRECATED - DT-Prelim Calcs'!$C$11</f>
        <v>1527.1953196997222</v>
      </c>
      <c r="BL20" s="57">
        <f>MIN('Drive Train'!$F$35-BF19*'DEPRECATED - DT-Prelim Calcs'!$C$21*'Drive Train'!$F$39,BL19+BF$2)</f>
        <v>6.0759999999999996</v>
      </c>
      <c r="BM20" s="57">
        <f>'Drive Train'!$F$35-BF20*'DEPRECATED - DT-Prelim Calcs'!$C$21*'Drive Train'!$F$39</f>
        <v>16.29626196572713</v>
      </c>
      <c r="BN20" s="1">
        <f>IF(BK20&gt;='Drive Train'!$F$29,1,0)</f>
        <v>1</v>
      </c>
      <c r="BO20" s="57">
        <f t="shared" si="35"/>
        <v>-63.664411204691639</v>
      </c>
      <c r="BP20" s="63">
        <f>BP19+'DEPRECATED - DT-Prelim Calcs'!$C$11</f>
        <v>64</v>
      </c>
      <c r="BQ20" s="2">
        <f>CA20/'Drive Train'!$F$35</f>
        <v>1.1928985785460393</v>
      </c>
      <c r="BR20" s="46">
        <f>BY20*12*60/(PI() * 'Drive Train'!$F$15)/BQ$2*BQ20</f>
        <v>-8710.4276088687275</v>
      </c>
      <c r="BS20" s="2">
        <f>('DEPRECATED - DT-Prelim Calcs'!$C$6*BQ20-BR20)/('DEPRECATED - DT-Prelim Calcs'!$C$6*BQ20)*'DEPRECATED - DT-Prelim Calcs'!$C$7*BQ20</f>
        <v>6.8133716038219658</v>
      </c>
      <c r="BT20" s="57">
        <f>BS20/'DEPRECATED - DT-Prelim Calcs'!$C$7*('DEPRECATED - DT-Prelim Calcs'!$C$8-'DEPRECATED - DT-Prelim Calcs'!$C$9)+'DEPRECATED - DT-Prelim Calcs'!$C$9</f>
        <v>365.42015633624823</v>
      </c>
      <c r="BU20" s="57">
        <f t="shared" si="11"/>
        <v>93</v>
      </c>
      <c r="BV20" s="2">
        <f t="shared" si="36"/>
        <v>1.8828060353728675</v>
      </c>
      <c r="BW20" s="57">
        <f>BV20*'DEPRECATED - DT-Prelim Calcs'!$C$21/BQ$2/'DEPRECATED - DT-Prelim Calcs'!$C$19/'DEPRECATED - DT-Prelim Calcs'!$C$18*3.39*'DEPRECATED - DT-Prelim Calcs'!$C$20</f>
        <v>25.773080821789936</v>
      </c>
      <c r="BX20" s="46">
        <f t="shared" si="37"/>
        <v>0</v>
      </c>
      <c r="BY20" s="57">
        <f>BW19*'DEPRECATED - DT-Prelim Calcs'!$C$11+BY19</f>
        <v>-33.734704838470719</v>
      </c>
      <c r="BZ20" s="57">
        <f>BZ19+0.5*BW20*'DEPRECATED - DT-Prelim Calcs'!$C$11^2+BY20*'DEPRECATED - DT-Prelim Calcs'!$C$11</f>
        <v>-1101.6287386802928</v>
      </c>
      <c r="CA20" s="57">
        <f>MIN('Drive Train'!$F$35-BU19*'DEPRECATED - DT-Prelim Calcs'!$C$21*'Drive Train'!$F$39,CA19+BU$2)</f>
        <v>14.791942373970889</v>
      </c>
      <c r="CB20" s="57">
        <f>'Drive Train'!$F$35-BU20*'DEPRECATED - DT-Prelim Calcs'!$C$21*'Drive Train'!$F$39</f>
        <v>6.0759999999999996</v>
      </c>
      <c r="CC20" s="1">
        <f>IF(BZ20&gt;='Drive Train'!$F$29,1,0)</f>
        <v>0</v>
      </c>
      <c r="CD20" s="57">
        <f t="shared" si="38"/>
        <v>103.33333333333333</v>
      </c>
      <c r="CE20" s="63">
        <f>CE19+'DEPRECATED - DT-Prelim Calcs'!$C$11</f>
        <v>64</v>
      </c>
      <c r="CF20" s="2">
        <f>CP20/'Drive Train'!$F$35</f>
        <v>1.6262723776003671</v>
      </c>
      <c r="CG20" s="46">
        <f>CN20*12*60/(PI() * 'Drive Train'!$F$15)/CF$2*CF20</f>
        <v>-70642.510284957709</v>
      </c>
      <c r="CH20" s="2">
        <f>('DEPRECATED - DT-Prelim Calcs'!$C$6*CF20-CG20)/('DEPRECATED - DT-Prelim Calcs'!$C$6*CF20)*'DEPRECATED - DT-Prelim Calcs'!$C$7*CF20</f>
        <v>35.860864232408652</v>
      </c>
      <c r="CI20" s="57">
        <f>CH20/'DEPRECATED - DT-Prelim Calcs'!$C$7*('DEPRECATED - DT-Prelim Calcs'!$C$8-'DEPRECATED - DT-Prelim Calcs'!$C$9)+'DEPRECATED - DT-Prelim Calcs'!$C$9</f>
        <v>1911.8074195095562</v>
      </c>
      <c r="CJ20" s="57">
        <f t="shared" si="12"/>
        <v>93</v>
      </c>
      <c r="CK20" s="2">
        <f t="shared" si="39"/>
        <v>1.5241763143494644</v>
      </c>
      <c r="CL20" s="57">
        <f>CK20*'DEPRECATED - DT-Prelim Calcs'!$C$21/CF$2/'DEPRECATED - DT-Prelim Calcs'!$C$19/'DEPRECATED - DT-Prelim Calcs'!$C$18*3.39*'DEPRECATED - DT-Prelim Calcs'!$C$20</f>
        <v>25.773080821789936</v>
      </c>
      <c r="CM20" s="46">
        <f t="shared" si="40"/>
        <v>0</v>
      </c>
      <c r="CN20" s="57">
        <f>CL19*'DEPRECATED - DT-Prelim Calcs'!$C$11+CN19</f>
        <v>-162.45886868933587</v>
      </c>
      <c r="CO20" s="57">
        <f>CO19+0.5*CL20*'DEPRECATED - DT-Prelim Calcs'!$C$11^2+CN20*'DEPRECATED - DT-Prelim Calcs'!$C$11</f>
        <v>-5913.2014572158623</v>
      </c>
      <c r="CP20" s="57">
        <f>MIN('Drive Train'!$F$35-CJ19*'DEPRECATED - DT-Prelim Calcs'!$C$21*'Drive Train'!$F$39,CP19+CJ$2)</f>
        <v>20.165777482244554</v>
      </c>
      <c r="CQ20" s="57">
        <f>'Drive Train'!$F$35-CJ20*'DEPRECATED - DT-Prelim Calcs'!$C$21*'Drive Train'!$F$39</f>
        <v>6.0759999999999996</v>
      </c>
      <c r="CR20" s="1">
        <f>IF(CO20&gt;='Drive Train'!$F$29,1,0)</f>
        <v>0</v>
      </c>
      <c r="CS20" s="57">
        <f t="shared" si="41"/>
        <v>103.33333333333333</v>
      </c>
      <c r="CT20" s="63">
        <f>CT19+'DEPRECATED - DT-Prelim Calcs'!$C$11</f>
        <v>64</v>
      </c>
      <c r="CU20" s="2">
        <f>DE20/'Drive Train'!$F$35</f>
        <v>0.48999999999999994</v>
      </c>
      <c r="CV20" s="46">
        <f>DC20*12*60/(PI() * 'Drive Train'!$F$15)/CU$2*CU20</f>
        <v>8740.5158985137004</v>
      </c>
      <c r="CW20" s="2">
        <f>('DEPRECATED - DT-Prelim Calcs'!$C$6*CU20-CV20)/('DEPRECATED - DT-Prelim Calcs'!$C$6*CU20)*'DEPRECATED - DT-Prelim Calcs'!$C$7*CU20</f>
        <v>-2.7711906783148255</v>
      </c>
      <c r="CX20" s="57">
        <f>CW20/'DEPRECATED - DT-Prelim Calcs'!$C$7*('DEPRECATED - DT-Prelim Calcs'!$C$8-'DEPRECATED - DT-Prelim Calcs'!$C$9)+'DEPRECATED - DT-Prelim Calcs'!$C$9</f>
        <v>-144.828532791615</v>
      </c>
      <c r="CY20" s="57">
        <f t="shared" si="13"/>
        <v>-144.828532791615</v>
      </c>
      <c r="CZ20" s="2">
        <f t="shared" si="42"/>
        <v>-4.0771378427164073</v>
      </c>
      <c r="DA20" s="57">
        <f>CZ20*'DEPRECATED - DT-Prelim Calcs'!$C$21/CU$2/'DEPRECATED - DT-Prelim Calcs'!$C$19/'DEPRECATED - DT-Prelim Calcs'!$C$18*3.39*'DEPRECATED - DT-Prelim Calcs'!$C$20</f>
        <v>-82.074309152004801</v>
      </c>
      <c r="DB20" s="46">
        <f t="shared" si="43"/>
        <v>1</v>
      </c>
      <c r="DC20" s="57">
        <f>DA19*'DEPRECATED - DT-Prelim Calcs'!$C$11+DC19</f>
        <v>56.039062317051929</v>
      </c>
      <c r="DD20" s="57">
        <f>DD19+0.5*DA20*'DEPRECATED - DT-Prelim Calcs'!$C$11^2+DC20*'DEPRECATED - DT-Prelim Calcs'!$C$11</f>
        <v>-9909.0589996663566</v>
      </c>
      <c r="DE20" s="57">
        <f>MIN('Drive Train'!$F$35-CY19*'DEPRECATED - DT-Prelim Calcs'!$C$21*'Drive Train'!$F$39,DE19+CY$2)</f>
        <v>6.0759999999999996</v>
      </c>
      <c r="DF20" s="57">
        <f>'Drive Train'!$F$35-CY20*'DEPRECATED - DT-Prelim Calcs'!$C$21*'Drive Train'!$F$39</f>
        <v>22.248340229829822</v>
      </c>
      <c r="DG20" s="1">
        <f>IF(DD20&gt;='Drive Train'!$F$29,1,0)</f>
        <v>0</v>
      </c>
      <c r="DH20" s="57">
        <f t="shared" si="44"/>
        <v>-160.92059199068333</v>
      </c>
      <c r="DI20" s="63">
        <f>DI19+'DEPRECATED - DT-Prelim Calcs'!$C$11</f>
        <v>64</v>
      </c>
      <c r="DJ20" s="2">
        <f>DT20/'Drive Train'!$F$35</f>
        <v>0.48999999999999994</v>
      </c>
      <c r="DK20" s="46">
        <f>DR20*12*60/(PI() * 'Drive Train'!$F$15)/DJ$2*DJ20</f>
        <v>-78590.689526890899</v>
      </c>
      <c r="DL20" s="2">
        <f>('DEPRECATED - DT-Prelim Calcs'!$C$6*DJ20-DK20)/('DEPRECATED - DT-Prelim Calcs'!$C$6*DJ20)*'DEPRECATED - DT-Prelim Calcs'!$C$7*DJ20</f>
        <v>36.716277440864367</v>
      </c>
      <c r="DM20" s="57">
        <f>DL20/'DEPRECATED - DT-Prelim Calcs'!$C$7*('DEPRECATED - DT-Prelim Calcs'!$C$8-'DEPRECATED - DT-Prelim Calcs'!$C$9)+'DEPRECATED - DT-Prelim Calcs'!$C$9</f>
        <v>1957.3466372045223</v>
      </c>
      <c r="DN20" s="57">
        <f t="shared" si="14"/>
        <v>93</v>
      </c>
      <c r="DO20" s="2">
        <f t="shared" si="45"/>
        <v>1.1037138828047846</v>
      </c>
      <c r="DP20" s="57">
        <f>DO20*'DEPRECATED - DT-Prelim Calcs'!$C$21/DJ$2/'DEPRECATED - DT-Prelim Calcs'!$C$19/'DEPRECATED - DT-Prelim Calcs'!$C$18*3.39*'DEPRECATED - DT-Prelim Calcs'!$C$20</f>
        <v>25.773080821789936</v>
      </c>
      <c r="DQ20" s="46">
        <f t="shared" si="46"/>
        <v>0</v>
      </c>
      <c r="DR20" s="57">
        <f>DP19*'DEPRECATED - DT-Prelim Calcs'!$C$11+DR19</f>
        <v>-434.37708103138073</v>
      </c>
      <c r="DS20" s="57">
        <f>DS19+0.5*DP20*'DEPRECATED - DT-Prelim Calcs'!$C$11^2+DR20*'DEPRECATED - DT-Prelim Calcs'!$C$11</f>
        <v>-24504.543690708968</v>
      </c>
      <c r="DT20" s="57">
        <f>MIN('Drive Train'!$F$35-DN19*'DEPRECATED - DT-Prelim Calcs'!$C$21*'Drive Train'!$F$39,DT19+DN$2)</f>
        <v>6.0759999999999996</v>
      </c>
      <c r="DU20" s="57">
        <f>'Drive Train'!$F$35-DN20*'DEPRECATED - DT-Prelim Calcs'!$C$21*'Drive Train'!$F$39</f>
        <v>6.0759999999999996</v>
      </c>
      <c r="DV20" s="1">
        <f>IF(DS20&gt;='Drive Train'!$F$29,1,0)</f>
        <v>0</v>
      </c>
      <c r="DW20" s="57">
        <f t="shared" si="47"/>
        <v>103.33333333333333</v>
      </c>
      <c r="DX20" s="63">
        <f>DX19+'DEPRECATED - DT-Prelim Calcs'!$C$11</f>
        <v>64</v>
      </c>
      <c r="DY20" s="2">
        <f>EI20/'Drive Train'!$F$35</f>
        <v>2.9964962015848209</v>
      </c>
      <c r="DZ20" s="46">
        <f>EG20*12*60/(PI() * 'Drive Train'!$F$15)/DY$2*DY20</f>
        <v>-1089364.9102997188</v>
      </c>
      <c r="EA20" s="2">
        <f>('DEPRECATED - DT-Prelim Calcs'!$C$6*DY20-DZ20)/('DEPRECATED - DT-Prelim Calcs'!$C$6*DY20)*'DEPRECATED - DT-Prelim Calcs'!$C$7*DY20</f>
        <v>499.7861775760864</v>
      </c>
      <c r="EB20" s="57">
        <f>EA20/'DEPRECATED - DT-Prelim Calcs'!$C$7*('DEPRECATED - DT-Prelim Calcs'!$C$8-'DEPRECATED - DT-Prelim Calcs'!$C$9)+'DEPRECATED - DT-Prelim Calcs'!$C$9</f>
        <v>26609.574100834809</v>
      </c>
      <c r="EC20" s="57">
        <f t="shared" si="15"/>
        <v>93</v>
      </c>
      <c r="ED20" s="2">
        <f t="shared" si="48"/>
        <v>0.96993038185874991</v>
      </c>
      <c r="EE20" s="57">
        <f>ED20*'DEPRECATED - DT-Prelim Calcs'!$C$21/DY$2/'DEPRECATED - DT-Prelim Calcs'!$C$19/'DEPRECATED - DT-Prelim Calcs'!$C$18*3.39*'DEPRECATED - DT-Prelim Calcs'!$C$20</f>
        <v>25.773080821789936</v>
      </c>
      <c r="EF20" s="46">
        <f t="shared" si="49"/>
        <v>0</v>
      </c>
      <c r="EG20" s="57">
        <f>EE19*'DEPRECATED - DT-Prelim Calcs'!$C$11+EG19</f>
        <v>-865.23801442590468</v>
      </c>
      <c r="EH20" s="57">
        <f>EH19+0.5*EE20*'DEPRECATED - DT-Prelim Calcs'!$C$11^2+EG20*'DEPRECATED - DT-Prelim Calcs'!$C$11</f>
        <v>-31290.796082970137</v>
      </c>
      <c r="EI20" s="57">
        <f>MIN('Drive Train'!$F$35-EC19*'DEPRECATED - DT-Prelim Calcs'!$C$21*'Drive Train'!$F$39,EI19+EC$2)</f>
        <v>37.156552899651778</v>
      </c>
      <c r="EJ20" s="57">
        <f>'Drive Train'!$F$35-EC20*'DEPRECATED - DT-Prelim Calcs'!$C$21*'Drive Train'!$F$39</f>
        <v>6.0759999999999996</v>
      </c>
      <c r="EK20" s="1">
        <f>IF(EH20&gt;='Drive Train'!$F$29,1,0)</f>
        <v>0</v>
      </c>
      <c r="EL20" s="57">
        <f t="shared" si="50"/>
        <v>103.33333333333333</v>
      </c>
      <c r="EM20" s="63">
        <f>EM19+'DEPRECATED - DT-Prelim Calcs'!$C$11</f>
        <v>64</v>
      </c>
      <c r="EN20" s="2">
        <f>EX20/'Drive Train'!$F$35</f>
        <v>0.48999999999999994</v>
      </c>
      <c r="EO20" s="46">
        <f>EV20*12*60/(PI() * 'Drive Train'!$F$15)/EN$2*EN20</f>
        <v>-28171.052387910204</v>
      </c>
      <c r="EP20" s="2">
        <f>('DEPRECATED - DT-Prelim Calcs'!$C$6*EN20-EO20)/('DEPRECATED - DT-Prelim Calcs'!$C$6*EN20)*'DEPRECATED - DT-Prelim Calcs'!$C$7*EN20</f>
        <v>13.918655394908741</v>
      </c>
      <c r="EQ20" s="57">
        <f>EP20/'DEPRECATED - DT-Prelim Calcs'!$C$7*('DEPRECATED - DT-Prelim Calcs'!$C$8-'DEPRECATED - DT-Prelim Calcs'!$C$9)+'DEPRECATED - DT-Prelim Calcs'!$C$9</f>
        <v>743.68070006920823</v>
      </c>
      <c r="ER20" s="57">
        <f t="shared" si="16"/>
        <v>93</v>
      </c>
      <c r="ES20" s="2">
        <f t="shared" si="51"/>
        <v>0.86507304327942547</v>
      </c>
      <c r="ET20" s="57">
        <f>ES20*'DEPRECATED - DT-Prelim Calcs'!$C$21/EN$2/'DEPRECATED - DT-Prelim Calcs'!$C$19/'DEPRECATED - DT-Prelim Calcs'!$C$18*3.39*'DEPRECATED - DT-Prelim Calcs'!$C$20</f>
        <v>25.773080821789936</v>
      </c>
      <c r="EU20" s="46">
        <f t="shared" si="52"/>
        <v>0</v>
      </c>
      <c r="EV20" s="57">
        <f>ET19*'DEPRECATED - DT-Prelim Calcs'!$C$11+EV19</f>
        <v>-122.03801878895739</v>
      </c>
      <c r="EW20" s="57">
        <f>EW19+0.5*ET20*'DEPRECATED - DT-Prelim Calcs'!$C$11^2+EV20*'DEPRECATED - DT-Prelim Calcs'!$C$11</f>
        <v>-43985.256826562705</v>
      </c>
      <c r="EX20" s="57">
        <f>MIN('Drive Train'!$F$35-ER19*'DEPRECATED - DT-Prelim Calcs'!$C$21*'Drive Train'!$F$39,EX19+ER$2)</f>
        <v>6.0759999999999996</v>
      </c>
      <c r="EY20" s="57">
        <f>'Drive Train'!$F$35-ER20*'DEPRECATED - DT-Prelim Calcs'!$C$21*'Drive Train'!$F$39</f>
        <v>6.0759999999999996</v>
      </c>
      <c r="EZ20" s="1">
        <f>IF(EW20&gt;='Drive Train'!$F$29,1,0)</f>
        <v>0</v>
      </c>
      <c r="FA20" s="57">
        <f t="shared" si="53"/>
        <v>103.33333333333333</v>
      </c>
      <c r="FB20" s="63">
        <f>FB19+'DEPRECATED - DT-Prelim Calcs'!$C$11</f>
        <v>64</v>
      </c>
      <c r="FC20" s="2">
        <f>FM20/'Drive Train'!$F$35</f>
        <v>0.48999999999999994</v>
      </c>
      <c r="FD20" s="46">
        <f>FK20*12*60/(PI() * 'Drive Train'!$F$15)/FC$2*FC20</f>
        <v>-126781.97570811652</v>
      </c>
      <c r="FE20" s="2">
        <f>('DEPRECATED - DT-Prelim Calcs'!$C$6*FC20-FD20)/('DEPRECATED - DT-Prelim Calcs'!$C$6*FC20)*'DEPRECATED - DT-Prelim Calcs'!$C$7*FC20</f>
        <v>58.506333669148368</v>
      </c>
      <c r="FF20" s="57">
        <f>FE20/'DEPRECATED - DT-Prelim Calcs'!$C$7*('DEPRECATED - DT-Prelim Calcs'!$C$8-'DEPRECATED - DT-Prelim Calcs'!$C$9)+'DEPRECATED - DT-Prelim Calcs'!$C$9</f>
        <v>3117.373282054662</v>
      </c>
      <c r="FG20" s="57">
        <f t="shared" si="17"/>
        <v>93</v>
      </c>
      <c r="FH20" s="2">
        <f t="shared" si="54"/>
        <v>0.78067567320338405</v>
      </c>
      <c r="FI20" s="57">
        <f>FH20*'DEPRECATED - DT-Prelim Calcs'!$C$21/FC$2/'DEPRECATED - DT-Prelim Calcs'!$C$19/'DEPRECATED - DT-Prelim Calcs'!$C$18*3.39*'DEPRECATED - DT-Prelim Calcs'!$C$20</f>
        <v>25.773080821789936</v>
      </c>
      <c r="FJ20" s="46">
        <f t="shared" si="55"/>
        <v>0</v>
      </c>
      <c r="FK20" s="57">
        <f>FI19*'DEPRECATED - DT-Prelim Calcs'!$C$11+FK19</f>
        <v>-495.64126865631965</v>
      </c>
      <c r="FL20" s="57">
        <f>FL19+0.5*FI20*'DEPRECATED - DT-Prelim Calcs'!$C$11^2+FK20*'DEPRECATED - DT-Prelim Calcs'!$C$11</f>
        <v>-65654.245318869696</v>
      </c>
      <c r="FM20" s="57">
        <f>MIN('Drive Train'!$F$35-FG19*'DEPRECATED - DT-Prelim Calcs'!$C$21*'Drive Train'!$F$39,FM19+FG$2)</f>
        <v>6.0759999999999996</v>
      </c>
      <c r="FN20" s="57">
        <f>'Drive Train'!$F$35-FG20*'DEPRECATED - DT-Prelim Calcs'!$C$21*'Drive Train'!$F$39</f>
        <v>6.0759999999999996</v>
      </c>
      <c r="FO20" s="1">
        <f>IF(FL20&gt;='Drive Train'!$F$29,1,0)</f>
        <v>0</v>
      </c>
      <c r="FP20" s="57">
        <f t="shared" si="56"/>
        <v>103.33333333333333</v>
      </c>
      <c r="FQ20" s="63">
        <f>FQ19+'DEPRECATED - DT-Prelim Calcs'!$C$11</f>
        <v>64</v>
      </c>
      <c r="FR20" s="2">
        <f>GB20/'Drive Train'!$F$35</f>
        <v>0.48999999999999994</v>
      </c>
      <c r="FS20" s="46">
        <f>FZ20*12*60/(PI() * 'Drive Train'!$F$15)/FR$2*FR20</f>
        <v>-255235.72442164231</v>
      </c>
      <c r="FT20" s="2">
        <f>('DEPRECATED - DT-Prelim Calcs'!$C$6*FR20-FS20)/('DEPRECATED - DT-Prelim Calcs'!$C$6*FR20)*'DEPRECATED - DT-Prelim Calcs'!$C$7*FR20</f>
        <v>116.58767220565817</v>
      </c>
      <c r="FU20" s="57">
        <f>FT20/'DEPRECATED - DT-Prelim Calcs'!$C$7*('DEPRECATED - DT-Prelim Calcs'!$C$8-'DEPRECATED - DT-Prelim Calcs'!$C$9)+'DEPRECATED - DT-Prelim Calcs'!$C$9</f>
        <v>6209.421304558482</v>
      </c>
      <c r="FV20" s="57">
        <f t="shared" si="18"/>
        <v>93</v>
      </c>
      <c r="FW20" s="2">
        <f t="shared" si="57"/>
        <v>0.7112822800297498</v>
      </c>
      <c r="FX20" s="57">
        <f>FW20*'DEPRECATED - DT-Prelim Calcs'!$C$21/FR$2/'DEPRECATED - DT-Prelim Calcs'!$C$19/'DEPRECATED - DT-Prelim Calcs'!$C$18*3.39*'DEPRECATED - DT-Prelim Calcs'!$C$20</f>
        <v>25.773080821789936</v>
      </c>
      <c r="FY20" s="46">
        <f t="shared" si="58"/>
        <v>0</v>
      </c>
      <c r="FZ20" s="57">
        <f>FX19*'DEPRECATED - DT-Prelim Calcs'!$C$11+FZ19</f>
        <v>-909.12321630011388</v>
      </c>
      <c r="GA20" s="57">
        <f>GA19+0.5*FX20*'DEPRECATED - DT-Prelim Calcs'!$C$11^2+FZ20*'DEPRECATED - DT-Prelim Calcs'!$C$11</f>
        <v>-89636.198282209836</v>
      </c>
      <c r="GB20" s="57">
        <f>MIN('Drive Train'!$F$35-FV19*'DEPRECATED - DT-Prelim Calcs'!$C$21*'Drive Train'!$F$39,GB19+FV$2)</f>
        <v>6.0759999999999996</v>
      </c>
      <c r="GC20" s="57">
        <f>'Drive Train'!$F$35-FV20*'DEPRECATED - DT-Prelim Calcs'!$C$21*'Drive Train'!$F$39</f>
        <v>6.0759999999999996</v>
      </c>
      <c r="GD20" s="1">
        <f>IF(GA20&gt;='Drive Train'!$F$29,1,0)</f>
        <v>0</v>
      </c>
      <c r="GE20" s="57">
        <f t="shared" si="59"/>
        <v>103.33333333333333</v>
      </c>
      <c r="GF20" s="63">
        <f>GF19+'DEPRECATED - DT-Prelim Calcs'!$C$11</f>
        <v>64</v>
      </c>
      <c r="GG20" s="2">
        <f>GQ20/'Drive Train'!$F$35</f>
        <v>0.83548387096774201</v>
      </c>
      <c r="GH20" s="46">
        <f>GO20*12*60/(PI() * 'Drive Train'!$F$15)/GG$2*GG20</f>
        <v>-232630.26563151737</v>
      </c>
      <c r="GI20" s="2">
        <f>('DEPRECATED - DT-Prelim Calcs'!$C$6*GG20-GH20)/('DEPRECATED - DT-Prelim Calcs'!$C$6*GG20)*'DEPRECATED - DT-Prelim Calcs'!$C$7*GG20</f>
        <v>107.19905837517801</v>
      </c>
      <c r="GJ20" s="57">
        <f>GI20/'DEPRECATED - DT-Prelim Calcs'!$C$7*('DEPRECATED - DT-Prelim Calcs'!$C$8-'DEPRECATED - DT-Prelim Calcs'!$C$9)+'DEPRECATED - DT-Prelim Calcs'!$C$9</f>
        <v>5709.6042280229631</v>
      </c>
      <c r="GK20" s="57">
        <f t="shared" si="60"/>
        <v>29.999999999999982</v>
      </c>
      <c r="GL20" s="2">
        <f t="shared" si="61"/>
        <v>0.99579519204165001</v>
      </c>
      <c r="GM20" s="57">
        <f>GL20*'DEPRECATED - DT-Prelim Calcs'!$C$21/GG$2/'DEPRECATED - DT-Prelim Calcs'!$C$19/'DEPRECATED - DT-Prelim Calcs'!$C$18*3.39*'DEPRECATED - DT-Prelim Calcs'!$C$20</f>
        <v>25.773080821789936</v>
      </c>
      <c r="GN20" s="46">
        <f t="shared" si="62"/>
        <v>0</v>
      </c>
      <c r="GO20" s="57">
        <f>GM19*'DEPRECATED - DT-Prelim Calcs'!$C$11+GO19</f>
        <v>-680.3518179828568</v>
      </c>
      <c r="GP20" s="57">
        <f>GP19+0.5*GM20*'DEPRECATED - DT-Prelim Calcs'!$C$11^2+GO20*'DEPRECATED - DT-Prelim Calcs'!$C$11</f>
        <v>-30931.326601154815</v>
      </c>
      <c r="GQ20" s="57">
        <f>MIN('Drive Train'!$F$35-GK19*'DEPRECATED - DT-Prelim Calcs'!$C$21*'Drive Train'!$F$39,GQ19+GK$2)</f>
        <v>10.360000000000001</v>
      </c>
      <c r="GR20" s="57">
        <f>'Drive Train'!$F$35-GK20*'DEPRECATED - DT-Prelim Calcs'!$C$21*'Drive Train'!$F$39</f>
        <v>10.360000000000001</v>
      </c>
      <c r="GS20" s="1">
        <f>IF(GP20&gt;='Drive Train'!$F$29,1,0)</f>
        <v>0</v>
      </c>
      <c r="GT20" s="57">
        <f t="shared" si="63"/>
        <v>33.333333333333314</v>
      </c>
      <c r="GU20" s="63">
        <f>GU19+'DEPRECATED - DT-Prelim Calcs'!$C$11</f>
        <v>64</v>
      </c>
      <c r="GV20" s="2">
        <f>HF20/'Drive Train'!$F$35</f>
        <v>0.81720430107526887</v>
      </c>
      <c r="GW20" s="46">
        <f>HD20*12*60/(PI() * 'Drive Train'!$F$15)/GV$2*GV20</f>
        <v>-267089.16632175358</v>
      </c>
      <c r="GX20" s="2">
        <f>('DEPRECATED - DT-Prelim Calcs'!$C$6*GV20-GW20)/('DEPRECATED - DT-Prelim Calcs'!$C$6*GV20)*'DEPRECATED - DT-Prelim Calcs'!$C$7*GV20</f>
        <v>122.73585839475203</v>
      </c>
      <c r="GY20" s="57">
        <f>GX20/'DEPRECATED - DT-Prelim Calcs'!$C$7*('DEPRECATED - DT-Prelim Calcs'!$C$8-'DEPRECATED - DT-Prelim Calcs'!$C$9)+'DEPRECATED - DT-Prelim Calcs'!$C$9</f>
        <v>6536.7293079031897</v>
      </c>
      <c r="GZ20" s="57">
        <f t="shared" si="20"/>
        <v>33.333333333333314</v>
      </c>
      <c r="HA20" s="2">
        <f t="shared" si="64"/>
        <v>0.99579519204165001</v>
      </c>
      <c r="HB20" s="57">
        <f>HA20*'DEPRECATED - DT-Prelim Calcs'!$C$21/GV$2/'DEPRECATED - DT-Prelim Calcs'!$C$19/'DEPRECATED - DT-Prelim Calcs'!$C$18*3.39*'DEPRECATED - DT-Prelim Calcs'!$C$20</f>
        <v>25.773080821789936</v>
      </c>
      <c r="HC20" s="46">
        <f t="shared" si="65"/>
        <v>0</v>
      </c>
      <c r="HD20" s="57">
        <f>HB19*'DEPRECATED - DT-Prelim Calcs'!$C$11+HD19</f>
        <v>-798.60317421515799</v>
      </c>
      <c r="HE20" s="57">
        <f>HE19+0.5*HB20*'DEPRECATED - DT-Prelim Calcs'!$C$11^2+HD20*'DEPRECATED - DT-Prelim Calcs'!$C$11</f>
        <v>-32006.376523614468</v>
      </c>
      <c r="HF20" s="57">
        <f>MIN('Drive Train'!$F$35-GZ19*'DEPRECATED - DT-Prelim Calcs'!$C$21*'Drive Train'!$F$39,HF19+GZ$2)</f>
        <v>10.133333333333335</v>
      </c>
      <c r="HG20" s="57">
        <f>'Drive Train'!$F$35-GZ20*'DEPRECATED - DT-Prelim Calcs'!$C$21*'Drive Train'!$F$39</f>
        <v>10.133333333333335</v>
      </c>
      <c r="HH20" s="1">
        <f>IF(HE20&gt;='Drive Train'!$F$29,1,0)</f>
        <v>0</v>
      </c>
      <c r="HI20" s="57">
        <f t="shared" si="66"/>
        <v>37.037037037037017</v>
      </c>
      <c r="HJ20" s="63">
        <f>HJ19+'DEPRECATED - DT-Prelim Calcs'!$C$11</f>
        <v>64</v>
      </c>
      <c r="HK20" s="2">
        <f>HU20/'Drive Train'!$F$35</f>
        <v>0.79892473118279583</v>
      </c>
      <c r="HL20" s="46">
        <f>HS20*12*60/(PI() * 'Drive Train'!$F$15)/HK$2*HK20</f>
        <v>-325157.872622467</v>
      </c>
      <c r="HM20" s="2">
        <f>('DEPRECATED - DT-Prelim Calcs'!$C$6*HK20-HL20)/('DEPRECATED - DT-Prelim Calcs'!$C$6*HK20)*'DEPRECATED - DT-Prelim Calcs'!$C$7*HK20</f>
        <v>148.94801142018909</v>
      </c>
      <c r="HN20" s="57">
        <f>HM20/'DEPRECATED - DT-Prelim Calcs'!$C$7*('DEPRECATED - DT-Prelim Calcs'!$C$8-'DEPRECATED - DT-Prelim Calcs'!$C$9)+'DEPRECATED - DT-Prelim Calcs'!$C$9</f>
        <v>7932.1729731162904</v>
      </c>
      <c r="HO20" s="57">
        <f t="shared" si="21"/>
        <v>36.66666666666665</v>
      </c>
      <c r="HP20" s="2">
        <f t="shared" si="67"/>
        <v>0.99579519204165001</v>
      </c>
      <c r="HQ20" s="57">
        <f>HP20*'DEPRECATED - DT-Prelim Calcs'!$C$21/HK$2/'DEPRECATED - DT-Prelim Calcs'!$C$19/'DEPRECATED - DT-Prelim Calcs'!$C$18*3.39*'DEPRECATED - DT-Prelim Calcs'!$C$20</f>
        <v>25.773080821789936</v>
      </c>
      <c r="HR20" s="46">
        <f t="shared" si="68"/>
        <v>0</v>
      </c>
      <c r="HS20" s="57">
        <f>HQ19*'DEPRECATED - DT-Prelim Calcs'!$C$11+HS19</f>
        <v>-994.47486632398056</v>
      </c>
      <c r="HT20" s="57">
        <f>HT19+0.5*HQ20*'DEPRECATED - DT-Prelim Calcs'!$C$11^2+HS20*'DEPRECATED - DT-Prelim Calcs'!$C$11</f>
        <v>-33830.964785706929</v>
      </c>
      <c r="HU20" s="57">
        <f>MIN('Drive Train'!$F$35-HO19*'DEPRECATED - DT-Prelim Calcs'!$C$21*'Drive Train'!$F$39,HU19+HO$2)</f>
        <v>9.9066666666666681</v>
      </c>
      <c r="HV20" s="57">
        <f>'Drive Train'!$F$35-HO20*'DEPRECATED - DT-Prelim Calcs'!$C$21*'Drive Train'!$F$39</f>
        <v>9.9066666666666681</v>
      </c>
      <c r="HW20" s="1">
        <f>IF(HT20&gt;='Drive Train'!$F$29,1,0)</f>
        <v>0</v>
      </c>
      <c r="HX20" s="57">
        <f t="shared" si="69"/>
        <v>40.740740740740726</v>
      </c>
      <c r="HY20" s="63">
        <f>HY19+'DEPRECATED - DT-Prelim Calcs'!$C$11</f>
        <v>64</v>
      </c>
      <c r="HZ20" s="2">
        <f>IJ20/'Drive Train'!$F$35</f>
        <v>0.78064516129032269</v>
      </c>
      <c r="IA20" s="46">
        <f>IH20*12*60/(PI() * 'Drive Train'!$F$15)/HZ$2*HZ20</f>
        <v>-403570.5111981919</v>
      </c>
      <c r="IB20" s="2">
        <f>('DEPRECATED - DT-Prelim Calcs'!$C$6*HZ20-IA20)/('DEPRECATED - DT-Prelim Calcs'!$C$6*HZ20)*'DEPRECATED - DT-Prelim Calcs'!$C$7*HZ20</f>
        <v>184.35882800712292</v>
      </c>
      <c r="IC20" s="57">
        <f>IB20/'DEPRECATED - DT-Prelim Calcs'!$C$7*('DEPRECATED - DT-Prelim Calcs'!$C$8-'DEPRECATED - DT-Prelim Calcs'!$C$9)+'DEPRECATED - DT-Prelim Calcs'!$C$9</f>
        <v>9817.3214246115658</v>
      </c>
      <c r="ID20" s="57">
        <f t="shared" si="22"/>
        <v>39.999999999999986</v>
      </c>
      <c r="IE20" s="2">
        <f t="shared" si="70"/>
        <v>0.99579519204165001</v>
      </c>
      <c r="IF20" s="57">
        <f>IE20*'DEPRECATED - DT-Prelim Calcs'!$C$21/HZ$2/'DEPRECATED - DT-Prelim Calcs'!$C$19/'DEPRECATED - DT-Prelim Calcs'!$C$18*3.39*'DEPRECATED - DT-Prelim Calcs'!$C$20</f>
        <v>25.773080821789936</v>
      </c>
      <c r="IG20" s="46">
        <f t="shared" si="71"/>
        <v>0</v>
      </c>
      <c r="IH20" s="57">
        <f>IF19*'DEPRECATED - DT-Prelim Calcs'!$C$11+IH19</f>
        <v>-1263.1972049646488</v>
      </c>
      <c r="II20" s="57">
        <f>II19+0.5*IF20*'DEPRECATED - DT-Prelim Calcs'!$C$11^2+IH20*'DEPRECATED - DT-Prelim Calcs'!$C$11</f>
        <v>-35371.469675510649</v>
      </c>
      <c r="IJ20" s="57">
        <f>MIN('Drive Train'!$F$35-ID19*'DEPRECATED - DT-Prelim Calcs'!$C$21*'Drive Train'!$F$39,IJ19+ID$2)</f>
        <v>9.6800000000000015</v>
      </c>
      <c r="IK20" s="57">
        <f>'Drive Train'!$F$35-ID20*'DEPRECATED - DT-Prelim Calcs'!$C$21*'Drive Train'!$F$39</f>
        <v>9.6800000000000015</v>
      </c>
      <c r="IL20" s="1">
        <f>IF(II20&gt;='Drive Train'!$F$29,1,0)</f>
        <v>0</v>
      </c>
      <c r="IM20" s="57">
        <f t="shared" si="72"/>
        <v>44.444444444444429</v>
      </c>
      <c r="IN20" s="63">
        <f>IN19+'DEPRECATED - DT-Prelim Calcs'!$C$11</f>
        <v>64</v>
      </c>
      <c r="IO20" s="2">
        <f>IY20/'Drive Train'!$F$35</f>
        <v>3.3516812668013545</v>
      </c>
      <c r="IP20" s="46">
        <f>IW20*12*60/(PI() * 'Drive Train'!$F$15)/IO$2*IO20</f>
        <v>-1354340.1193229107</v>
      </c>
      <c r="IQ20" s="2">
        <f>('DEPRECATED - DT-Prelim Calcs'!$C$6*IO20-IP20)/('DEPRECATED - DT-Prelim Calcs'!$C$6*IO20)*'DEPRECATED - DT-Prelim Calcs'!$C$7*IO20</f>
        <v>620.45272775697151</v>
      </c>
      <c r="IR20" s="57">
        <f>IQ20/'DEPRECATED - DT-Prelim Calcs'!$C$7*('DEPRECATED - DT-Prelim Calcs'!$C$8-'DEPRECATED - DT-Prelim Calcs'!$C$9)+'DEPRECATED - DT-Prelim Calcs'!$C$9</f>
        <v>33033.440651958277</v>
      </c>
      <c r="IS20" s="57">
        <f t="shared" si="23"/>
        <v>43.333333333333321</v>
      </c>
      <c r="IT20" s="2">
        <f t="shared" si="73"/>
        <v>0.99579519204165001</v>
      </c>
      <c r="IU20" s="57">
        <f>IT20*'DEPRECATED - DT-Prelim Calcs'!$C$21/IO$2/'DEPRECATED - DT-Prelim Calcs'!$C$19/'DEPRECATED - DT-Prelim Calcs'!$C$18*3.39*'DEPRECATED - DT-Prelim Calcs'!$C$20</f>
        <v>25.773080821789936</v>
      </c>
      <c r="IV20" s="46">
        <f t="shared" si="74"/>
        <v>0</v>
      </c>
      <c r="IW20" s="57">
        <f>IU19*'DEPRECATED - DT-Prelim Calcs'!$C$11+IW19</f>
        <v>-987.34841858141579</v>
      </c>
      <c r="IX20" s="57">
        <f>IX19+0.5*IU20*'DEPRECATED - DT-Prelim Calcs'!$C$11^2+IW20*'DEPRECATED - DT-Prelim Calcs'!$C$11</f>
        <v>-32141.353215694631</v>
      </c>
      <c r="IY20" s="57">
        <f>MIN('Drive Train'!$F$35-IS19*'DEPRECATED - DT-Prelim Calcs'!$C$21*'Drive Train'!$F$39,IY19+IS$2)</f>
        <v>41.560847708336794</v>
      </c>
      <c r="IZ20" s="57">
        <f>'Drive Train'!$F$35-IS20*'DEPRECATED - DT-Prelim Calcs'!$C$21*'Drive Train'!$F$39</f>
        <v>9.4533333333333349</v>
      </c>
      <c r="JA20" s="1">
        <f>IF(IX20&gt;='Drive Train'!$F$29,1,0)</f>
        <v>0</v>
      </c>
      <c r="JB20" s="57">
        <f t="shared" si="75"/>
        <v>48.148148148148138</v>
      </c>
      <c r="JC20" s="63">
        <f>JC19+'DEPRECATED - DT-Prelim Calcs'!$C$11</f>
        <v>64</v>
      </c>
      <c r="JD20" s="2">
        <f>JN20/'Drive Train'!$F$35</f>
        <v>1.4358676186467014</v>
      </c>
      <c r="JE20" s="46">
        <f>JL20*12*60/(PI() * 'Drive Train'!$F$15)/JD$2*JD20</f>
        <v>-123848.89233119662</v>
      </c>
      <c r="JF20" s="2">
        <f>('DEPRECATED - DT-Prelim Calcs'!$C$6*JD20-JE20)/('DEPRECATED - DT-Prelim Calcs'!$C$6*JD20)*'DEPRECATED - DT-Prelim Calcs'!$C$7*JD20</f>
        <v>59.459658694181293</v>
      </c>
      <c r="JG20" s="57">
        <f>JF20/'DEPRECATED - DT-Prelim Calcs'!$C$7*('DEPRECATED - DT-Prelim Calcs'!$C$8-'DEPRECATED - DT-Prelim Calcs'!$C$9)+'DEPRECATED - DT-Prelim Calcs'!$C$9</f>
        <v>3168.1249835947965</v>
      </c>
      <c r="JH20" s="57">
        <f t="shared" si="24"/>
        <v>46.666666666666657</v>
      </c>
      <c r="JI20" s="2">
        <f t="shared" si="76"/>
        <v>0.99579519204165001</v>
      </c>
      <c r="JJ20" s="57">
        <f>JI20*'DEPRECATED - DT-Prelim Calcs'!$C$21/JD$2/'DEPRECATED - DT-Prelim Calcs'!$C$19/'DEPRECATED - DT-Prelim Calcs'!$C$18*3.39*'DEPRECATED - DT-Prelim Calcs'!$C$20</f>
        <v>25.773080821789936</v>
      </c>
      <c r="JK20" s="46">
        <f t="shared" si="77"/>
        <v>0</v>
      </c>
      <c r="JL20" s="57">
        <f>JJ19*'DEPRECATED - DT-Prelim Calcs'!$C$11+JL19</f>
        <v>-210.75754375117461</v>
      </c>
      <c r="JM20" s="57">
        <f>JM19+0.5*JJ20*'DEPRECATED - DT-Prelim Calcs'!$C$11^2+JL20*'DEPRECATED - DT-Prelim Calcs'!$C$11</f>
        <v>-31620.942077494899</v>
      </c>
      <c r="JN20" s="57">
        <f>MIN('Drive Train'!$F$35-JH19*'DEPRECATED - DT-Prelim Calcs'!$C$21*'Drive Train'!$F$39,JN19+JH$2)</f>
        <v>17.804758471219099</v>
      </c>
      <c r="JO20" s="57">
        <f>'Drive Train'!$F$35-JH20*'DEPRECATED - DT-Prelim Calcs'!$C$21*'Drive Train'!$F$39</f>
        <v>9.2266666666666666</v>
      </c>
      <c r="JP20" s="1">
        <f>IF(JM20&gt;='Drive Train'!$F$29,1,0)</f>
        <v>0</v>
      </c>
      <c r="JQ20" s="57">
        <f>MIN(JG20,'DEPRECATED - DT-Prelim Calcs'!$C$10)*'DEPRECATED - DT-Prelim Calcs'!$C$11*1000/60/60</f>
        <v>103.33333333333333</v>
      </c>
      <c r="JR20" s="63">
        <f>JR19+'DEPRECATED - DT-Prelim Calcs'!$C$11</f>
        <v>64</v>
      </c>
      <c r="JS20" s="2">
        <f>KC20/'Drive Train'!$F$35</f>
        <v>0.72580645161290325</v>
      </c>
      <c r="JT20" s="46">
        <f>KA20*12*60/(PI() * 'Drive Train'!$F$15)/JS$2*JS20</f>
        <v>14539.89631444605</v>
      </c>
      <c r="JU20" s="2">
        <f>('DEPRECATED - DT-Prelim Calcs'!$C$6*JS20-JT20)/('DEPRECATED - DT-Prelim Calcs'!$C$6*JS20)*'DEPRECATED - DT-Prelim Calcs'!$C$7*JS20</f>
        <v>-4.8251310515781904</v>
      </c>
      <c r="JV20" s="57">
        <f>JU20/'DEPRECATED - DT-Prelim Calcs'!$C$7*('DEPRECATED - DT-Prelim Calcs'!$C$8-'DEPRECATED - DT-Prelim Calcs'!$C$9)+'DEPRECATED - DT-Prelim Calcs'!$C$9</f>
        <v>-254.1731593018597</v>
      </c>
      <c r="JW20" s="57">
        <f t="shared" si="25"/>
        <v>-254.1731593018597</v>
      </c>
      <c r="JX20" s="2">
        <f t="shared" si="78"/>
        <v>-6.2917763856423212</v>
      </c>
      <c r="JY20" s="57">
        <f>JX20*'DEPRECATED - DT-Prelim Calcs'!$C$21/JS$2/'DEPRECATED - DT-Prelim Calcs'!$C$19/'DEPRECATED - DT-Prelim Calcs'!$C$18*3.39*'DEPRECATED - DT-Prelim Calcs'!$C$20</f>
        <v>-162.8431856226581</v>
      </c>
      <c r="JZ20" s="46">
        <f t="shared" si="79"/>
        <v>1</v>
      </c>
      <c r="KA20" s="57">
        <f>JY19*'DEPRECATED - DT-Prelim Calcs'!$C$11+KA19</f>
        <v>48.949232709414133</v>
      </c>
      <c r="KB20" s="57">
        <f>KB19+0.5*JY20*'DEPRECATED - DT-Prelim Calcs'!$C$11^2+KA20*'DEPRECATED - DT-Prelim Calcs'!$C$11</f>
        <v>-35621.36344493262</v>
      </c>
      <c r="KC20" s="57">
        <f>MIN('Drive Train'!$F$35-JW19*'DEPRECATED - DT-Prelim Calcs'!$C$21*'Drive Train'!$F$39,KC19+JW$2)</f>
        <v>9</v>
      </c>
      <c r="KD20" s="57">
        <f>'Drive Train'!$F$35-JW20*'DEPRECATED - DT-Prelim Calcs'!$C$21*'Drive Train'!$F$39</f>
        <v>29.68377483252646</v>
      </c>
      <c r="KE20" s="1">
        <f>IF(KB20&gt;='Drive Train'!$F$29,1,0)</f>
        <v>0</v>
      </c>
      <c r="KF20" s="57">
        <f>MIN(JV20,'DEPRECATED - DT-Prelim Calcs'!$C$10)*'DEPRECATED - DT-Prelim Calcs'!$C$11*1000/60/60</f>
        <v>-282.41462144651081</v>
      </c>
      <c r="KG20" s="63">
        <f>KG19+'DEPRECATED - DT-Prelim Calcs'!$C$11</f>
        <v>64</v>
      </c>
      <c r="KH20" s="2">
        <f>KR20/'Drive Train'!$F$35</f>
        <v>0.7075268817204301</v>
      </c>
      <c r="KI20" s="46">
        <f>KP20*12*60/(PI() * 'Drive Train'!$F$15)/KH$2*KH20</f>
        <v>-7206.7825564449786</v>
      </c>
      <c r="KJ20" s="2">
        <f>('DEPRECATED - DT-Prelim Calcs'!$C$6*KH20-KI20)/('DEPRECATED - DT-Prelim Calcs'!$C$6*KH20)*'DEPRECATED - DT-Prelim Calcs'!$C$7*KH20</f>
        <v>4.9637412785733286</v>
      </c>
      <c r="KK20" s="57">
        <f>KJ20/'DEPRECATED - DT-Prelim Calcs'!$C$7*('DEPRECATED - DT-Prelim Calcs'!$C$8-'DEPRECATED - DT-Prelim Calcs'!$C$9)+'DEPRECATED - DT-Prelim Calcs'!$C$9</f>
        <v>266.95228466429796</v>
      </c>
      <c r="KL20" s="57">
        <f t="shared" si="26"/>
        <v>53.333333333333329</v>
      </c>
      <c r="KM20" s="2">
        <f t="shared" si="80"/>
        <v>0.99579519204165001</v>
      </c>
      <c r="KN20" s="57">
        <f>KM20*'DEPRECATED - DT-Prelim Calcs'!$C$21/KH$2/'DEPRECATED - DT-Prelim Calcs'!$C$19/'DEPRECATED - DT-Prelim Calcs'!$C$18*3.39*'DEPRECATED - DT-Prelim Calcs'!$C$20</f>
        <v>25.773080821789936</v>
      </c>
      <c r="KO20" s="46">
        <f t="shared" si="81"/>
        <v>0</v>
      </c>
      <c r="KP20" s="57">
        <f>KN19*'DEPRECATED - DT-Prelim Calcs'!$C$11+KP19</f>
        <v>-24.888795361551246</v>
      </c>
      <c r="KQ20" s="57">
        <f>KQ19+0.5*KN20*'DEPRECATED - DT-Prelim Calcs'!$C$11^2+KP20*'DEPRECATED - DT-Prelim Calcs'!$C$11</f>
        <v>-38369.1099619702</v>
      </c>
      <c r="KR20" s="57">
        <f>MIN('Drive Train'!$F$35-KL19*'DEPRECATED - DT-Prelim Calcs'!$C$21*'Drive Train'!$F$39,KR19+KL$2)</f>
        <v>8.7733333333333334</v>
      </c>
      <c r="KS20" s="57">
        <f>'Drive Train'!$F$35-KL20*'DEPRECATED - DT-Prelim Calcs'!$C$21*'Drive Train'!$F$39</f>
        <v>8.7733333333333334</v>
      </c>
      <c r="KT20" s="1">
        <f>IF(KQ20&gt;='Drive Train'!$F$29,1,0)</f>
        <v>0</v>
      </c>
      <c r="KU20" s="57">
        <f>MIN(KK20,'DEPRECATED - DT-Prelim Calcs'!$C$10)*'DEPRECATED - DT-Prelim Calcs'!$C$11*1000/60/60</f>
        <v>103.33333333333333</v>
      </c>
      <c r="KV20" s="63">
        <f>KV19+'DEPRECATED - DT-Prelim Calcs'!$C$11</f>
        <v>64</v>
      </c>
      <c r="KW20" s="2">
        <f>LG20/'Drive Train'!$F$35</f>
        <v>0.68924731182795695</v>
      </c>
      <c r="KX20" s="46">
        <f>LE20*12*60/(PI() * 'Drive Train'!$F$15)/KW$2*KW20</f>
        <v>-18557.999732588345</v>
      </c>
      <c r="KY20" s="2">
        <f>('DEPRECATED - DT-Prelim Calcs'!$C$6*KW20-KX20)/('DEPRECATED - DT-Prelim Calcs'!$C$6*KW20)*'DEPRECATED - DT-Prelim Calcs'!$C$7*KW20</f>
        <v>10.052226613538757</v>
      </c>
      <c r="KZ20" s="57">
        <f>KY20/'DEPRECATED - DT-Prelim Calcs'!$C$7*('DEPRECATED - DT-Prelim Calcs'!$C$8-'DEPRECATED - DT-Prelim Calcs'!$C$9)+'DEPRECATED - DT-Prelim Calcs'!$C$9</f>
        <v>537.84550809834957</v>
      </c>
      <c r="LA20" s="57">
        <f t="shared" si="27"/>
        <v>56.666666666666664</v>
      </c>
      <c r="LB20" s="2">
        <f t="shared" si="82"/>
        <v>0.99579519204165001</v>
      </c>
      <c r="LC20" s="57">
        <f>LB20*'DEPRECATED - DT-Prelim Calcs'!$C$21/KW$2/'DEPRECATED - DT-Prelim Calcs'!$C$19/'DEPRECATED - DT-Prelim Calcs'!$C$18*3.39*'DEPRECATED - DT-Prelim Calcs'!$C$20</f>
        <v>25.773080821789936</v>
      </c>
      <c r="LD20" s="46">
        <f t="shared" si="83"/>
        <v>0</v>
      </c>
      <c r="LE20" s="57">
        <f>LC19*'DEPRECATED - DT-Prelim Calcs'!$C$11+LE19</f>
        <v>-65.790242385194674</v>
      </c>
      <c r="LF20" s="57">
        <f>LF19+0.5*LC20*'DEPRECATED - DT-Prelim Calcs'!$C$11^2+LE20*'DEPRECATED - DT-Prelim Calcs'!$C$11</f>
        <v>-40722.885795144459</v>
      </c>
      <c r="LG20" s="57">
        <f>MIN('Drive Train'!$F$35-LA19*'DEPRECATED - DT-Prelim Calcs'!$C$21*'Drive Train'!$F$39,LG19+LA$2)</f>
        <v>8.5466666666666669</v>
      </c>
      <c r="LH20" s="57">
        <f>'Drive Train'!$F$35-LA20*'DEPRECATED - DT-Prelim Calcs'!$C$21*'Drive Train'!$F$39</f>
        <v>8.5466666666666669</v>
      </c>
      <c r="LI20" s="1">
        <f>IF(LF20&gt;='Drive Train'!$F$29,1,0)</f>
        <v>0</v>
      </c>
      <c r="LJ20" s="57">
        <f>MIN(KZ20,'DEPRECATED - DT-Prelim Calcs'!$C$10)*'DEPRECATED - DT-Prelim Calcs'!$C$11*1000/60/60</f>
        <v>103.33333333333333</v>
      </c>
      <c r="LK20" s="63">
        <f>LK19+'DEPRECATED - DT-Prelim Calcs'!$C$11</f>
        <v>64</v>
      </c>
      <c r="LL20" s="2">
        <f>LV20/'Drive Train'!$F$35</f>
        <v>0.67096774193548392</v>
      </c>
      <c r="LM20" s="46">
        <f>LT20*12*60/(PI() * 'Drive Train'!$F$15)/LL$2*LL20</f>
        <v>-9404.6486891180666</v>
      </c>
      <c r="LN20" s="2">
        <f>('DEPRECATED - DT-Prelim Calcs'!$C$6*LL20-LM20)/('DEPRECATED - DT-Prelim Calcs'!$C$6*LL20)*'DEPRECATED - DT-Prelim Calcs'!$C$7*LL20</f>
        <v>5.8694156240634925</v>
      </c>
      <c r="LO20" s="57">
        <f>LN20/'DEPRECATED - DT-Prelim Calcs'!$C$7*('DEPRECATED - DT-Prelim Calcs'!$C$8-'DEPRECATED - DT-Prelim Calcs'!$C$9)+'DEPRECATED - DT-Prelim Calcs'!$C$9</f>
        <v>315.167230110932</v>
      </c>
      <c r="LP20" s="57">
        <f t="shared" si="28"/>
        <v>60</v>
      </c>
      <c r="LQ20" s="2">
        <f t="shared" si="84"/>
        <v>0.99579519204165001</v>
      </c>
      <c r="LR20" s="57">
        <f>LQ20*'DEPRECATED - DT-Prelim Calcs'!$C$21/LL$2/'DEPRECATED - DT-Prelim Calcs'!$C$19/'DEPRECATED - DT-Prelim Calcs'!$C$18*3.39*'DEPRECATED - DT-Prelim Calcs'!$C$20</f>
        <v>25.773080821789936</v>
      </c>
      <c r="LS20" s="46">
        <f t="shared" si="85"/>
        <v>0</v>
      </c>
      <c r="LT20" s="57">
        <f>LR19*'DEPRECATED - DT-Prelim Calcs'!$C$11+LT19</f>
        <v>-34.248877271355681</v>
      </c>
      <c r="LU20" s="57">
        <f>LU19+0.5*LR20*'DEPRECATED - DT-Prelim Calcs'!$C$11^2+LT20*'DEPRECATED - DT-Prelim Calcs'!$C$11</f>
        <v>-38893.486618541807</v>
      </c>
      <c r="LV20" s="57">
        <f>MIN('Drive Train'!$F$35-LP19*'DEPRECATED - DT-Prelim Calcs'!$C$21*'Drive Train'!$F$39,LV19+LP$2)</f>
        <v>8.32</v>
      </c>
      <c r="LW20" s="57">
        <f>'Drive Train'!$F$35-LP20*'DEPRECATED - DT-Prelim Calcs'!$C$21*'Drive Train'!$F$39</f>
        <v>8.32</v>
      </c>
      <c r="LX20" s="1">
        <f>IF(LU20&gt;='Drive Train'!$F$29,1,0)</f>
        <v>0</v>
      </c>
      <c r="LY20" s="57">
        <f>MIN(LO20,'DEPRECATED - DT-Prelim Calcs'!$C$10)*'DEPRECATED - DT-Prelim Calcs'!$C$11*1000/60/60</f>
        <v>103.33333333333333</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Train'!$AA$49 + V20*(1-'Drive Train'!$AA$49))</f>
        <v>0</v>
      </c>
      <c r="W21" s="57">
        <f t="shared" si="0"/>
        <v>0</v>
      </c>
      <c r="X21" s="2">
        <f>MAX(MIN(IF(AND(AI20=1,AG21&lt;0),-1,1)*(W21-$C$9)/($C$8-$C$9)*$C$7-$C$29*AE21/T$2 -  AI20*$C$29/2,X$2),MAX(X$4:X20)*-1)</f>
        <v>-0.2458281045106315</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Train'!$F$39,AG20+W$2)-$C$3,IF(AE20-1&lt;=0,0,IF($C$32=Motors!$C$29,MAX(MAX(AG$4:AG20)*-1,AG20-W$2),MAX(0,MAX(AG$4:AG20)*-1,AG20-W$2))))</f>
        <v>0</v>
      </c>
      <c r="AH21" s="57">
        <f>'Drive Train'!$F$35-ABS(W21)*'DEPRECATED - DT-Prelim Calcs'!$C$21*'Drive Train'!$F$39</f>
        <v>12.4</v>
      </c>
      <c r="AI21" s="1">
        <f>IF(AJ21&gt;='Drive Train'!$F$29,1,0)</f>
        <v>1</v>
      </c>
      <c r="AJ21" s="57">
        <f>AJ20+0.5*Y21*'DEPRECATED - DT-Prelim Calcs'!$C$11^2+AE21*'DEPRECATED - DT-Prelim Calcs'!$C$11</f>
        <v>784.33981740885292</v>
      </c>
      <c r="AK21" s="57">
        <f t="shared" si="8"/>
        <v>0</v>
      </c>
      <c r="AL21" s="63">
        <f>AL20+'DEPRECATED - DT-Prelim Calcs'!$C$11</f>
        <v>68</v>
      </c>
      <c r="AM21" s="2">
        <f>AW21/'Drive Train'!$F$35</f>
        <v>0.89235633108739976</v>
      </c>
      <c r="AN21" s="46">
        <f>AU21*12*60/(PI() * 'Drive Train'!$F$15)/AM$2*AM21</f>
        <v>4005.1104666792303</v>
      </c>
      <c r="AO21" s="2">
        <f>('DEPRECATED - DT-Prelim Calcs'!$C$6*AM21-AN21)/('DEPRECATED - DT-Prelim Calcs'!$C$6*AM21)*'DEPRECATED - DT-Prelim Calcs'!$C$7*AM21</f>
        <v>0.33963762758349553</v>
      </c>
      <c r="AP21" s="57">
        <f>AO21/'DEPRECATED - DT-Prelim Calcs'!$C$7*('DEPRECATED - DT-Prelim Calcs'!$C$8-'DEPRECATED - DT-Prelim Calcs'!$C$9)+'DEPRECATED - DT-Prelim Calcs'!$C$9</f>
        <v>20.781123493345426</v>
      </c>
      <c r="AQ21" s="57">
        <f t="shared" si="9"/>
        <v>20.781123493345426</v>
      </c>
      <c r="AR21" s="2">
        <f t="shared" si="30"/>
        <v>1.1042734492602679E-2</v>
      </c>
      <c r="AS21" s="57">
        <f>AR21*'DEPRECATED - DT-Prelim Calcs'!$C$21/AM$2/'DEPRECATED - DT-Prelim Calcs'!$C$19/'DEPRECATED - DT-Prelim Calcs'!$C$18*3.39*'DEPRECATED - DT-Prelim Calcs'!$C$20</f>
        <v>8.0025974655101056E-2</v>
      </c>
      <c r="AT21" s="46">
        <f t="shared" si="31"/>
        <v>0</v>
      </c>
      <c r="AU21" s="57">
        <f>AS20*'DEPRECATED - DT-Prelim Calcs'!$C$11+AU20</f>
        <v>39.167293442328237</v>
      </c>
      <c r="AV21" s="57">
        <f>AV20+0.5*AS21*'DEPRECATED - DT-Prelim Calcs'!$C$11^2+AU21*'DEPRECATED - DT-Prelim Calcs'!$C$11</f>
        <v>2632.6538693699604</v>
      </c>
      <c r="AW21" s="57">
        <f>MIN('Drive Train'!$F$35-AQ20*'DEPRECATED - DT-Prelim Calcs'!$C$21*'Drive Train'!$F$39,AW20+AQ$2)</f>
        <v>11.065218505483758</v>
      </c>
      <c r="AX21" s="57">
        <f>'Drive Train'!$F$35-AQ21*'DEPRECATED - DT-Prelim Calcs'!$C$21*'Drive Train'!$F$39</f>
        <v>10.986883602452512</v>
      </c>
      <c r="AY21" s="1">
        <f>IF(AV21&gt;='Drive Train'!$F$29,1,0)</f>
        <v>1</v>
      </c>
      <c r="AZ21" s="57">
        <f t="shared" si="32"/>
        <v>23.09013721482825</v>
      </c>
      <c r="BA21" s="63">
        <f>BA20+'DEPRECATED - DT-Prelim Calcs'!$C$11</f>
        <v>68</v>
      </c>
      <c r="BB21" s="2">
        <f>BL21/'Drive Train'!$F$35</f>
        <v>1.3142146746554138</v>
      </c>
      <c r="BC21" s="46">
        <f>BJ21*12*60/(PI() * 'Drive Train'!$F$15)/BB$2*BB21</f>
        <v>-3521.4917274560044</v>
      </c>
      <c r="BD21" s="2">
        <f>('DEPRECATED - DT-Prelim Calcs'!$C$6*BB21-BC21)/('DEPRECATED - DT-Prelim Calcs'!$C$6*BB21)*'DEPRECATED - DT-Prelim Calcs'!$C$7*BB21</f>
        <v>4.7595266085403676</v>
      </c>
      <c r="BE21" s="57">
        <f>BD21/'DEPRECATED - DT-Prelim Calcs'!$C$7*('DEPRECATED - DT-Prelim Calcs'!$C$8-'DEPRECATED - DT-Prelim Calcs'!$C$9)+'DEPRECATED - DT-Prelim Calcs'!$C$9</f>
        <v>256.08060741731504</v>
      </c>
      <c r="BF21" s="57">
        <f t="shared" si="10"/>
        <v>93</v>
      </c>
      <c r="BG21" s="2">
        <f t="shared" si="33"/>
        <v>1.8923798045255744</v>
      </c>
      <c r="BH21" s="57">
        <f>BG21*'DEPRECATED - DT-Prelim Calcs'!$C$21/BB$2/'DEPRECATED - DT-Prelim Calcs'!$C$19/'DEPRECATED - DT-Prelim Calcs'!$C$18*3.39*'DEPRECATED - DT-Prelim Calcs'!$C$20</f>
        <v>19.8090427580944</v>
      </c>
      <c r="BI21" s="46">
        <f t="shared" si="34"/>
        <v>0</v>
      </c>
      <c r="BJ21" s="57">
        <f>BH20*'DEPRECATED - DT-Prelim Calcs'!$C$11+BJ20</f>
        <v>-16.188510426101118</v>
      </c>
      <c r="BK21" s="57">
        <f>BK20+0.5*BH21*'DEPRECATED - DT-Prelim Calcs'!$C$11^2+BJ21*'DEPRECATED - DT-Prelim Calcs'!$C$11</f>
        <v>1620.9136200600728</v>
      </c>
      <c r="BL21" s="57">
        <f>MIN('Drive Train'!$F$35-BF20*'DEPRECATED - DT-Prelim Calcs'!$C$21*'Drive Train'!$F$39,BL20+BF$2)</f>
        <v>16.29626196572713</v>
      </c>
      <c r="BM21" s="57">
        <f>'Drive Train'!$F$35-BF21*'DEPRECATED - DT-Prelim Calcs'!$C$21*'Drive Train'!$F$39</f>
        <v>6.0759999999999996</v>
      </c>
      <c r="BN21" s="1">
        <f>IF(BK21&gt;='Drive Train'!$F$29,1,0)</f>
        <v>1</v>
      </c>
      <c r="BO21" s="57">
        <f t="shared" si="35"/>
        <v>103.33333333333333</v>
      </c>
      <c r="BP21" s="63">
        <f>BP20+'DEPRECATED - DT-Prelim Calcs'!$C$11</f>
        <v>68</v>
      </c>
      <c r="BQ21" s="2">
        <f>CA21/'Drive Train'!$F$35</f>
        <v>0.48999999999999994</v>
      </c>
      <c r="BR21" s="46">
        <f>BY21*12*60/(PI() * 'Drive Train'!$F$15)/BQ$2*BQ21</f>
        <v>7356.1282493757426</v>
      </c>
      <c r="BS21" s="2">
        <f>('DEPRECATED - DT-Prelim Calcs'!$C$6*BQ21-BR21)/('DEPRECATED - DT-Prelim Calcs'!$C$6*BQ21)*'DEPRECATED - DT-Prelim Calcs'!$C$7*BQ21</f>
        <v>-2.145229283488844</v>
      </c>
      <c r="BT21" s="57">
        <f>BS21/'DEPRECATED - DT-Prelim Calcs'!$C$7*('DEPRECATED - DT-Prelim Calcs'!$C$8-'DEPRECATED - DT-Prelim Calcs'!$C$9)+'DEPRECATED - DT-Prelim Calcs'!$C$9</f>
        <v>-111.50452990523597</v>
      </c>
      <c r="BU21" s="57">
        <f t="shared" si="11"/>
        <v>-111.50452990523597</v>
      </c>
      <c r="BV21" s="2">
        <f t="shared" si="36"/>
        <v>-3.2443308628224177</v>
      </c>
      <c r="BW21" s="57">
        <f>BV21*'DEPRECATED - DT-Prelim Calcs'!$C$21/BQ$2/'DEPRECATED - DT-Prelim Calcs'!$C$19/'DEPRECATED - DT-Prelim Calcs'!$C$18*3.39*'DEPRECATED - DT-Prelim Calcs'!$C$20</f>
        <v>-44.410523425792178</v>
      </c>
      <c r="BX21" s="46">
        <f t="shared" si="37"/>
        <v>1</v>
      </c>
      <c r="BY21" s="57">
        <f>BW20*'DEPRECATED - DT-Prelim Calcs'!$C$11+BY20</f>
        <v>69.357618448689024</v>
      </c>
      <c r="BZ21" s="57">
        <f>BZ20+0.5*BW21*'DEPRECATED - DT-Prelim Calcs'!$C$11^2+BY21*'DEPRECATED - DT-Prelim Calcs'!$C$11</f>
        <v>-1179.4824522918741</v>
      </c>
      <c r="CA21" s="57">
        <f>MIN('Drive Train'!$F$35-BU20*'DEPRECATED - DT-Prelim Calcs'!$C$21*'Drive Train'!$F$39,CA20+BU$2)</f>
        <v>6.0759999999999996</v>
      </c>
      <c r="CB21" s="57">
        <f>'Drive Train'!$F$35-BU21*'DEPRECATED - DT-Prelim Calcs'!$C$21*'Drive Train'!$F$39</f>
        <v>19.982308033556045</v>
      </c>
      <c r="CC21" s="1">
        <f>IF(BZ21&gt;='Drive Train'!$F$29,1,0)</f>
        <v>0</v>
      </c>
      <c r="CD21" s="57">
        <f t="shared" si="38"/>
        <v>-123.89392211692885</v>
      </c>
      <c r="CE21" s="63">
        <f>CE20+'DEPRECATED - DT-Prelim Calcs'!$C$11</f>
        <v>68</v>
      </c>
      <c r="CF21" s="2">
        <f>CP21/'Drive Train'!$F$35</f>
        <v>0.48999999999999994</v>
      </c>
      <c r="CG21" s="46">
        <f>CN21*12*60/(PI() * 'Drive Train'!$F$15)/CF$2*CF21</f>
        <v>-7777.9880404336691</v>
      </c>
      <c r="CH21" s="2">
        <f>('DEPRECATED - DT-Prelim Calcs'!$C$6*CF21-CG21)/('DEPRECATED - DT-Prelim Calcs'!$C$6*CF21)*'DEPRECATED - DT-Prelim Calcs'!$C$7*CF21</f>
        <v>4.6977763935169126</v>
      </c>
      <c r="CI21" s="57">
        <f>CH21/'DEPRECATED - DT-Prelim Calcs'!$C$7*('DEPRECATED - DT-Prelim Calcs'!$C$8-'DEPRECATED - DT-Prelim Calcs'!$C$9)+'DEPRECATED - DT-Prelim Calcs'!$C$9</f>
        <v>252.79324119843147</v>
      </c>
      <c r="CJ21" s="57">
        <f t="shared" si="12"/>
        <v>93</v>
      </c>
      <c r="CK21" s="2">
        <f t="shared" si="39"/>
        <v>1.5241763143494644</v>
      </c>
      <c r="CL21" s="57">
        <f>CK21*'DEPRECATED - DT-Prelim Calcs'!$C$21/CF$2/'DEPRECATED - DT-Prelim Calcs'!$C$19/'DEPRECATED - DT-Prelim Calcs'!$C$18*3.39*'DEPRECATED - DT-Prelim Calcs'!$C$20</f>
        <v>25.773080821789936</v>
      </c>
      <c r="CM21" s="46">
        <f t="shared" si="40"/>
        <v>0</v>
      </c>
      <c r="CN21" s="57">
        <f>CL20*'DEPRECATED - DT-Prelim Calcs'!$C$11+CN20</f>
        <v>-59.366545402176129</v>
      </c>
      <c r="CO21" s="57">
        <f>CO20+0.5*CL21*'DEPRECATED - DT-Prelim Calcs'!$C$11^2+CN21*'DEPRECATED - DT-Prelim Calcs'!$C$11</f>
        <v>-5944.4829922502477</v>
      </c>
      <c r="CP21" s="57">
        <f>MIN('Drive Train'!$F$35-CJ20*'DEPRECATED - DT-Prelim Calcs'!$C$21*'Drive Train'!$F$39,CP20+CJ$2)</f>
        <v>6.0759999999999996</v>
      </c>
      <c r="CQ21" s="57">
        <f>'Drive Train'!$F$35-CJ21*'DEPRECATED - DT-Prelim Calcs'!$C$21*'Drive Train'!$F$39</f>
        <v>6.0759999999999996</v>
      </c>
      <c r="CR21" s="1">
        <f>IF(CO21&gt;='Drive Train'!$F$29,1,0)</f>
        <v>0</v>
      </c>
      <c r="CS21" s="57">
        <f t="shared" si="41"/>
        <v>103.33333333333333</v>
      </c>
      <c r="CT21" s="63">
        <f>CT20+'DEPRECATED - DT-Prelim Calcs'!$C$11</f>
        <v>68</v>
      </c>
      <c r="CU21" s="2">
        <f>DE21/'Drive Train'!$F$35</f>
        <v>1.7942209862765985</v>
      </c>
      <c r="CV21" s="46">
        <f>DC21*12*60/(PI() * 'Drive Train'!$F$15)/CU$2*CU21</f>
        <v>-155491.61965349727</v>
      </c>
      <c r="CW21" s="2">
        <f>('DEPRECATED - DT-Prelim Calcs'!$C$6*CU21-CV21)/('DEPRECATED - DT-Prelim Calcs'!$C$6*CU21)*'DEPRECATED - DT-Prelim Calcs'!$C$7*CU21</f>
        <v>74.630789906181462</v>
      </c>
      <c r="CX21" s="57">
        <f>CW21/'DEPRECATED - DT-Prelim Calcs'!$C$7*('DEPRECATED - DT-Prelim Calcs'!$C$8-'DEPRECATED - DT-Prelim Calcs'!$C$9)+'DEPRECATED - DT-Prelim Calcs'!$C$9</f>
        <v>3975.7831306900753</v>
      </c>
      <c r="CY21" s="57">
        <f t="shared" si="13"/>
        <v>93</v>
      </c>
      <c r="CZ21" s="2">
        <f t="shared" si="42"/>
        <v>1.2803081040535502</v>
      </c>
      <c r="DA21" s="57">
        <f>CZ21*'DEPRECATED - DT-Prelim Calcs'!$C$21/CU$2/'DEPRECATED - DT-Prelim Calcs'!$C$19/'DEPRECATED - DT-Prelim Calcs'!$C$18*3.39*'DEPRECATED - DT-Prelim Calcs'!$C$20</f>
        <v>25.773080821789936</v>
      </c>
      <c r="DB21" s="46">
        <f t="shared" si="43"/>
        <v>0</v>
      </c>
      <c r="DC21" s="57">
        <f>DA20*'DEPRECATED - DT-Prelim Calcs'!$C$11+DC20</f>
        <v>-272.2581742909673</v>
      </c>
      <c r="DD21" s="57">
        <f>DD20+0.5*DA21*'DEPRECATED - DT-Prelim Calcs'!$C$11^2+DC21*'DEPRECATED - DT-Prelim Calcs'!$C$11</f>
        <v>-10791.907050255906</v>
      </c>
      <c r="DE21" s="57">
        <f>MIN('Drive Train'!$F$35-CY20*'DEPRECATED - DT-Prelim Calcs'!$C$21*'Drive Train'!$F$39,DE20+CY$2)</f>
        <v>22.248340229829822</v>
      </c>
      <c r="DF21" s="57">
        <f>'Drive Train'!$F$35-CY21*'DEPRECATED - DT-Prelim Calcs'!$C$21*'Drive Train'!$F$39</f>
        <v>6.0759999999999996</v>
      </c>
      <c r="DG21" s="1">
        <f>IF(DD21&gt;='Drive Train'!$F$29,1,0)</f>
        <v>0</v>
      </c>
      <c r="DH21" s="57">
        <f t="shared" si="44"/>
        <v>103.33333333333333</v>
      </c>
      <c r="DI21" s="63">
        <f>DI20+'DEPRECATED - DT-Prelim Calcs'!$C$11</f>
        <v>68</v>
      </c>
      <c r="DJ21" s="2">
        <f>DT21/'Drive Train'!$F$35</f>
        <v>0.48999999999999994</v>
      </c>
      <c r="DK21" s="46">
        <f>DR21*12*60/(PI() * 'Drive Train'!$F$15)/DJ$2*DJ21</f>
        <v>-59938.469771581775</v>
      </c>
      <c r="DL21" s="2">
        <f>('DEPRECATED - DT-Prelim Calcs'!$C$6*DJ21-DK21)/('DEPRECATED - DT-Prelim Calcs'!$C$6*DJ21)*'DEPRECATED - DT-Prelim Calcs'!$C$7*DJ21</f>
        <v>28.282534549627027</v>
      </c>
      <c r="DM21" s="57">
        <f>DL21/'DEPRECATED - DT-Prelim Calcs'!$C$7*('DEPRECATED - DT-Prelim Calcs'!$C$8-'DEPRECATED - DT-Prelim Calcs'!$C$9)+'DEPRECATED - DT-Prelim Calcs'!$C$9</f>
        <v>1508.3635612934224</v>
      </c>
      <c r="DN21" s="57">
        <f t="shared" si="14"/>
        <v>93</v>
      </c>
      <c r="DO21" s="2">
        <f t="shared" si="45"/>
        <v>1.1037138828047846</v>
      </c>
      <c r="DP21" s="57">
        <f>DO21*'DEPRECATED - DT-Prelim Calcs'!$C$21/DJ$2/'DEPRECATED - DT-Prelim Calcs'!$C$19/'DEPRECATED - DT-Prelim Calcs'!$C$18*3.39*'DEPRECATED - DT-Prelim Calcs'!$C$20</f>
        <v>25.773080821789936</v>
      </c>
      <c r="DQ21" s="46">
        <f t="shared" si="46"/>
        <v>0</v>
      </c>
      <c r="DR21" s="57">
        <f>DP20*'DEPRECATED - DT-Prelim Calcs'!$C$11+DR20</f>
        <v>-331.284757744221</v>
      </c>
      <c r="DS21" s="57">
        <f>DS20+0.5*DP21*'DEPRECATED - DT-Prelim Calcs'!$C$11^2+DR21*'DEPRECATED - DT-Prelim Calcs'!$C$11</f>
        <v>-25623.498075111533</v>
      </c>
      <c r="DT21" s="57">
        <f>MIN('Drive Train'!$F$35-DN20*'DEPRECATED - DT-Prelim Calcs'!$C$21*'Drive Train'!$F$39,DT20+DN$2)</f>
        <v>6.0759999999999996</v>
      </c>
      <c r="DU21" s="57">
        <f>'Drive Train'!$F$35-DN21*'DEPRECATED - DT-Prelim Calcs'!$C$21*'Drive Train'!$F$39</f>
        <v>6.0759999999999996</v>
      </c>
      <c r="DV21" s="1">
        <f>IF(DS21&gt;='Drive Train'!$F$29,1,0)</f>
        <v>0</v>
      </c>
      <c r="DW21" s="57">
        <f t="shared" si="47"/>
        <v>103.33333333333333</v>
      </c>
      <c r="DX21" s="63">
        <f>DX20+'DEPRECATED - DT-Prelim Calcs'!$C$11</f>
        <v>68</v>
      </c>
      <c r="DY21" s="2">
        <f>EI21/'Drive Train'!$F$35</f>
        <v>0.48999999999999994</v>
      </c>
      <c r="DZ21" s="46">
        <f>EG21*12*60/(PI() * 'Drive Train'!$F$15)/DY$2*DY21</f>
        <v>-156912.71510495033</v>
      </c>
      <c r="EA21" s="2">
        <f>('DEPRECATED - DT-Prelim Calcs'!$C$6*DY21-DZ21)/('DEPRECATED - DT-Prelim Calcs'!$C$6*DY21)*'DEPRECATED - DT-Prelim Calcs'!$C$7*DY21</f>
        <v>72.130176435821824</v>
      </c>
      <c r="EB21" s="57">
        <f>EA21/'DEPRECATED - DT-Prelim Calcs'!$C$7*('DEPRECATED - DT-Prelim Calcs'!$C$8-'DEPRECATED - DT-Prelim Calcs'!$C$9)+'DEPRECATED - DT-Prelim Calcs'!$C$9</f>
        <v>3842.6591853593113</v>
      </c>
      <c r="EC21" s="57">
        <f t="shared" si="15"/>
        <v>93</v>
      </c>
      <c r="ED21" s="2">
        <f t="shared" si="48"/>
        <v>0.96993038185874991</v>
      </c>
      <c r="EE21" s="57">
        <f>ED21*'DEPRECATED - DT-Prelim Calcs'!$C$21/DY$2/'DEPRECATED - DT-Prelim Calcs'!$C$19/'DEPRECATED - DT-Prelim Calcs'!$C$18*3.39*'DEPRECATED - DT-Prelim Calcs'!$C$20</f>
        <v>25.773080821789936</v>
      </c>
      <c r="EF21" s="46">
        <f t="shared" si="49"/>
        <v>0</v>
      </c>
      <c r="EG21" s="57">
        <f>EE20*'DEPRECATED - DT-Prelim Calcs'!$C$11+EG20</f>
        <v>-762.14569113874495</v>
      </c>
      <c r="EH21" s="57">
        <f>EH20+0.5*EE21*'DEPRECATED - DT-Prelim Calcs'!$C$11^2+EG21*'DEPRECATED - DT-Prelim Calcs'!$C$11</f>
        <v>-34133.194200950798</v>
      </c>
      <c r="EI21" s="57">
        <f>MIN('Drive Train'!$F$35-EC20*'DEPRECATED - DT-Prelim Calcs'!$C$21*'Drive Train'!$F$39,EI20+EC$2)</f>
        <v>6.0759999999999996</v>
      </c>
      <c r="EJ21" s="57">
        <f>'Drive Train'!$F$35-EC21*'DEPRECATED - DT-Prelim Calcs'!$C$21*'Drive Train'!$F$39</f>
        <v>6.0759999999999996</v>
      </c>
      <c r="EK21" s="1">
        <f>IF(EH21&gt;='Drive Train'!$F$29,1,0)</f>
        <v>0</v>
      </c>
      <c r="EL21" s="57">
        <f t="shared" si="50"/>
        <v>103.33333333333333</v>
      </c>
      <c r="EM21" s="63">
        <f>EM20+'DEPRECATED - DT-Prelim Calcs'!$C$11</f>
        <v>68</v>
      </c>
      <c r="EN21" s="2">
        <f>EX21/'Drive Train'!$F$35</f>
        <v>0.48999999999999994</v>
      </c>
      <c r="EO21" s="46">
        <f>EV21*12*60/(PI() * 'Drive Train'!$F$15)/EN$2*EN21</f>
        <v>-4373.3927001019929</v>
      </c>
      <c r="EP21" s="2">
        <f>('DEPRECATED - DT-Prelim Calcs'!$C$6*EN21-EO21)/('DEPRECATED - DT-Prelim Calcs'!$C$6*EN21)*'DEPRECATED - DT-Prelim Calcs'!$C$7*EN21</f>
        <v>3.1583627405714454</v>
      </c>
      <c r="EQ21" s="57">
        <f>EP21/'DEPRECATED - DT-Prelim Calcs'!$C$7*('DEPRECATED - DT-Prelim Calcs'!$C$8-'DEPRECATED - DT-Prelim Calcs'!$C$9)+'DEPRECATED - DT-Prelim Calcs'!$C$9</f>
        <v>170.84022390677029</v>
      </c>
      <c r="ER21" s="57">
        <f t="shared" si="16"/>
        <v>93</v>
      </c>
      <c r="ES21" s="2">
        <f t="shared" si="51"/>
        <v>0.86507304327942547</v>
      </c>
      <c r="ET21" s="57">
        <f>ES21*'DEPRECATED - DT-Prelim Calcs'!$C$21/EN$2/'DEPRECATED - DT-Prelim Calcs'!$C$19/'DEPRECATED - DT-Prelim Calcs'!$C$18*3.39*'DEPRECATED - DT-Prelim Calcs'!$C$20</f>
        <v>25.773080821789936</v>
      </c>
      <c r="EU21" s="46">
        <f t="shared" si="52"/>
        <v>0</v>
      </c>
      <c r="EV21" s="57">
        <f>ET20*'DEPRECATED - DT-Prelim Calcs'!$C$11+EV20</f>
        <v>-18.945695501797644</v>
      </c>
      <c r="EW21" s="57">
        <f>EW20+0.5*ET21*'DEPRECATED - DT-Prelim Calcs'!$C$11^2+EV21*'DEPRECATED - DT-Prelim Calcs'!$C$11</f>
        <v>-43854.854961995574</v>
      </c>
      <c r="EX21" s="57">
        <f>MIN('Drive Train'!$F$35-ER20*'DEPRECATED - DT-Prelim Calcs'!$C$21*'Drive Train'!$F$39,EX20+ER$2)</f>
        <v>6.0759999999999996</v>
      </c>
      <c r="EY21" s="57">
        <f>'Drive Train'!$F$35-ER21*'DEPRECATED - DT-Prelim Calcs'!$C$21*'Drive Train'!$F$39</f>
        <v>6.0759999999999996</v>
      </c>
      <c r="EZ21" s="1">
        <f>IF(EW21&gt;='Drive Train'!$F$29,1,0)</f>
        <v>0</v>
      </c>
      <c r="FA21" s="57">
        <f t="shared" si="53"/>
        <v>103.33333333333333</v>
      </c>
      <c r="FB21" s="63">
        <f>FB20+'DEPRECATED - DT-Prelim Calcs'!$C$11</f>
        <v>68</v>
      </c>
      <c r="FC21" s="2">
        <f>FM21/'Drive Train'!$F$35</f>
        <v>0.48999999999999994</v>
      </c>
      <c r="FD21" s="46">
        <f>FK21*12*60/(PI() * 'Drive Train'!$F$15)/FC$2*FC21</f>
        <v>-100411.59605405877</v>
      </c>
      <c r="FE21" s="2">
        <f>('DEPRECATED - DT-Prelim Calcs'!$C$6*FC21-FD21)/('DEPRECATED - DT-Prelim Calcs'!$C$6*FC21)*'DEPRECATED - DT-Prelim Calcs'!$C$7*FC21</f>
        <v>46.582766133261096</v>
      </c>
      <c r="FF21" s="57">
        <f>FE21/'DEPRECATED - DT-Prelim Calcs'!$C$7*('DEPRECATED - DT-Prelim Calcs'!$C$8-'DEPRECATED - DT-Prelim Calcs'!$C$9)+'DEPRECATED - DT-Prelim Calcs'!$C$9</f>
        <v>2482.6041057665552</v>
      </c>
      <c r="FG21" s="57">
        <f t="shared" si="17"/>
        <v>93</v>
      </c>
      <c r="FH21" s="2">
        <f t="shared" si="54"/>
        <v>0.78067567320338405</v>
      </c>
      <c r="FI21" s="57">
        <f>FH21*'DEPRECATED - DT-Prelim Calcs'!$C$21/FC$2/'DEPRECATED - DT-Prelim Calcs'!$C$19/'DEPRECATED - DT-Prelim Calcs'!$C$18*3.39*'DEPRECATED - DT-Prelim Calcs'!$C$20</f>
        <v>25.773080821789936</v>
      </c>
      <c r="FJ21" s="46">
        <f t="shared" si="55"/>
        <v>0</v>
      </c>
      <c r="FK21" s="57">
        <f>FI20*'DEPRECATED - DT-Prelim Calcs'!$C$11+FK20</f>
        <v>-392.54894536915992</v>
      </c>
      <c r="FL21" s="57">
        <f>FL20+0.5*FI21*'DEPRECATED - DT-Prelim Calcs'!$C$11^2+FK21*'DEPRECATED - DT-Prelim Calcs'!$C$11</f>
        <v>-67018.256453772017</v>
      </c>
      <c r="FM21" s="57">
        <f>MIN('Drive Train'!$F$35-FG20*'DEPRECATED - DT-Prelim Calcs'!$C$21*'Drive Train'!$F$39,FM20+FG$2)</f>
        <v>6.0759999999999996</v>
      </c>
      <c r="FN21" s="57">
        <f>'Drive Train'!$F$35-FG21*'DEPRECATED - DT-Prelim Calcs'!$C$21*'Drive Train'!$F$39</f>
        <v>6.0759999999999996</v>
      </c>
      <c r="FO21" s="1">
        <f>IF(FL21&gt;='Drive Train'!$F$29,1,0)</f>
        <v>0</v>
      </c>
      <c r="FP21" s="57">
        <f t="shared" si="56"/>
        <v>103.33333333333333</v>
      </c>
      <c r="FQ21" s="63">
        <f>FQ20+'DEPRECATED - DT-Prelim Calcs'!$C$11</f>
        <v>68</v>
      </c>
      <c r="FR21" s="2">
        <f>GB21/'Drive Train'!$F$35</f>
        <v>0.48999999999999994</v>
      </c>
      <c r="FS21" s="46">
        <f>FZ21*12*60/(PI() * 'Drive Train'!$F$15)/FR$2*FR21</f>
        <v>-226292.62480133507</v>
      </c>
      <c r="FT21" s="2">
        <f>('DEPRECATED - DT-Prelim Calcs'!$C$6*FR21-FS21)/('DEPRECATED - DT-Prelim Calcs'!$C$6*FR21)*'DEPRECATED - DT-Prelim Calcs'!$C$7*FR21</f>
        <v>103.50082978822093</v>
      </c>
      <c r="FU21" s="57">
        <f>FT21/'DEPRECATED - DT-Prelim Calcs'!$C$7*('DEPRECATED - DT-Prelim Calcs'!$C$8-'DEPRECATED - DT-Prelim Calcs'!$C$9)+'DEPRECATED - DT-Prelim Calcs'!$C$9</f>
        <v>5512.7234281447072</v>
      </c>
      <c r="FV21" s="57">
        <f t="shared" si="18"/>
        <v>93</v>
      </c>
      <c r="FW21" s="2">
        <f t="shared" si="57"/>
        <v>0.7112822800297498</v>
      </c>
      <c r="FX21" s="57">
        <f>FW21*'DEPRECATED - DT-Prelim Calcs'!$C$21/FR$2/'DEPRECATED - DT-Prelim Calcs'!$C$19/'DEPRECATED - DT-Prelim Calcs'!$C$18*3.39*'DEPRECATED - DT-Prelim Calcs'!$C$20</f>
        <v>25.773080821789936</v>
      </c>
      <c r="FY21" s="46">
        <f t="shared" si="58"/>
        <v>0</v>
      </c>
      <c r="FZ21" s="57">
        <f>FX20*'DEPRECATED - DT-Prelim Calcs'!$C$11+FZ20</f>
        <v>-806.03089301295415</v>
      </c>
      <c r="GA21" s="57">
        <f>GA20+0.5*FX21*'DEPRECATED - DT-Prelim Calcs'!$C$11^2+FZ21*'DEPRECATED - DT-Prelim Calcs'!$C$11</f>
        <v>-92654.137207687338</v>
      </c>
      <c r="GB21" s="57">
        <f>MIN('Drive Train'!$F$35-FV20*'DEPRECATED - DT-Prelim Calcs'!$C$21*'Drive Train'!$F$39,GB20+FV$2)</f>
        <v>6.0759999999999996</v>
      </c>
      <c r="GC21" s="57">
        <f>'Drive Train'!$F$35-FV21*'DEPRECATED - DT-Prelim Calcs'!$C$21*'Drive Train'!$F$39</f>
        <v>6.0759999999999996</v>
      </c>
      <c r="GD21" s="1">
        <f>IF(GA21&gt;='Drive Train'!$F$29,1,0)</f>
        <v>0</v>
      </c>
      <c r="GE21" s="57">
        <f t="shared" si="59"/>
        <v>103.33333333333333</v>
      </c>
      <c r="GF21" s="63">
        <f>GF20+'DEPRECATED - DT-Prelim Calcs'!$C$11</f>
        <v>68</v>
      </c>
      <c r="GG21" s="2">
        <f>GQ21/'Drive Train'!$F$35</f>
        <v>0.83548387096774201</v>
      </c>
      <c r="GH21" s="46">
        <f>GO21*12*60/(PI() * 'Drive Train'!$F$15)/GG$2*GG21</f>
        <v>-197380.27596886535</v>
      </c>
      <c r="GI21" s="2">
        <f>('DEPRECATED - DT-Prelim Calcs'!$C$6*GG21-GH21)/('DEPRECATED - DT-Prelim Calcs'!$C$6*GG21)*'DEPRECATED - DT-Prelim Calcs'!$C$7*GG21</f>
        <v>91.260507702196506</v>
      </c>
      <c r="GJ21" s="57">
        <f>GI21/'DEPRECATED - DT-Prelim Calcs'!$C$7*('DEPRECATED - DT-Prelim Calcs'!$C$8-'DEPRECATED - DT-Prelim Calcs'!$C$9)+'DEPRECATED - DT-Prelim Calcs'!$C$9</f>
        <v>4861.0913436480541</v>
      </c>
      <c r="GK21" s="57">
        <f t="shared" si="60"/>
        <v>29.999999999999982</v>
      </c>
      <c r="GL21" s="2">
        <f t="shared" si="61"/>
        <v>0.99579519204165001</v>
      </c>
      <c r="GM21" s="57">
        <f>GL21*'DEPRECATED - DT-Prelim Calcs'!$C$21/GG$2/'DEPRECATED - DT-Prelim Calcs'!$C$19/'DEPRECATED - DT-Prelim Calcs'!$C$18*3.39*'DEPRECATED - DT-Prelim Calcs'!$C$20</f>
        <v>25.773080821789936</v>
      </c>
      <c r="GN21" s="46">
        <f t="shared" si="62"/>
        <v>0</v>
      </c>
      <c r="GO21" s="57">
        <f>GM20*'DEPRECATED - DT-Prelim Calcs'!$C$11+GO20</f>
        <v>-577.25949469569707</v>
      </c>
      <c r="GP21" s="57">
        <f>GP20+0.5*GM21*'DEPRECATED - DT-Prelim Calcs'!$C$11^2+GO21*'DEPRECATED - DT-Prelim Calcs'!$C$11</f>
        <v>-33034.179933363288</v>
      </c>
      <c r="GQ21" s="57">
        <f>MIN('Drive Train'!$F$35-GK20*'DEPRECATED - DT-Prelim Calcs'!$C$21*'Drive Train'!$F$39,GQ20+GK$2)</f>
        <v>10.360000000000001</v>
      </c>
      <c r="GR21" s="57">
        <f>'Drive Train'!$F$35-GK21*'DEPRECATED - DT-Prelim Calcs'!$C$21*'Drive Train'!$F$39</f>
        <v>10.360000000000001</v>
      </c>
      <c r="GS21" s="1">
        <f>IF(GP21&gt;='Drive Train'!$F$29,1,0)</f>
        <v>0</v>
      </c>
      <c r="GT21" s="57">
        <f t="shared" si="63"/>
        <v>33.333333333333314</v>
      </c>
      <c r="GU21" s="63">
        <f>GU20+'DEPRECATED - DT-Prelim Calcs'!$C$11</f>
        <v>68</v>
      </c>
      <c r="GV21" s="2">
        <f>HF21/'Drive Train'!$F$35</f>
        <v>0.81720430107526887</v>
      </c>
      <c r="GW21" s="46">
        <f>HD21*12*60/(PI() * 'Drive Train'!$F$15)/GV$2*GV21</f>
        <v>-232610.41195416602</v>
      </c>
      <c r="GX21" s="2">
        <f>('DEPRECATED - DT-Prelim Calcs'!$C$6*GV21-GW21)/('DEPRECATED - DT-Prelim Calcs'!$C$6*GV21)*'DEPRECATED - DT-Prelim Calcs'!$C$7*GV21</f>
        <v>107.14602762066458</v>
      </c>
      <c r="GY21" s="57">
        <f>GX21/'DEPRECATED - DT-Prelim Calcs'!$C$7*('DEPRECATED - DT-Prelim Calcs'!$C$8-'DEPRECATED - DT-Prelim Calcs'!$C$9)+'DEPRECATED - DT-Prelim Calcs'!$C$9</f>
        <v>5706.7810554901516</v>
      </c>
      <c r="GZ21" s="57">
        <f t="shared" si="20"/>
        <v>33.333333333333314</v>
      </c>
      <c r="HA21" s="2">
        <f t="shared" si="64"/>
        <v>0.99579519204165001</v>
      </c>
      <c r="HB21" s="57">
        <f>HA21*'DEPRECATED - DT-Prelim Calcs'!$C$21/GV$2/'DEPRECATED - DT-Prelim Calcs'!$C$19/'DEPRECATED - DT-Prelim Calcs'!$C$18*3.39*'DEPRECATED - DT-Prelim Calcs'!$C$20</f>
        <v>25.773080821789936</v>
      </c>
      <c r="HC21" s="46">
        <f t="shared" si="65"/>
        <v>0</v>
      </c>
      <c r="HD21" s="57">
        <f>HB20*'DEPRECATED - DT-Prelim Calcs'!$C$11+HD20</f>
        <v>-695.51085092799826</v>
      </c>
      <c r="HE21" s="57">
        <f>HE20+0.5*HB21*'DEPRECATED - DT-Prelim Calcs'!$C$11^2+HD21*'DEPRECATED - DT-Prelim Calcs'!$C$11</f>
        <v>-34582.235280752146</v>
      </c>
      <c r="HF21" s="57">
        <f>MIN('Drive Train'!$F$35-GZ20*'DEPRECATED - DT-Prelim Calcs'!$C$21*'Drive Train'!$F$39,HF20+GZ$2)</f>
        <v>10.133333333333335</v>
      </c>
      <c r="HG21" s="57">
        <f>'Drive Train'!$F$35-GZ21*'DEPRECATED - DT-Prelim Calcs'!$C$21*'Drive Train'!$F$39</f>
        <v>10.133333333333335</v>
      </c>
      <c r="HH21" s="1">
        <f>IF(HE21&gt;='Drive Train'!$F$29,1,0)</f>
        <v>0</v>
      </c>
      <c r="HI21" s="57">
        <f t="shared" si="66"/>
        <v>37.037037037037017</v>
      </c>
      <c r="HJ21" s="63">
        <f>HJ20+'DEPRECATED - DT-Prelim Calcs'!$C$11</f>
        <v>68</v>
      </c>
      <c r="HK21" s="2">
        <f>HU21/'Drive Train'!$F$35</f>
        <v>0.79892473118279583</v>
      </c>
      <c r="HL21" s="46">
        <f>HS21*12*60/(PI() * 'Drive Train'!$F$15)/HK$2*HK21</f>
        <v>-291450.35354994389</v>
      </c>
      <c r="HM21" s="2">
        <f>('DEPRECATED - DT-Prelim Calcs'!$C$6*HK21-HL21)/('DEPRECATED - DT-Prelim Calcs'!$C$6*HK21)*'DEPRECATED - DT-Prelim Calcs'!$C$7*HK21</f>
        <v>133.7069005449957</v>
      </c>
      <c r="HN21" s="57">
        <f>HM21/'DEPRECATED - DT-Prelim Calcs'!$C$7*('DEPRECATED - DT-Prelim Calcs'!$C$8-'DEPRECATED - DT-Prelim Calcs'!$C$9)+'DEPRECATED - DT-Prelim Calcs'!$C$9</f>
        <v>7120.7893526651242</v>
      </c>
      <c r="HO21" s="57">
        <f t="shared" si="21"/>
        <v>36.66666666666665</v>
      </c>
      <c r="HP21" s="2">
        <f t="shared" si="67"/>
        <v>0.99579519204165001</v>
      </c>
      <c r="HQ21" s="57">
        <f>HP21*'DEPRECATED - DT-Prelim Calcs'!$C$21/HK$2/'DEPRECATED - DT-Prelim Calcs'!$C$19/'DEPRECATED - DT-Prelim Calcs'!$C$18*3.39*'DEPRECATED - DT-Prelim Calcs'!$C$20</f>
        <v>25.773080821789936</v>
      </c>
      <c r="HR21" s="46">
        <f t="shared" si="68"/>
        <v>0</v>
      </c>
      <c r="HS21" s="57">
        <f>HQ20*'DEPRECATED - DT-Prelim Calcs'!$C$11+HS20</f>
        <v>-891.38254303682083</v>
      </c>
      <c r="HT21" s="57">
        <f>HT20+0.5*HQ21*'DEPRECATED - DT-Prelim Calcs'!$C$11^2+HS21*'DEPRECATED - DT-Prelim Calcs'!$C$11</f>
        <v>-37190.310311279893</v>
      </c>
      <c r="HU21" s="57">
        <f>MIN('Drive Train'!$F$35-HO20*'DEPRECATED - DT-Prelim Calcs'!$C$21*'Drive Train'!$F$39,HU20+HO$2)</f>
        <v>9.9066666666666681</v>
      </c>
      <c r="HV21" s="57">
        <f>'Drive Train'!$F$35-HO21*'DEPRECATED - DT-Prelim Calcs'!$C$21*'Drive Train'!$F$39</f>
        <v>9.9066666666666681</v>
      </c>
      <c r="HW21" s="1">
        <f>IF(HT21&gt;='Drive Train'!$F$29,1,0)</f>
        <v>0</v>
      </c>
      <c r="HX21" s="57">
        <f t="shared" si="69"/>
        <v>40.740740740740726</v>
      </c>
      <c r="HY21" s="63">
        <f>HY20+'DEPRECATED - DT-Prelim Calcs'!$C$11</f>
        <v>68</v>
      </c>
      <c r="HZ21" s="2">
        <f>IJ21/'Drive Train'!$F$35</f>
        <v>0.78064516129032269</v>
      </c>
      <c r="IA21" s="46">
        <f>IH21*12*60/(PI() * 'Drive Train'!$F$15)/HZ$2*HZ21</f>
        <v>-370634.22742073308</v>
      </c>
      <c r="IB21" s="2">
        <f>('DEPRECATED - DT-Prelim Calcs'!$C$6*HZ21-IA21)/('DEPRECATED - DT-Prelim Calcs'!$C$6*HZ21)*'DEPRECATED - DT-Prelim Calcs'!$C$7*HZ21</f>
        <v>169.46643703082353</v>
      </c>
      <c r="IC21" s="57">
        <f>IB21/'DEPRECATED - DT-Prelim Calcs'!$C$7*('DEPRECATED - DT-Prelim Calcs'!$C$8-'DEPRECATED - DT-Prelim Calcs'!$C$9)+'DEPRECATED - DT-Prelim Calcs'!$C$9</f>
        <v>9024.5024361222659</v>
      </c>
      <c r="ID21" s="57">
        <f t="shared" si="22"/>
        <v>39.999999999999986</v>
      </c>
      <c r="IE21" s="2">
        <f t="shared" si="70"/>
        <v>0.99579519204165001</v>
      </c>
      <c r="IF21" s="57">
        <f>IE21*'DEPRECATED - DT-Prelim Calcs'!$C$21/HZ$2/'DEPRECATED - DT-Prelim Calcs'!$C$19/'DEPRECATED - DT-Prelim Calcs'!$C$18*3.39*'DEPRECATED - DT-Prelim Calcs'!$C$20</f>
        <v>25.773080821789936</v>
      </c>
      <c r="IG21" s="46">
        <f t="shared" si="71"/>
        <v>0</v>
      </c>
      <c r="IH21" s="57">
        <f>IF20*'DEPRECATED - DT-Prelim Calcs'!$C$11+IH20</f>
        <v>-1160.1048816774889</v>
      </c>
      <c r="II21" s="57">
        <f>II20+0.5*IF21*'DEPRECATED - DT-Prelim Calcs'!$C$11^2+IH21*'DEPRECATED - DT-Prelim Calcs'!$C$11</f>
        <v>-39805.704555646284</v>
      </c>
      <c r="IJ21" s="57">
        <f>MIN('Drive Train'!$F$35-ID20*'DEPRECATED - DT-Prelim Calcs'!$C$21*'Drive Train'!$F$39,IJ20+ID$2)</f>
        <v>9.6800000000000015</v>
      </c>
      <c r="IK21" s="57">
        <f>'Drive Train'!$F$35-ID21*'DEPRECATED - DT-Prelim Calcs'!$C$21*'Drive Train'!$F$39</f>
        <v>9.6800000000000015</v>
      </c>
      <c r="IL21" s="1">
        <f>IF(II21&gt;='Drive Train'!$F$29,1,0)</f>
        <v>0</v>
      </c>
      <c r="IM21" s="57">
        <f t="shared" si="72"/>
        <v>44.444444444444429</v>
      </c>
      <c r="IN21" s="63">
        <f>IN20+'DEPRECATED - DT-Prelim Calcs'!$C$11</f>
        <v>68</v>
      </c>
      <c r="IO21" s="2">
        <f>IY21/'Drive Train'!$F$35</f>
        <v>0.76236559139784954</v>
      </c>
      <c r="IP21" s="46">
        <f>IW21*12*60/(PI() * 'Drive Train'!$F$15)/IO$2*IO21</f>
        <v>-275889.99131165037</v>
      </c>
      <c r="IQ21" s="2">
        <f>('DEPRECATED - DT-Prelim Calcs'!$C$6*IO21-IP21)/('DEPRECATED - DT-Prelim Calcs'!$C$6*IO21)*'DEPRECATED - DT-Prelim Calcs'!$C$7*IO21</f>
        <v>126.58305699667171</v>
      </c>
      <c r="IR21" s="57">
        <f>IQ21/'DEPRECATED - DT-Prelim Calcs'!$C$7*('DEPRECATED - DT-Prelim Calcs'!$C$8-'DEPRECATED - DT-Prelim Calcs'!$C$9)+'DEPRECATED - DT-Prelim Calcs'!$C$9</f>
        <v>6741.5407521464649</v>
      </c>
      <c r="IS21" s="57">
        <f t="shared" si="23"/>
        <v>43.333333333333321</v>
      </c>
      <c r="IT21" s="2">
        <f t="shared" si="73"/>
        <v>0.99579519204165001</v>
      </c>
      <c r="IU21" s="57">
        <f>IT21*'DEPRECATED - DT-Prelim Calcs'!$C$21/IO$2/'DEPRECATED - DT-Prelim Calcs'!$C$19/'DEPRECATED - DT-Prelim Calcs'!$C$18*3.39*'DEPRECATED - DT-Prelim Calcs'!$C$20</f>
        <v>25.773080821789936</v>
      </c>
      <c r="IV21" s="46">
        <f t="shared" si="74"/>
        <v>0</v>
      </c>
      <c r="IW21" s="57">
        <f>IU20*'DEPRECATED - DT-Prelim Calcs'!$C$11+IW20</f>
        <v>-884.25609529425606</v>
      </c>
      <c r="IX21" s="57">
        <f>IX20+0.5*IU21*'DEPRECATED - DT-Prelim Calcs'!$C$11^2+IW21*'DEPRECATED - DT-Prelim Calcs'!$C$11</f>
        <v>-35472.192950297336</v>
      </c>
      <c r="IY21" s="57">
        <f>MIN('Drive Train'!$F$35-IS20*'DEPRECATED - DT-Prelim Calcs'!$C$21*'Drive Train'!$F$39,IY20+IS$2)</f>
        <v>9.4533333333333349</v>
      </c>
      <c r="IZ21" s="57">
        <f>'Drive Train'!$F$35-IS21*'DEPRECATED - DT-Prelim Calcs'!$C$21*'Drive Train'!$F$39</f>
        <v>9.4533333333333349</v>
      </c>
      <c r="JA21" s="1">
        <f>IF(IX21&gt;='Drive Train'!$F$29,1,0)</f>
        <v>0</v>
      </c>
      <c r="JB21" s="57">
        <f t="shared" si="75"/>
        <v>48.148148148148138</v>
      </c>
      <c r="JC21" s="63">
        <f>JC20+'DEPRECATED - DT-Prelim Calcs'!$C$11</f>
        <v>68</v>
      </c>
      <c r="JD21" s="2">
        <f>JN21/'Drive Train'!$F$35</f>
        <v>0.74408602150537628</v>
      </c>
      <c r="JE21" s="46">
        <f>JL21*12*60/(PI() * 'Drive Train'!$F$15)/JD$2*JD21</f>
        <v>-32786.357996851359</v>
      </c>
      <c r="JF21" s="2">
        <f>('DEPRECATED - DT-Prelim Calcs'!$C$6*JD21-JE21)/('DEPRECATED - DT-Prelim Calcs'!$C$6*JD21)*'DEPRECATED - DT-Prelim Calcs'!$C$7*JD21</f>
        <v>16.617848207214781</v>
      </c>
      <c r="JG21" s="57">
        <f>JF21/'DEPRECATED - DT-Prelim Calcs'!$C$7*('DEPRECATED - DT-Prelim Calcs'!$C$8-'DEPRECATED - DT-Prelim Calcs'!$C$9)+'DEPRECATED - DT-Prelim Calcs'!$C$9</f>
        <v>887.37631742143424</v>
      </c>
      <c r="JH21" s="57">
        <f t="shared" si="24"/>
        <v>46.666666666666657</v>
      </c>
      <c r="JI21" s="2">
        <f t="shared" si="76"/>
        <v>0.99579519204165001</v>
      </c>
      <c r="JJ21" s="57">
        <f>JI21*'DEPRECATED - DT-Prelim Calcs'!$C$21/JD$2/'DEPRECATED - DT-Prelim Calcs'!$C$19/'DEPRECATED - DT-Prelim Calcs'!$C$18*3.39*'DEPRECATED - DT-Prelim Calcs'!$C$20</f>
        <v>25.773080821789936</v>
      </c>
      <c r="JK21" s="46">
        <f t="shared" si="77"/>
        <v>0</v>
      </c>
      <c r="JL21" s="57">
        <f>JJ20*'DEPRECATED - DT-Prelim Calcs'!$C$11+JL20</f>
        <v>-107.66522046401487</v>
      </c>
      <c r="JM21" s="57">
        <f>JM20+0.5*JJ21*'DEPRECATED - DT-Prelim Calcs'!$C$11^2+JL21*'DEPRECATED - DT-Prelim Calcs'!$C$11</f>
        <v>-31845.418312776641</v>
      </c>
      <c r="JN21" s="57">
        <f>MIN('Drive Train'!$F$35-JH20*'DEPRECATED - DT-Prelim Calcs'!$C$21*'Drive Train'!$F$39,JN20+JH$2)</f>
        <v>9.2266666666666666</v>
      </c>
      <c r="JO21" s="57">
        <f>'Drive Train'!$F$35-JH21*'DEPRECATED - DT-Prelim Calcs'!$C$21*'Drive Train'!$F$39</f>
        <v>9.2266666666666666</v>
      </c>
      <c r="JP21" s="1">
        <f>IF(JM21&gt;='Drive Train'!$F$29,1,0)</f>
        <v>0</v>
      </c>
      <c r="JQ21" s="57">
        <f>MIN(JG21,'DEPRECATED - DT-Prelim Calcs'!$C$10)*'DEPRECATED - DT-Prelim Calcs'!$C$11*1000/60/60</f>
        <v>103.33333333333333</v>
      </c>
      <c r="JR21" s="63">
        <f>JR20+'DEPRECATED - DT-Prelim Calcs'!$C$11</f>
        <v>68</v>
      </c>
      <c r="JS21" s="2">
        <f>KC21/'Drive Train'!$F$35</f>
        <v>2.3938528090747146</v>
      </c>
      <c r="JT21" s="46">
        <f>KA21*12*60/(PI() * 'Drive Train'!$F$15)/JS$2*JS21</f>
        <v>-590192.86127513659</v>
      </c>
      <c r="JU21" s="2">
        <f>('DEPRECATED - DT-Prelim Calcs'!$C$6*JS21-JT21)/('DEPRECATED - DT-Prelim Calcs'!$C$6*JS21)*'DEPRECATED - DT-Prelim Calcs'!$C$7*JS21</f>
        <v>272.62937207532582</v>
      </c>
      <c r="JV21" s="57">
        <f>JU21/'DEPRECATED - DT-Prelim Calcs'!$C$7*('DEPRECATED - DT-Prelim Calcs'!$C$8-'DEPRECATED - DT-Prelim Calcs'!$C$9)+'DEPRECATED - DT-Prelim Calcs'!$C$9</f>
        <v>14516.537525835811</v>
      </c>
      <c r="JW21" s="57">
        <f t="shared" si="25"/>
        <v>49.999999999999993</v>
      </c>
      <c r="JX21" s="2">
        <f t="shared" si="78"/>
        <v>0.99579519204165001</v>
      </c>
      <c r="JY21" s="57">
        <f>JX21*'DEPRECATED - DT-Prelim Calcs'!$C$21/JS$2/'DEPRECATED - DT-Prelim Calcs'!$C$19/'DEPRECATED - DT-Prelim Calcs'!$C$18*3.39*'DEPRECATED - DT-Prelim Calcs'!$C$20</f>
        <v>25.773080821789936</v>
      </c>
      <c r="JZ21" s="46">
        <f t="shared" si="79"/>
        <v>0</v>
      </c>
      <c r="KA21" s="57">
        <f>JY20*'DEPRECATED - DT-Prelim Calcs'!$C$11+KA20</f>
        <v>-602.42350978121829</v>
      </c>
      <c r="KB21" s="57">
        <f>KB20+0.5*JY21*'DEPRECATED - DT-Prelim Calcs'!$C$11^2+KA21*'DEPRECATED - DT-Prelim Calcs'!$C$11</f>
        <v>-37824.87283748317</v>
      </c>
      <c r="KC21" s="57">
        <f>MIN('Drive Train'!$F$35-JW20*'DEPRECATED - DT-Prelim Calcs'!$C$21*'Drive Train'!$F$39,KC20+JW$2)</f>
        <v>29.68377483252646</v>
      </c>
      <c r="KD21" s="57">
        <f>'Drive Train'!$F$35-JW21*'DEPRECATED - DT-Prelim Calcs'!$C$21*'Drive Train'!$F$39</f>
        <v>9</v>
      </c>
      <c r="KE21" s="1">
        <f>IF(KB21&gt;='Drive Train'!$F$29,1,0)</f>
        <v>0</v>
      </c>
      <c r="KF21" s="57">
        <f>MIN(JV21,'DEPRECATED - DT-Prelim Calcs'!$C$10)*'DEPRECATED - DT-Prelim Calcs'!$C$11*1000/60/60</f>
        <v>103.33333333333333</v>
      </c>
      <c r="KG21" s="63">
        <f>KG20+'DEPRECATED - DT-Prelim Calcs'!$C$11</f>
        <v>68</v>
      </c>
      <c r="KH21" s="2">
        <f>KR21/'Drive Train'!$F$35</f>
        <v>0.7075268817204301</v>
      </c>
      <c r="KI21" s="46">
        <f>KP21*12*60/(PI() * 'Drive Train'!$F$15)/KH$2*KH21</f>
        <v>22644.560040755856</v>
      </c>
      <c r="KJ21" s="2">
        <f>('DEPRECATED - DT-Prelim Calcs'!$C$6*KH21-KI21)/('DEPRECATED - DT-Prelim Calcs'!$C$6*KH21)*'DEPRECATED - DT-Prelim Calcs'!$C$7*KH21</f>
        <v>-8.5337701021497523</v>
      </c>
      <c r="KK21" s="57">
        <f>KJ21/'DEPRECATED - DT-Prelim Calcs'!$C$7*('DEPRECATED - DT-Prelim Calcs'!$C$8-'DEPRECATED - DT-Prelim Calcs'!$C$9)+'DEPRECATED - DT-Prelim Calcs'!$C$9</f>
        <v>-451.60817597751588</v>
      </c>
      <c r="KL21" s="57">
        <f t="shared" si="26"/>
        <v>-451.60817597751588</v>
      </c>
      <c r="KM21" s="2">
        <f t="shared" si="80"/>
        <v>-10.876949616736681</v>
      </c>
      <c r="KN21" s="57">
        <f>KM21*'DEPRECATED - DT-Prelim Calcs'!$C$21/KH$2/'DEPRECATED - DT-Prelim Calcs'!$C$19/'DEPRECATED - DT-Prelim Calcs'!$C$18*3.39*'DEPRECATED - DT-Prelim Calcs'!$C$20</f>
        <v>-281.51622322250211</v>
      </c>
      <c r="KO21" s="46">
        <f t="shared" si="81"/>
        <v>1</v>
      </c>
      <c r="KP21" s="57">
        <f>KN20*'DEPRECATED - DT-Prelim Calcs'!$C$11+KP20</f>
        <v>78.203527925608498</v>
      </c>
      <c r="KQ21" s="57">
        <f>KQ20+0.5*KN21*'DEPRECATED - DT-Prelim Calcs'!$C$11^2+KP21*'DEPRECATED - DT-Prelim Calcs'!$C$11</f>
        <v>-40308.425636047781</v>
      </c>
      <c r="KR21" s="57">
        <f>MIN('Drive Train'!$F$35-KL20*'DEPRECATED - DT-Prelim Calcs'!$C$21*'Drive Train'!$F$39,KR20+KL$2)</f>
        <v>8.7733333333333334</v>
      </c>
      <c r="KS21" s="57">
        <f>'Drive Train'!$F$35-KL21*'DEPRECATED - DT-Prelim Calcs'!$C$21*'Drive Train'!$F$39</f>
        <v>43.109355966471085</v>
      </c>
      <c r="KT21" s="1">
        <f>IF(KQ21&gt;='Drive Train'!$F$29,1,0)</f>
        <v>0</v>
      </c>
      <c r="KU21" s="57">
        <f>MIN(KK21,'DEPRECATED - DT-Prelim Calcs'!$C$10)*'DEPRECATED - DT-Prelim Calcs'!$C$11*1000/60/60</f>
        <v>-501.78686219723988</v>
      </c>
      <c r="KV21" s="63">
        <f>KV20+'DEPRECATED - DT-Prelim Calcs'!$C$11</f>
        <v>68</v>
      </c>
      <c r="KW21" s="2">
        <f>LG21/'Drive Train'!$F$35</f>
        <v>0.68924731182795695</v>
      </c>
      <c r="KX21" s="46">
        <f>LE21*12*60/(PI() * 'Drive Train'!$F$15)/KW$2*KW21</f>
        <v>10522.107569548032</v>
      </c>
      <c r="KY21" s="2">
        <f>('DEPRECATED - DT-Prelim Calcs'!$C$6*KW21-KX21)/('DEPRECATED - DT-Prelim Calcs'!$C$6*KW21)*'DEPRECATED - DT-Prelim Calcs'!$C$7*KW21</f>
        <v>-3.0965648682902631</v>
      </c>
      <c r="KZ21" s="57">
        <f>KY21/'DEPRECATED - DT-Prelim Calcs'!$C$7*('DEPRECATED - DT-Prelim Calcs'!$C$8-'DEPRECATED - DT-Prelim Calcs'!$C$9)+'DEPRECATED - DT-Prelim Calcs'!$C$9</f>
        <v>-162.15032058159369</v>
      </c>
      <c r="LA21" s="57">
        <f t="shared" si="27"/>
        <v>-162.15032058159369</v>
      </c>
      <c r="LB21" s="2">
        <f t="shared" si="82"/>
        <v>-4.2142314766828379</v>
      </c>
      <c r="LC21" s="57">
        <f>LB21*'DEPRECATED - DT-Prelim Calcs'!$C$21/KW$2/'DEPRECATED - DT-Prelim Calcs'!$C$19/'DEPRECATED - DT-Prelim Calcs'!$C$18*3.39*'DEPRECATED - DT-Prelim Calcs'!$C$20</f>
        <v>-109.07235676403532</v>
      </c>
      <c r="LD21" s="46">
        <f t="shared" si="83"/>
        <v>1</v>
      </c>
      <c r="LE21" s="57">
        <f>LC20*'DEPRECATED - DT-Prelim Calcs'!$C$11+LE20</f>
        <v>37.30208090196507</v>
      </c>
      <c r="LF21" s="57">
        <f>LF20+0.5*LC21*'DEPRECATED - DT-Prelim Calcs'!$C$11^2+LE21*'DEPRECATED - DT-Prelim Calcs'!$C$11</f>
        <v>-41446.256325648879</v>
      </c>
      <c r="LG21" s="57">
        <f>MIN('Drive Train'!$F$35-LA20*'DEPRECATED - DT-Prelim Calcs'!$C$21*'Drive Train'!$F$39,LG20+LA$2)</f>
        <v>8.5466666666666669</v>
      </c>
      <c r="LH21" s="57">
        <f>'Drive Train'!$F$35-LA21*'DEPRECATED - DT-Prelim Calcs'!$C$21*'Drive Train'!$F$39</f>
        <v>23.426221799548372</v>
      </c>
      <c r="LI21" s="1">
        <f>IF(LF21&gt;='Drive Train'!$F$29,1,0)</f>
        <v>0</v>
      </c>
      <c r="LJ21" s="57">
        <f>MIN(KZ21,'DEPRECATED - DT-Prelim Calcs'!$C$10)*'DEPRECATED - DT-Prelim Calcs'!$C$11*1000/60/60</f>
        <v>-180.16702286843744</v>
      </c>
      <c r="LK21" s="63">
        <f>LK20+'DEPRECATED - DT-Prelim Calcs'!$C$11</f>
        <v>68</v>
      </c>
      <c r="LL21" s="2">
        <f>LV21/'Drive Train'!$F$35</f>
        <v>0.67096774193548392</v>
      </c>
      <c r="LM21" s="46">
        <f>LT21*12*60/(PI() * 'Drive Train'!$F$15)/LL$2*LL21</f>
        <v>18904.22331795386</v>
      </c>
      <c r="LN21" s="2">
        <f>('DEPRECATED - DT-Prelim Calcs'!$C$6*LL21-LM21)/('DEPRECATED - DT-Prelim Calcs'!$C$6*LL21)*'DEPRECATED - DT-Prelim Calcs'!$C$7*LL21</f>
        <v>-6.93065595887147</v>
      </c>
      <c r="LO21" s="57">
        <f>LN21/'DEPRECATED - DT-Prelim Calcs'!$C$7*('DEPRECATED - DT-Prelim Calcs'!$C$8-'DEPRECATED - DT-Prelim Calcs'!$C$9)+'DEPRECATED - DT-Prelim Calcs'!$C$9</f>
        <v>-366.26396660714096</v>
      </c>
      <c r="LP21" s="57">
        <f t="shared" si="28"/>
        <v>-366.26396660714096</v>
      </c>
      <c r="LQ21" s="2">
        <f t="shared" si="84"/>
        <v>-8.9933832641057379</v>
      </c>
      <c r="LR21" s="57">
        <f>LQ21*'DEPRECATED - DT-Prelim Calcs'!$C$21/LL$2/'DEPRECATED - DT-Prelim Calcs'!$C$19/'DEPRECATED - DT-Prelim Calcs'!$C$18*3.39*'DEPRECATED - DT-Prelim Calcs'!$C$20</f>
        <v>-232.76592976102205</v>
      </c>
      <c r="LS21" s="46">
        <f t="shared" si="85"/>
        <v>1</v>
      </c>
      <c r="LT21" s="57">
        <f>LR20*'DEPRECATED - DT-Prelim Calcs'!$C$11+LT20</f>
        <v>68.843446015804062</v>
      </c>
      <c r="LU21" s="57">
        <f>LU20+0.5*LR21*'DEPRECATED - DT-Prelim Calcs'!$C$11^2+LT21*'DEPRECATED - DT-Prelim Calcs'!$C$11</f>
        <v>-40480.240272566763</v>
      </c>
      <c r="LV21" s="57">
        <f>MIN('Drive Train'!$F$35-LP20*'DEPRECATED - DT-Prelim Calcs'!$C$21*'Drive Train'!$F$39,LV20+LP$2)</f>
        <v>8.32</v>
      </c>
      <c r="LW21" s="57">
        <f>'Drive Train'!$F$35-LP21*'DEPRECATED - DT-Prelim Calcs'!$C$21*'Drive Train'!$F$39</f>
        <v>37.305949729285587</v>
      </c>
      <c r="LX21" s="1">
        <f>IF(LU21&gt;='Drive Train'!$F$29,1,0)</f>
        <v>0</v>
      </c>
      <c r="LY21" s="57">
        <f>MIN(LO21,'DEPRECATED - DT-Prelim Calcs'!$C$10)*'DEPRECATED - DT-Prelim Calcs'!$C$11*1000/60/60</f>
        <v>-406.9599628968233</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Train'!$AA$49 + V21*(1-'Drive Train'!$AA$49))</f>
        <v>0</v>
      </c>
      <c r="W22" s="57">
        <f t="shared" si="0"/>
        <v>0</v>
      </c>
      <c r="X22" s="2">
        <f>MAX(MIN(IF(AND(AI21=1,AG22&lt;0),-1,1)*(W22-$C$9)/($C$8-$C$9)*$C$7-$C$29*AE22/T$2 -  AI21*$C$29/2,X$2),MAX(X$4:X21)*-1)</f>
        <v>-0.2458281045106315</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Train'!$F$39,AG21+W$2)-$C$3,IF(AE21-1&lt;=0,0,IF($C$32=Motors!$C$29,MAX(MAX(AG$4:AG21)*-1,AG21-W$2),MAX(0,MAX(AG$4:AG21)*-1,AG21-W$2))))</f>
        <v>0</v>
      </c>
      <c r="AH22" s="57">
        <f>'Drive Train'!$F$35-ABS(W22)*'DEPRECATED - DT-Prelim Calcs'!$C$21*'Drive Train'!$F$39</f>
        <v>12.4</v>
      </c>
      <c r="AI22" s="1">
        <f>IF(AJ22&gt;='Drive Train'!$F$29,1,0)</f>
        <v>1</v>
      </c>
      <c r="AJ22" s="57">
        <f>AJ21+0.5*Y22*'DEPRECATED - DT-Prelim Calcs'!$C$11^2+AE22*'DEPRECATED - DT-Prelim Calcs'!$C$11</f>
        <v>784.33981740885292</v>
      </c>
      <c r="AK22" s="57">
        <f t="shared" si="8"/>
        <v>0</v>
      </c>
      <c r="AL22" s="63">
        <f>AL21+'DEPRECATED - DT-Prelim Calcs'!$C$11</f>
        <v>72</v>
      </c>
      <c r="AM22" s="2">
        <f>AW22/'Drive Train'!$F$35</f>
        <v>0.88603900019778314</v>
      </c>
      <c r="AN22" s="46">
        <f>AU22*12*60/(PI() * 'Drive Train'!$F$15)/AM$2*AM22</f>
        <v>4009.2577398113081</v>
      </c>
      <c r="AO22" s="2">
        <f>('DEPRECATED - DT-Prelim Calcs'!$C$6*AM22-AN22)/('DEPRECATED - DT-Prelim Calcs'!$C$6*AM22)*'DEPRECATED - DT-Prelim Calcs'!$C$7*AM22</f>
        <v>0.32253763907979938</v>
      </c>
      <c r="AP22" s="57">
        <f>AO22/'DEPRECATED - DT-Prelim Calcs'!$C$7*('DEPRECATED - DT-Prelim Calcs'!$C$8-'DEPRECATED - DT-Prelim Calcs'!$C$9)+'DEPRECATED - DT-Prelim Calcs'!$C$9</f>
        <v>19.870779707028323</v>
      </c>
      <c r="AQ22" s="57">
        <f t="shared" si="9"/>
        <v>19.870779707028323</v>
      </c>
      <c r="AR22" s="2">
        <f t="shared" si="30"/>
        <v>-8.7427728994493581E-3</v>
      </c>
      <c r="AS22" s="57">
        <f>AR22*'DEPRECATED - DT-Prelim Calcs'!$C$21/AM$2/'DEPRECATED - DT-Prelim Calcs'!$C$19/'DEPRECATED - DT-Prelim Calcs'!$C$18*3.39*'DEPRECATED - DT-Prelim Calcs'!$C$20</f>
        <v>-6.3358303410746719E-2</v>
      </c>
      <c r="AT22" s="46">
        <f t="shared" si="31"/>
        <v>0</v>
      </c>
      <c r="AU22" s="57">
        <f>AS21*'DEPRECATED - DT-Prelim Calcs'!$C$11+AU21</f>
        <v>39.48739734094864</v>
      </c>
      <c r="AV22" s="57">
        <f>AV21+0.5*AS22*'DEPRECATED - DT-Prelim Calcs'!$C$11^2+AU22*'DEPRECATED - DT-Prelim Calcs'!$C$11</f>
        <v>2790.0965923064691</v>
      </c>
      <c r="AW22" s="57">
        <f>MIN('Drive Train'!$F$35-AQ21*'DEPRECATED - DT-Prelim Calcs'!$C$21*'Drive Train'!$F$39,AW21+AQ$2)</f>
        <v>10.986883602452512</v>
      </c>
      <c r="AX22" s="57">
        <f>'Drive Train'!$F$35-AQ22*'DEPRECATED - DT-Prelim Calcs'!$C$21*'Drive Train'!$F$39</f>
        <v>11.048786979922074</v>
      </c>
      <c r="AY22" s="1">
        <f>IF(AV22&gt;='Drive Train'!$F$29,1,0)</f>
        <v>1</v>
      </c>
      <c r="AZ22" s="57">
        <f t="shared" si="32"/>
        <v>22.078644118920359</v>
      </c>
      <c r="BA22" s="63">
        <f>BA21+'DEPRECATED - DT-Prelim Calcs'!$C$11</f>
        <v>72</v>
      </c>
      <c r="BB22" s="2">
        <f>BL22/'Drive Train'!$F$35</f>
        <v>0.48999999999999994</v>
      </c>
      <c r="BC22" s="46">
        <f>BJ22*12*60/(PI() * 'Drive Train'!$F$15)/BB$2*BB22</f>
        <v>5113.5031475588748</v>
      </c>
      <c r="BD22" s="2">
        <f>('DEPRECATED - DT-Prelim Calcs'!$C$6*BB22-BC22)/('DEPRECATED - DT-Prelim Calcs'!$C$6*BB22)*'DEPRECATED - DT-Prelim Calcs'!$C$7*BB22</f>
        <v>-1.1312093031176151</v>
      </c>
      <c r="BE22" s="57">
        <f>BD22/'DEPRECATED - DT-Prelim Calcs'!$C$7*('DEPRECATED - DT-Prelim Calcs'!$C$8-'DEPRECATED - DT-Prelim Calcs'!$C$9)+'DEPRECATED - DT-Prelim Calcs'!$C$9</f>
        <v>-57.521640493771791</v>
      </c>
      <c r="BF22" s="57">
        <f t="shared" si="10"/>
        <v>-57.521640493771791</v>
      </c>
      <c r="BG22" s="2">
        <f t="shared" si="33"/>
        <v>-1.8952334194570912</v>
      </c>
      <c r="BH22" s="57">
        <f>BG22*'DEPRECATED - DT-Prelim Calcs'!$C$21/BB$2/'DEPRECATED - DT-Prelim Calcs'!$C$19/'DEPRECATED - DT-Prelim Calcs'!$C$18*3.39*'DEPRECATED - DT-Prelim Calcs'!$C$20</f>
        <v>-19.838913812550999</v>
      </c>
      <c r="BI22" s="46">
        <f t="shared" si="34"/>
        <v>1</v>
      </c>
      <c r="BJ22" s="57">
        <f>BH21*'DEPRECATED - DT-Prelim Calcs'!$C$11+BJ21</f>
        <v>63.04766060627648</v>
      </c>
      <c r="BK22" s="57">
        <f>BK21+0.5*BH22*'DEPRECATED - DT-Prelim Calcs'!$C$11^2+BJ22*'DEPRECATED - DT-Prelim Calcs'!$C$11</f>
        <v>1714.3929519847707</v>
      </c>
      <c r="BL22" s="57">
        <f>MIN('Drive Train'!$F$35-BF21*'DEPRECATED - DT-Prelim Calcs'!$C$21*'Drive Train'!$F$39,BL21+BF$2)</f>
        <v>6.0759999999999996</v>
      </c>
      <c r="BM22" s="57">
        <f>'Drive Train'!$F$35-BF22*'DEPRECATED - DT-Prelim Calcs'!$C$21*'Drive Train'!$F$39</f>
        <v>16.311471553576482</v>
      </c>
      <c r="BN22" s="1">
        <f>IF(BK22&gt;='Drive Train'!$F$29,1,0)</f>
        <v>1</v>
      </c>
      <c r="BO22" s="57">
        <f t="shared" si="35"/>
        <v>-63.912933881968655</v>
      </c>
      <c r="BP22" s="63">
        <f>BP21+'DEPRECATED - DT-Prelim Calcs'!$C$11</f>
        <v>72</v>
      </c>
      <c r="BQ22" s="2">
        <f>CA22/'Drive Train'!$F$35</f>
        <v>1.6114764543190359</v>
      </c>
      <c r="BR22" s="46">
        <f>BY22*12*60/(PI() * 'Drive Train'!$F$15)/BQ$2*BQ22</f>
        <v>-37770.192704078137</v>
      </c>
      <c r="BS22" s="2">
        <f>('DEPRECATED - DT-Prelim Calcs'!$C$6*BQ22-BR22)/('DEPRECATED - DT-Prelim Calcs'!$C$6*BQ22)*'DEPRECATED - DT-Prelim Calcs'!$C$7*BQ22</f>
        <v>20.961737882831642</v>
      </c>
      <c r="BT22" s="57">
        <f>BS22/'DEPRECATED - DT-Prelim Calcs'!$C$7*('DEPRECATED - DT-Prelim Calcs'!$C$8-'DEPRECATED - DT-Prelim Calcs'!$C$9)+'DEPRECATED - DT-Prelim Calcs'!$C$9</f>
        <v>1118.6298632229461</v>
      </c>
      <c r="BU22" s="57">
        <f t="shared" si="11"/>
        <v>93</v>
      </c>
      <c r="BV22" s="2">
        <f t="shared" si="36"/>
        <v>1.8828060353728675</v>
      </c>
      <c r="BW22" s="57">
        <f>BV22*'DEPRECATED - DT-Prelim Calcs'!$C$21/BQ$2/'DEPRECATED - DT-Prelim Calcs'!$C$19/'DEPRECATED - DT-Prelim Calcs'!$C$18*3.39*'DEPRECATED - DT-Prelim Calcs'!$C$20</f>
        <v>25.773080821789936</v>
      </c>
      <c r="BX22" s="46">
        <f t="shared" si="37"/>
        <v>0</v>
      </c>
      <c r="BY22" s="57">
        <f>BW21*'DEPRECATED - DT-Prelim Calcs'!$C$11+BY21</f>
        <v>-108.28447525447969</v>
      </c>
      <c r="BZ22" s="57">
        <f>BZ21+0.5*BW22*'DEPRECATED - DT-Prelim Calcs'!$C$11^2+BY22*'DEPRECATED - DT-Prelim Calcs'!$C$11</f>
        <v>-1406.4357067354733</v>
      </c>
      <c r="CA22" s="57">
        <f>MIN('Drive Train'!$F$35-BU21*'DEPRECATED - DT-Prelim Calcs'!$C$21*'Drive Train'!$F$39,CA21+BU$2)</f>
        <v>19.982308033556045</v>
      </c>
      <c r="CB22" s="57">
        <f>'Drive Train'!$F$35-BU22*'DEPRECATED - DT-Prelim Calcs'!$C$21*'Drive Train'!$F$39</f>
        <v>6.0759999999999996</v>
      </c>
      <c r="CC22" s="1">
        <f>IF(BZ22&gt;='Drive Train'!$F$29,1,0)</f>
        <v>0</v>
      </c>
      <c r="CD22" s="57">
        <f t="shared" si="38"/>
        <v>103.33333333333333</v>
      </c>
      <c r="CE22" s="63">
        <f>CE21+'DEPRECATED - DT-Prelim Calcs'!$C$11</f>
        <v>72</v>
      </c>
      <c r="CF22" s="2">
        <f>CP22/'Drive Train'!$F$35</f>
        <v>0.48999999999999994</v>
      </c>
      <c r="CG22" s="46">
        <f>CN22*12*60/(PI() * 'Drive Train'!$F$15)/CF$2*CF22</f>
        <v>5728.7917823763919</v>
      </c>
      <c r="CH22" s="2">
        <f>('DEPRECATED - DT-Prelim Calcs'!$C$6*CF22-CG22)/('DEPRECATED - DT-Prelim Calcs'!$C$6*CF22)*'DEPRECATED - DT-Prelim Calcs'!$C$7*CF22</f>
        <v>-1.4094167346204698</v>
      </c>
      <c r="CI22" s="57">
        <f>CH22/'DEPRECATED - DT-Prelim Calcs'!$C$7*('DEPRECATED - DT-Prelim Calcs'!$C$8-'DEPRECATED - DT-Prelim Calcs'!$C$9)+'DEPRECATED - DT-Prelim Calcs'!$C$9</f>
        <v>-72.332434461330408</v>
      </c>
      <c r="CJ22" s="57">
        <f t="shared" si="12"/>
        <v>-72.332434461330408</v>
      </c>
      <c r="CK22" s="2">
        <f t="shared" si="39"/>
        <v>-2.2653730043085938</v>
      </c>
      <c r="CL22" s="57">
        <f>CK22*'DEPRECATED - DT-Prelim Calcs'!$C$21/CF$2/'DEPRECATED - DT-Prelim Calcs'!$C$19/'DEPRECATED - DT-Prelim Calcs'!$C$18*3.39*'DEPRECATED - DT-Prelim Calcs'!$C$20</f>
        <v>-38.306356674008619</v>
      </c>
      <c r="CM22" s="46">
        <f t="shared" si="40"/>
        <v>1</v>
      </c>
      <c r="CN22" s="57">
        <f>CL21*'DEPRECATED - DT-Prelim Calcs'!$C$11+CN21</f>
        <v>43.725777884983614</v>
      </c>
      <c r="CO22" s="57">
        <f>CO21+0.5*CL22*'DEPRECATED - DT-Prelim Calcs'!$C$11^2+CN22*'DEPRECATED - DT-Prelim Calcs'!$C$11</f>
        <v>-6076.0307341023818</v>
      </c>
      <c r="CP22" s="57">
        <f>MIN('Drive Train'!$F$35-CJ21*'DEPRECATED - DT-Prelim Calcs'!$C$21*'Drive Train'!$F$39,CP21+CJ$2)</f>
        <v>6.0759999999999996</v>
      </c>
      <c r="CQ22" s="57">
        <f>'Drive Train'!$F$35-CJ22*'DEPRECATED - DT-Prelim Calcs'!$C$21*'Drive Train'!$F$39</f>
        <v>17.318605543370467</v>
      </c>
      <c r="CR22" s="1">
        <f>IF(CO22&gt;='Drive Train'!$F$29,1,0)</f>
        <v>0</v>
      </c>
      <c r="CS22" s="57">
        <f t="shared" si="41"/>
        <v>-80.369371623700459</v>
      </c>
      <c r="CT22" s="63">
        <f>CT21+'DEPRECATED - DT-Prelim Calcs'!$C$11</f>
        <v>72</v>
      </c>
      <c r="CU22" s="2">
        <f>DE22/'Drive Train'!$F$35</f>
        <v>0.48999999999999994</v>
      </c>
      <c r="CV22" s="46">
        <f>DC22*12*60/(PI() * 'Drive Train'!$F$15)/CU$2*CU22</f>
        <v>-26385.109761810974</v>
      </c>
      <c r="CW22" s="2">
        <f>('DEPRECATED - DT-Prelim Calcs'!$C$6*CU22-CV22)/('DEPRECATED - DT-Prelim Calcs'!$C$6*CU22)*'DEPRECATED - DT-Prelim Calcs'!$C$7*CU22</f>
        <v>13.111127866034606</v>
      </c>
      <c r="CX22" s="57">
        <f>CW22/'DEPRECATED - DT-Prelim Calcs'!$C$7*('DEPRECATED - DT-Prelim Calcs'!$C$8-'DEPRECATED - DT-Prelim Calcs'!$C$9)+'DEPRECATED - DT-Prelim Calcs'!$C$9</f>
        <v>700.69074905072193</v>
      </c>
      <c r="CY22" s="57">
        <f t="shared" si="13"/>
        <v>93</v>
      </c>
      <c r="CZ22" s="2">
        <f t="shared" si="42"/>
        <v>1.2803081040535502</v>
      </c>
      <c r="DA22" s="57">
        <f>CZ22*'DEPRECATED - DT-Prelim Calcs'!$C$21/CU$2/'DEPRECATED - DT-Prelim Calcs'!$C$19/'DEPRECATED - DT-Prelim Calcs'!$C$18*3.39*'DEPRECATED - DT-Prelim Calcs'!$C$20</f>
        <v>25.773080821789936</v>
      </c>
      <c r="DB22" s="46">
        <f t="shared" si="43"/>
        <v>0</v>
      </c>
      <c r="DC22" s="57">
        <f>DA21*'DEPRECATED - DT-Prelim Calcs'!$C$11+DC21</f>
        <v>-169.16585100380757</v>
      </c>
      <c r="DD22" s="57">
        <f>DD21+0.5*DA22*'DEPRECATED - DT-Prelim Calcs'!$C$11^2+DC22*'DEPRECATED - DT-Prelim Calcs'!$C$11</f>
        <v>-11262.385807696817</v>
      </c>
      <c r="DE22" s="57">
        <f>MIN('Drive Train'!$F$35-CY21*'DEPRECATED - DT-Prelim Calcs'!$C$21*'Drive Train'!$F$39,DE21+CY$2)</f>
        <v>6.0759999999999996</v>
      </c>
      <c r="DF22" s="57">
        <f>'Drive Train'!$F$35-CY22*'DEPRECATED - DT-Prelim Calcs'!$C$21*'Drive Train'!$F$39</f>
        <v>6.0759999999999996</v>
      </c>
      <c r="DG22" s="1">
        <f>IF(DD22&gt;='Drive Train'!$F$29,1,0)</f>
        <v>0</v>
      </c>
      <c r="DH22" s="57">
        <f t="shared" si="44"/>
        <v>103.33333333333333</v>
      </c>
      <c r="DI22" s="63">
        <f>DI21+'DEPRECATED - DT-Prelim Calcs'!$C$11</f>
        <v>72</v>
      </c>
      <c r="DJ22" s="2">
        <f>DT22/'Drive Train'!$F$35</f>
        <v>0.48999999999999994</v>
      </c>
      <c r="DK22" s="46">
        <f>DR22*12*60/(PI() * 'Drive Train'!$F$15)/DJ$2*DJ22</f>
        <v>-41286.250016272643</v>
      </c>
      <c r="DL22" s="2">
        <f>('DEPRECATED - DT-Prelim Calcs'!$C$6*DJ22-DK22)/('DEPRECATED - DT-Prelim Calcs'!$C$6*DJ22)*'DEPRECATED - DT-Prelim Calcs'!$C$7*DJ22</f>
        <v>19.848791658389693</v>
      </c>
      <c r="DM22" s="57">
        <f>DL22/'DEPRECATED - DT-Prelim Calcs'!$C$7*('DEPRECATED - DT-Prelim Calcs'!$C$8-'DEPRECATED - DT-Prelim Calcs'!$C$9)+'DEPRECATED - DT-Prelim Calcs'!$C$9</f>
        <v>1059.3804853823228</v>
      </c>
      <c r="DN22" s="57">
        <f t="shared" si="14"/>
        <v>93</v>
      </c>
      <c r="DO22" s="2">
        <f t="shared" si="45"/>
        <v>1.1037138828047846</v>
      </c>
      <c r="DP22" s="57">
        <f>DO22*'DEPRECATED - DT-Prelim Calcs'!$C$21/DJ$2/'DEPRECATED - DT-Prelim Calcs'!$C$19/'DEPRECATED - DT-Prelim Calcs'!$C$18*3.39*'DEPRECATED - DT-Prelim Calcs'!$C$20</f>
        <v>25.773080821789936</v>
      </c>
      <c r="DQ22" s="46">
        <f t="shared" si="46"/>
        <v>0</v>
      </c>
      <c r="DR22" s="57">
        <f>DP21*'DEPRECATED - DT-Prelim Calcs'!$C$11+DR21</f>
        <v>-228.19243445706127</v>
      </c>
      <c r="DS22" s="57">
        <f>DS21+0.5*DP22*'DEPRECATED - DT-Prelim Calcs'!$C$11^2+DR22*'DEPRECATED - DT-Prelim Calcs'!$C$11</f>
        <v>-26330.083166365461</v>
      </c>
      <c r="DT22" s="57">
        <f>MIN('Drive Train'!$F$35-DN21*'DEPRECATED - DT-Prelim Calcs'!$C$21*'Drive Train'!$F$39,DT21+DN$2)</f>
        <v>6.0759999999999996</v>
      </c>
      <c r="DU22" s="57">
        <f>'Drive Train'!$F$35-DN22*'DEPRECATED - DT-Prelim Calcs'!$C$21*'Drive Train'!$F$39</f>
        <v>6.0759999999999996</v>
      </c>
      <c r="DV22" s="1">
        <f>IF(DS22&gt;='Drive Train'!$F$29,1,0)</f>
        <v>0</v>
      </c>
      <c r="DW22" s="57">
        <f t="shared" si="47"/>
        <v>103.33333333333333</v>
      </c>
      <c r="DX22" s="63">
        <f>DX21+'DEPRECATED - DT-Prelim Calcs'!$C$11</f>
        <v>72</v>
      </c>
      <c r="DY22" s="2">
        <f>EI22/'Drive Train'!$F$35</f>
        <v>0.48999999999999994</v>
      </c>
      <c r="DZ22" s="46">
        <f>EG22*12*60/(PI() * 'Drive Train'!$F$15)/DY$2*DY22</f>
        <v>-135687.77538339165</v>
      </c>
      <c r="EA22" s="2">
        <f>('DEPRECATED - DT-Prelim Calcs'!$C$6*DY22-DZ22)/('DEPRECATED - DT-Prelim Calcs'!$C$6*DY22)*'DEPRECATED - DT-Prelim Calcs'!$C$7*DY22</f>
        <v>62.533158663034513</v>
      </c>
      <c r="EB22" s="57">
        <f>EA22/'DEPRECATED - DT-Prelim Calcs'!$C$7*('DEPRECATED - DT-Prelim Calcs'!$C$8-'DEPRECATED - DT-Prelim Calcs'!$C$9)+'DEPRECATED - DT-Prelim Calcs'!$C$9</f>
        <v>3331.7474093225424</v>
      </c>
      <c r="EC22" s="57">
        <f t="shared" si="15"/>
        <v>93</v>
      </c>
      <c r="ED22" s="2">
        <f t="shared" si="48"/>
        <v>0.96993038185874991</v>
      </c>
      <c r="EE22" s="57">
        <f>ED22*'DEPRECATED - DT-Prelim Calcs'!$C$21/DY$2/'DEPRECATED - DT-Prelim Calcs'!$C$19/'DEPRECATED - DT-Prelim Calcs'!$C$18*3.39*'DEPRECATED - DT-Prelim Calcs'!$C$20</f>
        <v>25.773080821789936</v>
      </c>
      <c r="EF22" s="46">
        <f t="shared" si="49"/>
        <v>0</v>
      </c>
      <c r="EG22" s="57">
        <f>EE21*'DEPRECATED - DT-Prelim Calcs'!$C$11+EG21</f>
        <v>-659.05336785158522</v>
      </c>
      <c r="EH22" s="57">
        <f>EH21+0.5*EE22*'DEPRECATED - DT-Prelim Calcs'!$C$11^2+EG22*'DEPRECATED - DT-Prelim Calcs'!$C$11</f>
        <v>-36563.22302578282</v>
      </c>
      <c r="EI22" s="57">
        <f>MIN('Drive Train'!$F$35-EC21*'DEPRECATED - DT-Prelim Calcs'!$C$21*'Drive Train'!$F$39,EI21+EC$2)</f>
        <v>6.0759999999999996</v>
      </c>
      <c r="EJ22" s="57">
        <f>'Drive Train'!$F$35-EC22*'DEPRECATED - DT-Prelim Calcs'!$C$21*'Drive Train'!$F$39</f>
        <v>6.0759999999999996</v>
      </c>
      <c r="EK22" s="1">
        <f>IF(EH22&gt;='Drive Train'!$F$29,1,0)</f>
        <v>0</v>
      </c>
      <c r="EL22" s="57">
        <f t="shared" si="50"/>
        <v>103.33333333333333</v>
      </c>
      <c r="EM22" s="63">
        <f>EM21+'DEPRECATED - DT-Prelim Calcs'!$C$11</f>
        <v>72</v>
      </c>
      <c r="EN22" s="2">
        <f>EX22/'Drive Train'!$F$35</f>
        <v>0.48999999999999994</v>
      </c>
      <c r="EO22" s="46">
        <f>EV22*12*60/(PI() * 'Drive Train'!$F$15)/EN$2*EN22</f>
        <v>19424.266987706214</v>
      </c>
      <c r="EP22" s="2">
        <f>('DEPRECATED - DT-Prelim Calcs'!$C$6*EN22-EO22)/('DEPRECATED - DT-Prelim Calcs'!$C$6*EN22)*'DEPRECATED - DT-Prelim Calcs'!$C$7*EN22</f>
        <v>-7.6019299137658489</v>
      </c>
      <c r="EQ22" s="57">
        <f>EP22/'DEPRECATED - DT-Prelim Calcs'!$C$7*('DEPRECATED - DT-Prelim Calcs'!$C$8-'DEPRECATED - DT-Prelim Calcs'!$C$9)+'DEPRECATED - DT-Prelim Calcs'!$C$9</f>
        <v>-402.00025225566742</v>
      </c>
      <c r="ER22" s="57">
        <f t="shared" si="16"/>
        <v>-402.00025225566742</v>
      </c>
      <c r="ES22" s="2">
        <f t="shared" si="51"/>
        <v>-10.504168944929647</v>
      </c>
      <c r="ET22" s="57">
        <f>ES22*'DEPRECATED - DT-Prelim Calcs'!$C$21/EN$2/'DEPRECATED - DT-Prelim Calcs'!$C$19/'DEPRECATED - DT-Prelim Calcs'!$C$18*3.39*'DEPRECATED - DT-Prelim Calcs'!$C$20</f>
        <v>-312.95021534495027</v>
      </c>
      <c r="EU22" s="46">
        <f t="shared" si="52"/>
        <v>1</v>
      </c>
      <c r="EV22" s="57">
        <f>ET21*'DEPRECATED - DT-Prelim Calcs'!$C$11+EV21</f>
        <v>84.146627785362099</v>
      </c>
      <c r="EW22" s="57">
        <f>EW21+0.5*ET22*'DEPRECATED - DT-Prelim Calcs'!$C$11^2+EV22*'DEPRECATED - DT-Prelim Calcs'!$C$11</f>
        <v>-46021.87017361373</v>
      </c>
      <c r="EX22" s="57">
        <f>MIN('Drive Train'!$F$35-ER21*'DEPRECATED - DT-Prelim Calcs'!$C$21*'Drive Train'!$F$39,EX21+ER$2)</f>
        <v>6.0759999999999996</v>
      </c>
      <c r="EY22" s="57">
        <f>'Drive Train'!$F$35-ER22*'DEPRECATED - DT-Prelim Calcs'!$C$21*'Drive Train'!$F$39</f>
        <v>39.73601715338539</v>
      </c>
      <c r="EZ22" s="1">
        <f>IF(EW22&gt;='Drive Train'!$F$29,1,0)</f>
        <v>0</v>
      </c>
      <c r="FA22" s="57">
        <f t="shared" si="53"/>
        <v>-446.66694695074153</v>
      </c>
      <c r="FB22" s="63">
        <f>FB21+'DEPRECATED - DT-Prelim Calcs'!$C$11</f>
        <v>72</v>
      </c>
      <c r="FC22" s="2">
        <f>FM22/'Drive Train'!$F$35</f>
        <v>0.48999999999999994</v>
      </c>
      <c r="FD22" s="46">
        <f>FK22*12*60/(PI() * 'Drive Train'!$F$15)/FC$2*FC22</f>
        <v>-74041.216400001023</v>
      </c>
      <c r="FE22" s="2">
        <f>('DEPRECATED - DT-Prelim Calcs'!$C$6*FC22-FD22)/('DEPRECATED - DT-Prelim Calcs'!$C$6*FC22)*'DEPRECATED - DT-Prelim Calcs'!$C$7*FC22</f>
        <v>34.659198597373823</v>
      </c>
      <c r="FF22" s="57">
        <f>FE22/'DEPRECATED - DT-Prelim Calcs'!$C$7*('DEPRECATED - DT-Prelim Calcs'!$C$8-'DEPRECATED - DT-Prelim Calcs'!$C$9)+'DEPRECATED - DT-Prelim Calcs'!$C$9</f>
        <v>1847.8349294784489</v>
      </c>
      <c r="FG22" s="57">
        <f t="shared" si="17"/>
        <v>93</v>
      </c>
      <c r="FH22" s="2">
        <f t="shared" si="54"/>
        <v>0.78067567320338405</v>
      </c>
      <c r="FI22" s="57">
        <f>FH22*'DEPRECATED - DT-Prelim Calcs'!$C$21/FC$2/'DEPRECATED - DT-Prelim Calcs'!$C$19/'DEPRECATED - DT-Prelim Calcs'!$C$18*3.39*'DEPRECATED - DT-Prelim Calcs'!$C$20</f>
        <v>25.773080821789936</v>
      </c>
      <c r="FJ22" s="46">
        <f t="shared" si="55"/>
        <v>0</v>
      </c>
      <c r="FK22" s="57">
        <f>FI21*'DEPRECATED - DT-Prelim Calcs'!$C$11+FK21</f>
        <v>-289.45662208200019</v>
      </c>
      <c r="FL22" s="57">
        <f>FL21+0.5*FI22*'DEPRECATED - DT-Prelim Calcs'!$C$11^2+FK22*'DEPRECATED - DT-Prelim Calcs'!$C$11</f>
        <v>-67969.898295525709</v>
      </c>
      <c r="FM22" s="57">
        <f>MIN('Drive Train'!$F$35-FG21*'DEPRECATED - DT-Prelim Calcs'!$C$21*'Drive Train'!$F$39,FM21+FG$2)</f>
        <v>6.0759999999999996</v>
      </c>
      <c r="FN22" s="57">
        <f>'Drive Train'!$F$35-FG22*'DEPRECATED - DT-Prelim Calcs'!$C$21*'Drive Train'!$F$39</f>
        <v>6.0759999999999996</v>
      </c>
      <c r="FO22" s="1">
        <f>IF(FL22&gt;='Drive Train'!$F$29,1,0)</f>
        <v>0</v>
      </c>
      <c r="FP22" s="57">
        <f t="shared" si="56"/>
        <v>103.33333333333333</v>
      </c>
      <c r="FQ22" s="63">
        <f>FQ21+'DEPRECATED - DT-Prelim Calcs'!$C$11</f>
        <v>72</v>
      </c>
      <c r="FR22" s="2">
        <f>GB22/'Drive Train'!$F$35</f>
        <v>0.48999999999999994</v>
      </c>
      <c r="FS22" s="46">
        <f>FZ22*12*60/(PI() * 'Drive Train'!$F$15)/FR$2*FR22</f>
        <v>-197349.52518102777</v>
      </c>
      <c r="FT22" s="2">
        <f>('DEPRECATED - DT-Prelim Calcs'!$C$6*FR22-FS22)/('DEPRECATED - DT-Prelim Calcs'!$C$6*FR22)*'DEPRECATED - DT-Prelim Calcs'!$C$7*FR22</f>
        <v>90.413987370783673</v>
      </c>
      <c r="FU22" s="57">
        <f>FT22/'DEPRECATED - DT-Prelim Calcs'!$C$7*('DEPRECATED - DT-Prelim Calcs'!$C$8-'DEPRECATED - DT-Prelim Calcs'!$C$9)+'DEPRECATED - DT-Prelim Calcs'!$C$9</f>
        <v>4816.0255517309315</v>
      </c>
      <c r="FV22" s="57">
        <f t="shared" si="18"/>
        <v>93</v>
      </c>
      <c r="FW22" s="2">
        <f t="shared" si="57"/>
        <v>0.7112822800297498</v>
      </c>
      <c r="FX22" s="57">
        <f>FW22*'DEPRECATED - DT-Prelim Calcs'!$C$21/FR$2/'DEPRECATED - DT-Prelim Calcs'!$C$19/'DEPRECATED - DT-Prelim Calcs'!$C$18*3.39*'DEPRECATED - DT-Prelim Calcs'!$C$20</f>
        <v>25.773080821789936</v>
      </c>
      <c r="FY22" s="46">
        <f t="shared" si="58"/>
        <v>0</v>
      </c>
      <c r="FZ22" s="57">
        <f>FX21*'DEPRECATED - DT-Prelim Calcs'!$C$11+FZ21</f>
        <v>-702.93856972579442</v>
      </c>
      <c r="GA22" s="57">
        <f>GA21+0.5*FX22*'DEPRECATED - DT-Prelim Calcs'!$C$11^2+FZ22*'DEPRECATED - DT-Prelim Calcs'!$C$11</f>
        <v>-95259.706840016195</v>
      </c>
      <c r="GB22" s="57">
        <f>MIN('Drive Train'!$F$35-FV21*'DEPRECATED - DT-Prelim Calcs'!$C$21*'Drive Train'!$F$39,GB21+FV$2)</f>
        <v>6.0759999999999996</v>
      </c>
      <c r="GC22" s="57">
        <f>'Drive Train'!$F$35-FV22*'DEPRECATED - DT-Prelim Calcs'!$C$21*'Drive Train'!$F$39</f>
        <v>6.0759999999999996</v>
      </c>
      <c r="GD22" s="1">
        <f>IF(GA22&gt;='Drive Train'!$F$29,1,0)</f>
        <v>0</v>
      </c>
      <c r="GE22" s="57">
        <f t="shared" si="59"/>
        <v>103.33333333333333</v>
      </c>
      <c r="GF22" s="63">
        <f>GF21+'DEPRECATED - DT-Prelim Calcs'!$C$11</f>
        <v>72</v>
      </c>
      <c r="GG22" s="2">
        <f>GQ22/'Drive Train'!$F$35</f>
        <v>0.83548387096774201</v>
      </c>
      <c r="GH22" s="46">
        <f>GO22*12*60/(PI() * 'Drive Train'!$F$15)/GG$2*GG22</f>
        <v>-162130.2863062133</v>
      </c>
      <c r="GI22" s="2">
        <f>('DEPRECATED - DT-Prelim Calcs'!$C$6*GG22-GH22)/('DEPRECATED - DT-Prelim Calcs'!$C$6*GG22)*'DEPRECATED - DT-Prelim Calcs'!$C$7*GG22</f>
        <v>75.321957029215</v>
      </c>
      <c r="GJ22" s="57">
        <f>GI22/'DEPRECATED - DT-Prelim Calcs'!$C$7*('DEPRECATED - DT-Prelim Calcs'!$C$8-'DEPRECATED - DT-Prelim Calcs'!$C$9)+'DEPRECATED - DT-Prelim Calcs'!$C$9</f>
        <v>4012.578459273147</v>
      </c>
      <c r="GK22" s="57">
        <f t="shared" si="60"/>
        <v>29.999999999999982</v>
      </c>
      <c r="GL22" s="2">
        <f t="shared" si="61"/>
        <v>0.99579519204165001</v>
      </c>
      <c r="GM22" s="57">
        <f>GL22*'DEPRECATED - DT-Prelim Calcs'!$C$21/GG$2/'DEPRECATED - DT-Prelim Calcs'!$C$19/'DEPRECATED - DT-Prelim Calcs'!$C$18*3.39*'DEPRECATED - DT-Prelim Calcs'!$C$20</f>
        <v>25.773080821789936</v>
      </c>
      <c r="GN22" s="46">
        <f t="shared" si="62"/>
        <v>0</v>
      </c>
      <c r="GO22" s="57">
        <f>GM21*'DEPRECATED - DT-Prelim Calcs'!$C$11+GO21</f>
        <v>-474.16717140853734</v>
      </c>
      <c r="GP22" s="57">
        <f>GP21+0.5*GM22*'DEPRECATED - DT-Prelim Calcs'!$C$11^2+GO22*'DEPRECATED - DT-Prelim Calcs'!$C$11</f>
        <v>-34724.663972423114</v>
      </c>
      <c r="GQ22" s="57">
        <f>MIN('Drive Train'!$F$35-GK21*'DEPRECATED - DT-Prelim Calcs'!$C$21*'Drive Train'!$F$39,GQ21+GK$2)</f>
        <v>10.360000000000001</v>
      </c>
      <c r="GR22" s="57">
        <f>'Drive Train'!$F$35-GK22*'DEPRECATED - DT-Prelim Calcs'!$C$21*'Drive Train'!$F$39</f>
        <v>10.360000000000001</v>
      </c>
      <c r="GS22" s="1">
        <f>IF(GP22&gt;='Drive Train'!$F$29,1,0)</f>
        <v>0</v>
      </c>
      <c r="GT22" s="57">
        <f t="shared" si="63"/>
        <v>33.333333333333314</v>
      </c>
      <c r="GU22" s="63">
        <f>GU21+'DEPRECATED - DT-Prelim Calcs'!$C$11</f>
        <v>72</v>
      </c>
      <c r="GV22" s="2">
        <f>HF22/'Drive Train'!$F$35</f>
        <v>0.81720430107526887</v>
      </c>
      <c r="GW22" s="46">
        <f>HD22*12*60/(PI() * 'Drive Train'!$F$15)/GV$2*GV22</f>
        <v>-198131.6575865784</v>
      </c>
      <c r="GX22" s="2">
        <f>('DEPRECATED - DT-Prelim Calcs'!$C$6*GV22-GW22)/('DEPRECATED - DT-Prelim Calcs'!$C$6*GV22)*'DEPRECATED - DT-Prelim Calcs'!$C$7*GV22</f>
        <v>91.556196846577123</v>
      </c>
      <c r="GY22" s="57">
        <f>GX22/'DEPRECATED - DT-Prelim Calcs'!$C$7*('DEPRECATED - DT-Prelim Calcs'!$C$8-'DEPRECATED - DT-Prelim Calcs'!$C$9)+'DEPRECATED - DT-Prelim Calcs'!$C$9</f>
        <v>4876.8328030771145</v>
      </c>
      <c r="GZ22" s="57">
        <f t="shared" si="20"/>
        <v>33.333333333333314</v>
      </c>
      <c r="HA22" s="2">
        <f t="shared" si="64"/>
        <v>0.99579519204165001</v>
      </c>
      <c r="HB22" s="57">
        <f>HA22*'DEPRECATED - DT-Prelim Calcs'!$C$21/GV$2/'DEPRECATED - DT-Prelim Calcs'!$C$19/'DEPRECATED - DT-Prelim Calcs'!$C$18*3.39*'DEPRECATED - DT-Prelim Calcs'!$C$20</f>
        <v>25.773080821789936</v>
      </c>
      <c r="HC22" s="46">
        <f t="shared" si="65"/>
        <v>0</v>
      </c>
      <c r="HD22" s="57">
        <f>HB21*'DEPRECATED - DT-Prelim Calcs'!$C$11+HD21</f>
        <v>-592.41852764083853</v>
      </c>
      <c r="HE22" s="57">
        <f>HE21+0.5*HB22*'DEPRECATED - DT-Prelim Calcs'!$C$11^2+HD22*'DEPRECATED - DT-Prelim Calcs'!$C$11</f>
        <v>-36745.724744741179</v>
      </c>
      <c r="HF22" s="57">
        <f>MIN('Drive Train'!$F$35-GZ21*'DEPRECATED - DT-Prelim Calcs'!$C$21*'Drive Train'!$F$39,HF21+GZ$2)</f>
        <v>10.133333333333335</v>
      </c>
      <c r="HG22" s="57">
        <f>'Drive Train'!$F$35-GZ22*'DEPRECATED - DT-Prelim Calcs'!$C$21*'Drive Train'!$F$39</f>
        <v>10.133333333333335</v>
      </c>
      <c r="HH22" s="1">
        <f>IF(HE22&gt;='Drive Train'!$F$29,1,0)</f>
        <v>0</v>
      </c>
      <c r="HI22" s="57">
        <f t="shared" si="66"/>
        <v>37.037037037037017</v>
      </c>
      <c r="HJ22" s="63">
        <f>HJ21+'DEPRECATED - DT-Prelim Calcs'!$C$11</f>
        <v>72</v>
      </c>
      <c r="HK22" s="2">
        <f>HU22/'Drive Train'!$F$35</f>
        <v>0.79892473118279583</v>
      </c>
      <c r="HL22" s="46">
        <f>HS22*12*60/(PI() * 'Drive Train'!$F$15)/HK$2*HK22</f>
        <v>-257742.83447742075</v>
      </c>
      <c r="HM22" s="2">
        <f>('DEPRECATED - DT-Prelim Calcs'!$C$6*HK22-HL22)/('DEPRECATED - DT-Prelim Calcs'!$C$6*HK22)*'DEPRECATED - DT-Prelim Calcs'!$C$7*HK22</f>
        <v>118.46578966980235</v>
      </c>
      <c r="HN22" s="57">
        <f>HM22/'DEPRECATED - DT-Prelim Calcs'!$C$7*('DEPRECATED - DT-Prelim Calcs'!$C$8-'DEPRECATED - DT-Prelim Calcs'!$C$9)+'DEPRECATED - DT-Prelim Calcs'!$C$9</f>
        <v>6309.4057322139597</v>
      </c>
      <c r="HO22" s="57">
        <f t="shared" si="21"/>
        <v>36.66666666666665</v>
      </c>
      <c r="HP22" s="2">
        <f t="shared" si="67"/>
        <v>0.99579519204165001</v>
      </c>
      <c r="HQ22" s="57">
        <f>HP22*'DEPRECATED - DT-Prelim Calcs'!$C$21/HK$2/'DEPRECATED - DT-Prelim Calcs'!$C$19/'DEPRECATED - DT-Prelim Calcs'!$C$18*3.39*'DEPRECATED - DT-Prelim Calcs'!$C$20</f>
        <v>25.773080821789936</v>
      </c>
      <c r="HR22" s="46">
        <f t="shared" si="68"/>
        <v>0</v>
      </c>
      <c r="HS22" s="57">
        <f>HQ21*'DEPRECATED - DT-Prelim Calcs'!$C$11+HS21</f>
        <v>-788.29021974966111</v>
      </c>
      <c r="HT22" s="57">
        <f>HT21+0.5*HQ22*'DEPRECATED - DT-Prelim Calcs'!$C$11^2+HS22*'DEPRECATED - DT-Prelim Calcs'!$C$11</f>
        <v>-40137.286543704213</v>
      </c>
      <c r="HU22" s="57">
        <f>MIN('Drive Train'!$F$35-HO21*'DEPRECATED - DT-Prelim Calcs'!$C$21*'Drive Train'!$F$39,HU21+HO$2)</f>
        <v>9.9066666666666681</v>
      </c>
      <c r="HV22" s="57">
        <f>'Drive Train'!$F$35-HO22*'DEPRECATED - DT-Prelim Calcs'!$C$21*'Drive Train'!$F$39</f>
        <v>9.9066666666666681</v>
      </c>
      <c r="HW22" s="1">
        <f>IF(HT22&gt;='Drive Train'!$F$29,1,0)</f>
        <v>0</v>
      </c>
      <c r="HX22" s="57">
        <f t="shared" si="69"/>
        <v>40.740740740740726</v>
      </c>
      <c r="HY22" s="63">
        <f>HY21+'DEPRECATED - DT-Prelim Calcs'!$C$11</f>
        <v>72</v>
      </c>
      <c r="HZ22" s="2">
        <f>IJ22/'Drive Train'!$F$35</f>
        <v>0.78064516129032269</v>
      </c>
      <c r="IA22" s="46">
        <f>IH22*12*60/(PI() * 'Drive Train'!$F$15)/HZ$2*HZ22</f>
        <v>-337697.94364327443</v>
      </c>
      <c r="IB22" s="2">
        <f>('DEPRECATED - DT-Prelim Calcs'!$C$6*HZ22-IA22)/('DEPRECATED - DT-Prelim Calcs'!$C$6*HZ22)*'DEPRECATED - DT-Prelim Calcs'!$C$7*HZ22</f>
        <v>154.57404605452422</v>
      </c>
      <c r="IC22" s="57">
        <f>IB22/'DEPRECATED - DT-Prelim Calcs'!$C$7*('DEPRECATED - DT-Prelim Calcs'!$C$8-'DEPRECATED - DT-Prelim Calcs'!$C$9)+'DEPRECATED - DT-Prelim Calcs'!$C$9</f>
        <v>8231.6834476329695</v>
      </c>
      <c r="ID22" s="57">
        <f t="shared" si="22"/>
        <v>39.999999999999986</v>
      </c>
      <c r="IE22" s="2">
        <f t="shared" si="70"/>
        <v>0.99579519204165001</v>
      </c>
      <c r="IF22" s="57">
        <f>IE22*'DEPRECATED - DT-Prelim Calcs'!$C$21/HZ$2/'DEPRECATED - DT-Prelim Calcs'!$C$19/'DEPRECATED - DT-Prelim Calcs'!$C$18*3.39*'DEPRECATED - DT-Prelim Calcs'!$C$20</f>
        <v>25.773080821789936</v>
      </c>
      <c r="IG22" s="46">
        <f t="shared" si="71"/>
        <v>0</v>
      </c>
      <c r="IH22" s="57">
        <f>IF21*'DEPRECATED - DT-Prelim Calcs'!$C$11+IH21</f>
        <v>-1057.0125583903291</v>
      </c>
      <c r="II22" s="57">
        <f>II21+0.5*IF22*'DEPRECATED - DT-Prelim Calcs'!$C$11^2+IH22*'DEPRECATED - DT-Prelim Calcs'!$C$11</f>
        <v>-43827.570142633282</v>
      </c>
      <c r="IJ22" s="57">
        <f>MIN('Drive Train'!$F$35-ID21*'DEPRECATED - DT-Prelim Calcs'!$C$21*'Drive Train'!$F$39,IJ21+ID$2)</f>
        <v>9.6800000000000015</v>
      </c>
      <c r="IK22" s="57">
        <f>'Drive Train'!$F$35-ID22*'DEPRECATED - DT-Prelim Calcs'!$C$21*'Drive Train'!$F$39</f>
        <v>9.6800000000000015</v>
      </c>
      <c r="IL22" s="1">
        <f>IF(II22&gt;='Drive Train'!$F$29,1,0)</f>
        <v>0</v>
      </c>
      <c r="IM22" s="57">
        <f t="shared" si="72"/>
        <v>44.444444444444429</v>
      </c>
      <c r="IN22" s="63">
        <f>IN21+'DEPRECATED - DT-Prelim Calcs'!$C$11</f>
        <v>72</v>
      </c>
      <c r="IO22" s="2">
        <f>IY22/'Drive Train'!$F$35</f>
        <v>0.76236559139784954</v>
      </c>
      <c r="IP22" s="46">
        <f>IW22*12*60/(PI() * 'Drive Train'!$F$15)/IO$2*IO22</f>
        <v>-243724.94282925615</v>
      </c>
      <c r="IQ22" s="2">
        <f>('DEPRECATED - DT-Prelim Calcs'!$C$6*IO22-IP22)/('DEPRECATED - DT-Prelim Calcs'!$C$6*IO22)*'DEPRECATED - DT-Prelim Calcs'!$C$7*IO22</f>
        <v>112.03938591926645</v>
      </c>
      <c r="IR22" s="57">
        <f>IQ22/'DEPRECATED - DT-Prelim Calcs'!$C$7*('DEPRECATED - DT-Prelim Calcs'!$C$8-'DEPRECATED - DT-Prelim Calcs'!$C$9)+'DEPRECATED - DT-Prelim Calcs'!$C$9</f>
        <v>5967.2863956190395</v>
      </c>
      <c r="IS22" s="57">
        <f t="shared" si="23"/>
        <v>43.333333333333321</v>
      </c>
      <c r="IT22" s="2">
        <f t="shared" si="73"/>
        <v>0.99579519204165001</v>
      </c>
      <c r="IU22" s="57">
        <f>IT22*'DEPRECATED - DT-Prelim Calcs'!$C$21/IO$2/'DEPRECATED - DT-Prelim Calcs'!$C$19/'DEPRECATED - DT-Prelim Calcs'!$C$18*3.39*'DEPRECATED - DT-Prelim Calcs'!$C$20</f>
        <v>25.773080821789936</v>
      </c>
      <c r="IV22" s="46">
        <f t="shared" si="74"/>
        <v>0</v>
      </c>
      <c r="IW22" s="57">
        <f>IU21*'DEPRECATED - DT-Prelim Calcs'!$C$11+IW21</f>
        <v>-781.16377200709633</v>
      </c>
      <c r="IX22" s="57">
        <f>IX21+0.5*IU22*'DEPRECATED - DT-Prelim Calcs'!$C$11^2+IW22*'DEPRECATED - DT-Prelim Calcs'!$C$11</f>
        <v>-38390.663391751397</v>
      </c>
      <c r="IY22" s="57">
        <f>MIN('Drive Train'!$F$35-IS21*'DEPRECATED - DT-Prelim Calcs'!$C$21*'Drive Train'!$F$39,IY21+IS$2)</f>
        <v>9.4533333333333349</v>
      </c>
      <c r="IZ22" s="57">
        <f>'Drive Train'!$F$35-IS22*'DEPRECATED - DT-Prelim Calcs'!$C$21*'Drive Train'!$F$39</f>
        <v>9.4533333333333349</v>
      </c>
      <c r="JA22" s="1">
        <f>IF(IX22&gt;='Drive Train'!$F$29,1,0)</f>
        <v>0</v>
      </c>
      <c r="JB22" s="57">
        <f t="shared" si="75"/>
        <v>48.148148148148138</v>
      </c>
      <c r="JC22" s="63">
        <f>JC21+'DEPRECATED - DT-Prelim Calcs'!$C$11</f>
        <v>72</v>
      </c>
      <c r="JD22" s="2">
        <f>JN22/'Drive Train'!$F$35</f>
        <v>0.74408602150537628</v>
      </c>
      <c r="JE22" s="46">
        <f>JL22*12*60/(PI() * 'Drive Train'!$F$15)/JD$2*JD22</f>
        <v>-1392.5448095216025</v>
      </c>
      <c r="JF22" s="2">
        <f>('DEPRECATED - DT-Prelim Calcs'!$C$6*JD22-JE22)/('DEPRECATED - DT-Prelim Calcs'!$C$6*JD22)*'DEPRECATED - DT-Prelim Calcs'!$C$7*JD22</f>
        <v>2.422897028703578</v>
      </c>
      <c r="JG22" s="57">
        <f>JF22/'DEPRECATED - DT-Prelim Calcs'!$C$7*('DEPRECATED - DT-Prelim Calcs'!$C$8-'DEPRECATED - DT-Prelim Calcs'!$C$9)+'DEPRECATED - DT-Prelim Calcs'!$C$9</f>
        <v>131.68659285587927</v>
      </c>
      <c r="JH22" s="57">
        <f t="shared" si="24"/>
        <v>46.666666666666657</v>
      </c>
      <c r="JI22" s="2">
        <f t="shared" si="76"/>
        <v>0.96289005363544755</v>
      </c>
      <c r="JJ22" s="57">
        <f>JI22*'DEPRECATED - DT-Prelim Calcs'!$C$21/JD$2/'DEPRECATED - DT-Prelim Calcs'!$C$19/'DEPRECATED - DT-Prelim Calcs'!$C$18*3.39*'DEPRECATED - DT-Prelim Calcs'!$C$20</f>
        <v>24.921433014717802</v>
      </c>
      <c r="JK22" s="46">
        <f t="shared" si="77"/>
        <v>0</v>
      </c>
      <c r="JL22" s="57">
        <f>JJ21*'DEPRECATED - DT-Prelim Calcs'!$C$11+JL21</f>
        <v>-4.5728971768551219</v>
      </c>
      <c r="JM22" s="57">
        <f>JM21+0.5*JJ22*'DEPRECATED - DT-Prelim Calcs'!$C$11^2+JL22*'DEPRECATED - DT-Prelim Calcs'!$C$11</f>
        <v>-31664.338437366318</v>
      </c>
      <c r="JN22" s="57">
        <f>MIN('Drive Train'!$F$35-JH21*'DEPRECATED - DT-Prelim Calcs'!$C$21*'Drive Train'!$F$39,JN21+JH$2)</f>
        <v>9.2266666666666666</v>
      </c>
      <c r="JO22" s="57">
        <f>'Drive Train'!$F$35-JH22*'DEPRECATED - DT-Prelim Calcs'!$C$21*'Drive Train'!$F$39</f>
        <v>9.2266666666666666</v>
      </c>
      <c r="JP22" s="1">
        <f>IF(JM22&gt;='Drive Train'!$F$29,1,0)</f>
        <v>0</v>
      </c>
      <c r="JQ22" s="57">
        <f>MIN(JG22,'DEPRECATED - DT-Prelim Calcs'!$C$10)*'DEPRECATED - DT-Prelim Calcs'!$C$11*1000/60/60</f>
        <v>103.33333333333333</v>
      </c>
      <c r="JR22" s="63">
        <f>JR21+'DEPRECATED - DT-Prelim Calcs'!$C$11</f>
        <v>72</v>
      </c>
      <c r="JS22" s="2">
        <f>KC22/'Drive Train'!$F$35</f>
        <v>0.72580645161290325</v>
      </c>
      <c r="JT22" s="46">
        <f>KA22*12*60/(PI() * 'Drive Train'!$F$15)/JS$2*JS22</f>
        <v>-148321.5012029518</v>
      </c>
      <c r="JU22" s="2">
        <f>('DEPRECATED - DT-Prelim Calcs'!$C$6*JS22-JT22)/('DEPRECATED - DT-Prelim Calcs'!$C$6*JS22)*'DEPRECATED - DT-Prelim Calcs'!$C$7*JS22</f>
        <v>68.813887338089515</v>
      </c>
      <c r="JV22" s="57">
        <f>JU22/'DEPRECATED - DT-Prelim Calcs'!$C$7*('DEPRECATED - DT-Prelim Calcs'!$C$8-'DEPRECATED - DT-Prelim Calcs'!$C$9)+'DEPRECATED - DT-Prelim Calcs'!$C$9</f>
        <v>3666.1115126460104</v>
      </c>
      <c r="JW22" s="57">
        <f t="shared" si="25"/>
        <v>49.999999999999993</v>
      </c>
      <c r="JX22" s="2">
        <f t="shared" si="78"/>
        <v>0.99579519204165001</v>
      </c>
      <c r="JY22" s="57">
        <f>JX22*'DEPRECATED - DT-Prelim Calcs'!$C$21/JS$2/'DEPRECATED - DT-Prelim Calcs'!$C$19/'DEPRECATED - DT-Prelim Calcs'!$C$18*3.39*'DEPRECATED - DT-Prelim Calcs'!$C$20</f>
        <v>25.773080821789936</v>
      </c>
      <c r="JZ22" s="46">
        <f t="shared" si="79"/>
        <v>0</v>
      </c>
      <c r="KA22" s="57">
        <f>JY21*'DEPRECATED - DT-Prelim Calcs'!$C$11+KA21</f>
        <v>-499.33118649405856</v>
      </c>
      <c r="KB22" s="57">
        <f>KB21+0.5*JY22*'DEPRECATED - DT-Prelim Calcs'!$C$11^2+KA22*'DEPRECATED - DT-Prelim Calcs'!$C$11</f>
        <v>-39616.012936885083</v>
      </c>
      <c r="KC22" s="57">
        <f>MIN('Drive Train'!$F$35-JW21*'DEPRECATED - DT-Prelim Calcs'!$C$21*'Drive Train'!$F$39,KC21+JW$2)</f>
        <v>9</v>
      </c>
      <c r="KD22" s="57">
        <f>'Drive Train'!$F$35-JW22*'DEPRECATED - DT-Prelim Calcs'!$C$21*'Drive Train'!$F$39</f>
        <v>9</v>
      </c>
      <c r="KE22" s="1">
        <f>IF(KB22&gt;='Drive Train'!$F$29,1,0)</f>
        <v>0</v>
      </c>
      <c r="KF22" s="57">
        <f>MIN(JV22,'DEPRECATED - DT-Prelim Calcs'!$C$10)*'DEPRECATED - DT-Prelim Calcs'!$C$11*1000/60/60</f>
        <v>103.33333333333333</v>
      </c>
      <c r="KG22" s="63">
        <f>KG21+'DEPRECATED - DT-Prelim Calcs'!$C$11</f>
        <v>72</v>
      </c>
      <c r="KH22" s="2">
        <f>KR22/'Drive Train'!$F$35</f>
        <v>3.4765609650379905</v>
      </c>
      <c r="KI22" s="46">
        <f>KP22*12*60/(PI() * 'Drive Train'!$F$15)/KH$2*KH22</f>
        <v>-1490899.1748134864</v>
      </c>
      <c r="KJ22" s="2">
        <f>('DEPRECATED - DT-Prelim Calcs'!$C$6*KH22-KI22)/('DEPRECATED - DT-Prelim Calcs'!$C$6*KH22)*'DEPRECATED - DT-Prelim Calcs'!$C$7*KH22</f>
        <v>682.49990241364071</v>
      </c>
      <c r="KK22" s="57">
        <f>KJ22/'DEPRECATED - DT-Prelim Calcs'!$C$7*('DEPRECATED - DT-Prelim Calcs'!$C$8-'DEPRECATED - DT-Prelim Calcs'!$C$9)+'DEPRECATED - DT-Prelim Calcs'!$C$9</f>
        <v>36336.615966668091</v>
      </c>
      <c r="KL22" s="57">
        <f t="shared" si="26"/>
        <v>53.333333333333329</v>
      </c>
      <c r="KM22" s="2">
        <f t="shared" si="80"/>
        <v>0.99579519204165001</v>
      </c>
      <c r="KN22" s="57">
        <f>KM22*'DEPRECATED - DT-Prelim Calcs'!$C$21/KH$2/'DEPRECATED - DT-Prelim Calcs'!$C$19/'DEPRECATED - DT-Prelim Calcs'!$C$18*3.39*'DEPRECATED - DT-Prelim Calcs'!$C$20</f>
        <v>25.773080821789936</v>
      </c>
      <c r="KO22" s="46">
        <f t="shared" si="81"/>
        <v>0</v>
      </c>
      <c r="KP22" s="57">
        <f>KN21*'DEPRECATED - DT-Prelim Calcs'!$C$11+KP21</f>
        <v>-1047.8613649643999</v>
      </c>
      <c r="KQ22" s="57">
        <f>KQ21+0.5*KN22*'DEPRECATED - DT-Prelim Calcs'!$C$11^2+KP22*'DEPRECATED - DT-Prelim Calcs'!$C$11</f>
        <v>-44293.686449331057</v>
      </c>
      <c r="KR22" s="57">
        <f>MIN('Drive Train'!$F$35-KL21*'DEPRECATED - DT-Prelim Calcs'!$C$21*'Drive Train'!$F$39,KR21+KL$2)</f>
        <v>43.109355966471085</v>
      </c>
      <c r="KS22" s="57">
        <f>'Drive Train'!$F$35-KL22*'DEPRECATED - DT-Prelim Calcs'!$C$21*'Drive Train'!$F$39</f>
        <v>8.7733333333333334</v>
      </c>
      <c r="KT22" s="1">
        <f>IF(KQ22&gt;='Drive Train'!$F$29,1,0)</f>
        <v>0</v>
      </c>
      <c r="KU22" s="57">
        <f>MIN(KK22,'DEPRECATED - DT-Prelim Calcs'!$C$10)*'DEPRECATED - DT-Prelim Calcs'!$C$11*1000/60/60</f>
        <v>103.33333333333333</v>
      </c>
      <c r="KV22" s="63">
        <f>KV21+'DEPRECATED - DT-Prelim Calcs'!$C$11</f>
        <v>72</v>
      </c>
      <c r="KW22" s="2">
        <f>LG22/'Drive Train'!$F$35</f>
        <v>1.8892114354474494</v>
      </c>
      <c r="KX22" s="46">
        <f>LE22*12*60/(PI() * 'Drive Train'!$F$15)/KW$2*KW22</f>
        <v>-308485.16572036478</v>
      </c>
      <c r="KY22" s="2">
        <f>('DEPRECATED - DT-Prelim Calcs'!$C$6*KW22-KX22)/('DEPRECATED - DT-Prelim Calcs'!$C$6*KW22)*'DEPRECATED - DT-Prelim Calcs'!$C$7*KW22</f>
        <v>144.03691126413364</v>
      </c>
      <c r="KZ22" s="57">
        <f>KY22/'DEPRECATED - DT-Prelim Calcs'!$C$7*('DEPRECATED - DT-Prelim Calcs'!$C$8-'DEPRECATED - DT-Prelim Calcs'!$C$9)+'DEPRECATED - DT-Prelim Calcs'!$C$9</f>
        <v>7670.7231183354124</v>
      </c>
      <c r="LA22" s="57">
        <f t="shared" si="27"/>
        <v>56.666666666666664</v>
      </c>
      <c r="LB22" s="2">
        <f t="shared" si="82"/>
        <v>0.99579519204165001</v>
      </c>
      <c r="LC22" s="57">
        <f>LB22*'DEPRECATED - DT-Prelim Calcs'!$C$21/KW$2/'DEPRECATED - DT-Prelim Calcs'!$C$19/'DEPRECATED - DT-Prelim Calcs'!$C$18*3.39*'DEPRECATED - DT-Prelim Calcs'!$C$20</f>
        <v>25.773080821789936</v>
      </c>
      <c r="LD22" s="46">
        <f t="shared" si="83"/>
        <v>0</v>
      </c>
      <c r="LE22" s="57">
        <f>LC21*'DEPRECATED - DT-Prelim Calcs'!$C$11+LE21</f>
        <v>-398.98734615417618</v>
      </c>
      <c r="LF22" s="57">
        <f>LF21+0.5*LC22*'DEPRECATED - DT-Prelim Calcs'!$C$11^2+LE22*'DEPRECATED - DT-Prelim Calcs'!$C$11</f>
        <v>-42836.02106369126</v>
      </c>
      <c r="LG22" s="57">
        <f>MIN('Drive Train'!$F$35-LA21*'DEPRECATED - DT-Prelim Calcs'!$C$21*'Drive Train'!$F$39,LG21+LA$2)</f>
        <v>23.426221799548372</v>
      </c>
      <c r="LH22" s="57">
        <f>'Drive Train'!$F$35-LA22*'DEPRECATED - DT-Prelim Calcs'!$C$21*'Drive Train'!$F$39</f>
        <v>8.5466666666666669</v>
      </c>
      <c r="LI22" s="1">
        <f>IF(LF22&gt;='Drive Train'!$F$29,1,0)</f>
        <v>0</v>
      </c>
      <c r="LJ22" s="57">
        <f>MIN(KZ22,'DEPRECATED - DT-Prelim Calcs'!$C$10)*'DEPRECATED - DT-Prelim Calcs'!$C$11*1000/60/60</f>
        <v>103.33333333333333</v>
      </c>
      <c r="LK22" s="63">
        <f>LK21+'DEPRECATED - DT-Prelim Calcs'!$C$11</f>
        <v>72</v>
      </c>
      <c r="LL22" s="2">
        <f>LV22/'Drive Train'!$F$35</f>
        <v>3.0085443330069022</v>
      </c>
      <c r="LM22" s="46">
        <f>LT22*12*60/(PI() * 'Drive Train'!$F$15)/LL$2*LL22</f>
        <v>-1061620.3681334867</v>
      </c>
      <c r="LN22" s="2">
        <f>('DEPRECATED - DT-Prelim Calcs'!$C$6*LL22-LM22)/('DEPRECATED - DT-Prelim Calcs'!$C$6*LL22)*'DEPRECATED - DT-Prelim Calcs'!$C$7*LL22</f>
        <v>487.27030801547409</v>
      </c>
      <c r="LO22" s="57">
        <f>LN22/'DEPRECATED - DT-Prelim Calcs'!$C$7*('DEPRECATED - DT-Prelim Calcs'!$C$8-'DEPRECATED - DT-Prelim Calcs'!$C$9)+'DEPRECATED - DT-Prelim Calcs'!$C$9</f>
        <v>25943.272829205533</v>
      </c>
      <c r="LP22" s="57">
        <f t="shared" si="28"/>
        <v>60</v>
      </c>
      <c r="LQ22" s="2">
        <f t="shared" si="84"/>
        <v>0.99579519204165001</v>
      </c>
      <c r="LR22" s="57">
        <f>LQ22*'DEPRECATED - DT-Prelim Calcs'!$C$21/LL$2/'DEPRECATED - DT-Prelim Calcs'!$C$19/'DEPRECATED - DT-Prelim Calcs'!$C$18*3.39*'DEPRECATED - DT-Prelim Calcs'!$C$20</f>
        <v>25.773080821789936</v>
      </c>
      <c r="LS22" s="46">
        <f t="shared" si="85"/>
        <v>0</v>
      </c>
      <c r="LT22" s="57">
        <f>LR21*'DEPRECATED - DT-Prelim Calcs'!$C$11+LT21</f>
        <v>-862.22027302828417</v>
      </c>
      <c r="LU22" s="57">
        <f>LU21+0.5*LR22*'DEPRECATED - DT-Prelim Calcs'!$C$11^2+LT22*'DEPRECATED - DT-Prelim Calcs'!$C$11</f>
        <v>-43722.936718105579</v>
      </c>
      <c r="LV22" s="57">
        <f>MIN('Drive Train'!$F$35-LP21*'DEPRECATED - DT-Prelim Calcs'!$C$21*'Drive Train'!$F$39,LV21+LP$2)</f>
        <v>37.305949729285587</v>
      </c>
      <c r="LW22" s="57">
        <f>'Drive Train'!$F$35-LP22*'DEPRECATED - DT-Prelim Calcs'!$C$21*'Drive Train'!$F$39</f>
        <v>8.32</v>
      </c>
      <c r="LX22" s="1">
        <f>IF(LU22&gt;='Drive Train'!$F$29,1,0)</f>
        <v>0</v>
      </c>
      <c r="LY22" s="57">
        <f>MIN(LO22,'DEPRECATED - DT-Prelim Calcs'!$C$10)*'DEPRECATED - DT-Prelim Calcs'!$C$11*1000/60/60</f>
        <v>103.33333333333333</v>
      </c>
      <c r="LZ22" s="63">
        <f>LZ21+'DEPRECATED - DT-Prelim Calcs'!$C$11</f>
        <v>72</v>
      </c>
    </row>
    <row r="23" spans="1:338" x14ac:dyDescent="0.2">
      <c r="B23" s="3" t="s">
        <v>70</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Train'!$AA$49 + V22*(1-'Drive Train'!$AA$49))</f>
        <v>0</v>
      </c>
      <c r="W23" s="57">
        <f t="shared" si="0"/>
        <v>0</v>
      </c>
      <c r="X23" s="2">
        <f>MAX(MIN(IF(AND(AI22=1,AG23&lt;0),-1,1)*(W23-$C$9)/($C$8-$C$9)*$C$7-$C$29*AE23/T$2 -  AI22*$C$29/2,X$2),MAX(X$4:X22)*-1)</f>
        <v>-0.2458281045106315</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Train'!$F$39,AG22+W$2)-$C$3,IF(AE22-1&lt;=0,0,IF($C$32=Motors!$C$29,MAX(MAX(AG$4:AG22)*-1,AG22-W$2),MAX(0,MAX(AG$4:AG22)*-1,AG22-W$2))))</f>
        <v>0</v>
      </c>
      <c r="AH23" s="57">
        <f>'Drive Train'!$F$35-ABS(W23)*'DEPRECATED - DT-Prelim Calcs'!$C$21*'Drive Train'!$F$39</f>
        <v>12.4</v>
      </c>
      <c r="AI23" s="1">
        <f>IF(AJ23&gt;='Drive Train'!$F$29,1,0)</f>
        <v>1</v>
      </c>
      <c r="AJ23" s="57">
        <f>AJ22+0.5*Y23*'DEPRECATED - DT-Prelim Calcs'!$C$11^2+AE23*'DEPRECATED - DT-Prelim Calcs'!$C$11</f>
        <v>784.33981740885292</v>
      </c>
      <c r="AK23" s="57">
        <f t="shared" si="8"/>
        <v>0</v>
      </c>
      <c r="AL23" s="63">
        <f>AL22+'DEPRECATED - DT-Prelim Calcs'!$C$11</f>
        <v>76</v>
      </c>
      <c r="AM23" s="2">
        <f>AW23/'Drive Train'!$F$35</f>
        <v>0.89103120805823177</v>
      </c>
      <c r="AN23" s="46">
        <f>AU23*12*60/(PI() * 'Drive Train'!$F$15)/AM$2*AM23</f>
        <v>4005.9703821866697</v>
      </c>
      <c r="AO23" s="2">
        <f>('DEPRECATED - DT-Prelim Calcs'!$C$6*AM23-AN23)/('DEPRECATED - DT-Prelim Calcs'!$C$6*AM23)*'DEPRECATED - DT-Prelim Calcs'!$C$7*AM23</f>
        <v>0.33605526375244482</v>
      </c>
      <c r="AP23" s="57">
        <f>AO23/'DEPRECATED - DT-Prelim Calcs'!$C$7*('DEPRECATED - DT-Prelim Calcs'!$C$8-'DEPRECATED - DT-Prelim Calcs'!$C$9)+'DEPRECATED - DT-Prelim Calcs'!$C$9</f>
        <v>20.590410929227662</v>
      </c>
      <c r="AQ23" s="57">
        <f t="shared" si="9"/>
        <v>20.590410929227662</v>
      </c>
      <c r="AR23" s="2">
        <f t="shared" si="30"/>
        <v>6.9010354438987509E-3</v>
      </c>
      <c r="AS23" s="57">
        <f>AR23*'DEPRECATED - DT-Prelim Calcs'!$C$21/AM$2/'DEPRECATED - DT-Prelim Calcs'!$C$19/'DEPRECATED - DT-Prelim Calcs'!$C$18*3.39*'DEPRECATED - DT-Prelim Calcs'!$C$20</f>
        <v>5.0011352522995586E-2</v>
      </c>
      <c r="AT23" s="46">
        <f t="shared" si="31"/>
        <v>0</v>
      </c>
      <c r="AU23" s="57">
        <f>AS22*'DEPRECATED - DT-Prelim Calcs'!$C$11+AU22</f>
        <v>39.233964127305654</v>
      </c>
      <c r="AV23" s="57">
        <f>AV22+0.5*AS23*'DEPRECATED - DT-Prelim Calcs'!$C$11^2+AU23*'DEPRECATED - DT-Prelim Calcs'!$C$11</f>
        <v>2947.4325396358754</v>
      </c>
      <c r="AW23" s="57">
        <f>MIN('Drive Train'!$F$35-AQ22*'DEPRECATED - DT-Prelim Calcs'!$C$21*'Drive Train'!$F$39,AW22+AQ$2)</f>
        <v>11.048786979922074</v>
      </c>
      <c r="AX23" s="57">
        <f>'Drive Train'!$F$35-AQ23*'DEPRECATED - DT-Prelim Calcs'!$C$21*'Drive Train'!$F$39</f>
        <v>10.99985205681252</v>
      </c>
      <c r="AY23" s="1">
        <f>IF(AV23&gt;='Drive Train'!$F$29,1,0)</f>
        <v>1</v>
      </c>
      <c r="AZ23" s="57">
        <f t="shared" si="32"/>
        <v>22.878234365808513</v>
      </c>
      <c r="BA23" s="63">
        <f>BA22+'DEPRECATED - DT-Prelim Calcs'!$C$11</f>
        <v>76</v>
      </c>
      <c r="BB23" s="2">
        <f>BL23/'Drive Train'!$F$35</f>
        <v>1.3154412543206839</v>
      </c>
      <c r="BC23" s="46">
        <f>BJ23*12*60/(PI() * 'Drive Train'!$F$15)/BB$2*BB23</f>
        <v>-3550.7940950849074</v>
      </c>
      <c r="BD23" s="2">
        <f>('DEPRECATED - DT-Prelim Calcs'!$C$6*BB23-BC23)/('DEPRECATED - DT-Prelim Calcs'!$C$6*BB23)*'DEPRECATED - DT-Prelim Calcs'!$C$7*BB23</f>
        <v>4.7757319537110892</v>
      </c>
      <c r="BE23" s="57">
        <f>BD23/'DEPRECATED - DT-Prelim Calcs'!$C$7*('DEPRECATED - DT-Prelim Calcs'!$C$8-'DEPRECATED - DT-Prelim Calcs'!$C$9)+'DEPRECATED - DT-Prelim Calcs'!$C$9</f>
        <v>256.94332351084347</v>
      </c>
      <c r="BF23" s="57">
        <f t="shared" si="10"/>
        <v>93</v>
      </c>
      <c r="BG23" s="2">
        <f t="shared" si="33"/>
        <v>1.8938277380898569</v>
      </c>
      <c r="BH23" s="57">
        <f>BG23*'DEPRECATED - DT-Prelim Calcs'!$C$21/BB$2/'DEPRECATED - DT-Prelim Calcs'!$C$19/'DEPRECATED - DT-Prelim Calcs'!$C$18*3.39*'DEPRECATED - DT-Prelim Calcs'!$C$20</f>
        <v>19.824199428978943</v>
      </c>
      <c r="BI23" s="46">
        <f t="shared" si="34"/>
        <v>0</v>
      </c>
      <c r="BJ23" s="57">
        <f>BH22*'DEPRECATED - DT-Prelim Calcs'!$C$11+BJ22</f>
        <v>-16.307994643927515</v>
      </c>
      <c r="BK23" s="57">
        <f>BK22+0.5*BH23*'DEPRECATED - DT-Prelim Calcs'!$C$11^2+BJ23*'DEPRECATED - DT-Prelim Calcs'!$C$11</f>
        <v>1807.7545688408923</v>
      </c>
      <c r="BL23" s="57">
        <f>MIN('Drive Train'!$F$35-BF22*'DEPRECATED - DT-Prelim Calcs'!$C$21*'Drive Train'!$F$39,BL22+BF$2)</f>
        <v>16.311471553576482</v>
      </c>
      <c r="BM23" s="57">
        <f>'Drive Train'!$F$35-BF23*'DEPRECATED - DT-Prelim Calcs'!$C$21*'Drive Train'!$F$39</f>
        <v>6.0759999999999996</v>
      </c>
      <c r="BN23" s="1">
        <f>IF(BK23&gt;='Drive Train'!$F$29,1,0)</f>
        <v>1</v>
      </c>
      <c r="BO23" s="57">
        <f t="shared" si="35"/>
        <v>103.33333333333333</v>
      </c>
      <c r="BP23" s="63">
        <f>BP22+'DEPRECATED - DT-Prelim Calcs'!$C$11</f>
        <v>76</v>
      </c>
      <c r="BQ23" s="2">
        <f>CA23/'Drive Train'!$F$35</f>
        <v>0.48999999999999994</v>
      </c>
      <c r="BR23" s="46">
        <f>BY23*12*60/(PI() * 'Drive Train'!$F$15)/BQ$2*BQ23</f>
        <v>-550.68407214861645</v>
      </c>
      <c r="BS23" s="2">
        <f>('DEPRECATED - DT-Prelim Calcs'!$C$6*BQ23-BR23)/('DEPRECATED - DT-Prelim Calcs'!$C$6*BQ23)*'DEPRECATED - DT-Prelim Calcs'!$C$7*BQ23</f>
        <v>1.4298959875944026</v>
      </c>
      <c r="BT23" s="57">
        <f>BS23/'DEPRECATED - DT-Prelim Calcs'!$C$7*('DEPRECATED - DT-Prelim Calcs'!$C$8-'DEPRECATED - DT-Prelim Calcs'!$C$9)+'DEPRECATED - DT-Prelim Calcs'!$C$9</f>
        <v>78.822678509693716</v>
      </c>
      <c r="BU23" s="57">
        <f t="shared" si="11"/>
        <v>78.822678509693716</v>
      </c>
      <c r="BV23" s="2">
        <f t="shared" si="36"/>
        <v>1.5121753760028023</v>
      </c>
      <c r="BW23" s="57">
        <f>BV23*'DEPRECATED - DT-Prelim Calcs'!$C$21/BQ$2/'DEPRECATED - DT-Prelim Calcs'!$C$19/'DEPRECATED - DT-Prelim Calcs'!$C$18*3.39*'DEPRECATED - DT-Prelim Calcs'!$C$20</f>
        <v>20.699645874420931</v>
      </c>
      <c r="BX23" s="46">
        <f t="shared" si="37"/>
        <v>0</v>
      </c>
      <c r="BY23" s="57">
        <f>BW22*'DEPRECATED - DT-Prelim Calcs'!$C$11+BY22</f>
        <v>-5.1921519673199441</v>
      </c>
      <c r="BZ23" s="57">
        <f>BZ22+0.5*BW23*'DEPRECATED - DT-Prelim Calcs'!$C$11^2+BY23*'DEPRECATED - DT-Prelim Calcs'!$C$11</f>
        <v>-1261.6071476093857</v>
      </c>
      <c r="CA23" s="57">
        <f>MIN('Drive Train'!$F$35-BU22*'DEPRECATED - DT-Prelim Calcs'!$C$21*'Drive Train'!$F$39,CA22+BU$2)</f>
        <v>6.0759999999999996</v>
      </c>
      <c r="CB23" s="57">
        <f>'Drive Train'!$F$35-BU23*'DEPRECATED - DT-Prelim Calcs'!$C$21*'Drive Train'!$F$39</f>
        <v>7.0400578613408271</v>
      </c>
      <c r="CC23" s="1">
        <f>IF(BZ23&gt;='Drive Train'!$F$29,1,0)</f>
        <v>0</v>
      </c>
      <c r="CD23" s="57">
        <f t="shared" si="38"/>
        <v>87.580753899659669</v>
      </c>
      <c r="CE23" s="63">
        <f>CE22+'DEPRECATED - DT-Prelim Calcs'!$C$11</f>
        <v>76</v>
      </c>
      <c r="CF23" s="2">
        <f>CP23/'Drive Train'!$F$35</f>
        <v>1.3966617373685859</v>
      </c>
      <c r="CG23" s="46">
        <f>CN23*12*60/(PI() * 'Drive Train'!$F$15)/CF$2*CF23</f>
        <v>-40891.531383914262</v>
      </c>
      <c r="CH23" s="2">
        <f>('DEPRECATED - DT-Prelim Calcs'!$C$6*CF23-CG23)/('DEPRECATED - DT-Prelim Calcs'!$C$6*CF23)*'DEPRECATED - DT-Prelim Calcs'!$C$7*CF23</f>
        <v>21.855371416557986</v>
      </c>
      <c r="CI23" s="57">
        <f>CH23/'DEPRECATED - DT-Prelim Calcs'!$C$7*('DEPRECATED - DT-Prelim Calcs'!$C$8-'DEPRECATED - DT-Prelim Calcs'!$C$9)+'DEPRECATED - DT-Prelim Calcs'!$C$9</f>
        <v>1166.2037978192488</v>
      </c>
      <c r="CJ23" s="57">
        <f t="shared" si="12"/>
        <v>93</v>
      </c>
      <c r="CK23" s="2">
        <f t="shared" si="39"/>
        <v>1.5241763143494644</v>
      </c>
      <c r="CL23" s="57">
        <f>CK23*'DEPRECATED - DT-Prelim Calcs'!$C$21/CF$2/'DEPRECATED - DT-Prelim Calcs'!$C$19/'DEPRECATED - DT-Prelim Calcs'!$C$18*3.39*'DEPRECATED - DT-Prelim Calcs'!$C$20</f>
        <v>25.773080821789936</v>
      </c>
      <c r="CM23" s="46">
        <f t="shared" si="40"/>
        <v>0</v>
      </c>
      <c r="CN23" s="57">
        <f>CL22*'DEPRECATED - DT-Prelim Calcs'!$C$11+CN22</f>
        <v>-109.49964881105086</v>
      </c>
      <c r="CO23" s="57">
        <f>CO22+0.5*CL23*'DEPRECATED - DT-Prelim Calcs'!$C$11^2+CN23*'DEPRECATED - DT-Prelim Calcs'!$C$11</f>
        <v>-6307.8446827722655</v>
      </c>
      <c r="CP23" s="57">
        <f>MIN('Drive Train'!$F$35-CJ22*'DEPRECATED - DT-Prelim Calcs'!$C$21*'Drive Train'!$F$39,CP22+CJ$2)</f>
        <v>17.318605543370467</v>
      </c>
      <c r="CQ23" s="57">
        <f>'Drive Train'!$F$35-CJ23*'DEPRECATED - DT-Prelim Calcs'!$C$21*'Drive Train'!$F$39</f>
        <v>6.0759999999999996</v>
      </c>
      <c r="CR23" s="1">
        <f>IF(CO23&gt;='Drive Train'!$F$29,1,0)</f>
        <v>0</v>
      </c>
      <c r="CS23" s="57">
        <f t="shared" si="41"/>
        <v>103.33333333333333</v>
      </c>
      <c r="CT23" s="63">
        <f>CT22+'DEPRECATED - DT-Prelim Calcs'!$C$11</f>
        <v>76</v>
      </c>
      <c r="CU23" s="2">
        <f>DE23/'Drive Train'!$F$35</f>
        <v>0.48999999999999994</v>
      </c>
      <c r="CV23" s="46">
        <f>DC23*12*60/(PI() * 'Drive Train'!$F$15)/CU$2*CU23</f>
        <v>-10305.609972751374</v>
      </c>
      <c r="CW23" s="2">
        <f>('DEPRECATED - DT-Prelim Calcs'!$C$6*CU23-CV23)/('DEPRECATED - DT-Prelim Calcs'!$C$6*CU23)*'DEPRECATED - DT-Prelim Calcs'!$C$7*CU23</f>
        <v>5.8406598563472425</v>
      </c>
      <c r="CX23" s="57">
        <f>CW23/'DEPRECATED - DT-Prelim Calcs'!$C$7*('DEPRECATED - DT-Prelim Calcs'!$C$8-'DEPRECATED - DT-Prelim Calcs'!$C$9)+'DEPRECATED - DT-Prelim Calcs'!$C$9</f>
        <v>313.63637326529096</v>
      </c>
      <c r="CY23" s="57">
        <f t="shared" si="13"/>
        <v>93</v>
      </c>
      <c r="CZ23" s="2">
        <f t="shared" si="42"/>
        <v>1.2803081040535502</v>
      </c>
      <c r="DA23" s="57">
        <f>CZ23*'DEPRECATED - DT-Prelim Calcs'!$C$21/CU$2/'DEPRECATED - DT-Prelim Calcs'!$C$19/'DEPRECATED - DT-Prelim Calcs'!$C$18*3.39*'DEPRECATED - DT-Prelim Calcs'!$C$20</f>
        <v>25.773080821789936</v>
      </c>
      <c r="DB23" s="46">
        <f t="shared" si="43"/>
        <v>0</v>
      </c>
      <c r="DC23" s="57">
        <f>DA22*'DEPRECATED - DT-Prelim Calcs'!$C$11+DC22</f>
        <v>-66.073527716647831</v>
      </c>
      <c r="DD23" s="57">
        <f>DD22+0.5*DA23*'DEPRECATED - DT-Prelim Calcs'!$C$11^2+DC23*'DEPRECATED - DT-Prelim Calcs'!$C$11</f>
        <v>-11320.495271989088</v>
      </c>
      <c r="DE23" s="57">
        <f>MIN('Drive Train'!$F$35-CY22*'DEPRECATED - DT-Prelim Calcs'!$C$21*'Drive Train'!$F$39,DE22+CY$2)</f>
        <v>6.0759999999999996</v>
      </c>
      <c r="DF23" s="57">
        <f>'Drive Train'!$F$35-CY23*'DEPRECATED - DT-Prelim Calcs'!$C$21*'Drive Train'!$F$39</f>
        <v>6.0759999999999996</v>
      </c>
      <c r="DG23" s="1">
        <f>IF(DD23&gt;='Drive Train'!$F$29,1,0)</f>
        <v>0</v>
      </c>
      <c r="DH23" s="57">
        <f t="shared" si="44"/>
        <v>103.33333333333333</v>
      </c>
      <c r="DI23" s="63">
        <f>DI22+'DEPRECATED - DT-Prelim Calcs'!$C$11</f>
        <v>76</v>
      </c>
      <c r="DJ23" s="2">
        <f>DT23/'Drive Train'!$F$35</f>
        <v>0.48999999999999994</v>
      </c>
      <c r="DK23" s="46">
        <f>DR23*12*60/(PI() * 'Drive Train'!$F$15)/DJ$2*DJ23</f>
        <v>-22634.030260963504</v>
      </c>
      <c r="DL23" s="2">
        <f>('DEPRECATED - DT-Prelim Calcs'!$C$6*DJ23-DK23)/('DEPRECATED - DT-Prelim Calcs'!$C$6*DJ23)*'DEPRECATED - DT-Prelim Calcs'!$C$7*DJ23</f>
        <v>11.415048767152353</v>
      </c>
      <c r="DM23" s="57">
        <f>DL23/'DEPRECATED - DT-Prelim Calcs'!$C$7*('DEPRECATED - DT-Prelim Calcs'!$C$8-'DEPRECATED - DT-Prelim Calcs'!$C$9)+'DEPRECATED - DT-Prelim Calcs'!$C$9</f>
        <v>610.39740947122277</v>
      </c>
      <c r="DN23" s="57">
        <f t="shared" si="14"/>
        <v>93</v>
      </c>
      <c r="DO23" s="2">
        <f t="shared" si="45"/>
        <v>1.1037138828047846</v>
      </c>
      <c r="DP23" s="57">
        <f>DO23*'DEPRECATED - DT-Prelim Calcs'!$C$21/DJ$2/'DEPRECATED - DT-Prelim Calcs'!$C$19/'DEPRECATED - DT-Prelim Calcs'!$C$18*3.39*'DEPRECATED - DT-Prelim Calcs'!$C$20</f>
        <v>25.773080821789936</v>
      </c>
      <c r="DQ23" s="46">
        <f t="shared" si="46"/>
        <v>0</v>
      </c>
      <c r="DR23" s="57">
        <f>DP22*'DEPRECATED - DT-Prelim Calcs'!$C$11+DR22</f>
        <v>-125.10011116990152</v>
      </c>
      <c r="DS23" s="57">
        <f>DS22+0.5*DP23*'DEPRECATED - DT-Prelim Calcs'!$C$11^2+DR23*'DEPRECATED - DT-Prelim Calcs'!$C$11</f>
        <v>-26624.298964470749</v>
      </c>
      <c r="DT23" s="57">
        <f>MIN('Drive Train'!$F$35-DN22*'DEPRECATED - DT-Prelim Calcs'!$C$21*'Drive Train'!$F$39,DT22+DN$2)</f>
        <v>6.0759999999999996</v>
      </c>
      <c r="DU23" s="57">
        <f>'Drive Train'!$F$35-DN23*'DEPRECATED - DT-Prelim Calcs'!$C$21*'Drive Train'!$F$39</f>
        <v>6.0759999999999996</v>
      </c>
      <c r="DV23" s="1">
        <f>IF(DS23&gt;='Drive Train'!$F$29,1,0)</f>
        <v>0</v>
      </c>
      <c r="DW23" s="57">
        <f t="shared" si="47"/>
        <v>103.33333333333333</v>
      </c>
      <c r="DX23" s="63">
        <f>DX22+'DEPRECATED - DT-Prelim Calcs'!$C$11</f>
        <v>76</v>
      </c>
      <c r="DY23" s="2">
        <f>EI23/'Drive Train'!$F$35</f>
        <v>0.48999999999999994</v>
      </c>
      <c r="DZ23" s="46">
        <f>EG23*12*60/(PI() * 'Drive Train'!$F$15)/DY$2*DY23</f>
        <v>-114462.83566183299</v>
      </c>
      <c r="EA23" s="2">
        <f>('DEPRECATED - DT-Prelim Calcs'!$C$6*DY23-DZ23)/('DEPRECATED - DT-Prelim Calcs'!$C$6*DY23)*'DEPRECATED - DT-Prelim Calcs'!$C$7*DY23</f>
        <v>52.936140890247181</v>
      </c>
      <c r="EB23" s="57">
        <f>EA23/'DEPRECATED - DT-Prelim Calcs'!$C$7*('DEPRECATED - DT-Prelim Calcs'!$C$8-'DEPRECATED - DT-Prelim Calcs'!$C$9)+'DEPRECATED - DT-Prelim Calcs'!$C$9</f>
        <v>2820.8356332857729</v>
      </c>
      <c r="EC23" s="57">
        <f t="shared" si="15"/>
        <v>93</v>
      </c>
      <c r="ED23" s="2">
        <f t="shared" si="48"/>
        <v>0.96993038185874991</v>
      </c>
      <c r="EE23" s="57">
        <f>ED23*'DEPRECATED - DT-Prelim Calcs'!$C$21/DY$2/'DEPRECATED - DT-Prelim Calcs'!$C$19/'DEPRECATED - DT-Prelim Calcs'!$C$18*3.39*'DEPRECATED - DT-Prelim Calcs'!$C$20</f>
        <v>25.773080821789936</v>
      </c>
      <c r="EF23" s="46">
        <f t="shared" si="49"/>
        <v>0</v>
      </c>
      <c r="EG23" s="57">
        <f>EE22*'DEPRECATED - DT-Prelim Calcs'!$C$11+EG22</f>
        <v>-555.96104456442549</v>
      </c>
      <c r="EH23" s="57">
        <f>EH22+0.5*EE23*'DEPRECATED - DT-Prelim Calcs'!$C$11^2+EG23*'DEPRECATED - DT-Prelim Calcs'!$C$11</f>
        <v>-38580.882557466197</v>
      </c>
      <c r="EI23" s="57">
        <f>MIN('Drive Train'!$F$35-EC22*'DEPRECATED - DT-Prelim Calcs'!$C$21*'Drive Train'!$F$39,EI22+EC$2)</f>
        <v>6.0759999999999996</v>
      </c>
      <c r="EJ23" s="57">
        <f>'Drive Train'!$F$35-EC23*'DEPRECATED - DT-Prelim Calcs'!$C$21*'Drive Train'!$F$39</f>
        <v>6.0759999999999996</v>
      </c>
      <c r="EK23" s="1">
        <f>IF(EH23&gt;='Drive Train'!$F$29,1,0)</f>
        <v>0</v>
      </c>
      <c r="EL23" s="57">
        <f t="shared" si="50"/>
        <v>103.33333333333333</v>
      </c>
      <c r="EM23" s="63">
        <f>EM22+'DEPRECATED - DT-Prelim Calcs'!$C$11</f>
        <v>76</v>
      </c>
      <c r="EN23" s="2">
        <f>EX23/'Drive Train'!$F$35</f>
        <v>3.2045175123697893</v>
      </c>
      <c r="EO23" s="46">
        <f>EV23*12*60/(PI() * 'Drive Train'!$F$15)/EN$2*EN23</f>
        <v>-1762741.9916431101</v>
      </c>
      <c r="EP23" s="2">
        <f>('DEPRECATED - DT-Prelim Calcs'!$C$6*EN23-EO23)/('DEPRECATED - DT-Prelim Calcs'!$C$6*EN23)*'DEPRECATED - DT-Prelim Calcs'!$C$7*EN23</f>
        <v>804.76007291961321</v>
      </c>
      <c r="EQ23" s="57">
        <f>EP23/'DEPRECATED - DT-Prelim Calcs'!$C$7*('DEPRECATED - DT-Prelim Calcs'!$C$8-'DEPRECATED - DT-Prelim Calcs'!$C$9)+'DEPRECATED - DT-Prelim Calcs'!$C$9</f>
        <v>42845.321309371939</v>
      </c>
      <c r="ER23" s="57">
        <f t="shared" si="16"/>
        <v>93</v>
      </c>
      <c r="ES23" s="2">
        <f t="shared" si="51"/>
        <v>0.86507304327942547</v>
      </c>
      <c r="ET23" s="57">
        <f>ES23*'DEPRECATED - DT-Prelim Calcs'!$C$21/EN$2/'DEPRECATED - DT-Prelim Calcs'!$C$19/'DEPRECATED - DT-Prelim Calcs'!$C$18*3.39*'DEPRECATED - DT-Prelim Calcs'!$C$20</f>
        <v>25.773080821789936</v>
      </c>
      <c r="EU23" s="46">
        <f t="shared" si="52"/>
        <v>0</v>
      </c>
      <c r="EV23" s="57">
        <f>ET22*'DEPRECATED - DT-Prelim Calcs'!$C$11+EV22</f>
        <v>-1167.6542335944389</v>
      </c>
      <c r="EW23" s="57">
        <f>EW22+0.5*ET23*'DEPRECATED - DT-Prelim Calcs'!$C$11^2+EV23*'DEPRECATED - DT-Prelim Calcs'!$C$11</f>
        <v>-50486.302461417166</v>
      </c>
      <c r="EX23" s="57">
        <f>MIN('Drive Train'!$F$35-ER22*'DEPRECATED - DT-Prelim Calcs'!$C$21*'Drive Train'!$F$39,EX22+ER$2)</f>
        <v>39.73601715338539</v>
      </c>
      <c r="EY23" s="57">
        <f>'Drive Train'!$F$35-ER23*'DEPRECATED - DT-Prelim Calcs'!$C$21*'Drive Train'!$F$39</f>
        <v>6.0759999999999996</v>
      </c>
      <c r="EZ23" s="1">
        <f>IF(EW23&gt;='Drive Train'!$F$29,1,0)</f>
        <v>0</v>
      </c>
      <c r="FA23" s="57">
        <f t="shared" si="53"/>
        <v>103.33333333333333</v>
      </c>
      <c r="FB23" s="63">
        <f>FB22+'DEPRECATED - DT-Prelim Calcs'!$C$11</f>
        <v>76</v>
      </c>
      <c r="FC23" s="2">
        <f>FM23/'Drive Train'!$F$35</f>
        <v>0.48999999999999994</v>
      </c>
      <c r="FD23" s="46">
        <f>FK23*12*60/(PI() * 'Drive Train'!$F$15)/FC$2*FC23</f>
        <v>-47670.836745943285</v>
      </c>
      <c r="FE23" s="2">
        <f>('DEPRECATED - DT-Prelim Calcs'!$C$6*FC23-FD23)/('DEPRECATED - DT-Prelim Calcs'!$C$6*FC23)*'DEPRECATED - DT-Prelim Calcs'!$C$7*FC23</f>
        <v>22.735631061486547</v>
      </c>
      <c r="FF23" s="57">
        <f>FE23/'DEPRECATED - DT-Prelim Calcs'!$C$7*('DEPRECATED - DT-Prelim Calcs'!$C$8-'DEPRECATED - DT-Prelim Calcs'!$C$9)+'DEPRECATED - DT-Prelim Calcs'!$C$9</f>
        <v>1213.0657531903419</v>
      </c>
      <c r="FG23" s="57">
        <f t="shared" si="17"/>
        <v>93</v>
      </c>
      <c r="FH23" s="2">
        <f t="shared" si="54"/>
        <v>0.78067567320338405</v>
      </c>
      <c r="FI23" s="57">
        <f>FH23*'DEPRECATED - DT-Prelim Calcs'!$C$21/FC$2/'DEPRECATED - DT-Prelim Calcs'!$C$19/'DEPRECATED - DT-Prelim Calcs'!$C$18*3.39*'DEPRECATED - DT-Prelim Calcs'!$C$20</f>
        <v>25.773080821789936</v>
      </c>
      <c r="FJ23" s="46">
        <f t="shared" si="55"/>
        <v>0</v>
      </c>
      <c r="FK23" s="57">
        <f>FI22*'DEPRECATED - DT-Prelim Calcs'!$C$11+FK22</f>
        <v>-186.36429879484047</v>
      </c>
      <c r="FL23" s="57">
        <f>FL22+0.5*FI23*'DEPRECATED - DT-Prelim Calcs'!$C$11^2+FK23*'DEPRECATED - DT-Prelim Calcs'!$C$11</f>
        <v>-68509.170844130756</v>
      </c>
      <c r="FM23" s="57">
        <f>MIN('Drive Train'!$F$35-FG22*'DEPRECATED - DT-Prelim Calcs'!$C$21*'Drive Train'!$F$39,FM22+FG$2)</f>
        <v>6.0759999999999996</v>
      </c>
      <c r="FN23" s="57">
        <f>'Drive Train'!$F$35-FG23*'DEPRECATED - DT-Prelim Calcs'!$C$21*'Drive Train'!$F$39</f>
        <v>6.0759999999999996</v>
      </c>
      <c r="FO23" s="1">
        <f>IF(FL23&gt;='Drive Train'!$F$29,1,0)</f>
        <v>0</v>
      </c>
      <c r="FP23" s="57">
        <f t="shared" si="56"/>
        <v>103.33333333333333</v>
      </c>
      <c r="FQ23" s="63">
        <f>FQ22+'DEPRECATED - DT-Prelim Calcs'!$C$11</f>
        <v>76</v>
      </c>
      <c r="FR23" s="2">
        <f>GB23/'Drive Train'!$F$35</f>
        <v>0.48999999999999994</v>
      </c>
      <c r="FS23" s="46">
        <f>FZ23*12*60/(PI() * 'Drive Train'!$F$15)/FR$2*FR23</f>
        <v>-168406.42556072047</v>
      </c>
      <c r="FT23" s="2">
        <f>('DEPRECATED - DT-Prelim Calcs'!$C$6*FR23-FS23)/('DEPRECATED - DT-Prelim Calcs'!$C$6*FR23)*'DEPRECATED - DT-Prelim Calcs'!$C$7*FR23</f>
        <v>77.327144953346405</v>
      </c>
      <c r="FU23" s="57">
        <f>FT23/'DEPRECATED - DT-Prelim Calcs'!$C$7*('DEPRECATED - DT-Prelim Calcs'!$C$8-'DEPRECATED - DT-Prelim Calcs'!$C$9)+'DEPRECATED - DT-Prelim Calcs'!$C$9</f>
        <v>4119.3276753171549</v>
      </c>
      <c r="FV23" s="57">
        <f t="shared" si="18"/>
        <v>93</v>
      </c>
      <c r="FW23" s="2">
        <f t="shared" si="57"/>
        <v>0.7112822800297498</v>
      </c>
      <c r="FX23" s="57">
        <f>FW23*'DEPRECATED - DT-Prelim Calcs'!$C$21/FR$2/'DEPRECATED - DT-Prelim Calcs'!$C$19/'DEPRECATED - DT-Prelim Calcs'!$C$18*3.39*'DEPRECATED - DT-Prelim Calcs'!$C$20</f>
        <v>25.773080821789936</v>
      </c>
      <c r="FY23" s="46">
        <f t="shared" si="58"/>
        <v>0</v>
      </c>
      <c r="FZ23" s="57">
        <f>FX22*'DEPRECATED - DT-Prelim Calcs'!$C$11+FZ22</f>
        <v>-599.84624643863469</v>
      </c>
      <c r="GA23" s="57">
        <f>GA22+0.5*FX23*'DEPRECATED - DT-Prelim Calcs'!$C$11^2+FZ23*'DEPRECATED - DT-Prelim Calcs'!$C$11</f>
        <v>-97452.907179196423</v>
      </c>
      <c r="GB23" s="57">
        <f>MIN('Drive Train'!$F$35-FV22*'DEPRECATED - DT-Prelim Calcs'!$C$21*'Drive Train'!$F$39,GB22+FV$2)</f>
        <v>6.0759999999999996</v>
      </c>
      <c r="GC23" s="57">
        <f>'Drive Train'!$F$35-FV23*'DEPRECATED - DT-Prelim Calcs'!$C$21*'Drive Train'!$F$39</f>
        <v>6.0759999999999996</v>
      </c>
      <c r="GD23" s="1">
        <f>IF(GA23&gt;='Drive Train'!$F$29,1,0)</f>
        <v>0</v>
      </c>
      <c r="GE23" s="57">
        <f t="shared" si="59"/>
        <v>103.33333333333333</v>
      </c>
      <c r="GF23" s="63">
        <f>GF22+'DEPRECATED - DT-Prelim Calcs'!$C$11</f>
        <v>76</v>
      </c>
      <c r="GG23" s="2">
        <f>GQ23/'Drive Train'!$F$35</f>
        <v>0.83548387096774201</v>
      </c>
      <c r="GH23" s="46">
        <f>GO23*12*60/(PI() * 'Drive Train'!$F$15)/GG$2*GG23</f>
        <v>-126880.29664356123</v>
      </c>
      <c r="GI23" s="2">
        <f>('DEPRECATED - DT-Prelim Calcs'!$C$6*GG23-GH23)/('DEPRECATED - DT-Prelim Calcs'!$C$6*GG23)*'DEPRECATED - DT-Prelim Calcs'!$C$7*GG23</f>
        <v>59.383406356233493</v>
      </c>
      <c r="GJ23" s="57">
        <f>GI23/'DEPRECATED - DT-Prelim Calcs'!$C$7*('DEPRECATED - DT-Prelim Calcs'!$C$8-'DEPRECATED - DT-Prelim Calcs'!$C$9)+'DEPRECATED - DT-Prelim Calcs'!$C$9</f>
        <v>3164.0655748982394</v>
      </c>
      <c r="GK23" s="57">
        <f t="shared" si="60"/>
        <v>29.999999999999982</v>
      </c>
      <c r="GL23" s="2">
        <f t="shared" si="61"/>
        <v>0.99579519204165001</v>
      </c>
      <c r="GM23" s="57">
        <f>GL23*'DEPRECATED - DT-Prelim Calcs'!$C$21/GG$2/'DEPRECATED - DT-Prelim Calcs'!$C$19/'DEPRECATED - DT-Prelim Calcs'!$C$18*3.39*'DEPRECATED - DT-Prelim Calcs'!$C$20</f>
        <v>25.773080821789936</v>
      </c>
      <c r="GN23" s="46">
        <f t="shared" si="62"/>
        <v>0</v>
      </c>
      <c r="GO23" s="57">
        <f>GM22*'DEPRECATED - DT-Prelim Calcs'!$C$11+GO22</f>
        <v>-371.07484812137761</v>
      </c>
      <c r="GP23" s="57">
        <f>GP22+0.5*GM23*'DEPRECATED - DT-Prelim Calcs'!$C$11^2+GO23*'DEPRECATED - DT-Prelim Calcs'!$C$11</f>
        <v>-36002.778718334303</v>
      </c>
      <c r="GQ23" s="57">
        <f>MIN('Drive Train'!$F$35-GK22*'DEPRECATED - DT-Prelim Calcs'!$C$21*'Drive Train'!$F$39,GQ22+GK$2)</f>
        <v>10.360000000000001</v>
      </c>
      <c r="GR23" s="57">
        <f>'Drive Train'!$F$35-GK23*'DEPRECATED - DT-Prelim Calcs'!$C$21*'Drive Train'!$F$39</f>
        <v>10.360000000000001</v>
      </c>
      <c r="GS23" s="1">
        <f>IF(GP23&gt;='Drive Train'!$F$29,1,0)</f>
        <v>0</v>
      </c>
      <c r="GT23" s="57">
        <f t="shared" si="63"/>
        <v>33.333333333333314</v>
      </c>
      <c r="GU23" s="63">
        <f>GU22+'DEPRECATED - DT-Prelim Calcs'!$C$11</f>
        <v>76</v>
      </c>
      <c r="GV23" s="2">
        <f>HF23/'Drive Train'!$F$35</f>
        <v>0.81720430107526887</v>
      </c>
      <c r="GW23" s="46">
        <f>HD23*12*60/(PI() * 'Drive Train'!$F$15)/GV$2*GV23</f>
        <v>-163652.9032189908</v>
      </c>
      <c r="GX23" s="2">
        <f>('DEPRECATED - DT-Prelim Calcs'!$C$6*GV23-GW23)/('DEPRECATED - DT-Prelim Calcs'!$C$6*GV23)*'DEPRECATED - DT-Prelim Calcs'!$C$7*GV23</f>
        <v>75.966366072489677</v>
      </c>
      <c r="GY23" s="57">
        <f>GX23/'DEPRECATED - DT-Prelim Calcs'!$C$7*('DEPRECATED - DT-Prelim Calcs'!$C$8-'DEPRECATED - DT-Prelim Calcs'!$C$9)+'DEPRECATED - DT-Prelim Calcs'!$C$9</f>
        <v>4046.8845506640769</v>
      </c>
      <c r="GZ23" s="57">
        <f t="shared" si="20"/>
        <v>33.333333333333314</v>
      </c>
      <c r="HA23" s="2">
        <f t="shared" si="64"/>
        <v>0.99579519204165001</v>
      </c>
      <c r="HB23" s="57">
        <f>HA23*'DEPRECATED - DT-Prelim Calcs'!$C$21/GV$2/'DEPRECATED - DT-Prelim Calcs'!$C$19/'DEPRECATED - DT-Prelim Calcs'!$C$18*3.39*'DEPRECATED - DT-Prelim Calcs'!$C$20</f>
        <v>25.773080821789936</v>
      </c>
      <c r="HC23" s="46">
        <f t="shared" si="65"/>
        <v>0</v>
      </c>
      <c r="HD23" s="57">
        <f>HB22*'DEPRECATED - DT-Prelim Calcs'!$C$11+HD22</f>
        <v>-489.3262043536788</v>
      </c>
      <c r="HE23" s="57">
        <f>HE22+0.5*HB23*'DEPRECATED - DT-Prelim Calcs'!$C$11^2+HD23*'DEPRECATED - DT-Prelim Calcs'!$C$11</f>
        <v>-38496.844915581576</v>
      </c>
      <c r="HF23" s="57">
        <f>MIN('Drive Train'!$F$35-GZ22*'DEPRECATED - DT-Prelim Calcs'!$C$21*'Drive Train'!$F$39,HF22+GZ$2)</f>
        <v>10.133333333333335</v>
      </c>
      <c r="HG23" s="57">
        <f>'Drive Train'!$F$35-GZ23*'DEPRECATED - DT-Prelim Calcs'!$C$21*'Drive Train'!$F$39</f>
        <v>10.133333333333335</v>
      </c>
      <c r="HH23" s="1">
        <f>IF(HE23&gt;='Drive Train'!$F$29,1,0)</f>
        <v>0</v>
      </c>
      <c r="HI23" s="57">
        <f t="shared" si="66"/>
        <v>37.037037037037017</v>
      </c>
      <c r="HJ23" s="63">
        <f>HJ22+'DEPRECATED - DT-Prelim Calcs'!$C$11</f>
        <v>76</v>
      </c>
      <c r="HK23" s="2">
        <f>HU23/'Drive Train'!$F$35</f>
        <v>0.79892473118279583</v>
      </c>
      <c r="HL23" s="46">
        <f>HS23*12*60/(PI() * 'Drive Train'!$F$15)/HK$2*HK23</f>
        <v>-224035.31540489761</v>
      </c>
      <c r="HM23" s="2">
        <f>('DEPRECATED - DT-Prelim Calcs'!$C$6*HK23-HL23)/('DEPRECATED - DT-Prelim Calcs'!$C$6*HK23)*'DEPRECATED - DT-Prelim Calcs'!$C$7*HK23</f>
        <v>103.22467879460895</v>
      </c>
      <c r="HN23" s="57">
        <f>HM23/'DEPRECATED - DT-Prelim Calcs'!$C$7*('DEPRECATED - DT-Prelim Calcs'!$C$8-'DEPRECATED - DT-Prelim Calcs'!$C$9)+'DEPRECATED - DT-Prelim Calcs'!$C$9</f>
        <v>5498.0221117627916</v>
      </c>
      <c r="HO23" s="57">
        <f t="shared" si="21"/>
        <v>36.66666666666665</v>
      </c>
      <c r="HP23" s="2">
        <f t="shared" si="67"/>
        <v>0.99579519204165001</v>
      </c>
      <c r="HQ23" s="57">
        <f>HP23*'DEPRECATED - DT-Prelim Calcs'!$C$21/HK$2/'DEPRECATED - DT-Prelim Calcs'!$C$19/'DEPRECATED - DT-Prelim Calcs'!$C$18*3.39*'DEPRECATED - DT-Prelim Calcs'!$C$20</f>
        <v>25.773080821789936</v>
      </c>
      <c r="HR23" s="46">
        <f t="shared" si="68"/>
        <v>0</v>
      </c>
      <c r="HS23" s="57">
        <f>HQ22*'DEPRECATED - DT-Prelim Calcs'!$C$11+HS22</f>
        <v>-685.19789646250138</v>
      </c>
      <c r="HT23" s="57">
        <f>HT22+0.5*HQ23*'DEPRECATED - DT-Prelim Calcs'!$C$11^2+HS23*'DEPRECATED - DT-Prelim Calcs'!$C$11</f>
        <v>-42671.893482979896</v>
      </c>
      <c r="HU23" s="57">
        <f>MIN('Drive Train'!$F$35-HO22*'DEPRECATED - DT-Prelim Calcs'!$C$21*'Drive Train'!$F$39,HU22+HO$2)</f>
        <v>9.9066666666666681</v>
      </c>
      <c r="HV23" s="57">
        <f>'Drive Train'!$F$35-HO23*'DEPRECATED - DT-Prelim Calcs'!$C$21*'Drive Train'!$F$39</f>
        <v>9.9066666666666681</v>
      </c>
      <c r="HW23" s="1">
        <f>IF(HT23&gt;='Drive Train'!$F$29,1,0)</f>
        <v>0</v>
      </c>
      <c r="HX23" s="57">
        <f t="shared" si="69"/>
        <v>40.740740740740726</v>
      </c>
      <c r="HY23" s="63">
        <f>HY22+'DEPRECATED - DT-Prelim Calcs'!$C$11</f>
        <v>76</v>
      </c>
      <c r="HZ23" s="2">
        <f>IJ23/'Drive Train'!$F$35</f>
        <v>0.78064516129032269</v>
      </c>
      <c r="IA23" s="46">
        <f>IH23*12*60/(PI() * 'Drive Train'!$F$15)/HZ$2*HZ23</f>
        <v>-304761.65986581572</v>
      </c>
      <c r="IB23" s="2">
        <f>('DEPRECATED - DT-Prelim Calcs'!$C$6*HZ23-IA23)/('DEPRECATED - DT-Prelim Calcs'!$C$6*HZ23)*'DEPRECATED - DT-Prelim Calcs'!$C$7*HZ23</f>
        <v>139.68165507822488</v>
      </c>
      <c r="IC23" s="57">
        <f>IB23/'DEPRECATED - DT-Prelim Calcs'!$C$7*('DEPRECATED - DT-Prelim Calcs'!$C$8-'DEPRECATED - DT-Prelim Calcs'!$C$9)+'DEPRECATED - DT-Prelim Calcs'!$C$9</f>
        <v>7438.8644591436723</v>
      </c>
      <c r="ID23" s="57">
        <f t="shared" si="22"/>
        <v>39.999999999999986</v>
      </c>
      <c r="IE23" s="2">
        <f t="shared" si="70"/>
        <v>0.99579519204165001</v>
      </c>
      <c r="IF23" s="57">
        <f>IE23*'DEPRECATED - DT-Prelim Calcs'!$C$21/HZ$2/'DEPRECATED - DT-Prelim Calcs'!$C$19/'DEPRECATED - DT-Prelim Calcs'!$C$18*3.39*'DEPRECATED - DT-Prelim Calcs'!$C$20</f>
        <v>25.773080821789936</v>
      </c>
      <c r="IG23" s="46">
        <f t="shared" si="71"/>
        <v>0</v>
      </c>
      <c r="IH23" s="57">
        <f>IF22*'DEPRECATED - DT-Prelim Calcs'!$C$11+IH22</f>
        <v>-953.92023510316938</v>
      </c>
      <c r="II23" s="57">
        <f>II22+0.5*IF23*'DEPRECATED - DT-Prelim Calcs'!$C$11^2+IH23*'DEPRECATED - DT-Prelim Calcs'!$C$11</f>
        <v>-47437.066436471636</v>
      </c>
      <c r="IJ23" s="57">
        <f>MIN('Drive Train'!$F$35-ID22*'DEPRECATED - DT-Prelim Calcs'!$C$21*'Drive Train'!$F$39,IJ22+ID$2)</f>
        <v>9.6800000000000015</v>
      </c>
      <c r="IK23" s="57">
        <f>'Drive Train'!$F$35-ID23*'DEPRECATED - DT-Prelim Calcs'!$C$21*'Drive Train'!$F$39</f>
        <v>9.6800000000000015</v>
      </c>
      <c r="IL23" s="1">
        <f>IF(II23&gt;='Drive Train'!$F$29,1,0)</f>
        <v>0</v>
      </c>
      <c r="IM23" s="57">
        <f t="shared" si="72"/>
        <v>44.444444444444429</v>
      </c>
      <c r="IN23" s="63">
        <f>IN22+'DEPRECATED - DT-Prelim Calcs'!$C$11</f>
        <v>76</v>
      </c>
      <c r="IO23" s="2">
        <f>IY23/'Drive Train'!$F$35</f>
        <v>0.76236559139784954</v>
      </c>
      <c r="IP23" s="46">
        <f>IW23*12*60/(PI() * 'Drive Train'!$F$15)/IO$2*IO23</f>
        <v>-211559.89434686193</v>
      </c>
      <c r="IQ23" s="2">
        <f>('DEPRECATED - DT-Prelim Calcs'!$C$6*IO23-IP23)/('DEPRECATED - DT-Prelim Calcs'!$C$6*IO23)*'DEPRECATED - DT-Prelim Calcs'!$C$7*IO23</f>
        <v>97.495714841861172</v>
      </c>
      <c r="IR23" s="57">
        <f>IQ23/'DEPRECATED - DT-Prelim Calcs'!$C$7*('DEPRECATED - DT-Prelim Calcs'!$C$8-'DEPRECATED - DT-Prelim Calcs'!$C$9)+'DEPRECATED - DT-Prelim Calcs'!$C$9</f>
        <v>5193.0320390916131</v>
      </c>
      <c r="IS23" s="57">
        <f t="shared" si="23"/>
        <v>43.333333333333321</v>
      </c>
      <c r="IT23" s="2">
        <f t="shared" si="73"/>
        <v>0.99579519204165001</v>
      </c>
      <c r="IU23" s="57">
        <f>IT23*'DEPRECATED - DT-Prelim Calcs'!$C$21/IO$2/'DEPRECATED - DT-Prelim Calcs'!$C$19/'DEPRECATED - DT-Prelim Calcs'!$C$18*3.39*'DEPRECATED - DT-Prelim Calcs'!$C$20</f>
        <v>25.773080821789936</v>
      </c>
      <c r="IV23" s="46">
        <f t="shared" si="74"/>
        <v>0</v>
      </c>
      <c r="IW23" s="57">
        <f>IU22*'DEPRECATED - DT-Prelim Calcs'!$C$11+IW22</f>
        <v>-678.0714487199366</v>
      </c>
      <c r="IX23" s="57">
        <f>IX22+0.5*IU23*'DEPRECATED - DT-Prelim Calcs'!$C$11^2+IW23*'DEPRECATED - DT-Prelim Calcs'!$C$11</f>
        <v>-40896.764540056822</v>
      </c>
      <c r="IY23" s="57">
        <f>MIN('Drive Train'!$F$35-IS22*'DEPRECATED - DT-Prelim Calcs'!$C$21*'Drive Train'!$F$39,IY22+IS$2)</f>
        <v>9.4533333333333349</v>
      </c>
      <c r="IZ23" s="57">
        <f>'Drive Train'!$F$35-IS23*'DEPRECATED - DT-Prelim Calcs'!$C$21*'Drive Train'!$F$39</f>
        <v>9.4533333333333349</v>
      </c>
      <c r="JA23" s="1">
        <f>IF(IX23&gt;='Drive Train'!$F$29,1,0)</f>
        <v>0</v>
      </c>
      <c r="JB23" s="57">
        <f t="shared" si="75"/>
        <v>48.148148148148138</v>
      </c>
      <c r="JC23" s="63">
        <f>JC22+'DEPRECATED - DT-Prelim Calcs'!$C$11</f>
        <v>76</v>
      </c>
      <c r="JD23" s="2">
        <f>JN23/'Drive Train'!$F$35</f>
        <v>0.74408602150537628</v>
      </c>
      <c r="JE23" s="46">
        <f>JL23*12*60/(PI() * 'Drive Train'!$F$15)/JD$2*JD23</f>
        <v>28963.888627149197</v>
      </c>
      <c r="JF23" s="2">
        <f>('DEPRECATED - DT-Prelim Calcs'!$C$6*JD23-JE23)/('DEPRECATED - DT-Prelim Calcs'!$C$6*JD23)*'DEPRECATED - DT-Prelim Calcs'!$C$7*JD23</f>
        <v>-11.302995013018117</v>
      </c>
      <c r="JG23" s="57">
        <f>JF23/'DEPRECATED - DT-Prelim Calcs'!$C$7*('DEPRECATED - DT-Prelim Calcs'!$C$8-'DEPRECATED - DT-Prelim Calcs'!$C$9)+'DEPRECATED - DT-Prelim Calcs'!$C$9</f>
        <v>-599.03205816191883</v>
      </c>
      <c r="JH23" s="57">
        <f t="shared" si="24"/>
        <v>-599.03205816191883</v>
      </c>
      <c r="JI23" s="2">
        <f t="shared" si="76"/>
        <v>-14.152821001454754</v>
      </c>
      <c r="JJ23" s="57">
        <f>JI23*'DEPRECATED - DT-Prelim Calcs'!$C$21/JD$2/'DEPRECATED - DT-Prelim Calcs'!$C$19/'DEPRECATED - DT-Prelim Calcs'!$C$18*3.39*'DEPRECATED - DT-Prelim Calcs'!$C$20</f>
        <v>-366.30202921441986</v>
      </c>
      <c r="JK23" s="46">
        <f t="shared" si="77"/>
        <v>1</v>
      </c>
      <c r="JL23" s="57">
        <f>JJ22*'DEPRECATED - DT-Prelim Calcs'!$C$11+JL22</f>
        <v>95.112834882016088</v>
      </c>
      <c r="JM23" s="57">
        <f>JM22+0.5*JJ23*'DEPRECATED - DT-Prelim Calcs'!$C$11^2+JL23*'DEPRECATED - DT-Prelim Calcs'!$C$11</f>
        <v>-34214.303331553609</v>
      </c>
      <c r="JN23" s="57">
        <f>MIN('Drive Train'!$F$35-JH22*'DEPRECATED - DT-Prelim Calcs'!$C$21*'Drive Train'!$F$39,JN22+JH$2)</f>
        <v>9.2266666666666666</v>
      </c>
      <c r="JO23" s="57">
        <f>'Drive Train'!$F$35-JH23*'DEPRECATED - DT-Prelim Calcs'!$C$21*'Drive Train'!$F$39</f>
        <v>53.134179955010481</v>
      </c>
      <c r="JP23" s="1">
        <f>IF(JM23&gt;='Drive Train'!$F$29,1,0)</f>
        <v>0</v>
      </c>
      <c r="JQ23" s="57">
        <f>MIN(JG23,'DEPRECATED - DT-Prelim Calcs'!$C$10)*'DEPRECATED - DT-Prelim Calcs'!$C$11*1000/60/60</f>
        <v>-665.5911757354653</v>
      </c>
      <c r="JR23" s="63">
        <f>JR22+'DEPRECATED - DT-Prelim Calcs'!$C$11</f>
        <v>76</v>
      </c>
      <c r="JS23" s="2">
        <f>KC23/'Drive Train'!$F$35</f>
        <v>0.72580645161290325</v>
      </c>
      <c r="JT23" s="46">
        <f>KA23*12*60/(PI() * 'Drive Train'!$F$15)/JS$2*JS23</f>
        <v>-117698.92331068651</v>
      </c>
      <c r="JU23" s="2">
        <f>('DEPRECATED - DT-Prelim Calcs'!$C$6*JS23-JT23)/('DEPRECATED - DT-Prelim Calcs'!$C$6*JS23)*'DEPRECATED - DT-Prelim Calcs'!$C$7*JS23</f>
        <v>54.967656058472379</v>
      </c>
      <c r="JV23" s="57">
        <f>JU23/'DEPRECATED - DT-Prelim Calcs'!$C$7*('DEPRECATED - DT-Prelim Calcs'!$C$8-'DEPRECATED - DT-Prelim Calcs'!$C$9)+'DEPRECATED - DT-Prelim Calcs'!$C$9</f>
        <v>2928.9864200423262</v>
      </c>
      <c r="JW23" s="57">
        <f t="shared" si="25"/>
        <v>49.999999999999993</v>
      </c>
      <c r="JX23" s="2">
        <f t="shared" si="78"/>
        <v>0.99579519204165001</v>
      </c>
      <c r="JY23" s="57">
        <f>JX23*'DEPRECATED - DT-Prelim Calcs'!$C$21/JS$2/'DEPRECATED - DT-Prelim Calcs'!$C$19/'DEPRECATED - DT-Prelim Calcs'!$C$18*3.39*'DEPRECATED - DT-Prelim Calcs'!$C$20</f>
        <v>25.773080821789936</v>
      </c>
      <c r="JZ23" s="46">
        <f t="shared" si="79"/>
        <v>0</v>
      </c>
      <c r="KA23" s="57">
        <f>JY22*'DEPRECATED - DT-Prelim Calcs'!$C$11+KA22</f>
        <v>-396.23886320689883</v>
      </c>
      <c r="KB23" s="57">
        <f>KB22+0.5*JY23*'DEPRECATED - DT-Prelim Calcs'!$C$11^2+KA23*'DEPRECATED - DT-Prelim Calcs'!$C$11</f>
        <v>-40994.78374313836</v>
      </c>
      <c r="KC23" s="57">
        <f>MIN('Drive Train'!$F$35-JW22*'DEPRECATED - DT-Prelim Calcs'!$C$21*'Drive Train'!$F$39,KC22+JW$2)</f>
        <v>9</v>
      </c>
      <c r="KD23" s="57">
        <f>'Drive Train'!$F$35-JW23*'DEPRECATED - DT-Prelim Calcs'!$C$21*'Drive Train'!$F$39</f>
        <v>9</v>
      </c>
      <c r="KE23" s="1">
        <f>IF(KB23&gt;='Drive Train'!$F$29,1,0)</f>
        <v>0</v>
      </c>
      <c r="KF23" s="57">
        <f>MIN(JV23,'DEPRECATED - DT-Prelim Calcs'!$C$10)*'DEPRECATED - DT-Prelim Calcs'!$C$11*1000/60/60</f>
        <v>103.33333333333333</v>
      </c>
      <c r="KG23" s="63">
        <f>KG22+'DEPRECATED - DT-Prelim Calcs'!$C$11</f>
        <v>76</v>
      </c>
      <c r="KH23" s="2">
        <f>KR23/'Drive Train'!$F$35</f>
        <v>0.7075268817204301</v>
      </c>
      <c r="KI23" s="46">
        <f>KP23*12*60/(PI() * 'Drive Train'!$F$15)/KH$2*KH23</f>
        <v>-273566.67731484794</v>
      </c>
      <c r="KJ23" s="2">
        <f>('DEPRECATED - DT-Prelim Calcs'!$C$6*KH23-KI23)/('DEPRECATED - DT-Prelim Calcs'!$C$6*KH23)*'DEPRECATED - DT-Prelim Calcs'!$C$7*KH23</f>
        <v>125.40039162899569</v>
      </c>
      <c r="KK23" s="57">
        <f>KJ23/'DEPRECATED - DT-Prelim Calcs'!$C$7*('DEPRECATED - DT-Prelim Calcs'!$C$8-'DEPRECATED - DT-Prelim Calcs'!$C$9)+'DEPRECATED - DT-Prelim Calcs'!$C$9</f>
        <v>6678.5797701245428</v>
      </c>
      <c r="KL23" s="57">
        <f t="shared" si="26"/>
        <v>53.333333333333329</v>
      </c>
      <c r="KM23" s="2">
        <f t="shared" si="80"/>
        <v>0.99579519204165001</v>
      </c>
      <c r="KN23" s="57">
        <f>KM23*'DEPRECATED - DT-Prelim Calcs'!$C$21/KH$2/'DEPRECATED - DT-Prelim Calcs'!$C$19/'DEPRECATED - DT-Prelim Calcs'!$C$18*3.39*'DEPRECATED - DT-Prelim Calcs'!$C$20</f>
        <v>25.773080821789936</v>
      </c>
      <c r="KO23" s="46">
        <f t="shared" si="81"/>
        <v>0</v>
      </c>
      <c r="KP23" s="57">
        <f>KN22*'DEPRECATED - DT-Prelim Calcs'!$C$11+KP22</f>
        <v>-944.76904167724012</v>
      </c>
      <c r="KQ23" s="57">
        <f>KQ22+0.5*KN23*'DEPRECATED - DT-Prelim Calcs'!$C$11^2+KP23*'DEPRECATED - DT-Prelim Calcs'!$C$11</f>
        <v>-47866.577969465696</v>
      </c>
      <c r="KR23" s="57">
        <f>MIN('Drive Train'!$F$35-KL22*'DEPRECATED - DT-Prelim Calcs'!$C$21*'Drive Train'!$F$39,KR22+KL$2)</f>
        <v>8.7733333333333334</v>
      </c>
      <c r="KS23" s="57">
        <f>'Drive Train'!$F$35-KL23*'DEPRECATED - DT-Prelim Calcs'!$C$21*'Drive Train'!$F$39</f>
        <v>8.7733333333333334</v>
      </c>
      <c r="KT23" s="1">
        <f>IF(KQ23&gt;='Drive Train'!$F$29,1,0)</f>
        <v>0</v>
      </c>
      <c r="KU23" s="57">
        <f>MIN(KK23,'DEPRECATED - DT-Prelim Calcs'!$C$10)*'DEPRECATED - DT-Prelim Calcs'!$C$11*1000/60/60</f>
        <v>103.33333333333333</v>
      </c>
      <c r="KV23" s="63">
        <f>KV22+'DEPRECATED - DT-Prelim Calcs'!$C$11</f>
        <v>76</v>
      </c>
      <c r="KW23" s="2">
        <f>LG23/'Drive Train'!$F$35</f>
        <v>0.68924731182795695</v>
      </c>
      <c r="KX23" s="46">
        <f>LE23*12*60/(PI() * 'Drive Train'!$F$15)/KW$2*KW23</f>
        <v>-83465.565046710457</v>
      </c>
      <c r="KY23" s="2">
        <f>('DEPRECATED - DT-Prelim Calcs'!$C$6*KW23-KX23)/('DEPRECATED - DT-Prelim Calcs'!$C$6*KW23)*'DEPRECATED - DT-Prelim Calcs'!$C$7*KW23</f>
        <v>39.400675470393224</v>
      </c>
      <c r="KZ23" s="57">
        <f>KY23/'DEPRECATED - DT-Prelim Calcs'!$C$7*('DEPRECATED - DT-Prelim Calcs'!$C$8-'DEPRECATED - DT-Prelim Calcs'!$C$9)+'DEPRECATED - DT-Prelim Calcs'!$C$9</f>
        <v>2100.2546318885688</v>
      </c>
      <c r="LA23" s="57">
        <f t="shared" si="27"/>
        <v>56.666666666666664</v>
      </c>
      <c r="LB23" s="2">
        <f t="shared" si="82"/>
        <v>0.99579519204165001</v>
      </c>
      <c r="LC23" s="57">
        <f>LB23*'DEPRECATED - DT-Prelim Calcs'!$C$21/KW$2/'DEPRECATED - DT-Prelim Calcs'!$C$19/'DEPRECATED - DT-Prelim Calcs'!$C$18*3.39*'DEPRECATED - DT-Prelim Calcs'!$C$20</f>
        <v>25.773080821789936</v>
      </c>
      <c r="LD23" s="46">
        <f t="shared" si="83"/>
        <v>0</v>
      </c>
      <c r="LE23" s="57">
        <f>LC22*'DEPRECATED - DT-Prelim Calcs'!$C$11+LE22</f>
        <v>-295.89502286701645</v>
      </c>
      <c r="LF23" s="57">
        <f>LF22+0.5*LC23*'DEPRECATED - DT-Prelim Calcs'!$C$11^2+LE23*'DEPRECATED - DT-Prelim Calcs'!$C$11</f>
        <v>-43813.416508585004</v>
      </c>
      <c r="LG23" s="57">
        <f>MIN('Drive Train'!$F$35-LA22*'DEPRECATED - DT-Prelim Calcs'!$C$21*'Drive Train'!$F$39,LG22+LA$2)</f>
        <v>8.5466666666666669</v>
      </c>
      <c r="LH23" s="57">
        <f>'Drive Train'!$F$35-LA23*'DEPRECATED - DT-Prelim Calcs'!$C$21*'Drive Train'!$F$39</f>
        <v>8.5466666666666669</v>
      </c>
      <c r="LI23" s="1">
        <f>IF(LF23&gt;='Drive Train'!$F$29,1,0)</f>
        <v>0</v>
      </c>
      <c r="LJ23" s="57">
        <f>MIN(KZ23,'DEPRECATED - DT-Prelim Calcs'!$C$10)*'DEPRECATED - DT-Prelim Calcs'!$C$11*1000/60/60</f>
        <v>103.33333333333333</v>
      </c>
      <c r="LK23" s="63">
        <f>LK22+'DEPRECATED - DT-Prelim Calcs'!$C$11</f>
        <v>76</v>
      </c>
      <c r="LL23" s="2">
        <f>LV23/'Drive Train'!$F$35</f>
        <v>0.67096774193548392</v>
      </c>
      <c r="LM23" s="46">
        <f>LT23*12*60/(PI() * 'Drive Train'!$F$15)/LL$2*LL23</f>
        <v>-208454.47343690848</v>
      </c>
      <c r="LN23" s="2">
        <f>('DEPRECATED - DT-Prelim Calcs'!$C$6*LL23-LM23)/('DEPRECATED - DT-Prelim Calcs'!$C$6*LL23)*'DEPRECATED - DT-Prelim Calcs'!$C$7*LL23</f>
        <v>95.871306363683559</v>
      </c>
      <c r="LO23" s="57">
        <f>LN23/'DEPRECATED - DT-Prelim Calcs'!$C$7*('DEPRECATED - DT-Prelim Calcs'!$C$8-'DEPRECATED - DT-Prelim Calcs'!$C$9)+'DEPRECATED - DT-Prelim Calcs'!$C$9</f>
        <v>5106.554193552116</v>
      </c>
      <c r="LP23" s="57">
        <f t="shared" si="28"/>
        <v>60</v>
      </c>
      <c r="LQ23" s="2">
        <f t="shared" si="84"/>
        <v>0.99579519204165001</v>
      </c>
      <c r="LR23" s="57">
        <f>LQ23*'DEPRECATED - DT-Prelim Calcs'!$C$21/LL$2/'DEPRECATED - DT-Prelim Calcs'!$C$19/'DEPRECATED - DT-Prelim Calcs'!$C$18*3.39*'DEPRECATED - DT-Prelim Calcs'!$C$20</f>
        <v>25.773080821789936</v>
      </c>
      <c r="LS23" s="46">
        <f t="shared" si="85"/>
        <v>0</v>
      </c>
      <c r="LT23" s="57">
        <f>LR22*'DEPRECATED - DT-Prelim Calcs'!$C$11+LT22</f>
        <v>-759.12794974112444</v>
      </c>
      <c r="LU23" s="57">
        <f>LU22+0.5*LR23*'DEPRECATED - DT-Prelim Calcs'!$C$11^2+LT23*'DEPRECATED - DT-Prelim Calcs'!$C$11</f>
        <v>-46553.263870495757</v>
      </c>
      <c r="LV23" s="57">
        <f>MIN('Drive Train'!$F$35-LP22*'DEPRECATED - DT-Prelim Calcs'!$C$21*'Drive Train'!$F$39,LV22+LP$2)</f>
        <v>8.32</v>
      </c>
      <c r="LW23" s="57">
        <f>'Drive Train'!$F$35-LP23*'DEPRECATED - DT-Prelim Calcs'!$C$21*'Drive Train'!$F$39</f>
        <v>8.32</v>
      </c>
      <c r="LX23" s="1">
        <f>IF(LU23&gt;='Drive Train'!$F$29,1,0)</f>
        <v>0</v>
      </c>
      <c r="LY23" s="57">
        <f>MIN(LO23,'DEPRECATED - DT-Prelim Calcs'!$C$10)*'DEPRECATED - DT-Prelim Calcs'!$C$11*1000/60/60</f>
        <v>103.33333333333333</v>
      </c>
      <c r="LZ23" s="63">
        <f>LZ22+'DEPRECATED - DT-Prelim Calcs'!$C$11</f>
        <v>76</v>
      </c>
    </row>
    <row r="24" spans="1:338" x14ac:dyDescent="0.2">
      <c r="B24" s="3" t="s">
        <v>67</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Train'!$AA$49 + V23*(1-'Drive Train'!$AA$49))</f>
        <v>0</v>
      </c>
      <c r="W24" s="57">
        <f t="shared" si="0"/>
        <v>0</v>
      </c>
      <c r="X24" s="2">
        <f>MAX(MIN(IF(AND(AI23=1,AG24&lt;0),-1,1)*(W24-$C$9)/($C$8-$C$9)*$C$7-$C$29*AE24/T$2 -  AI23*$C$29/2,X$2),MAX(X$4:X23)*-1)</f>
        <v>-0.2458281045106315</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Train'!$F$39,AG23+W$2)-$C$3,IF(AE23-1&lt;=0,0,IF($C$32=Motors!$C$29,MAX(MAX(AG$4:AG23)*-1,AG23-W$2),MAX(0,MAX(AG$4:AG23)*-1,AG23-W$2))))</f>
        <v>0</v>
      </c>
      <c r="AH24" s="57">
        <f>'Drive Train'!$F$35-ABS(W24)*'DEPRECATED - DT-Prelim Calcs'!$C$21*'Drive Train'!$F$39</f>
        <v>12.4</v>
      </c>
      <c r="AI24" s="1">
        <f>IF(AJ24&gt;='Drive Train'!$F$29,1,0)</f>
        <v>1</v>
      </c>
      <c r="AJ24" s="57">
        <f>AJ23+0.5*Y24*'DEPRECATED - DT-Prelim Calcs'!$C$11^2+AE24*'DEPRECATED - DT-Prelim Calcs'!$C$11</f>
        <v>784.33981740885292</v>
      </c>
      <c r="AK24" s="57">
        <f t="shared" si="8"/>
        <v>0</v>
      </c>
      <c r="AL24" s="63">
        <f>AL23+'DEPRECATED - DT-Prelim Calcs'!$C$11</f>
        <v>80</v>
      </c>
      <c r="AM24" s="2">
        <f>AW24/'Drive Train'!$F$35</f>
        <v>0.88708484329133219</v>
      </c>
      <c r="AN24" s="46">
        <f>AU24*12*60/(PI() * 'Drive Train'!$F$15)/AM$2*AM24</f>
        <v>4008.5630984365048</v>
      </c>
      <c r="AO24" s="2">
        <f>('DEPRECATED - DT-Prelim Calcs'!$C$6*AM24-AN24)/('DEPRECATED - DT-Prelim Calcs'!$C$6*AM24)*'DEPRECATED - DT-Prelim Calcs'!$C$7*AM24</f>
        <v>0.32537220831110186</v>
      </c>
      <c r="AP24" s="57">
        <f>AO24/'DEPRECATED - DT-Prelim Calcs'!$C$7*('DEPRECATED - DT-Prelim Calcs'!$C$8-'DEPRECATED - DT-Prelim Calcs'!$C$9)+'DEPRECATED - DT-Prelim Calcs'!$C$9</f>
        <v>20.021682293076502</v>
      </c>
      <c r="AQ24" s="57">
        <f t="shared" si="9"/>
        <v>20.021682293076502</v>
      </c>
      <c r="AR24" s="2">
        <f t="shared" si="30"/>
        <v>-5.4603054842697896E-3</v>
      </c>
      <c r="AS24" s="57">
        <f>AR24*'DEPRECATED - DT-Prelim Calcs'!$C$21/AM$2/'DEPRECATED - DT-Prelim Calcs'!$C$19/'DEPRECATED - DT-Prelim Calcs'!$C$18*3.39*'DEPRECATED - DT-Prelim Calcs'!$C$20</f>
        <v>-3.9570476731646403E-2</v>
      </c>
      <c r="AT24" s="46">
        <f t="shared" si="31"/>
        <v>0</v>
      </c>
      <c r="AU24" s="57">
        <f>AS23*'DEPRECATED - DT-Prelim Calcs'!$C$11+AU23</f>
        <v>39.434009537397635</v>
      </c>
      <c r="AV24" s="57">
        <f>AV23+0.5*AS24*'DEPRECATED - DT-Prelim Calcs'!$C$11^2+AU24*'DEPRECATED - DT-Prelim Calcs'!$C$11</f>
        <v>3104.8520139716129</v>
      </c>
      <c r="AW24" s="57">
        <f>MIN('Drive Train'!$F$35-AQ23*'DEPRECATED - DT-Prelim Calcs'!$C$21*'Drive Train'!$F$39,AW23+AQ$2)</f>
        <v>10.99985205681252</v>
      </c>
      <c r="AX24" s="57">
        <f>'Drive Train'!$F$35-AQ24*'DEPRECATED - DT-Prelim Calcs'!$C$21*'Drive Train'!$F$39</f>
        <v>11.038525604070799</v>
      </c>
      <c r="AY24" s="1">
        <f>IF(AV24&gt;='Drive Train'!$F$29,1,0)</f>
        <v>1</v>
      </c>
      <c r="AZ24" s="57">
        <f t="shared" si="32"/>
        <v>22.246313658973893</v>
      </c>
      <c r="BA24" s="63">
        <f>BA23+'DEPRECATED - DT-Prelim Calcs'!$C$11</f>
        <v>80</v>
      </c>
      <c r="BB24" s="2">
        <f>BL24/'Drive Train'!$F$35</f>
        <v>0.48999999999999994</v>
      </c>
      <c r="BC24" s="46">
        <f>BJ24*12*60/(PI() * 'Drive Train'!$F$15)/BB$2*BB24</f>
        <v>5108.7294861105956</v>
      </c>
      <c r="BD24" s="2">
        <f>('DEPRECATED - DT-Prelim Calcs'!$C$6*BB24-BC24)/('DEPRECATED - DT-Prelim Calcs'!$C$6*BB24)*'DEPRECATED - DT-Prelim Calcs'!$C$7*BB24</f>
        <v>-1.1290508558211136</v>
      </c>
      <c r="BE24" s="57">
        <f>BD24/'DEPRECATED - DT-Prelim Calcs'!$C$7*('DEPRECATED - DT-Prelim Calcs'!$C$8-'DEPRECATED - DT-Prelim Calcs'!$C$9)+'DEPRECATED - DT-Prelim Calcs'!$C$9</f>
        <v>-57.40673228292485</v>
      </c>
      <c r="BF24" s="57">
        <f t="shared" si="10"/>
        <v>-57.40673228292485</v>
      </c>
      <c r="BG24" s="2">
        <f t="shared" si="33"/>
        <v>-1.8923617248300455</v>
      </c>
      <c r="BH24" s="57">
        <f>BG24*'DEPRECATED - DT-Prelim Calcs'!$C$21/BB$2/'DEPRECATED - DT-Prelim Calcs'!$C$19/'DEPRECATED - DT-Prelim Calcs'!$C$18*3.39*'DEPRECATED - DT-Prelim Calcs'!$C$20</f>
        <v>-19.808853503558428</v>
      </c>
      <c r="BI24" s="46">
        <f t="shared" si="34"/>
        <v>1</v>
      </c>
      <c r="BJ24" s="57">
        <f>BH23*'DEPRECATED - DT-Prelim Calcs'!$C$11+BJ23</f>
        <v>62.988803071988258</v>
      </c>
      <c r="BK24" s="57">
        <f>BK23+0.5*BH24*'DEPRECATED - DT-Prelim Calcs'!$C$11^2+BJ24*'DEPRECATED - DT-Prelim Calcs'!$C$11</f>
        <v>1901.2389531003778</v>
      </c>
      <c r="BL24" s="57">
        <f>MIN('Drive Train'!$F$35-BF23*'DEPRECATED - DT-Prelim Calcs'!$C$21*'Drive Train'!$F$39,BL23+BF$2)</f>
        <v>6.0759999999999996</v>
      </c>
      <c r="BM24" s="57">
        <f>'Drive Train'!$F$35-BF24*'DEPRECATED - DT-Prelim Calcs'!$C$21*'Drive Train'!$F$39</f>
        <v>16.303657795238891</v>
      </c>
      <c r="BN24" s="1">
        <f>IF(BK24&gt;='Drive Train'!$F$29,1,0)</f>
        <v>1</v>
      </c>
      <c r="BO24" s="57">
        <f t="shared" si="35"/>
        <v>-63.785258092138726</v>
      </c>
      <c r="BP24" s="63">
        <f>BP23+'DEPRECATED - DT-Prelim Calcs'!$C$11</f>
        <v>80</v>
      </c>
      <c r="BQ24" s="2">
        <f>CA24/'Drive Train'!$F$35</f>
        <v>0.56774660172103442</v>
      </c>
      <c r="BR24" s="46">
        <f>BY24*12*60/(PI() * 'Drive Train'!$F$15)/BQ$2*BQ24</f>
        <v>9536.9893520234382</v>
      </c>
      <c r="BS24" s="2">
        <f>('DEPRECATED - DT-Prelim Calcs'!$C$6*BQ24-BR24)/('DEPRECATED - DT-Prelim Calcs'!$C$6*BQ24)*'DEPRECATED - DT-Prelim Calcs'!$C$7*BQ24</f>
        <v>-2.9439528921743499</v>
      </c>
      <c r="BT24" s="57">
        <f>BS24/'DEPRECATED - DT-Prelim Calcs'!$C$7*('DEPRECATED - DT-Prelim Calcs'!$C$8-'DEPRECATED - DT-Prelim Calcs'!$C$9)+'DEPRECATED - DT-Prelim Calcs'!$C$9</f>
        <v>-154.0257908987424</v>
      </c>
      <c r="BU24" s="57">
        <f t="shared" si="11"/>
        <v>-154.0257908987424</v>
      </c>
      <c r="BV24" s="2">
        <f t="shared" si="36"/>
        <v>-4.1737723895748973</v>
      </c>
      <c r="BW24" s="57">
        <f>BV24*'DEPRECATED - DT-Prelim Calcs'!$C$21/BQ$2/'DEPRECATED - DT-Prelim Calcs'!$C$19/'DEPRECATED - DT-Prelim Calcs'!$C$18*3.39*'DEPRECATED - DT-Prelim Calcs'!$C$20</f>
        <v>-57.133327123080925</v>
      </c>
      <c r="BX24" s="46">
        <f t="shared" si="37"/>
        <v>1</v>
      </c>
      <c r="BY24" s="57">
        <f>BW23*'DEPRECATED - DT-Prelim Calcs'!$C$11+BY23</f>
        <v>77.606431530363778</v>
      </c>
      <c r="BZ24" s="57">
        <f>BZ23+0.5*BW24*'DEPRECATED - DT-Prelim Calcs'!$C$11^2+BY24*'DEPRECATED - DT-Prelim Calcs'!$C$11</f>
        <v>-1408.2480384725782</v>
      </c>
      <c r="CA24" s="57">
        <f>MIN('Drive Train'!$F$35-BU23*'DEPRECATED - DT-Prelim Calcs'!$C$21*'Drive Train'!$F$39,CA23+BU$2)</f>
        <v>7.0400578613408271</v>
      </c>
      <c r="CB24" s="57">
        <f>'Drive Train'!$F$35-BU24*'DEPRECATED - DT-Prelim Calcs'!$C$21*'Drive Train'!$F$39</f>
        <v>22.873753781114484</v>
      </c>
      <c r="CC24" s="1">
        <f>IF(BZ24&gt;='Drive Train'!$F$29,1,0)</f>
        <v>0</v>
      </c>
      <c r="CD24" s="57">
        <f t="shared" si="38"/>
        <v>-171.13976766526932</v>
      </c>
      <c r="CE24" s="63">
        <f>CE23+'DEPRECATED - DT-Prelim Calcs'!$C$11</f>
        <v>80</v>
      </c>
      <c r="CF24" s="2">
        <f>CP24/'Drive Train'!$F$35</f>
        <v>0.48999999999999994</v>
      </c>
      <c r="CG24" s="46">
        <f>CN24*12*60/(PI() * 'Drive Train'!$F$15)/CF$2*CF24</f>
        <v>-839.46439797663766</v>
      </c>
      <c r="CH24" s="2">
        <f>('DEPRECATED - DT-Prelim Calcs'!$C$6*CF24-CG24)/('DEPRECATED - DT-Prelim Calcs'!$C$6*CF24)*'DEPRECATED - DT-Prelim Calcs'!$C$7*CF24</f>
        <v>1.5604702062145772</v>
      </c>
      <c r="CI24" s="57">
        <f>CH24/'DEPRECATED - DT-Prelim Calcs'!$C$7*('DEPRECATED - DT-Prelim Calcs'!$C$8-'DEPRECATED - DT-Prelim Calcs'!$C$9)+'DEPRECATED - DT-Prelim Calcs'!$C$9</f>
        <v>85.773994795572719</v>
      </c>
      <c r="CJ24" s="57">
        <f t="shared" si="12"/>
        <v>85.773994795572719</v>
      </c>
      <c r="CK24" s="2">
        <f t="shared" si="39"/>
        <v>1.5241763143494644</v>
      </c>
      <c r="CL24" s="57">
        <f>CK24*'DEPRECATED - DT-Prelim Calcs'!$C$21/CF$2/'DEPRECATED - DT-Prelim Calcs'!$C$19/'DEPRECATED - DT-Prelim Calcs'!$C$18*3.39*'DEPRECATED - DT-Prelim Calcs'!$C$20</f>
        <v>25.773080821789936</v>
      </c>
      <c r="CM24" s="46">
        <f t="shared" si="40"/>
        <v>0</v>
      </c>
      <c r="CN24" s="57">
        <f>CL23*'DEPRECATED - DT-Prelim Calcs'!$C$11+CN23</f>
        <v>-6.4073255238911173</v>
      </c>
      <c r="CO24" s="57">
        <f>CO23+0.5*CL24*'DEPRECATED - DT-Prelim Calcs'!$C$11^2+CN24*'DEPRECATED - DT-Prelim Calcs'!$C$11</f>
        <v>-6127.2893382935108</v>
      </c>
      <c r="CP24" s="57">
        <f>MIN('Drive Train'!$F$35-CJ23*'DEPRECATED - DT-Prelim Calcs'!$C$21*'Drive Train'!$F$39,CP23+CJ$2)</f>
        <v>6.0759999999999996</v>
      </c>
      <c r="CQ24" s="57">
        <f>'Drive Train'!$F$35-CJ24*'DEPRECATED - DT-Prelim Calcs'!$C$21*'Drive Train'!$F$39</f>
        <v>6.5673683539010552</v>
      </c>
      <c r="CR24" s="1">
        <f>IF(CO24&gt;='Drive Train'!$F$29,1,0)</f>
        <v>0</v>
      </c>
      <c r="CS24" s="57">
        <f t="shared" si="41"/>
        <v>95.304438661747483</v>
      </c>
      <c r="CT24" s="63">
        <f>CT23+'DEPRECATED - DT-Prelim Calcs'!$C$11</f>
        <v>80</v>
      </c>
      <c r="CU24" s="2">
        <f>DE24/'Drive Train'!$F$35</f>
        <v>0.48999999999999994</v>
      </c>
      <c r="CV24" s="46">
        <f>DC24*12*60/(PI() * 'Drive Train'!$F$15)/CU$2*CU24</f>
        <v>5773.8898163082231</v>
      </c>
      <c r="CW24" s="2">
        <f>('DEPRECATED - DT-Prelim Calcs'!$C$6*CU24-CV24)/('DEPRECATED - DT-Prelim Calcs'!$C$6*CU24)*'DEPRECATED - DT-Prelim Calcs'!$C$7*CU24</f>
        <v>-1.4298081533401161</v>
      </c>
      <c r="CX24" s="57">
        <f>CW24/'DEPRECATED - DT-Prelim Calcs'!$C$7*('DEPRECATED - DT-Prelim Calcs'!$C$8-'DEPRECATED - DT-Prelim Calcs'!$C$9)+'DEPRECATED - DT-Prelim Calcs'!$C$9</f>
        <v>-73.418002520139794</v>
      </c>
      <c r="CY24" s="57">
        <f t="shared" si="13"/>
        <v>-73.418002520139794</v>
      </c>
      <c r="CZ24" s="2">
        <f t="shared" si="42"/>
        <v>-2.2925026579582144</v>
      </c>
      <c r="DA24" s="57">
        <f>CZ24*'DEPRECATED - DT-Prelim Calcs'!$C$21/CU$2/'DEPRECATED - DT-Prelim Calcs'!$C$19/'DEPRECATED - DT-Prelim Calcs'!$C$18*3.39*'DEPRECATED - DT-Prelim Calcs'!$C$20</f>
        <v>-46.148935635616361</v>
      </c>
      <c r="DB24" s="46">
        <f t="shared" si="43"/>
        <v>1</v>
      </c>
      <c r="DC24" s="57">
        <f>DA23*'DEPRECATED - DT-Prelim Calcs'!$C$11+DC23</f>
        <v>37.018795570511912</v>
      </c>
      <c r="DD24" s="57">
        <f>DD23+0.5*DA24*'DEPRECATED - DT-Prelim Calcs'!$C$11^2+DC24*'DEPRECATED - DT-Prelim Calcs'!$C$11</f>
        <v>-11541.611574791972</v>
      </c>
      <c r="DE24" s="57">
        <f>MIN('Drive Train'!$F$35-CY23*'DEPRECATED - DT-Prelim Calcs'!$C$21*'Drive Train'!$F$39,DE23+CY$2)</f>
        <v>6.0759999999999996</v>
      </c>
      <c r="DF24" s="57">
        <f>'Drive Train'!$F$35-CY24*'DEPRECATED - DT-Prelim Calcs'!$C$21*'Drive Train'!$F$39</f>
        <v>17.392424171369505</v>
      </c>
      <c r="DG24" s="1">
        <f>IF(DD24&gt;='Drive Train'!$F$29,1,0)</f>
        <v>0</v>
      </c>
      <c r="DH24" s="57">
        <f t="shared" si="44"/>
        <v>-81.575558355710882</v>
      </c>
      <c r="DI24" s="63">
        <f>DI23+'DEPRECATED - DT-Prelim Calcs'!$C$11</f>
        <v>80</v>
      </c>
      <c r="DJ24" s="2">
        <f>DT24/'Drive Train'!$F$35</f>
        <v>0.48999999999999994</v>
      </c>
      <c r="DK24" s="46">
        <f>DR24*12*60/(PI() * 'Drive Train'!$F$15)/DJ$2*DJ24</f>
        <v>-3981.8105056543695</v>
      </c>
      <c r="DL24" s="2">
        <f>('DEPRECATED - DT-Prelim Calcs'!$C$6*DJ24-DK24)/('DEPRECATED - DT-Prelim Calcs'!$C$6*DJ24)*'DEPRECATED - DT-Prelim Calcs'!$C$7*DJ24</f>
        <v>2.9813058759150146</v>
      </c>
      <c r="DM24" s="57">
        <f>DL24/'DEPRECATED - DT-Prelim Calcs'!$C$7*('DEPRECATED - DT-Prelim Calcs'!$C$8-'DEPRECATED - DT-Prelim Calcs'!$C$9)+'DEPRECATED - DT-Prelim Calcs'!$C$9</f>
        <v>161.41433356012297</v>
      </c>
      <c r="DN24" s="57">
        <f t="shared" si="14"/>
        <v>93</v>
      </c>
      <c r="DO24" s="2">
        <f t="shared" si="45"/>
        <v>1.1037138828047846</v>
      </c>
      <c r="DP24" s="57">
        <f>DO24*'DEPRECATED - DT-Prelim Calcs'!$C$21/DJ$2/'DEPRECATED - DT-Prelim Calcs'!$C$19/'DEPRECATED - DT-Prelim Calcs'!$C$18*3.39*'DEPRECATED - DT-Prelim Calcs'!$C$20</f>
        <v>25.773080821789936</v>
      </c>
      <c r="DQ24" s="46">
        <f t="shared" si="46"/>
        <v>0</v>
      </c>
      <c r="DR24" s="57">
        <f>DP23*'DEPRECATED - DT-Prelim Calcs'!$C$11+DR23</f>
        <v>-22.007787882741781</v>
      </c>
      <c r="DS24" s="57">
        <f>DS23+0.5*DP24*'DEPRECATED - DT-Prelim Calcs'!$C$11^2+DR24*'DEPRECATED - DT-Prelim Calcs'!$C$11</f>
        <v>-26506.145469427396</v>
      </c>
      <c r="DT24" s="57">
        <f>MIN('Drive Train'!$F$35-DN23*'DEPRECATED - DT-Prelim Calcs'!$C$21*'Drive Train'!$F$39,DT23+DN$2)</f>
        <v>6.0759999999999996</v>
      </c>
      <c r="DU24" s="57">
        <f>'Drive Train'!$F$35-DN24*'DEPRECATED - DT-Prelim Calcs'!$C$21*'Drive Train'!$F$39</f>
        <v>6.0759999999999996</v>
      </c>
      <c r="DV24" s="1">
        <f>IF(DS24&gt;='Drive Train'!$F$29,1,0)</f>
        <v>0</v>
      </c>
      <c r="DW24" s="57">
        <f t="shared" si="47"/>
        <v>103.33333333333333</v>
      </c>
      <c r="DX24" s="63">
        <f>DX23+'DEPRECATED - DT-Prelim Calcs'!$C$11</f>
        <v>80</v>
      </c>
      <c r="DY24" s="2">
        <f>EI24/'Drive Train'!$F$35</f>
        <v>0.48999999999999994</v>
      </c>
      <c r="DZ24" s="46">
        <f>EG24*12*60/(PI() * 'Drive Train'!$F$15)/DY$2*DY24</f>
        <v>-93237.895940274335</v>
      </c>
      <c r="EA24" s="2">
        <f>('DEPRECATED - DT-Prelim Calcs'!$C$6*DY24-DZ24)/('DEPRECATED - DT-Prelim Calcs'!$C$6*DY24)*'DEPRECATED - DT-Prelim Calcs'!$C$7*DY24</f>
        <v>43.339123117459877</v>
      </c>
      <c r="EB24" s="57">
        <f>EA24/'DEPRECATED - DT-Prelim Calcs'!$C$7*('DEPRECATED - DT-Prelim Calcs'!$C$8-'DEPRECATED - DT-Prelim Calcs'!$C$9)+'DEPRECATED - DT-Prelim Calcs'!$C$9</f>
        <v>2309.9238572490049</v>
      </c>
      <c r="EC24" s="57">
        <f t="shared" si="15"/>
        <v>93</v>
      </c>
      <c r="ED24" s="2">
        <f t="shared" si="48"/>
        <v>0.96993038185874991</v>
      </c>
      <c r="EE24" s="57">
        <f>ED24*'DEPRECATED - DT-Prelim Calcs'!$C$21/DY$2/'DEPRECATED - DT-Prelim Calcs'!$C$19/'DEPRECATED - DT-Prelim Calcs'!$C$18*3.39*'DEPRECATED - DT-Prelim Calcs'!$C$20</f>
        <v>25.773080821789936</v>
      </c>
      <c r="EF24" s="46">
        <f t="shared" si="49"/>
        <v>0</v>
      </c>
      <c r="EG24" s="57">
        <f>EE23*'DEPRECATED - DT-Prelim Calcs'!$C$11+EG23</f>
        <v>-452.86872127726576</v>
      </c>
      <c r="EH24" s="57">
        <f>EH23+0.5*EE24*'DEPRECATED - DT-Prelim Calcs'!$C$11^2+EG24*'DEPRECATED - DT-Prelim Calcs'!$C$11</f>
        <v>-40186.172796000938</v>
      </c>
      <c r="EI24" s="57">
        <f>MIN('Drive Train'!$F$35-EC23*'DEPRECATED - DT-Prelim Calcs'!$C$21*'Drive Train'!$F$39,EI23+EC$2)</f>
        <v>6.0759999999999996</v>
      </c>
      <c r="EJ24" s="57">
        <f>'Drive Train'!$F$35-EC24*'DEPRECATED - DT-Prelim Calcs'!$C$21*'Drive Train'!$F$39</f>
        <v>6.0759999999999996</v>
      </c>
      <c r="EK24" s="1">
        <f>IF(EH24&gt;='Drive Train'!$F$29,1,0)</f>
        <v>0</v>
      </c>
      <c r="EL24" s="57">
        <f t="shared" si="50"/>
        <v>103.33333333333333</v>
      </c>
      <c r="EM24" s="63">
        <f>EM23+'DEPRECATED - DT-Prelim Calcs'!$C$11</f>
        <v>80</v>
      </c>
      <c r="EN24" s="2">
        <f>EX24/'Drive Train'!$F$35</f>
        <v>0.48999999999999994</v>
      </c>
      <c r="EO24" s="46">
        <f>EV24*12*60/(PI() * 'Drive Train'!$F$15)/EN$2*EN24</f>
        <v>-245741.69298259498</v>
      </c>
      <c r="EP24" s="2">
        <f>('DEPRECATED - DT-Prelim Calcs'!$C$6*EN24-EO24)/('DEPRECATED - DT-Prelim Calcs'!$C$6*EN24)*'DEPRECATED - DT-Prelim Calcs'!$C$7*EN24</f>
        <v>112.29487375010392</v>
      </c>
      <c r="EQ24" s="57">
        <f>EP24/'DEPRECATED - DT-Prelim Calcs'!$C$7*('DEPRECATED - DT-Prelim Calcs'!$C$8-'DEPRECATED - DT-Prelim Calcs'!$C$9)+'DEPRECATED - DT-Prelim Calcs'!$C$9</f>
        <v>5980.8876772358226</v>
      </c>
      <c r="ER24" s="57">
        <f t="shared" si="16"/>
        <v>93</v>
      </c>
      <c r="ES24" s="2">
        <f t="shared" si="51"/>
        <v>0.86507304327942547</v>
      </c>
      <c r="ET24" s="57">
        <f>ES24*'DEPRECATED - DT-Prelim Calcs'!$C$21/EN$2/'DEPRECATED - DT-Prelim Calcs'!$C$19/'DEPRECATED - DT-Prelim Calcs'!$C$18*3.39*'DEPRECATED - DT-Prelim Calcs'!$C$20</f>
        <v>25.773080821789936</v>
      </c>
      <c r="EU24" s="46">
        <f t="shared" si="52"/>
        <v>0</v>
      </c>
      <c r="EV24" s="57">
        <f>ET23*'DEPRECATED - DT-Prelim Calcs'!$C$11+EV23</f>
        <v>-1064.561910307279</v>
      </c>
      <c r="EW24" s="57">
        <f>EW23+0.5*ET24*'DEPRECATED - DT-Prelim Calcs'!$C$11^2+EV24*'DEPRECATED - DT-Prelim Calcs'!$C$11</f>
        <v>-54538.365456071959</v>
      </c>
      <c r="EX24" s="57">
        <f>MIN('Drive Train'!$F$35-ER23*'DEPRECATED - DT-Prelim Calcs'!$C$21*'Drive Train'!$F$39,EX23+ER$2)</f>
        <v>6.0759999999999996</v>
      </c>
      <c r="EY24" s="57">
        <f>'Drive Train'!$F$35-ER24*'DEPRECATED - DT-Prelim Calcs'!$C$21*'Drive Train'!$F$39</f>
        <v>6.0759999999999996</v>
      </c>
      <c r="EZ24" s="1">
        <f>IF(EW24&gt;='Drive Train'!$F$29,1,0)</f>
        <v>0</v>
      </c>
      <c r="FA24" s="57">
        <f t="shared" si="53"/>
        <v>103.33333333333333</v>
      </c>
      <c r="FB24" s="63">
        <f>FB23+'DEPRECATED - DT-Prelim Calcs'!$C$11</f>
        <v>80</v>
      </c>
      <c r="FC24" s="2">
        <f>FM24/'Drive Train'!$F$35</f>
        <v>0.48999999999999994</v>
      </c>
      <c r="FD24" s="46">
        <f>FK24*12*60/(PI() * 'Drive Train'!$F$15)/FC$2*FC24</f>
        <v>-21300.457091885539</v>
      </c>
      <c r="FE24" s="2">
        <f>('DEPRECATED - DT-Prelim Calcs'!$C$6*FC24-FD24)/('DEPRECATED - DT-Prelim Calcs'!$C$6*FC24)*'DEPRECATED - DT-Prelim Calcs'!$C$7*FC24</f>
        <v>10.812063525599278</v>
      </c>
      <c r="FF24" s="57">
        <f>FE24/'DEPRECATED - DT-Prelim Calcs'!$C$7*('DEPRECATED - DT-Prelim Calcs'!$C$8-'DEPRECATED - DT-Prelim Calcs'!$C$9)+'DEPRECATED - DT-Prelim Calcs'!$C$9</f>
        <v>578.29657690223553</v>
      </c>
      <c r="FG24" s="57">
        <f t="shared" si="17"/>
        <v>93</v>
      </c>
      <c r="FH24" s="2">
        <f t="shared" si="54"/>
        <v>0.78067567320338405</v>
      </c>
      <c r="FI24" s="57">
        <f>FH24*'DEPRECATED - DT-Prelim Calcs'!$C$21/FC$2/'DEPRECATED - DT-Prelim Calcs'!$C$19/'DEPRECATED - DT-Prelim Calcs'!$C$18*3.39*'DEPRECATED - DT-Prelim Calcs'!$C$20</f>
        <v>25.773080821789936</v>
      </c>
      <c r="FJ24" s="46">
        <f t="shared" si="55"/>
        <v>0</v>
      </c>
      <c r="FK24" s="57">
        <f>FI23*'DEPRECATED - DT-Prelim Calcs'!$C$11+FK23</f>
        <v>-83.271975507680722</v>
      </c>
      <c r="FL24" s="57">
        <f>FL23+0.5*FI24*'DEPRECATED - DT-Prelim Calcs'!$C$11^2+FK24*'DEPRECATED - DT-Prelim Calcs'!$C$11</f>
        <v>-68636.07409958716</v>
      </c>
      <c r="FM24" s="57">
        <f>MIN('Drive Train'!$F$35-FG23*'DEPRECATED - DT-Prelim Calcs'!$C$21*'Drive Train'!$F$39,FM23+FG$2)</f>
        <v>6.0759999999999996</v>
      </c>
      <c r="FN24" s="57">
        <f>'Drive Train'!$F$35-FG24*'DEPRECATED - DT-Prelim Calcs'!$C$21*'Drive Train'!$F$39</f>
        <v>6.0759999999999996</v>
      </c>
      <c r="FO24" s="1">
        <f>IF(FL24&gt;='Drive Train'!$F$29,1,0)</f>
        <v>0</v>
      </c>
      <c r="FP24" s="57">
        <f t="shared" si="56"/>
        <v>103.33333333333333</v>
      </c>
      <c r="FQ24" s="63">
        <f>FQ23+'DEPRECATED - DT-Prelim Calcs'!$C$11</f>
        <v>80</v>
      </c>
      <c r="FR24" s="2">
        <f>GB24/'Drive Train'!$F$35</f>
        <v>0.48999999999999994</v>
      </c>
      <c r="FS24" s="46">
        <f>FZ24*12*60/(PI() * 'Drive Train'!$F$15)/FR$2*FR24</f>
        <v>-139463.3259404132</v>
      </c>
      <c r="FT24" s="2">
        <f>('DEPRECATED - DT-Prelim Calcs'!$C$6*FR24-FS24)/('DEPRECATED - DT-Prelim Calcs'!$C$6*FR24)*'DEPRECATED - DT-Prelim Calcs'!$C$7*FR24</f>
        <v>64.240302535909166</v>
      </c>
      <c r="FU24" s="57">
        <f>FT24/'DEPRECATED - DT-Prelim Calcs'!$C$7*('DEPRECATED - DT-Prelim Calcs'!$C$8-'DEPRECATED - DT-Prelim Calcs'!$C$9)+'DEPRECATED - DT-Prelim Calcs'!$C$9</f>
        <v>3422.6297989033801</v>
      </c>
      <c r="FV24" s="57">
        <f t="shared" si="18"/>
        <v>93</v>
      </c>
      <c r="FW24" s="2">
        <f t="shared" si="57"/>
        <v>0.7112822800297498</v>
      </c>
      <c r="FX24" s="57">
        <f>FW24*'DEPRECATED - DT-Prelim Calcs'!$C$21/FR$2/'DEPRECATED - DT-Prelim Calcs'!$C$19/'DEPRECATED - DT-Prelim Calcs'!$C$18*3.39*'DEPRECATED - DT-Prelim Calcs'!$C$20</f>
        <v>25.773080821789936</v>
      </c>
      <c r="FY24" s="46">
        <f t="shared" si="58"/>
        <v>0</v>
      </c>
      <c r="FZ24" s="57">
        <f>FX23*'DEPRECATED - DT-Prelim Calcs'!$C$11+FZ23</f>
        <v>-496.75392315147496</v>
      </c>
      <c r="GA24" s="57">
        <f>GA23+0.5*FX24*'DEPRECATED - DT-Prelim Calcs'!$C$11^2+FZ24*'DEPRECATED - DT-Prelim Calcs'!$C$11</f>
        <v>-99233.738225228008</v>
      </c>
      <c r="GB24" s="57">
        <f>MIN('Drive Train'!$F$35-FV23*'DEPRECATED - DT-Prelim Calcs'!$C$21*'Drive Train'!$F$39,GB23+FV$2)</f>
        <v>6.0759999999999996</v>
      </c>
      <c r="GC24" s="57">
        <f>'Drive Train'!$F$35-FV24*'DEPRECATED - DT-Prelim Calcs'!$C$21*'Drive Train'!$F$39</f>
        <v>6.0759999999999996</v>
      </c>
      <c r="GD24" s="1">
        <f>IF(GA24&gt;='Drive Train'!$F$29,1,0)</f>
        <v>0</v>
      </c>
      <c r="GE24" s="57">
        <f t="shared" si="59"/>
        <v>103.33333333333333</v>
      </c>
      <c r="GF24" s="63">
        <f>GF23+'DEPRECATED - DT-Prelim Calcs'!$C$11</f>
        <v>80</v>
      </c>
      <c r="GG24" s="2">
        <f>GQ24/'Drive Train'!$F$35</f>
        <v>0.83548387096774201</v>
      </c>
      <c r="GH24" s="46">
        <f>GO24*12*60/(PI() * 'Drive Train'!$F$15)/GG$2*GG24</f>
        <v>-91630.306980909183</v>
      </c>
      <c r="GI24" s="2">
        <f>('DEPRECATED - DT-Prelim Calcs'!$C$6*GG24-GH24)/('DEPRECATED - DT-Prelim Calcs'!$C$6*GG24)*'DEPRECATED - DT-Prelim Calcs'!$C$7*GG24</f>
        <v>43.44485568325198</v>
      </c>
      <c r="GJ24" s="57">
        <f>GI24/'DEPRECATED - DT-Prelim Calcs'!$C$7*('DEPRECATED - DT-Prelim Calcs'!$C$8-'DEPRECATED - DT-Prelim Calcs'!$C$9)+'DEPRECATED - DT-Prelim Calcs'!$C$9</f>
        <v>2315.5526905233314</v>
      </c>
      <c r="GK24" s="57">
        <f t="shared" si="60"/>
        <v>29.999999999999982</v>
      </c>
      <c r="GL24" s="2">
        <f t="shared" si="61"/>
        <v>0.99579519204165001</v>
      </c>
      <c r="GM24" s="57">
        <f>GL24*'DEPRECATED - DT-Prelim Calcs'!$C$21/GG$2/'DEPRECATED - DT-Prelim Calcs'!$C$19/'DEPRECATED - DT-Prelim Calcs'!$C$18*3.39*'DEPRECATED - DT-Prelim Calcs'!$C$20</f>
        <v>25.773080821789936</v>
      </c>
      <c r="GN24" s="46">
        <f t="shared" si="62"/>
        <v>0</v>
      </c>
      <c r="GO24" s="57">
        <f>GM23*'DEPRECATED - DT-Prelim Calcs'!$C$11+GO23</f>
        <v>-267.98252483421788</v>
      </c>
      <c r="GP24" s="57">
        <f>GP23+0.5*GM24*'DEPRECATED - DT-Prelim Calcs'!$C$11^2+GO24*'DEPRECATED - DT-Prelim Calcs'!$C$11</f>
        <v>-36868.524171096855</v>
      </c>
      <c r="GQ24" s="57">
        <f>MIN('Drive Train'!$F$35-GK23*'DEPRECATED - DT-Prelim Calcs'!$C$21*'Drive Train'!$F$39,GQ23+GK$2)</f>
        <v>10.360000000000001</v>
      </c>
      <c r="GR24" s="57">
        <f>'Drive Train'!$F$35-GK24*'DEPRECATED - DT-Prelim Calcs'!$C$21*'Drive Train'!$F$39</f>
        <v>10.360000000000001</v>
      </c>
      <c r="GS24" s="1">
        <f>IF(GP24&gt;='Drive Train'!$F$29,1,0)</f>
        <v>0</v>
      </c>
      <c r="GT24" s="57">
        <f t="shared" si="63"/>
        <v>33.333333333333314</v>
      </c>
      <c r="GU24" s="63">
        <f>GU23+'DEPRECATED - DT-Prelim Calcs'!$C$11</f>
        <v>80</v>
      </c>
      <c r="GV24" s="2">
        <f>HF24/'Drive Train'!$F$35</f>
        <v>0.81720430107526887</v>
      </c>
      <c r="GW24" s="46">
        <f>HD24*12*60/(PI() * 'Drive Train'!$F$15)/GV$2*GV24</f>
        <v>-129174.14885140318</v>
      </c>
      <c r="GX24" s="2">
        <f>('DEPRECATED - DT-Prelim Calcs'!$C$6*GV24-GW24)/('DEPRECATED - DT-Prelim Calcs'!$C$6*GV24)*'DEPRECATED - DT-Prelim Calcs'!$C$7*GV24</f>
        <v>60.37653529840221</v>
      </c>
      <c r="GY24" s="57">
        <f>GX24/'DEPRECATED - DT-Prelim Calcs'!$C$7*('DEPRECATED - DT-Prelim Calcs'!$C$8-'DEPRECATED - DT-Prelim Calcs'!$C$9)+'DEPRECATED - DT-Prelim Calcs'!$C$9</f>
        <v>3216.9362982510388</v>
      </c>
      <c r="GZ24" s="57">
        <f t="shared" si="20"/>
        <v>33.333333333333314</v>
      </c>
      <c r="HA24" s="2">
        <f t="shared" si="64"/>
        <v>0.99579519204165001</v>
      </c>
      <c r="HB24" s="57">
        <f>HA24*'DEPRECATED - DT-Prelim Calcs'!$C$21/GV$2/'DEPRECATED - DT-Prelim Calcs'!$C$19/'DEPRECATED - DT-Prelim Calcs'!$C$18*3.39*'DEPRECATED - DT-Prelim Calcs'!$C$20</f>
        <v>25.773080821789936</v>
      </c>
      <c r="HC24" s="46">
        <f t="shared" si="65"/>
        <v>0</v>
      </c>
      <c r="HD24" s="57">
        <f>HB23*'DEPRECATED - DT-Prelim Calcs'!$C$11+HD23</f>
        <v>-386.23388106651907</v>
      </c>
      <c r="HE24" s="57">
        <f>HE23+0.5*HB24*'DEPRECATED - DT-Prelim Calcs'!$C$11^2+HD24*'DEPRECATED - DT-Prelim Calcs'!$C$11</f>
        <v>-39835.595793273329</v>
      </c>
      <c r="HF24" s="57">
        <f>MIN('Drive Train'!$F$35-GZ23*'DEPRECATED - DT-Prelim Calcs'!$C$21*'Drive Train'!$F$39,HF23+GZ$2)</f>
        <v>10.133333333333335</v>
      </c>
      <c r="HG24" s="57">
        <f>'Drive Train'!$F$35-GZ24*'DEPRECATED - DT-Prelim Calcs'!$C$21*'Drive Train'!$F$39</f>
        <v>10.133333333333335</v>
      </c>
      <c r="HH24" s="1">
        <f>IF(HE24&gt;='Drive Train'!$F$29,1,0)</f>
        <v>0</v>
      </c>
      <c r="HI24" s="57">
        <f t="shared" si="66"/>
        <v>37.037037037037017</v>
      </c>
      <c r="HJ24" s="63">
        <f>HJ23+'DEPRECATED - DT-Prelim Calcs'!$C$11</f>
        <v>80</v>
      </c>
      <c r="HK24" s="2">
        <f>HU24/'Drive Train'!$F$35</f>
        <v>0.79892473118279583</v>
      </c>
      <c r="HL24" s="46">
        <f>HS24*12*60/(PI() * 'Drive Train'!$F$15)/HK$2*HK24</f>
        <v>-190327.79633237445</v>
      </c>
      <c r="HM24" s="2">
        <f>('DEPRECATED - DT-Prelim Calcs'!$C$6*HK24-HL24)/('DEPRECATED - DT-Prelim Calcs'!$C$6*HK24)*'DEPRECATED - DT-Prelim Calcs'!$C$7*HK24</f>
        <v>87.983567919415549</v>
      </c>
      <c r="HN24" s="57">
        <f>HM24/'DEPRECATED - DT-Prelim Calcs'!$C$7*('DEPRECATED - DT-Prelim Calcs'!$C$8-'DEPRECATED - DT-Prelim Calcs'!$C$9)+'DEPRECATED - DT-Prelim Calcs'!$C$9</f>
        <v>4686.6384913116244</v>
      </c>
      <c r="HO24" s="57">
        <f t="shared" si="21"/>
        <v>36.66666666666665</v>
      </c>
      <c r="HP24" s="2">
        <f t="shared" si="67"/>
        <v>0.99579519204165001</v>
      </c>
      <c r="HQ24" s="57">
        <f>HP24*'DEPRECATED - DT-Prelim Calcs'!$C$21/HK$2/'DEPRECATED - DT-Prelim Calcs'!$C$19/'DEPRECATED - DT-Prelim Calcs'!$C$18*3.39*'DEPRECATED - DT-Prelim Calcs'!$C$20</f>
        <v>25.773080821789936</v>
      </c>
      <c r="HR24" s="46">
        <f t="shared" si="68"/>
        <v>0</v>
      </c>
      <c r="HS24" s="57">
        <f>HQ23*'DEPRECATED - DT-Prelim Calcs'!$C$11+HS23</f>
        <v>-582.10557317534165</v>
      </c>
      <c r="HT24" s="57">
        <f>HT23+0.5*HQ24*'DEPRECATED - DT-Prelim Calcs'!$C$11^2+HS24*'DEPRECATED - DT-Prelim Calcs'!$C$11</f>
        <v>-44794.131129106943</v>
      </c>
      <c r="HU24" s="57">
        <f>MIN('Drive Train'!$F$35-HO23*'DEPRECATED - DT-Prelim Calcs'!$C$21*'Drive Train'!$F$39,HU23+HO$2)</f>
        <v>9.9066666666666681</v>
      </c>
      <c r="HV24" s="57">
        <f>'Drive Train'!$F$35-HO24*'DEPRECATED - DT-Prelim Calcs'!$C$21*'Drive Train'!$F$39</f>
        <v>9.9066666666666681</v>
      </c>
      <c r="HW24" s="1">
        <f>IF(HT24&gt;='Drive Train'!$F$29,1,0)</f>
        <v>0</v>
      </c>
      <c r="HX24" s="57">
        <f t="shared" si="69"/>
        <v>40.740740740740726</v>
      </c>
      <c r="HY24" s="63">
        <f>HY23+'DEPRECATED - DT-Prelim Calcs'!$C$11</f>
        <v>80</v>
      </c>
      <c r="HZ24" s="2">
        <f>IJ24/'Drive Train'!$F$35</f>
        <v>0.78064516129032269</v>
      </c>
      <c r="IA24" s="46">
        <f>IH24*12*60/(PI() * 'Drive Train'!$F$15)/HZ$2*HZ24</f>
        <v>-271825.37608835701</v>
      </c>
      <c r="IB24" s="2">
        <f>('DEPRECATED - DT-Prelim Calcs'!$C$6*HZ24-IA24)/('DEPRECATED - DT-Prelim Calcs'!$C$6*HZ24)*'DEPRECATED - DT-Prelim Calcs'!$C$7*HZ24</f>
        <v>124.78926410192554</v>
      </c>
      <c r="IC24" s="57">
        <f>IB24/'DEPRECATED - DT-Prelim Calcs'!$C$7*('DEPRECATED - DT-Prelim Calcs'!$C$8-'DEPRECATED - DT-Prelim Calcs'!$C$9)+'DEPRECATED - DT-Prelim Calcs'!$C$9</f>
        <v>6646.0454706543769</v>
      </c>
      <c r="ID24" s="57">
        <f t="shared" si="22"/>
        <v>39.999999999999986</v>
      </c>
      <c r="IE24" s="2">
        <f t="shared" si="70"/>
        <v>0.99579519204165001</v>
      </c>
      <c r="IF24" s="57">
        <f>IE24*'DEPRECATED - DT-Prelim Calcs'!$C$21/HZ$2/'DEPRECATED - DT-Prelim Calcs'!$C$19/'DEPRECATED - DT-Prelim Calcs'!$C$18*3.39*'DEPRECATED - DT-Prelim Calcs'!$C$20</f>
        <v>25.773080821789936</v>
      </c>
      <c r="IG24" s="46">
        <f t="shared" si="71"/>
        <v>0</v>
      </c>
      <c r="IH24" s="57">
        <f>IF23*'DEPRECATED - DT-Prelim Calcs'!$C$11+IH23</f>
        <v>-850.82791181600965</v>
      </c>
      <c r="II24" s="57">
        <f>II23+0.5*IF24*'DEPRECATED - DT-Prelim Calcs'!$C$11^2+IH24*'DEPRECATED - DT-Prelim Calcs'!$C$11</f>
        <v>-50634.193437161353</v>
      </c>
      <c r="IJ24" s="57">
        <f>MIN('Drive Train'!$F$35-ID23*'DEPRECATED - DT-Prelim Calcs'!$C$21*'Drive Train'!$F$39,IJ23+ID$2)</f>
        <v>9.6800000000000015</v>
      </c>
      <c r="IK24" s="57">
        <f>'Drive Train'!$F$35-ID24*'DEPRECATED - DT-Prelim Calcs'!$C$21*'Drive Train'!$F$39</f>
        <v>9.6800000000000015</v>
      </c>
      <c r="IL24" s="1">
        <f>IF(II24&gt;='Drive Train'!$F$29,1,0)</f>
        <v>0</v>
      </c>
      <c r="IM24" s="57">
        <f t="shared" si="72"/>
        <v>44.444444444444429</v>
      </c>
      <c r="IN24" s="63">
        <f>IN23+'DEPRECATED - DT-Prelim Calcs'!$C$11</f>
        <v>80</v>
      </c>
      <c r="IO24" s="2">
        <f>IY24/'Drive Train'!$F$35</f>
        <v>0.76236559139784954</v>
      </c>
      <c r="IP24" s="46">
        <f>IW24*12*60/(PI() * 'Drive Train'!$F$15)/IO$2*IO24</f>
        <v>-179394.8458644677</v>
      </c>
      <c r="IQ24" s="2">
        <f>('DEPRECATED - DT-Prelim Calcs'!$C$6*IO24-IP24)/('DEPRECATED - DT-Prelim Calcs'!$C$6*IO24)*'DEPRECATED - DT-Prelim Calcs'!$C$7*IO24</f>
        <v>82.952043764455894</v>
      </c>
      <c r="IR24" s="57">
        <f>IQ24/'DEPRECATED - DT-Prelim Calcs'!$C$7*('DEPRECATED - DT-Prelim Calcs'!$C$8-'DEPRECATED - DT-Prelim Calcs'!$C$9)+'DEPRECATED - DT-Prelim Calcs'!$C$9</f>
        <v>4418.7776825641877</v>
      </c>
      <c r="IS24" s="57">
        <f t="shared" si="23"/>
        <v>43.333333333333321</v>
      </c>
      <c r="IT24" s="2">
        <f t="shared" si="73"/>
        <v>0.99579519204165001</v>
      </c>
      <c r="IU24" s="57">
        <f>IT24*'DEPRECATED - DT-Prelim Calcs'!$C$21/IO$2/'DEPRECATED - DT-Prelim Calcs'!$C$19/'DEPRECATED - DT-Prelim Calcs'!$C$18*3.39*'DEPRECATED - DT-Prelim Calcs'!$C$20</f>
        <v>25.773080821789936</v>
      </c>
      <c r="IV24" s="46">
        <f t="shared" si="74"/>
        <v>0</v>
      </c>
      <c r="IW24" s="57">
        <f>IU23*'DEPRECATED - DT-Prelim Calcs'!$C$11+IW23</f>
        <v>-574.97912543277687</v>
      </c>
      <c r="IX24" s="57">
        <f>IX23+0.5*IU24*'DEPRECATED - DT-Prelim Calcs'!$C$11^2+IW24*'DEPRECATED - DT-Prelim Calcs'!$C$11</f>
        <v>-42990.49639521361</v>
      </c>
      <c r="IY24" s="57">
        <f>MIN('Drive Train'!$F$35-IS23*'DEPRECATED - DT-Prelim Calcs'!$C$21*'Drive Train'!$F$39,IY23+IS$2)</f>
        <v>9.4533333333333349</v>
      </c>
      <c r="IZ24" s="57">
        <f>'Drive Train'!$F$35-IS24*'DEPRECATED - DT-Prelim Calcs'!$C$21*'Drive Train'!$F$39</f>
        <v>9.4533333333333349</v>
      </c>
      <c r="JA24" s="1">
        <f>IF(IX24&gt;='Drive Train'!$F$29,1,0)</f>
        <v>0</v>
      </c>
      <c r="JB24" s="57">
        <f t="shared" si="75"/>
        <v>48.148148148148138</v>
      </c>
      <c r="JC24" s="63">
        <f>JC23+'DEPRECATED - DT-Prelim Calcs'!$C$11</f>
        <v>80</v>
      </c>
      <c r="JD24" s="2">
        <f>JN24/'Drive Train'!$F$35</f>
        <v>4.2850145125008448</v>
      </c>
      <c r="JE24" s="46">
        <f>JL24*12*60/(PI() * 'Drive Train'!$F$15)/JD$2*JD24</f>
        <v>-2402689.5785120679</v>
      </c>
      <c r="JF24" s="2">
        <f>('DEPRECATED - DT-Prelim Calcs'!$C$6*JD24-JE24)/('DEPRECATED - DT-Prelim Calcs'!$C$6*JD24)*'DEPRECATED - DT-Prelim Calcs'!$C$7*JD24</f>
        <v>1096.7212347338668</v>
      </c>
      <c r="JG24" s="57">
        <f>JF24/'DEPRECATED - DT-Prelim Calcs'!$C$7*('DEPRECATED - DT-Prelim Calcs'!$C$8-'DEPRECATED - DT-Prelim Calcs'!$C$9)+'DEPRECATED - DT-Prelim Calcs'!$C$9</f>
        <v>58388.315940396307</v>
      </c>
      <c r="JH24" s="57">
        <f t="shared" si="24"/>
        <v>46.666666666666657</v>
      </c>
      <c r="JI24" s="2">
        <f t="shared" si="76"/>
        <v>0.99579519204165001</v>
      </c>
      <c r="JJ24" s="57">
        <f>JI24*'DEPRECATED - DT-Prelim Calcs'!$C$21/JD$2/'DEPRECATED - DT-Prelim Calcs'!$C$19/'DEPRECATED - DT-Prelim Calcs'!$C$18*3.39*'DEPRECATED - DT-Prelim Calcs'!$C$20</f>
        <v>25.773080821789936</v>
      </c>
      <c r="JK24" s="46">
        <f t="shared" si="77"/>
        <v>0</v>
      </c>
      <c r="JL24" s="57">
        <f>JJ23*'DEPRECATED - DT-Prelim Calcs'!$C$11+JL23</f>
        <v>-1370.0952819756633</v>
      </c>
      <c r="JM24" s="57">
        <f>JM23+0.5*JJ24*'DEPRECATED - DT-Prelim Calcs'!$C$11^2+JL24*'DEPRECATED - DT-Prelim Calcs'!$C$11</f>
        <v>-39488.499812881942</v>
      </c>
      <c r="JN24" s="57">
        <f>MIN('Drive Train'!$F$35-JH23*'DEPRECATED - DT-Prelim Calcs'!$C$21*'Drive Train'!$F$39,JN23+JH$2)</f>
        <v>53.134179955010481</v>
      </c>
      <c r="JO24" s="57">
        <f>'Drive Train'!$F$35-JH24*'DEPRECATED - DT-Prelim Calcs'!$C$21*'Drive Train'!$F$39</f>
        <v>9.2266666666666666</v>
      </c>
      <c r="JP24" s="1">
        <f>IF(JM24&gt;='Drive Train'!$F$29,1,0)</f>
        <v>0</v>
      </c>
      <c r="JQ24" s="57">
        <f>MIN(JG24,'DEPRECATED - DT-Prelim Calcs'!$C$10)*'DEPRECATED - DT-Prelim Calcs'!$C$11*1000/60/60</f>
        <v>103.33333333333333</v>
      </c>
      <c r="JR24" s="63">
        <f>JR23+'DEPRECATED - DT-Prelim Calcs'!$C$11</f>
        <v>80</v>
      </c>
      <c r="JS24" s="2">
        <f>KC24/'Drive Train'!$F$35</f>
        <v>0.72580645161290325</v>
      </c>
      <c r="JT24" s="46">
        <f>KA24*12*60/(PI() * 'Drive Train'!$F$15)/JS$2*JS24</f>
        <v>-87076.345418421202</v>
      </c>
      <c r="JU24" s="2">
        <f>('DEPRECATED - DT-Prelim Calcs'!$C$6*JS24-JT24)/('DEPRECATED - DT-Prelim Calcs'!$C$6*JS24)*'DEPRECATED - DT-Prelim Calcs'!$C$7*JS24</f>
        <v>41.121424778855221</v>
      </c>
      <c r="JV24" s="57">
        <f>JU24/'DEPRECATED - DT-Prelim Calcs'!$C$7*('DEPRECATED - DT-Prelim Calcs'!$C$8-'DEPRECATED - DT-Prelim Calcs'!$C$9)+'DEPRECATED - DT-Prelim Calcs'!$C$9</f>
        <v>2191.8613274386407</v>
      </c>
      <c r="JW24" s="57">
        <f t="shared" si="25"/>
        <v>49.999999999999993</v>
      </c>
      <c r="JX24" s="2">
        <f t="shared" si="78"/>
        <v>0.99579519204165001</v>
      </c>
      <c r="JY24" s="57">
        <f>JX24*'DEPRECATED - DT-Prelim Calcs'!$C$21/JS$2/'DEPRECATED - DT-Prelim Calcs'!$C$19/'DEPRECATED - DT-Prelim Calcs'!$C$18*3.39*'DEPRECATED - DT-Prelim Calcs'!$C$20</f>
        <v>25.773080821789936</v>
      </c>
      <c r="JZ24" s="46">
        <f t="shared" si="79"/>
        <v>0</v>
      </c>
      <c r="KA24" s="57">
        <f>JY23*'DEPRECATED - DT-Prelim Calcs'!$C$11+KA23</f>
        <v>-293.1465399197391</v>
      </c>
      <c r="KB24" s="57">
        <f>KB23+0.5*JY24*'DEPRECATED - DT-Prelim Calcs'!$C$11^2+KA24*'DEPRECATED - DT-Prelim Calcs'!$C$11</f>
        <v>-41961.185256242992</v>
      </c>
      <c r="KC24" s="57">
        <f>MIN('Drive Train'!$F$35-JW23*'DEPRECATED - DT-Prelim Calcs'!$C$21*'Drive Train'!$F$39,KC23+JW$2)</f>
        <v>9</v>
      </c>
      <c r="KD24" s="57">
        <f>'Drive Train'!$F$35-JW24*'DEPRECATED - DT-Prelim Calcs'!$C$21*'Drive Train'!$F$39</f>
        <v>9</v>
      </c>
      <c r="KE24" s="1">
        <f>IF(KB24&gt;='Drive Train'!$F$29,1,0)</f>
        <v>0</v>
      </c>
      <c r="KF24" s="57">
        <f>MIN(JV24,'DEPRECATED - DT-Prelim Calcs'!$C$10)*'DEPRECATED - DT-Prelim Calcs'!$C$11*1000/60/60</f>
        <v>103.33333333333333</v>
      </c>
      <c r="KG24" s="63">
        <f>KG23+'DEPRECATED - DT-Prelim Calcs'!$C$11</f>
        <v>80</v>
      </c>
      <c r="KH24" s="2">
        <f>KR24/'Drive Train'!$F$35</f>
        <v>0.7075268817204301</v>
      </c>
      <c r="KI24" s="46">
        <f>KP24*12*60/(PI() * 'Drive Train'!$F$15)/KH$2*KH24</f>
        <v>-243715.33471764711</v>
      </c>
      <c r="KJ24" s="2">
        <f>('DEPRECATED - DT-Prelim Calcs'!$C$6*KH24-KI24)/('DEPRECATED - DT-Prelim Calcs'!$C$6*KH24)*'DEPRECATED - DT-Prelim Calcs'!$C$7*KH24</f>
        <v>111.90288024827262</v>
      </c>
      <c r="KK24" s="57">
        <f>KJ24/'DEPRECATED - DT-Prelim Calcs'!$C$7*('DEPRECATED - DT-Prelim Calcs'!$C$8-'DEPRECATED - DT-Prelim Calcs'!$C$9)+'DEPRECATED - DT-Prelim Calcs'!$C$9</f>
        <v>5960.0193094827291</v>
      </c>
      <c r="KL24" s="57">
        <f t="shared" si="26"/>
        <v>53.333333333333329</v>
      </c>
      <c r="KM24" s="2">
        <f t="shared" si="80"/>
        <v>0.99579519204165001</v>
      </c>
      <c r="KN24" s="57">
        <f>KM24*'DEPRECATED - DT-Prelim Calcs'!$C$21/KH$2/'DEPRECATED - DT-Prelim Calcs'!$C$19/'DEPRECATED - DT-Prelim Calcs'!$C$18*3.39*'DEPRECATED - DT-Prelim Calcs'!$C$20</f>
        <v>25.773080821789936</v>
      </c>
      <c r="KO24" s="46">
        <f t="shared" si="81"/>
        <v>0</v>
      </c>
      <c r="KP24" s="57">
        <f>KN23*'DEPRECATED - DT-Prelim Calcs'!$C$11+KP23</f>
        <v>-841.6767183900804</v>
      </c>
      <c r="KQ24" s="57">
        <f>KQ23+0.5*KN24*'DEPRECATED - DT-Prelim Calcs'!$C$11^2+KP24*'DEPRECATED - DT-Prelim Calcs'!$C$11</f>
        <v>-51027.100196451698</v>
      </c>
      <c r="KR24" s="57">
        <f>MIN('Drive Train'!$F$35-KL23*'DEPRECATED - DT-Prelim Calcs'!$C$21*'Drive Train'!$F$39,KR23+KL$2)</f>
        <v>8.7733333333333334</v>
      </c>
      <c r="KS24" s="57">
        <f>'Drive Train'!$F$35-KL24*'DEPRECATED - DT-Prelim Calcs'!$C$21*'Drive Train'!$F$39</f>
        <v>8.7733333333333334</v>
      </c>
      <c r="KT24" s="1">
        <f>IF(KQ24&gt;='Drive Train'!$F$29,1,0)</f>
        <v>0</v>
      </c>
      <c r="KU24" s="57">
        <f>MIN(KK24,'DEPRECATED - DT-Prelim Calcs'!$C$10)*'DEPRECATED - DT-Prelim Calcs'!$C$11*1000/60/60</f>
        <v>103.33333333333333</v>
      </c>
      <c r="KV24" s="63">
        <f>KV23+'DEPRECATED - DT-Prelim Calcs'!$C$11</f>
        <v>80</v>
      </c>
      <c r="KW24" s="2">
        <f>LG24/'Drive Train'!$F$35</f>
        <v>0.68924731182795695</v>
      </c>
      <c r="KX24" s="46">
        <f>LE24*12*60/(PI() * 'Drive Train'!$F$15)/KW$2*KW24</f>
        <v>-54385.457744574094</v>
      </c>
      <c r="KY24" s="2">
        <f>('DEPRECATED - DT-Prelim Calcs'!$C$6*KW24-KX24)/('DEPRECATED - DT-Prelim Calcs'!$C$6*KW24)*'DEPRECATED - DT-Prelim Calcs'!$C$7*KW24</f>
        <v>26.251883988564206</v>
      </c>
      <c r="KZ24" s="57">
        <f>KY24/'DEPRECATED - DT-Prelim Calcs'!$C$7*('DEPRECATED - DT-Prelim Calcs'!$C$8-'DEPRECATED - DT-Prelim Calcs'!$C$9)+'DEPRECATED - DT-Prelim Calcs'!$C$9</f>
        <v>1400.2588032086257</v>
      </c>
      <c r="LA24" s="57">
        <f t="shared" si="27"/>
        <v>56.666666666666664</v>
      </c>
      <c r="LB24" s="2">
        <f t="shared" si="82"/>
        <v>0.99579519204165001</v>
      </c>
      <c r="LC24" s="57">
        <f>LB24*'DEPRECATED - DT-Prelim Calcs'!$C$21/KW$2/'DEPRECATED - DT-Prelim Calcs'!$C$19/'DEPRECATED - DT-Prelim Calcs'!$C$18*3.39*'DEPRECATED - DT-Prelim Calcs'!$C$20</f>
        <v>25.773080821789936</v>
      </c>
      <c r="LD24" s="46">
        <f t="shared" si="83"/>
        <v>0</v>
      </c>
      <c r="LE24" s="57">
        <f>LC23*'DEPRECATED - DT-Prelim Calcs'!$C$11+LE23</f>
        <v>-192.80269957985672</v>
      </c>
      <c r="LF24" s="57">
        <f>LF23+0.5*LC24*'DEPRECATED - DT-Prelim Calcs'!$C$11^2+LE24*'DEPRECATED - DT-Prelim Calcs'!$C$11</f>
        <v>-44378.442660330111</v>
      </c>
      <c r="LG24" s="57">
        <f>MIN('Drive Train'!$F$35-LA23*'DEPRECATED - DT-Prelim Calcs'!$C$21*'Drive Train'!$F$39,LG23+LA$2)</f>
        <v>8.5466666666666669</v>
      </c>
      <c r="LH24" s="57">
        <f>'Drive Train'!$F$35-LA24*'DEPRECATED - DT-Prelim Calcs'!$C$21*'Drive Train'!$F$39</f>
        <v>8.5466666666666669</v>
      </c>
      <c r="LI24" s="1">
        <f>IF(LF24&gt;='Drive Train'!$F$29,1,0)</f>
        <v>0</v>
      </c>
      <c r="LJ24" s="57">
        <f>MIN(KZ24,'DEPRECATED - DT-Prelim Calcs'!$C$10)*'DEPRECATED - DT-Prelim Calcs'!$C$11*1000/60/60</f>
        <v>103.33333333333333</v>
      </c>
      <c r="LK24" s="63">
        <f>LK23+'DEPRECATED - DT-Prelim Calcs'!$C$11</f>
        <v>80</v>
      </c>
      <c r="LL24" s="2">
        <f>LV24/'Drive Train'!$F$35</f>
        <v>0.67096774193548392</v>
      </c>
      <c r="LM24" s="46">
        <f>LT24*12*60/(PI() * 'Drive Train'!$F$15)/LL$2*LL24</f>
        <v>-180145.60142983653</v>
      </c>
      <c r="LN24" s="2">
        <f>('DEPRECATED - DT-Prelim Calcs'!$C$6*LL24-LM24)/('DEPRECATED - DT-Prelim Calcs'!$C$6*LL24)*'DEPRECATED - DT-Prelim Calcs'!$C$7*LL24</f>
        <v>83.071234780748583</v>
      </c>
      <c r="LO24" s="57">
        <f>LN24/'DEPRECATED - DT-Prelim Calcs'!$C$7*('DEPRECATED - DT-Prelim Calcs'!$C$8-'DEPRECATED - DT-Prelim Calcs'!$C$9)+'DEPRECATED - DT-Prelim Calcs'!$C$9</f>
        <v>4425.1229968340431</v>
      </c>
      <c r="LP24" s="57">
        <f t="shared" si="28"/>
        <v>60</v>
      </c>
      <c r="LQ24" s="2">
        <f t="shared" si="84"/>
        <v>0.99579519204165001</v>
      </c>
      <c r="LR24" s="57">
        <f>LQ24*'DEPRECATED - DT-Prelim Calcs'!$C$21/LL$2/'DEPRECATED - DT-Prelim Calcs'!$C$19/'DEPRECATED - DT-Prelim Calcs'!$C$18*3.39*'DEPRECATED - DT-Prelim Calcs'!$C$20</f>
        <v>25.773080821789936</v>
      </c>
      <c r="LS24" s="46">
        <f t="shared" si="85"/>
        <v>0</v>
      </c>
      <c r="LT24" s="57">
        <f>LR23*'DEPRECATED - DT-Prelim Calcs'!$C$11+LT23</f>
        <v>-656.03562645396471</v>
      </c>
      <c r="LU24" s="57">
        <f>LU23+0.5*LR24*'DEPRECATED - DT-Prelim Calcs'!$C$11^2+LT24*'DEPRECATED - DT-Prelim Calcs'!$C$11</f>
        <v>-48971.221729737292</v>
      </c>
      <c r="LV24" s="57">
        <f>MIN('Drive Train'!$F$35-LP23*'DEPRECATED - DT-Prelim Calcs'!$C$21*'Drive Train'!$F$39,LV23+LP$2)</f>
        <v>8.32</v>
      </c>
      <c r="LW24" s="57">
        <f>'Drive Train'!$F$35-LP24*'DEPRECATED - DT-Prelim Calcs'!$C$21*'Drive Train'!$F$39</f>
        <v>8.32</v>
      </c>
      <c r="LX24" s="1">
        <f>IF(LU24&gt;='Drive Train'!$F$29,1,0)</f>
        <v>0</v>
      </c>
      <c r="LY24" s="57">
        <f>MIN(LO24,'DEPRECATED - DT-Prelim Calcs'!$C$10)*'DEPRECATED - DT-Prelim Calcs'!$C$11*1000/60/60</f>
        <v>103.33333333333333</v>
      </c>
      <c r="LZ24" s="63">
        <f>LZ23+'DEPRECATED - DT-Prelim Calcs'!$C$11</f>
        <v>80</v>
      </c>
    </row>
    <row r="25" spans="1:338" x14ac:dyDescent="0.2">
      <c r="B25" s="3" t="s">
        <v>66</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Train'!$AA$49 + V24*(1-'Drive Train'!$AA$49))</f>
        <v>0</v>
      </c>
      <c r="W25" s="57">
        <f t="shared" si="0"/>
        <v>0</v>
      </c>
      <c r="X25" s="2">
        <f>MAX(MIN(IF(AND(AI24=1,AG25&lt;0),-1,1)*(W25-$C$9)/($C$8-$C$9)*$C$7-$C$29*AE25/T$2 -  AI24*$C$29/2,X$2),MAX(X$4:X24)*-1)</f>
        <v>-0.2458281045106315</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Train'!$F$39,AG24+W$2)-$C$3,IF(AE24-1&lt;=0,0,IF($C$32=Motors!$C$29,MAX(MAX(AG$4:AG24)*-1,AG24-W$2),MAX(0,MAX(AG$4:AG24)*-1,AG24-W$2))))</f>
        <v>0</v>
      </c>
      <c r="AH25" s="57">
        <f>'Drive Train'!$F$35-ABS(W25)*'DEPRECATED - DT-Prelim Calcs'!$C$21*'Drive Train'!$F$39</f>
        <v>12.4</v>
      </c>
      <c r="AI25" s="1">
        <f>IF(AJ25&gt;='Drive Train'!$F$29,1,0)</f>
        <v>1</v>
      </c>
      <c r="AJ25" s="57">
        <f>AJ24+0.5*Y25*'DEPRECATED - DT-Prelim Calcs'!$C$11^2+AE25*'DEPRECATED - DT-Prelim Calcs'!$C$11</f>
        <v>784.33981740885292</v>
      </c>
      <c r="AK25" s="57">
        <f t="shared" si="8"/>
        <v>0</v>
      </c>
      <c r="AL25" s="63">
        <f>AL24+'DEPRECATED - DT-Prelim Calcs'!$C$11</f>
        <v>84</v>
      </c>
      <c r="AM25" s="2">
        <f>AW25/'Drive Train'!$F$35</f>
        <v>0.89020367774764497</v>
      </c>
      <c r="AN25" s="46">
        <f>AU25*12*60/(PI() * 'Drive Train'!$F$15)/AM$2*AM25</f>
        <v>4006.5101920349553</v>
      </c>
      <c r="AO25" s="2">
        <f>('DEPRECATED - DT-Prelim Calcs'!$C$6*AM25-AN25)/('DEPRECATED - DT-Prelim Calcs'!$C$6*AM25)*'DEPRECATED - DT-Prelim Calcs'!$C$7*AM25</f>
        <v>0.33381683657928379</v>
      </c>
      <c r="AP25" s="57">
        <f>AO25/'DEPRECATED - DT-Prelim Calcs'!$C$7*('DEPRECATED - DT-Prelim Calcs'!$C$8-'DEPRECATED - DT-Prelim Calcs'!$C$9)+'DEPRECATED - DT-Prelim Calcs'!$C$9</f>
        <v>20.471244868515399</v>
      </c>
      <c r="AQ25" s="57">
        <f t="shared" si="9"/>
        <v>20.471244868515399</v>
      </c>
      <c r="AR25" s="2">
        <f t="shared" si="30"/>
        <v>4.3122324175289273E-3</v>
      </c>
      <c r="AS25" s="57">
        <f>AR25*'DEPRECATED - DT-Prelim Calcs'!$C$21/AM$2/'DEPRECATED - DT-Prelim Calcs'!$C$19/'DEPRECATED - DT-Prelim Calcs'!$C$18*3.39*'DEPRECATED - DT-Prelim Calcs'!$C$20</f>
        <v>3.1250466302820627E-2</v>
      </c>
      <c r="AT25" s="46">
        <f t="shared" si="31"/>
        <v>0</v>
      </c>
      <c r="AU25" s="57">
        <f>AS24*'DEPRECATED - DT-Prelim Calcs'!$C$11+AU24</f>
        <v>39.275727630471053</v>
      </c>
      <c r="AV25" s="57">
        <f>AV24+0.5*AS25*'DEPRECATED - DT-Prelim Calcs'!$C$11^2+AU25*'DEPRECATED - DT-Prelim Calcs'!$C$11</f>
        <v>3262.2049282239195</v>
      </c>
      <c r="AW25" s="57">
        <f>MIN('Drive Train'!$F$35-AQ24*'DEPRECATED - DT-Prelim Calcs'!$C$21*'Drive Train'!$F$39,AW24+AQ$2)</f>
        <v>11.038525604070799</v>
      </c>
      <c r="AX25" s="57">
        <f>'Drive Train'!$F$35-AQ25*'DEPRECATED - DT-Prelim Calcs'!$C$21*'Drive Train'!$F$39</f>
        <v>11.007955348940953</v>
      </c>
      <c r="AY25" s="1">
        <f>IF(AV25&gt;='Drive Train'!$F$29,1,0)</f>
        <v>1</v>
      </c>
      <c r="AZ25" s="57">
        <f t="shared" si="32"/>
        <v>22.745827631683774</v>
      </c>
      <c r="BA25" s="63">
        <f>BA24+'DEPRECATED - DT-Prelim Calcs'!$C$11</f>
        <v>84</v>
      </c>
      <c r="BB25" s="2">
        <f>BL25/'Drive Train'!$F$35</f>
        <v>1.3148111125192654</v>
      </c>
      <c r="BC25" s="46">
        <f>BJ25*12*60/(PI() * 'Drive Train'!$F$15)/BB$2*BB25</f>
        <v>-3535.7342662744582</v>
      </c>
      <c r="BD25" s="2">
        <f>('DEPRECATED - DT-Prelim Calcs'!$C$6*BB25-BC25)/('DEPRECATED - DT-Prelim Calcs'!$C$6*BB25)*'DEPRECATED - DT-Prelim Calcs'!$C$7*BB25</f>
        <v>4.7674038959409319</v>
      </c>
      <c r="BE25" s="57">
        <f>BD25/'DEPRECATED - DT-Prelim Calcs'!$C$7*('DEPRECATED - DT-Prelim Calcs'!$C$8-'DEPRECATED - DT-Prelim Calcs'!$C$9)+'DEPRECATED - DT-Prelim Calcs'!$C$9</f>
        <v>256.49996674241561</v>
      </c>
      <c r="BF25" s="57">
        <f t="shared" si="10"/>
        <v>93</v>
      </c>
      <c r="BG25" s="2">
        <f t="shared" si="33"/>
        <v>1.8930838781593806</v>
      </c>
      <c r="BH25" s="57">
        <f>BG25*'DEPRECATED - DT-Prelim Calcs'!$C$21/BB$2/'DEPRECATED - DT-Prelim Calcs'!$C$19/'DEPRECATED - DT-Prelim Calcs'!$C$18*3.39*'DEPRECATED - DT-Prelim Calcs'!$C$20</f>
        <v>19.816412856149537</v>
      </c>
      <c r="BI25" s="46">
        <f t="shared" si="34"/>
        <v>0</v>
      </c>
      <c r="BJ25" s="57">
        <f>BH24*'DEPRECATED - DT-Prelim Calcs'!$C$11+BJ24</f>
        <v>-16.246610942245454</v>
      </c>
      <c r="BK25" s="57">
        <f>BK24+0.5*BH25*'DEPRECATED - DT-Prelim Calcs'!$C$11^2+BJ25*'DEPRECATED - DT-Prelim Calcs'!$C$11</f>
        <v>1994.7838121805923</v>
      </c>
      <c r="BL25" s="57">
        <f>MIN('Drive Train'!$F$35-BF24*'DEPRECATED - DT-Prelim Calcs'!$C$21*'Drive Train'!$F$39,BL24+BF$2)</f>
        <v>16.303657795238891</v>
      </c>
      <c r="BM25" s="57">
        <f>'Drive Train'!$F$35-BF25*'DEPRECATED - DT-Prelim Calcs'!$C$21*'Drive Train'!$F$39</f>
        <v>6.0759999999999996</v>
      </c>
      <c r="BN25" s="1">
        <f>IF(BK25&gt;='Drive Train'!$F$29,1,0)</f>
        <v>1</v>
      </c>
      <c r="BO25" s="57">
        <f t="shared" si="35"/>
        <v>103.33333333333333</v>
      </c>
      <c r="BP25" s="63">
        <f>BP24+'DEPRECATED - DT-Prelim Calcs'!$C$11</f>
        <v>84</v>
      </c>
      <c r="BQ25" s="2">
        <f>CA25/'Drive Train'!$F$35</f>
        <v>1.8446575629931035</v>
      </c>
      <c r="BR25" s="46">
        <f>BY25*12*60/(PI() * 'Drive Train'!$F$15)/BQ$2*BQ25</f>
        <v>-60261.700451681107</v>
      </c>
      <c r="BS25" s="2">
        <f>('DEPRECATED - DT-Prelim Calcs'!$C$6*BQ25-BR25)/('DEPRECATED - DT-Prelim Calcs'!$C$6*BQ25)*'DEPRECATED - DT-Prelim Calcs'!$C$7*BQ25</f>
        <v>31.693410484515351</v>
      </c>
      <c r="BT25" s="57">
        <f>BS25/'DEPRECATED - DT-Prelim Calcs'!$C$7*('DEPRECATED - DT-Prelim Calcs'!$C$8-'DEPRECATED - DT-Prelim Calcs'!$C$9)+'DEPRECATED - DT-Prelim Calcs'!$C$9</f>
        <v>1689.9467075366472</v>
      </c>
      <c r="BU25" s="57">
        <f t="shared" si="11"/>
        <v>93</v>
      </c>
      <c r="BV25" s="2">
        <f t="shared" si="36"/>
        <v>1.8828060353728675</v>
      </c>
      <c r="BW25" s="57">
        <f>BV25*'DEPRECATED - DT-Prelim Calcs'!$C$21/BQ$2/'DEPRECATED - DT-Prelim Calcs'!$C$19/'DEPRECATED - DT-Prelim Calcs'!$C$18*3.39*'DEPRECATED - DT-Prelim Calcs'!$C$20</f>
        <v>25.773080821789936</v>
      </c>
      <c r="BX25" s="46">
        <f t="shared" si="37"/>
        <v>0</v>
      </c>
      <c r="BY25" s="57">
        <f>BW24*'DEPRECATED - DT-Prelim Calcs'!$C$11+BY24</f>
        <v>-150.92687696195992</v>
      </c>
      <c r="BZ25" s="57">
        <f>BZ24+0.5*BW25*'DEPRECATED - DT-Prelim Calcs'!$C$11^2+BY25*'DEPRECATED - DT-Prelim Calcs'!$C$11</f>
        <v>-1805.7708997460984</v>
      </c>
      <c r="CA25" s="57">
        <f>MIN('Drive Train'!$F$35-BU24*'DEPRECATED - DT-Prelim Calcs'!$C$21*'Drive Train'!$F$39,CA24+BU$2)</f>
        <v>22.873753781114484</v>
      </c>
      <c r="CB25" s="57">
        <f>'Drive Train'!$F$35-BU25*'DEPRECATED - DT-Prelim Calcs'!$C$21*'Drive Train'!$F$39</f>
        <v>6.0759999999999996</v>
      </c>
      <c r="CC25" s="1">
        <f>IF(BZ25&gt;='Drive Train'!$F$29,1,0)</f>
        <v>0</v>
      </c>
      <c r="CD25" s="57">
        <f t="shared" si="38"/>
        <v>103.33333333333333</v>
      </c>
      <c r="CE25" s="63">
        <f>CE24+'DEPRECATED - DT-Prelim Calcs'!$C$11</f>
        <v>84</v>
      </c>
      <c r="CF25" s="2">
        <f>CP25/'Drive Train'!$F$35</f>
        <v>0.52962648015331093</v>
      </c>
      <c r="CG25" s="46">
        <f>CN25*12*60/(PI() * 'Drive Train'!$F$15)/CF$2*CF25</f>
        <v>13691.725880502594</v>
      </c>
      <c r="CH25" s="2">
        <f>('DEPRECATED - DT-Prelim Calcs'!$C$6*CF25-CG25)/('DEPRECATED - DT-Prelim Calcs'!$C$6*CF25)*'DEPRECATED - DT-Prelim Calcs'!$C$7*CF25</f>
        <v>-4.9144180762660277</v>
      </c>
      <c r="CI25" s="57">
        <f>CH25/'DEPRECATED - DT-Prelim Calcs'!$C$7*('DEPRECATED - DT-Prelim Calcs'!$C$8-'DEPRECATED - DT-Prelim Calcs'!$C$9)+'DEPRECATED - DT-Prelim Calcs'!$C$9</f>
        <v>-258.92648928835331</v>
      </c>
      <c r="CJ25" s="57">
        <f t="shared" si="12"/>
        <v>-258.92648928835331</v>
      </c>
      <c r="CK25" s="2">
        <f t="shared" si="39"/>
        <v>-6.8070803460588998</v>
      </c>
      <c r="CL25" s="57">
        <f>CK25*'DEPRECATED - DT-Prelim Calcs'!$C$21/CF$2/'DEPRECATED - DT-Prelim Calcs'!$C$19/'DEPRECATED - DT-Prelim Calcs'!$C$18*3.39*'DEPRECATED - DT-Prelim Calcs'!$C$20</f>
        <v>-115.10442083878814</v>
      </c>
      <c r="CM25" s="46">
        <f t="shared" si="40"/>
        <v>1</v>
      </c>
      <c r="CN25" s="57">
        <f>CL24*'DEPRECATED - DT-Prelim Calcs'!$C$11+CN24</f>
        <v>96.684997763268626</v>
      </c>
      <c r="CO25" s="57">
        <f>CO24+0.5*CL25*'DEPRECATED - DT-Prelim Calcs'!$C$11^2+CN25*'DEPRECATED - DT-Prelim Calcs'!$C$11</f>
        <v>-6661.3847139507416</v>
      </c>
      <c r="CP25" s="57">
        <f>MIN('Drive Train'!$F$35-CJ24*'DEPRECATED - DT-Prelim Calcs'!$C$21*'Drive Train'!$F$39,CP24+CJ$2)</f>
        <v>6.5673683539010552</v>
      </c>
      <c r="CQ25" s="57">
        <f>'Drive Train'!$F$35-CJ25*'DEPRECATED - DT-Prelim Calcs'!$C$21*'Drive Train'!$F$39</f>
        <v>30.007001271608026</v>
      </c>
      <c r="CR25" s="1">
        <f>IF(CO25&gt;='Drive Train'!$F$29,1,0)</f>
        <v>0</v>
      </c>
      <c r="CS25" s="57">
        <f t="shared" si="41"/>
        <v>-287.69609920928144</v>
      </c>
      <c r="CT25" s="63">
        <f>CT24+'DEPRECATED - DT-Prelim Calcs'!$C$11</f>
        <v>84</v>
      </c>
      <c r="CU25" s="2">
        <f>DE25/'Drive Train'!$F$35</f>
        <v>1.4026148525297988</v>
      </c>
      <c r="CV25" s="46">
        <f>DC25*12*60/(PI() * 'Drive Train'!$F$15)/CU$2*CU25</f>
        <v>-65888.114895271283</v>
      </c>
      <c r="CW25" s="2">
        <f>('DEPRECATED - DT-Prelim Calcs'!$C$6*CU25-CV25)/('DEPRECATED - DT-Prelim Calcs'!$C$6*CU25)*'DEPRECATED - DT-Prelim Calcs'!$C$7*CU25</f>
        <v>33.172113595272954</v>
      </c>
      <c r="CX25" s="57">
        <f>CW25/'DEPRECATED - DT-Prelim Calcs'!$C$7*('DEPRECATED - DT-Prelim Calcs'!$C$8-'DEPRECATED - DT-Prelim Calcs'!$C$9)+'DEPRECATED - DT-Prelim Calcs'!$C$9</f>
        <v>1768.6677071674358</v>
      </c>
      <c r="CY25" s="57">
        <f t="shared" si="13"/>
        <v>93</v>
      </c>
      <c r="CZ25" s="2">
        <f t="shared" si="42"/>
        <v>1.2803081040535502</v>
      </c>
      <c r="DA25" s="57">
        <f>CZ25*'DEPRECATED - DT-Prelim Calcs'!$C$21/CU$2/'DEPRECATED - DT-Prelim Calcs'!$C$19/'DEPRECATED - DT-Prelim Calcs'!$C$18*3.39*'DEPRECATED - DT-Prelim Calcs'!$C$20</f>
        <v>25.773080821789936</v>
      </c>
      <c r="DB25" s="46">
        <f t="shared" si="43"/>
        <v>0</v>
      </c>
      <c r="DC25" s="57">
        <f>DA24*'DEPRECATED - DT-Prelim Calcs'!$C$11+DC24</f>
        <v>-147.57694697195353</v>
      </c>
      <c r="DD25" s="57">
        <f>DD24+0.5*DA25*'DEPRECATED - DT-Prelim Calcs'!$C$11^2+DC25*'DEPRECATED - DT-Prelim Calcs'!$C$11</f>
        <v>-11925.734716105466</v>
      </c>
      <c r="DE25" s="57">
        <f>MIN('Drive Train'!$F$35-CY24*'DEPRECATED - DT-Prelim Calcs'!$C$21*'Drive Train'!$F$39,DE24+CY$2)</f>
        <v>17.392424171369505</v>
      </c>
      <c r="DF25" s="57">
        <f>'Drive Train'!$F$35-CY25*'DEPRECATED - DT-Prelim Calcs'!$C$21*'Drive Train'!$F$39</f>
        <v>6.0759999999999996</v>
      </c>
      <c r="DG25" s="1">
        <f>IF(DD25&gt;='Drive Train'!$F$29,1,0)</f>
        <v>0</v>
      </c>
      <c r="DH25" s="57">
        <f t="shared" si="44"/>
        <v>103.33333333333333</v>
      </c>
      <c r="DI25" s="63">
        <f>DI24+'DEPRECATED - DT-Prelim Calcs'!$C$11</f>
        <v>84</v>
      </c>
      <c r="DJ25" s="2">
        <f>DT25/'Drive Train'!$F$35</f>
        <v>0.48999999999999994</v>
      </c>
      <c r="DK25" s="46">
        <f>DR25*12*60/(PI() * 'Drive Train'!$F$15)/DJ$2*DJ25</f>
        <v>14670.409249654764</v>
      </c>
      <c r="DL25" s="2">
        <f>('DEPRECATED - DT-Prelim Calcs'!$C$6*DJ25-DK25)/('DEPRECATED - DT-Prelim Calcs'!$C$6*DJ25)*'DEPRECATED - DT-Prelim Calcs'!$C$7*DJ25</f>
        <v>-5.4524370153223218</v>
      </c>
      <c r="DM25" s="57">
        <f>DL25/'DEPRECATED - DT-Prelim Calcs'!$C$7*('DEPRECATED - DT-Prelim Calcs'!$C$8-'DEPRECATED - DT-Prelim Calcs'!$C$9)+'DEPRECATED - DT-Prelim Calcs'!$C$9</f>
        <v>-287.56874235097678</v>
      </c>
      <c r="DN25" s="57">
        <f t="shared" si="14"/>
        <v>-287.56874235097678</v>
      </c>
      <c r="DO25" s="2">
        <f t="shared" si="45"/>
        <v>-7.6443876487460614</v>
      </c>
      <c r="DP25" s="57">
        <f>DO25*'DEPRECATED - DT-Prelim Calcs'!$C$21/DJ$2/'DEPRECATED - DT-Prelim Calcs'!$C$19/'DEPRECATED - DT-Prelim Calcs'!$C$18*3.39*'DEPRECATED - DT-Prelim Calcs'!$C$20</f>
        <v>-178.50588252415059</v>
      </c>
      <c r="DQ25" s="46">
        <f t="shared" si="46"/>
        <v>1</v>
      </c>
      <c r="DR25" s="57">
        <f>DP24*'DEPRECATED - DT-Prelim Calcs'!$C$11+DR24</f>
        <v>81.084535404417963</v>
      </c>
      <c r="DS25" s="57">
        <f>DS24+0.5*DP25*'DEPRECATED - DT-Prelim Calcs'!$C$11^2+DR25*'DEPRECATED - DT-Prelim Calcs'!$C$11</f>
        <v>-27609.854388002932</v>
      </c>
      <c r="DT25" s="57">
        <f>MIN('Drive Train'!$F$35-DN24*'DEPRECATED - DT-Prelim Calcs'!$C$21*'Drive Train'!$F$39,DT24+DN$2)</f>
        <v>6.0759999999999996</v>
      </c>
      <c r="DU25" s="57">
        <f>'Drive Train'!$F$35-DN25*'DEPRECATED - DT-Prelim Calcs'!$C$21*'Drive Train'!$F$39</f>
        <v>31.954674479866419</v>
      </c>
      <c r="DV25" s="1">
        <f>IF(DS25&gt;='Drive Train'!$F$29,1,0)</f>
        <v>0</v>
      </c>
      <c r="DW25" s="57">
        <f t="shared" si="47"/>
        <v>-319.52082483441865</v>
      </c>
      <c r="DX25" s="63">
        <f>DX24+'DEPRECATED - DT-Prelim Calcs'!$C$11</f>
        <v>84</v>
      </c>
      <c r="DY25" s="2">
        <f>EI25/'Drive Train'!$F$35</f>
        <v>0.48999999999999994</v>
      </c>
      <c r="DZ25" s="46">
        <f>EG25*12*60/(PI() * 'Drive Train'!$F$15)/DY$2*DY25</f>
        <v>-72012.95621871567</v>
      </c>
      <c r="EA25" s="2">
        <f>('DEPRECATED - DT-Prelim Calcs'!$C$6*DY25-DZ25)/('DEPRECATED - DT-Prelim Calcs'!$C$6*DY25)*'DEPRECATED - DT-Prelim Calcs'!$C$7*DY25</f>
        <v>33.742105344672567</v>
      </c>
      <c r="EB25" s="57">
        <f>EA25/'DEPRECATED - DT-Prelim Calcs'!$C$7*('DEPRECATED - DT-Prelim Calcs'!$C$8-'DEPRECATED - DT-Prelim Calcs'!$C$9)+'DEPRECATED - DT-Prelim Calcs'!$C$9</f>
        <v>1799.0120812122368</v>
      </c>
      <c r="EC25" s="57">
        <f t="shared" si="15"/>
        <v>93</v>
      </c>
      <c r="ED25" s="2">
        <f t="shared" si="48"/>
        <v>0.96993038185874991</v>
      </c>
      <c r="EE25" s="57">
        <f>ED25*'DEPRECATED - DT-Prelim Calcs'!$C$21/DY$2/'DEPRECATED - DT-Prelim Calcs'!$C$19/'DEPRECATED - DT-Prelim Calcs'!$C$18*3.39*'DEPRECATED - DT-Prelim Calcs'!$C$20</f>
        <v>25.773080821789936</v>
      </c>
      <c r="EF25" s="46">
        <f t="shared" si="49"/>
        <v>0</v>
      </c>
      <c r="EG25" s="57">
        <f>EE24*'DEPRECATED - DT-Prelim Calcs'!$C$11+EG24</f>
        <v>-349.77639799010603</v>
      </c>
      <c r="EH25" s="57">
        <f>EH24+0.5*EE25*'DEPRECATED - DT-Prelim Calcs'!$C$11^2+EG25*'DEPRECATED - DT-Prelim Calcs'!$C$11</f>
        <v>-41379.093741387042</v>
      </c>
      <c r="EI25" s="57">
        <f>MIN('Drive Train'!$F$35-EC24*'DEPRECATED - DT-Prelim Calcs'!$C$21*'Drive Train'!$F$39,EI24+EC$2)</f>
        <v>6.0759999999999996</v>
      </c>
      <c r="EJ25" s="57">
        <f>'Drive Train'!$F$35-EC25*'DEPRECATED - DT-Prelim Calcs'!$C$21*'Drive Train'!$F$39</f>
        <v>6.0759999999999996</v>
      </c>
      <c r="EK25" s="1">
        <f>IF(EH25&gt;='Drive Train'!$F$29,1,0)</f>
        <v>0</v>
      </c>
      <c r="EL25" s="57">
        <f t="shared" si="50"/>
        <v>103.33333333333333</v>
      </c>
      <c r="EM25" s="63">
        <f>EM24+'DEPRECATED - DT-Prelim Calcs'!$C$11</f>
        <v>84</v>
      </c>
      <c r="EN25" s="2">
        <f>EX25/'Drive Train'!$F$35</f>
        <v>0.48999999999999994</v>
      </c>
      <c r="EO25" s="46">
        <f>EV25*12*60/(PI() * 'Drive Train'!$F$15)/EN$2*EN25</f>
        <v>-221944.03329478673</v>
      </c>
      <c r="EP25" s="2">
        <f>('DEPRECATED - DT-Prelim Calcs'!$C$6*EN25-EO25)/('DEPRECATED - DT-Prelim Calcs'!$C$6*EN25)*'DEPRECATED - DT-Prelim Calcs'!$C$7*EN25</f>
        <v>101.53458109576661</v>
      </c>
      <c r="EQ25" s="57">
        <f>EP25/'DEPRECATED - DT-Prelim Calcs'!$C$7*('DEPRECATED - DT-Prelim Calcs'!$C$8-'DEPRECATED - DT-Prelim Calcs'!$C$9)+'DEPRECATED - DT-Prelim Calcs'!$C$9</f>
        <v>5408.0472010733847</v>
      </c>
      <c r="ER25" s="57">
        <f t="shared" si="16"/>
        <v>93</v>
      </c>
      <c r="ES25" s="2">
        <f t="shared" si="51"/>
        <v>0.86507304327942547</v>
      </c>
      <c r="ET25" s="57">
        <f>ES25*'DEPRECATED - DT-Prelim Calcs'!$C$21/EN$2/'DEPRECATED - DT-Prelim Calcs'!$C$19/'DEPRECATED - DT-Prelim Calcs'!$C$18*3.39*'DEPRECATED - DT-Prelim Calcs'!$C$20</f>
        <v>25.773080821789936</v>
      </c>
      <c r="EU25" s="46">
        <f t="shared" si="52"/>
        <v>0</v>
      </c>
      <c r="EV25" s="57">
        <f>ET24*'DEPRECATED - DT-Prelim Calcs'!$C$11+EV24</f>
        <v>-961.46958702011932</v>
      </c>
      <c r="EW25" s="57">
        <f>EW24+0.5*ET25*'DEPRECATED - DT-Prelim Calcs'!$C$11^2+EV25*'DEPRECATED - DT-Prelim Calcs'!$C$11</f>
        <v>-58178.059157578115</v>
      </c>
      <c r="EX25" s="57">
        <f>MIN('Drive Train'!$F$35-ER24*'DEPRECATED - DT-Prelim Calcs'!$C$21*'Drive Train'!$F$39,EX24+ER$2)</f>
        <v>6.0759999999999996</v>
      </c>
      <c r="EY25" s="57">
        <f>'Drive Train'!$F$35-ER25*'DEPRECATED - DT-Prelim Calcs'!$C$21*'Drive Train'!$F$39</f>
        <v>6.0759999999999996</v>
      </c>
      <c r="EZ25" s="1">
        <f>IF(EW25&gt;='Drive Train'!$F$29,1,0)</f>
        <v>0</v>
      </c>
      <c r="FA25" s="57">
        <f t="shared" si="53"/>
        <v>103.33333333333333</v>
      </c>
      <c r="FB25" s="63">
        <f>FB24+'DEPRECATED - DT-Prelim Calcs'!$C$11</f>
        <v>84</v>
      </c>
      <c r="FC25" s="2">
        <f>FM25/'Drive Train'!$F$35</f>
        <v>0.48999999999999994</v>
      </c>
      <c r="FD25" s="46">
        <f>FK25*12*60/(PI() * 'Drive Train'!$F$15)/FC$2*FC25</f>
        <v>5069.9225621722044</v>
      </c>
      <c r="FE25" s="2">
        <f>('DEPRECATED - DT-Prelim Calcs'!$C$6*FC25-FD25)/('DEPRECATED - DT-Prelim Calcs'!$C$6*FC25)*'DEPRECATED - DT-Prelim Calcs'!$C$7*FC25</f>
        <v>-1.1115040102879949</v>
      </c>
      <c r="FF25" s="57">
        <f>FE25/'DEPRECATED - DT-Prelim Calcs'!$C$7*('DEPRECATED - DT-Prelim Calcs'!$C$8-'DEPRECATED - DT-Prelim Calcs'!$C$9)+'DEPRECATED - DT-Prelim Calcs'!$C$9</f>
        <v>-56.472599385871263</v>
      </c>
      <c r="FG25" s="57">
        <f t="shared" si="17"/>
        <v>-56.472599385871263</v>
      </c>
      <c r="FH25" s="2">
        <f t="shared" si="54"/>
        <v>-1.8690166183172625</v>
      </c>
      <c r="FI25" s="57">
        <f>FH25*'DEPRECATED - DT-Prelim Calcs'!$C$21/FC$2/'DEPRECATED - DT-Prelim Calcs'!$C$19/'DEPRECATED - DT-Prelim Calcs'!$C$18*3.39*'DEPRECATED - DT-Prelim Calcs'!$C$20</f>
        <v>-61.703365449444249</v>
      </c>
      <c r="FJ25" s="46">
        <f t="shared" si="55"/>
        <v>1</v>
      </c>
      <c r="FK25" s="57">
        <f>FI24*'DEPRECATED - DT-Prelim Calcs'!$C$11+FK24</f>
        <v>19.820347779479022</v>
      </c>
      <c r="FL25" s="57">
        <f>FL24+0.5*FI25*'DEPRECATED - DT-Prelim Calcs'!$C$11^2+FK25*'DEPRECATED - DT-Prelim Calcs'!$C$11</f>
        <v>-69050.419632064804</v>
      </c>
      <c r="FM25" s="57">
        <f>MIN('Drive Train'!$F$35-FG24*'DEPRECATED - DT-Prelim Calcs'!$C$21*'Drive Train'!$F$39,FM24+FG$2)</f>
        <v>6.0759999999999996</v>
      </c>
      <c r="FN25" s="57">
        <f>'Drive Train'!$F$35-FG25*'DEPRECATED - DT-Prelim Calcs'!$C$21*'Drive Train'!$F$39</f>
        <v>16.240136758239245</v>
      </c>
      <c r="FO25" s="1">
        <f>IF(FL25&gt;='Drive Train'!$F$29,1,0)</f>
        <v>0</v>
      </c>
      <c r="FP25" s="57">
        <f t="shared" si="56"/>
        <v>-62.747332650968062</v>
      </c>
      <c r="FQ25" s="63">
        <f>FQ24+'DEPRECATED - DT-Prelim Calcs'!$C$11</f>
        <v>84</v>
      </c>
      <c r="FR25" s="2">
        <f>GB25/'Drive Train'!$F$35</f>
        <v>0.48999999999999994</v>
      </c>
      <c r="FS25" s="46">
        <f>FZ25*12*60/(PI() * 'Drive Train'!$F$15)/FR$2*FR25</f>
        <v>-110520.22632010594</v>
      </c>
      <c r="FT25" s="2">
        <f>('DEPRECATED - DT-Prelim Calcs'!$C$6*FR25-FS25)/('DEPRECATED - DT-Prelim Calcs'!$C$6*FR25)*'DEPRECATED - DT-Prelim Calcs'!$C$7*FR25</f>
        <v>51.153460118471912</v>
      </c>
      <c r="FU25" s="57">
        <f>FT25/'DEPRECATED - DT-Prelim Calcs'!$C$7*('DEPRECATED - DT-Prelim Calcs'!$C$8-'DEPRECATED - DT-Prelim Calcs'!$C$9)+'DEPRECATED - DT-Prelim Calcs'!$C$9</f>
        <v>2725.9319224896039</v>
      </c>
      <c r="FV25" s="57">
        <f t="shared" si="18"/>
        <v>93</v>
      </c>
      <c r="FW25" s="2">
        <f t="shared" si="57"/>
        <v>0.7112822800297498</v>
      </c>
      <c r="FX25" s="57">
        <f>FW25*'DEPRECATED - DT-Prelim Calcs'!$C$21/FR$2/'DEPRECATED - DT-Prelim Calcs'!$C$19/'DEPRECATED - DT-Prelim Calcs'!$C$18*3.39*'DEPRECATED - DT-Prelim Calcs'!$C$20</f>
        <v>25.773080821789936</v>
      </c>
      <c r="FY25" s="46">
        <f t="shared" si="58"/>
        <v>0</v>
      </c>
      <c r="FZ25" s="57">
        <f>FX24*'DEPRECATED - DT-Prelim Calcs'!$C$11+FZ24</f>
        <v>-393.66159986431524</v>
      </c>
      <c r="GA25" s="57">
        <f>GA24+0.5*FX25*'DEPRECATED - DT-Prelim Calcs'!$C$11^2+FZ25*'DEPRECATED - DT-Prelim Calcs'!$C$11</f>
        <v>-100602.19997811095</v>
      </c>
      <c r="GB25" s="57">
        <f>MIN('Drive Train'!$F$35-FV24*'DEPRECATED - DT-Prelim Calcs'!$C$21*'Drive Train'!$F$39,GB24+FV$2)</f>
        <v>6.0759999999999996</v>
      </c>
      <c r="GC25" s="57">
        <f>'Drive Train'!$F$35-FV25*'DEPRECATED - DT-Prelim Calcs'!$C$21*'Drive Train'!$F$39</f>
        <v>6.0759999999999996</v>
      </c>
      <c r="GD25" s="1">
        <f>IF(GA25&gt;='Drive Train'!$F$29,1,0)</f>
        <v>0</v>
      </c>
      <c r="GE25" s="57">
        <f t="shared" si="59"/>
        <v>103.33333333333333</v>
      </c>
      <c r="GF25" s="63">
        <f>GF24+'DEPRECATED - DT-Prelim Calcs'!$C$11</f>
        <v>84</v>
      </c>
      <c r="GG25" s="2">
        <f>GQ25/'Drive Train'!$F$35</f>
        <v>0.83548387096774201</v>
      </c>
      <c r="GH25" s="46">
        <f>GO25*12*60/(PI() * 'Drive Train'!$F$15)/GG$2*GG25</f>
        <v>-56380.317318257134</v>
      </c>
      <c r="GI25" s="2">
        <f>('DEPRECATED - DT-Prelim Calcs'!$C$6*GG25-GH25)/('DEPRECATED - DT-Prelim Calcs'!$C$6*GG25)*'DEPRECATED - DT-Prelim Calcs'!$C$7*GG25</f>
        <v>27.506305010270474</v>
      </c>
      <c r="GJ25" s="57">
        <f>GI25/'DEPRECATED - DT-Prelim Calcs'!$C$7*('DEPRECATED - DT-Prelim Calcs'!$C$8-'DEPRECATED - DT-Prelim Calcs'!$C$9)+'DEPRECATED - DT-Prelim Calcs'!$C$9</f>
        <v>1467.0398061484241</v>
      </c>
      <c r="GK25" s="57">
        <f t="shared" si="60"/>
        <v>29.999999999999982</v>
      </c>
      <c r="GL25" s="2">
        <f t="shared" si="61"/>
        <v>0.99579519204165001</v>
      </c>
      <c r="GM25" s="57">
        <f>GL25*'DEPRECATED - DT-Prelim Calcs'!$C$21/GG$2/'DEPRECATED - DT-Prelim Calcs'!$C$19/'DEPRECATED - DT-Prelim Calcs'!$C$18*3.39*'DEPRECATED - DT-Prelim Calcs'!$C$20</f>
        <v>25.773080821789936</v>
      </c>
      <c r="GN25" s="46">
        <f t="shared" si="62"/>
        <v>0</v>
      </c>
      <c r="GO25" s="57">
        <f>GM24*'DEPRECATED - DT-Prelim Calcs'!$C$11+GO24</f>
        <v>-164.89020154705815</v>
      </c>
      <c r="GP25" s="57">
        <f>GP24+0.5*GM25*'DEPRECATED - DT-Prelim Calcs'!$C$11^2+GO25*'DEPRECATED - DT-Prelim Calcs'!$C$11</f>
        <v>-37321.900330710763</v>
      </c>
      <c r="GQ25" s="57">
        <f>MIN('Drive Train'!$F$35-GK24*'DEPRECATED - DT-Prelim Calcs'!$C$21*'Drive Train'!$F$39,GQ24+GK$2)</f>
        <v>10.360000000000001</v>
      </c>
      <c r="GR25" s="57">
        <f>'Drive Train'!$F$35-GK25*'DEPRECATED - DT-Prelim Calcs'!$C$21*'Drive Train'!$F$39</f>
        <v>10.360000000000001</v>
      </c>
      <c r="GS25" s="1">
        <f>IF(GP25&gt;='Drive Train'!$F$29,1,0)</f>
        <v>0</v>
      </c>
      <c r="GT25" s="57">
        <f t="shared" si="63"/>
        <v>33.333333333333314</v>
      </c>
      <c r="GU25" s="63">
        <f>GU24+'DEPRECATED - DT-Prelim Calcs'!$C$11</f>
        <v>84</v>
      </c>
      <c r="GV25" s="2">
        <f>HF25/'Drive Train'!$F$35</f>
        <v>0.81720430107526887</v>
      </c>
      <c r="GW25" s="46">
        <f>HD25*12*60/(PI() * 'Drive Train'!$F$15)/GV$2*GV25</f>
        <v>-94695.394483815602</v>
      </c>
      <c r="GX25" s="2">
        <f>('DEPRECATED - DT-Prelim Calcs'!$C$6*GV25-GW25)/('DEPRECATED - DT-Prelim Calcs'!$C$6*GV25)*'DEPRECATED - DT-Prelim Calcs'!$C$7*GV25</f>
        <v>44.786704524314779</v>
      </c>
      <c r="GY25" s="57">
        <f>GX25/'DEPRECATED - DT-Prelim Calcs'!$C$7*('DEPRECATED - DT-Prelim Calcs'!$C$8-'DEPRECATED - DT-Prelim Calcs'!$C$9)+'DEPRECATED - DT-Prelim Calcs'!$C$9</f>
        <v>2386.9880458380026</v>
      </c>
      <c r="GZ25" s="57">
        <f t="shared" si="20"/>
        <v>33.333333333333314</v>
      </c>
      <c r="HA25" s="2">
        <f t="shared" si="64"/>
        <v>0.99579519204165001</v>
      </c>
      <c r="HB25" s="57">
        <f>HA25*'DEPRECATED - DT-Prelim Calcs'!$C$21/GV$2/'DEPRECATED - DT-Prelim Calcs'!$C$19/'DEPRECATED - DT-Prelim Calcs'!$C$18*3.39*'DEPRECATED - DT-Prelim Calcs'!$C$20</f>
        <v>25.773080821789936</v>
      </c>
      <c r="HC25" s="46">
        <f t="shared" si="65"/>
        <v>0</v>
      </c>
      <c r="HD25" s="57">
        <f>HB24*'DEPRECATED - DT-Prelim Calcs'!$C$11+HD24</f>
        <v>-283.14155777935935</v>
      </c>
      <c r="HE25" s="57">
        <f>HE24+0.5*HB25*'DEPRECATED - DT-Prelim Calcs'!$C$11^2+HD25*'DEPRECATED - DT-Prelim Calcs'!$C$11</f>
        <v>-40761.977377816445</v>
      </c>
      <c r="HF25" s="57">
        <f>MIN('Drive Train'!$F$35-GZ24*'DEPRECATED - DT-Prelim Calcs'!$C$21*'Drive Train'!$F$39,HF24+GZ$2)</f>
        <v>10.133333333333335</v>
      </c>
      <c r="HG25" s="57">
        <f>'Drive Train'!$F$35-GZ25*'DEPRECATED - DT-Prelim Calcs'!$C$21*'Drive Train'!$F$39</f>
        <v>10.133333333333335</v>
      </c>
      <c r="HH25" s="1">
        <f>IF(HE25&gt;='Drive Train'!$F$29,1,0)</f>
        <v>0</v>
      </c>
      <c r="HI25" s="57">
        <f t="shared" si="66"/>
        <v>37.037037037037017</v>
      </c>
      <c r="HJ25" s="63">
        <f>HJ24+'DEPRECATED - DT-Prelim Calcs'!$C$11</f>
        <v>84</v>
      </c>
      <c r="HK25" s="2">
        <f>HU25/'Drive Train'!$F$35</f>
        <v>0.79892473118279583</v>
      </c>
      <c r="HL25" s="46">
        <f>HS25*12*60/(PI() * 'Drive Train'!$F$15)/HK$2*HK25</f>
        <v>-156620.27725985131</v>
      </c>
      <c r="HM25" s="2">
        <f>('DEPRECATED - DT-Prelim Calcs'!$C$6*HK25-HL25)/('DEPRECATED - DT-Prelim Calcs'!$C$6*HK25)*'DEPRECATED - DT-Prelim Calcs'!$C$7*HK25</f>
        <v>72.742457044222149</v>
      </c>
      <c r="HN25" s="57">
        <f>HM25/'DEPRECATED - DT-Prelim Calcs'!$C$7*('DEPRECATED - DT-Prelim Calcs'!$C$8-'DEPRECATED - DT-Prelim Calcs'!$C$9)+'DEPRECATED - DT-Prelim Calcs'!$C$9</f>
        <v>3875.2548708604568</v>
      </c>
      <c r="HO25" s="57">
        <f t="shared" si="21"/>
        <v>36.66666666666665</v>
      </c>
      <c r="HP25" s="2">
        <f t="shared" si="67"/>
        <v>0.99579519204165001</v>
      </c>
      <c r="HQ25" s="57">
        <f>HP25*'DEPRECATED - DT-Prelim Calcs'!$C$21/HK$2/'DEPRECATED - DT-Prelim Calcs'!$C$19/'DEPRECATED - DT-Prelim Calcs'!$C$18*3.39*'DEPRECATED - DT-Prelim Calcs'!$C$20</f>
        <v>25.773080821789936</v>
      </c>
      <c r="HR25" s="46">
        <f t="shared" si="68"/>
        <v>0</v>
      </c>
      <c r="HS25" s="57">
        <f>HQ24*'DEPRECATED - DT-Prelim Calcs'!$C$11+HS24</f>
        <v>-479.01324988818192</v>
      </c>
      <c r="HT25" s="57">
        <f>HT24+0.5*HQ25*'DEPRECATED - DT-Prelim Calcs'!$C$11^2+HS25*'DEPRECATED - DT-Prelim Calcs'!$C$11</f>
        <v>-46503.999482085346</v>
      </c>
      <c r="HU25" s="57">
        <f>MIN('Drive Train'!$F$35-HO24*'DEPRECATED - DT-Prelim Calcs'!$C$21*'Drive Train'!$F$39,HU24+HO$2)</f>
        <v>9.9066666666666681</v>
      </c>
      <c r="HV25" s="57">
        <f>'Drive Train'!$F$35-HO25*'DEPRECATED - DT-Prelim Calcs'!$C$21*'Drive Train'!$F$39</f>
        <v>9.9066666666666681</v>
      </c>
      <c r="HW25" s="1">
        <f>IF(HT25&gt;='Drive Train'!$F$29,1,0)</f>
        <v>0</v>
      </c>
      <c r="HX25" s="57">
        <f t="shared" si="69"/>
        <v>40.740740740740726</v>
      </c>
      <c r="HY25" s="63">
        <f>HY24+'DEPRECATED - DT-Prelim Calcs'!$C$11</f>
        <v>84</v>
      </c>
      <c r="HZ25" s="2">
        <f>IJ25/'Drive Train'!$F$35</f>
        <v>0.78064516129032269</v>
      </c>
      <c r="IA25" s="46">
        <f>IH25*12*60/(PI() * 'Drive Train'!$F$15)/HZ$2*HZ25</f>
        <v>-238889.09231089838</v>
      </c>
      <c r="IB25" s="2">
        <f>('DEPRECATED - DT-Prelim Calcs'!$C$6*HZ25-IA25)/('DEPRECATED - DT-Prelim Calcs'!$C$6*HZ25)*'DEPRECATED - DT-Prelim Calcs'!$C$7*HZ25</f>
        <v>109.89687312562623</v>
      </c>
      <c r="IC25" s="57">
        <f>IB25/'DEPRECATED - DT-Prelim Calcs'!$C$7*('DEPRECATED - DT-Prelim Calcs'!$C$8-'DEPRECATED - DT-Prelim Calcs'!$C$9)+'DEPRECATED - DT-Prelim Calcs'!$C$9</f>
        <v>5853.2264821650806</v>
      </c>
      <c r="ID25" s="57">
        <f t="shared" si="22"/>
        <v>39.999999999999986</v>
      </c>
      <c r="IE25" s="2">
        <f t="shared" si="70"/>
        <v>0.99579519204165001</v>
      </c>
      <c r="IF25" s="57">
        <f>IE25*'DEPRECATED - DT-Prelim Calcs'!$C$21/HZ$2/'DEPRECATED - DT-Prelim Calcs'!$C$19/'DEPRECATED - DT-Prelim Calcs'!$C$18*3.39*'DEPRECATED - DT-Prelim Calcs'!$C$20</f>
        <v>25.773080821789936</v>
      </c>
      <c r="IG25" s="46">
        <f t="shared" si="71"/>
        <v>0</v>
      </c>
      <c r="IH25" s="57">
        <f>IF24*'DEPRECATED - DT-Prelim Calcs'!$C$11+IH24</f>
        <v>-747.73558852884992</v>
      </c>
      <c r="II25" s="57">
        <f>II24+0.5*IF25*'DEPRECATED - DT-Prelim Calcs'!$C$11^2+IH25*'DEPRECATED - DT-Prelim Calcs'!$C$11</f>
        <v>-53418.951144702434</v>
      </c>
      <c r="IJ25" s="57">
        <f>MIN('Drive Train'!$F$35-ID24*'DEPRECATED - DT-Prelim Calcs'!$C$21*'Drive Train'!$F$39,IJ24+ID$2)</f>
        <v>9.6800000000000015</v>
      </c>
      <c r="IK25" s="57">
        <f>'Drive Train'!$F$35-ID25*'DEPRECATED - DT-Prelim Calcs'!$C$21*'Drive Train'!$F$39</f>
        <v>9.6800000000000015</v>
      </c>
      <c r="IL25" s="1">
        <f>IF(II25&gt;='Drive Train'!$F$29,1,0)</f>
        <v>0</v>
      </c>
      <c r="IM25" s="57">
        <f t="shared" si="72"/>
        <v>44.444444444444429</v>
      </c>
      <c r="IN25" s="63">
        <f>IN24+'DEPRECATED - DT-Prelim Calcs'!$C$11</f>
        <v>84</v>
      </c>
      <c r="IO25" s="2">
        <f>IY25/'Drive Train'!$F$35</f>
        <v>0.76236559139784954</v>
      </c>
      <c r="IP25" s="46">
        <f>IW25*12*60/(PI() * 'Drive Train'!$F$15)/IO$2*IO25</f>
        <v>-147229.79738207348</v>
      </c>
      <c r="IQ25" s="2">
        <f>('DEPRECATED - DT-Prelim Calcs'!$C$6*IO25-IP25)/('DEPRECATED - DT-Prelim Calcs'!$C$6*IO25)*'DEPRECATED - DT-Prelim Calcs'!$C$7*IO25</f>
        <v>68.40837268705063</v>
      </c>
      <c r="IR25" s="57">
        <f>IQ25/'DEPRECATED - DT-Prelim Calcs'!$C$7*('DEPRECATED - DT-Prelim Calcs'!$C$8-'DEPRECATED - DT-Prelim Calcs'!$C$9)+'DEPRECATED - DT-Prelim Calcs'!$C$9</f>
        <v>3644.5233260367618</v>
      </c>
      <c r="IS25" s="57">
        <f t="shared" si="23"/>
        <v>43.333333333333321</v>
      </c>
      <c r="IT25" s="2">
        <f t="shared" si="73"/>
        <v>0.99579519204165001</v>
      </c>
      <c r="IU25" s="57">
        <f>IT25*'DEPRECATED - DT-Prelim Calcs'!$C$21/IO$2/'DEPRECATED - DT-Prelim Calcs'!$C$19/'DEPRECATED - DT-Prelim Calcs'!$C$18*3.39*'DEPRECATED - DT-Prelim Calcs'!$C$20</f>
        <v>25.773080821789936</v>
      </c>
      <c r="IV25" s="46">
        <f t="shared" si="74"/>
        <v>0</v>
      </c>
      <c r="IW25" s="57">
        <f>IU24*'DEPRECATED - DT-Prelim Calcs'!$C$11+IW24</f>
        <v>-471.88680214561714</v>
      </c>
      <c r="IX25" s="57">
        <f>IX24+0.5*IU25*'DEPRECATED - DT-Prelim Calcs'!$C$11^2+IW25*'DEPRECATED - DT-Prelim Calcs'!$C$11</f>
        <v>-44671.858957221753</v>
      </c>
      <c r="IY25" s="57">
        <f>MIN('Drive Train'!$F$35-IS24*'DEPRECATED - DT-Prelim Calcs'!$C$21*'Drive Train'!$F$39,IY24+IS$2)</f>
        <v>9.4533333333333349</v>
      </c>
      <c r="IZ25" s="57">
        <f>'Drive Train'!$F$35-IS25*'DEPRECATED - DT-Prelim Calcs'!$C$21*'Drive Train'!$F$39</f>
        <v>9.4533333333333349</v>
      </c>
      <c r="JA25" s="1">
        <f>IF(IX25&gt;='Drive Train'!$F$29,1,0)</f>
        <v>0</v>
      </c>
      <c r="JB25" s="57">
        <f t="shared" si="75"/>
        <v>48.148148148148138</v>
      </c>
      <c r="JC25" s="63">
        <f>JC24+'DEPRECATED - DT-Prelim Calcs'!$C$11</f>
        <v>84</v>
      </c>
      <c r="JD25" s="2">
        <f>JN25/'Drive Train'!$F$35</f>
        <v>0.74408602150537628</v>
      </c>
      <c r="JE25" s="46">
        <f>JL25*12*60/(PI() * 'Drive Train'!$F$15)/JD$2*JD25</f>
        <v>-385829.44805760437</v>
      </c>
      <c r="JF25" s="2">
        <f>('DEPRECATED - DT-Prelim Calcs'!$C$6*JD25-JE25)/('DEPRECATED - DT-Prelim Calcs'!$C$6*JD25)*'DEPRECATED - DT-Prelim Calcs'!$C$7*JD25</f>
        <v>176.24896397577294</v>
      </c>
      <c r="JG25" s="57">
        <f>JF25/'DEPRECATED - DT-Prelim Calcs'!$C$7*('DEPRECATED - DT-Prelim Calcs'!$C$8-'DEPRECATED - DT-Prelim Calcs'!$C$9)+'DEPRECATED - DT-Prelim Calcs'!$C$9</f>
        <v>9385.5805303284942</v>
      </c>
      <c r="JH25" s="57">
        <f t="shared" si="24"/>
        <v>46.666666666666657</v>
      </c>
      <c r="JI25" s="2">
        <f t="shared" si="76"/>
        <v>0.99579519204165001</v>
      </c>
      <c r="JJ25" s="57">
        <f>JI25*'DEPRECATED - DT-Prelim Calcs'!$C$21/JD$2/'DEPRECATED - DT-Prelim Calcs'!$C$19/'DEPRECATED - DT-Prelim Calcs'!$C$18*3.39*'DEPRECATED - DT-Prelim Calcs'!$C$20</f>
        <v>25.773080821789936</v>
      </c>
      <c r="JK25" s="46">
        <f t="shared" si="77"/>
        <v>0</v>
      </c>
      <c r="JL25" s="57">
        <f>JJ24*'DEPRECATED - DT-Prelim Calcs'!$C$11+JL24</f>
        <v>-1267.0029586885034</v>
      </c>
      <c r="JM25" s="57">
        <f>JM24+0.5*JJ25*'DEPRECATED - DT-Prelim Calcs'!$C$11^2+JL25*'DEPRECATED - DT-Prelim Calcs'!$C$11</f>
        <v>-44350.327001061632</v>
      </c>
      <c r="JN25" s="57">
        <f>MIN('Drive Train'!$F$35-JH24*'DEPRECATED - DT-Prelim Calcs'!$C$21*'Drive Train'!$F$39,JN24+JH$2)</f>
        <v>9.2266666666666666</v>
      </c>
      <c r="JO25" s="57">
        <f>'Drive Train'!$F$35-JH25*'DEPRECATED - DT-Prelim Calcs'!$C$21*'Drive Train'!$F$39</f>
        <v>9.2266666666666666</v>
      </c>
      <c r="JP25" s="1">
        <f>IF(JM25&gt;='Drive Train'!$F$29,1,0)</f>
        <v>0</v>
      </c>
      <c r="JQ25" s="57">
        <f>MIN(JG25,'DEPRECATED - DT-Prelim Calcs'!$C$10)*'DEPRECATED - DT-Prelim Calcs'!$C$11*1000/60/60</f>
        <v>103.33333333333333</v>
      </c>
      <c r="JR25" s="63">
        <f>JR24+'DEPRECATED - DT-Prelim Calcs'!$C$11</f>
        <v>84</v>
      </c>
      <c r="JS25" s="2">
        <f>KC25/'Drive Train'!$F$35</f>
        <v>0.72580645161290325</v>
      </c>
      <c r="JT25" s="46">
        <f>KA25*12*60/(PI() * 'Drive Train'!$F$15)/JS$2*JS25</f>
        <v>-56453.767526155912</v>
      </c>
      <c r="JU25" s="2">
        <f>('DEPRECATED - DT-Prelim Calcs'!$C$6*JS25-JT25)/('DEPRECATED - DT-Prelim Calcs'!$C$6*JS25)*'DEPRECATED - DT-Prelim Calcs'!$C$7*JS25</f>
        <v>27.275193499238085</v>
      </c>
      <c r="JV25" s="57">
        <f>JU25/'DEPRECATED - DT-Prelim Calcs'!$C$7*('DEPRECATED - DT-Prelim Calcs'!$C$8-'DEPRECATED - DT-Prelim Calcs'!$C$9)+'DEPRECATED - DT-Prelim Calcs'!$C$9</f>
        <v>1454.7362348349573</v>
      </c>
      <c r="JW25" s="57">
        <f t="shared" si="25"/>
        <v>49.999999999999993</v>
      </c>
      <c r="JX25" s="2">
        <f t="shared" si="78"/>
        <v>0.99579519204165001</v>
      </c>
      <c r="JY25" s="57">
        <f>JX25*'DEPRECATED - DT-Prelim Calcs'!$C$21/JS$2/'DEPRECATED - DT-Prelim Calcs'!$C$19/'DEPRECATED - DT-Prelim Calcs'!$C$18*3.39*'DEPRECATED - DT-Prelim Calcs'!$C$20</f>
        <v>25.773080821789936</v>
      </c>
      <c r="JZ25" s="46">
        <f t="shared" si="79"/>
        <v>0</v>
      </c>
      <c r="KA25" s="57">
        <f>JY24*'DEPRECATED - DT-Prelim Calcs'!$C$11+KA24</f>
        <v>-190.05421663257937</v>
      </c>
      <c r="KB25" s="57">
        <f>KB24+0.5*JY25*'DEPRECATED - DT-Prelim Calcs'!$C$11^2+KA25*'DEPRECATED - DT-Prelim Calcs'!$C$11</f>
        <v>-42515.217476198988</v>
      </c>
      <c r="KC25" s="57">
        <f>MIN('Drive Train'!$F$35-JW24*'DEPRECATED - DT-Prelim Calcs'!$C$21*'Drive Train'!$F$39,KC24+JW$2)</f>
        <v>9</v>
      </c>
      <c r="KD25" s="57">
        <f>'Drive Train'!$F$35-JW25*'DEPRECATED - DT-Prelim Calcs'!$C$21*'Drive Train'!$F$39</f>
        <v>9</v>
      </c>
      <c r="KE25" s="1">
        <f>IF(KB25&gt;='Drive Train'!$F$29,1,0)</f>
        <v>0</v>
      </c>
      <c r="KF25" s="57">
        <f>MIN(JV25,'DEPRECATED - DT-Prelim Calcs'!$C$10)*'DEPRECATED - DT-Prelim Calcs'!$C$11*1000/60/60</f>
        <v>103.33333333333333</v>
      </c>
      <c r="KG25" s="63">
        <f>KG24+'DEPRECATED - DT-Prelim Calcs'!$C$11</f>
        <v>84</v>
      </c>
      <c r="KH25" s="2">
        <f>KR25/'Drive Train'!$F$35</f>
        <v>0.7075268817204301</v>
      </c>
      <c r="KI25" s="46">
        <f>KP25*12*60/(PI() * 'Drive Train'!$F$15)/KH$2*KH25</f>
        <v>-213863.99212044629</v>
      </c>
      <c r="KJ25" s="2">
        <f>('DEPRECATED - DT-Prelim Calcs'!$C$6*KH25-KI25)/('DEPRECATED - DT-Prelim Calcs'!$C$6*KH25)*'DEPRECATED - DT-Prelim Calcs'!$C$7*KH25</f>
        <v>98.405368867549541</v>
      </c>
      <c r="KK25" s="57">
        <f>KJ25/'DEPRECATED - DT-Prelim Calcs'!$C$7*('DEPRECATED - DT-Prelim Calcs'!$C$8-'DEPRECATED - DT-Prelim Calcs'!$C$9)+'DEPRECATED - DT-Prelim Calcs'!$C$9</f>
        <v>5241.4588488409154</v>
      </c>
      <c r="KL25" s="57">
        <f t="shared" si="26"/>
        <v>53.333333333333329</v>
      </c>
      <c r="KM25" s="2">
        <f t="shared" si="80"/>
        <v>0.99579519204165001</v>
      </c>
      <c r="KN25" s="57">
        <f>KM25*'DEPRECATED - DT-Prelim Calcs'!$C$21/KH$2/'DEPRECATED - DT-Prelim Calcs'!$C$19/'DEPRECATED - DT-Prelim Calcs'!$C$18*3.39*'DEPRECATED - DT-Prelim Calcs'!$C$20</f>
        <v>25.773080821789936</v>
      </c>
      <c r="KO25" s="46">
        <f t="shared" si="81"/>
        <v>0</v>
      </c>
      <c r="KP25" s="57">
        <f>KN24*'DEPRECATED - DT-Prelim Calcs'!$C$11+KP24</f>
        <v>-738.58439510292067</v>
      </c>
      <c r="KQ25" s="57">
        <f>KQ24+0.5*KN25*'DEPRECATED - DT-Prelim Calcs'!$C$11^2+KP25*'DEPRECATED - DT-Prelim Calcs'!$C$11</f>
        <v>-53775.253130289057</v>
      </c>
      <c r="KR25" s="57">
        <f>MIN('Drive Train'!$F$35-KL24*'DEPRECATED - DT-Prelim Calcs'!$C$21*'Drive Train'!$F$39,KR24+KL$2)</f>
        <v>8.7733333333333334</v>
      </c>
      <c r="KS25" s="57">
        <f>'Drive Train'!$F$35-KL25*'DEPRECATED - DT-Prelim Calcs'!$C$21*'Drive Train'!$F$39</f>
        <v>8.7733333333333334</v>
      </c>
      <c r="KT25" s="1">
        <f>IF(KQ25&gt;='Drive Train'!$F$29,1,0)</f>
        <v>0</v>
      </c>
      <c r="KU25" s="57">
        <f>MIN(KK25,'DEPRECATED - DT-Prelim Calcs'!$C$10)*'DEPRECATED - DT-Prelim Calcs'!$C$11*1000/60/60</f>
        <v>103.33333333333333</v>
      </c>
      <c r="KV25" s="63">
        <f>KV24+'DEPRECATED - DT-Prelim Calcs'!$C$11</f>
        <v>84</v>
      </c>
      <c r="KW25" s="2">
        <f>LG25/'Drive Train'!$F$35</f>
        <v>0.68924731182795695</v>
      </c>
      <c r="KX25" s="46">
        <f>LE25*12*60/(PI() * 'Drive Train'!$F$15)/KW$2*KW25</f>
        <v>-25305.350442437717</v>
      </c>
      <c r="KY25" s="2">
        <f>('DEPRECATED - DT-Prelim Calcs'!$C$6*KW25-KX25)/('DEPRECATED - DT-Prelim Calcs'!$C$6*KW25)*'DEPRECATED - DT-Prelim Calcs'!$C$7*KW25</f>
        <v>13.103092506735189</v>
      </c>
      <c r="KZ25" s="57">
        <f>KY25/'DEPRECATED - DT-Prelim Calcs'!$C$7*('DEPRECATED - DT-Prelim Calcs'!$C$8-'DEPRECATED - DT-Prelim Calcs'!$C$9)+'DEPRECATED - DT-Prelim Calcs'!$C$9</f>
        <v>700.26297452868255</v>
      </c>
      <c r="LA25" s="57">
        <f t="shared" si="27"/>
        <v>56.666666666666664</v>
      </c>
      <c r="LB25" s="2">
        <f t="shared" si="82"/>
        <v>0.99579519204165001</v>
      </c>
      <c r="LC25" s="57">
        <f>LB25*'DEPRECATED - DT-Prelim Calcs'!$C$21/KW$2/'DEPRECATED - DT-Prelim Calcs'!$C$19/'DEPRECATED - DT-Prelim Calcs'!$C$18*3.39*'DEPRECATED - DT-Prelim Calcs'!$C$20</f>
        <v>25.773080821789936</v>
      </c>
      <c r="LD25" s="46">
        <f t="shared" si="83"/>
        <v>0</v>
      </c>
      <c r="LE25" s="57">
        <f>LC24*'DEPRECATED - DT-Prelim Calcs'!$C$11+LE24</f>
        <v>-89.710376292696978</v>
      </c>
      <c r="LF25" s="57">
        <f>LF24+0.5*LC25*'DEPRECATED - DT-Prelim Calcs'!$C$11^2+LE25*'DEPRECATED - DT-Prelim Calcs'!$C$11</f>
        <v>-44531.099518926574</v>
      </c>
      <c r="LG25" s="57">
        <f>MIN('Drive Train'!$F$35-LA24*'DEPRECATED - DT-Prelim Calcs'!$C$21*'Drive Train'!$F$39,LG24+LA$2)</f>
        <v>8.5466666666666669</v>
      </c>
      <c r="LH25" s="57">
        <f>'Drive Train'!$F$35-LA25*'DEPRECATED - DT-Prelim Calcs'!$C$21*'Drive Train'!$F$39</f>
        <v>8.5466666666666669</v>
      </c>
      <c r="LI25" s="1">
        <f>IF(LF25&gt;='Drive Train'!$F$29,1,0)</f>
        <v>0</v>
      </c>
      <c r="LJ25" s="57">
        <f>MIN(KZ25,'DEPRECATED - DT-Prelim Calcs'!$C$10)*'DEPRECATED - DT-Prelim Calcs'!$C$11*1000/60/60</f>
        <v>103.33333333333333</v>
      </c>
      <c r="LK25" s="63">
        <f>LK24+'DEPRECATED - DT-Prelim Calcs'!$C$11</f>
        <v>84</v>
      </c>
      <c r="LL25" s="2">
        <f>LV25/'Drive Train'!$F$35</f>
        <v>0.67096774193548392</v>
      </c>
      <c r="LM25" s="46">
        <f>LT25*12*60/(PI() * 'Drive Train'!$F$15)/LL$2*LL25</f>
        <v>-151836.72942276462</v>
      </c>
      <c r="LN25" s="2">
        <f>('DEPRECATED - DT-Prelim Calcs'!$C$6*LL25-LM25)/('DEPRECATED - DT-Prelim Calcs'!$C$6*LL25)*'DEPRECATED - DT-Prelim Calcs'!$C$7*LL25</f>
        <v>70.271163197813621</v>
      </c>
      <c r="LO25" s="57">
        <f>LN25/'DEPRECATED - DT-Prelim Calcs'!$C$7*('DEPRECATED - DT-Prelim Calcs'!$C$8-'DEPRECATED - DT-Prelim Calcs'!$C$9)+'DEPRECATED - DT-Prelim Calcs'!$C$9</f>
        <v>3743.6918001159697</v>
      </c>
      <c r="LP25" s="57">
        <f t="shared" si="28"/>
        <v>60</v>
      </c>
      <c r="LQ25" s="2">
        <f t="shared" si="84"/>
        <v>0.99579519204165001</v>
      </c>
      <c r="LR25" s="57">
        <f>LQ25*'DEPRECATED - DT-Prelim Calcs'!$C$21/LL$2/'DEPRECATED - DT-Prelim Calcs'!$C$19/'DEPRECATED - DT-Prelim Calcs'!$C$18*3.39*'DEPRECATED - DT-Prelim Calcs'!$C$20</f>
        <v>25.773080821789936</v>
      </c>
      <c r="LS25" s="46">
        <f t="shared" si="85"/>
        <v>0</v>
      </c>
      <c r="LT25" s="57">
        <f>LR24*'DEPRECATED - DT-Prelim Calcs'!$C$11+LT24</f>
        <v>-552.94330316680498</v>
      </c>
      <c r="LU25" s="57">
        <f>LU24+0.5*LR25*'DEPRECATED - DT-Prelim Calcs'!$C$11^2+LT25*'DEPRECATED - DT-Prelim Calcs'!$C$11</f>
        <v>-50976.81029583019</v>
      </c>
      <c r="LV25" s="57">
        <f>MIN('Drive Train'!$F$35-LP24*'DEPRECATED - DT-Prelim Calcs'!$C$21*'Drive Train'!$F$39,LV24+LP$2)</f>
        <v>8.32</v>
      </c>
      <c r="LW25" s="57">
        <f>'Drive Train'!$F$35-LP25*'DEPRECATED - DT-Prelim Calcs'!$C$21*'Drive Train'!$F$39</f>
        <v>8.32</v>
      </c>
      <c r="LX25" s="1">
        <f>IF(LU25&gt;='Drive Train'!$F$29,1,0)</f>
        <v>0</v>
      </c>
      <c r="LY25" s="57">
        <f>MIN(LO25,'DEPRECATED - DT-Prelim Calcs'!$C$10)*'DEPRECATED - DT-Prelim Calcs'!$C$11*1000/60/60</f>
        <v>103.33333333333333</v>
      </c>
      <c r="LZ25" s="63">
        <f>LZ24+'DEPRECATED - DT-Prelim Calcs'!$C$11</f>
        <v>84</v>
      </c>
    </row>
    <row r="26" spans="1:338" x14ac:dyDescent="0.2">
      <c r="B26" s="3" t="s">
        <v>68</v>
      </c>
      <c r="C26" s="46">
        <f>'Drive Train'!F18*(SUM('Drive Train'!F25:F26)*4.448222)/('Drive Train'!F20*0.0254)*(('Drive Train'!F19*0.0254)/4 - (C23*0.0254)^2/('Drive Train'!F19*0.0254))</f>
        <v>89.883094543478279</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Train'!$AA$49 + V25*(1-'Drive Train'!$AA$49))</f>
        <v>0</v>
      </c>
      <c r="W26" s="57">
        <f t="shared" si="0"/>
        <v>0</v>
      </c>
      <c r="X26" s="2">
        <f>MAX(MIN(IF(AND(AI25=1,AG26&lt;0),-1,1)*(W26-$C$9)/($C$8-$C$9)*$C$7-$C$29*AE26/T$2 -  AI25*$C$29/2,X$2),MAX(X$4:X25)*-1)</f>
        <v>-0.2458281045106315</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Train'!$F$39,AG25+W$2)-$C$3,IF(AE25-1&lt;=0,0,IF($C$32=Motors!$C$29,MAX(MAX(AG$4:AG25)*-1,AG25-W$2),MAX(0,MAX(AG$4:AG25)*-1,AG25-W$2))))</f>
        <v>0</v>
      </c>
      <c r="AH26" s="57">
        <f>'Drive Train'!$F$35-ABS(W26)*'DEPRECATED - DT-Prelim Calcs'!$C$21*'Drive Train'!$F$39</f>
        <v>12.4</v>
      </c>
      <c r="AI26" s="1">
        <f>IF(AJ26&gt;='Drive Train'!$F$29,1,0)</f>
        <v>1</v>
      </c>
      <c r="AJ26" s="57">
        <f>AJ25+0.5*Y26*'DEPRECATED - DT-Prelim Calcs'!$C$11^2+AE26*'DEPRECATED - DT-Prelim Calcs'!$C$11</f>
        <v>784.33981740885292</v>
      </c>
      <c r="AK26" s="57">
        <f t="shared" si="8"/>
        <v>0</v>
      </c>
      <c r="AL26" s="63">
        <f>AL25+'DEPRECATED - DT-Prelim Calcs'!$C$11</f>
        <v>88</v>
      </c>
      <c r="AM26" s="2">
        <f>AW26/'Drive Train'!$F$35</f>
        <v>0.88773833459201235</v>
      </c>
      <c r="AN26" s="46">
        <f>AU26*12*60/(PI() * 'Drive Train'!$F$15)/AM$2*AM26</f>
        <v>4008.1306085072206</v>
      </c>
      <c r="AO26" s="2">
        <f>('DEPRECATED - DT-Prelim Calcs'!$C$6*AM26-AN26)/('DEPRECATED - DT-Prelim Calcs'!$C$6*AM26)*'DEPRECATED - DT-Prelim Calcs'!$C$7*AM26</f>
        <v>0.32714267595354107</v>
      </c>
      <c r="AP26" s="57">
        <f>AO26/'DEPRECATED - DT-Prelim Calcs'!$C$7*('DEPRECATED - DT-Prelim Calcs'!$C$8-'DEPRECATED - DT-Prelim Calcs'!$C$9)+'DEPRECATED - DT-Prelim Calcs'!$C$9</f>
        <v>20.115935819435403</v>
      </c>
      <c r="AQ26" s="57">
        <f t="shared" si="9"/>
        <v>20.115935819435403</v>
      </c>
      <c r="AR26" s="2">
        <f t="shared" si="30"/>
        <v>-3.4106341800916318E-3</v>
      </c>
      <c r="AS26" s="57">
        <f>AR26*'DEPRECATED - DT-Prelim Calcs'!$C$21/AM$2/'DEPRECATED - DT-Prelim Calcs'!$C$19/'DEPRECATED - DT-Prelim Calcs'!$C$18*3.39*'DEPRECATED - DT-Prelim Calcs'!$C$20</f>
        <v>-2.4716642842103217E-2</v>
      </c>
      <c r="AT26" s="46">
        <f t="shared" si="31"/>
        <v>0</v>
      </c>
      <c r="AU26" s="57">
        <f>AS25*'DEPRECATED - DT-Prelim Calcs'!$C$11+AU25</f>
        <v>39.400729495682334</v>
      </c>
      <c r="AV26" s="57">
        <f>AV25+0.5*AS26*'DEPRECATED - DT-Prelim Calcs'!$C$11^2+AU26*'DEPRECATED - DT-Prelim Calcs'!$C$11</f>
        <v>3419.6101130639117</v>
      </c>
      <c r="AW26" s="57">
        <f>MIN('Drive Train'!$F$35-AQ25*'DEPRECATED - DT-Prelim Calcs'!$C$21*'Drive Train'!$F$39,AW25+AQ$2)</f>
        <v>11.007955348940953</v>
      </c>
      <c r="AX26" s="57">
        <f>'Drive Train'!$F$35-AQ26*'DEPRECATED - DT-Prelim Calcs'!$C$21*'Drive Train'!$F$39</f>
        <v>11.032116364278393</v>
      </c>
      <c r="AY26" s="1">
        <f>IF(AV26&gt;='Drive Train'!$F$29,1,0)</f>
        <v>1</v>
      </c>
      <c r="AZ26" s="57">
        <f t="shared" si="32"/>
        <v>22.351039799372668</v>
      </c>
      <c r="BA26" s="63">
        <f>BA25+'DEPRECATED - DT-Prelim Calcs'!$C$11</f>
        <v>88</v>
      </c>
      <c r="BB26" s="2">
        <f>BL26/'Drive Train'!$F$35</f>
        <v>0.48999999999999994</v>
      </c>
      <c r="BC26" s="46">
        <f>BJ26*12*60/(PI() * 'Drive Train'!$F$15)/BB$2*BB26</f>
        <v>5111.1819021334213</v>
      </c>
      <c r="BD26" s="2">
        <f>('DEPRECATED - DT-Prelim Calcs'!$C$6*BB26-BC26)/('DEPRECATED - DT-Prelim Calcs'!$C$6*BB26)*'DEPRECATED - DT-Prelim Calcs'!$C$7*BB26</f>
        <v>-1.1301597343605152</v>
      </c>
      <c r="BE26" s="57">
        <f>BD26/'DEPRECATED - DT-Prelim Calcs'!$C$7*('DEPRECATED - DT-Prelim Calcs'!$C$8-'DEPRECATED - DT-Prelim Calcs'!$C$9)+'DEPRECATED - DT-Prelim Calcs'!$C$9</f>
        <v>-57.46576511139174</v>
      </c>
      <c r="BF26" s="57">
        <f t="shared" si="10"/>
        <v>-57.46576511139174</v>
      </c>
      <c r="BG26" s="2">
        <f t="shared" si="33"/>
        <v>-1.893837026334422</v>
      </c>
      <c r="BH26" s="57">
        <f>BG26*'DEPRECATED - DT-Prelim Calcs'!$C$21/BB$2/'DEPRECATED - DT-Prelim Calcs'!$C$19/'DEPRECATED - DT-Prelim Calcs'!$C$18*3.39*'DEPRECATED - DT-Prelim Calcs'!$C$20</f>
        <v>-19.824296656413576</v>
      </c>
      <c r="BI26" s="46">
        <f t="shared" si="34"/>
        <v>1</v>
      </c>
      <c r="BJ26" s="57">
        <f>BH25*'DEPRECATED - DT-Prelim Calcs'!$C$11+BJ25</f>
        <v>63.019040482352693</v>
      </c>
      <c r="BK26" s="57">
        <f>BK25+0.5*BH26*'DEPRECATED - DT-Prelim Calcs'!$C$11^2+BJ26*'DEPRECATED - DT-Prelim Calcs'!$C$11</f>
        <v>2088.2656008586946</v>
      </c>
      <c r="BL26" s="57">
        <f>MIN('Drive Train'!$F$35-BF25*'DEPRECATED - DT-Prelim Calcs'!$C$21*'Drive Train'!$F$39,BL25+BF$2)</f>
        <v>6.0759999999999996</v>
      </c>
      <c r="BM26" s="57">
        <f>'Drive Train'!$F$35-BF26*'DEPRECATED - DT-Prelim Calcs'!$C$21*'Drive Train'!$F$39</f>
        <v>16.30767202757464</v>
      </c>
      <c r="BN26" s="1">
        <f>IF(BK26&gt;='Drive Train'!$F$29,1,0)</f>
        <v>1</v>
      </c>
      <c r="BO26" s="57">
        <f t="shared" si="35"/>
        <v>-63.850850123768602</v>
      </c>
      <c r="BP26" s="63">
        <f>BP25+'DEPRECATED - DT-Prelim Calcs'!$C$11</f>
        <v>88</v>
      </c>
      <c r="BQ26" s="2">
        <f>CA26/'Drive Train'!$F$35</f>
        <v>0.48999999999999994</v>
      </c>
      <c r="BR26" s="46">
        <f>BY26*12*60/(PI() * 'Drive Train'!$F$15)/BQ$2*BQ26</f>
        <v>-5073.373617114572</v>
      </c>
      <c r="BS26" s="2">
        <f>('DEPRECATED - DT-Prelim Calcs'!$C$6*BQ26-BR26)/('DEPRECATED - DT-Prelim Calcs'!$C$6*BQ26)*'DEPRECATED - DT-Prelim Calcs'!$C$7*BQ26</f>
        <v>3.4748644310030237</v>
      </c>
      <c r="BT26" s="57">
        <f>BS26/'DEPRECATED - DT-Prelim Calcs'!$C$7*('DEPRECATED - DT-Prelim Calcs'!$C$8-'DEPRECATED - DT-Prelim Calcs'!$C$9)+'DEPRECATED - DT-Prelim Calcs'!$C$9</f>
        <v>187.68967074592859</v>
      </c>
      <c r="BU26" s="57">
        <f t="shared" si="11"/>
        <v>93</v>
      </c>
      <c r="BV26" s="2">
        <f t="shared" si="36"/>
        <v>1.8828060353728675</v>
      </c>
      <c r="BW26" s="57">
        <f>BV26*'DEPRECATED - DT-Prelim Calcs'!$C$21/BQ$2/'DEPRECATED - DT-Prelim Calcs'!$C$19/'DEPRECATED - DT-Prelim Calcs'!$C$18*3.39*'DEPRECATED - DT-Prelim Calcs'!$C$20</f>
        <v>25.773080821789936</v>
      </c>
      <c r="BX26" s="46">
        <f t="shared" si="37"/>
        <v>0</v>
      </c>
      <c r="BY26" s="57">
        <f>BW25*'DEPRECATED - DT-Prelim Calcs'!$C$11+BY25</f>
        <v>-47.834553674800176</v>
      </c>
      <c r="BZ26" s="57">
        <f>BZ25+0.5*BW26*'DEPRECATED - DT-Prelim Calcs'!$C$11^2+BY26*'DEPRECATED - DT-Prelim Calcs'!$C$11</f>
        <v>-1790.9244678709797</v>
      </c>
      <c r="CA26" s="57">
        <f>MIN('Drive Train'!$F$35-BU25*'DEPRECATED - DT-Prelim Calcs'!$C$21*'Drive Train'!$F$39,CA25+BU$2)</f>
        <v>6.0759999999999996</v>
      </c>
      <c r="CB26" s="57">
        <f>'Drive Train'!$F$35-BU26*'DEPRECATED - DT-Prelim Calcs'!$C$21*'Drive Train'!$F$39</f>
        <v>6.0759999999999996</v>
      </c>
      <c r="CC26" s="1">
        <f>IF(BZ26&gt;='Drive Train'!$F$29,1,0)</f>
        <v>0</v>
      </c>
      <c r="CD26" s="57">
        <f t="shared" si="38"/>
        <v>103.33333333333333</v>
      </c>
      <c r="CE26" s="63">
        <f>CE25+'DEPRECATED - DT-Prelim Calcs'!$C$11</f>
        <v>88</v>
      </c>
      <c r="CF26" s="2">
        <f>CP26/'Drive Train'!$F$35</f>
        <v>2.4199194573877438</v>
      </c>
      <c r="CG26" s="46">
        <f>CN26*12*60/(PI() * 'Drive Train'!$F$15)/CF$2*CF26</f>
        <v>-235349.16081579577</v>
      </c>
      <c r="CH26" s="2">
        <f>('DEPRECATED - DT-Prelim Calcs'!$C$6*CF26-CG26)/('DEPRECATED - DT-Prelim Calcs'!$C$6*CF26)*'DEPRECATED - DT-Prelim Calcs'!$C$7*CF26</f>
        <v>112.2469172555442</v>
      </c>
      <c r="CI26" s="57">
        <f>CH26/'DEPRECATED - DT-Prelim Calcs'!$C$7*('DEPRECATED - DT-Prelim Calcs'!$C$8-'DEPRECATED - DT-Prelim Calcs'!$C$9)+'DEPRECATED - DT-Prelim Calcs'!$C$9</f>
        <v>5978.3346406167311</v>
      </c>
      <c r="CJ26" s="57">
        <f t="shared" si="12"/>
        <v>93</v>
      </c>
      <c r="CK26" s="2">
        <f t="shared" si="39"/>
        <v>1.5241763143494644</v>
      </c>
      <c r="CL26" s="57">
        <f>CK26*'DEPRECATED - DT-Prelim Calcs'!$C$21/CF$2/'DEPRECATED - DT-Prelim Calcs'!$C$19/'DEPRECATED - DT-Prelim Calcs'!$C$18*3.39*'DEPRECATED - DT-Prelim Calcs'!$C$20</f>
        <v>25.773080821789936</v>
      </c>
      <c r="CM26" s="46">
        <f t="shared" si="40"/>
        <v>0</v>
      </c>
      <c r="CN26" s="57">
        <f>CL25*'DEPRECATED - DT-Prelim Calcs'!$C$11+CN25</f>
        <v>-363.73268559188398</v>
      </c>
      <c r="CO26" s="57">
        <f>CO25+0.5*CL26*'DEPRECATED - DT-Prelim Calcs'!$C$11^2+CN26*'DEPRECATED - DT-Prelim Calcs'!$C$11</f>
        <v>-7910.1308097439578</v>
      </c>
      <c r="CP26" s="57">
        <f>MIN('Drive Train'!$F$35-CJ25*'DEPRECATED - DT-Prelim Calcs'!$C$21*'Drive Train'!$F$39,CP25+CJ$2)</f>
        <v>30.007001271608026</v>
      </c>
      <c r="CQ26" s="57">
        <f>'Drive Train'!$F$35-CJ26*'DEPRECATED - DT-Prelim Calcs'!$C$21*'Drive Train'!$F$39</f>
        <v>6.0759999999999996</v>
      </c>
      <c r="CR26" s="1">
        <f>IF(CO26&gt;='Drive Train'!$F$29,1,0)</f>
        <v>0</v>
      </c>
      <c r="CS26" s="57">
        <f t="shared" si="41"/>
        <v>103.33333333333333</v>
      </c>
      <c r="CT26" s="63">
        <f>CT25+'DEPRECATED - DT-Prelim Calcs'!$C$11</f>
        <v>88</v>
      </c>
      <c r="CU26" s="2">
        <f>DE26/'Drive Train'!$F$35</f>
        <v>0.48999999999999994</v>
      </c>
      <c r="CV26" s="46">
        <f>DC26*12*60/(PI() * 'Drive Train'!$F$15)/CU$2*CU26</f>
        <v>-6938.3487959973772</v>
      </c>
      <c r="CW26" s="2">
        <f>('DEPRECATED - DT-Prelim Calcs'!$C$6*CU26-CV26)/('DEPRECATED - DT-Prelim Calcs'!$C$6*CU26)*'DEPRECATED - DT-Prelim Calcs'!$C$7*CU26</f>
        <v>4.3181271291470313</v>
      </c>
      <c r="CX26" s="57">
        <f>CW26/'DEPRECATED - DT-Prelim Calcs'!$C$7*('DEPRECATED - DT-Prelim Calcs'!$C$8-'DEPRECATED - DT-Prelim Calcs'!$C$9)+'DEPRECATED - DT-Prelim Calcs'!$C$9</f>
        <v>232.58203762222578</v>
      </c>
      <c r="CY26" s="57">
        <f t="shared" si="13"/>
        <v>93</v>
      </c>
      <c r="CZ26" s="2">
        <f t="shared" si="42"/>
        <v>1.2803081040535502</v>
      </c>
      <c r="DA26" s="57">
        <f>CZ26*'DEPRECATED - DT-Prelim Calcs'!$C$21/CU$2/'DEPRECATED - DT-Prelim Calcs'!$C$19/'DEPRECATED - DT-Prelim Calcs'!$C$18*3.39*'DEPRECATED - DT-Prelim Calcs'!$C$20</f>
        <v>25.773080821789936</v>
      </c>
      <c r="DB26" s="46">
        <f t="shared" si="43"/>
        <v>0</v>
      </c>
      <c r="DC26" s="57">
        <f>DA25*'DEPRECATED - DT-Prelim Calcs'!$C$11+DC25</f>
        <v>-44.484623684793789</v>
      </c>
      <c r="DD26" s="57">
        <f>DD25+0.5*DA26*'DEPRECATED - DT-Prelim Calcs'!$C$11^2+DC26*'DEPRECATED - DT-Prelim Calcs'!$C$11</f>
        <v>-11897.488564270321</v>
      </c>
      <c r="DE26" s="57">
        <f>MIN('Drive Train'!$F$35-CY25*'DEPRECATED - DT-Prelim Calcs'!$C$21*'Drive Train'!$F$39,DE25+CY$2)</f>
        <v>6.0759999999999996</v>
      </c>
      <c r="DF26" s="57">
        <f>'Drive Train'!$F$35-CY26*'DEPRECATED - DT-Prelim Calcs'!$C$21*'Drive Train'!$F$39</f>
        <v>6.0759999999999996</v>
      </c>
      <c r="DG26" s="1">
        <f>IF(DD26&gt;='Drive Train'!$F$29,1,0)</f>
        <v>0</v>
      </c>
      <c r="DH26" s="57">
        <f t="shared" si="44"/>
        <v>103.33333333333333</v>
      </c>
      <c r="DI26" s="63">
        <f>DI25+'DEPRECATED - DT-Prelim Calcs'!$C$11</f>
        <v>88</v>
      </c>
      <c r="DJ26" s="2">
        <f>DT26/'Drive Train'!$F$35</f>
        <v>2.576989877408582</v>
      </c>
      <c r="DK26" s="46">
        <f>DR26*12*60/(PI() * 'Drive Train'!$F$15)/DJ$2*DJ26</f>
        <v>-602258.14487793914</v>
      </c>
      <c r="DL26" s="2">
        <f>('DEPRECATED - DT-Prelim Calcs'!$C$6*DJ26-DK26)/('DEPRECATED - DT-Prelim Calcs'!$C$6*DJ26)*'DEPRECATED - DT-Prelim Calcs'!$C$7*DJ26</f>
        <v>278.52614206906372</v>
      </c>
      <c r="DM26" s="57">
        <f>DL26/'DEPRECATED - DT-Prelim Calcs'!$C$7*('DEPRECATED - DT-Prelim Calcs'!$C$8-'DEPRECATED - DT-Prelim Calcs'!$C$9)+'DEPRECATED - DT-Prelim Calcs'!$C$9</f>
        <v>14830.461007245178</v>
      </c>
      <c r="DN26" s="57">
        <f t="shared" si="14"/>
        <v>93</v>
      </c>
      <c r="DO26" s="2">
        <f t="shared" si="45"/>
        <v>1.1037138828047846</v>
      </c>
      <c r="DP26" s="57">
        <f>DO26*'DEPRECATED - DT-Prelim Calcs'!$C$21/DJ$2/'DEPRECATED - DT-Prelim Calcs'!$C$19/'DEPRECATED - DT-Prelim Calcs'!$C$18*3.39*'DEPRECATED - DT-Prelim Calcs'!$C$20</f>
        <v>25.773080821789936</v>
      </c>
      <c r="DQ26" s="46">
        <f t="shared" si="46"/>
        <v>0</v>
      </c>
      <c r="DR26" s="57">
        <f>DP25*'DEPRECATED - DT-Prelim Calcs'!$C$11+DR25</f>
        <v>-632.93899469218445</v>
      </c>
      <c r="DS26" s="57">
        <f>DS25+0.5*DP26*'DEPRECATED - DT-Prelim Calcs'!$C$11^2+DR26*'DEPRECATED - DT-Prelim Calcs'!$C$11</f>
        <v>-29935.425720197352</v>
      </c>
      <c r="DT26" s="57">
        <f>MIN('Drive Train'!$F$35-DN25*'DEPRECATED - DT-Prelim Calcs'!$C$21*'Drive Train'!$F$39,DT25+DN$2)</f>
        <v>31.954674479866419</v>
      </c>
      <c r="DU26" s="57">
        <f>'Drive Train'!$F$35-DN26*'DEPRECATED - DT-Prelim Calcs'!$C$21*'Drive Train'!$F$39</f>
        <v>6.0759999999999996</v>
      </c>
      <c r="DV26" s="1">
        <f>IF(DS26&gt;='Drive Train'!$F$29,1,0)</f>
        <v>0</v>
      </c>
      <c r="DW26" s="57">
        <f t="shared" si="47"/>
        <v>103.33333333333333</v>
      </c>
      <c r="DX26" s="63">
        <f>DX25+'DEPRECATED - DT-Prelim Calcs'!$C$11</f>
        <v>88</v>
      </c>
      <c r="DY26" s="2">
        <f>EI26/'Drive Train'!$F$35</f>
        <v>0.48999999999999994</v>
      </c>
      <c r="DZ26" s="46">
        <f>EG26*12*60/(PI() * 'Drive Train'!$F$15)/DY$2*DY26</f>
        <v>-50788.016497157005</v>
      </c>
      <c r="EA26" s="2">
        <f>('DEPRECATED - DT-Prelim Calcs'!$C$6*DY26-DZ26)/('DEPRECATED - DT-Prelim Calcs'!$C$6*DY26)*'DEPRECATED - DT-Prelim Calcs'!$C$7*DY26</f>
        <v>24.145087571885252</v>
      </c>
      <c r="EB26" s="57">
        <f>EA26/'DEPRECATED - DT-Prelim Calcs'!$C$7*('DEPRECATED - DT-Prelim Calcs'!$C$8-'DEPRECATED - DT-Prelim Calcs'!$C$9)+'DEPRECATED - DT-Prelim Calcs'!$C$9</f>
        <v>1288.1003051754681</v>
      </c>
      <c r="EC26" s="57">
        <f t="shared" si="15"/>
        <v>93</v>
      </c>
      <c r="ED26" s="2">
        <f t="shared" si="48"/>
        <v>0.96993038185874991</v>
      </c>
      <c r="EE26" s="57">
        <f>ED26*'DEPRECATED - DT-Prelim Calcs'!$C$21/DY$2/'DEPRECATED - DT-Prelim Calcs'!$C$19/'DEPRECATED - DT-Prelim Calcs'!$C$18*3.39*'DEPRECATED - DT-Prelim Calcs'!$C$20</f>
        <v>25.773080821789936</v>
      </c>
      <c r="EF26" s="46">
        <f t="shared" si="49"/>
        <v>0</v>
      </c>
      <c r="EG26" s="57">
        <f>EE25*'DEPRECATED - DT-Prelim Calcs'!$C$11+EG25</f>
        <v>-246.6840747029463</v>
      </c>
      <c r="EH26" s="57">
        <f>EH25+0.5*EE26*'DEPRECATED - DT-Prelim Calcs'!$C$11^2+EG26*'DEPRECATED - DT-Prelim Calcs'!$C$11</f>
        <v>-42159.645393624502</v>
      </c>
      <c r="EI26" s="57">
        <f>MIN('Drive Train'!$F$35-EC25*'DEPRECATED - DT-Prelim Calcs'!$C$21*'Drive Train'!$F$39,EI25+EC$2)</f>
        <v>6.0759999999999996</v>
      </c>
      <c r="EJ26" s="57">
        <f>'Drive Train'!$F$35-EC26*'DEPRECATED - DT-Prelim Calcs'!$C$21*'Drive Train'!$F$39</f>
        <v>6.0759999999999996</v>
      </c>
      <c r="EK26" s="1">
        <f>IF(EH26&gt;='Drive Train'!$F$29,1,0)</f>
        <v>0</v>
      </c>
      <c r="EL26" s="57">
        <f t="shared" si="50"/>
        <v>103.33333333333333</v>
      </c>
      <c r="EM26" s="63">
        <f>EM25+'DEPRECATED - DT-Prelim Calcs'!$C$11</f>
        <v>88</v>
      </c>
      <c r="EN26" s="2">
        <f>EX26/'Drive Train'!$F$35</f>
        <v>0.48999999999999994</v>
      </c>
      <c r="EO26" s="46">
        <f>EV26*12*60/(PI() * 'Drive Train'!$F$15)/EN$2*EN26</f>
        <v>-198146.37360697854</v>
      </c>
      <c r="EP26" s="2">
        <f>('DEPRECATED - DT-Prelim Calcs'!$C$6*EN26-EO26)/('DEPRECATED - DT-Prelim Calcs'!$C$6*EN26)*'DEPRECATED - DT-Prelim Calcs'!$C$7*EN26</f>
        <v>90.774288441429334</v>
      </c>
      <c r="EQ26" s="57">
        <f>EP26/'DEPRECATED - DT-Prelim Calcs'!$C$7*('DEPRECATED - DT-Prelim Calcs'!$C$8-'DEPRECATED - DT-Prelim Calcs'!$C$9)+'DEPRECATED - DT-Prelim Calcs'!$C$9</f>
        <v>4835.2067249109468</v>
      </c>
      <c r="ER26" s="57">
        <f t="shared" si="16"/>
        <v>93</v>
      </c>
      <c r="ES26" s="2">
        <f t="shared" si="51"/>
        <v>0.86507304327942547</v>
      </c>
      <c r="ET26" s="57">
        <f>ES26*'DEPRECATED - DT-Prelim Calcs'!$C$21/EN$2/'DEPRECATED - DT-Prelim Calcs'!$C$19/'DEPRECATED - DT-Prelim Calcs'!$C$18*3.39*'DEPRECATED - DT-Prelim Calcs'!$C$20</f>
        <v>25.773080821789936</v>
      </c>
      <c r="EU26" s="46">
        <f t="shared" si="52"/>
        <v>0</v>
      </c>
      <c r="EV26" s="57">
        <f>ET25*'DEPRECATED - DT-Prelim Calcs'!$C$11+EV25</f>
        <v>-858.37726373295959</v>
      </c>
      <c r="EW26" s="57">
        <f>EW25+0.5*ET26*'DEPRECATED - DT-Prelim Calcs'!$C$11^2+EV26*'DEPRECATED - DT-Prelim Calcs'!$C$11</f>
        <v>-61405.383565935634</v>
      </c>
      <c r="EX26" s="57">
        <f>MIN('Drive Train'!$F$35-ER25*'DEPRECATED - DT-Prelim Calcs'!$C$21*'Drive Train'!$F$39,EX25+ER$2)</f>
        <v>6.0759999999999996</v>
      </c>
      <c r="EY26" s="57">
        <f>'Drive Train'!$F$35-ER26*'DEPRECATED - DT-Prelim Calcs'!$C$21*'Drive Train'!$F$39</f>
        <v>6.0759999999999996</v>
      </c>
      <c r="EZ26" s="1">
        <f>IF(EW26&gt;='Drive Train'!$F$29,1,0)</f>
        <v>0</v>
      </c>
      <c r="FA26" s="57">
        <f t="shared" si="53"/>
        <v>103.33333333333333</v>
      </c>
      <c r="FB26" s="63">
        <f>FB25+'DEPRECATED - DT-Prelim Calcs'!$C$11</f>
        <v>88</v>
      </c>
      <c r="FC26" s="2">
        <f>FM26/'Drive Train'!$F$35</f>
        <v>1.3096884482451003</v>
      </c>
      <c r="FD26" s="46">
        <f>FK26*12*60/(PI() * 'Drive Train'!$F$15)/FC$2*FC26</f>
        <v>-155193.90288579915</v>
      </c>
      <c r="FE26" s="2">
        <f>('DEPRECATED - DT-Prelim Calcs'!$C$6*FC26-FD26)/('DEPRECATED - DT-Prelim Calcs'!$C$6*FC26)*'DEPRECATED - DT-Prelim Calcs'!$C$7*FC26</f>
        <v>73.328451590810275</v>
      </c>
      <c r="FF26" s="57">
        <f>FE26/'DEPRECATED - DT-Prelim Calcs'!$C$7*('DEPRECATED - DT-Prelim Calcs'!$C$8-'DEPRECATED - DT-Prelim Calcs'!$C$9)+'DEPRECATED - DT-Prelim Calcs'!$C$9</f>
        <v>3906.4511780501903</v>
      </c>
      <c r="FG26" s="57">
        <f t="shared" si="17"/>
        <v>93</v>
      </c>
      <c r="FH26" s="2">
        <f t="shared" si="54"/>
        <v>0.78067567320338405</v>
      </c>
      <c r="FI26" s="57">
        <f>FH26*'DEPRECATED - DT-Prelim Calcs'!$C$21/FC$2/'DEPRECATED - DT-Prelim Calcs'!$C$19/'DEPRECATED - DT-Prelim Calcs'!$C$18*3.39*'DEPRECATED - DT-Prelim Calcs'!$C$20</f>
        <v>25.773080821789936</v>
      </c>
      <c r="FJ26" s="46">
        <f t="shared" si="55"/>
        <v>0</v>
      </c>
      <c r="FK26" s="57">
        <f>FI25*'DEPRECATED - DT-Prelim Calcs'!$C$11+FK25</f>
        <v>-226.99311401829797</v>
      </c>
      <c r="FL26" s="57">
        <f>FL25+0.5*FI26*'DEPRECATED - DT-Prelim Calcs'!$C$11^2+FK26*'DEPRECATED - DT-Prelim Calcs'!$C$11</f>
        <v>-69752.207441563674</v>
      </c>
      <c r="FM26" s="57">
        <f>MIN('Drive Train'!$F$35-FG25*'DEPRECATED - DT-Prelim Calcs'!$C$21*'Drive Train'!$F$39,FM25+FG$2)</f>
        <v>16.240136758239245</v>
      </c>
      <c r="FN26" s="57">
        <f>'Drive Train'!$F$35-FG26*'DEPRECATED - DT-Prelim Calcs'!$C$21*'Drive Train'!$F$39</f>
        <v>6.0759999999999996</v>
      </c>
      <c r="FO26" s="1">
        <f>IF(FL26&gt;='Drive Train'!$F$29,1,0)</f>
        <v>0</v>
      </c>
      <c r="FP26" s="57">
        <f t="shared" si="56"/>
        <v>103.33333333333333</v>
      </c>
      <c r="FQ26" s="63">
        <f>FQ25+'DEPRECATED - DT-Prelim Calcs'!$C$11</f>
        <v>88</v>
      </c>
      <c r="FR26" s="2">
        <f>GB26/'Drive Train'!$F$35</f>
        <v>0.48999999999999994</v>
      </c>
      <c r="FS26" s="46">
        <f>FZ26*12*60/(PI() * 'Drive Train'!$F$15)/FR$2*FR26</f>
        <v>-81577.126699798653</v>
      </c>
      <c r="FT26" s="2">
        <f>('DEPRECATED - DT-Prelim Calcs'!$C$6*FR26-FS26)/('DEPRECATED - DT-Prelim Calcs'!$C$6*FR26)*'DEPRECATED - DT-Prelim Calcs'!$C$7*FR26</f>
        <v>38.066617701034666</v>
      </c>
      <c r="FU26" s="57">
        <f>FT26/'DEPRECATED - DT-Prelim Calcs'!$C$7*('DEPRECATED - DT-Prelim Calcs'!$C$8-'DEPRECATED - DT-Prelim Calcs'!$C$9)+'DEPRECATED - DT-Prelim Calcs'!$C$9</f>
        <v>2029.2340460758289</v>
      </c>
      <c r="FV26" s="57">
        <f t="shared" si="18"/>
        <v>93</v>
      </c>
      <c r="FW26" s="2">
        <f t="shared" si="57"/>
        <v>0.7112822800297498</v>
      </c>
      <c r="FX26" s="57">
        <f>FW26*'DEPRECATED - DT-Prelim Calcs'!$C$21/FR$2/'DEPRECATED - DT-Prelim Calcs'!$C$19/'DEPRECATED - DT-Prelim Calcs'!$C$18*3.39*'DEPRECATED - DT-Prelim Calcs'!$C$20</f>
        <v>25.773080821789936</v>
      </c>
      <c r="FY26" s="46">
        <f t="shared" si="58"/>
        <v>0</v>
      </c>
      <c r="FZ26" s="57">
        <f>FX25*'DEPRECATED - DT-Prelim Calcs'!$C$11+FZ25</f>
        <v>-290.56927657715551</v>
      </c>
      <c r="GA26" s="57">
        <f>GA25+0.5*FX26*'DEPRECATED - DT-Prelim Calcs'!$C$11^2+FZ26*'DEPRECATED - DT-Prelim Calcs'!$C$11</f>
        <v>-101558.29243784526</v>
      </c>
      <c r="GB26" s="57">
        <f>MIN('Drive Train'!$F$35-FV25*'DEPRECATED - DT-Prelim Calcs'!$C$21*'Drive Train'!$F$39,GB25+FV$2)</f>
        <v>6.0759999999999996</v>
      </c>
      <c r="GC26" s="57">
        <f>'Drive Train'!$F$35-FV26*'DEPRECATED - DT-Prelim Calcs'!$C$21*'Drive Train'!$F$39</f>
        <v>6.0759999999999996</v>
      </c>
      <c r="GD26" s="1">
        <f>IF(GA26&gt;='Drive Train'!$F$29,1,0)</f>
        <v>0</v>
      </c>
      <c r="GE26" s="57">
        <f t="shared" si="59"/>
        <v>103.33333333333333</v>
      </c>
      <c r="GF26" s="63">
        <f>GF25+'DEPRECATED - DT-Prelim Calcs'!$C$11</f>
        <v>88</v>
      </c>
      <c r="GG26" s="2">
        <f>GQ26/'Drive Train'!$F$35</f>
        <v>0.83548387096774201</v>
      </c>
      <c r="GH26" s="46">
        <f>GO26*12*60/(PI() * 'Drive Train'!$F$15)/GG$2*GG26</f>
        <v>-21130.327655605062</v>
      </c>
      <c r="GI26" s="2">
        <f>('DEPRECATED - DT-Prelim Calcs'!$C$6*GG26-GH26)/('DEPRECATED - DT-Prelim Calcs'!$C$6*GG26)*'DEPRECATED - DT-Prelim Calcs'!$C$7*GG26</f>
        <v>11.567754337288955</v>
      </c>
      <c r="GJ26" s="57">
        <f>GI26/'DEPRECATED - DT-Prelim Calcs'!$C$7*('DEPRECATED - DT-Prelim Calcs'!$C$8-'DEPRECATED - DT-Prelim Calcs'!$C$9)+'DEPRECATED - DT-Prelim Calcs'!$C$9</f>
        <v>618.52692177351582</v>
      </c>
      <c r="GK26" s="57">
        <f t="shared" si="60"/>
        <v>29.999999999999982</v>
      </c>
      <c r="GL26" s="2">
        <f t="shared" si="61"/>
        <v>0.99579519204165001</v>
      </c>
      <c r="GM26" s="57">
        <f>GL26*'DEPRECATED - DT-Prelim Calcs'!$C$21/GG$2/'DEPRECATED - DT-Prelim Calcs'!$C$19/'DEPRECATED - DT-Prelim Calcs'!$C$18*3.39*'DEPRECATED - DT-Prelim Calcs'!$C$20</f>
        <v>25.773080821789936</v>
      </c>
      <c r="GN26" s="46">
        <f t="shared" si="62"/>
        <v>0</v>
      </c>
      <c r="GO26" s="57">
        <f>GM25*'DEPRECATED - DT-Prelim Calcs'!$C$11+GO25</f>
        <v>-61.797878259898411</v>
      </c>
      <c r="GP26" s="57">
        <f>GP25+0.5*GM26*'DEPRECATED - DT-Prelim Calcs'!$C$11^2+GO26*'DEPRECATED - DT-Prelim Calcs'!$C$11</f>
        <v>-37362.907197176035</v>
      </c>
      <c r="GQ26" s="57">
        <f>MIN('Drive Train'!$F$35-GK25*'DEPRECATED - DT-Prelim Calcs'!$C$21*'Drive Train'!$F$39,GQ25+GK$2)</f>
        <v>10.360000000000001</v>
      </c>
      <c r="GR26" s="57">
        <f>'Drive Train'!$F$35-GK26*'DEPRECATED - DT-Prelim Calcs'!$C$21*'Drive Train'!$F$39</f>
        <v>10.360000000000001</v>
      </c>
      <c r="GS26" s="1">
        <f>IF(GP26&gt;='Drive Train'!$F$29,1,0)</f>
        <v>0</v>
      </c>
      <c r="GT26" s="57">
        <f t="shared" si="63"/>
        <v>33.333333333333314</v>
      </c>
      <c r="GU26" s="63">
        <f>GU25+'DEPRECATED - DT-Prelim Calcs'!$C$11</f>
        <v>88</v>
      </c>
      <c r="GV26" s="2">
        <f>HF26/'Drive Train'!$F$35</f>
        <v>0.81720430107526887</v>
      </c>
      <c r="GW26" s="46">
        <f>HD26*12*60/(PI() * 'Drive Train'!$F$15)/GV$2*GV26</f>
        <v>-60216.640116228016</v>
      </c>
      <c r="GX26" s="2">
        <f>('DEPRECATED - DT-Prelim Calcs'!$C$6*GV26-GW26)/('DEPRECATED - DT-Prelim Calcs'!$C$6*GV26)*'DEPRECATED - DT-Prelim Calcs'!$C$7*GV26</f>
        <v>29.196873750227326</v>
      </c>
      <c r="GY26" s="57">
        <f>GX26/'DEPRECATED - DT-Prelim Calcs'!$C$7*('DEPRECATED - DT-Prelim Calcs'!$C$8-'DEPRECATED - DT-Prelim Calcs'!$C$9)+'DEPRECATED - DT-Prelim Calcs'!$C$9</f>
        <v>1557.0397934249652</v>
      </c>
      <c r="GZ26" s="57">
        <f t="shared" si="20"/>
        <v>33.333333333333314</v>
      </c>
      <c r="HA26" s="2">
        <f t="shared" si="64"/>
        <v>0.99579519204165001</v>
      </c>
      <c r="HB26" s="57">
        <f>HA26*'DEPRECATED - DT-Prelim Calcs'!$C$21/GV$2/'DEPRECATED - DT-Prelim Calcs'!$C$19/'DEPRECATED - DT-Prelim Calcs'!$C$18*3.39*'DEPRECATED - DT-Prelim Calcs'!$C$20</f>
        <v>25.773080821789936</v>
      </c>
      <c r="HC26" s="46">
        <f t="shared" si="65"/>
        <v>0</v>
      </c>
      <c r="HD26" s="57">
        <f>HB25*'DEPRECATED - DT-Prelim Calcs'!$C$11+HD25</f>
        <v>-180.04923449219962</v>
      </c>
      <c r="HE26" s="57">
        <f>HE25+0.5*HB26*'DEPRECATED - DT-Prelim Calcs'!$C$11^2+HD26*'DEPRECATED - DT-Prelim Calcs'!$C$11</f>
        <v>-41275.989669210925</v>
      </c>
      <c r="HF26" s="57">
        <f>MIN('Drive Train'!$F$35-GZ25*'DEPRECATED - DT-Prelim Calcs'!$C$21*'Drive Train'!$F$39,HF25+GZ$2)</f>
        <v>10.133333333333335</v>
      </c>
      <c r="HG26" s="57">
        <f>'Drive Train'!$F$35-GZ26*'DEPRECATED - DT-Prelim Calcs'!$C$21*'Drive Train'!$F$39</f>
        <v>10.133333333333335</v>
      </c>
      <c r="HH26" s="1">
        <f>IF(HE26&gt;='Drive Train'!$F$29,1,0)</f>
        <v>0</v>
      </c>
      <c r="HI26" s="57">
        <f t="shared" si="66"/>
        <v>37.037037037037017</v>
      </c>
      <c r="HJ26" s="63">
        <f>HJ25+'DEPRECATED - DT-Prelim Calcs'!$C$11</f>
        <v>88</v>
      </c>
      <c r="HK26" s="2">
        <f>HU26/'Drive Train'!$F$35</f>
        <v>0.79892473118279583</v>
      </c>
      <c r="HL26" s="46">
        <f>HS26*12*60/(PI() * 'Drive Train'!$F$15)/HK$2*HK26</f>
        <v>-122912.75818732822</v>
      </c>
      <c r="HM26" s="2">
        <f>('DEPRECATED - DT-Prelim Calcs'!$C$6*HK26-HL26)/('DEPRECATED - DT-Prelim Calcs'!$C$6*HK26)*'DEPRECATED - DT-Prelim Calcs'!$C$7*HK26</f>
        <v>57.501346169028771</v>
      </c>
      <c r="HN26" s="57">
        <f>HM26/'DEPRECATED - DT-Prelim Calcs'!$C$7*('DEPRECATED - DT-Prelim Calcs'!$C$8-'DEPRECATED - DT-Prelim Calcs'!$C$9)+'DEPRECATED - DT-Prelim Calcs'!$C$9</f>
        <v>3063.871250409291</v>
      </c>
      <c r="HO26" s="57">
        <f t="shared" si="21"/>
        <v>36.66666666666665</v>
      </c>
      <c r="HP26" s="2">
        <f t="shared" si="67"/>
        <v>0.99579519204165001</v>
      </c>
      <c r="HQ26" s="57">
        <f>HP26*'DEPRECATED - DT-Prelim Calcs'!$C$21/HK$2/'DEPRECATED - DT-Prelim Calcs'!$C$19/'DEPRECATED - DT-Prelim Calcs'!$C$18*3.39*'DEPRECATED - DT-Prelim Calcs'!$C$20</f>
        <v>25.773080821789936</v>
      </c>
      <c r="HR26" s="46">
        <f t="shared" si="68"/>
        <v>0</v>
      </c>
      <c r="HS26" s="57">
        <f>HQ25*'DEPRECATED - DT-Prelim Calcs'!$C$11+HS25</f>
        <v>-375.92092660102219</v>
      </c>
      <c r="HT26" s="57">
        <f>HT25+0.5*HQ26*'DEPRECATED - DT-Prelim Calcs'!$C$11^2+HS26*'DEPRECATED - DT-Prelim Calcs'!$C$11</f>
        <v>-47801.498541915113</v>
      </c>
      <c r="HU26" s="57">
        <f>MIN('Drive Train'!$F$35-HO25*'DEPRECATED - DT-Prelim Calcs'!$C$21*'Drive Train'!$F$39,HU25+HO$2)</f>
        <v>9.9066666666666681</v>
      </c>
      <c r="HV26" s="57">
        <f>'Drive Train'!$F$35-HO26*'DEPRECATED - DT-Prelim Calcs'!$C$21*'Drive Train'!$F$39</f>
        <v>9.9066666666666681</v>
      </c>
      <c r="HW26" s="1">
        <f>IF(HT26&gt;='Drive Train'!$F$29,1,0)</f>
        <v>0</v>
      </c>
      <c r="HX26" s="57">
        <f t="shared" si="69"/>
        <v>40.740740740740726</v>
      </c>
      <c r="HY26" s="63">
        <f>HY25+'DEPRECATED - DT-Prelim Calcs'!$C$11</f>
        <v>88</v>
      </c>
      <c r="HZ26" s="2">
        <f>IJ26/'Drive Train'!$F$35</f>
        <v>0.78064516129032269</v>
      </c>
      <c r="IA26" s="46">
        <f>IH26*12*60/(PI() * 'Drive Train'!$F$15)/HZ$2*HZ26</f>
        <v>-205952.80853343967</v>
      </c>
      <c r="IB26" s="2">
        <f>('DEPRECATED - DT-Prelim Calcs'!$C$6*HZ26-IA26)/('DEPRECATED - DT-Prelim Calcs'!$C$6*HZ26)*'DEPRECATED - DT-Prelim Calcs'!$C$7*HZ26</f>
        <v>95.00448214932689</v>
      </c>
      <c r="IC26" s="57">
        <f>IB26/'DEPRECATED - DT-Prelim Calcs'!$C$7*('DEPRECATED - DT-Prelim Calcs'!$C$8-'DEPRECATED - DT-Prelim Calcs'!$C$9)+'DEPRECATED - DT-Prelim Calcs'!$C$9</f>
        <v>5060.4074936757843</v>
      </c>
      <c r="ID26" s="57">
        <f t="shared" si="22"/>
        <v>39.999999999999986</v>
      </c>
      <c r="IE26" s="2">
        <f t="shared" si="70"/>
        <v>0.99579519204165001</v>
      </c>
      <c r="IF26" s="57">
        <f>IE26*'DEPRECATED - DT-Prelim Calcs'!$C$21/HZ$2/'DEPRECATED - DT-Prelim Calcs'!$C$19/'DEPRECATED - DT-Prelim Calcs'!$C$18*3.39*'DEPRECATED - DT-Prelim Calcs'!$C$20</f>
        <v>25.773080821789936</v>
      </c>
      <c r="IG26" s="46">
        <f t="shared" si="71"/>
        <v>0</v>
      </c>
      <c r="IH26" s="57">
        <f>IF25*'DEPRECATED - DT-Prelim Calcs'!$C$11+IH25</f>
        <v>-644.64326524169019</v>
      </c>
      <c r="II26" s="57">
        <f>II25+0.5*IF26*'DEPRECATED - DT-Prelim Calcs'!$C$11^2+IH26*'DEPRECATED - DT-Prelim Calcs'!$C$11</f>
        <v>-55791.339559094871</v>
      </c>
      <c r="IJ26" s="57">
        <f>MIN('Drive Train'!$F$35-ID25*'DEPRECATED - DT-Prelim Calcs'!$C$21*'Drive Train'!$F$39,IJ25+ID$2)</f>
        <v>9.6800000000000015</v>
      </c>
      <c r="IK26" s="57">
        <f>'Drive Train'!$F$35-ID26*'DEPRECATED - DT-Prelim Calcs'!$C$21*'Drive Train'!$F$39</f>
        <v>9.6800000000000015</v>
      </c>
      <c r="IL26" s="1">
        <f>IF(II26&gt;='Drive Train'!$F$29,1,0)</f>
        <v>0</v>
      </c>
      <c r="IM26" s="57">
        <f t="shared" si="72"/>
        <v>44.444444444444429</v>
      </c>
      <c r="IN26" s="63">
        <f>IN25+'DEPRECATED - DT-Prelim Calcs'!$C$11</f>
        <v>88</v>
      </c>
      <c r="IO26" s="2">
        <f>IY26/'Drive Train'!$F$35</f>
        <v>0.76236559139784954</v>
      </c>
      <c r="IP26" s="46">
        <f>IW26*12*60/(PI() * 'Drive Train'!$F$15)/IO$2*IO26</f>
        <v>-115064.74889967927</v>
      </c>
      <c r="IQ26" s="2">
        <f>('DEPRECATED - DT-Prelim Calcs'!$C$6*IO26-IP26)/('DEPRECATED - DT-Prelim Calcs'!$C$6*IO26)*'DEPRECATED - DT-Prelim Calcs'!$C$7*IO26</f>
        <v>53.864701609645365</v>
      </c>
      <c r="IR26" s="57">
        <f>IQ26/'DEPRECATED - DT-Prelim Calcs'!$C$7*('DEPRECATED - DT-Prelim Calcs'!$C$8-'DEPRECATED - DT-Prelim Calcs'!$C$9)+'DEPRECATED - DT-Prelim Calcs'!$C$9</f>
        <v>2870.2689695093359</v>
      </c>
      <c r="IS26" s="57">
        <f t="shared" si="23"/>
        <v>43.333333333333321</v>
      </c>
      <c r="IT26" s="2">
        <f t="shared" si="73"/>
        <v>0.99579519204165001</v>
      </c>
      <c r="IU26" s="57">
        <f>IT26*'DEPRECATED - DT-Prelim Calcs'!$C$21/IO$2/'DEPRECATED - DT-Prelim Calcs'!$C$19/'DEPRECATED - DT-Prelim Calcs'!$C$18*3.39*'DEPRECATED - DT-Prelim Calcs'!$C$20</f>
        <v>25.773080821789936</v>
      </c>
      <c r="IV26" s="46">
        <f t="shared" si="74"/>
        <v>0</v>
      </c>
      <c r="IW26" s="57">
        <f>IU25*'DEPRECATED - DT-Prelim Calcs'!$C$11+IW25</f>
        <v>-368.79447885845741</v>
      </c>
      <c r="IX26" s="57">
        <f>IX25+0.5*IU26*'DEPRECATED - DT-Prelim Calcs'!$C$11^2+IW26*'DEPRECATED - DT-Prelim Calcs'!$C$11</f>
        <v>-45940.852226081261</v>
      </c>
      <c r="IY26" s="57">
        <f>MIN('Drive Train'!$F$35-IS25*'DEPRECATED - DT-Prelim Calcs'!$C$21*'Drive Train'!$F$39,IY25+IS$2)</f>
        <v>9.4533333333333349</v>
      </c>
      <c r="IZ26" s="57">
        <f>'Drive Train'!$F$35-IS26*'DEPRECATED - DT-Prelim Calcs'!$C$21*'Drive Train'!$F$39</f>
        <v>9.4533333333333349</v>
      </c>
      <c r="JA26" s="1">
        <f>IF(IX26&gt;='Drive Train'!$F$29,1,0)</f>
        <v>0</v>
      </c>
      <c r="JB26" s="57">
        <f t="shared" si="75"/>
        <v>48.148148148148138</v>
      </c>
      <c r="JC26" s="63">
        <f>JC25+'DEPRECATED - DT-Prelim Calcs'!$C$11</f>
        <v>88</v>
      </c>
      <c r="JD26" s="2">
        <f>JN26/'Drive Train'!$F$35</f>
        <v>0.74408602150537628</v>
      </c>
      <c r="JE26" s="46">
        <f>JL26*12*60/(PI() * 'Drive Train'!$F$15)/JD$2*JD26</f>
        <v>-354435.63487027457</v>
      </c>
      <c r="JF26" s="2">
        <f>('DEPRECATED - DT-Prelim Calcs'!$C$6*JD26-JE26)/('DEPRECATED - DT-Prelim Calcs'!$C$6*JD26)*'DEPRECATED - DT-Prelim Calcs'!$C$7*JD26</f>
        <v>162.05401279726169</v>
      </c>
      <c r="JG26" s="57">
        <f>JF26/'DEPRECATED - DT-Prelim Calcs'!$C$7*('DEPRECATED - DT-Prelim Calcs'!$C$8-'DEPRECATED - DT-Prelim Calcs'!$C$9)+'DEPRECATED - DT-Prelim Calcs'!$C$9</f>
        <v>8629.8908057629378</v>
      </c>
      <c r="JH26" s="57">
        <f t="shared" si="24"/>
        <v>46.666666666666657</v>
      </c>
      <c r="JI26" s="2">
        <f t="shared" si="76"/>
        <v>0.99579519204165001</v>
      </c>
      <c r="JJ26" s="57">
        <f>JI26*'DEPRECATED - DT-Prelim Calcs'!$C$21/JD$2/'DEPRECATED - DT-Prelim Calcs'!$C$19/'DEPRECATED - DT-Prelim Calcs'!$C$18*3.39*'DEPRECATED - DT-Prelim Calcs'!$C$20</f>
        <v>25.773080821789936</v>
      </c>
      <c r="JK26" s="46">
        <f t="shared" si="77"/>
        <v>0</v>
      </c>
      <c r="JL26" s="57">
        <f>JJ25*'DEPRECATED - DT-Prelim Calcs'!$C$11+JL25</f>
        <v>-1163.9106354013436</v>
      </c>
      <c r="JM26" s="57">
        <f>JM25+0.5*JJ26*'DEPRECATED - DT-Prelim Calcs'!$C$11^2+JL26*'DEPRECATED - DT-Prelim Calcs'!$C$11</f>
        <v>-48799.784896092686</v>
      </c>
      <c r="JN26" s="57">
        <f>MIN('Drive Train'!$F$35-JH25*'DEPRECATED - DT-Prelim Calcs'!$C$21*'Drive Train'!$F$39,JN25+JH$2)</f>
        <v>9.2266666666666666</v>
      </c>
      <c r="JO26" s="57">
        <f>'Drive Train'!$F$35-JH26*'DEPRECATED - DT-Prelim Calcs'!$C$21*'Drive Train'!$F$39</f>
        <v>9.2266666666666666</v>
      </c>
      <c r="JP26" s="1">
        <f>IF(JM26&gt;='Drive Train'!$F$29,1,0)</f>
        <v>0</v>
      </c>
      <c r="JQ26" s="57">
        <f>MIN(JG26,'DEPRECATED - DT-Prelim Calcs'!$C$10)*'DEPRECATED - DT-Prelim Calcs'!$C$11*1000/60/60</f>
        <v>103.33333333333333</v>
      </c>
      <c r="JR26" s="63">
        <f>JR25+'DEPRECATED - DT-Prelim Calcs'!$C$11</f>
        <v>88</v>
      </c>
      <c r="JS26" s="2">
        <f>KC26/'Drive Train'!$F$35</f>
        <v>0.72580645161290325</v>
      </c>
      <c r="JT26" s="46">
        <f>KA26*12*60/(PI() * 'Drive Train'!$F$15)/JS$2*JS26</f>
        <v>-25831.189633890608</v>
      </c>
      <c r="JU26" s="2">
        <f>('DEPRECATED - DT-Prelim Calcs'!$C$6*JS26-JT26)/('DEPRECATED - DT-Prelim Calcs'!$C$6*JS26)*'DEPRECATED - DT-Prelim Calcs'!$C$7*JS26</f>
        <v>13.428962219620939</v>
      </c>
      <c r="JV26" s="57">
        <f>JU26/'DEPRECATED - DT-Prelim Calcs'!$C$7*('DEPRECATED - DT-Prelim Calcs'!$C$8-'DEPRECATED - DT-Prelim Calcs'!$C$9)+'DEPRECATED - DT-Prelim Calcs'!$C$9</f>
        <v>717.61114223127242</v>
      </c>
      <c r="JW26" s="57">
        <f t="shared" si="25"/>
        <v>49.999999999999993</v>
      </c>
      <c r="JX26" s="2">
        <f t="shared" si="78"/>
        <v>0.99579519204165001</v>
      </c>
      <c r="JY26" s="57">
        <f>JX26*'DEPRECATED - DT-Prelim Calcs'!$C$21/JS$2/'DEPRECATED - DT-Prelim Calcs'!$C$19/'DEPRECATED - DT-Prelim Calcs'!$C$18*3.39*'DEPRECATED - DT-Prelim Calcs'!$C$20</f>
        <v>25.773080821789936</v>
      </c>
      <c r="JZ26" s="46">
        <f t="shared" si="79"/>
        <v>0</v>
      </c>
      <c r="KA26" s="57">
        <f>JY25*'DEPRECATED - DT-Prelim Calcs'!$C$11+KA25</f>
        <v>-86.961893345419625</v>
      </c>
      <c r="KB26" s="57">
        <f>KB25+0.5*JY26*'DEPRECATED - DT-Prelim Calcs'!$C$11^2+KA26*'DEPRECATED - DT-Prelim Calcs'!$C$11</f>
        <v>-42656.880403006347</v>
      </c>
      <c r="KC26" s="57">
        <f>MIN('Drive Train'!$F$35-JW25*'DEPRECATED - DT-Prelim Calcs'!$C$21*'Drive Train'!$F$39,KC25+JW$2)</f>
        <v>9</v>
      </c>
      <c r="KD26" s="57">
        <f>'Drive Train'!$F$35-JW26*'DEPRECATED - DT-Prelim Calcs'!$C$21*'Drive Train'!$F$39</f>
        <v>9</v>
      </c>
      <c r="KE26" s="1">
        <f>IF(KB26&gt;='Drive Train'!$F$29,1,0)</f>
        <v>0</v>
      </c>
      <c r="KF26" s="57">
        <f>MIN(JV26,'DEPRECATED - DT-Prelim Calcs'!$C$10)*'DEPRECATED - DT-Prelim Calcs'!$C$11*1000/60/60</f>
        <v>103.33333333333333</v>
      </c>
      <c r="KG26" s="63">
        <f>KG25+'DEPRECATED - DT-Prelim Calcs'!$C$11</f>
        <v>88</v>
      </c>
      <c r="KH26" s="2">
        <f>KR26/'Drive Train'!$F$35</f>
        <v>0.7075268817204301</v>
      </c>
      <c r="KI26" s="46">
        <f>KP26*12*60/(PI() * 'Drive Train'!$F$15)/KH$2*KH26</f>
        <v>-184012.64952324543</v>
      </c>
      <c r="KJ26" s="2">
        <f>('DEPRECATED - DT-Prelim Calcs'!$C$6*KH26-KI26)/('DEPRECATED - DT-Prelim Calcs'!$C$6*KH26)*'DEPRECATED - DT-Prelim Calcs'!$C$7*KH26</f>
        <v>84.907857486826444</v>
      </c>
      <c r="KK26" s="57">
        <f>KJ26/'DEPRECATED - DT-Prelim Calcs'!$C$7*('DEPRECATED - DT-Prelim Calcs'!$C$8-'DEPRECATED - DT-Prelim Calcs'!$C$9)+'DEPRECATED - DT-Prelim Calcs'!$C$9</f>
        <v>4522.8983881991007</v>
      </c>
      <c r="KL26" s="57">
        <f t="shared" si="26"/>
        <v>53.333333333333329</v>
      </c>
      <c r="KM26" s="2">
        <f t="shared" si="80"/>
        <v>0.99579519204165001</v>
      </c>
      <c r="KN26" s="57">
        <f>KM26*'DEPRECATED - DT-Prelim Calcs'!$C$21/KH$2/'DEPRECATED - DT-Prelim Calcs'!$C$19/'DEPRECATED - DT-Prelim Calcs'!$C$18*3.39*'DEPRECATED - DT-Prelim Calcs'!$C$20</f>
        <v>25.773080821789936</v>
      </c>
      <c r="KO26" s="46">
        <f t="shared" si="81"/>
        <v>0</v>
      </c>
      <c r="KP26" s="57">
        <f>KN25*'DEPRECATED - DT-Prelim Calcs'!$C$11+KP25</f>
        <v>-635.49207181576094</v>
      </c>
      <c r="KQ26" s="57">
        <f>KQ25+0.5*KN26*'DEPRECATED - DT-Prelim Calcs'!$C$11^2+KP26*'DEPRECATED - DT-Prelim Calcs'!$C$11</f>
        <v>-56111.036770977778</v>
      </c>
      <c r="KR26" s="57">
        <f>MIN('Drive Train'!$F$35-KL25*'DEPRECATED - DT-Prelim Calcs'!$C$21*'Drive Train'!$F$39,KR25+KL$2)</f>
        <v>8.7733333333333334</v>
      </c>
      <c r="KS26" s="57">
        <f>'Drive Train'!$F$35-KL26*'DEPRECATED - DT-Prelim Calcs'!$C$21*'Drive Train'!$F$39</f>
        <v>8.7733333333333334</v>
      </c>
      <c r="KT26" s="1">
        <f>IF(KQ26&gt;='Drive Train'!$F$29,1,0)</f>
        <v>0</v>
      </c>
      <c r="KU26" s="57">
        <f>MIN(KK26,'DEPRECATED - DT-Prelim Calcs'!$C$10)*'DEPRECATED - DT-Prelim Calcs'!$C$11*1000/60/60</f>
        <v>103.33333333333333</v>
      </c>
      <c r="KV26" s="63">
        <f>KV25+'DEPRECATED - DT-Prelim Calcs'!$C$11</f>
        <v>88</v>
      </c>
      <c r="KW26" s="2">
        <f>LG26/'Drive Train'!$F$35</f>
        <v>0.68924731182795695</v>
      </c>
      <c r="KX26" s="46">
        <f>LE26*12*60/(PI() * 'Drive Train'!$F$15)/KW$2*KW26</f>
        <v>3774.7568596986648</v>
      </c>
      <c r="KY26" s="2">
        <f>('DEPRECATED - DT-Prelim Calcs'!$C$6*KW26-KX26)/('DEPRECATED - DT-Prelim Calcs'!$C$6*KW26)*'DEPRECATED - DT-Prelim Calcs'!$C$7*KW26</f>
        <v>-4.5698975093832396E-2</v>
      </c>
      <c r="KZ26" s="57">
        <f>KY26/'DEPRECATED - DT-Prelim Calcs'!$C$7*('DEPRECATED - DT-Prelim Calcs'!$C$8-'DEPRECATED - DT-Prelim Calcs'!$C$9)+'DEPRECATED - DT-Prelim Calcs'!$C$9</f>
        <v>0.26714584873913028</v>
      </c>
      <c r="LA26" s="57">
        <f t="shared" si="27"/>
        <v>0.26714584873913028</v>
      </c>
      <c r="LB26" s="2">
        <f t="shared" si="82"/>
        <v>-0.44665664151191425</v>
      </c>
      <c r="LC26" s="57">
        <f>LB26*'DEPRECATED - DT-Prelim Calcs'!$C$21/KW$2/'DEPRECATED - DT-Prelim Calcs'!$C$19/'DEPRECATED - DT-Prelim Calcs'!$C$18*3.39*'DEPRECATED - DT-Prelim Calcs'!$C$20</f>
        <v>-11.560326674879478</v>
      </c>
      <c r="LD26" s="46">
        <f t="shared" si="83"/>
        <v>1</v>
      </c>
      <c r="LE26" s="57">
        <f>LC25*'DEPRECATED - DT-Prelim Calcs'!$C$11+LE25</f>
        <v>13.381946994462766</v>
      </c>
      <c r="LF26" s="57">
        <f>LF25+0.5*LC26*'DEPRECATED - DT-Prelim Calcs'!$C$11^2+LE26*'DEPRECATED - DT-Prelim Calcs'!$C$11</f>
        <v>-44570.054344347758</v>
      </c>
      <c r="LG26" s="57">
        <f>MIN('Drive Train'!$F$35-LA25*'DEPRECATED - DT-Prelim Calcs'!$C$21*'Drive Train'!$F$39,LG25+LA$2)</f>
        <v>8.5466666666666669</v>
      </c>
      <c r="LH26" s="57">
        <f>'Drive Train'!$F$35-LA26*'DEPRECATED - DT-Prelim Calcs'!$C$21*'Drive Train'!$F$39</f>
        <v>12.381834082285739</v>
      </c>
      <c r="LI26" s="1">
        <f>IF(LF26&gt;='Drive Train'!$F$29,1,0)</f>
        <v>0</v>
      </c>
      <c r="LJ26" s="57">
        <f>MIN(KZ26,'DEPRECATED - DT-Prelim Calcs'!$C$10)*'DEPRECATED - DT-Prelim Calcs'!$C$11*1000/60/60</f>
        <v>0.29682872082125583</v>
      </c>
      <c r="LK26" s="63">
        <f>LK25+'DEPRECATED - DT-Prelim Calcs'!$C$11</f>
        <v>88</v>
      </c>
      <c r="LL26" s="2">
        <f>LV26/'Drive Train'!$F$35</f>
        <v>0.67096774193548392</v>
      </c>
      <c r="LM26" s="46">
        <f>LT26*12*60/(PI() * 'Drive Train'!$F$15)/LL$2*LL26</f>
        <v>-123527.85741569269</v>
      </c>
      <c r="LN26" s="2">
        <f>('DEPRECATED - DT-Prelim Calcs'!$C$6*LL26-LM26)/('DEPRECATED - DT-Prelim Calcs'!$C$6*LL26)*'DEPRECATED - DT-Prelim Calcs'!$C$7*LL26</f>
        <v>57.471091614878667</v>
      </c>
      <c r="LO26" s="57">
        <f>LN26/'DEPRECATED - DT-Prelim Calcs'!$C$7*('DEPRECATED - DT-Prelim Calcs'!$C$8-'DEPRECATED - DT-Prelim Calcs'!$C$9)+'DEPRECATED - DT-Prelim Calcs'!$C$9</f>
        <v>3062.2606033978973</v>
      </c>
      <c r="LP26" s="57">
        <f t="shared" si="28"/>
        <v>60</v>
      </c>
      <c r="LQ26" s="2">
        <f t="shared" si="84"/>
        <v>0.99579519204165001</v>
      </c>
      <c r="LR26" s="57">
        <f>LQ26*'DEPRECATED - DT-Prelim Calcs'!$C$21/LL$2/'DEPRECATED - DT-Prelim Calcs'!$C$19/'DEPRECATED - DT-Prelim Calcs'!$C$18*3.39*'DEPRECATED - DT-Prelim Calcs'!$C$20</f>
        <v>25.773080821789936</v>
      </c>
      <c r="LS26" s="46">
        <f t="shared" si="85"/>
        <v>0</v>
      </c>
      <c r="LT26" s="57">
        <f>LR25*'DEPRECATED - DT-Prelim Calcs'!$C$11+LT25</f>
        <v>-449.85097987964525</v>
      </c>
      <c r="LU26" s="57">
        <f>LU25+0.5*LR26*'DEPRECATED - DT-Prelim Calcs'!$C$11^2+LT26*'DEPRECATED - DT-Prelim Calcs'!$C$11</f>
        <v>-52570.029568774451</v>
      </c>
      <c r="LV26" s="57">
        <f>MIN('Drive Train'!$F$35-LP25*'DEPRECATED - DT-Prelim Calcs'!$C$21*'Drive Train'!$F$39,LV25+LP$2)</f>
        <v>8.32</v>
      </c>
      <c r="LW26" s="57">
        <f>'Drive Train'!$F$35-LP26*'DEPRECATED - DT-Prelim Calcs'!$C$21*'Drive Train'!$F$39</f>
        <v>8.32</v>
      </c>
      <c r="LX26" s="1">
        <f>IF(LU26&gt;='Drive Train'!$F$29,1,0)</f>
        <v>0</v>
      </c>
      <c r="LY26" s="57">
        <f>MIN(LO26,'DEPRECATED - DT-Prelim Calcs'!$C$10)*'DEPRECATED - DT-Prelim Calcs'!$C$11*1000/60/60</f>
        <v>103.33333333333333</v>
      </c>
      <c r="LZ26" s="63">
        <f>LZ25+'DEPRECATED - DT-Prelim Calcs'!$C$11</f>
        <v>88</v>
      </c>
    </row>
    <row r="27" spans="1:338" x14ac:dyDescent="0.2">
      <c r="B27" s="34" t="s">
        <v>69</v>
      </c>
      <c r="C27" s="57">
        <f>C26*C19</f>
        <v>6.8490918042130442</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Train'!$AA$49 + V26*(1-'Drive Train'!$AA$49))</f>
        <v>0</v>
      </c>
      <c r="W27" s="57">
        <f t="shared" si="0"/>
        <v>0</v>
      </c>
      <c r="X27" s="2">
        <f>MAX(MIN(IF(AND(AI26=1,AG27&lt;0),-1,1)*(W27-$C$9)/($C$8-$C$9)*$C$7-$C$29*AE27/T$2 -  AI26*$C$29/2,X$2),MAX(X$4:X26)*-1)</f>
        <v>-0.2458281045106315</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Train'!$F$39,AG26+W$2)-$C$3,IF(AE26-1&lt;=0,0,IF($C$32=Motors!$C$29,MAX(MAX(AG$4:AG26)*-1,AG26-W$2),MAX(0,MAX(AG$4:AG26)*-1,AG26-W$2))))</f>
        <v>0</v>
      </c>
      <c r="AH27" s="57">
        <f>'Drive Train'!$F$35-ABS(W27)*'DEPRECATED - DT-Prelim Calcs'!$C$21*'Drive Train'!$F$39</f>
        <v>12.4</v>
      </c>
      <c r="AI27" s="1">
        <f>IF(AJ27&gt;='Drive Train'!$F$29,1,0)</f>
        <v>1</v>
      </c>
      <c r="AJ27" s="57">
        <f>AJ26+0.5*Y27*'DEPRECATED - DT-Prelim Calcs'!$C$11^2+AE27*'DEPRECATED - DT-Prelim Calcs'!$C$11</f>
        <v>784.33981740885292</v>
      </c>
      <c r="AK27" s="57">
        <f t="shared" si="8"/>
        <v>0</v>
      </c>
      <c r="AL27" s="63">
        <f>AL26+'DEPRECATED - DT-Prelim Calcs'!$C$11</f>
        <v>92</v>
      </c>
      <c r="AM27" s="2">
        <f>AW27/'Drive Train'!$F$35</f>
        <v>0.88968680357083807</v>
      </c>
      <c r="AN27" s="46">
        <f>AU27*12*60/(PI() * 'Drive Train'!$F$15)/AM$2*AM27</f>
        <v>4006.8484223887504</v>
      </c>
      <c r="AO27" s="2">
        <f>('DEPRECATED - DT-Prelim Calcs'!$C$6*AM27-AN27)/('DEPRECATED - DT-Prelim Calcs'!$C$6*AM27)*'DEPRECATED - DT-Prelim Calcs'!$C$7*AM27</f>
        <v>0.33241823638866747</v>
      </c>
      <c r="AP27" s="57">
        <f>AO27/'DEPRECATED - DT-Prelim Calcs'!$C$7*('DEPRECATED - DT-Prelim Calcs'!$C$8-'DEPRECATED - DT-Prelim Calcs'!$C$9)+'DEPRECATED - DT-Prelim Calcs'!$C$9</f>
        <v>20.396788269156033</v>
      </c>
      <c r="AQ27" s="57">
        <f t="shared" si="9"/>
        <v>20.396788269156033</v>
      </c>
      <c r="AR27" s="2">
        <f t="shared" si="30"/>
        <v>2.6943695888433372E-3</v>
      </c>
      <c r="AS27" s="57">
        <f>AR27*'DEPRECATED - DT-Prelim Calcs'!$C$21/AM$2/'DEPRECATED - DT-Prelim Calcs'!$C$19/'DEPRECATED - DT-Prelim Calcs'!$C$18*3.39*'DEPRECATED - DT-Prelim Calcs'!$C$20</f>
        <v>1.9525920194195693E-2</v>
      </c>
      <c r="AT27" s="46">
        <f t="shared" si="31"/>
        <v>0</v>
      </c>
      <c r="AU27" s="57">
        <f>AS26*'DEPRECATED - DT-Prelim Calcs'!$C$11+AU26</f>
        <v>39.301862924313923</v>
      </c>
      <c r="AV27" s="57">
        <f>AV26+0.5*AS27*'DEPRECATED - DT-Prelim Calcs'!$C$11^2+AU27*'DEPRECATED - DT-Prelim Calcs'!$C$11</f>
        <v>3576.9737721227211</v>
      </c>
      <c r="AW27" s="57">
        <f>MIN('Drive Train'!$F$35-AQ26*'DEPRECATED - DT-Prelim Calcs'!$C$21*'Drive Train'!$F$39,AW26+AQ$2)</f>
        <v>11.032116364278393</v>
      </c>
      <c r="AX27" s="57">
        <f>'Drive Train'!$F$35-AQ27*'DEPRECATED - DT-Prelim Calcs'!$C$21*'Drive Train'!$F$39</f>
        <v>11.01301839769739</v>
      </c>
      <c r="AY27" s="1">
        <f>IF(AV27&gt;='Drive Train'!$F$29,1,0)</f>
        <v>1</v>
      </c>
      <c r="AZ27" s="57">
        <f t="shared" si="32"/>
        <v>22.663098076840036</v>
      </c>
      <c r="BA27" s="63">
        <f>BA26+'DEPRECATED - DT-Prelim Calcs'!$C$11</f>
        <v>92</v>
      </c>
      <c r="BB27" s="2">
        <f>BL27/'Drive Train'!$F$35</f>
        <v>1.3151348409334387</v>
      </c>
      <c r="BC27" s="46">
        <f>BJ27*12*60/(PI() * 'Drive Train'!$F$15)/BB$2*BB27</f>
        <v>-3543.4694881553278</v>
      </c>
      <c r="BD27" s="2">
        <f>('DEPRECATED - DT-Prelim Calcs'!$C$6*BB27-BC27)/('DEPRECATED - DT-Prelim Calcs'!$C$6*BB27)*'DEPRECATED - DT-Prelim Calcs'!$C$7*BB27</f>
        <v>4.771681620768601</v>
      </c>
      <c r="BE27" s="57">
        <f>BD27/'DEPRECATED - DT-Prelim Calcs'!$C$7*('DEPRECATED - DT-Prelim Calcs'!$C$8-'DEPRECATED - DT-Prelim Calcs'!$C$9)+'DEPRECATED - DT-Prelim Calcs'!$C$9</f>
        <v>256.72769790232843</v>
      </c>
      <c r="BF27" s="57">
        <f t="shared" si="10"/>
        <v>93</v>
      </c>
      <c r="BG27" s="2">
        <f t="shared" si="33"/>
        <v>1.8934660280106017</v>
      </c>
      <c r="BH27" s="57">
        <f>BG27*'DEPRECATED - DT-Prelim Calcs'!$C$21/BB$2/'DEPRECATED - DT-Prelim Calcs'!$C$19/'DEPRECATED - DT-Prelim Calcs'!$C$18*3.39*'DEPRECATED - DT-Prelim Calcs'!$C$20</f>
        <v>19.820413122229706</v>
      </c>
      <c r="BI27" s="46">
        <f t="shared" si="34"/>
        <v>0</v>
      </c>
      <c r="BJ27" s="57">
        <f>BH26*'DEPRECATED - DT-Prelim Calcs'!$C$11+BJ26</f>
        <v>-16.278146143301612</v>
      </c>
      <c r="BK27" s="57">
        <f>BK26+0.5*BH27*'DEPRECATED - DT-Prelim Calcs'!$C$11^2+BJ27*'DEPRECATED - DT-Prelim Calcs'!$C$11</f>
        <v>2181.7163212633259</v>
      </c>
      <c r="BL27" s="57">
        <f>MIN('Drive Train'!$F$35-BF26*'DEPRECATED - DT-Prelim Calcs'!$C$21*'Drive Train'!$F$39,BL26+BF$2)</f>
        <v>16.30767202757464</v>
      </c>
      <c r="BM27" s="57">
        <f>'Drive Train'!$F$35-BF27*'DEPRECATED - DT-Prelim Calcs'!$C$21*'Drive Train'!$F$39</f>
        <v>6.0759999999999996</v>
      </c>
      <c r="BN27" s="1">
        <f>IF(BK27&gt;='Drive Train'!$F$29,1,0)</f>
        <v>1</v>
      </c>
      <c r="BO27" s="57">
        <f t="shared" si="35"/>
        <v>103.33333333333333</v>
      </c>
      <c r="BP27" s="63">
        <f>BP26+'DEPRECATED - DT-Prelim Calcs'!$C$11</f>
        <v>92</v>
      </c>
      <c r="BQ27" s="2">
        <f>CA27/'Drive Train'!$F$35</f>
        <v>0.48999999999999994</v>
      </c>
      <c r="BR27" s="46">
        <f>BY27*12*60/(PI() * 'Drive Train'!$F$15)/BQ$2*BQ27</f>
        <v>5860.6862394459558</v>
      </c>
      <c r="BS27" s="2">
        <f>('DEPRECATED - DT-Prelim Calcs'!$C$6*BQ27-BR27)/('DEPRECATED - DT-Prelim Calcs'!$C$6*BQ27)*'DEPRECATED - DT-Prelim Calcs'!$C$7*BQ27</f>
        <v>-1.4690538155843815</v>
      </c>
      <c r="BT27" s="57">
        <f>BS27/'DEPRECATED - DT-Prelim Calcs'!$C$7*('DEPRECATED - DT-Prelim Calcs'!$C$8-'DEPRECATED - DT-Prelim Calcs'!$C$9)+'DEPRECATED - DT-Prelim Calcs'!$C$9</f>
        <v>-75.507304788164376</v>
      </c>
      <c r="BU27" s="57">
        <f t="shared" si="11"/>
        <v>-75.507304788164376</v>
      </c>
      <c r="BV27" s="2">
        <f t="shared" si="36"/>
        <v>-2.3447168387651196</v>
      </c>
      <c r="BW27" s="57">
        <f>BV27*'DEPRECATED - DT-Prelim Calcs'!$C$21/BQ$2/'DEPRECATED - DT-Prelim Calcs'!$C$19/'DEPRECATED - DT-Prelim Calcs'!$C$18*3.39*'DEPRECATED - DT-Prelim Calcs'!$C$20</f>
        <v>-32.096018099781404</v>
      </c>
      <c r="BX27" s="46">
        <f t="shared" si="37"/>
        <v>1</v>
      </c>
      <c r="BY27" s="57">
        <f>BW26*'DEPRECATED - DT-Prelim Calcs'!$C$11+BY26</f>
        <v>55.257769612359567</v>
      </c>
      <c r="BZ27" s="57">
        <f>BZ26+0.5*BW27*'DEPRECATED - DT-Prelim Calcs'!$C$11^2+BY27*'DEPRECATED - DT-Prelim Calcs'!$C$11</f>
        <v>-1826.6615342197929</v>
      </c>
      <c r="CA27" s="57">
        <f>MIN('Drive Train'!$F$35-BU26*'DEPRECATED - DT-Prelim Calcs'!$C$21*'Drive Train'!$F$39,CA26+BU$2)</f>
        <v>6.0759999999999996</v>
      </c>
      <c r="CB27" s="57">
        <f>'Drive Train'!$F$35-BU27*'DEPRECATED - DT-Prelim Calcs'!$C$21*'Drive Train'!$F$39</f>
        <v>17.534496725595179</v>
      </c>
      <c r="CC27" s="1">
        <f>IF(BZ27&gt;='Drive Train'!$F$29,1,0)</f>
        <v>0</v>
      </c>
      <c r="CD27" s="57">
        <f t="shared" si="38"/>
        <v>-83.897005320182643</v>
      </c>
      <c r="CE27" s="63">
        <f>CE26+'DEPRECATED - DT-Prelim Calcs'!$C$11</f>
        <v>92</v>
      </c>
      <c r="CF27" s="2">
        <f>CP27/'Drive Train'!$F$35</f>
        <v>0.48999999999999994</v>
      </c>
      <c r="CG27" s="46">
        <f>CN27*12*60/(PI() * 'Drive Train'!$F$15)/CF$2*CF27</f>
        <v>-34148.148711144859</v>
      </c>
      <c r="CH27" s="2">
        <f>('DEPRECATED - DT-Prelim Calcs'!$C$6*CF27-CG27)/('DEPRECATED - DT-Prelim Calcs'!$C$6*CF27)*'DEPRECATED - DT-Prelim Calcs'!$C$7*CF27</f>
        <v>16.621244914420092</v>
      </c>
      <c r="CI27" s="57">
        <f>CH27/'DEPRECATED - DT-Prelim Calcs'!$C$7*('DEPRECATED - DT-Prelim Calcs'!$C$8-'DEPRECATED - DT-Prelim Calcs'!$C$9)+'DEPRECATED - DT-Prelim Calcs'!$C$9</f>
        <v>887.55714627389966</v>
      </c>
      <c r="CJ27" s="57">
        <f t="shared" si="12"/>
        <v>93</v>
      </c>
      <c r="CK27" s="2">
        <f t="shared" si="39"/>
        <v>1.5241763143494644</v>
      </c>
      <c r="CL27" s="57">
        <f>CK27*'DEPRECATED - DT-Prelim Calcs'!$C$21/CF$2/'DEPRECATED - DT-Prelim Calcs'!$C$19/'DEPRECATED - DT-Prelim Calcs'!$C$18*3.39*'DEPRECATED - DT-Prelim Calcs'!$C$20</f>
        <v>25.773080821789936</v>
      </c>
      <c r="CM27" s="46">
        <f t="shared" si="40"/>
        <v>0</v>
      </c>
      <c r="CN27" s="57">
        <f>CL26*'DEPRECATED - DT-Prelim Calcs'!$C$11+CN26</f>
        <v>-260.64036230472425</v>
      </c>
      <c r="CO27" s="57">
        <f>CO26+0.5*CL27*'DEPRECATED - DT-Prelim Calcs'!$C$11^2+CN27*'DEPRECATED - DT-Prelim Calcs'!$C$11</f>
        <v>-8746.5076123885356</v>
      </c>
      <c r="CP27" s="57">
        <f>MIN('Drive Train'!$F$35-CJ26*'DEPRECATED - DT-Prelim Calcs'!$C$21*'Drive Train'!$F$39,CP26+CJ$2)</f>
        <v>6.0759999999999996</v>
      </c>
      <c r="CQ27" s="57">
        <f>'Drive Train'!$F$35-CJ27*'DEPRECATED - DT-Prelim Calcs'!$C$21*'Drive Train'!$F$39</f>
        <v>6.0759999999999996</v>
      </c>
      <c r="CR27" s="1">
        <f>IF(CO27&gt;='Drive Train'!$F$29,1,0)</f>
        <v>0</v>
      </c>
      <c r="CS27" s="57">
        <f t="shared" si="41"/>
        <v>103.33333333333333</v>
      </c>
      <c r="CT27" s="63">
        <f>CT26+'DEPRECATED - DT-Prelim Calcs'!$C$11</f>
        <v>92</v>
      </c>
      <c r="CU27" s="2">
        <f>DE27/'Drive Train'!$F$35</f>
        <v>0.48999999999999994</v>
      </c>
      <c r="CV27" s="46">
        <f>DC27*12*60/(PI() * 'Drive Train'!$F$15)/CU$2*CU27</f>
        <v>9141.1509930622196</v>
      </c>
      <c r="CW27" s="2">
        <f>('DEPRECATED - DT-Prelim Calcs'!$C$6*CU27-CV27)/('DEPRECATED - DT-Prelim Calcs'!$C$6*CU27)*'DEPRECATED - DT-Prelim Calcs'!$C$7*CU27</f>
        <v>-2.9523408805403282</v>
      </c>
      <c r="CX27" s="57">
        <f>CW27/'DEPRECATED - DT-Prelim Calcs'!$C$7*('DEPRECATED - DT-Prelim Calcs'!$C$8-'DEPRECATED - DT-Prelim Calcs'!$C$9)+'DEPRECATED - DT-Prelim Calcs'!$C$9</f>
        <v>-154.47233816320502</v>
      </c>
      <c r="CY27" s="57">
        <f t="shared" si="13"/>
        <v>-154.47233816320502</v>
      </c>
      <c r="CZ27" s="2">
        <f t="shared" si="42"/>
        <v>-4.3181481575211187</v>
      </c>
      <c r="DA27" s="57">
        <f>CZ27*'DEPRECATED - DT-Prelim Calcs'!$C$21/CU$2/'DEPRECATED - DT-Prelim Calcs'!$C$19/'DEPRECATED - DT-Prelim Calcs'!$C$18*3.39*'DEPRECATED - DT-Prelim Calcs'!$C$20</f>
        <v>-86.925936899013962</v>
      </c>
      <c r="DB27" s="46">
        <f t="shared" si="43"/>
        <v>1</v>
      </c>
      <c r="DC27" s="57">
        <f>DA26*'DEPRECATED - DT-Prelim Calcs'!$C$11+DC26</f>
        <v>58.607699602365955</v>
      </c>
      <c r="DD27" s="57">
        <f>DD26+0.5*DA27*'DEPRECATED - DT-Prelim Calcs'!$C$11^2+DC27*'DEPRECATED - DT-Prelim Calcs'!$C$11</f>
        <v>-12358.46526105297</v>
      </c>
      <c r="DE27" s="57">
        <f>MIN('Drive Train'!$F$35-CY26*'DEPRECATED - DT-Prelim Calcs'!$C$21*'Drive Train'!$F$39,DE26+CY$2)</f>
        <v>6.0759999999999996</v>
      </c>
      <c r="DF27" s="57">
        <f>'Drive Train'!$F$35-CY27*'DEPRECATED - DT-Prelim Calcs'!$C$21*'Drive Train'!$F$39</f>
        <v>22.904118995097942</v>
      </c>
      <c r="DG27" s="1">
        <f>IF(DD27&gt;='Drive Train'!$F$29,1,0)</f>
        <v>0</v>
      </c>
      <c r="DH27" s="57">
        <f t="shared" si="44"/>
        <v>-171.63593129245001</v>
      </c>
      <c r="DI27" s="63">
        <f>DI26+'DEPRECATED - DT-Prelim Calcs'!$C$11</f>
        <v>92</v>
      </c>
      <c r="DJ27" s="2">
        <f>DT27/'Drive Train'!$F$35</f>
        <v>0.48999999999999994</v>
      </c>
      <c r="DK27" s="46">
        <f>DR27*12*60/(PI() * 'Drive Train'!$F$15)/DJ$2*DJ27</f>
        <v>-95863.748497910754</v>
      </c>
      <c r="DL27" s="2">
        <f>('DEPRECATED - DT-Prelim Calcs'!$C$6*DJ27-DK27)/('DEPRECATED - DT-Prelim Calcs'!$C$6*DJ27)*'DEPRECATED - DT-Prelim Calcs'!$C$7*DJ27</f>
        <v>44.52642230393338</v>
      </c>
      <c r="DM27" s="57">
        <f>DL27/'DEPRECATED - DT-Prelim Calcs'!$C$7*('DEPRECATED - DT-Prelim Calcs'!$C$8-'DEPRECATED - DT-Prelim Calcs'!$C$9)+'DEPRECATED - DT-Prelim Calcs'!$C$9</f>
        <v>2373.1315276326359</v>
      </c>
      <c r="DN27" s="57">
        <f t="shared" si="14"/>
        <v>93</v>
      </c>
      <c r="DO27" s="2">
        <f t="shared" si="45"/>
        <v>1.1037138828047846</v>
      </c>
      <c r="DP27" s="57">
        <f>DO27*'DEPRECATED - DT-Prelim Calcs'!$C$21/DJ$2/'DEPRECATED - DT-Prelim Calcs'!$C$19/'DEPRECATED - DT-Prelim Calcs'!$C$18*3.39*'DEPRECATED - DT-Prelim Calcs'!$C$20</f>
        <v>25.773080821789936</v>
      </c>
      <c r="DQ27" s="46">
        <f t="shared" si="46"/>
        <v>0</v>
      </c>
      <c r="DR27" s="57">
        <f>DP26*'DEPRECATED - DT-Prelim Calcs'!$C$11+DR26</f>
        <v>-529.84667140502472</v>
      </c>
      <c r="DS27" s="57">
        <f>DS26+0.5*DP27*'DEPRECATED - DT-Prelim Calcs'!$C$11^2+DR27*'DEPRECATED - DT-Prelim Calcs'!$C$11</f>
        <v>-31848.627759243132</v>
      </c>
      <c r="DT27" s="57">
        <f>MIN('Drive Train'!$F$35-DN26*'DEPRECATED - DT-Prelim Calcs'!$C$21*'Drive Train'!$F$39,DT26+DN$2)</f>
        <v>6.0759999999999996</v>
      </c>
      <c r="DU27" s="57">
        <f>'Drive Train'!$F$35-DN27*'DEPRECATED - DT-Prelim Calcs'!$C$21*'Drive Train'!$F$39</f>
        <v>6.0759999999999996</v>
      </c>
      <c r="DV27" s="1">
        <f>IF(DS27&gt;='Drive Train'!$F$29,1,0)</f>
        <v>0</v>
      </c>
      <c r="DW27" s="57">
        <f t="shared" si="47"/>
        <v>103.33333333333333</v>
      </c>
      <c r="DX27" s="63">
        <f>DX26+'DEPRECATED - DT-Prelim Calcs'!$C$11</f>
        <v>92</v>
      </c>
      <c r="DY27" s="2">
        <f>EI27/'Drive Train'!$F$35</f>
        <v>0.48999999999999994</v>
      </c>
      <c r="DZ27" s="46">
        <f>EG27*12*60/(PI() * 'Drive Train'!$F$15)/DY$2*DY27</f>
        <v>-29563.076775598329</v>
      </c>
      <c r="EA27" s="2">
        <f>('DEPRECATED - DT-Prelim Calcs'!$C$6*DY27-DZ27)/('DEPRECATED - DT-Prelim Calcs'!$C$6*DY27)*'DEPRECATED - DT-Prelim Calcs'!$C$7*DY27</f>
        <v>14.548069799097931</v>
      </c>
      <c r="EB27" s="57">
        <f>EA27/'DEPRECATED - DT-Prelim Calcs'!$C$7*('DEPRECATED - DT-Prelim Calcs'!$C$8-'DEPRECATED - DT-Prelim Calcs'!$C$9)+'DEPRECATED - DT-Prelim Calcs'!$C$9</f>
        <v>777.18852913869898</v>
      </c>
      <c r="EC27" s="57">
        <f t="shared" si="15"/>
        <v>93</v>
      </c>
      <c r="ED27" s="2">
        <f t="shared" si="48"/>
        <v>0.96993038185874991</v>
      </c>
      <c r="EE27" s="57">
        <f>ED27*'DEPRECATED - DT-Prelim Calcs'!$C$21/DY$2/'DEPRECATED - DT-Prelim Calcs'!$C$19/'DEPRECATED - DT-Prelim Calcs'!$C$18*3.39*'DEPRECATED - DT-Prelim Calcs'!$C$20</f>
        <v>25.773080821789936</v>
      </c>
      <c r="EF27" s="46">
        <f t="shared" si="49"/>
        <v>0</v>
      </c>
      <c r="EG27" s="57">
        <f>EE26*'DEPRECATED - DT-Prelim Calcs'!$C$11+EG26</f>
        <v>-143.59175141578658</v>
      </c>
      <c r="EH27" s="57">
        <f>EH26+0.5*EE27*'DEPRECATED - DT-Prelim Calcs'!$C$11^2+EG27*'DEPRECATED - DT-Prelim Calcs'!$C$11</f>
        <v>-42527.827752713325</v>
      </c>
      <c r="EI27" s="57">
        <f>MIN('Drive Train'!$F$35-EC26*'DEPRECATED - DT-Prelim Calcs'!$C$21*'Drive Train'!$F$39,EI26+EC$2)</f>
        <v>6.0759999999999996</v>
      </c>
      <c r="EJ27" s="57">
        <f>'Drive Train'!$F$35-EC27*'DEPRECATED - DT-Prelim Calcs'!$C$21*'Drive Train'!$F$39</f>
        <v>6.0759999999999996</v>
      </c>
      <c r="EK27" s="1">
        <f>IF(EH27&gt;='Drive Train'!$F$29,1,0)</f>
        <v>0</v>
      </c>
      <c r="EL27" s="57">
        <f t="shared" si="50"/>
        <v>103.33333333333333</v>
      </c>
      <c r="EM27" s="63">
        <f>EM26+'DEPRECATED - DT-Prelim Calcs'!$C$11</f>
        <v>92</v>
      </c>
      <c r="EN27" s="2">
        <f>EX27/'Drive Train'!$F$35</f>
        <v>0.48999999999999994</v>
      </c>
      <c r="EO27" s="46">
        <f>EV27*12*60/(PI() * 'Drive Train'!$F$15)/EN$2*EN27</f>
        <v>-174348.71391917035</v>
      </c>
      <c r="EP27" s="2">
        <f>('DEPRECATED - DT-Prelim Calcs'!$C$6*EN27-EO27)/('DEPRECATED - DT-Prelim Calcs'!$C$6*EN27)*'DEPRECATED - DT-Prelim Calcs'!$C$7*EN27</f>
        <v>80.013995787092043</v>
      </c>
      <c r="EQ27" s="57">
        <f>EP27/'DEPRECATED - DT-Prelim Calcs'!$C$7*('DEPRECATED - DT-Prelim Calcs'!$C$8-'DEPRECATED - DT-Prelim Calcs'!$C$9)+'DEPRECATED - DT-Prelim Calcs'!$C$9</f>
        <v>4262.3662487485099</v>
      </c>
      <c r="ER27" s="57">
        <f t="shared" si="16"/>
        <v>93</v>
      </c>
      <c r="ES27" s="2">
        <f t="shared" si="51"/>
        <v>0.86507304327942547</v>
      </c>
      <c r="ET27" s="57">
        <f>ES27*'DEPRECATED - DT-Prelim Calcs'!$C$21/EN$2/'DEPRECATED - DT-Prelim Calcs'!$C$19/'DEPRECATED - DT-Prelim Calcs'!$C$18*3.39*'DEPRECATED - DT-Prelim Calcs'!$C$20</f>
        <v>25.773080821789936</v>
      </c>
      <c r="EU27" s="46">
        <f t="shared" si="52"/>
        <v>0</v>
      </c>
      <c r="EV27" s="57">
        <f>ET26*'DEPRECATED - DT-Prelim Calcs'!$C$11+EV26</f>
        <v>-755.28494044579986</v>
      </c>
      <c r="EW27" s="57">
        <f>EW26+0.5*ET27*'DEPRECATED - DT-Prelim Calcs'!$C$11^2+EV27*'DEPRECATED - DT-Prelim Calcs'!$C$11</f>
        <v>-64220.338681144509</v>
      </c>
      <c r="EX27" s="57">
        <f>MIN('Drive Train'!$F$35-ER26*'DEPRECATED - DT-Prelim Calcs'!$C$21*'Drive Train'!$F$39,EX26+ER$2)</f>
        <v>6.0759999999999996</v>
      </c>
      <c r="EY27" s="57">
        <f>'Drive Train'!$F$35-ER27*'DEPRECATED - DT-Prelim Calcs'!$C$21*'Drive Train'!$F$39</f>
        <v>6.0759999999999996</v>
      </c>
      <c r="EZ27" s="1">
        <f>IF(EW27&gt;='Drive Train'!$F$29,1,0)</f>
        <v>0</v>
      </c>
      <c r="FA27" s="57">
        <f t="shared" si="53"/>
        <v>103.33333333333333</v>
      </c>
      <c r="FB27" s="63">
        <f>FB26+'DEPRECATED - DT-Prelim Calcs'!$C$11</f>
        <v>92</v>
      </c>
      <c r="FC27" s="2">
        <f>FM27/'Drive Train'!$F$35</f>
        <v>0.48999999999999994</v>
      </c>
      <c r="FD27" s="46">
        <f>FK27*12*60/(PI() * 'Drive Train'!$F$15)/FC$2*FC27</f>
        <v>-31693.057124312782</v>
      </c>
      <c r="FE27" s="2">
        <f>('DEPRECATED - DT-Prelim Calcs'!$C$6*FC27-FD27)/('DEPRECATED - DT-Prelim Calcs'!$C$6*FC27)*'DEPRECATED - DT-Prelim Calcs'!$C$7*FC27</f>
        <v>15.511156598422852</v>
      </c>
      <c r="FF27" s="57">
        <f>FE27/'DEPRECATED - DT-Prelim Calcs'!$C$7*('DEPRECATED - DT-Prelim Calcs'!$C$8-'DEPRECATED - DT-Prelim Calcs'!$C$9)+'DEPRECATED - DT-Prelim Calcs'!$C$9</f>
        <v>828.45991351769806</v>
      </c>
      <c r="FG27" s="57">
        <f t="shared" si="17"/>
        <v>93</v>
      </c>
      <c r="FH27" s="2">
        <f t="shared" si="54"/>
        <v>0.78067567320338405</v>
      </c>
      <c r="FI27" s="57">
        <f>FH27*'DEPRECATED - DT-Prelim Calcs'!$C$21/FC$2/'DEPRECATED - DT-Prelim Calcs'!$C$19/'DEPRECATED - DT-Prelim Calcs'!$C$18*3.39*'DEPRECATED - DT-Prelim Calcs'!$C$20</f>
        <v>25.773080821789936</v>
      </c>
      <c r="FJ27" s="46">
        <f t="shared" si="55"/>
        <v>0</v>
      </c>
      <c r="FK27" s="57">
        <f>FI26*'DEPRECATED - DT-Prelim Calcs'!$C$11+FK26</f>
        <v>-123.90079073113823</v>
      </c>
      <c r="FL27" s="57">
        <f>FL26+0.5*FI27*'DEPRECATED - DT-Prelim Calcs'!$C$11^2+FK27*'DEPRECATED - DT-Prelim Calcs'!$C$11</f>
        <v>-70041.625957913915</v>
      </c>
      <c r="FM27" s="57">
        <f>MIN('Drive Train'!$F$35-FG26*'DEPRECATED - DT-Prelim Calcs'!$C$21*'Drive Train'!$F$39,FM26+FG$2)</f>
        <v>6.0759999999999996</v>
      </c>
      <c r="FN27" s="57">
        <f>'Drive Train'!$F$35-FG27*'DEPRECATED - DT-Prelim Calcs'!$C$21*'Drive Train'!$F$39</f>
        <v>6.0759999999999996</v>
      </c>
      <c r="FO27" s="1">
        <f>IF(FL27&gt;='Drive Train'!$F$29,1,0)</f>
        <v>0</v>
      </c>
      <c r="FP27" s="57">
        <f t="shared" si="56"/>
        <v>103.33333333333333</v>
      </c>
      <c r="FQ27" s="63">
        <f>FQ26+'DEPRECATED - DT-Prelim Calcs'!$C$11</f>
        <v>92</v>
      </c>
      <c r="FR27" s="2">
        <f>GB27/'Drive Train'!$F$35</f>
        <v>0.48999999999999994</v>
      </c>
      <c r="FS27" s="46">
        <f>FZ27*12*60/(PI() * 'Drive Train'!$F$15)/FR$2*FR27</f>
        <v>-52634.027079491359</v>
      </c>
      <c r="FT27" s="2">
        <f>('DEPRECATED - DT-Prelim Calcs'!$C$6*FR27-FS27)/('DEPRECATED - DT-Prelim Calcs'!$C$6*FR27)*'DEPRECATED - DT-Prelim Calcs'!$C$7*FR27</f>
        <v>24.979775283597405</v>
      </c>
      <c r="FU27" s="57">
        <f>FT27/'DEPRECATED - DT-Prelim Calcs'!$C$7*('DEPRECATED - DT-Prelim Calcs'!$C$8-'DEPRECATED - DT-Prelim Calcs'!$C$9)+'DEPRECATED - DT-Prelim Calcs'!$C$9</f>
        <v>1332.5361696620528</v>
      </c>
      <c r="FV27" s="57">
        <f t="shared" si="18"/>
        <v>93</v>
      </c>
      <c r="FW27" s="2">
        <f t="shared" si="57"/>
        <v>0.7112822800297498</v>
      </c>
      <c r="FX27" s="57">
        <f>FW27*'DEPRECATED - DT-Prelim Calcs'!$C$21/FR$2/'DEPRECATED - DT-Prelim Calcs'!$C$19/'DEPRECATED - DT-Prelim Calcs'!$C$18*3.39*'DEPRECATED - DT-Prelim Calcs'!$C$20</f>
        <v>25.773080821789936</v>
      </c>
      <c r="FY27" s="46">
        <f t="shared" si="58"/>
        <v>0</v>
      </c>
      <c r="FZ27" s="57">
        <f>FX26*'DEPRECATED - DT-Prelim Calcs'!$C$11+FZ26</f>
        <v>-187.47695328999578</v>
      </c>
      <c r="GA27" s="57">
        <f>GA26+0.5*FX27*'DEPRECATED - DT-Prelim Calcs'!$C$11^2+FZ27*'DEPRECATED - DT-Prelim Calcs'!$C$11</f>
        <v>-102102.01560443093</v>
      </c>
      <c r="GB27" s="57">
        <f>MIN('Drive Train'!$F$35-FV26*'DEPRECATED - DT-Prelim Calcs'!$C$21*'Drive Train'!$F$39,GB26+FV$2)</f>
        <v>6.0759999999999996</v>
      </c>
      <c r="GC27" s="57">
        <f>'Drive Train'!$F$35-FV27*'DEPRECATED - DT-Prelim Calcs'!$C$21*'Drive Train'!$F$39</f>
        <v>6.0759999999999996</v>
      </c>
      <c r="GD27" s="1">
        <f>IF(GA27&gt;='Drive Train'!$F$29,1,0)</f>
        <v>0</v>
      </c>
      <c r="GE27" s="57">
        <f t="shared" si="59"/>
        <v>103.33333333333333</v>
      </c>
      <c r="GF27" s="63">
        <f>GF26+'DEPRECATED - DT-Prelim Calcs'!$C$11</f>
        <v>92</v>
      </c>
      <c r="GG27" s="2">
        <f>GQ27/'Drive Train'!$F$35</f>
        <v>0.83548387096774201</v>
      </c>
      <c r="GH27" s="46">
        <f>GO27*12*60/(PI() * 'Drive Train'!$F$15)/GG$2*GG27</f>
        <v>14119.662007046994</v>
      </c>
      <c r="GI27" s="2">
        <f>('DEPRECATED - DT-Prelim Calcs'!$C$6*GG27-GH27)/('DEPRECATED - DT-Prelim Calcs'!$C$6*GG27)*'DEPRECATED - DT-Prelim Calcs'!$C$7*GG27</f>
        <v>-4.3707963356925559</v>
      </c>
      <c r="GJ27" s="57">
        <f>GI27/'DEPRECATED - DT-Prelim Calcs'!$C$7*('DEPRECATED - DT-Prelim Calcs'!$C$8-'DEPRECATED - DT-Prelim Calcs'!$C$9)+'DEPRECATED - DT-Prelim Calcs'!$C$9</f>
        <v>-229.98596260139212</v>
      </c>
      <c r="GK27" s="57">
        <f t="shared" si="60"/>
        <v>-229.98596260139212</v>
      </c>
      <c r="GL27" s="2">
        <f t="shared" si="61"/>
        <v>-5.6080844762756579</v>
      </c>
      <c r="GM27" s="57">
        <f>GL27*'DEPRECATED - DT-Prelim Calcs'!$C$21/GG$2/'DEPRECATED - DT-Prelim Calcs'!$C$19/'DEPRECATED - DT-Prelim Calcs'!$C$18*3.39*'DEPRECATED - DT-Prelim Calcs'!$C$20</f>
        <v>-145.14793364902349</v>
      </c>
      <c r="GN27" s="46">
        <f t="shared" si="62"/>
        <v>1</v>
      </c>
      <c r="GO27" s="57">
        <f>GM26*'DEPRECATED - DT-Prelim Calcs'!$C$11+GO26</f>
        <v>41.294445027261332</v>
      </c>
      <c r="GP27" s="57">
        <f>GP26+0.5*GM27*'DEPRECATED - DT-Prelim Calcs'!$C$11^2+GO27*'DEPRECATED - DT-Prelim Calcs'!$C$11</f>
        <v>-38358.912886259182</v>
      </c>
      <c r="GQ27" s="57">
        <f>MIN('Drive Train'!$F$35-GK26*'DEPRECATED - DT-Prelim Calcs'!$C$21*'Drive Train'!$F$39,GQ26+GK$2)</f>
        <v>10.360000000000001</v>
      </c>
      <c r="GR27" s="57">
        <f>'Drive Train'!$F$35-GK27*'DEPRECATED - DT-Prelim Calcs'!$C$21*'Drive Train'!$F$39</f>
        <v>28.039045456894666</v>
      </c>
      <c r="GS27" s="1">
        <f>IF(GP27&gt;='Drive Train'!$F$29,1,0)</f>
        <v>0</v>
      </c>
      <c r="GT27" s="57">
        <f t="shared" si="63"/>
        <v>-255.53995844599123</v>
      </c>
      <c r="GU27" s="63">
        <f>GU26+'DEPRECATED - DT-Prelim Calcs'!$C$11</f>
        <v>92</v>
      </c>
      <c r="GV27" s="2">
        <f>HF27/'Drive Train'!$F$35</f>
        <v>0.81720430107526887</v>
      </c>
      <c r="GW27" s="46">
        <f>HD27*12*60/(PI() * 'Drive Train'!$F$15)/GV$2*GV27</f>
        <v>-25737.885748640419</v>
      </c>
      <c r="GX27" s="2">
        <f>('DEPRECATED - DT-Prelim Calcs'!$C$6*GV27-GW27)/('DEPRECATED - DT-Prelim Calcs'!$C$6*GV27)*'DEPRECATED - DT-Prelim Calcs'!$C$7*GV27</f>
        <v>13.60704297613988</v>
      </c>
      <c r="GY27" s="57">
        <f>GX27/'DEPRECATED - DT-Prelim Calcs'!$C$7*('DEPRECATED - DT-Prelim Calcs'!$C$8-'DEPRECATED - DT-Prelim Calcs'!$C$9)+'DEPRECATED - DT-Prelim Calcs'!$C$9</f>
        <v>727.09154101192814</v>
      </c>
      <c r="GZ27" s="57">
        <f t="shared" si="20"/>
        <v>33.333333333333314</v>
      </c>
      <c r="HA27" s="2">
        <f t="shared" si="64"/>
        <v>0.99579519204165001</v>
      </c>
      <c r="HB27" s="57">
        <f>HA27*'DEPRECATED - DT-Prelim Calcs'!$C$21/GV$2/'DEPRECATED - DT-Prelim Calcs'!$C$19/'DEPRECATED - DT-Prelim Calcs'!$C$18*3.39*'DEPRECATED - DT-Prelim Calcs'!$C$20</f>
        <v>25.773080821789936</v>
      </c>
      <c r="HC27" s="46">
        <f t="shared" si="65"/>
        <v>0</v>
      </c>
      <c r="HD27" s="57">
        <f>HB26*'DEPRECATED - DT-Prelim Calcs'!$C$11+HD26</f>
        <v>-76.956911205039873</v>
      </c>
      <c r="HE27" s="57">
        <f>HE26+0.5*HB27*'DEPRECATED - DT-Prelim Calcs'!$C$11^2+HD27*'DEPRECATED - DT-Prelim Calcs'!$C$11</f>
        <v>-41377.632667456761</v>
      </c>
      <c r="HF27" s="57">
        <f>MIN('Drive Train'!$F$35-GZ26*'DEPRECATED - DT-Prelim Calcs'!$C$21*'Drive Train'!$F$39,HF26+GZ$2)</f>
        <v>10.133333333333335</v>
      </c>
      <c r="HG27" s="57">
        <f>'Drive Train'!$F$35-GZ27*'DEPRECATED - DT-Prelim Calcs'!$C$21*'Drive Train'!$F$39</f>
        <v>10.133333333333335</v>
      </c>
      <c r="HH27" s="1">
        <f>IF(HE27&gt;='Drive Train'!$F$29,1,0)</f>
        <v>0</v>
      </c>
      <c r="HI27" s="57">
        <f t="shared" si="66"/>
        <v>37.037037037037017</v>
      </c>
      <c r="HJ27" s="63">
        <f>HJ26+'DEPRECATED - DT-Prelim Calcs'!$C$11</f>
        <v>92</v>
      </c>
      <c r="HK27" s="2">
        <f>HU27/'Drive Train'!$F$35</f>
        <v>0.79892473118279583</v>
      </c>
      <c r="HL27" s="46">
        <f>HS27*12*60/(PI() * 'Drive Train'!$F$15)/HK$2*HK27</f>
        <v>-89205.239114805052</v>
      </c>
      <c r="HM27" s="2">
        <f>('DEPRECATED - DT-Prelim Calcs'!$C$6*HK27-HL27)/('DEPRECATED - DT-Prelim Calcs'!$C$6*HK27)*'DEPRECATED - DT-Prelim Calcs'!$C$7*HK27</f>
        <v>42.260235293835372</v>
      </c>
      <c r="HN27" s="57">
        <f>HM27/'DEPRECATED - DT-Prelim Calcs'!$C$7*('DEPRECATED - DT-Prelim Calcs'!$C$8-'DEPRECATED - DT-Prelim Calcs'!$C$9)+'DEPRECATED - DT-Prelim Calcs'!$C$9</f>
        <v>2252.4876299581238</v>
      </c>
      <c r="HO27" s="57">
        <f t="shared" si="21"/>
        <v>36.66666666666665</v>
      </c>
      <c r="HP27" s="2">
        <f t="shared" si="67"/>
        <v>0.99579519204165001</v>
      </c>
      <c r="HQ27" s="57">
        <f>HP27*'DEPRECATED - DT-Prelim Calcs'!$C$21/HK$2/'DEPRECATED - DT-Prelim Calcs'!$C$19/'DEPRECATED - DT-Prelim Calcs'!$C$18*3.39*'DEPRECATED - DT-Prelim Calcs'!$C$20</f>
        <v>25.773080821789936</v>
      </c>
      <c r="HR27" s="46">
        <f t="shared" si="68"/>
        <v>0</v>
      </c>
      <c r="HS27" s="57">
        <f>HQ26*'DEPRECATED - DT-Prelim Calcs'!$C$11+HS26</f>
        <v>-272.82860331386246</v>
      </c>
      <c r="HT27" s="57">
        <f>HT26+0.5*HQ27*'DEPRECATED - DT-Prelim Calcs'!$C$11^2+HS27*'DEPRECATED - DT-Prelim Calcs'!$C$11</f>
        <v>-48686.628308596242</v>
      </c>
      <c r="HU27" s="57">
        <f>MIN('Drive Train'!$F$35-HO26*'DEPRECATED - DT-Prelim Calcs'!$C$21*'Drive Train'!$F$39,HU26+HO$2)</f>
        <v>9.9066666666666681</v>
      </c>
      <c r="HV27" s="57">
        <f>'Drive Train'!$F$35-HO27*'DEPRECATED - DT-Prelim Calcs'!$C$21*'Drive Train'!$F$39</f>
        <v>9.9066666666666681</v>
      </c>
      <c r="HW27" s="1">
        <f>IF(HT27&gt;='Drive Train'!$F$29,1,0)</f>
        <v>0</v>
      </c>
      <c r="HX27" s="57">
        <f t="shared" si="69"/>
        <v>40.740740740740726</v>
      </c>
      <c r="HY27" s="63">
        <f>HY26+'DEPRECATED - DT-Prelim Calcs'!$C$11</f>
        <v>92</v>
      </c>
      <c r="HZ27" s="2">
        <f>IJ27/'Drive Train'!$F$35</f>
        <v>0.78064516129032269</v>
      </c>
      <c r="IA27" s="46">
        <f>IH27*12*60/(PI() * 'Drive Train'!$F$15)/HZ$2*HZ27</f>
        <v>-173016.52475598096</v>
      </c>
      <c r="IB27" s="2">
        <f>('DEPRECATED - DT-Prelim Calcs'!$C$6*HZ27-IA27)/('DEPRECATED - DT-Prelim Calcs'!$C$6*HZ27)*'DEPRECATED - DT-Prelim Calcs'!$C$7*HZ27</f>
        <v>80.112091173027551</v>
      </c>
      <c r="IC27" s="57">
        <f>IB27/'DEPRECATED - DT-Prelim Calcs'!$C$7*('DEPRECATED - DT-Prelim Calcs'!$C$8-'DEPRECATED - DT-Prelim Calcs'!$C$9)+'DEPRECATED - DT-Prelim Calcs'!$C$9</f>
        <v>4267.5885051864871</v>
      </c>
      <c r="ID27" s="57">
        <f t="shared" si="22"/>
        <v>39.999999999999986</v>
      </c>
      <c r="IE27" s="2">
        <f t="shared" si="70"/>
        <v>0.99579519204165001</v>
      </c>
      <c r="IF27" s="57">
        <f>IE27*'DEPRECATED - DT-Prelim Calcs'!$C$21/HZ$2/'DEPRECATED - DT-Prelim Calcs'!$C$19/'DEPRECATED - DT-Prelim Calcs'!$C$18*3.39*'DEPRECATED - DT-Prelim Calcs'!$C$20</f>
        <v>25.773080821789936</v>
      </c>
      <c r="IG27" s="46">
        <f t="shared" si="71"/>
        <v>0</v>
      </c>
      <c r="IH27" s="57">
        <f>IF26*'DEPRECATED - DT-Prelim Calcs'!$C$11+IH26</f>
        <v>-541.55094195453046</v>
      </c>
      <c r="II27" s="57">
        <f>II26+0.5*IF27*'DEPRECATED - DT-Prelim Calcs'!$C$11^2+IH27*'DEPRECATED - DT-Prelim Calcs'!$C$11</f>
        <v>-57751.358680338672</v>
      </c>
      <c r="IJ27" s="57">
        <f>MIN('Drive Train'!$F$35-ID26*'DEPRECATED - DT-Prelim Calcs'!$C$21*'Drive Train'!$F$39,IJ26+ID$2)</f>
        <v>9.6800000000000015</v>
      </c>
      <c r="IK27" s="57">
        <f>'Drive Train'!$F$35-ID27*'DEPRECATED - DT-Prelim Calcs'!$C$21*'Drive Train'!$F$39</f>
        <v>9.6800000000000015</v>
      </c>
      <c r="IL27" s="1">
        <f>IF(II27&gt;='Drive Train'!$F$29,1,0)</f>
        <v>0</v>
      </c>
      <c r="IM27" s="57">
        <f t="shared" si="72"/>
        <v>44.444444444444429</v>
      </c>
      <c r="IN27" s="63">
        <f>IN26+'DEPRECATED - DT-Prelim Calcs'!$C$11</f>
        <v>92</v>
      </c>
      <c r="IO27" s="2">
        <f>IY27/'Drive Train'!$F$35</f>
        <v>0.76236559139784954</v>
      </c>
      <c r="IP27" s="46">
        <f>IW27*12*60/(PI() * 'Drive Train'!$F$15)/IO$2*IO27</f>
        <v>-82899.700417285043</v>
      </c>
      <c r="IQ27" s="2">
        <f>('DEPRECATED - DT-Prelim Calcs'!$C$6*IO27-IP27)/('DEPRECATED - DT-Prelim Calcs'!$C$6*IO27)*'DEPRECATED - DT-Prelim Calcs'!$C$7*IO27</f>
        <v>39.321030532240108</v>
      </c>
      <c r="IR27" s="57">
        <f>IQ27/'DEPRECATED - DT-Prelim Calcs'!$C$7*('DEPRECATED - DT-Prelim Calcs'!$C$8-'DEPRECATED - DT-Prelim Calcs'!$C$9)+'DEPRECATED - DT-Prelim Calcs'!$C$9</f>
        <v>2096.0146129819109</v>
      </c>
      <c r="IS27" s="57">
        <f t="shared" si="23"/>
        <v>43.333333333333321</v>
      </c>
      <c r="IT27" s="2">
        <f t="shared" si="73"/>
        <v>0.99579519204165001</v>
      </c>
      <c r="IU27" s="57">
        <f>IT27*'DEPRECATED - DT-Prelim Calcs'!$C$21/IO$2/'DEPRECATED - DT-Prelim Calcs'!$C$19/'DEPRECATED - DT-Prelim Calcs'!$C$18*3.39*'DEPRECATED - DT-Prelim Calcs'!$C$20</f>
        <v>25.773080821789936</v>
      </c>
      <c r="IV27" s="46">
        <f t="shared" si="74"/>
        <v>0</v>
      </c>
      <c r="IW27" s="57">
        <f>IU26*'DEPRECATED - DT-Prelim Calcs'!$C$11+IW26</f>
        <v>-265.70215557129768</v>
      </c>
      <c r="IX27" s="57">
        <f>IX26+0.5*IU27*'DEPRECATED - DT-Prelim Calcs'!$C$11^2+IW27*'DEPRECATED - DT-Prelim Calcs'!$C$11</f>
        <v>-46797.476201792131</v>
      </c>
      <c r="IY27" s="57">
        <f>MIN('Drive Train'!$F$35-IS26*'DEPRECATED - DT-Prelim Calcs'!$C$21*'Drive Train'!$F$39,IY26+IS$2)</f>
        <v>9.4533333333333349</v>
      </c>
      <c r="IZ27" s="57">
        <f>'Drive Train'!$F$35-IS27*'DEPRECATED - DT-Prelim Calcs'!$C$21*'Drive Train'!$F$39</f>
        <v>9.4533333333333349</v>
      </c>
      <c r="JA27" s="1">
        <f>IF(IX27&gt;='Drive Train'!$F$29,1,0)</f>
        <v>0</v>
      </c>
      <c r="JB27" s="57">
        <f t="shared" si="75"/>
        <v>48.148148148148138</v>
      </c>
      <c r="JC27" s="63">
        <f>JC26+'DEPRECATED - DT-Prelim Calcs'!$C$11</f>
        <v>92</v>
      </c>
      <c r="JD27" s="2">
        <f>JN27/'Drive Train'!$F$35</f>
        <v>0.74408602150537628</v>
      </c>
      <c r="JE27" s="46">
        <f>JL27*12*60/(PI() * 'Drive Train'!$F$15)/JD$2*JD27</f>
        <v>-323041.82168294478</v>
      </c>
      <c r="JF27" s="2">
        <f>('DEPRECATED - DT-Prelim Calcs'!$C$6*JD27-JE27)/('DEPRECATED - DT-Prelim Calcs'!$C$6*JD27)*'DEPRECATED - DT-Prelim Calcs'!$C$7*JD27</f>
        <v>147.85906161875047</v>
      </c>
      <c r="JG27" s="57">
        <f>JF27/'DEPRECATED - DT-Prelim Calcs'!$C$7*('DEPRECATED - DT-Prelim Calcs'!$C$8-'DEPRECATED - DT-Prelim Calcs'!$C$9)+'DEPRECATED - DT-Prelim Calcs'!$C$9</f>
        <v>7874.2010811973805</v>
      </c>
      <c r="JH27" s="57">
        <f t="shared" si="24"/>
        <v>46.666666666666657</v>
      </c>
      <c r="JI27" s="2">
        <f t="shared" si="76"/>
        <v>0.99579519204165001</v>
      </c>
      <c r="JJ27" s="57">
        <f>JI27*'DEPRECATED - DT-Prelim Calcs'!$C$21/JD$2/'DEPRECATED - DT-Prelim Calcs'!$C$19/'DEPRECATED - DT-Prelim Calcs'!$C$18*3.39*'DEPRECATED - DT-Prelim Calcs'!$C$20</f>
        <v>25.773080821789936</v>
      </c>
      <c r="JK27" s="46">
        <f t="shared" si="77"/>
        <v>0</v>
      </c>
      <c r="JL27" s="57">
        <f>JJ26*'DEPRECATED - DT-Prelim Calcs'!$C$11+JL26</f>
        <v>-1060.8183121141838</v>
      </c>
      <c r="JM27" s="57">
        <f>JM26+0.5*JJ27*'DEPRECATED - DT-Prelim Calcs'!$C$11^2+JL27*'DEPRECATED - DT-Prelim Calcs'!$C$11</f>
        <v>-52836.873497975103</v>
      </c>
      <c r="JN27" s="57">
        <f>MIN('Drive Train'!$F$35-JH26*'DEPRECATED - DT-Prelim Calcs'!$C$21*'Drive Train'!$F$39,JN26+JH$2)</f>
        <v>9.2266666666666666</v>
      </c>
      <c r="JO27" s="57">
        <f>'Drive Train'!$F$35-JH27*'DEPRECATED - DT-Prelim Calcs'!$C$21*'Drive Train'!$F$39</f>
        <v>9.2266666666666666</v>
      </c>
      <c r="JP27" s="1">
        <f>IF(JM27&gt;='Drive Train'!$F$29,1,0)</f>
        <v>0</v>
      </c>
      <c r="JQ27" s="57">
        <f>MIN(JG27,'DEPRECATED - DT-Prelim Calcs'!$C$10)*'DEPRECATED - DT-Prelim Calcs'!$C$11*1000/60/60</f>
        <v>103.33333333333333</v>
      </c>
      <c r="JR27" s="63">
        <f>JR26+'DEPRECATED - DT-Prelim Calcs'!$C$11</f>
        <v>92</v>
      </c>
      <c r="JS27" s="2">
        <f>KC27/'Drive Train'!$F$35</f>
        <v>0.72580645161290325</v>
      </c>
      <c r="JT27" s="46">
        <f>KA27*12*60/(PI() * 'Drive Train'!$F$15)/JS$2*JS27</f>
        <v>4791.3882583746936</v>
      </c>
      <c r="JU27" s="2">
        <f>('DEPRECATED - DT-Prelim Calcs'!$C$6*JS27-JT27)/('DEPRECATED - DT-Prelim Calcs'!$C$6*JS27)*'DEPRECATED - DT-Prelim Calcs'!$C$7*JS27</f>
        <v>-0.4172690599962075</v>
      </c>
      <c r="JV27" s="57">
        <f>JU27/'DEPRECATED - DT-Prelim Calcs'!$C$7*('DEPRECATED - DT-Prelim Calcs'!$C$8-'DEPRECATED - DT-Prelim Calcs'!$C$9)+'DEPRECATED - DT-Prelim Calcs'!$C$9</f>
        <v>-19.513950372412207</v>
      </c>
      <c r="JW27" s="57">
        <f t="shared" si="25"/>
        <v>-19.513950372412207</v>
      </c>
      <c r="JX27" s="2">
        <f t="shared" si="78"/>
        <v>-0.90057836845757488</v>
      </c>
      <c r="JY27" s="57">
        <f>JX27*'DEPRECATED - DT-Prelim Calcs'!$C$21/JS$2/'DEPRECATED - DT-Prelim Calcs'!$C$19/'DEPRECATED - DT-Prelim Calcs'!$C$18*3.39*'DEPRECATED - DT-Prelim Calcs'!$C$20</f>
        <v>-23.308687631865954</v>
      </c>
      <c r="JZ27" s="46">
        <f t="shared" si="79"/>
        <v>1</v>
      </c>
      <c r="KA27" s="57">
        <f>JY26*'DEPRECATED - DT-Prelim Calcs'!$C$11+KA26</f>
        <v>16.130429941740118</v>
      </c>
      <c r="KB27" s="57">
        <f>KB26+0.5*JY27*'DEPRECATED - DT-Prelim Calcs'!$C$11^2+KA27*'DEPRECATED - DT-Prelim Calcs'!$C$11</f>
        <v>-42778.828184294311</v>
      </c>
      <c r="KC27" s="57">
        <f>MIN('Drive Train'!$F$35-JW26*'DEPRECATED - DT-Prelim Calcs'!$C$21*'Drive Train'!$F$39,KC26+JW$2)</f>
        <v>9</v>
      </c>
      <c r="KD27" s="57">
        <f>'Drive Train'!$F$35-JW27*'DEPRECATED - DT-Prelim Calcs'!$C$21*'Drive Train'!$F$39</f>
        <v>13.726948625324031</v>
      </c>
      <c r="KE27" s="1">
        <f>IF(KB27&gt;='Drive Train'!$F$29,1,0)</f>
        <v>0</v>
      </c>
      <c r="KF27" s="57">
        <f>MIN(JV27,'DEPRECATED - DT-Prelim Calcs'!$C$10)*'DEPRECATED - DT-Prelim Calcs'!$C$11*1000/60/60</f>
        <v>-21.682167080458008</v>
      </c>
      <c r="KG27" s="63">
        <f>KG26+'DEPRECATED - DT-Prelim Calcs'!$C$11</f>
        <v>92</v>
      </c>
      <c r="KH27" s="2">
        <f>KR27/'Drive Train'!$F$35</f>
        <v>0.7075268817204301</v>
      </c>
      <c r="KI27" s="46">
        <f>KP27*12*60/(PI() * 'Drive Train'!$F$15)/KH$2*KH27</f>
        <v>-154161.30692604458</v>
      </c>
      <c r="KJ27" s="2">
        <f>('DEPRECATED - DT-Prelim Calcs'!$C$6*KH27-KI27)/('DEPRECATED - DT-Prelim Calcs'!$C$6*KH27)*'DEPRECATED - DT-Prelim Calcs'!$C$7*KH27</f>
        <v>71.410346106103361</v>
      </c>
      <c r="KK27" s="57">
        <f>KJ27/'DEPRECATED - DT-Prelim Calcs'!$C$7*('DEPRECATED - DT-Prelim Calcs'!$C$8-'DEPRECATED - DT-Prelim Calcs'!$C$9)+'DEPRECATED - DT-Prelim Calcs'!$C$9</f>
        <v>3804.337927557287</v>
      </c>
      <c r="KL27" s="57">
        <f t="shared" si="26"/>
        <v>53.333333333333329</v>
      </c>
      <c r="KM27" s="2">
        <f t="shared" si="80"/>
        <v>0.99579519204165001</v>
      </c>
      <c r="KN27" s="57">
        <f>KM27*'DEPRECATED - DT-Prelim Calcs'!$C$21/KH$2/'DEPRECATED - DT-Prelim Calcs'!$C$19/'DEPRECATED - DT-Prelim Calcs'!$C$18*3.39*'DEPRECATED - DT-Prelim Calcs'!$C$20</f>
        <v>25.773080821789936</v>
      </c>
      <c r="KO27" s="46">
        <f t="shared" si="81"/>
        <v>0</v>
      </c>
      <c r="KP27" s="57">
        <f>KN26*'DEPRECATED - DT-Prelim Calcs'!$C$11+KP26</f>
        <v>-532.39974852860121</v>
      </c>
      <c r="KQ27" s="57">
        <f>KQ26+0.5*KN27*'DEPRECATED - DT-Prelim Calcs'!$C$11^2+KP27*'DEPRECATED - DT-Prelim Calcs'!$C$11</f>
        <v>-58034.451118517864</v>
      </c>
      <c r="KR27" s="57">
        <f>MIN('Drive Train'!$F$35-KL26*'DEPRECATED - DT-Prelim Calcs'!$C$21*'Drive Train'!$F$39,KR26+KL$2)</f>
        <v>8.7733333333333334</v>
      </c>
      <c r="KS27" s="57">
        <f>'Drive Train'!$F$35-KL27*'DEPRECATED - DT-Prelim Calcs'!$C$21*'Drive Train'!$F$39</f>
        <v>8.7733333333333334</v>
      </c>
      <c r="KT27" s="1">
        <f>IF(KQ27&gt;='Drive Train'!$F$29,1,0)</f>
        <v>0</v>
      </c>
      <c r="KU27" s="57">
        <f>MIN(KK27,'DEPRECATED - DT-Prelim Calcs'!$C$10)*'DEPRECATED - DT-Prelim Calcs'!$C$11*1000/60/60</f>
        <v>103.33333333333333</v>
      </c>
      <c r="KV27" s="63">
        <f>KV26+'DEPRECATED - DT-Prelim Calcs'!$C$11</f>
        <v>92</v>
      </c>
      <c r="KW27" s="2">
        <f>LG27/'Drive Train'!$F$35</f>
        <v>0.99853500663594663</v>
      </c>
      <c r="KX27" s="46">
        <f>LE27*12*60/(PI() * 'Drive Train'!$F$15)/KW$2*KW27</f>
        <v>-13428.17486960367</v>
      </c>
      <c r="KY27" s="2">
        <f>('DEPRECATED - DT-Prelim Calcs'!$C$6*KW27-KX27)/('DEPRECATED - DT-Prelim Calcs'!$C$6*KW27)*'DEPRECATED - DT-Prelim Calcs'!$C$7*KW27</f>
        <v>8.4781206672580804</v>
      </c>
      <c r="KZ27" s="57">
        <f>KY27/'DEPRECATED - DT-Prelim Calcs'!$C$7*('DEPRECATED - DT-Prelim Calcs'!$C$8-'DEPRECATED - DT-Prelim Calcs'!$C$9)+'DEPRECATED - DT-Prelim Calcs'!$C$9</f>
        <v>454.0455940287186</v>
      </c>
      <c r="LA27" s="57">
        <f t="shared" si="27"/>
        <v>56.666666666666664</v>
      </c>
      <c r="LB27" s="2">
        <f t="shared" si="82"/>
        <v>0.99579519204165001</v>
      </c>
      <c r="LC27" s="57">
        <f>LB27*'DEPRECATED - DT-Prelim Calcs'!$C$21/KW$2/'DEPRECATED - DT-Prelim Calcs'!$C$19/'DEPRECATED - DT-Prelim Calcs'!$C$18*3.39*'DEPRECATED - DT-Prelim Calcs'!$C$20</f>
        <v>25.773080821789936</v>
      </c>
      <c r="LD27" s="46">
        <f t="shared" si="83"/>
        <v>0</v>
      </c>
      <c r="LE27" s="57">
        <f>LC26*'DEPRECATED - DT-Prelim Calcs'!$C$11+LE26</f>
        <v>-32.859359705055148</v>
      </c>
      <c r="LF27" s="57">
        <f>LF26+0.5*LC27*'DEPRECATED - DT-Prelim Calcs'!$C$11^2+LE27*'DEPRECATED - DT-Prelim Calcs'!$C$11</f>
        <v>-44495.307136593656</v>
      </c>
      <c r="LG27" s="57">
        <f>MIN('Drive Train'!$F$35-LA26*'DEPRECATED - DT-Prelim Calcs'!$C$21*'Drive Train'!$F$39,LG26+LA$2)</f>
        <v>12.381834082285739</v>
      </c>
      <c r="LH27" s="57">
        <f>'Drive Train'!$F$35-LA27*'DEPRECATED - DT-Prelim Calcs'!$C$21*'Drive Train'!$F$39</f>
        <v>8.5466666666666669</v>
      </c>
      <c r="LI27" s="1">
        <f>IF(LF27&gt;='Drive Train'!$F$29,1,0)</f>
        <v>0</v>
      </c>
      <c r="LJ27" s="57">
        <f>MIN(KZ27,'DEPRECATED - DT-Prelim Calcs'!$C$10)*'DEPRECATED - DT-Prelim Calcs'!$C$11*1000/60/60</f>
        <v>103.33333333333333</v>
      </c>
      <c r="LK27" s="63">
        <f>LK26+'DEPRECATED - DT-Prelim Calcs'!$C$11</f>
        <v>92</v>
      </c>
      <c r="LL27" s="2">
        <f>LV27/'Drive Train'!$F$35</f>
        <v>0.67096774193548392</v>
      </c>
      <c r="LM27" s="46">
        <f>LT27*12*60/(PI() * 'Drive Train'!$F$15)/LL$2*LL27</f>
        <v>-95218.985408620792</v>
      </c>
      <c r="LN27" s="2">
        <f>('DEPRECATED - DT-Prelim Calcs'!$C$6*LL27-LM27)/('DEPRECATED - DT-Prelim Calcs'!$C$6*LL27)*'DEPRECATED - DT-Prelim Calcs'!$C$7*LL27</f>
        <v>44.671020031943719</v>
      </c>
      <c r="LO27" s="57">
        <f>LN27/'DEPRECATED - DT-Prelim Calcs'!$C$7*('DEPRECATED - DT-Prelim Calcs'!$C$8-'DEPRECATED - DT-Prelim Calcs'!$C$9)+'DEPRECATED - DT-Prelim Calcs'!$C$9</f>
        <v>2380.8294066798253</v>
      </c>
      <c r="LP27" s="57">
        <f t="shared" si="28"/>
        <v>60</v>
      </c>
      <c r="LQ27" s="2">
        <f t="shared" si="84"/>
        <v>0.99579519204165001</v>
      </c>
      <c r="LR27" s="57">
        <f>LQ27*'DEPRECATED - DT-Prelim Calcs'!$C$21/LL$2/'DEPRECATED - DT-Prelim Calcs'!$C$19/'DEPRECATED - DT-Prelim Calcs'!$C$18*3.39*'DEPRECATED - DT-Prelim Calcs'!$C$20</f>
        <v>25.773080821789936</v>
      </c>
      <c r="LS27" s="46">
        <f t="shared" si="85"/>
        <v>0</v>
      </c>
      <c r="LT27" s="57">
        <f>LR26*'DEPRECATED - DT-Prelim Calcs'!$C$11+LT26</f>
        <v>-346.75865659248552</v>
      </c>
      <c r="LU27" s="57">
        <f>LU26+0.5*LR27*'DEPRECATED - DT-Prelim Calcs'!$C$11^2+LT27*'DEPRECATED - DT-Prelim Calcs'!$C$11</f>
        <v>-53750.879548570068</v>
      </c>
      <c r="LV27" s="57">
        <f>MIN('Drive Train'!$F$35-LP26*'DEPRECATED - DT-Prelim Calcs'!$C$21*'Drive Train'!$F$39,LV26+LP$2)</f>
        <v>8.32</v>
      </c>
      <c r="LW27" s="57">
        <f>'Drive Train'!$F$35-LP27*'DEPRECATED - DT-Prelim Calcs'!$C$21*'Drive Train'!$F$39</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Train'!$AA$49 + V27*(1-'Drive Train'!$AA$49))</f>
        <v>0</v>
      </c>
      <c r="W28" s="57">
        <f t="shared" si="0"/>
        <v>0</v>
      </c>
      <c r="X28" s="2">
        <f>MAX(MIN(IF(AND(AI27=1,AG28&lt;0),-1,1)*(W28-$C$9)/($C$8-$C$9)*$C$7-$C$29*AE28/T$2 -  AI27*$C$29/2,X$2),MAX(X$4:X27)*-1)</f>
        <v>-0.2458281045106315</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Train'!$F$39,AG27+W$2)-$C$3,IF(AE27-1&lt;=0,0,IF($C$32=Motors!$C$29,MAX(MAX(AG$4:AG27)*-1,AG27-W$2),MAX(0,MAX(AG$4:AG27)*-1,AG27-W$2))))</f>
        <v>0</v>
      </c>
      <c r="AH28" s="57">
        <f>'Drive Train'!$F$35-ABS(W28)*'DEPRECATED - DT-Prelim Calcs'!$C$21*'Drive Train'!$F$39</f>
        <v>12.4</v>
      </c>
      <c r="AI28" s="1">
        <f>IF(AJ28&gt;='Drive Train'!$F$29,1,0)</f>
        <v>1</v>
      </c>
      <c r="AJ28" s="57">
        <f>AJ27+0.5*Y28*'DEPRECATED - DT-Prelim Calcs'!$C$11^2+AE28*'DEPRECATED - DT-Prelim Calcs'!$C$11</f>
        <v>784.33981740885292</v>
      </c>
      <c r="AK28" s="57">
        <f t="shared" si="8"/>
        <v>0</v>
      </c>
      <c r="AL28" s="63">
        <f>AL27+'DEPRECATED - DT-Prelim Calcs'!$C$11</f>
        <v>96</v>
      </c>
      <c r="AM28" s="2">
        <f>AW28/'Drive Train'!$F$35</f>
        <v>0.88814664497559592</v>
      </c>
      <c r="AN28" s="46">
        <f>AU28*12*60/(PI() * 'Drive Train'!$F$15)/AM$2*AM28</f>
        <v>4007.8610015385166</v>
      </c>
      <c r="AO28" s="2">
        <f>('DEPRECATED - DT-Prelim Calcs'!$C$6*AM28-AN28)/('DEPRECATED - DT-Prelim Calcs'!$C$6*AM28)*'DEPRECATED - DT-Prelim Calcs'!$C$7*AM28</f>
        <v>0.32824860881748552</v>
      </c>
      <c r="AP28" s="57">
        <f>AO28/'DEPRECATED - DT-Prelim Calcs'!$C$7*('DEPRECATED - DT-Prelim Calcs'!$C$8-'DEPRECATED - DT-Prelim Calcs'!$C$9)+'DEPRECATED - DT-Prelim Calcs'!$C$9</f>
        <v>20.174811830408046</v>
      </c>
      <c r="AQ28" s="57">
        <f t="shared" si="9"/>
        <v>20.174811830408046</v>
      </c>
      <c r="AR28" s="2">
        <f t="shared" si="30"/>
        <v>-2.1305105765124233E-3</v>
      </c>
      <c r="AS28" s="57">
        <f>AR28*'DEPRECATED - DT-Prelim Calcs'!$C$21/AM$2/'DEPRECATED - DT-Prelim Calcs'!$C$19/'DEPRECATED - DT-Prelim Calcs'!$C$18*3.39*'DEPRECATED - DT-Prelim Calcs'!$C$20</f>
        <v>-1.5439670809129759E-2</v>
      </c>
      <c r="AT28" s="46">
        <f t="shared" si="31"/>
        <v>0</v>
      </c>
      <c r="AU28" s="57">
        <f>AS27*'DEPRECATED - DT-Prelim Calcs'!$C$11+AU27</f>
        <v>39.379966605090708</v>
      </c>
      <c r="AV28" s="57">
        <f>AV27+0.5*AS28*'DEPRECATED - DT-Prelim Calcs'!$C$11^2+AU28*'DEPRECATED - DT-Prelim Calcs'!$C$11</f>
        <v>3734.3701211766106</v>
      </c>
      <c r="AW28" s="57">
        <f>MIN('Drive Train'!$F$35-AQ27*'DEPRECATED - DT-Prelim Calcs'!$C$21*'Drive Train'!$F$39,AW27+AQ$2)</f>
        <v>11.01301839769739</v>
      </c>
      <c r="AX28" s="57">
        <f>'Drive Train'!$F$35-AQ28*'DEPRECATED - DT-Prelim Calcs'!$C$21*'Drive Train'!$F$39</f>
        <v>11.028112795532254</v>
      </c>
      <c r="AY28" s="1">
        <f>IF(AV28&gt;='Drive Train'!$F$29,1,0)</f>
        <v>1</v>
      </c>
      <c r="AZ28" s="57">
        <f t="shared" si="32"/>
        <v>22.416457589342272</v>
      </c>
      <c r="BA28" s="63">
        <f>BA27+'DEPRECATED - DT-Prelim Calcs'!$C$11</f>
        <v>96</v>
      </c>
      <c r="BB28" s="2">
        <f>BL28/'Drive Train'!$F$35</f>
        <v>0.48999999999999994</v>
      </c>
      <c r="BC28" s="46">
        <f>BJ28*12*60/(PI() * 'Drive Train'!$F$15)/BB$2*BB28</f>
        <v>5109.9220003967412</v>
      </c>
      <c r="BD28" s="2">
        <f>('DEPRECATED - DT-Prelim Calcs'!$C$6*BB28-BC28)/('DEPRECATED - DT-Prelim Calcs'!$C$6*BB28)*'DEPRECATED - DT-Prelim Calcs'!$C$7*BB28</f>
        <v>-1.1295900602169129</v>
      </c>
      <c r="BE28" s="57">
        <f>BD28/'DEPRECATED - DT-Prelim Calcs'!$C$7*('DEPRECATED - DT-Prelim Calcs'!$C$8-'DEPRECATED - DT-Prelim Calcs'!$C$9)+'DEPRECATED - DT-Prelim Calcs'!$C$9</f>
        <v>-57.435437645572584</v>
      </c>
      <c r="BF28" s="57">
        <f t="shared" si="10"/>
        <v>-57.435437645572584</v>
      </c>
      <c r="BG28" s="2">
        <f t="shared" si="33"/>
        <v>-1.8930791064259762</v>
      </c>
      <c r="BH28" s="57">
        <f>BG28*'DEPRECATED - DT-Prelim Calcs'!$C$21/BB$2/'DEPRECATED - DT-Prelim Calcs'!$C$19/'DEPRECATED - DT-Prelim Calcs'!$C$18*3.39*'DEPRECATED - DT-Prelim Calcs'!$C$20</f>
        <v>-19.816362906625237</v>
      </c>
      <c r="BI28" s="46">
        <f t="shared" si="34"/>
        <v>1</v>
      </c>
      <c r="BJ28" s="57">
        <f>BH27*'DEPRECATED - DT-Prelim Calcs'!$C$11+BJ27</f>
        <v>63.003506345617211</v>
      </c>
      <c r="BK28" s="57">
        <f>BK27+0.5*BH28*'DEPRECATED - DT-Prelim Calcs'!$C$11^2+BJ28*'DEPRECATED - DT-Prelim Calcs'!$C$11</f>
        <v>2275.199443392793</v>
      </c>
      <c r="BL28" s="57">
        <f>MIN('Drive Train'!$F$35-BF27*'DEPRECATED - DT-Prelim Calcs'!$C$21*'Drive Train'!$F$39,BL27+BF$2)</f>
        <v>6.0759999999999996</v>
      </c>
      <c r="BM28" s="57">
        <f>'Drive Train'!$F$35-BF28*'DEPRECATED - DT-Prelim Calcs'!$C$21*'Drive Train'!$F$39</f>
        <v>16.305609759898935</v>
      </c>
      <c r="BN28" s="1">
        <f>IF(BK28&gt;='Drive Train'!$F$29,1,0)</f>
        <v>1</v>
      </c>
      <c r="BO28" s="57">
        <f t="shared" si="35"/>
        <v>-63.817152939525094</v>
      </c>
      <c r="BP28" s="63">
        <f>BP27+'DEPRECATED - DT-Prelim Calcs'!$C$11</f>
        <v>96</v>
      </c>
      <c r="BQ28" s="2">
        <f>CA28/'Drive Train'!$F$35</f>
        <v>1.4140723165802564</v>
      </c>
      <c r="BR28" s="46">
        <f>BY28*12*60/(PI() * 'Drive Train'!$F$15)/BQ$2*BQ28</f>
        <v>-22382.27753085738</v>
      </c>
      <c r="BS28" s="2">
        <f>('DEPRECATED - DT-Prelim Calcs'!$C$6*BQ28-BR28)/('DEPRECATED - DT-Prelim Calcs'!$C$6*BQ28)*'DEPRECATED - DT-Prelim Calcs'!$C$7*BQ28</f>
        <v>13.528231140250407</v>
      </c>
      <c r="BT28" s="57">
        <f>BS28/'DEPRECATED - DT-Prelim Calcs'!$C$7*('DEPRECATED - DT-Prelim Calcs'!$C$8-'DEPRECATED - DT-Prelim Calcs'!$C$9)+'DEPRECATED - DT-Prelim Calcs'!$C$9</f>
        <v>722.89587356602794</v>
      </c>
      <c r="BU28" s="57">
        <f t="shared" si="11"/>
        <v>93</v>
      </c>
      <c r="BV28" s="2">
        <f t="shared" si="36"/>
        <v>1.8828060353728675</v>
      </c>
      <c r="BW28" s="57">
        <f>BV28*'DEPRECATED - DT-Prelim Calcs'!$C$21/BQ$2/'DEPRECATED - DT-Prelim Calcs'!$C$19/'DEPRECATED - DT-Prelim Calcs'!$C$18*3.39*'DEPRECATED - DT-Prelim Calcs'!$C$20</f>
        <v>25.773080821789936</v>
      </c>
      <c r="BX28" s="46">
        <f t="shared" si="37"/>
        <v>0</v>
      </c>
      <c r="BY28" s="57">
        <f>BW27*'DEPRECATED - DT-Prelim Calcs'!$C$11+BY27</f>
        <v>-73.126302786766047</v>
      </c>
      <c r="BZ28" s="57">
        <f>BZ27+0.5*BW28*'DEPRECATED - DT-Prelim Calcs'!$C$11^2+BY28*'DEPRECATED - DT-Prelim Calcs'!$C$11</f>
        <v>-1912.9820987925377</v>
      </c>
      <c r="CA28" s="57">
        <f>MIN('Drive Train'!$F$35-BU27*'DEPRECATED - DT-Prelim Calcs'!$C$21*'Drive Train'!$F$39,CA27+BU$2)</f>
        <v>17.534496725595179</v>
      </c>
      <c r="CB28" s="57">
        <f>'Drive Train'!$F$35-BU28*'DEPRECATED - DT-Prelim Calcs'!$C$21*'Drive Train'!$F$39</f>
        <v>6.0759999999999996</v>
      </c>
      <c r="CC28" s="1">
        <f>IF(BZ28&gt;='Drive Train'!$F$29,1,0)</f>
        <v>0</v>
      </c>
      <c r="CD28" s="57">
        <f t="shared" si="38"/>
        <v>103.33333333333333</v>
      </c>
      <c r="CE28" s="63">
        <f>CE27+'DEPRECATED - DT-Prelim Calcs'!$C$11</f>
        <v>96</v>
      </c>
      <c r="CF28" s="2">
        <f>CP28/'Drive Train'!$F$35</f>
        <v>0.48999999999999994</v>
      </c>
      <c r="CG28" s="46">
        <f>CN28*12*60/(PI() * 'Drive Train'!$F$15)/CF$2*CF28</f>
        <v>-20641.368888334808</v>
      </c>
      <c r="CH28" s="2">
        <f>('DEPRECATED - DT-Prelim Calcs'!$C$6*CF28-CG28)/('DEPRECATED - DT-Prelim Calcs'!$C$6*CF28)*'DEPRECATED - DT-Prelim Calcs'!$C$7*CF28</f>
        <v>10.514051786282719</v>
      </c>
      <c r="CI28" s="57">
        <f>CH28/'DEPRECATED - DT-Prelim Calcs'!$C$7*('DEPRECATED - DT-Prelim Calcs'!$C$8-'DEPRECATED - DT-Prelim Calcs'!$C$9)+'DEPRECATED - DT-Prelim Calcs'!$C$9</f>
        <v>562.43147061413811</v>
      </c>
      <c r="CJ28" s="57">
        <f t="shared" si="12"/>
        <v>93</v>
      </c>
      <c r="CK28" s="2">
        <f t="shared" si="39"/>
        <v>1.5241763143494644</v>
      </c>
      <c r="CL28" s="57">
        <f>CK28*'DEPRECATED - DT-Prelim Calcs'!$C$21/CF$2/'DEPRECATED - DT-Prelim Calcs'!$C$19/'DEPRECATED - DT-Prelim Calcs'!$C$18*3.39*'DEPRECATED - DT-Prelim Calcs'!$C$20</f>
        <v>25.773080821789936</v>
      </c>
      <c r="CM28" s="46">
        <f t="shared" si="40"/>
        <v>0</v>
      </c>
      <c r="CN28" s="57">
        <f>CL27*'DEPRECATED - DT-Prelim Calcs'!$C$11+CN27</f>
        <v>-157.54803901756452</v>
      </c>
      <c r="CO28" s="57">
        <f>CO27+0.5*CL28*'DEPRECATED - DT-Prelim Calcs'!$C$11^2+CN28*'DEPRECATED - DT-Prelim Calcs'!$C$11</f>
        <v>-9170.515121884473</v>
      </c>
      <c r="CP28" s="57">
        <f>MIN('Drive Train'!$F$35-CJ27*'DEPRECATED - DT-Prelim Calcs'!$C$21*'Drive Train'!$F$39,CP27+CJ$2)</f>
        <v>6.0759999999999996</v>
      </c>
      <c r="CQ28" s="57">
        <f>'Drive Train'!$F$35-CJ28*'DEPRECATED - DT-Prelim Calcs'!$C$21*'Drive Train'!$F$39</f>
        <v>6.0759999999999996</v>
      </c>
      <c r="CR28" s="1">
        <f>IF(CO28&gt;='Drive Train'!$F$29,1,0)</f>
        <v>0</v>
      </c>
      <c r="CS28" s="57">
        <f t="shared" si="41"/>
        <v>103.33333333333333</v>
      </c>
      <c r="CT28" s="63">
        <f>CT27+'DEPRECATED - DT-Prelim Calcs'!$C$11</f>
        <v>96</v>
      </c>
      <c r="CU28" s="2">
        <f>DE28/'Drive Train'!$F$35</f>
        <v>1.8471063705724147</v>
      </c>
      <c r="CV28" s="46">
        <f>DC28*12*60/(PI() * 'Drive Train'!$F$15)/CU$2*CU28</f>
        <v>-169974.66280240988</v>
      </c>
      <c r="CW28" s="2">
        <f>('DEPRECATED - DT-Prelim Calcs'!$C$6*CU28-CV28)/('DEPRECATED - DT-Prelim Calcs'!$C$6*CU28)*'DEPRECATED - DT-Prelim Calcs'!$C$7*CU28</f>
        <v>81.306861691504992</v>
      </c>
      <c r="CX28" s="57">
        <f>CW28/'DEPRECATED - DT-Prelim Calcs'!$C$7*('DEPRECATED - DT-Prelim Calcs'!$C$8-'DEPRECATED - DT-Prelim Calcs'!$C$9)+'DEPRECATED - DT-Prelim Calcs'!$C$9</f>
        <v>4331.1939232448512</v>
      </c>
      <c r="CY28" s="57">
        <f t="shared" si="13"/>
        <v>93</v>
      </c>
      <c r="CZ28" s="2">
        <f t="shared" si="42"/>
        <v>1.2803081040535502</v>
      </c>
      <c r="DA28" s="57">
        <f>CZ28*'DEPRECATED - DT-Prelim Calcs'!$C$21/CU$2/'DEPRECATED - DT-Prelim Calcs'!$C$19/'DEPRECATED - DT-Prelim Calcs'!$C$18*3.39*'DEPRECATED - DT-Prelim Calcs'!$C$20</f>
        <v>25.773080821789936</v>
      </c>
      <c r="DB28" s="46">
        <f t="shared" si="43"/>
        <v>0</v>
      </c>
      <c r="DC28" s="57">
        <f>DA27*'DEPRECATED - DT-Prelim Calcs'!$C$11+DC27</f>
        <v>-289.09604799368992</v>
      </c>
      <c r="DD28" s="57">
        <f>DD27+0.5*DA28*'DEPRECATED - DT-Prelim Calcs'!$C$11^2+DC28*'DEPRECATED - DT-Prelim Calcs'!$C$11</f>
        <v>-13308.664806453409</v>
      </c>
      <c r="DE28" s="57">
        <f>MIN('Drive Train'!$F$35-CY27*'DEPRECATED - DT-Prelim Calcs'!$C$21*'Drive Train'!$F$39,DE27+CY$2)</f>
        <v>22.904118995097942</v>
      </c>
      <c r="DF28" s="57">
        <f>'Drive Train'!$F$35-CY28*'DEPRECATED - DT-Prelim Calcs'!$C$21*'Drive Train'!$F$39</f>
        <v>6.0759999999999996</v>
      </c>
      <c r="DG28" s="1">
        <f>IF(DD28&gt;='Drive Train'!$F$29,1,0)</f>
        <v>0</v>
      </c>
      <c r="DH28" s="57">
        <f t="shared" si="44"/>
        <v>103.33333333333333</v>
      </c>
      <c r="DI28" s="63">
        <f>DI27+'DEPRECATED - DT-Prelim Calcs'!$C$11</f>
        <v>96</v>
      </c>
      <c r="DJ28" s="2">
        <f>DT28/'Drive Train'!$F$35</f>
        <v>0.48999999999999994</v>
      </c>
      <c r="DK28" s="46">
        <f>DR28*12*60/(PI() * 'Drive Train'!$F$15)/DJ$2*DJ28</f>
        <v>-77211.528742601615</v>
      </c>
      <c r="DL28" s="2">
        <f>('DEPRECATED - DT-Prelim Calcs'!$C$6*DJ28-DK28)/('DEPRECATED - DT-Prelim Calcs'!$C$6*DJ28)*'DEPRECATED - DT-Prelim Calcs'!$C$7*DJ28</f>
        <v>36.092679412696036</v>
      </c>
      <c r="DM28" s="57">
        <f>DL28/'DEPRECATED - DT-Prelim Calcs'!$C$7*('DEPRECATED - DT-Prelim Calcs'!$C$8-'DEPRECATED - DT-Prelim Calcs'!$C$9)+'DEPRECATED - DT-Prelim Calcs'!$C$9</f>
        <v>1924.148451721536</v>
      </c>
      <c r="DN28" s="57">
        <f t="shared" si="14"/>
        <v>93</v>
      </c>
      <c r="DO28" s="2">
        <f t="shared" si="45"/>
        <v>1.1037138828047846</v>
      </c>
      <c r="DP28" s="57">
        <f>DO28*'DEPRECATED - DT-Prelim Calcs'!$C$21/DJ$2/'DEPRECATED - DT-Prelim Calcs'!$C$19/'DEPRECATED - DT-Prelim Calcs'!$C$18*3.39*'DEPRECATED - DT-Prelim Calcs'!$C$20</f>
        <v>25.773080821789936</v>
      </c>
      <c r="DQ28" s="46">
        <f t="shared" si="46"/>
        <v>0</v>
      </c>
      <c r="DR28" s="57">
        <f>DP27*'DEPRECATED - DT-Prelim Calcs'!$C$11+DR27</f>
        <v>-426.75434811786499</v>
      </c>
      <c r="DS28" s="57">
        <f>DS27+0.5*DP28*'DEPRECATED - DT-Prelim Calcs'!$C$11^2+DR28*'DEPRECATED - DT-Prelim Calcs'!$C$11</f>
        <v>-33349.460505140276</v>
      </c>
      <c r="DT28" s="57">
        <f>MIN('Drive Train'!$F$35-DN27*'DEPRECATED - DT-Prelim Calcs'!$C$21*'Drive Train'!$F$39,DT27+DN$2)</f>
        <v>6.0759999999999996</v>
      </c>
      <c r="DU28" s="57">
        <f>'Drive Train'!$F$35-DN28*'DEPRECATED - DT-Prelim Calcs'!$C$21*'Drive Train'!$F$39</f>
        <v>6.0759999999999996</v>
      </c>
      <c r="DV28" s="1">
        <f>IF(DS28&gt;='Drive Train'!$F$29,1,0)</f>
        <v>0</v>
      </c>
      <c r="DW28" s="57">
        <f t="shared" si="47"/>
        <v>103.33333333333333</v>
      </c>
      <c r="DX28" s="63">
        <f>DX27+'DEPRECATED - DT-Prelim Calcs'!$C$11</f>
        <v>96</v>
      </c>
      <c r="DY28" s="2">
        <f>EI28/'Drive Train'!$F$35</f>
        <v>0.48999999999999994</v>
      </c>
      <c r="DZ28" s="46">
        <f>EG28*12*60/(PI() * 'Drive Train'!$F$15)/DY$2*DY28</f>
        <v>-8338.1370540396583</v>
      </c>
      <c r="EA28" s="2">
        <f>('DEPRECATED - DT-Prelim Calcs'!$C$6*DY28-DZ28)/('DEPRECATED - DT-Prelim Calcs'!$C$6*DY28)*'DEPRECATED - DT-Prelim Calcs'!$C$7*DY28</f>
        <v>4.9510520263106139</v>
      </c>
      <c r="EB28" s="57">
        <f>EA28/'DEPRECATED - DT-Prelim Calcs'!$C$7*('DEPRECATED - DT-Prelim Calcs'!$C$8-'DEPRECATED - DT-Prelim Calcs'!$C$9)+'DEPRECATED - DT-Prelim Calcs'!$C$9</f>
        <v>266.27675310193018</v>
      </c>
      <c r="EC28" s="57">
        <f t="shared" si="15"/>
        <v>93</v>
      </c>
      <c r="ED28" s="2">
        <f t="shared" si="48"/>
        <v>0.96993038185874991</v>
      </c>
      <c r="EE28" s="57">
        <f>ED28*'DEPRECATED - DT-Prelim Calcs'!$C$21/DY$2/'DEPRECATED - DT-Prelim Calcs'!$C$19/'DEPRECATED - DT-Prelim Calcs'!$C$18*3.39*'DEPRECATED - DT-Prelim Calcs'!$C$20</f>
        <v>25.773080821789936</v>
      </c>
      <c r="EF28" s="46">
        <f t="shared" si="49"/>
        <v>0</v>
      </c>
      <c r="EG28" s="57">
        <f>EE27*'DEPRECATED - DT-Prelim Calcs'!$C$11+EG27</f>
        <v>-40.499428128626832</v>
      </c>
      <c r="EH28" s="57">
        <f>EH27+0.5*EE28*'DEPRECATED - DT-Prelim Calcs'!$C$11^2+EG28*'DEPRECATED - DT-Prelim Calcs'!$C$11</f>
        <v>-42483.640818653512</v>
      </c>
      <c r="EI28" s="57">
        <f>MIN('Drive Train'!$F$35-EC27*'DEPRECATED - DT-Prelim Calcs'!$C$21*'Drive Train'!$F$39,EI27+EC$2)</f>
        <v>6.0759999999999996</v>
      </c>
      <c r="EJ28" s="57">
        <f>'Drive Train'!$F$35-EC28*'DEPRECATED - DT-Prelim Calcs'!$C$21*'Drive Train'!$F$39</f>
        <v>6.0759999999999996</v>
      </c>
      <c r="EK28" s="1">
        <f>IF(EH28&gt;='Drive Train'!$F$29,1,0)</f>
        <v>0</v>
      </c>
      <c r="EL28" s="57">
        <f t="shared" si="50"/>
        <v>103.33333333333333</v>
      </c>
      <c r="EM28" s="63">
        <f>EM27+'DEPRECATED - DT-Prelim Calcs'!$C$11</f>
        <v>96</v>
      </c>
      <c r="EN28" s="2">
        <f>EX28/'Drive Train'!$F$35</f>
        <v>0.48999999999999994</v>
      </c>
      <c r="EO28" s="46">
        <f>EV28*12*60/(PI() * 'Drive Train'!$F$15)/EN$2*EN28</f>
        <v>-150551.05423136213</v>
      </c>
      <c r="EP28" s="2">
        <f>('DEPRECATED - DT-Prelim Calcs'!$C$6*EN28-EO28)/('DEPRECATED - DT-Prelim Calcs'!$C$6*EN28)*'DEPRECATED - DT-Prelim Calcs'!$C$7*EN28</f>
        <v>69.253703132754737</v>
      </c>
      <c r="EQ28" s="57">
        <f>EP28/'DEPRECATED - DT-Prelim Calcs'!$C$7*('DEPRECATED - DT-Prelim Calcs'!$C$8-'DEPRECATED - DT-Prelim Calcs'!$C$9)+'DEPRECATED - DT-Prelim Calcs'!$C$9</f>
        <v>3689.5257725860715</v>
      </c>
      <c r="ER28" s="57">
        <f t="shared" si="16"/>
        <v>93</v>
      </c>
      <c r="ES28" s="2">
        <f t="shared" si="51"/>
        <v>0.86507304327942547</v>
      </c>
      <c r="ET28" s="57">
        <f>ES28*'DEPRECATED - DT-Prelim Calcs'!$C$21/EN$2/'DEPRECATED - DT-Prelim Calcs'!$C$19/'DEPRECATED - DT-Prelim Calcs'!$C$18*3.39*'DEPRECATED - DT-Prelim Calcs'!$C$20</f>
        <v>25.773080821789936</v>
      </c>
      <c r="EU28" s="46">
        <f t="shared" si="52"/>
        <v>0</v>
      </c>
      <c r="EV28" s="57">
        <f>ET27*'DEPRECATED - DT-Prelim Calcs'!$C$11+EV27</f>
        <v>-652.19261715864013</v>
      </c>
      <c r="EW28" s="57">
        <f>EW27+0.5*ET28*'DEPRECATED - DT-Prelim Calcs'!$C$11^2+EV28*'DEPRECATED - DT-Prelim Calcs'!$C$11</f>
        <v>-66622.924503204747</v>
      </c>
      <c r="EX28" s="57">
        <f>MIN('Drive Train'!$F$35-ER27*'DEPRECATED - DT-Prelim Calcs'!$C$21*'Drive Train'!$F$39,EX27+ER$2)</f>
        <v>6.0759999999999996</v>
      </c>
      <c r="EY28" s="57">
        <f>'Drive Train'!$F$35-ER28*'DEPRECATED - DT-Prelim Calcs'!$C$21*'Drive Train'!$F$39</f>
        <v>6.0759999999999996</v>
      </c>
      <c r="EZ28" s="1">
        <f>IF(EW28&gt;='Drive Train'!$F$29,1,0)</f>
        <v>0</v>
      </c>
      <c r="FA28" s="57">
        <f t="shared" si="53"/>
        <v>103.33333333333333</v>
      </c>
      <c r="FB28" s="63">
        <f>FB27+'DEPRECATED - DT-Prelim Calcs'!$C$11</f>
        <v>96</v>
      </c>
      <c r="FC28" s="2">
        <f>FM28/'Drive Train'!$F$35</f>
        <v>0.48999999999999994</v>
      </c>
      <c r="FD28" s="46">
        <f>FK28*12*60/(PI() * 'Drive Train'!$F$15)/FC$2*FC28</f>
        <v>-5322.677470255031</v>
      </c>
      <c r="FE28" s="2">
        <f>('DEPRECATED - DT-Prelim Calcs'!$C$6*FC28-FD28)/('DEPRECATED - DT-Prelim Calcs'!$C$6*FC28)*'DEPRECATED - DT-Prelim Calcs'!$C$7*FC28</f>
        <v>3.5875890625355771</v>
      </c>
      <c r="FF28" s="57">
        <f>FE28/'DEPRECATED - DT-Prelim Calcs'!$C$7*('DEPRECATED - DT-Prelim Calcs'!$C$8-'DEPRECATED - DT-Prelim Calcs'!$C$9)+'DEPRECATED - DT-Prelim Calcs'!$C$9</f>
        <v>193.69073722959109</v>
      </c>
      <c r="FG28" s="57">
        <f t="shared" si="17"/>
        <v>93</v>
      </c>
      <c r="FH28" s="2">
        <f t="shared" si="54"/>
        <v>0.78067567320338405</v>
      </c>
      <c r="FI28" s="57">
        <f>FH28*'DEPRECATED - DT-Prelim Calcs'!$C$21/FC$2/'DEPRECATED - DT-Prelim Calcs'!$C$19/'DEPRECATED - DT-Prelim Calcs'!$C$18*3.39*'DEPRECATED - DT-Prelim Calcs'!$C$20</f>
        <v>25.773080821789936</v>
      </c>
      <c r="FJ28" s="46">
        <f t="shared" si="55"/>
        <v>0</v>
      </c>
      <c r="FK28" s="57">
        <f>FI27*'DEPRECATED - DT-Prelim Calcs'!$C$11+FK27</f>
        <v>-20.808467443978486</v>
      </c>
      <c r="FL28" s="57">
        <f>FL27+0.5*FI28*'DEPRECATED - DT-Prelim Calcs'!$C$11^2+FK28*'DEPRECATED - DT-Prelim Calcs'!$C$11</f>
        <v>-69918.675181115512</v>
      </c>
      <c r="FM28" s="57">
        <f>MIN('Drive Train'!$F$35-FG27*'DEPRECATED - DT-Prelim Calcs'!$C$21*'Drive Train'!$F$39,FM27+FG$2)</f>
        <v>6.0759999999999996</v>
      </c>
      <c r="FN28" s="57">
        <f>'Drive Train'!$F$35-FG28*'DEPRECATED - DT-Prelim Calcs'!$C$21*'Drive Train'!$F$39</f>
        <v>6.0759999999999996</v>
      </c>
      <c r="FO28" s="1">
        <f>IF(FL28&gt;='Drive Train'!$F$29,1,0)</f>
        <v>0</v>
      </c>
      <c r="FP28" s="57">
        <f t="shared" si="56"/>
        <v>103.33333333333333</v>
      </c>
      <c r="FQ28" s="63">
        <f>FQ27+'DEPRECATED - DT-Prelim Calcs'!$C$11</f>
        <v>96</v>
      </c>
      <c r="FR28" s="2">
        <f>GB28/'Drive Train'!$F$35</f>
        <v>0.48999999999999994</v>
      </c>
      <c r="FS28" s="46">
        <f>FZ28*12*60/(PI() * 'Drive Train'!$F$15)/FR$2*FR28</f>
        <v>-23690.927459184073</v>
      </c>
      <c r="FT28" s="2">
        <f>('DEPRECATED - DT-Prelim Calcs'!$C$6*FR28-FS28)/('DEPRECATED - DT-Prelim Calcs'!$C$6*FR28)*'DEPRECATED - DT-Prelim Calcs'!$C$7*FR28</f>
        <v>11.892932866160152</v>
      </c>
      <c r="FU28" s="57">
        <f>FT28/'DEPRECATED - DT-Prelim Calcs'!$C$7*('DEPRECATED - DT-Prelim Calcs'!$C$8-'DEPRECATED - DT-Prelim Calcs'!$C$9)+'DEPRECATED - DT-Prelim Calcs'!$C$9</f>
        <v>635.83829324827695</v>
      </c>
      <c r="FV28" s="57">
        <f t="shared" si="18"/>
        <v>93</v>
      </c>
      <c r="FW28" s="2">
        <f t="shared" si="57"/>
        <v>0.7112822800297498</v>
      </c>
      <c r="FX28" s="57">
        <f>FW28*'DEPRECATED - DT-Prelim Calcs'!$C$21/FR$2/'DEPRECATED - DT-Prelim Calcs'!$C$19/'DEPRECATED - DT-Prelim Calcs'!$C$18*3.39*'DEPRECATED - DT-Prelim Calcs'!$C$20</f>
        <v>25.773080821789936</v>
      </c>
      <c r="FY28" s="46">
        <f t="shared" si="58"/>
        <v>0</v>
      </c>
      <c r="FZ28" s="57">
        <f>FX27*'DEPRECATED - DT-Prelim Calcs'!$C$11+FZ27</f>
        <v>-84.384630002836033</v>
      </c>
      <c r="GA28" s="57">
        <f>GA27+0.5*FX28*'DEPRECATED - DT-Prelim Calcs'!$C$11^2+FZ28*'DEPRECATED - DT-Prelim Calcs'!$C$11</f>
        <v>-102233.36947786795</v>
      </c>
      <c r="GB28" s="57">
        <f>MIN('Drive Train'!$F$35-FV27*'DEPRECATED - DT-Prelim Calcs'!$C$21*'Drive Train'!$F$39,GB27+FV$2)</f>
        <v>6.0759999999999996</v>
      </c>
      <c r="GC28" s="57">
        <f>'Drive Train'!$F$35-FV28*'DEPRECATED - DT-Prelim Calcs'!$C$21*'Drive Train'!$F$39</f>
        <v>6.0759999999999996</v>
      </c>
      <c r="GD28" s="1">
        <f>IF(GA28&gt;='Drive Train'!$F$29,1,0)</f>
        <v>0</v>
      </c>
      <c r="GE28" s="57">
        <f t="shared" si="59"/>
        <v>103.33333333333333</v>
      </c>
      <c r="GF28" s="63">
        <f>GF27+'DEPRECATED - DT-Prelim Calcs'!$C$11</f>
        <v>96</v>
      </c>
      <c r="GG28" s="2">
        <f>GQ28/'Drive Train'!$F$35</f>
        <v>2.2612133432979569</v>
      </c>
      <c r="GH28" s="46">
        <f>GO28*12*60/(PI() * 'Drive Train'!$F$15)/GG$2*GG28</f>
        <v>-499073.34340007475</v>
      </c>
      <c r="GI28" s="2">
        <f>('DEPRECATED - DT-Prelim Calcs'!$C$6*GG28-GH28)/('DEPRECATED - DT-Prelim Calcs'!$C$6*GG28)*'DEPRECATED - DT-Prelim Calcs'!$C$7*GG28</f>
        <v>231.10932858402353</v>
      </c>
      <c r="GJ28" s="57">
        <f>GI28/'DEPRECATED - DT-Prelim Calcs'!$C$7*('DEPRECATED - DT-Prelim Calcs'!$C$8-'DEPRECATED - DT-Prelim Calcs'!$C$9)+'DEPRECATED - DT-Prelim Calcs'!$C$9</f>
        <v>12306.155127522912</v>
      </c>
      <c r="GK28" s="57">
        <f t="shared" si="60"/>
        <v>29.999999999999982</v>
      </c>
      <c r="GL28" s="2">
        <f t="shared" si="61"/>
        <v>0.99579519204165001</v>
      </c>
      <c r="GM28" s="57">
        <f>GL28*'DEPRECATED - DT-Prelim Calcs'!$C$21/GG$2/'DEPRECATED - DT-Prelim Calcs'!$C$19/'DEPRECATED - DT-Prelim Calcs'!$C$18*3.39*'DEPRECATED - DT-Prelim Calcs'!$C$20</f>
        <v>25.773080821789936</v>
      </c>
      <c r="GN28" s="46">
        <f t="shared" si="62"/>
        <v>0</v>
      </c>
      <c r="GO28" s="57">
        <f>GM27*'DEPRECATED - DT-Prelim Calcs'!$C$11+GO27</f>
        <v>-539.29728956883264</v>
      </c>
      <c r="GP28" s="57">
        <f>GP27+0.5*GM28*'DEPRECATED - DT-Prelim Calcs'!$C$11^2+GO28*'DEPRECATED - DT-Prelim Calcs'!$C$11</f>
        <v>-40309.917397960191</v>
      </c>
      <c r="GQ28" s="57">
        <f>MIN('Drive Train'!$F$35-GK27*'DEPRECATED - DT-Prelim Calcs'!$C$21*'Drive Train'!$F$39,GQ27+GK$2)</f>
        <v>28.039045456894666</v>
      </c>
      <c r="GR28" s="57">
        <f>'Drive Train'!$F$35-GK28*'DEPRECATED - DT-Prelim Calcs'!$C$21*'Drive Train'!$F$39</f>
        <v>10.360000000000001</v>
      </c>
      <c r="GS28" s="1">
        <f>IF(GP28&gt;='Drive Train'!$F$29,1,0)</f>
        <v>0</v>
      </c>
      <c r="GT28" s="57">
        <f t="shared" si="63"/>
        <v>33.333333333333314</v>
      </c>
      <c r="GU28" s="63">
        <f>GU27+'DEPRECATED - DT-Prelim Calcs'!$C$11</f>
        <v>96</v>
      </c>
      <c r="GV28" s="2">
        <f>HF28/'Drive Train'!$F$35</f>
        <v>0.81720430107526887</v>
      </c>
      <c r="GW28" s="46">
        <f>HD28*12*60/(PI() * 'Drive Train'!$F$15)/GV$2*GV28</f>
        <v>8740.8686189471809</v>
      </c>
      <c r="GX28" s="2">
        <f>('DEPRECATED - DT-Prelim Calcs'!$C$6*GV28-GW28)/('DEPRECATED - DT-Prelim Calcs'!$C$6*GV28)*'DEPRECATED - DT-Prelim Calcs'!$C$7*GV28</f>
        <v>-1.9827877979475714</v>
      </c>
      <c r="GY28" s="57">
        <f>GX28/'DEPRECATED - DT-Prelim Calcs'!$C$7*('DEPRECATED - DT-Prelim Calcs'!$C$8-'DEPRECATED - DT-Prelim Calcs'!$C$9)+'DEPRECATED - DT-Prelim Calcs'!$C$9</f>
        <v>-102.85671140110929</v>
      </c>
      <c r="GZ28" s="57">
        <f t="shared" si="20"/>
        <v>-102.85671140110929</v>
      </c>
      <c r="HA28" s="2">
        <f t="shared" si="64"/>
        <v>-2.7658721909479209</v>
      </c>
      <c r="HB28" s="57">
        <f>HA28*'DEPRECATED - DT-Prelim Calcs'!$C$21/GV$2/'DEPRECATED - DT-Prelim Calcs'!$C$19/'DEPRECATED - DT-Prelim Calcs'!$C$18*3.39*'DEPRECATED - DT-Prelim Calcs'!$C$20</f>
        <v>-71.58605312593275</v>
      </c>
      <c r="HC28" s="46">
        <f t="shared" si="65"/>
        <v>1</v>
      </c>
      <c r="HD28" s="57">
        <f>HB27*'DEPRECATED - DT-Prelim Calcs'!$C$11+HD27</f>
        <v>26.135412082119871</v>
      </c>
      <c r="HE28" s="57">
        <f>HE27+0.5*HB28*'DEPRECATED - DT-Prelim Calcs'!$C$11^2+HD28*'DEPRECATED - DT-Prelim Calcs'!$C$11</f>
        <v>-41845.779444135747</v>
      </c>
      <c r="HF28" s="57">
        <f>MIN('Drive Train'!$F$35-GZ27*'DEPRECATED - DT-Prelim Calcs'!$C$21*'Drive Train'!$F$39,HF27+GZ$2)</f>
        <v>10.133333333333335</v>
      </c>
      <c r="HG28" s="57">
        <f>'Drive Train'!$F$35-GZ28*'DEPRECATED - DT-Prelim Calcs'!$C$21*'Drive Train'!$F$39</f>
        <v>19.394256375275432</v>
      </c>
      <c r="HH28" s="1">
        <f>IF(HE28&gt;='Drive Train'!$F$29,1,0)</f>
        <v>0</v>
      </c>
      <c r="HI28" s="57">
        <f t="shared" si="66"/>
        <v>-114.28523489012144</v>
      </c>
      <c r="HJ28" s="63">
        <f>HJ27+'DEPRECATED - DT-Prelim Calcs'!$C$11</f>
        <v>96</v>
      </c>
      <c r="HK28" s="2">
        <f>HU28/'Drive Train'!$F$35</f>
        <v>0.79892473118279583</v>
      </c>
      <c r="HL28" s="46">
        <f>HS28*12*60/(PI() * 'Drive Train'!$F$15)/HK$2*HK28</f>
        <v>-55497.720042281908</v>
      </c>
      <c r="HM28" s="2">
        <f>('DEPRECATED - DT-Prelim Calcs'!$C$6*HK28-HL28)/('DEPRECATED - DT-Prelim Calcs'!$C$6*HK28)*'DEPRECATED - DT-Prelim Calcs'!$C$7*HK28</f>
        <v>27.019124418641987</v>
      </c>
      <c r="HN28" s="57">
        <f>HM28/'DEPRECATED - DT-Prelim Calcs'!$C$7*('DEPRECATED - DT-Prelim Calcs'!$C$8-'DEPRECATED - DT-Prelim Calcs'!$C$9)+'DEPRECATED - DT-Prelim Calcs'!$C$9</f>
        <v>1441.1040095069575</v>
      </c>
      <c r="HO28" s="57">
        <f t="shared" si="21"/>
        <v>36.66666666666665</v>
      </c>
      <c r="HP28" s="2">
        <f t="shared" si="67"/>
        <v>0.99579519204165001</v>
      </c>
      <c r="HQ28" s="57">
        <f>HP28*'DEPRECATED - DT-Prelim Calcs'!$C$21/HK$2/'DEPRECATED - DT-Prelim Calcs'!$C$19/'DEPRECATED - DT-Prelim Calcs'!$C$18*3.39*'DEPRECATED - DT-Prelim Calcs'!$C$20</f>
        <v>25.773080821789936</v>
      </c>
      <c r="HR28" s="46">
        <f t="shared" si="68"/>
        <v>0</v>
      </c>
      <c r="HS28" s="57">
        <f>HQ27*'DEPRECATED - DT-Prelim Calcs'!$C$11+HS27</f>
        <v>-169.73628002670273</v>
      </c>
      <c r="HT28" s="57">
        <f>HT27+0.5*HQ28*'DEPRECATED - DT-Prelim Calcs'!$C$11^2+HS28*'DEPRECATED - DT-Prelim Calcs'!$C$11</f>
        <v>-49159.388782128728</v>
      </c>
      <c r="HU28" s="57">
        <f>MIN('Drive Train'!$F$35-HO27*'DEPRECATED - DT-Prelim Calcs'!$C$21*'Drive Train'!$F$39,HU27+HO$2)</f>
        <v>9.9066666666666681</v>
      </c>
      <c r="HV28" s="57">
        <f>'Drive Train'!$F$35-HO28*'DEPRECATED - DT-Prelim Calcs'!$C$21*'Drive Train'!$F$39</f>
        <v>9.9066666666666681</v>
      </c>
      <c r="HW28" s="1">
        <f>IF(HT28&gt;='Drive Train'!$F$29,1,0)</f>
        <v>0</v>
      </c>
      <c r="HX28" s="57">
        <f t="shared" si="69"/>
        <v>40.740740740740726</v>
      </c>
      <c r="HY28" s="63">
        <f>HY27+'DEPRECATED - DT-Prelim Calcs'!$C$11</f>
        <v>96</v>
      </c>
      <c r="HZ28" s="2">
        <f>IJ28/'Drive Train'!$F$35</f>
        <v>0.78064516129032269</v>
      </c>
      <c r="IA28" s="46">
        <f>IH28*12*60/(PI() * 'Drive Train'!$F$15)/HZ$2*HZ28</f>
        <v>-140080.24097852231</v>
      </c>
      <c r="IB28" s="2">
        <f>('DEPRECATED - DT-Prelim Calcs'!$C$6*HZ28-IA28)/('DEPRECATED - DT-Prelim Calcs'!$C$6*HZ28)*'DEPRECATED - DT-Prelim Calcs'!$C$7*HZ28</f>
        <v>65.219700196728212</v>
      </c>
      <c r="IC28" s="57">
        <f>IB28/'DEPRECATED - DT-Prelim Calcs'!$C$7*('DEPRECATED - DT-Prelim Calcs'!$C$8-'DEPRECATED - DT-Prelim Calcs'!$C$9)+'DEPRECATED - DT-Prelim Calcs'!$C$9</f>
        <v>3474.7695166971907</v>
      </c>
      <c r="ID28" s="57">
        <f t="shared" si="22"/>
        <v>39.999999999999986</v>
      </c>
      <c r="IE28" s="2">
        <f t="shared" si="70"/>
        <v>0.99579519204165001</v>
      </c>
      <c r="IF28" s="57">
        <f>IE28*'DEPRECATED - DT-Prelim Calcs'!$C$21/HZ$2/'DEPRECATED - DT-Prelim Calcs'!$C$19/'DEPRECATED - DT-Prelim Calcs'!$C$18*3.39*'DEPRECATED - DT-Prelim Calcs'!$C$20</f>
        <v>25.773080821789936</v>
      </c>
      <c r="IG28" s="46">
        <f t="shared" si="71"/>
        <v>0</v>
      </c>
      <c r="IH28" s="57">
        <f>IF27*'DEPRECATED - DT-Prelim Calcs'!$C$11+IH27</f>
        <v>-438.45861866737073</v>
      </c>
      <c r="II28" s="57">
        <f>II27+0.5*IF28*'DEPRECATED - DT-Prelim Calcs'!$C$11^2+IH28*'DEPRECATED - DT-Prelim Calcs'!$C$11</f>
        <v>-59299.008508433835</v>
      </c>
      <c r="IJ28" s="57">
        <f>MIN('Drive Train'!$F$35-ID27*'DEPRECATED - DT-Prelim Calcs'!$C$21*'Drive Train'!$F$39,IJ27+ID$2)</f>
        <v>9.6800000000000015</v>
      </c>
      <c r="IK28" s="57">
        <f>'Drive Train'!$F$35-ID28*'DEPRECATED - DT-Prelim Calcs'!$C$21*'Drive Train'!$F$39</f>
        <v>9.6800000000000015</v>
      </c>
      <c r="IL28" s="1">
        <f>IF(II28&gt;='Drive Train'!$F$29,1,0)</f>
        <v>0</v>
      </c>
      <c r="IM28" s="57">
        <f t="shared" si="72"/>
        <v>44.444444444444429</v>
      </c>
      <c r="IN28" s="63">
        <f>IN27+'DEPRECATED - DT-Prelim Calcs'!$C$11</f>
        <v>96</v>
      </c>
      <c r="IO28" s="2">
        <f>IY28/'Drive Train'!$F$35</f>
        <v>0.76236559139784954</v>
      </c>
      <c r="IP28" s="46">
        <f>IW28*12*60/(PI() * 'Drive Train'!$F$15)/IO$2*IO28</f>
        <v>-50734.651934890826</v>
      </c>
      <c r="IQ28" s="2">
        <f>('DEPRECATED - DT-Prelim Calcs'!$C$6*IO28-IP28)/('DEPRECATED - DT-Prelim Calcs'!$C$6*IO28)*'DEPRECATED - DT-Prelim Calcs'!$C$7*IO28</f>
        <v>24.777359454834837</v>
      </c>
      <c r="IR28" s="57">
        <f>IQ28/'DEPRECATED - DT-Prelim Calcs'!$C$7*('DEPRECATED - DT-Prelim Calcs'!$C$8-'DEPRECATED - DT-Prelim Calcs'!$C$9)+'DEPRECATED - DT-Prelim Calcs'!$C$9</f>
        <v>1321.7602564544854</v>
      </c>
      <c r="IS28" s="57">
        <f t="shared" si="23"/>
        <v>43.333333333333321</v>
      </c>
      <c r="IT28" s="2">
        <f t="shared" si="73"/>
        <v>0.99579519204165001</v>
      </c>
      <c r="IU28" s="57">
        <f>IT28*'DEPRECATED - DT-Prelim Calcs'!$C$21/IO$2/'DEPRECATED - DT-Prelim Calcs'!$C$19/'DEPRECATED - DT-Prelim Calcs'!$C$18*3.39*'DEPRECATED - DT-Prelim Calcs'!$C$20</f>
        <v>25.773080821789936</v>
      </c>
      <c r="IV28" s="46">
        <f t="shared" si="74"/>
        <v>0</v>
      </c>
      <c r="IW28" s="57">
        <f>IU27*'DEPRECATED - DT-Prelim Calcs'!$C$11+IW27</f>
        <v>-162.60983228413795</v>
      </c>
      <c r="IX28" s="57">
        <f>IX27+0.5*IU28*'DEPRECATED - DT-Prelim Calcs'!$C$11^2+IW28*'DEPRECATED - DT-Prelim Calcs'!$C$11</f>
        <v>-47241.730884354358</v>
      </c>
      <c r="IY28" s="57">
        <f>MIN('Drive Train'!$F$35-IS27*'DEPRECATED - DT-Prelim Calcs'!$C$21*'Drive Train'!$F$39,IY27+IS$2)</f>
        <v>9.4533333333333349</v>
      </c>
      <c r="IZ28" s="57">
        <f>'Drive Train'!$F$35-IS28*'DEPRECATED - DT-Prelim Calcs'!$C$21*'Drive Train'!$F$39</f>
        <v>9.4533333333333349</v>
      </c>
      <c r="JA28" s="1">
        <f>IF(IX28&gt;='Drive Train'!$F$29,1,0)</f>
        <v>0</v>
      </c>
      <c r="JB28" s="57">
        <f t="shared" si="75"/>
        <v>48.148148148148138</v>
      </c>
      <c r="JC28" s="63">
        <f>JC27+'DEPRECATED - DT-Prelim Calcs'!$C$11</f>
        <v>96</v>
      </c>
      <c r="JD28" s="2">
        <f>JN28/'Drive Train'!$F$35</f>
        <v>0.74408602150537628</v>
      </c>
      <c r="JE28" s="46">
        <f>JL28*12*60/(PI() * 'Drive Train'!$F$15)/JD$2*JD28</f>
        <v>-291648.00849561504</v>
      </c>
      <c r="JF28" s="2">
        <f>('DEPRECATED - DT-Prelim Calcs'!$C$6*JD28-JE28)/('DEPRECATED - DT-Prelim Calcs'!$C$6*JD28)*'DEPRECATED - DT-Prelim Calcs'!$C$7*JD28</f>
        <v>133.66411044023928</v>
      </c>
      <c r="JG28" s="57">
        <f>JF28/'DEPRECATED - DT-Prelim Calcs'!$C$7*('DEPRECATED - DT-Prelim Calcs'!$C$8-'DEPRECATED - DT-Prelim Calcs'!$C$9)+'DEPRECATED - DT-Prelim Calcs'!$C$9</f>
        <v>7118.5113566318259</v>
      </c>
      <c r="JH28" s="57">
        <f t="shared" si="24"/>
        <v>46.666666666666657</v>
      </c>
      <c r="JI28" s="2">
        <f t="shared" si="76"/>
        <v>0.99579519204165001</v>
      </c>
      <c r="JJ28" s="57">
        <f>JI28*'DEPRECATED - DT-Prelim Calcs'!$C$21/JD$2/'DEPRECATED - DT-Prelim Calcs'!$C$19/'DEPRECATED - DT-Prelim Calcs'!$C$18*3.39*'DEPRECATED - DT-Prelim Calcs'!$C$20</f>
        <v>25.773080821789936</v>
      </c>
      <c r="JK28" s="46">
        <f t="shared" si="77"/>
        <v>0</v>
      </c>
      <c r="JL28" s="57">
        <f>JJ27*'DEPRECATED - DT-Prelim Calcs'!$C$11+JL27</f>
        <v>-957.72598882702403</v>
      </c>
      <c r="JM28" s="57">
        <f>JM27+0.5*JJ28*'DEPRECATED - DT-Prelim Calcs'!$C$11^2+JL28*'DEPRECATED - DT-Prelim Calcs'!$C$11</f>
        <v>-56461.592806708875</v>
      </c>
      <c r="JN28" s="57">
        <f>MIN('Drive Train'!$F$35-JH27*'DEPRECATED - DT-Prelim Calcs'!$C$21*'Drive Train'!$F$39,JN27+JH$2)</f>
        <v>9.2266666666666666</v>
      </c>
      <c r="JO28" s="57">
        <f>'Drive Train'!$F$35-JH28*'DEPRECATED - DT-Prelim Calcs'!$C$21*'Drive Train'!$F$39</f>
        <v>9.2266666666666666</v>
      </c>
      <c r="JP28" s="1">
        <f>IF(JM28&gt;='Drive Train'!$F$29,1,0)</f>
        <v>0</v>
      </c>
      <c r="JQ28" s="57">
        <f>MIN(JG28,'DEPRECATED - DT-Prelim Calcs'!$C$10)*'DEPRECATED - DT-Prelim Calcs'!$C$11*1000/60/60</f>
        <v>103.33333333333333</v>
      </c>
      <c r="JR28" s="63">
        <f>JR27+'DEPRECATED - DT-Prelim Calcs'!$C$11</f>
        <v>96</v>
      </c>
      <c r="JS28" s="2">
        <f>KC28/'Drive Train'!$F$35</f>
        <v>1.1070119859132284</v>
      </c>
      <c r="JT28" s="46">
        <f>KA28*12*60/(PI() * 'Drive Train'!$F$15)/JS$2*JS28</f>
        <v>-34932.175591576131</v>
      </c>
      <c r="JU28" s="2">
        <f>('DEPRECATED - DT-Prelim Calcs'!$C$6*JS28-JT28)/('DEPRECATED - DT-Prelim Calcs'!$C$6*JS28)*'DEPRECATED - DT-Prelim Calcs'!$C$7*JS28</f>
        <v>18.462747511885492</v>
      </c>
      <c r="JV28" s="57">
        <f>JU28/'DEPRECATED - DT-Prelim Calcs'!$C$7*('DEPRECATED - DT-Prelim Calcs'!$C$8-'DEPRECATED - DT-Prelim Calcs'!$C$9)+'DEPRECATED - DT-Prelim Calcs'!$C$9</f>
        <v>985.59232604767999</v>
      </c>
      <c r="JW28" s="57">
        <f t="shared" si="25"/>
        <v>49.999999999999993</v>
      </c>
      <c r="JX28" s="2">
        <f t="shared" si="78"/>
        <v>0.99579519204165001</v>
      </c>
      <c r="JY28" s="57">
        <f>JX28*'DEPRECATED - DT-Prelim Calcs'!$C$21/JS$2/'DEPRECATED - DT-Prelim Calcs'!$C$19/'DEPRECATED - DT-Prelim Calcs'!$C$18*3.39*'DEPRECATED - DT-Prelim Calcs'!$C$20</f>
        <v>25.773080821789936</v>
      </c>
      <c r="JZ28" s="46">
        <f t="shared" si="79"/>
        <v>0</v>
      </c>
      <c r="KA28" s="57">
        <f>JY27*'DEPRECATED - DT-Prelim Calcs'!$C$11+KA27</f>
        <v>-77.104320585723698</v>
      </c>
      <c r="KB28" s="57">
        <f>KB27+0.5*JY28*'DEPRECATED - DT-Prelim Calcs'!$C$11^2+KA28*'DEPRECATED - DT-Prelim Calcs'!$C$11</f>
        <v>-42881.060820062885</v>
      </c>
      <c r="KC28" s="57">
        <f>MIN('Drive Train'!$F$35-JW27*'DEPRECATED - DT-Prelim Calcs'!$C$21*'Drive Train'!$F$39,KC27+JW$2)</f>
        <v>13.726948625324031</v>
      </c>
      <c r="KD28" s="57">
        <f>'Drive Train'!$F$35-JW28*'DEPRECATED - DT-Prelim Calcs'!$C$21*'Drive Train'!$F$39</f>
        <v>9</v>
      </c>
      <c r="KE28" s="1">
        <f>IF(KB28&gt;='Drive Train'!$F$29,1,0)</f>
        <v>0</v>
      </c>
      <c r="KF28" s="57">
        <f>MIN(JV28,'DEPRECATED - DT-Prelim Calcs'!$C$10)*'DEPRECATED - DT-Prelim Calcs'!$C$11*1000/60/60</f>
        <v>103.33333333333333</v>
      </c>
      <c r="KG28" s="63">
        <f>KG27+'DEPRECATED - DT-Prelim Calcs'!$C$11</f>
        <v>96</v>
      </c>
      <c r="KH28" s="2">
        <f>KR28/'Drive Train'!$F$35</f>
        <v>0.7075268817204301</v>
      </c>
      <c r="KI28" s="46">
        <f>KP28*12*60/(PI() * 'Drive Train'!$F$15)/KH$2*KH28</f>
        <v>-124309.96432884375</v>
      </c>
      <c r="KJ28" s="2">
        <f>('DEPRECATED - DT-Prelim Calcs'!$C$6*KH28-KI28)/('DEPRECATED - DT-Prelim Calcs'!$C$6*KH28)*'DEPRECATED - DT-Prelim Calcs'!$C$7*KH28</f>
        <v>57.912834725380293</v>
      </c>
      <c r="KK28" s="57">
        <f>KJ28/'DEPRECATED - DT-Prelim Calcs'!$C$7*('DEPRECATED - DT-Prelim Calcs'!$C$8-'DEPRECATED - DT-Prelim Calcs'!$C$9)+'DEPRECATED - DT-Prelim Calcs'!$C$9</f>
        <v>3085.7774669154733</v>
      </c>
      <c r="KL28" s="57">
        <f t="shared" si="26"/>
        <v>53.333333333333329</v>
      </c>
      <c r="KM28" s="2">
        <f t="shared" si="80"/>
        <v>0.99579519204165001</v>
      </c>
      <c r="KN28" s="57">
        <f>KM28*'DEPRECATED - DT-Prelim Calcs'!$C$21/KH$2/'DEPRECATED - DT-Prelim Calcs'!$C$19/'DEPRECATED - DT-Prelim Calcs'!$C$18*3.39*'DEPRECATED - DT-Prelim Calcs'!$C$20</f>
        <v>25.773080821789936</v>
      </c>
      <c r="KO28" s="46">
        <f t="shared" si="81"/>
        <v>0</v>
      </c>
      <c r="KP28" s="57">
        <f>KN27*'DEPRECATED - DT-Prelim Calcs'!$C$11+KP27</f>
        <v>-429.30742524144148</v>
      </c>
      <c r="KQ28" s="57">
        <f>KQ27+0.5*KN28*'DEPRECATED - DT-Prelim Calcs'!$C$11^2+KP28*'DEPRECATED - DT-Prelim Calcs'!$C$11</f>
        <v>-59545.496172909305</v>
      </c>
      <c r="KR28" s="57">
        <f>MIN('Drive Train'!$F$35-KL27*'DEPRECATED - DT-Prelim Calcs'!$C$21*'Drive Train'!$F$39,KR27+KL$2)</f>
        <v>8.7733333333333334</v>
      </c>
      <c r="KS28" s="57">
        <f>'Drive Train'!$F$35-KL28*'DEPRECATED - DT-Prelim Calcs'!$C$21*'Drive Train'!$F$39</f>
        <v>8.7733333333333334</v>
      </c>
      <c r="KT28" s="1">
        <f>IF(KQ28&gt;='Drive Train'!$F$29,1,0)</f>
        <v>0</v>
      </c>
      <c r="KU28" s="57">
        <f>MIN(KK28,'DEPRECATED - DT-Prelim Calcs'!$C$10)*'DEPRECATED - DT-Prelim Calcs'!$C$11*1000/60/60</f>
        <v>103.33333333333333</v>
      </c>
      <c r="KV28" s="63">
        <f>KV27+'DEPRECATED - DT-Prelim Calcs'!$C$11</f>
        <v>96</v>
      </c>
      <c r="KW28" s="2">
        <f>LG28/'Drive Train'!$F$35</f>
        <v>0.68924731182795695</v>
      </c>
      <c r="KX28" s="46">
        <f>LE28*12*60/(PI() * 'Drive Train'!$F$15)/KW$2*KW28</f>
        <v>19811.194975455739</v>
      </c>
      <c r="KY28" s="2">
        <f>('DEPRECATED - DT-Prelim Calcs'!$C$6*KW28-KX28)/('DEPRECATED - DT-Prelim Calcs'!$C$6*KW28)*'DEPRECATED - DT-Prelim Calcs'!$C$7*KW28</f>
        <v>-7.2966963219933731</v>
      </c>
      <c r="KZ28" s="57">
        <f>KY28/'DEPRECATED - DT-Prelim Calcs'!$C$7*('DEPRECATED - DT-Prelim Calcs'!$C$8-'DEPRECATED - DT-Prelim Calcs'!$C$9)+'DEPRECATED - DT-Prelim Calcs'!$C$9</f>
        <v>-385.75067971441905</v>
      </c>
      <c r="LA28" s="57">
        <f t="shared" si="27"/>
        <v>-385.75067971441905</v>
      </c>
      <c r="LB28" s="2">
        <f t="shared" si="82"/>
        <v>-9.4010571594080723</v>
      </c>
      <c r="LC28" s="57">
        <f>LB28*'DEPRECATED - DT-Prelim Calcs'!$C$21/KW$2/'DEPRECATED - DT-Prelim Calcs'!$C$19/'DEPRECATED - DT-Prelim Calcs'!$C$18*3.39*'DEPRECATED - DT-Prelim Calcs'!$C$20</f>
        <v>-243.31730853502353</v>
      </c>
      <c r="LD28" s="46">
        <f t="shared" si="83"/>
        <v>1</v>
      </c>
      <c r="LE28" s="57">
        <f>LC27*'DEPRECATED - DT-Prelim Calcs'!$C$11+LE27</f>
        <v>70.232963582104588</v>
      </c>
      <c r="LF28" s="57">
        <f>LF27+0.5*LC28*'DEPRECATED - DT-Prelim Calcs'!$C$11^2+LE28*'DEPRECATED - DT-Prelim Calcs'!$C$11</f>
        <v>-46160.913750545427</v>
      </c>
      <c r="LG28" s="57">
        <f>MIN('Drive Train'!$F$35-LA27*'DEPRECATED - DT-Prelim Calcs'!$C$21*'Drive Train'!$F$39,LG27+LA$2)</f>
        <v>8.5466666666666669</v>
      </c>
      <c r="LH28" s="57">
        <f>'Drive Train'!$F$35-LA28*'DEPRECATED - DT-Prelim Calcs'!$C$21*'Drive Train'!$F$39</f>
        <v>38.631046220580501</v>
      </c>
      <c r="LI28" s="1">
        <f>IF(LF28&gt;='Drive Train'!$F$29,1,0)</f>
        <v>0</v>
      </c>
      <c r="LJ28" s="57">
        <f>MIN(KZ28,'DEPRECATED - DT-Prelim Calcs'!$C$10)*'DEPRECATED - DT-Prelim Calcs'!$C$11*1000/60/60</f>
        <v>-428.6118663493545</v>
      </c>
      <c r="LK28" s="63">
        <f>LK27+'DEPRECATED - DT-Prelim Calcs'!$C$11</f>
        <v>96</v>
      </c>
      <c r="LL28" s="2">
        <f>LV28/'Drive Train'!$F$35</f>
        <v>0.67096774193548392</v>
      </c>
      <c r="LM28" s="46">
        <f>LT28*12*60/(PI() * 'Drive Train'!$F$15)/LL$2*LL28</f>
        <v>-66910.113401548864</v>
      </c>
      <c r="LN28" s="2">
        <f>('DEPRECATED - DT-Prelim Calcs'!$C$6*LL28-LM28)/('DEPRECATED - DT-Prelim Calcs'!$C$6*LL28)*'DEPRECATED - DT-Prelim Calcs'!$C$7*LL28</f>
        <v>31.870948449008758</v>
      </c>
      <c r="LO28" s="57">
        <f>LN28/'DEPRECATED - DT-Prelim Calcs'!$C$7*('DEPRECATED - DT-Prelim Calcs'!$C$8-'DEPRECATED - DT-Prelim Calcs'!$C$9)+'DEPRECATED - DT-Prelim Calcs'!$C$9</f>
        <v>1699.3982099617526</v>
      </c>
      <c r="LP28" s="57">
        <f t="shared" si="28"/>
        <v>60</v>
      </c>
      <c r="LQ28" s="2">
        <f t="shared" si="84"/>
        <v>0.99579519204165001</v>
      </c>
      <c r="LR28" s="57">
        <f>LQ28*'DEPRECATED - DT-Prelim Calcs'!$C$21/LL$2/'DEPRECATED - DT-Prelim Calcs'!$C$19/'DEPRECATED - DT-Prelim Calcs'!$C$18*3.39*'DEPRECATED - DT-Prelim Calcs'!$C$20</f>
        <v>25.773080821789936</v>
      </c>
      <c r="LS28" s="46">
        <f t="shared" si="85"/>
        <v>0</v>
      </c>
      <c r="LT28" s="57">
        <f>LR27*'DEPRECATED - DT-Prelim Calcs'!$C$11+LT27</f>
        <v>-243.66633330532579</v>
      </c>
      <c r="LU28" s="57">
        <f>LU27+0.5*LR28*'DEPRECATED - DT-Prelim Calcs'!$C$11^2+LT28*'DEPRECATED - DT-Prelim Calcs'!$C$11</f>
        <v>-54519.360235217049</v>
      </c>
      <c r="LV28" s="57">
        <f>MIN('Drive Train'!$F$35-LP27*'DEPRECATED - DT-Prelim Calcs'!$C$21*'Drive Train'!$F$39,LV27+LP$2)</f>
        <v>8.32</v>
      </c>
      <c r="LW28" s="57">
        <f>'Drive Train'!$F$35-LP28*'DEPRECATED - DT-Prelim Calcs'!$C$21*'Drive Train'!$F$39</f>
        <v>8.32</v>
      </c>
      <c r="LX28" s="1">
        <f>IF(LU28&gt;='Drive Train'!$F$29,1,0)</f>
        <v>0</v>
      </c>
      <c r="LY28" s="57">
        <f>MIN(LO28,'DEPRECATED - DT-Prelim Calcs'!$C$10)*'DEPRECATED - DT-Prelim Calcs'!$C$11*1000/60/60</f>
        <v>103.33333333333333</v>
      </c>
      <c r="LZ28" s="63">
        <f>LZ27+'DEPRECATED - DT-Prelim Calcs'!$C$11</f>
        <v>96</v>
      </c>
    </row>
    <row r="29" spans="1:338" x14ac:dyDescent="0.2">
      <c r="B29" s="3" t="s">
        <v>136</v>
      </c>
      <c r="C29" s="2">
        <f>((1-C20)*4.448222*SUM('Drive Train'!$F$25:$F$26)/$C$21*$C$19*E35 + 'Drive Train'!F25/120*C7*E35*C19)^0.5</f>
        <v>0.39022207028392863</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Train'!$AA$49 + V28*(1-'Drive Train'!$AA$49))</f>
        <v>0</v>
      </c>
      <c r="W29" s="57">
        <f t="shared" si="0"/>
        <v>0</v>
      </c>
      <c r="X29" s="2">
        <f>MAX(MIN(IF(AND(AI28=1,AG29&lt;0),-1,1)*(W29-$C$9)/($C$8-$C$9)*$C$7-$C$29*AE29/T$2 -  AI28*$C$29/2,X$2),MAX(X$4:X28)*-1)</f>
        <v>-0.2458281045106315</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Train'!$F$39,AG28+W$2)-$C$3,IF(AE28-1&lt;=0,0,IF($C$32=Motors!$C$29,MAX(MAX(AG$4:AG28)*-1,AG28-W$2),MAX(0,MAX(AG$4:AG28)*-1,AG28-W$2))))</f>
        <v>0</v>
      </c>
      <c r="AH29" s="57">
        <f>'Drive Train'!$F$35-ABS(W29)*'DEPRECATED - DT-Prelim Calcs'!$C$21*'Drive Train'!$F$39</f>
        <v>12.4</v>
      </c>
      <c r="AI29" s="1">
        <f>IF(AJ29&gt;='Drive Train'!$F$29,1,0)</f>
        <v>1</v>
      </c>
      <c r="AJ29" s="57">
        <f>AJ28+0.5*Y29*'DEPRECATED - DT-Prelim Calcs'!$C$11^2+AE29*'DEPRECATED - DT-Prelim Calcs'!$C$11</f>
        <v>784.33981740885292</v>
      </c>
      <c r="AK29" s="57">
        <f t="shared" si="8"/>
        <v>0</v>
      </c>
      <c r="AL29" s="63">
        <f>AL28+'DEPRECATED - DT-Prelim Calcs'!$C$11</f>
        <v>100</v>
      </c>
      <c r="AM29" s="2">
        <f>AW29/'Drive Train'!$F$35</f>
        <v>0.88936393512356882</v>
      </c>
      <c r="AN29" s="46">
        <f>AU29*12*60/(PI() * 'Drive Train'!$F$15)/AM$2*AM29</f>
        <v>4007.0601096532278</v>
      </c>
      <c r="AO29" s="2">
        <f>('DEPRECATED - DT-Prelim Calcs'!$C$6*AM29-AN29)/('DEPRECATED - DT-Prelim Calcs'!$C$6*AM29)*'DEPRECATED - DT-Prelim Calcs'!$C$7*AM29</f>
        <v>0.33154440742560976</v>
      </c>
      <c r="AP29" s="57">
        <f>AO29/'DEPRECATED - DT-Prelim Calcs'!$C$7*('DEPRECATED - DT-Prelim Calcs'!$C$8-'DEPRECATED - DT-Prelim Calcs'!$C$9)+'DEPRECATED - DT-Prelim Calcs'!$C$9</f>
        <v>20.350268660873745</v>
      </c>
      <c r="AQ29" s="57">
        <f t="shared" si="9"/>
        <v>20.350268660873745</v>
      </c>
      <c r="AR29" s="2">
        <f t="shared" si="30"/>
        <v>1.6834138997017245E-3</v>
      </c>
      <c r="AS29" s="57">
        <f>AR29*'DEPRECATED - DT-Prelim Calcs'!$C$21/AM$2/'DEPRECATED - DT-Prelim Calcs'!$C$19/'DEPRECATED - DT-Prelim Calcs'!$C$18*3.39*'DEPRECATED - DT-Prelim Calcs'!$C$20</f>
        <v>1.219959043313224E-2</v>
      </c>
      <c r="AT29" s="46">
        <f t="shared" si="31"/>
        <v>0</v>
      </c>
      <c r="AU29" s="57">
        <f>AS28*'DEPRECATED - DT-Prelim Calcs'!$C$11+AU28</f>
        <v>39.318207921854189</v>
      </c>
      <c r="AV29" s="57">
        <f>AV28+0.5*AS29*'DEPRECATED - DT-Prelim Calcs'!$C$11^2+AU29*'DEPRECATED - DT-Prelim Calcs'!$C$11</f>
        <v>3891.7405495874923</v>
      </c>
      <c r="AW29" s="57">
        <f>MIN('Drive Train'!$F$35-AQ28*'DEPRECATED - DT-Prelim Calcs'!$C$21*'Drive Train'!$F$39,AW28+AQ$2)</f>
        <v>11.028112795532254</v>
      </c>
      <c r="AX29" s="57">
        <f>'Drive Train'!$F$35-AQ29*'DEPRECATED - DT-Prelim Calcs'!$C$21*'Drive Train'!$F$39</f>
        <v>11.016181731060586</v>
      </c>
      <c r="AY29" s="1">
        <f>IF(AV29&gt;='Drive Train'!$F$29,1,0)</f>
        <v>1</v>
      </c>
      <c r="AZ29" s="57">
        <f t="shared" si="32"/>
        <v>22.611409623193051</v>
      </c>
      <c r="BA29" s="63">
        <f>BA28+'DEPRECATED - DT-Prelim Calcs'!$C$11</f>
        <v>100</v>
      </c>
      <c r="BB29" s="2">
        <f>BL29/'Drive Train'!$F$35</f>
        <v>1.3149685290241075</v>
      </c>
      <c r="BC29" s="46">
        <f>BJ29*12*60/(PI() * 'Drive Train'!$F$15)/BB$2*BB29</f>
        <v>-3539.4951809339555</v>
      </c>
      <c r="BD29" s="2">
        <f>('DEPRECATED - DT-Prelim Calcs'!$C$6*BB29-BC29)/('DEPRECATED - DT-Prelim Calcs'!$C$6*BB29)*'DEPRECATED - DT-Prelim Calcs'!$C$7*BB29</f>
        <v>4.7694837958581999</v>
      </c>
      <c r="BE29" s="57">
        <f>BD29/'DEPRECATED - DT-Prelim Calcs'!$C$7*('DEPRECATED - DT-Prelim Calcs'!$C$8-'DEPRECATED - DT-Prelim Calcs'!$C$9)+'DEPRECATED - DT-Prelim Calcs'!$C$9</f>
        <v>256.61069336456723</v>
      </c>
      <c r="BF29" s="57">
        <f t="shared" si="10"/>
        <v>93</v>
      </c>
      <c r="BG29" s="2">
        <f t="shared" si="33"/>
        <v>1.8932697027310634</v>
      </c>
      <c r="BH29" s="57">
        <f>BG29*'DEPRECATED - DT-Prelim Calcs'!$C$21/BB$2/'DEPRECATED - DT-Prelim Calcs'!$C$19/'DEPRECATED - DT-Prelim Calcs'!$C$18*3.39*'DEPRECATED - DT-Prelim Calcs'!$C$20</f>
        <v>19.818358029564074</v>
      </c>
      <c r="BI29" s="46">
        <f t="shared" si="34"/>
        <v>0</v>
      </c>
      <c r="BJ29" s="57">
        <f>BH28*'DEPRECATED - DT-Prelim Calcs'!$C$11+BJ28</f>
        <v>-16.261945280883737</v>
      </c>
      <c r="BK29" s="57">
        <f>BK28+0.5*BH29*'DEPRECATED - DT-Prelim Calcs'!$C$11^2+BJ29*'DEPRECATED - DT-Prelim Calcs'!$C$11</f>
        <v>2368.6985265057706</v>
      </c>
      <c r="BL29" s="57">
        <f>MIN('Drive Train'!$F$35-BF28*'DEPRECATED - DT-Prelim Calcs'!$C$21*'Drive Train'!$F$39,BL28+BF$2)</f>
        <v>16.305609759898935</v>
      </c>
      <c r="BM29" s="57">
        <f>'Drive Train'!$F$35-BF29*'DEPRECATED - DT-Prelim Calcs'!$C$21*'Drive Train'!$F$39</f>
        <v>6.0759999999999996</v>
      </c>
      <c r="BN29" s="1">
        <f>IF(BK29&gt;='Drive Train'!$F$29,1,0)</f>
        <v>1</v>
      </c>
      <c r="BO29" s="57">
        <f t="shared" si="35"/>
        <v>103.33333333333333</v>
      </c>
      <c r="BP29" s="63">
        <f>BP28+'DEPRECATED - DT-Prelim Calcs'!$C$11</f>
        <v>100</v>
      </c>
      <c r="BQ29" s="2">
        <f>CA29/'Drive Train'!$F$35</f>
        <v>0.48999999999999994</v>
      </c>
      <c r="BR29" s="46">
        <f>BY29*12*60/(PI() * 'Drive Train'!$F$15)/BQ$2*BQ29</f>
        <v>3178.221727543837</v>
      </c>
      <c r="BS29" s="2">
        <f>('DEPRECATED - DT-Prelim Calcs'!$C$6*BQ29-BR29)/('DEPRECATED - DT-Prelim Calcs'!$C$6*BQ29)*'DEPRECATED - DT-Prelim Calcs'!$C$7*BQ29</f>
        <v>-0.25615710382376128</v>
      </c>
      <c r="BT29" s="57">
        <f>BS29/'DEPRECATED - DT-Prelim Calcs'!$C$7*('DEPRECATED - DT-Prelim Calcs'!$C$8-'DEPRECATED - DT-Prelim Calcs'!$C$9)+'DEPRECATED - DT-Prelim Calcs'!$C$9</f>
        <v>-10.936911377837582</v>
      </c>
      <c r="BU29" s="57">
        <f t="shared" si="11"/>
        <v>-10.936911377837582</v>
      </c>
      <c r="BV29" s="2">
        <f t="shared" si="36"/>
        <v>-0.73102491495961919</v>
      </c>
      <c r="BW29" s="57">
        <f>BV29*'DEPRECATED - DT-Prelim Calcs'!$C$21/BQ$2/'DEPRECATED - DT-Prelim Calcs'!$C$19/'DEPRECATED - DT-Prelim Calcs'!$C$18*3.39*'DEPRECATED - DT-Prelim Calcs'!$C$20</f>
        <v>-10.006747302711501</v>
      </c>
      <c r="BX29" s="46">
        <f t="shared" si="37"/>
        <v>1</v>
      </c>
      <c r="BY29" s="57">
        <f>BW28*'DEPRECATED - DT-Prelim Calcs'!$C$11+BY28</f>
        <v>29.966020500393697</v>
      </c>
      <c r="BZ29" s="57">
        <f>BZ28+0.5*BW29*'DEPRECATED - DT-Prelim Calcs'!$C$11^2+BY29*'DEPRECATED - DT-Prelim Calcs'!$C$11</f>
        <v>-1873.1719952126548</v>
      </c>
      <c r="CA29" s="57">
        <f>MIN('Drive Train'!$F$35-BU28*'DEPRECATED - DT-Prelim Calcs'!$C$21*'Drive Train'!$F$39,CA28+BU$2)</f>
        <v>6.0759999999999996</v>
      </c>
      <c r="CB29" s="57">
        <f>'Drive Train'!$F$35-BU29*'DEPRECATED - DT-Prelim Calcs'!$C$21*'Drive Train'!$F$39</f>
        <v>13.143709973692957</v>
      </c>
      <c r="CC29" s="1">
        <f>IF(BZ29&gt;='Drive Train'!$F$29,1,0)</f>
        <v>0</v>
      </c>
      <c r="CD29" s="57">
        <f t="shared" si="38"/>
        <v>-12.152123753152868</v>
      </c>
      <c r="CE29" s="63">
        <f>CE28+'DEPRECATED - DT-Prelim Calcs'!$C$11</f>
        <v>100</v>
      </c>
      <c r="CF29" s="2">
        <f>CP29/'Drive Train'!$F$35</f>
        <v>0.48999999999999994</v>
      </c>
      <c r="CG29" s="46">
        <f>CN29*12*60/(PI() * 'Drive Train'!$F$15)/CF$2*CF29</f>
        <v>-7134.5890655247422</v>
      </c>
      <c r="CH29" s="2">
        <f>('DEPRECATED - DT-Prelim Calcs'!$C$6*CF29-CG29)/('DEPRECATED - DT-Prelim Calcs'!$C$6*CF29)*'DEPRECATED - DT-Prelim Calcs'!$C$7*CF29</f>
        <v>4.4068586581453344</v>
      </c>
      <c r="CI29" s="57">
        <f>CH29/'DEPRECATED - DT-Prelim Calcs'!$C$7*('DEPRECATED - DT-Prelim Calcs'!$C$8-'DEPRECATED - DT-Prelim Calcs'!$C$9)+'DEPRECATED - DT-Prelim Calcs'!$C$9</f>
        <v>237.3057949543761</v>
      </c>
      <c r="CJ29" s="57">
        <f t="shared" si="12"/>
        <v>93</v>
      </c>
      <c r="CK29" s="2">
        <f t="shared" si="39"/>
        <v>1.5241763143494644</v>
      </c>
      <c r="CL29" s="57">
        <f>CK29*'DEPRECATED - DT-Prelim Calcs'!$C$21/CF$2/'DEPRECATED - DT-Prelim Calcs'!$C$19/'DEPRECATED - DT-Prelim Calcs'!$C$18*3.39*'DEPRECATED - DT-Prelim Calcs'!$C$20</f>
        <v>25.773080821789936</v>
      </c>
      <c r="CM29" s="46">
        <f t="shared" si="40"/>
        <v>0</v>
      </c>
      <c r="CN29" s="57">
        <f>CL28*'DEPRECATED - DT-Prelim Calcs'!$C$11+CN28</f>
        <v>-54.455715730404776</v>
      </c>
      <c r="CO29" s="57">
        <f>CO28+0.5*CL29*'DEPRECATED - DT-Prelim Calcs'!$C$11^2+CN29*'DEPRECATED - DT-Prelim Calcs'!$C$11</f>
        <v>-9182.1533382317721</v>
      </c>
      <c r="CP29" s="57">
        <f>MIN('Drive Train'!$F$35-CJ28*'DEPRECATED - DT-Prelim Calcs'!$C$21*'Drive Train'!$F$39,CP28+CJ$2)</f>
        <v>6.0759999999999996</v>
      </c>
      <c r="CQ29" s="57">
        <f>'Drive Train'!$F$35-CJ29*'DEPRECATED - DT-Prelim Calcs'!$C$21*'Drive Train'!$F$39</f>
        <v>6.0759999999999996</v>
      </c>
      <c r="CR29" s="1">
        <f>IF(CO29&gt;='Drive Train'!$F$29,1,0)</f>
        <v>0</v>
      </c>
      <c r="CS29" s="57">
        <f t="shared" si="41"/>
        <v>103.33333333333333</v>
      </c>
      <c r="CT29" s="63">
        <f>CT28+'DEPRECATED - DT-Prelim Calcs'!$C$11</f>
        <v>100</v>
      </c>
      <c r="CU29" s="2">
        <f>DE29/'Drive Train'!$F$35</f>
        <v>0.48999999999999994</v>
      </c>
      <c r="CV29" s="46">
        <f>DC29*12*60/(PI() * 'Drive Train'!$F$15)/CU$2*CU29</f>
        <v>-29011.343976137403</v>
      </c>
      <c r="CW29" s="2">
        <f>('DEPRECATED - DT-Prelim Calcs'!$C$6*CU29-CV29)/('DEPRECATED - DT-Prelim Calcs'!$C$6*CU29)*'DEPRECATED - DT-Prelim Calcs'!$C$7*CU29</f>
        <v>14.298599621480514</v>
      </c>
      <c r="CX29" s="57">
        <f>CW29/'DEPRECATED - DT-Prelim Calcs'!$C$7*('DEPRECATED - DT-Prelim Calcs'!$C$8-'DEPRECATED - DT-Prelim Calcs'!$C$9)+'DEPRECATED - DT-Prelim Calcs'!$C$9</f>
        <v>763.90760640495864</v>
      </c>
      <c r="CY29" s="57">
        <f t="shared" si="13"/>
        <v>93</v>
      </c>
      <c r="CZ29" s="2">
        <f t="shared" si="42"/>
        <v>1.2803081040535502</v>
      </c>
      <c r="DA29" s="57">
        <f>CZ29*'DEPRECATED - DT-Prelim Calcs'!$C$21/CU$2/'DEPRECATED - DT-Prelim Calcs'!$C$19/'DEPRECATED - DT-Prelim Calcs'!$C$18*3.39*'DEPRECATED - DT-Prelim Calcs'!$C$20</f>
        <v>25.773080821789936</v>
      </c>
      <c r="DB29" s="46">
        <f t="shared" si="43"/>
        <v>0</v>
      </c>
      <c r="DC29" s="57">
        <f>DA28*'DEPRECATED - DT-Prelim Calcs'!$C$11+DC28</f>
        <v>-186.00372470653019</v>
      </c>
      <c r="DD29" s="57">
        <f>DD28+0.5*DA29*'DEPRECATED - DT-Prelim Calcs'!$C$11^2+DC29*'DEPRECATED - DT-Prelim Calcs'!$C$11</f>
        <v>-13846.49505870521</v>
      </c>
      <c r="DE29" s="57">
        <f>MIN('Drive Train'!$F$35-CY28*'DEPRECATED - DT-Prelim Calcs'!$C$21*'Drive Train'!$F$39,DE28+CY$2)</f>
        <v>6.0759999999999996</v>
      </c>
      <c r="DF29" s="57">
        <f>'Drive Train'!$F$35-CY29*'DEPRECATED - DT-Prelim Calcs'!$C$21*'Drive Train'!$F$39</f>
        <v>6.0759999999999996</v>
      </c>
      <c r="DG29" s="1">
        <f>IF(DD29&gt;='Drive Train'!$F$29,1,0)</f>
        <v>0</v>
      </c>
      <c r="DH29" s="57">
        <f t="shared" si="44"/>
        <v>103.33333333333333</v>
      </c>
      <c r="DI29" s="63">
        <f>DI28+'DEPRECATED - DT-Prelim Calcs'!$C$11</f>
        <v>100</v>
      </c>
      <c r="DJ29" s="2">
        <f>DT29/'Drive Train'!$F$35</f>
        <v>0.48999999999999994</v>
      </c>
      <c r="DK29" s="46">
        <f>DR29*12*60/(PI() * 'Drive Train'!$F$15)/DJ$2*DJ29</f>
        <v>-58559.30898729249</v>
      </c>
      <c r="DL29" s="2">
        <f>('DEPRECATED - DT-Prelim Calcs'!$C$6*DJ29-DK29)/('DEPRECATED - DT-Prelim Calcs'!$C$6*DJ29)*'DEPRECATED - DT-Prelim Calcs'!$C$7*DJ29</f>
        <v>27.658936521458706</v>
      </c>
      <c r="DM29" s="57">
        <f>DL29/'DEPRECATED - DT-Prelim Calcs'!$C$7*('DEPRECATED - DT-Prelim Calcs'!$C$8-'DEPRECATED - DT-Prelim Calcs'!$C$9)+'DEPRECATED - DT-Prelim Calcs'!$C$9</f>
        <v>1475.1653758104367</v>
      </c>
      <c r="DN29" s="57">
        <f t="shared" si="14"/>
        <v>93</v>
      </c>
      <c r="DO29" s="2">
        <f t="shared" si="45"/>
        <v>1.1037138828047846</v>
      </c>
      <c r="DP29" s="57">
        <f>DO29*'DEPRECATED - DT-Prelim Calcs'!$C$21/DJ$2/'DEPRECATED - DT-Prelim Calcs'!$C$19/'DEPRECATED - DT-Prelim Calcs'!$C$18*3.39*'DEPRECATED - DT-Prelim Calcs'!$C$20</f>
        <v>25.773080821789936</v>
      </c>
      <c r="DQ29" s="46">
        <f t="shared" si="46"/>
        <v>0</v>
      </c>
      <c r="DR29" s="57">
        <f>DP28*'DEPRECATED - DT-Prelim Calcs'!$C$11+DR28</f>
        <v>-323.66202483070526</v>
      </c>
      <c r="DS29" s="57">
        <f>DS28+0.5*DP29*'DEPRECATED - DT-Prelim Calcs'!$C$11^2+DR29*'DEPRECATED - DT-Prelim Calcs'!$C$11</f>
        <v>-34437.923957888772</v>
      </c>
      <c r="DT29" s="57">
        <f>MIN('Drive Train'!$F$35-DN28*'DEPRECATED - DT-Prelim Calcs'!$C$21*'Drive Train'!$F$39,DT28+DN$2)</f>
        <v>6.0759999999999996</v>
      </c>
      <c r="DU29" s="57">
        <f>'Drive Train'!$F$35-DN29*'DEPRECATED - DT-Prelim Calcs'!$C$21*'Drive Train'!$F$39</f>
        <v>6.0759999999999996</v>
      </c>
      <c r="DV29" s="1">
        <f>IF(DS29&gt;='Drive Train'!$F$29,1,0)</f>
        <v>0</v>
      </c>
      <c r="DW29" s="57">
        <f t="shared" si="47"/>
        <v>103.33333333333333</v>
      </c>
      <c r="DX29" s="63">
        <f>DX28+'DEPRECATED - DT-Prelim Calcs'!$C$11</f>
        <v>100</v>
      </c>
      <c r="DY29" s="2">
        <f>EI29/'Drive Train'!$F$35</f>
        <v>0.48999999999999994</v>
      </c>
      <c r="DZ29" s="46">
        <f>EG29*12*60/(PI() * 'Drive Train'!$F$15)/DY$2*DY29</f>
        <v>12886.802667519016</v>
      </c>
      <c r="EA29" s="2">
        <f>('DEPRECATED - DT-Prelim Calcs'!$C$6*DY29-DZ29)/('DEPRECATED - DT-Prelim Calcs'!$C$6*DY29)*'DEPRECATED - DT-Prelim Calcs'!$C$7*DY29</f>
        <v>-4.6459657464767021</v>
      </c>
      <c r="EB29" s="57">
        <f>EA29/'DEPRECATED - DT-Prelim Calcs'!$C$7*('DEPRECATED - DT-Prelim Calcs'!$C$8-'DEPRECATED - DT-Prelim Calcs'!$C$9)+'DEPRECATED - DT-Prelim Calcs'!$C$9</f>
        <v>-244.63502293483856</v>
      </c>
      <c r="EC29" s="57">
        <f t="shared" si="15"/>
        <v>-244.63502293483856</v>
      </c>
      <c r="ED29" s="2">
        <f t="shared" si="48"/>
        <v>-6.5714222752739317</v>
      </c>
      <c r="EE29" s="57">
        <f>ED29*'DEPRECATED - DT-Prelim Calcs'!$C$21/DY$2/'DEPRECATED - DT-Prelim Calcs'!$C$19/'DEPRECATED - DT-Prelim Calcs'!$C$18*3.39*'DEPRECATED - DT-Prelim Calcs'!$C$20</f>
        <v>-174.61644730643184</v>
      </c>
      <c r="EF29" s="46">
        <f t="shared" si="49"/>
        <v>1</v>
      </c>
      <c r="EG29" s="57">
        <f>EE28*'DEPRECATED - DT-Prelim Calcs'!$C$11+EG28</f>
        <v>62.592895158532912</v>
      </c>
      <c r="EH29" s="57">
        <f>EH28+0.5*EE29*'DEPRECATED - DT-Prelim Calcs'!$C$11^2+EG29*'DEPRECATED - DT-Prelim Calcs'!$C$11</f>
        <v>-43630.200816470831</v>
      </c>
      <c r="EI29" s="57">
        <f>MIN('Drive Train'!$F$35-EC28*'DEPRECATED - DT-Prelim Calcs'!$C$21*'Drive Train'!$F$39,EI28+EC$2)</f>
        <v>6.0759999999999996</v>
      </c>
      <c r="EJ29" s="57">
        <f>'Drive Train'!$F$35-EC29*'DEPRECATED - DT-Prelim Calcs'!$C$21*'Drive Train'!$F$39</f>
        <v>29.035181559569025</v>
      </c>
      <c r="EK29" s="1">
        <f>IF(EH29&gt;='Drive Train'!$F$29,1,0)</f>
        <v>0</v>
      </c>
      <c r="EL29" s="57">
        <f t="shared" si="50"/>
        <v>-271.8166921498206</v>
      </c>
      <c r="EM29" s="63">
        <f>EM28+'DEPRECATED - DT-Prelim Calcs'!$C$11</f>
        <v>100</v>
      </c>
      <c r="EN29" s="2">
        <f>EX29/'Drive Train'!$F$35</f>
        <v>0.48999999999999994</v>
      </c>
      <c r="EO29" s="46">
        <f>EV29*12*60/(PI() * 'Drive Train'!$F$15)/EN$2*EN29</f>
        <v>-126753.39454355391</v>
      </c>
      <c r="EP29" s="2">
        <f>('DEPRECATED - DT-Prelim Calcs'!$C$6*EN29-EO29)/('DEPRECATED - DT-Prelim Calcs'!$C$6*EN29)*'DEPRECATED - DT-Prelim Calcs'!$C$7*EN29</f>
        <v>58.493410478417424</v>
      </c>
      <c r="EQ29" s="57">
        <f>EP29/'DEPRECATED - DT-Prelim Calcs'!$C$7*('DEPRECATED - DT-Prelim Calcs'!$C$8-'DEPRECATED - DT-Prelim Calcs'!$C$9)+'DEPRECATED - DT-Prelim Calcs'!$C$9</f>
        <v>3116.6852964236332</v>
      </c>
      <c r="ER29" s="57">
        <f t="shared" si="16"/>
        <v>93</v>
      </c>
      <c r="ES29" s="2">
        <f t="shared" si="51"/>
        <v>0.86507304327942547</v>
      </c>
      <c r="ET29" s="57">
        <f>ES29*'DEPRECATED - DT-Prelim Calcs'!$C$21/EN$2/'DEPRECATED - DT-Prelim Calcs'!$C$19/'DEPRECATED - DT-Prelim Calcs'!$C$18*3.39*'DEPRECATED - DT-Prelim Calcs'!$C$20</f>
        <v>25.773080821789936</v>
      </c>
      <c r="EU29" s="46">
        <f t="shared" si="52"/>
        <v>0</v>
      </c>
      <c r="EV29" s="57">
        <f>ET28*'DEPRECATED - DT-Prelim Calcs'!$C$11+EV28</f>
        <v>-549.1002938714804</v>
      </c>
      <c r="EW29" s="57">
        <f>EW28+0.5*ET29*'DEPRECATED - DT-Prelim Calcs'!$C$11^2+EV29*'DEPRECATED - DT-Prelim Calcs'!$C$11</f>
        <v>-68613.141032116357</v>
      </c>
      <c r="EX29" s="57">
        <f>MIN('Drive Train'!$F$35-ER28*'DEPRECATED - DT-Prelim Calcs'!$C$21*'Drive Train'!$F$39,EX28+ER$2)</f>
        <v>6.0759999999999996</v>
      </c>
      <c r="EY29" s="57">
        <f>'Drive Train'!$F$35-ER29*'DEPRECATED - DT-Prelim Calcs'!$C$21*'Drive Train'!$F$39</f>
        <v>6.0759999999999996</v>
      </c>
      <c r="EZ29" s="1">
        <f>IF(EW29&gt;='Drive Train'!$F$29,1,0)</f>
        <v>0</v>
      </c>
      <c r="FA29" s="57">
        <f t="shared" si="53"/>
        <v>103.33333333333333</v>
      </c>
      <c r="FB29" s="63">
        <f>FB28+'DEPRECATED - DT-Prelim Calcs'!$C$11</f>
        <v>100</v>
      </c>
      <c r="FC29" s="2">
        <f>FM29/'Drive Train'!$F$35</f>
        <v>0.48999999999999994</v>
      </c>
      <c r="FD29" s="46">
        <f>FK29*12*60/(PI() * 'Drive Train'!$F$15)/FC$2*FC29</f>
        <v>21047.702183802714</v>
      </c>
      <c r="FE29" s="2">
        <f>('DEPRECATED - DT-Prelim Calcs'!$C$6*FC29-FD29)/('DEPRECATED - DT-Prelim Calcs'!$C$6*FC29)*'DEPRECATED - DT-Prelim Calcs'!$C$7*FC29</f>
        <v>-8.3359784733516964</v>
      </c>
      <c r="FF29" s="57">
        <f>FE29/'DEPRECATED - DT-Prelim Calcs'!$C$7*('DEPRECATED - DT-Prelim Calcs'!$C$8-'DEPRECATED - DT-Prelim Calcs'!$C$9)+'DEPRECATED - DT-Prelim Calcs'!$C$9</f>
        <v>-441.07843905851564</v>
      </c>
      <c r="FG29" s="57">
        <f t="shared" si="17"/>
        <v>-441.07843905851564</v>
      </c>
      <c r="FH29" s="2">
        <f t="shared" si="54"/>
        <v>-11.480779913365122</v>
      </c>
      <c r="FI29" s="57">
        <f>FH29*'DEPRECATED - DT-Prelim Calcs'!$C$21/FC$2/'DEPRECATED - DT-Prelim Calcs'!$C$19/'DEPRECATED - DT-Prelim Calcs'!$C$18*3.39*'DEPRECATED - DT-Prelim Calcs'!$C$20</f>
        <v>-379.02432310998148</v>
      </c>
      <c r="FJ29" s="46">
        <f t="shared" si="55"/>
        <v>1</v>
      </c>
      <c r="FK29" s="57">
        <f>FI28*'DEPRECATED - DT-Prelim Calcs'!$C$11+FK28</f>
        <v>82.283855843181257</v>
      </c>
      <c r="FL29" s="57">
        <f>FL28+0.5*FI29*'DEPRECATED - DT-Prelim Calcs'!$C$11^2+FK29*'DEPRECATED - DT-Prelim Calcs'!$C$11</f>
        <v>-72621.734342622643</v>
      </c>
      <c r="FM29" s="57">
        <f>MIN('Drive Train'!$F$35-FG28*'DEPRECATED - DT-Prelim Calcs'!$C$21*'Drive Train'!$F$39,FM28+FG$2)</f>
        <v>6.0759999999999996</v>
      </c>
      <c r="FN29" s="57">
        <f>'Drive Train'!$F$35-FG29*'DEPRECATED - DT-Prelim Calcs'!$C$21*'Drive Train'!$F$39</f>
        <v>42.393333855979066</v>
      </c>
      <c r="FO29" s="1">
        <f>IF(FL29&gt;='Drive Train'!$F$29,1,0)</f>
        <v>0</v>
      </c>
      <c r="FP29" s="57">
        <f t="shared" si="56"/>
        <v>-490.08715450946181</v>
      </c>
      <c r="FQ29" s="63">
        <f>FQ28+'DEPRECATED - DT-Prelim Calcs'!$C$11</f>
        <v>100</v>
      </c>
      <c r="FR29" s="2">
        <f>GB29/'Drive Train'!$F$35</f>
        <v>0.48999999999999994</v>
      </c>
      <c r="FS29" s="46">
        <f>FZ29*12*60/(PI() * 'Drive Train'!$F$15)/FR$2*FR29</f>
        <v>5252.1721611232133</v>
      </c>
      <c r="FT29" s="2">
        <f>('DEPRECATED - DT-Prelim Calcs'!$C$6*FR29-FS29)/('DEPRECATED - DT-Prelim Calcs'!$C$6*FR29)*'DEPRECATED - DT-Prelim Calcs'!$C$7*FR29</f>
        <v>-1.1939095512771003</v>
      </c>
      <c r="FU29" s="57">
        <f>FT29/'DEPRECATED - DT-Prelim Calcs'!$C$7*('DEPRECATED - DT-Prelim Calcs'!$C$8-'DEPRECATED - DT-Prelim Calcs'!$C$9)+'DEPRECATED - DT-Prelim Calcs'!$C$9</f>
        <v>-60.859583165498741</v>
      </c>
      <c r="FV29" s="57">
        <f t="shared" si="18"/>
        <v>-60.859583165498741</v>
      </c>
      <c r="FW29" s="2">
        <f t="shared" si="57"/>
        <v>-1.978652628277183</v>
      </c>
      <c r="FX29" s="57">
        <f>FW29*'DEPRECATED - DT-Prelim Calcs'!$C$21/FR$2/'DEPRECATED - DT-Prelim Calcs'!$C$19/'DEPRECATED - DT-Prelim Calcs'!$C$18*3.39*'DEPRECATED - DT-Prelim Calcs'!$C$20</f>
        <v>-71.69583095012851</v>
      </c>
      <c r="FY29" s="46">
        <f t="shared" si="58"/>
        <v>1</v>
      </c>
      <c r="FZ29" s="57">
        <f>FX28*'DEPRECATED - DT-Prelim Calcs'!$C$11+FZ28</f>
        <v>18.70769328432371</v>
      </c>
      <c r="GA29" s="57">
        <f>GA28+0.5*FX29*'DEPRECATED - DT-Prelim Calcs'!$C$11^2+FZ29*'DEPRECATED - DT-Prelim Calcs'!$C$11</f>
        <v>-102732.10535233168</v>
      </c>
      <c r="GB29" s="57">
        <f>MIN('Drive Train'!$F$35-FV28*'DEPRECATED - DT-Prelim Calcs'!$C$21*'Drive Train'!$F$39,GB28+FV$2)</f>
        <v>6.0759999999999996</v>
      </c>
      <c r="GC29" s="57">
        <f>'Drive Train'!$F$35-FV29*'DEPRECATED - DT-Prelim Calcs'!$C$21*'Drive Train'!$F$39</f>
        <v>16.538451655253915</v>
      </c>
      <c r="GD29" s="1">
        <f>IF(GA29&gt;='Drive Train'!$F$29,1,0)</f>
        <v>0</v>
      </c>
      <c r="GE29" s="57">
        <f t="shared" si="59"/>
        <v>-67.621759072776371</v>
      </c>
      <c r="GF29" s="63">
        <f>GF28+'DEPRECATED - DT-Prelim Calcs'!$C$11</f>
        <v>100</v>
      </c>
      <c r="GG29" s="2">
        <f>GQ29/'Drive Train'!$F$35</f>
        <v>0.83548387096774201</v>
      </c>
      <c r="GH29" s="46">
        <f>GO29*12*60/(PI() * 'Drive Train'!$F$15)/GG$2*GG29</f>
        <v>-149150.00517930498</v>
      </c>
      <c r="GI29" s="2">
        <f>('DEPRECATED - DT-Prelim Calcs'!$C$6*GG29-GH29)/('DEPRECATED - DT-Prelim Calcs'!$C$6*GG29)*'DEPRECATED - DT-Prelim Calcs'!$C$7*GG29</f>
        <v>69.452824287029429</v>
      </c>
      <c r="GJ29" s="57">
        <f>GI29/'DEPRECATED - DT-Prelim Calcs'!$C$7*('DEPRECATED - DT-Prelim Calcs'!$C$8-'DEPRECATED - DT-Prelim Calcs'!$C$9)+'DEPRECATED - DT-Prelim Calcs'!$C$9</f>
        <v>3700.1262888074175</v>
      </c>
      <c r="GK29" s="57">
        <f t="shared" si="60"/>
        <v>29.999999999999982</v>
      </c>
      <c r="GL29" s="2">
        <f t="shared" si="61"/>
        <v>0.99579519204165001</v>
      </c>
      <c r="GM29" s="57">
        <f>GL29*'DEPRECATED - DT-Prelim Calcs'!$C$21/GG$2/'DEPRECATED - DT-Prelim Calcs'!$C$19/'DEPRECATED - DT-Prelim Calcs'!$C$18*3.39*'DEPRECATED - DT-Prelim Calcs'!$C$20</f>
        <v>25.773080821789936</v>
      </c>
      <c r="GN29" s="46">
        <f t="shared" si="62"/>
        <v>0</v>
      </c>
      <c r="GO29" s="57">
        <f>GM28*'DEPRECATED - DT-Prelim Calcs'!$C$11+GO28</f>
        <v>-436.20496628167291</v>
      </c>
      <c r="GP29" s="57">
        <f>GP28+0.5*GM29*'DEPRECATED - DT-Prelim Calcs'!$C$11^2+GO29*'DEPRECATED - DT-Prelim Calcs'!$C$11</f>
        <v>-41848.552616512563</v>
      </c>
      <c r="GQ29" s="57">
        <f>MIN('Drive Train'!$F$35-GK28*'DEPRECATED - DT-Prelim Calcs'!$C$21*'Drive Train'!$F$39,GQ28+GK$2)</f>
        <v>10.360000000000001</v>
      </c>
      <c r="GR29" s="57">
        <f>'Drive Train'!$F$35-GK29*'DEPRECATED - DT-Prelim Calcs'!$C$21*'Drive Train'!$F$39</f>
        <v>10.360000000000001</v>
      </c>
      <c r="GS29" s="1">
        <f>IF(GP29&gt;='Drive Train'!$F$29,1,0)</f>
        <v>0</v>
      </c>
      <c r="GT29" s="57">
        <f t="shared" si="63"/>
        <v>33.333333333333314</v>
      </c>
      <c r="GU29" s="63">
        <f>GU28+'DEPRECATED - DT-Prelim Calcs'!$C$11</f>
        <v>100</v>
      </c>
      <c r="GV29" s="2">
        <f>HF29/'Drive Train'!$F$35</f>
        <v>1.5640529334899542</v>
      </c>
      <c r="GW29" s="46">
        <f>HD29*12*60/(PI() * 'Drive Train'!$F$15)/GV$2*GV29</f>
        <v>-166558.96921711808</v>
      </c>
      <c r="GX29" s="2">
        <f>('DEPRECATED - DT-Prelim Calcs'!$C$6*GV29-GW29)/('DEPRECATED - DT-Prelim Calcs'!$C$6*GV29)*'DEPRECATED - DT-Prelim Calcs'!$C$7*GV29</f>
        <v>79.080271099402083</v>
      </c>
      <c r="GY29" s="57">
        <f>GX29/'DEPRECATED - DT-Prelim Calcs'!$C$7*('DEPRECATED - DT-Prelim Calcs'!$C$8-'DEPRECATED - DT-Prelim Calcs'!$C$9)+'DEPRECATED - DT-Prelim Calcs'!$C$9</f>
        <v>4212.6580008519868</v>
      </c>
      <c r="GZ29" s="57">
        <f t="shared" si="20"/>
        <v>33.333333333333314</v>
      </c>
      <c r="HA29" s="2">
        <f t="shared" si="64"/>
        <v>0.99579519204165001</v>
      </c>
      <c r="HB29" s="57">
        <f>HA29*'DEPRECATED - DT-Prelim Calcs'!$C$21/GV$2/'DEPRECATED - DT-Prelim Calcs'!$C$19/'DEPRECATED - DT-Prelim Calcs'!$C$18*3.39*'DEPRECATED - DT-Prelim Calcs'!$C$20</f>
        <v>25.773080821789936</v>
      </c>
      <c r="HC29" s="46">
        <f t="shared" si="65"/>
        <v>0</v>
      </c>
      <c r="HD29" s="57">
        <f>HB28*'DEPRECATED - DT-Prelim Calcs'!$C$11+HD28</f>
        <v>-260.20880042161116</v>
      </c>
      <c r="HE29" s="57">
        <f>HE28+0.5*HB29*'DEPRECATED - DT-Prelim Calcs'!$C$11^2+HD29*'DEPRECATED - DT-Prelim Calcs'!$C$11</f>
        <v>-42680.42999924787</v>
      </c>
      <c r="HF29" s="57">
        <f>MIN('Drive Train'!$F$35-GZ28*'DEPRECATED - DT-Prelim Calcs'!$C$21*'Drive Train'!$F$39,HF28+GZ$2)</f>
        <v>19.394256375275432</v>
      </c>
      <c r="HG29" s="57">
        <f>'Drive Train'!$F$35-GZ29*'DEPRECATED - DT-Prelim Calcs'!$C$21*'Drive Train'!$F$39</f>
        <v>10.133333333333335</v>
      </c>
      <c r="HH29" s="1">
        <f>IF(HE29&gt;='Drive Train'!$F$29,1,0)</f>
        <v>0</v>
      </c>
      <c r="HI29" s="57">
        <f t="shared" si="66"/>
        <v>37.037037037037017</v>
      </c>
      <c r="HJ29" s="63">
        <f>HJ28+'DEPRECATED - DT-Prelim Calcs'!$C$11</f>
        <v>100</v>
      </c>
      <c r="HK29" s="2">
        <f>HU29/'Drive Train'!$F$35</f>
        <v>0.79892473118279583</v>
      </c>
      <c r="HL29" s="46">
        <f>HS29*12*60/(PI() * 'Drive Train'!$F$15)/HK$2*HK29</f>
        <v>-21790.200969758767</v>
      </c>
      <c r="HM29" s="2">
        <f>('DEPRECATED - DT-Prelim Calcs'!$C$6*HK29-HL29)/('DEPRECATED - DT-Prelim Calcs'!$C$6*HK29)*'DEPRECATED - DT-Prelim Calcs'!$C$7*HK29</f>
        <v>11.778013543448592</v>
      </c>
      <c r="HN29" s="57">
        <f>HM29/'DEPRECATED - DT-Prelim Calcs'!$C$7*('DEPRECATED - DT-Prelim Calcs'!$C$8-'DEPRECATED - DT-Prelim Calcs'!$C$9)+'DEPRECATED - DT-Prelim Calcs'!$C$9</f>
        <v>629.72038905579029</v>
      </c>
      <c r="HO29" s="57">
        <f t="shared" si="21"/>
        <v>36.66666666666665</v>
      </c>
      <c r="HP29" s="2">
        <f t="shared" si="67"/>
        <v>0.99579519204165001</v>
      </c>
      <c r="HQ29" s="57">
        <f>HP29*'DEPRECATED - DT-Prelim Calcs'!$C$21/HK$2/'DEPRECATED - DT-Prelim Calcs'!$C$19/'DEPRECATED - DT-Prelim Calcs'!$C$18*3.39*'DEPRECATED - DT-Prelim Calcs'!$C$20</f>
        <v>25.773080821789936</v>
      </c>
      <c r="HR29" s="46">
        <f t="shared" si="68"/>
        <v>0</v>
      </c>
      <c r="HS29" s="57">
        <f>HQ28*'DEPRECATED - DT-Prelim Calcs'!$C$11+HS28</f>
        <v>-66.643956739542986</v>
      </c>
      <c r="HT29" s="57">
        <f>HT28+0.5*HQ29*'DEPRECATED - DT-Prelim Calcs'!$C$11^2+HS29*'DEPRECATED - DT-Prelim Calcs'!$C$11</f>
        <v>-49219.779962512577</v>
      </c>
      <c r="HU29" s="57">
        <f>MIN('Drive Train'!$F$35-HO28*'DEPRECATED - DT-Prelim Calcs'!$C$21*'Drive Train'!$F$39,HU28+HO$2)</f>
        <v>9.9066666666666681</v>
      </c>
      <c r="HV29" s="57">
        <f>'Drive Train'!$F$35-HO29*'DEPRECATED - DT-Prelim Calcs'!$C$21*'Drive Train'!$F$39</f>
        <v>9.9066666666666681</v>
      </c>
      <c r="HW29" s="1">
        <f>IF(HT29&gt;='Drive Train'!$F$29,1,0)</f>
        <v>0</v>
      </c>
      <c r="HX29" s="57">
        <f t="shared" si="69"/>
        <v>40.740740740740726</v>
      </c>
      <c r="HY29" s="63">
        <f>HY28+'DEPRECATED - DT-Prelim Calcs'!$C$11</f>
        <v>100</v>
      </c>
      <c r="HZ29" s="2">
        <f>IJ29/'Drive Train'!$F$35</f>
        <v>0.78064516129032269</v>
      </c>
      <c r="IA29" s="46">
        <f>IH29*12*60/(PI() * 'Drive Train'!$F$15)/HZ$2*HZ29</f>
        <v>-107143.95720106363</v>
      </c>
      <c r="IB29" s="2">
        <f>('DEPRECATED - DT-Prelim Calcs'!$C$6*HZ29-IA29)/('DEPRECATED - DT-Prelim Calcs'!$C$6*HZ29)*'DEPRECATED - DT-Prelim Calcs'!$C$7*HZ29</f>
        <v>50.327309220428887</v>
      </c>
      <c r="IC29" s="57">
        <f>IB29/'DEPRECATED - DT-Prelim Calcs'!$C$7*('DEPRECATED - DT-Prelim Calcs'!$C$8-'DEPRECATED - DT-Prelim Calcs'!$C$9)+'DEPRECATED - DT-Prelim Calcs'!$C$9</f>
        <v>2681.9505282078949</v>
      </c>
      <c r="ID29" s="57">
        <f t="shared" si="22"/>
        <v>39.999999999999986</v>
      </c>
      <c r="IE29" s="2">
        <f t="shared" si="70"/>
        <v>0.99579519204165001</v>
      </c>
      <c r="IF29" s="57">
        <f>IE29*'DEPRECATED - DT-Prelim Calcs'!$C$21/HZ$2/'DEPRECATED - DT-Prelim Calcs'!$C$19/'DEPRECATED - DT-Prelim Calcs'!$C$18*3.39*'DEPRECATED - DT-Prelim Calcs'!$C$20</f>
        <v>25.773080821789936</v>
      </c>
      <c r="IG29" s="46">
        <f t="shared" si="71"/>
        <v>0</v>
      </c>
      <c r="IH29" s="57">
        <f>IF28*'DEPRECATED - DT-Prelim Calcs'!$C$11+IH28</f>
        <v>-335.366295380211</v>
      </c>
      <c r="II29" s="57">
        <f>II28+0.5*IF29*'DEPRECATED - DT-Prelim Calcs'!$C$11^2+IH29*'DEPRECATED - DT-Prelim Calcs'!$C$11</f>
        <v>-60434.289043380355</v>
      </c>
      <c r="IJ29" s="57">
        <f>MIN('Drive Train'!$F$35-ID28*'DEPRECATED - DT-Prelim Calcs'!$C$21*'Drive Train'!$F$39,IJ28+ID$2)</f>
        <v>9.6800000000000015</v>
      </c>
      <c r="IK29" s="57">
        <f>'Drive Train'!$F$35-ID29*'DEPRECATED - DT-Prelim Calcs'!$C$21*'Drive Train'!$F$39</f>
        <v>9.6800000000000015</v>
      </c>
      <c r="IL29" s="1">
        <f>IF(II29&gt;='Drive Train'!$F$29,1,0)</f>
        <v>0</v>
      </c>
      <c r="IM29" s="57">
        <f t="shared" si="72"/>
        <v>44.444444444444429</v>
      </c>
      <c r="IN29" s="63">
        <f>IN28+'DEPRECATED - DT-Prelim Calcs'!$C$11</f>
        <v>100</v>
      </c>
      <c r="IO29" s="2">
        <f>IY29/'Drive Train'!$F$35</f>
        <v>0.76236559139784954</v>
      </c>
      <c r="IP29" s="46">
        <f>IW29*12*60/(PI() * 'Drive Train'!$F$15)/IO$2*IO29</f>
        <v>-18569.603452496609</v>
      </c>
      <c r="IQ29" s="2">
        <f>('DEPRECATED - DT-Prelim Calcs'!$C$6*IO29-IP29)/('DEPRECATED - DT-Prelim Calcs'!$C$6*IO29)*'DEPRECATED - DT-Prelim Calcs'!$C$7*IO29</f>
        <v>10.233688377429573</v>
      </c>
      <c r="IR29" s="57">
        <f>IQ29/'DEPRECATED - DT-Prelim Calcs'!$C$7*('DEPRECATED - DT-Prelim Calcs'!$C$8-'DEPRECATED - DT-Prelim Calcs'!$C$9)+'DEPRECATED - DT-Prelim Calcs'!$C$9</f>
        <v>547.50589992705989</v>
      </c>
      <c r="IS29" s="57">
        <f t="shared" si="23"/>
        <v>43.333333333333321</v>
      </c>
      <c r="IT29" s="2">
        <f t="shared" si="73"/>
        <v>0.99579519204165001</v>
      </c>
      <c r="IU29" s="57">
        <f>IT29*'DEPRECATED - DT-Prelim Calcs'!$C$21/IO$2/'DEPRECATED - DT-Prelim Calcs'!$C$19/'DEPRECATED - DT-Prelim Calcs'!$C$18*3.39*'DEPRECATED - DT-Prelim Calcs'!$C$20</f>
        <v>25.773080821789936</v>
      </c>
      <c r="IV29" s="46">
        <f t="shared" si="74"/>
        <v>0</v>
      </c>
      <c r="IW29" s="57">
        <f>IU28*'DEPRECATED - DT-Prelim Calcs'!$C$11+IW28</f>
        <v>-59.517508996978208</v>
      </c>
      <c r="IX29" s="57">
        <f>IX28+0.5*IU29*'DEPRECATED - DT-Prelim Calcs'!$C$11^2+IW29*'DEPRECATED - DT-Prelim Calcs'!$C$11</f>
        <v>-47273.616273767948</v>
      </c>
      <c r="IY29" s="57">
        <f>MIN('Drive Train'!$F$35-IS28*'DEPRECATED - DT-Prelim Calcs'!$C$21*'Drive Train'!$F$39,IY28+IS$2)</f>
        <v>9.4533333333333349</v>
      </c>
      <c r="IZ29" s="57">
        <f>'Drive Train'!$F$35-IS29*'DEPRECATED - DT-Prelim Calcs'!$C$21*'Drive Train'!$F$39</f>
        <v>9.4533333333333349</v>
      </c>
      <c r="JA29" s="1">
        <f>IF(IX29&gt;='Drive Train'!$F$29,1,0)</f>
        <v>0</v>
      </c>
      <c r="JB29" s="57">
        <f t="shared" si="75"/>
        <v>48.148148148148138</v>
      </c>
      <c r="JC29" s="63">
        <f>JC28+'DEPRECATED - DT-Prelim Calcs'!$C$11</f>
        <v>100</v>
      </c>
      <c r="JD29" s="2">
        <f>JN29/'Drive Train'!$F$35</f>
        <v>0.74408602150537628</v>
      </c>
      <c r="JE29" s="46">
        <f>JL29*12*60/(PI() * 'Drive Train'!$F$15)/JD$2*JD29</f>
        <v>-260254.19530828527</v>
      </c>
      <c r="JF29" s="2">
        <f>('DEPRECATED - DT-Prelim Calcs'!$C$6*JD29-JE29)/('DEPRECATED - DT-Prelim Calcs'!$C$6*JD29)*'DEPRECATED - DT-Prelim Calcs'!$C$7*JD29</f>
        <v>119.46915926172807</v>
      </c>
      <c r="JG29" s="57">
        <f>JF29/'DEPRECATED - DT-Prelim Calcs'!$C$7*('DEPRECATED - DT-Prelim Calcs'!$C$8-'DEPRECATED - DT-Prelim Calcs'!$C$9)+'DEPRECATED - DT-Prelim Calcs'!$C$9</f>
        <v>6362.8216320662705</v>
      </c>
      <c r="JH29" s="57">
        <f t="shared" si="24"/>
        <v>46.666666666666657</v>
      </c>
      <c r="JI29" s="2">
        <f t="shared" si="76"/>
        <v>0.99579519204165001</v>
      </c>
      <c r="JJ29" s="57">
        <f>JI29*'DEPRECATED - DT-Prelim Calcs'!$C$21/JD$2/'DEPRECATED - DT-Prelim Calcs'!$C$19/'DEPRECATED - DT-Prelim Calcs'!$C$18*3.39*'DEPRECATED - DT-Prelim Calcs'!$C$20</f>
        <v>25.773080821789936</v>
      </c>
      <c r="JK29" s="46">
        <f t="shared" si="77"/>
        <v>0</v>
      </c>
      <c r="JL29" s="57">
        <f>JJ28*'DEPRECATED - DT-Prelim Calcs'!$C$11+JL28</f>
        <v>-854.6336655398643</v>
      </c>
      <c r="JM29" s="57">
        <f>JM28+0.5*JJ29*'DEPRECATED - DT-Prelim Calcs'!$C$11^2+JL29*'DEPRECATED - DT-Prelim Calcs'!$C$11</f>
        <v>-59673.942822294011</v>
      </c>
      <c r="JN29" s="57">
        <f>MIN('Drive Train'!$F$35-JH28*'DEPRECATED - DT-Prelim Calcs'!$C$21*'Drive Train'!$F$39,JN28+JH$2)</f>
        <v>9.2266666666666666</v>
      </c>
      <c r="JO29" s="57">
        <f>'Drive Train'!$F$35-JH29*'DEPRECATED - DT-Prelim Calcs'!$C$21*'Drive Train'!$F$39</f>
        <v>9.2266666666666666</v>
      </c>
      <c r="JP29" s="1">
        <f>IF(JM29&gt;='Drive Train'!$F$29,1,0)</f>
        <v>0</v>
      </c>
      <c r="JQ29" s="57">
        <f>MIN(JG29,'DEPRECATED - DT-Prelim Calcs'!$C$10)*'DEPRECATED - DT-Prelim Calcs'!$C$11*1000/60/60</f>
        <v>103.33333333333333</v>
      </c>
      <c r="JR29" s="63">
        <f>JR28+'DEPRECATED - DT-Prelim Calcs'!$C$11</f>
        <v>100</v>
      </c>
      <c r="JS29" s="2">
        <f>KC29/'Drive Train'!$F$35</f>
        <v>0.72580645161290325</v>
      </c>
      <c r="JT29" s="46">
        <f>KA29*12*60/(PI() * 'Drive Train'!$F$15)/JS$2*JS29</f>
        <v>7719.4849394595667</v>
      </c>
      <c r="JU29" s="2">
        <f>('DEPRECATED - DT-Prelim Calcs'!$C$6*JS29-JT29)/('DEPRECATED - DT-Prelim Calcs'!$C$6*JS29)*'DEPRECATED - DT-Prelim Calcs'!$C$7*JS29</f>
        <v>-1.7412302234886177</v>
      </c>
      <c r="JV29" s="57">
        <f>JU29/'DEPRECATED - DT-Prelim Calcs'!$C$7*('DEPRECATED - DT-Prelim Calcs'!$C$8-'DEPRECATED - DT-Prelim Calcs'!$C$9)+'DEPRECATED - DT-Prelim Calcs'!$C$9</f>
        <v>-89.997028080327667</v>
      </c>
      <c r="JW29" s="57">
        <f t="shared" si="25"/>
        <v>-89.997028080327667</v>
      </c>
      <c r="JX29" s="2">
        <f t="shared" si="78"/>
        <v>-2.5198978510278889</v>
      </c>
      <c r="JY29" s="57">
        <f>JX29*'DEPRECATED - DT-Prelim Calcs'!$C$21/JS$2/'DEPRECATED - DT-Prelim Calcs'!$C$19/'DEPRECATED - DT-Prelim Calcs'!$C$18*3.39*'DEPRECATED - DT-Prelim Calcs'!$C$20</f>
        <v>-65.219767574937379</v>
      </c>
      <c r="JZ29" s="46">
        <f t="shared" si="79"/>
        <v>1</v>
      </c>
      <c r="KA29" s="57">
        <f>JY28*'DEPRECATED - DT-Prelim Calcs'!$C$11+KA28</f>
        <v>25.988002701436045</v>
      </c>
      <c r="KB29" s="57">
        <f>KB28+0.5*JY29*'DEPRECATED - DT-Prelim Calcs'!$C$11^2+KA29*'DEPRECATED - DT-Prelim Calcs'!$C$11</f>
        <v>-43298.866949856638</v>
      </c>
      <c r="KC29" s="57">
        <f>MIN('Drive Train'!$F$35-JW28*'DEPRECATED - DT-Prelim Calcs'!$C$21*'Drive Train'!$F$39,KC28+JW$2)</f>
        <v>9</v>
      </c>
      <c r="KD29" s="57">
        <f>'Drive Train'!$F$35-JW29*'DEPRECATED - DT-Prelim Calcs'!$C$21*'Drive Train'!$F$39</f>
        <v>18.519797909462284</v>
      </c>
      <c r="KE29" s="1">
        <f>IF(KB29&gt;='Drive Train'!$F$29,1,0)</f>
        <v>0</v>
      </c>
      <c r="KF29" s="57">
        <f>MIN(JV29,'DEPRECATED - DT-Prelim Calcs'!$C$10)*'DEPRECATED - DT-Prelim Calcs'!$C$11*1000/60/60</f>
        <v>-99.996697867030733</v>
      </c>
      <c r="KG29" s="63">
        <f>KG28+'DEPRECATED - DT-Prelim Calcs'!$C$11</f>
        <v>100</v>
      </c>
      <c r="KH29" s="2">
        <f>KR29/'Drive Train'!$F$35</f>
        <v>0.7075268817204301</v>
      </c>
      <c r="KI29" s="46">
        <f>KP29*12*60/(PI() * 'Drive Train'!$F$15)/KH$2*KH29</f>
        <v>-94458.621731642925</v>
      </c>
      <c r="KJ29" s="2">
        <f>('DEPRECATED - DT-Prelim Calcs'!$C$6*KH29-KI29)/('DEPRECATED - DT-Prelim Calcs'!$C$6*KH29)*'DEPRECATED - DT-Prelim Calcs'!$C$7*KH29</f>
        <v>44.41532334465721</v>
      </c>
      <c r="KK29" s="57">
        <f>KJ29/'DEPRECATED - DT-Prelim Calcs'!$C$7*('DEPRECATED - DT-Prelim Calcs'!$C$8-'DEPRECATED - DT-Prelim Calcs'!$C$9)+'DEPRECATED - DT-Prelim Calcs'!$C$9</f>
        <v>2367.2170062736595</v>
      </c>
      <c r="KL29" s="57">
        <f t="shared" si="26"/>
        <v>53.333333333333329</v>
      </c>
      <c r="KM29" s="2">
        <f t="shared" si="80"/>
        <v>0.99579519204165001</v>
      </c>
      <c r="KN29" s="57">
        <f>KM29*'DEPRECATED - DT-Prelim Calcs'!$C$21/KH$2/'DEPRECATED - DT-Prelim Calcs'!$C$19/'DEPRECATED - DT-Prelim Calcs'!$C$18*3.39*'DEPRECATED - DT-Prelim Calcs'!$C$20</f>
        <v>25.773080821789936</v>
      </c>
      <c r="KO29" s="46">
        <f t="shared" si="81"/>
        <v>0</v>
      </c>
      <c r="KP29" s="57">
        <f>KN28*'DEPRECATED - DT-Prelim Calcs'!$C$11+KP28</f>
        <v>-326.21510195428175</v>
      </c>
      <c r="KQ29" s="57">
        <f>KQ28+0.5*KN29*'DEPRECATED - DT-Prelim Calcs'!$C$11^2+KP29*'DEPRECATED - DT-Prelim Calcs'!$C$11</f>
        <v>-60644.171934152109</v>
      </c>
      <c r="KR29" s="57">
        <f>MIN('Drive Train'!$F$35-KL28*'DEPRECATED - DT-Prelim Calcs'!$C$21*'Drive Train'!$F$39,KR28+KL$2)</f>
        <v>8.7733333333333334</v>
      </c>
      <c r="KS29" s="57">
        <f>'Drive Train'!$F$35-KL29*'DEPRECATED - DT-Prelim Calcs'!$C$21*'Drive Train'!$F$39</f>
        <v>8.7733333333333334</v>
      </c>
      <c r="KT29" s="1">
        <f>IF(KQ29&gt;='Drive Train'!$F$29,1,0)</f>
        <v>0</v>
      </c>
      <c r="KU29" s="57">
        <f>MIN(KK29,'DEPRECATED - DT-Prelim Calcs'!$C$10)*'DEPRECATED - DT-Prelim Calcs'!$C$11*1000/60/60</f>
        <v>103.33333333333333</v>
      </c>
      <c r="KV29" s="63">
        <f>KV28+'DEPRECATED - DT-Prelim Calcs'!$C$11</f>
        <v>100</v>
      </c>
      <c r="KW29" s="2">
        <f>LG29/'Drive Train'!$F$35</f>
        <v>3.115406953272621</v>
      </c>
      <c r="KX29" s="46">
        <f>LE29*12*60/(PI() * 'Drive Train'!$F$15)/KW$2*KW29</f>
        <v>-1151369.1156550068</v>
      </c>
      <c r="KY29" s="2">
        <f>('DEPRECATED - DT-Prelim Calcs'!$C$6*KW29-KX29)/('DEPRECATED - DT-Prelim Calcs'!$C$6*KW29)*'DEPRECATED - DT-Prelim Calcs'!$C$7*KW29</f>
        <v>528.10842507794371</v>
      </c>
      <c r="KZ29" s="57">
        <f>KY29/'DEPRECATED - DT-Prelim Calcs'!$C$7*('DEPRECATED - DT-Prelim Calcs'!$C$8-'DEPRECATED - DT-Prelim Calcs'!$C$9)+'DEPRECATED - DT-Prelim Calcs'!$C$9</f>
        <v>28117.351841286381</v>
      </c>
      <c r="LA29" s="57">
        <f t="shared" si="27"/>
        <v>56.666666666666664</v>
      </c>
      <c r="LB29" s="2">
        <f t="shared" si="82"/>
        <v>0.99579519204165001</v>
      </c>
      <c r="LC29" s="57">
        <f>LB29*'DEPRECATED - DT-Prelim Calcs'!$C$21/KW$2/'DEPRECATED - DT-Prelim Calcs'!$C$19/'DEPRECATED - DT-Prelim Calcs'!$C$18*3.39*'DEPRECATED - DT-Prelim Calcs'!$C$20</f>
        <v>25.773080821789936</v>
      </c>
      <c r="LD29" s="46">
        <f t="shared" si="83"/>
        <v>0</v>
      </c>
      <c r="LE29" s="57">
        <f>LC28*'DEPRECATED - DT-Prelim Calcs'!$C$11+LE28</f>
        <v>-903.0362705579895</v>
      </c>
      <c r="LF29" s="57">
        <f>LF28+0.5*LC29*'DEPRECATED - DT-Prelim Calcs'!$C$11^2+LE29*'DEPRECATED - DT-Prelim Calcs'!$C$11</f>
        <v>-49566.874186203066</v>
      </c>
      <c r="LG29" s="57">
        <f>MIN('Drive Train'!$F$35-LA28*'DEPRECATED - DT-Prelim Calcs'!$C$21*'Drive Train'!$F$39,LG28+LA$2)</f>
        <v>38.631046220580501</v>
      </c>
      <c r="LH29" s="57">
        <f>'Drive Train'!$F$35-LA29*'DEPRECATED - DT-Prelim Calcs'!$C$21*'Drive Train'!$F$39</f>
        <v>8.5466666666666669</v>
      </c>
      <c r="LI29" s="1">
        <f>IF(LF29&gt;='Drive Train'!$F$29,1,0)</f>
        <v>0</v>
      </c>
      <c r="LJ29" s="57">
        <f>MIN(KZ29,'DEPRECATED - DT-Prelim Calcs'!$C$10)*'DEPRECATED - DT-Prelim Calcs'!$C$11*1000/60/60</f>
        <v>103.33333333333333</v>
      </c>
      <c r="LK29" s="63">
        <f>LK28+'DEPRECATED - DT-Prelim Calcs'!$C$11</f>
        <v>100</v>
      </c>
      <c r="LL29" s="2">
        <f>LV29/'Drive Train'!$F$35</f>
        <v>0.67096774193548392</v>
      </c>
      <c r="LM29" s="46">
        <f>LT29*12*60/(PI() * 'Drive Train'!$F$15)/LL$2*LL29</f>
        <v>-38601.241394476943</v>
      </c>
      <c r="LN29" s="2">
        <f>('DEPRECATED - DT-Prelim Calcs'!$C$6*LL29-LM29)/('DEPRECATED - DT-Prelim Calcs'!$C$6*LL29)*'DEPRECATED - DT-Prelim Calcs'!$C$7*LL29</f>
        <v>19.070876866073792</v>
      </c>
      <c r="LO29" s="57">
        <f>LN29/'DEPRECATED - DT-Prelim Calcs'!$C$7*('DEPRECATED - DT-Prelim Calcs'!$C$8-'DEPRECATED - DT-Prelim Calcs'!$C$9)+'DEPRECATED - DT-Prelim Calcs'!$C$9</f>
        <v>1017.9670132436795</v>
      </c>
      <c r="LP29" s="57">
        <f t="shared" si="28"/>
        <v>60</v>
      </c>
      <c r="LQ29" s="2">
        <f t="shared" si="84"/>
        <v>0.99579519204165001</v>
      </c>
      <c r="LR29" s="57">
        <f>LQ29*'DEPRECATED - DT-Prelim Calcs'!$C$21/LL$2/'DEPRECATED - DT-Prelim Calcs'!$C$19/'DEPRECATED - DT-Prelim Calcs'!$C$18*3.39*'DEPRECATED - DT-Prelim Calcs'!$C$20</f>
        <v>25.773080821789936</v>
      </c>
      <c r="LS29" s="46">
        <f t="shared" si="85"/>
        <v>0</v>
      </c>
      <c r="LT29" s="57">
        <f>LR28*'DEPRECATED - DT-Prelim Calcs'!$C$11+LT28</f>
        <v>-140.57401001816606</v>
      </c>
      <c r="LU29" s="57">
        <f>LU28+0.5*LR29*'DEPRECATED - DT-Prelim Calcs'!$C$11^2+LT29*'DEPRECATED - DT-Prelim Calcs'!$C$11</f>
        <v>-54875.471628715393</v>
      </c>
      <c r="LV29" s="57">
        <f>MIN('Drive Train'!$F$35-LP28*'DEPRECATED - DT-Prelim Calcs'!$C$21*'Drive Train'!$F$39,LV28+LP$2)</f>
        <v>8.32</v>
      </c>
      <c r="LW29" s="57">
        <f>'Drive Train'!$F$35-LP29*'DEPRECATED - DT-Prelim Calcs'!$C$21*'Drive Train'!$F$39</f>
        <v>8.32</v>
      </c>
      <c r="LX29" s="1">
        <f>IF(LU29&gt;='Drive Train'!$F$29,1,0)</f>
        <v>0</v>
      </c>
      <c r="LY29" s="57">
        <f>MIN(LO29,'DEPRECATED - DT-Prelim Calcs'!$C$10)*'DEPRECATED - DT-Prelim Calcs'!$C$11*1000/60/60</f>
        <v>103.33333333333333</v>
      </c>
      <c r="LZ29" s="63">
        <f>LZ28+'DEPRECATED - DT-Prelim Calcs'!$C$11</f>
        <v>100</v>
      </c>
    </row>
    <row r="30" spans="1:338" x14ac:dyDescent="0.2">
      <c r="B30" s="3" t="s">
        <v>149</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Train'!$AA$49 + V29*(1-'Drive Train'!$AA$49))</f>
        <v>0</v>
      </c>
      <c r="W30" s="57">
        <f t="shared" si="0"/>
        <v>0</v>
      </c>
      <c r="X30" s="2">
        <f>MAX(MIN(IF(AND(AI29=1,AG30&lt;0),-1,1)*(W30-$C$9)/($C$8-$C$9)*$C$7-$C$29*AE30/T$2 -  AI29*$C$29/2,X$2),MAX(X$4:X29)*-1)</f>
        <v>-0.2458281045106315</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Train'!$F$39,AG29+W$2)-$C$3,IF(AE29-1&lt;=0,0,IF($C$32=Motors!$C$29,MAX(MAX(AG$4:AG29)*-1,AG29-W$2),MAX(0,MAX(AG$4:AG29)*-1,AG29-W$2))))</f>
        <v>0</v>
      </c>
      <c r="AH30" s="57">
        <f>'Drive Train'!$F$35-ABS(W30)*'DEPRECATED - DT-Prelim Calcs'!$C$21*'Drive Train'!$F$39</f>
        <v>12.4</v>
      </c>
      <c r="AI30" s="1">
        <f>IF(AJ30&gt;='Drive Train'!$F$29,1,0)</f>
        <v>1</v>
      </c>
      <c r="AJ30" s="57">
        <f>AJ29+0.5*Y30*'DEPRECATED - DT-Prelim Calcs'!$C$11^2+AE30*'DEPRECATED - DT-Prelim Calcs'!$C$11</f>
        <v>784.33981740885292</v>
      </c>
      <c r="AK30" s="57">
        <f t="shared" si="8"/>
        <v>0</v>
      </c>
      <c r="AL30" s="63">
        <f>AL29+'DEPRECATED - DT-Prelim Calcs'!$C$11</f>
        <v>104</v>
      </c>
      <c r="AM30" s="2">
        <f>AW30/'Drive Train'!$F$35</f>
        <v>0.88840175250488596</v>
      </c>
      <c r="AN30" s="46">
        <f>AU30*12*60/(PI() * 'Drive Train'!$F$15)/AM$2*AM30</f>
        <v>4007.6927987365134</v>
      </c>
      <c r="AO30" s="2">
        <f>('DEPRECATED - DT-Prelim Calcs'!$C$6*AM30-AN30)/('DEPRECATED - DT-Prelim Calcs'!$C$6*AM30)*'DEPRECATED - DT-Prelim Calcs'!$C$7*AM30</f>
        <v>0.32893947213808911</v>
      </c>
      <c r="AP30" s="57">
        <f>AO30/'DEPRECATED - DT-Prelim Calcs'!$C$7*('DEPRECATED - DT-Prelim Calcs'!$C$8-'DEPRECATED - DT-Prelim Calcs'!$C$9)+'DEPRECATED - DT-Prelim Calcs'!$C$9</f>
        <v>20.211590985608645</v>
      </c>
      <c r="AQ30" s="57">
        <f t="shared" si="9"/>
        <v>20.211590985608645</v>
      </c>
      <c r="AR30" s="2">
        <f t="shared" si="30"/>
        <v>-1.3309163458882778E-3</v>
      </c>
      <c r="AS30" s="57">
        <f>AR30*'DEPRECATED - DT-Prelim Calcs'!$C$21/AM$2/'DEPRECATED - DT-Prelim Calcs'!$C$19/'DEPRECATED - DT-Prelim Calcs'!$C$18*3.39*'DEPRECATED - DT-Prelim Calcs'!$C$20</f>
        <v>-9.6450637145593463E-3</v>
      </c>
      <c r="AT30" s="46">
        <f t="shared" si="31"/>
        <v>0</v>
      </c>
      <c r="AU30" s="57">
        <f>AS29*'DEPRECATED - DT-Prelim Calcs'!$C$11+AU29</f>
        <v>39.367006283586718</v>
      </c>
      <c r="AV30" s="57">
        <f>AV29+0.5*AS30*'DEPRECATED - DT-Prelim Calcs'!$C$11^2+AU30*'DEPRECATED - DT-Prelim Calcs'!$C$11</f>
        <v>4049.1314142121228</v>
      </c>
      <c r="AW30" s="57">
        <f>MIN('Drive Train'!$F$35-AQ29*'DEPRECATED - DT-Prelim Calcs'!$C$21*'Drive Train'!$F$39,AW29+AQ$2)</f>
        <v>11.016181731060586</v>
      </c>
      <c r="AX30" s="57">
        <f>'Drive Train'!$F$35-AQ30*'DEPRECATED - DT-Prelim Calcs'!$C$21*'Drive Train'!$F$39</f>
        <v>11.025611812978612</v>
      </c>
      <c r="AY30" s="1">
        <f>IF(AV30&gt;='Drive Train'!$F$29,1,0)</f>
        <v>1</v>
      </c>
      <c r="AZ30" s="57">
        <f t="shared" si="32"/>
        <v>22.457323317342937</v>
      </c>
      <c r="BA30" s="63">
        <f>BA29+'DEPRECATED - DT-Prelim Calcs'!$C$11</f>
        <v>104</v>
      </c>
      <c r="BB30" s="2">
        <f>BL30/'Drive Train'!$F$35</f>
        <v>0.48999999999999994</v>
      </c>
      <c r="BC30" s="46">
        <f>BJ30*12*60/(PI() * 'Drive Train'!$F$15)/BB$2*BB30</f>
        <v>5110.5692610455517</v>
      </c>
      <c r="BD30" s="2">
        <f>('DEPRECATED - DT-Prelim Calcs'!$C$6*BB30-BC30)/('DEPRECATED - DT-Prelim Calcs'!$C$6*BB30)*'DEPRECATED - DT-Prelim Calcs'!$C$7*BB30</f>
        <v>-1.1298827240374822</v>
      </c>
      <c r="BE30" s="57">
        <f>BD30/'DEPRECATED - DT-Prelim Calcs'!$C$7*('DEPRECATED - DT-Prelim Calcs'!$C$8-'DEPRECATED - DT-Prelim Calcs'!$C$9)+'DEPRECATED - DT-Prelim Calcs'!$C$9</f>
        <v>-57.451018047306626</v>
      </c>
      <c r="BF30" s="57">
        <f t="shared" si="10"/>
        <v>-57.451018047306626</v>
      </c>
      <c r="BG30" s="2">
        <f t="shared" si="33"/>
        <v>-1.8934684794361125</v>
      </c>
      <c r="BH30" s="57">
        <f>BG30*'DEPRECATED - DT-Prelim Calcs'!$C$21/BB$2/'DEPRECATED - DT-Prelim Calcs'!$C$19/'DEPRECATED - DT-Prelim Calcs'!$C$18*3.39*'DEPRECATED - DT-Prelim Calcs'!$C$20</f>
        <v>-19.820438783247987</v>
      </c>
      <c r="BI30" s="46">
        <f t="shared" si="34"/>
        <v>1</v>
      </c>
      <c r="BJ30" s="57">
        <f>BH29*'DEPRECATED - DT-Prelim Calcs'!$C$11+BJ29</f>
        <v>63.011486837372559</v>
      </c>
      <c r="BK30" s="57">
        <f>BK29+0.5*BH30*'DEPRECATED - DT-Prelim Calcs'!$C$11^2+BJ30*'DEPRECATED - DT-Prelim Calcs'!$C$11</f>
        <v>2462.1809635892769</v>
      </c>
      <c r="BL30" s="57">
        <f>MIN('Drive Train'!$F$35-BF29*'DEPRECATED - DT-Prelim Calcs'!$C$21*'Drive Train'!$F$39,BL29+BF$2)</f>
        <v>6.0759999999999996</v>
      </c>
      <c r="BM30" s="57">
        <f>'Drive Train'!$F$35-BF30*'DEPRECATED - DT-Prelim Calcs'!$C$21*'Drive Train'!$F$39</f>
        <v>16.306669227216851</v>
      </c>
      <c r="BN30" s="1">
        <f>IF(BK30&gt;='Drive Train'!$F$29,1,0)</f>
        <v>1</v>
      </c>
      <c r="BO30" s="57">
        <f t="shared" si="35"/>
        <v>-63.834464497007367</v>
      </c>
      <c r="BP30" s="63">
        <f>BP29+'DEPRECATED - DT-Prelim Calcs'!$C$11</f>
        <v>104</v>
      </c>
      <c r="BQ30" s="2">
        <f>CA30/'Drive Train'!$F$35</f>
        <v>1.0599766107816901</v>
      </c>
      <c r="BR30" s="46">
        <f>BY30*12*60/(PI() * 'Drive Train'!$F$15)/BQ$2*BQ30</f>
        <v>-2308.3152495394388</v>
      </c>
      <c r="BS30" s="2">
        <f>('DEPRECATED - DT-Prelim Calcs'!$C$6*BQ30-BR30)/('DEPRECATED - DT-Prelim Calcs'!$C$6*BQ30)*'DEPRECATED - DT-Prelim Calcs'!$C$7*BQ30</f>
        <v>3.5982659117943889</v>
      </c>
      <c r="BT30" s="57">
        <f>BS30/'DEPRECATED - DT-Prelim Calcs'!$C$7*('DEPRECATED - DT-Prelim Calcs'!$C$8-'DEPRECATED - DT-Prelim Calcs'!$C$9)+'DEPRECATED - DT-Prelim Calcs'!$C$9</f>
        <v>194.2591354702158</v>
      </c>
      <c r="BU30" s="57">
        <f t="shared" si="11"/>
        <v>93</v>
      </c>
      <c r="BV30" s="2">
        <f t="shared" si="36"/>
        <v>1.855639132497523</v>
      </c>
      <c r="BW30" s="57">
        <f>BV30*'DEPRECATED - DT-Prelim Calcs'!$C$21/BQ$2/'DEPRECATED - DT-Prelim Calcs'!$C$19/'DEPRECATED - DT-Prelim Calcs'!$C$18*3.39*'DEPRECATED - DT-Prelim Calcs'!$C$20</f>
        <v>25.401202481520372</v>
      </c>
      <c r="BX30" s="46">
        <f t="shared" si="37"/>
        <v>0</v>
      </c>
      <c r="BY30" s="57">
        <f>BW29*'DEPRECATED - DT-Prelim Calcs'!$C$11+BY29</f>
        <v>-10.060968710452308</v>
      </c>
      <c r="BZ30" s="57">
        <f>BZ29+0.5*BW30*'DEPRECATED - DT-Prelim Calcs'!$C$11^2+BY30*'DEPRECATED - DT-Prelim Calcs'!$C$11</f>
        <v>-1710.2062502023011</v>
      </c>
      <c r="CA30" s="57">
        <f>MIN('Drive Train'!$F$35-BU29*'DEPRECATED - DT-Prelim Calcs'!$C$21*'Drive Train'!$F$39,CA29+BU$2)</f>
        <v>13.143709973692957</v>
      </c>
      <c r="CB30" s="57">
        <f>'Drive Train'!$F$35-BU30*'DEPRECATED - DT-Prelim Calcs'!$C$21*'Drive Train'!$F$39</f>
        <v>6.0759999999999996</v>
      </c>
      <c r="CC30" s="1">
        <f>IF(BZ30&gt;='Drive Train'!$F$29,1,0)</f>
        <v>0</v>
      </c>
      <c r="CD30" s="57">
        <f t="shared" si="38"/>
        <v>103.33333333333333</v>
      </c>
      <c r="CE30" s="63">
        <f>CE29+'DEPRECATED - DT-Prelim Calcs'!$C$11</f>
        <v>104</v>
      </c>
      <c r="CF30" s="2">
        <f>CP30/'Drive Train'!$F$35</f>
        <v>0.48999999999999994</v>
      </c>
      <c r="CG30" s="46">
        <f>CN30*12*60/(PI() * 'Drive Train'!$F$15)/CF$2*CF30</f>
        <v>6372.1907572853188</v>
      </c>
      <c r="CH30" s="2">
        <f>('DEPRECATED - DT-Prelim Calcs'!$C$6*CF30-CG30)/('DEPRECATED - DT-Prelim Calcs'!$C$6*CF30)*'DEPRECATED - DT-Prelim Calcs'!$C$7*CF30</f>
        <v>-1.7003344699920486</v>
      </c>
      <c r="CI30" s="57">
        <f>CH30/'DEPRECATED - DT-Prelim Calcs'!$C$7*('DEPRECATED - DT-Prelim Calcs'!$C$8-'DEPRECATED - DT-Prelim Calcs'!$C$9)+'DEPRECATED - DT-Prelim Calcs'!$C$9</f>
        <v>-87.819880705385827</v>
      </c>
      <c r="CJ30" s="57">
        <f t="shared" si="12"/>
        <v>-87.819880705385827</v>
      </c>
      <c r="CK30" s="2">
        <f t="shared" si="39"/>
        <v>-2.6524229447602048</v>
      </c>
      <c r="CL30" s="57">
        <f>CK30*'DEPRECATED - DT-Prelim Calcs'!$C$21/CF$2/'DEPRECATED - DT-Prelim Calcs'!$C$19/'DEPRECATED - DT-Prelim Calcs'!$C$18*3.39*'DEPRECATED - DT-Prelim Calcs'!$C$20</f>
        <v>-44.851183085109227</v>
      </c>
      <c r="CM30" s="46">
        <f t="shared" si="40"/>
        <v>1</v>
      </c>
      <c r="CN30" s="57">
        <f>CL29*'DEPRECATED - DT-Prelim Calcs'!$C$11+CN29</f>
        <v>48.636607556754967</v>
      </c>
      <c r="CO30" s="57">
        <f>CO29+0.5*CL30*'DEPRECATED - DT-Prelim Calcs'!$C$11^2+CN30*'DEPRECATED - DT-Prelim Calcs'!$C$11</f>
        <v>-9346.4163726856259</v>
      </c>
      <c r="CP30" s="57">
        <f>MIN('Drive Train'!$F$35-CJ29*'DEPRECATED - DT-Prelim Calcs'!$C$21*'Drive Train'!$F$39,CP29+CJ$2)</f>
        <v>6.0759999999999996</v>
      </c>
      <c r="CQ30" s="57">
        <f>'Drive Train'!$F$35-CJ30*'DEPRECATED - DT-Prelim Calcs'!$C$21*'Drive Train'!$F$39</f>
        <v>18.371751887966237</v>
      </c>
      <c r="CR30" s="1">
        <f>IF(CO30&gt;='Drive Train'!$F$29,1,0)</f>
        <v>0</v>
      </c>
      <c r="CS30" s="57">
        <f t="shared" si="41"/>
        <v>-97.577645228206478</v>
      </c>
      <c r="CT30" s="63">
        <f>CT29+'DEPRECATED - DT-Prelim Calcs'!$C$11</f>
        <v>104</v>
      </c>
      <c r="CU30" s="2">
        <f>DE30/'Drive Train'!$F$35</f>
        <v>0.48999999999999994</v>
      </c>
      <c r="CV30" s="46">
        <f>DC30*12*60/(PI() * 'Drive Train'!$F$15)/CU$2*CU30</f>
        <v>-12931.844187077804</v>
      </c>
      <c r="CW30" s="2">
        <f>('DEPRECATED - DT-Prelim Calcs'!$C$6*CU30-CV30)/('DEPRECATED - DT-Prelim Calcs'!$C$6*CU30)*'DEPRECATED - DT-Prelim Calcs'!$C$7*CU30</f>
        <v>7.028131611793154</v>
      </c>
      <c r="CX30" s="57">
        <f>CW30/'DEPRECATED - DT-Prelim Calcs'!$C$7*('DEPRECATED - DT-Prelim Calcs'!$C$8-'DEPRECATED - DT-Prelim Calcs'!$C$9)+'DEPRECATED - DT-Prelim Calcs'!$C$9</f>
        <v>376.85323061952766</v>
      </c>
      <c r="CY30" s="57">
        <f t="shared" si="13"/>
        <v>93</v>
      </c>
      <c r="CZ30" s="2">
        <f t="shared" si="42"/>
        <v>1.2803081040535502</v>
      </c>
      <c r="DA30" s="57">
        <f>CZ30*'DEPRECATED - DT-Prelim Calcs'!$C$21/CU$2/'DEPRECATED - DT-Prelim Calcs'!$C$19/'DEPRECATED - DT-Prelim Calcs'!$C$18*3.39*'DEPRECATED - DT-Prelim Calcs'!$C$20</f>
        <v>25.773080821789936</v>
      </c>
      <c r="DB30" s="46">
        <f t="shared" si="43"/>
        <v>0</v>
      </c>
      <c r="DC30" s="57">
        <f>DA29*'DEPRECATED - DT-Prelim Calcs'!$C$11+DC29</f>
        <v>-82.911401419370449</v>
      </c>
      <c r="DD30" s="57">
        <f>DD29+0.5*DA30*'DEPRECATED - DT-Prelim Calcs'!$C$11^2+DC30*'DEPRECATED - DT-Prelim Calcs'!$C$11</f>
        <v>-13971.956017808372</v>
      </c>
      <c r="DE30" s="57">
        <f>MIN('Drive Train'!$F$35-CY29*'DEPRECATED - DT-Prelim Calcs'!$C$21*'Drive Train'!$F$39,DE29+CY$2)</f>
        <v>6.0759999999999996</v>
      </c>
      <c r="DF30" s="57">
        <f>'Drive Train'!$F$35-CY30*'DEPRECATED - DT-Prelim Calcs'!$C$21*'Drive Train'!$F$39</f>
        <v>6.0759999999999996</v>
      </c>
      <c r="DG30" s="1">
        <f>IF(DD30&gt;='Drive Train'!$F$29,1,0)</f>
        <v>0</v>
      </c>
      <c r="DH30" s="57">
        <f t="shared" si="44"/>
        <v>103.33333333333333</v>
      </c>
      <c r="DI30" s="63">
        <f>DI29+'DEPRECATED - DT-Prelim Calcs'!$C$11</f>
        <v>104</v>
      </c>
      <c r="DJ30" s="2">
        <f>DT30/'Drive Train'!$F$35</f>
        <v>0.48999999999999994</v>
      </c>
      <c r="DK30" s="46">
        <f>DR30*12*60/(PI() * 'Drive Train'!$F$15)/DJ$2*DJ30</f>
        <v>-39907.089231983358</v>
      </c>
      <c r="DL30" s="2">
        <f>('DEPRECATED - DT-Prelim Calcs'!$C$6*DJ30-DK30)/('DEPRECATED - DT-Prelim Calcs'!$C$6*DJ30)*'DEPRECATED - DT-Prelim Calcs'!$C$7*DJ30</f>
        <v>19.225193630221369</v>
      </c>
      <c r="DM30" s="57">
        <f>DL30/'DEPRECATED - DT-Prelim Calcs'!$C$7*('DEPRECATED - DT-Prelim Calcs'!$C$8-'DEPRECATED - DT-Prelim Calcs'!$C$9)+'DEPRECATED - DT-Prelim Calcs'!$C$9</f>
        <v>1026.1822998993368</v>
      </c>
      <c r="DN30" s="57">
        <f t="shared" si="14"/>
        <v>93</v>
      </c>
      <c r="DO30" s="2">
        <f t="shared" si="45"/>
        <v>1.1037138828047846</v>
      </c>
      <c r="DP30" s="57">
        <f>DO30*'DEPRECATED - DT-Prelim Calcs'!$C$21/DJ$2/'DEPRECATED - DT-Prelim Calcs'!$C$19/'DEPRECATED - DT-Prelim Calcs'!$C$18*3.39*'DEPRECATED - DT-Prelim Calcs'!$C$20</f>
        <v>25.773080821789936</v>
      </c>
      <c r="DQ30" s="46">
        <f t="shared" si="46"/>
        <v>0</v>
      </c>
      <c r="DR30" s="57">
        <f>DP29*'DEPRECATED - DT-Prelim Calcs'!$C$11+DR29</f>
        <v>-220.56970154354553</v>
      </c>
      <c r="DS30" s="57">
        <f>DS29+0.5*DP30*'DEPRECATED - DT-Prelim Calcs'!$C$11^2+DR30*'DEPRECATED - DT-Prelim Calcs'!$C$11</f>
        <v>-35114.018117488631</v>
      </c>
      <c r="DT30" s="57">
        <f>MIN('Drive Train'!$F$35-DN29*'DEPRECATED - DT-Prelim Calcs'!$C$21*'Drive Train'!$F$39,DT29+DN$2)</f>
        <v>6.0759999999999996</v>
      </c>
      <c r="DU30" s="57">
        <f>'Drive Train'!$F$35-DN30*'DEPRECATED - DT-Prelim Calcs'!$C$21*'Drive Train'!$F$39</f>
        <v>6.0759999999999996</v>
      </c>
      <c r="DV30" s="1">
        <f>IF(DS30&gt;='Drive Train'!$F$29,1,0)</f>
        <v>0</v>
      </c>
      <c r="DW30" s="57">
        <f t="shared" si="47"/>
        <v>103.33333333333333</v>
      </c>
      <c r="DX30" s="63">
        <f>DX29+'DEPRECATED - DT-Prelim Calcs'!$C$11</f>
        <v>104</v>
      </c>
      <c r="DY30" s="2">
        <f>EI30/'Drive Train'!$F$35</f>
        <v>2.3415468999652438</v>
      </c>
      <c r="DZ30" s="46">
        <f>EG30*12*60/(PI() * 'Drive Train'!$F$15)/DY$2*DY30</f>
        <v>-625600.70824878558</v>
      </c>
      <c r="EA30" s="2">
        <f>('DEPRECATED - DT-Prelim Calcs'!$C$6*DY30-DZ30)/('DEPRECATED - DT-Prelim Calcs'!$C$6*DY30)*'DEPRECATED - DT-Prelim Calcs'!$C$7*DY30</f>
        <v>288.51324188999945</v>
      </c>
      <c r="EB30" s="57">
        <f>EA30/'DEPRECATED - DT-Prelim Calcs'!$C$7*('DEPRECATED - DT-Prelim Calcs'!$C$8-'DEPRECATED - DT-Prelim Calcs'!$C$9)+'DEPRECATED - DT-Prelim Calcs'!$C$9</f>
        <v>15362.139391903291</v>
      </c>
      <c r="EC30" s="57">
        <f t="shared" si="15"/>
        <v>93</v>
      </c>
      <c r="ED30" s="2">
        <f t="shared" si="48"/>
        <v>0.96993038185874991</v>
      </c>
      <c r="EE30" s="57">
        <f>ED30*'DEPRECATED - DT-Prelim Calcs'!$C$21/DY$2/'DEPRECATED - DT-Prelim Calcs'!$C$19/'DEPRECATED - DT-Prelim Calcs'!$C$18*3.39*'DEPRECATED - DT-Prelim Calcs'!$C$20</f>
        <v>25.773080821789936</v>
      </c>
      <c r="EF30" s="46">
        <f t="shared" si="49"/>
        <v>0</v>
      </c>
      <c r="EG30" s="57">
        <f>EE29*'DEPRECATED - DT-Prelim Calcs'!$C$11+EG29</f>
        <v>-635.87289406719447</v>
      </c>
      <c r="EH30" s="57">
        <f>EH29+0.5*EE30*'DEPRECATED - DT-Prelim Calcs'!$C$11^2+EG30*'DEPRECATED - DT-Prelim Calcs'!$C$11</f>
        <v>-45967.507746165284</v>
      </c>
      <c r="EI30" s="57">
        <f>MIN('Drive Train'!$F$35-EC29*'DEPRECATED - DT-Prelim Calcs'!$C$21*'Drive Train'!$F$39,EI29+EC$2)</f>
        <v>29.035181559569025</v>
      </c>
      <c r="EJ30" s="57">
        <f>'Drive Train'!$F$35-EC30*'DEPRECATED - DT-Prelim Calcs'!$C$21*'Drive Train'!$F$39</f>
        <v>6.0759999999999996</v>
      </c>
      <c r="EK30" s="1">
        <f>IF(EH30&gt;='Drive Train'!$F$29,1,0)</f>
        <v>0</v>
      </c>
      <c r="EL30" s="57">
        <f t="shared" si="50"/>
        <v>103.33333333333333</v>
      </c>
      <c r="EM30" s="63">
        <f>EM29+'DEPRECATED - DT-Prelim Calcs'!$C$11</f>
        <v>104</v>
      </c>
      <c r="EN30" s="2">
        <f>EX30/'Drive Train'!$F$35</f>
        <v>0.48999999999999994</v>
      </c>
      <c r="EO30" s="46">
        <f>EV30*12*60/(PI() * 'Drive Train'!$F$15)/EN$2*EN30</f>
        <v>-102955.7348557457</v>
      </c>
      <c r="EP30" s="2">
        <f>('DEPRECATED - DT-Prelim Calcs'!$C$6*EN30-EO30)/('DEPRECATED - DT-Prelim Calcs'!$C$6*EN30)*'DEPRECATED - DT-Prelim Calcs'!$C$7*EN30</f>
        <v>47.733117824080139</v>
      </c>
      <c r="EQ30" s="57">
        <f>EP30/'DEPRECATED - DT-Prelim Calcs'!$C$7*('DEPRECATED - DT-Prelim Calcs'!$C$8-'DEPRECATED - DT-Prelim Calcs'!$C$9)+'DEPRECATED - DT-Prelim Calcs'!$C$9</f>
        <v>2543.8448202611958</v>
      </c>
      <c r="ER30" s="57">
        <f t="shared" si="16"/>
        <v>93</v>
      </c>
      <c r="ES30" s="2">
        <f t="shared" si="51"/>
        <v>0.86507304327942547</v>
      </c>
      <c r="ET30" s="57">
        <f>ES30*'DEPRECATED - DT-Prelim Calcs'!$C$21/EN$2/'DEPRECATED - DT-Prelim Calcs'!$C$19/'DEPRECATED - DT-Prelim Calcs'!$C$18*3.39*'DEPRECATED - DT-Prelim Calcs'!$C$20</f>
        <v>25.773080821789936</v>
      </c>
      <c r="EU30" s="46">
        <f t="shared" si="52"/>
        <v>0</v>
      </c>
      <c r="EV30" s="57">
        <f>ET29*'DEPRECATED - DT-Prelim Calcs'!$C$11+EV29</f>
        <v>-446.00797058432067</v>
      </c>
      <c r="EW30" s="57">
        <f>EW29+0.5*ET30*'DEPRECATED - DT-Prelim Calcs'!$C$11^2+EV30*'DEPRECATED - DT-Prelim Calcs'!$C$11</f>
        <v>-70190.988267879322</v>
      </c>
      <c r="EX30" s="57">
        <f>MIN('Drive Train'!$F$35-ER29*'DEPRECATED - DT-Prelim Calcs'!$C$21*'Drive Train'!$F$39,EX29+ER$2)</f>
        <v>6.0759999999999996</v>
      </c>
      <c r="EY30" s="57">
        <f>'Drive Train'!$F$35-ER30*'DEPRECATED - DT-Prelim Calcs'!$C$21*'Drive Train'!$F$39</f>
        <v>6.0759999999999996</v>
      </c>
      <c r="EZ30" s="1">
        <f>IF(EW30&gt;='Drive Train'!$F$29,1,0)</f>
        <v>0</v>
      </c>
      <c r="FA30" s="57">
        <f t="shared" si="53"/>
        <v>103.33333333333333</v>
      </c>
      <c r="FB30" s="63">
        <f>FB29+'DEPRECATED - DT-Prelim Calcs'!$C$11</f>
        <v>104</v>
      </c>
      <c r="FC30" s="2">
        <f>FM30/'Drive Train'!$F$35</f>
        <v>3.4188172464499247</v>
      </c>
      <c r="FD30" s="46">
        <f>FK30*12*60/(PI() * 'Drive Train'!$F$15)/FC$2*FC30</f>
        <v>-2558954.1672083954</v>
      </c>
      <c r="FE30" s="2">
        <f>('DEPRECATED - DT-Prelim Calcs'!$C$6*FC30-FD30)/('DEPRECATED - DT-Prelim Calcs'!$C$6*FC30)*'DEPRECATED - DT-Prelim Calcs'!$C$7*FC30</f>
        <v>1165.2899204780595</v>
      </c>
      <c r="FF30" s="57">
        <f>FE30/'DEPRECATED - DT-Prelim Calcs'!$C$7*('DEPRECATED - DT-Prelim Calcs'!$C$8-'DEPRECATED - DT-Prelim Calcs'!$C$9)+'DEPRECATED - DT-Prelim Calcs'!$C$9</f>
        <v>62038.673774827817</v>
      </c>
      <c r="FG30" s="57">
        <f t="shared" si="17"/>
        <v>93</v>
      </c>
      <c r="FH30" s="2">
        <f t="shared" si="54"/>
        <v>0.78067567320338405</v>
      </c>
      <c r="FI30" s="57">
        <f>FH30*'DEPRECATED - DT-Prelim Calcs'!$C$21/FC$2/'DEPRECATED - DT-Prelim Calcs'!$C$19/'DEPRECATED - DT-Prelim Calcs'!$C$18*3.39*'DEPRECATED - DT-Prelim Calcs'!$C$20</f>
        <v>25.773080821789936</v>
      </c>
      <c r="FJ30" s="46">
        <f t="shared" si="55"/>
        <v>0</v>
      </c>
      <c r="FK30" s="57">
        <f>FI29*'DEPRECATED - DT-Prelim Calcs'!$C$11+FK29</f>
        <v>-1433.8134365967446</v>
      </c>
      <c r="FL30" s="57">
        <f>FL29+0.5*FI30*'DEPRECATED - DT-Prelim Calcs'!$C$11^2+FK30*'DEPRECATED - DT-Prelim Calcs'!$C$11</f>
        <v>-78150.80344243531</v>
      </c>
      <c r="FM30" s="57">
        <f>MIN('Drive Train'!$F$35-FG29*'DEPRECATED - DT-Prelim Calcs'!$C$21*'Drive Train'!$F$39,FM29+FG$2)</f>
        <v>42.393333855979066</v>
      </c>
      <c r="FN30" s="57">
        <f>'Drive Train'!$F$35-FG30*'DEPRECATED - DT-Prelim Calcs'!$C$21*'Drive Train'!$F$39</f>
        <v>6.0759999999999996</v>
      </c>
      <c r="FO30" s="1">
        <f>IF(FL30&gt;='Drive Train'!$F$29,1,0)</f>
        <v>0</v>
      </c>
      <c r="FP30" s="57">
        <f t="shared" si="56"/>
        <v>103.33333333333333</v>
      </c>
      <c r="FQ30" s="63">
        <f>FQ29+'DEPRECATED - DT-Prelim Calcs'!$C$11</f>
        <v>104</v>
      </c>
      <c r="FR30" s="2">
        <f>GB30/'Drive Train'!$F$35</f>
        <v>1.3337461012301544</v>
      </c>
      <c r="FS30" s="46">
        <f>FZ30*12*60/(PI() * 'Drive Train'!$F$15)/FR$2*FR30</f>
        <v>-204858.09575885459</v>
      </c>
      <c r="FT30" s="2">
        <f>('DEPRECATED - DT-Prelim Calcs'!$C$6*FR30-FS30)/('DEPRECATED - DT-Prelim Calcs'!$C$6*FR30)*'DEPRECATED - DT-Prelim Calcs'!$C$7*FR30</f>
        <v>95.842472715379216</v>
      </c>
      <c r="FU30" s="57">
        <f>FT30/'DEPRECATED - DT-Prelim Calcs'!$C$7*('DEPRECATED - DT-Prelim Calcs'!$C$8-'DEPRECATED - DT-Prelim Calcs'!$C$9)+'DEPRECATED - DT-Prelim Calcs'!$C$9</f>
        <v>5105.0191906154168</v>
      </c>
      <c r="FV30" s="57">
        <f t="shared" si="18"/>
        <v>93</v>
      </c>
      <c r="FW30" s="2">
        <f t="shared" si="57"/>
        <v>0.7112822800297498</v>
      </c>
      <c r="FX30" s="57">
        <f>FW30*'DEPRECATED - DT-Prelim Calcs'!$C$21/FR$2/'DEPRECATED - DT-Prelim Calcs'!$C$19/'DEPRECATED - DT-Prelim Calcs'!$C$18*3.39*'DEPRECATED - DT-Prelim Calcs'!$C$20</f>
        <v>25.773080821789936</v>
      </c>
      <c r="FY30" s="46">
        <f t="shared" si="58"/>
        <v>0</v>
      </c>
      <c r="FZ30" s="57">
        <f>FX29*'DEPRECATED - DT-Prelim Calcs'!$C$11+FZ29</f>
        <v>-268.07563051619036</v>
      </c>
      <c r="GA30" s="57">
        <f>GA29+0.5*FX30*'DEPRECATED - DT-Prelim Calcs'!$C$11^2+FZ30*'DEPRECATED - DT-Prelim Calcs'!$C$11</f>
        <v>-103598.22322782213</v>
      </c>
      <c r="GB30" s="57">
        <f>MIN('Drive Train'!$F$35-FV29*'DEPRECATED - DT-Prelim Calcs'!$C$21*'Drive Train'!$F$39,GB29+FV$2)</f>
        <v>16.538451655253915</v>
      </c>
      <c r="GC30" s="57">
        <f>'Drive Train'!$F$35-FV30*'DEPRECATED - DT-Prelim Calcs'!$C$21*'Drive Train'!$F$39</f>
        <v>6.0759999999999996</v>
      </c>
      <c r="GD30" s="1">
        <f>IF(GA30&gt;='Drive Train'!$F$29,1,0)</f>
        <v>0</v>
      </c>
      <c r="GE30" s="57">
        <f t="shared" si="59"/>
        <v>103.33333333333333</v>
      </c>
      <c r="GF30" s="63">
        <f>GF29+'DEPRECATED - DT-Prelim Calcs'!$C$11</f>
        <v>104</v>
      </c>
      <c r="GG30" s="2">
        <f>GQ30/'Drive Train'!$F$35</f>
        <v>0.83548387096774201</v>
      </c>
      <c r="GH30" s="46">
        <f>GO30*12*60/(PI() * 'Drive Train'!$F$15)/GG$2*GG30</f>
        <v>-113900.01551665293</v>
      </c>
      <c r="GI30" s="2">
        <f>('DEPRECATED - DT-Prelim Calcs'!$C$6*GG30-GH30)/('DEPRECATED - DT-Prelim Calcs'!$C$6*GG30)*'DEPRECATED - DT-Prelim Calcs'!$C$7*GG30</f>
        <v>53.51427361404793</v>
      </c>
      <c r="GJ30" s="57">
        <f>GI30/'DEPRECATED - DT-Prelim Calcs'!$C$7*('DEPRECATED - DT-Prelim Calcs'!$C$8-'DEPRECATED - DT-Prelim Calcs'!$C$9)+'DEPRECATED - DT-Prelim Calcs'!$C$9</f>
        <v>2851.6134044325104</v>
      </c>
      <c r="GK30" s="57">
        <f t="shared" si="60"/>
        <v>29.999999999999982</v>
      </c>
      <c r="GL30" s="2">
        <f t="shared" si="61"/>
        <v>0.99579519204165001</v>
      </c>
      <c r="GM30" s="57">
        <f>GL30*'DEPRECATED - DT-Prelim Calcs'!$C$21/GG$2/'DEPRECATED - DT-Prelim Calcs'!$C$19/'DEPRECATED - DT-Prelim Calcs'!$C$18*3.39*'DEPRECATED - DT-Prelim Calcs'!$C$20</f>
        <v>25.773080821789936</v>
      </c>
      <c r="GN30" s="46">
        <f t="shared" si="62"/>
        <v>0</v>
      </c>
      <c r="GO30" s="57">
        <f>GM29*'DEPRECATED - DT-Prelim Calcs'!$C$11+GO29</f>
        <v>-333.11264299451318</v>
      </c>
      <c r="GP30" s="57">
        <f>GP29+0.5*GM30*'DEPRECATED - DT-Prelim Calcs'!$C$11^2+GO30*'DEPRECATED - DT-Prelim Calcs'!$C$11</f>
        <v>-42974.818541916291</v>
      </c>
      <c r="GQ30" s="57">
        <f>MIN('Drive Train'!$F$35-GK29*'DEPRECATED - DT-Prelim Calcs'!$C$21*'Drive Train'!$F$39,GQ29+GK$2)</f>
        <v>10.360000000000001</v>
      </c>
      <c r="GR30" s="57">
        <f>'Drive Train'!$F$35-GK30*'DEPRECATED - DT-Prelim Calcs'!$C$21*'Drive Train'!$F$39</f>
        <v>10.360000000000001</v>
      </c>
      <c r="GS30" s="1">
        <f>IF(GP30&gt;='Drive Train'!$F$29,1,0)</f>
        <v>0</v>
      </c>
      <c r="GT30" s="57">
        <f t="shared" si="63"/>
        <v>33.333333333333314</v>
      </c>
      <c r="GU30" s="63">
        <f>GU29+'DEPRECATED - DT-Prelim Calcs'!$C$11</f>
        <v>104</v>
      </c>
      <c r="GV30" s="2">
        <f>HF30/'Drive Train'!$F$35</f>
        <v>0.81720430107526887</v>
      </c>
      <c r="GW30" s="46">
        <f>HD30*12*60/(PI() * 'Drive Train'!$F$15)/GV$2*GV30</f>
        <v>-52546.884670841049</v>
      </c>
      <c r="GX30" s="2">
        <f>('DEPRECATED - DT-Prelim Calcs'!$C$6*GV30-GW30)/('DEPRECATED - DT-Prelim Calcs'!$C$6*GV30)*'DEPRECATED - DT-Prelim Calcs'!$C$7*GV30</f>
        <v>25.728935546966056</v>
      </c>
      <c r="GY30" s="57">
        <f>GX30/'DEPRECATED - DT-Prelim Calcs'!$C$7*('DEPRECATED - DT-Prelim Calcs'!$C$8-'DEPRECATED - DT-Prelim Calcs'!$C$9)+'DEPRECATED - DT-Prelim Calcs'!$C$9</f>
        <v>1372.4188509027988</v>
      </c>
      <c r="GZ30" s="57">
        <f t="shared" si="20"/>
        <v>33.333333333333314</v>
      </c>
      <c r="HA30" s="2">
        <f t="shared" si="64"/>
        <v>0.99579519204165001</v>
      </c>
      <c r="HB30" s="57">
        <f>HA30*'DEPRECATED - DT-Prelim Calcs'!$C$21/GV$2/'DEPRECATED - DT-Prelim Calcs'!$C$19/'DEPRECATED - DT-Prelim Calcs'!$C$18*3.39*'DEPRECATED - DT-Prelim Calcs'!$C$20</f>
        <v>25.773080821789936</v>
      </c>
      <c r="HC30" s="46">
        <f t="shared" si="65"/>
        <v>0</v>
      </c>
      <c r="HD30" s="57">
        <f>HB29*'DEPRECATED - DT-Prelim Calcs'!$C$11+HD29</f>
        <v>-157.11647713445143</v>
      </c>
      <c r="HE30" s="57">
        <f>HE29+0.5*HB30*'DEPRECATED - DT-Prelim Calcs'!$C$11^2+HD30*'DEPRECATED - DT-Prelim Calcs'!$C$11</f>
        <v>-43102.711261211356</v>
      </c>
      <c r="HF30" s="57">
        <f>MIN('Drive Train'!$F$35-GZ29*'DEPRECATED - DT-Prelim Calcs'!$C$21*'Drive Train'!$F$39,HF29+GZ$2)</f>
        <v>10.133333333333335</v>
      </c>
      <c r="HG30" s="57">
        <f>'Drive Train'!$F$35-GZ30*'DEPRECATED - DT-Prelim Calcs'!$C$21*'Drive Train'!$F$39</f>
        <v>10.133333333333335</v>
      </c>
      <c r="HH30" s="1">
        <f>IF(HE30&gt;='Drive Train'!$F$29,1,0)</f>
        <v>0</v>
      </c>
      <c r="HI30" s="57">
        <f t="shared" si="66"/>
        <v>37.037037037037017</v>
      </c>
      <c r="HJ30" s="63">
        <f>HJ29+'DEPRECATED - DT-Prelim Calcs'!$C$11</f>
        <v>104</v>
      </c>
      <c r="HK30" s="2">
        <f>HU30/'Drive Train'!$F$35</f>
        <v>0.79892473118279583</v>
      </c>
      <c r="HL30" s="46">
        <f>HS30*12*60/(PI() * 'Drive Train'!$F$15)/HK$2*HK30</f>
        <v>11917.318102764377</v>
      </c>
      <c r="HM30" s="2">
        <f>('DEPRECATED - DT-Prelim Calcs'!$C$6*HK30-HL30)/('DEPRECATED - DT-Prelim Calcs'!$C$6*HK30)*'DEPRECATED - DT-Prelim Calcs'!$C$7*HK30</f>
        <v>-3.4630973317447995</v>
      </c>
      <c r="HN30" s="57">
        <f>HM30/'DEPRECATED - DT-Prelim Calcs'!$C$7*('DEPRECATED - DT-Prelim Calcs'!$C$8-'DEPRECATED - DT-Prelim Calcs'!$C$9)+'DEPRECATED - DT-Prelim Calcs'!$C$9</f>
        <v>-181.6632313953767</v>
      </c>
      <c r="HO30" s="57">
        <f t="shared" si="21"/>
        <v>-181.6632313953767</v>
      </c>
      <c r="HP30" s="2">
        <f t="shared" si="67"/>
        <v>-4.555184454921303</v>
      </c>
      <c r="HQ30" s="57">
        <f>HP30*'DEPRECATED - DT-Prelim Calcs'!$C$21/HK$2/'DEPRECATED - DT-Prelim Calcs'!$C$19/'DEPRECATED - DT-Prelim Calcs'!$C$18*3.39*'DEPRECATED - DT-Prelim Calcs'!$C$20</f>
        <v>-117.89687081551752</v>
      </c>
      <c r="HR30" s="46">
        <f t="shared" si="68"/>
        <v>1</v>
      </c>
      <c r="HS30" s="57">
        <f>HQ29*'DEPRECATED - DT-Prelim Calcs'!$C$11+HS29</f>
        <v>36.448366547616757</v>
      </c>
      <c r="HT30" s="57">
        <f>HT29+0.5*HQ30*'DEPRECATED - DT-Prelim Calcs'!$C$11^2+HS30*'DEPRECATED - DT-Prelim Calcs'!$C$11</f>
        <v>-50017.161462846248</v>
      </c>
      <c r="HU30" s="57">
        <f>MIN('Drive Train'!$F$35-HO29*'DEPRECATED - DT-Prelim Calcs'!$C$21*'Drive Train'!$F$39,HU29+HO$2)</f>
        <v>9.9066666666666681</v>
      </c>
      <c r="HV30" s="57">
        <f>'Drive Train'!$F$35-HO30*'DEPRECATED - DT-Prelim Calcs'!$C$21*'Drive Train'!$F$39</f>
        <v>24.753099734885616</v>
      </c>
      <c r="HW30" s="1">
        <f>IF(HT30&gt;='Drive Train'!$F$29,1,0)</f>
        <v>0</v>
      </c>
      <c r="HX30" s="57">
        <f t="shared" si="69"/>
        <v>-201.84803488375189</v>
      </c>
      <c r="HY30" s="63">
        <f>HY29+'DEPRECATED - DT-Prelim Calcs'!$C$11</f>
        <v>104</v>
      </c>
      <c r="HZ30" s="2">
        <f>IJ30/'Drive Train'!$F$35</f>
        <v>0.78064516129032269</v>
      </c>
      <c r="IA30" s="46">
        <f>IH30*12*60/(PI() * 'Drive Train'!$F$15)/HZ$2*HZ30</f>
        <v>-74207.673423604967</v>
      </c>
      <c r="IB30" s="2">
        <f>('DEPRECATED - DT-Prelim Calcs'!$C$6*HZ30-IA30)/('DEPRECATED - DT-Prelim Calcs'!$C$6*HZ30)*'DEPRECATED - DT-Prelim Calcs'!$C$7*HZ30</f>
        <v>35.434918244129562</v>
      </c>
      <c r="IC30" s="57">
        <f>IB30/'DEPRECATED - DT-Prelim Calcs'!$C$7*('DEPRECATED - DT-Prelim Calcs'!$C$8-'DEPRECATED - DT-Prelim Calcs'!$C$9)+'DEPRECATED - DT-Prelim Calcs'!$C$9</f>
        <v>1889.1315397185988</v>
      </c>
      <c r="ID30" s="57">
        <f t="shared" si="22"/>
        <v>39.999999999999986</v>
      </c>
      <c r="IE30" s="2">
        <f t="shared" si="70"/>
        <v>0.99579519204165001</v>
      </c>
      <c r="IF30" s="57">
        <f>IE30*'DEPRECATED - DT-Prelim Calcs'!$C$21/HZ$2/'DEPRECATED - DT-Prelim Calcs'!$C$19/'DEPRECATED - DT-Prelim Calcs'!$C$18*3.39*'DEPRECATED - DT-Prelim Calcs'!$C$20</f>
        <v>25.773080821789936</v>
      </c>
      <c r="IG30" s="46">
        <f t="shared" si="71"/>
        <v>0</v>
      </c>
      <c r="IH30" s="57">
        <f>IF29*'DEPRECATED - DT-Prelim Calcs'!$C$11+IH29</f>
        <v>-232.27397209305127</v>
      </c>
      <c r="II30" s="57">
        <f>II29+0.5*IF30*'DEPRECATED - DT-Prelim Calcs'!$C$11^2+IH30*'DEPRECATED - DT-Prelim Calcs'!$C$11</f>
        <v>-61157.200285178238</v>
      </c>
      <c r="IJ30" s="57">
        <f>MIN('Drive Train'!$F$35-ID29*'DEPRECATED - DT-Prelim Calcs'!$C$21*'Drive Train'!$F$39,IJ29+ID$2)</f>
        <v>9.6800000000000015</v>
      </c>
      <c r="IK30" s="57">
        <f>'Drive Train'!$F$35-ID30*'DEPRECATED - DT-Prelim Calcs'!$C$21*'Drive Train'!$F$39</f>
        <v>9.6800000000000015</v>
      </c>
      <c r="IL30" s="1">
        <f>IF(II30&gt;='Drive Train'!$F$29,1,0)</f>
        <v>0</v>
      </c>
      <c r="IM30" s="57">
        <f t="shared" si="72"/>
        <v>44.444444444444429</v>
      </c>
      <c r="IN30" s="63">
        <f>IN29+'DEPRECATED - DT-Prelim Calcs'!$C$11</f>
        <v>104</v>
      </c>
      <c r="IO30" s="2">
        <f>IY30/'Drive Train'!$F$35</f>
        <v>0.76236559139784954</v>
      </c>
      <c r="IP30" s="46">
        <f>IW30*12*60/(PI() * 'Drive Train'!$F$15)/IO$2*IO30</f>
        <v>13595.44502989761</v>
      </c>
      <c r="IQ30" s="2">
        <f>('DEPRECATED - DT-Prelim Calcs'!$C$6*IO30-IP30)/('DEPRECATED - DT-Prelim Calcs'!$C$6*IO30)*'DEPRECATED - DT-Prelim Calcs'!$C$7*IO30</f>
        <v>-4.3099826999756932</v>
      </c>
      <c r="IR30" s="57">
        <f>IQ30/'DEPRECATED - DT-Prelim Calcs'!$C$7*('DEPRECATED - DT-Prelim Calcs'!$C$8-'DEPRECATED - DT-Prelim Calcs'!$C$9)+'DEPRECATED - DT-Prelim Calcs'!$C$9</f>
        <v>-226.74845660036578</v>
      </c>
      <c r="IS30" s="57">
        <f t="shared" si="23"/>
        <v>-226.74845660036578</v>
      </c>
      <c r="IT30" s="2">
        <f t="shared" si="73"/>
        <v>-5.615596588569181</v>
      </c>
      <c r="IU30" s="57">
        <f>IT30*'DEPRECATED - DT-Prelim Calcs'!$C$21/IO$2/'DEPRECATED - DT-Prelim Calcs'!$C$19/'DEPRECATED - DT-Prelim Calcs'!$C$18*3.39*'DEPRECATED - DT-Prelim Calcs'!$C$20</f>
        <v>-145.34236145790493</v>
      </c>
      <c r="IV30" s="46">
        <f t="shared" si="74"/>
        <v>1</v>
      </c>
      <c r="IW30" s="57">
        <f>IU29*'DEPRECATED - DT-Prelim Calcs'!$C$11+IW29</f>
        <v>43.574814290181536</v>
      </c>
      <c r="IX30" s="57">
        <f>IX29+0.5*IU30*'DEPRECATED - DT-Prelim Calcs'!$C$11^2+IW30*'DEPRECATED - DT-Prelim Calcs'!$C$11</f>
        <v>-48262.055908270464</v>
      </c>
      <c r="IY30" s="57">
        <f>MIN('Drive Train'!$F$35-IS29*'DEPRECATED - DT-Prelim Calcs'!$C$21*'Drive Train'!$F$39,IY29+IS$2)</f>
        <v>9.4533333333333349</v>
      </c>
      <c r="IZ30" s="57">
        <f>'Drive Train'!$F$35-IS30*'DEPRECATED - DT-Prelim Calcs'!$C$21*'Drive Train'!$F$39</f>
        <v>27.818895048824874</v>
      </c>
      <c r="JA30" s="1">
        <f>IF(IX30&gt;='Drive Train'!$F$29,1,0)</f>
        <v>0</v>
      </c>
      <c r="JB30" s="57">
        <f t="shared" si="75"/>
        <v>-251.94272955596199</v>
      </c>
      <c r="JC30" s="63">
        <f>JC29+'DEPRECATED - DT-Prelim Calcs'!$C$11</f>
        <v>104</v>
      </c>
      <c r="JD30" s="2">
        <f>JN30/'Drive Train'!$F$35</f>
        <v>0.74408602150537628</v>
      </c>
      <c r="JE30" s="46">
        <f>JL30*12*60/(PI() * 'Drive Train'!$F$15)/JD$2*JD30</f>
        <v>-228860.38212095556</v>
      </c>
      <c r="JF30" s="2">
        <f>('DEPRECATED - DT-Prelim Calcs'!$C$6*JD30-JE30)/('DEPRECATED - DT-Prelim Calcs'!$C$6*JD30)*'DEPRECATED - DT-Prelim Calcs'!$C$7*JD30</f>
        <v>105.27420808321689</v>
      </c>
      <c r="JG30" s="57">
        <f>JF30/'DEPRECATED - DT-Prelim Calcs'!$C$7*('DEPRECATED - DT-Prelim Calcs'!$C$8-'DEPRECATED - DT-Prelim Calcs'!$C$9)+'DEPRECATED - DT-Prelim Calcs'!$C$9</f>
        <v>5607.1319075007168</v>
      </c>
      <c r="JH30" s="57">
        <f t="shared" si="24"/>
        <v>46.666666666666657</v>
      </c>
      <c r="JI30" s="2">
        <f t="shared" si="76"/>
        <v>0.99579519204165001</v>
      </c>
      <c r="JJ30" s="57">
        <f>JI30*'DEPRECATED - DT-Prelim Calcs'!$C$21/JD$2/'DEPRECATED - DT-Prelim Calcs'!$C$19/'DEPRECATED - DT-Prelim Calcs'!$C$18*3.39*'DEPRECATED - DT-Prelim Calcs'!$C$20</f>
        <v>25.773080821789936</v>
      </c>
      <c r="JK30" s="46">
        <f t="shared" si="77"/>
        <v>0</v>
      </c>
      <c r="JL30" s="57">
        <f>JJ29*'DEPRECATED - DT-Prelim Calcs'!$C$11+JL29</f>
        <v>-751.54134225270457</v>
      </c>
      <c r="JM30" s="57">
        <f>JM29+0.5*JJ30*'DEPRECATED - DT-Prelim Calcs'!$C$11^2+JL30*'DEPRECATED - DT-Prelim Calcs'!$C$11</f>
        <v>-62473.923544730511</v>
      </c>
      <c r="JN30" s="57">
        <f>MIN('Drive Train'!$F$35-JH29*'DEPRECATED - DT-Prelim Calcs'!$C$21*'Drive Train'!$F$39,JN29+JH$2)</f>
        <v>9.2266666666666666</v>
      </c>
      <c r="JO30" s="57">
        <f>'Drive Train'!$F$35-JH30*'DEPRECATED - DT-Prelim Calcs'!$C$21*'Drive Train'!$F$39</f>
        <v>9.2266666666666666</v>
      </c>
      <c r="JP30" s="1">
        <f>IF(JM30&gt;='Drive Train'!$F$29,1,0)</f>
        <v>0</v>
      </c>
      <c r="JQ30" s="57">
        <f>MIN(JG30,'DEPRECATED - DT-Prelim Calcs'!$C$10)*'DEPRECATED - DT-Prelim Calcs'!$C$11*1000/60/60</f>
        <v>103.33333333333333</v>
      </c>
      <c r="JR30" s="63">
        <f>JR29+'DEPRECATED - DT-Prelim Calcs'!$C$11</f>
        <v>104</v>
      </c>
      <c r="JS30" s="2">
        <f>KC30/'Drive Train'!$F$35</f>
        <v>1.4935320894727648</v>
      </c>
      <c r="JT30" s="46">
        <f>KA30*12*60/(PI() * 'Drive Train'!$F$15)/JS$2*JS30</f>
        <v>-143573.95258873698</v>
      </c>
      <c r="JU30" s="2">
        <f>('DEPRECATED - DT-Prelim Calcs'!$C$6*JS30-JT30)/('DEPRECATED - DT-Prelim Calcs'!$C$6*JS30)*'DEPRECATED - DT-Prelim Calcs'!$C$7*JS30</f>
        <v>68.517465945170855</v>
      </c>
      <c r="JV30" s="57">
        <f>JU30/'DEPRECATED - DT-Prelim Calcs'!$C$7*('DEPRECATED - DT-Prelim Calcs'!$C$8-'DEPRECATED - DT-Prelim Calcs'!$C$9)+'DEPRECATED - DT-Prelim Calcs'!$C$9</f>
        <v>3650.3310708570207</v>
      </c>
      <c r="JW30" s="57">
        <f t="shared" si="25"/>
        <v>49.999999999999993</v>
      </c>
      <c r="JX30" s="2">
        <f t="shared" si="78"/>
        <v>0.99579519204165001</v>
      </c>
      <c r="JY30" s="57">
        <f>JX30*'DEPRECATED - DT-Prelim Calcs'!$C$21/JS$2/'DEPRECATED - DT-Prelim Calcs'!$C$19/'DEPRECATED - DT-Prelim Calcs'!$C$18*3.39*'DEPRECATED - DT-Prelim Calcs'!$C$20</f>
        <v>25.773080821789936</v>
      </c>
      <c r="JZ30" s="46">
        <f t="shared" si="79"/>
        <v>0</v>
      </c>
      <c r="KA30" s="57">
        <f>JY29*'DEPRECATED - DT-Prelim Calcs'!$C$11+KA29</f>
        <v>-234.89106759831347</v>
      </c>
      <c r="KB30" s="57">
        <f>KB29+0.5*JY30*'DEPRECATED - DT-Prelim Calcs'!$C$11^2+KA30*'DEPRECATED - DT-Prelim Calcs'!$C$11</f>
        <v>-44032.246573675569</v>
      </c>
      <c r="KC30" s="57">
        <f>MIN('Drive Train'!$F$35-JW29*'DEPRECATED - DT-Prelim Calcs'!$C$21*'Drive Train'!$F$39,KC29+JW$2)</f>
        <v>18.519797909462284</v>
      </c>
      <c r="KD30" s="57">
        <f>'Drive Train'!$F$35-JW30*'DEPRECATED - DT-Prelim Calcs'!$C$21*'Drive Train'!$F$39</f>
        <v>9</v>
      </c>
      <c r="KE30" s="1">
        <f>IF(KB30&gt;='Drive Train'!$F$29,1,0)</f>
        <v>0</v>
      </c>
      <c r="KF30" s="57">
        <f>MIN(JV30,'DEPRECATED - DT-Prelim Calcs'!$C$10)*'DEPRECATED - DT-Prelim Calcs'!$C$11*1000/60/60</f>
        <v>103.33333333333333</v>
      </c>
      <c r="KG30" s="63">
        <f>KG29+'DEPRECATED - DT-Prelim Calcs'!$C$11</f>
        <v>104</v>
      </c>
      <c r="KH30" s="2">
        <f>KR30/'Drive Train'!$F$35</f>
        <v>0.7075268817204301</v>
      </c>
      <c r="KI30" s="46">
        <f>KP30*12*60/(PI() * 'Drive Train'!$F$15)/KH$2*KH30</f>
        <v>-64607.279134442106</v>
      </c>
      <c r="KJ30" s="2">
        <f>('DEPRECATED - DT-Prelim Calcs'!$C$6*KH30-KI30)/('DEPRECATED - DT-Prelim Calcs'!$C$6*KH30)*'DEPRECATED - DT-Prelim Calcs'!$C$7*KH30</f>
        <v>30.917811963934131</v>
      </c>
      <c r="KK30" s="57">
        <f>KJ30/'DEPRECATED - DT-Prelim Calcs'!$C$7*('DEPRECATED - DT-Prelim Calcs'!$C$8-'DEPRECATED - DT-Prelim Calcs'!$C$9)+'DEPRECATED - DT-Prelim Calcs'!$C$9</f>
        <v>1648.656545631846</v>
      </c>
      <c r="KL30" s="57">
        <f t="shared" si="26"/>
        <v>53.333333333333329</v>
      </c>
      <c r="KM30" s="2">
        <f t="shared" si="80"/>
        <v>0.99579519204165001</v>
      </c>
      <c r="KN30" s="57">
        <f>KM30*'DEPRECATED - DT-Prelim Calcs'!$C$21/KH$2/'DEPRECATED - DT-Prelim Calcs'!$C$19/'DEPRECATED - DT-Prelim Calcs'!$C$18*3.39*'DEPRECATED - DT-Prelim Calcs'!$C$20</f>
        <v>25.773080821789936</v>
      </c>
      <c r="KO30" s="46">
        <f t="shared" si="81"/>
        <v>0</v>
      </c>
      <c r="KP30" s="57">
        <f>KN29*'DEPRECATED - DT-Prelim Calcs'!$C$11+KP29</f>
        <v>-223.12277866712202</v>
      </c>
      <c r="KQ30" s="57">
        <f>KQ29+0.5*KN30*'DEPRECATED - DT-Prelim Calcs'!$C$11^2+KP30*'DEPRECATED - DT-Prelim Calcs'!$C$11</f>
        <v>-61330.478402246277</v>
      </c>
      <c r="KR30" s="57">
        <f>MIN('Drive Train'!$F$35-KL29*'DEPRECATED - DT-Prelim Calcs'!$C$21*'Drive Train'!$F$39,KR29+KL$2)</f>
        <v>8.7733333333333334</v>
      </c>
      <c r="KS30" s="57">
        <f>'Drive Train'!$F$35-KL30*'DEPRECATED - DT-Prelim Calcs'!$C$21*'Drive Train'!$F$39</f>
        <v>8.7733333333333334</v>
      </c>
      <c r="KT30" s="1">
        <f>IF(KQ30&gt;='Drive Train'!$F$29,1,0)</f>
        <v>0</v>
      </c>
      <c r="KU30" s="57">
        <f>MIN(KK30,'DEPRECATED - DT-Prelim Calcs'!$C$10)*'DEPRECATED - DT-Prelim Calcs'!$C$11*1000/60/60</f>
        <v>103.33333333333333</v>
      </c>
      <c r="KV30" s="63">
        <f>KV29+'DEPRECATED - DT-Prelim Calcs'!$C$11</f>
        <v>104</v>
      </c>
      <c r="KW30" s="2">
        <f>LG30/'Drive Train'!$F$35</f>
        <v>0.68924731182795695</v>
      </c>
      <c r="KX30" s="46">
        <f>LE30*12*60/(PI() * 'Drive Train'!$F$15)/KW$2*KW30</f>
        <v>-225646.82878989511</v>
      </c>
      <c r="KY30" s="2">
        <f>('DEPRECATED - DT-Prelim Calcs'!$C$6*KW30-KX30)/('DEPRECATED - DT-Prelim Calcs'!$C$6*KW30)*'DEPRECATED - DT-Prelim Calcs'!$C$7*KW30</f>
        <v>103.68901423607335</v>
      </c>
      <c r="KZ30" s="57">
        <f>KY30/'DEPRECATED - DT-Prelim Calcs'!$C$7*('DEPRECATED - DT-Prelim Calcs'!$C$8-'DEPRECATED - DT-Prelim Calcs'!$C$9)+'DEPRECATED - DT-Prelim Calcs'!$C$9</f>
        <v>5522.741712235772</v>
      </c>
      <c r="LA30" s="57">
        <f t="shared" si="27"/>
        <v>56.666666666666664</v>
      </c>
      <c r="LB30" s="2">
        <f t="shared" si="82"/>
        <v>0.99579519204165001</v>
      </c>
      <c r="LC30" s="57">
        <f>LB30*'DEPRECATED - DT-Prelim Calcs'!$C$21/KW$2/'DEPRECATED - DT-Prelim Calcs'!$C$19/'DEPRECATED - DT-Prelim Calcs'!$C$18*3.39*'DEPRECATED - DT-Prelim Calcs'!$C$20</f>
        <v>25.773080821789936</v>
      </c>
      <c r="LD30" s="46">
        <f t="shared" si="83"/>
        <v>0</v>
      </c>
      <c r="LE30" s="57">
        <f>LC29*'DEPRECATED - DT-Prelim Calcs'!$C$11+LE29</f>
        <v>-799.94394727082977</v>
      </c>
      <c r="LF30" s="57">
        <f>LF29+0.5*LC30*'DEPRECATED - DT-Prelim Calcs'!$C$11^2+LE30*'DEPRECATED - DT-Prelim Calcs'!$C$11</f>
        <v>-52560.46532871206</v>
      </c>
      <c r="LG30" s="57">
        <f>MIN('Drive Train'!$F$35-LA29*'DEPRECATED - DT-Prelim Calcs'!$C$21*'Drive Train'!$F$39,LG29+LA$2)</f>
        <v>8.5466666666666669</v>
      </c>
      <c r="LH30" s="57">
        <f>'Drive Train'!$F$35-LA30*'DEPRECATED - DT-Prelim Calcs'!$C$21*'Drive Train'!$F$39</f>
        <v>8.5466666666666669</v>
      </c>
      <c r="LI30" s="1">
        <f>IF(LF30&gt;='Drive Train'!$F$29,1,0)</f>
        <v>0</v>
      </c>
      <c r="LJ30" s="57">
        <f>MIN(KZ30,'DEPRECATED - DT-Prelim Calcs'!$C$10)*'DEPRECATED - DT-Prelim Calcs'!$C$11*1000/60/60</f>
        <v>103.33333333333333</v>
      </c>
      <c r="LK30" s="63">
        <f>LK29+'DEPRECATED - DT-Prelim Calcs'!$C$11</f>
        <v>104</v>
      </c>
      <c r="LL30" s="2">
        <f>LV30/'Drive Train'!$F$35</f>
        <v>0.67096774193548392</v>
      </c>
      <c r="LM30" s="46">
        <f>LT30*12*60/(PI() * 'Drive Train'!$F$15)/LL$2*LL30</f>
        <v>-10292.369387405015</v>
      </c>
      <c r="LN30" s="2">
        <f>('DEPRECATED - DT-Prelim Calcs'!$C$6*LL30-LM30)/('DEPRECATED - DT-Prelim Calcs'!$C$6*LL30)*'DEPRECATED - DT-Prelim Calcs'!$C$7*LL30</f>
        <v>6.270805283138829</v>
      </c>
      <c r="LO30" s="57">
        <f>LN30/'DEPRECATED - DT-Prelim Calcs'!$C$7*('DEPRECATED - DT-Prelim Calcs'!$C$8-'DEPRECATED - DT-Prelim Calcs'!$C$9)+'DEPRECATED - DT-Prelim Calcs'!$C$9</f>
        <v>336.53581652560655</v>
      </c>
      <c r="LP30" s="57">
        <f t="shared" si="28"/>
        <v>60</v>
      </c>
      <c r="LQ30" s="2">
        <f t="shared" si="84"/>
        <v>0.99579519204165001</v>
      </c>
      <c r="LR30" s="57">
        <f>LQ30*'DEPRECATED - DT-Prelim Calcs'!$C$21/LL$2/'DEPRECATED - DT-Prelim Calcs'!$C$19/'DEPRECATED - DT-Prelim Calcs'!$C$18*3.39*'DEPRECATED - DT-Prelim Calcs'!$C$20</f>
        <v>25.773080821789936</v>
      </c>
      <c r="LS30" s="46">
        <f t="shared" si="85"/>
        <v>0</v>
      </c>
      <c r="LT30" s="57">
        <f>LR29*'DEPRECATED - DT-Prelim Calcs'!$C$11+LT29</f>
        <v>-37.48168673100632</v>
      </c>
      <c r="LU30" s="57">
        <f>LU29+0.5*LR30*'DEPRECATED - DT-Prelim Calcs'!$C$11^2+LT30*'DEPRECATED - DT-Prelim Calcs'!$C$11</f>
        <v>-54819.213729065094</v>
      </c>
      <c r="LV30" s="57">
        <f>MIN('Drive Train'!$F$35-LP29*'DEPRECATED - DT-Prelim Calcs'!$C$21*'Drive Train'!$F$39,LV29+LP$2)</f>
        <v>8.32</v>
      </c>
      <c r="LW30" s="57">
        <f>'Drive Train'!$F$35-LP30*'DEPRECATED - DT-Prelim Calcs'!$C$21*'Drive Train'!$F$39</f>
        <v>8.32</v>
      </c>
      <c r="LX30" s="1">
        <f>IF(LU30&gt;='Drive Train'!$F$29,1,0)</f>
        <v>0</v>
      </c>
      <c r="LY30" s="57">
        <f>MIN(LO30,'DEPRECATED - DT-Prelim Calcs'!$C$10)*'DEPRECATED - DT-Prelim Calcs'!$C$11*1000/60/60</f>
        <v>103.33333333333333</v>
      </c>
      <c r="LZ30" s="63">
        <f>LZ29+'DEPRECATED - DT-Prelim Calcs'!$C$11</f>
        <v>104</v>
      </c>
    </row>
    <row r="31" spans="1:338" x14ac:dyDescent="0.2">
      <c r="B31" s="3" t="s">
        <v>150</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Train'!$AA$49 + V30*(1-'Drive Train'!$AA$49))</f>
        <v>0</v>
      </c>
      <c r="W31" s="57">
        <f t="shared" si="0"/>
        <v>0</v>
      </c>
      <c r="X31" s="2">
        <f>MAX(MIN(IF(AND(AI30=1,AG31&lt;0),-1,1)*(W31-$C$9)/($C$8-$C$9)*$C$7-$C$29*AE31/T$2 -  AI30*$C$29/2,X$2),MAX(X$4:X30)*-1)</f>
        <v>-0.2458281045106315</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Train'!$F$39,AG30+W$2)-$C$3,IF(AE30-1&lt;=0,0,IF($C$32=Motors!$C$29,MAX(MAX(AG$4:AG30)*-1,AG30-W$2),MAX(0,MAX(AG$4:AG30)*-1,AG30-W$2))))</f>
        <v>0</v>
      </c>
      <c r="AH31" s="57">
        <f>'Drive Train'!$F$35-ABS(W31)*'DEPRECATED - DT-Prelim Calcs'!$C$21*'Drive Train'!$F$39</f>
        <v>12.4</v>
      </c>
      <c r="AI31" s="1">
        <f>IF(AJ31&gt;='Drive Train'!$F$29,1,0)</f>
        <v>1</v>
      </c>
      <c r="AJ31" s="57">
        <f>AJ30+0.5*Y31*'DEPRECATED - DT-Prelim Calcs'!$C$11^2+AE31*'DEPRECATED - DT-Prelim Calcs'!$C$11</f>
        <v>784.33981740885292</v>
      </c>
      <c r="AK31" s="57">
        <f t="shared" si="8"/>
        <v>0</v>
      </c>
      <c r="AL31" s="63">
        <f>AL30+'DEPRECATED - DT-Prelim Calcs'!$C$11</f>
        <v>108</v>
      </c>
      <c r="AM31" s="2">
        <f>AW31/'Drive Train'!$F$35</f>
        <v>0.88916224298214608</v>
      </c>
      <c r="AN31" s="46">
        <f>AU31*12*60/(PI() * 'Drive Train'!$F$15)/AM$2*AM31</f>
        <v>4007.1925065947671</v>
      </c>
      <c r="AO31" s="2">
        <f>('DEPRECATED - DT-Prelim Calcs'!$C$6*AM31-AN31)/('DEPRECATED - DT-Prelim Calcs'!$C$6*AM31)*'DEPRECATED - DT-Prelim Calcs'!$C$7*AM31</f>
        <v>0.33099846508164593</v>
      </c>
      <c r="AP31" s="57">
        <f>AO31/'DEPRECATED - DT-Prelim Calcs'!$C$7*('DEPRECATED - DT-Prelim Calcs'!$C$8-'DEPRECATED - DT-Prelim Calcs'!$C$9)+'DEPRECATED - DT-Prelim Calcs'!$C$9</f>
        <v>20.321204593350693</v>
      </c>
      <c r="AQ31" s="57">
        <f t="shared" si="9"/>
        <v>20.321204593350693</v>
      </c>
      <c r="AR31" s="2">
        <f t="shared" si="30"/>
        <v>1.0517465172975027E-3</v>
      </c>
      <c r="AS31" s="57">
        <f>AR31*'DEPRECATED - DT-Prelim Calcs'!$C$21/AM$2/'DEPRECATED - DT-Prelim Calcs'!$C$19/'DEPRECATED - DT-Prelim Calcs'!$C$18*3.39*'DEPRECATED - DT-Prelim Calcs'!$C$20</f>
        <v>7.621938224922702E-3</v>
      </c>
      <c r="AT31" s="46">
        <f t="shared" si="31"/>
        <v>0</v>
      </c>
      <c r="AU31" s="57">
        <f>AS30*'DEPRECATED - DT-Prelim Calcs'!$C$11+AU30</f>
        <v>39.328426028728479</v>
      </c>
      <c r="AV31" s="57">
        <f>AV30+0.5*AS31*'DEPRECATED - DT-Prelim Calcs'!$C$11^2+AU31*'DEPRECATED - DT-Prelim Calcs'!$C$11</f>
        <v>4206.5060938328361</v>
      </c>
      <c r="AW31" s="57">
        <f>MIN('Drive Train'!$F$35-AQ30*'DEPRECATED - DT-Prelim Calcs'!$C$21*'Drive Train'!$F$39,AW30+AQ$2)</f>
        <v>11.025611812978612</v>
      </c>
      <c r="AX31" s="57">
        <f>'Drive Train'!$F$35-AQ31*'DEPRECATED - DT-Prelim Calcs'!$C$21*'Drive Train'!$F$39</f>
        <v>11.018158087652154</v>
      </c>
      <c r="AY31" s="1">
        <f>IF(AV31&gt;='Drive Train'!$F$29,1,0)</f>
        <v>1</v>
      </c>
      <c r="AZ31" s="57">
        <f t="shared" si="32"/>
        <v>22.579116214834105</v>
      </c>
      <c r="BA31" s="63">
        <f>BA30+'DEPRECATED - DT-Prelim Calcs'!$C$11</f>
        <v>108</v>
      </c>
      <c r="BB31" s="2">
        <f>BL31/'Drive Train'!$F$35</f>
        <v>1.3150539699368429</v>
      </c>
      <c r="BC31" s="46">
        <f>BJ31*12*60/(PI() * 'Drive Train'!$F$15)/BB$2*BB31</f>
        <v>-3541.5368261109106</v>
      </c>
      <c r="BD31" s="2">
        <f>('DEPRECATED - DT-Prelim Calcs'!$C$6*BB31-BC31)/('DEPRECATED - DT-Prelim Calcs'!$C$6*BB31)*'DEPRECATED - DT-Prelim Calcs'!$C$7*BB31</f>
        <v>4.7706128538380908</v>
      </c>
      <c r="BE31" s="57">
        <f>BD31/'DEPRECATED - DT-Prelim Calcs'!$C$7*('DEPRECATED - DT-Prelim Calcs'!$C$8-'DEPRECATED - DT-Prelim Calcs'!$C$9)+'DEPRECATED - DT-Prelim Calcs'!$C$9</f>
        <v>256.67080047611086</v>
      </c>
      <c r="BF31" s="57">
        <f t="shared" si="10"/>
        <v>93</v>
      </c>
      <c r="BG31" s="2">
        <f t="shared" si="33"/>
        <v>1.8933705626823691</v>
      </c>
      <c r="BH31" s="57">
        <f>BG31*'DEPRECATED - DT-Prelim Calcs'!$C$21/BB$2/'DEPRECATED - DT-Prelim Calcs'!$C$19/'DEPRECATED - DT-Prelim Calcs'!$C$18*3.39*'DEPRECATED - DT-Prelim Calcs'!$C$20</f>
        <v>19.819413810799539</v>
      </c>
      <c r="BI31" s="46">
        <f t="shared" si="34"/>
        <v>0</v>
      </c>
      <c r="BJ31" s="57">
        <f>BH30*'DEPRECATED - DT-Prelim Calcs'!$C$11+BJ30</f>
        <v>-16.270268295619388</v>
      </c>
      <c r="BK31" s="57">
        <f>BK30+0.5*BH31*'DEPRECATED - DT-Prelim Calcs'!$C$11^2+BJ31*'DEPRECATED - DT-Prelim Calcs'!$C$11</f>
        <v>2555.6552008931953</v>
      </c>
      <c r="BL31" s="57">
        <f>MIN('Drive Train'!$F$35-BF30*'DEPRECATED - DT-Prelim Calcs'!$C$21*'Drive Train'!$F$39,BL30+BF$2)</f>
        <v>16.306669227216851</v>
      </c>
      <c r="BM31" s="57">
        <f>'Drive Train'!$F$35-BF31*'DEPRECATED - DT-Prelim Calcs'!$C$21*'Drive Train'!$F$39</f>
        <v>6.0759999999999996</v>
      </c>
      <c r="BN31" s="1">
        <f>IF(BK31&gt;='Drive Train'!$F$29,1,0)</f>
        <v>1</v>
      </c>
      <c r="BO31" s="57">
        <f t="shared" si="35"/>
        <v>103.33333333333333</v>
      </c>
      <c r="BP31" s="63">
        <f>BP30+'DEPRECATED - DT-Prelim Calcs'!$C$11</f>
        <v>108</v>
      </c>
      <c r="BQ31" s="2">
        <f>CA31/'Drive Train'!$F$35</f>
        <v>0.48999999999999994</v>
      </c>
      <c r="BR31" s="46">
        <f>BY31*12*60/(PI() * 'Drive Train'!$F$15)/BQ$2*BQ31</f>
        <v>9709.2179847675525</v>
      </c>
      <c r="BS31" s="2">
        <f>('DEPRECATED - DT-Prelim Calcs'!$C$6*BQ31-BR31)/('DEPRECATED - DT-Prelim Calcs'!$C$6*BQ31)*'DEPRECATED - DT-Prelim Calcs'!$C$7*BQ31</f>
        <v>-3.209196687296398</v>
      </c>
      <c r="BT31" s="57">
        <f>BS31/'DEPRECATED - DT-Prelim Calcs'!$C$7*('DEPRECATED - DT-Prelim Calcs'!$C$8-'DEPRECATED - DT-Prelim Calcs'!$C$9)+'DEPRECATED - DT-Prelim Calcs'!$C$9</f>
        <v>-168.14644604984559</v>
      </c>
      <c r="BU31" s="57">
        <f t="shared" si="11"/>
        <v>-168.14644604984559</v>
      </c>
      <c r="BV31" s="2">
        <f t="shared" si="36"/>
        <v>-4.6598805877650387</v>
      </c>
      <c r="BW31" s="57">
        <f>BV31*'DEPRECATED - DT-Prelim Calcs'!$C$21/BQ$2/'DEPRECATED - DT-Prelim Calcs'!$C$19/'DEPRECATED - DT-Prelim Calcs'!$C$18*3.39*'DEPRECATED - DT-Prelim Calcs'!$C$20</f>
        <v>-63.787494172002702</v>
      </c>
      <c r="BX31" s="46">
        <f t="shared" si="37"/>
        <v>1</v>
      </c>
      <c r="BY31" s="57">
        <f>BW30*'DEPRECATED - DT-Prelim Calcs'!$C$11+BY30</f>
        <v>91.543841215629186</v>
      </c>
      <c r="BZ31" s="57">
        <f>BZ30+0.5*BW31*'DEPRECATED - DT-Prelim Calcs'!$C$11^2+BY31*'DEPRECATED - DT-Prelim Calcs'!$C$11</f>
        <v>-1854.3308387158058</v>
      </c>
      <c r="CA31" s="57">
        <f>MIN('Drive Train'!$F$35-BU30*'DEPRECATED - DT-Prelim Calcs'!$C$21*'Drive Train'!$F$39,CA30+BU$2)</f>
        <v>6.0759999999999996</v>
      </c>
      <c r="CB31" s="57">
        <f>'Drive Train'!$F$35-BU31*'DEPRECATED - DT-Prelim Calcs'!$C$21*'Drive Train'!$F$39</f>
        <v>23.833958331389503</v>
      </c>
      <c r="CC31" s="1">
        <f>IF(BZ31&gt;='Drive Train'!$F$29,1,0)</f>
        <v>0</v>
      </c>
      <c r="CD31" s="57">
        <f t="shared" si="38"/>
        <v>-186.82938449982845</v>
      </c>
      <c r="CE31" s="63">
        <f>CE30+'DEPRECATED - DT-Prelim Calcs'!$C$11</f>
        <v>108</v>
      </c>
      <c r="CF31" s="2">
        <f>CP31/'Drive Train'!$F$35</f>
        <v>1.4815928941908256</v>
      </c>
      <c r="CG31" s="46">
        <f>CN31*12*60/(PI() * 'Drive Train'!$F$15)/CF$2*CF31</f>
        <v>-51803.630354690329</v>
      </c>
      <c r="CH31" s="2">
        <f>('DEPRECATED - DT-Prelim Calcs'!$C$6*CF31-CG31)/('DEPRECATED - DT-Prelim Calcs'!$C$6*CF31)*'DEPRECATED - DT-Prelim Calcs'!$C$7*CF31</f>
        <v>26.994043969709779</v>
      </c>
      <c r="CI31" s="57">
        <f>CH31/'DEPRECATED - DT-Prelim Calcs'!$C$7*('DEPRECATED - DT-Prelim Calcs'!$C$8-'DEPRECATED - DT-Prelim Calcs'!$C$9)+'DEPRECATED - DT-Prelim Calcs'!$C$9</f>
        <v>1439.768813823139</v>
      </c>
      <c r="CJ31" s="57">
        <f t="shared" si="12"/>
        <v>93</v>
      </c>
      <c r="CK31" s="2">
        <f t="shared" si="39"/>
        <v>1.5241763143494644</v>
      </c>
      <c r="CL31" s="57">
        <f>CK31*'DEPRECATED - DT-Prelim Calcs'!$C$21/CF$2/'DEPRECATED - DT-Prelim Calcs'!$C$19/'DEPRECATED - DT-Prelim Calcs'!$C$18*3.39*'DEPRECATED - DT-Prelim Calcs'!$C$20</f>
        <v>25.773080821789936</v>
      </c>
      <c r="CM31" s="46">
        <f t="shared" si="40"/>
        <v>0</v>
      </c>
      <c r="CN31" s="57">
        <f>CL30*'DEPRECATED - DT-Prelim Calcs'!$C$11+CN30</f>
        <v>-130.76812478368194</v>
      </c>
      <c r="CO31" s="57">
        <f>CO30+0.5*CL31*'DEPRECATED - DT-Prelim Calcs'!$C$11^2+CN31*'DEPRECATED - DT-Prelim Calcs'!$C$11</f>
        <v>-9663.3042252460327</v>
      </c>
      <c r="CP31" s="57">
        <f>MIN('Drive Train'!$F$35-CJ30*'DEPRECATED - DT-Prelim Calcs'!$C$21*'Drive Train'!$F$39,CP30+CJ$2)</f>
        <v>18.371751887966237</v>
      </c>
      <c r="CQ31" s="57">
        <f>'Drive Train'!$F$35-CJ31*'DEPRECATED - DT-Prelim Calcs'!$C$21*'Drive Train'!$F$39</f>
        <v>6.0759999999999996</v>
      </c>
      <c r="CR31" s="1">
        <f>IF(CO31&gt;='Drive Train'!$F$29,1,0)</f>
        <v>0</v>
      </c>
      <c r="CS31" s="57">
        <f t="shared" si="41"/>
        <v>103.33333333333333</v>
      </c>
      <c r="CT31" s="63">
        <f>CT30+'DEPRECATED - DT-Prelim Calcs'!$C$11</f>
        <v>108</v>
      </c>
      <c r="CU31" s="2">
        <f>DE31/'Drive Train'!$F$35</f>
        <v>0.48999999999999994</v>
      </c>
      <c r="CV31" s="46">
        <f>DC31*12*60/(PI() * 'Drive Train'!$F$15)/CU$2*CU31</f>
        <v>3147.6556019817904</v>
      </c>
      <c r="CW31" s="2">
        <f>('DEPRECATED - DT-Prelim Calcs'!$C$6*CU31-CV31)/('DEPRECATED - DT-Prelim Calcs'!$C$6*CU31)*'DEPRECATED - DT-Prelim Calcs'!$C$7*CU31</f>
        <v>-0.24233639789420547</v>
      </c>
      <c r="CX31" s="57">
        <f>CW31/'DEPRECATED - DT-Prelim Calcs'!$C$7*('DEPRECATED - DT-Prelim Calcs'!$C$8-'DEPRECATED - DT-Prelim Calcs'!$C$9)+'DEPRECATED - DT-Prelim Calcs'!$C$9</f>
        <v>-10.201145165903139</v>
      </c>
      <c r="CY31" s="57">
        <f t="shared" si="13"/>
        <v>-10.201145165903139</v>
      </c>
      <c r="CZ31" s="2">
        <f t="shared" si="42"/>
        <v>-0.71263723089422082</v>
      </c>
      <c r="DA31" s="57">
        <f>CZ31*'DEPRECATED - DT-Prelim Calcs'!$C$21/CU$2/'DEPRECATED - DT-Prelim Calcs'!$C$19/'DEPRECATED - DT-Prelim Calcs'!$C$18*3.39*'DEPRECATED - DT-Prelim Calcs'!$C$20</f>
        <v>-14.345653901824493</v>
      </c>
      <c r="DB31" s="46">
        <f t="shared" si="43"/>
        <v>1</v>
      </c>
      <c r="DC31" s="57">
        <f>DA30*'DEPRECATED - DT-Prelim Calcs'!$C$11+DC30</f>
        <v>20.180921867789294</v>
      </c>
      <c r="DD31" s="57">
        <f>DD30+0.5*DA31*'DEPRECATED - DT-Prelim Calcs'!$C$11^2+DC31*'DEPRECATED - DT-Prelim Calcs'!$C$11</f>
        <v>-14005.997561551811</v>
      </c>
      <c r="DE31" s="57">
        <f>MIN('Drive Train'!$F$35-CY30*'DEPRECATED - DT-Prelim Calcs'!$C$21*'Drive Train'!$F$39,DE30+CY$2)</f>
        <v>6.0759999999999996</v>
      </c>
      <c r="DF31" s="57">
        <f>'Drive Train'!$F$35-CY31*'DEPRECATED - DT-Prelim Calcs'!$C$21*'Drive Train'!$F$39</f>
        <v>13.093677871281415</v>
      </c>
      <c r="DG31" s="1">
        <f>IF(DD31&gt;='Drive Train'!$F$29,1,0)</f>
        <v>0</v>
      </c>
      <c r="DH31" s="57">
        <f t="shared" si="44"/>
        <v>-11.334605739892377</v>
      </c>
      <c r="DI31" s="63">
        <f>DI30+'DEPRECATED - DT-Prelim Calcs'!$C$11</f>
        <v>108</v>
      </c>
      <c r="DJ31" s="2">
        <f>DT31/'Drive Train'!$F$35</f>
        <v>0.48999999999999994</v>
      </c>
      <c r="DK31" s="46">
        <f>DR31*12*60/(PI() * 'Drive Train'!$F$15)/DJ$2*DJ31</f>
        <v>-21254.869476674219</v>
      </c>
      <c r="DL31" s="2">
        <f>('DEPRECATED - DT-Prelim Calcs'!$C$6*DJ31-DK31)/('DEPRECATED - DT-Prelim Calcs'!$C$6*DJ31)*'DEPRECATED - DT-Prelim Calcs'!$C$7*DJ31</f>
        <v>10.791450738984029</v>
      </c>
      <c r="DM31" s="57">
        <f>DL31/'DEPRECATED - DT-Prelim Calcs'!$C$7*('DEPRECATED - DT-Prelim Calcs'!$C$8-'DEPRECATED - DT-Prelim Calcs'!$C$9)+'DEPRECATED - DT-Prelim Calcs'!$C$9</f>
        <v>577.19922398823689</v>
      </c>
      <c r="DN31" s="57">
        <f t="shared" si="14"/>
        <v>93</v>
      </c>
      <c r="DO31" s="2">
        <f t="shared" si="45"/>
        <v>1.1037138828047846</v>
      </c>
      <c r="DP31" s="57">
        <f>DO31*'DEPRECATED - DT-Prelim Calcs'!$C$21/DJ$2/'DEPRECATED - DT-Prelim Calcs'!$C$19/'DEPRECATED - DT-Prelim Calcs'!$C$18*3.39*'DEPRECATED - DT-Prelim Calcs'!$C$20</f>
        <v>25.773080821789936</v>
      </c>
      <c r="DQ31" s="46">
        <f t="shared" si="46"/>
        <v>0</v>
      </c>
      <c r="DR31" s="57">
        <f>DP30*'DEPRECATED - DT-Prelim Calcs'!$C$11+DR30</f>
        <v>-117.47737825638579</v>
      </c>
      <c r="DS31" s="57">
        <f>DS30+0.5*DP31*'DEPRECATED - DT-Prelim Calcs'!$C$11^2+DR31*'DEPRECATED - DT-Prelim Calcs'!$C$11</f>
        <v>-35377.742983939854</v>
      </c>
      <c r="DT31" s="57">
        <f>MIN('Drive Train'!$F$35-DN30*'DEPRECATED - DT-Prelim Calcs'!$C$21*'Drive Train'!$F$39,DT30+DN$2)</f>
        <v>6.0759999999999996</v>
      </c>
      <c r="DU31" s="57">
        <f>'Drive Train'!$F$35-DN31*'DEPRECATED - DT-Prelim Calcs'!$C$21*'Drive Train'!$F$39</f>
        <v>6.0759999999999996</v>
      </c>
      <c r="DV31" s="1">
        <f>IF(DS31&gt;='Drive Train'!$F$29,1,0)</f>
        <v>0</v>
      </c>
      <c r="DW31" s="57">
        <f t="shared" si="47"/>
        <v>103.33333333333333</v>
      </c>
      <c r="DX31" s="63">
        <f>DX30+'DEPRECATED - DT-Prelim Calcs'!$C$11</f>
        <v>108</v>
      </c>
      <c r="DY31" s="2">
        <f>EI31/'Drive Train'!$F$35</f>
        <v>0.48999999999999994</v>
      </c>
      <c r="DZ31" s="46">
        <f>EG31*12*60/(PI() * 'Drive Train'!$F$15)/DY$2*DY31</f>
        <v>-109690.37401674614</v>
      </c>
      <c r="EA31" s="2">
        <f>('DEPRECATED - DT-Prelim Calcs'!$C$6*DY31-DZ31)/('DEPRECATED - DT-Prelim Calcs'!$C$6*DY31)*'DEPRECATED - DT-Prelim Calcs'!$C$7*DY31</f>
        <v>50.778236093875833</v>
      </c>
      <c r="EB31" s="57">
        <f>EA31/'DEPRECATED - DT-Prelim Calcs'!$C$7*('DEPRECATED - DT-Prelim Calcs'!$C$8-'DEPRECATED - DT-Prelim Calcs'!$C$9)+'DEPRECATED - DT-Prelim Calcs'!$C$9</f>
        <v>2705.9563032548836</v>
      </c>
      <c r="EC31" s="57">
        <f t="shared" si="15"/>
        <v>93</v>
      </c>
      <c r="ED31" s="2">
        <f t="shared" si="48"/>
        <v>0.96993038185874991</v>
      </c>
      <c r="EE31" s="57">
        <f>ED31*'DEPRECATED - DT-Prelim Calcs'!$C$21/DY$2/'DEPRECATED - DT-Prelim Calcs'!$C$19/'DEPRECATED - DT-Prelim Calcs'!$C$18*3.39*'DEPRECATED - DT-Prelim Calcs'!$C$20</f>
        <v>25.773080821789936</v>
      </c>
      <c r="EF31" s="46">
        <f t="shared" si="49"/>
        <v>0</v>
      </c>
      <c r="EG31" s="57">
        <f>EE30*'DEPRECATED - DT-Prelim Calcs'!$C$11+EG30</f>
        <v>-532.78057078003474</v>
      </c>
      <c r="EH31" s="57">
        <f>EH30+0.5*EE31*'DEPRECATED - DT-Prelim Calcs'!$C$11^2+EG31*'DEPRECATED - DT-Prelim Calcs'!$C$11</f>
        <v>-47892.445382711099</v>
      </c>
      <c r="EI31" s="57">
        <f>MIN('Drive Train'!$F$35-EC30*'DEPRECATED - DT-Prelim Calcs'!$C$21*'Drive Train'!$F$39,EI30+EC$2)</f>
        <v>6.0759999999999996</v>
      </c>
      <c r="EJ31" s="57">
        <f>'Drive Train'!$F$35-EC31*'DEPRECATED - DT-Prelim Calcs'!$C$21*'Drive Train'!$F$39</f>
        <v>6.0759999999999996</v>
      </c>
      <c r="EK31" s="1">
        <f>IF(EH31&gt;='Drive Train'!$F$29,1,0)</f>
        <v>0</v>
      </c>
      <c r="EL31" s="57">
        <f t="shared" si="50"/>
        <v>103.33333333333333</v>
      </c>
      <c r="EM31" s="63">
        <f>EM30+'DEPRECATED - DT-Prelim Calcs'!$C$11</f>
        <v>108</v>
      </c>
      <c r="EN31" s="2">
        <f>EX31/'Drive Train'!$F$35</f>
        <v>0.48999999999999994</v>
      </c>
      <c r="EO31" s="46">
        <f>EV31*12*60/(PI() * 'Drive Train'!$F$15)/EN$2*EN31</f>
        <v>-79158.075167937524</v>
      </c>
      <c r="EP31" s="2">
        <f>('DEPRECATED - DT-Prelim Calcs'!$C$6*EN31-EO31)/('DEPRECATED - DT-Prelim Calcs'!$C$6*EN31)*'DEPRECATED - DT-Prelim Calcs'!$C$7*EN31</f>
        <v>36.972825169742855</v>
      </c>
      <c r="EQ31" s="57">
        <f>EP31/'DEPRECATED - DT-Prelim Calcs'!$C$7*('DEPRECATED - DT-Prelim Calcs'!$C$8-'DEPRECATED - DT-Prelim Calcs'!$C$9)+'DEPRECATED - DT-Prelim Calcs'!$C$9</f>
        <v>1971.0043440987588</v>
      </c>
      <c r="ER31" s="57">
        <f t="shared" si="16"/>
        <v>93</v>
      </c>
      <c r="ES31" s="2">
        <f t="shared" si="51"/>
        <v>0.86507304327942547</v>
      </c>
      <c r="ET31" s="57">
        <f>ES31*'DEPRECATED - DT-Prelim Calcs'!$C$21/EN$2/'DEPRECATED - DT-Prelim Calcs'!$C$19/'DEPRECATED - DT-Prelim Calcs'!$C$18*3.39*'DEPRECATED - DT-Prelim Calcs'!$C$20</f>
        <v>25.773080821789936</v>
      </c>
      <c r="EU31" s="46">
        <f t="shared" si="52"/>
        <v>0</v>
      </c>
      <c r="EV31" s="57">
        <f>ET30*'DEPRECATED - DT-Prelim Calcs'!$C$11+EV30</f>
        <v>-342.91564729716094</v>
      </c>
      <c r="EW31" s="57">
        <f>EW30+0.5*ET31*'DEPRECATED - DT-Prelim Calcs'!$C$11^2+EV31*'DEPRECATED - DT-Prelim Calcs'!$C$11</f>
        <v>-71356.466210493658</v>
      </c>
      <c r="EX31" s="57">
        <f>MIN('Drive Train'!$F$35-ER30*'DEPRECATED - DT-Prelim Calcs'!$C$21*'Drive Train'!$F$39,EX30+ER$2)</f>
        <v>6.0759999999999996</v>
      </c>
      <c r="EY31" s="57">
        <f>'Drive Train'!$F$35-ER31*'DEPRECATED - DT-Prelim Calcs'!$C$21*'Drive Train'!$F$39</f>
        <v>6.0759999999999996</v>
      </c>
      <c r="EZ31" s="1">
        <f>IF(EW31&gt;='Drive Train'!$F$29,1,0)</f>
        <v>0</v>
      </c>
      <c r="FA31" s="57">
        <f t="shared" si="53"/>
        <v>103.33333333333333</v>
      </c>
      <c r="FB31" s="63">
        <f>FB30+'DEPRECATED - DT-Prelim Calcs'!$C$11</f>
        <v>108</v>
      </c>
      <c r="FC31" s="2">
        <f>FM31/'Drive Train'!$F$35</f>
        <v>0.48999999999999994</v>
      </c>
      <c r="FD31" s="46">
        <f>FK31*12*60/(PI() * 'Drive Train'!$F$15)/FC$2*FC31</f>
        <v>-340390.24296598468</v>
      </c>
      <c r="FE31" s="2">
        <f>('DEPRECATED - DT-Prelim Calcs'!$C$6*FC31-FD31)/('DEPRECATED - DT-Prelim Calcs'!$C$6*FC31)*'DEPRECATED - DT-Prelim Calcs'!$C$7*FC31</f>
        <v>155.09093481201182</v>
      </c>
      <c r="FF31" s="57">
        <f>FE31/'DEPRECATED - DT-Prelim Calcs'!$C$7*('DEPRECATED - DT-Prelim Calcs'!$C$8-'DEPRECATED - DT-Prelim Calcs'!$C$9)+'DEPRECATED - DT-Prelim Calcs'!$C$9</f>
        <v>8259.2008034776427</v>
      </c>
      <c r="FG31" s="57">
        <f t="shared" si="17"/>
        <v>93</v>
      </c>
      <c r="FH31" s="2">
        <f t="shared" si="54"/>
        <v>0.78067567320338405</v>
      </c>
      <c r="FI31" s="57">
        <f>FH31*'DEPRECATED - DT-Prelim Calcs'!$C$21/FC$2/'DEPRECATED - DT-Prelim Calcs'!$C$19/'DEPRECATED - DT-Prelim Calcs'!$C$18*3.39*'DEPRECATED - DT-Prelim Calcs'!$C$20</f>
        <v>25.773080821789936</v>
      </c>
      <c r="FJ31" s="46">
        <f t="shared" si="55"/>
        <v>0</v>
      </c>
      <c r="FK31" s="57">
        <f>FI30*'DEPRECATED - DT-Prelim Calcs'!$C$11+FK30</f>
        <v>-1330.7211133095848</v>
      </c>
      <c r="FL31" s="57">
        <f>FL30+0.5*FI31*'DEPRECATED - DT-Prelim Calcs'!$C$11^2+FK31*'DEPRECATED - DT-Prelim Calcs'!$C$11</f>
        <v>-83267.503249099333</v>
      </c>
      <c r="FM31" s="57">
        <f>MIN('Drive Train'!$F$35-FG30*'DEPRECATED - DT-Prelim Calcs'!$C$21*'Drive Train'!$F$39,FM30+FG$2)</f>
        <v>6.0759999999999996</v>
      </c>
      <c r="FN31" s="57">
        <f>'Drive Train'!$F$35-FG31*'DEPRECATED - DT-Prelim Calcs'!$C$21*'Drive Train'!$F$39</f>
        <v>6.0759999999999996</v>
      </c>
      <c r="FO31" s="1">
        <f>IF(FL31&gt;='Drive Train'!$F$29,1,0)</f>
        <v>0</v>
      </c>
      <c r="FP31" s="57">
        <f t="shared" si="56"/>
        <v>103.33333333333333</v>
      </c>
      <c r="FQ31" s="63">
        <f>FQ30+'DEPRECATED - DT-Prelim Calcs'!$C$11</f>
        <v>108</v>
      </c>
      <c r="FR31" s="2">
        <f>GB31/'Drive Train'!$F$35</f>
        <v>0.48999999999999994</v>
      </c>
      <c r="FS31" s="46">
        <f>FZ31*12*60/(PI() * 'Drive Train'!$F$15)/FR$2*FR31</f>
        <v>-46318.95125223494</v>
      </c>
      <c r="FT31" s="2">
        <f>('DEPRECATED - DT-Prelim Calcs'!$C$6*FR31-FS31)/('DEPRECATED - DT-Prelim Calcs'!$C$6*FR31)*'DEPRECATED - DT-Prelim Calcs'!$C$7*FR31</f>
        <v>22.124365763205667</v>
      </c>
      <c r="FU31" s="57">
        <f>FT31/'DEPRECATED - DT-Prelim Calcs'!$C$7*('DEPRECATED - DT-Prelim Calcs'!$C$8-'DEPRECATED - DT-Prelim Calcs'!$C$9)+'DEPRECATED - DT-Prelim Calcs'!$C$9</f>
        <v>1180.5241192611152</v>
      </c>
      <c r="FV31" s="57">
        <f t="shared" si="18"/>
        <v>93</v>
      </c>
      <c r="FW31" s="2">
        <f t="shared" si="57"/>
        <v>0.7112822800297498</v>
      </c>
      <c r="FX31" s="57">
        <f>FW31*'DEPRECATED - DT-Prelim Calcs'!$C$21/FR$2/'DEPRECATED - DT-Prelim Calcs'!$C$19/'DEPRECATED - DT-Prelim Calcs'!$C$18*3.39*'DEPRECATED - DT-Prelim Calcs'!$C$20</f>
        <v>25.773080821789936</v>
      </c>
      <c r="FY31" s="46">
        <f t="shared" si="58"/>
        <v>0</v>
      </c>
      <c r="FZ31" s="57">
        <f>FX30*'DEPRECATED - DT-Prelim Calcs'!$C$11+FZ30</f>
        <v>-164.98330722903063</v>
      </c>
      <c r="GA31" s="57">
        <f>GA30+0.5*FX31*'DEPRECATED - DT-Prelim Calcs'!$C$11^2+FZ31*'DEPRECATED - DT-Prelim Calcs'!$C$11</f>
        <v>-104051.97181016394</v>
      </c>
      <c r="GB31" s="57">
        <f>MIN('Drive Train'!$F$35-FV30*'DEPRECATED - DT-Prelim Calcs'!$C$21*'Drive Train'!$F$39,GB30+FV$2)</f>
        <v>6.0759999999999996</v>
      </c>
      <c r="GC31" s="57">
        <f>'Drive Train'!$F$35-FV31*'DEPRECATED - DT-Prelim Calcs'!$C$21*'Drive Train'!$F$39</f>
        <v>6.0759999999999996</v>
      </c>
      <c r="GD31" s="1">
        <f>IF(GA31&gt;='Drive Train'!$F$29,1,0)</f>
        <v>0</v>
      </c>
      <c r="GE31" s="57">
        <f t="shared" si="59"/>
        <v>103.33333333333333</v>
      </c>
      <c r="GF31" s="63">
        <f>GF30+'DEPRECATED - DT-Prelim Calcs'!$C$11</f>
        <v>108</v>
      </c>
      <c r="GG31" s="2">
        <f>GQ31/'Drive Train'!$F$35</f>
        <v>0.83548387096774201</v>
      </c>
      <c r="GH31" s="46">
        <f>GO31*12*60/(PI() * 'Drive Train'!$F$15)/GG$2*GG31</f>
        <v>-78650.02585400088</v>
      </c>
      <c r="GI31" s="2">
        <f>('DEPRECATED - DT-Prelim Calcs'!$C$6*GG31-GH31)/('DEPRECATED - DT-Prelim Calcs'!$C$6*GG31)*'DEPRECATED - DT-Prelim Calcs'!$C$7*GG31</f>
        <v>37.575722941066424</v>
      </c>
      <c r="GJ31" s="57">
        <f>GI31/'DEPRECATED - DT-Prelim Calcs'!$C$7*('DEPRECATED - DT-Prelim Calcs'!$C$8-'DEPRECATED - DT-Prelim Calcs'!$C$9)+'DEPRECATED - DT-Prelim Calcs'!$C$9</f>
        <v>2003.1005200576028</v>
      </c>
      <c r="GK31" s="57">
        <f t="shared" si="60"/>
        <v>29.999999999999982</v>
      </c>
      <c r="GL31" s="2">
        <f t="shared" si="61"/>
        <v>0.99579519204165001</v>
      </c>
      <c r="GM31" s="57">
        <f>GL31*'DEPRECATED - DT-Prelim Calcs'!$C$21/GG$2/'DEPRECATED - DT-Prelim Calcs'!$C$19/'DEPRECATED - DT-Prelim Calcs'!$C$18*3.39*'DEPRECATED - DT-Prelim Calcs'!$C$20</f>
        <v>25.773080821789936</v>
      </c>
      <c r="GN31" s="46">
        <f t="shared" si="62"/>
        <v>0</v>
      </c>
      <c r="GO31" s="57">
        <f>GM30*'DEPRECATED - DT-Prelim Calcs'!$C$11+GO30</f>
        <v>-230.02031970735345</v>
      </c>
      <c r="GP31" s="57">
        <f>GP30+0.5*GM31*'DEPRECATED - DT-Prelim Calcs'!$C$11^2+GO31*'DEPRECATED - DT-Prelim Calcs'!$C$11</f>
        <v>-43688.715174171382</v>
      </c>
      <c r="GQ31" s="57">
        <f>MIN('Drive Train'!$F$35-GK30*'DEPRECATED - DT-Prelim Calcs'!$C$21*'Drive Train'!$F$39,GQ30+GK$2)</f>
        <v>10.360000000000001</v>
      </c>
      <c r="GR31" s="57">
        <f>'Drive Train'!$F$35-GK31*'DEPRECATED - DT-Prelim Calcs'!$C$21*'Drive Train'!$F$39</f>
        <v>10.360000000000001</v>
      </c>
      <c r="GS31" s="1">
        <f>IF(GP31&gt;='Drive Train'!$F$29,1,0)</f>
        <v>0</v>
      </c>
      <c r="GT31" s="57">
        <f t="shared" si="63"/>
        <v>33.333333333333314</v>
      </c>
      <c r="GU31" s="63">
        <f>GU30+'DEPRECATED - DT-Prelim Calcs'!$C$11</f>
        <v>108</v>
      </c>
      <c r="GV31" s="2">
        <f>HF31/'Drive Train'!$F$35</f>
        <v>0.81720430107526887</v>
      </c>
      <c r="GW31" s="46">
        <f>HD31*12*60/(PI() * 'Drive Train'!$F$15)/GV$2*GV31</f>
        <v>-18068.130303253452</v>
      </c>
      <c r="GX31" s="2">
        <f>('DEPRECATED - DT-Prelim Calcs'!$C$6*GV31-GW31)/('DEPRECATED - DT-Prelim Calcs'!$C$6*GV31)*'DEPRECATED - DT-Prelim Calcs'!$C$7*GV31</f>
        <v>10.139104772878607</v>
      </c>
      <c r="GY31" s="57">
        <f>GX31/'DEPRECATED - DT-Prelim Calcs'!$C$7*('DEPRECATED - DT-Prelim Calcs'!$C$8-'DEPRECATED - DT-Prelim Calcs'!$C$9)+'DEPRECATED - DT-Prelim Calcs'!$C$9</f>
        <v>542.47059848976153</v>
      </c>
      <c r="GZ31" s="57">
        <f t="shared" si="20"/>
        <v>33.333333333333314</v>
      </c>
      <c r="HA31" s="2">
        <f t="shared" si="64"/>
        <v>0.99579519204165001</v>
      </c>
      <c r="HB31" s="57">
        <f>HA31*'DEPRECATED - DT-Prelim Calcs'!$C$21/GV$2/'DEPRECATED - DT-Prelim Calcs'!$C$19/'DEPRECATED - DT-Prelim Calcs'!$C$18*3.39*'DEPRECATED - DT-Prelim Calcs'!$C$20</f>
        <v>25.773080821789936</v>
      </c>
      <c r="HC31" s="46">
        <f t="shared" si="65"/>
        <v>0</v>
      </c>
      <c r="HD31" s="57">
        <f>HB30*'DEPRECATED - DT-Prelim Calcs'!$C$11+HD30</f>
        <v>-54.024153847291686</v>
      </c>
      <c r="HE31" s="57">
        <f>HE30+0.5*HB31*'DEPRECATED - DT-Prelim Calcs'!$C$11^2+HD31*'DEPRECATED - DT-Prelim Calcs'!$C$11</f>
        <v>-43112.623230026198</v>
      </c>
      <c r="HF31" s="57">
        <f>MIN('Drive Train'!$F$35-GZ30*'DEPRECATED - DT-Prelim Calcs'!$C$21*'Drive Train'!$F$39,HF30+GZ$2)</f>
        <v>10.133333333333335</v>
      </c>
      <c r="HG31" s="57">
        <f>'Drive Train'!$F$35-GZ31*'DEPRECATED - DT-Prelim Calcs'!$C$21*'Drive Train'!$F$39</f>
        <v>10.133333333333335</v>
      </c>
      <c r="HH31" s="1">
        <f>IF(HE31&gt;='Drive Train'!$F$29,1,0)</f>
        <v>0</v>
      </c>
      <c r="HI31" s="57">
        <f t="shared" si="66"/>
        <v>37.037037037037017</v>
      </c>
      <c r="HJ31" s="63">
        <f>HJ30+'DEPRECATED - DT-Prelim Calcs'!$C$11</f>
        <v>108</v>
      </c>
      <c r="HK31" s="2">
        <f>HU31/'Drive Train'!$F$35</f>
        <v>1.9962177205552916</v>
      </c>
      <c r="HL31" s="46">
        <f>HS31*12*60/(PI() * 'Drive Train'!$F$15)/HK$2*HK31</f>
        <v>-355492.6526243898</v>
      </c>
      <c r="HM31" s="2">
        <f>('DEPRECATED - DT-Prelim Calcs'!$C$6*HK31-HL31)/('DEPRECATED - DT-Prelim Calcs'!$C$6*HK31)*'DEPRECATED - DT-Prelim Calcs'!$C$7*HK31</f>
        <v>165.54958880124357</v>
      </c>
      <c r="HN31" s="57">
        <f>HM31/'DEPRECATED - DT-Prelim Calcs'!$C$7*('DEPRECATED - DT-Prelim Calcs'!$C$8-'DEPRECATED - DT-Prelim Calcs'!$C$9)+'DEPRECATED - DT-Prelim Calcs'!$C$9</f>
        <v>8815.9830884645453</v>
      </c>
      <c r="HO31" s="57">
        <f t="shared" si="21"/>
        <v>36.66666666666665</v>
      </c>
      <c r="HP31" s="2">
        <f t="shared" si="67"/>
        <v>0.99579519204165001</v>
      </c>
      <c r="HQ31" s="57">
        <f>HP31*'DEPRECATED - DT-Prelim Calcs'!$C$21/HK$2/'DEPRECATED - DT-Prelim Calcs'!$C$19/'DEPRECATED - DT-Prelim Calcs'!$C$18*3.39*'DEPRECATED - DT-Prelim Calcs'!$C$20</f>
        <v>25.773080821789936</v>
      </c>
      <c r="HR31" s="46">
        <f t="shared" si="68"/>
        <v>0</v>
      </c>
      <c r="HS31" s="57">
        <f>HQ30*'DEPRECATED - DT-Prelim Calcs'!$C$11+HS30</f>
        <v>-435.13911671445328</v>
      </c>
      <c r="HT31" s="57">
        <f>HT30+0.5*HQ31*'DEPRECATED - DT-Prelim Calcs'!$C$11^2+HS31*'DEPRECATED - DT-Prelim Calcs'!$C$11</f>
        <v>-51551.533283129742</v>
      </c>
      <c r="HU31" s="57">
        <f>MIN('Drive Train'!$F$35-HO30*'DEPRECATED - DT-Prelim Calcs'!$C$21*'Drive Train'!$F$39,HU30+HO$2)</f>
        <v>24.753099734885616</v>
      </c>
      <c r="HV31" s="57">
        <f>'Drive Train'!$F$35-HO31*'DEPRECATED - DT-Prelim Calcs'!$C$21*'Drive Train'!$F$39</f>
        <v>9.9066666666666681</v>
      </c>
      <c r="HW31" s="1">
        <f>IF(HT31&gt;='Drive Train'!$F$29,1,0)</f>
        <v>0</v>
      </c>
      <c r="HX31" s="57">
        <f t="shared" si="69"/>
        <v>40.740740740740726</v>
      </c>
      <c r="HY31" s="63">
        <f>HY30+'DEPRECATED - DT-Prelim Calcs'!$C$11</f>
        <v>108</v>
      </c>
      <c r="HZ31" s="2">
        <f>IJ31/'Drive Train'!$F$35</f>
        <v>0.78064516129032269</v>
      </c>
      <c r="IA31" s="46">
        <f>IH31*12*60/(PI() * 'Drive Train'!$F$15)/HZ$2*HZ31</f>
        <v>-41271.389646146286</v>
      </c>
      <c r="IB31" s="2">
        <f>('DEPRECATED - DT-Prelim Calcs'!$C$6*HZ31-IA31)/('DEPRECATED - DT-Prelim Calcs'!$C$6*HZ31)*'DEPRECATED - DT-Prelim Calcs'!$C$7*HZ31</f>
        <v>20.542527267830234</v>
      </c>
      <c r="IC31" s="57">
        <f>IB31/'DEPRECATED - DT-Prelim Calcs'!$C$7*('DEPRECATED - DT-Prelim Calcs'!$C$8-'DEPRECATED - DT-Prelim Calcs'!$C$9)+'DEPRECATED - DT-Prelim Calcs'!$C$9</f>
        <v>1096.3125512293025</v>
      </c>
      <c r="ID31" s="57">
        <f t="shared" si="22"/>
        <v>39.999999999999986</v>
      </c>
      <c r="IE31" s="2">
        <f t="shared" si="70"/>
        <v>0.99579519204165001</v>
      </c>
      <c r="IF31" s="57">
        <f>IE31*'DEPRECATED - DT-Prelim Calcs'!$C$21/HZ$2/'DEPRECATED - DT-Prelim Calcs'!$C$19/'DEPRECATED - DT-Prelim Calcs'!$C$18*3.39*'DEPRECATED - DT-Prelim Calcs'!$C$20</f>
        <v>25.773080821789936</v>
      </c>
      <c r="IG31" s="46">
        <f t="shared" si="71"/>
        <v>0</v>
      </c>
      <c r="IH31" s="57">
        <f>IF30*'DEPRECATED - DT-Prelim Calcs'!$C$11+IH30</f>
        <v>-129.18164880589154</v>
      </c>
      <c r="II31" s="57">
        <f>II30+0.5*IF31*'DEPRECATED - DT-Prelim Calcs'!$C$11^2+IH31*'DEPRECATED - DT-Prelim Calcs'!$C$11</f>
        <v>-61467.742233827485</v>
      </c>
      <c r="IJ31" s="57">
        <f>MIN('Drive Train'!$F$35-ID30*'DEPRECATED - DT-Prelim Calcs'!$C$21*'Drive Train'!$F$39,IJ30+ID$2)</f>
        <v>9.6800000000000015</v>
      </c>
      <c r="IK31" s="57">
        <f>'Drive Train'!$F$35-ID31*'DEPRECATED - DT-Prelim Calcs'!$C$21*'Drive Train'!$F$39</f>
        <v>9.6800000000000015</v>
      </c>
      <c r="IL31" s="1">
        <f>IF(II31&gt;='Drive Train'!$F$29,1,0)</f>
        <v>0</v>
      </c>
      <c r="IM31" s="57">
        <f t="shared" si="72"/>
        <v>44.444444444444429</v>
      </c>
      <c r="IN31" s="63">
        <f>IN30+'DEPRECATED - DT-Prelim Calcs'!$C$11</f>
        <v>108</v>
      </c>
      <c r="IO31" s="2">
        <f>IY31/'Drive Train'!$F$35</f>
        <v>2.2434592781310383</v>
      </c>
      <c r="IP31" s="46">
        <f>IW31*12*60/(PI() * 'Drive Train'!$F$15)/IO$2*IO31</f>
        <v>-493775.1734817173</v>
      </c>
      <c r="IQ31" s="2">
        <f>('DEPRECATED - DT-Prelim Calcs'!$C$6*IO31-IP31)/('DEPRECATED - DT-Prelim Calcs'!$C$6*IO31)*'DEPRECATED - DT-Prelim Calcs'!$C$7*IO31</f>
        <v>228.67093350024683</v>
      </c>
      <c r="IR31" s="57">
        <f>IQ31/'DEPRECATED - DT-Prelim Calcs'!$C$7*('DEPRECATED - DT-Prelim Calcs'!$C$8-'DEPRECATED - DT-Prelim Calcs'!$C$9)+'DEPRECATED - DT-Prelim Calcs'!$C$9</f>
        <v>12176.343472233058</v>
      </c>
      <c r="IS31" s="57">
        <f t="shared" si="23"/>
        <v>43.333333333333321</v>
      </c>
      <c r="IT31" s="2">
        <f t="shared" si="73"/>
        <v>0.99579519204165001</v>
      </c>
      <c r="IU31" s="57">
        <f>IT31*'DEPRECATED - DT-Prelim Calcs'!$C$21/IO$2/'DEPRECATED - DT-Prelim Calcs'!$C$19/'DEPRECATED - DT-Prelim Calcs'!$C$18*3.39*'DEPRECATED - DT-Prelim Calcs'!$C$20</f>
        <v>25.773080821789936</v>
      </c>
      <c r="IV31" s="46">
        <f t="shared" si="74"/>
        <v>0</v>
      </c>
      <c r="IW31" s="57">
        <f>IU30*'DEPRECATED - DT-Prelim Calcs'!$C$11+IW30</f>
        <v>-537.79463154143821</v>
      </c>
      <c r="IX31" s="57">
        <f>IX30+0.5*IU31*'DEPRECATED - DT-Prelim Calcs'!$C$11^2+IW31*'DEPRECATED - DT-Prelim Calcs'!$C$11</f>
        <v>-50207.049787861892</v>
      </c>
      <c r="IY31" s="57">
        <f>MIN('Drive Train'!$F$35-IS30*'DEPRECATED - DT-Prelim Calcs'!$C$21*'Drive Train'!$F$39,IY30+IS$2)</f>
        <v>27.818895048824874</v>
      </c>
      <c r="IZ31" s="57">
        <f>'Drive Train'!$F$35-IS31*'DEPRECATED - DT-Prelim Calcs'!$C$21*'Drive Train'!$F$39</f>
        <v>9.4533333333333349</v>
      </c>
      <c r="JA31" s="1">
        <f>IF(IX31&gt;='Drive Train'!$F$29,1,0)</f>
        <v>0</v>
      </c>
      <c r="JB31" s="57">
        <f t="shared" si="75"/>
        <v>48.148148148148138</v>
      </c>
      <c r="JC31" s="63">
        <f>JC30+'DEPRECATED - DT-Prelim Calcs'!$C$11</f>
        <v>108</v>
      </c>
      <c r="JD31" s="2">
        <f>JN31/'Drive Train'!$F$35</f>
        <v>0.74408602150537628</v>
      </c>
      <c r="JE31" s="46">
        <f>JL31*12*60/(PI() * 'Drive Train'!$F$15)/JD$2*JD31</f>
        <v>-197466.56893362579</v>
      </c>
      <c r="JF31" s="2">
        <f>('DEPRECATED - DT-Prelim Calcs'!$C$6*JD31-JE31)/('DEPRECATED - DT-Prelim Calcs'!$C$6*JD31)*'DEPRECATED - DT-Prelim Calcs'!$C$7*JD31</f>
        <v>91.079256904705659</v>
      </c>
      <c r="JG31" s="57">
        <f>JF31/'DEPRECATED - DT-Prelim Calcs'!$C$7*('DEPRECATED - DT-Prelim Calcs'!$C$8-'DEPRECATED - DT-Prelim Calcs'!$C$9)+'DEPRECATED - DT-Prelim Calcs'!$C$9</f>
        <v>4851.4421829351595</v>
      </c>
      <c r="JH31" s="57">
        <f t="shared" si="24"/>
        <v>46.666666666666657</v>
      </c>
      <c r="JI31" s="2">
        <f t="shared" si="76"/>
        <v>0.99579519204165001</v>
      </c>
      <c r="JJ31" s="57">
        <f>JI31*'DEPRECATED - DT-Prelim Calcs'!$C$21/JD$2/'DEPRECATED - DT-Prelim Calcs'!$C$19/'DEPRECATED - DT-Prelim Calcs'!$C$18*3.39*'DEPRECATED - DT-Prelim Calcs'!$C$20</f>
        <v>25.773080821789936</v>
      </c>
      <c r="JK31" s="46">
        <f t="shared" si="77"/>
        <v>0</v>
      </c>
      <c r="JL31" s="57">
        <f>JJ30*'DEPRECATED - DT-Prelim Calcs'!$C$11+JL30</f>
        <v>-648.44901896554484</v>
      </c>
      <c r="JM31" s="57">
        <f>JM30+0.5*JJ31*'DEPRECATED - DT-Prelim Calcs'!$C$11^2+JL31*'DEPRECATED - DT-Prelim Calcs'!$C$11</f>
        <v>-64861.534974018366</v>
      </c>
      <c r="JN31" s="57">
        <f>MIN('Drive Train'!$F$35-JH30*'DEPRECATED - DT-Prelim Calcs'!$C$21*'Drive Train'!$F$39,JN30+JH$2)</f>
        <v>9.2266666666666666</v>
      </c>
      <c r="JO31" s="57">
        <f>'Drive Train'!$F$35-JH31*'DEPRECATED - DT-Prelim Calcs'!$C$21*'Drive Train'!$F$39</f>
        <v>9.2266666666666666</v>
      </c>
      <c r="JP31" s="1">
        <f>IF(JM31&gt;='Drive Train'!$F$29,1,0)</f>
        <v>0</v>
      </c>
      <c r="JQ31" s="57">
        <f>MIN(JG31,'DEPRECATED - DT-Prelim Calcs'!$C$10)*'DEPRECATED - DT-Prelim Calcs'!$C$11*1000/60/60</f>
        <v>103.33333333333333</v>
      </c>
      <c r="JR31" s="63">
        <f>JR30+'DEPRECATED - DT-Prelim Calcs'!$C$11</f>
        <v>108</v>
      </c>
      <c r="JS31" s="2">
        <f>KC31/'Drive Train'!$F$35</f>
        <v>0.72580645161290325</v>
      </c>
      <c r="JT31" s="46">
        <f>KA31*12*60/(PI() * 'Drive Train'!$F$15)/JS$2*JS31</f>
        <v>-39149.542711622576</v>
      </c>
      <c r="JU31" s="2">
        <f>('DEPRECATED - DT-Prelim Calcs'!$C$6*JS31-JT31)/('DEPRECATED - DT-Prelim Calcs'!$C$6*JS31)*'DEPRECATED - DT-Prelim Calcs'!$C$7*JS31</f>
        <v>19.450956763210815</v>
      </c>
      <c r="JV31" s="57">
        <f>JU31/'DEPRECATED - DT-Prelim Calcs'!$C$7*('DEPRECATED - DT-Prelim Calcs'!$C$8-'DEPRECATED - DT-Prelim Calcs'!$C$9)+'DEPRECATED - DT-Prelim Calcs'!$C$9</f>
        <v>1038.2011422074472</v>
      </c>
      <c r="JW31" s="57">
        <f t="shared" si="25"/>
        <v>49.999999999999993</v>
      </c>
      <c r="JX31" s="2">
        <f t="shared" si="78"/>
        <v>0.99579519204165001</v>
      </c>
      <c r="JY31" s="57">
        <f>JX31*'DEPRECATED - DT-Prelim Calcs'!$C$21/JS$2/'DEPRECATED - DT-Prelim Calcs'!$C$19/'DEPRECATED - DT-Prelim Calcs'!$C$18*3.39*'DEPRECATED - DT-Prelim Calcs'!$C$20</f>
        <v>25.773080821789936</v>
      </c>
      <c r="JZ31" s="46">
        <f t="shared" si="79"/>
        <v>0</v>
      </c>
      <c r="KA31" s="57">
        <f>JY30*'DEPRECATED - DT-Prelim Calcs'!$C$11+KA30</f>
        <v>-131.79874431115371</v>
      </c>
      <c r="KB31" s="57">
        <f>KB30+0.5*JY31*'DEPRECATED - DT-Prelim Calcs'!$C$11^2+KA31*'DEPRECATED - DT-Prelim Calcs'!$C$11</f>
        <v>-44353.256904345864</v>
      </c>
      <c r="KC31" s="57">
        <f>MIN('Drive Train'!$F$35-JW30*'DEPRECATED - DT-Prelim Calcs'!$C$21*'Drive Train'!$F$39,KC30+JW$2)</f>
        <v>9</v>
      </c>
      <c r="KD31" s="57">
        <f>'Drive Train'!$F$35-JW31*'DEPRECATED - DT-Prelim Calcs'!$C$21*'Drive Train'!$F$39</f>
        <v>9</v>
      </c>
      <c r="KE31" s="1">
        <f>IF(KB31&gt;='Drive Train'!$F$29,1,0)</f>
        <v>0</v>
      </c>
      <c r="KF31" s="57">
        <f>MIN(JV31,'DEPRECATED - DT-Prelim Calcs'!$C$10)*'DEPRECATED - DT-Prelim Calcs'!$C$11*1000/60/60</f>
        <v>103.33333333333333</v>
      </c>
      <c r="KG31" s="63">
        <f>KG30+'DEPRECATED - DT-Prelim Calcs'!$C$11</f>
        <v>108</v>
      </c>
      <c r="KH31" s="2">
        <f>KR31/'Drive Train'!$F$35</f>
        <v>0.7075268817204301</v>
      </c>
      <c r="KI31" s="46">
        <f>KP31*12*60/(PI() * 'Drive Train'!$F$15)/KH$2*KH31</f>
        <v>-34755.936537241258</v>
      </c>
      <c r="KJ31" s="2">
        <f>('DEPRECATED - DT-Prelim Calcs'!$C$6*KH31-KI31)/('DEPRECATED - DT-Prelim Calcs'!$C$6*KH31)*'DEPRECATED - DT-Prelim Calcs'!$C$7*KH31</f>
        <v>17.420300583211045</v>
      </c>
      <c r="KK31" s="57">
        <f>KJ31/'DEPRECATED - DT-Prelim Calcs'!$C$7*('DEPRECATED - DT-Prelim Calcs'!$C$8-'DEPRECATED - DT-Prelim Calcs'!$C$9)+'DEPRECATED - DT-Prelim Calcs'!$C$9</f>
        <v>930.09608499003207</v>
      </c>
      <c r="KL31" s="57">
        <f t="shared" si="26"/>
        <v>53.333333333333329</v>
      </c>
      <c r="KM31" s="2">
        <f t="shared" si="80"/>
        <v>0.99579519204165001</v>
      </c>
      <c r="KN31" s="57">
        <f>KM31*'DEPRECATED - DT-Prelim Calcs'!$C$21/KH$2/'DEPRECATED - DT-Prelim Calcs'!$C$19/'DEPRECATED - DT-Prelim Calcs'!$C$18*3.39*'DEPRECATED - DT-Prelim Calcs'!$C$20</f>
        <v>25.773080821789936</v>
      </c>
      <c r="KO31" s="46">
        <f t="shared" si="81"/>
        <v>0</v>
      </c>
      <c r="KP31" s="57">
        <f>KN30*'DEPRECATED - DT-Prelim Calcs'!$C$11+KP30</f>
        <v>-120.03045537996228</v>
      </c>
      <c r="KQ31" s="57">
        <f>KQ30+0.5*KN31*'DEPRECATED - DT-Prelim Calcs'!$C$11^2+KP31*'DEPRECATED - DT-Prelim Calcs'!$C$11</f>
        <v>-61604.415577191801</v>
      </c>
      <c r="KR31" s="57">
        <f>MIN('Drive Train'!$F$35-KL30*'DEPRECATED - DT-Prelim Calcs'!$C$21*'Drive Train'!$F$39,KR30+KL$2)</f>
        <v>8.7733333333333334</v>
      </c>
      <c r="KS31" s="57">
        <f>'Drive Train'!$F$35-KL31*'DEPRECATED - DT-Prelim Calcs'!$C$21*'Drive Train'!$F$39</f>
        <v>8.7733333333333334</v>
      </c>
      <c r="KT31" s="1">
        <f>IF(KQ31&gt;='Drive Train'!$F$29,1,0)</f>
        <v>0</v>
      </c>
      <c r="KU31" s="57">
        <f>MIN(KK31,'DEPRECATED - DT-Prelim Calcs'!$C$10)*'DEPRECATED - DT-Prelim Calcs'!$C$11*1000/60/60</f>
        <v>103.33333333333333</v>
      </c>
      <c r="KV31" s="63">
        <f>KV30+'DEPRECATED - DT-Prelim Calcs'!$C$11</f>
        <v>108</v>
      </c>
      <c r="KW31" s="2">
        <f>LG31/'Drive Train'!$F$35</f>
        <v>0.68924731182795695</v>
      </c>
      <c r="KX31" s="46">
        <f>LE31*12*60/(PI() * 'Drive Train'!$F$15)/KW$2*KW31</f>
        <v>-196566.72148775877</v>
      </c>
      <c r="KY31" s="2">
        <f>('DEPRECATED - DT-Prelim Calcs'!$C$6*KW31-KX31)/('DEPRECATED - DT-Prelim Calcs'!$C$6*KW31)*'DEPRECATED - DT-Prelim Calcs'!$C$7*KW31</f>
        <v>90.54022275424434</v>
      </c>
      <c r="KZ31" s="57">
        <f>KY31/'DEPRECATED - DT-Prelim Calcs'!$C$7*('DEPRECATED - DT-Prelim Calcs'!$C$8-'DEPRECATED - DT-Prelim Calcs'!$C$9)+'DEPRECATED - DT-Prelim Calcs'!$C$9</f>
        <v>4822.7458835558291</v>
      </c>
      <c r="LA31" s="57">
        <f t="shared" si="27"/>
        <v>56.666666666666664</v>
      </c>
      <c r="LB31" s="2">
        <f t="shared" si="82"/>
        <v>0.99579519204165001</v>
      </c>
      <c r="LC31" s="57">
        <f>LB31*'DEPRECATED - DT-Prelim Calcs'!$C$21/KW$2/'DEPRECATED - DT-Prelim Calcs'!$C$19/'DEPRECATED - DT-Prelim Calcs'!$C$18*3.39*'DEPRECATED - DT-Prelim Calcs'!$C$20</f>
        <v>25.773080821789936</v>
      </c>
      <c r="LD31" s="46">
        <f t="shared" si="83"/>
        <v>0</v>
      </c>
      <c r="LE31" s="57">
        <f>LC30*'DEPRECATED - DT-Prelim Calcs'!$C$11+LE30</f>
        <v>-696.85162398367004</v>
      </c>
      <c r="LF31" s="57">
        <f>LF30+0.5*LC31*'DEPRECATED - DT-Prelim Calcs'!$C$11^2+LE31*'DEPRECATED - DT-Prelim Calcs'!$C$11</f>
        <v>-55141.687178072418</v>
      </c>
      <c r="LG31" s="57">
        <f>MIN('Drive Train'!$F$35-LA30*'DEPRECATED - DT-Prelim Calcs'!$C$21*'Drive Train'!$F$39,LG30+LA$2)</f>
        <v>8.5466666666666669</v>
      </c>
      <c r="LH31" s="57">
        <f>'Drive Train'!$F$35-LA31*'DEPRECATED - DT-Prelim Calcs'!$C$21*'Drive Train'!$F$39</f>
        <v>8.5466666666666669</v>
      </c>
      <c r="LI31" s="1">
        <f>IF(LF31&gt;='Drive Train'!$F$29,1,0)</f>
        <v>0</v>
      </c>
      <c r="LJ31" s="57">
        <f>MIN(KZ31,'DEPRECATED - DT-Prelim Calcs'!$C$10)*'DEPRECATED - DT-Prelim Calcs'!$C$11*1000/60/60</f>
        <v>103.33333333333333</v>
      </c>
      <c r="LK31" s="63">
        <f>LK30+'DEPRECATED - DT-Prelim Calcs'!$C$11</f>
        <v>108</v>
      </c>
      <c r="LL31" s="2">
        <f>LV31/'Drive Train'!$F$35</f>
        <v>0.67096774193548392</v>
      </c>
      <c r="LM31" s="46">
        <f>LT31*12*60/(PI() * 'Drive Train'!$F$15)/LL$2*LL31</f>
        <v>18016.502619666906</v>
      </c>
      <c r="LN31" s="2">
        <f>('DEPRECATED - DT-Prelim Calcs'!$C$6*LL31-LM31)/('DEPRECATED - DT-Prelim Calcs'!$C$6*LL31)*'DEPRECATED - DT-Prelim Calcs'!$C$7*LL31</f>
        <v>-6.5292662997961308</v>
      </c>
      <c r="LO31" s="57">
        <f>LN31/'DEPRECATED - DT-Prelim Calcs'!$C$7*('DEPRECATED - DT-Prelim Calcs'!$C$8-'DEPRECATED - DT-Prelim Calcs'!$C$9)+'DEPRECATED - DT-Prelim Calcs'!$C$9</f>
        <v>-344.89538019246623</v>
      </c>
      <c r="LP31" s="57">
        <f t="shared" si="28"/>
        <v>-344.89538019246623</v>
      </c>
      <c r="LQ31" s="2">
        <f t="shared" si="84"/>
        <v>-8.4951302907868005</v>
      </c>
      <c r="LR31" s="57">
        <f>LQ31*'DEPRECATED - DT-Prelim Calcs'!$C$21/LL$2/'DEPRECATED - DT-Prelim Calcs'!$C$19/'DEPRECATED - DT-Prelim Calcs'!$C$18*3.39*'DEPRECATED - DT-Prelim Calcs'!$C$20</f>
        <v>-219.87019150713718</v>
      </c>
      <c r="LS31" s="46">
        <f t="shared" si="85"/>
        <v>1</v>
      </c>
      <c r="LT31" s="57">
        <f>LR30*'DEPRECATED - DT-Prelim Calcs'!$C$11+LT30</f>
        <v>65.610636556153423</v>
      </c>
      <c r="LU31" s="57">
        <f>LU30+0.5*LR31*'DEPRECATED - DT-Prelim Calcs'!$C$11^2+LT31*'DEPRECATED - DT-Prelim Calcs'!$C$11</f>
        <v>-56315.732714897575</v>
      </c>
      <c r="LV31" s="57">
        <f>MIN('Drive Train'!$F$35-LP30*'DEPRECATED - DT-Prelim Calcs'!$C$21*'Drive Train'!$F$39,LV30+LP$2)</f>
        <v>8.32</v>
      </c>
      <c r="LW31" s="57">
        <f>'Drive Train'!$F$35-LP31*'DEPRECATED - DT-Prelim Calcs'!$C$21*'Drive Train'!$F$39</f>
        <v>35.852885853087706</v>
      </c>
      <c r="LX31" s="1">
        <f>IF(LU31&gt;='Drive Train'!$F$29,1,0)</f>
        <v>0</v>
      </c>
      <c r="LY31" s="57">
        <f>MIN(LO31,'DEPRECATED - DT-Prelim Calcs'!$C$10)*'DEPRECATED - DT-Prelim Calcs'!$C$11*1000/60/60</f>
        <v>-383.21708910274026</v>
      </c>
      <c r="LZ31" s="63">
        <f>LZ30+'DEPRECATED - DT-Prelim Calcs'!$C$11</f>
        <v>108</v>
      </c>
    </row>
    <row r="32" spans="1:338" x14ac:dyDescent="0.2">
      <c r="A32" s="29"/>
      <c r="B32" s="3" t="s">
        <v>171</v>
      </c>
      <c r="C32" s="33" t="str">
        <f>'Drive Train'!F32</f>
        <v>Brake</v>
      </c>
      <c r="E32" s="6"/>
      <c r="F32" s="68" t="s">
        <v>30</v>
      </c>
      <c r="G32" s="68">
        <f>'Drive Train'!AA47</f>
        <v>3</v>
      </c>
      <c r="H32" s="68" t="s">
        <v>31</v>
      </c>
      <c r="I32" s="68">
        <f>(G32-K32)/9</f>
        <v>-1.3333333333333333</v>
      </c>
      <c r="J32" s="68" t="s">
        <v>34</v>
      </c>
      <c r="K32" s="57">
        <f>'Drive Train'!AA48</f>
        <v>15</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Train'!$AA$49 + V31*(1-'Drive Train'!$AA$49))</f>
        <v>0</v>
      </c>
      <c r="W32" s="57">
        <f t="shared" si="0"/>
        <v>0</v>
      </c>
      <c r="X32" s="2">
        <f>MAX(MIN(IF(AND(AI31=1,AG32&lt;0),-1,1)*(W32-$C$9)/($C$8-$C$9)*$C$7-$C$29*AE32/T$2 -  AI31*$C$29/2,X$2),MAX(X$4:X31)*-1)</f>
        <v>-0.2458281045106315</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Train'!$F$39,AG31+W$2)-$C$3,IF(AE31-1&lt;=0,0,IF($C$32=Motors!$C$29,MAX(MAX(AG$4:AG31)*-1,AG31-W$2),MAX(0,MAX(AG$4:AG31)*-1,AG31-W$2))))</f>
        <v>0</v>
      </c>
      <c r="AH32" s="57">
        <f>'Drive Train'!$F$35-ABS(W32)*'DEPRECATED - DT-Prelim Calcs'!$C$21*'Drive Train'!$F$39</f>
        <v>12.4</v>
      </c>
      <c r="AI32" s="1">
        <f>IF(AJ32&gt;='Drive Train'!$F$29,1,0)</f>
        <v>1</v>
      </c>
      <c r="AJ32" s="57">
        <f>AJ31+0.5*Y32*'DEPRECATED - DT-Prelim Calcs'!$C$11^2+AE32*'DEPRECATED - DT-Prelim Calcs'!$C$11</f>
        <v>784.33981740885292</v>
      </c>
      <c r="AK32" s="57">
        <f t="shared" si="8"/>
        <v>0</v>
      </c>
      <c r="AL32" s="63">
        <f>AL31+'DEPRECATED - DT-Prelim Calcs'!$C$11</f>
        <v>112</v>
      </c>
      <c r="AM32" s="2">
        <f>AW32/'Drive Train'!$F$35</f>
        <v>0.88856113610098009</v>
      </c>
      <c r="AN32" s="46">
        <f>AU32*12*60/(PI() * 'Drive Train'!$F$15)/AM$2*AM32</f>
        <v>4007.5878067753461</v>
      </c>
      <c r="AO32" s="2">
        <f>('DEPRECATED - DT-Prelim Calcs'!$C$6*AM32-AN32)/('DEPRECATED - DT-Prelim Calcs'!$C$6*AM32)*'DEPRECATED - DT-Prelim Calcs'!$C$7*AM32</f>
        <v>0.32937105951769902</v>
      </c>
      <c r="AP32" s="57">
        <f>AO32/'DEPRECATED - DT-Prelim Calcs'!$C$7*('DEPRECATED - DT-Prelim Calcs'!$C$8-'DEPRECATED - DT-Prelim Calcs'!$C$9)+'DEPRECATED - DT-Prelim Calcs'!$C$9</f>
        <v>20.234567193411113</v>
      </c>
      <c r="AQ32" s="57">
        <f t="shared" si="9"/>
        <v>20.234567193411113</v>
      </c>
      <c r="AR32" s="2">
        <f t="shared" si="30"/>
        <v>-8.3143673829422227E-4</v>
      </c>
      <c r="AS32" s="57">
        <f>AR32*'DEPRECATED - DT-Prelim Calcs'!$C$21/AM$2/'DEPRECATED - DT-Prelim Calcs'!$C$19/'DEPRECATED - DT-Prelim Calcs'!$C$18*3.39*'DEPRECATED - DT-Prelim Calcs'!$C$20</f>
        <v>-6.0253676651036842E-3</v>
      </c>
      <c r="AT32" s="46">
        <f t="shared" si="31"/>
        <v>0</v>
      </c>
      <c r="AU32" s="57">
        <f>AS31*'DEPRECATED - DT-Prelim Calcs'!$C$11+AU31</f>
        <v>39.358913781628168</v>
      </c>
      <c r="AV32" s="57">
        <f>AV31+0.5*AS32*'DEPRECATED - DT-Prelim Calcs'!$C$11^2+AU32*'DEPRECATED - DT-Prelim Calcs'!$C$11</f>
        <v>4363.8935460180282</v>
      </c>
      <c r="AW32" s="57">
        <f>MIN('Drive Train'!$F$35-AQ31*'DEPRECATED - DT-Prelim Calcs'!$C$21*'Drive Train'!$F$39,AW31+AQ$2)</f>
        <v>11.018158087652154</v>
      </c>
      <c r="AX32" s="57">
        <f>'Drive Train'!$F$35-AQ32*'DEPRECATED - DT-Prelim Calcs'!$C$21*'Drive Train'!$F$39</f>
        <v>11.024049430848045</v>
      </c>
      <c r="AY32" s="1">
        <f>IF(AV32&gt;='Drive Train'!$F$29,1,0)</f>
        <v>1</v>
      </c>
      <c r="AZ32" s="57">
        <f t="shared" si="32"/>
        <v>22.482852437123459</v>
      </c>
      <c r="BA32" s="63">
        <f>BA31+'DEPRECATED - DT-Prelim Calcs'!$C$11</f>
        <v>112</v>
      </c>
      <c r="BB32" s="2">
        <f>BL32/'Drive Train'!$F$35</f>
        <v>0.48999999999999994</v>
      </c>
      <c r="BC32" s="46">
        <f>BJ32*12*60/(PI() * 'Drive Train'!$F$15)/BB$2*BB32</f>
        <v>5110.2367380119667</v>
      </c>
      <c r="BD32" s="2">
        <f>('DEPRECATED - DT-Prelim Calcs'!$C$6*BB32-BC32)/('DEPRECATED - DT-Prelim Calcs'!$C$6*BB32)*'DEPRECATED - DT-Prelim Calcs'!$C$7*BB32</f>
        <v>-1.1297323712211707</v>
      </c>
      <c r="BE32" s="57">
        <f>BD32/'DEPRECATED - DT-Prelim Calcs'!$C$7*('DEPRECATED - DT-Prelim Calcs'!$C$8-'DEPRECATED - DT-Prelim Calcs'!$C$9)+'DEPRECATED - DT-Prelim Calcs'!$C$9</f>
        <v>-57.443013787417506</v>
      </c>
      <c r="BF32" s="57">
        <f t="shared" si="10"/>
        <v>-57.443013787417506</v>
      </c>
      <c r="BG32" s="2">
        <f t="shared" si="33"/>
        <v>-1.8932684433381903</v>
      </c>
      <c r="BH32" s="57">
        <f>BG32*'DEPRECATED - DT-Prelim Calcs'!$C$21/BB$2/'DEPRECATED - DT-Prelim Calcs'!$C$19/'DEPRECATED - DT-Prelim Calcs'!$C$18*3.39*'DEPRECATED - DT-Prelim Calcs'!$C$20</f>
        <v>-19.818344846498388</v>
      </c>
      <c r="BI32" s="46">
        <f t="shared" si="34"/>
        <v>1</v>
      </c>
      <c r="BJ32" s="57">
        <f>BH31*'DEPRECATED - DT-Prelim Calcs'!$C$11+BJ31</f>
        <v>63.007386947578766</v>
      </c>
      <c r="BK32" s="57">
        <f>BK31+0.5*BH32*'DEPRECATED - DT-Prelim Calcs'!$C$11^2+BJ32*'DEPRECATED - DT-Prelim Calcs'!$C$11</f>
        <v>2649.1379899115232</v>
      </c>
      <c r="BL32" s="57">
        <f>MIN('Drive Train'!$F$35-BF31*'DEPRECATED - DT-Prelim Calcs'!$C$21*'Drive Train'!$F$39,BL31+BF$2)</f>
        <v>6.0759999999999996</v>
      </c>
      <c r="BM32" s="57">
        <f>'Drive Train'!$F$35-BF32*'DEPRECATED - DT-Prelim Calcs'!$C$21*'Drive Train'!$F$39</f>
        <v>16.306124937544389</v>
      </c>
      <c r="BN32" s="1">
        <f>IF(BK32&gt;='Drive Train'!$F$29,1,0)</f>
        <v>1</v>
      </c>
      <c r="BO32" s="57">
        <f t="shared" si="35"/>
        <v>-63.825570874908337</v>
      </c>
      <c r="BP32" s="63">
        <f>BP31+'DEPRECATED - DT-Prelim Calcs'!$C$11</f>
        <v>112</v>
      </c>
      <c r="BQ32" s="2">
        <f>CA32/'Drive Train'!$F$35</f>
        <v>1.922093413821734</v>
      </c>
      <c r="BR32" s="46">
        <f>BY32*12*60/(PI() * 'Drive Train'!$F$15)/BQ$2*BQ32</f>
        <v>-68066.452556544362</v>
      </c>
      <c r="BS32" s="2">
        <f>('DEPRECATED - DT-Prelim Calcs'!$C$6*BQ32-BR32)/('DEPRECATED - DT-Prelim Calcs'!$C$6*BQ32)*'DEPRECATED - DT-Prelim Calcs'!$C$7*BQ32</f>
        <v>35.409008853627817</v>
      </c>
      <c r="BT32" s="57">
        <f>BS32/'DEPRECATED - DT-Prelim Calcs'!$C$7*('DEPRECATED - DT-Prelim Calcs'!$C$8-'DEPRECATED - DT-Prelim Calcs'!$C$9)+'DEPRECATED - DT-Prelim Calcs'!$C$9</f>
        <v>1887.7522140748754</v>
      </c>
      <c r="BU32" s="57">
        <f t="shared" si="11"/>
        <v>93</v>
      </c>
      <c r="BV32" s="2">
        <f t="shared" si="36"/>
        <v>1.8828060353728675</v>
      </c>
      <c r="BW32" s="57">
        <f>BV32*'DEPRECATED - DT-Prelim Calcs'!$C$21/BQ$2/'DEPRECATED - DT-Prelim Calcs'!$C$19/'DEPRECATED - DT-Prelim Calcs'!$C$18*3.39*'DEPRECATED - DT-Prelim Calcs'!$C$20</f>
        <v>25.773080821789936</v>
      </c>
      <c r="BX32" s="46">
        <f t="shared" si="37"/>
        <v>0</v>
      </c>
      <c r="BY32" s="57">
        <f>BW31*'DEPRECATED - DT-Prelim Calcs'!$C$11+BY31</f>
        <v>-163.60613547238162</v>
      </c>
      <c r="BZ32" s="57">
        <f>BZ31+0.5*BW32*'DEPRECATED - DT-Prelim Calcs'!$C$11^2+BY32*'DEPRECATED - DT-Prelim Calcs'!$C$11</f>
        <v>-2302.5707340310128</v>
      </c>
      <c r="CA32" s="57">
        <f>MIN('Drive Train'!$F$35-BU31*'DEPRECATED - DT-Prelim Calcs'!$C$21*'Drive Train'!$F$39,CA31+BU$2)</f>
        <v>23.833958331389503</v>
      </c>
      <c r="CB32" s="57">
        <f>'Drive Train'!$F$35-BU32*'DEPRECATED - DT-Prelim Calcs'!$C$21*'Drive Train'!$F$39</f>
        <v>6.0759999999999996</v>
      </c>
      <c r="CC32" s="1">
        <f>IF(BZ32&gt;='Drive Train'!$F$29,1,0)</f>
        <v>0</v>
      </c>
      <c r="CD32" s="57">
        <f t="shared" si="38"/>
        <v>103.33333333333333</v>
      </c>
      <c r="CE32" s="63">
        <f>CE31+'DEPRECATED - DT-Prelim Calcs'!$C$11</f>
        <v>112</v>
      </c>
      <c r="CF32" s="2">
        <f>CP32/'Drive Train'!$F$35</f>
        <v>0.48999999999999994</v>
      </c>
      <c r="CG32" s="46">
        <f>CN32*12*60/(PI() * 'Drive Train'!$F$15)/CF$2*CF32</f>
        <v>-3625.9824719643416</v>
      </c>
      <c r="CH32" s="2">
        <f>('DEPRECATED - DT-Prelim Calcs'!$C$6*CF32-CG32)/('DEPRECATED - DT-Prelim Calcs'!$C$6*CF32)*'DEPRECATED - DT-Prelim Calcs'!$C$7*CF32</f>
        <v>2.8204155267230884</v>
      </c>
      <c r="CI32" s="57">
        <f>CH32/'DEPRECATED - DT-Prelim Calcs'!$C$7*('DEPRECATED - DT-Prelim Calcs'!$C$8-'DEPRECATED - DT-Prelim Calcs'!$C$9)+'DEPRECATED - DT-Prelim Calcs'!$C$9</f>
        <v>152.84909214878516</v>
      </c>
      <c r="CJ32" s="57">
        <f t="shared" si="12"/>
        <v>93</v>
      </c>
      <c r="CK32" s="2">
        <f t="shared" si="39"/>
        <v>1.5241763143494644</v>
      </c>
      <c r="CL32" s="57">
        <f>CK32*'DEPRECATED - DT-Prelim Calcs'!$C$21/CF$2/'DEPRECATED - DT-Prelim Calcs'!$C$19/'DEPRECATED - DT-Prelim Calcs'!$C$18*3.39*'DEPRECATED - DT-Prelim Calcs'!$C$20</f>
        <v>25.773080821789936</v>
      </c>
      <c r="CM32" s="46">
        <f t="shared" si="40"/>
        <v>0</v>
      </c>
      <c r="CN32" s="57">
        <f>CL31*'DEPRECATED - DT-Prelim Calcs'!$C$11+CN31</f>
        <v>-27.675801496522197</v>
      </c>
      <c r="CO32" s="57">
        <f>CO31+0.5*CL32*'DEPRECATED - DT-Prelim Calcs'!$C$11^2+CN32*'DEPRECATED - DT-Prelim Calcs'!$C$11</f>
        <v>-9567.8227846578011</v>
      </c>
      <c r="CP32" s="57">
        <f>MIN('Drive Train'!$F$35-CJ31*'DEPRECATED - DT-Prelim Calcs'!$C$21*'Drive Train'!$F$39,CP31+CJ$2)</f>
        <v>6.0759999999999996</v>
      </c>
      <c r="CQ32" s="57">
        <f>'Drive Train'!$F$35-CJ32*'DEPRECATED - DT-Prelim Calcs'!$C$21*'Drive Train'!$F$39</f>
        <v>6.0759999999999996</v>
      </c>
      <c r="CR32" s="1">
        <f>IF(CO32&gt;='Drive Train'!$F$29,1,0)</f>
        <v>0</v>
      </c>
      <c r="CS32" s="57">
        <f t="shared" si="41"/>
        <v>103.33333333333333</v>
      </c>
      <c r="CT32" s="63">
        <f>CT31+'DEPRECATED - DT-Prelim Calcs'!$C$11</f>
        <v>112</v>
      </c>
      <c r="CU32" s="2">
        <f>DE32/'Drive Train'!$F$35</f>
        <v>1.0559417638130173</v>
      </c>
      <c r="CV32" s="46">
        <f>DC32*12*60/(PI() * 'Drive Train'!$F$15)/CU$2*CU32</f>
        <v>-12504.110632943231</v>
      </c>
      <c r="CW32" s="2">
        <f>('DEPRECATED - DT-Prelim Calcs'!$C$6*CU32-CV32)/('DEPRECATED - DT-Prelim Calcs'!$C$6*CU32)*'DEPRECATED - DT-Prelim Calcs'!$C$7*CU32</f>
        <v>8.1986482859475682</v>
      </c>
      <c r="CX32" s="57">
        <f>CW32/'DEPRECATED - DT-Prelim Calcs'!$C$7*('DEPRECATED - DT-Prelim Calcs'!$C$8-'DEPRECATED - DT-Prelim Calcs'!$C$9)+'DEPRECATED - DT-Prelim Calcs'!$C$9</f>
        <v>439.16745854235393</v>
      </c>
      <c r="CY32" s="57">
        <f t="shared" si="13"/>
        <v>93</v>
      </c>
      <c r="CZ32" s="2">
        <f t="shared" si="42"/>
        <v>1.2803081040535502</v>
      </c>
      <c r="DA32" s="57">
        <f>CZ32*'DEPRECATED - DT-Prelim Calcs'!$C$21/CU$2/'DEPRECATED - DT-Prelim Calcs'!$C$19/'DEPRECATED - DT-Prelim Calcs'!$C$18*3.39*'DEPRECATED - DT-Prelim Calcs'!$C$20</f>
        <v>25.773080821789936</v>
      </c>
      <c r="DB32" s="46">
        <f t="shared" si="43"/>
        <v>0</v>
      </c>
      <c r="DC32" s="57">
        <f>DA31*'DEPRECATED - DT-Prelim Calcs'!$C$11+DC31</f>
        <v>-37.201693739508677</v>
      </c>
      <c r="DD32" s="57">
        <f>DD31+0.5*DA32*'DEPRECATED - DT-Prelim Calcs'!$C$11^2+DC32*'DEPRECATED - DT-Prelim Calcs'!$C$11</f>
        <v>-13948.619689935525</v>
      </c>
      <c r="DE32" s="57">
        <f>MIN('Drive Train'!$F$35-CY31*'DEPRECATED - DT-Prelim Calcs'!$C$21*'Drive Train'!$F$39,DE31+CY$2)</f>
        <v>13.093677871281415</v>
      </c>
      <c r="DF32" s="57">
        <f>'Drive Train'!$F$35-CY32*'DEPRECATED - DT-Prelim Calcs'!$C$21*'Drive Train'!$F$39</f>
        <v>6.0759999999999996</v>
      </c>
      <c r="DG32" s="1">
        <f>IF(DD32&gt;='Drive Train'!$F$29,1,0)</f>
        <v>0</v>
      </c>
      <c r="DH32" s="57">
        <f t="shared" si="44"/>
        <v>103.33333333333333</v>
      </c>
      <c r="DI32" s="63">
        <f>DI31+'DEPRECATED - DT-Prelim Calcs'!$C$11</f>
        <v>112</v>
      </c>
      <c r="DJ32" s="2">
        <f>DT32/'Drive Train'!$F$35</f>
        <v>0.48999999999999994</v>
      </c>
      <c r="DK32" s="46">
        <f>DR32*12*60/(PI() * 'Drive Train'!$F$15)/DJ$2*DJ32</f>
        <v>-2602.6497213650882</v>
      </c>
      <c r="DL32" s="2">
        <f>('DEPRECATED - DT-Prelim Calcs'!$C$6*DJ32-DK32)/('DEPRECATED - DT-Prelim Calcs'!$C$6*DJ32)*'DEPRECATED - DT-Prelim Calcs'!$C$7*DJ32</f>
        <v>2.3577078477466906</v>
      </c>
      <c r="DM32" s="57">
        <f>DL32/'DEPRECATED - DT-Prelim Calcs'!$C$7*('DEPRECATED - DT-Prelim Calcs'!$C$8-'DEPRECATED - DT-Prelim Calcs'!$C$9)+'DEPRECATED - DT-Prelim Calcs'!$C$9</f>
        <v>128.21614807713709</v>
      </c>
      <c r="DN32" s="57">
        <f t="shared" si="14"/>
        <v>93</v>
      </c>
      <c r="DO32" s="2">
        <f t="shared" si="45"/>
        <v>1.1037138828047846</v>
      </c>
      <c r="DP32" s="57">
        <f>DO32*'DEPRECATED - DT-Prelim Calcs'!$C$21/DJ$2/'DEPRECATED - DT-Prelim Calcs'!$C$19/'DEPRECATED - DT-Prelim Calcs'!$C$18*3.39*'DEPRECATED - DT-Prelim Calcs'!$C$20</f>
        <v>25.773080821789936</v>
      </c>
      <c r="DQ32" s="46">
        <f t="shared" si="46"/>
        <v>0</v>
      </c>
      <c r="DR32" s="57">
        <f>DP31*'DEPRECATED - DT-Prelim Calcs'!$C$11+DR31</f>
        <v>-14.385054969226047</v>
      </c>
      <c r="DS32" s="57">
        <f>DS31+0.5*DP32*'DEPRECATED - DT-Prelim Calcs'!$C$11^2+DR32*'DEPRECATED - DT-Prelim Calcs'!$C$11</f>
        <v>-35229.098557242432</v>
      </c>
      <c r="DT32" s="57">
        <f>MIN('Drive Train'!$F$35-DN31*'DEPRECATED - DT-Prelim Calcs'!$C$21*'Drive Train'!$F$39,DT31+DN$2)</f>
        <v>6.0759999999999996</v>
      </c>
      <c r="DU32" s="57">
        <f>'Drive Train'!$F$35-DN32*'DEPRECATED - DT-Prelim Calcs'!$C$21*'Drive Train'!$F$39</f>
        <v>6.0759999999999996</v>
      </c>
      <c r="DV32" s="1">
        <f>IF(DS32&gt;='Drive Train'!$F$29,1,0)</f>
        <v>0</v>
      </c>
      <c r="DW32" s="57">
        <f t="shared" si="47"/>
        <v>103.33333333333333</v>
      </c>
      <c r="DX32" s="63">
        <f>DX31+'DEPRECATED - DT-Prelim Calcs'!$C$11</f>
        <v>112</v>
      </c>
      <c r="DY32" s="2">
        <f>EI32/'Drive Train'!$F$35</f>
        <v>0.48999999999999994</v>
      </c>
      <c r="DZ32" s="46">
        <f>EG32*12*60/(PI() * 'Drive Train'!$F$15)/DY$2*DY32</f>
        <v>-88465.434295187471</v>
      </c>
      <c r="EA32" s="2">
        <f>('DEPRECATED - DT-Prelim Calcs'!$C$6*DY32-DZ32)/('DEPRECATED - DT-Prelim Calcs'!$C$6*DY32)*'DEPRECATED - DT-Prelim Calcs'!$C$7*DY32</f>
        <v>41.181218321088522</v>
      </c>
      <c r="EB32" s="57">
        <f>EA32/'DEPRECATED - DT-Prelim Calcs'!$C$7*('DEPRECATED - DT-Prelim Calcs'!$C$8-'DEPRECATED - DT-Prelim Calcs'!$C$9)+'DEPRECATED - DT-Prelim Calcs'!$C$9</f>
        <v>2195.044527218115</v>
      </c>
      <c r="EC32" s="57">
        <f t="shared" si="15"/>
        <v>93</v>
      </c>
      <c r="ED32" s="2">
        <f t="shared" si="48"/>
        <v>0.96993038185874991</v>
      </c>
      <c r="EE32" s="57">
        <f>ED32*'DEPRECATED - DT-Prelim Calcs'!$C$21/DY$2/'DEPRECATED - DT-Prelim Calcs'!$C$19/'DEPRECATED - DT-Prelim Calcs'!$C$18*3.39*'DEPRECATED - DT-Prelim Calcs'!$C$20</f>
        <v>25.773080821789936</v>
      </c>
      <c r="EF32" s="46">
        <f t="shared" si="49"/>
        <v>0</v>
      </c>
      <c r="EG32" s="57">
        <f>EE31*'DEPRECATED - DT-Prelim Calcs'!$C$11+EG31</f>
        <v>-429.68824749287501</v>
      </c>
      <c r="EH32" s="57">
        <f>EH31+0.5*EE32*'DEPRECATED - DT-Prelim Calcs'!$C$11^2+EG32*'DEPRECATED - DT-Prelim Calcs'!$C$11</f>
        <v>-49405.013726108278</v>
      </c>
      <c r="EI32" s="57">
        <f>MIN('Drive Train'!$F$35-EC31*'DEPRECATED - DT-Prelim Calcs'!$C$21*'Drive Train'!$F$39,EI31+EC$2)</f>
        <v>6.0759999999999996</v>
      </c>
      <c r="EJ32" s="57">
        <f>'Drive Train'!$F$35-EC32*'DEPRECATED - DT-Prelim Calcs'!$C$21*'Drive Train'!$F$39</f>
        <v>6.0759999999999996</v>
      </c>
      <c r="EK32" s="1">
        <f>IF(EH32&gt;='Drive Train'!$F$29,1,0)</f>
        <v>0</v>
      </c>
      <c r="EL32" s="57">
        <f t="shared" si="50"/>
        <v>103.33333333333333</v>
      </c>
      <c r="EM32" s="63">
        <f>EM31+'DEPRECATED - DT-Prelim Calcs'!$C$11</f>
        <v>112</v>
      </c>
      <c r="EN32" s="2">
        <f>EX32/'Drive Train'!$F$35</f>
        <v>0.48999999999999994</v>
      </c>
      <c r="EO32" s="46">
        <f>EV32*12*60/(PI() * 'Drive Train'!$F$15)/EN$2*EN32</f>
        <v>-55360.415480129312</v>
      </c>
      <c r="EP32" s="2">
        <f>('DEPRECATED - DT-Prelim Calcs'!$C$6*EN32-EO32)/('DEPRECATED - DT-Prelim Calcs'!$C$6*EN32)*'DEPRECATED - DT-Prelim Calcs'!$C$7*EN32</f>
        <v>26.21253251540556</v>
      </c>
      <c r="EQ32" s="57">
        <f>EP32/'DEPRECATED - DT-Prelim Calcs'!$C$7*('DEPRECATED - DT-Prelim Calcs'!$C$8-'DEPRECATED - DT-Prelim Calcs'!$C$9)+'DEPRECATED - DT-Prelim Calcs'!$C$9</f>
        <v>1398.1638679363211</v>
      </c>
      <c r="ER32" s="57">
        <f t="shared" si="16"/>
        <v>93</v>
      </c>
      <c r="ES32" s="2">
        <f t="shared" si="51"/>
        <v>0.86507304327942547</v>
      </c>
      <c r="ET32" s="57">
        <f>ES32*'DEPRECATED - DT-Prelim Calcs'!$C$21/EN$2/'DEPRECATED - DT-Prelim Calcs'!$C$19/'DEPRECATED - DT-Prelim Calcs'!$C$18*3.39*'DEPRECATED - DT-Prelim Calcs'!$C$20</f>
        <v>25.773080821789936</v>
      </c>
      <c r="EU32" s="46">
        <f t="shared" si="52"/>
        <v>0</v>
      </c>
      <c r="EV32" s="57">
        <f>ET31*'DEPRECATED - DT-Prelim Calcs'!$C$11+EV31</f>
        <v>-239.82332401000122</v>
      </c>
      <c r="EW32" s="57">
        <f>EW31+0.5*ET32*'DEPRECATED - DT-Prelim Calcs'!$C$11^2+EV32*'DEPRECATED - DT-Prelim Calcs'!$C$11</f>
        <v>-72109.57485995935</v>
      </c>
      <c r="EX32" s="57">
        <f>MIN('Drive Train'!$F$35-ER31*'DEPRECATED - DT-Prelim Calcs'!$C$21*'Drive Train'!$F$39,EX31+ER$2)</f>
        <v>6.0759999999999996</v>
      </c>
      <c r="EY32" s="57">
        <f>'Drive Train'!$F$35-ER32*'DEPRECATED - DT-Prelim Calcs'!$C$21*'Drive Train'!$F$39</f>
        <v>6.0759999999999996</v>
      </c>
      <c r="EZ32" s="1">
        <f>IF(EW32&gt;='Drive Train'!$F$29,1,0)</f>
        <v>0</v>
      </c>
      <c r="FA32" s="57">
        <f t="shared" si="53"/>
        <v>103.33333333333333</v>
      </c>
      <c r="FB32" s="63">
        <f>FB31+'DEPRECATED - DT-Prelim Calcs'!$C$11</f>
        <v>112</v>
      </c>
      <c r="FC32" s="2">
        <f>FM32/'Drive Train'!$F$35</f>
        <v>0.48999999999999994</v>
      </c>
      <c r="FD32" s="46">
        <f>FK32*12*60/(PI() * 'Drive Train'!$F$15)/FC$2*FC32</f>
        <v>-314019.86331192683</v>
      </c>
      <c r="FE32" s="2">
        <f>('DEPRECATED - DT-Prelim Calcs'!$C$6*FC32-FD32)/('DEPRECATED - DT-Prelim Calcs'!$C$6*FC32)*'DEPRECATED - DT-Prelim Calcs'!$C$7*FC32</f>
        <v>143.16736727612454</v>
      </c>
      <c r="FF32" s="57">
        <f>FE32/'DEPRECATED - DT-Prelim Calcs'!$C$7*('DEPRECATED - DT-Prelim Calcs'!$C$8-'DEPRECATED - DT-Prelim Calcs'!$C$9)+'DEPRECATED - DT-Prelim Calcs'!$C$9</f>
        <v>7624.4316271895341</v>
      </c>
      <c r="FG32" s="57">
        <f t="shared" si="17"/>
        <v>93</v>
      </c>
      <c r="FH32" s="2">
        <f t="shared" si="54"/>
        <v>0.78067567320338405</v>
      </c>
      <c r="FI32" s="57">
        <f>FH32*'DEPRECATED - DT-Prelim Calcs'!$C$21/FC$2/'DEPRECATED - DT-Prelim Calcs'!$C$19/'DEPRECATED - DT-Prelim Calcs'!$C$18*3.39*'DEPRECATED - DT-Prelim Calcs'!$C$20</f>
        <v>25.773080821789936</v>
      </c>
      <c r="FJ32" s="46">
        <f t="shared" si="55"/>
        <v>0</v>
      </c>
      <c r="FK32" s="57">
        <f>FI31*'DEPRECATED - DT-Prelim Calcs'!$C$11+FK31</f>
        <v>-1227.6287900224249</v>
      </c>
      <c r="FL32" s="57">
        <f>FL31+0.5*FI32*'DEPRECATED - DT-Prelim Calcs'!$C$11^2+FK32*'DEPRECATED - DT-Prelim Calcs'!$C$11</f>
        <v>-87971.833762614711</v>
      </c>
      <c r="FM32" s="57">
        <f>MIN('Drive Train'!$F$35-FG31*'DEPRECATED - DT-Prelim Calcs'!$C$21*'Drive Train'!$F$39,FM31+FG$2)</f>
        <v>6.0759999999999996</v>
      </c>
      <c r="FN32" s="57">
        <f>'Drive Train'!$F$35-FG32*'DEPRECATED - DT-Prelim Calcs'!$C$21*'Drive Train'!$F$39</f>
        <v>6.0759999999999996</v>
      </c>
      <c r="FO32" s="1">
        <f>IF(FL32&gt;='Drive Train'!$F$29,1,0)</f>
        <v>0</v>
      </c>
      <c r="FP32" s="57">
        <f t="shared" si="56"/>
        <v>103.33333333333333</v>
      </c>
      <c r="FQ32" s="63">
        <f>FQ31+'DEPRECATED - DT-Prelim Calcs'!$C$11</f>
        <v>112</v>
      </c>
      <c r="FR32" s="2">
        <f>GB32/'Drive Train'!$F$35</f>
        <v>0.48999999999999994</v>
      </c>
      <c r="FS32" s="46">
        <f>FZ32*12*60/(PI() * 'Drive Train'!$F$15)/FR$2*FR32</f>
        <v>-17375.85163192765</v>
      </c>
      <c r="FT32" s="2">
        <f>('DEPRECATED - DT-Prelim Calcs'!$C$6*FR32-FS32)/('DEPRECATED - DT-Prelim Calcs'!$C$6*FR32)*'DEPRECATED - DT-Prelim Calcs'!$C$7*FR32</f>
        <v>9.0375233457684114</v>
      </c>
      <c r="FU32" s="57">
        <f>FT32/'DEPRECATED - DT-Prelim Calcs'!$C$7*('DEPRECATED - DT-Prelim Calcs'!$C$8-'DEPRECATED - DT-Prelim Calcs'!$C$9)+'DEPRECATED - DT-Prelim Calcs'!$C$9</f>
        <v>483.82624284733907</v>
      </c>
      <c r="FV32" s="57">
        <f t="shared" si="18"/>
        <v>93</v>
      </c>
      <c r="FW32" s="2">
        <f t="shared" si="57"/>
        <v>0.7112822800297498</v>
      </c>
      <c r="FX32" s="57">
        <f>FW32*'DEPRECATED - DT-Prelim Calcs'!$C$21/FR$2/'DEPRECATED - DT-Prelim Calcs'!$C$19/'DEPRECATED - DT-Prelim Calcs'!$C$18*3.39*'DEPRECATED - DT-Prelim Calcs'!$C$20</f>
        <v>25.773080821789936</v>
      </c>
      <c r="FY32" s="46">
        <f t="shared" si="58"/>
        <v>0</v>
      </c>
      <c r="FZ32" s="57">
        <f>FX31*'DEPRECATED - DT-Prelim Calcs'!$C$11+FZ31</f>
        <v>-61.890983941870886</v>
      </c>
      <c r="GA32" s="57">
        <f>GA31+0.5*FX32*'DEPRECATED - DT-Prelim Calcs'!$C$11^2+FZ32*'DEPRECATED - DT-Prelim Calcs'!$C$11</f>
        <v>-104093.35109935711</v>
      </c>
      <c r="GB32" s="57">
        <f>MIN('Drive Train'!$F$35-FV31*'DEPRECATED - DT-Prelim Calcs'!$C$21*'Drive Train'!$F$39,GB31+FV$2)</f>
        <v>6.0759999999999996</v>
      </c>
      <c r="GC32" s="57">
        <f>'Drive Train'!$F$35-FV32*'DEPRECATED - DT-Prelim Calcs'!$C$21*'Drive Train'!$F$39</f>
        <v>6.0759999999999996</v>
      </c>
      <c r="GD32" s="1">
        <f>IF(GA32&gt;='Drive Train'!$F$29,1,0)</f>
        <v>0</v>
      </c>
      <c r="GE32" s="57">
        <f t="shared" si="59"/>
        <v>103.33333333333333</v>
      </c>
      <c r="GF32" s="63">
        <f>GF31+'DEPRECATED - DT-Prelim Calcs'!$C$11</f>
        <v>112</v>
      </c>
      <c r="GG32" s="2">
        <f>GQ32/'Drive Train'!$F$35</f>
        <v>0.83548387096774201</v>
      </c>
      <c r="GH32" s="46">
        <f>GO32*12*60/(PI() * 'Drive Train'!$F$15)/GG$2*GG32</f>
        <v>-43400.036191348816</v>
      </c>
      <c r="GI32" s="2">
        <f>('DEPRECATED - DT-Prelim Calcs'!$C$6*GG32-GH32)/('DEPRECATED - DT-Prelim Calcs'!$C$6*GG32)*'DEPRECATED - DT-Prelim Calcs'!$C$7*GG32</f>
        <v>21.637172268084914</v>
      </c>
      <c r="GJ32" s="57">
        <f>GI32/'DEPRECATED - DT-Prelim Calcs'!$C$7*('DEPRECATED - DT-Prelim Calcs'!$C$8-'DEPRECATED - DT-Prelim Calcs'!$C$9)+'DEPRECATED - DT-Prelim Calcs'!$C$9</f>
        <v>1154.5876356826948</v>
      </c>
      <c r="GK32" s="57">
        <f t="shared" si="60"/>
        <v>29.999999999999982</v>
      </c>
      <c r="GL32" s="2">
        <f t="shared" si="61"/>
        <v>0.99579519204165001</v>
      </c>
      <c r="GM32" s="57">
        <f>GL32*'DEPRECATED - DT-Prelim Calcs'!$C$21/GG$2/'DEPRECATED - DT-Prelim Calcs'!$C$19/'DEPRECATED - DT-Prelim Calcs'!$C$18*3.39*'DEPRECATED - DT-Prelim Calcs'!$C$20</f>
        <v>25.773080821789936</v>
      </c>
      <c r="GN32" s="46">
        <f t="shared" si="62"/>
        <v>0</v>
      </c>
      <c r="GO32" s="57">
        <f>GM31*'DEPRECATED - DT-Prelim Calcs'!$C$11+GO31</f>
        <v>-126.92799642019371</v>
      </c>
      <c r="GP32" s="57">
        <f>GP31+0.5*GM32*'DEPRECATED - DT-Prelim Calcs'!$C$11^2+GO32*'DEPRECATED - DT-Prelim Calcs'!$C$11</f>
        <v>-43990.242513277837</v>
      </c>
      <c r="GQ32" s="57">
        <f>MIN('Drive Train'!$F$35-GK31*'DEPRECATED - DT-Prelim Calcs'!$C$21*'Drive Train'!$F$39,GQ31+GK$2)</f>
        <v>10.360000000000001</v>
      </c>
      <c r="GR32" s="57">
        <f>'Drive Train'!$F$35-GK32*'DEPRECATED - DT-Prelim Calcs'!$C$21*'Drive Train'!$F$39</f>
        <v>10.360000000000001</v>
      </c>
      <c r="GS32" s="1">
        <f>IF(GP32&gt;='Drive Train'!$F$29,1,0)</f>
        <v>0</v>
      </c>
      <c r="GT32" s="57">
        <f t="shared" si="63"/>
        <v>33.333333333333314</v>
      </c>
      <c r="GU32" s="63">
        <f>GU31+'DEPRECATED - DT-Prelim Calcs'!$C$11</f>
        <v>112</v>
      </c>
      <c r="GV32" s="2">
        <f>HF32/'Drive Train'!$F$35</f>
        <v>0.81720430107526887</v>
      </c>
      <c r="GW32" s="46">
        <f>HD32*12*60/(PI() * 'Drive Train'!$F$15)/GV$2*GV32</f>
        <v>16410.624064334148</v>
      </c>
      <c r="GX32" s="2">
        <f>('DEPRECATED - DT-Prelim Calcs'!$C$6*GV32-GW32)/('DEPRECATED - DT-Prelim Calcs'!$C$6*GV32)*'DEPRECATED - DT-Prelim Calcs'!$C$7*GV32</f>
        <v>-5.4507260012088459</v>
      </c>
      <c r="GY32" s="57">
        <f>GX32/'DEPRECATED - DT-Prelim Calcs'!$C$7*('DEPRECATED - DT-Prelim Calcs'!$C$8-'DEPRECATED - DT-Prelim Calcs'!$C$9)+'DEPRECATED - DT-Prelim Calcs'!$C$9</f>
        <v>-287.47765392327591</v>
      </c>
      <c r="GZ32" s="57">
        <f t="shared" si="20"/>
        <v>-287.47765392327591</v>
      </c>
      <c r="HA32" s="2">
        <f t="shared" si="64"/>
        <v>-6.9209349866544931</v>
      </c>
      <c r="HB32" s="57">
        <f>HA32*'DEPRECATED - DT-Prelim Calcs'!$C$21/GV$2/'DEPRECATED - DT-Prelim Calcs'!$C$19/'DEPRECATED - DT-Prelim Calcs'!$C$18*3.39*'DEPRECATED - DT-Prelim Calcs'!$C$20</f>
        <v>-179.12701145672858</v>
      </c>
      <c r="HC32" s="46">
        <f t="shared" si="65"/>
        <v>1</v>
      </c>
      <c r="HD32" s="57">
        <f>HB31*'DEPRECATED - DT-Prelim Calcs'!$C$11+HD31</f>
        <v>49.068169439868058</v>
      </c>
      <c r="HE32" s="57">
        <f>HE31+0.5*HB32*'DEPRECATED - DT-Prelim Calcs'!$C$11^2+HD32*'DEPRECATED - DT-Prelim Calcs'!$C$11</f>
        <v>-44349.366643920555</v>
      </c>
      <c r="HF32" s="57">
        <f>MIN('Drive Train'!$F$35-GZ31*'DEPRECATED - DT-Prelim Calcs'!$C$21*'Drive Train'!$F$39,HF31+GZ$2)</f>
        <v>10.133333333333335</v>
      </c>
      <c r="HG32" s="57">
        <f>'Drive Train'!$F$35-GZ32*'DEPRECATED - DT-Prelim Calcs'!$C$21*'Drive Train'!$F$39</f>
        <v>31.948480466782762</v>
      </c>
      <c r="HH32" s="1">
        <f>IF(HE32&gt;='Drive Train'!$F$29,1,0)</f>
        <v>0</v>
      </c>
      <c r="HI32" s="57">
        <f t="shared" si="66"/>
        <v>-319.41961547030655</v>
      </c>
      <c r="HJ32" s="63">
        <f>HJ31+'DEPRECATED - DT-Prelim Calcs'!$C$11</f>
        <v>112</v>
      </c>
      <c r="HK32" s="2">
        <f>HU32/'Drive Train'!$F$35</f>
        <v>0.79892473118279583</v>
      </c>
      <c r="HL32" s="46">
        <f>HS32*12*60/(PI() * 'Drive Train'!$F$15)/HK$2*HK32</f>
        <v>-108567.4787951421</v>
      </c>
      <c r="HM32" s="2">
        <f>('DEPRECATED - DT-Prelim Calcs'!$C$6*HK32-HL32)/('DEPRECATED - DT-Prelim Calcs'!$C$6*HK32)*'DEPRECATED - DT-Prelim Calcs'!$C$7*HK32</f>
        <v>51.015019089259816</v>
      </c>
      <c r="HN32" s="57">
        <f>HM32/'DEPRECATED - DT-Prelim Calcs'!$C$7*('DEPRECATED - DT-Prelim Calcs'!$C$8-'DEPRECATED - DT-Prelim Calcs'!$C$9)+'DEPRECATED - DT-Prelim Calcs'!$C$9</f>
        <v>2718.5618046273999</v>
      </c>
      <c r="HO32" s="57">
        <f t="shared" si="21"/>
        <v>36.66666666666665</v>
      </c>
      <c r="HP32" s="2">
        <f t="shared" si="67"/>
        <v>0.99579519204165001</v>
      </c>
      <c r="HQ32" s="57">
        <f>HP32*'DEPRECATED - DT-Prelim Calcs'!$C$21/HK$2/'DEPRECATED - DT-Prelim Calcs'!$C$19/'DEPRECATED - DT-Prelim Calcs'!$C$18*3.39*'DEPRECATED - DT-Prelim Calcs'!$C$20</f>
        <v>25.773080821789936</v>
      </c>
      <c r="HR32" s="46">
        <f t="shared" si="68"/>
        <v>0</v>
      </c>
      <c r="HS32" s="57">
        <f>HQ31*'DEPRECATED - DT-Prelim Calcs'!$C$11+HS31</f>
        <v>-332.04679342729355</v>
      </c>
      <c r="HT32" s="57">
        <f>HT31+0.5*HQ32*'DEPRECATED - DT-Prelim Calcs'!$C$11^2+HS32*'DEPRECATED - DT-Prelim Calcs'!$C$11</f>
        <v>-52673.535810264591</v>
      </c>
      <c r="HU32" s="57">
        <f>MIN('Drive Train'!$F$35-HO31*'DEPRECATED - DT-Prelim Calcs'!$C$21*'Drive Train'!$F$39,HU31+HO$2)</f>
        <v>9.9066666666666681</v>
      </c>
      <c r="HV32" s="57">
        <f>'Drive Train'!$F$35-HO32*'DEPRECATED - DT-Prelim Calcs'!$C$21*'Drive Train'!$F$39</f>
        <v>9.9066666666666681</v>
      </c>
      <c r="HW32" s="1">
        <f>IF(HT32&gt;='Drive Train'!$F$29,1,0)</f>
        <v>0</v>
      </c>
      <c r="HX32" s="57">
        <f t="shared" si="69"/>
        <v>40.740740740740726</v>
      </c>
      <c r="HY32" s="63">
        <f>HY31+'DEPRECATED - DT-Prelim Calcs'!$C$11</f>
        <v>112</v>
      </c>
      <c r="HZ32" s="2">
        <f>IJ32/'Drive Train'!$F$35</f>
        <v>0.78064516129032269</v>
      </c>
      <c r="IA32" s="46">
        <f>IH32*12*60/(PI() * 'Drive Train'!$F$15)/HZ$2*HZ32</f>
        <v>-8335.105868687604</v>
      </c>
      <c r="IB32" s="2">
        <f>('DEPRECATED - DT-Prelim Calcs'!$C$6*HZ32-IA32)/('DEPRECATED - DT-Prelim Calcs'!$C$6*HZ32)*'DEPRECATED - DT-Prelim Calcs'!$C$7*HZ32</f>
        <v>5.6501362915309015</v>
      </c>
      <c r="IC32" s="57">
        <f>IB32/'DEPRECATED - DT-Prelim Calcs'!$C$7*('DEPRECATED - DT-Prelim Calcs'!$C$8-'DEPRECATED - DT-Prelim Calcs'!$C$9)+'DEPRECATED - DT-Prelim Calcs'!$C$9</f>
        <v>303.4935627400061</v>
      </c>
      <c r="ID32" s="57">
        <f t="shared" si="22"/>
        <v>39.999999999999986</v>
      </c>
      <c r="IE32" s="2">
        <f t="shared" si="70"/>
        <v>0.99579519204165001</v>
      </c>
      <c r="IF32" s="57">
        <f>IE32*'DEPRECATED - DT-Prelim Calcs'!$C$21/HZ$2/'DEPRECATED - DT-Prelim Calcs'!$C$19/'DEPRECATED - DT-Prelim Calcs'!$C$18*3.39*'DEPRECATED - DT-Prelim Calcs'!$C$20</f>
        <v>25.773080821789936</v>
      </c>
      <c r="IG32" s="46">
        <f t="shared" si="71"/>
        <v>0</v>
      </c>
      <c r="IH32" s="57">
        <f>IF31*'DEPRECATED - DT-Prelim Calcs'!$C$11+IH31</f>
        <v>-26.089325518731798</v>
      </c>
      <c r="II32" s="57">
        <f>II31+0.5*IF32*'DEPRECATED - DT-Prelim Calcs'!$C$11^2+IH32*'DEPRECATED - DT-Prelim Calcs'!$C$11</f>
        <v>-61365.914889328087</v>
      </c>
      <c r="IJ32" s="57">
        <f>MIN('Drive Train'!$F$35-ID31*'DEPRECATED - DT-Prelim Calcs'!$C$21*'Drive Train'!$F$39,IJ31+ID$2)</f>
        <v>9.6800000000000015</v>
      </c>
      <c r="IK32" s="57">
        <f>'Drive Train'!$F$35-ID32*'DEPRECATED - DT-Prelim Calcs'!$C$21*'Drive Train'!$F$39</f>
        <v>9.6800000000000015</v>
      </c>
      <c r="IL32" s="1">
        <f>IF(II32&gt;='Drive Train'!$F$29,1,0)</f>
        <v>0</v>
      </c>
      <c r="IM32" s="57">
        <f t="shared" si="72"/>
        <v>44.444444444444429</v>
      </c>
      <c r="IN32" s="63">
        <f>IN31+'DEPRECATED - DT-Prelim Calcs'!$C$11</f>
        <v>112</v>
      </c>
      <c r="IO32" s="2">
        <f>IY32/'Drive Train'!$F$35</f>
        <v>0.76236559139784954</v>
      </c>
      <c r="IP32" s="46">
        <f>IW32*12*60/(PI() * 'Drive Train'!$F$15)/IO$2*IO32</f>
        <v>-135628.1474175395</v>
      </c>
      <c r="IQ32" s="2">
        <f>('DEPRECATED - DT-Prelim Calcs'!$C$6*IO32-IP32)/('DEPRECATED - DT-Prelim Calcs'!$C$6*IO32)*'DEPRECATED - DT-Prelim Calcs'!$C$7*IO32</f>
        <v>63.162598500460234</v>
      </c>
      <c r="IR32" s="57">
        <f>IQ32/'DEPRECATED - DT-Prelim Calcs'!$C$7*('DEPRECATED - DT-Prelim Calcs'!$C$8-'DEPRECATED - DT-Prelim Calcs'!$C$9)+'DEPRECATED - DT-Prelim Calcs'!$C$9</f>
        <v>3365.2565923688999</v>
      </c>
      <c r="IS32" s="57">
        <f t="shared" si="23"/>
        <v>43.333333333333321</v>
      </c>
      <c r="IT32" s="2">
        <f t="shared" si="73"/>
        <v>0.99579519204165001</v>
      </c>
      <c r="IU32" s="57">
        <f>IT32*'DEPRECATED - DT-Prelim Calcs'!$C$21/IO$2/'DEPRECATED - DT-Prelim Calcs'!$C$19/'DEPRECATED - DT-Prelim Calcs'!$C$18*3.39*'DEPRECATED - DT-Prelim Calcs'!$C$20</f>
        <v>25.773080821789936</v>
      </c>
      <c r="IV32" s="46">
        <f t="shared" si="74"/>
        <v>0</v>
      </c>
      <c r="IW32" s="57">
        <f>IU31*'DEPRECATED - DT-Prelim Calcs'!$C$11+IW31</f>
        <v>-434.70230825427848</v>
      </c>
      <c r="IX32" s="57">
        <f>IX31+0.5*IU32*'DEPRECATED - DT-Prelim Calcs'!$C$11^2+IW32*'DEPRECATED - DT-Prelim Calcs'!$C$11</f>
        <v>-51739.674374304683</v>
      </c>
      <c r="IY32" s="57">
        <f>MIN('Drive Train'!$F$35-IS31*'DEPRECATED - DT-Prelim Calcs'!$C$21*'Drive Train'!$F$39,IY31+IS$2)</f>
        <v>9.4533333333333349</v>
      </c>
      <c r="IZ32" s="57">
        <f>'Drive Train'!$F$35-IS32*'DEPRECATED - DT-Prelim Calcs'!$C$21*'Drive Train'!$F$39</f>
        <v>9.4533333333333349</v>
      </c>
      <c r="JA32" s="1">
        <f>IF(IX32&gt;='Drive Train'!$F$29,1,0)</f>
        <v>0</v>
      </c>
      <c r="JB32" s="57">
        <f t="shared" si="75"/>
        <v>48.148148148148138</v>
      </c>
      <c r="JC32" s="63">
        <f>JC31+'DEPRECATED - DT-Prelim Calcs'!$C$11</f>
        <v>112</v>
      </c>
      <c r="JD32" s="2">
        <f>JN32/'Drive Train'!$F$35</f>
        <v>0.74408602150537628</v>
      </c>
      <c r="JE32" s="46">
        <f>JL32*12*60/(PI() * 'Drive Train'!$F$15)/JD$2*JD32</f>
        <v>-166072.75574629602</v>
      </c>
      <c r="JF32" s="2">
        <f>('DEPRECATED - DT-Prelim Calcs'!$C$6*JD32-JE32)/('DEPRECATED - DT-Prelim Calcs'!$C$6*JD32)*'DEPRECATED - DT-Prelim Calcs'!$C$7*JD32</f>
        <v>76.884305726194455</v>
      </c>
      <c r="JG32" s="57">
        <f>JF32/'DEPRECATED - DT-Prelim Calcs'!$C$7*('DEPRECATED - DT-Prelim Calcs'!$C$8-'DEPRECATED - DT-Prelim Calcs'!$C$9)+'DEPRECATED - DT-Prelim Calcs'!$C$9</f>
        <v>4095.7524583696054</v>
      </c>
      <c r="JH32" s="57">
        <f t="shared" si="24"/>
        <v>46.666666666666657</v>
      </c>
      <c r="JI32" s="2">
        <f t="shared" si="76"/>
        <v>0.99579519204165001</v>
      </c>
      <c r="JJ32" s="57">
        <f>JI32*'DEPRECATED - DT-Prelim Calcs'!$C$21/JD$2/'DEPRECATED - DT-Prelim Calcs'!$C$19/'DEPRECATED - DT-Prelim Calcs'!$C$18*3.39*'DEPRECATED - DT-Prelim Calcs'!$C$20</f>
        <v>25.773080821789936</v>
      </c>
      <c r="JK32" s="46">
        <f t="shared" si="77"/>
        <v>0</v>
      </c>
      <c r="JL32" s="57">
        <f>JJ31*'DEPRECATED - DT-Prelim Calcs'!$C$11+JL31</f>
        <v>-545.35669567838511</v>
      </c>
      <c r="JM32" s="57">
        <f>JM31+0.5*JJ32*'DEPRECATED - DT-Prelim Calcs'!$C$11^2+JL32*'DEPRECATED - DT-Prelim Calcs'!$C$11</f>
        <v>-66836.777110157578</v>
      </c>
      <c r="JN32" s="57">
        <f>MIN('Drive Train'!$F$35-JH31*'DEPRECATED - DT-Prelim Calcs'!$C$21*'Drive Train'!$F$39,JN31+JH$2)</f>
        <v>9.2266666666666666</v>
      </c>
      <c r="JO32" s="57">
        <f>'Drive Train'!$F$35-JH32*'DEPRECATED - DT-Prelim Calcs'!$C$21*'Drive Train'!$F$39</f>
        <v>9.2266666666666666</v>
      </c>
      <c r="JP32" s="1">
        <f>IF(JM32&gt;='Drive Train'!$F$29,1,0)</f>
        <v>0</v>
      </c>
      <c r="JQ32" s="57">
        <f>MIN(JG32,'DEPRECATED - DT-Prelim Calcs'!$C$10)*'DEPRECATED - DT-Prelim Calcs'!$C$11*1000/60/60</f>
        <v>103.33333333333333</v>
      </c>
      <c r="JR32" s="63">
        <f>JR31+'DEPRECATED - DT-Prelim Calcs'!$C$11</f>
        <v>112</v>
      </c>
      <c r="JS32" s="2">
        <f>KC32/'Drive Train'!$F$35</f>
        <v>0.72580645161290325</v>
      </c>
      <c r="JT32" s="46">
        <f>KA32*12*60/(PI() * 'Drive Train'!$F$15)/JS$2*JS32</f>
        <v>-8526.9648193572702</v>
      </c>
      <c r="JU32" s="2">
        <f>('DEPRECATED - DT-Prelim Calcs'!$C$6*JS32-JT32)/('DEPRECATED - DT-Prelim Calcs'!$C$6*JS32)*'DEPRECATED - DT-Prelim Calcs'!$C$7*JS32</f>
        <v>5.6047254835936684</v>
      </c>
      <c r="JV32" s="57">
        <f>JU32/'DEPRECATED - DT-Prelim Calcs'!$C$7*('DEPRECATED - DT-Prelim Calcs'!$C$8-'DEPRECATED - DT-Prelim Calcs'!$C$9)+'DEPRECATED - DT-Prelim Calcs'!$C$9</f>
        <v>301.0760496037625</v>
      </c>
      <c r="JW32" s="57">
        <f t="shared" si="25"/>
        <v>49.999999999999993</v>
      </c>
      <c r="JX32" s="2">
        <f t="shared" si="78"/>
        <v>0.99579519204165001</v>
      </c>
      <c r="JY32" s="57">
        <f>JX32*'DEPRECATED - DT-Prelim Calcs'!$C$21/JS$2/'DEPRECATED - DT-Prelim Calcs'!$C$19/'DEPRECATED - DT-Prelim Calcs'!$C$18*3.39*'DEPRECATED - DT-Prelim Calcs'!$C$20</f>
        <v>25.773080821789936</v>
      </c>
      <c r="JZ32" s="46">
        <f t="shared" si="79"/>
        <v>0</v>
      </c>
      <c r="KA32" s="57">
        <f>JY31*'DEPRECATED - DT-Prelim Calcs'!$C$11+KA31</f>
        <v>-28.706421023993968</v>
      </c>
      <c r="KB32" s="57">
        <f>KB31+0.5*JY32*'DEPRECATED - DT-Prelim Calcs'!$C$11^2+KA32*'DEPRECATED - DT-Prelim Calcs'!$C$11</f>
        <v>-44261.897941867515</v>
      </c>
      <c r="KC32" s="57">
        <f>MIN('Drive Train'!$F$35-JW31*'DEPRECATED - DT-Prelim Calcs'!$C$21*'Drive Train'!$F$39,KC31+JW$2)</f>
        <v>9</v>
      </c>
      <c r="KD32" s="57">
        <f>'Drive Train'!$F$35-JW32*'DEPRECATED - DT-Prelim Calcs'!$C$21*'Drive Train'!$F$39</f>
        <v>9</v>
      </c>
      <c r="KE32" s="1">
        <f>IF(KB32&gt;='Drive Train'!$F$29,1,0)</f>
        <v>0</v>
      </c>
      <c r="KF32" s="57">
        <f>MIN(JV32,'DEPRECATED - DT-Prelim Calcs'!$C$10)*'DEPRECATED - DT-Prelim Calcs'!$C$11*1000/60/60</f>
        <v>103.33333333333333</v>
      </c>
      <c r="KG32" s="63">
        <f>KG31+'DEPRECATED - DT-Prelim Calcs'!$C$11</f>
        <v>112</v>
      </c>
      <c r="KH32" s="2">
        <f>KR32/'Drive Train'!$F$35</f>
        <v>0.7075268817204301</v>
      </c>
      <c r="KI32" s="46">
        <f>KP32*12*60/(PI() * 'Drive Train'!$F$15)/KH$2*KH32</f>
        <v>-4904.5939400404141</v>
      </c>
      <c r="KJ32" s="2">
        <f>('DEPRECATED - DT-Prelim Calcs'!$C$6*KH32-KI32)/('DEPRECATED - DT-Prelim Calcs'!$C$6*KH32)*'DEPRECATED - DT-Prelim Calcs'!$C$7*KH32</f>
        <v>3.9227892024879631</v>
      </c>
      <c r="KK32" s="57">
        <f>KJ32/'DEPRECATED - DT-Prelim Calcs'!$C$7*('DEPRECATED - DT-Prelim Calcs'!$C$8-'DEPRECATED - DT-Prelim Calcs'!$C$9)+'DEPRECATED - DT-Prelim Calcs'!$C$9</f>
        <v>211.53562434821811</v>
      </c>
      <c r="KL32" s="57">
        <f t="shared" si="26"/>
        <v>53.333333333333329</v>
      </c>
      <c r="KM32" s="2">
        <f t="shared" si="80"/>
        <v>0.99579519204165001</v>
      </c>
      <c r="KN32" s="57">
        <f>KM32*'DEPRECATED - DT-Prelim Calcs'!$C$21/KH$2/'DEPRECATED - DT-Prelim Calcs'!$C$19/'DEPRECATED - DT-Prelim Calcs'!$C$18*3.39*'DEPRECATED - DT-Prelim Calcs'!$C$20</f>
        <v>25.773080821789936</v>
      </c>
      <c r="KO32" s="46">
        <f t="shared" si="81"/>
        <v>0</v>
      </c>
      <c r="KP32" s="57">
        <f>KN31*'DEPRECATED - DT-Prelim Calcs'!$C$11+KP31</f>
        <v>-16.938132092802533</v>
      </c>
      <c r="KQ32" s="57">
        <f>KQ31+0.5*KN32*'DEPRECATED - DT-Prelim Calcs'!$C$11^2+KP32*'DEPRECATED - DT-Prelim Calcs'!$C$11</f>
        <v>-61465.983458988689</v>
      </c>
      <c r="KR32" s="57">
        <f>MIN('Drive Train'!$F$35-KL31*'DEPRECATED - DT-Prelim Calcs'!$C$21*'Drive Train'!$F$39,KR31+KL$2)</f>
        <v>8.7733333333333334</v>
      </c>
      <c r="KS32" s="57">
        <f>'Drive Train'!$F$35-KL32*'DEPRECATED - DT-Prelim Calcs'!$C$21*'Drive Train'!$F$39</f>
        <v>8.7733333333333334</v>
      </c>
      <c r="KT32" s="1">
        <f>IF(KQ32&gt;='Drive Train'!$F$29,1,0)</f>
        <v>0</v>
      </c>
      <c r="KU32" s="57">
        <f>MIN(KK32,'DEPRECATED - DT-Prelim Calcs'!$C$10)*'DEPRECATED - DT-Prelim Calcs'!$C$11*1000/60/60</f>
        <v>103.33333333333333</v>
      </c>
      <c r="KV32" s="63">
        <f>KV31+'DEPRECATED - DT-Prelim Calcs'!$C$11</f>
        <v>112</v>
      </c>
      <c r="KW32" s="2">
        <f>LG32/'Drive Train'!$F$35</f>
        <v>0.68924731182795695</v>
      </c>
      <c r="KX32" s="46">
        <f>LE32*12*60/(PI() * 'Drive Train'!$F$15)/KW$2*KW32</f>
        <v>-167486.61418562237</v>
      </c>
      <c r="KY32" s="2">
        <f>('DEPRECATED - DT-Prelim Calcs'!$C$6*KW32-KX32)/('DEPRECATED - DT-Prelim Calcs'!$C$6*KW32)*'DEPRECATED - DT-Prelim Calcs'!$C$7*KW32</f>
        <v>77.391431272415304</v>
      </c>
      <c r="KZ32" s="57">
        <f>KY32/'DEPRECATED - DT-Prelim Calcs'!$C$7*('DEPRECATED - DT-Prelim Calcs'!$C$8-'DEPRECATED - DT-Prelim Calcs'!$C$9)+'DEPRECATED - DT-Prelim Calcs'!$C$9</f>
        <v>4122.7500548758853</v>
      </c>
      <c r="LA32" s="57">
        <f t="shared" si="27"/>
        <v>56.666666666666664</v>
      </c>
      <c r="LB32" s="2">
        <f t="shared" si="82"/>
        <v>0.99579519204165001</v>
      </c>
      <c r="LC32" s="57">
        <f>LB32*'DEPRECATED - DT-Prelim Calcs'!$C$21/KW$2/'DEPRECATED - DT-Prelim Calcs'!$C$19/'DEPRECATED - DT-Prelim Calcs'!$C$18*3.39*'DEPRECATED - DT-Prelim Calcs'!$C$20</f>
        <v>25.773080821789936</v>
      </c>
      <c r="LD32" s="46">
        <f t="shared" si="83"/>
        <v>0</v>
      </c>
      <c r="LE32" s="57">
        <f>LC31*'DEPRECATED - DT-Prelim Calcs'!$C$11+LE31</f>
        <v>-593.75930069651031</v>
      </c>
      <c r="LF32" s="57">
        <f>LF31+0.5*LC32*'DEPRECATED - DT-Prelim Calcs'!$C$11^2+LE32*'DEPRECATED - DT-Prelim Calcs'!$C$11</f>
        <v>-57310.539734284139</v>
      </c>
      <c r="LG32" s="57">
        <f>MIN('Drive Train'!$F$35-LA31*'DEPRECATED - DT-Prelim Calcs'!$C$21*'Drive Train'!$F$39,LG31+LA$2)</f>
        <v>8.5466666666666669</v>
      </c>
      <c r="LH32" s="57">
        <f>'Drive Train'!$F$35-LA32*'DEPRECATED - DT-Prelim Calcs'!$C$21*'Drive Train'!$F$39</f>
        <v>8.5466666666666669</v>
      </c>
      <c r="LI32" s="1">
        <f>IF(LF32&gt;='Drive Train'!$F$29,1,0)</f>
        <v>0</v>
      </c>
      <c r="LJ32" s="57">
        <f>MIN(KZ32,'DEPRECATED - DT-Prelim Calcs'!$C$10)*'DEPRECATED - DT-Prelim Calcs'!$C$11*1000/60/60</f>
        <v>103.33333333333333</v>
      </c>
      <c r="LK32" s="63">
        <f>LK31+'DEPRECATED - DT-Prelim Calcs'!$C$11</f>
        <v>112</v>
      </c>
      <c r="LL32" s="2">
        <f>LV32/'Drive Train'!$F$35</f>
        <v>2.8913617623457828</v>
      </c>
      <c r="LM32" s="46">
        <f>LT32*12*60/(PI() * 'Drive Train'!$F$15)/LL$2*LL32</f>
        <v>-963057.32620076463</v>
      </c>
      <c r="LN32" s="2">
        <f>('DEPRECATED - DT-Prelim Calcs'!$C$6*LL32-LM32)/('DEPRECATED - DT-Prelim Calcs'!$C$6*LL32)*'DEPRECATED - DT-Prelim Calcs'!$C$7*LL32</f>
        <v>442.4218696791188</v>
      </c>
      <c r="LO32" s="57">
        <f>LN32/'DEPRECATED - DT-Prelim Calcs'!$C$7*('DEPRECATED - DT-Prelim Calcs'!$C$8-'DEPRECATED - DT-Prelim Calcs'!$C$9)+'DEPRECATED - DT-Prelim Calcs'!$C$9</f>
        <v>23555.698290386284</v>
      </c>
      <c r="LP32" s="57">
        <f t="shared" si="28"/>
        <v>60</v>
      </c>
      <c r="LQ32" s="2">
        <f t="shared" si="84"/>
        <v>0.99579519204165001</v>
      </c>
      <c r="LR32" s="57">
        <f>LQ32*'DEPRECATED - DT-Prelim Calcs'!$C$21/LL$2/'DEPRECATED - DT-Prelim Calcs'!$C$19/'DEPRECATED - DT-Prelim Calcs'!$C$18*3.39*'DEPRECATED - DT-Prelim Calcs'!$C$20</f>
        <v>25.773080821789936</v>
      </c>
      <c r="LS32" s="46">
        <f t="shared" si="85"/>
        <v>0</v>
      </c>
      <c r="LT32" s="57">
        <f>LR31*'DEPRECATED - DT-Prelim Calcs'!$C$11+LT31</f>
        <v>-813.87012947239532</v>
      </c>
      <c r="LU32" s="57">
        <f>LU31+0.5*LR32*'DEPRECATED - DT-Prelim Calcs'!$C$11^2+LT32*'DEPRECATED - DT-Prelim Calcs'!$C$11</f>
        <v>-59365.028586212837</v>
      </c>
      <c r="LV32" s="57">
        <f>MIN('Drive Train'!$F$35-LP31*'DEPRECATED - DT-Prelim Calcs'!$C$21*'Drive Train'!$F$39,LV31+LP$2)</f>
        <v>35.852885853087706</v>
      </c>
      <c r="LW32" s="57">
        <f>'Drive Train'!$F$35-LP32*'DEPRECATED - DT-Prelim Calcs'!$C$21*'Drive Train'!$F$39</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Train'!$AA$49 + V32*(1-'Drive Train'!$AA$49))</f>
        <v>0</v>
      </c>
      <c r="W33" s="57">
        <f t="shared" si="0"/>
        <v>0</v>
      </c>
      <c r="X33" s="2">
        <f>MAX(MIN(IF(AND(AI32=1,AG33&lt;0),-1,1)*(W33-$C$9)/($C$8-$C$9)*$C$7-$C$29*AE33/T$2 -  AI32*$C$29/2,X$2),MAX(X$4:X32)*-1)</f>
        <v>-0.2458281045106315</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Train'!$F$39,AG32+W$2)-$C$3,IF(AE32-1&lt;=0,0,IF($C$32=Motors!$C$29,MAX(MAX(AG$4:AG32)*-1,AG32-W$2),MAX(0,MAX(AG$4:AG32)*-1,AG32-W$2))))</f>
        <v>0</v>
      </c>
      <c r="AH33" s="57">
        <f>'Drive Train'!$F$35-ABS(W33)*'DEPRECATED - DT-Prelim Calcs'!$C$21*'Drive Train'!$F$39</f>
        <v>12.4</v>
      </c>
      <c r="AI33" s="1">
        <f>IF(AJ33&gt;='Drive Train'!$F$29,1,0)</f>
        <v>1</v>
      </c>
      <c r="AJ33" s="57">
        <f>AJ32+0.5*Y33*'DEPRECATED - DT-Prelim Calcs'!$C$11^2+AE33*'DEPRECATED - DT-Prelim Calcs'!$C$11</f>
        <v>784.33981740885292</v>
      </c>
      <c r="AK33" s="57">
        <f t="shared" si="8"/>
        <v>0</v>
      </c>
      <c r="AL33" s="63">
        <f>AL32+'DEPRECATED - DT-Prelim Calcs'!$C$11</f>
        <v>116</v>
      </c>
      <c r="AM33" s="2">
        <f>AW33/'Drive Train'!$F$35</f>
        <v>0.88903624442322937</v>
      </c>
      <c r="AN33" s="46">
        <f>AU33*12*60/(PI() * 'Drive Train'!$F$15)/AM$2*AM33</f>
        <v>4007.2752773811881</v>
      </c>
      <c r="AO33" s="2">
        <f>('DEPRECATED - DT-Prelim Calcs'!$C$6*AM33-AN33)/('DEPRECATED - DT-Prelim Calcs'!$C$6*AM33)*'DEPRECATED - DT-Prelim Calcs'!$C$7*AM33</f>
        <v>0.3306573831146426</v>
      </c>
      <c r="AP33" s="57">
        <f>AO33/'DEPRECATED - DT-Prelim Calcs'!$C$7*('DEPRECATED - DT-Prelim Calcs'!$C$8-'DEPRECATED - DT-Prelim Calcs'!$C$9)+'DEPRECATED - DT-Prelim Calcs'!$C$9</f>
        <v>20.303046578260847</v>
      </c>
      <c r="AQ33" s="57">
        <f t="shared" si="9"/>
        <v>20.303046578260847</v>
      </c>
      <c r="AR33" s="2">
        <f t="shared" si="30"/>
        <v>6.5708669118702545E-4</v>
      </c>
      <c r="AS33" s="57">
        <f>AR33*'DEPRECATED - DT-Prelim Calcs'!$C$21/AM$2/'DEPRECATED - DT-Prelim Calcs'!$C$19/'DEPRECATED - DT-Prelim Calcs'!$C$18*3.39*'DEPRECATED - DT-Prelim Calcs'!$C$20</f>
        <v>4.761864276494391E-3</v>
      </c>
      <c r="AT33" s="46">
        <f t="shared" si="31"/>
        <v>0</v>
      </c>
      <c r="AU33" s="57">
        <f>AS32*'DEPRECATED - DT-Prelim Calcs'!$C$11+AU32</f>
        <v>39.334812310967756</v>
      </c>
      <c r="AV33" s="57">
        <f>AV32+0.5*AS33*'DEPRECATED - DT-Prelim Calcs'!$C$11^2+AU33*'DEPRECATED - DT-Prelim Calcs'!$C$11</f>
        <v>4521.2708901761107</v>
      </c>
      <c r="AW33" s="57">
        <f>MIN('Drive Train'!$F$35-AQ32*'DEPRECATED - DT-Prelim Calcs'!$C$21*'Drive Train'!$F$39,AW32+AQ$2)</f>
        <v>11.024049430848045</v>
      </c>
      <c r="AX33" s="57">
        <f>'Drive Train'!$F$35-AQ33*'DEPRECATED - DT-Prelim Calcs'!$C$21*'Drive Train'!$F$39</f>
        <v>11.019392832678262</v>
      </c>
      <c r="AY33" s="1">
        <f>IF(AV33&gt;='Drive Train'!$F$29,1,0)</f>
        <v>1</v>
      </c>
      <c r="AZ33" s="57">
        <f t="shared" si="32"/>
        <v>22.558940642512052</v>
      </c>
      <c r="BA33" s="63">
        <f>BA32+'DEPRECATED - DT-Prelim Calcs'!$C$11</f>
        <v>116</v>
      </c>
      <c r="BB33" s="2">
        <f>BL33/'Drive Train'!$F$35</f>
        <v>1.3150100756084184</v>
      </c>
      <c r="BC33" s="46">
        <f>BJ33*12*60/(PI() * 'Drive Train'!$F$15)/BB$2*BB33</f>
        <v>-3540.4879239703441</v>
      </c>
      <c r="BD33" s="2">
        <f>('DEPRECATED - DT-Prelim Calcs'!$C$6*BB33-BC33)/('DEPRECATED - DT-Prelim Calcs'!$C$6*BB33)*'DEPRECATED - DT-Prelim Calcs'!$C$7*BB33</f>
        <v>4.7700327994336496</v>
      </c>
      <c r="BE33" s="57">
        <f>BD33/'DEPRECATED - DT-Prelim Calcs'!$C$7*('DEPRECATED - DT-Prelim Calcs'!$C$8-'DEPRECATED - DT-Prelim Calcs'!$C$9)+'DEPRECATED - DT-Prelim Calcs'!$C$9</f>
        <v>256.63992040138476</v>
      </c>
      <c r="BF33" s="57">
        <f t="shared" si="10"/>
        <v>93</v>
      </c>
      <c r="BG33" s="2">
        <f t="shared" si="33"/>
        <v>1.8933187469926049</v>
      </c>
      <c r="BH33" s="57">
        <f>BG33*'DEPRECATED - DT-Prelim Calcs'!$C$21/BB$2/'DEPRECATED - DT-Prelim Calcs'!$C$19/'DEPRECATED - DT-Prelim Calcs'!$C$18*3.39*'DEPRECATED - DT-Prelim Calcs'!$C$20</f>
        <v>19.818871414811365</v>
      </c>
      <c r="BI33" s="46">
        <f t="shared" si="34"/>
        <v>0</v>
      </c>
      <c r="BJ33" s="57">
        <f>BH32*'DEPRECATED - DT-Prelim Calcs'!$C$11+BJ32</f>
        <v>-16.265992438414784</v>
      </c>
      <c r="BK33" s="57">
        <f>BK32+0.5*BH33*'DEPRECATED - DT-Prelim Calcs'!$C$11^2+BJ33*'DEPRECATED - DT-Prelim Calcs'!$C$11</f>
        <v>2742.6249914763553</v>
      </c>
      <c r="BL33" s="57">
        <f>MIN('Drive Train'!$F$35-BF32*'DEPRECATED - DT-Prelim Calcs'!$C$21*'Drive Train'!$F$39,BL32+BF$2)</f>
        <v>16.306124937544389</v>
      </c>
      <c r="BM33" s="57">
        <f>'Drive Train'!$F$35-BF33*'DEPRECATED - DT-Prelim Calcs'!$C$21*'Drive Train'!$F$39</f>
        <v>6.0759999999999996</v>
      </c>
      <c r="BN33" s="1">
        <f>IF(BK33&gt;='Drive Train'!$F$29,1,0)</f>
        <v>1</v>
      </c>
      <c r="BO33" s="57">
        <f t="shared" si="35"/>
        <v>103.33333333333333</v>
      </c>
      <c r="BP33" s="63">
        <f>BP32+'DEPRECATED - DT-Prelim Calcs'!$C$11</f>
        <v>116</v>
      </c>
      <c r="BQ33" s="2">
        <f>CA33/'Drive Train'!$F$35</f>
        <v>0.48999999999999994</v>
      </c>
      <c r="BR33" s="46">
        <f>BY33*12*60/(PI() * 'Drive Train'!$F$15)/BQ$2*BQ33</f>
        <v>-6418.1466037858572</v>
      </c>
      <c r="BS33" s="2">
        <f>('DEPRECATED - DT-Prelim Calcs'!$C$6*BQ33-BR33)/('DEPRECATED - DT-Prelim Calcs'!$C$6*BQ33)*'DEPRECATED - DT-Prelim Calcs'!$C$7*BQ33</f>
        <v>4.082913755182723</v>
      </c>
      <c r="BT33" s="57">
        <f>BS33/'DEPRECATED - DT-Prelim Calcs'!$C$7*('DEPRECATED - DT-Prelim Calcs'!$C$8-'DEPRECATED - DT-Prelim Calcs'!$C$9)+'DEPRECATED - DT-Prelim Calcs'!$C$9</f>
        <v>220.06009742321302</v>
      </c>
      <c r="BU33" s="57">
        <f t="shared" si="11"/>
        <v>93</v>
      </c>
      <c r="BV33" s="2">
        <f t="shared" si="36"/>
        <v>1.8828060353728675</v>
      </c>
      <c r="BW33" s="57">
        <f>BV33*'DEPRECATED - DT-Prelim Calcs'!$C$21/BQ$2/'DEPRECATED - DT-Prelim Calcs'!$C$19/'DEPRECATED - DT-Prelim Calcs'!$C$18*3.39*'DEPRECATED - DT-Prelim Calcs'!$C$20</f>
        <v>25.773080821789936</v>
      </c>
      <c r="BX33" s="46">
        <f t="shared" si="37"/>
        <v>0</v>
      </c>
      <c r="BY33" s="57">
        <f>BW32*'DEPRECATED - DT-Prelim Calcs'!$C$11+BY32</f>
        <v>-60.51381218522188</v>
      </c>
      <c r="BZ33" s="57">
        <f>BZ32+0.5*BW33*'DEPRECATED - DT-Prelim Calcs'!$C$11^2+BY33*'DEPRECATED - DT-Prelim Calcs'!$C$11</f>
        <v>-2338.4413361975808</v>
      </c>
      <c r="CA33" s="57">
        <f>MIN('Drive Train'!$F$35-BU32*'DEPRECATED - DT-Prelim Calcs'!$C$21*'Drive Train'!$F$39,CA32+BU$2)</f>
        <v>6.0759999999999996</v>
      </c>
      <c r="CB33" s="57">
        <f>'Drive Train'!$F$35-BU33*'DEPRECATED - DT-Prelim Calcs'!$C$21*'Drive Train'!$F$39</f>
        <v>6.0759999999999996</v>
      </c>
      <c r="CC33" s="1">
        <f>IF(BZ33&gt;='Drive Train'!$F$29,1,0)</f>
        <v>0</v>
      </c>
      <c r="CD33" s="57">
        <f t="shared" si="38"/>
        <v>103.33333333333333</v>
      </c>
      <c r="CE33" s="63">
        <f>CE32+'DEPRECATED - DT-Prelim Calcs'!$C$11</f>
        <v>116</v>
      </c>
      <c r="CF33" s="2">
        <f>CP33/'Drive Train'!$F$35</f>
        <v>0.48999999999999994</v>
      </c>
      <c r="CG33" s="46">
        <f>CN33*12*60/(PI() * 'Drive Train'!$F$15)/CF$2*CF33</f>
        <v>9880.7973508457217</v>
      </c>
      <c r="CH33" s="2">
        <f>('DEPRECATED - DT-Prelim Calcs'!$C$6*CF33-CG33)/('DEPRECATED - DT-Prelim Calcs'!$C$6*CF33)*'DEPRECATED - DT-Prelim Calcs'!$C$7*CF33</f>
        <v>-3.2867776014142946</v>
      </c>
      <c r="CI33" s="57">
        <f>CH33/'DEPRECATED - DT-Prelim Calcs'!$C$7*('DEPRECATED - DT-Prelim Calcs'!$C$8-'DEPRECATED - DT-Prelim Calcs'!$C$9)+'DEPRECATED - DT-Prelim Calcs'!$C$9</f>
        <v>-172.27658351097679</v>
      </c>
      <c r="CJ33" s="57">
        <f t="shared" si="12"/>
        <v>-172.27658351097679</v>
      </c>
      <c r="CK33" s="2">
        <f t="shared" si="39"/>
        <v>-4.7630976987849634</v>
      </c>
      <c r="CL33" s="57">
        <f>CK33*'DEPRECATED - DT-Prelim Calcs'!$C$21/CF$2/'DEPRECATED - DT-Prelim Calcs'!$C$19/'DEPRECATED - DT-Prelim Calcs'!$C$18*3.39*'DEPRECATED - DT-Prelim Calcs'!$C$20</f>
        <v>-80.541667520441507</v>
      </c>
      <c r="CM33" s="46">
        <f t="shared" si="40"/>
        <v>1</v>
      </c>
      <c r="CN33" s="57">
        <f>CL32*'DEPRECATED - DT-Prelim Calcs'!$C$11+CN32</f>
        <v>75.416521790637546</v>
      </c>
      <c r="CO33" s="57">
        <f>CO32+0.5*CL33*'DEPRECATED - DT-Prelim Calcs'!$C$11^2+CN33*'DEPRECATED - DT-Prelim Calcs'!$C$11</f>
        <v>-9910.490037658783</v>
      </c>
      <c r="CP33" s="57">
        <f>MIN('Drive Train'!$F$35-CJ32*'DEPRECATED - DT-Prelim Calcs'!$C$21*'Drive Train'!$F$39,CP32+CJ$2)</f>
        <v>6.0759999999999996</v>
      </c>
      <c r="CQ33" s="57">
        <f>'Drive Train'!$F$35-CJ33*'DEPRECATED - DT-Prelim Calcs'!$C$21*'Drive Train'!$F$39</f>
        <v>24.114807678746423</v>
      </c>
      <c r="CR33" s="1">
        <f>IF(CO33&gt;='Drive Train'!$F$29,1,0)</f>
        <v>0</v>
      </c>
      <c r="CS33" s="57">
        <f t="shared" si="41"/>
        <v>-191.41842612330754</v>
      </c>
      <c r="CT33" s="63">
        <f>CT32+'DEPRECATED - DT-Prelim Calcs'!$C$11</f>
        <v>116</v>
      </c>
      <c r="CU33" s="2">
        <f>DE33/'Drive Train'!$F$35</f>
        <v>0.48999999999999994</v>
      </c>
      <c r="CV33" s="46">
        <f>DC33*12*60/(PI() * 'Drive Train'!$F$15)/CU$2*CU33</f>
        <v>10277.08300802665</v>
      </c>
      <c r="CW33" s="2">
        <f>('DEPRECATED - DT-Prelim Calcs'!$C$6*CU33-CV33)/('DEPRECATED - DT-Prelim Calcs'!$C$6*CU33)*'DEPRECATED - DT-Prelim Calcs'!$C$7*CU33</f>
        <v>-3.4659611724848456</v>
      </c>
      <c r="CX33" s="57">
        <f>CW33/'DEPRECATED - DT-Prelim Calcs'!$C$7*('DEPRECATED - DT-Prelim Calcs'!$C$8-'DEPRECATED - DT-Prelim Calcs'!$C$9)+'DEPRECATED - DT-Prelim Calcs'!$C$9</f>
        <v>-181.81569229452521</v>
      </c>
      <c r="CY33" s="57">
        <f t="shared" si="13"/>
        <v>-181.81569229452521</v>
      </c>
      <c r="CZ33" s="2">
        <f t="shared" si="42"/>
        <v>-5.0014915197191927</v>
      </c>
      <c r="DA33" s="57">
        <f>CZ33*'DEPRECATED - DT-Prelim Calcs'!$C$21/CU$2/'DEPRECATED - DT-Prelim Calcs'!$C$19/'DEPRECATED - DT-Prelim Calcs'!$C$18*3.39*'DEPRECATED - DT-Prelim Calcs'!$C$20</f>
        <v>-100.6818942714653</v>
      </c>
      <c r="DB33" s="46">
        <f t="shared" si="43"/>
        <v>1</v>
      </c>
      <c r="DC33" s="57">
        <f>DA32*'DEPRECATED - DT-Prelim Calcs'!$C$11+DC32</f>
        <v>65.890629547651059</v>
      </c>
      <c r="DD33" s="57">
        <f>DD32+0.5*DA33*'DEPRECATED - DT-Prelim Calcs'!$C$11^2+DC33*'DEPRECATED - DT-Prelim Calcs'!$C$11</f>
        <v>-14490.512325916645</v>
      </c>
      <c r="DE33" s="57">
        <f>MIN('Drive Train'!$F$35-CY32*'DEPRECATED - DT-Prelim Calcs'!$C$21*'Drive Train'!$F$39,DE32+CY$2)</f>
        <v>6.0759999999999996</v>
      </c>
      <c r="DF33" s="57">
        <f>'Drive Train'!$F$35-CY33*'DEPRECATED - DT-Prelim Calcs'!$C$21*'Drive Train'!$F$39</f>
        <v>24.763467076027716</v>
      </c>
      <c r="DG33" s="1">
        <f>IF(DD33&gt;='Drive Train'!$F$29,1,0)</f>
        <v>0</v>
      </c>
      <c r="DH33" s="57">
        <f t="shared" si="44"/>
        <v>-202.01743588280578</v>
      </c>
      <c r="DI33" s="63">
        <f>DI32+'DEPRECATED - DT-Prelim Calcs'!$C$11</f>
        <v>116</v>
      </c>
      <c r="DJ33" s="2">
        <f>DT33/'Drive Train'!$F$35</f>
        <v>0.48999999999999994</v>
      </c>
      <c r="DK33" s="46">
        <f>DR33*12*60/(PI() * 'Drive Train'!$F$15)/DJ$2*DJ33</f>
        <v>16049.570033944043</v>
      </c>
      <c r="DL33" s="2">
        <f>('DEPRECATED - DT-Prelim Calcs'!$C$6*DJ33-DK33)/('DEPRECATED - DT-Prelim Calcs'!$C$6*DJ33)*'DEPRECATED - DT-Prelim Calcs'!$C$7*DJ33</f>
        <v>-6.0760350434906467</v>
      </c>
      <c r="DM33" s="57">
        <f>DL33/'DEPRECATED - DT-Prelim Calcs'!$C$7*('DEPRECATED - DT-Prelim Calcs'!$C$8-'DEPRECATED - DT-Prelim Calcs'!$C$9)+'DEPRECATED - DT-Prelim Calcs'!$C$9</f>
        <v>-320.76692783396265</v>
      </c>
      <c r="DN33" s="57">
        <f t="shared" si="14"/>
        <v>-320.76692783396265</v>
      </c>
      <c r="DO33" s="2">
        <f t="shared" si="45"/>
        <v>-8.4740503001482068</v>
      </c>
      <c r="DP33" s="57">
        <f>DO33*'DEPRECATED - DT-Prelim Calcs'!$C$21/DJ$2/'DEPRECATED - DT-Prelim Calcs'!$C$19/'DEPRECATED - DT-Prelim Calcs'!$C$18*3.39*'DEPRECATED - DT-Prelim Calcs'!$C$20</f>
        <v>-197.87952899407551</v>
      </c>
      <c r="DQ33" s="46">
        <f t="shared" si="46"/>
        <v>1</v>
      </c>
      <c r="DR33" s="57">
        <f>DP32*'DEPRECATED - DT-Prelim Calcs'!$C$11+DR32</f>
        <v>88.707268317933696</v>
      </c>
      <c r="DS33" s="57">
        <f>DS32+0.5*DP33*'DEPRECATED - DT-Prelim Calcs'!$C$11^2+DR33*'DEPRECATED - DT-Prelim Calcs'!$C$11</f>
        <v>-36457.305715923299</v>
      </c>
      <c r="DT33" s="57">
        <f>MIN('Drive Train'!$F$35-DN32*'DEPRECATED - DT-Prelim Calcs'!$C$21*'Drive Train'!$F$39,DT32+DN$2)</f>
        <v>6.0759999999999996</v>
      </c>
      <c r="DU33" s="57">
        <f>'Drive Train'!$F$35-DN33*'DEPRECATED - DT-Prelim Calcs'!$C$21*'Drive Train'!$F$39</f>
        <v>34.212151092709462</v>
      </c>
      <c r="DV33" s="1">
        <f>IF(DS33&gt;='Drive Train'!$F$29,1,0)</f>
        <v>0</v>
      </c>
      <c r="DW33" s="57">
        <f t="shared" si="47"/>
        <v>-356.40769759329186</v>
      </c>
      <c r="DX33" s="63">
        <f>DX32+'DEPRECATED - DT-Prelim Calcs'!$C$11</f>
        <v>116</v>
      </c>
      <c r="DY33" s="2">
        <f>EI33/'Drive Train'!$F$35</f>
        <v>0.48999999999999994</v>
      </c>
      <c r="DZ33" s="46">
        <f>EG33*12*60/(PI() * 'Drive Train'!$F$15)/DY$2*DY33</f>
        <v>-67240.494573628806</v>
      </c>
      <c r="EA33" s="2">
        <f>('DEPRECATED - DT-Prelim Calcs'!$C$6*DY33-DZ33)/('DEPRECATED - DT-Prelim Calcs'!$C$6*DY33)*'DEPRECATED - DT-Prelim Calcs'!$C$7*DY33</f>
        <v>31.584200548301208</v>
      </c>
      <c r="EB33" s="57">
        <f>EA33/'DEPRECATED - DT-Prelim Calcs'!$C$7*('DEPRECATED - DT-Prelim Calcs'!$C$8-'DEPRECATED - DT-Prelim Calcs'!$C$9)+'DEPRECATED - DT-Prelim Calcs'!$C$9</f>
        <v>1684.1327511813465</v>
      </c>
      <c r="EC33" s="57">
        <f t="shared" si="15"/>
        <v>93</v>
      </c>
      <c r="ED33" s="2">
        <f t="shared" si="48"/>
        <v>0.96993038185874991</v>
      </c>
      <c r="EE33" s="57">
        <f>ED33*'DEPRECATED - DT-Prelim Calcs'!$C$21/DY$2/'DEPRECATED - DT-Prelim Calcs'!$C$19/'DEPRECATED - DT-Prelim Calcs'!$C$18*3.39*'DEPRECATED - DT-Prelim Calcs'!$C$20</f>
        <v>25.773080821789936</v>
      </c>
      <c r="EF33" s="46">
        <f t="shared" si="49"/>
        <v>0</v>
      </c>
      <c r="EG33" s="57">
        <f>EE32*'DEPRECATED - DT-Prelim Calcs'!$C$11+EG32</f>
        <v>-326.59592420571528</v>
      </c>
      <c r="EH33" s="57">
        <f>EH32+0.5*EE33*'DEPRECATED - DT-Prelim Calcs'!$C$11^2+EG33*'DEPRECATED - DT-Prelim Calcs'!$C$11</f>
        <v>-50505.212776356821</v>
      </c>
      <c r="EI33" s="57">
        <f>MIN('Drive Train'!$F$35-EC32*'DEPRECATED - DT-Prelim Calcs'!$C$21*'Drive Train'!$F$39,EI32+EC$2)</f>
        <v>6.0759999999999996</v>
      </c>
      <c r="EJ33" s="57">
        <f>'Drive Train'!$F$35-EC33*'DEPRECATED - DT-Prelim Calcs'!$C$21*'Drive Train'!$F$39</f>
        <v>6.0759999999999996</v>
      </c>
      <c r="EK33" s="1">
        <f>IF(EH33&gt;='Drive Train'!$F$29,1,0)</f>
        <v>0</v>
      </c>
      <c r="EL33" s="57">
        <f t="shared" si="50"/>
        <v>103.33333333333333</v>
      </c>
      <c r="EM33" s="63">
        <f>EM32+'DEPRECATED - DT-Prelim Calcs'!$C$11</f>
        <v>116</v>
      </c>
      <c r="EN33" s="2">
        <f>EX33/'Drive Train'!$F$35</f>
        <v>0.48999999999999994</v>
      </c>
      <c r="EO33" s="46">
        <f>EV33*12*60/(PI() * 'Drive Train'!$F$15)/EN$2*EN33</f>
        <v>-31562.755792321095</v>
      </c>
      <c r="EP33" s="2">
        <f>('DEPRECATED - DT-Prelim Calcs'!$C$6*EN33-EO33)/('DEPRECATED - DT-Prelim Calcs'!$C$6*EN33)*'DEPRECATED - DT-Prelim Calcs'!$C$7*EN33</f>
        <v>15.452239861068263</v>
      </c>
      <c r="EQ33" s="57">
        <f>EP33/'DEPRECATED - DT-Prelim Calcs'!$C$7*('DEPRECATED - DT-Prelim Calcs'!$C$8-'DEPRECATED - DT-Prelim Calcs'!$C$9)+'DEPRECATED - DT-Prelim Calcs'!$C$9</f>
        <v>825.32339177388303</v>
      </c>
      <c r="ER33" s="57">
        <f t="shared" si="16"/>
        <v>93</v>
      </c>
      <c r="ES33" s="2">
        <f t="shared" si="51"/>
        <v>0.86507304327942547</v>
      </c>
      <c r="ET33" s="57">
        <f>ES33*'DEPRECATED - DT-Prelim Calcs'!$C$21/EN$2/'DEPRECATED - DT-Prelim Calcs'!$C$19/'DEPRECATED - DT-Prelim Calcs'!$C$18*3.39*'DEPRECATED - DT-Prelim Calcs'!$C$20</f>
        <v>25.773080821789936</v>
      </c>
      <c r="EU33" s="46">
        <f t="shared" si="52"/>
        <v>0</v>
      </c>
      <c r="EV33" s="57">
        <f>ET32*'DEPRECATED - DT-Prelim Calcs'!$C$11+EV32</f>
        <v>-136.73100072284149</v>
      </c>
      <c r="EW33" s="57">
        <f>EW32+0.5*ET33*'DEPRECATED - DT-Prelim Calcs'!$C$11^2+EV33*'DEPRECATED - DT-Prelim Calcs'!$C$11</f>
        <v>-72450.314216276398</v>
      </c>
      <c r="EX33" s="57">
        <f>MIN('Drive Train'!$F$35-ER32*'DEPRECATED - DT-Prelim Calcs'!$C$21*'Drive Train'!$F$39,EX32+ER$2)</f>
        <v>6.0759999999999996</v>
      </c>
      <c r="EY33" s="57">
        <f>'Drive Train'!$F$35-ER33*'DEPRECATED - DT-Prelim Calcs'!$C$21*'Drive Train'!$F$39</f>
        <v>6.0759999999999996</v>
      </c>
      <c r="EZ33" s="1">
        <f>IF(EW33&gt;='Drive Train'!$F$29,1,0)</f>
        <v>0</v>
      </c>
      <c r="FA33" s="57">
        <f t="shared" si="53"/>
        <v>103.33333333333333</v>
      </c>
      <c r="FB33" s="63">
        <f>FB32+'DEPRECATED - DT-Prelim Calcs'!$C$11</f>
        <v>116</v>
      </c>
      <c r="FC33" s="2">
        <f>FM33/'Drive Train'!$F$35</f>
        <v>0.48999999999999994</v>
      </c>
      <c r="FD33" s="46">
        <f>FK33*12*60/(PI() * 'Drive Train'!$F$15)/FC$2*FC33</f>
        <v>-287649.48365786916</v>
      </c>
      <c r="FE33" s="2">
        <f>('DEPRECATED - DT-Prelim Calcs'!$C$6*FC33-FD33)/('DEPRECATED - DT-Prelim Calcs'!$C$6*FC33)*'DEPRECATED - DT-Prelim Calcs'!$C$7*FC33</f>
        <v>131.24379974023728</v>
      </c>
      <c r="FF33" s="57">
        <f>FE33/'DEPRECATED - DT-Prelim Calcs'!$C$7*('DEPRECATED - DT-Prelim Calcs'!$C$8-'DEPRECATED - DT-Prelim Calcs'!$C$9)+'DEPRECATED - DT-Prelim Calcs'!$C$9</f>
        <v>6989.6624509014282</v>
      </c>
      <c r="FG33" s="57">
        <f t="shared" si="17"/>
        <v>93</v>
      </c>
      <c r="FH33" s="2">
        <f t="shared" si="54"/>
        <v>0.78067567320338405</v>
      </c>
      <c r="FI33" s="57">
        <f>FH33*'DEPRECATED - DT-Prelim Calcs'!$C$21/FC$2/'DEPRECATED - DT-Prelim Calcs'!$C$19/'DEPRECATED - DT-Prelim Calcs'!$C$18*3.39*'DEPRECATED - DT-Prelim Calcs'!$C$20</f>
        <v>25.773080821789936</v>
      </c>
      <c r="FJ33" s="46">
        <f t="shared" si="55"/>
        <v>0</v>
      </c>
      <c r="FK33" s="57">
        <f>FI32*'DEPRECATED - DT-Prelim Calcs'!$C$11+FK32</f>
        <v>-1124.5364667352651</v>
      </c>
      <c r="FL33" s="57">
        <f>FL32+0.5*FI33*'DEPRECATED - DT-Prelim Calcs'!$C$11^2+FK33*'DEPRECATED - DT-Prelim Calcs'!$C$11</f>
        <v>-92263.794982981461</v>
      </c>
      <c r="FM33" s="57">
        <f>MIN('Drive Train'!$F$35-FG32*'DEPRECATED - DT-Prelim Calcs'!$C$21*'Drive Train'!$F$39,FM32+FG$2)</f>
        <v>6.0759999999999996</v>
      </c>
      <c r="FN33" s="57">
        <f>'Drive Train'!$F$35-FG33*'DEPRECATED - DT-Prelim Calcs'!$C$21*'Drive Train'!$F$39</f>
        <v>6.0759999999999996</v>
      </c>
      <c r="FO33" s="1">
        <f>IF(FL33&gt;='Drive Train'!$F$29,1,0)</f>
        <v>0</v>
      </c>
      <c r="FP33" s="57">
        <f t="shared" si="56"/>
        <v>103.33333333333333</v>
      </c>
      <c r="FQ33" s="63">
        <f>FQ32+'DEPRECATED - DT-Prelim Calcs'!$C$11</f>
        <v>116</v>
      </c>
      <c r="FR33" s="2">
        <f>GB33/'Drive Train'!$F$35</f>
        <v>0.48999999999999994</v>
      </c>
      <c r="FS33" s="46">
        <f>FZ33*12*60/(PI() * 'Drive Train'!$F$15)/FR$2*FR33</f>
        <v>11567.247988379637</v>
      </c>
      <c r="FT33" s="2">
        <f>('DEPRECATED - DT-Prelim Calcs'!$C$6*FR33-FS33)/('DEPRECATED - DT-Prelim Calcs'!$C$6*FR33)*'DEPRECATED - DT-Prelim Calcs'!$C$7*FR33</f>
        <v>-4.0493190716688412</v>
      </c>
      <c r="FU33" s="57">
        <f>FT33/'DEPRECATED - DT-Prelim Calcs'!$C$7*('DEPRECATED - DT-Prelim Calcs'!$C$8-'DEPRECATED - DT-Prelim Calcs'!$C$9)+'DEPRECATED - DT-Prelim Calcs'!$C$9</f>
        <v>-212.87163356643666</v>
      </c>
      <c r="FV33" s="57">
        <f t="shared" si="18"/>
        <v>-212.87163356643666</v>
      </c>
      <c r="FW33" s="2">
        <f t="shared" si="57"/>
        <v>-5.7776169073747461</v>
      </c>
      <c r="FX33" s="57">
        <f>FW33*'DEPRECATED - DT-Prelim Calcs'!$C$21/FR$2/'DEPRECATED - DT-Prelim Calcs'!$C$19/'DEPRECATED - DT-Prelim Calcs'!$C$18*3.39*'DEPRECATED - DT-Prelim Calcs'!$C$20</f>
        <v>-209.35005931102521</v>
      </c>
      <c r="FY33" s="46">
        <f t="shared" si="58"/>
        <v>1</v>
      </c>
      <c r="FZ33" s="57">
        <f>FX32*'DEPRECATED - DT-Prelim Calcs'!$C$11+FZ32</f>
        <v>41.201339345288858</v>
      </c>
      <c r="GA33" s="57">
        <f>GA32+0.5*FX33*'DEPRECATED - DT-Prelim Calcs'!$C$11^2+FZ33*'DEPRECATED - DT-Prelim Calcs'!$C$11</f>
        <v>-105603.34621646417</v>
      </c>
      <c r="GB33" s="57">
        <f>MIN('Drive Train'!$F$35-FV32*'DEPRECATED - DT-Prelim Calcs'!$C$21*'Drive Train'!$F$39,GB32+FV$2)</f>
        <v>6.0759999999999996</v>
      </c>
      <c r="GC33" s="57">
        <f>'Drive Train'!$F$35-FV33*'DEPRECATED - DT-Prelim Calcs'!$C$21*'Drive Train'!$F$39</f>
        <v>26.875271082517692</v>
      </c>
      <c r="GD33" s="1">
        <f>IF(GA33&gt;='Drive Train'!$F$29,1,0)</f>
        <v>0</v>
      </c>
      <c r="GE33" s="57">
        <f t="shared" si="59"/>
        <v>-236.52403729604072</v>
      </c>
      <c r="GF33" s="63">
        <f>GF32+'DEPRECATED - DT-Prelim Calcs'!$C$11</f>
        <v>116</v>
      </c>
      <c r="GG33" s="2">
        <f>GQ33/'Drive Train'!$F$35</f>
        <v>0.83548387096774201</v>
      </c>
      <c r="GH33" s="46">
        <f>GO33*12*60/(PI() * 'Drive Train'!$F$15)/GG$2*GG33</f>
        <v>-8150.0465286967619</v>
      </c>
      <c r="GI33" s="2">
        <f>('DEPRECATED - DT-Prelim Calcs'!$C$6*GG33-GH33)/('DEPRECATED - DT-Prelim Calcs'!$C$6*GG33)*'DEPRECATED - DT-Prelim Calcs'!$C$7*GG33</f>
        <v>5.6986215951034014</v>
      </c>
      <c r="GJ33" s="57">
        <f>GI33/'DEPRECATED - DT-Prelim Calcs'!$C$7*('DEPRECATED - DT-Prelim Calcs'!$C$8-'DEPRECATED - DT-Prelim Calcs'!$C$9)+'DEPRECATED - DT-Prelim Calcs'!$C$9</f>
        <v>306.07475130778687</v>
      </c>
      <c r="GK33" s="57">
        <f t="shared" si="60"/>
        <v>29.999999999999982</v>
      </c>
      <c r="GL33" s="2">
        <f t="shared" si="61"/>
        <v>0.99579519204165001</v>
      </c>
      <c r="GM33" s="57">
        <f>GL33*'DEPRECATED - DT-Prelim Calcs'!$C$21/GG$2/'DEPRECATED - DT-Prelim Calcs'!$C$19/'DEPRECATED - DT-Prelim Calcs'!$C$18*3.39*'DEPRECATED - DT-Prelim Calcs'!$C$20</f>
        <v>25.773080821789936</v>
      </c>
      <c r="GN33" s="46">
        <f t="shared" si="62"/>
        <v>0</v>
      </c>
      <c r="GO33" s="57">
        <f>GM32*'DEPRECATED - DT-Prelim Calcs'!$C$11+GO32</f>
        <v>-23.835673133033964</v>
      </c>
      <c r="GP33" s="57">
        <f>GP32+0.5*GM33*'DEPRECATED - DT-Prelim Calcs'!$C$11^2+GO33*'DEPRECATED - DT-Prelim Calcs'!$C$11</f>
        <v>-43879.400559235648</v>
      </c>
      <c r="GQ33" s="57">
        <f>MIN('Drive Train'!$F$35-GK32*'DEPRECATED - DT-Prelim Calcs'!$C$21*'Drive Train'!$F$39,GQ32+GK$2)</f>
        <v>10.360000000000001</v>
      </c>
      <c r="GR33" s="57">
        <f>'Drive Train'!$F$35-GK33*'DEPRECATED - DT-Prelim Calcs'!$C$21*'Drive Train'!$F$39</f>
        <v>10.360000000000001</v>
      </c>
      <c r="GS33" s="1">
        <f>IF(GP33&gt;='Drive Train'!$F$29,1,0)</f>
        <v>0</v>
      </c>
      <c r="GT33" s="57">
        <f t="shared" si="63"/>
        <v>33.333333333333314</v>
      </c>
      <c r="GU33" s="63">
        <f>GU32+'DEPRECATED - DT-Prelim Calcs'!$C$11</f>
        <v>116</v>
      </c>
      <c r="GV33" s="2">
        <f>HF33/'Drive Train'!$F$35</f>
        <v>2.5764903602244162</v>
      </c>
      <c r="GW33" s="46">
        <f>HD33*12*60/(PI() * 'Drive Train'!$F$15)/GV$2*GV33</f>
        <v>-703777.32272562454</v>
      </c>
      <c r="GX33" s="2">
        <f>('DEPRECATED - DT-Prelim Calcs'!$C$6*GV33-GW33)/('DEPRECATED - DT-Prelim Calcs'!$C$6*GV33)*'DEPRECATED - DT-Prelim Calcs'!$C$7*GV33</f>
        <v>324.42760588985851</v>
      </c>
      <c r="GY33" s="57">
        <f>GX33/'DEPRECATED - DT-Prelim Calcs'!$C$7*('DEPRECATED - DT-Prelim Calcs'!$C$8-'DEPRECATED - DT-Prelim Calcs'!$C$9)+'DEPRECATED - DT-Prelim Calcs'!$C$9</f>
        <v>17274.094952559688</v>
      </c>
      <c r="GZ33" s="57">
        <f t="shared" si="20"/>
        <v>33.333333333333314</v>
      </c>
      <c r="HA33" s="2">
        <f t="shared" si="64"/>
        <v>0.99579519204165001</v>
      </c>
      <c r="HB33" s="57">
        <f>HA33*'DEPRECATED - DT-Prelim Calcs'!$C$21/GV$2/'DEPRECATED - DT-Prelim Calcs'!$C$19/'DEPRECATED - DT-Prelim Calcs'!$C$18*3.39*'DEPRECATED - DT-Prelim Calcs'!$C$20</f>
        <v>25.773080821789936</v>
      </c>
      <c r="HC33" s="46">
        <f t="shared" si="65"/>
        <v>0</v>
      </c>
      <c r="HD33" s="57">
        <f>HB32*'DEPRECATED - DT-Prelim Calcs'!$C$11+HD32</f>
        <v>-667.4398763870463</v>
      </c>
      <c r="HE33" s="57">
        <f>HE32+0.5*HB33*'DEPRECATED - DT-Prelim Calcs'!$C$11^2+HD33*'DEPRECATED - DT-Prelim Calcs'!$C$11</f>
        <v>-46812.94150289442</v>
      </c>
      <c r="HF33" s="57">
        <f>MIN('Drive Train'!$F$35-GZ32*'DEPRECATED - DT-Prelim Calcs'!$C$21*'Drive Train'!$F$39,HF32+GZ$2)</f>
        <v>31.948480466782762</v>
      </c>
      <c r="HG33" s="57">
        <f>'Drive Train'!$F$35-GZ33*'DEPRECATED - DT-Prelim Calcs'!$C$21*'Drive Train'!$F$39</f>
        <v>10.133333333333335</v>
      </c>
      <c r="HH33" s="1">
        <f>IF(HE33&gt;='Drive Train'!$F$29,1,0)</f>
        <v>0</v>
      </c>
      <c r="HI33" s="57">
        <f t="shared" si="66"/>
        <v>37.037037037037017</v>
      </c>
      <c r="HJ33" s="63">
        <f>HJ32+'DEPRECATED - DT-Prelim Calcs'!$C$11</f>
        <v>116</v>
      </c>
      <c r="HK33" s="2">
        <f>HU33/'Drive Train'!$F$35</f>
        <v>0.79892473118279583</v>
      </c>
      <c r="HL33" s="46">
        <f>HS33*12*60/(PI() * 'Drive Train'!$F$15)/HK$2*HK33</f>
        <v>-74859.959722618965</v>
      </c>
      <c r="HM33" s="2">
        <f>('DEPRECATED - DT-Prelim Calcs'!$C$6*HK33-HL33)/('DEPRECATED - DT-Prelim Calcs'!$C$6*HK33)*'DEPRECATED - DT-Prelim Calcs'!$C$7*HK33</f>
        <v>35.773908214066431</v>
      </c>
      <c r="HN33" s="57">
        <f>HM33/'DEPRECATED - DT-Prelim Calcs'!$C$7*('DEPRECATED - DT-Prelim Calcs'!$C$8-'DEPRECATED - DT-Prelim Calcs'!$C$9)+'DEPRECATED - DT-Prelim Calcs'!$C$9</f>
        <v>1907.1781841762338</v>
      </c>
      <c r="HO33" s="57">
        <f t="shared" si="21"/>
        <v>36.66666666666665</v>
      </c>
      <c r="HP33" s="2">
        <f t="shared" si="67"/>
        <v>0.99579519204165001</v>
      </c>
      <c r="HQ33" s="57">
        <f>HP33*'DEPRECATED - DT-Prelim Calcs'!$C$21/HK$2/'DEPRECATED - DT-Prelim Calcs'!$C$19/'DEPRECATED - DT-Prelim Calcs'!$C$18*3.39*'DEPRECATED - DT-Prelim Calcs'!$C$20</f>
        <v>25.773080821789936</v>
      </c>
      <c r="HR33" s="46">
        <f t="shared" si="68"/>
        <v>0</v>
      </c>
      <c r="HS33" s="57">
        <f>HQ32*'DEPRECATED - DT-Prelim Calcs'!$C$11+HS32</f>
        <v>-228.95447014013382</v>
      </c>
      <c r="HT33" s="57">
        <f>HT32+0.5*HQ33*'DEPRECATED - DT-Prelim Calcs'!$C$11^2+HS33*'DEPRECATED - DT-Prelim Calcs'!$C$11</f>
        <v>-53383.169044250804</v>
      </c>
      <c r="HU33" s="57">
        <f>MIN('Drive Train'!$F$35-HO32*'DEPRECATED - DT-Prelim Calcs'!$C$21*'Drive Train'!$F$39,HU32+HO$2)</f>
        <v>9.9066666666666681</v>
      </c>
      <c r="HV33" s="57">
        <f>'Drive Train'!$F$35-HO33*'DEPRECATED - DT-Prelim Calcs'!$C$21*'Drive Train'!$F$39</f>
        <v>9.9066666666666681</v>
      </c>
      <c r="HW33" s="1">
        <f>IF(HT33&gt;='Drive Train'!$F$29,1,0)</f>
        <v>0</v>
      </c>
      <c r="HX33" s="57">
        <f t="shared" si="69"/>
        <v>40.740740740740726</v>
      </c>
      <c r="HY33" s="63">
        <f>HY32+'DEPRECATED - DT-Prelim Calcs'!$C$11</f>
        <v>116</v>
      </c>
      <c r="HZ33" s="2">
        <f>IJ33/'Drive Train'!$F$35</f>
        <v>0.78064516129032269</v>
      </c>
      <c r="IA33" s="46">
        <f>IH33*12*60/(PI() * 'Drive Train'!$F$15)/HZ$2*HZ33</f>
        <v>24601.177908771078</v>
      </c>
      <c r="IB33" s="2">
        <f>('DEPRECATED - DT-Prelim Calcs'!$C$6*HZ33-IA33)/('DEPRECATED - DT-Prelim Calcs'!$C$6*HZ33)*'DEPRECATED - DT-Prelim Calcs'!$C$7*HZ33</f>
        <v>-9.2422546847684295</v>
      </c>
      <c r="IC33" s="57">
        <f>IB33/'DEPRECATED - DT-Prelim Calcs'!$C$7*('DEPRECATED - DT-Prelim Calcs'!$C$8-'DEPRECATED - DT-Prelim Calcs'!$C$9)+'DEPRECATED - DT-Prelim Calcs'!$C$9</f>
        <v>-489.32542574929028</v>
      </c>
      <c r="ID33" s="57">
        <f t="shared" si="22"/>
        <v>-489.32542574929028</v>
      </c>
      <c r="IE33" s="2">
        <f t="shared" si="70"/>
        <v>-11.549463217667356</v>
      </c>
      <c r="IF33" s="57">
        <f>IE33*'DEPRECATED - DT-Prelim Calcs'!$C$21/HZ$2/'DEPRECATED - DT-Prelim Calcs'!$C$19/'DEPRECATED - DT-Prelim Calcs'!$C$18*3.39*'DEPRECATED - DT-Prelim Calcs'!$C$20</f>
        <v>-298.92215923129368</v>
      </c>
      <c r="IG33" s="46">
        <f t="shared" si="71"/>
        <v>1</v>
      </c>
      <c r="IH33" s="57">
        <f>IF32*'DEPRECATED - DT-Prelim Calcs'!$C$11+IH32</f>
        <v>77.002997768427946</v>
      </c>
      <c r="II33" s="57">
        <f>II32+0.5*IF33*'DEPRECATED - DT-Prelim Calcs'!$C$11^2+IH33*'DEPRECATED - DT-Prelim Calcs'!$C$11</f>
        <v>-63449.280172104722</v>
      </c>
      <c r="IJ33" s="57">
        <f>MIN('Drive Train'!$F$35-ID32*'DEPRECATED - DT-Prelim Calcs'!$C$21*'Drive Train'!$F$39,IJ32+ID$2)</f>
        <v>9.6800000000000015</v>
      </c>
      <c r="IK33" s="57">
        <f>'Drive Train'!$F$35-ID33*'DEPRECATED - DT-Prelim Calcs'!$C$21*'Drive Train'!$F$39</f>
        <v>45.67412895095174</v>
      </c>
      <c r="IL33" s="1">
        <f>IF(II33&gt;='Drive Train'!$F$29,1,0)</f>
        <v>0</v>
      </c>
      <c r="IM33" s="57">
        <f t="shared" si="72"/>
        <v>-543.69491749921133</v>
      </c>
      <c r="IN33" s="63">
        <f>IN32+'DEPRECATED - DT-Prelim Calcs'!$C$11</f>
        <v>116</v>
      </c>
      <c r="IO33" s="2">
        <f>IY33/'Drive Train'!$F$35</f>
        <v>0.76236559139784954</v>
      </c>
      <c r="IP33" s="46">
        <f>IW33*12*60/(PI() * 'Drive Train'!$F$15)/IO$2*IO33</f>
        <v>-103463.09893514532</v>
      </c>
      <c r="IQ33" s="2">
        <f>('DEPRECATED - DT-Prelim Calcs'!$C$6*IO33-IP33)/('DEPRECATED - DT-Prelim Calcs'!$C$6*IO33)*'DEPRECATED - DT-Prelim Calcs'!$C$7*IO33</f>
        <v>48.618927423054977</v>
      </c>
      <c r="IR33" s="57">
        <f>IQ33/'DEPRECATED - DT-Prelim Calcs'!$C$7*('DEPRECATED - DT-Prelim Calcs'!$C$8-'DEPRECATED - DT-Prelim Calcs'!$C$9)+'DEPRECATED - DT-Prelim Calcs'!$C$9</f>
        <v>2591.0022358414744</v>
      </c>
      <c r="IS33" s="57">
        <f t="shared" si="23"/>
        <v>43.333333333333321</v>
      </c>
      <c r="IT33" s="2">
        <f t="shared" si="73"/>
        <v>0.99579519204165001</v>
      </c>
      <c r="IU33" s="57">
        <f>IT33*'DEPRECATED - DT-Prelim Calcs'!$C$21/IO$2/'DEPRECATED - DT-Prelim Calcs'!$C$19/'DEPRECATED - DT-Prelim Calcs'!$C$18*3.39*'DEPRECATED - DT-Prelim Calcs'!$C$20</f>
        <v>25.773080821789936</v>
      </c>
      <c r="IV33" s="46">
        <f t="shared" si="74"/>
        <v>0</v>
      </c>
      <c r="IW33" s="57">
        <f>IU32*'DEPRECATED - DT-Prelim Calcs'!$C$11+IW32</f>
        <v>-331.60998496711875</v>
      </c>
      <c r="IX33" s="57">
        <f>IX32+0.5*IU33*'DEPRECATED - DT-Prelim Calcs'!$C$11^2+IW33*'DEPRECATED - DT-Prelim Calcs'!$C$11</f>
        <v>-52859.929667598837</v>
      </c>
      <c r="IY33" s="57">
        <f>MIN('Drive Train'!$F$35-IS32*'DEPRECATED - DT-Prelim Calcs'!$C$21*'Drive Train'!$F$39,IY32+IS$2)</f>
        <v>9.4533333333333349</v>
      </c>
      <c r="IZ33" s="57">
        <f>'Drive Train'!$F$35-IS33*'DEPRECATED - DT-Prelim Calcs'!$C$21*'Drive Train'!$F$39</f>
        <v>9.4533333333333349</v>
      </c>
      <c r="JA33" s="1">
        <f>IF(IX33&gt;='Drive Train'!$F$29,1,0)</f>
        <v>0</v>
      </c>
      <c r="JB33" s="57">
        <f t="shared" si="75"/>
        <v>48.148148148148138</v>
      </c>
      <c r="JC33" s="63">
        <f>JC32+'DEPRECATED - DT-Prelim Calcs'!$C$11</f>
        <v>116</v>
      </c>
      <c r="JD33" s="2">
        <f>JN33/'Drive Train'!$F$35</f>
        <v>0.74408602150537628</v>
      </c>
      <c r="JE33" s="46">
        <f>JL33*12*60/(PI() * 'Drive Train'!$F$15)/JD$2*JD33</f>
        <v>-134678.94255896629</v>
      </c>
      <c r="JF33" s="2">
        <f>('DEPRECATED - DT-Prelim Calcs'!$C$6*JD33-JE33)/('DEPRECATED - DT-Prelim Calcs'!$C$6*JD33)*'DEPRECATED - DT-Prelim Calcs'!$C$7*JD33</f>
        <v>62.689354547683251</v>
      </c>
      <c r="JG33" s="57">
        <f>JF33/'DEPRECATED - DT-Prelim Calcs'!$C$7*('DEPRECATED - DT-Prelim Calcs'!$C$8-'DEPRECATED - DT-Prelim Calcs'!$C$9)+'DEPRECATED - DT-Prelim Calcs'!$C$9</f>
        <v>3340.0627338040504</v>
      </c>
      <c r="JH33" s="57">
        <f t="shared" si="24"/>
        <v>46.666666666666657</v>
      </c>
      <c r="JI33" s="2">
        <f t="shared" si="76"/>
        <v>0.99579519204165001</v>
      </c>
      <c r="JJ33" s="57">
        <f>JI33*'DEPRECATED - DT-Prelim Calcs'!$C$21/JD$2/'DEPRECATED - DT-Prelim Calcs'!$C$19/'DEPRECATED - DT-Prelim Calcs'!$C$18*3.39*'DEPRECATED - DT-Prelim Calcs'!$C$20</f>
        <v>25.773080821789936</v>
      </c>
      <c r="JK33" s="46">
        <f t="shared" si="77"/>
        <v>0</v>
      </c>
      <c r="JL33" s="57">
        <f>JJ32*'DEPRECATED - DT-Prelim Calcs'!$C$11+JL32</f>
        <v>-442.26437239122538</v>
      </c>
      <c r="JM33" s="57">
        <f>JM32+0.5*JJ33*'DEPRECATED - DT-Prelim Calcs'!$C$11^2+JL33*'DEPRECATED - DT-Prelim Calcs'!$C$11</f>
        <v>-68399.649953148168</v>
      </c>
      <c r="JN33" s="57">
        <f>MIN('Drive Train'!$F$35-JH32*'DEPRECATED - DT-Prelim Calcs'!$C$21*'Drive Train'!$F$39,JN32+JH$2)</f>
        <v>9.2266666666666666</v>
      </c>
      <c r="JO33" s="57">
        <f>'Drive Train'!$F$35-JH33*'DEPRECATED - DT-Prelim Calcs'!$C$21*'Drive Train'!$F$39</f>
        <v>9.2266666666666666</v>
      </c>
      <c r="JP33" s="1">
        <f>IF(JM33&gt;='Drive Train'!$F$29,1,0)</f>
        <v>0</v>
      </c>
      <c r="JQ33" s="57">
        <f>MIN(JG33,'DEPRECATED - DT-Prelim Calcs'!$C$10)*'DEPRECATED - DT-Prelim Calcs'!$C$11*1000/60/60</f>
        <v>103.33333333333333</v>
      </c>
      <c r="JR33" s="63">
        <f>JR32+'DEPRECATED - DT-Prelim Calcs'!$C$11</f>
        <v>116</v>
      </c>
      <c r="JS33" s="2">
        <f>KC33/'Drive Train'!$F$35</f>
        <v>0.72580645161290325</v>
      </c>
      <c r="JT33" s="46">
        <f>KA33*12*60/(PI() * 'Drive Train'!$F$15)/JS$2*JS33</f>
        <v>22095.613072908029</v>
      </c>
      <c r="JU33" s="2">
        <f>('DEPRECATED - DT-Prelim Calcs'!$C$6*JS33-JT33)/('DEPRECATED - DT-Prelim Calcs'!$C$6*JS33)*'DEPRECATED - DT-Prelim Calcs'!$C$7*JS33</f>
        <v>-8.2415057960234765</v>
      </c>
      <c r="JV33" s="57">
        <f>JU33/'DEPRECATED - DT-Prelim Calcs'!$C$7*('DEPRECATED - DT-Prelim Calcs'!$C$8-'DEPRECATED - DT-Prelim Calcs'!$C$9)+'DEPRECATED - DT-Prelim Calcs'!$C$9</f>
        <v>-436.04904299992199</v>
      </c>
      <c r="JW33" s="57">
        <f t="shared" si="25"/>
        <v>-436.04904299992199</v>
      </c>
      <c r="JX33" s="2">
        <f t="shared" si="78"/>
        <v>-10.470299393710256</v>
      </c>
      <c r="JY33" s="57">
        <f>JX33*'DEPRECATED - DT-Prelim Calcs'!$C$21/JS$2/'DEPRECATED - DT-Prelim Calcs'!$C$19/'DEPRECATED - DT-Prelim Calcs'!$C$18*3.39*'DEPRECATED - DT-Prelim Calcs'!$C$20</f>
        <v>-270.99133904147817</v>
      </c>
      <c r="JZ33" s="46">
        <f t="shared" si="79"/>
        <v>1</v>
      </c>
      <c r="KA33" s="57">
        <f>JY32*'DEPRECATED - DT-Prelim Calcs'!$C$11+KA32</f>
        <v>74.385902263165775</v>
      </c>
      <c r="KB33" s="57">
        <f>KB32+0.5*JY33*'DEPRECATED - DT-Prelim Calcs'!$C$11^2+KA33*'DEPRECATED - DT-Prelim Calcs'!$C$11</f>
        <v>-46132.28504514668</v>
      </c>
      <c r="KC33" s="57">
        <f>MIN('Drive Train'!$F$35-JW32*'DEPRECATED - DT-Prelim Calcs'!$C$21*'Drive Train'!$F$39,KC32+JW$2)</f>
        <v>9</v>
      </c>
      <c r="KD33" s="57">
        <f>'Drive Train'!$F$35-JW33*'DEPRECATED - DT-Prelim Calcs'!$C$21*'Drive Train'!$F$39</f>
        <v>42.051334923994695</v>
      </c>
      <c r="KE33" s="1">
        <f>IF(KB33&gt;='Drive Train'!$F$29,1,0)</f>
        <v>0</v>
      </c>
      <c r="KF33" s="57">
        <f>MIN(JV33,'DEPRECATED - DT-Prelim Calcs'!$C$10)*'DEPRECATED - DT-Prelim Calcs'!$C$11*1000/60/60</f>
        <v>-484.49893666658005</v>
      </c>
      <c r="KG33" s="63">
        <f>KG32+'DEPRECATED - DT-Prelim Calcs'!$C$11</f>
        <v>116</v>
      </c>
      <c r="KH33" s="2">
        <f>KR33/'Drive Train'!$F$35</f>
        <v>0.7075268817204301</v>
      </c>
      <c r="KI33" s="46">
        <f>KP33*12*60/(PI() * 'Drive Train'!$F$15)/KH$2*KH33</f>
        <v>24946.748657160428</v>
      </c>
      <c r="KJ33" s="2">
        <f>('DEPRECATED - DT-Prelim Calcs'!$C$6*KH33-KI33)/('DEPRECATED - DT-Prelim Calcs'!$C$6*KH33)*'DEPRECATED - DT-Prelim Calcs'!$C$7*KH33</f>
        <v>-9.5747221782351222</v>
      </c>
      <c r="KK33" s="57">
        <f>KJ33/'DEPRECATED - DT-Prelim Calcs'!$C$7*('DEPRECATED - DT-Prelim Calcs'!$C$8-'DEPRECATED - DT-Prelim Calcs'!$C$9)+'DEPRECATED - DT-Prelim Calcs'!$C$9</f>
        <v>-507.02483629359597</v>
      </c>
      <c r="KL33" s="57">
        <f t="shared" si="26"/>
        <v>-507.02483629359597</v>
      </c>
      <c r="KM33" s="2">
        <f t="shared" si="80"/>
        <v>-12.156124082436397</v>
      </c>
      <c r="KN33" s="57">
        <f>KM33*'DEPRECATED - DT-Prelim Calcs'!$C$21/KH$2/'DEPRECATED - DT-Prelim Calcs'!$C$19/'DEPRECATED - DT-Prelim Calcs'!$C$18*3.39*'DEPRECATED - DT-Prelim Calcs'!$C$20</f>
        <v>-314.62370069691622</v>
      </c>
      <c r="KO33" s="46">
        <f t="shared" si="81"/>
        <v>1</v>
      </c>
      <c r="KP33" s="57">
        <f>KN32*'DEPRECATED - DT-Prelim Calcs'!$C$11+KP32</f>
        <v>86.15419119435721</v>
      </c>
      <c r="KQ33" s="57">
        <f>KQ32+0.5*KN33*'DEPRECATED - DT-Prelim Calcs'!$C$11^2+KP33*'DEPRECATED - DT-Prelim Calcs'!$C$11</f>
        <v>-63638.356299786588</v>
      </c>
      <c r="KR33" s="57">
        <f>MIN('Drive Train'!$F$35-KL32*'DEPRECATED - DT-Prelim Calcs'!$C$21*'Drive Train'!$F$39,KR32+KL$2)</f>
        <v>8.7733333333333334</v>
      </c>
      <c r="KS33" s="57">
        <f>'Drive Train'!$F$35-KL33*'DEPRECATED - DT-Prelim Calcs'!$C$21*'Drive Train'!$F$39</f>
        <v>46.87768886796453</v>
      </c>
      <c r="KT33" s="1">
        <f>IF(KQ33&gt;='Drive Train'!$F$29,1,0)</f>
        <v>0</v>
      </c>
      <c r="KU33" s="57">
        <f>MIN(KK33,'DEPRECATED - DT-Prelim Calcs'!$C$10)*'DEPRECATED - DT-Prelim Calcs'!$C$11*1000/60/60</f>
        <v>-563.36092921510658</v>
      </c>
      <c r="KV33" s="63">
        <f>KV32+'DEPRECATED - DT-Prelim Calcs'!$C$11</f>
        <v>116</v>
      </c>
      <c r="KW33" s="2">
        <f>LG33/'Drive Train'!$F$35</f>
        <v>0.68924731182795695</v>
      </c>
      <c r="KX33" s="46">
        <f>LE33*12*60/(PI() * 'Drive Train'!$F$15)/KW$2*KW33</f>
        <v>-138406.506883486</v>
      </c>
      <c r="KY33" s="2">
        <f>('DEPRECATED - DT-Prelim Calcs'!$C$6*KW33-KX33)/('DEPRECATED - DT-Prelim Calcs'!$C$6*KW33)*'DEPRECATED - DT-Prelim Calcs'!$C$7*KW33</f>
        <v>64.242639790586296</v>
      </c>
      <c r="KZ33" s="57">
        <f>KY33/'DEPRECATED - DT-Prelim Calcs'!$C$7*('DEPRECATED - DT-Prelim Calcs'!$C$8-'DEPRECATED - DT-Prelim Calcs'!$C$9)+'DEPRECATED - DT-Prelim Calcs'!$C$9</f>
        <v>3422.7542261959425</v>
      </c>
      <c r="LA33" s="57">
        <f t="shared" si="27"/>
        <v>56.666666666666664</v>
      </c>
      <c r="LB33" s="2">
        <f t="shared" si="82"/>
        <v>0.99579519204165001</v>
      </c>
      <c r="LC33" s="57">
        <f>LB33*'DEPRECATED - DT-Prelim Calcs'!$C$21/KW$2/'DEPRECATED - DT-Prelim Calcs'!$C$19/'DEPRECATED - DT-Prelim Calcs'!$C$18*3.39*'DEPRECATED - DT-Prelim Calcs'!$C$20</f>
        <v>25.773080821789936</v>
      </c>
      <c r="LD33" s="46">
        <f t="shared" si="83"/>
        <v>0</v>
      </c>
      <c r="LE33" s="57">
        <f>LC32*'DEPRECATED - DT-Prelim Calcs'!$C$11+LE32</f>
        <v>-490.66697740935058</v>
      </c>
      <c r="LF33" s="57">
        <f>LF32+0.5*LC33*'DEPRECATED - DT-Prelim Calcs'!$C$11^2+LE33*'DEPRECATED - DT-Prelim Calcs'!$C$11</f>
        <v>-59067.022997347216</v>
      </c>
      <c r="LG33" s="57">
        <f>MIN('Drive Train'!$F$35-LA32*'DEPRECATED - DT-Prelim Calcs'!$C$21*'Drive Train'!$F$39,LG32+LA$2)</f>
        <v>8.5466666666666669</v>
      </c>
      <c r="LH33" s="57">
        <f>'Drive Train'!$F$35-LA33*'DEPRECATED - DT-Prelim Calcs'!$C$21*'Drive Train'!$F$39</f>
        <v>8.5466666666666669</v>
      </c>
      <c r="LI33" s="1">
        <f>IF(LF33&gt;='Drive Train'!$F$29,1,0)</f>
        <v>0</v>
      </c>
      <c r="LJ33" s="57">
        <f>MIN(KZ33,'DEPRECATED - DT-Prelim Calcs'!$C$10)*'DEPRECATED - DT-Prelim Calcs'!$C$11*1000/60/60</f>
        <v>103.33333333333333</v>
      </c>
      <c r="LK33" s="63">
        <f>LK32+'DEPRECATED - DT-Prelim Calcs'!$C$11</f>
        <v>116</v>
      </c>
      <c r="LL33" s="2">
        <f>LV33/'Drive Train'!$F$35</f>
        <v>0.67096774193548392</v>
      </c>
      <c r="LM33" s="46">
        <f>LT33*12*60/(PI() * 'Drive Train'!$F$15)/LL$2*LL33</f>
        <v>-195177.65532083358</v>
      </c>
      <c r="LN33" s="2">
        <f>('DEPRECATED - DT-Prelim Calcs'!$C$6*LL33-LM33)/('DEPRECATED - DT-Prelim Calcs'!$C$6*LL33)*'DEPRECATED - DT-Prelim Calcs'!$C$7*LL33</f>
        <v>89.868092168610275</v>
      </c>
      <c r="LO33" s="57">
        <f>LN33/'DEPRECATED - DT-Prelim Calcs'!$C$7*('DEPRECATED - DT-Prelim Calcs'!$C$8-'DEPRECATED - DT-Prelim Calcs'!$C$9)+'DEPRECATED - DT-Prelim Calcs'!$C$9</f>
        <v>4786.9639938724895</v>
      </c>
      <c r="LP33" s="57">
        <f t="shared" si="28"/>
        <v>60</v>
      </c>
      <c r="LQ33" s="2">
        <f t="shared" si="84"/>
        <v>0.99579519204165001</v>
      </c>
      <c r="LR33" s="57">
        <f>LQ33*'DEPRECATED - DT-Prelim Calcs'!$C$21/LL$2/'DEPRECATED - DT-Prelim Calcs'!$C$19/'DEPRECATED - DT-Prelim Calcs'!$C$18*3.39*'DEPRECATED - DT-Prelim Calcs'!$C$20</f>
        <v>25.773080821789936</v>
      </c>
      <c r="LS33" s="46">
        <f t="shared" si="85"/>
        <v>0</v>
      </c>
      <c r="LT33" s="57">
        <f>LR32*'DEPRECATED - DT-Prelim Calcs'!$C$11+LT32</f>
        <v>-710.77780618523559</v>
      </c>
      <c r="LU33" s="57">
        <f>LU32+0.5*LR33*'DEPRECATED - DT-Prelim Calcs'!$C$11^2+LT33*'DEPRECATED - DT-Prelim Calcs'!$C$11</f>
        <v>-62001.955164379455</v>
      </c>
      <c r="LV33" s="57">
        <f>MIN('Drive Train'!$F$35-LP32*'DEPRECATED - DT-Prelim Calcs'!$C$21*'Drive Train'!$F$39,LV32+LP$2)</f>
        <v>8.32</v>
      </c>
      <c r="LW33" s="57">
        <f>'Drive Train'!$F$35-LP33*'DEPRECATED - DT-Prelim Calcs'!$C$21*'Drive Train'!$F$39</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Train'!F10</f>
        <v>10.714285714285714</v>
      </c>
      <c r="F34" s="18">
        <f>G32</f>
        <v>3</v>
      </c>
      <c r="G34" s="18">
        <f t="shared" ref="G34:O34" si="87">F34-$I$32</f>
        <v>4.333333333333333</v>
      </c>
      <c r="H34" s="18">
        <f t="shared" si="87"/>
        <v>5.6666666666666661</v>
      </c>
      <c r="I34" s="18">
        <f t="shared" si="87"/>
        <v>6.9999999999999991</v>
      </c>
      <c r="J34" s="18">
        <f t="shared" si="87"/>
        <v>8.3333333333333321</v>
      </c>
      <c r="K34" s="18">
        <f t="shared" si="87"/>
        <v>9.6666666666666661</v>
      </c>
      <c r="L34" s="18">
        <f t="shared" si="87"/>
        <v>11</v>
      </c>
      <c r="M34" s="18">
        <f t="shared" si="87"/>
        <v>12.333333333333334</v>
      </c>
      <c r="N34" s="18">
        <f t="shared" si="87"/>
        <v>13.666666666666668</v>
      </c>
      <c r="O34" s="18">
        <f t="shared" si="87"/>
        <v>15.000000000000002</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Train'!$AA$49 + V33*(1-'Drive Train'!$AA$49))</f>
        <v>0</v>
      </c>
      <c r="W34" s="57">
        <f t="shared" si="0"/>
        <v>0</v>
      </c>
      <c r="X34" s="2">
        <f>MAX(MIN(IF(AND(AI33=1,AG34&lt;0),-1,1)*(W34-$C$9)/($C$8-$C$9)*$C$7-$C$29*AE34/T$2 -  AI33*$C$29/2,X$2),MAX(X$4:X33)*-1)</f>
        <v>-0.2458281045106315</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Train'!$F$39,AG33+W$2)-$C$3,IF(AE33-1&lt;=0,0,IF($C$32=Motors!$C$29,MAX(MAX(AG$4:AG33)*-1,AG33-W$2),MAX(0,MAX(AG$4:AG33)*-1,AG33-W$2))))</f>
        <v>0</v>
      </c>
      <c r="AH34" s="57">
        <f>'Drive Train'!$F$35-ABS(W34)*'DEPRECATED - DT-Prelim Calcs'!$C$21*'Drive Train'!$F$39</f>
        <v>12.4</v>
      </c>
      <c r="AI34" s="1">
        <f>IF(AJ34&gt;='Drive Train'!$F$29,1,0)</f>
        <v>1</v>
      </c>
      <c r="AJ34" s="57">
        <f>AJ33+0.5*Y34*'DEPRECATED - DT-Prelim Calcs'!$C$11^2+AE34*'DEPRECATED - DT-Prelim Calcs'!$C$11</f>
        <v>784.33981740885292</v>
      </c>
      <c r="AK34" s="57">
        <f t="shared" si="8"/>
        <v>0</v>
      </c>
      <c r="AL34" s="63">
        <f>AL33+'DEPRECATED - DT-Prelim Calcs'!$C$11</f>
        <v>120</v>
      </c>
      <c r="AM34" s="2">
        <f>AW34/'Drive Train'!$F$35</f>
        <v>0.888660712312763</v>
      </c>
      <c r="AN34" s="46">
        <f>AU34*12*60/(PI() * 'Drive Train'!$F$15)/AM$2*AM34</f>
        <v>4007.5222498896865</v>
      </c>
      <c r="AO34" s="2">
        <f>('DEPRECATED - DT-Prelim Calcs'!$C$6*AM34-AN34)/('DEPRECATED - DT-Prelim Calcs'!$C$6*AM34)*'DEPRECATED - DT-Prelim Calcs'!$C$7*AM34</f>
        <v>0.32964068023208082</v>
      </c>
      <c r="AP34" s="57">
        <f>AO34/'DEPRECATED - DT-Prelim Calcs'!$C$7*('DEPRECATED - DT-Prelim Calcs'!$C$8-'DEPRECATED - DT-Prelim Calcs'!$C$9)+'DEPRECATED - DT-Prelim Calcs'!$C$9</f>
        <v>20.248920860487956</v>
      </c>
      <c r="AQ34" s="57">
        <f t="shared" si="9"/>
        <v>20.248920860487956</v>
      </c>
      <c r="AR34" s="2">
        <f t="shared" si="30"/>
        <v>-5.1941526303156405E-4</v>
      </c>
      <c r="AS34" s="57">
        <f>AR34*'DEPRECATED - DT-Prelim Calcs'!$C$21/AM$2/'DEPRECATED - DT-Prelim Calcs'!$C$19/'DEPRECATED - DT-Prelim Calcs'!$C$18*3.39*'DEPRECATED - DT-Prelim Calcs'!$C$20</f>
        <v>-3.7641684405870087E-3</v>
      </c>
      <c r="AT34" s="46">
        <f t="shared" si="31"/>
        <v>0</v>
      </c>
      <c r="AU34" s="57">
        <f>AS33*'DEPRECATED - DT-Prelim Calcs'!$C$11+AU33</f>
        <v>39.353859768073733</v>
      </c>
      <c r="AV34" s="57">
        <f>AV33+0.5*AS34*'DEPRECATED - DT-Prelim Calcs'!$C$11^2+AU34*'DEPRECATED - DT-Prelim Calcs'!$C$11</f>
        <v>4678.6562159008809</v>
      </c>
      <c r="AW34" s="57">
        <f>MIN('Drive Train'!$F$35-AQ33*'DEPRECATED - DT-Prelim Calcs'!$C$21*'Drive Train'!$F$39,AW33+AQ$2)</f>
        <v>11.019392832678262</v>
      </c>
      <c r="AX34" s="57">
        <f>'Drive Train'!$F$35-AQ34*'DEPRECATED - DT-Prelim Calcs'!$C$21*'Drive Train'!$F$39</f>
        <v>11.023073381486819</v>
      </c>
      <c r="AY34" s="1">
        <f>IF(AV34&gt;='Drive Train'!$F$29,1,0)</f>
        <v>1</v>
      </c>
      <c r="AZ34" s="57">
        <f t="shared" si="32"/>
        <v>22.498800956097732</v>
      </c>
      <c r="BA34" s="63">
        <f>BA33+'DEPRECATED - DT-Prelim Calcs'!$C$11</f>
        <v>120</v>
      </c>
      <c r="BB34" s="2">
        <f>BL34/'Drive Train'!$F$35</f>
        <v>0.48999999999999994</v>
      </c>
      <c r="BC34" s="46">
        <f>BJ34*12*60/(PI() * 'Drive Train'!$F$15)/BB$2*BB34</f>
        <v>5110.4075680602164</v>
      </c>
      <c r="BD34" s="2">
        <f>('DEPRECATED - DT-Prelim Calcs'!$C$6*BB34-BC34)/('DEPRECATED - DT-Prelim Calcs'!$C$6*BB34)*'DEPRECATED - DT-Prelim Calcs'!$C$7*BB34</f>
        <v>-1.1298096133255386</v>
      </c>
      <c r="BE34" s="57">
        <f>BD34/'DEPRECATED - DT-Prelim Calcs'!$C$7*('DEPRECATED - DT-Prelim Calcs'!$C$8-'DEPRECATED - DT-Prelim Calcs'!$C$9)+'DEPRECATED - DT-Prelim Calcs'!$C$9</f>
        <v>-57.44712588782847</v>
      </c>
      <c r="BF34" s="57">
        <f t="shared" si="10"/>
        <v>-57.44712588782847</v>
      </c>
      <c r="BG34" s="2">
        <f t="shared" si="33"/>
        <v>-1.8933712096815958</v>
      </c>
      <c r="BH34" s="57">
        <f>BG34*'DEPRECATED - DT-Prelim Calcs'!$C$21/BB$2/'DEPRECATED - DT-Prelim Calcs'!$C$19/'DEPRECATED - DT-Prelim Calcs'!$C$18*3.39*'DEPRECATED - DT-Prelim Calcs'!$C$20</f>
        <v>-19.819420583454438</v>
      </c>
      <c r="BI34" s="46">
        <f t="shared" si="34"/>
        <v>1</v>
      </c>
      <c r="BJ34" s="57">
        <f>BH33*'DEPRECATED - DT-Prelim Calcs'!$C$11+BJ33</f>
        <v>63.009493220830677</v>
      </c>
      <c r="BK34" s="57">
        <f>BK33+0.5*BH34*'DEPRECATED - DT-Prelim Calcs'!$C$11^2+BJ34*'DEPRECATED - DT-Prelim Calcs'!$C$11</f>
        <v>2836.1075996920426</v>
      </c>
      <c r="BL34" s="57">
        <f>MIN('Drive Train'!$F$35-BF33*'DEPRECATED - DT-Prelim Calcs'!$C$21*'Drive Train'!$F$39,BL33+BF$2)</f>
        <v>6.0759999999999996</v>
      </c>
      <c r="BM34" s="57">
        <f>'Drive Train'!$F$35-BF34*'DEPRECATED - DT-Prelim Calcs'!$C$21*'Drive Train'!$F$39</f>
        <v>16.306404560372336</v>
      </c>
      <c r="BN34" s="1">
        <f>IF(BK34&gt;='Drive Train'!$F$29,1,0)</f>
        <v>1</v>
      </c>
      <c r="BO34" s="57">
        <f t="shared" si="35"/>
        <v>-63.830139875364964</v>
      </c>
      <c r="BP34" s="63">
        <f>BP33+'DEPRECATED - DT-Prelim Calcs'!$C$11</f>
        <v>120</v>
      </c>
      <c r="BQ34" s="2">
        <f>CA34/'Drive Train'!$F$35</f>
        <v>0.48999999999999994</v>
      </c>
      <c r="BR34" s="46">
        <f>BY34*12*60/(PI() * 'Drive Train'!$F$15)/BQ$2*BQ34</f>
        <v>4515.9132527746715</v>
      </c>
      <c r="BS34" s="2">
        <f>('DEPRECATED - DT-Prelim Calcs'!$C$6*BQ34-BR34)/('DEPRECATED - DT-Prelim Calcs'!$C$6*BQ34)*'DEPRECATED - DT-Prelim Calcs'!$C$7*BQ34</f>
        <v>-0.8610044914046826</v>
      </c>
      <c r="BT34" s="57">
        <f>BS34/'DEPRECATED - DT-Prelim Calcs'!$C$7*('DEPRECATED - DT-Prelim Calcs'!$C$8-'DEPRECATED - DT-Prelim Calcs'!$C$9)+'DEPRECATED - DT-Prelim Calcs'!$C$9</f>
        <v>-43.136878110879984</v>
      </c>
      <c r="BU34" s="57">
        <f t="shared" si="11"/>
        <v>-43.136878110879984</v>
      </c>
      <c r="BV34" s="2">
        <f t="shared" si="36"/>
        <v>-1.5357408771765408</v>
      </c>
      <c r="BW34" s="57">
        <f>BV34*'DEPRECATED - DT-Prelim Calcs'!$C$21/BQ$2/'DEPRECATED - DT-Prelim Calcs'!$C$19/'DEPRECATED - DT-Prelim Calcs'!$C$18*3.39*'DEPRECATED - DT-Prelim Calcs'!$C$20</f>
        <v>-21.022225872012914</v>
      </c>
      <c r="BX34" s="46">
        <f t="shared" si="37"/>
        <v>1</v>
      </c>
      <c r="BY34" s="57">
        <f>BW33*'DEPRECATED - DT-Prelim Calcs'!$C$11+BY33</f>
        <v>42.578511101937863</v>
      </c>
      <c r="BZ34" s="57">
        <f>BZ33+0.5*BW34*'DEPRECATED - DT-Prelim Calcs'!$C$11^2+BY34*'DEPRECATED - DT-Prelim Calcs'!$C$11</f>
        <v>-2336.3050987659326</v>
      </c>
      <c r="CA34" s="57">
        <f>MIN('Drive Train'!$F$35-BU33*'DEPRECATED - DT-Prelim Calcs'!$C$21*'Drive Train'!$F$39,CA33+BU$2)</f>
        <v>6.0759999999999996</v>
      </c>
      <c r="CB34" s="57">
        <f>'Drive Train'!$F$35-BU34*'DEPRECATED - DT-Prelim Calcs'!$C$21*'Drive Train'!$F$39</f>
        <v>15.33330771153984</v>
      </c>
      <c r="CC34" s="1">
        <f>IF(BZ34&gt;='Drive Train'!$F$29,1,0)</f>
        <v>0</v>
      </c>
      <c r="CD34" s="57">
        <f t="shared" si="38"/>
        <v>-47.929864567644429</v>
      </c>
      <c r="CE34" s="63">
        <f>CE33+'DEPRECATED - DT-Prelim Calcs'!$C$11</f>
        <v>120</v>
      </c>
      <c r="CF34" s="2">
        <f>CP34/'Drive Train'!$F$35</f>
        <v>1.9447425547376147</v>
      </c>
      <c r="CG34" s="46">
        <f>CN34*12*60/(PI() * 'Drive Train'!$F$15)/CF$2*CF34</f>
        <v>-128306.58714007637</v>
      </c>
      <c r="CH34" s="2">
        <f>('DEPRECATED - DT-Prelim Calcs'!$C$6*CF34-CG34)/('DEPRECATED - DT-Prelim Calcs'!$C$6*CF34)*'DEPRECATED - DT-Prelim Calcs'!$C$7*CF34</f>
        <v>62.701627869785199</v>
      </c>
      <c r="CI34" s="57">
        <f>CH34/'DEPRECATED - DT-Prelim Calcs'!$C$7*('DEPRECATED - DT-Prelim Calcs'!$C$8-'DEPRECATED - DT-Prelim Calcs'!$C$9)+'DEPRECATED - DT-Prelim Calcs'!$C$9</f>
        <v>3340.7161226943736</v>
      </c>
      <c r="CJ34" s="57">
        <f t="shared" si="12"/>
        <v>93</v>
      </c>
      <c r="CK34" s="2">
        <f t="shared" si="39"/>
        <v>1.5241763143494644</v>
      </c>
      <c r="CL34" s="57">
        <f>CK34*'DEPRECATED - DT-Prelim Calcs'!$C$21/CF$2/'DEPRECATED - DT-Prelim Calcs'!$C$19/'DEPRECATED - DT-Prelim Calcs'!$C$18*3.39*'DEPRECATED - DT-Prelim Calcs'!$C$20</f>
        <v>25.773080821789936</v>
      </c>
      <c r="CM34" s="46">
        <f t="shared" si="40"/>
        <v>0</v>
      </c>
      <c r="CN34" s="57">
        <f>CL33*'DEPRECATED - DT-Prelim Calcs'!$C$11+CN33</f>
        <v>-246.75014829112848</v>
      </c>
      <c r="CO34" s="57">
        <f>CO33+0.5*CL34*'DEPRECATED - DT-Prelim Calcs'!$C$11^2+CN34*'DEPRECATED - DT-Prelim Calcs'!$C$11</f>
        <v>-10691.305984248977</v>
      </c>
      <c r="CP34" s="57">
        <f>MIN('Drive Train'!$F$35-CJ33*'DEPRECATED - DT-Prelim Calcs'!$C$21*'Drive Train'!$F$39,CP33+CJ$2)</f>
        <v>24.114807678746423</v>
      </c>
      <c r="CQ34" s="57">
        <f>'Drive Train'!$F$35-CJ34*'DEPRECATED - DT-Prelim Calcs'!$C$21*'Drive Train'!$F$39</f>
        <v>6.0759999999999996</v>
      </c>
      <c r="CR34" s="1">
        <f>IF(CO34&gt;='Drive Train'!$F$29,1,0)</f>
        <v>0</v>
      </c>
      <c r="CS34" s="57">
        <f t="shared" si="41"/>
        <v>103.33333333333333</v>
      </c>
      <c r="CT34" s="63">
        <f>CT33+'DEPRECATED - DT-Prelim Calcs'!$C$11</f>
        <v>120</v>
      </c>
      <c r="CU34" s="2">
        <f>DE34/'Drive Train'!$F$35</f>
        <v>1.997053796453848</v>
      </c>
      <c r="CV34" s="46">
        <f>DC34*12*60/(PI() * 'Drive Train'!$F$15)/CU$2*CU34</f>
        <v>-214121.17325219017</v>
      </c>
      <c r="CW34" s="2">
        <f>('DEPRECATED - DT-Prelim Calcs'!$C$6*CU34-CV34)/('DEPRECATED - DT-Prelim Calcs'!$C$6*CU34)*'DEPRECATED - DT-Prelim Calcs'!$C$7*CU34</f>
        <v>101.62941513496565</v>
      </c>
      <c r="CX34" s="57">
        <f>CW34/'DEPRECATED - DT-Prelim Calcs'!$C$7*('DEPRECATED - DT-Prelim Calcs'!$C$8-'DEPRECATED - DT-Prelim Calcs'!$C$9)+'DEPRECATED - DT-Prelim Calcs'!$C$9</f>
        <v>5413.0958347784617</v>
      </c>
      <c r="CY34" s="57">
        <f t="shared" si="13"/>
        <v>93</v>
      </c>
      <c r="CZ34" s="2">
        <f t="shared" si="42"/>
        <v>1.2803081040535502</v>
      </c>
      <c r="DA34" s="57">
        <f>CZ34*'DEPRECATED - DT-Prelim Calcs'!$C$21/CU$2/'DEPRECATED - DT-Prelim Calcs'!$C$19/'DEPRECATED - DT-Prelim Calcs'!$C$18*3.39*'DEPRECATED - DT-Prelim Calcs'!$C$20</f>
        <v>25.773080821789936</v>
      </c>
      <c r="DB34" s="46">
        <f t="shared" si="43"/>
        <v>0</v>
      </c>
      <c r="DC34" s="57">
        <f>DA33*'DEPRECATED - DT-Prelim Calcs'!$C$11+DC33</f>
        <v>-336.8369475382101</v>
      </c>
      <c r="DD34" s="57">
        <f>DD33+0.5*DA34*'DEPRECATED - DT-Prelim Calcs'!$C$11^2+DC34*'DEPRECATED - DT-Prelim Calcs'!$C$11</f>
        <v>-15631.675469495165</v>
      </c>
      <c r="DE34" s="57">
        <f>MIN('Drive Train'!$F$35-CY33*'DEPRECATED - DT-Prelim Calcs'!$C$21*'Drive Train'!$F$39,DE33+CY$2)</f>
        <v>24.763467076027716</v>
      </c>
      <c r="DF34" s="57">
        <f>'Drive Train'!$F$35-CY34*'DEPRECATED - DT-Prelim Calcs'!$C$21*'Drive Train'!$F$39</f>
        <v>6.0759999999999996</v>
      </c>
      <c r="DG34" s="1">
        <f>IF(DD34&gt;='Drive Train'!$F$29,1,0)</f>
        <v>0</v>
      </c>
      <c r="DH34" s="57">
        <f t="shared" si="44"/>
        <v>103.33333333333333</v>
      </c>
      <c r="DI34" s="63">
        <f>DI33+'DEPRECATED - DT-Prelim Calcs'!$C$11</f>
        <v>120</v>
      </c>
      <c r="DJ34" s="2">
        <f>DT34/'Drive Train'!$F$35</f>
        <v>2.7590444429604406</v>
      </c>
      <c r="DK34" s="46">
        <f>DR34*12*60/(PI() * 'Drive Train'!$F$15)/DJ$2*DJ34</f>
        <v>-715987.21728081268</v>
      </c>
      <c r="DL34" s="2">
        <f>('DEPRECATED - DT-Prelim Calcs'!$C$6*DJ34-DK34)/('DEPRECATED - DT-Prelim Calcs'!$C$6*DJ34)*'DEPRECATED - DT-Prelim Calcs'!$C$7*DJ34</f>
        <v>330.38835782925298</v>
      </c>
      <c r="DM34" s="57">
        <f>DL34/'DEPRECATED - DT-Prelim Calcs'!$C$7*('DEPRECATED - DT-Prelim Calcs'!$C$8-'DEPRECATED - DT-Prelim Calcs'!$C$9)+'DEPRECATED - DT-Prelim Calcs'!$C$9</f>
        <v>17591.424609748199</v>
      </c>
      <c r="DN34" s="57">
        <f t="shared" si="14"/>
        <v>93</v>
      </c>
      <c r="DO34" s="2">
        <f t="shared" si="45"/>
        <v>1.1037138828047846</v>
      </c>
      <c r="DP34" s="57">
        <f>DO34*'DEPRECATED - DT-Prelim Calcs'!$C$21/DJ$2/'DEPRECATED - DT-Prelim Calcs'!$C$19/'DEPRECATED - DT-Prelim Calcs'!$C$18*3.39*'DEPRECATED - DT-Prelim Calcs'!$C$20</f>
        <v>25.773080821789936</v>
      </c>
      <c r="DQ34" s="46">
        <f t="shared" si="46"/>
        <v>0</v>
      </c>
      <c r="DR34" s="57">
        <f>DP33*'DEPRECATED - DT-Prelim Calcs'!$C$11+DR33</f>
        <v>-702.8108476583684</v>
      </c>
      <c r="DS34" s="57">
        <f>DS33+0.5*DP34*'DEPRECATED - DT-Prelim Calcs'!$C$11^2+DR34*'DEPRECATED - DT-Prelim Calcs'!$C$11</f>
        <v>-39062.364459982447</v>
      </c>
      <c r="DT34" s="57">
        <f>MIN('Drive Train'!$F$35-DN33*'DEPRECATED - DT-Prelim Calcs'!$C$21*'Drive Train'!$F$39,DT33+DN$2)</f>
        <v>34.212151092709462</v>
      </c>
      <c r="DU34" s="57">
        <f>'Drive Train'!$F$35-DN34*'DEPRECATED - DT-Prelim Calcs'!$C$21*'Drive Train'!$F$39</f>
        <v>6.0759999999999996</v>
      </c>
      <c r="DV34" s="1">
        <f>IF(DS34&gt;='Drive Train'!$F$29,1,0)</f>
        <v>0</v>
      </c>
      <c r="DW34" s="57">
        <f t="shared" si="47"/>
        <v>103.33333333333333</v>
      </c>
      <c r="DX34" s="63">
        <f>DX33+'DEPRECATED - DT-Prelim Calcs'!$C$11</f>
        <v>120</v>
      </c>
      <c r="DY34" s="2">
        <f>EI34/'Drive Train'!$F$35</f>
        <v>0.48999999999999994</v>
      </c>
      <c r="DZ34" s="46">
        <f>EG34*12*60/(PI() * 'Drive Train'!$F$15)/DY$2*DY34</f>
        <v>-46015.554852070134</v>
      </c>
      <c r="EA34" s="2">
        <f>('DEPRECATED - DT-Prelim Calcs'!$C$6*DY34-DZ34)/('DEPRECATED - DT-Prelim Calcs'!$C$6*DY34)*'DEPRECATED - DT-Prelim Calcs'!$C$7*DY34</f>
        <v>21.987182775513887</v>
      </c>
      <c r="EB34" s="57">
        <f>EA34/'DEPRECATED - DT-Prelim Calcs'!$C$7*('DEPRECATED - DT-Prelim Calcs'!$C$8-'DEPRECATED - DT-Prelim Calcs'!$C$9)+'DEPRECATED - DT-Prelim Calcs'!$C$9</f>
        <v>1173.2209751445776</v>
      </c>
      <c r="EC34" s="57">
        <f t="shared" si="15"/>
        <v>93</v>
      </c>
      <c r="ED34" s="2">
        <f t="shared" si="48"/>
        <v>0.96993038185874991</v>
      </c>
      <c r="EE34" s="57">
        <f>ED34*'DEPRECATED - DT-Prelim Calcs'!$C$21/DY$2/'DEPRECATED - DT-Prelim Calcs'!$C$19/'DEPRECATED - DT-Prelim Calcs'!$C$18*3.39*'DEPRECATED - DT-Prelim Calcs'!$C$20</f>
        <v>25.773080821789936</v>
      </c>
      <c r="EF34" s="46">
        <f t="shared" si="49"/>
        <v>0</v>
      </c>
      <c r="EG34" s="57">
        <f>EE33*'DEPRECATED - DT-Prelim Calcs'!$C$11+EG33</f>
        <v>-223.50360091855555</v>
      </c>
      <c r="EH34" s="57">
        <f>EH33+0.5*EE34*'DEPRECATED - DT-Prelim Calcs'!$C$11^2+EG34*'DEPRECATED - DT-Prelim Calcs'!$C$11</f>
        <v>-51193.042533456719</v>
      </c>
      <c r="EI34" s="57">
        <f>MIN('Drive Train'!$F$35-EC33*'DEPRECATED - DT-Prelim Calcs'!$C$21*'Drive Train'!$F$39,EI33+EC$2)</f>
        <v>6.0759999999999996</v>
      </c>
      <c r="EJ34" s="57">
        <f>'Drive Train'!$F$35-EC34*'DEPRECATED - DT-Prelim Calcs'!$C$21*'Drive Train'!$F$39</f>
        <v>6.0759999999999996</v>
      </c>
      <c r="EK34" s="1">
        <f>IF(EH34&gt;='Drive Train'!$F$29,1,0)</f>
        <v>0</v>
      </c>
      <c r="EL34" s="57">
        <f t="shared" si="50"/>
        <v>103.33333333333333</v>
      </c>
      <c r="EM34" s="63">
        <f>EM33+'DEPRECATED - DT-Prelim Calcs'!$C$11</f>
        <v>120</v>
      </c>
      <c r="EN34" s="2">
        <f>EX34/'Drive Train'!$F$35</f>
        <v>0.48999999999999994</v>
      </c>
      <c r="EO34" s="46">
        <f>EV34*12*60/(PI() * 'Drive Train'!$F$15)/EN$2*EN34</f>
        <v>-7765.0961045128852</v>
      </c>
      <c r="EP34" s="2">
        <f>('DEPRECATED - DT-Prelim Calcs'!$C$6*EN34-EO34)/('DEPRECATED - DT-Prelim Calcs'!$C$6*EN34)*'DEPRECATED - DT-Prelim Calcs'!$C$7*EN34</f>
        <v>4.6919472067309673</v>
      </c>
      <c r="EQ34" s="57">
        <f>EP34/'DEPRECATED - DT-Prelim Calcs'!$C$7*('DEPRECATED - DT-Prelim Calcs'!$C$8-'DEPRECATED - DT-Prelim Calcs'!$C$9)+'DEPRECATED - DT-Prelim Calcs'!$C$9</f>
        <v>252.48291561144526</v>
      </c>
      <c r="ER34" s="57">
        <f t="shared" si="16"/>
        <v>93</v>
      </c>
      <c r="ES34" s="2">
        <f t="shared" si="51"/>
        <v>0.86507304327942547</v>
      </c>
      <c r="ET34" s="57">
        <f>ES34*'DEPRECATED - DT-Prelim Calcs'!$C$21/EN$2/'DEPRECATED - DT-Prelim Calcs'!$C$19/'DEPRECATED - DT-Prelim Calcs'!$C$18*3.39*'DEPRECATED - DT-Prelim Calcs'!$C$20</f>
        <v>25.773080821789936</v>
      </c>
      <c r="EU34" s="46">
        <f t="shared" si="52"/>
        <v>0</v>
      </c>
      <c r="EV34" s="57">
        <f>ET33*'DEPRECATED - DT-Prelim Calcs'!$C$11+EV33</f>
        <v>-33.638677435681743</v>
      </c>
      <c r="EW34" s="57">
        <f>EW33+0.5*ET34*'DEPRECATED - DT-Prelim Calcs'!$C$11^2+EV34*'DEPRECATED - DT-Prelim Calcs'!$C$11</f>
        <v>-72378.684279444817</v>
      </c>
      <c r="EX34" s="57">
        <f>MIN('Drive Train'!$F$35-ER33*'DEPRECATED - DT-Prelim Calcs'!$C$21*'Drive Train'!$F$39,EX33+ER$2)</f>
        <v>6.0759999999999996</v>
      </c>
      <c r="EY34" s="57">
        <f>'Drive Train'!$F$35-ER34*'DEPRECATED - DT-Prelim Calcs'!$C$21*'Drive Train'!$F$39</f>
        <v>6.0759999999999996</v>
      </c>
      <c r="EZ34" s="1">
        <f>IF(EW34&gt;='Drive Train'!$F$29,1,0)</f>
        <v>0</v>
      </c>
      <c r="FA34" s="57">
        <f t="shared" si="53"/>
        <v>103.33333333333333</v>
      </c>
      <c r="FB34" s="63">
        <f>FB33+'DEPRECATED - DT-Prelim Calcs'!$C$11</f>
        <v>120</v>
      </c>
      <c r="FC34" s="2">
        <f>FM34/'Drive Train'!$F$35</f>
        <v>0.48999999999999994</v>
      </c>
      <c r="FD34" s="46">
        <f>FK34*12*60/(PI() * 'Drive Train'!$F$15)/FC$2*FC34</f>
        <v>-261279.10400381143</v>
      </c>
      <c r="FE34" s="2">
        <f>('DEPRECATED - DT-Prelim Calcs'!$C$6*FC34-FD34)/('DEPRECATED - DT-Prelim Calcs'!$C$6*FC34)*'DEPRECATED - DT-Prelim Calcs'!$C$7*FC34</f>
        <v>119.32023220435001</v>
      </c>
      <c r="FF34" s="57">
        <f>FE34/'DEPRECATED - DT-Prelim Calcs'!$C$7*('DEPRECATED - DT-Prelim Calcs'!$C$8-'DEPRECATED - DT-Prelim Calcs'!$C$9)+'DEPRECATED - DT-Prelim Calcs'!$C$9</f>
        <v>6354.8932746133214</v>
      </c>
      <c r="FG34" s="57">
        <f t="shared" si="17"/>
        <v>93</v>
      </c>
      <c r="FH34" s="2">
        <f t="shared" si="54"/>
        <v>0.78067567320338405</v>
      </c>
      <c r="FI34" s="57">
        <f>FH34*'DEPRECATED - DT-Prelim Calcs'!$C$21/FC$2/'DEPRECATED - DT-Prelim Calcs'!$C$19/'DEPRECATED - DT-Prelim Calcs'!$C$18*3.39*'DEPRECATED - DT-Prelim Calcs'!$C$20</f>
        <v>25.773080821789936</v>
      </c>
      <c r="FJ34" s="46">
        <f t="shared" si="55"/>
        <v>0</v>
      </c>
      <c r="FK34" s="57">
        <f>FI33*'DEPRECATED - DT-Prelim Calcs'!$C$11+FK33</f>
        <v>-1021.4441434481054</v>
      </c>
      <c r="FL34" s="57">
        <f>FL33+0.5*FI34*'DEPRECATED - DT-Prelim Calcs'!$C$11^2+FK34*'DEPRECATED - DT-Prelim Calcs'!$C$11</f>
        <v>-96143.386910199566</v>
      </c>
      <c r="FM34" s="57">
        <f>MIN('Drive Train'!$F$35-FG33*'DEPRECATED - DT-Prelim Calcs'!$C$21*'Drive Train'!$F$39,FM33+FG$2)</f>
        <v>6.0759999999999996</v>
      </c>
      <c r="FN34" s="57">
        <f>'Drive Train'!$F$35-FG34*'DEPRECATED - DT-Prelim Calcs'!$C$21*'Drive Train'!$F$39</f>
        <v>6.0759999999999996</v>
      </c>
      <c r="FO34" s="1">
        <f>IF(FL34&gt;='Drive Train'!$F$29,1,0)</f>
        <v>0</v>
      </c>
      <c r="FP34" s="57">
        <f t="shared" si="56"/>
        <v>103.33333333333333</v>
      </c>
      <c r="FQ34" s="63">
        <f>FQ33+'DEPRECATED - DT-Prelim Calcs'!$C$11</f>
        <v>120</v>
      </c>
      <c r="FR34" s="2">
        <f>GB34/'Drive Train'!$F$35</f>
        <v>2.1673605711707817</v>
      </c>
      <c r="FS34" s="46">
        <f>FZ34*12*60/(PI() * 'Drive Train'!$F$15)/FR$2*FR34</f>
        <v>-988724.67538355489</v>
      </c>
      <c r="FT34" s="2">
        <f>('DEPRECATED - DT-Prelim Calcs'!$C$6*FR34-FS34)/('DEPRECATED - DT-Prelim Calcs'!$C$6*FR34)*'DEPRECATED - DT-Prelim Calcs'!$C$7*FR34</f>
        <v>452.28271377471435</v>
      </c>
      <c r="FU34" s="57">
        <f>FT34/'DEPRECATED - DT-Prelim Calcs'!$C$7*('DEPRECATED - DT-Prelim Calcs'!$C$8-'DEPRECATED - DT-Prelim Calcs'!$C$9)+'DEPRECATED - DT-Prelim Calcs'!$C$9</f>
        <v>24080.655260288739</v>
      </c>
      <c r="FV34" s="57">
        <f t="shared" si="18"/>
        <v>93</v>
      </c>
      <c r="FW34" s="2">
        <f t="shared" si="57"/>
        <v>0.7112822800297498</v>
      </c>
      <c r="FX34" s="57">
        <f>FW34*'DEPRECATED - DT-Prelim Calcs'!$C$21/FR$2/'DEPRECATED - DT-Prelim Calcs'!$C$19/'DEPRECATED - DT-Prelim Calcs'!$C$18*3.39*'DEPRECATED - DT-Prelim Calcs'!$C$20</f>
        <v>25.773080821789936</v>
      </c>
      <c r="FY34" s="46">
        <f t="shared" si="58"/>
        <v>0</v>
      </c>
      <c r="FZ34" s="57">
        <f>FX33*'DEPRECATED - DT-Prelim Calcs'!$C$11+FZ33</f>
        <v>-796.19889789881199</v>
      </c>
      <c r="GA34" s="57">
        <f>GA33+0.5*FX34*'DEPRECATED - DT-Prelim Calcs'!$C$11^2+FZ34*'DEPRECATED - DT-Prelim Calcs'!$C$11</f>
        <v>-108581.9571614851</v>
      </c>
      <c r="GB34" s="57">
        <f>MIN('Drive Train'!$F$35-FV33*'DEPRECATED - DT-Prelim Calcs'!$C$21*'Drive Train'!$F$39,GB33+FV$2)</f>
        <v>26.875271082517692</v>
      </c>
      <c r="GC34" s="57">
        <f>'Drive Train'!$F$35-FV34*'DEPRECATED - DT-Prelim Calcs'!$C$21*'Drive Train'!$F$39</f>
        <v>6.0759999999999996</v>
      </c>
      <c r="GD34" s="1">
        <f>IF(GA34&gt;='Drive Train'!$F$29,1,0)</f>
        <v>0</v>
      </c>
      <c r="GE34" s="57">
        <f t="shared" si="59"/>
        <v>103.33333333333333</v>
      </c>
      <c r="GF34" s="63">
        <f>GF33+'DEPRECATED - DT-Prelim Calcs'!$C$11</f>
        <v>120</v>
      </c>
      <c r="GG34" s="2">
        <f>GQ34/'Drive Train'!$F$35</f>
        <v>0.83548387096774201</v>
      </c>
      <c r="GH34" s="46">
        <f>GO34*12*60/(PI() * 'Drive Train'!$F$15)/GG$2*GG34</f>
        <v>27099.943133955294</v>
      </c>
      <c r="GI34" s="2">
        <f>('DEPRECATED - DT-Prelim Calcs'!$C$6*GG34-GH34)/('DEPRECATED - DT-Prelim Calcs'!$C$6*GG34)*'DEPRECATED - DT-Prelim Calcs'!$C$7*GG34</f>
        <v>-10.239929077878109</v>
      </c>
      <c r="GJ34" s="57">
        <f>GI34/'DEPRECATED - DT-Prelim Calcs'!$C$7*('DEPRECATED - DT-Prelim Calcs'!$C$8-'DEPRECATED - DT-Prelim Calcs'!$C$9)+'DEPRECATED - DT-Prelim Calcs'!$C$9</f>
        <v>-542.43813306712093</v>
      </c>
      <c r="GK34" s="57">
        <f t="shared" si="60"/>
        <v>-542.43813306712093</v>
      </c>
      <c r="GL34" s="2">
        <f t="shared" si="61"/>
        <v>-12.614662852198247</v>
      </c>
      <c r="GM34" s="57">
        <f>GL34*'DEPRECATED - DT-Prelim Calcs'!$C$21/GG$2/'DEPRECATED - DT-Prelim Calcs'!$C$19/'DEPRECATED - DT-Prelim Calcs'!$C$18*3.39*'DEPRECATED - DT-Prelim Calcs'!$C$20</f>
        <v>-326.49155953721277</v>
      </c>
      <c r="GN34" s="46">
        <f t="shared" si="62"/>
        <v>1</v>
      </c>
      <c r="GO34" s="57">
        <f>GM33*'DEPRECATED - DT-Prelim Calcs'!$C$11+GO33</f>
        <v>79.256650154125779</v>
      </c>
      <c r="GP34" s="57">
        <f>GP33+0.5*GM34*'DEPRECATED - DT-Prelim Calcs'!$C$11^2+GO34*'DEPRECATED - DT-Prelim Calcs'!$C$11</f>
        <v>-46174.306434916849</v>
      </c>
      <c r="GQ34" s="57">
        <f>MIN('Drive Train'!$F$35-GK33*'DEPRECATED - DT-Prelim Calcs'!$C$21*'Drive Train'!$F$39,GQ33+GK$2)</f>
        <v>10.360000000000001</v>
      </c>
      <c r="GR34" s="57">
        <f>'Drive Train'!$F$35-GK34*'DEPRECATED - DT-Prelim Calcs'!$C$21*'Drive Train'!$F$39</f>
        <v>49.285793048564223</v>
      </c>
      <c r="GS34" s="1">
        <f>IF(GP34&gt;='Drive Train'!$F$29,1,0)</f>
        <v>0</v>
      </c>
      <c r="GT34" s="57">
        <f t="shared" si="63"/>
        <v>-602.70903674124543</v>
      </c>
      <c r="GU34" s="63">
        <f>GU33+'DEPRECATED - DT-Prelim Calcs'!$C$11</f>
        <v>120</v>
      </c>
      <c r="GV34" s="2">
        <f>HF34/'Drive Train'!$F$35</f>
        <v>0.81720430107526887</v>
      </c>
      <c r="GW34" s="46">
        <f>HD34*12*60/(PI() * 'Drive Train'!$F$15)/GV$2*GV34</f>
        <v>-188743.44898679375</v>
      </c>
      <c r="GX34" s="2">
        <f>('DEPRECATED - DT-Prelim Calcs'!$C$6*GV34-GW34)/('DEPRECATED - DT-Prelim Calcs'!$C$6*GV34)*'DEPRECATED - DT-Prelim Calcs'!$C$7*GV34</f>
        <v>87.311246991890258</v>
      </c>
      <c r="GY34" s="57">
        <f>GX34/'DEPRECATED - DT-Prelim Calcs'!$C$7*('DEPRECATED - DT-Prelim Calcs'!$C$8-'DEPRECATED - DT-Prelim Calcs'!$C$9)+'DEPRECATED - DT-Prelim Calcs'!$C$9</f>
        <v>4650.846468489427</v>
      </c>
      <c r="GZ34" s="57">
        <f t="shared" si="20"/>
        <v>33.333333333333314</v>
      </c>
      <c r="HA34" s="2">
        <f t="shared" si="64"/>
        <v>0.99579519204165001</v>
      </c>
      <c r="HB34" s="57">
        <f>HA34*'DEPRECATED - DT-Prelim Calcs'!$C$21/GV$2/'DEPRECATED - DT-Prelim Calcs'!$C$19/'DEPRECATED - DT-Prelim Calcs'!$C$18*3.39*'DEPRECATED - DT-Prelim Calcs'!$C$20</f>
        <v>25.773080821789936</v>
      </c>
      <c r="HC34" s="46">
        <f t="shared" si="65"/>
        <v>0</v>
      </c>
      <c r="HD34" s="57">
        <f>HB33*'DEPRECATED - DT-Prelim Calcs'!$C$11+HD33</f>
        <v>-564.34755309988657</v>
      </c>
      <c r="HE34" s="57">
        <f>HE33+0.5*HB34*'DEPRECATED - DT-Prelim Calcs'!$C$11^2+HD34*'DEPRECATED - DT-Prelim Calcs'!$C$11</f>
        <v>-48864.147068719642</v>
      </c>
      <c r="HF34" s="57">
        <f>MIN('Drive Train'!$F$35-GZ33*'DEPRECATED - DT-Prelim Calcs'!$C$21*'Drive Train'!$F$39,HF33+GZ$2)</f>
        <v>10.133333333333335</v>
      </c>
      <c r="HG34" s="57">
        <f>'Drive Train'!$F$35-GZ34*'DEPRECATED - DT-Prelim Calcs'!$C$21*'Drive Train'!$F$39</f>
        <v>10.133333333333335</v>
      </c>
      <c r="HH34" s="1">
        <f>IF(HE34&gt;='Drive Train'!$F$29,1,0)</f>
        <v>0</v>
      </c>
      <c r="HI34" s="57">
        <f t="shared" si="66"/>
        <v>37.037037037037017</v>
      </c>
      <c r="HJ34" s="63">
        <f>HJ33+'DEPRECATED - DT-Prelim Calcs'!$C$11</f>
        <v>120</v>
      </c>
      <c r="HK34" s="2">
        <f>HU34/'Drive Train'!$F$35</f>
        <v>0.79892473118279583</v>
      </c>
      <c r="HL34" s="46">
        <f>HS34*12*60/(PI() * 'Drive Train'!$F$15)/HK$2*HK34</f>
        <v>-41152.440650095814</v>
      </c>
      <c r="HM34" s="2">
        <f>('DEPRECATED - DT-Prelim Calcs'!$C$6*HK34-HL34)/('DEPRECATED - DT-Prelim Calcs'!$C$6*HK34)*'DEPRECATED - DT-Prelim Calcs'!$C$7*HK34</f>
        <v>20.532797338873035</v>
      </c>
      <c r="HN34" s="57">
        <f>HM34/'DEPRECATED - DT-Prelim Calcs'!$C$7*('DEPRECATED - DT-Prelim Calcs'!$C$8-'DEPRECATED - DT-Prelim Calcs'!$C$9)+'DEPRECATED - DT-Prelim Calcs'!$C$9</f>
        <v>1095.7945637250666</v>
      </c>
      <c r="HO34" s="57">
        <f t="shared" si="21"/>
        <v>36.66666666666665</v>
      </c>
      <c r="HP34" s="2">
        <f t="shared" si="67"/>
        <v>0.99579519204165001</v>
      </c>
      <c r="HQ34" s="57">
        <f>HP34*'DEPRECATED - DT-Prelim Calcs'!$C$21/HK$2/'DEPRECATED - DT-Prelim Calcs'!$C$19/'DEPRECATED - DT-Prelim Calcs'!$C$18*3.39*'DEPRECATED - DT-Prelim Calcs'!$C$20</f>
        <v>25.773080821789936</v>
      </c>
      <c r="HR34" s="46">
        <f t="shared" si="68"/>
        <v>0</v>
      </c>
      <c r="HS34" s="57">
        <f>HQ33*'DEPRECATED - DT-Prelim Calcs'!$C$11+HS33</f>
        <v>-125.86214685297408</v>
      </c>
      <c r="HT34" s="57">
        <f>HT33+0.5*HQ34*'DEPRECATED - DT-Prelim Calcs'!$C$11^2+HS34*'DEPRECATED - DT-Prelim Calcs'!$C$11</f>
        <v>-53680.432985088381</v>
      </c>
      <c r="HU34" s="57">
        <f>MIN('Drive Train'!$F$35-HO33*'DEPRECATED - DT-Prelim Calcs'!$C$21*'Drive Train'!$F$39,HU33+HO$2)</f>
        <v>9.9066666666666681</v>
      </c>
      <c r="HV34" s="57">
        <f>'Drive Train'!$F$35-HO34*'DEPRECATED - DT-Prelim Calcs'!$C$21*'Drive Train'!$F$39</f>
        <v>9.9066666666666681</v>
      </c>
      <c r="HW34" s="1">
        <f>IF(HT34&gt;='Drive Train'!$F$29,1,0)</f>
        <v>0</v>
      </c>
      <c r="HX34" s="57">
        <f t="shared" si="69"/>
        <v>40.740740740740726</v>
      </c>
      <c r="HY34" s="63">
        <f>HY33+'DEPRECATED - DT-Prelim Calcs'!$C$11</f>
        <v>120</v>
      </c>
      <c r="HZ34" s="2">
        <f>IJ34/'Drive Train'!$F$35</f>
        <v>3.6833974960444951</v>
      </c>
      <c r="IA34" s="46">
        <f>IH34*12*60/(PI() * 'Drive Train'!$F$15)/HZ$2*HZ34</f>
        <v>-1686363.7118581599</v>
      </c>
      <c r="IB34" s="2">
        <f>('DEPRECATED - DT-Prelim Calcs'!$C$6*HZ34-IA34)/('DEPRECATED - DT-Prelim Calcs'!$C$6*HZ34)*'DEPRECATED - DT-Prelim Calcs'!$C$7*HZ34</f>
        <v>771.37915411521692</v>
      </c>
      <c r="IC34" s="57">
        <f>IB34/'DEPRECATED - DT-Prelim Calcs'!$C$7*('DEPRECATED - DT-Prelim Calcs'!$C$8-'DEPRECATED - DT-Prelim Calcs'!$C$9)+'DEPRECATED - DT-Prelim Calcs'!$C$9</f>
        <v>41068.23754065657</v>
      </c>
      <c r="ID34" s="57">
        <f t="shared" si="22"/>
        <v>39.999999999999986</v>
      </c>
      <c r="IE34" s="2">
        <f t="shared" si="70"/>
        <v>0.99579519204165001</v>
      </c>
      <c r="IF34" s="57">
        <f>IE34*'DEPRECATED - DT-Prelim Calcs'!$C$21/HZ$2/'DEPRECATED - DT-Prelim Calcs'!$C$19/'DEPRECATED - DT-Prelim Calcs'!$C$18*3.39*'DEPRECATED - DT-Prelim Calcs'!$C$20</f>
        <v>25.773080821789936</v>
      </c>
      <c r="IG34" s="46">
        <f t="shared" si="71"/>
        <v>0</v>
      </c>
      <c r="IH34" s="57">
        <f>IF33*'DEPRECATED - DT-Prelim Calcs'!$C$11+IH33</f>
        <v>-1118.6856391567467</v>
      </c>
      <c r="II34" s="57">
        <f>II33+0.5*IF34*'DEPRECATED - DT-Prelim Calcs'!$C$11^2+IH34*'DEPRECATED - DT-Prelim Calcs'!$C$11</f>
        <v>-67717.838082157381</v>
      </c>
      <c r="IJ34" s="57">
        <f>MIN('Drive Train'!$F$35-ID33*'DEPRECATED - DT-Prelim Calcs'!$C$21*'Drive Train'!$F$39,IJ33+ID$2)</f>
        <v>45.67412895095174</v>
      </c>
      <c r="IK34" s="57">
        <f>'Drive Train'!$F$35-ID34*'DEPRECATED - DT-Prelim Calcs'!$C$21*'Drive Train'!$F$39</f>
        <v>9.6800000000000015</v>
      </c>
      <c r="IL34" s="1">
        <f>IF(II34&gt;='Drive Train'!$F$29,1,0)</f>
        <v>0</v>
      </c>
      <c r="IM34" s="57">
        <f t="shared" si="72"/>
        <v>44.444444444444429</v>
      </c>
      <c r="IN34" s="63">
        <f>IN33+'DEPRECATED - DT-Prelim Calcs'!$C$11</f>
        <v>120</v>
      </c>
      <c r="IO34" s="2">
        <f>IY34/'Drive Train'!$F$35</f>
        <v>0.76236559139784954</v>
      </c>
      <c r="IP34" s="46">
        <f>IW34*12*60/(PI() * 'Drive Train'!$F$15)/IO$2*IO34</f>
        <v>-71298.050452751093</v>
      </c>
      <c r="IQ34" s="2">
        <f>('DEPRECATED - DT-Prelim Calcs'!$C$6*IO34-IP34)/('DEPRECATED - DT-Prelim Calcs'!$C$6*IO34)*'DEPRECATED - DT-Prelim Calcs'!$C$7*IO34</f>
        <v>34.075256345649706</v>
      </c>
      <c r="IR34" s="57">
        <f>IQ34/'DEPRECATED - DT-Prelim Calcs'!$C$7*('DEPRECATED - DT-Prelim Calcs'!$C$8-'DEPRECATED - DT-Prelim Calcs'!$C$9)+'DEPRECATED - DT-Prelim Calcs'!$C$9</f>
        <v>1816.7478793140488</v>
      </c>
      <c r="IS34" s="57">
        <f t="shared" si="23"/>
        <v>43.333333333333321</v>
      </c>
      <c r="IT34" s="2">
        <f t="shared" si="73"/>
        <v>0.99579519204165001</v>
      </c>
      <c r="IU34" s="57">
        <f>IT34*'DEPRECATED - DT-Prelim Calcs'!$C$21/IO$2/'DEPRECATED - DT-Prelim Calcs'!$C$19/'DEPRECATED - DT-Prelim Calcs'!$C$18*3.39*'DEPRECATED - DT-Prelim Calcs'!$C$20</f>
        <v>25.773080821789936</v>
      </c>
      <c r="IV34" s="46">
        <f t="shared" si="74"/>
        <v>0</v>
      </c>
      <c r="IW34" s="57">
        <f>IU33*'DEPRECATED - DT-Prelim Calcs'!$C$11+IW33</f>
        <v>-228.51766167995902</v>
      </c>
      <c r="IX34" s="57">
        <f>IX33+0.5*IU34*'DEPRECATED - DT-Prelim Calcs'!$C$11^2+IW34*'DEPRECATED - DT-Prelim Calcs'!$C$11</f>
        <v>-53567.815667744348</v>
      </c>
      <c r="IY34" s="57">
        <f>MIN('Drive Train'!$F$35-IS33*'DEPRECATED - DT-Prelim Calcs'!$C$21*'Drive Train'!$F$39,IY33+IS$2)</f>
        <v>9.4533333333333349</v>
      </c>
      <c r="IZ34" s="57">
        <f>'Drive Train'!$F$35-IS34*'DEPRECATED - DT-Prelim Calcs'!$C$21*'Drive Train'!$F$39</f>
        <v>9.4533333333333349</v>
      </c>
      <c r="JA34" s="1">
        <f>IF(IX34&gt;='Drive Train'!$F$29,1,0)</f>
        <v>0</v>
      </c>
      <c r="JB34" s="57">
        <f t="shared" si="75"/>
        <v>48.148148148148138</v>
      </c>
      <c r="JC34" s="63">
        <f>JC33+'DEPRECATED - DT-Prelim Calcs'!$C$11</f>
        <v>120</v>
      </c>
      <c r="JD34" s="2">
        <f>JN34/'Drive Train'!$F$35</f>
        <v>0.74408602150537628</v>
      </c>
      <c r="JE34" s="46">
        <f>JL34*12*60/(PI() * 'Drive Train'!$F$15)/JD$2*JD34</f>
        <v>-103285.12937163653</v>
      </c>
      <c r="JF34" s="2">
        <f>('DEPRECATED - DT-Prelim Calcs'!$C$6*JD34-JE34)/('DEPRECATED - DT-Prelim Calcs'!$C$6*JD34)*'DEPRECATED - DT-Prelim Calcs'!$C$7*JD34</f>
        <v>48.494403369172062</v>
      </c>
      <c r="JG34" s="57">
        <f>JF34/'DEPRECATED - DT-Prelim Calcs'!$C$7*('DEPRECATED - DT-Prelim Calcs'!$C$8-'DEPRECATED - DT-Prelim Calcs'!$C$9)+'DEPRECATED - DT-Prelim Calcs'!$C$9</f>
        <v>2584.3730092384958</v>
      </c>
      <c r="JH34" s="57">
        <f t="shared" si="24"/>
        <v>46.666666666666657</v>
      </c>
      <c r="JI34" s="2">
        <f t="shared" si="76"/>
        <v>0.99579519204165001</v>
      </c>
      <c r="JJ34" s="57">
        <f>JI34*'DEPRECATED - DT-Prelim Calcs'!$C$21/JD$2/'DEPRECATED - DT-Prelim Calcs'!$C$19/'DEPRECATED - DT-Prelim Calcs'!$C$18*3.39*'DEPRECATED - DT-Prelim Calcs'!$C$20</f>
        <v>25.773080821789936</v>
      </c>
      <c r="JK34" s="46">
        <f t="shared" si="77"/>
        <v>0</v>
      </c>
      <c r="JL34" s="57">
        <f>JJ33*'DEPRECATED - DT-Prelim Calcs'!$C$11+JL33</f>
        <v>-339.17204910406565</v>
      </c>
      <c r="JM34" s="57">
        <f>JM33+0.5*JJ34*'DEPRECATED - DT-Prelim Calcs'!$C$11^2+JL34*'DEPRECATED - DT-Prelim Calcs'!$C$11</f>
        <v>-69550.153502990113</v>
      </c>
      <c r="JN34" s="57">
        <f>MIN('Drive Train'!$F$35-JH33*'DEPRECATED - DT-Prelim Calcs'!$C$21*'Drive Train'!$F$39,JN33+JH$2)</f>
        <v>9.2266666666666666</v>
      </c>
      <c r="JO34" s="57">
        <f>'Drive Train'!$F$35-JH34*'DEPRECATED - DT-Prelim Calcs'!$C$21*'Drive Train'!$F$39</f>
        <v>9.2266666666666666</v>
      </c>
      <c r="JP34" s="1">
        <f>IF(JM34&gt;='Drive Train'!$F$29,1,0)</f>
        <v>0</v>
      </c>
      <c r="JQ34" s="57">
        <f>MIN(JG34,'DEPRECATED - DT-Prelim Calcs'!$C$10)*'DEPRECATED - DT-Prelim Calcs'!$C$11*1000/60/60</f>
        <v>103.33333333333333</v>
      </c>
      <c r="JR34" s="63">
        <f>JR33+'DEPRECATED - DT-Prelim Calcs'!$C$11</f>
        <v>120</v>
      </c>
      <c r="JS34" s="2">
        <f>KC34/'Drive Train'!$F$35</f>
        <v>3.3912366874189268</v>
      </c>
      <c r="JT34" s="46">
        <f>KA34*12*60/(PI() * 'Drive Train'!$F$15)/JS$2*JS34</f>
        <v>-1401177.6529627726</v>
      </c>
      <c r="JU34" s="2">
        <f>('DEPRECATED - DT-Prelim Calcs'!$C$6*JS34-JT34)/('DEPRECATED - DT-Prelim Calcs'!$C$6*JS34)*'DEPRECATED - DT-Prelim Calcs'!$C$7*JS34</f>
        <v>641.72600305087883</v>
      </c>
      <c r="JV34" s="57">
        <f>JU34/'DEPRECATED - DT-Prelim Calcs'!$C$7*('DEPRECATED - DT-Prelim Calcs'!$C$8-'DEPRECATED - DT-Prelim Calcs'!$C$9)+'DEPRECATED - DT-Prelim Calcs'!$C$9</f>
        <v>34165.955681090352</v>
      </c>
      <c r="JW34" s="57">
        <f t="shared" si="25"/>
        <v>49.999999999999993</v>
      </c>
      <c r="JX34" s="2">
        <f t="shared" si="78"/>
        <v>0.99579519204165001</v>
      </c>
      <c r="JY34" s="57">
        <f>JX34*'DEPRECATED - DT-Prelim Calcs'!$C$21/JS$2/'DEPRECATED - DT-Prelim Calcs'!$C$19/'DEPRECATED - DT-Prelim Calcs'!$C$18*3.39*'DEPRECATED - DT-Prelim Calcs'!$C$20</f>
        <v>25.773080821789936</v>
      </c>
      <c r="JZ34" s="46">
        <f t="shared" si="79"/>
        <v>0</v>
      </c>
      <c r="KA34" s="57">
        <f>JY33*'DEPRECATED - DT-Prelim Calcs'!$C$11+KA33</f>
        <v>-1009.5794539027469</v>
      </c>
      <c r="KB34" s="57">
        <f>KB33+0.5*JY34*'DEPRECATED - DT-Prelim Calcs'!$C$11^2+KA34*'DEPRECATED - DT-Prelim Calcs'!$C$11</f>
        <v>-49964.418214183344</v>
      </c>
      <c r="KC34" s="57">
        <f>MIN('Drive Train'!$F$35-JW33*'DEPRECATED - DT-Prelim Calcs'!$C$21*'Drive Train'!$F$39,KC33+JW$2)</f>
        <v>42.051334923994695</v>
      </c>
      <c r="KD34" s="57">
        <f>'Drive Train'!$F$35-JW34*'DEPRECATED - DT-Prelim Calcs'!$C$21*'Drive Train'!$F$39</f>
        <v>9</v>
      </c>
      <c r="KE34" s="1">
        <f>IF(KB34&gt;='Drive Train'!$F$29,1,0)</f>
        <v>0</v>
      </c>
      <c r="KF34" s="57">
        <f>MIN(JV34,'DEPRECATED - DT-Prelim Calcs'!$C$10)*'DEPRECATED - DT-Prelim Calcs'!$C$11*1000/60/60</f>
        <v>103.33333333333333</v>
      </c>
      <c r="KG34" s="63">
        <f>KG33+'DEPRECATED - DT-Prelim Calcs'!$C$11</f>
        <v>120</v>
      </c>
      <c r="KH34" s="2">
        <f>KR34/'Drive Train'!$F$35</f>
        <v>3.7804587796745586</v>
      </c>
      <c r="KI34" s="46">
        <f>KP34*12*60/(PI() * 'Drive Train'!$F$15)/KH$2*KH34</f>
        <v>-1813814.6847825332</v>
      </c>
      <c r="KJ34" s="2">
        <f>('DEPRECATED - DT-Prelim Calcs'!$C$6*KH34-KI34)/('DEPRECATED - DT-Prelim Calcs'!$C$6*KH34)*'DEPRECATED - DT-Prelim Calcs'!$C$7*KH34</f>
        <v>829.24099765261894</v>
      </c>
      <c r="KK34" s="57">
        <f>KJ34/'DEPRECATED - DT-Prelim Calcs'!$C$7*('DEPRECATED - DT-Prelim Calcs'!$C$8-'DEPRECATED - DT-Prelim Calcs'!$C$9)+'DEPRECATED - DT-Prelim Calcs'!$C$9</f>
        <v>44148.600414452703</v>
      </c>
      <c r="KL34" s="57">
        <f t="shared" si="26"/>
        <v>53.333333333333329</v>
      </c>
      <c r="KM34" s="2">
        <f t="shared" si="80"/>
        <v>0.99579519204165001</v>
      </c>
      <c r="KN34" s="57">
        <f>KM34*'DEPRECATED - DT-Prelim Calcs'!$C$21/KH$2/'DEPRECATED - DT-Prelim Calcs'!$C$19/'DEPRECATED - DT-Prelim Calcs'!$C$18*3.39*'DEPRECATED - DT-Prelim Calcs'!$C$20</f>
        <v>25.773080821789936</v>
      </c>
      <c r="KO34" s="46">
        <f t="shared" si="81"/>
        <v>0</v>
      </c>
      <c r="KP34" s="57">
        <f>KN33*'DEPRECATED - DT-Prelim Calcs'!$C$11+KP33</f>
        <v>-1172.3406115933076</v>
      </c>
      <c r="KQ34" s="57">
        <f>KQ33+0.5*KN34*'DEPRECATED - DT-Prelim Calcs'!$C$11^2+KP34*'DEPRECATED - DT-Prelim Calcs'!$C$11</f>
        <v>-68121.534099585493</v>
      </c>
      <c r="KR34" s="57">
        <f>MIN('Drive Train'!$F$35-KL33*'DEPRECATED - DT-Prelim Calcs'!$C$21*'Drive Train'!$F$39,KR33+KL$2)</f>
        <v>46.87768886796453</v>
      </c>
      <c r="KS34" s="57">
        <f>'Drive Train'!$F$35-KL34*'DEPRECATED - DT-Prelim Calcs'!$C$21*'Drive Train'!$F$39</f>
        <v>8.7733333333333334</v>
      </c>
      <c r="KT34" s="1">
        <f>IF(KQ34&gt;='Drive Train'!$F$29,1,0)</f>
        <v>0</v>
      </c>
      <c r="KU34" s="57">
        <f>MIN(KK34,'DEPRECATED - DT-Prelim Calcs'!$C$10)*'DEPRECATED - DT-Prelim Calcs'!$C$11*1000/60/60</f>
        <v>103.33333333333333</v>
      </c>
      <c r="KV34" s="63">
        <f>KV33+'DEPRECATED - DT-Prelim Calcs'!$C$11</f>
        <v>120</v>
      </c>
      <c r="KW34" s="2">
        <f>LG34/'Drive Train'!$F$35</f>
        <v>0.68924731182795695</v>
      </c>
      <c r="KX34" s="46">
        <f>LE34*12*60/(PI() * 'Drive Train'!$F$15)/KW$2*KW34</f>
        <v>-109326.39958134964</v>
      </c>
      <c r="KY34" s="2">
        <f>('DEPRECATED - DT-Prelim Calcs'!$C$6*KW34-KX34)/('DEPRECATED - DT-Prelim Calcs'!$C$6*KW34)*'DEPRECATED - DT-Prelim Calcs'!$C$7*KW34</f>
        <v>51.093848308757281</v>
      </c>
      <c r="KZ34" s="57">
        <f>KY34/'DEPRECATED - DT-Prelim Calcs'!$C$7*('DEPRECATED - DT-Prelim Calcs'!$C$8-'DEPRECATED - DT-Prelim Calcs'!$C$9)+'DEPRECATED - DT-Prelim Calcs'!$C$9</f>
        <v>2722.7583975159996</v>
      </c>
      <c r="LA34" s="57">
        <f t="shared" si="27"/>
        <v>56.666666666666664</v>
      </c>
      <c r="LB34" s="2">
        <f t="shared" si="82"/>
        <v>0.99579519204165001</v>
      </c>
      <c r="LC34" s="57">
        <f>LB34*'DEPRECATED - DT-Prelim Calcs'!$C$21/KW$2/'DEPRECATED - DT-Prelim Calcs'!$C$19/'DEPRECATED - DT-Prelim Calcs'!$C$18*3.39*'DEPRECATED - DT-Prelim Calcs'!$C$20</f>
        <v>25.773080821789936</v>
      </c>
      <c r="LD34" s="46">
        <f t="shared" si="83"/>
        <v>0</v>
      </c>
      <c r="LE34" s="57">
        <f>LC33*'DEPRECATED - DT-Prelim Calcs'!$C$11+LE33</f>
        <v>-387.57465412219085</v>
      </c>
      <c r="LF34" s="57">
        <f>LF33+0.5*LC34*'DEPRECATED - DT-Prelim Calcs'!$C$11^2+LE34*'DEPRECATED - DT-Prelim Calcs'!$C$11</f>
        <v>-60411.136967261657</v>
      </c>
      <c r="LG34" s="57">
        <f>MIN('Drive Train'!$F$35-LA33*'DEPRECATED - DT-Prelim Calcs'!$C$21*'Drive Train'!$F$39,LG33+LA$2)</f>
        <v>8.5466666666666669</v>
      </c>
      <c r="LH34" s="57">
        <f>'Drive Train'!$F$35-LA34*'DEPRECATED - DT-Prelim Calcs'!$C$21*'Drive Train'!$F$39</f>
        <v>8.5466666666666669</v>
      </c>
      <c r="LI34" s="1">
        <f>IF(LF34&gt;='Drive Train'!$F$29,1,0)</f>
        <v>0</v>
      </c>
      <c r="LJ34" s="57">
        <f>MIN(KZ34,'DEPRECATED - DT-Prelim Calcs'!$C$10)*'DEPRECATED - DT-Prelim Calcs'!$C$11*1000/60/60</f>
        <v>103.33333333333333</v>
      </c>
      <c r="LK34" s="63">
        <f>LK33+'DEPRECATED - DT-Prelim Calcs'!$C$11</f>
        <v>120</v>
      </c>
      <c r="LL34" s="2">
        <f>LV34/'Drive Train'!$F$35</f>
        <v>0.67096774193548392</v>
      </c>
      <c r="LM34" s="46">
        <f>LT34*12*60/(PI() * 'Drive Train'!$F$15)/LL$2*LL34</f>
        <v>-166868.78331376164</v>
      </c>
      <c r="LN34" s="2">
        <f>('DEPRECATED - DT-Prelim Calcs'!$C$6*LL34-LM34)/('DEPRECATED - DT-Prelim Calcs'!$C$6*LL34)*'DEPRECATED - DT-Prelim Calcs'!$C$7*LL34</f>
        <v>77.068020585675313</v>
      </c>
      <c r="LO34" s="57">
        <f>LN34/'DEPRECATED - DT-Prelim Calcs'!$C$7*('DEPRECATED - DT-Prelim Calcs'!$C$8-'DEPRECATED - DT-Prelim Calcs'!$C$9)+'DEPRECATED - DT-Prelim Calcs'!$C$9</f>
        <v>4105.5327971544157</v>
      </c>
      <c r="LP34" s="57">
        <f t="shared" si="28"/>
        <v>60</v>
      </c>
      <c r="LQ34" s="2">
        <f t="shared" si="84"/>
        <v>0.99579519204165001</v>
      </c>
      <c r="LR34" s="57">
        <f>LQ34*'DEPRECATED - DT-Prelim Calcs'!$C$21/LL$2/'DEPRECATED - DT-Prelim Calcs'!$C$19/'DEPRECATED - DT-Prelim Calcs'!$C$18*3.39*'DEPRECATED - DT-Prelim Calcs'!$C$20</f>
        <v>25.773080821789936</v>
      </c>
      <c r="LS34" s="46">
        <f t="shared" si="85"/>
        <v>0</v>
      </c>
      <c r="LT34" s="57">
        <f>LR33*'DEPRECATED - DT-Prelim Calcs'!$C$11+LT33</f>
        <v>-607.68548289807586</v>
      </c>
      <c r="LU34" s="57">
        <f>LU33+0.5*LR34*'DEPRECATED - DT-Prelim Calcs'!$C$11^2+LT34*'DEPRECATED - DT-Prelim Calcs'!$C$11</f>
        <v>-64226.512449397436</v>
      </c>
      <c r="LV34" s="57">
        <f>MIN('Drive Train'!$F$35-LP33*'DEPRECATED - DT-Prelim Calcs'!$C$21*'Drive Train'!$F$39,LV33+LP$2)</f>
        <v>8.32</v>
      </c>
      <c r="LW34" s="57">
        <f>'Drive Train'!$F$35-LP34*'DEPRECATED - DT-Prelim Calcs'!$C$21*'Drive Train'!$F$39</f>
        <v>8.32</v>
      </c>
      <c r="LX34" s="1">
        <f>IF(LU34&gt;='Drive Train'!$F$29,1,0)</f>
        <v>0</v>
      </c>
      <c r="LY34" s="57">
        <f>MIN(LO34,'DEPRECATED - DT-Prelim Calcs'!$C$10)*'DEPRECATED - DT-Prelim Calcs'!$C$11*1000/60/60</f>
        <v>103.33333333333333</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0.23076923076923078</v>
      </c>
      <c r="H35" s="66">
        <f t="shared" si="88"/>
        <v>0.17647058823529413</v>
      </c>
      <c r="I35" s="66">
        <f t="shared" si="88"/>
        <v>0.14285714285714288</v>
      </c>
      <c r="J35" s="66">
        <f t="shared" si="88"/>
        <v>0.12000000000000002</v>
      </c>
      <c r="K35" s="66">
        <f t="shared" si="88"/>
        <v>0.10344827586206898</v>
      </c>
      <c r="L35" s="66">
        <f t="shared" si="88"/>
        <v>9.0909090909090912E-2</v>
      </c>
      <c r="M35" s="66">
        <f t="shared" si="88"/>
        <v>8.1081081081081072E-2</v>
      </c>
      <c r="N35" s="66">
        <f t="shared" si="88"/>
        <v>7.3170731707317069E-2</v>
      </c>
      <c r="O35" s="66">
        <f t="shared" si="88"/>
        <v>6.6666666666666652E-2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Train'!$AA$49 + V34*(1-'Drive Train'!$AA$49))</f>
        <v>0</v>
      </c>
      <c r="W35" s="57">
        <f t="shared" si="0"/>
        <v>0</v>
      </c>
      <c r="X35" s="2">
        <f>MAX(MIN(IF(AND(AI34=1,AG35&lt;0),-1,1)*(W35-$C$9)/($C$8-$C$9)*$C$7-$C$29*AE35/T$2 -  AI34*$C$29/2,X$2),MAX(X$4:X34)*-1)</f>
        <v>-0.2458281045106315</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Train'!$F$39,AG34+W$2)-$C$3,IF(AE34-1&lt;=0,0,IF($C$32=Motors!$C$29,MAX(MAX(AG$4:AG34)*-1,AG34-W$2),MAX(0,MAX(AG$4:AG34)*-1,AG34-W$2))))</f>
        <v>0</v>
      </c>
      <c r="AH35" s="57">
        <f>'Drive Train'!$F$35-ABS(W35)*'DEPRECATED - DT-Prelim Calcs'!$C$21*'Drive Train'!$F$39</f>
        <v>12.4</v>
      </c>
      <c r="AI35" s="1">
        <f>IF(AJ35&gt;='Drive Train'!$F$29,1,0)</f>
        <v>1</v>
      </c>
      <c r="AJ35" s="57">
        <f>AJ34+0.5*Y35*'DEPRECATED - DT-Prelim Calcs'!$C$11^2+AE35*'DEPRECATED - DT-Prelim Calcs'!$C$11</f>
        <v>784.33981740885292</v>
      </c>
      <c r="AK35" s="57">
        <f t="shared" si="8"/>
        <v>0</v>
      </c>
      <c r="AL35" s="63">
        <f>AL34+'DEPRECATED - DT-Prelim Calcs'!$C$11</f>
        <v>124</v>
      </c>
      <c r="AM35" s="2">
        <f>AW35/'Drive Train'!$F$35</f>
        <v>0.88895753076506601</v>
      </c>
      <c r="AN35" s="46">
        <f>AU35*12*60/(PI() * 'Drive Train'!$F$15)/AM$2*AM35</f>
        <v>4007.3270097332679</v>
      </c>
      <c r="AO35" s="2">
        <f>('DEPRECATED - DT-Prelim Calcs'!$C$6*AM35-AN35)/('DEPRECATED - DT-Prelim Calcs'!$C$6*AM35)*'DEPRECATED - DT-Prelim Calcs'!$C$7*AM35</f>
        <v>0.33044429202238779</v>
      </c>
      <c r="AP35" s="57">
        <f>AO35/'DEPRECATED - DT-Prelim Calcs'!$C$7*('DEPRECATED - DT-Prelim Calcs'!$C$8-'DEPRECATED - DT-Prelim Calcs'!$C$9)+'DEPRECATED - DT-Prelim Calcs'!$C$9</f>
        <v>20.291702351233344</v>
      </c>
      <c r="AQ35" s="57">
        <f t="shared" si="9"/>
        <v>20.291702351233344</v>
      </c>
      <c r="AR35" s="2">
        <f t="shared" si="30"/>
        <v>4.1051483192233729E-4</v>
      </c>
      <c r="AS35" s="57">
        <f>AR35*'DEPRECATED - DT-Prelim Calcs'!$C$21/AM$2/'DEPRECATED - DT-Prelim Calcs'!$C$19/'DEPRECATED - DT-Prelim Calcs'!$C$18*3.39*'DEPRECATED - DT-Prelim Calcs'!$C$20</f>
        <v>2.9749741386037015E-3</v>
      </c>
      <c r="AT35" s="46">
        <f t="shared" si="31"/>
        <v>0</v>
      </c>
      <c r="AU35" s="57">
        <f>AS34*'DEPRECATED - DT-Prelim Calcs'!$C$11+AU34</f>
        <v>39.338803094311388</v>
      </c>
      <c r="AV35" s="57">
        <f>AV34+0.5*AS35*'DEPRECATED - DT-Prelim Calcs'!$C$11^2+AU35*'DEPRECATED - DT-Prelim Calcs'!$C$11</f>
        <v>4836.035228071235</v>
      </c>
      <c r="AW35" s="57">
        <f>MIN('Drive Train'!$F$35-AQ34*'DEPRECATED - DT-Prelim Calcs'!$C$21*'Drive Train'!$F$39,AW34+AQ$2)</f>
        <v>11.023073381486819</v>
      </c>
      <c r="AX35" s="57">
        <f>'Drive Train'!$F$35-AQ35*'DEPRECATED - DT-Prelim Calcs'!$C$21*'Drive Train'!$F$39</f>
        <v>11.020164240116133</v>
      </c>
      <c r="AY35" s="1">
        <f>IF(AV35&gt;='Drive Train'!$F$29,1,0)</f>
        <v>1</v>
      </c>
      <c r="AZ35" s="57">
        <f t="shared" si="32"/>
        <v>22.546335945814825</v>
      </c>
      <c r="BA35" s="63">
        <f>BA34+'DEPRECATED - DT-Prelim Calcs'!$C$11</f>
        <v>124</v>
      </c>
      <c r="BB35" s="2">
        <f>BL35/'Drive Train'!$F$35</f>
        <v>1.3150326258364786</v>
      </c>
      <c r="BC35" s="46">
        <f>BJ35*12*60/(PI() * 'Drive Train'!$F$15)/BB$2*BB35</f>
        <v>-3541.0267781386192</v>
      </c>
      <c r="BD35" s="2">
        <f>('DEPRECATED - DT-Prelim Calcs'!$C$6*BB35-BC35)/('DEPRECATED - DT-Prelim Calcs'!$C$6*BB35)*'DEPRECATED - DT-Prelim Calcs'!$C$7*BB35</f>
        <v>4.7703307924899416</v>
      </c>
      <c r="BE35" s="57">
        <f>BD35/'DEPRECATED - DT-Prelim Calcs'!$C$7*('DEPRECATED - DT-Prelim Calcs'!$C$8-'DEPRECATED - DT-Prelim Calcs'!$C$9)+'DEPRECATED - DT-Prelim Calcs'!$C$9</f>
        <v>256.65578451305373</v>
      </c>
      <c r="BF35" s="57">
        <f t="shared" si="10"/>
        <v>93</v>
      </c>
      <c r="BG35" s="2">
        <f t="shared" si="33"/>
        <v>1.893345366732859</v>
      </c>
      <c r="BH35" s="57">
        <f>BG35*'DEPRECATED - DT-Prelim Calcs'!$C$21/BB$2/'DEPRECATED - DT-Prelim Calcs'!$C$19/'DEPRECATED - DT-Prelim Calcs'!$C$18*3.39*'DEPRECATED - DT-Prelim Calcs'!$C$20</f>
        <v>19.819150064779855</v>
      </c>
      <c r="BI35" s="46">
        <f t="shared" si="34"/>
        <v>0</v>
      </c>
      <c r="BJ35" s="57">
        <f>BH34*'DEPRECATED - DT-Prelim Calcs'!$C$11+BJ34</f>
        <v>-16.268189112987073</v>
      </c>
      <c r="BK35" s="57">
        <f>BK34+0.5*BH35*'DEPRECATED - DT-Prelim Calcs'!$C$11^2+BJ35*'DEPRECATED - DT-Prelim Calcs'!$C$11</f>
        <v>2929.5880437583332</v>
      </c>
      <c r="BL35" s="57">
        <f>MIN('Drive Train'!$F$35-BF34*'DEPRECATED - DT-Prelim Calcs'!$C$21*'Drive Train'!$F$39,BL34+BF$2)</f>
        <v>16.306404560372336</v>
      </c>
      <c r="BM35" s="57">
        <f>'Drive Train'!$F$35-BF35*'DEPRECATED - DT-Prelim Calcs'!$C$21*'Drive Train'!$F$39</f>
        <v>6.0759999999999996</v>
      </c>
      <c r="BN35" s="1">
        <f>IF(BK35&gt;='Drive Train'!$F$29,1,0)</f>
        <v>1</v>
      </c>
      <c r="BO35" s="57">
        <f t="shared" si="35"/>
        <v>103.33333333333333</v>
      </c>
      <c r="BP35" s="63">
        <f>BP34+'DEPRECATED - DT-Prelim Calcs'!$C$11</f>
        <v>124</v>
      </c>
      <c r="BQ35" s="2">
        <f>CA35/'Drive Train'!$F$35</f>
        <v>1.2365570735112774</v>
      </c>
      <c r="BR35" s="46">
        <f>BY35*12*60/(PI() * 'Drive Train'!$F$15)/BQ$2*BQ35</f>
        <v>-11110.408952613496</v>
      </c>
      <c r="BS35" s="2">
        <f>('DEPRECATED - DT-Prelim Calcs'!$C$6*BQ35-BR35)/('DEPRECATED - DT-Prelim Calcs'!$C$6*BQ35)*'DEPRECATED - DT-Prelim Calcs'!$C$7*BQ35</f>
        <v>8.0037583775183752</v>
      </c>
      <c r="BT35" s="57">
        <f>BS35/'DEPRECATED - DT-Prelim Calcs'!$C$7*('DEPRECATED - DT-Prelim Calcs'!$C$8-'DEPRECATED - DT-Prelim Calcs'!$C$9)+'DEPRECATED - DT-Prelim Calcs'!$C$9</f>
        <v>428.79219910191188</v>
      </c>
      <c r="BU35" s="57">
        <f t="shared" si="11"/>
        <v>93</v>
      </c>
      <c r="BV35" s="2">
        <f t="shared" si="36"/>
        <v>1.8828060353728675</v>
      </c>
      <c r="BW35" s="57">
        <f>BV35*'DEPRECATED - DT-Prelim Calcs'!$C$21/BQ$2/'DEPRECATED - DT-Prelim Calcs'!$C$19/'DEPRECATED - DT-Prelim Calcs'!$C$18*3.39*'DEPRECATED - DT-Prelim Calcs'!$C$20</f>
        <v>25.773080821789936</v>
      </c>
      <c r="BX35" s="46">
        <f t="shared" si="37"/>
        <v>0</v>
      </c>
      <c r="BY35" s="57">
        <f>BW34*'DEPRECATED - DT-Prelim Calcs'!$C$11+BY34</f>
        <v>-41.510392386113793</v>
      </c>
      <c r="BZ35" s="57">
        <f>BZ34+0.5*BW35*'DEPRECATED - DT-Prelim Calcs'!$C$11^2+BY35*'DEPRECATED - DT-Prelim Calcs'!$C$11</f>
        <v>-2296.1620217360683</v>
      </c>
      <c r="CA35" s="57">
        <f>MIN('Drive Train'!$F$35-BU34*'DEPRECATED - DT-Prelim Calcs'!$C$21*'Drive Train'!$F$39,CA34+BU$2)</f>
        <v>15.33330771153984</v>
      </c>
      <c r="CB35" s="57">
        <f>'Drive Train'!$F$35-BU35*'DEPRECATED - DT-Prelim Calcs'!$C$21*'Drive Train'!$F$39</f>
        <v>6.0759999999999996</v>
      </c>
      <c r="CC35" s="1">
        <f>IF(BZ35&gt;='Drive Train'!$F$29,1,0)</f>
        <v>0</v>
      </c>
      <c r="CD35" s="57">
        <f t="shared" si="38"/>
        <v>103.33333333333333</v>
      </c>
      <c r="CE35" s="63">
        <f>CE34+'DEPRECATED - DT-Prelim Calcs'!$C$11</f>
        <v>124</v>
      </c>
      <c r="CF35" s="2">
        <f>CP35/'Drive Train'!$F$35</f>
        <v>0.48999999999999994</v>
      </c>
      <c r="CG35" s="46">
        <f>CN35*12*60/(PI() * 'Drive Train'!$F$15)/CF$2*CF35</f>
        <v>-18821.523759316202</v>
      </c>
      <c r="CH35" s="2">
        <f>('DEPRECATED - DT-Prelim Calcs'!$C$6*CF35-CG35)/('DEPRECATED - DT-Prelim Calcs'!$C$6*CF35)*'DEPRECATED - DT-Prelim Calcs'!$C$7*CF35</f>
        <v>9.6911949831054507</v>
      </c>
      <c r="CI35" s="57">
        <f>CH35/'DEPRECATED - DT-Prelim Calcs'!$C$7*('DEPRECATED - DT-Prelim Calcs'!$C$8-'DEPRECATED - DT-Prelim Calcs'!$C$9)+'DEPRECATED - DT-Prelim Calcs'!$C$9</f>
        <v>518.62544246158893</v>
      </c>
      <c r="CJ35" s="57">
        <f t="shared" si="12"/>
        <v>93</v>
      </c>
      <c r="CK35" s="2">
        <f t="shared" si="39"/>
        <v>1.5241763143494644</v>
      </c>
      <c r="CL35" s="57">
        <f>CK35*'DEPRECATED - DT-Prelim Calcs'!$C$21/CF$2/'DEPRECATED - DT-Prelim Calcs'!$C$19/'DEPRECATED - DT-Prelim Calcs'!$C$18*3.39*'DEPRECATED - DT-Prelim Calcs'!$C$20</f>
        <v>25.773080821789936</v>
      </c>
      <c r="CM35" s="46">
        <f t="shared" si="40"/>
        <v>0</v>
      </c>
      <c r="CN35" s="57">
        <f>CL34*'DEPRECATED - DT-Prelim Calcs'!$C$11+CN34</f>
        <v>-143.65782500396875</v>
      </c>
      <c r="CO35" s="57">
        <f>CO34+0.5*CL35*'DEPRECATED - DT-Prelim Calcs'!$C$11^2+CN35*'DEPRECATED - DT-Prelim Calcs'!$C$11</f>
        <v>-11059.752637690532</v>
      </c>
      <c r="CP35" s="57">
        <f>MIN('Drive Train'!$F$35-CJ34*'DEPRECATED - DT-Prelim Calcs'!$C$21*'Drive Train'!$F$39,CP34+CJ$2)</f>
        <v>6.0759999999999996</v>
      </c>
      <c r="CQ35" s="57">
        <f>'Drive Train'!$F$35-CJ35*'DEPRECATED - DT-Prelim Calcs'!$C$21*'Drive Train'!$F$39</f>
        <v>6.0759999999999996</v>
      </c>
      <c r="CR35" s="1">
        <f>IF(CO35&gt;='Drive Train'!$F$29,1,0)</f>
        <v>0</v>
      </c>
      <c r="CS35" s="57">
        <f t="shared" si="41"/>
        <v>103.33333333333333</v>
      </c>
      <c r="CT35" s="63">
        <f>CT34+'DEPRECATED - DT-Prelim Calcs'!$C$11</f>
        <v>124</v>
      </c>
      <c r="CU35" s="2">
        <f>DE35/'Drive Train'!$F$35</f>
        <v>0.48999999999999994</v>
      </c>
      <c r="CV35" s="46">
        <f>DC35*12*60/(PI() * 'Drive Train'!$F$15)/CU$2*CU35</f>
        <v>-36457.580123298125</v>
      </c>
      <c r="CW35" s="2">
        <f>('DEPRECATED - DT-Prelim Calcs'!$C$6*CU35-CV35)/('DEPRECATED - DT-Prelim Calcs'!$C$6*CU35)*'DEPRECATED - DT-Prelim Calcs'!$C$7*CU35</f>
        <v>17.665471875637614</v>
      </c>
      <c r="CX35" s="57">
        <f>CW35/'DEPRECATED - DT-Prelim Calcs'!$C$7*('DEPRECATED - DT-Prelim Calcs'!$C$8-'DEPRECATED - DT-Prelim Calcs'!$C$9)+'DEPRECATED - DT-Prelim Calcs'!$C$9</f>
        <v>943.14815005987805</v>
      </c>
      <c r="CY35" s="57">
        <f t="shared" si="13"/>
        <v>93</v>
      </c>
      <c r="CZ35" s="2">
        <f t="shared" si="42"/>
        <v>1.2803081040535502</v>
      </c>
      <c r="DA35" s="57">
        <f>CZ35*'DEPRECATED - DT-Prelim Calcs'!$C$21/CU$2/'DEPRECATED - DT-Prelim Calcs'!$C$19/'DEPRECATED - DT-Prelim Calcs'!$C$18*3.39*'DEPRECATED - DT-Prelim Calcs'!$C$20</f>
        <v>25.773080821789936</v>
      </c>
      <c r="DB35" s="46">
        <f t="shared" si="43"/>
        <v>0</v>
      </c>
      <c r="DC35" s="57">
        <f>DA34*'DEPRECATED - DT-Prelim Calcs'!$C$11+DC34</f>
        <v>-233.74462425105037</v>
      </c>
      <c r="DD35" s="57">
        <f>DD34+0.5*DA35*'DEPRECATED - DT-Prelim Calcs'!$C$11^2+DC35*'DEPRECATED - DT-Prelim Calcs'!$C$11</f>
        <v>-16360.469319925047</v>
      </c>
      <c r="DE35" s="57">
        <f>MIN('Drive Train'!$F$35-CY34*'DEPRECATED - DT-Prelim Calcs'!$C$21*'Drive Train'!$F$39,DE34+CY$2)</f>
        <v>6.0759999999999996</v>
      </c>
      <c r="DF35" s="57">
        <f>'Drive Train'!$F$35-CY35*'DEPRECATED - DT-Prelim Calcs'!$C$21*'Drive Train'!$F$39</f>
        <v>6.0759999999999996</v>
      </c>
      <c r="DG35" s="1">
        <f>IF(DD35&gt;='Drive Train'!$F$29,1,0)</f>
        <v>0</v>
      </c>
      <c r="DH35" s="57">
        <f t="shared" si="44"/>
        <v>103.33333333333333</v>
      </c>
      <c r="DI35" s="63">
        <f>DI34+'DEPRECATED - DT-Prelim Calcs'!$C$11</f>
        <v>124</v>
      </c>
      <c r="DJ35" s="2">
        <f>DT35/'Drive Train'!$F$35</f>
        <v>0.48999999999999994</v>
      </c>
      <c r="DK35" s="46">
        <f>DR35*12*60/(PI() * 'Drive Train'!$F$15)/DJ$2*DJ35</f>
        <v>-108505.476947523</v>
      </c>
      <c r="DL35" s="2">
        <f>('DEPRECATED - DT-Prelim Calcs'!$C$6*DJ35-DK35)/('DEPRECATED - DT-Prelim Calcs'!$C$6*DJ35)*'DEPRECATED - DT-Prelim Calcs'!$C$7*DJ35</f>
        <v>50.242475880587321</v>
      </c>
      <c r="DM35" s="57">
        <f>DL35/'DEPRECATED - DT-Prelim Calcs'!$C$7*('DEPRECATED - DT-Prelim Calcs'!$C$8-'DEPRECATED - DT-Prelim Calcs'!$C$9)+'DEPRECATED - DT-Prelim Calcs'!$C$9</f>
        <v>2677.4342968793994</v>
      </c>
      <c r="DN35" s="57">
        <f t="shared" si="14"/>
        <v>93</v>
      </c>
      <c r="DO35" s="2">
        <f t="shared" si="45"/>
        <v>1.1037138828047846</v>
      </c>
      <c r="DP35" s="57">
        <f>DO35*'DEPRECATED - DT-Prelim Calcs'!$C$21/DJ$2/'DEPRECATED - DT-Prelim Calcs'!$C$19/'DEPRECATED - DT-Prelim Calcs'!$C$18*3.39*'DEPRECATED - DT-Prelim Calcs'!$C$20</f>
        <v>25.773080821789936</v>
      </c>
      <c r="DQ35" s="46">
        <f t="shared" si="46"/>
        <v>0</v>
      </c>
      <c r="DR35" s="57">
        <f>DP34*'DEPRECATED - DT-Prelim Calcs'!$C$11+DR34</f>
        <v>-599.71852437120867</v>
      </c>
      <c r="DS35" s="57">
        <f>DS34+0.5*DP35*'DEPRECATED - DT-Prelim Calcs'!$C$11^2+DR35*'DEPRECATED - DT-Prelim Calcs'!$C$11</f>
        <v>-41255.053910892959</v>
      </c>
      <c r="DT35" s="57">
        <f>MIN('Drive Train'!$F$35-DN34*'DEPRECATED - DT-Prelim Calcs'!$C$21*'Drive Train'!$F$39,DT34+DN$2)</f>
        <v>6.0759999999999996</v>
      </c>
      <c r="DU35" s="57">
        <f>'Drive Train'!$F$35-DN35*'DEPRECATED - DT-Prelim Calcs'!$C$21*'Drive Train'!$F$39</f>
        <v>6.0759999999999996</v>
      </c>
      <c r="DV35" s="1">
        <f>IF(DS35&gt;='Drive Train'!$F$29,1,0)</f>
        <v>0</v>
      </c>
      <c r="DW35" s="57">
        <f t="shared" si="47"/>
        <v>103.33333333333333</v>
      </c>
      <c r="DX35" s="63">
        <f>DX34+'DEPRECATED - DT-Prelim Calcs'!$C$11</f>
        <v>124</v>
      </c>
      <c r="DY35" s="2">
        <f>EI35/'Drive Train'!$F$35</f>
        <v>0.48999999999999994</v>
      </c>
      <c r="DZ35" s="46">
        <f>EG35*12*60/(PI() * 'Drive Train'!$F$15)/DY$2*DY35</f>
        <v>-24790.615130511465</v>
      </c>
      <c r="EA35" s="2">
        <f>('DEPRECATED - DT-Prelim Calcs'!$C$6*DY35-DZ35)/('DEPRECATED - DT-Prelim Calcs'!$C$6*DY35)*'DEPRECATED - DT-Prelim Calcs'!$C$7*DY35</f>
        <v>12.390165002726572</v>
      </c>
      <c r="EB35" s="57">
        <f>EA35/'DEPRECATED - DT-Prelim Calcs'!$C$7*('DEPRECATED - DT-Prelim Calcs'!$C$8-'DEPRECATED - DT-Prelim Calcs'!$C$9)+'DEPRECATED - DT-Prelim Calcs'!$C$9</f>
        <v>662.30919910780892</v>
      </c>
      <c r="EC35" s="57">
        <f t="shared" si="15"/>
        <v>93</v>
      </c>
      <c r="ED35" s="2">
        <f t="shared" si="48"/>
        <v>0.96993038185874991</v>
      </c>
      <c r="EE35" s="57">
        <f>ED35*'DEPRECATED - DT-Prelim Calcs'!$C$21/DY$2/'DEPRECATED - DT-Prelim Calcs'!$C$19/'DEPRECATED - DT-Prelim Calcs'!$C$18*3.39*'DEPRECATED - DT-Prelim Calcs'!$C$20</f>
        <v>25.773080821789936</v>
      </c>
      <c r="EF35" s="46">
        <f t="shared" si="49"/>
        <v>0</v>
      </c>
      <c r="EG35" s="57">
        <f>EE34*'DEPRECATED - DT-Prelim Calcs'!$C$11+EG34</f>
        <v>-120.41127763139581</v>
      </c>
      <c r="EH35" s="57">
        <f>EH34+0.5*EE35*'DEPRECATED - DT-Prelim Calcs'!$C$11^2+EG35*'DEPRECATED - DT-Prelim Calcs'!$C$11</f>
        <v>-51468.502997407981</v>
      </c>
      <c r="EI35" s="57">
        <f>MIN('Drive Train'!$F$35-EC34*'DEPRECATED - DT-Prelim Calcs'!$C$21*'Drive Train'!$F$39,EI34+EC$2)</f>
        <v>6.0759999999999996</v>
      </c>
      <c r="EJ35" s="57">
        <f>'Drive Train'!$F$35-EC35*'DEPRECATED - DT-Prelim Calcs'!$C$21*'Drive Train'!$F$39</f>
        <v>6.0759999999999996</v>
      </c>
      <c r="EK35" s="1">
        <f>IF(EH35&gt;='Drive Train'!$F$29,1,0)</f>
        <v>0</v>
      </c>
      <c r="EL35" s="57">
        <f t="shared" si="50"/>
        <v>103.33333333333333</v>
      </c>
      <c r="EM35" s="63">
        <f>EM34+'DEPRECATED - DT-Prelim Calcs'!$C$11</f>
        <v>124</v>
      </c>
      <c r="EN35" s="2">
        <f>EX35/'Drive Train'!$F$35</f>
        <v>0.48999999999999994</v>
      </c>
      <c r="EO35" s="46">
        <f>EV35*12*60/(PI() * 'Drive Train'!$F$15)/EN$2*EN35</f>
        <v>16032.563583295328</v>
      </c>
      <c r="EP35" s="2">
        <f>('DEPRECATED - DT-Prelim Calcs'!$C$6*EN35-EO35)/('DEPRECATED - DT-Prelim Calcs'!$C$6*EN35)*'DEPRECATED - DT-Prelim Calcs'!$C$7*EN35</f>
        <v>-6.0683454476063314</v>
      </c>
      <c r="EQ35" s="57">
        <f>EP35/'DEPRECATED - DT-Prelim Calcs'!$C$7*('DEPRECATED - DT-Prelim Calcs'!$C$8-'DEPRECATED - DT-Prelim Calcs'!$C$9)+'DEPRECATED - DT-Prelim Calcs'!$C$9</f>
        <v>-320.35756055099267</v>
      </c>
      <c r="ER35" s="57">
        <f t="shared" si="16"/>
        <v>-320.35756055099267</v>
      </c>
      <c r="ES35" s="2">
        <f t="shared" si="51"/>
        <v>-8.4638197185533102</v>
      </c>
      <c r="ET35" s="57">
        <f>ES35*'DEPRECATED - DT-Prelim Calcs'!$C$21/EN$2/'DEPRECATED - DT-Prelim Calcs'!$C$19/'DEPRECATED - DT-Prelim Calcs'!$C$18*3.39*'DEPRECATED - DT-Prelim Calcs'!$C$20</f>
        <v>-252.16218602811469</v>
      </c>
      <c r="EU35" s="46">
        <f t="shared" si="52"/>
        <v>1</v>
      </c>
      <c r="EV35" s="57">
        <f>ET34*'DEPRECATED - DT-Prelim Calcs'!$C$11+EV34</f>
        <v>69.453645851478001</v>
      </c>
      <c r="EW35" s="57">
        <f>EW34+0.5*ET35*'DEPRECATED - DT-Prelim Calcs'!$C$11^2+EV35*'DEPRECATED - DT-Prelim Calcs'!$C$11</f>
        <v>-74118.167184263817</v>
      </c>
      <c r="EX35" s="57">
        <f>MIN('Drive Train'!$F$35-ER34*'DEPRECATED - DT-Prelim Calcs'!$C$21*'Drive Train'!$F$39,EX34+ER$2)</f>
        <v>6.0759999999999996</v>
      </c>
      <c r="EY35" s="57">
        <f>'Drive Train'!$F$35-ER35*'DEPRECATED - DT-Prelim Calcs'!$C$21*'Drive Train'!$F$39</f>
        <v>34.184314117467501</v>
      </c>
      <c r="EZ35" s="1">
        <f>IF(EW35&gt;='Drive Train'!$F$29,1,0)</f>
        <v>0</v>
      </c>
      <c r="FA35" s="57">
        <f t="shared" si="53"/>
        <v>-355.95284505665853</v>
      </c>
      <c r="FB35" s="63">
        <f>FB34+'DEPRECATED - DT-Prelim Calcs'!$C$11</f>
        <v>124</v>
      </c>
      <c r="FC35" s="2">
        <f>FM35/'Drive Train'!$F$35</f>
        <v>0.48999999999999994</v>
      </c>
      <c r="FD35" s="46">
        <f>FK35*12*60/(PI() * 'Drive Train'!$F$15)/FC$2*FC35</f>
        <v>-234908.72434975364</v>
      </c>
      <c r="FE35" s="2">
        <f>('DEPRECATED - DT-Prelim Calcs'!$C$6*FC35-FD35)/('DEPRECATED - DT-Prelim Calcs'!$C$6*FC35)*'DEPRECATED - DT-Prelim Calcs'!$C$7*FC35</f>
        <v>107.39666466846272</v>
      </c>
      <c r="FF35" s="57">
        <f>FE35/'DEPRECATED - DT-Prelim Calcs'!$C$7*('DEPRECATED - DT-Prelim Calcs'!$C$8-'DEPRECATED - DT-Prelim Calcs'!$C$9)+'DEPRECATED - DT-Prelim Calcs'!$C$9</f>
        <v>5720.1240983252146</v>
      </c>
      <c r="FG35" s="57">
        <f t="shared" si="17"/>
        <v>93</v>
      </c>
      <c r="FH35" s="2">
        <f t="shared" si="54"/>
        <v>0.78067567320338405</v>
      </c>
      <c r="FI35" s="57">
        <f>FH35*'DEPRECATED - DT-Prelim Calcs'!$C$21/FC$2/'DEPRECATED - DT-Prelim Calcs'!$C$19/'DEPRECATED - DT-Prelim Calcs'!$C$18*3.39*'DEPRECATED - DT-Prelim Calcs'!$C$20</f>
        <v>25.773080821789936</v>
      </c>
      <c r="FJ35" s="46">
        <f t="shared" si="55"/>
        <v>0</v>
      </c>
      <c r="FK35" s="57">
        <f>FI34*'DEPRECATED - DT-Prelim Calcs'!$C$11+FK34</f>
        <v>-918.35182016094564</v>
      </c>
      <c r="FL35" s="57">
        <f>FL34+0.5*FI35*'DEPRECATED - DT-Prelim Calcs'!$C$11^2+FK35*'DEPRECATED - DT-Prelim Calcs'!$C$11</f>
        <v>-99610.609544269028</v>
      </c>
      <c r="FM35" s="57">
        <f>MIN('Drive Train'!$F$35-FG34*'DEPRECATED - DT-Prelim Calcs'!$C$21*'Drive Train'!$F$39,FM34+FG$2)</f>
        <v>6.0759999999999996</v>
      </c>
      <c r="FN35" s="57">
        <f>'Drive Train'!$F$35-FG35*'DEPRECATED - DT-Prelim Calcs'!$C$21*'Drive Train'!$F$39</f>
        <v>6.0759999999999996</v>
      </c>
      <c r="FO35" s="1">
        <f>IF(FL35&gt;='Drive Train'!$F$29,1,0)</f>
        <v>0</v>
      </c>
      <c r="FP35" s="57">
        <f t="shared" si="56"/>
        <v>103.33333333333333</v>
      </c>
      <c r="FQ35" s="63">
        <f>FQ34+'DEPRECATED - DT-Prelim Calcs'!$C$11</f>
        <v>124</v>
      </c>
      <c r="FR35" s="2">
        <f>GB35/'Drive Train'!$F$35</f>
        <v>0.48999999999999994</v>
      </c>
      <c r="FS35" s="46">
        <f>FZ35*12*60/(PI() * 'Drive Train'!$F$15)/FR$2*FR35</f>
        <v>-194589.19924228315</v>
      </c>
      <c r="FT35" s="2">
        <f>('DEPRECATED - DT-Prelim Calcs'!$C$6*FR35-FS35)/('DEPRECATED - DT-Prelim Calcs'!$C$6*FR35)*'DEPRECATED - DT-Prelim Calcs'!$C$7*FR35</f>
        <v>89.165885023246219</v>
      </c>
      <c r="FU35" s="57">
        <f>FT35/'DEPRECATED - DT-Prelim Calcs'!$C$7*('DEPRECATED - DT-Prelim Calcs'!$C$8-'DEPRECATED - DT-Prelim Calcs'!$C$9)+'DEPRECATED - DT-Prelim Calcs'!$C$9</f>
        <v>4749.5809329802869</v>
      </c>
      <c r="FV35" s="57">
        <f t="shared" si="18"/>
        <v>93</v>
      </c>
      <c r="FW35" s="2">
        <f t="shared" si="57"/>
        <v>0.7112822800297498</v>
      </c>
      <c r="FX35" s="57">
        <f>FW35*'DEPRECATED - DT-Prelim Calcs'!$C$21/FR$2/'DEPRECATED - DT-Prelim Calcs'!$C$19/'DEPRECATED - DT-Prelim Calcs'!$C$18*3.39*'DEPRECATED - DT-Prelim Calcs'!$C$20</f>
        <v>25.773080821789936</v>
      </c>
      <c r="FY35" s="46">
        <f t="shared" si="58"/>
        <v>0</v>
      </c>
      <c r="FZ35" s="57">
        <f>FX34*'DEPRECATED - DT-Prelim Calcs'!$C$11+FZ34</f>
        <v>-693.10657461165226</v>
      </c>
      <c r="GA35" s="57">
        <f>GA34+0.5*FX35*'DEPRECATED - DT-Prelim Calcs'!$C$11^2+FZ35*'DEPRECATED - DT-Prelim Calcs'!$C$11</f>
        <v>-111148.19881335739</v>
      </c>
      <c r="GB35" s="57">
        <f>MIN('Drive Train'!$F$35-FV34*'DEPRECATED - DT-Prelim Calcs'!$C$21*'Drive Train'!$F$39,GB34+FV$2)</f>
        <v>6.0759999999999996</v>
      </c>
      <c r="GC35" s="57">
        <f>'Drive Train'!$F$35-FV35*'DEPRECATED - DT-Prelim Calcs'!$C$21*'Drive Train'!$F$39</f>
        <v>6.0759999999999996</v>
      </c>
      <c r="GD35" s="1">
        <f>IF(GA35&gt;='Drive Train'!$F$29,1,0)</f>
        <v>0</v>
      </c>
      <c r="GE35" s="57">
        <f t="shared" si="59"/>
        <v>103.33333333333333</v>
      </c>
      <c r="GF35" s="63">
        <f>GF34+'DEPRECATED - DT-Prelim Calcs'!$C$11</f>
        <v>124</v>
      </c>
      <c r="GG35" s="2">
        <f>GQ35/'Drive Train'!$F$35</f>
        <v>3.9746607297229213</v>
      </c>
      <c r="GH35" s="46">
        <f>GO35*12*60/(PI() * 'Drive Train'!$F$15)/GG$2*GG35</f>
        <v>-1995429.6468727509</v>
      </c>
      <c r="GI35" s="2">
        <f>('DEPRECATED - DT-Prelim Calcs'!$C$6*GG35-GH35)/('DEPRECATED - DT-Prelim Calcs'!$C$6*GG35)*'DEPRECATED - DT-Prelim Calcs'!$C$7*GG35</f>
        <v>911.82760946244662</v>
      </c>
      <c r="GJ35" s="57">
        <f>GI35/'DEPRECATED - DT-Prelim Calcs'!$C$7*('DEPRECATED - DT-Prelim Calcs'!$C$8-'DEPRECATED - DT-Prelim Calcs'!$C$9)+'DEPRECATED - DT-Prelim Calcs'!$C$9</f>
        <v>48545.223773457219</v>
      </c>
      <c r="GK35" s="57">
        <f t="shared" si="60"/>
        <v>29.999999999999982</v>
      </c>
      <c r="GL35" s="2">
        <f t="shared" si="61"/>
        <v>0.99579519204165001</v>
      </c>
      <c r="GM35" s="57">
        <f>GL35*'DEPRECATED - DT-Prelim Calcs'!$C$21/GG$2/'DEPRECATED - DT-Prelim Calcs'!$C$19/'DEPRECATED - DT-Prelim Calcs'!$C$18*3.39*'DEPRECATED - DT-Prelim Calcs'!$C$20</f>
        <v>25.773080821789936</v>
      </c>
      <c r="GN35" s="46">
        <f t="shared" si="62"/>
        <v>0</v>
      </c>
      <c r="GO35" s="57">
        <f>GM34*'DEPRECATED - DT-Prelim Calcs'!$C$11+GO34</f>
        <v>-1226.7095879947253</v>
      </c>
      <c r="GP35" s="57">
        <f>GP34+0.5*GM35*'DEPRECATED - DT-Prelim Calcs'!$C$11^2+GO35*'DEPRECATED - DT-Prelim Calcs'!$C$11</f>
        <v>-50874.960140321426</v>
      </c>
      <c r="GQ35" s="57">
        <f>MIN('Drive Train'!$F$35-GK34*'DEPRECATED - DT-Prelim Calcs'!$C$21*'Drive Train'!$F$39,GQ34+GK$2)</f>
        <v>49.285793048564223</v>
      </c>
      <c r="GR35" s="57">
        <f>'Drive Train'!$F$35-GK35*'DEPRECATED - DT-Prelim Calcs'!$C$21*'Drive Train'!$F$39</f>
        <v>10.360000000000001</v>
      </c>
      <c r="GS35" s="1">
        <f>IF(GP35&gt;='Drive Train'!$F$29,1,0)</f>
        <v>0</v>
      </c>
      <c r="GT35" s="57">
        <f t="shared" si="63"/>
        <v>33.333333333333314</v>
      </c>
      <c r="GU35" s="63">
        <f>GU34+'DEPRECATED - DT-Prelim Calcs'!$C$11</f>
        <v>124</v>
      </c>
      <c r="GV35" s="2">
        <f>HF35/'Drive Train'!$F$35</f>
        <v>0.81720430107526887</v>
      </c>
      <c r="GW35" s="46">
        <f>HD35*12*60/(PI() * 'Drive Train'!$F$15)/GV$2*GV35</f>
        <v>-154264.69461920619</v>
      </c>
      <c r="GX35" s="2">
        <f>('DEPRECATED - DT-Prelim Calcs'!$C$6*GV35-GW35)/('DEPRECATED - DT-Prelim Calcs'!$C$6*GV35)*'DEPRECATED - DT-Prelim Calcs'!$C$7*GV35</f>
        <v>71.72141621780284</v>
      </c>
      <c r="GY35" s="57">
        <f>GX35/'DEPRECATED - DT-Prelim Calcs'!$C$7*('DEPRECATED - DT-Prelim Calcs'!$C$8-'DEPRECATED - DT-Prelim Calcs'!$C$9)+'DEPRECATED - DT-Prelim Calcs'!$C$9</f>
        <v>3820.8982160763917</v>
      </c>
      <c r="GZ35" s="57">
        <f t="shared" si="20"/>
        <v>33.333333333333314</v>
      </c>
      <c r="HA35" s="2">
        <f t="shared" si="64"/>
        <v>0.99579519204165001</v>
      </c>
      <c r="HB35" s="57">
        <f>HA35*'DEPRECATED - DT-Prelim Calcs'!$C$21/GV$2/'DEPRECATED - DT-Prelim Calcs'!$C$19/'DEPRECATED - DT-Prelim Calcs'!$C$18*3.39*'DEPRECATED - DT-Prelim Calcs'!$C$20</f>
        <v>25.773080821789936</v>
      </c>
      <c r="HC35" s="46">
        <f t="shared" si="65"/>
        <v>0</v>
      </c>
      <c r="HD35" s="57">
        <f>HB34*'DEPRECATED - DT-Prelim Calcs'!$C$11+HD34</f>
        <v>-461.25522981272684</v>
      </c>
      <c r="HE35" s="57">
        <f>HE34+0.5*HB35*'DEPRECATED - DT-Prelim Calcs'!$C$11^2+HD35*'DEPRECATED - DT-Prelim Calcs'!$C$11</f>
        <v>-50502.983341396226</v>
      </c>
      <c r="HF35" s="57">
        <f>MIN('Drive Train'!$F$35-GZ34*'DEPRECATED - DT-Prelim Calcs'!$C$21*'Drive Train'!$F$39,HF34+GZ$2)</f>
        <v>10.133333333333335</v>
      </c>
      <c r="HG35" s="57">
        <f>'Drive Train'!$F$35-GZ35*'DEPRECATED - DT-Prelim Calcs'!$C$21*'Drive Train'!$F$39</f>
        <v>10.133333333333335</v>
      </c>
      <c r="HH35" s="1">
        <f>IF(HE35&gt;='Drive Train'!$F$29,1,0)</f>
        <v>0</v>
      </c>
      <c r="HI35" s="57">
        <f t="shared" si="66"/>
        <v>37.037037037037017</v>
      </c>
      <c r="HJ35" s="63">
        <f>HJ34+'DEPRECATED - DT-Prelim Calcs'!$C$11</f>
        <v>124</v>
      </c>
      <c r="HK35" s="2">
        <f>HU35/'Drive Train'!$F$35</f>
        <v>0.79892473118279583</v>
      </c>
      <c r="HL35" s="46">
        <f>HS35*12*60/(PI() * 'Drive Train'!$F$15)/HK$2*HK35</f>
        <v>-7444.9215775726761</v>
      </c>
      <c r="HM35" s="2">
        <f>('DEPRECATED - DT-Prelim Calcs'!$C$6*HK35-HL35)/('DEPRECATED - DT-Prelim Calcs'!$C$6*HK35)*'DEPRECATED - DT-Prelim Calcs'!$C$7*HK35</f>
        <v>5.291686463679647</v>
      </c>
      <c r="HN35" s="57">
        <f>HM35/'DEPRECATED - DT-Prelim Calcs'!$C$7*('DEPRECATED - DT-Prelim Calcs'!$C$8-'DEPRECATED - DT-Prelim Calcs'!$C$9)+'DEPRECATED - DT-Prelim Calcs'!$C$9</f>
        <v>284.41094327389987</v>
      </c>
      <c r="HO35" s="57">
        <f t="shared" si="21"/>
        <v>36.66666666666665</v>
      </c>
      <c r="HP35" s="2">
        <f t="shared" si="67"/>
        <v>0.99579519204165001</v>
      </c>
      <c r="HQ35" s="57">
        <f>HP35*'DEPRECATED - DT-Prelim Calcs'!$C$21/HK$2/'DEPRECATED - DT-Prelim Calcs'!$C$19/'DEPRECATED - DT-Prelim Calcs'!$C$18*3.39*'DEPRECATED - DT-Prelim Calcs'!$C$20</f>
        <v>25.773080821789936</v>
      </c>
      <c r="HR35" s="46">
        <f t="shared" si="68"/>
        <v>0</v>
      </c>
      <c r="HS35" s="57">
        <f>HQ34*'DEPRECATED - DT-Prelim Calcs'!$C$11+HS34</f>
        <v>-22.769823565814335</v>
      </c>
      <c r="HT35" s="57">
        <f>HT34+0.5*HQ35*'DEPRECATED - DT-Prelim Calcs'!$C$11^2+HS35*'DEPRECATED - DT-Prelim Calcs'!$C$11</f>
        <v>-53565.327632777313</v>
      </c>
      <c r="HU35" s="57">
        <f>MIN('Drive Train'!$F$35-HO34*'DEPRECATED - DT-Prelim Calcs'!$C$21*'Drive Train'!$F$39,HU34+HO$2)</f>
        <v>9.9066666666666681</v>
      </c>
      <c r="HV35" s="57">
        <f>'Drive Train'!$F$35-HO35*'DEPRECATED - DT-Prelim Calcs'!$C$21*'Drive Train'!$F$39</f>
        <v>9.9066666666666681</v>
      </c>
      <c r="HW35" s="1">
        <f>IF(HT35&gt;='Drive Train'!$F$29,1,0)</f>
        <v>0</v>
      </c>
      <c r="HX35" s="57">
        <f t="shared" si="69"/>
        <v>40.740740740740726</v>
      </c>
      <c r="HY35" s="63">
        <f>HY34+'DEPRECATED - DT-Prelim Calcs'!$C$11</f>
        <v>124</v>
      </c>
      <c r="HZ35" s="2">
        <f>IJ35/'Drive Train'!$F$35</f>
        <v>0.78064516129032269</v>
      </c>
      <c r="IA35" s="46">
        <f>IH35*12*60/(PI() * 'Drive Train'!$F$15)/HZ$2*HZ35</f>
        <v>-324465.18409326766</v>
      </c>
      <c r="IB35" s="2">
        <f>('DEPRECATED - DT-Prelim Calcs'!$C$6*HZ35-IA35)/('DEPRECATED - DT-Prelim Calcs'!$C$6*HZ35)*'DEPRECATED - DT-Prelim Calcs'!$C$7*HZ35</f>
        <v>148.59075327487764</v>
      </c>
      <c r="IC35" s="57">
        <f>IB35/'DEPRECATED - DT-Prelim Calcs'!$C$7*('DEPRECATED - DT-Prelim Calcs'!$C$8-'DEPRECATED - DT-Prelim Calcs'!$C$9)+'DEPRECATED - DT-Prelim Calcs'!$C$9</f>
        <v>7913.1537946750213</v>
      </c>
      <c r="ID35" s="57">
        <f t="shared" si="22"/>
        <v>39.999999999999986</v>
      </c>
      <c r="IE35" s="2">
        <f t="shared" si="70"/>
        <v>0.99579519204165001</v>
      </c>
      <c r="IF35" s="57">
        <f>IE35*'DEPRECATED - DT-Prelim Calcs'!$C$21/HZ$2/'DEPRECATED - DT-Prelim Calcs'!$C$19/'DEPRECATED - DT-Prelim Calcs'!$C$18*3.39*'DEPRECATED - DT-Prelim Calcs'!$C$20</f>
        <v>25.773080821789936</v>
      </c>
      <c r="IG35" s="46">
        <f t="shared" si="71"/>
        <v>0</v>
      </c>
      <c r="IH35" s="57">
        <f>IF34*'DEPRECATED - DT-Prelim Calcs'!$C$11+IH34</f>
        <v>-1015.5933158695869</v>
      </c>
      <c r="II35" s="57">
        <f>II34+0.5*IF35*'DEPRECATED - DT-Prelim Calcs'!$C$11^2+IH35*'DEPRECATED - DT-Prelim Calcs'!$C$11</f>
        <v>-71574.026699061418</v>
      </c>
      <c r="IJ35" s="57">
        <f>MIN('Drive Train'!$F$35-ID34*'DEPRECATED - DT-Prelim Calcs'!$C$21*'Drive Train'!$F$39,IJ34+ID$2)</f>
        <v>9.6800000000000015</v>
      </c>
      <c r="IK35" s="57">
        <f>'Drive Train'!$F$35-ID35*'DEPRECATED - DT-Prelim Calcs'!$C$21*'Drive Train'!$F$39</f>
        <v>9.6800000000000015</v>
      </c>
      <c r="IL35" s="1">
        <f>IF(II35&gt;='Drive Train'!$F$29,1,0)</f>
        <v>0</v>
      </c>
      <c r="IM35" s="57">
        <f t="shared" si="72"/>
        <v>44.444444444444429</v>
      </c>
      <c r="IN35" s="63">
        <f>IN34+'DEPRECATED - DT-Prelim Calcs'!$C$11</f>
        <v>124</v>
      </c>
      <c r="IO35" s="2">
        <f>IY35/'Drive Train'!$F$35</f>
        <v>0.76236559139784954</v>
      </c>
      <c r="IP35" s="46">
        <f>IW35*12*60/(PI() * 'Drive Train'!$F$15)/IO$2*IO35</f>
        <v>-39133.001970356869</v>
      </c>
      <c r="IQ35" s="2">
        <f>('DEPRECATED - DT-Prelim Calcs'!$C$6*IO35-IP35)/('DEPRECATED - DT-Prelim Calcs'!$C$6*IO35)*'DEPRECATED - DT-Prelim Calcs'!$C$7*IO35</f>
        <v>19.531585268244438</v>
      </c>
      <c r="IR35" s="57">
        <f>IQ35/'DEPRECATED - DT-Prelim Calcs'!$C$7*('DEPRECATED - DT-Prelim Calcs'!$C$8-'DEPRECATED - DT-Prelim Calcs'!$C$9)+'DEPRECATED - DT-Prelim Calcs'!$C$9</f>
        <v>1042.4935227866231</v>
      </c>
      <c r="IS35" s="57">
        <f t="shared" si="23"/>
        <v>43.333333333333321</v>
      </c>
      <c r="IT35" s="2">
        <f t="shared" si="73"/>
        <v>0.99579519204165001</v>
      </c>
      <c r="IU35" s="57">
        <f>IT35*'DEPRECATED - DT-Prelim Calcs'!$C$21/IO$2/'DEPRECATED - DT-Prelim Calcs'!$C$19/'DEPRECATED - DT-Prelim Calcs'!$C$18*3.39*'DEPRECATED - DT-Prelim Calcs'!$C$20</f>
        <v>25.773080821789936</v>
      </c>
      <c r="IV35" s="46">
        <f t="shared" si="74"/>
        <v>0</v>
      </c>
      <c r="IW35" s="57">
        <f>IU34*'DEPRECATED - DT-Prelim Calcs'!$C$11+IW34</f>
        <v>-125.42533839279928</v>
      </c>
      <c r="IX35" s="57">
        <f>IX34+0.5*IU35*'DEPRECATED - DT-Prelim Calcs'!$C$11^2+IW35*'DEPRECATED - DT-Prelim Calcs'!$C$11</f>
        <v>-53863.332374741221</v>
      </c>
      <c r="IY35" s="57">
        <f>MIN('Drive Train'!$F$35-IS34*'DEPRECATED - DT-Prelim Calcs'!$C$21*'Drive Train'!$F$39,IY34+IS$2)</f>
        <v>9.4533333333333349</v>
      </c>
      <c r="IZ35" s="57">
        <f>'Drive Train'!$F$35-IS35*'DEPRECATED - DT-Prelim Calcs'!$C$21*'Drive Train'!$F$39</f>
        <v>9.4533333333333349</v>
      </c>
      <c r="JA35" s="1">
        <f>IF(IX35&gt;='Drive Train'!$F$29,1,0)</f>
        <v>0</v>
      </c>
      <c r="JB35" s="57">
        <f t="shared" si="75"/>
        <v>48.148148148148138</v>
      </c>
      <c r="JC35" s="63">
        <f>JC34+'DEPRECATED - DT-Prelim Calcs'!$C$11</f>
        <v>124</v>
      </c>
      <c r="JD35" s="2">
        <f>JN35/'Drive Train'!$F$35</f>
        <v>0.74408602150537628</v>
      </c>
      <c r="JE35" s="46">
        <f>JL35*12*60/(PI() * 'Drive Train'!$F$15)/JD$2*JD35</f>
        <v>-71891.316184306779</v>
      </c>
      <c r="JF35" s="2">
        <f>('DEPRECATED - DT-Prelim Calcs'!$C$6*JD35-JE35)/('DEPRECATED - DT-Prelim Calcs'!$C$6*JD35)*'DEPRECATED - DT-Prelim Calcs'!$C$7*JD35</f>
        <v>34.299452190660858</v>
      </c>
      <c r="JG35" s="57">
        <f>JF35/'DEPRECATED - DT-Prelim Calcs'!$C$7*('DEPRECATED - DT-Prelim Calcs'!$C$8-'DEPRECATED - DT-Prelim Calcs'!$C$9)+'DEPRECATED - DT-Prelim Calcs'!$C$9</f>
        <v>1828.6832846729412</v>
      </c>
      <c r="JH35" s="57">
        <f t="shared" si="24"/>
        <v>46.666666666666657</v>
      </c>
      <c r="JI35" s="2">
        <f t="shared" si="76"/>
        <v>0.99579519204165001</v>
      </c>
      <c r="JJ35" s="57">
        <f>JI35*'DEPRECATED - DT-Prelim Calcs'!$C$21/JD$2/'DEPRECATED - DT-Prelim Calcs'!$C$19/'DEPRECATED - DT-Prelim Calcs'!$C$18*3.39*'DEPRECATED - DT-Prelim Calcs'!$C$20</f>
        <v>25.773080821789936</v>
      </c>
      <c r="JK35" s="46">
        <f t="shared" si="77"/>
        <v>0</v>
      </c>
      <c r="JL35" s="57">
        <f>JJ34*'DEPRECATED - DT-Prelim Calcs'!$C$11+JL34</f>
        <v>-236.07972581690592</v>
      </c>
      <c r="JM35" s="57">
        <f>JM34+0.5*JJ35*'DEPRECATED - DT-Prelim Calcs'!$C$11^2+JL35*'DEPRECATED - DT-Prelim Calcs'!$C$11</f>
        <v>-70288.287759683415</v>
      </c>
      <c r="JN35" s="57">
        <f>MIN('Drive Train'!$F$35-JH34*'DEPRECATED - DT-Prelim Calcs'!$C$21*'Drive Train'!$F$39,JN34+JH$2)</f>
        <v>9.2266666666666666</v>
      </c>
      <c r="JO35" s="57">
        <f>'Drive Train'!$F$35-JH35*'DEPRECATED - DT-Prelim Calcs'!$C$21*'Drive Train'!$F$39</f>
        <v>9.2266666666666666</v>
      </c>
      <c r="JP35" s="1">
        <f>IF(JM35&gt;='Drive Train'!$F$29,1,0)</f>
        <v>0</v>
      </c>
      <c r="JQ35" s="57">
        <f>MIN(JG35,'DEPRECATED - DT-Prelim Calcs'!$C$10)*'DEPRECATED - DT-Prelim Calcs'!$C$11*1000/60/60</f>
        <v>103.33333333333333</v>
      </c>
      <c r="JR35" s="63">
        <f>JR34+'DEPRECATED - DT-Prelim Calcs'!$C$11</f>
        <v>124</v>
      </c>
      <c r="JS35" s="2">
        <f>KC35/'Drive Train'!$F$35</f>
        <v>0.72580645161290325</v>
      </c>
      <c r="JT35" s="46">
        <f>KA35*12*60/(PI() * 'Drive Train'!$F$15)/JS$2*JS35</f>
        <v>-269263.23784837325</v>
      </c>
      <c r="JU35" s="2">
        <f>('DEPRECATED - DT-Prelim Calcs'!$C$6*JS35-JT35)/('DEPRECATED - DT-Prelim Calcs'!$C$6*JS35)*'DEPRECATED - DT-Prelim Calcs'!$C$7*JS35</f>
        <v>123.49861253798927</v>
      </c>
      <c r="JV35" s="57">
        <f>JU35/'DEPRECATED - DT-Prelim Calcs'!$C$7*('DEPRECATED - DT-Prelim Calcs'!$C$8-'DEPRECATED - DT-Prelim Calcs'!$C$9)+'DEPRECATED - DT-Prelim Calcs'!$C$9</f>
        <v>6577.3356799269804</v>
      </c>
      <c r="JW35" s="57">
        <f t="shared" si="25"/>
        <v>49.999999999999993</v>
      </c>
      <c r="JX35" s="2">
        <f t="shared" si="78"/>
        <v>0.99579519204165001</v>
      </c>
      <c r="JY35" s="57">
        <f>JX35*'DEPRECATED - DT-Prelim Calcs'!$C$21/JS$2/'DEPRECATED - DT-Prelim Calcs'!$C$19/'DEPRECATED - DT-Prelim Calcs'!$C$18*3.39*'DEPRECATED - DT-Prelim Calcs'!$C$20</f>
        <v>25.773080821789936</v>
      </c>
      <c r="JZ35" s="46">
        <f t="shared" si="79"/>
        <v>0</v>
      </c>
      <c r="KA35" s="57">
        <f>JY34*'DEPRECATED - DT-Prelim Calcs'!$C$11+KA34</f>
        <v>-906.48713061558715</v>
      </c>
      <c r="KB35" s="57">
        <f>KB34+0.5*JY35*'DEPRECATED - DT-Prelim Calcs'!$C$11^2+KA35*'DEPRECATED - DT-Prelim Calcs'!$C$11</f>
        <v>-53384.182090071372</v>
      </c>
      <c r="KC35" s="57">
        <f>MIN('Drive Train'!$F$35-JW34*'DEPRECATED - DT-Prelim Calcs'!$C$21*'Drive Train'!$F$39,KC34+JW$2)</f>
        <v>9</v>
      </c>
      <c r="KD35" s="57">
        <f>'Drive Train'!$F$35-JW35*'DEPRECATED - DT-Prelim Calcs'!$C$21*'Drive Train'!$F$39</f>
        <v>9</v>
      </c>
      <c r="KE35" s="1">
        <f>IF(KB35&gt;='Drive Train'!$F$29,1,0)</f>
        <v>0</v>
      </c>
      <c r="KF35" s="57">
        <f>MIN(JV35,'DEPRECATED - DT-Prelim Calcs'!$C$10)*'DEPRECATED - DT-Prelim Calcs'!$C$11*1000/60/60</f>
        <v>103.33333333333333</v>
      </c>
      <c r="KG35" s="63">
        <f>KG34+'DEPRECATED - DT-Prelim Calcs'!$C$11</f>
        <v>124</v>
      </c>
      <c r="KH35" s="2">
        <f>KR35/'Drive Train'!$F$35</f>
        <v>0.7075268817204301</v>
      </c>
      <c r="KI35" s="46">
        <f>KP35*12*60/(PI() * 'Drive Train'!$F$15)/KH$2*KH35</f>
        <v>-309610.80280235445</v>
      </c>
      <c r="KJ35" s="2">
        <f>('DEPRECATED - DT-Prelim Calcs'!$C$6*KH35-KI35)/('DEPRECATED - DT-Prelim Calcs'!$C$6*KH35)*'DEPRECATED - DT-Prelim Calcs'!$C$7*KH35</f>
        <v>141.69801684942544</v>
      </c>
      <c r="KK35" s="57">
        <f>KJ35/'DEPRECATED - DT-Prelim Calcs'!$C$7*('DEPRECATED - DT-Prelim Calcs'!$C$8-'DEPRECATED - DT-Prelim Calcs'!$C$9)+'DEPRECATED - DT-Prelim Calcs'!$C$9</f>
        <v>7546.2085318594536</v>
      </c>
      <c r="KL35" s="57">
        <f t="shared" si="26"/>
        <v>53.333333333333329</v>
      </c>
      <c r="KM35" s="2">
        <f t="shared" si="80"/>
        <v>0.99579519204165001</v>
      </c>
      <c r="KN35" s="57">
        <f>KM35*'DEPRECATED - DT-Prelim Calcs'!$C$21/KH$2/'DEPRECATED - DT-Prelim Calcs'!$C$19/'DEPRECATED - DT-Prelim Calcs'!$C$18*3.39*'DEPRECATED - DT-Prelim Calcs'!$C$20</f>
        <v>25.773080821789936</v>
      </c>
      <c r="KO35" s="46">
        <f t="shared" si="81"/>
        <v>0</v>
      </c>
      <c r="KP35" s="57">
        <f>KN34*'DEPRECATED - DT-Prelim Calcs'!$C$11+KP34</f>
        <v>-1069.2482883061477</v>
      </c>
      <c r="KQ35" s="57">
        <f>KQ34+0.5*KN35*'DEPRECATED - DT-Prelim Calcs'!$C$11^2+KP35*'DEPRECATED - DT-Prelim Calcs'!$C$11</f>
        <v>-72192.342606235776</v>
      </c>
      <c r="KR35" s="57">
        <f>MIN('Drive Train'!$F$35-KL34*'DEPRECATED - DT-Prelim Calcs'!$C$21*'Drive Train'!$F$39,KR34+KL$2)</f>
        <v>8.7733333333333334</v>
      </c>
      <c r="KS35" s="57">
        <f>'Drive Train'!$F$35-KL35*'DEPRECATED - DT-Prelim Calcs'!$C$21*'Drive Train'!$F$39</f>
        <v>8.7733333333333334</v>
      </c>
      <c r="KT35" s="1">
        <f>IF(KQ35&gt;='Drive Train'!$F$29,1,0)</f>
        <v>0</v>
      </c>
      <c r="KU35" s="57">
        <f>MIN(KK35,'DEPRECATED - DT-Prelim Calcs'!$C$10)*'DEPRECATED - DT-Prelim Calcs'!$C$11*1000/60/60</f>
        <v>103.33333333333333</v>
      </c>
      <c r="KV35" s="63">
        <f>KV34+'DEPRECATED - DT-Prelim Calcs'!$C$11</f>
        <v>124</v>
      </c>
      <c r="KW35" s="2">
        <f>LG35/'Drive Train'!$F$35</f>
        <v>0.68924731182795695</v>
      </c>
      <c r="KX35" s="46">
        <f>LE35*12*60/(PI() * 'Drive Train'!$F$15)/KW$2*KW35</f>
        <v>-80246.292279213289</v>
      </c>
      <c r="KY35" s="2">
        <f>('DEPRECATED - DT-Prelim Calcs'!$C$6*KW35-KX35)/('DEPRECATED - DT-Prelim Calcs'!$C$6*KW35)*'DEPRECATED - DT-Prelim Calcs'!$C$7*KW35</f>
        <v>37.945056826928273</v>
      </c>
      <c r="KZ35" s="57">
        <f>KY35/'DEPRECATED - DT-Prelim Calcs'!$C$7*('DEPRECATED - DT-Prelim Calcs'!$C$8-'DEPRECATED - DT-Prelim Calcs'!$C$9)+'DEPRECATED - DT-Prelim Calcs'!$C$9</f>
        <v>2022.7625688360572</v>
      </c>
      <c r="LA35" s="57">
        <f t="shared" si="27"/>
        <v>56.666666666666664</v>
      </c>
      <c r="LB35" s="2">
        <f t="shared" si="82"/>
        <v>0.99579519204165001</v>
      </c>
      <c r="LC35" s="57">
        <f>LB35*'DEPRECATED - DT-Prelim Calcs'!$C$21/KW$2/'DEPRECATED - DT-Prelim Calcs'!$C$19/'DEPRECATED - DT-Prelim Calcs'!$C$18*3.39*'DEPRECATED - DT-Prelim Calcs'!$C$20</f>
        <v>25.773080821789936</v>
      </c>
      <c r="LD35" s="46">
        <f t="shared" si="83"/>
        <v>0</v>
      </c>
      <c r="LE35" s="57">
        <f>LC34*'DEPRECATED - DT-Prelim Calcs'!$C$11+LE34</f>
        <v>-284.48233083503112</v>
      </c>
      <c r="LF35" s="57">
        <f>LF34+0.5*LC35*'DEPRECATED - DT-Prelim Calcs'!$C$11^2+LE35*'DEPRECATED - DT-Prelim Calcs'!$C$11</f>
        <v>-61342.88164402746</v>
      </c>
      <c r="LG35" s="57">
        <f>MIN('Drive Train'!$F$35-LA34*'DEPRECATED - DT-Prelim Calcs'!$C$21*'Drive Train'!$F$39,LG34+LA$2)</f>
        <v>8.5466666666666669</v>
      </c>
      <c r="LH35" s="57">
        <f>'Drive Train'!$F$35-LA35*'DEPRECATED - DT-Prelim Calcs'!$C$21*'Drive Train'!$F$39</f>
        <v>8.5466666666666669</v>
      </c>
      <c r="LI35" s="1">
        <f>IF(LF35&gt;='Drive Train'!$F$29,1,0)</f>
        <v>0</v>
      </c>
      <c r="LJ35" s="57">
        <f>MIN(KZ35,'DEPRECATED - DT-Prelim Calcs'!$C$10)*'DEPRECATED - DT-Prelim Calcs'!$C$11*1000/60/60</f>
        <v>103.33333333333333</v>
      </c>
      <c r="LK35" s="63">
        <f>LK34+'DEPRECATED - DT-Prelim Calcs'!$C$11</f>
        <v>124</v>
      </c>
      <c r="LL35" s="2">
        <f>LV35/'Drive Train'!$F$35</f>
        <v>0.67096774193548392</v>
      </c>
      <c r="LM35" s="46">
        <f>LT35*12*60/(PI() * 'Drive Train'!$F$15)/LL$2*LL35</f>
        <v>-138559.91130668973</v>
      </c>
      <c r="LN35" s="2">
        <f>('DEPRECATED - DT-Prelim Calcs'!$C$6*LL35-LM35)/('DEPRECATED - DT-Prelim Calcs'!$C$6*LL35)*'DEPRECATED - DT-Prelim Calcs'!$C$7*LL35</f>
        <v>64.267949002740366</v>
      </c>
      <c r="LO35" s="57">
        <f>LN35/'DEPRECATED - DT-Prelim Calcs'!$C$7*('DEPRECATED - DT-Prelim Calcs'!$C$8-'DEPRECATED - DT-Prelim Calcs'!$C$9)+'DEPRECATED - DT-Prelim Calcs'!$C$9</f>
        <v>3424.1016004363441</v>
      </c>
      <c r="LP35" s="57">
        <f t="shared" si="28"/>
        <v>60</v>
      </c>
      <c r="LQ35" s="2">
        <f t="shared" si="84"/>
        <v>0.99579519204165001</v>
      </c>
      <c r="LR35" s="57">
        <f>LQ35*'DEPRECATED - DT-Prelim Calcs'!$C$21/LL$2/'DEPRECATED - DT-Prelim Calcs'!$C$19/'DEPRECATED - DT-Prelim Calcs'!$C$18*3.39*'DEPRECATED - DT-Prelim Calcs'!$C$20</f>
        <v>25.773080821789936</v>
      </c>
      <c r="LS35" s="46">
        <f t="shared" si="85"/>
        <v>0</v>
      </c>
      <c r="LT35" s="57">
        <f>LR34*'DEPRECATED - DT-Prelim Calcs'!$C$11+LT34</f>
        <v>-504.59315961091613</v>
      </c>
      <c r="LU35" s="57">
        <f>LU34+0.5*LR35*'DEPRECATED - DT-Prelim Calcs'!$C$11^2+LT35*'DEPRECATED - DT-Prelim Calcs'!$C$11</f>
        <v>-66038.700441266774</v>
      </c>
      <c r="LV35" s="57">
        <f>MIN('Drive Train'!$F$35-LP34*'DEPRECATED - DT-Prelim Calcs'!$C$21*'Drive Train'!$F$39,LV34+LP$2)</f>
        <v>8.32</v>
      </c>
      <c r="LW35" s="57">
        <f>'Drive Train'!$F$35-LP35*'DEPRECATED - DT-Prelim Calcs'!$C$21*'Drive Train'!$F$39</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Train'!$AA$49 + V35*(1-'Drive Train'!$AA$49))</f>
        <v>0</v>
      </c>
      <c r="W36" s="57">
        <f>MIN(ABS(V36),U$2) * SIGN(V36)</f>
        <v>0</v>
      </c>
      <c r="X36" s="2">
        <f>MAX(MIN(IF(AND(AI35=1,AG36&lt;0),-1,1)*(W36-$C$9)/($C$8-$C$9)*$C$7-$C$29*AE36/T$2 -  AI35*$C$29/2,X$2),MAX(X$4:X35)*-1)</f>
        <v>-0.2458281045106315</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Train'!$F$39,AG35+W$2)-$C$3,IF(AE35-1&lt;=0,0,IF($C$32=Motors!$C$29,MAX(MAX(AG$4:AG35)*-1,AG35-W$2),MAX(0,MAX(AG$4:AG35)*-1,AG35-W$2))))</f>
        <v>0</v>
      </c>
      <c r="AH36" s="57">
        <f>'Drive Train'!$F$35-ABS(W36)*'DEPRECATED - DT-Prelim Calcs'!$C$21*'Drive Train'!$F$39</f>
        <v>12.4</v>
      </c>
      <c r="AI36" s="1">
        <f>IF(AJ36&gt;='Drive Train'!$F$29,1,0)</f>
        <v>1</v>
      </c>
      <c r="AJ36" s="57">
        <f>AJ35+0.5*Y36*'DEPRECATED - DT-Prelim Calcs'!$C$11^2+AE36*'DEPRECATED - DT-Prelim Calcs'!$C$11</f>
        <v>784.33981740885292</v>
      </c>
      <c r="AK36" s="57">
        <f t="shared" si="8"/>
        <v>0</v>
      </c>
      <c r="AL36" s="63">
        <f>AL35+'DEPRECATED - DT-Prelim Calcs'!$C$11</f>
        <v>128</v>
      </c>
      <c r="AM36" s="2">
        <f>AW36/'Drive Train'!$F$35</f>
        <v>0.88872292259001062</v>
      </c>
      <c r="AN36" s="46">
        <f>AU36*12*60/(PI() * 'Drive Train'!$F$15)/AM$2*AM36</f>
        <v>4007.4813079598061</v>
      </c>
      <c r="AO36" s="2">
        <f>('DEPRECATED - DT-Prelim Calcs'!$C$6*AM36-AN36)/('DEPRECATED - DT-Prelim Calcs'!$C$6*AM36)*'DEPRECATED - DT-Prelim Calcs'!$C$7*AM36</f>
        <v>0.32980911920494027</v>
      </c>
      <c r="AP36" s="57">
        <f>AO36/'DEPRECATED - DT-Prelim Calcs'!$C$7*('DEPRECATED - DT-Prelim Calcs'!$C$8-'DEPRECATED - DT-Prelim Calcs'!$C$9)+'DEPRECATED - DT-Prelim Calcs'!$C$9</f>
        <v>20.257887964312797</v>
      </c>
      <c r="AQ36" s="57">
        <f t="shared" si="9"/>
        <v>20.257887964312797</v>
      </c>
      <c r="AR36" s="2">
        <f t="shared" si="30"/>
        <v>-3.2449243647719728E-4</v>
      </c>
      <c r="AS36" s="57">
        <f>AR36*'DEPRECATED - DT-Prelim Calcs'!$C$21/AM$2/'DEPRECATED - DT-Prelim Calcs'!$C$19/'DEPRECATED - DT-Prelim Calcs'!$C$18*3.39*'DEPRECATED - DT-Prelim Calcs'!$C$20</f>
        <v>-2.3515754648173004E-3</v>
      </c>
      <c r="AT36" s="46">
        <f t="shared" si="31"/>
        <v>0</v>
      </c>
      <c r="AU36" s="57">
        <f>AS35*'DEPRECATED - DT-Prelim Calcs'!$C$11+AU35</f>
        <v>39.350702990865805</v>
      </c>
      <c r="AV36" s="57">
        <f>AV35+0.5*AS36*'DEPRECATED - DT-Prelim Calcs'!$C$11^2+AU36*'DEPRECATED - DT-Prelim Calcs'!$C$11</f>
        <v>4993.4192274309798</v>
      </c>
      <c r="AW36" s="57">
        <f>MIN('Drive Train'!$F$35-AQ35*'DEPRECATED - DT-Prelim Calcs'!$C$21*'Drive Train'!$F$39,AW35+AQ$2)</f>
        <v>11.020164240116133</v>
      </c>
      <c r="AX36" s="57">
        <f>'Drive Train'!$F$35-AQ36*'DEPRECATED - DT-Prelim Calcs'!$C$21*'Drive Train'!$F$39</f>
        <v>11.02246361842673</v>
      </c>
      <c r="AY36" s="1">
        <f>IF(AV36&gt;='Drive Train'!$F$29,1,0)</f>
        <v>1</v>
      </c>
      <c r="AZ36" s="57">
        <f t="shared" si="32"/>
        <v>22.508764404791997</v>
      </c>
      <c r="BA36" s="63">
        <f>BA35+'DEPRECATED - DT-Prelim Calcs'!$C$11</f>
        <v>128</v>
      </c>
      <c r="BB36" s="2">
        <f>BL36/'Drive Train'!$F$35</f>
        <v>0.48999999999999994</v>
      </c>
      <c r="BC36" s="46">
        <f>BJ36*12*60/(PI() * 'Drive Train'!$F$15)/BB$2*BB36</f>
        <v>5110.3198060033428</v>
      </c>
      <c r="BD36" s="2">
        <f>('DEPRECATED - DT-Prelim Calcs'!$C$6*BB36-BC36)/('DEPRECATED - DT-Prelim Calcs'!$C$6*BB36)*'DEPRECATED - DT-Prelim Calcs'!$C$7*BB36</f>
        <v>-1.1297699310446636</v>
      </c>
      <c r="BE36" s="57">
        <f>BD36/'DEPRECATED - DT-Prelim Calcs'!$C$7*('DEPRECATED - DT-Prelim Calcs'!$C$8-'DEPRECATED - DT-Prelim Calcs'!$C$9)+'DEPRECATED - DT-Prelim Calcs'!$C$9</f>
        <v>-57.44501334150636</v>
      </c>
      <c r="BF36" s="57">
        <f t="shared" si="10"/>
        <v>-57.44501334150636</v>
      </c>
      <c r="BG36" s="2">
        <f t="shared" si="33"/>
        <v>-1.8933184146038737</v>
      </c>
      <c r="BH36" s="57">
        <f>BG36*'DEPRECATED - DT-Prelim Calcs'!$C$21/BB$2/'DEPRECATED - DT-Prelim Calcs'!$C$19/'DEPRECATED - DT-Prelim Calcs'!$C$18*3.39*'DEPRECATED - DT-Prelim Calcs'!$C$20</f>
        <v>-19.818867935434461</v>
      </c>
      <c r="BI36" s="46">
        <f t="shared" si="34"/>
        <v>1</v>
      </c>
      <c r="BJ36" s="57">
        <f>BH35*'DEPRECATED - DT-Prelim Calcs'!$C$11+BJ35</f>
        <v>63.008411146132346</v>
      </c>
      <c r="BK36" s="57">
        <f>BK35+0.5*BH36*'DEPRECATED - DT-Prelim Calcs'!$C$11^2+BJ36*'DEPRECATED - DT-Prelim Calcs'!$C$11</f>
        <v>3023.0707448593867</v>
      </c>
      <c r="BL36" s="57">
        <f>MIN('Drive Train'!$F$35-BF35*'DEPRECATED - DT-Prelim Calcs'!$C$21*'Drive Train'!$F$39,BL35+BF$2)</f>
        <v>6.0759999999999996</v>
      </c>
      <c r="BM36" s="57">
        <f>'Drive Train'!$F$35-BF36*'DEPRECATED - DT-Prelim Calcs'!$C$21*'Drive Train'!$F$39</f>
        <v>16.306260907222434</v>
      </c>
      <c r="BN36" s="1">
        <f>IF(BK36&gt;='Drive Train'!$F$29,1,0)</f>
        <v>1</v>
      </c>
      <c r="BO36" s="57">
        <f t="shared" si="35"/>
        <v>-63.827792601673735</v>
      </c>
      <c r="BP36" s="63">
        <f>BP35+'DEPRECATED - DT-Prelim Calcs'!$C$11</f>
        <v>128</v>
      </c>
      <c r="BQ36" s="2">
        <f>CA36/'Drive Train'!$F$35</f>
        <v>0.48999999999999994</v>
      </c>
      <c r="BR36" s="46">
        <f>BY36*12*60/(PI() * 'Drive Train'!$F$15)/BQ$2*BQ36</f>
        <v>6531.4321870411868</v>
      </c>
      <c r="BS36" s="2">
        <f>('DEPRECATED - DT-Prelim Calcs'!$C$6*BQ36-BR36)/('DEPRECATED - DT-Prelim Calcs'!$C$6*BQ36)*'DEPRECATED - DT-Prelim Calcs'!$C$7*BQ36</f>
        <v>-1.7723366924520187</v>
      </c>
      <c r="BT36" s="57">
        <f>BS36/'DEPRECATED - DT-Prelim Calcs'!$C$7*('DEPRECATED - DT-Prelim Calcs'!$C$8-'DEPRECATED - DT-Prelim Calcs'!$C$9)+'DEPRECATED - DT-Prelim Calcs'!$C$9</f>
        <v>-91.653028067051466</v>
      </c>
      <c r="BU36" s="57">
        <f t="shared" si="11"/>
        <v>-91.653028067051466</v>
      </c>
      <c r="BV36" s="2">
        <f t="shared" si="36"/>
        <v>-2.748217915389684</v>
      </c>
      <c r="BW36" s="57">
        <f>BV36*'DEPRECATED - DT-Prelim Calcs'!$C$21/BQ$2/'DEPRECATED - DT-Prelim Calcs'!$C$19/'DEPRECATED - DT-Prelim Calcs'!$C$18*3.39*'DEPRECATED - DT-Prelim Calcs'!$C$20</f>
        <v>-37.619404823716913</v>
      </c>
      <c r="BX36" s="46">
        <f t="shared" si="37"/>
        <v>1</v>
      </c>
      <c r="BY36" s="57">
        <f>BW35*'DEPRECATED - DT-Prelim Calcs'!$C$11+BY35</f>
        <v>61.581930901045951</v>
      </c>
      <c r="BZ36" s="57">
        <f>BZ35+0.5*BW36*'DEPRECATED - DT-Prelim Calcs'!$C$11^2+BY36*'DEPRECATED - DT-Prelim Calcs'!$C$11</f>
        <v>-2350.7895367216197</v>
      </c>
      <c r="CA36" s="57">
        <f>MIN('Drive Train'!$F$35-BU35*'DEPRECATED - DT-Prelim Calcs'!$C$21*'Drive Train'!$F$39,CA35+BU$2)</f>
        <v>6.0759999999999996</v>
      </c>
      <c r="CB36" s="57">
        <f>'Drive Train'!$F$35-BU36*'DEPRECATED - DT-Prelim Calcs'!$C$21*'Drive Train'!$F$39</f>
        <v>18.632405908559502</v>
      </c>
      <c r="CC36" s="1">
        <f>IF(BZ36&gt;='Drive Train'!$F$29,1,0)</f>
        <v>0</v>
      </c>
      <c r="CD36" s="57">
        <f t="shared" si="38"/>
        <v>-101.83669785227941</v>
      </c>
      <c r="CE36" s="63">
        <f>CE35+'DEPRECATED - DT-Prelim Calcs'!$C$11</f>
        <v>128</v>
      </c>
      <c r="CF36" s="2">
        <f>CP36/'Drive Train'!$F$35</f>
        <v>0.48999999999999994</v>
      </c>
      <c r="CG36" s="46">
        <f>CN36*12*60/(PI() * 'Drive Train'!$F$15)/CF$2*CF36</f>
        <v>-5314.7439365061391</v>
      </c>
      <c r="CH36" s="2">
        <f>('DEPRECATED - DT-Prelim Calcs'!$C$6*CF36-CG36)/('DEPRECATED - DT-Prelim Calcs'!$C$6*CF36)*'DEPRECATED - DT-Prelim Calcs'!$C$7*CF36</f>
        <v>3.5840018549680663</v>
      </c>
      <c r="CI36" s="57">
        <f>CH36/'DEPRECATED - DT-Prelim Calcs'!$C$7*('DEPRECATED - DT-Prelim Calcs'!$C$8-'DEPRECATED - DT-Prelim Calcs'!$C$9)+'DEPRECATED - DT-Prelim Calcs'!$C$9</f>
        <v>193.49976680182692</v>
      </c>
      <c r="CJ36" s="57">
        <f t="shared" si="12"/>
        <v>93</v>
      </c>
      <c r="CK36" s="2">
        <f t="shared" si="39"/>
        <v>1.5241763143494644</v>
      </c>
      <c r="CL36" s="57">
        <f>CK36*'DEPRECATED - DT-Prelim Calcs'!$C$21/CF$2/'DEPRECATED - DT-Prelim Calcs'!$C$19/'DEPRECATED - DT-Prelim Calcs'!$C$18*3.39*'DEPRECATED - DT-Prelim Calcs'!$C$20</f>
        <v>25.773080821789936</v>
      </c>
      <c r="CM36" s="46">
        <f t="shared" si="40"/>
        <v>0</v>
      </c>
      <c r="CN36" s="57">
        <f>CL35*'DEPRECATED - DT-Prelim Calcs'!$C$11+CN35</f>
        <v>-40.56550171680901</v>
      </c>
      <c r="CO36" s="57">
        <f>CO35+0.5*CL36*'DEPRECATED - DT-Prelim Calcs'!$C$11^2+CN36*'DEPRECATED - DT-Prelim Calcs'!$C$11</f>
        <v>-11015.829997983448</v>
      </c>
      <c r="CP36" s="57">
        <f>MIN('Drive Train'!$F$35-CJ35*'DEPRECATED - DT-Prelim Calcs'!$C$21*'Drive Train'!$F$39,CP35+CJ$2)</f>
        <v>6.0759999999999996</v>
      </c>
      <c r="CQ36" s="57">
        <f>'Drive Train'!$F$35-CJ36*'DEPRECATED - DT-Prelim Calcs'!$C$21*'Drive Train'!$F$39</f>
        <v>6.0759999999999996</v>
      </c>
      <c r="CR36" s="1">
        <f>IF(CO36&gt;='Drive Train'!$F$29,1,0)</f>
        <v>0</v>
      </c>
      <c r="CS36" s="57">
        <f t="shared" si="41"/>
        <v>103.33333333333333</v>
      </c>
      <c r="CT36" s="63">
        <f>CT35+'DEPRECATED - DT-Prelim Calcs'!$C$11</f>
        <v>128</v>
      </c>
      <c r="CU36" s="2">
        <f>DE36/'Drive Train'!$F$35</f>
        <v>0.48999999999999994</v>
      </c>
      <c r="CV36" s="46">
        <f>DC36*12*60/(PI() * 'Drive Train'!$F$15)/CU$2*CU36</f>
        <v>-20378.080334238526</v>
      </c>
      <c r="CW36" s="2">
        <f>('DEPRECATED - DT-Prelim Calcs'!$C$6*CU36-CV36)/('DEPRECATED - DT-Prelim Calcs'!$C$6*CU36)*'DEPRECATED - DT-Prelim Calcs'!$C$7*CU36</f>
        <v>10.395003865950253</v>
      </c>
      <c r="CX36" s="57">
        <f>CW36/'DEPRECATED - DT-Prelim Calcs'!$C$7*('DEPRECATED - DT-Prelim Calcs'!$C$8-'DEPRECATED - DT-Prelim Calcs'!$C$9)+'DEPRECATED - DT-Prelim Calcs'!$C$9</f>
        <v>556.09377427444713</v>
      </c>
      <c r="CY36" s="57">
        <f t="shared" si="13"/>
        <v>93</v>
      </c>
      <c r="CZ36" s="2">
        <f t="shared" si="42"/>
        <v>1.2803081040535502</v>
      </c>
      <c r="DA36" s="57">
        <f>CZ36*'DEPRECATED - DT-Prelim Calcs'!$C$21/CU$2/'DEPRECATED - DT-Prelim Calcs'!$C$19/'DEPRECATED - DT-Prelim Calcs'!$C$18*3.39*'DEPRECATED - DT-Prelim Calcs'!$C$20</f>
        <v>25.773080821789936</v>
      </c>
      <c r="DB36" s="46">
        <f t="shared" si="43"/>
        <v>0</v>
      </c>
      <c r="DC36" s="57">
        <f>DA35*'DEPRECATED - DT-Prelim Calcs'!$C$11+DC35</f>
        <v>-130.65230096389064</v>
      </c>
      <c r="DD36" s="57">
        <f>DD35+0.5*DA36*'DEPRECATED - DT-Prelim Calcs'!$C$11^2+DC36*'DEPRECATED - DT-Prelim Calcs'!$C$11</f>
        <v>-16676.89387720629</v>
      </c>
      <c r="DE36" s="57">
        <f>MIN('Drive Train'!$F$35-CY35*'DEPRECATED - DT-Prelim Calcs'!$C$21*'Drive Train'!$F$39,DE35+CY$2)</f>
        <v>6.0759999999999996</v>
      </c>
      <c r="DF36" s="57">
        <f>'Drive Train'!$F$35-CY36*'DEPRECATED - DT-Prelim Calcs'!$C$21*'Drive Train'!$F$39</f>
        <v>6.0759999999999996</v>
      </c>
      <c r="DG36" s="1">
        <f>IF(DD36&gt;='Drive Train'!$F$29,1,0)</f>
        <v>0</v>
      </c>
      <c r="DH36" s="57">
        <f t="shared" si="44"/>
        <v>103.33333333333333</v>
      </c>
      <c r="DI36" s="63">
        <f>DI35+'DEPRECATED - DT-Prelim Calcs'!$C$11</f>
        <v>128</v>
      </c>
      <c r="DJ36" s="2">
        <f>DT36/'Drive Train'!$F$35</f>
        <v>0.48999999999999994</v>
      </c>
      <c r="DK36" s="46">
        <f>DR36*12*60/(PI() * 'Drive Train'!$F$15)/DJ$2*DJ36</f>
        <v>-89853.257192213874</v>
      </c>
      <c r="DL36" s="2">
        <f>('DEPRECATED - DT-Prelim Calcs'!$C$6*DJ36-DK36)/('DEPRECATED - DT-Prelim Calcs'!$C$6*DJ36)*'DEPRECATED - DT-Prelim Calcs'!$C$7*DJ36</f>
        <v>41.808732989349984</v>
      </c>
      <c r="DM36" s="57">
        <f>DL36/'DEPRECATED - DT-Prelim Calcs'!$C$7*('DEPRECATED - DT-Prelim Calcs'!$C$8-'DEPRECATED - DT-Prelim Calcs'!$C$9)+'DEPRECATED - DT-Prelim Calcs'!$C$9</f>
        <v>2228.4512209682998</v>
      </c>
      <c r="DN36" s="57">
        <f t="shared" si="14"/>
        <v>93</v>
      </c>
      <c r="DO36" s="2">
        <f t="shared" si="45"/>
        <v>1.1037138828047846</v>
      </c>
      <c r="DP36" s="57">
        <f>DO36*'DEPRECATED - DT-Prelim Calcs'!$C$21/DJ$2/'DEPRECATED - DT-Prelim Calcs'!$C$19/'DEPRECATED - DT-Prelim Calcs'!$C$18*3.39*'DEPRECATED - DT-Prelim Calcs'!$C$20</f>
        <v>25.773080821789936</v>
      </c>
      <c r="DQ36" s="46">
        <f t="shared" si="46"/>
        <v>0</v>
      </c>
      <c r="DR36" s="57">
        <f>DP35*'DEPRECATED - DT-Prelim Calcs'!$C$11+DR35</f>
        <v>-496.62620108404894</v>
      </c>
      <c r="DS36" s="57">
        <f>DS35+0.5*DP36*'DEPRECATED - DT-Prelim Calcs'!$C$11^2+DR36*'DEPRECATED - DT-Prelim Calcs'!$C$11</f>
        <v>-43035.374068654834</v>
      </c>
      <c r="DT36" s="57">
        <f>MIN('Drive Train'!$F$35-DN35*'DEPRECATED - DT-Prelim Calcs'!$C$21*'Drive Train'!$F$39,DT35+DN$2)</f>
        <v>6.0759999999999996</v>
      </c>
      <c r="DU36" s="57">
        <f>'Drive Train'!$F$35-DN36*'DEPRECATED - DT-Prelim Calcs'!$C$21*'Drive Train'!$F$39</f>
        <v>6.0759999999999996</v>
      </c>
      <c r="DV36" s="1">
        <f>IF(DS36&gt;='Drive Train'!$F$29,1,0)</f>
        <v>0</v>
      </c>
      <c r="DW36" s="57">
        <f t="shared" si="47"/>
        <v>103.33333333333333</v>
      </c>
      <c r="DX36" s="63">
        <f>DX35+'DEPRECATED - DT-Prelim Calcs'!$C$11</f>
        <v>128</v>
      </c>
      <c r="DY36" s="2">
        <f>EI36/'Drive Train'!$F$35</f>
        <v>0.48999999999999994</v>
      </c>
      <c r="DZ36" s="46">
        <f>EG36*12*60/(PI() * 'Drive Train'!$F$15)/DY$2*DY36</f>
        <v>-3565.6754089527949</v>
      </c>
      <c r="EA36" s="2">
        <f>('DEPRECATED - DT-Prelim Calcs'!$C$6*DY36-DZ36)/('DEPRECATED - DT-Prelim Calcs'!$C$6*DY36)*'DEPRECATED - DT-Prelim Calcs'!$C$7*DY36</f>
        <v>2.7931472299392559</v>
      </c>
      <c r="EB36" s="57">
        <f>EA36/'DEPRECATED - DT-Prelim Calcs'!$C$7*('DEPRECATED - DT-Prelim Calcs'!$C$8-'DEPRECATED - DT-Prelim Calcs'!$C$9)+'DEPRECATED - DT-Prelim Calcs'!$C$9</f>
        <v>151.39742307104004</v>
      </c>
      <c r="EC36" s="57">
        <f t="shared" si="15"/>
        <v>93</v>
      </c>
      <c r="ED36" s="2">
        <f t="shared" si="48"/>
        <v>0.96993038185874991</v>
      </c>
      <c r="EE36" s="57">
        <f>ED36*'DEPRECATED - DT-Prelim Calcs'!$C$21/DY$2/'DEPRECATED - DT-Prelim Calcs'!$C$19/'DEPRECATED - DT-Prelim Calcs'!$C$18*3.39*'DEPRECATED - DT-Prelim Calcs'!$C$20</f>
        <v>25.773080821789936</v>
      </c>
      <c r="EF36" s="46">
        <f t="shared" si="49"/>
        <v>0</v>
      </c>
      <c r="EG36" s="57">
        <f>EE35*'DEPRECATED - DT-Prelim Calcs'!$C$11+EG35</f>
        <v>-17.318954344236062</v>
      </c>
      <c r="EH36" s="57">
        <f>EH35+0.5*EE36*'DEPRECATED - DT-Prelim Calcs'!$C$11^2+EG36*'DEPRECATED - DT-Prelim Calcs'!$C$11</f>
        <v>-51331.594168210606</v>
      </c>
      <c r="EI36" s="57">
        <f>MIN('Drive Train'!$F$35-EC35*'DEPRECATED - DT-Prelim Calcs'!$C$21*'Drive Train'!$F$39,EI35+EC$2)</f>
        <v>6.0759999999999996</v>
      </c>
      <c r="EJ36" s="57">
        <f>'Drive Train'!$F$35-EC36*'DEPRECATED - DT-Prelim Calcs'!$C$21*'Drive Train'!$F$39</f>
        <v>6.0759999999999996</v>
      </c>
      <c r="EK36" s="1">
        <f>IF(EH36&gt;='Drive Train'!$F$29,1,0)</f>
        <v>0</v>
      </c>
      <c r="EL36" s="57">
        <f t="shared" si="50"/>
        <v>103.33333333333333</v>
      </c>
      <c r="EM36" s="63">
        <f>EM35+'DEPRECATED - DT-Prelim Calcs'!$C$11</f>
        <v>128</v>
      </c>
      <c r="EN36" s="2">
        <f>EX36/'Drive Train'!$F$35</f>
        <v>2.7567995256022177</v>
      </c>
      <c r="EO36" s="46">
        <f>EV36*12*60/(PI() * 'Drive Train'!$F$15)/EN$2*EN36</f>
        <v>-1219755.669340312</v>
      </c>
      <c r="EP36" s="2">
        <f>('DEPRECATED - DT-Prelim Calcs'!$C$6*EN36-EO36)/('DEPRECATED - DT-Prelim Calcs'!$C$6*EN36)*'DEPRECATED - DT-Prelim Calcs'!$C$7*EN36</f>
        <v>558.1656810612327</v>
      </c>
      <c r="EQ36" s="57">
        <f>EP36/'DEPRECATED - DT-Prelim Calcs'!$C$7*('DEPRECATED - DT-Prelim Calcs'!$C$8-'DEPRECATED - DT-Prelim Calcs'!$C$9)+'DEPRECATED - DT-Prelim Calcs'!$C$9</f>
        <v>29717.49538595691</v>
      </c>
      <c r="ER36" s="57">
        <f t="shared" si="16"/>
        <v>93</v>
      </c>
      <c r="ES36" s="2">
        <f t="shared" si="51"/>
        <v>0.86507304327942547</v>
      </c>
      <c r="ET36" s="57">
        <f>ES36*'DEPRECATED - DT-Prelim Calcs'!$C$21/EN$2/'DEPRECATED - DT-Prelim Calcs'!$C$19/'DEPRECATED - DT-Prelim Calcs'!$C$18*3.39*'DEPRECATED - DT-Prelim Calcs'!$C$20</f>
        <v>25.773080821789936</v>
      </c>
      <c r="EU36" s="46">
        <f t="shared" si="52"/>
        <v>0</v>
      </c>
      <c r="EV36" s="57">
        <f>ET35*'DEPRECATED - DT-Prelim Calcs'!$C$11+EV35</f>
        <v>-939.19509826098079</v>
      </c>
      <c r="EW36" s="57">
        <f>EW35+0.5*ET36*'DEPRECATED - DT-Prelim Calcs'!$C$11^2+EV36*'DEPRECATED - DT-Prelim Calcs'!$C$11</f>
        <v>-77668.762930733428</v>
      </c>
      <c r="EX36" s="57">
        <f>MIN('Drive Train'!$F$35-ER35*'DEPRECATED - DT-Prelim Calcs'!$C$21*'Drive Train'!$F$39,EX35+ER$2)</f>
        <v>34.184314117467501</v>
      </c>
      <c r="EY36" s="57">
        <f>'Drive Train'!$F$35-ER36*'DEPRECATED - DT-Prelim Calcs'!$C$21*'Drive Train'!$F$39</f>
        <v>6.0759999999999996</v>
      </c>
      <c r="EZ36" s="1">
        <f>IF(EW36&gt;='Drive Train'!$F$29,1,0)</f>
        <v>0</v>
      </c>
      <c r="FA36" s="57">
        <f t="shared" si="53"/>
        <v>103.33333333333333</v>
      </c>
      <c r="FB36" s="63">
        <f>FB35+'DEPRECATED - DT-Prelim Calcs'!$C$11</f>
        <v>128</v>
      </c>
      <c r="FC36" s="2">
        <f>FM36/'Drive Train'!$F$35</f>
        <v>0.48999999999999994</v>
      </c>
      <c r="FD36" s="46">
        <f>FK36*12*60/(PI() * 'Drive Train'!$F$15)/FC$2*FC36</f>
        <v>-208538.34469569594</v>
      </c>
      <c r="FE36" s="2">
        <f>('DEPRECATED - DT-Prelim Calcs'!$C$6*FC36-FD36)/('DEPRECATED - DT-Prelim Calcs'!$C$6*FC36)*'DEPRECATED - DT-Prelim Calcs'!$C$7*FC36</f>
        <v>95.473097132575475</v>
      </c>
      <c r="FF36" s="57">
        <f>FE36/'DEPRECATED - DT-Prelim Calcs'!$C$7*('DEPRECATED - DT-Prelim Calcs'!$C$8-'DEPRECATED - DT-Prelim Calcs'!$C$9)+'DEPRECATED - DT-Prelim Calcs'!$C$9</f>
        <v>5085.3549220371096</v>
      </c>
      <c r="FG36" s="57">
        <f t="shared" si="17"/>
        <v>93</v>
      </c>
      <c r="FH36" s="2">
        <f t="shared" si="54"/>
        <v>0.78067567320338405</v>
      </c>
      <c r="FI36" s="57">
        <f>FH36*'DEPRECATED - DT-Prelim Calcs'!$C$21/FC$2/'DEPRECATED - DT-Prelim Calcs'!$C$19/'DEPRECATED - DT-Prelim Calcs'!$C$18*3.39*'DEPRECATED - DT-Prelim Calcs'!$C$20</f>
        <v>25.773080821789936</v>
      </c>
      <c r="FJ36" s="46">
        <f t="shared" si="55"/>
        <v>0</v>
      </c>
      <c r="FK36" s="57">
        <f>FI35*'DEPRECATED - DT-Prelim Calcs'!$C$11+FK35</f>
        <v>-815.25949687378591</v>
      </c>
      <c r="FL36" s="57">
        <f>FL35+0.5*FI36*'DEPRECATED - DT-Prelim Calcs'!$C$11^2+FK36*'DEPRECATED - DT-Prelim Calcs'!$C$11</f>
        <v>-102665.46288518986</v>
      </c>
      <c r="FM36" s="57">
        <f>MIN('Drive Train'!$F$35-FG35*'DEPRECATED - DT-Prelim Calcs'!$C$21*'Drive Train'!$F$39,FM35+FG$2)</f>
        <v>6.0759999999999996</v>
      </c>
      <c r="FN36" s="57">
        <f>'Drive Train'!$F$35-FG36*'DEPRECATED - DT-Prelim Calcs'!$C$21*'Drive Train'!$F$39</f>
        <v>6.0759999999999996</v>
      </c>
      <c r="FO36" s="1">
        <f>IF(FL36&gt;='Drive Train'!$F$29,1,0)</f>
        <v>0</v>
      </c>
      <c r="FP36" s="57">
        <f t="shared" si="56"/>
        <v>103.33333333333333</v>
      </c>
      <c r="FQ36" s="63">
        <f>FQ35+'DEPRECATED - DT-Prelim Calcs'!$C$11</f>
        <v>128</v>
      </c>
      <c r="FR36" s="2">
        <f>GB36/'Drive Train'!$F$35</f>
        <v>0.48999999999999994</v>
      </c>
      <c r="FS36" s="46">
        <f>FZ36*12*60/(PI() * 'Drive Train'!$F$15)/FR$2*FR36</f>
        <v>-165646.09962197588</v>
      </c>
      <c r="FT36" s="2">
        <f>('DEPRECATED - DT-Prelim Calcs'!$C$6*FR36-FS36)/('DEPRECATED - DT-Prelim Calcs'!$C$6*FR36)*'DEPRECATED - DT-Prelim Calcs'!$C$7*FR36</f>
        <v>76.079042605808993</v>
      </c>
      <c r="FU36" s="57">
        <f>FT36/'DEPRECATED - DT-Prelim Calcs'!$C$7*('DEPRECATED - DT-Prelim Calcs'!$C$8-'DEPRECATED - DT-Prelim Calcs'!$C$9)+'DEPRECATED - DT-Prelim Calcs'!$C$9</f>
        <v>4052.8830565665116</v>
      </c>
      <c r="FV36" s="57">
        <f t="shared" si="18"/>
        <v>93</v>
      </c>
      <c r="FW36" s="2">
        <f t="shared" si="57"/>
        <v>0.7112822800297498</v>
      </c>
      <c r="FX36" s="57">
        <f>FW36*'DEPRECATED - DT-Prelim Calcs'!$C$21/FR$2/'DEPRECATED - DT-Prelim Calcs'!$C$19/'DEPRECATED - DT-Prelim Calcs'!$C$18*3.39*'DEPRECATED - DT-Prelim Calcs'!$C$20</f>
        <v>25.773080821789936</v>
      </c>
      <c r="FY36" s="46">
        <f t="shared" si="58"/>
        <v>0</v>
      </c>
      <c r="FZ36" s="57">
        <f>FX35*'DEPRECATED - DT-Prelim Calcs'!$C$11+FZ35</f>
        <v>-590.01425132449253</v>
      </c>
      <c r="GA36" s="57">
        <f>GA35+0.5*FX36*'DEPRECATED - DT-Prelim Calcs'!$C$11^2+FZ36*'DEPRECATED - DT-Prelim Calcs'!$C$11</f>
        <v>-113302.07117208105</v>
      </c>
      <c r="GB36" s="57">
        <f>MIN('Drive Train'!$F$35-FV35*'DEPRECATED - DT-Prelim Calcs'!$C$21*'Drive Train'!$F$39,GB35+FV$2)</f>
        <v>6.0759999999999996</v>
      </c>
      <c r="GC36" s="57">
        <f>'Drive Train'!$F$35-FV36*'DEPRECATED - DT-Prelim Calcs'!$C$21*'Drive Train'!$F$39</f>
        <v>6.0759999999999996</v>
      </c>
      <c r="GD36" s="1">
        <f>IF(GA36&gt;='Drive Train'!$F$29,1,0)</f>
        <v>0</v>
      </c>
      <c r="GE36" s="57">
        <f t="shared" si="59"/>
        <v>103.33333333333333</v>
      </c>
      <c r="GF36" s="63">
        <f>GF35+'DEPRECATED - DT-Prelim Calcs'!$C$11</f>
        <v>128</v>
      </c>
      <c r="GG36" s="2">
        <f>GQ36/'Drive Train'!$F$35</f>
        <v>0.83548387096774201</v>
      </c>
      <c r="GH36" s="46">
        <f>GO36*12*60/(PI() * 'Drive Train'!$F$15)/GG$2*GG36</f>
        <v>-384194.43565544538</v>
      </c>
      <c r="GI36" s="2">
        <f>('DEPRECATED - DT-Prelim Calcs'!$C$6*GG36-GH36)/('DEPRECATED - DT-Prelim Calcs'!$C$6*GG36)*'DEPRECATED - DT-Prelim Calcs'!$C$7*GG36</f>
        <v>175.7299495117008</v>
      </c>
      <c r="GJ36" s="57">
        <f>GI36/'DEPRECATED - DT-Prelim Calcs'!$C$7*('DEPRECATED - DT-Prelim Calcs'!$C$8-'DEPRECATED - DT-Prelim Calcs'!$C$9)+'DEPRECATED - DT-Prelim Calcs'!$C$9</f>
        <v>9357.9500092743638</v>
      </c>
      <c r="GK36" s="57">
        <f t="shared" si="60"/>
        <v>29.999999999999982</v>
      </c>
      <c r="GL36" s="2">
        <f t="shared" si="61"/>
        <v>0.99579519204165001</v>
      </c>
      <c r="GM36" s="57">
        <f>GL36*'DEPRECATED - DT-Prelim Calcs'!$C$21/GG$2/'DEPRECATED - DT-Prelim Calcs'!$C$19/'DEPRECATED - DT-Prelim Calcs'!$C$18*3.39*'DEPRECATED - DT-Prelim Calcs'!$C$20</f>
        <v>25.773080821789936</v>
      </c>
      <c r="GN36" s="46">
        <f t="shared" si="62"/>
        <v>0</v>
      </c>
      <c r="GO36" s="57">
        <f>GM35*'DEPRECATED - DT-Prelim Calcs'!$C$11+GO35</f>
        <v>-1123.6172647075655</v>
      </c>
      <c r="GP36" s="57">
        <f>GP35+0.5*GM36*'DEPRECATED - DT-Prelim Calcs'!$C$11^2+GO36*'DEPRECATED - DT-Prelim Calcs'!$C$11</f>
        <v>-55163.244552577366</v>
      </c>
      <c r="GQ36" s="57">
        <f>MIN('Drive Train'!$F$35-GK35*'DEPRECATED - DT-Prelim Calcs'!$C$21*'Drive Train'!$F$39,GQ35+GK$2)</f>
        <v>10.360000000000001</v>
      </c>
      <c r="GR36" s="57">
        <f>'Drive Train'!$F$35-GK36*'DEPRECATED - DT-Prelim Calcs'!$C$21*'Drive Train'!$F$39</f>
        <v>10.360000000000001</v>
      </c>
      <c r="GS36" s="1">
        <f>IF(GP36&gt;='Drive Train'!$F$29,1,0)</f>
        <v>0</v>
      </c>
      <c r="GT36" s="57">
        <f t="shared" si="63"/>
        <v>33.333333333333314</v>
      </c>
      <c r="GU36" s="63">
        <f>GU35+'DEPRECATED - DT-Prelim Calcs'!$C$11</f>
        <v>128</v>
      </c>
      <c r="GV36" s="2">
        <f>HF36/'Drive Train'!$F$35</f>
        <v>0.81720430107526887</v>
      </c>
      <c r="GW36" s="46">
        <f>HD36*12*60/(PI() * 'Drive Train'!$F$15)/GV$2*GV36</f>
        <v>-119785.94025161862</v>
      </c>
      <c r="GX36" s="2">
        <f>('DEPRECATED - DT-Prelim Calcs'!$C$6*GV36-GW36)/('DEPRECATED - DT-Prelim Calcs'!$C$6*GV36)*'DEPRECATED - DT-Prelim Calcs'!$C$7*GV36</f>
        <v>56.131585443715394</v>
      </c>
      <c r="GY36" s="57">
        <f>GX36/'DEPRECATED - DT-Prelim Calcs'!$C$7*('DEPRECATED - DT-Prelim Calcs'!$C$8-'DEPRECATED - DT-Prelim Calcs'!$C$9)+'DEPRECATED - DT-Prelim Calcs'!$C$9</f>
        <v>2990.949963663355</v>
      </c>
      <c r="GZ36" s="57">
        <f t="shared" si="20"/>
        <v>33.333333333333314</v>
      </c>
      <c r="HA36" s="2">
        <f t="shared" si="64"/>
        <v>0.99579519204165001</v>
      </c>
      <c r="HB36" s="57">
        <f>HA36*'DEPRECATED - DT-Prelim Calcs'!$C$21/GV$2/'DEPRECATED - DT-Prelim Calcs'!$C$19/'DEPRECATED - DT-Prelim Calcs'!$C$18*3.39*'DEPRECATED - DT-Prelim Calcs'!$C$20</f>
        <v>25.773080821789936</v>
      </c>
      <c r="HC36" s="46">
        <f t="shared" si="65"/>
        <v>0</v>
      </c>
      <c r="HD36" s="57">
        <f>HB35*'DEPRECATED - DT-Prelim Calcs'!$C$11+HD35</f>
        <v>-358.16290652556711</v>
      </c>
      <c r="HE36" s="57">
        <f>HE35+0.5*HB36*'DEPRECATED - DT-Prelim Calcs'!$C$11^2+HD36*'DEPRECATED - DT-Prelim Calcs'!$C$11</f>
        <v>-51729.450320924174</v>
      </c>
      <c r="HF36" s="57">
        <f>MIN('Drive Train'!$F$35-GZ35*'DEPRECATED - DT-Prelim Calcs'!$C$21*'Drive Train'!$F$39,HF35+GZ$2)</f>
        <v>10.133333333333335</v>
      </c>
      <c r="HG36" s="57">
        <f>'Drive Train'!$F$35-GZ36*'DEPRECATED - DT-Prelim Calcs'!$C$21*'Drive Train'!$F$39</f>
        <v>10.133333333333335</v>
      </c>
      <c r="HH36" s="1">
        <f>IF(HE36&gt;='Drive Train'!$F$29,1,0)</f>
        <v>0</v>
      </c>
      <c r="HI36" s="57">
        <f t="shared" si="66"/>
        <v>37.037037037037017</v>
      </c>
      <c r="HJ36" s="63">
        <f>HJ35+'DEPRECATED - DT-Prelim Calcs'!$C$11</f>
        <v>128</v>
      </c>
      <c r="HK36" s="2">
        <f>HU36/'Drive Train'!$F$35</f>
        <v>0.79892473118279583</v>
      </c>
      <c r="HL36" s="46">
        <f>HS36*12*60/(PI() * 'Drive Train'!$F$15)/HK$2*HK36</f>
        <v>26262.59749495046</v>
      </c>
      <c r="HM36" s="2">
        <f>('DEPRECATED - DT-Prelim Calcs'!$C$6*HK36-HL36)/('DEPRECATED - DT-Prelim Calcs'!$C$6*HK36)*'DEPRECATED - DT-Prelim Calcs'!$C$7*HK36</f>
        <v>-9.9494244115137427</v>
      </c>
      <c r="HN36" s="57">
        <f>HM36/'DEPRECATED - DT-Prelim Calcs'!$C$7*('DEPRECATED - DT-Prelim Calcs'!$C$8-'DEPRECATED - DT-Prelim Calcs'!$C$9)+'DEPRECATED - DT-Prelim Calcs'!$C$9</f>
        <v>-526.97267717726686</v>
      </c>
      <c r="HO36" s="57">
        <f t="shared" si="21"/>
        <v>-526.97267717726686</v>
      </c>
      <c r="HP36" s="2">
        <f t="shared" si="67"/>
        <v>-12.356093789479743</v>
      </c>
      <c r="HQ36" s="57">
        <f>HP36*'DEPRECATED - DT-Prelim Calcs'!$C$21/HK$2/'DEPRECATED - DT-Prelim Calcs'!$C$19/'DEPRECATED - DT-Prelim Calcs'!$C$18*3.39*'DEPRECATED - DT-Prelim Calcs'!$C$20</f>
        <v>-319.79929851334174</v>
      </c>
      <c r="HR36" s="46">
        <f t="shared" si="68"/>
        <v>1</v>
      </c>
      <c r="HS36" s="57">
        <f>HQ35*'DEPRECATED - DT-Prelim Calcs'!$C$11+HS35</f>
        <v>80.322499721345409</v>
      </c>
      <c r="HT36" s="57">
        <f>HT35+0.5*HQ36*'DEPRECATED - DT-Prelim Calcs'!$C$11^2+HS36*'DEPRECATED - DT-Prelim Calcs'!$C$11</f>
        <v>-55802.432021998662</v>
      </c>
      <c r="HU36" s="57">
        <f>MIN('Drive Train'!$F$35-HO35*'DEPRECATED - DT-Prelim Calcs'!$C$21*'Drive Train'!$F$39,HU35+HO$2)</f>
        <v>9.9066666666666681</v>
      </c>
      <c r="HV36" s="57">
        <f>'Drive Train'!$F$35-HO36*'DEPRECATED - DT-Prelim Calcs'!$C$21*'Drive Train'!$F$39</f>
        <v>48.234142048054146</v>
      </c>
      <c r="HW36" s="1">
        <f>IF(HT36&gt;='Drive Train'!$F$29,1,0)</f>
        <v>0</v>
      </c>
      <c r="HX36" s="57">
        <f t="shared" si="69"/>
        <v>-585.52519686362984</v>
      </c>
      <c r="HY36" s="63">
        <f>HY35+'DEPRECATED - DT-Prelim Calcs'!$C$11</f>
        <v>128</v>
      </c>
      <c r="HZ36" s="2">
        <f>IJ36/'Drive Train'!$F$35</f>
        <v>0.78064516129032269</v>
      </c>
      <c r="IA36" s="46">
        <f>IH36*12*60/(PI() * 'Drive Train'!$F$15)/HZ$2*HZ36</f>
        <v>-291528.90031580901</v>
      </c>
      <c r="IB36" s="2">
        <f>('DEPRECATED - DT-Prelim Calcs'!$C$6*HZ36-IA36)/('DEPRECATED - DT-Prelim Calcs'!$C$6*HZ36)*'DEPRECATED - DT-Prelim Calcs'!$C$7*HZ36</f>
        <v>133.6983622985783</v>
      </c>
      <c r="IC36" s="57">
        <f>IB36/'DEPRECATED - DT-Prelim Calcs'!$C$7*('DEPRECATED - DT-Prelim Calcs'!$C$8-'DEPRECATED - DT-Prelim Calcs'!$C$9)+'DEPRECATED - DT-Prelim Calcs'!$C$9</f>
        <v>7120.3348061857241</v>
      </c>
      <c r="ID36" s="57">
        <f t="shared" si="22"/>
        <v>39.999999999999986</v>
      </c>
      <c r="IE36" s="2">
        <f t="shared" si="70"/>
        <v>0.99579519204165001</v>
      </c>
      <c r="IF36" s="57">
        <f>IE36*'DEPRECATED - DT-Prelim Calcs'!$C$21/HZ$2/'DEPRECATED - DT-Prelim Calcs'!$C$19/'DEPRECATED - DT-Prelim Calcs'!$C$18*3.39*'DEPRECATED - DT-Prelim Calcs'!$C$20</f>
        <v>25.773080821789936</v>
      </c>
      <c r="IG36" s="46">
        <f t="shared" si="71"/>
        <v>0</v>
      </c>
      <c r="IH36" s="57">
        <f>IF35*'DEPRECATED - DT-Prelim Calcs'!$C$11+IH35</f>
        <v>-912.50099258242722</v>
      </c>
      <c r="II36" s="57">
        <f>II35+0.5*IF36*'DEPRECATED - DT-Prelim Calcs'!$C$11^2+IH36*'DEPRECATED - DT-Prelim Calcs'!$C$11</f>
        <v>-75017.846022816811</v>
      </c>
      <c r="IJ36" s="57">
        <f>MIN('Drive Train'!$F$35-ID35*'DEPRECATED - DT-Prelim Calcs'!$C$21*'Drive Train'!$F$39,IJ35+ID$2)</f>
        <v>9.6800000000000015</v>
      </c>
      <c r="IK36" s="57">
        <f>'Drive Train'!$F$35-ID36*'DEPRECATED - DT-Prelim Calcs'!$C$21*'Drive Train'!$F$39</f>
        <v>9.6800000000000015</v>
      </c>
      <c r="IL36" s="1">
        <f>IF(II36&gt;='Drive Train'!$F$29,1,0)</f>
        <v>0</v>
      </c>
      <c r="IM36" s="57">
        <f t="shared" si="72"/>
        <v>44.444444444444429</v>
      </c>
      <c r="IN36" s="63">
        <f>IN35+'DEPRECATED - DT-Prelim Calcs'!$C$11</f>
        <v>128</v>
      </c>
      <c r="IO36" s="2">
        <f>IY36/'Drive Train'!$F$35</f>
        <v>0.76236559139784954</v>
      </c>
      <c r="IP36" s="46">
        <f>IW36*12*60/(PI() * 'Drive Train'!$F$15)/IO$2*IO36</f>
        <v>-6967.9534879626526</v>
      </c>
      <c r="IQ36" s="2">
        <f>('DEPRECATED - DT-Prelim Calcs'!$C$6*IO36-IP36)/('DEPRECATED - DT-Prelim Calcs'!$C$6*IO36)*'DEPRECATED - DT-Prelim Calcs'!$C$7*IO36</f>
        <v>4.9879141908391729</v>
      </c>
      <c r="IR36" s="57">
        <f>IQ36/'DEPRECATED - DT-Prelim Calcs'!$C$7*('DEPRECATED - DT-Prelim Calcs'!$C$8-'DEPRECATED - DT-Prelim Calcs'!$C$9)+'DEPRECATED - DT-Prelim Calcs'!$C$9</f>
        <v>268.23916625919748</v>
      </c>
      <c r="IS36" s="57">
        <f t="shared" si="23"/>
        <v>43.333333333333321</v>
      </c>
      <c r="IT36" s="2">
        <f t="shared" si="73"/>
        <v>0.99579519204165001</v>
      </c>
      <c r="IU36" s="57">
        <f>IT36*'DEPRECATED - DT-Prelim Calcs'!$C$21/IO$2/'DEPRECATED - DT-Prelim Calcs'!$C$19/'DEPRECATED - DT-Prelim Calcs'!$C$18*3.39*'DEPRECATED - DT-Prelim Calcs'!$C$20</f>
        <v>25.773080821789936</v>
      </c>
      <c r="IV36" s="46">
        <f t="shared" si="74"/>
        <v>0</v>
      </c>
      <c r="IW36" s="57">
        <f>IU35*'DEPRECATED - DT-Prelim Calcs'!$C$11+IW35</f>
        <v>-22.333015105639532</v>
      </c>
      <c r="IX36" s="57">
        <f>IX35+0.5*IU36*'DEPRECATED - DT-Prelim Calcs'!$C$11^2+IW36*'DEPRECATED - DT-Prelim Calcs'!$C$11</f>
        <v>-53746.479788589459</v>
      </c>
      <c r="IY36" s="57">
        <f>MIN('Drive Train'!$F$35-IS35*'DEPRECATED - DT-Prelim Calcs'!$C$21*'Drive Train'!$F$39,IY35+IS$2)</f>
        <v>9.4533333333333349</v>
      </c>
      <c r="IZ36" s="57">
        <f>'Drive Train'!$F$35-IS36*'DEPRECATED - DT-Prelim Calcs'!$C$21*'Drive Train'!$F$39</f>
        <v>9.4533333333333349</v>
      </c>
      <c r="JA36" s="1">
        <f>IF(IX36&gt;='Drive Train'!$F$29,1,0)</f>
        <v>0</v>
      </c>
      <c r="JB36" s="57">
        <f t="shared" si="75"/>
        <v>48.148148148148138</v>
      </c>
      <c r="JC36" s="63">
        <f>JC35+'DEPRECATED - DT-Prelim Calcs'!$C$11</f>
        <v>128</v>
      </c>
      <c r="JD36" s="2">
        <f>JN36/'Drive Train'!$F$35</f>
        <v>0.74408602150537628</v>
      </c>
      <c r="JE36" s="46">
        <f>JL36*12*60/(PI() * 'Drive Train'!$F$15)/JD$2*JD36</f>
        <v>-40497.502996977033</v>
      </c>
      <c r="JF36" s="2">
        <f>('DEPRECATED - DT-Prelim Calcs'!$C$6*JD36-JE36)/('DEPRECATED - DT-Prelim Calcs'!$C$6*JD36)*'DEPRECATED - DT-Prelim Calcs'!$C$7*JD36</f>
        <v>20.104501012149655</v>
      </c>
      <c r="JG36" s="57">
        <f>JF36/'DEPRECATED - DT-Prelim Calcs'!$C$7*('DEPRECATED - DT-Prelim Calcs'!$C$8-'DEPRECATED - DT-Prelim Calcs'!$C$9)+'DEPRECATED - DT-Prelim Calcs'!$C$9</f>
        <v>1072.9935601073862</v>
      </c>
      <c r="JH36" s="57">
        <f t="shared" si="24"/>
        <v>46.666666666666657</v>
      </c>
      <c r="JI36" s="2">
        <f t="shared" si="76"/>
        <v>0.99579519204165001</v>
      </c>
      <c r="JJ36" s="57">
        <f>JI36*'DEPRECATED - DT-Prelim Calcs'!$C$21/JD$2/'DEPRECATED - DT-Prelim Calcs'!$C$19/'DEPRECATED - DT-Prelim Calcs'!$C$18*3.39*'DEPRECATED - DT-Prelim Calcs'!$C$20</f>
        <v>25.773080821789936</v>
      </c>
      <c r="JK36" s="46">
        <f t="shared" si="77"/>
        <v>0</v>
      </c>
      <c r="JL36" s="57">
        <f>JJ35*'DEPRECATED - DT-Prelim Calcs'!$C$11+JL35</f>
        <v>-132.98740252974619</v>
      </c>
      <c r="JM36" s="57">
        <f>JM35+0.5*JJ36*'DEPRECATED - DT-Prelim Calcs'!$C$11^2+JL36*'DEPRECATED - DT-Prelim Calcs'!$C$11</f>
        <v>-70614.052723228087</v>
      </c>
      <c r="JN36" s="57">
        <f>MIN('Drive Train'!$F$35-JH35*'DEPRECATED - DT-Prelim Calcs'!$C$21*'Drive Train'!$F$39,JN35+JH$2)</f>
        <v>9.2266666666666666</v>
      </c>
      <c r="JO36" s="57">
        <f>'Drive Train'!$F$35-JH36*'DEPRECATED - DT-Prelim Calcs'!$C$21*'Drive Train'!$F$39</f>
        <v>9.2266666666666666</v>
      </c>
      <c r="JP36" s="1">
        <f>IF(JM36&gt;='Drive Train'!$F$29,1,0)</f>
        <v>0</v>
      </c>
      <c r="JQ36" s="57">
        <f>MIN(JG36,'DEPRECATED - DT-Prelim Calcs'!$C$10)*'DEPRECATED - DT-Prelim Calcs'!$C$11*1000/60/60</f>
        <v>103.33333333333333</v>
      </c>
      <c r="JR36" s="63">
        <f>JR35+'DEPRECATED - DT-Prelim Calcs'!$C$11</f>
        <v>128</v>
      </c>
      <c r="JS36" s="2">
        <f>KC36/'Drive Train'!$F$35</f>
        <v>0.72580645161290325</v>
      </c>
      <c r="JT36" s="46">
        <f>KA36*12*60/(PI() * 'Drive Train'!$F$15)/JS$2*JS36</f>
        <v>-238640.65995610799</v>
      </c>
      <c r="JU36" s="2">
        <f>('DEPRECATED - DT-Prelim Calcs'!$C$6*JS36-JT36)/('DEPRECATED - DT-Prelim Calcs'!$C$6*JS36)*'DEPRECATED - DT-Prelim Calcs'!$C$7*JS36</f>
        <v>109.65238125837215</v>
      </c>
      <c r="JV36" s="57">
        <f>JU36/'DEPRECATED - DT-Prelim Calcs'!$C$7*('DEPRECATED - DT-Prelim Calcs'!$C$8-'DEPRECATED - DT-Prelim Calcs'!$C$9)+'DEPRECATED - DT-Prelim Calcs'!$C$9</f>
        <v>5840.2105873232967</v>
      </c>
      <c r="JW36" s="57">
        <f t="shared" si="25"/>
        <v>49.999999999999993</v>
      </c>
      <c r="JX36" s="2">
        <f t="shared" si="78"/>
        <v>0.99579519204165001</v>
      </c>
      <c r="JY36" s="57">
        <f>JX36*'DEPRECATED - DT-Prelim Calcs'!$C$21/JS$2/'DEPRECATED - DT-Prelim Calcs'!$C$19/'DEPRECATED - DT-Prelim Calcs'!$C$18*3.39*'DEPRECATED - DT-Prelim Calcs'!$C$20</f>
        <v>25.773080821789936</v>
      </c>
      <c r="JZ36" s="46">
        <f t="shared" si="79"/>
        <v>0</v>
      </c>
      <c r="KA36" s="57">
        <f>JY35*'DEPRECATED - DT-Prelim Calcs'!$C$11+KA35</f>
        <v>-803.39480732842742</v>
      </c>
      <c r="KB36" s="57">
        <f>KB35+0.5*JY36*'DEPRECATED - DT-Prelim Calcs'!$C$11^2+KA36*'DEPRECATED - DT-Prelim Calcs'!$C$11</f>
        <v>-56391.576672810763</v>
      </c>
      <c r="KC36" s="57">
        <f>MIN('Drive Train'!$F$35-JW35*'DEPRECATED - DT-Prelim Calcs'!$C$21*'Drive Train'!$F$39,KC35+JW$2)</f>
        <v>9</v>
      </c>
      <c r="KD36" s="57">
        <f>'Drive Train'!$F$35-JW36*'DEPRECATED - DT-Prelim Calcs'!$C$21*'Drive Train'!$F$39</f>
        <v>9</v>
      </c>
      <c r="KE36" s="1">
        <f>IF(KB36&gt;='Drive Train'!$F$29,1,0)</f>
        <v>0</v>
      </c>
      <c r="KF36" s="57">
        <f>MIN(JV36,'DEPRECATED - DT-Prelim Calcs'!$C$10)*'DEPRECATED - DT-Prelim Calcs'!$C$11*1000/60/60</f>
        <v>103.33333333333333</v>
      </c>
      <c r="KG36" s="63">
        <f>KG35+'DEPRECATED - DT-Prelim Calcs'!$C$11</f>
        <v>128</v>
      </c>
      <c r="KH36" s="2">
        <f>KR36/'Drive Train'!$F$35</f>
        <v>0.7075268817204301</v>
      </c>
      <c r="KI36" s="46">
        <f>KP36*12*60/(PI() * 'Drive Train'!$F$15)/KH$2*KH36</f>
        <v>-279759.46020515368</v>
      </c>
      <c r="KJ36" s="2">
        <f>('DEPRECATED - DT-Prelim Calcs'!$C$6*KH36-KI36)/('DEPRECATED - DT-Prelim Calcs'!$C$6*KH36)*'DEPRECATED - DT-Prelim Calcs'!$C$7*KH36</f>
        <v>128.2005054687024</v>
      </c>
      <c r="KK36" s="57">
        <f>KJ36/'DEPRECATED - DT-Prelim Calcs'!$C$7*('DEPRECATED - DT-Prelim Calcs'!$C$8-'DEPRECATED - DT-Prelim Calcs'!$C$9)+'DEPRECATED - DT-Prelim Calcs'!$C$9</f>
        <v>6827.6480712176426</v>
      </c>
      <c r="KL36" s="57">
        <f t="shared" si="26"/>
        <v>53.333333333333329</v>
      </c>
      <c r="KM36" s="2">
        <f t="shared" si="80"/>
        <v>0.99579519204165001</v>
      </c>
      <c r="KN36" s="57">
        <f>KM36*'DEPRECATED - DT-Prelim Calcs'!$C$21/KH$2/'DEPRECATED - DT-Prelim Calcs'!$C$19/'DEPRECATED - DT-Prelim Calcs'!$C$18*3.39*'DEPRECATED - DT-Prelim Calcs'!$C$20</f>
        <v>25.773080821789936</v>
      </c>
      <c r="KO36" s="46">
        <f t="shared" si="81"/>
        <v>0</v>
      </c>
      <c r="KP36" s="57">
        <f>KN35*'DEPRECATED - DT-Prelim Calcs'!$C$11+KP35</f>
        <v>-966.15596501898801</v>
      </c>
      <c r="KQ36" s="57">
        <f>KQ35+0.5*KN36*'DEPRECATED - DT-Prelim Calcs'!$C$11^2+KP36*'DEPRECATED - DT-Prelim Calcs'!$C$11</f>
        <v>-75850.781819737414</v>
      </c>
      <c r="KR36" s="57">
        <f>MIN('Drive Train'!$F$35-KL35*'DEPRECATED - DT-Prelim Calcs'!$C$21*'Drive Train'!$F$39,KR35+KL$2)</f>
        <v>8.7733333333333334</v>
      </c>
      <c r="KS36" s="57">
        <f>'Drive Train'!$F$35-KL36*'DEPRECATED - DT-Prelim Calcs'!$C$21*'Drive Train'!$F$39</f>
        <v>8.7733333333333334</v>
      </c>
      <c r="KT36" s="1">
        <f>IF(KQ36&gt;='Drive Train'!$F$29,1,0)</f>
        <v>0</v>
      </c>
      <c r="KU36" s="57">
        <f>MIN(KK36,'DEPRECATED - DT-Prelim Calcs'!$C$10)*'DEPRECATED - DT-Prelim Calcs'!$C$11*1000/60/60</f>
        <v>103.33333333333333</v>
      </c>
      <c r="KV36" s="63">
        <f>KV35+'DEPRECATED - DT-Prelim Calcs'!$C$11</f>
        <v>128</v>
      </c>
      <c r="KW36" s="2">
        <f>LG36/'Drive Train'!$F$35</f>
        <v>0.68924731182795695</v>
      </c>
      <c r="KX36" s="46">
        <f>LE36*12*60/(PI() * 'Drive Train'!$F$15)/KW$2*KW36</f>
        <v>-51166.184977076897</v>
      </c>
      <c r="KY36" s="2">
        <f>('DEPRECATED - DT-Prelim Calcs'!$C$6*KW36-KX36)/('DEPRECATED - DT-Prelim Calcs'!$C$6*KW36)*'DEPRECATED - DT-Prelim Calcs'!$C$7*KW36</f>
        <v>24.796265345099247</v>
      </c>
      <c r="KZ36" s="57">
        <f>KY36/'DEPRECATED - DT-Prelim Calcs'!$C$7*('DEPRECATED - DT-Prelim Calcs'!$C$8-'DEPRECATED - DT-Prelim Calcs'!$C$9)+'DEPRECATED - DT-Prelim Calcs'!$C$9</f>
        <v>1322.7667401561137</v>
      </c>
      <c r="LA36" s="57">
        <f t="shared" si="27"/>
        <v>56.666666666666664</v>
      </c>
      <c r="LB36" s="2">
        <f t="shared" si="82"/>
        <v>0.99579519204165001</v>
      </c>
      <c r="LC36" s="57">
        <f>LB36*'DEPRECATED - DT-Prelim Calcs'!$C$21/KW$2/'DEPRECATED - DT-Prelim Calcs'!$C$19/'DEPRECATED - DT-Prelim Calcs'!$C$18*3.39*'DEPRECATED - DT-Prelim Calcs'!$C$20</f>
        <v>25.773080821789936</v>
      </c>
      <c r="LD36" s="46">
        <f t="shared" si="83"/>
        <v>0</v>
      </c>
      <c r="LE36" s="57">
        <f>LC35*'DEPRECATED - DT-Prelim Calcs'!$C$11+LE35</f>
        <v>-181.39000754787139</v>
      </c>
      <c r="LF36" s="57">
        <f>LF35+0.5*LC36*'DEPRECATED - DT-Prelim Calcs'!$C$11^2+LE36*'DEPRECATED - DT-Prelim Calcs'!$C$11</f>
        <v>-61862.25702764462</v>
      </c>
      <c r="LG36" s="57">
        <f>MIN('Drive Train'!$F$35-LA35*'DEPRECATED - DT-Prelim Calcs'!$C$21*'Drive Train'!$F$39,LG35+LA$2)</f>
        <v>8.5466666666666669</v>
      </c>
      <c r="LH36" s="57">
        <f>'Drive Train'!$F$35-LA36*'DEPRECATED - DT-Prelim Calcs'!$C$21*'Drive Train'!$F$39</f>
        <v>8.5466666666666669</v>
      </c>
      <c r="LI36" s="1">
        <f>IF(LF36&gt;='Drive Train'!$F$29,1,0)</f>
        <v>0</v>
      </c>
      <c r="LJ36" s="57">
        <f>MIN(KZ36,'DEPRECATED - DT-Prelim Calcs'!$C$10)*'DEPRECATED - DT-Prelim Calcs'!$C$11*1000/60/60</f>
        <v>103.33333333333333</v>
      </c>
      <c r="LK36" s="63">
        <f>LK35+'DEPRECATED - DT-Prelim Calcs'!$C$11</f>
        <v>128</v>
      </c>
      <c r="LL36" s="2">
        <f>LV36/'Drive Train'!$F$35</f>
        <v>0.67096774193548392</v>
      </c>
      <c r="LM36" s="46">
        <f>LT36*12*60/(PI() * 'Drive Train'!$F$15)/LL$2*LL36</f>
        <v>-110251.03929961781</v>
      </c>
      <c r="LN36" s="2">
        <f>('DEPRECATED - DT-Prelim Calcs'!$C$6*LL36-LM36)/('DEPRECATED - DT-Prelim Calcs'!$C$6*LL36)*'DEPRECATED - DT-Prelim Calcs'!$C$7*LL36</f>
        <v>51.467877419805411</v>
      </c>
      <c r="LO36" s="57">
        <f>LN36/'DEPRECATED - DT-Prelim Calcs'!$C$7*('DEPRECATED - DT-Prelim Calcs'!$C$8-'DEPRECATED - DT-Prelim Calcs'!$C$9)+'DEPRECATED - DT-Prelim Calcs'!$C$9</f>
        <v>2742.6704037182717</v>
      </c>
      <c r="LP36" s="57">
        <f t="shared" si="28"/>
        <v>60</v>
      </c>
      <c r="LQ36" s="2">
        <f t="shared" si="84"/>
        <v>0.99579519204165001</v>
      </c>
      <c r="LR36" s="57">
        <f>LQ36*'DEPRECATED - DT-Prelim Calcs'!$C$21/LL$2/'DEPRECATED - DT-Prelim Calcs'!$C$19/'DEPRECATED - DT-Prelim Calcs'!$C$18*3.39*'DEPRECATED - DT-Prelim Calcs'!$C$20</f>
        <v>25.773080821789936</v>
      </c>
      <c r="LS36" s="46">
        <f t="shared" si="85"/>
        <v>0</v>
      </c>
      <c r="LT36" s="57">
        <f>LR35*'DEPRECATED - DT-Prelim Calcs'!$C$11+LT35</f>
        <v>-401.5008363237564</v>
      </c>
      <c r="LU36" s="57">
        <f>LU35+0.5*LR36*'DEPRECATED - DT-Prelim Calcs'!$C$11^2+LT36*'DEPRECATED - DT-Prelim Calcs'!$C$11</f>
        <v>-67438.519139987489</v>
      </c>
      <c r="LV36" s="57">
        <f>MIN('Drive Train'!$F$35-LP35*'DEPRECATED - DT-Prelim Calcs'!$C$21*'Drive Train'!$F$39,LV35+LP$2)</f>
        <v>8.32</v>
      </c>
      <c r="LW36" s="57">
        <f>'Drive Train'!$F$35-LP36*'DEPRECATED - DT-Prelim Calcs'!$C$21*'Drive Train'!$F$39</f>
        <v>8.32</v>
      </c>
      <c r="LX36" s="1">
        <f>IF(LU36&gt;='Drive Train'!$F$29,1,0)</f>
        <v>0</v>
      </c>
      <c r="LY36" s="57">
        <f>MIN(LO36,'DEPRECATED - DT-Prelim Calcs'!$C$10)*'DEPRECATED - DT-Prelim Calcs'!$C$11*1000/60/60</f>
        <v>103.33333333333333</v>
      </c>
      <c r="LZ36" s="63">
        <f>LZ35+'DEPRECATED - DT-Prelim Calcs'!$C$11</f>
        <v>128</v>
      </c>
    </row>
    <row r="37" spans="1:338" x14ac:dyDescent="0.2">
      <c r="C37" s="3" t="s">
        <v>118</v>
      </c>
      <c r="E37" s="18">
        <f>'DEPRECATED - DT-Prelim Calcs'!AC2</f>
        <v>618.55393972295849</v>
      </c>
      <c r="F37" s="18">
        <f>'DEPRECATED - DT-Prelim Calcs'!AT2</f>
        <v>267.18998794009809</v>
      </c>
      <c r="G37" s="18">
        <f>'DEPRECATED - DT-Prelim Calcs'!BI2</f>
        <v>234.83894388418784</v>
      </c>
      <c r="H37" s="18">
        <f>'DEPRECATED - DT-Prelim Calcs'!BX2</f>
        <v>37.649190947842669</v>
      </c>
      <c r="I37" s="18">
        <f>'DEPRECATED - DT-Prelim Calcs'!CM2</f>
        <v>-320.85510648513736</v>
      </c>
      <c r="J37" s="18">
        <f>'DEPRECATED - DT-Prelim Calcs'!DB2</f>
        <v>-749.03202400841838</v>
      </c>
      <c r="K37" s="18">
        <f>'DEPRECATED - DT-Prelim Calcs'!DQ2</f>
        <v>-1256.9663370845608</v>
      </c>
      <c r="L37" s="18">
        <f>'DEPRECATED - DT-Prelim Calcs'!EF2</f>
        <v>-1844.6580457135642</v>
      </c>
      <c r="M37" s="18">
        <f>'DEPRECATED - DT-Prelim Calcs'!EU2</f>
        <v>-2512.1071498954298</v>
      </c>
      <c r="N37" s="18">
        <f>'DEPRECATED - DT-Prelim Calcs'!FJ2</f>
        <v>-3259.3136496301549</v>
      </c>
      <c r="O37" s="18">
        <f>'DEPRECATED - DT-Prelim Calcs'!FY2</f>
        <v>-4086.2775449177439</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Train'!$AA$49 + V36*(1-'Drive Train'!$AA$49))</f>
        <v>0</v>
      </c>
      <c r="W37" s="57">
        <f t="shared" si="0"/>
        <v>0</v>
      </c>
      <c r="X37" s="2">
        <f>MAX(MIN(IF(AND(AI36=1,AG37&lt;0),-1,1)*(W37-$C$9)/($C$8-$C$9)*$C$7-$C$29*AE37/T$2 -  AI36*$C$29/2,X$2),MAX(X$4:X36)*-1)</f>
        <v>-0.2458281045106315</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Train'!$F$39,AG36+W$2)-$C$3,IF(AE36-1&lt;=0,0,IF($C$32=Motors!$C$29,MAX(MAX(AG$4:AG36)*-1,AG36-W$2),MAX(0,MAX(AG$4:AG36)*-1,AG36-W$2))))</f>
        <v>0</v>
      </c>
      <c r="AH37" s="57">
        <f>'Drive Train'!$F$35-ABS(W37)*'DEPRECATED - DT-Prelim Calcs'!$C$21*'Drive Train'!$F$39</f>
        <v>12.4</v>
      </c>
      <c r="AI37" s="1">
        <f>IF(AJ37&gt;='Drive Train'!$F$29,1,0)</f>
        <v>1</v>
      </c>
      <c r="AJ37" s="57">
        <f>AJ36+0.5*Y37*'DEPRECATED - DT-Prelim Calcs'!$C$11^2+AE37*'DEPRECATED - DT-Prelim Calcs'!$C$11</f>
        <v>784.33981740885292</v>
      </c>
      <c r="AK37" s="57">
        <f t="shared" si="8"/>
        <v>0</v>
      </c>
      <c r="AL37" s="63">
        <f>AL36+'DEPRECATED - DT-Prelim Calcs'!$C$11</f>
        <v>132</v>
      </c>
      <c r="AM37" s="2">
        <f>AW37/'Drive Train'!$F$35</f>
        <v>0.8889083563247363</v>
      </c>
      <c r="AN37" s="46">
        <f>AU37*12*60/(PI() * 'Drive Train'!$F$15)/AM$2*AM37</f>
        <v>4007.3593375632267</v>
      </c>
      <c r="AO37" s="2">
        <f>('DEPRECATED - DT-Prelim Calcs'!$C$6*AM37-AN37)/('DEPRECATED - DT-Prelim Calcs'!$C$6*AM37)*'DEPRECATED - DT-Prelim Calcs'!$C$7*AM37</f>
        <v>0.33031116434723434</v>
      </c>
      <c r="AP37" s="57">
        <f>AO37/'DEPRECATED - DT-Prelim Calcs'!$C$7*('DEPRECATED - DT-Prelim Calcs'!$C$8-'DEPRECATED - DT-Prelim Calcs'!$C$9)+'DEPRECATED - DT-Prelim Calcs'!$C$9</f>
        <v>20.284615097821646</v>
      </c>
      <c r="AQ37" s="57">
        <f t="shared" si="9"/>
        <v>20.284615097821646</v>
      </c>
      <c r="AR37" s="2">
        <f t="shared" si="30"/>
        <v>2.5646708774573757E-4</v>
      </c>
      <c r="AS37" s="57">
        <f>AR37*'DEPRECATED - DT-Prelim Calcs'!$C$21/AM$2/'DEPRECATED - DT-Prelim Calcs'!$C$19/'DEPRECATED - DT-Prelim Calcs'!$C$18*3.39*'DEPRECATED - DT-Prelim Calcs'!$C$20</f>
        <v>1.8586002115288233E-3</v>
      </c>
      <c r="AT37" s="46">
        <f t="shared" si="31"/>
        <v>0</v>
      </c>
      <c r="AU37" s="57">
        <f>AS36*'DEPRECATED - DT-Prelim Calcs'!$C$11+AU36</f>
        <v>39.341296689006533</v>
      </c>
      <c r="AV37" s="57">
        <f>AV36+0.5*AS37*'DEPRECATED - DT-Prelim Calcs'!$C$11^2+AU37*'DEPRECATED - DT-Prelim Calcs'!$C$11</f>
        <v>5150.7992829886989</v>
      </c>
      <c r="AW37" s="57">
        <f>MIN('Drive Train'!$F$35-AQ36*'DEPRECATED - DT-Prelim Calcs'!$C$21*'Drive Train'!$F$39,AW36+AQ$2)</f>
        <v>11.02246361842673</v>
      </c>
      <c r="AX37" s="57">
        <f>'Drive Train'!$F$35-AQ37*'DEPRECATED - DT-Prelim Calcs'!$C$21*'Drive Train'!$F$39</f>
        <v>11.020646173348128</v>
      </c>
      <c r="AY37" s="1">
        <f>IF(AV37&gt;='Drive Train'!$F$29,1,0)</f>
        <v>1</v>
      </c>
      <c r="AZ37" s="57">
        <f t="shared" si="32"/>
        <v>22.538461219801828</v>
      </c>
      <c r="BA37" s="63">
        <f>BA36+'DEPRECATED - DT-Prelim Calcs'!$C$11</f>
        <v>132</v>
      </c>
      <c r="BB37" s="2">
        <f>BL37/'Drive Train'!$F$35</f>
        <v>1.3150210409050349</v>
      </c>
      <c r="BC37" s="46">
        <f>BJ37*12*60/(PI() * 'Drive Train'!$F$15)/BB$2*BB37</f>
        <v>-3540.7499456928699</v>
      </c>
      <c r="BD37" s="2">
        <f>('DEPRECATED - DT-Prelim Calcs'!$C$6*BB37-BC37)/('DEPRECATED - DT-Prelim Calcs'!$C$6*BB37)*'DEPRECATED - DT-Prelim Calcs'!$C$7*BB37</f>
        <v>4.7701777009113062</v>
      </c>
      <c r="BE37" s="57">
        <f>BD37/'DEPRECATED - DT-Prelim Calcs'!$C$7*('DEPRECATED - DT-Prelim Calcs'!$C$8-'DEPRECATED - DT-Prelim Calcs'!$C$9)+'DEPRECATED - DT-Prelim Calcs'!$C$9</f>
        <v>256.64763445100442</v>
      </c>
      <c r="BF37" s="57">
        <f t="shared" si="10"/>
        <v>93</v>
      </c>
      <c r="BG37" s="2">
        <f t="shared" si="33"/>
        <v>1.8933316911343208</v>
      </c>
      <c r="BH37" s="57">
        <f>BG37*'DEPRECATED - DT-Prelim Calcs'!$C$21/BB$2/'DEPRECATED - DT-Prelim Calcs'!$C$19/'DEPRECATED - DT-Prelim Calcs'!$C$18*3.39*'DEPRECATED - DT-Prelim Calcs'!$C$20</f>
        <v>19.819006911425792</v>
      </c>
      <c r="BI37" s="46">
        <f t="shared" si="34"/>
        <v>0</v>
      </c>
      <c r="BJ37" s="57">
        <f>BH36*'DEPRECATED - DT-Prelim Calcs'!$C$11+BJ36</f>
        <v>-16.2670605956055</v>
      </c>
      <c r="BK37" s="57">
        <f>BK36+0.5*BH37*'DEPRECATED - DT-Prelim Calcs'!$C$11^2+BJ37*'DEPRECATED - DT-Prelim Calcs'!$C$11</f>
        <v>3116.5545577683711</v>
      </c>
      <c r="BL37" s="57">
        <f>MIN('Drive Train'!$F$35-BF36*'DEPRECATED - DT-Prelim Calcs'!$C$21*'Drive Train'!$F$39,BL36+BF$2)</f>
        <v>16.306260907222434</v>
      </c>
      <c r="BM37" s="57">
        <f>'Drive Train'!$F$35-BF37*'DEPRECATED - DT-Prelim Calcs'!$C$21*'Drive Train'!$F$39</f>
        <v>6.0759999999999996</v>
      </c>
      <c r="BN37" s="1">
        <f>IF(BK37&gt;='Drive Train'!$F$29,1,0)</f>
        <v>1</v>
      </c>
      <c r="BO37" s="57">
        <f t="shared" si="35"/>
        <v>103.33333333333333</v>
      </c>
      <c r="BP37" s="63">
        <f>BP36+'DEPRECATED - DT-Prelim Calcs'!$C$11</f>
        <v>132</v>
      </c>
      <c r="BQ37" s="2">
        <f>CA37/'Drive Train'!$F$35</f>
        <v>1.5026133797225405</v>
      </c>
      <c r="BR37" s="46">
        <f>BY37*12*60/(PI() * 'Drive Train'!$F$15)/BQ$2*BQ37</f>
        <v>-28912.589423949437</v>
      </c>
      <c r="BS37" s="2">
        <f>('DEPRECATED - DT-Prelim Calcs'!$C$6*BQ37-BR37)/('DEPRECATED - DT-Prelim Calcs'!$C$6*BQ37)*'DEPRECATED - DT-Prelim Calcs'!$C$7*BQ37</f>
        <v>16.694345245453675</v>
      </c>
      <c r="BT37" s="57">
        <f>BS37/'DEPRECATED - DT-Prelim Calcs'!$C$7*('DEPRECATED - DT-Prelim Calcs'!$C$8-'DEPRECATED - DT-Prelim Calcs'!$C$9)+'DEPRECATED - DT-Prelim Calcs'!$C$9</f>
        <v>891.44875310859209</v>
      </c>
      <c r="BU37" s="57">
        <f t="shared" si="11"/>
        <v>93</v>
      </c>
      <c r="BV37" s="2">
        <f t="shared" si="36"/>
        <v>1.8828060353728675</v>
      </c>
      <c r="BW37" s="57">
        <f>BV37*'DEPRECATED - DT-Prelim Calcs'!$C$21/BQ$2/'DEPRECATED - DT-Prelim Calcs'!$C$19/'DEPRECATED - DT-Prelim Calcs'!$C$18*3.39*'DEPRECATED - DT-Prelim Calcs'!$C$20</f>
        <v>25.773080821789936</v>
      </c>
      <c r="BX37" s="46">
        <f t="shared" si="37"/>
        <v>0</v>
      </c>
      <c r="BY37" s="57">
        <f>BW36*'DEPRECATED - DT-Prelim Calcs'!$C$11+BY36</f>
        <v>-88.8956883938217</v>
      </c>
      <c r="BZ37" s="57">
        <f>BZ36+0.5*BW37*'DEPRECATED - DT-Prelim Calcs'!$C$11^2+BY37*'DEPRECATED - DT-Prelim Calcs'!$C$11</f>
        <v>-2500.1876437225869</v>
      </c>
      <c r="CA37" s="57">
        <f>MIN('Drive Train'!$F$35-BU36*'DEPRECATED - DT-Prelim Calcs'!$C$21*'Drive Train'!$F$39,CA36+BU$2)</f>
        <v>18.632405908559502</v>
      </c>
      <c r="CB37" s="57">
        <f>'Drive Train'!$F$35-BU37*'DEPRECATED - DT-Prelim Calcs'!$C$21*'Drive Train'!$F$39</f>
        <v>6.0759999999999996</v>
      </c>
      <c r="CC37" s="1">
        <f>IF(BZ37&gt;='Drive Train'!$F$29,1,0)</f>
        <v>0</v>
      </c>
      <c r="CD37" s="57">
        <f t="shared" si="38"/>
        <v>103.33333333333333</v>
      </c>
      <c r="CE37" s="63">
        <f>CE36+'DEPRECATED - DT-Prelim Calcs'!$C$11</f>
        <v>132</v>
      </c>
      <c r="CF37" s="2">
        <f>CP37/'Drive Train'!$F$35</f>
        <v>0.48999999999999994</v>
      </c>
      <c r="CG37" s="46">
        <f>CN37*12*60/(PI() * 'Drive Train'!$F$15)/CF$2*CF37</f>
        <v>8192.0358863039237</v>
      </c>
      <c r="CH37" s="2">
        <f>('DEPRECATED - DT-Prelim Calcs'!$C$6*CF37-CG37)/('DEPRECATED - DT-Prelim Calcs'!$C$6*CF37)*'DEPRECATED - DT-Prelim Calcs'!$C$7*CF37</f>
        <v>-2.5231912731693162</v>
      </c>
      <c r="CI37" s="57">
        <f>CH37/'DEPRECATED - DT-Prelim Calcs'!$C$7*('DEPRECATED - DT-Prelim Calcs'!$C$8-'DEPRECATED - DT-Prelim Calcs'!$C$9)+'DEPRECATED - DT-Prelim Calcs'!$C$9</f>
        <v>-131.625908857935</v>
      </c>
      <c r="CJ37" s="57">
        <f t="shared" si="12"/>
        <v>-131.625908857935</v>
      </c>
      <c r="CK37" s="2">
        <f t="shared" si="39"/>
        <v>-3.7471883644867554</v>
      </c>
      <c r="CL37" s="57">
        <f>CK37*'DEPRECATED - DT-Prelim Calcs'!$C$21/CF$2/'DEPRECATED - DT-Prelim Calcs'!$C$19/'DEPRECATED - DT-Prelim Calcs'!$C$18*3.39*'DEPRECATED - DT-Prelim Calcs'!$C$20</f>
        <v>-63.363134345522198</v>
      </c>
      <c r="CM37" s="46">
        <f t="shared" si="40"/>
        <v>1</v>
      </c>
      <c r="CN37" s="57">
        <f>CL36*'DEPRECATED - DT-Prelim Calcs'!$C$11+CN36</f>
        <v>62.526821570350734</v>
      </c>
      <c r="CO37" s="57">
        <f>CO36+0.5*CL37*'DEPRECATED - DT-Prelim Calcs'!$C$11^2+CN37*'DEPRECATED - DT-Prelim Calcs'!$C$11</f>
        <v>-11272.627786466222</v>
      </c>
      <c r="CP37" s="57">
        <f>MIN('Drive Train'!$F$35-CJ36*'DEPRECATED - DT-Prelim Calcs'!$C$21*'Drive Train'!$F$39,CP36+CJ$2)</f>
        <v>6.0759999999999996</v>
      </c>
      <c r="CQ37" s="57">
        <f>'Drive Train'!$F$35-CJ37*'DEPRECATED - DT-Prelim Calcs'!$C$21*'Drive Train'!$F$39</f>
        <v>21.35056180233958</v>
      </c>
      <c r="CR37" s="1">
        <f>IF(CO37&gt;='Drive Train'!$F$29,1,0)</f>
        <v>0</v>
      </c>
      <c r="CS37" s="57">
        <f t="shared" si="41"/>
        <v>-146.25100984214998</v>
      </c>
      <c r="CT37" s="63">
        <f>CT36+'DEPRECATED - DT-Prelim Calcs'!$C$11</f>
        <v>132</v>
      </c>
      <c r="CU37" s="2">
        <f>DE37/'Drive Train'!$F$35</f>
        <v>0.48999999999999994</v>
      </c>
      <c r="CV37" s="46">
        <f>DC37*12*60/(PI() * 'Drive Train'!$F$15)/CU$2*CU37</f>
        <v>-4298.5805451789302</v>
      </c>
      <c r="CW37" s="2">
        <f>('DEPRECATED - DT-Prelim Calcs'!$C$6*CU37-CV37)/('DEPRECATED - DT-Prelim Calcs'!$C$6*CU37)*'DEPRECATED - DT-Prelim Calcs'!$C$7*CU37</f>
        <v>3.1245358562628933</v>
      </c>
      <c r="CX37" s="57">
        <f>CW37/'DEPRECATED - DT-Prelim Calcs'!$C$7*('DEPRECATED - DT-Prelim Calcs'!$C$8-'DEPRECATED - DT-Prelim Calcs'!$C$9)+'DEPRECATED - DT-Prelim Calcs'!$C$9</f>
        <v>169.03939848901626</v>
      </c>
      <c r="CY37" s="57">
        <f t="shared" si="13"/>
        <v>93</v>
      </c>
      <c r="CZ37" s="2">
        <f t="shared" si="42"/>
        <v>1.2803081040535502</v>
      </c>
      <c r="DA37" s="57">
        <f>CZ37*'DEPRECATED - DT-Prelim Calcs'!$C$21/CU$2/'DEPRECATED - DT-Prelim Calcs'!$C$19/'DEPRECATED - DT-Prelim Calcs'!$C$18*3.39*'DEPRECATED - DT-Prelim Calcs'!$C$20</f>
        <v>25.773080821789936</v>
      </c>
      <c r="DB37" s="46">
        <f t="shared" si="43"/>
        <v>0</v>
      </c>
      <c r="DC37" s="57">
        <f>DA36*'DEPRECATED - DT-Prelim Calcs'!$C$11+DC36</f>
        <v>-27.559977676730895</v>
      </c>
      <c r="DD37" s="57">
        <f>DD36+0.5*DA37*'DEPRECATED - DT-Prelim Calcs'!$C$11^2+DC37*'DEPRECATED - DT-Prelim Calcs'!$C$11</f>
        <v>-16580.949141338897</v>
      </c>
      <c r="DE37" s="57">
        <f>MIN('Drive Train'!$F$35-CY36*'DEPRECATED - DT-Prelim Calcs'!$C$21*'Drive Train'!$F$39,DE36+CY$2)</f>
        <v>6.0759999999999996</v>
      </c>
      <c r="DF37" s="57">
        <f>'Drive Train'!$F$35-CY37*'DEPRECATED - DT-Prelim Calcs'!$C$21*'Drive Train'!$F$39</f>
        <v>6.0759999999999996</v>
      </c>
      <c r="DG37" s="1">
        <f>IF(DD37&gt;='Drive Train'!$F$29,1,0)</f>
        <v>0</v>
      </c>
      <c r="DH37" s="57">
        <f t="shared" si="44"/>
        <v>103.33333333333333</v>
      </c>
      <c r="DI37" s="63">
        <f>DI36+'DEPRECATED - DT-Prelim Calcs'!$C$11</f>
        <v>132</v>
      </c>
      <c r="DJ37" s="2">
        <f>DT37/'Drive Train'!$F$35</f>
        <v>0.48999999999999994</v>
      </c>
      <c r="DK37" s="46">
        <f>DR37*12*60/(PI() * 'Drive Train'!$F$15)/DJ$2*DJ37</f>
        <v>-71201.037436904749</v>
      </c>
      <c r="DL37" s="2">
        <f>('DEPRECATED - DT-Prelim Calcs'!$C$6*DJ37-DK37)/('DEPRECATED - DT-Prelim Calcs'!$C$6*DJ37)*'DEPRECATED - DT-Prelim Calcs'!$C$7*DJ37</f>
        <v>33.374990098112654</v>
      </c>
      <c r="DM37" s="57">
        <f>DL37/'DEPRECATED - DT-Prelim Calcs'!$C$7*('DEPRECATED - DT-Prelim Calcs'!$C$8-'DEPRECATED - DT-Prelim Calcs'!$C$9)+'DEPRECATED - DT-Prelim Calcs'!$C$9</f>
        <v>1779.4681450572007</v>
      </c>
      <c r="DN37" s="57">
        <f t="shared" si="14"/>
        <v>93</v>
      </c>
      <c r="DO37" s="2">
        <f t="shared" si="45"/>
        <v>1.1037138828047846</v>
      </c>
      <c r="DP37" s="57">
        <f>DO37*'DEPRECATED - DT-Prelim Calcs'!$C$21/DJ$2/'DEPRECATED - DT-Prelim Calcs'!$C$19/'DEPRECATED - DT-Prelim Calcs'!$C$18*3.39*'DEPRECATED - DT-Prelim Calcs'!$C$20</f>
        <v>25.773080821789936</v>
      </c>
      <c r="DQ37" s="46">
        <f t="shared" si="46"/>
        <v>0</v>
      </c>
      <c r="DR37" s="57">
        <f>DP36*'DEPRECATED - DT-Prelim Calcs'!$C$11+DR36</f>
        <v>-393.53387779688921</v>
      </c>
      <c r="DS37" s="57">
        <f>DS36+0.5*DP37*'DEPRECATED - DT-Prelim Calcs'!$C$11^2+DR37*'DEPRECATED - DT-Prelim Calcs'!$C$11</f>
        <v>-44403.324933268072</v>
      </c>
      <c r="DT37" s="57">
        <f>MIN('Drive Train'!$F$35-DN36*'DEPRECATED - DT-Prelim Calcs'!$C$21*'Drive Train'!$F$39,DT36+DN$2)</f>
        <v>6.0759999999999996</v>
      </c>
      <c r="DU37" s="57">
        <f>'Drive Train'!$F$35-DN37*'DEPRECATED - DT-Prelim Calcs'!$C$21*'Drive Train'!$F$39</f>
        <v>6.0759999999999996</v>
      </c>
      <c r="DV37" s="1">
        <f>IF(DS37&gt;='Drive Train'!$F$29,1,0)</f>
        <v>0</v>
      </c>
      <c r="DW37" s="57">
        <f t="shared" si="47"/>
        <v>103.33333333333333</v>
      </c>
      <c r="DX37" s="63">
        <f>DX36+'DEPRECATED - DT-Prelim Calcs'!$C$11</f>
        <v>132</v>
      </c>
      <c r="DY37" s="2">
        <f>EI37/'Drive Train'!$F$35</f>
        <v>0.48999999999999994</v>
      </c>
      <c r="DZ37" s="46">
        <f>EG37*12*60/(PI() * 'Drive Train'!$F$15)/DY$2*DY37</f>
        <v>17659.264312605876</v>
      </c>
      <c r="EA37" s="2">
        <f>('DEPRECATED - DT-Prelim Calcs'!$C$6*DY37-DZ37)/('DEPRECATED - DT-Prelim Calcs'!$C$6*DY37)*'DEPRECATED - DT-Prelim Calcs'!$C$7*DY37</f>
        <v>-6.8038705428480597</v>
      </c>
      <c r="EB37" s="57">
        <f>EA37/'DEPRECATED - DT-Prelim Calcs'!$C$7*('DEPRECATED - DT-Prelim Calcs'!$C$8-'DEPRECATED - DT-Prelim Calcs'!$C$9)+'DEPRECATED - DT-Prelim Calcs'!$C$9</f>
        <v>-359.51435296572868</v>
      </c>
      <c r="EC37" s="57">
        <f t="shared" si="15"/>
        <v>-359.51435296572868</v>
      </c>
      <c r="ED37" s="2">
        <f t="shared" si="48"/>
        <v>-9.4423951359315552</v>
      </c>
      <c r="EE37" s="57">
        <f>ED37*'DEPRECATED - DT-Prelim Calcs'!$C$21/DY$2/'DEPRECATED - DT-Prelim Calcs'!$C$19/'DEPRECATED - DT-Prelim Calcs'!$C$18*3.39*'DEPRECATED - DT-Prelim Calcs'!$C$20</f>
        <v>-250.90420667437178</v>
      </c>
      <c r="EF37" s="46">
        <f t="shared" si="49"/>
        <v>1</v>
      </c>
      <c r="EG37" s="57">
        <f>EE36*'DEPRECATED - DT-Prelim Calcs'!$C$11+EG36</f>
        <v>85.773368942923682</v>
      </c>
      <c r="EH37" s="57">
        <f>EH36+0.5*EE37*'DEPRECATED - DT-Prelim Calcs'!$C$11^2+EG37*'DEPRECATED - DT-Prelim Calcs'!$C$11</f>
        <v>-52995.73434583388</v>
      </c>
      <c r="EI37" s="57">
        <f>MIN('Drive Train'!$F$35-EC36*'DEPRECATED - DT-Prelim Calcs'!$C$21*'Drive Train'!$F$39,EI36+EC$2)</f>
        <v>6.0759999999999996</v>
      </c>
      <c r="EJ37" s="57">
        <f>'Drive Train'!$F$35-EC37*'DEPRECATED - DT-Prelim Calcs'!$C$21*'Drive Train'!$F$39</f>
        <v>36.846976001669553</v>
      </c>
      <c r="EK37" s="1">
        <f>IF(EH37&gt;='Drive Train'!$F$29,1,0)</f>
        <v>0</v>
      </c>
      <c r="EL37" s="57">
        <f t="shared" si="50"/>
        <v>-399.46039218414296</v>
      </c>
      <c r="EM37" s="63">
        <f>EM36+'DEPRECATED - DT-Prelim Calcs'!$C$11</f>
        <v>132</v>
      </c>
      <c r="EN37" s="2">
        <f>EX37/'Drive Train'!$F$35</f>
        <v>0.48999999999999994</v>
      </c>
      <c r="EO37" s="46">
        <f>EV37*12*60/(PI() * 'Drive Train'!$F$15)/EN$2*EN37</f>
        <v>-193004.56783223269</v>
      </c>
      <c r="EP37" s="2">
        <f>('DEPRECATED - DT-Prelim Calcs'!$C$6*EN37-EO37)/('DEPRECATED - DT-Prelim Calcs'!$C$6*EN37)*'DEPRECATED - DT-Prelim Calcs'!$C$7*EN37</f>
        <v>88.44938189037164</v>
      </c>
      <c r="EQ37" s="57">
        <f>EP37/'DEPRECATED - DT-Prelim Calcs'!$C$7*('DEPRECATED - DT-Prelim Calcs'!$C$8-'DEPRECATED - DT-Prelim Calcs'!$C$9)+'DEPRECATED - DT-Prelim Calcs'!$C$9</f>
        <v>4711.4368035413618</v>
      </c>
      <c r="ER37" s="57">
        <f t="shared" si="16"/>
        <v>93</v>
      </c>
      <c r="ES37" s="2">
        <f t="shared" si="51"/>
        <v>0.86507304327942547</v>
      </c>
      <c r="ET37" s="57">
        <f>ES37*'DEPRECATED - DT-Prelim Calcs'!$C$21/EN$2/'DEPRECATED - DT-Prelim Calcs'!$C$19/'DEPRECATED - DT-Prelim Calcs'!$C$18*3.39*'DEPRECATED - DT-Prelim Calcs'!$C$20</f>
        <v>25.773080821789936</v>
      </c>
      <c r="EU37" s="46">
        <f t="shared" si="52"/>
        <v>0</v>
      </c>
      <c r="EV37" s="57">
        <f>ET36*'DEPRECATED - DT-Prelim Calcs'!$C$11+EV36</f>
        <v>-836.10277497382106</v>
      </c>
      <c r="EW37" s="57">
        <f>EW36+0.5*ET37*'DEPRECATED - DT-Prelim Calcs'!$C$11^2+EV37*'DEPRECATED - DT-Prelim Calcs'!$C$11</f>
        <v>-80806.989384054395</v>
      </c>
      <c r="EX37" s="57">
        <f>MIN('Drive Train'!$F$35-ER36*'DEPRECATED - DT-Prelim Calcs'!$C$21*'Drive Train'!$F$39,EX36+ER$2)</f>
        <v>6.0759999999999996</v>
      </c>
      <c r="EY37" s="57">
        <f>'Drive Train'!$F$35-ER37*'DEPRECATED - DT-Prelim Calcs'!$C$21*'Drive Train'!$F$39</f>
        <v>6.0759999999999996</v>
      </c>
      <c r="EZ37" s="1">
        <f>IF(EW37&gt;='Drive Train'!$F$29,1,0)</f>
        <v>0</v>
      </c>
      <c r="FA37" s="57">
        <f t="shared" si="53"/>
        <v>103.33333333333333</v>
      </c>
      <c r="FB37" s="63">
        <f>FB36+'DEPRECATED - DT-Prelim Calcs'!$C$11</f>
        <v>132</v>
      </c>
      <c r="FC37" s="2">
        <f>FM37/'Drive Train'!$F$35</f>
        <v>0.48999999999999994</v>
      </c>
      <c r="FD37" s="46">
        <f>FK37*12*60/(PI() * 'Drive Train'!$F$15)/FC$2*FC37</f>
        <v>-182167.96504163818</v>
      </c>
      <c r="FE37" s="2">
        <f>('DEPRECATED - DT-Prelim Calcs'!$C$6*FC37-FD37)/('DEPRECATED - DT-Prelim Calcs'!$C$6*FC37)*'DEPRECATED - DT-Prelim Calcs'!$C$7*FC37</f>
        <v>83.549529596688188</v>
      </c>
      <c r="FF37" s="57">
        <f>FE37/'DEPRECATED - DT-Prelim Calcs'!$C$7*('DEPRECATED - DT-Prelim Calcs'!$C$8-'DEPRECATED - DT-Prelim Calcs'!$C$9)+'DEPRECATED - DT-Prelim Calcs'!$C$9</f>
        <v>4450.5857457490019</v>
      </c>
      <c r="FG37" s="57">
        <f t="shared" si="17"/>
        <v>93</v>
      </c>
      <c r="FH37" s="2">
        <f t="shared" si="54"/>
        <v>0.78067567320338405</v>
      </c>
      <c r="FI37" s="57">
        <f>FH37*'DEPRECATED - DT-Prelim Calcs'!$C$21/FC$2/'DEPRECATED - DT-Prelim Calcs'!$C$19/'DEPRECATED - DT-Prelim Calcs'!$C$18*3.39*'DEPRECATED - DT-Prelim Calcs'!$C$20</f>
        <v>25.773080821789936</v>
      </c>
      <c r="FJ37" s="46">
        <f t="shared" si="55"/>
        <v>0</v>
      </c>
      <c r="FK37" s="57">
        <f>FI36*'DEPRECATED - DT-Prelim Calcs'!$C$11+FK36</f>
        <v>-712.16717358662618</v>
      </c>
      <c r="FL37" s="57">
        <f>FL36+0.5*FI37*'DEPRECATED - DT-Prelim Calcs'!$C$11^2+FK37*'DEPRECATED - DT-Prelim Calcs'!$C$11</f>
        <v>-105307.94693296205</v>
      </c>
      <c r="FM37" s="57">
        <f>MIN('Drive Train'!$F$35-FG36*'DEPRECATED - DT-Prelim Calcs'!$C$21*'Drive Train'!$F$39,FM36+FG$2)</f>
        <v>6.0759999999999996</v>
      </c>
      <c r="FN37" s="57">
        <f>'Drive Train'!$F$35-FG37*'DEPRECATED - DT-Prelim Calcs'!$C$21*'Drive Train'!$F$39</f>
        <v>6.0759999999999996</v>
      </c>
      <c r="FO37" s="1">
        <f>IF(FL37&gt;='Drive Train'!$F$29,1,0)</f>
        <v>0</v>
      </c>
      <c r="FP37" s="57">
        <f t="shared" si="56"/>
        <v>103.33333333333333</v>
      </c>
      <c r="FQ37" s="63">
        <f>FQ36+'DEPRECATED - DT-Prelim Calcs'!$C$11</f>
        <v>132</v>
      </c>
      <c r="FR37" s="2">
        <f>GB37/'Drive Train'!$F$35</f>
        <v>0.48999999999999994</v>
      </c>
      <c r="FS37" s="46">
        <f>FZ37*12*60/(PI() * 'Drive Train'!$F$15)/FR$2*FR37</f>
        <v>-136703.00000166861</v>
      </c>
      <c r="FT37" s="2">
        <f>('DEPRECATED - DT-Prelim Calcs'!$C$6*FR37-FS37)/('DEPRECATED - DT-Prelim Calcs'!$C$6*FR37)*'DEPRECATED - DT-Prelim Calcs'!$C$7*FR37</f>
        <v>62.992200188371747</v>
      </c>
      <c r="FU37" s="57">
        <f>FT37/'DEPRECATED - DT-Prelim Calcs'!$C$7*('DEPRECATED - DT-Prelim Calcs'!$C$8-'DEPRECATED - DT-Prelim Calcs'!$C$9)+'DEPRECATED - DT-Prelim Calcs'!$C$9</f>
        <v>3356.1851801527364</v>
      </c>
      <c r="FV37" s="57">
        <f t="shared" si="18"/>
        <v>93</v>
      </c>
      <c r="FW37" s="2">
        <f t="shared" si="57"/>
        <v>0.7112822800297498</v>
      </c>
      <c r="FX37" s="57">
        <f>FW37*'DEPRECATED - DT-Prelim Calcs'!$C$21/FR$2/'DEPRECATED - DT-Prelim Calcs'!$C$19/'DEPRECATED - DT-Prelim Calcs'!$C$18*3.39*'DEPRECATED - DT-Prelim Calcs'!$C$20</f>
        <v>25.773080821789936</v>
      </c>
      <c r="FY37" s="46">
        <f t="shared" si="58"/>
        <v>0</v>
      </c>
      <c r="FZ37" s="57">
        <f>FX36*'DEPRECATED - DT-Prelim Calcs'!$C$11+FZ36</f>
        <v>-486.9219280373328</v>
      </c>
      <c r="GA37" s="57">
        <f>GA36+0.5*FX37*'DEPRECATED - DT-Prelim Calcs'!$C$11^2+FZ37*'DEPRECATED - DT-Prelim Calcs'!$C$11</f>
        <v>-115043.57423765607</v>
      </c>
      <c r="GB37" s="57">
        <f>MIN('Drive Train'!$F$35-FV36*'DEPRECATED - DT-Prelim Calcs'!$C$21*'Drive Train'!$F$39,GB36+FV$2)</f>
        <v>6.0759999999999996</v>
      </c>
      <c r="GC37" s="57">
        <f>'Drive Train'!$F$35-FV37*'DEPRECATED - DT-Prelim Calcs'!$C$21*'Drive Train'!$F$39</f>
        <v>6.0759999999999996</v>
      </c>
      <c r="GD37" s="1">
        <f>IF(GA37&gt;='Drive Train'!$F$29,1,0)</f>
        <v>0</v>
      </c>
      <c r="GE37" s="57">
        <f t="shared" si="59"/>
        <v>103.33333333333333</v>
      </c>
      <c r="GF37" s="63">
        <f>GF36+'DEPRECATED - DT-Prelim Calcs'!$C$11</f>
        <v>132</v>
      </c>
      <c r="GG37" s="2">
        <f>GQ37/'Drive Train'!$F$35</f>
        <v>0.83548387096774201</v>
      </c>
      <c r="GH37" s="46">
        <f>GO37*12*60/(PI() * 'Drive Train'!$F$15)/GG$2*GG37</f>
        <v>-348944.44599279325</v>
      </c>
      <c r="GI37" s="2">
        <f>('DEPRECATED - DT-Prelim Calcs'!$C$6*GG37-GH37)/('DEPRECATED - DT-Prelim Calcs'!$C$6*GG37)*'DEPRECATED - DT-Prelim Calcs'!$C$7*GG37</f>
        <v>159.79139883871926</v>
      </c>
      <c r="GJ37" s="57">
        <f>GI37/'DEPRECATED - DT-Prelim Calcs'!$C$7*('DEPRECATED - DT-Prelim Calcs'!$C$8-'DEPRECATED - DT-Prelim Calcs'!$C$9)+'DEPRECATED - DT-Prelim Calcs'!$C$9</f>
        <v>8509.4371248994539</v>
      </c>
      <c r="GK37" s="57">
        <f t="shared" si="60"/>
        <v>29.999999999999982</v>
      </c>
      <c r="GL37" s="2">
        <f t="shared" si="61"/>
        <v>0.99579519204165001</v>
      </c>
      <c r="GM37" s="57">
        <f>GL37*'DEPRECATED - DT-Prelim Calcs'!$C$21/GG$2/'DEPRECATED - DT-Prelim Calcs'!$C$19/'DEPRECATED - DT-Prelim Calcs'!$C$18*3.39*'DEPRECATED - DT-Prelim Calcs'!$C$20</f>
        <v>25.773080821789936</v>
      </c>
      <c r="GN37" s="46">
        <f t="shared" si="62"/>
        <v>0</v>
      </c>
      <c r="GO37" s="57">
        <f>GM36*'DEPRECATED - DT-Prelim Calcs'!$C$11+GO36</f>
        <v>-1020.5249414204058</v>
      </c>
      <c r="GP37" s="57">
        <f>GP36+0.5*GM37*'DEPRECATED - DT-Prelim Calcs'!$C$11^2+GO37*'DEPRECATED - DT-Prelim Calcs'!$C$11</f>
        <v>-59039.159671684669</v>
      </c>
      <c r="GQ37" s="57">
        <f>MIN('Drive Train'!$F$35-GK36*'DEPRECATED - DT-Prelim Calcs'!$C$21*'Drive Train'!$F$39,GQ36+GK$2)</f>
        <v>10.360000000000001</v>
      </c>
      <c r="GR37" s="57">
        <f>'Drive Train'!$F$35-GK37*'DEPRECATED - DT-Prelim Calcs'!$C$21*'Drive Train'!$F$39</f>
        <v>10.360000000000001</v>
      </c>
      <c r="GS37" s="1">
        <f>IF(GP37&gt;='Drive Train'!$F$29,1,0)</f>
        <v>0</v>
      </c>
      <c r="GT37" s="57">
        <f t="shared" si="63"/>
        <v>33.333333333333314</v>
      </c>
      <c r="GU37" s="63">
        <f>GU36+'DEPRECATED - DT-Prelim Calcs'!$C$11</f>
        <v>132</v>
      </c>
      <c r="GV37" s="2">
        <f>HF37/'Drive Train'!$F$35</f>
        <v>0.81720430107526887</v>
      </c>
      <c r="GW37" s="46">
        <f>HD37*12*60/(PI() * 'Drive Train'!$F$15)/GV$2*GV37</f>
        <v>-85307.185884031016</v>
      </c>
      <c r="GX37" s="2">
        <f>('DEPRECATED - DT-Prelim Calcs'!$C$6*GV37-GW37)/('DEPRECATED - DT-Prelim Calcs'!$C$6*GV37)*'DEPRECATED - DT-Prelim Calcs'!$C$7*GV37</f>
        <v>40.541754669627942</v>
      </c>
      <c r="GY37" s="57">
        <f>GX37/'DEPRECATED - DT-Prelim Calcs'!$C$7*('DEPRECATED - DT-Prelim Calcs'!$C$8-'DEPRECATED - DT-Prelim Calcs'!$C$9)+'DEPRECATED - DT-Prelim Calcs'!$C$9</f>
        <v>2161.0017112503174</v>
      </c>
      <c r="GZ37" s="57">
        <f t="shared" si="20"/>
        <v>33.333333333333314</v>
      </c>
      <c r="HA37" s="2">
        <f t="shared" si="64"/>
        <v>0.99579519204165001</v>
      </c>
      <c r="HB37" s="57">
        <f>HA37*'DEPRECATED - DT-Prelim Calcs'!$C$21/GV$2/'DEPRECATED - DT-Prelim Calcs'!$C$19/'DEPRECATED - DT-Prelim Calcs'!$C$18*3.39*'DEPRECATED - DT-Prelim Calcs'!$C$20</f>
        <v>25.773080821789936</v>
      </c>
      <c r="HC37" s="46">
        <f t="shared" si="65"/>
        <v>0</v>
      </c>
      <c r="HD37" s="57">
        <f>HB36*'DEPRECATED - DT-Prelim Calcs'!$C$11+HD36</f>
        <v>-255.07058323840738</v>
      </c>
      <c r="HE37" s="57">
        <f>HE36+0.5*HB37*'DEPRECATED - DT-Prelim Calcs'!$C$11^2+HD37*'DEPRECATED - DT-Prelim Calcs'!$C$11</f>
        <v>-52543.548007303485</v>
      </c>
      <c r="HF37" s="57">
        <f>MIN('Drive Train'!$F$35-GZ36*'DEPRECATED - DT-Prelim Calcs'!$C$21*'Drive Train'!$F$39,HF36+GZ$2)</f>
        <v>10.133333333333335</v>
      </c>
      <c r="HG37" s="57">
        <f>'Drive Train'!$F$35-GZ37*'DEPRECATED - DT-Prelim Calcs'!$C$21*'Drive Train'!$F$39</f>
        <v>10.133333333333335</v>
      </c>
      <c r="HH37" s="1">
        <f>IF(HE37&gt;='Drive Train'!$F$29,1,0)</f>
        <v>0</v>
      </c>
      <c r="HI37" s="57">
        <f t="shared" si="66"/>
        <v>37.037037037037017</v>
      </c>
      <c r="HJ37" s="63">
        <f>HJ36+'DEPRECATED - DT-Prelim Calcs'!$C$11</f>
        <v>132</v>
      </c>
      <c r="HK37" s="2">
        <f>HU37/'Drive Train'!$F$35</f>
        <v>3.8898501651656567</v>
      </c>
      <c r="HL37" s="46">
        <f>HS37*12*60/(PI() * 'Drive Train'!$F$15)/HK$2*HK37</f>
        <v>-1908539.984005711</v>
      </c>
      <c r="HM37" s="2">
        <f>('DEPRECATED - DT-Prelim Calcs'!$C$6*HK37-HL37)/('DEPRECATED - DT-Prelim Calcs'!$C$6*HK37)*'DEPRECATED - DT-Prelim Calcs'!$C$7*HK37</f>
        <v>872.33539470550966</v>
      </c>
      <c r="HN37" s="57">
        <f>HM37/'DEPRECATED - DT-Prelim Calcs'!$C$7*('DEPRECATED - DT-Prelim Calcs'!$C$8-'DEPRECATED - DT-Prelim Calcs'!$C$9)+'DEPRECATED - DT-Prelim Calcs'!$C$9</f>
        <v>46442.795909011154</v>
      </c>
      <c r="HO37" s="57">
        <f t="shared" si="21"/>
        <v>36.66666666666665</v>
      </c>
      <c r="HP37" s="2">
        <f t="shared" si="67"/>
        <v>0.99579519204165001</v>
      </c>
      <c r="HQ37" s="57">
        <f>HP37*'DEPRECATED - DT-Prelim Calcs'!$C$21/HK$2/'DEPRECATED - DT-Prelim Calcs'!$C$19/'DEPRECATED - DT-Prelim Calcs'!$C$18*3.39*'DEPRECATED - DT-Prelim Calcs'!$C$20</f>
        <v>25.773080821789936</v>
      </c>
      <c r="HR37" s="46">
        <f t="shared" si="68"/>
        <v>0</v>
      </c>
      <c r="HS37" s="57">
        <f>HQ36*'DEPRECATED - DT-Prelim Calcs'!$C$11+HS36</f>
        <v>-1198.8746943320216</v>
      </c>
      <c r="HT37" s="57">
        <f>HT36+0.5*HQ37*'DEPRECATED - DT-Prelim Calcs'!$C$11^2+HS37*'DEPRECATED - DT-Prelim Calcs'!$C$11</f>
        <v>-60391.746152752428</v>
      </c>
      <c r="HU37" s="57">
        <f>MIN('Drive Train'!$F$35-HO36*'DEPRECATED - DT-Prelim Calcs'!$C$21*'Drive Train'!$F$39,HU36+HO$2)</f>
        <v>48.234142048054146</v>
      </c>
      <c r="HV37" s="57">
        <f>'Drive Train'!$F$35-HO37*'DEPRECATED - DT-Prelim Calcs'!$C$21*'Drive Train'!$F$39</f>
        <v>9.9066666666666681</v>
      </c>
      <c r="HW37" s="1">
        <f>IF(HT37&gt;='Drive Train'!$F$29,1,0)</f>
        <v>0</v>
      </c>
      <c r="HX37" s="57">
        <f t="shared" si="69"/>
        <v>40.740740740740726</v>
      </c>
      <c r="HY37" s="63">
        <f>HY36+'DEPRECATED - DT-Prelim Calcs'!$C$11</f>
        <v>132</v>
      </c>
      <c r="HZ37" s="2">
        <f>IJ37/'Drive Train'!$F$35</f>
        <v>0.78064516129032269</v>
      </c>
      <c r="IA37" s="46">
        <f>IH37*12*60/(PI() * 'Drive Train'!$F$15)/HZ$2*HZ37</f>
        <v>-258592.6165383503</v>
      </c>
      <c r="IB37" s="2">
        <f>('DEPRECATED - DT-Prelim Calcs'!$C$6*HZ37-IA37)/('DEPRECATED - DT-Prelim Calcs'!$C$6*HZ37)*'DEPRECATED - DT-Prelim Calcs'!$C$7*HZ37</f>
        <v>118.80597132227896</v>
      </c>
      <c r="IC37" s="57">
        <f>IB37/'DEPRECATED - DT-Prelim Calcs'!$C$7*('DEPRECATED - DT-Prelim Calcs'!$C$8-'DEPRECATED - DT-Prelim Calcs'!$C$9)+'DEPRECATED - DT-Prelim Calcs'!$C$9</f>
        <v>6327.5158176964278</v>
      </c>
      <c r="ID37" s="57">
        <f t="shared" si="22"/>
        <v>39.999999999999986</v>
      </c>
      <c r="IE37" s="2">
        <f t="shared" si="70"/>
        <v>0.99579519204165001</v>
      </c>
      <c r="IF37" s="57">
        <f>IE37*'DEPRECATED - DT-Prelim Calcs'!$C$21/HZ$2/'DEPRECATED - DT-Prelim Calcs'!$C$19/'DEPRECATED - DT-Prelim Calcs'!$C$18*3.39*'DEPRECATED - DT-Prelim Calcs'!$C$20</f>
        <v>25.773080821789936</v>
      </c>
      <c r="IG37" s="46">
        <f t="shared" si="71"/>
        <v>0</v>
      </c>
      <c r="IH37" s="57">
        <f>IF36*'DEPRECATED - DT-Prelim Calcs'!$C$11+IH36</f>
        <v>-809.40866929526749</v>
      </c>
      <c r="II37" s="57">
        <f>II36+0.5*IF37*'DEPRECATED - DT-Prelim Calcs'!$C$11^2+IH37*'DEPRECATED - DT-Prelim Calcs'!$C$11</f>
        <v>-78049.296053423561</v>
      </c>
      <c r="IJ37" s="57">
        <f>MIN('Drive Train'!$F$35-ID36*'DEPRECATED - DT-Prelim Calcs'!$C$21*'Drive Train'!$F$39,IJ36+ID$2)</f>
        <v>9.6800000000000015</v>
      </c>
      <c r="IK37" s="57">
        <f>'Drive Train'!$F$35-ID37*'DEPRECATED - DT-Prelim Calcs'!$C$21*'Drive Train'!$F$39</f>
        <v>9.6800000000000015</v>
      </c>
      <c r="IL37" s="1">
        <f>IF(II37&gt;='Drive Train'!$F$29,1,0)</f>
        <v>0</v>
      </c>
      <c r="IM37" s="57">
        <f t="shared" si="72"/>
        <v>44.444444444444429</v>
      </c>
      <c r="IN37" s="63">
        <f>IN36+'DEPRECATED - DT-Prelim Calcs'!$C$11</f>
        <v>132</v>
      </c>
      <c r="IO37" s="2">
        <f>IY37/'Drive Train'!$F$35</f>
        <v>0.76236559139784954</v>
      </c>
      <c r="IP37" s="46">
        <f>IW37*12*60/(PI() * 'Drive Train'!$F$15)/IO$2*IO37</f>
        <v>25197.094994431565</v>
      </c>
      <c r="IQ37" s="2">
        <f>('DEPRECATED - DT-Prelim Calcs'!$C$6*IO37-IP37)/('DEPRECATED - DT-Prelim Calcs'!$C$6*IO37)*'DEPRECATED - DT-Prelim Calcs'!$C$7*IO37</f>
        <v>-9.555756886566094</v>
      </c>
      <c r="IR37" s="57">
        <f>IQ37/'DEPRECATED - DT-Prelim Calcs'!$C$7*('DEPRECATED - DT-Prelim Calcs'!$C$8-'DEPRECATED - DT-Prelim Calcs'!$C$9)+'DEPRECATED - DT-Prelim Calcs'!$C$9</f>
        <v>-506.01519026822814</v>
      </c>
      <c r="IS37" s="57">
        <f t="shared" si="23"/>
        <v>-506.01519026822814</v>
      </c>
      <c r="IT37" s="2">
        <f t="shared" si="73"/>
        <v>-11.975514173259862</v>
      </c>
      <c r="IU37" s="57">
        <f>IT37*'DEPRECATED - DT-Prelim Calcs'!$C$21/IO$2/'DEPRECATED - DT-Prelim Calcs'!$C$19/'DEPRECATED - DT-Prelim Calcs'!$C$18*3.39*'DEPRECATED - DT-Prelim Calcs'!$C$20</f>
        <v>-309.94917141255678</v>
      </c>
      <c r="IV37" s="46">
        <f t="shared" si="74"/>
        <v>1</v>
      </c>
      <c r="IW37" s="57">
        <f>IU36*'DEPRECATED - DT-Prelim Calcs'!$C$11+IW36</f>
        <v>80.759308181520211</v>
      </c>
      <c r="IX37" s="57">
        <f>IX36+0.5*IU37*'DEPRECATED - DT-Prelim Calcs'!$C$11^2+IW37*'DEPRECATED - DT-Prelim Calcs'!$C$11</f>
        <v>-55903.035927163837</v>
      </c>
      <c r="IY37" s="57">
        <f>MIN('Drive Train'!$F$35-IS36*'DEPRECATED - DT-Prelim Calcs'!$C$21*'Drive Train'!$F$39,IY36+IS$2)</f>
        <v>9.4533333333333349</v>
      </c>
      <c r="IZ37" s="57">
        <f>'Drive Train'!$F$35-IS37*'DEPRECATED - DT-Prelim Calcs'!$C$21*'Drive Train'!$F$39</f>
        <v>46.809032938239511</v>
      </c>
      <c r="JA37" s="1">
        <f>IF(IX37&gt;='Drive Train'!$F$29,1,0)</f>
        <v>0</v>
      </c>
      <c r="JB37" s="57">
        <f t="shared" si="75"/>
        <v>-562.23910029803119</v>
      </c>
      <c r="JC37" s="63">
        <f>JC36+'DEPRECATED - DT-Prelim Calcs'!$C$11</f>
        <v>132</v>
      </c>
      <c r="JD37" s="2">
        <f>JN37/'Drive Train'!$F$35</f>
        <v>0.74408602150537628</v>
      </c>
      <c r="JE37" s="46">
        <f>JL37*12*60/(PI() * 'Drive Train'!$F$15)/JD$2*JD37</f>
        <v>-9103.6898096472742</v>
      </c>
      <c r="JF37" s="2">
        <f>('DEPRECATED - DT-Prelim Calcs'!$C$6*JD37-JE37)/('DEPRECATED - DT-Prelim Calcs'!$C$6*JD37)*'DEPRECATED - DT-Prelim Calcs'!$C$7*JD37</f>
        <v>5.9095498336384518</v>
      </c>
      <c r="JG37" s="57">
        <f>JF37/'DEPRECATED - DT-Prelim Calcs'!$C$7*('DEPRECATED - DT-Prelim Calcs'!$C$8-'DEPRECATED - DT-Prelim Calcs'!$C$9)+'DEPRECATED - DT-Prelim Calcs'!$C$9</f>
        <v>317.30383554183129</v>
      </c>
      <c r="JH37" s="57">
        <f t="shared" si="24"/>
        <v>46.666666666666657</v>
      </c>
      <c r="JI37" s="2">
        <f t="shared" si="76"/>
        <v>0.99579519204165001</v>
      </c>
      <c r="JJ37" s="57">
        <f>JI37*'DEPRECATED - DT-Prelim Calcs'!$C$21/JD$2/'DEPRECATED - DT-Prelim Calcs'!$C$19/'DEPRECATED - DT-Prelim Calcs'!$C$18*3.39*'DEPRECATED - DT-Prelim Calcs'!$C$20</f>
        <v>25.773080821789936</v>
      </c>
      <c r="JK37" s="46">
        <f t="shared" si="77"/>
        <v>0</v>
      </c>
      <c r="JL37" s="57">
        <f>JJ36*'DEPRECATED - DT-Prelim Calcs'!$C$11+JL36</f>
        <v>-29.895079242586448</v>
      </c>
      <c r="JM37" s="57">
        <f>JM36+0.5*JJ37*'DEPRECATED - DT-Prelim Calcs'!$C$11^2+JL37*'DEPRECATED - DT-Prelim Calcs'!$C$11</f>
        <v>-70527.448393624116</v>
      </c>
      <c r="JN37" s="57">
        <f>MIN('Drive Train'!$F$35-JH36*'DEPRECATED - DT-Prelim Calcs'!$C$21*'Drive Train'!$F$39,JN36+JH$2)</f>
        <v>9.2266666666666666</v>
      </c>
      <c r="JO37" s="57">
        <f>'Drive Train'!$F$35-JH37*'DEPRECATED - DT-Prelim Calcs'!$C$21*'Drive Train'!$F$39</f>
        <v>9.2266666666666666</v>
      </c>
      <c r="JP37" s="1">
        <f>IF(JM37&gt;='Drive Train'!$F$29,1,0)</f>
        <v>0</v>
      </c>
      <c r="JQ37" s="57">
        <f>MIN(JG37,'DEPRECATED - DT-Prelim Calcs'!$C$10)*'DEPRECATED - DT-Prelim Calcs'!$C$11*1000/60/60</f>
        <v>103.33333333333333</v>
      </c>
      <c r="JR37" s="63">
        <f>JR36+'DEPRECATED - DT-Prelim Calcs'!$C$11</f>
        <v>132</v>
      </c>
      <c r="JS37" s="2">
        <f>KC37/'Drive Train'!$F$35</f>
        <v>0.72580645161290325</v>
      </c>
      <c r="JT37" s="46">
        <f>KA37*12*60/(PI() * 'Drive Train'!$F$15)/JS$2*JS37</f>
        <v>-208018.08206384271</v>
      </c>
      <c r="JU37" s="2">
        <f>('DEPRECATED - DT-Prelim Calcs'!$C$6*JS37-JT37)/('DEPRECATED - DT-Prelim Calcs'!$C$6*JS37)*'DEPRECATED - DT-Prelim Calcs'!$C$7*JS37</f>
        <v>95.80614997875503</v>
      </c>
      <c r="JV37" s="57">
        <f>JU37/'DEPRECATED - DT-Prelim Calcs'!$C$7*('DEPRECATED - DT-Prelim Calcs'!$C$8-'DEPRECATED - DT-Prelim Calcs'!$C$9)+'DEPRECATED - DT-Prelim Calcs'!$C$9</f>
        <v>5103.085494719614</v>
      </c>
      <c r="JW37" s="57">
        <f t="shared" si="25"/>
        <v>49.999999999999993</v>
      </c>
      <c r="JX37" s="2">
        <f t="shared" si="78"/>
        <v>0.99579519204165001</v>
      </c>
      <c r="JY37" s="57">
        <f>JX37*'DEPRECATED - DT-Prelim Calcs'!$C$21/JS$2/'DEPRECATED - DT-Prelim Calcs'!$C$19/'DEPRECATED - DT-Prelim Calcs'!$C$18*3.39*'DEPRECATED - DT-Prelim Calcs'!$C$20</f>
        <v>25.773080821789936</v>
      </c>
      <c r="JZ37" s="46">
        <f t="shared" si="79"/>
        <v>0</v>
      </c>
      <c r="KA37" s="57">
        <f>JY36*'DEPRECATED - DT-Prelim Calcs'!$C$11+KA36</f>
        <v>-700.30248404126769</v>
      </c>
      <c r="KB37" s="57">
        <f>KB36+0.5*JY37*'DEPRECATED - DT-Prelim Calcs'!$C$11^2+KA37*'DEPRECATED - DT-Prelim Calcs'!$C$11</f>
        <v>-58986.60196240151</v>
      </c>
      <c r="KC37" s="57">
        <f>MIN('Drive Train'!$F$35-JW36*'DEPRECATED - DT-Prelim Calcs'!$C$21*'Drive Train'!$F$39,KC36+JW$2)</f>
        <v>9</v>
      </c>
      <c r="KD37" s="57">
        <f>'Drive Train'!$F$35-JW37*'DEPRECATED - DT-Prelim Calcs'!$C$21*'Drive Train'!$F$39</f>
        <v>9</v>
      </c>
      <c r="KE37" s="1">
        <f>IF(KB37&gt;='Drive Train'!$F$29,1,0)</f>
        <v>0</v>
      </c>
      <c r="KF37" s="57">
        <f>MIN(JV37,'DEPRECATED - DT-Prelim Calcs'!$C$10)*'DEPRECATED - DT-Prelim Calcs'!$C$11*1000/60/60</f>
        <v>103.33333333333333</v>
      </c>
      <c r="KG37" s="63">
        <f>KG36+'DEPRECATED - DT-Prelim Calcs'!$C$11</f>
        <v>132</v>
      </c>
      <c r="KH37" s="2">
        <f>KR37/'Drive Train'!$F$35</f>
        <v>0.7075268817204301</v>
      </c>
      <c r="KI37" s="46">
        <f>KP37*12*60/(PI() * 'Drive Train'!$F$15)/KH$2*KH37</f>
        <v>-249908.11760795285</v>
      </c>
      <c r="KJ37" s="2">
        <f>('DEPRECATED - DT-Prelim Calcs'!$C$6*KH37-KI37)/('DEPRECATED - DT-Prelim Calcs'!$C$6*KH37)*'DEPRECATED - DT-Prelim Calcs'!$C$7*KH37</f>
        <v>114.70299408797935</v>
      </c>
      <c r="KK37" s="57">
        <f>KJ37/'DEPRECATED - DT-Prelim Calcs'!$C$7*('DEPRECATED - DT-Prelim Calcs'!$C$8-'DEPRECATED - DT-Prelim Calcs'!$C$9)+'DEPRECATED - DT-Prelim Calcs'!$C$9</f>
        <v>6109.0876105758298</v>
      </c>
      <c r="KL37" s="57">
        <f t="shared" si="26"/>
        <v>53.333333333333329</v>
      </c>
      <c r="KM37" s="2">
        <f t="shared" si="80"/>
        <v>0.99579519204165001</v>
      </c>
      <c r="KN37" s="57">
        <f>KM37*'DEPRECATED - DT-Prelim Calcs'!$C$21/KH$2/'DEPRECATED - DT-Prelim Calcs'!$C$19/'DEPRECATED - DT-Prelim Calcs'!$C$18*3.39*'DEPRECATED - DT-Prelim Calcs'!$C$20</f>
        <v>25.773080821789936</v>
      </c>
      <c r="KO37" s="46">
        <f t="shared" si="81"/>
        <v>0</v>
      </c>
      <c r="KP37" s="57">
        <f>KN36*'DEPRECATED - DT-Prelim Calcs'!$C$11+KP36</f>
        <v>-863.06364173182828</v>
      </c>
      <c r="KQ37" s="57">
        <f>KQ36+0.5*KN37*'DEPRECATED - DT-Prelim Calcs'!$C$11^2+KP37*'DEPRECATED - DT-Prelim Calcs'!$C$11</f>
        <v>-79096.851740090409</v>
      </c>
      <c r="KR37" s="57">
        <f>MIN('Drive Train'!$F$35-KL36*'DEPRECATED - DT-Prelim Calcs'!$C$21*'Drive Train'!$F$39,KR36+KL$2)</f>
        <v>8.7733333333333334</v>
      </c>
      <c r="KS37" s="57">
        <f>'Drive Train'!$F$35-KL37*'DEPRECATED - DT-Prelim Calcs'!$C$21*'Drive Train'!$F$39</f>
        <v>8.7733333333333334</v>
      </c>
      <c r="KT37" s="1">
        <f>IF(KQ37&gt;='Drive Train'!$F$29,1,0)</f>
        <v>0</v>
      </c>
      <c r="KU37" s="57">
        <f>MIN(KK37,'DEPRECATED - DT-Prelim Calcs'!$C$10)*'DEPRECATED - DT-Prelim Calcs'!$C$11*1000/60/60</f>
        <v>103.33333333333333</v>
      </c>
      <c r="KV37" s="63">
        <f>KV36+'DEPRECATED - DT-Prelim Calcs'!$C$11</f>
        <v>132</v>
      </c>
      <c r="KW37" s="2">
        <f>LG37/'Drive Train'!$F$35</f>
        <v>0.68924731182795695</v>
      </c>
      <c r="KX37" s="46">
        <f>LE37*12*60/(PI() * 'Drive Train'!$F$15)/KW$2*KW37</f>
        <v>-22086.07767494052</v>
      </c>
      <c r="KY37" s="2">
        <f>('DEPRECATED - DT-Prelim Calcs'!$C$6*KW37-KX37)/('DEPRECATED - DT-Prelim Calcs'!$C$6*KW37)*'DEPRECATED - DT-Prelim Calcs'!$C$7*KW37</f>
        <v>11.647473863270227</v>
      </c>
      <c r="KZ37" s="57">
        <f>KY37/'DEPRECATED - DT-Prelim Calcs'!$C$7*('DEPRECATED - DT-Prelim Calcs'!$C$8-'DEPRECATED - DT-Prelim Calcs'!$C$9)+'DEPRECATED - DT-Prelim Calcs'!$C$9</f>
        <v>622.77091147617023</v>
      </c>
      <c r="LA37" s="57">
        <f t="shared" si="27"/>
        <v>56.666666666666664</v>
      </c>
      <c r="LB37" s="2">
        <f t="shared" si="82"/>
        <v>0.99579519204165001</v>
      </c>
      <c r="LC37" s="57">
        <f>LB37*'DEPRECATED - DT-Prelim Calcs'!$C$21/KW$2/'DEPRECATED - DT-Prelim Calcs'!$C$19/'DEPRECATED - DT-Prelim Calcs'!$C$18*3.39*'DEPRECATED - DT-Prelim Calcs'!$C$20</f>
        <v>25.773080821789936</v>
      </c>
      <c r="LD37" s="46">
        <f t="shared" si="83"/>
        <v>0</v>
      </c>
      <c r="LE37" s="57">
        <f>LC36*'DEPRECATED - DT-Prelim Calcs'!$C$11+LE36</f>
        <v>-78.297684260711648</v>
      </c>
      <c r="LF37" s="57">
        <f>LF36+0.5*LC37*'DEPRECATED - DT-Prelim Calcs'!$C$11^2+LE37*'DEPRECATED - DT-Prelim Calcs'!$C$11</f>
        <v>-61969.263118113144</v>
      </c>
      <c r="LG37" s="57">
        <f>MIN('Drive Train'!$F$35-LA36*'DEPRECATED - DT-Prelim Calcs'!$C$21*'Drive Train'!$F$39,LG36+LA$2)</f>
        <v>8.5466666666666669</v>
      </c>
      <c r="LH37" s="57">
        <f>'Drive Train'!$F$35-LA37*'DEPRECATED - DT-Prelim Calcs'!$C$21*'Drive Train'!$F$39</f>
        <v>8.5466666666666669</v>
      </c>
      <c r="LI37" s="1">
        <f>IF(LF37&gt;='Drive Train'!$F$29,1,0)</f>
        <v>0</v>
      </c>
      <c r="LJ37" s="57">
        <f>MIN(KZ37,'DEPRECATED - DT-Prelim Calcs'!$C$10)*'DEPRECATED - DT-Prelim Calcs'!$C$11*1000/60/60</f>
        <v>103.33333333333333</v>
      </c>
      <c r="LK37" s="63">
        <f>LK36+'DEPRECATED - DT-Prelim Calcs'!$C$11</f>
        <v>132</v>
      </c>
      <c r="LL37" s="2">
        <f>LV37/'Drive Train'!$F$35</f>
        <v>0.67096774193548392</v>
      </c>
      <c r="LM37" s="46">
        <f>LT37*12*60/(PI() * 'Drive Train'!$F$15)/LL$2*LL37</f>
        <v>-81942.167292545899</v>
      </c>
      <c r="LN37" s="2">
        <f>('DEPRECATED - DT-Prelim Calcs'!$C$6*LL37-LM37)/('DEPRECATED - DT-Prelim Calcs'!$C$6*LL37)*'DEPRECATED - DT-Prelim Calcs'!$C$7*LL37</f>
        <v>38.667805836870457</v>
      </c>
      <c r="LO37" s="57">
        <f>LN37/'DEPRECATED - DT-Prelim Calcs'!$C$7*('DEPRECATED - DT-Prelim Calcs'!$C$8-'DEPRECATED - DT-Prelim Calcs'!$C$9)+'DEPRECATED - DT-Prelim Calcs'!$C$9</f>
        <v>2061.2392070001988</v>
      </c>
      <c r="LP37" s="57">
        <f t="shared" si="28"/>
        <v>60</v>
      </c>
      <c r="LQ37" s="2">
        <f t="shared" si="84"/>
        <v>0.99579519204165001</v>
      </c>
      <c r="LR37" s="57">
        <f>LQ37*'DEPRECATED - DT-Prelim Calcs'!$C$21/LL$2/'DEPRECATED - DT-Prelim Calcs'!$C$19/'DEPRECATED - DT-Prelim Calcs'!$C$18*3.39*'DEPRECATED - DT-Prelim Calcs'!$C$20</f>
        <v>25.773080821789936</v>
      </c>
      <c r="LS37" s="46">
        <f t="shared" si="85"/>
        <v>0</v>
      </c>
      <c r="LT37" s="57">
        <f>LR36*'DEPRECATED - DT-Prelim Calcs'!$C$11+LT36</f>
        <v>-298.40851303659667</v>
      </c>
      <c r="LU37" s="57">
        <f>LU36+0.5*LR37*'DEPRECATED - DT-Prelim Calcs'!$C$11^2+LT37*'DEPRECATED - DT-Prelim Calcs'!$C$11</f>
        <v>-68425.968545559561</v>
      </c>
      <c r="LV37" s="57">
        <f>MIN('Drive Train'!$F$35-LP36*'DEPRECATED - DT-Prelim Calcs'!$C$21*'Drive Train'!$F$39,LV36+LP$2)</f>
        <v>8.32</v>
      </c>
      <c r="LW37" s="57">
        <f>'Drive Train'!$F$35-LP37*'DEPRECATED - DT-Prelim Calcs'!$C$21*'Drive Train'!$F$39</f>
        <v>8.32</v>
      </c>
      <c r="LX37" s="1">
        <f>IF(LU37&gt;='Drive Train'!$F$29,1,0)</f>
        <v>0</v>
      </c>
      <c r="LY37" s="57">
        <f>MIN(LO37,'DEPRECATED - DT-Prelim Calcs'!$C$10)*'DEPRECATED - DT-Prelim Calcs'!$C$11*1000/60/60</f>
        <v>103.33333333333333</v>
      </c>
      <c r="LZ37" s="63">
        <f>LZ36+'DEPRECATED - DT-Prelim Calcs'!$C$11</f>
        <v>132</v>
      </c>
    </row>
    <row r="38" spans="1:338" x14ac:dyDescent="0.2">
      <c r="C38" s="3" t="s">
        <v>222</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Train'!$AA$49 + V37*(1-'Drive Train'!$AA$49))</f>
        <v>0</v>
      </c>
      <c r="W38" s="57">
        <f t="shared" si="0"/>
        <v>0</v>
      </c>
      <c r="X38" s="2">
        <f>MAX(MIN(IF(AND(AI37=1,AG38&lt;0),-1,1)*(W38-$C$9)/($C$8-$C$9)*$C$7-$C$29*AE38/T$2 -  AI37*$C$29/2,X$2),MAX(X$4:X37)*-1)</f>
        <v>-0.2458281045106315</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Train'!$F$39,AG37+W$2)-$C$3,IF(AE37-1&lt;=0,0,IF($C$32=Motors!$C$29,MAX(MAX(AG$4:AG37)*-1,AG37-W$2),MAX(0,MAX(AG$4:AG37)*-1,AG37-W$2))))</f>
        <v>0</v>
      </c>
      <c r="AH38" s="57">
        <f>'Drive Train'!$F$35-ABS(W38)*'DEPRECATED - DT-Prelim Calcs'!$C$21*'Drive Train'!$F$39</f>
        <v>12.4</v>
      </c>
      <c r="AI38" s="1">
        <f>IF(AJ38&gt;='Drive Train'!$F$29,1,0)</f>
        <v>1</v>
      </c>
      <c r="AJ38" s="57">
        <f>AJ37+0.5*Y38*'DEPRECATED - DT-Prelim Calcs'!$C$11^2+AE38*'DEPRECATED - DT-Prelim Calcs'!$C$11</f>
        <v>784.33981740885292</v>
      </c>
      <c r="AK38" s="57">
        <f t="shared" si="8"/>
        <v>0</v>
      </c>
      <c r="AL38" s="63">
        <f>AL37+'DEPRECATED - DT-Prelim Calcs'!$C$11</f>
        <v>136</v>
      </c>
      <c r="AM38" s="2">
        <f>AW38/'Drive Train'!$F$35</f>
        <v>0.88876178817323614</v>
      </c>
      <c r="AN38" s="46">
        <f>AU38*12*60/(PI() * 'Drive Train'!$F$15)/AM$2*AM38</f>
        <v>4007.4557354498374</v>
      </c>
      <c r="AO38" s="2">
        <f>('DEPRECATED - DT-Prelim Calcs'!$C$6*AM38-AN38)/('DEPRECATED - DT-Prelim Calcs'!$C$6*AM38)*'DEPRECATED - DT-Prelim Calcs'!$C$7*AM38</f>
        <v>0.32991434806520875</v>
      </c>
      <c r="AP38" s="57">
        <f>AO38/'DEPRECATED - DT-Prelim Calcs'!$C$7*('DEPRECATED - DT-Prelim Calcs'!$C$8-'DEPRECATED - DT-Prelim Calcs'!$C$9)+'DEPRECATED - DT-Prelim Calcs'!$C$9</f>
        <v>20.263489982060698</v>
      </c>
      <c r="AQ38" s="57">
        <f t="shared" si="9"/>
        <v>20.263489982060698</v>
      </c>
      <c r="AR38" s="2">
        <f t="shared" si="30"/>
        <v>-2.027202681152418E-4</v>
      </c>
      <c r="AS38" s="57">
        <f>AR38*'DEPRECATED - DT-Prelim Calcs'!$C$21/AM$2/'DEPRECATED - DT-Prelim Calcs'!$C$19/'DEPRECATED - DT-Prelim Calcs'!$C$18*3.39*'DEPRECATED - DT-Prelim Calcs'!$C$20</f>
        <v>-1.4691005247960132E-3</v>
      </c>
      <c r="AT38" s="46">
        <f t="shared" si="31"/>
        <v>0</v>
      </c>
      <c r="AU38" s="57">
        <f>AS37*'DEPRECATED - DT-Prelim Calcs'!$C$11+AU37</f>
        <v>39.348731089852649</v>
      </c>
      <c r="AV38" s="57">
        <f>AV37+0.5*AS38*'DEPRECATED - DT-Prelim Calcs'!$C$11^2+AU38*'DEPRECATED - DT-Prelim Calcs'!$C$11</f>
        <v>5308.1824545439113</v>
      </c>
      <c r="AW38" s="57">
        <f>MIN('Drive Train'!$F$35-AQ37*'DEPRECATED - DT-Prelim Calcs'!$C$21*'Drive Train'!$F$39,AW37+AQ$2)</f>
        <v>11.020646173348128</v>
      </c>
      <c r="AX38" s="57">
        <f>'Drive Train'!$F$35-AQ38*'DEPRECATED - DT-Prelim Calcs'!$C$21*'Drive Train'!$F$39</f>
        <v>11.022082681219873</v>
      </c>
      <c r="AY38" s="1">
        <f>IF(AV38&gt;='Drive Train'!$F$29,1,0)</f>
        <v>1</v>
      </c>
      <c r="AZ38" s="57">
        <f t="shared" si="32"/>
        <v>22.51498886895633</v>
      </c>
      <c r="BA38" s="63">
        <f>BA37+'DEPRECATED - DT-Prelim Calcs'!$C$11</f>
        <v>136</v>
      </c>
      <c r="BB38" s="2">
        <f>BL38/'Drive Train'!$F$35</f>
        <v>0.48999999999999994</v>
      </c>
      <c r="BC38" s="46">
        <f>BJ38*12*60/(PI() * 'Drive Train'!$F$15)/BB$2*BB38</f>
        <v>5110.3648927940203</v>
      </c>
      <c r="BD38" s="2">
        <f>('DEPRECATED - DT-Prelim Calcs'!$C$6*BB38-BC38)/('DEPRECATED - DT-Prelim Calcs'!$C$6*BB38)*'DEPRECATED - DT-Prelim Calcs'!$C$7*BB38</f>
        <v>-1.1297903173796602</v>
      </c>
      <c r="BE38" s="57">
        <f>BD38/'DEPRECATED - DT-Prelim Calcs'!$C$7*('DEPRECATED - DT-Prelim Calcs'!$C$8-'DEPRECATED - DT-Prelim Calcs'!$C$9)+'DEPRECATED - DT-Prelim Calcs'!$C$9</f>
        <v>-57.446098638925477</v>
      </c>
      <c r="BF38" s="57">
        <f t="shared" si="10"/>
        <v>-57.446098638925477</v>
      </c>
      <c r="BG38" s="2">
        <f t="shared" si="33"/>
        <v>-1.8933455374939112</v>
      </c>
      <c r="BH38" s="57">
        <f>BG38*'DEPRECATED - DT-Prelim Calcs'!$C$21/BB$2/'DEPRECATED - DT-Prelim Calcs'!$C$19/'DEPRECATED - DT-Prelim Calcs'!$C$18*3.39*'DEPRECATED - DT-Prelim Calcs'!$C$20</f>
        <v>-19.819151852271442</v>
      </c>
      <c r="BI38" s="46">
        <f t="shared" si="34"/>
        <v>1</v>
      </c>
      <c r="BJ38" s="57">
        <f>BH37*'DEPRECATED - DT-Prelim Calcs'!$C$11+BJ37</f>
        <v>63.008967050097667</v>
      </c>
      <c r="BK38" s="57">
        <f>BK37+0.5*BH38*'DEPRECATED - DT-Prelim Calcs'!$C$11^2+BJ38*'DEPRECATED - DT-Prelim Calcs'!$C$11</f>
        <v>3210.0372111505903</v>
      </c>
      <c r="BL38" s="57">
        <f>MIN('Drive Train'!$F$35-BF37*'DEPRECATED - DT-Prelim Calcs'!$C$21*'Drive Train'!$F$39,BL37+BF$2)</f>
        <v>6.0759999999999996</v>
      </c>
      <c r="BM38" s="57">
        <f>'Drive Train'!$F$35-BF38*'DEPRECATED - DT-Prelim Calcs'!$C$21*'Drive Train'!$F$39</f>
        <v>16.306334707446933</v>
      </c>
      <c r="BN38" s="1">
        <f>IF(BK38&gt;='Drive Train'!$F$29,1,0)</f>
        <v>1</v>
      </c>
      <c r="BO38" s="57">
        <f t="shared" si="35"/>
        <v>-63.828998487694975</v>
      </c>
      <c r="BP38" s="63">
        <f>BP37+'DEPRECATED - DT-Prelim Calcs'!$C$11</f>
        <v>136</v>
      </c>
      <c r="BQ38" s="2">
        <f>CA38/'Drive Train'!$F$35</f>
        <v>0.48999999999999994</v>
      </c>
      <c r="BR38" s="46">
        <f>BY38*12*60/(PI() * 'Drive Train'!$F$15)/BQ$2*BQ38</f>
        <v>1505.7072217988089</v>
      </c>
      <c r="BS38" s="2">
        <f>('DEPRECATED - DT-Prelim Calcs'!$C$6*BQ38-BR38)/('DEPRECATED - DT-Prelim Calcs'!$C$6*BQ38)*'DEPRECATED - DT-Prelim Calcs'!$C$7*BQ38</f>
        <v>0.50008303854875613</v>
      </c>
      <c r="BT38" s="57">
        <f>BS38/'DEPRECATED - DT-Prelim Calcs'!$C$7*('DEPRECATED - DT-Prelim Calcs'!$C$8-'DEPRECATED - DT-Prelim Calcs'!$C$9)+'DEPRECATED - DT-Prelim Calcs'!$C$9</f>
        <v>29.322677944317601</v>
      </c>
      <c r="BU38" s="57">
        <f t="shared" si="11"/>
        <v>29.322677944317601</v>
      </c>
      <c r="BV38" s="2">
        <f t="shared" si="36"/>
        <v>0.27511072575180634</v>
      </c>
      <c r="BW38" s="57">
        <f>BV38*'DEPRECATED - DT-Prelim Calcs'!$C$21/BQ$2/'DEPRECATED - DT-Prelim Calcs'!$C$19/'DEPRECATED - DT-Prelim Calcs'!$C$18*3.39*'DEPRECATED - DT-Prelim Calcs'!$C$20</f>
        <v>3.7658956029097337</v>
      </c>
      <c r="BX38" s="46">
        <f t="shared" si="37"/>
        <v>0</v>
      </c>
      <c r="BY38" s="57">
        <f>BW37*'DEPRECATED - DT-Prelim Calcs'!$C$11+BY37</f>
        <v>14.196634893338043</v>
      </c>
      <c r="BZ38" s="57">
        <f>BZ37+0.5*BW38*'DEPRECATED - DT-Prelim Calcs'!$C$11^2+BY38*'DEPRECATED - DT-Prelim Calcs'!$C$11</f>
        <v>-2413.2739393259571</v>
      </c>
      <c r="CA38" s="57">
        <f>MIN('Drive Train'!$F$35-BU37*'DEPRECATED - DT-Prelim Calcs'!$C$21*'Drive Train'!$F$39,CA37+BU$2)</f>
        <v>6.0759999999999996</v>
      </c>
      <c r="CB38" s="57">
        <f>'Drive Train'!$F$35-BU38*'DEPRECATED - DT-Prelim Calcs'!$C$21*'Drive Train'!$F$39</f>
        <v>10.406057899786404</v>
      </c>
      <c r="CC38" s="1">
        <f>IF(BZ38&gt;='Drive Train'!$F$29,1,0)</f>
        <v>0</v>
      </c>
      <c r="CD38" s="57">
        <f t="shared" si="38"/>
        <v>32.580753271463998</v>
      </c>
      <c r="CE38" s="63">
        <f>CE37+'DEPRECATED - DT-Prelim Calcs'!$C$11</f>
        <v>136</v>
      </c>
      <c r="CF38" s="2">
        <f>CP38/'Drive Train'!$F$35</f>
        <v>1.7218195001886758</v>
      </c>
      <c r="CG38" s="46">
        <f>CN38*12*60/(PI() * 'Drive Train'!$F$15)/CF$2*CF38</f>
        <v>-87898.499815071002</v>
      </c>
      <c r="CH38" s="2">
        <f>('DEPRECATED - DT-Prelim Calcs'!$C$6*CF38-CG38)/('DEPRECATED - DT-Prelim Calcs'!$C$6*CF38)*'DEPRECATED - DT-Prelim Calcs'!$C$7*CF38</f>
        <v>43.893559583507447</v>
      </c>
      <c r="CI38" s="57">
        <f>CH38/'DEPRECATED - DT-Prelim Calcs'!$C$7*('DEPRECATED - DT-Prelim Calcs'!$C$8-'DEPRECATED - DT-Prelim Calcs'!$C$9)+'DEPRECATED - DT-Prelim Calcs'!$C$9</f>
        <v>2339.4401222257279</v>
      </c>
      <c r="CJ38" s="57">
        <f t="shared" si="12"/>
        <v>93</v>
      </c>
      <c r="CK38" s="2">
        <f t="shared" si="39"/>
        <v>1.5241763143494644</v>
      </c>
      <c r="CL38" s="57">
        <f>CK38*'DEPRECATED - DT-Prelim Calcs'!$C$21/CF$2/'DEPRECATED - DT-Prelim Calcs'!$C$19/'DEPRECATED - DT-Prelim Calcs'!$C$18*3.39*'DEPRECATED - DT-Prelim Calcs'!$C$20</f>
        <v>25.773080821789936</v>
      </c>
      <c r="CM38" s="46">
        <f t="shared" si="40"/>
        <v>0</v>
      </c>
      <c r="CN38" s="57">
        <f>CL37*'DEPRECATED - DT-Prelim Calcs'!$C$11+CN37</f>
        <v>-190.92571581173806</v>
      </c>
      <c r="CO38" s="57">
        <f>CO37+0.5*CL38*'DEPRECATED - DT-Prelim Calcs'!$C$11^2+CN38*'DEPRECATED - DT-Prelim Calcs'!$C$11</f>
        <v>-11830.146003138854</v>
      </c>
      <c r="CP38" s="57">
        <f>MIN('Drive Train'!$F$35-CJ37*'DEPRECATED - DT-Prelim Calcs'!$C$21*'Drive Train'!$F$39,CP37+CJ$2)</f>
        <v>21.35056180233958</v>
      </c>
      <c r="CQ38" s="57">
        <f>'Drive Train'!$F$35-CJ38*'DEPRECATED - DT-Prelim Calcs'!$C$21*'Drive Train'!$F$39</f>
        <v>6.0759999999999996</v>
      </c>
      <c r="CR38" s="1">
        <f>IF(CO38&gt;='Drive Train'!$F$29,1,0)</f>
        <v>0</v>
      </c>
      <c r="CS38" s="57">
        <f t="shared" si="41"/>
        <v>103.33333333333333</v>
      </c>
      <c r="CT38" s="63">
        <f>CT37+'DEPRECATED - DT-Prelim Calcs'!$C$11</f>
        <v>136</v>
      </c>
      <c r="CU38" s="2">
        <f>DE38/'Drive Train'!$F$35</f>
        <v>0.48999999999999994</v>
      </c>
      <c r="CV38" s="46">
        <f>DC38*12*60/(PI() * 'Drive Train'!$F$15)/CU$2*CU38</f>
        <v>11780.919243880668</v>
      </c>
      <c r="CW38" s="2">
        <f>('DEPRECATED - DT-Prelim Calcs'!$C$6*CU38-CV38)/('DEPRECATED - DT-Prelim Calcs'!$C$6*CU38)*'DEPRECATED - DT-Prelim Calcs'!$C$7*CU38</f>
        <v>-4.1459321534244671</v>
      </c>
      <c r="CX38" s="57">
        <f>CW38/'DEPRECATED - DT-Prelim Calcs'!$C$7*('DEPRECATED - DT-Prelim Calcs'!$C$8-'DEPRECATED - DT-Prelim Calcs'!$C$9)+'DEPRECATED - DT-Prelim Calcs'!$C$9</f>
        <v>-218.0149772964146</v>
      </c>
      <c r="CY38" s="57">
        <f t="shared" si="13"/>
        <v>-218.0149772964146</v>
      </c>
      <c r="CZ38" s="2">
        <f t="shared" si="42"/>
        <v>-5.906155263733802</v>
      </c>
      <c r="DA38" s="57">
        <f>CZ38*'DEPRECATED - DT-Prelim Calcs'!$C$21/CU$2/'DEPRECATED - DT-Prelim Calcs'!$C$19/'DEPRECATED - DT-Prelim Calcs'!$C$18*3.39*'DEPRECATED - DT-Prelim Calcs'!$C$20</f>
        <v>-118.89311367811554</v>
      </c>
      <c r="DB38" s="46">
        <f t="shared" si="43"/>
        <v>1</v>
      </c>
      <c r="DC38" s="57">
        <f>DA37*'DEPRECATED - DT-Prelim Calcs'!$C$11+DC37</f>
        <v>75.532345610428848</v>
      </c>
      <c r="DD38" s="57">
        <f>DD37+0.5*DA38*'DEPRECATED - DT-Prelim Calcs'!$C$11^2+DC38*'DEPRECATED - DT-Prelim Calcs'!$C$11</f>
        <v>-17229.964668322107</v>
      </c>
      <c r="DE38" s="57">
        <f>MIN('Drive Train'!$F$35-CY37*'DEPRECATED - DT-Prelim Calcs'!$C$21*'Drive Train'!$F$39,DE37+CY$2)</f>
        <v>6.0759999999999996</v>
      </c>
      <c r="DF38" s="57">
        <f>'Drive Train'!$F$35-CY38*'DEPRECATED - DT-Prelim Calcs'!$C$21*'Drive Train'!$F$39</f>
        <v>27.225018456156192</v>
      </c>
      <c r="DG38" s="1">
        <f>IF(DD38&gt;='Drive Train'!$F$29,1,0)</f>
        <v>0</v>
      </c>
      <c r="DH38" s="57">
        <f t="shared" si="44"/>
        <v>-242.23886366268289</v>
      </c>
      <c r="DI38" s="63">
        <f>DI37+'DEPRECATED - DT-Prelim Calcs'!$C$11</f>
        <v>136</v>
      </c>
      <c r="DJ38" s="2">
        <f>DT38/'Drive Train'!$F$35</f>
        <v>0.48999999999999994</v>
      </c>
      <c r="DK38" s="46">
        <f>DR38*12*60/(PI() * 'Drive Train'!$F$15)/DJ$2*DJ38</f>
        <v>-52548.817681595618</v>
      </c>
      <c r="DL38" s="2">
        <f>('DEPRECATED - DT-Prelim Calcs'!$C$6*DJ38-DK38)/('DEPRECATED - DT-Prelim Calcs'!$C$6*DJ38)*'DEPRECATED - DT-Prelim Calcs'!$C$7*DJ38</f>
        <v>24.941247206875314</v>
      </c>
      <c r="DM38" s="57">
        <f>DL38/'DEPRECATED - DT-Prelim Calcs'!$C$7*('DEPRECATED - DT-Prelim Calcs'!$C$8-'DEPRECATED - DT-Prelim Calcs'!$C$9)+'DEPRECATED - DT-Prelim Calcs'!$C$9</f>
        <v>1330.4850691461008</v>
      </c>
      <c r="DN38" s="57">
        <f t="shared" si="14"/>
        <v>93</v>
      </c>
      <c r="DO38" s="2">
        <f t="shared" si="45"/>
        <v>1.1037138828047846</v>
      </c>
      <c r="DP38" s="57">
        <f>DO38*'DEPRECATED - DT-Prelim Calcs'!$C$21/DJ$2/'DEPRECATED - DT-Prelim Calcs'!$C$19/'DEPRECATED - DT-Prelim Calcs'!$C$18*3.39*'DEPRECATED - DT-Prelim Calcs'!$C$20</f>
        <v>25.773080821789936</v>
      </c>
      <c r="DQ38" s="46">
        <f t="shared" si="46"/>
        <v>0</v>
      </c>
      <c r="DR38" s="57">
        <f>DP37*'DEPRECATED - DT-Prelim Calcs'!$C$11+DR37</f>
        <v>-290.44155450972949</v>
      </c>
      <c r="DS38" s="57">
        <f>DS37+0.5*DP38*'DEPRECATED - DT-Prelim Calcs'!$C$11^2+DR38*'DEPRECATED - DT-Prelim Calcs'!$C$11</f>
        <v>-45358.906504732666</v>
      </c>
      <c r="DT38" s="57">
        <f>MIN('Drive Train'!$F$35-DN37*'DEPRECATED - DT-Prelim Calcs'!$C$21*'Drive Train'!$F$39,DT37+DN$2)</f>
        <v>6.0759999999999996</v>
      </c>
      <c r="DU38" s="57">
        <f>'Drive Train'!$F$35-DN38*'DEPRECATED - DT-Prelim Calcs'!$C$21*'Drive Train'!$F$39</f>
        <v>6.0759999999999996</v>
      </c>
      <c r="DV38" s="1">
        <f>IF(DS38&gt;='Drive Train'!$F$29,1,0)</f>
        <v>0</v>
      </c>
      <c r="DW38" s="57">
        <f t="shared" si="47"/>
        <v>103.33333333333333</v>
      </c>
      <c r="DX38" s="63">
        <f>DX37+'DEPRECATED - DT-Prelim Calcs'!$C$11</f>
        <v>136</v>
      </c>
      <c r="DY38" s="2">
        <f>EI38/'Drive Train'!$F$35</f>
        <v>2.9715303227152865</v>
      </c>
      <c r="DZ38" s="46">
        <f>EG38*12*60/(PI() * 'Drive Train'!$F$15)/DY$2*DY38</f>
        <v>-1145968.9260799841</v>
      </c>
      <c r="EA38" s="2">
        <f>('DEPRECATED - DT-Prelim Calcs'!$C$6*DY38-DZ38)/('DEPRECATED - DT-Prelim Calcs'!$C$6*DY38)*'DEPRECATED - DT-Prelim Calcs'!$C$7*DY38</f>
        <v>525.3199456486185</v>
      </c>
      <c r="EB38" s="57">
        <f>EA38/'DEPRECATED - DT-Prelim Calcs'!$C$7*('DEPRECATED - DT-Prelim Calcs'!$C$8-'DEPRECATED - DT-Prelim Calcs'!$C$9)+'DEPRECATED - DT-Prelim Calcs'!$C$9</f>
        <v>27968.902915650524</v>
      </c>
      <c r="EC38" s="57">
        <f t="shared" si="15"/>
        <v>93</v>
      </c>
      <c r="ED38" s="2">
        <f t="shared" si="48"/>
        <v>0.96993038185874991</v>
      </c>
      <c r="EE38" s="57">
        <f>ED38*'DEPRECATED - DT-Prelim Calcs'!$C$21/DY$2/'DEPRECATED - DT-Prelim Calcs'!$C$19/'DEPRECATED - DT-Prelim Calcs'!$C$18*3.39*'DEPRECATED - DT-Prelim Calcs'!$C$20</f>
        <v>25.773080821789936</v>
      </c>
      <c r="EF38" s="46">
        <f t="shared" si="49"/>
        <v>0</v>
      </c>
      <c r="EG38" s="57">
        <f>EE37*'DEPRECATED - DT-Prelim Calcs'!$C$11+EG37</f>
        <v>-917.84345775456347</v>
      </c>
      <c r="EH38" s="57">
        <f>EH37+0.5*EE38*'DEPRECATED - DT-Prelim Calcs'!$C$11^2+EG38*'DEPRECATED - DT-Prelim Calcs'!$C$11</f>
        <v>-56460.923530277811</v>
      </c>
      <c r="EI38" s="57">
        <f>MIN('Drive Train'!$F$35-EC37*'DEPRECATED - DT-Prelim Calcs'!$C$21*'Drive Train'!$F$39,EI37+EC$2)</f>
        <v>36.846976001669553</v>
      </c>
      <c r="EJ38" s="57">
        <f>'Drive Train'!$F$35-EC38*'DEPRECATED - DT-Prelim Calcs'!$C$21*'Drive Train'!$F$39</f>
        <v>6.0759999999999996</v>
      </c>
      <c r="EK38" s="1">
        <f>IF(EH38&gt;='Drive Train'!$F$29,1,0)</f>
        <v>0</v>
      </c>
      <c r="EL38" s="57">
        <f t="shared" si="50"/>
        <v>103.33333333333333</v>
      </c>
      <c r="EM38" s="63">
        <f>EM37+'DEPRECATED - DT-Prelim Calcs'!$C$11</f>
        <v>136</v>
      </c>
      <c r="EN38" s="2">
        <f>EX38/'Drive Train'!$F$35</f>
        <v>0.48999999999999994</v>
      </c>
      <c r="EO38" s="46">
        <f>EV38*12*60/(PI() * 'Drive Train'!$F$15)/EN$2*EN38</f>
        <v>-169206.90814442444</v>
      </c>
      <c r="EP38" s="2">
        <f>('DEPRECATED - DT-Prelim Calcs'!$C$6*EN38-EO38)/('DEPRECATED - DT-Prelim Calcs'!$C$6*EN38)*'DEPRECATED - DT-Prelim Calcs'!$C$7*EN38</f>
        <v>77.68908923603432</v>
      </c>
      <c r="EQ38" s="57">
        <f>EP38/'DEPRECATED - DT-Prelim Calcs'!$C$7*('DEPRECATED - DT-Prelim Calcs'!$C$8-'DEPRECATED - DT-Prelim Calcs'!$C$9)+'DEPRECATED - DT-Prelim Calcs'!$C$9</f>
        <v>4138.596327378923</v>
      </c>
      <c r="ER38" s="57">
        <f t="shared" si="16"/>
        <v>93</v>
      </c>
      <c r="ES38" s="2">
        <f t="shared" si="51"/>
        <v>0.86507304327942547</v>
      </c>
      <c r="ET38" s="57">
        <f>ES38*'DEPRECATED - DT-Prelim Calcs'!$C$21/EN$2/'DEPRECATED - DT-Prelim Calcs'!$C$19/'DEPRECATED - DT-Prelim Calcs'!$C$18*3.39*'DEPRECATED - DT-Prelim Calcs'!$C$20</f>
        <v>25.773080821789936</v>
      </c>
      <c r="EU38" s="46">
        <f t="shared" si="52"/>
        <v>0</v>
      </c>
      <c r="EV38" s="57">
        <f>ET37*'DEPRECATED - DT-Prelim Calcs'!$C$11+EV37</f>
        <v>-733.01045168666133</v>
      </c>
      <c r="EW38" s="57">
        <f>EW37+0.5*ET38*'DEPRECATED - DT-Prelim Calcs'!$C$11^2+EV38*'DEPRECATED - DT-Prelim Calcs'!$C$11</f>
        <v>-83532.846544226719</v>
      </c>
      <c r="EX38" s="57">
        <f>MIN('Drive Train'!$F$35-ER37*'DEPRECATED - DT-Prelim Calcs'!$C$21*'Drive Train'!$F$39,EX37+ER$2)</f>
        <v>6.0759999999999996</v>
      </c>
      <c r="EY38" s="57">
        <f>'Drive Train'!$F$35-ER38*'DEPRECATED - DT-Prelim Calcs'!$C$21*'Drive Train'!$F$39</f>
        <v>6.0759999999999996</v>
      </c>
      <c r="EZ38" s="1">
        <f>IF(EW38&gt;='Drive Train'!$F$29,1,0)</f>
        <v>0</v>
      </c>
      <c r="FA38" s="57">
        <f t="shared" si="53"/>
        <v>103.33333333333333</v>
      </c>
      <c r="FB38" s="63">
        <f>FB37+'DEPRECATED - DT-Prelim Calcs'!$C$11</f>
        <v>136</v>
      </c>
      <c r="FC38" s="2">
        <f>FM38/'Drive Train'!$F$35</f>
        <v>0.48999999999999994</v>
      </c>
      <c r="FD38" s="46">
        <f>FK38*12*60/(PI() * 'Drive Train'!$F$15)/FC$2*FC38</f>
        <v>-155797.58538758042</v>
      </c>
      <c r="FE38" s="2">
        <f>('DEPRECATED - DT-Prelim Calcs'!$C$6*FC38-FD38)/('DEPRECATED - DT-Prelim Calcs'!$C$6*FC38)*'DEPRECATED - DT-Prelim Calcs'!$C$7*FC38</f>
        <v>71.625962060800902</v>
      </c>
      <c r="FF38" s="57">
        <f>FE38/'DEPRECATED - DT-Prelim Calcs'!$C$7*('DEPRECATED - DT-Prelim Calcs'!$C$8-'DEPRECATED - DT-Prelim Calcs'!$C$9)+'DEPRECATED - DT-Prelim Calcs'!$C$9</f>
        <v>3815.8165694608942</v>
      </c>
      <c r="FG38" s="57">
        <f t="shared" si="17"/>
        <v>93</v>
      </c>
      <c r="FH38" s="2">
        <f t="shared" si="54"/>
        <v>0.78067567320338405</v>
      </c>
      <c r="FI38" s="57">
        <f>FH38*'DEPRECATED - DT-Prelim Calcs'!$C$21/FC$2/'DEPRECATED - DT-Prelim Calcs'!$C$19/'DEPRECATED - DT-Prelim Calcs'!$C$18*3.39*'DEPRECATED - DT-Prelim Calcs'!$C$20</f>
        <v>25.773080821789936</v>
      </c>
      <c r="FJ38" s="46">
        <f t="shared" si="55"/>
        <v>0</v>
      </c>
      <c r="FK38" s="57">
        <f>FI37*'DEPRECATED - DT-Prelim Calcs'!$C$11+FK37</f>
        <v>-609.07485029946645</v>
      </c>
      <c r="FL38" s="57">
        <f>FL37+0.5*FI38*'DEPRECATED - DT-Prelim Calcs'!$C$11^2+FK38*'DEPRECATED - DT-Prelim Calcs'!$C$11</f>
        <v>-107538.06168758559</v>
      </c>
      <c r="FM38" s="57">
        <f>MIN('Drive Train'!$F$35-FG37*'DEPRECATED - DT-Prelim Calcs'!$C$21*'Drive Train'!$F$39,FM37+FG$2)</f>
        <v>6.0759999999999996</v>
      </c>
      <c r="FN38" s="57">
        <f>'Drive Train'!$F$35-FG38*'DEPRECATED - DT-Prelim Calcs'!$C$21*'Drive Train'!$F$39</f>
        <v>6.0759999999999996</v>
      </c>
      <c r="FO38" s="1">
        <f>IF(FL38&gt;='Drive Train'!$F$29,1,0)</f>
        <v>0</v>
      </c>
      <c r="FP38" s="57">
        <f t="shared" si="56"/>
        <v>103.33333333333333</v>
      </c>
      <c r="FQ38" s="63">
        <f>FQ37+'DEPRECATED - DT-Prelim Calcs'!$C$11</f>
        <v>136</v>
      </c>
      <c r="FR38" s="2">
        <f>GB38/'Drive Train'!$F$35</f>
        <v>0.48999999999999994</v>
      </c>
      <c r="FS38" s="46">
        <f>FZ38*12*60/(PI() * 'Drive Train'!$F$15)/FR$2*FR38</f>
        <v>-107759.90038136132</v>
      </c>
      <c r="FT38" s="2">
        <f>('DEPRECATED - DT-Prelim Calcs'!$C$6*FR38-FS38)/('DEPRECATED - DT-Prelim Calcs'!$C$6*FR38)*'DEPRECATED - DT-Prelim Calcs'!$C$7*FR38</f>
        <v>49.905357770934486</v>
      </c>
      <c r="FU38" s="57">
        <f>FT38/'DEPRECATED - DT-Prelim Calcs'!$C$7*('DEPRECATED - DT-Prelim Calcs'!$C$8-'DEPRECATED - DT-Prelim Calcs'!$C$9)+'DEPRECATED - DT-Prelim Calcs'!$C$9</f>
        <v>2659.4873037389602</v>
      </c>
      <c r="FV38" s="57">
        <f t="shared" si="18"/>
        <v>93</v>
      </c>
      <c r="FW38" s="2">
        <f t="shared" si="57"/>
        <v>0.7112822800297498</v>
      </c>
      <c r="FX38" s="57">
        <f>FW38*'DEPRECATED - DT-Prelim Calcs'!$C$21/FR$2/'DEPRECATED - DT-Prelim Calcs'!$C$19/'DEPRECATED - DT-Prelim Calcs'!$C$18*3.39*'DEPRECATED - DT-Prelim Calcs'!$C$20</f>
        <v>25.773080821789936</v>
      </c>
      <c r="FY38" s="46">
        <f t="shared" si="58"/>
        <v>0</v>
      </c>
      <c r="FZ38" s="57">
        <f>FX37*'DEPRECATED - DT-Prelim Calcs'!$C$11+FZ37</f>
        <v>-383.82960475017308</v>
      </c>
      <c r="GA38" s="57">
        <f>GA37+0.5*FX38*'DEPRECATED - DT-Prelim Calcs'!$C$11^2+FZ38*'DEPRECATED - DT-Prelim Calcs'!$C$11</f>
        <v>-116372.70801008244</v>
      </c>
      <c r="GB38" s="57">
        <f>MIN('Drive Train'!$F$35-FV37*'DEPRECATED - DT-Prelim Calcs'!$C$21*'Drive Train'!$F$39,GB37+FV$2)</f>
        <v>6.0759999999999996</v>
      </c>
      <c r="GC38" s="57">
        <f>'Drive Train'!$F$35-FV38*'DEPRECATED - DT-Prelim Calcs'!$C$21*'Drive Train'!$F$39</f>
        <v>6.0759999999999996</v>
      </c>
      <c r="GD38" s="1">
        <f>IF(GA38&gt;='Drive Train'!$F$29,1,0)</f>
        <v>0</v>
      </c>
      <c r="GE38" s="57">
        <f t="shared" si="59"/>
        <v>103.33333333333333</v>
      </c>
      <c r="GF38" s="63">
        <f>GF37+'DEPRECATED - DT-Prelim Calcs'!$C$11</f>
        <v>136</v>
      </c>
      <c r="GG38" s="2">
        <f>GQ38/'Drive Train'!$F$35</f>
        <v>0.83548387096774201</v>
      </c>
      <c r="GH38" s="46">
        <f>GO38*12*60/(PI() * 'Drive Train'!$F$15)/GG$2*GG38</f>
        <v>-313694.45633014123</v>
      </c>
      <c r="GI38" s="2">
        <f>('DEPRECATED - DT-Prelim Calcs'!$C$6*GG38-GH38)/('DEPRECATED - DT-Prelim Calcs'!$C$6*GG38)*'DEPRECATED - DT-Prelim Calcs'!$C$7*GG38</f>
        <v>143.85284816573775</v>
      </c>
      <c r="GJ38" s="57">
        <f>GI38/'DEPRECATED - DT-Prelim Calcs'!$C$7*('DEPRECATED - DT-Prelim Calcs'!$C$8-'DEPRECATED - DT-Prelim Calcs'!$C$9)+'DEPRECATED - DT-Prelim Calcs'!$C$9</f>
        <v>7660.924240524545</v>
      </c>
      <c r="GK38" s="57">
        <f t="shared" si="60"/>
        <v>29.999999999999982</v>
      </c>
      <c r="GL38" s="2">
        <f t="shared" si="61"/>
        <v>0.99579519204165001</v>
      </c>
      <c r="GM38" s="57">
        <f>GL38*'DEPRECATED - DT-Prelim Calcs'!$C$21/GG$2/'DEPRECATED - DT-Prelim Calcs'!$C$19/'DEPRECATED - DT-Prelim Calcs'!$C$18*3.39*'DEPRECATED - DT-Prelim Calcs'!$C$20</f>
        <v>25.773080821789936</v>
      </c>
      <c r="GN38" s="46">
        <f t="shared" si="62"/>
        <v>0</v>
      </c>
      <c r="GO38" s="57">
        <f>GM37*'DEPRECATED - DT-Prelim Calcs'!$C$11+GO37</f>
        <v>-917.43261813324602</v>
      </c>
      <c r="GP38" s="57">
        <f>GP37+0.5*GM38*'DEPRECATED - DT-Prelim Calcs'!$C$11^2+GO38*'DEPRECATED - DT-Prelim Calcs'!$C$11</f>
        <v>-62502.705497643328</v>
      </c>
      <c r="GQ38" s="57">
        <f>MIN('Drive Train'!$F$35-GK37*'DEPRECATED - DT-Prelim Calcs'!$C$21*'Drive Train'!$F$39,GQ37+GK$2)</f>
        <v>10.360000000000001</v>
      </c>
      <c r="GR38" s="57">
        <f>'Drive Train'!$F$35-GK38*'DEPRECATED - DT-Prelim Calcs'!$C$21*'Drive Train'!$F$39</f>
        <v>10.360000000000001</v>
      </c>
      <c r="GS38" s="1">
        <f>IF(GP38&gt;='Drive Train'!$F$29,1,0)</f>
        <v>0</v>
      </c>
      <c r="GT38" s="57">
        <f t="shared" si="63"/>
        <v>33.333333333333314</v>
      </c>
      <c r="GU38" s="63">
        <f>GU37+'DEPRECATED - DT-Prelim Calcs'!$C$11</f>
        <v>136</v>
      </c>
      <c r="GV38" s="2">
        <f>HF38/'Drive Train'!$F$35</f>
        <v>0.81720430107526887</v>
      </c>
      <c r="GW38" s="46">
        <f>HD38*12*60/(PI() * 'Drive Train'!$F$15)/GV$2*GV38</f>
        <v>-50828.431516443408</v>
      </c>
      <c r="GX38" s="2">
        <f>('DEPRECATED - DT-Prelim Calcs'!$C$6*GV38-GW38)/('DEPRECATED - DT-Prelim Calcs'!$C$6*GV38)*'DEPRECATED - DT-Prelim Calcs'!$C$7*GV38</f>
        <v>24.951923895540485</v>
      </c>
      <c r="GY38" s="57">
        <f>GX38/'DEPRECATED - DT-Prelim Calcs'!$C$7*('DEPRECATED - DT-Prelim Calcs'!$C$8-'DEPRECATED - DT-Prelim Calcs'!$C$9)+'DEPRECATED - DT-Prelim Calcs'!$C$9</f>
        <v>1331.05345883728</v>
      </c>
      <c r="GZ38" s="57">
        <f t="shared" si="20"/>
        <v>33.333333333333314</v>
      </c>
      <c r="HA38" s="2">
        <f t="shared" si="64"/>
        <v>0.99579519204165001</v>
      </c>
      <c r="HB38" s="57">
        <f>HA38*'DEPRECATED - DT-Prelim Calcs'!$C$21/GV$2/'DEPRECATED - DT-Prelim Calcs'!$C$19/'DEPRECATED - DT-Prelim Calcs'!$C$18*3.39*'DEPRECATED - DT-Prelim Calcs'!$C$20</f>
        <v>25.773080821789936</v>
      </c>
      <c r="HC38" s="46">
        <f t="shared" si="65"/>
        <v>0</v>
      </c>
      <c r="HD38" s="57">
        <f>HB37*'DEPRECATED - DT-Prelim Calcs'!$C$11+HD37</f>
        <v>-151.97825995124765</v>
      </c>
      <c r="HE38" s="57">
        <f>HE37+0.5*HB38*'DEPRECATED - DT-Prelim Calcs'!$C$11^2+HD38*'DEPRECATED - DT-Prelim Calcs'!$C$11</f>
        <v>-52945.276400534152</v>
      </c>
      <c r="HF38" s="57">
        <f>MIN('Drive Train'!$F$35-GZ37*'DEPRECATED - DT-Prelim Calcs'!$C$21*'Drive Train'!$F$39,HF37+GZ$2)</f>
        <v>10.133333333333335</v>
      </c>
      <c r="HG38" s="57">
        <f>'Drive Train'!$F$35-GZ38*'DEPRECATED - DT-Prelim Calcs'!$C$21*'Drive Train'!$F$39</f>
        <v>10.133333333333335</v>
      </c>
      <c r="HH38" s="1">
        <f>IF(HE38&gt;='Drive Train'!$F$29,1,0)</f>
        <v>0</v>
      </c>
      <c r="HI38" s="57">
        <f t="shared" si="66"/>
        <v>37.037037037037017</v>
      </c>
      <c r="HJ38" s="63">
        <f>HJ37+'DEPRECATED - DT-Prelim Calcs'!$C$11</f>
        <v>136</v>
      </c>
      <c r="HK38" s="2">
        <f>HU38/'Drive Train'!$F$35</f>
        <v>0.79892473118279583</v>
      </c>
      <c r="HL38" s="46">
        <f>HS38*12*60/(PI() * 'Drive Train'!$F$15)/HK$2*HK38</f>
        <v>-358281.81957297819</v>
      </c>
      <c r="HM38" s="2">
        <f>('DEPRECATED - DT-Prelim Calcs'!$C$6*HK38-HL38)/('DEPRECATED - DT-Prelim Calcs'!$C$6*HK38)*'DEPRECATED - DT-Prelim Calcs'!$C$7*HK38</f>
        <v>163.92525572614255</v>
      </c>
      <c r="HN38" s="57">
        <f>HM38/'DEPRECATED - DT-Prelim Calcs'!$C$7*('DEPRECATED - DT-Prelim Calcs'!$C$8-'DEPRECATED - DT-Prelim Calcs'!$C$9)+'DEPRECATED - DT-Prelim Calcs'!$C$9</f>
        <v>8729.5092571220284</v>
      </c>
      <c r="HO38" s="57">
        <f t="shared" si="21"/>
        <v>36.66666666666665</v>
      </c>
      <c r="HP38" s="2">
        <f t="shared" si="67"/>
        <v>0.99579519204165001</v>
      </c>
      <c r="HQ38" s="57">
        <f>HP38*'DEPRECATED - DT-Prelim Calcs'!$C$21/HK$2/'DEPRECATED - DT-Prelim Calcs'!$C$19/'DEPRECATED - DT-Prelim Calcs'!$C$18*3.39*'DEPRECATED - DT-Prelim Calcs'!$C$20</f>
        <v>25.773080821789936</v>
      </c>
      <c r="HR38" s="46">
        <f t="shared" si="68"/>
        <v>0</v>
      </c>
      <c r="HS38" s="57">
        <f>HQ37*'DEPRECATED - DT-Prelim Calcs'!$C$11+HS37</f>
        <v>-1095.7823710448617</v>
      </c>
      <c r="HT38" s="57">
        <f>HT37+0.5*HQ38*'DEPRECATED - DT-Prelim Calcs'!$C$11^2+HS38*'DEPRECATED - DT-Prelim Calcs'!$C$11</f>
        <v>-64568.690990357551</v>
      </c>
      <c r="HU38" s="57">
        <f>MIN('Drive Train'!$F$35-HO37*'DEPRECATED - DT-Prelim Calcs'!$C$21*'Drive Train'!$F$39,HU37+HO$2)</f>
        <v>9.9066666666666681</v>
      </c>
      <c r="HV38" s="57">
        <f>'Drive Train'!$F$35-HO38*'DEPRECATED - DT-Prelim Calcs'!$C$21*'Drive Train'!$F$39</f>
        <v>9.9066666666666681</v>
      </c>
      <c r="HW38" s="1">
        <f>IF(HT38&gt;='Drive Train'!$F$29,1,0)</f>
        <v>0</v>
      </c>
      <c r="HX38" s="57">
        <f t="shared" si="69"/>
        <v>40.740740740740726</v>
      </c>
      <c r="HY38" s="63">
        <f>HY37+'DEPRECATED - DT-Prelim Calcs'!$C$11</f>
        <v>136</v>
      </c>
      <c r="HZ38" s="2">
        <f>IJ38/'Drive Train'!$F$35</f>
        <v>0.78064516129032269</v>
      </c>
      <c r="IA38" s="46">
        <f>IH38*12*60/(PI() * 'Drive Train'!$F$15)/HZ$2*HZ38</f>
        <v>-225656.33276089162</v>
      </c>
      <c r="IB38" s="2">
        <f>('DEPRECATED - DT-Prelim Calcs'!$C$6*HZ38-IA38)/('DEPRECATED - DT-Prelim Calcs'!$C$6*HZ38)*'DEPRECATED - DT-Prelim Calcs'!$C$7*HZ38</f>
        <v>103.91358034597964</v>
      </c>
      <c r="IC38" s="57">
        <f>IB38/'DEPRECATED - DT-Prelim Calcs'!$C$7*('DEPRECATED - DT-Prelim Calcs'!$C$8-'DEPRECATED - DT-Prelim Calcs'!$C$9)+'DEPRECATED - DT-Prelim Calcs'!$C$9</f>
        <v>5534.6968292071315</v>
      </c>
      <c r="ID38" s="57">
        <f t="shared" si="22"/>
        <v>39.999999999999986</v>
      </c>
      <c r="IE38" s="2">
        <f t="shared" si="70"/>
        <v>0.99579519204165001</v>
      </c>
      <c r="IF38" s="57">
        <f>IE38*'DEPRECATED - DT-Prelim Calcs'!$C$21/HZ$2/'DEPRECATED - DT-Prelim Calcs'!$C$19/'DEPRECATED - DT-Prelim Calcs'!$C$18*3.39*'DEPRECATED - DT-Prelim Calcs'!$C$20</f>
        <v>25.773080821789936</v>
      </c>
      <c r="IG38" s="46">
        <f t="shared" si="71"/>
        <v>0</v>
      </c>
      <c r="IH38" s="57">
        <f>IF37*'DEPRECATED - DT-Prelim Calcs'!$C$11+IH37</f>
        <v>-706.31634600810776</v>
      </c>
      <c r="II38" s="57">
        <f>II37+0.5*IF38*'DEPRECATED - DT-Prelim Calcs'!$C$11^2+IH38*'DEPRECATED - DT-Prelim Calcs'!$C$11</f>
        <v>-80668.376790881681</v>
      </c>
      <c r="IJ38" s="57">
        <f>MIN('Drive Train'!$F$35-ID37*'DEPRECATED - DT-Prelim Calcs'!$C$21*'Drive Train'!$F$39,IJ37+ID$2)</f>
        <v>9.6800000000000015</v>
      </c>
      <c r="IK38" s="57">
        <f>'Drive Train'!$F$35-ID38*'DEPRECATED - DT-Prelim Calcs'!$C$21*'Drive Train'!$F$39</f>
        <v>9.6800000000000015</v>
      </c>
      <c r="IL38" s="1">
        <f>IF(II38&gt;='Drive Train'!$F$29,1,0)</f>
        <v>0</v>
      </c>
      <c r="IM38" s="57">
        <f t="shared" si="72"/>
        <v>44.444444444444429</v>
      </c>
      <c r="IN38" s="63">
        <f>IN37+'DEPRECATED - DT-Prelim Calcs'!$C$11</f>
        <v>136</v>
      </c>
      <c r="IO38" s="2">
        <f>IY38/'Drive Train'!$F$35</f>
        <v>3.7749220111483477</v>
      </c>
      <c r="IP38" s="46">
        <f>IW38*12*60/(PI() * 'Drive Train'!$F$15)/IO$2*IO38</f>
        <v>-1790605.9447976016</v>
      </c>
      <c r="IQ38" s="2">
        <f>('DEPRECATED - DT-Prelim Calcs'!$C$6*IO38-IP38)/('DEPRECATED - DT-Prelim Calcs'!$C$6*IO38)*'DEPRECATED - DT-Prelim Calcs'!$C$7*IO38</f>
        <v>818.73364590469487</v>
      </c>
      <c r="IR38" s="57">
        <f>IQ38/'DEPRECATED - DT-Prelim Calcs'!$C$7*('DEPRECATED - DT-Prelim Calcs'!$C$8-'DEPRECATED - DT-Prelim Calcs'!$C$9)+'DEPRECATED - DT-Prelim Calcs'!$C$9</f>
        <v>43589.225630527944</v>
      </c>
      <c r="IS38" s="57">
        <f t="shared" si="23"/>
        <v>43.333333333333321</v>
      </c>
      <c r="IT38" s="2">
        <f t="shared" si="73"/>
        <v>0.99579519204165001</v>
      </c>
      <c r="IU38" s="57">
        <f>IT38*'DEPRECATED - DT-Prelim Calcs'!$C$21/IO$2/'DEPRECATED - DT-Prelim Calcs'!$C$19/'DEPRECATED - DT-Prelim Calcs'!$C$18*3.39*'DEPRECATED - DT-Prelim Calcs'!$C$20</f>
        <v>25.773080821789936</v>
      </c>
      <c r="IV38" s="46">
        <f t="shared" si="74"/>
        <v>0</v>
      </c>
      <c r="IW38" s="57">
        <f>IU37*'DEPRECATED - DT-Prelim Calcs'!$C$11+IW37</f>
        <v>-1159.0373774687068</v>
      </c>
      <c r="IX38" s="57">
        <f>IX37+0.5*IU38*'DEPRECATED - DT-Prelim Calcs'!$C$11^2+IW38*'DEPRECATED - DT-Prelim Calcs'!$C$11</f>
        <v>-60333.000790464343</v>
      </c>
      <c r="IY38" s="57">
        <f>MIN('Drive Train'!$F$35-IS37*'DEPRECATED - DT-Prelim Calcs'!$C$21*'Drive Train'!$F$39,IY37+IS$2)</f>
        <v>46.809032938239511</v>
      </c>
      <c r="IZ38" s="57">
        <f>'Drive Train'!$F$35-IS38*'DEPRECATED - DT-Prelim Calcs'!$C$21*'Drive Train'!$F$39</f>
        <v>9.4533333333333349</v>
      </c>
      <c r="JA38" s="1">
        <f>IF(IX38&gt;='Drive Train'!$F$29,1,0)</f>
        <v>0</v>
      </c>
      <c r="JB38" s="57">
        <f t="shared" si="75"/>
        <v>48.148148148148138</v>
      </c>
      <c r="JC38" s="63">
        <f>JC37+'DEPRECATED - DT-Prelim Calcs'!$C$11</f>
        <v>136</v>
      </c>
      <c r="JD38" s="2">
        <f>JN38/'Drive Train'!$F$35</f>
        <v>0.74408602150537628</v>
      </c>
      <c r="JE38" s="46">
        <f>JL38*12*60/(PI() * 'Drive Train'!$F$15)/JD$2*JD38</f>
        <v>22290.123377682485</v>
      </c>
      <c r="JF38" s="2">
        <f>('DEPRECATED - DT-Prelim Calcs'!$C$6*JD38-JE38)/('DEPRECATED - DT-Prelim Calcs'!$C$6*JD38)*'DEPRECATED - DT-Prelim Calcs'!$C$7*JD38</f>
        <v>-8.2854013448727546</v>
      </c>
      <c r="JG38" s="57">
        <f>JF38/'DEPRECATED - DT-Prelim Calcs'!$C$7*('DEPRECATED - DT-Prelim Calcs'!$C$8-'DEPRECATED - DT-Prelim Calcs'!$C$9)+'DEPRECATED - DT-Prelim Calcs'!$C$9</f>
        <v>-438.38588902372385</v>
      </c>
      <c r="JH38" s="57">
        <f t="shared" si="24"/>
        <v>-438.38588902372385</v>
      </c>
      <c r="JI38" s="2">
        <f t="shared" si="76"/>
        <v>-10.478579674789252</v>
      </c>
      <c r="JJ38" s="57">
        <f>JI38*'DEPRECATED - DT-Prelim Calcs'!$C$21/JD$2/'DEPRECATED - DT-Prelim Calcs'!$C$19/'DEPRECATED - DT-Prelim Calcs'!$C$18*3.39*'DEPRECATED - DT-Prelim Calcs'!$C$20</f>
        <v>-271.2056485251768</v>
      </c>
      <c r="JK38" s="46">
        <f t="shared" si="77"/>
        <v>1</v>
      </c>
      <c r="JL38" s="57">
        <f>JJ37*'DEPRECATED - DT-Prelim Calcs'!$C$11+JL37</f>
        <v>73.197244044573296</v>
      </c>
      <c r="JM38" s="57">
        <f>JM37+0.5*JJ38*'DEPRECATED - DT-Prelim Calcs'!$C$11^2+JL38*'DEPRECATED - DT-Prelim Calcs'!$C$11</f>
        <v>-72404.304605647238</v>
      </c>
      <c r="JN38" s="57">
        <f>MIN('Drive Train'!$F$35-JH37*'DEPRECATED - DT-Prelim Calcs'!$C$21*'Drive Train'!$F$39,JN37+JH$2)</f>
        <v>9.2266666666666666</v>
      </c>
      <c r="JO38" s="57">
        <f>'Drive Train'!$F$35-JH38*'DEPRECATED - DT-Prelim Calcs'!$C$21*'Drive Train'!$F$39</f>
        <v>42.210240453613224</v>
      </c>
      <c r="JP38" s="1">
        <f>IF(JM38&gt;='Drive Train'!$F$29,1,0)</f>
        <v>0</v>
      </c>
      <c r="JQ38" s="57">
        <f>MIN(JG38,'DEPRECATED - DT-Prelim Calcs'!$C$10)*'DEPRECATED - DT-Prelim Calcs'!$C$11*1000/60/60</f>
        <v>-487.09543224858203</v>
      </c>
      <c r="JR38" s="63">
        <f>JR37+'DEPRECATED - DT-Prelim Calcs'!$C$11</f>
        <v>136</v>
      </c>
      <c r="JS38" s="2">
        <f>KC38/'Drive Train'!$F$35</f>
        <v>0.72580645161290325</v>
      </c>
      <c r="JT38" s="46">
        <f>KA38*12*60/(PI() * 'Drive Train'!$F$15)/JS$2*JS38</f>
        <v>-177395.5041715774</v>
      </c>
      <c r="JU38" s="2">
        <f>('DEPRECATED - DT-Prelim Calcs'!$C$6*JS38-JT38)/('DEPRECATED - DT-Prelim Calcs'!$C$6*JS38)*'DEPRECATED - DT-Prelim Calcs'!$C$7*JS38</f>
        <v>81.959918699137859</v>
      </c>
      <c r="JV38" s="57">
        <f>JU38/'DEPRECATED - DT-Prelim Calcs'!$C$7*('DEPRECATED - DT-Prelim Calcs'!$C$8-'DEPRECATED - DT-Prelim Calcs'!$C$9)+'DEPRECATED - DT-Prelim Calcs'!$C$9</f>
        <v>4365.9604021159284</v>
      </c>
      <c r="JW38" s="57">
        <f t="shared" si="25"/>
        <v>49.999999999999993</v>
      </c>
      <c r="JX38" s="2">
        <f t="shared" si="78"/>
        <v>0.99579519204165001</v>
      </c>
      <c r="JY38" s="57">
        <f>JX38*'DEPRECATED - DT-Prelim Calcs'!$C$21/JS$2/'DEPRECATED - DT-Prelim Calcs'!$C$19/'DEPRECATED - DT-Prelim Calcs'!$C$18*3.39*'DEPRECATED - DT-Prelim Calcs'!$C$20</f>
        <v>25.773080821789936</v>
      </c>
      <c r="JZ38" s="46">
        <f t="shared" si="79"/>
        <v>0</v>
      </c>
      <c r="KA38" s="57">
        <f>JY37*'DEPRECATED - DT-Prelim Calcs'!$C$11+KA37</f>
        <v>-597.21016075410796</v>
      </c>
      <c r="KB38" s="57">
        <f>KB37+0.5*JY38*'DEPRECATED - DT-Prelim Calcs'!$C$11^2+KA38*'DEPRECATED - DT-Prelim Calcs'!$C$11</f>
        <v>-61169.25795884362</v>
      </c>
      <c r="KC38" s="57">
        <f>MIN('Drive Train'!$F$35-JW37*'DEPRECATED - DT-Prelim Calcs'!$C$21*'Drive Train'!$F$39,KC37+JW$2)</f>
        <v>9</v>
      </c>
      <c r="KD38" s="57">
        <f>'Drive Train'!$F$35-JW38*'DEPRECATED - DT-Prelim Calcs'!$C$21*'Drive Train'!$F$39</f>
        <v>9</v>
      </c>
      <c r="KE38" s="1">
        <f>IF(KB38&gt;='Drive Train'!$F$29,1,0)</f>
        <v>0</v>
      </c>
      <c r="KF38" s="57">
        <f>MIN(JV38,'DEPRECATED - DT-Prelim Calcs'!$C$10)*'DEPRECATED - DT-Prelim Calcs'!$C$11*1000/60/60</f>
        <v>103.33333333333333</v>
      </c>
      <c r="KG38" s="63">
        <f>KG37+'DEPRECATED - DT-Prelim Calcs'!$C$11</f>
        <v>136</v>
      </c>
      <c r="KH38" s="2">
        <f>KR38/'Drive Train'!$F$35</f>
        <v>0.7075268817204301</v>
      </c>
      <c r="KI38" s="46">
        <f>KP38*12*60/(PI() * 'Drive Train'!$F$15)/KH$2*KH38</f>
        <v>-220056.77501075197</v>
      </c>
      <c r="KJ38" s="2">
        <f>('DEPRECATED - DT-Prelim Calcs'!$C$6*KH38-KI38)/('DEPRECATED - DT-Prelim Calcs'!$C$6*KH38)*'DEPRECATED - DT-Prelim Calcs'!$C$7*KH38</f>
        <v>101.20548270725622</v>
      </c>
      <c r="KK38" s="57">
        <f>KJ38/'DEPRECATED - DT-Prelim Calcs'!$C$7*('DEPRECATED - DT-Prelim Calcs'!$C$8-'DEPRECATED - DT-Prelim Calcs'!$C$9)+'DEPRECATED - DT-Prelim Calcs'!$C$9</f>
        <v>5390.5271499340142</v>
      </c>
      <c r="KL38" s="57">
        <f t="shared" si="26"/>
        <v>53.333333333333329</v>
      </c>
      <c r="KM38" s="2">
        <f t="shared" si="80"/>
        <v>0.99579519204165001</v>
      </c>
      <c r="KN38" s="57">
        <f>KM38*'DEPRECATED - DT-Prelim Calcs'!$C$21/KH$2/'DEPRECATED - DT-Prelim Calcs'!$C$19/'DEPRECATED - DT-Prelim Calcs'!$C$18*3.39*'DEPRECATED - DT-Prelim Calcs'!$C$20</f>
        <v>25.773080821789936</v>
      </c>
      <c r="KO38" s="46">
        <f t="shared" si="81"/>
        <v>0</v>
      </c>
      <c r="KP38" s="57">
        <f>KN37*'DEPRECATED - DT-Prelim Calcs'!$C$11+KP37</f>
        <v>-759.97131844466855</v>
      </c>
      <c r="KQ38" s="57">
        <f>KQ37+0.5*KN38*'DEPRECATED - DT-Prelim Calcs'!$C$11^2+KP38*'DEPRECATED - DT-Prelim Calcs'!$C$11</f>
        <v>-81930.552367294775</v>
      </c>
      <c r="KR38" s="57">
        <f>MIN('Drive Train'!$F$35-KL37*'DEPRECATED - DT-Prelim Calcs'!$C$21*'Drive Train'!$F$39,KR37+KL$2)</f>
        <v>8.7733333333333334</v>
      </c>
      <c r="KS38" s="57">
        <f>'Drive Train'!$F$35-KL38*'DEPRECATED - DT-Prelim Calcs'!$C$21*'Drive Train'!$F$39</f>
        <v>8.7733333333333334</v>
      </c>
      <c r="KT38" s="1">
        <f>IF(KQ38&gt;='Drive Train'!$F$29,1,0)</f>
        <v>0</v>
      </c>
      <c r="KU38" s="57">
        <f>MIN(KK38,'DEPRECATED - DT-Prelim Calcs'!$C$10)*'DEPRECATED - DT-Prelim Calcs'!$C$11*1000/60/60</f>
        <v>103.33333333333333</v>
      </c>
      <c r="KV38" s="63">
        <f>KV37+'DEPRECATED - DT-Prelim Calcs'!$C$11</f>
        <v>136</v>
      </c>
      <c r="KW38" s="2">
        <f>LG38/'Drive Train'!$F$35</f>
        <v>0.68924731182795695</v>
      </c>
      <c r="KX38" s="46">
        <f>LE38*12*60/(PI() * 'Drive Train'!$F$15)/KW$2*KW38</f>
        <v>6994.0296271958596</v>
      </c>
      <c r="KY38" s="2">
        <f>('DEPRECATED - DT-Prelim Calcs'!$C$6*KW38-KX38)/('DEPRECATED - DT-Prelim Calcs'!$C$6*KW38)*'DEPRECATED - DT-Prelim Calcs'!$C$7*KW38</f>
        <v>-1.5013176185587931</v>
      </c>
      <c r="KZ38" s="57">
        <f>KY38/'DEPRECATED - DT-Prelim Calcs'!$C$7*('DEPRECATED - DT-Prelim Calcs'!$C$8-'DEPRECATED - DT-Prelim Calcs'!$C$9)+'DEPRECATED - DT-Prelim Calcs'!$C$9</f>
        <v>-77.224917203773089</v>
      </c>
      <c r="LA38" s="57">
        <f t="shared" si="27"/>
        <v>-77.224917203773089</v>
      </c>
      <c r="LB38" s="2">
        <f t="shared" si="82"/>
        <v>-2.2442289907109174</v>
      </c>
      <c r="LC38" s="57">
        <f>LB38*'DEPRECATED - DT-Prelim Calcs'!$C$21/KW$2/'DEPRECATED - DT-Prelim Calcs'!$C$19/'DEPRECATED - DT-Prelim Calcs'!$C$18*3.39*'DEPRECATED - DT-Prelim Calcs'!$C$20</f>
        <v>-58.084931140918066</v>
      </c>
      <c r="LD38" s="46">
        <f t="shared" si="83"/>
        <v>1</v>
      </c>
      <c r="LE38" s="57">
        <f>LC37*'DEPRECATED - DT-Prelim Calcs'!$C$11+LE37</f>
        <v>24.794639026448095</v>
      </c>
      <c r="LF38" s="57">
        <f>LF37+0.5*LC38*'DEPRECATED - DT-Prelim Calcs'!$C$11^2+LE38*'DEPRECATED - DT-Prelim Calcs'!$C$11</f>
        <v>-62334.764011134699</v>
      </c>
      <c r="LG38" s="57">
        <f>MIN('Drive Train'!$F$35-LA37*'DEPRECATED - DT-Prelim Calcs'!$C$21*'Drive Train'!$F$39,LG37+LA$2)</f>
        <v>8.5466666666666669</v>
      </c>
      <c r="LH38" s="57">
        <f>'Drive Train'!$F$35-LA38*'DEPRECATED - DT-Prelim Calcs'!$C$21*'Drive Train'!$F$39</f>
        <v>17.651294369856572</v>
      </c>
      <c r="LI38" s="1">
        <f>IF(LF38&gt;='Drive Train'!$F$29,1,0)</f>
        <v>0</v>
      </c>
      <c r="LJ38" s="57">
        <f>MIN(KZ38,'DEPRECATED - DT-Prelim Calcs'!$C$10)*'DEPRECATED - DT-Prelim Calcs'!$C$11*1000/60/60</f>
        <v>-85.805463559747878</v>
      </c>
      <c r="LK38" s="63">
        <f>LK37+'DEPRECATED - DT-Prelim Calcs'!$C$11</f>
        <v>136</v>
      </c>
      <c r="LL38" s="2">
        <f>LV38/'Drive Train'!$F$35</f>
        <v>0.67096774193548392</v>
      </c>
      <c r="LM38" s="46">
        <f>LT38*12*60/(PI() * 'Drive Train'!$F$15)/LL$2*LL38</f>
        <v>-53633.295285473978</v>
      </c>
      <c r="LN38" s="2">
        <f>('DEPRECATED - DT-Prelim Calcs'!$C$6*LL38-LM38)/('DEPRECATED - DT-Prelim Calcs'!$C$6*LL38)*'DEPRECATED - DT-Prelim Calcs'!$C$7*LL38</f>
        <v>25.867734253935492</v>
      </c>
      <c r="LO38" s="57">
        <f>LN38/'DEPRECATED - DT-Prelim Calcs'!$C$7*('DEPRECATED - DT-Prelim Calcs'!$C$8-'DEPRECATED - DT-Prelim Calcs'!$C$9)+'DEPRECATED - DT-Prelim Calcs'!$C$9</f>
        <v>1379.8080102821261</v>
      </c>
      <c r="LP38" s="57">
        <f t="shared" si="28"/>
        <v>60</v>
      </c>
      <c r="LQ38" s="2">
        <f t="shared" si="84"/>
        <v>0.99579519204165001</v>
      </c>
      <c r="LR38" s="57">
        <f>LQ38*'DEPRECATED - DT-Prelim Calcs'!$C$21/LL$2/'DEPRECATED - DT-Prelim Calcs'!$C$19/'DEPRECATED - DT-Prelim Calcs'!$C$18*3.39*'DEPRECATED - DT-Prelim Calcs'!$C$20</f>
        <v>25.773080821789936</v>
      </c>
      <c r="LS38" s="46">
        <f t="shared" si="85"/>
        <v>0</v>
      </c>
      <c r="LT38" s="57">
        <f>LR37*'DEPRECATED - DT-Prelim Calcs'!$C$11+LT37</f>
        <v>-195.31618974943694</v>
      </c>
      <c r="LU38" s="57">
        <f>LU37+0.5*LR38*'DEPRECATED - DT-Prelim Calcs'!$C$11^2+LT38*'DEPRECATED - DT-Prelim Calcs'!$C$11</f>
        <v>-69001.048657982989</v>
      </c>
      <c r="LV38" s="57">
        <f>MIN('Drive Train'!$F$35-LP37*'DEPRECATED - DT-Prelim Calcs'!$C$21*'Drive Train'!$F$39,LV37+LP$2)</f>
        <v>8.32</v>
      </c>
      <c r="LW38" s="57">
        <f>'Drive Train'!$F$35-LP38*'DEPRECATED - DT-Prelim Calcs'!$C$21*'Drive Train'!$F$39</f>
        <v>8.32</v>
      </c>
      <c r="LX38" s="1">
        <f>IF(LU38&gt;='Drive Train'!$F$29,1,0)</f>
        <v>0</v>
      </c>
      <c r="LY38" s="57">
        <f>MIN(LO38,'DEPRECATED - DT-Prelim Calcs'!$C$10)*'DEPRECATED - DT-Prelim Calcs'!$C$11*1000/60/60</f>
        <v>103.33333333333333</v>
      </c>
      <c r="LZ38" s="63">
        <f>LZ37+'DEPRECATED - DT-Prelim Calcs'!$C$11</f>
        <v>136</v>
      </c>
    </row>
    <row r="39" spans="1:338" x14ac:dyDescent="0.2">
      <c r="C39" s="3" t="s">
        <v>121</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Train'!$AA$49 + V38*(1-'Drive Train'!$AA$49))</f>
        <v>0</v>
      </c>
      <c r="W39" s="57">
        <f t="shared" si="0"/>
        <v>0</v>
      </c>
      <c r="X39" s="2">
        <f>MAX(MIN(IF(AND(AI38=1,AG39&lt;0),-1,1)*(W39-$C$9)/($C$8-$C$9)*$C$7-$C$29*AE39/T$2 -  AI38*$C$29/2,X$2),MAX(X$4:X38)*-1)</f>
        <v>-0.2458281045106315</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Train'!$F$39,AG38+W$2)-$C$3,IF(AE38-1&lt;=0,0,IF($C$32=Motors!$C$29,MAX(MAX(AG$4:AG38)*-1,AG38-W$2),MAX(0,MAX(AG$4:AG38)*-1,AG38-W$2))))</f>
        <v>0</v>
      </c>
      <c r="AH39" s="57">
        <f>'Drive Train'!$F$35-ABS(W39)*'DEPRECATED - DT-Prelim Calcs'!$C$21*'Drive Train'!$F$39</f>
        <v>12.4</v>
      </c>
      <c r="AI39" s="1">
        <f>IF(AJ39&gt;='Drive Train'!$F$29,1,0)</f>
        <v>1</v>
      </c>
      <c r="AJ39" s="57">
        <f>AJ38+0.5*Y39*'DEPRECATED - DT-Prelim Calcs'!$C$11^2+AE39*'DEPRECATED - DT-Prelim Calcs'!$C$11</f>
        <v>784.33981740885292</v>
      </c>
      <c r="AK39" s="57">
        <f t="shared" si="8"/>
        <v>0</v>
      </c>
      <c r="AL39" s="63">
        <f>AL38+'DEPRECATED - DT-Prelim Calcs'!$C$11</f>
        <v>140</v>
      </c>
      <c r="AM39" s="2">
        <f>AW39/'Drive Train'!$F$35</f>
        <v>0.88887763558224775</v>
      </c>
      <c r="AN39" s="46">
        <f>AU39*12*60/(PI() * 'Drive Train'!$F$15)/AM$2*AM39</f>
        <v>4007.3795373504545</v>
      </c>
      <c r="AO39" s="2">
        <f>('DEPRECATED - DT-Prelim Calcs'!$C$6*AM39-AN39)/('DEPRECATED - DT-Prelim Calcs'!$C$6*AM39)*'DEPRECATED - DT-Prelim Calcs'!$C$7*AM39</f>
        <v>0.33022799387055374</v>
      </c>
      <c r="AP39" s="57">
        <f>AO39/'DEPRECATED - DT-Prelim Calcs'!$C$7*('DEPRECATED - DT-Prelim Calcs'!$C$8-'DEPRECATED - DT-Prelim Calcs'!$C$9)+'DEPRECATED - DT-Prelim Calcs'!$C$9</f>
        <v>20.280187391531967</v>
      </c>
      <c r="AQ39" s="57">
        <f t="shared" si="9"/>
        <v>20.280187391531967</v>
      </c>
      <c r="AR39" s="2">
        <f t="shared" si="30"/>
        <v>1.6022574538387957E-4</v>
      </c>
      <c r="AS39" s="57">
        <f>AR39*'DEPRECATED - DT-Prelim Calcs'!$C$21/AM$2/'DEPRECATED - DT-Prelim Calcs'!$C$19/'DEPRECATED - DT-Prelim Calcs'!$C$18*3.39*'DEPRECATED - DT-Prelim Calcs'!$C$20</f>
        <v>1.1611454977727108E-3</v>
      </c>
      <c r="AT39" s="46">
        <f t="shared" si="31"/>
        <v>0</v>
      </c>
      <c r="AU39" s="57">
        <f>AS38*'DEPRECATED - DT-Prelim Calcs'!$C$11+AU38</f>
        <v>39.342854687753466</v>
      </c>
      <c r="AV39" s="57">
        <f>AV38+0.5*AS39*'DEPRECATED - DT-Prelim Calcs'!$C$11^2+AU39*'DEPRECATED - DT-Prelim Calcs'!$C$11</f>
        <v>5465.5631624589078</v>
      </c>
      <c r="AW39" s="57">
        <f>MIN('Drive Train'!$F$35-AQ38*'DEPRECATED - DT-Prelim Calcs'!$C$21*'Drive Train'!$F$39,AW38+AQ$2)</f>
        <v>11.022082681219873</v>
      </c>
      <c r="AX39" s="57">
        <f>'Drive Train'!$F$35-AQ39*'DEPRECATED - DT-Prelim Calcs'!$C$21*'Drive Train'!$F$39</f>
        <v>11.020947257375827</v>
      </c>
      <c r="AY39" s="1">
        <f>IF(AV39&gt;='Drive Train'!$F$29,1,0)</f>
        <v>1</v>
      </c>
      <c r="AZ39" s="57">
        <f t="shared" si="32"/>
        <v>22.53354154614663</v>
      </c>
      <c r="BA39" s="63">
        <f>BA38+'DEPRECATED - DT-Prelim Calcs'!$C$11</f>
        <v>140</v>
      </c>
      <c r="BB39" s="2">
        <f>BL39/'Drive Train'!$F$35</f>
        <v>1.3150269925360429</v>
      </c>
      <c r="BC39" s="46">
        <f>BJ39*12*60/(PI() * 'Drive Train'!$F$15)/BB$2*BB39</f>
        <v>-3540.8921647740453</v>
      </c>
      <c r="BD39" s="2">
        <f>('DEPRECATED - DT-Prelim Calcs'!$C$6*BB39-BC39)/('DEPRECATED - DT-Prelim Calcs'!$C$6*BB39)*'DEPRECATED - DT-Prelim Calcs'!$C$7*BB39</f>
        <v>4.770256349780241</v>
      </c>
      <c r="BE39" s="57">
        <f>BD39/'DEPRECATED - DT-Prelim Calcs'!$C$7*('DEPRECATED - DT-Prelim Calcs'!$C$8-'DEPRECATED - DT-Prelim Calcs'!$C$9)+'DEPRECATED - DT-Prelim Calcs'!$C$9</f>
        <v>256.65182144265765</v>
      </c>
      <c r="BF39" s="57">
        <f t="shared" si="10"/>
        <v>93</v>
      </c>
      <c r="BG39" s="2">
        <f t="shared" si="33"/>
        <v>1.8933387168225355</v>
      </c>
      <c r="BH39" s="57">
        <f>BG39*'DEPRECATED - DT-Prelim Calcs'!$C$21/BB$2/'DEPRECATED - DT-Prelim Calcs'!$C$19/'DEPRECATED - DT-Prelim Calcs'!$C$18*3.39*'DEPRECATED - DT-Prelim Calcs'!$C$20</f>
        <v>19.819080454885675</v>
      </c>
      <c r="BI39" s="46">
        <f t="shared" si="34"/>
        <v>0</v>
      </c>
      <c r="BJ39" s="57">
        <f>BH38*'DEPRECATED - DT-Prelim Calcs'!$C$11+BJ38</f>
        <v>-16.267640358988103</v>
      </c>
      <c r="BK39" s="57">
        <f>BK38+0.5*BH39*'DEPRECATED - DT-Prelim Calcs'!$C$11^2+BJ39*'DEPRECATED - DT-Prelim Calcs'!$C$11</f>
        <v>3303.5192933537237</v>
      </c>
      <c r="BL39" s="57">
        <f>MIN('Drive Train'!$F$35-BF38*'DEPRECATED - DT-Prelim Calcs'!$C$21*'Drive Train'!$F$39,BL38+BF$2)</f>
        <v>16.306334707446933</v>
      </c>
      <c r="BM39" s="57">
        <f>'Drive Train'!$F$35-BF39*'DEPRECATED - DT-Prelim Calcs'!$C$21*'Drive Train'!$F$39</f>
        <v>6.0759999999999996</v>
      </c>
      <c r="BN39" s="1">
        <f>IF(BK39&gt;='Drive Train'!$F$29,1,0)</f>
        <v>1</v>
      </c>
      <c r="BO39" s="57">
        <f t="shared" si="35"/>
        <v>103.33333333333333</v>
      </c>
      <c r="BP39" s="63">
        <f>BP38+'DEPRECATED - DT-Prelim Calcs'!$C$11</f>
        <v>140</v>
      </c>
      <c r="BQ39" s="2">
        <f>CA39/'Drive Train'!$F$35</f>
        <v>0.83919821772471004</v>
      </c>
      <c r="BR39" s="46">
        <f>BY39*12*60/(PI() * 'Drive Train'!$F$15)/BQ$2*BQ39</f>
        <v>5314.9739465652656</v>
      </c>
      <c r="BS39" s="2">
        <f>('DEPRECATED - DT-Prelim Calcs'!$C$6*BQ39-BR39)/('DEPRECATED - DT-Prelim Calcs'!$C$6*BQ39)*'DEPRECATED - DT-Prelim Calcs'!$C$7*BQ39</f>
        <v>-0.38073815104748049</v>
      </c>
      <c r="BT39" s="57">
        <f>BS39/'DEPRECATED - DT-Prelim Calcs'!$C$7*('DEPRECATED - DT-Prelim Calcs'!$C$8-'DEPRECATED - DT-Prelim Calcs'!$C$9)+'DEPRECATED - DT-Prelim Calcs'!$C$9</f>
        <v>-17.569172107631431</v>
      </c>
      <c r="BU39" s="57">
        <f t="shared" si="11"/>
        <v>-17.569172107631431</v>
      </c>
      <c r="BV39" s="2">
        <f t="shared" si="36"/>
        <v>-0.8444211864639255</v>
      </c>
      <c r="BW39" s="57">
        <f>BV39*'DEPRECATED - DT-Prelim Calcs'!$C$21/BQ$2/'DEPRECATED - DT-Prelim Calcs'!$C$19/'DEPRECATED - DT-Prelim Calcs'!$C$18*3.39*'DEPRECATED - DT-Prelim Calcs'!$C$20</f>
        <v>-11.558989655594836</v>
      </c>
      <c r="BX39" s="46">
        <f t="shared" si="37"/>
        <v>1</v>
      </c>
      <c r="BY39" s="57">
        <f>BW38*'DEPRECATED - DT-Prelim Calcs'!$C$11+BY38</f>
        <v>29.260217304976976</v>
      </c>
      <c r="BZ39" s="57">
        <f>BZ38+0.5*BW39*'DEPRECATED - DT-Prelim Calcs'!$C$11^2+BY39*'DEPRECATED - DT-Prelim Calcs'!$C$11</f>
        <v>-2388.7049873508076</v>
      </c>
      <c r="CA39" s="57">
        <f>MIN('Drive Train'!$F$35-BU38*'DEPRECATED - DT-Prelim Calcs'!$C$21*'Drive Train'!$F$39,CA38+BU$2)</f>
        <v>10.406057899786404</v>
      </c>
      <c r="CB39" s="57">
        <f>'Drive Train'!$F$35-BU39*'DEPRECATED - DT-Prelim Calcs'!$C$21*'Drive Train'!$F$39</f>
        <v>13.594703703318938</v>
      </c>
      <c r="CC39" s="1">
        <f>IF(BZ39&gt;='Drive Train'!$F$29,1,0)</f>
        <v>0</v>
      </c>
      <c r="CD39" s="57">
        <f t="shared" si="38"/>
        <v>-19.521302341812703</v>
      </c>
      <c r="CE39" s="63">
        <f>CE38+'DEPRECATED - DT-Prelim Calcs'!$C$11</f>
        <v>140</v>
      </c>
      <c r="CF39" s="2">
        <f>CP39/'Drive Train'!$F$35</f>
        <v>0.48999999999999994</v>
      </c>
      <c r="CG39" s="46">
        <f>CN39*12*60/(PI() * 'Drive Train'!$F$15)/CF$2*CF39</f>
        <v>-11507.610422314456</v>
      </c>
      <c r="CH39" s="2">
        <f>('DEPRECATED - DT-Prelim Calcs'!$C$6*CF39-CG39)/('DEPRECATED - DT-Prelim Calcs'!$C$6*CF39)*'DEPRECATED - DT-Prelim Calcs'!$C$7*CF39</f>
        <v>6.3841534930164796</v>
      </c>
      <c r="CI39" s="57">
        <f>CH39/'DEPRECATED - DT-Prelim Calcs'!$C$7*('DEPRECATED - DT-Prelim Calcs'!$C$8-'DEPRECATED - DT-Prelim Calcs'!$C$9)+'DEPRECATED - DT-Prelim Calcs'!$C$9</f>
        <v>342.57008014689393</v>
      </c>
      <c r="CJ39" s="57">
        <f t="shared" si="12"/>
        <v>93</v>
      </c>
      <c r="CK39" s="2">
        <f t="shared" si="39"/>
        <v>1.5241763143494644</v>
      </c>
      <c r="CL39" s="57">
        <f>CK39*'DEPRECATED - DT-Prelim Calcs'!$C$21/CF$2/'DEPRECATED - DT-Prelim Calcs'!$C$19/'DEPRECATED - DT-Prelim Calcs'!$C$18*3.39*'DEPRECATED - DT-Prelim Calcs'!$C$20</f>
        <v>25.773080821789936</v>
      </c>
      <c r="CM39" s="46">
        <f t="shared" si="40"/>
        <v>0</v>
      </c>
      <c r="CN39" s="57">
        <f>CL38*'DEPRECATED - DT-Prelim Calcs'!$C$11+CN38</f>
        <v>-87.833392524578315</v>
      </c>
      <c r="CO39" s="57">
        <f>CO38+0.5*CL39*'DEPRECATED - DT-Prelim Calcs'!$C$11^2+CN39*'DEPRECATED - DT-Prelim Calcs'!$C$11</f>
        <v>-11975.294926662848</v>
      </c>
      <c r="CP39" s="57">
        <f>MIN('Drive Train'!$F$35-CJ38*'DEPRECATED - DT-Prelim Calcs'!$C$21*'Drive Train'!$F$39,CP38+CJ$2)</f>
        <v>6.0759999999999996</v>
      </c>
      <c r="CQ39" s="57">
        <f>'Drive Train'!$F$35-CJ39*'DEPRECATED - DT-Prelim Calcs'!$C$21*'Drive Train'!$F$39</f>
        <v>6.0759999999999996</v>
      </c>
      <c r="CR39" s="1">
        <f>IF(CO39&gt;='Drive Train'!$F$29,1,0)</f>
        <v>0</v>
      </c>
      <c r="CS39" s="57">
        <f t="shared" si="41"/>
        <v>103.33333333333333</v>
      </c>
      <c r="CT39" s="63">
        <f>CT38+'DEPRECATED - DT-Prelim Calcs'!$C$11</f>
        <v>140</v>
      </c>
      <c r="CU39" s="2">
        <f>DE39/'Drive Train'!$F$35</f>
        <v>2.1955660045287253</v>
      </c>
      <c r="CV39" s="46">
        <f>DC39*12*60/(PI() * 'Drive Train'!$F$15)/CU$2*CU39</f>
        <v>-279576.17706699361</v>
      </c>
      <c r="CW39" s="2">
        <f>('DEPRECATED - DT-Prelim Calcs'!$C$6*CU39-CV39)/('DEPRECATED - DT-Prelim Calcs'!$C$6*CU39)*'DEPRECATED - DT-Prelim Calcs'!$C$7*CU39</f>
        <v>131.70380689107458</v>
      </c>
      <c r="CX39" s="57">
        <f>CW39/'DEPRECATED - DT-Prelim Calcs'!$C$7*('DEPRECATED - DT-Prelim Calcs'!$C$8-'DEPRECATED - DT-Prelim Calcs'!$C$9)+'DEPRECATED - DT-Prelim Calcs'!$C$9</f>
        <v>7014.1516282675802</v>
      </c>
      <c r="CY39" s="57">
        <f t="shared" si="13"/>
        <v>93</v>
      </c>
      <c r="CZ39" s="2">
        <f t="shared" si="42"/>
        <v>1.2803081040535502</v>
      </c>
      <c r="DA39" s="57">
        <f>CZ39*'DEPRECATED - DT-Prelim Calcs'!$C$21/CU$2/'DEPRECATED - DT-Prelim Calcs'!$C$19/'DEPRECATED - DT-Prelim Calcs'!$C$18*3.39*'DEPRECATED - DT-Prelim Calcs'!$C$20</f>
        <v>25.773080821789936</v>
      </c>
      <c r="DB39" s="46">
        <f t="shared" si="43"/>
        <v>0</v>
      </c>
      <c r="DC39" s="57">
        <f>DA38*'DEPRECATED - DT-Prelim Calcs'!$C$11+DC38</f>
        <v>-400.04010910203328</v>
      </c>
      <c r="DD39" s="57">
        <f>DD38+0.5*DA39*'DEPRECATED - DT-Prelim Calcs'!$C$11^2+DC39*'DEPRECATED - DT-Prelim Calcs'!$C$11</f>
        <v>-18623.940458155921</v>
      </c>
      <c r="DE39" s="57">
        <f>MIN('Drive Train'!$F$35-CY38*'DEPRECATED - DT-Prelim Calcs'!$C$21*'Drive Train'!$F$39,DE38+CY$2)</f>
        <v>27.225018456156192</v>
      </c>
      <c r="DF39" s="57">
        <f>'Drive Train'!$F$35-CY39*'DEPRECATED - DT-Prelim Calcs'!$C$21*'Drive Train'!$F$39</f>
        <v>6.0759999999999996</v>
      </c>
      <c r="DG39" s="1">
        <f>IF(DD39&gt;='Drive Train'!$F$29,1,0)</f>
        <v>0</v>
      </c>
      <c r="DH39" s="57">
        <f t="shared" si="44"/>
        <v>103.33333333333333</v>
      </c>
      <c r="DI39" s="63">
        <f>DI38+'DEPRECATED - DT-Prelim Calcs'!$C$11</f>
        <v>140</v>
      </c>
      <c r="DJ39" s="2">
        <f>DT39/'Drive Train'!$F$35</f>
        <v>0.48999999999999994</v>
      </c>
      <c r="DK39" s="46">
        <f>DR39*12*60/(PI() * 'Drive Train'!$F$15)/DJ$2*DJ39</f>
        <v>-33896.597926286478</v>
      </c>
      <c r="DL39" s="2">
        <f>('DEPRECATED - DT-Prelim Calcs'!$C$6*DJ39-DK39)/('DEPRECATED - DT-Prelim Calcs'!$C$6*DJ39)*'DEPRECATED - DT-Prelim Calcs'!$C$7*DJ39</f>
        <v>16.507504315637973</v>
      </c>
      <c r="DM39" s="57">
        <f>DL39/'DEPRECATED - DT-Prelim Calcs'!$C$7*('DEPRECATED - DT-Prelim Calcs'!$C$8-'DEPRECATED - DT-Prelim Calcs'!$C$9)+'DEPRECATED - DT-Prelim Calcs'!$C$9</f>
        <v>881.5019932350009</v>
      </c>
      <c r="DN39" s="57">
        <f t="shared" si="14"/>
        <v>93</v>
      </c>
      <c r="DO39" s="2">
        <f t="shared" si="45"/>
        <v>1.1037138828047846</v>
      </c>
      <c r="DP39" s="57">
        <f>DO39*'DEPRECATED - DT-Prelim Calcs'!$C$21/DJ$2/'DEPRECATED - DT-Prelim Calcs'!$C$19/'DEPRECATED - DT-Prelim Calcs'!$C$18*3.39*'DEPRECATED - DT-Prelim Calcs'!$C$20</f>
        <v>25.773080821789936</v>
      </c>
      <c r="DQ39" s="46">
        <f t="shared" si="46"/>
        <v>0</v>
      </c>
      <c r="DR39" s="57">
        <f>DP38*'DEPRECATED - DT-Prelim Calcs'!$C$11+DR38</f>
        <v>-187.34923122256976</v>
      </c>
      <c r="DS39" s="57">
        <f>DS38+0.5*DP39*'DEPRECATED - DT-Prelim Calcs'!$C$11^2+DR39*'DEPRECATED - DT-Prelim Calcs'!$C$11</f>
        <v>-45902.118783048623</v>
      </c>
      <c r="DT39" s="57">
        <f>MIN('Drive Train'!$F$35-DN38*'DEPRECATED - DT-Prelim Calcs'!$C$21*'Drive Train'!$F$39,DT38+DN$2)</f>
        <v>6.0759999999999996</v>
      </c>
      <c r="DU39" s="57">
        <f>'Drive Train'!$F$35-DN39*'DEPRECATED - DT-Prelim Calcs'!$C$21*'Drive Train'!$F$39</f>
        <v>6.0759999999999996</v>
      </c>
      <c r="DV39" s="1">
        <f>IF(DS39&gt;='Drive Train'!$F$29,1,0)</f>
        <v>0</v>
      </c>
      <c r="DW39" s="57">
        <f t="shared" si="47"/>
        <v>103.33333333333333</v>
      </c>
      <c r="DX39" s="63">
        <f>DX38+'DEPRECATED - DT-Prelim Calcs'!$C$11</f>
        <v>140</v>
      </c>
      <c r="DY39" s="2">
        <f>EI39/'Drive Train'!$F$35</f>
        <v>0.48999999999999994</v>
      </c>
      <c r="DZ39" s="46">
        <f>EG39*12*60/(PI() * 'Drive Train'!$F$15)/DY$2*DY39</f>
        <v>-167743.27288146445</v>
      </c>
      <c r="EA39" s="2">
        <f>('DEPRECATED - DT-Prelim Calcs'!$C$6*DY39-DZ39)/('DEPRECATED - DT-Prelim Calcs'!$C$6*DY39)*'DEPRECATED - DT-Prelim Calcs'!$C$7*DY39</f>
        <v>77.02729543045578</v>
      </c>
      <c r="EB39" s="57">
        <f>EA39/'DEPRECATED - DT-Prelim Calcs'!$C$7*('DEPRECATED - DT-Prelim Calcs'!$C$8-'DEPRECATED - DT-Prelim Calcs'!$C$9)+'DEPRECATED - DT-Prelim Calcs'!$C$9</f>
        <v>4103.3647318371268</v>
      </c>
      <c r="EC39" s="57">
        <f t="shared" si="15"/>
        <v>93</v>
      </c>
      <c r="ED39" s="2">
        <f t="shared" si="48"/>
        <v>0.96993038185874991</v>
      </c>
      <c r="EE39" s="57">
        <f>ED39*'DEPRECATED - DT-Prelim Calcs'!$C$21/DY$2/'DEPRECATED - DT-Prelim Calcs'!$C$19/'DEPRECATED - DT-Prelim Calcs'!$C$18*3.39*'DEPRECATED - DT-Prelim Calcs'!$C$20</f>
        <v>25.773080821789936</v>
      </c>
      <c r="EF39" s="46">
        <f t="shared" si="49"/>
        <v>0</v>
      </c>
      <c r="EG39" s="57">
        <f>EE38*'DEPRECATED - DT-Prelim Calcs'!$C$11+EG38</f>
        <v>-814.75113446740374</v>
      </c>
      <c r="EH39" s="57">
        <f>EH38+0.5*EE39*'DEPRECATED - DT-Prelim Calcs'!$C$11^2+EG39*'DEPRECATED - DT-Prelim Calcs'!$C$11</f>
        <v>-59513.743421573105</v>
      </c>
      <c r="EI39" s="57">
        <f>MIN('Drive Train'!$F$35-EC38*'DEPRECATED - DT-Prelim Calcs'!$C$21*'Drive Train'!$F$39,EI38+EC$2)</f>
        <v>6.0759999999999996</v>
      </c>
      <c r="EJ39" s="57">
        <f>'Drive Train'!$F$35-EC39*'DEPRECATED - DT-Prelim Calcs'!$C$21*'Drive Train'!$F$39</f>
        <v>6.0759999999999996</v>
      </c>
      <c r="EK39" s="1">
        <f>IF(EH39&gt;='Drive Train'!$F$29,1,0)</f>
        <v>0</v>
      </c>
      <c r="EL39" s="57">
        <f t="shared" si="50"/>
        <v>103.33333333333333</v>
      </c>
      <c r="EM39" s="63">
        <f>EM38+'DEPRECATED - DT-Prelim Calcs'!$C$11</f>
        <v>140</v>
      </c>
      <c r="EN39" s="2">
        <f>EX39/'Drive Train'!$F$35</f>
        <v>0.48999999999999994</v>
      </c>
      <c r="EO39" s="46">
        <f>EV39*12*60/(PI() * 'Drive Train'!$F$15)/EN$2*EN39</f>
        <v>-145409.24845661625</v>
      </c>
      <c r="EP39" s="2">
        <f>('DEPRECATED - DT-Prelim Calcs'!$C$6*EN39-EO39)/('DEPRECATED - DT-Prelim Calcs'!$C$6*EN39)*'DEPRECATED - DT-Prelim Calcs'!$C$7*EN39</f>
        <v>66.928796581697029</v>
      </c>
      <c r="EQ39" s="57">
        <f>EP39/'DEPRECATED - DT-Prelim Calcs'!$C$7*('DEPRECATED - DT-Prelim Calcs'!$C$8-'DEPRECATED - DT-Prelim Calcs'!$C$9)+'DEPRECATED - DT-Prelim Calcs'!$C$9</f>
        <v>3565.7558512164851</v>
      </c>
      <c r="ER39" s="57">
        <f t="shared" si="16"/>
        <v>93</v>
      </c>
      <c r="ES39" s="2">
        <f t="shared" si="51"/>
        <v>0.86507304327942547</v>
      </c>
      <c r="ET39" s="57">
        <f>ES39*'DEPRECATED - DT-Prelim Calcs'!$C$21/EN$2/'DEPRECATED - DT-Prelim Calcs'!$C$19/'DEPRECATED - DT-Prelim Calcs'!$C$18*3.39*'DEPRECATED - DT-Prelim Calcs'!$C$20</f>
        <v>25.773080821789936</v>
      </c>
      <c r="EU39" s="46">
        <f t="shared" si="52"/>
        <v>0</v>
      </c>
      <c r="EV39" s="57">
        <f>ET38*'DEPRECATED - DT-Prelim Calcs'!$C$11+EV38</f>
        <v>-629.9181283995016</v>
      </c>
      <c r="EW39" s="57">
        <f>EW38+0.5*ET39*'DEPRECATED - DT-Prelim Calcs'!$C$11^2+EV39*'DEPRECATED - DT-Prelim Calcs'!$C$11</f>
        <v>-85846.334411250413</v>
      </c>
      <c r="EX39" s="57">
        <f>MIN('Drive Train'!$F$35-ER38*'DEPRECATED - DT-Prelim Calcs'!$C$21*'Drive Train'!$F$39,EX38+ER$2)</f>
        <v>6.0759999999999996</v>
      </c>
      <c r="EY39" s="57">
        <f>'Drive Train'!$F$35-ER39*'DEPRECATED - DT-Prelim Calcs'!$C$21*'Drive Train'!$F$39</f>
        <v>6.0759999999999996</v>
      </c>
      <c r="EZ39" s="1">
        <f>IF(EW39&gt;='Drive Train'!$F$29,1,0)</f>
        <v>0</v>
      </c>
      <c r="FA39" s="57">
        <f t="shared" si="53"/>
        <v>103.33333333333333</v>
      </c>
      <c r="FB39" s="63">
        <f>FB38+'DEPRECATED - DT-Prelim Calcs'!$C$11</f>
        <v>140</v>
      </c>
      <c r="FC39" s="2">
        <f>FM39/'Drive Train'!$F$35</f>
        <v>0.48999999999999994</v>
      </c>
      <c r="FD39" s="46">
        <f>FK39*12*60/(PI() * 'Drive Train'!$F$15)/FC$2*FC39</f>
        <v>-129427.20573352269</v>
      </c>
      <c r="FE39" s="2">
        <f>('DEPRECATED - DT-Prelim Calcs'!$C$6*FC39-FD39)/('DEPRECATED - DT-Prelim Calcs'!$C$6*FC39)*'DEPRECATED - DT-Prelim Calcs'!$C$7*FC39</f>
        <v>59.702394524913643</v>
      </c>
      <c r="FF39" s="57">
        <f>FE39/'DEPRECATED - DT-Prelim Calcs'!$C$7*('DEPRECATED - DT-Prelim Calcs'!$C$8-'DEPRECATED - DT-Prelim Calcs'!$C$9)+'DEPRECATED - DT-Prelim Calcs'!$C$9</f>
        <v>3181.0473931727888</v>
      </c>
      <c r="FG39" s="57">
        <f t="shared" si="17"/>
        <v>93</v>
      </c>
      <c r="FH39" s="2">
        <f t="shared" si="54"/>
        <v>0.78067567320338405</v>
      </c>
      <c r="FI39" s="57">
        <f>FH39*'DEPRECATED - DT-Prelim Calcs'!$C$21/FC$2/'DEPRECATED - DT-Prelim Calcs'!$C$19/'DEPRECATED - DT-Prelim Calcs'!$C$18*3.39*'DEPRECATED - DT-Prelim Calcs'!$C$20</f>
        <v>25.773080821789936</v>
      </c>
      <c r="FJ39" s="46">
        <f t="shared" si="55"/>
        <v>0</v>
      </c>
      <c r="FK39" s="57">
        <f>FI38*'DEPRECATED - DT-Prelim Calcs'!$C$11+FK38</f>
        <v>-505.98252701230672</v>
      </c>
      <c r="FL39" s="57">
        <f>FL38+0.5*FI39*'DEPRECATED - DT-Prelim Calcs'!$C$11^2+FK39*'DEPRECATED - DT-Prelim Calcs'!$C$11</f>
        <v>-109355.80714906051</v>
      </c>
      <c r="FM39" s="57">
        <f>MIN('Drive Train'!$F$35-FG38*'DEPRECATED - DT-Prelim Calcs'!$C$21*'Drive Train'!$F$39,FM38+FG$2)</f>
        <v>6.0759999999999996</v>
      </c>
      <c r="FN39" s="57">
        <f>'Drive Train'!$F$35-FG39*'DEPRECATED - DT-Prelim Calcs'!$C$21*'Drive Train'!$F$39</f>
        <v>6.0759999999999996</v>
      </c>
      <c r="FO39" s="1">
        <f>IF(FL39&gt;='Drive Train'!$F$29,1,0)</f>
        <v>0</v>
      </c>
      <c r="FP39" s="57">
        <f t="shared" si="56"/>
        <v>103.33333333333333</v>
      </c>
      <c r="FQ39" s="63">
        <f>FQ38+'DEPRECATED - DT-Prelim Calcs'!$C$11</f>
        <v>140</v>
      </c>
      <c r="FR39" s="2">
        <f>GB39/'Drive Train'!$F$35</f>
        <v>0.48999999999999994</v>
      </c>
      <c r="FS39" s="46">
        <f>FZ39*12*60/(PI() * 'Drive Train'!$F$15)/FR$2*FR39</f>
        <v>-78816.800761054052</v>
      </c>
      <c r="FT39" s="2">
        <f>('DEPRECATED - DT-Prelim Calcs'!$C$6*FR39-FS39)/('DEPRECATED - DT-Prelim Calcs'!$C$6*FR39)*'DEPRECATED - DT-Prelim Calcs'!$C$7*FR39</f>
        <v>36.81851535349724</v>
      </c>
      <c r="FU39" s="57">
        <f>FT39/'DEPRECATED - DT-Prelim Calcs'!$C$7*('DEPRECATED - DT-Prelim Calcs'!$C$8-'DEPRECATED - DT-Prelim Calcs'!$C$9)+'DEPRECATED - DT-Prelim Calcs'!$C$9</f>
        <v>1962.7894273251852</v>
      </c>
      <c r="FV39" s="57">
        <f t="shared" si="18"/>
        <v>93</v>
      </c>
      <c r="FW39" s="2">
        <f t="shared" si="57"/>
        <v>0.7112822800297498</v>
      </c>
      <c r="FX39" s="57">
        <f>FW39*'DEPRECATED - DT-Prelim Calcs'!$C$21/FR$2/'DEPRECATED - DT-Prelim Calcs'!$C$19/'DEPRECATED - DT-Prelim Calcs'!$C$18*3.39*'DEPRECATED - DT-Prelim Calcs'!$C$20</f>
        <v>25.773080821789936</v>
      </c>
      <c r="FY39" s="46">
        <f t="shared" si="58"/>
        <v>0</v>
      </c>
      <c r="FZ39" s="57">
        <f>FX38*'DEPRECATED - DT-Prelim Calcs'!$C$11+FZ38</f>
        <v>-280.73728146301335</v>
      </c>
      <c r="GA39" s="57">
        <f>GA38+0.5*FX39*'DEPRECATED - DT-Prelim Calcs'!$C$11^2+FZ39*'DEPRECATED - DT-Prelim Calcs'!$C$11</f>
        <v>-117289.47248936018</v>
      </c>
      <c r="GB39" s="57">
        <f>MIN('Drive Train'!$F$35-FV38*'DEPRECATED - DT-Prelim Calcs'!$C$21*'Drive Train'!$F$39,GB38+FV$2)</f>
        <v>6.0759999999999996</v>
      </c>
      <c r="GC39" s="57">
        <f>'Drive Train'!$F$35-FV39*'DEPRECATED - DT-Prelim Calcs'!$C$21*'Drive Train'!$F$39</f>
        <v>6.0759999999999996</v>
      </c>
      <c r="GD39" s="1">
        <f>IF(GA39&gt;='Drive Train'!$F$29,1,0)</f>
        <v>0</v>
      </c>
      <c r="GE39" s="57">
        <f t="shared" si="59"/>
        <v>103.33333333333333</v>
      </c>
      <c r="GF39" s="63">
        <f>GF38+'DEPRECATED - DT-Prelim Calcs'!$C$11</f>
        <v>140</v>
      </c>
      <c r="GG39" s="2">
        <f>GQ39/'Drive Train'!$F$35</f>
        <v>0.83548387096774201</v>
      </c>
      <c r="GH39" s="46">
        <f>GO39*12*60/(PI() * 'Drive Train'!$F$15)/GG$2*GG39</f>
        <v>-278444.46666748927</v>
      </c>
      <c r="GI39" s="2">
        <f>('DEPRECATED - DT-Prelim Calcs'!$C$6*GG39-GH39)/('DEPRECATED - DT-Prelim Calcs'!$C$6*GG39)*'DEPRECATED - DT-Prelim Calcs'!$C$7*GG39</f>
        <v>127.91429749275629</v>
      </c>
      <c r="GJ39" s="57">
        <f>GI39/'DEPRECATED - DT-Prelim Calcs'!$C$7*('DEPRECATED - DT-Prelim Calcs'!$C$8-'DEPRECATED - DT-Prelim Calcs'!$C$9)+'DEPRECATED - DT-Prelim Calcs'!$C$9</f>
        <v>6812.4113561496397</v>
      </c>
      <c r="GK39" s="57">
        <f t="shared" si="60"/>
        <v>29.999999999999982</v>
      </c>
      <c r="GL39" s="2">
        <f t="shared" si="61"/>
        <v>0.99579519204165001</v>
      </c>
      <c r="GM39" s="57">
        <f>GL39*'DEPRECATED - DT-Prelim Calcs'!$C$21/GG$2/'DEPRECATED - DT-Prelim Calcs'!$C$19/'DEPRECATED - DT-Prelim Calcs'!$C$18*3.39*'DEPRECATED - DT-Prelim Calcs'!$C$20</f>
        <v>25.773080821789936</v>
      </c>
      <c r="GN39" s="46">
        <f t="shared" si="62"/>
        <v>0</v>
      </c>
      <c r="GO39" s="57">
        <f>GM38*'DEPRECATED - DT-Prelim Calcs'!$C$11+GO38</f>
        <v>-814.34029484608629</v>
      </c>
      <c r="GP39" s="57">
        <f>GP38+0.5*GM39*'DEPRECATED - DT-Prelim Calcs'!$C$11^2+GO39*'DEPRECATED - DT-Prelim Calcs'!$C$11</f>
        <v>-65553.882030453358</v>
      </c>
      <c r="GQ39" s="57">
        <f>MIN('Drive Train'!$F$35-GK38*'DEPRECATED - DT-Prelim Calcs'!$C$21*'Drive Train'!$F$39,GQ38+GK$2)</f>
        <v>10.360000000000001</v>
      </c>
      <c r="GR39" s="57">
        <f>'Drive Train'!$F$35-GK39*'DEPRECATED - DT-Prelim Calcs'!$C$21*'Drive Train'!$F$39</f>
        <v>10.360000000000001</v>
      </c>
      <c r="GS39" s="1">
        <f>IF(GP39&gt;='Drive Train'!$F$29,1,0)</f>
        <v>0</v>
      </c>
      <c r="GT39" s="57">
        <f t="shared" si="63"/>
        <v>33.333333333333314</v>
      </c>
      <c r="GU39" s="63">
        <f>GU38+'DEPRECATED - DT-Prelim Calcs'!$C$11</f>
        <v>140</v>
      </c>
      <c r="GV39" s="2">
        <f>HF39/'Drive Train'!$F$35</f>
        <v>0.81720430107526887</v>
      </c>
      <c r="GW39" s="46">
        <f>HD39*12*60/(PI() * 'Drive Train'!$F$15)/GV$2*GV39</f>
        <v>-16349.677148855813</v>
      </c>
      <c r="GX39" s="2">
        <f>('DEPRECATED - DT-Prelim Calcs'!$C$6*GV39-GW39)/('DEPRECATED - DT-Prelim Calcs'!$C$6*GV39)*'DEPRECATED - DT-Prelim Calcs'!$C$7*GV39</f>
        <v>9.3620931214530305</v>
      </c>
      <c r="GY39" s="57">
        <f>GX39/'DEPRECATED - DT-Prelim Calcs'!$C$7*('DEPRECATED - DT-Prelim Calcs'!$C$8-'DEPRECATED - DT-Prelim Calcs'!$C$9)+'DEPRECATED - DT-Prelim Calcs'!$C$9</f>
        <v>501.10520642424223</v>
      </c>
      <c r="GZ39" s="57">
        <f t="shared" si="20"/>
        <v>33.333333333333314</v>
      </c>
      <c r="HA39" s="2">
        <f t="shared" si="64"/>
        <v>0.99579519204165001</v>
      </c>
      <c r="HB39" s="57">
        <f>HA39*'DEPRECATED - DT-Prelim Calcs'!$C$21/GV$2/'DEPRECATED - DT-Prelim Calcs'!$C$19/'DEPRECATED - DT-Prelim Calcs'!$C$18*3.39*'DEPRECATED - DT-Prelim Calcs'!$C$20</f>
        <v>25.773080821789936</v>
      </c>
      <c r="HC39" s="46">
        <f t="shared" si="65"/>
        <v>0</v>
      </c>
      <c r="HD39" s="57">
        <f>HB38*'DEPRECATED - DT-Prelim Calcs'!$C$11+HD38</f>
        <v>-48.885936664087907</v>
      </c>
      <c r="HE39" s="57">
        <f>HE38+0.5*HB39*'DEPRECATED - DT-Prelim Calcs'!$C$11^2+HD39*'DEPRECATED - DT-Prelim Calcs'!$C$11</f>
        <v>-52934.635500616183</v>
      </c>
      <c r="HF39" s="57">
        <f>MIN('Drive Train'!$F$35-GZ38*'DEPRECATED - DT-Prelim Calcs'!$C$21*'Drive Train'!$F$39,HF38+GZ$2)</f>
        <v>10.133333333333335</v>
      </c>
      <c r="HG39" s="57">
        <f>'Drive Train'!$F$35-GZ39*'DEPRECATED - DT-Prelim Calcs'!$C$21*'Drive Train'!$F$39</f>
        <v>10.133333333333335</v>
      </c>
      <c r="HH39" s="1">
        <f>IF(HE39&gt;='Drive Train'!$F$29,1,0)</f>
        <v>0</v>
      </c>
      <c r="HI39" s="57">
        <f t="shared" si="66"/>
        <v>37.037037037037017</v>
      </c>
      <c r="HJ39" s="63">
        <f>HJ38+'DEPRECATED - DT-Prelim Calcs'!$C$11</f>
        <v>140</v>
      </c>
      <c r="HK39" s="2">
        <f>HU39/'Drive Train'!$F$35</f>
        <v>0.79892473118279583</v>
      </c>
      <c r="HL39" s="46">
        <f>HS39*12*60/(PI() * 'Drive Train'!$F$15)/HK$2*HK39</f>
        <v>-324574.30050045508</v>
      </c>
      <c r="HM39" s="2">
        <f>('DEPRECATED - DT-Prelim Calcs'!$C$6*HK39-HL39)/('DEPRECATED - DT-Prelim Calcs'!$C$6*HK39)*'DEPRECATED - DT-Prelim Calcs'!$C$7*HK39</f>
        <v>148.68414485094917</v>
      </c>
      <c r="HN39" s="57">
        <f>HM39/'DEPRECATED - DT-Prelim Calcs'!$C$7*('DEPRECATED - DT-Prelim Calcs'!$C$8-'DEPRECATED - DT-Prelim Calcs'!$C$9)+'DEPRECATED - DT-Prelim Calcs'!$C$9</f>
        <v>7918.1256366708621</v>
      </c>
      <c r="HO39" s="57">
        <f t="shared" si="21"/>
        <v>36.66666666666665</v>
      </c>
      <c r="HP39" s="2">
        <f t="shared" si="67"/>
        <v>0.99579519204165001</v>
      </c>
      <c r="HQ39" s="57">
        <f>HP39*'DEPRECATED - DT-Prelim Calcs'!$C$21/HK$2/'DEPRECATED - DT-Prelim Calcs'!$C$19/'DEPRECATED - DT-Prelim Calcs'!$C$18*3.39*'DEPRECATED - DT-Prelim Calcs'!$C$20</f>
        <v>25.773080821789936</v>
      </c>
      <c r="HR39" s="46">
        <f t="shared" si="68"/>
        <v>0</v>
      </c>
      <c r="HS39" s="57">
        <f>HQ38*'DEPRECATED - DT-Prelim Calcs'!$C$11+HS38</f>
        <v>-992.69004775770202</v>
      </c>
      <c r="HT39" s="57">
        <f>HT38+0.5*HQ39*'DEPRECATED - DT-Prelim Calcs'!$C$11^2+HS39*'DEPRECATED - DT-Prelim Calcs'!$C$11</f>
        <v>-68333.266534814044</v>
      </c>
      <c r="HU39" s="57">
        <f>MIN('Drive Train'!$F$35-HO38*'DEPRECATED - DT-Prelim Calcs'!$C$21*'Drive Train'!$F$39,HU38+HO$2)</f>
        <v>9.9066666666666681</v>
      </c>
      <c r="HV39" s="57">
        <f>'Drive Train'!$F$35-HO39*'DEPRECATED - DT-Prelim Calcs'!$C$21*'Drive Train'!$F$39</f>
        <v>9.9066666666666681</v>
      </c>
      <c r="HW39" s="1">
        <f>IF(HT39&gt;='Drive Train'!$F$29,1,0)</f>
        <v>0</v>
      </c>
      <c r="HX39" s="57">
        <f t="shared" si="69"/>
        <v>40.740740740740726</v>
      </c>
      <c r="HY39" s="63">
        <f>HY38+'DEPRECATED - DT-Prelim Calcs'!$C$11</f>
        <v>140</v>
      </c>
      <c r="HZ39" s="2">
        <f>IJ39/'Drive Train'!$F$35</f>
        <v>0.78064516129032269</v>
      </c>
      <c r="IA39" s="46">
        <f>IH39*12*60/(PI() * 'Drive Train'!$F$15)/HZ$2*HZ39</f>
        <v>-192720.04898343291</v>
      </c>
      <c r="IB39" s="2">
        <f>('DEPRECATED - DT-Prelim Calcs'!$C$6*HZ39-IA39)/('DEPRECATED - DT-Prelim Calcs'!$C$6*HZ39)*'DEPRECATED - DT-Prelim Calcs'!$C$7*HZ39</f>
        <v>89.0211893696803</v>
      </c>
      <c r="IC39" s="57">
        <f>IB39/'DEPRECATED - DT-Prelim Calcs'!$C$7*('DEPRECATED - DT-Prelim Calcs'!$C$8-'DEPRECATED - DT-Prelim Calcs'!$C$9)+'DEPRECATED - DT-Prelim Calcs'!$C$9</f>
        <v>4741.8778407178343</v>
      </c>
      <c r="ID39" s="57">
        <f t="shared" si="22"/>
        <v>39.999999999999986</v>
      </c>
      <c r="IE39" s="2">
        <f t="shared" si="70"/>
        <v>0.99579519204165001</v>
      </c>
      <c r="IF39" s="57">
        <f>IE39*'DEPRECATED - DT-Prelim Calcs'!$C$21/HZ$2/'DEPRECATED - DT-Prelim Calcs'!$C$19/'DEPRECATED - DT-Prelim Calcs'!$C$18*3.39*'DEPRECATED - DT-Prelim Calcs'!$C$20</f>
        <v>25.773080821789936</v>
      </c>
      <c r="IG39" s="46">
        <f t="shared" si="71"/>
        <v>0</v>
      </c>
      <c r="IH39" s="57">
        <f>IF38*'DEPRECATED - DT-Prelim Calcs'!$C$11+IH38</f>
        <v>-603.22402272094803</v>
      </c>
      <c r="II39" s="57">
        <f>II38+0.5*IF39*'DEPRECATED - DT-Prelim Calcs'!$C$11^2+IH39*'DEPRECATED - DT-Prelim Calcs'!$C$11</f>
        <v>-82875.088235191157</v>
      </c>
      <c r="IJ39" s="57">
        <f>MIN('Drive Train'!$F$35-ID38*'DEPRECATED - DT-Prelim Calcs'!$C$21*'Drive Train'!$F$39,IJ38+ID$2)</f>
        <v>9.6800000000000015</v>
      </c>
      <c r="IK39" s="57">
        <f>'Drive Train'!$F$35-ID39*'DEPRECATED - DT-Prelim Calcs'!$C$21*'Drive Train'!$F$39</f>
        <v>9.6800000000000015</v>
      </c>
      <c r="IL39" s="1">
        <f>IF(II39&gt;='Drive Train'!$F$29,1,0)</f>
        <v>0</v>
      </c>
      <c r="IM39" s="57">
        <f t="shared" si="72"/>
        <v>44.444444444444429</v>
      </c>
      <c r="IN39" s="63">
        <f>IN38+'DEPRECATED - DT-Prelim Calcs'!$C$11</f>
        <v>140</v>
      </c>
      <c r="IO39" s="2">
        <f>IY39/'Drive Train'!$F$35</f>
        <v>0.76236559139784954</v>
      </c>
      <c r="IP39" s="46">
        <f>IW39*12*60/(PI() * 'Drive Train'!$F$15)/IO$2*IO39</f>
        <v>-329457.35220155015</v>
      </c>
      <c r="IQ39" s="2">
        <f>('DEPRECATED - DT-Prelim Calcs'!$C$6*IO39-IP39)/('DEPRECATED - DT-Prelim Calcs'!$C$6*IO39)*'DEPRECATED - DT-Prelim Calcs'!$C$7*IO39</f>
        <v>150.80394625458138</v>
      </c>
      <c r="IR39" s="57">
        <f>IQ39/'DEPRECATED - DT-Prelim Calcs'!$C$7*('DEPRECATED - DT-Prelim Calcs'!$C$8-'DEPRECATED - DT-Prelim Calcs'!$C$9)+'DEPRECATED - DT-Prelim Calcs'!$C$9</f>
        <v>8030.9764748808257</v>
      </c>
      <c r="IS39" s="57">
        <f t="shared" si="23"/>
        <v>43.333333333333321</v>
      </c>
      <c r="IT39" s="2">
        <f t="shared" si="73"/>
        <v>0.99579519204165001</v>
      </c>
      <c r="IU39" s="57">
        <f>IT39*'DEPRECATED - DT-Prelim Calcs'!$C$21/IO$2/'DEPRECATED - DT-Prelim Calcs'!$C$19/'DEPRECATED - DT-Prelim Calcs'!$C$18*3.39*'DEPRECATED - DT-Prelim Calcs'!$C$20</f>
        <v>25.773080821789936</v>
      </c>
      <c r="IV39" s="46">
        <f t="shared" si="74"/>
        <v>0</v>
      </c>
      <c r="IW39" s="57">
        <f>IU38*'DEPRECATED - DT-Prelim Calcs'!$C$11+IW38</f>
        <v>-1055.945054181547</v>
      </c>
      <c r="IX39" s="57">
        <f>IX38+0.5*IU39*'DEPRECATED - DT-Prelim Calcs'!$C$11^2+IW39*'DEPRECATED - DT-Prelim Calcs'!$C$11</f>
        <v>-64350.596360616211</v>
      </c>
      <c r="IY39" s="57">
        <f>MIN('Drive Train'!$F$35-IS38*'DEPRECATED - DT-Prelim Calcs'!$C$21*'Drive Train'!$F$39,IY38+IS$2)</f>
        <v>9.4533333333333349</v>
      </c>
      <c r="IZ39" s="57">
        <f>'Drive Train'!$F$35-IS39*'DEPRECATED - DT-Prelim Calcs'!$C$21*'Drive Train'!$F$39</f>
        <v>9.4533333333333349</v>
      </c>
      <c r="JA39" s="1">
        <f>IF(IX39&gt;='Drive Train'!$F$29,1,0)</f>
        <v>0</v>
      </c>
      <c r="JB39" s="57">
        <f t="shared" si="75"/>
        <v>48.148148148148138</v>
      </c>
      <c r="JC39" s="63">
        <f>JC38+'DEPRECATED - DT-Prelim Calcs'!$C$11</f>
        <v>140</v>
      </c>
      <c r="JD39" s="2">
        <f>JN39/'Drive Train'!$F$35</f>
        <v>3.4040516494849373</v>
      </c>
      <c r="JE39" s="46">
        <f>JL39*12*60/(PI() * 'Drive Train'!$F$15)/JD$2*JD39</f>
        <v>-1409322.6812503161</v>
      </c>
      <c r="JF39" s="2">
        <f>('DEPRECATED - DT-Prelim Calcs'!$C$6*JD39-JE39)/('DEPRECATED - DT-Prelim Calcs'!$C$6*JD39)*'DEPRECATED - DT-Prelim Calcs'!$C$7*JD39</f>
        <v>645.43972353966069</v>
      </c>
      <c r="JG39" s="57">
        <f>JF39/'DEPRECATED - DT-Prelim Calcs'!$C$7*('DEPRECATED - DT-Prelim Calcs'!$C$8-'DEPRECATED - DT-Prelim Calcs'!$C$9)+'DEPRECATED - DT-Prelim Calcs'!$C$9</f>
        <v>34363.661215825086</v>
      </c>
      <c r="JH39" s="57">
        <f t="shared" si="24"/>
        <v>46.666666666666657</v>
      </c>
      <c r="JI39" s="2">
        <f t="shared" si="76"/>
        <v>0.99579519204165001</v>
      </c>
      <c r="JJ39" s="57">
        <f>JI39*'DEPRECATED - DT-Prelim Calcs'!$C$21/JD$2/'DEPRECATED - DT-Prelim Calcs'!$C$19/'DEPRECATED - DT-Prelim Calcs'!$C$18*3.39*'DEPRECATED - DT-Prelim Calcs'!$C$20</f>
        <v>25.773080821789936</v>
      </c>
      <c r="JK39" s="46">
        <f t="shared" si="77"/>
        <v>0</v>
      </c>
      <c r="JL39" s="57">
        <f>JJ38*'DEPRECATED - DT-Prelim Calcs'!$C$11+JL38</f>
        <v>-1011.6253500561339</v>
      </c>
      <c r="JM39" s="57">
        <f>JM38+0.5*JJ39*'DEPRECATED - DT-Prelim Calcs'!$C$11^2+JL39*'DEPRECATED - DT-Prelim Calcs'!$C$11</f>
        <v>-76244.621359297453</v>
      </c>
      <c r="JN39" s="57">
        <f>MIN('Drive Train'!$F$35-JH38*'DEPRECATED - DT-Prelim Calcs'!$C$21*'Drive Train'!$F$39,JN38+JH$2)</f>
        <v>42.210240453613224</v>
      </c>
      <c r="JO39" s="57">
        <f>'Drive Train'!$F$35-JH39*'DEPRECATED - DT-Prelim Calcs'!$C$21*'Drive Train'!$F$39</f>
        <v>9.2266666666666666</v>
      </c>
      <c r="JP39" s="1">
        <f>IF(JM39&gt;='Drive Train'!$F$29,1,0)</f>
        <v>0</v>
      </c>
      <c r="JQ39" s="57">
        <f>MIN(JG39,'DEPRECATED - DT-Prelim Calcs'!$C$10)*'DEPRECATED - DT-Prelim Calcs'!$C$11*1000/60/60</f>
        <v>103.33333333333333</v>
      </c>
      <c r="JR39" s="63">
        <f>JR38+'DEPRECATED - DT-Prelim Calcs'!$C$11</f>
        <v>140</v>
      </c>
      <c r="JS39" s="2">
        <f>KC39/'Drive Train'!$F$35</f>
        <v>0.72580645161290325</v>
      </c>
      <c r="JT39" s="46">
        <f>KA39*12*60/(PI() * 'Drive Train'!$F$15)/JS$2*JS39</f>
        <v>-146772.92627931212</v>
      </c>
      <c r="JU39" s="2">
        <f>('DEPRECATED - DT-Prelim Calcs'!$C$6*JS39-JT39)/('DEPRECATED - DT-Prelim Calcs'!$C$6*JS39)*'DEPRECATED - DT-Prelim Calcs'!$C$7*JS39</f>
        <v>68.11368741952073</v>
      </c>
      <c r="JV39" s="57">
        <f>JU39/'DEPRECATED - DT-Prelim Calcs'!$C$7*('DEPRECATED - DT-Prelim Calcs'!$C$8-'DEPRECATED - DT-Prelim Calcs'!$C$9)+'DEPRECATED - DT-Prelim Calcs'!$C$9</f>
        <v>3628.8353095122443</v>
      </c>
      <c r="JW39" s="57">
        <f t="shared" si="25"/>
        <v>49.999999999999993</v>
      </c>
      <c r="JX39" s="2">
        <f t="shared" si="78"/>
        <v>0.99579519204165001</v>
      </c>
      <c r="JY39" s="57">
        <f>JX39*'DEPRECATED - DT-Prelim Calcs'!$C$21/JS$2/'DEPRECATED - DT-Prelim Calcs'!$C$19/'DEPRECATED - DT-Prelim Calcs'!$C$18*3.39*'DEPRECATED - DT-Prelim Calcs'!$C$20</f>
        <v>25.773080821789936</v>
      </c>
      <c r="JZ39" s="46">
        <f t="shared" si="79"/>
        <v>0</v>
      </c>
      <c r="KA39" s="57">
        <f>JY38*'DEPRECATED - DT-Prelim Calcs'!$C$11+KA38</f>
        <v>-494.11783746694823</v>
      </c>
      <c r="KB39" s="57">
        <f>KB38+0.5*JY39*'DEPRECATED - DT-Prelim Calcs'!$C$11^2+KA39*'DEPRECATED - DT-Prelim Calcs'!$C$11</f>
        <v>-62939.544662137094</v>
      </c>
      <c r="KC39" s="57">
        <f>MIN('Drive Train'!$F$35-JW38*'DEPRECATED - DT-Prelim Calcs'!$C$21*'Drive Train'!$F$39,KC38+JW$2)</f>
        <v>9</v>
      </c>
      <c r="KD39" s="57">
        <f>'Drive Train'!$F$35-JW39*'DEPRECATED - DT-Prelim Calcs'!$C$21*'Drive Train'!$F$39</f>
        <v>9</v>
      </c>
      <c r="KE39" s="1">
        <f>IF(KB39&gt;='Drive Train'!$F$29,1,0)</f>
        <v>0</v>
      </c>
      <c r="KF39" s="57">
        <f>MIN(JV39,'DEPRECATED - DT-Prelim Calcs'!$C$10)*'DEPRECATED - DT-Prelim Calcs'!$C$11*1000/60/60</f>
        <v>103.33333333333333</v>
      </c>
      <c r="KG39" s="63">
        <f>KG38+'DEPRECATED - DT-Prelim Calcs'!$C$11</f>
        <v>140</v>
      </c>
      <c r="KH39" s="2">
        <f>KR39/'Drive Train'!$F$35</f>
        <v>0.7075268817204301</v>
      </c>
      <c r="KI39" s="46">
        <f>KP39*12*60/(PI() * 'Drive Train'!$F$15)/KH$2*KH39</f>
        <v>-190205.43241355111</v>
      </c>
      <c r="KJ39" s="2">
        <f>('DEPRECATED - DT-Prelim Calcs'!$C$6*KH39-KI39)/('DEPRECATED - DT-Prelim Calcs'!$C$6*KH39)*'DEPRECATED - DT-Prelim Calcs'!$C$7*KH39</f>
        <v>87.707971326533155</v>
      </c>
      <c r="KK39" s="57">
        <f>KJ39/'DEPRECATED - DT-Prelim Calcs'!$C$7*('DEPRECATED - DT-Prelim Calcs'!$C$8-'DEPRECATED - DT-Prelim Calcs'!$C$9)+'DEPRECATED - DT-Prelim Calcs'!$C$9</f>
        <v>4671.9666892922005</v>
      </c>
      <c r="KL39" s="57">
        <f t="shared" si="26"/>
        <v>53.333333333333329</v>
      </c>
      <c r="KM39" s="2">
        <f t="shared" si="80"/>
        <v>0.99579519204165001</v>
      </c>
      <c r="KN39" s="57">
        <f>KM39*'DEPRECATED - DT-Prelim Calcs'!$C$21/KH$2/'DEPRECATED - DT-Prelim Calcs'!$C$19/'DEPRECATED - DT-Prelim Calcs'!$C$18*3.39*'DEPRECATED - DT-Prelim Calcs'!$C$20</f>
        <v>25.773080821789936</v>
      </c>
      <c r="KO39" s="46">
        <f t="shared" si="81"/>
        <v>0</v>
      </c>
      <c r="KP39" s="57">
        <f>KN38*'DEPRECATED - DT-Prelim Calcs'!$C$11+KP38</f>
        <v>-656.87899515750883</v>
      </c>
      <c r="KQ39" s="57">
        <f>KQ38+0.5*KN39*'DEPRECATED - DT-Prelim Calcs'!$C$11^2+KP39*'DEPRECATED - DT-Prelim Calcs'!$C$11</f>
        <v>-84351.883701350496</v>
      </c>
      <c r="KR39" s="57">
        <f>MIN('Drive Train'!$F$35-KL38*'DEPRECATED - DT-Prelim Calcs'!$C$21*'Drive Train'!$F$39,KR38+KL$2)</f>
        <v>8.7733333333333334</v>
      </c>
      <c r="KS39" s="57">
        <f>'Drive Train'!$F$35-KL39*'DEPRECATED - DT-Prelim Calcs'!$C$21*'Drive Train'!$F$39</f>
        <v>8.7733333333333334</v>
      </c>
      <c r="KT39" s="1">
        <f>IF(KQ39&gt;='Drive Train'!$F$29,1,0)</f>
        <v>0</v>
      </c>
      <c r="KU39" s="57">
        <f>MIN(KK39,'DEPRECATED - DT-Prelim Calcs'!$C$10)*'DEPRECATED - DT-Prelim Calcs'!$C$11*1000/60/60</f>
        <v>103.33333333333333</v>
      </c>
      <c r="KV39" s="63">
        <f>KV38+'DEPRECATED - DT-Prelim Calcs'!$C$11</f>
        <v>140</v>
      </c>
      <c r="KW39" s="2">
        <f>LG39/'Drive Train'!$F$35</f>
        <v>1.4234914814400461</v>
      </c>
      <c r="KX39" s="46">
        <f>LE39*12*60/(PI() * 'Drive Train'!$F$15)/KW$2*KW39</f>
        <v>-120909.9171154736</v>
      </c>
      <c r="KY39" s="2">
        <f>('DEPRECATED - DT-Prelim Calcs'!$C$6*KW39-KX39)/('DEPRECATED - DT-Prelim Calcs'!$C$6*KW39)*'DEPRECATED - DT-Prelim Calcs'!$C$7*KW39</f>
        <v>58.100952227923692</v>
      </c>
      <c r="KZ39" s="57">
        <f>KY39/'DEPRECATED - DT-Prelim Calcs'!$C$7*('DEPRECATED - DT-Prelim Calcs'!$C$8-'DEPRECATED - DT-Prelim Calcs'!$C$9)+'DEPRECATED - DT-Prelim Calcs'!$C$9</f>
        <v>3095.7921870716223</v>
      </c>
      <c r="LA39" s="57">
        <f t="shared" si="27"/>
        <v>56.666666666666664</v>
      </c>
      <c r="LB39" s="2">
        <f t="shared" si="82"/>
        <v>0.99579519204165001</v>
      </c>
      <c r="LC39" s="57">
        <f>LB39*'DEPRECATED - DT-Prelim Calcs'!$C$21/KW$2/'DEPRECATED - DT-Prelim Calcs'!$C$19/'DEPRECATED - DT-Prelim Calcs'!$C$18*3.39*'DEPRECATED - DT-Prelim Calcs'!$C$20</f>
        <v>25.773080821789936</v>
      </c>
      <c r="LD39" s="46">
        <f t="shared" si="83"/>
        <v>0</v>
      </c>
      <c r="LE39" s="57">
        <f>LC38*'DEPRECATED - DT-Prelim Calcs'!$C$11+LE38</f>
        <v>-207.54508553722417</v>
      </c>
      <c r="LF39" s="57">
        <f>LF38+0.5*LC39*'DEPRECATED - DT-Prelim Calcs'!$C$11^2+LE39*'DEPRECATED - DT-Prelim Calcs'!$C$11</f>
        <v>-62958.759706709272</v>
      </c>
      <c r="LG39" s="57">
        <f>MIN('Drive Train'!$F$35-LA38*'DEPRECATED - DT-Prelim Calcs'!$C$21*'Drive Train'!$F$39,LG38+LA$2)</f>
        <v>17.651294369856572</v>
      </c>
      <c r="LH39" s="57">
        <f>'Drive Train'!$F$35-LA39*'DEPRECATED - DT-Prelim Calcs'!$C$21*'Drive Train'!$F$39</f>
        <v>8.5466666666666669</v>
      </c>
      <c r="LI39" s="1">
        <f>IF(LF39&gt;='Drive Train'!$F$29,1,0)</f>
        <v>0</v>
      </c>
      <c r="LJ39" s="57">
        <f>MIN(KZ39,'DEPRECATED - DT-Prelim Calcs'!$C$10)*'DEPRECATED - DT-Prelim Calcs'!$C$11*1000/60/60</f>
        <v>103.33333333333333</v>
      </c>
      <c r="LK39" s="63">
        <f>LK38+'DEPRECATED - DT-Prelim Calcs'!$C$11</f>
        <v>140</v>
      </c>
      <c r="LL39" s="2">
        <f>LV39/'Drive Train'!$F$35</f>
        <v>0.67096774193548392</v>
      </c>
      <c r="LM39" s="46">
        <f>LT39*12*60/(PI() * 'Drive Train'!$F$15)/LL$2*LL39</f>
        <v>-25324.42327840205</v>
      </c>
      <c r="LN39" s="2">
        <f>('DEPRECATED - DT-Prelim Calcs'!$C$6*LL39-LM39)/('DEPRECATED - DT-Prelim Calcs'!$C$6*LL39)*'DEPRECATED - DT-Prelim Calcs'!$C$7*LL39</f>
        <v>13.067662671000528</v>
      </c>
      <c r="LO39" s="57">
        <f>LN39/'DEPRECATED - DT-Prelim Calcs'!$C$7*('DEPRECATED - DT-Prelim Calcs'!$C$8-'DEPRECATED - DT-Prelim Calcs'!$C$9)+'DEPRECATED - DT-Prelim Calcs'!$C$9</f>
        <v>698.37681356405312</v>
      </c>
      <c r="LP39" s="57">
        <f t="shared" si="28"/>
        <v>60</v>
      </c>
      <c r="LQ39" s="2">
        <f t="shared" si="84"/>
        <v>0.99579519204165001</v>
      </c>
      <c r="LR39" s="57">
        <f>LQ39*'DEPRECATED - DT-Prelim Calcs'!$C$21/LL$2/'DEPRECATED - DT-Prelim Calcs'!$C$19/'DEPRECATED - DT-Prelim Calcs'!$C$18*3.39*'DEPRECATED - DT-Prelim Calcs'!$C$20</f>
        <v>25.773080821789936</v>
      </c>
      <c r="LS39" s="46">
        <f t="shared" si="85"/>
        <v>0</v>
      </c>
      <c r="LT39" s="57">
        <f>LR38*'DEPRECATED - DT-Prelim Calcs'!$C$11+LT38</f>
        <v>-92.223866462277201</v>
      </c>
      <c r="LU39" s="57">
        <f>LU38+0.5*LR39*'DEPRECATED - DT-Prelim Calcs'!$C$11^2+LT39*'DEPRECATED - DT-Prelim Calcs'!$C$11</f>
        <v>-69163.759477257787</v>
      </c>
      <c r="LV39" s="57">
        <f>MIN('Drive Train'!$F$35-LP38*'DEPRECATED - DT-Prelim Calcs'!$C$21*'Drive Train'!$F$39,LV38+LP$2)</f>
        <v>8.32</v>
      </c>
      <c r="LW39" s="57">
        <f>'Drive Train'!$F$35-LP39*'DEPRECATED - DT-Prelim Calcs'!$C$21*'Drive Train'!$F$39</f>
        <v>8.32</v>
      </c>
      <c r="LX39" s="1">
        <f>IF(LU39&gt;='Drive Train'!$F$29,1,0)</f>
        <v>0</v>
      </c>
      <c r="LY39" s="57">
        <f>MIN(LO39,'DEPRECATED - DT-Prelim Calcs'!$C$10)*'DEPRECATED - DT-Prelim Calcs'!$C$11*1000/60/60</f>
        <v>103.33333333333333</v>
      </c>
      <c r="LZ39" s="63">
        <f>LZ38+'DEPRECATED - DT-Prelim Calcs'!$C$11</f>
        <v>140</v>
      </c>
    </row>
    <row r="40" spans="1:338" x14ac:dyDescent="0.2">
      <c r="C40" s="3" t="s">
        <v>120</v>
      </c>
      <c r="E40" s="18">
        <f>'DEPRECATED - DT-Prelim Calcs'!AG2</f>
        <v>12.4</v>
      </c>
      <c r="F40" s="18">
        <f>'DEPRECATED - DT-Prelim Calcs'!AW2</f>
        <v>12.460518884118898</v>
      </c>
      <c r="G40" s="18">
        <f>'DEPRECATED - DT-Prelim Calcs'!BL2</f>
        <v>17.370131103902388</v>
      </c>
      <c r="H40" s="18">
        <f>'DEPRECATED - DT-Prelim Calcs'!CA2</f>
        <v>24.105247847386465</v>
      </c>
      <c r="I40" s="18">
        <f>'DEPRECATED - DT-Prelim Calcs'!CP2</f>
        <v>31.763985666357087</v>
      </c>
      <c r="J40" s="18">
        <f>'DEPRECATED - DT-Prelim Calcs'!DE2</f>
        <v>34.569766784360176</v>
      </c>
      <c r="K40" s="18">
        <f>'DEPRECATED - DT-Prelim Calcs'!DT2</f>
        <v>41.605070639749769</v>
      </c>
      <c r="L40" s="18">
        <f>'DEPRECATED - DT-Prelim Calcs'!EI2</f>
        <v>54.174275305675437</v>
      </c>
      <c r="M40" s="18">
        <f>'DEPRECATED - DT-Prelim Calcs'!EX2</f>
        <v>62.430863921240828</v>
      </c>
      <c r="N40" s="18">
        <f>'DEPRECATED - DT-Prelim Calcs'!FM2</f>
        <v>51.105747987591258</v>
      </c>
      <c r="O40" s="18">
        <f>'DEPRECATED - DT-Prelim Calcs'!GB2</f>
        <v>55.316899596136757</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Train'!$AA$49 + V39*(1-'Drive Train'!$AA$49))</f>
        <v>0</v>
      </c>
      <c r="W40" s="57">
        <f t="shared" si="0"/>
        <v>0</v>
      </c>
      <c r="X40" s="2">
        <f>MAX(MIN(IF(AND(AI39=1,AG40&lt;0),-1,1)*(W40-$C$9)/($C$8-$C$9)*$C$7-$C$29*AE40/T$2 -  AI39*$C$29/2,X$2),MAX(X$4:X39)*-1)</f>
        <v>-0.2458281045106315</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Train'!$F$39,AG39+W$2)-$C$3,IF(AE39-1&lt;=0,0,IF($C$32=Motors!$C$29,MAX(MAX(AG$4:AG39)*-1,AG39-W$2),MAX(0,MAX(AG$4:AG39)*-1,AG39-W$2))))</f>
        <v>0</v>
      </c>
      <c r="AH40" s="57">
        <f>'Drive Train'!$F$35-ABS(W40)*'DEPRECATED - DT-Prelim Calcs'!$C$21*'Drive Train'!$F$39</f>
        <v>12.4</v>
      </c>
      <c r="AI40" s="1">
        <f>IF(AJ40&gt;='Drive Train'!$F$29,1,0)</f>
        <v>1</v>
      </c>
      <c r="AJ40" s="57">
        <f>AJ39+0.5*Y40*'DEPRECATED - DT-Prelim Calcs'!$C$11^2+AE40*'DEPRECATED - DT-Prelim Calcs'!$C$11</f>
        <v>784.33981740885292</v>
      </c>
      <c r="AK40" s="57">
        <f t="shared" si="8"/>
        <v>0</v>
      </c>
      <c r="AL40" s="63">
        <f>AL39+'DEPRECATED - DT-Prelim Calcs'!$C$11</f>
        <v>144</v>
      </c>
      <c r="AM40" s="2">
        <f>AW40/'Drive Train'!$F$35</f>
        <v>0.88878606914321179</v>
      </c>
      <c r="AN40" s="46">
        <f>AU40*12*60/(PI() * 'Drive Train'!$F$15)/AM$2*AM40</f>
        <v>4007.4397614789177</v>
      </c>
      <c r="AO40" s="2">
        <f>('DEPRECATED - DT-Prelim Calcs'!$C$6*AM40-AN40)/('DEPRECATED - DT-Prelim Calcs'!$C$6*AM40)*'DEPRECATED - DT-Prelim Calcs'!$C$7*AM40</f>
        <v>0.32998008795517969</v>
      </c>
      <c r="AP40" s="57">
        <f>AO40/'DEPRECATED - DT-Prelim Calcs'!$C$7*('DEPRECATED - DT-Prelim Calcs'!$C$8-'DEPRECATED - DT-Prelim Calcs'!$C$9)+'DEPRECATED - DT-Prelim Calcs'!$C$9</f>
        <v>20.266989744667864</v>
      </c>
      <c r="AQ40" s="57">
        <f t="shared" si="9"/>
        <v>20.266989744667864</v>
      </c>
      <c r="AR40" s="2">
        <f t="shared" si="30"/>
        <v>-1.2664599552170142E-4</v>
      </c>
      <c r="AS40" s="57">
        <f>AR40*'DEPRECATED - DT-Prelim Calcs'!$C$21/AM$2/'DEPRECATED - DT-Prelim Calcs'!$C$19/'DEPRECATED - DT-Prelim Calcs'!$C$18*3.39*'DEPRECATED - DT-Prelim Calcs'!$C$20</f>
        <v>-9.1779524669174527E-4</v>
      </c>
      <c r="AT40" s="46">
        <f t="shared" si="31"/>
        <v>0</v>
      </c>
      <c r="AU40" s="57">
        <f>AS39*'DEPRECATED - DT-Prelim Calcs'!$C$11+AU39</f>
        <v>39.34749926974456</v>
      </c>
      <c r="AV40" s="57">
        <f>AV39+0.5*AS40*'DEPRECATED - DT-Prelim Calcs'!$C$11^2+AU40*'DEPRECATED - DT-Prelim Calcs'!$C$11</f>
        <v>5622.9458171759125</v>
      </c>
      <c r="AW40" s="57">
        <f>MIN('Drive Train'!$F$35-AQ39*'DEPRECATED - DT-Prelim Calcs'!$C$21*'Drive Train'!$F$39,AW39+AQ$2)</f>
        <v>11.020947257375827</v>
      </c>
      <c r="AX40" s="57">
        <f>'Drive Train'!$F$35-AQ40*'DEPRECATED - DT-Prelim Calcs'!$C$21*'Drive Train'!$F$39</f>
        <v>11.021844697362585</v>
      </c>
      <c r="AY40" s="1">
        <f>IF(AV40&gt;='Drive Train'!$F$29,1,0)</f>
        <v>1</v>
      </c>
      <c r="AZ40" s="57">
        <f t="shared" si="32"/>
        <v>22.518877494075404</v>
      </c>
      <c r="BA40" s="63">
        <f>BA39+'DEPRECATED - DT-Prelim Calcs'!$C$11</f>
        <v>144</v>
      </c>
      <c r="BB40" s="2">
        <f>BL40/'Drive Train'!$F$35</f>
        <v>0.48999999999999994</v>
      </c>
      <c r="BC40" s="46">
        <f>BJ40*12*60/(PI() * 'Drive Train'!$F$15)/BB$2*BB40</f>
        <v>5110.3417299516032</v>
      </c>
      <c r="BD40" s="2">
        <f>('DEPRECATED - DT-Prelim Calcs'!$C$6*BB40-BC40)/('DEPRECATED - DT-Prelim Calcs'!$C$6*BB40)*'DEPRECATED - DT-Prelim Calcs'!$C$7*BB40</f>
        <v>-1.1297798441244586</v>
      </c>
      <c r="BE40" s="57">
        <f>BD40/'DEPRECATED - DT-Prelim Calcs'!$C$7*('DEPRECATED - DT-Prelim Calcs'!$C$8-'DEPRECATED - DT-Prelim Calcs'!$C$9)+'DEPRECATED - DT-Prelim Calcs'!$C$9</f>
        <v>-57.445541079322837</v>
      </c>
      <c r="BF40" s="57">
        <f t="shared" si="10"/>
        <v>-57.445541079322837</v>
      </c>
      <c r="BG40" s="2">
        <f t="shared" si="33"/>
        <v>-1.8933316034077099</v>
      </c>
      <c r="BH40" s="57">
        <f>BG40*'DEPRECATED - DT-Prelim Calcs'!$C$21/BB$2/'DEPRECATED - DT-Prelim Calcs'!$C$19/'DEPRECATED - DT-Prelim Calcs'!$C$18*3.39*'DEPRECATED - DT-Prelim Calcs'!$C$20</f>
        <v>-19.81900599312166</v>
      </c>
      <c r="BI40" s="46">
        <f t="shared" si="34"/>
        <v>1</v>
      </c>
      <c r="BJ40" s="57">
        <f>BH39*'DEPRECATED - DT-Prelim Calcs'!$C$11+BJ39</f>
        <v>63.008681460554598</v>
      </c>
      <c r="BK40" s="57">
        <f>BK39+0.5*BH40*'DEPRECATED - DT-Prelim Calcs'!$C$11^2+BJ40*'DEPRECATED - DT-Prelim Calcs'!$C$11</f>
        <v>3397.0019712509688</v>
      </c>
      <c r="BL40" s="57">
        <f>MIN('Drive Train'!$F$35-BF39*'DEPRECATED - DT-Prelim Calcs'!$C$21*'Drive Train'!$F$39,BL39+BF$2)</f>
        <v>6.0759999999999996</v>
      </c>
      <c r="BM40" s="57">
        <f>'Drive Train'!$F$35-BF40*'DEPRECATED - DT-Prelim Calcs'!$C$21*'Drive Train'!$F$39</f>
        <v>16.306296793393955</v>
      </c>
      <c r="BN40" s="1">
        <f>IF(BK40&gt;='Drive Train'!$F$29,1,0)</f>
        <v>1</v>
      </c>
      <c r="BO40" s="57">
        <f t="shared" si="35"/>
        <v>-63.828378977025373</v>
      </c>
      <c r="BP40" s="63">
        <f>BP39+'DEPRECATED - DT-Prelim Calcs'!$C$11</f>
        <v>144</v>
      </c>
      <c r="BQ40" s="2">
        <f>CA40/'Drive Train'!$F$35</f>
        <v>1.0963470728483014</v>
      </c>
      <c r="BR40" s="46">
        <f>BY40*12*60/(PI() * 'Drive Train'!$F$15)/BQ$2*BQ40</f>
        <v>-4028.4302649544084</v>
      </c>
      <c r="BS40" s="2">
        <f>('DEPRECATED - DT-Prelim Calcs'!$C$6*BQ40-BR40)/('DEPRECATED - DT-Prelim Calcs'!$C$6*BQ40)*'DEPRECATED - DT-Prelim Calcs'!$C$7*BQ40</f>
        <v>4.463681799887131</v>
      </c>
      <c r="BT40" s="57">
        <f>BS40/'DEPRECATED - DT-Prelim Calcs'!$C$7*('DEPRECATED - DT-Prelim Calcs'!$C$8-'DEPRECATED - DT-Prelim Calcs'!$C$9)+'DEPRECATED - DT-Prelim Calcs'!$C$9</f>
        <v>240.3308609649456</v>
      </c>
      <c r="BU40" s="57">
        <f t="shared" si="11"/>
        <v>93</v>
      </c>
      <c r="BV40" s="2">
        <f t="shared" si="36"/>
        <v>1.8828060353728675</v>
      </c>
      <c r="BW40" s="57">
        <f>BV40*'DEPRECATED - DT-Prelim Calcs'!$C$21/BQ$2/'DEPRECATED - DT-Prelim Calcs'!$C$19/'DEPRECATED - DT-Prelim Calcs'!$C$18*3.39*'DEPRECATED - DT-Prelim Calcs'!$C$20</f>
        <v>25.773080821789936</v>
      </c>
      <c r="BX40" s="46">
        <f t="shared" si="37"/>
        <v>0</v>
      </c>
      <c r="BY40" s="57">
        <f>BW39*'DEPRECATED - DT-Prelim Calcs'!$C$11+BY39</f>
        <v>-16.975741317402367</v>
      </c>
      <c r="BZ40" s="57">
        <f>BZ39+0.5*BW40*'DEPRECATED - DT-Prelim Calcs'!$C$11^2+BY40*'DEPRECATED - DT-Prelim Calcs'!$C$11</f>
        <v>-2250.4233060460974</v>
      </c>
      <c r="CA40" s="57">
        <f>MIN('Drive Train'!$F$35-BU39*'DEPRECATED - DT-Prelim Calcs'!$C$21*'Drive Train'!$F$39,CA39+BU$2)</f>
        <v>13.594703703318938</v>
      </c>
      <c r="CB40" s="57">
        <f>'Drive Train'!$F$35-BU40*'DEPRECATED - DT-Prelim Calcs'!$C$21*'Drive Train'!$F$39</f>
        <v>6.0759999999999996</v>
      </c>
      <c r="CC40" s="1">
        <f>IF(BZ40&gt;='Drive Train'!$F$29,1,0)</f>
        <v>0</v>
      </c>
      <c r="CD40" s="57">
        <f t="shared" si="38"/>
        <v>103.33333333333333</v>
      </c>
      <c r="CE40" s="63">
        <f>CE39+'DEPRECATED - DT-Prelim Calcs'!$C$11</f>
        <v>144</v>
      </c>
      <c r="CF40" s="2">
        <f>CP40/'Drive Train'!$F$35</f>
        <v>0.48999999999999994</v>
      </c>
      <c r="CG40" s="46">
        <f>CN40*12*60/(PI() * 'Drive Train'!$F$15)/CF$2*CF40</f>
        <v>1999.1694004956087</v>
      </c>
      <c r="CH40" s="2">
        <f>('DEPRECATED - DT-Prelim Calcs'!$C$6*CF40-CG40)/('DEPRECATED - DT-Prelim Calcs'!$C$6*CF40)*'DEPRECATED - DT-Prelim Calcs'!$C$7*CF40</f>
        <v>0.2769603648790962</v>
      </c>
      <c r="CI40" s="57">
        <f>CH40/'DEPRECATED - DT-Prelim Calcs'!$C$7*('DEPRECATED - DT-Prelim Calcs'!$C$8-'DEPRECATED - DT-Prelim Calcs'!$C$9)+'DEPRECATED - DT-Prelim Calcs'!$C$9</f>
        <v>17.444404487131969</v>
      </c>
      <c r="CJ40" s="57">
        <f t="shared" si="12"/>
        <v>17.444404487131969</v>
      </c>
      <c r="CK40" s="2">
        <f t="shared" si="39"/>
        <v>-2.174163853235106E-2</v>
      </c>
      <c r="CL40" s="57">
        <f>CK40*'DEPRECATED - DT-Prelim Calcs'!$C$21/CF$2/'DEPRECATED - DT-Prelim Calcs'!$C$19/'DEPRECATED - DT-Prelim Calcs'!$C$18*3.39*'DEPRECATED - DT-Prelim Calcs'!$C$20</f>
        <v>-0.3676405425126878</v>
      </c>
      <c r="CM40" s="46">
        <f t="shared" si="40"/>
        <v>1</v>
      </c>
      <c r="CN40" s="57">
        <f>CL39*'DEPRECATED - DT-Prelim Calcs'!$C$11+CN39</f>
        <v>15.258930762581429</v>
      </c>
      <c r="CO40" s="57">
        <f>CO39+0.5*CL40*'DEPRECATED - DT-Prelim Calcs'!$C$11^2+CN40*'DEPRECATED - DT-Prelim Calcs'!$C$11</f>
        <v>-11917.200327952623</v>
      </c>
      <c r="CP40" s="57">
        <f>MIN('Drive Train'!$F$35-CJ39*'DEPRECATED - DT-Prelim Calcs'!$C$21*'Drive Train'!$F$39,CP39+CJ$2)</f>
        <v>6.0759999999999996</v>
      </c>
      <c r="CQ40" s="57">
        <f>'Drive Train'!$F$35-CJ40*'DEPRECATED - DT-Prelim Calcs'!$C$21*'Drive Train'!$F$39</f>
        <v>11.213780494875026</v>
      </c>
      <c r="CR40" s="1">
        <f>IF(CO40&gt;='Drive Train'!$F$29,1,0)</f>
        <v>0</v>
      </c>
      <c r="CS40" s="57">
        <f t="shared" si="41"/>
        <v>19.382671652368852</v>
      </c>
      <c r="CT40" s="63">
        <f>CT39+'DEPRECATED - DT-Prelim Calcs'!$C$11</f>
        <v>144</v>
      </c>
      <c r="CU40" s="2">
        <f>DE40/'Drive Train'!$F$35</f>
        <v>0.48999999999999994</v>
      </c>
      <c r="CV40" s="46">
        <f>DC40*12*60/(PI() * 'Drive Train'!$F$15)/CU$2*CU40</f>
        <v>-46315.493793577902</v>
      </c>
      <c r="CW40" s="2">
        <f>('DEPRECATED - DT-Prelim Calcs'!$C$6*CU40-CV40)/('DEPRECATED - DT-Prelim Calcs'!$C$6*CU40)*'DEPRECATED - DT-Prelim Calcs'!$C$7*CU40</f>
        <v>22.122802447002385</v>
      </c>
      <c r="CX40" s="57">
        <f>CW40/'DEPRECATED - DT-Prelim Calcs'!$C$7*('DEPRECATED - DT-Prelim Calcs'!$C$8-'DEPRECATED - DT-Prelim Calcs'!$C$9)+'DEPRECATED - DT-Prelim Calcs'!$C$9</f>
        <v>1180.4408937553553</v>
      </c>
      <c r="CY40" s="57">
        <f t="shared" si="13"/>
        <v>93</v>
      </c>
      <c r="CZ40" s="2">
        <f t="shared" si="42"/>
        <v>1.2803081040535502</v>
      </c>
      <c r="DA40" s="57">
        <f>CZ40*'DEPRECATED - DT-Prelim Calcs'!$C$21/CU$2/'DEPRECATED - DT-Prelim Calcs'!$C$19/'DEPRECATED - DT-Prelim Calcs'!$C$18*3.39*'DEPRECATED - DT-Prelim Calcs'!$C$20</f>
        <v>25.773080821789936</v>
      </c>
      <c r="DB40" s="46">
        <f t="shared" si="43"/>
        <v>0</v>
      </c>
      <c r="DC40" s="57">
        <f>DA39*'DEPRECATED - DT-Prelim Calcs'!$C$11+DC39</f>
        <v>-296.94778581487355</v>
      </c>
      <c r="DD40" s="57">
        <f>DD39+0.5*DA40*'DEPRECATED - DT-Prelim Calcs'!$C$11^2+DC40*'DEPRECATED - DT-Prelim Calcs'!$C$11</f>
        <v>-19605.546954841098</v>
      </c>
      <c r="DE40" s="57">
        <f>MIN('Drive Train'!$F$35-CY39*'DEPRECATED - DT-Prelim Calcs'!$C$21*'Drive Train'!$F$39,DE39+CY$2)</f>
        <v>6.0759999999999996</v>
      </c>
      <c r="DF40" s="57">
        <f>'Drive Train'!$F$35-CY40*'DEPRECATED - DT-Prelim Calcs'!$C$21*'Drive Train'!$F$39</f>
        <v>6.0759999999999996</v>
      </c>
      <c r="DG40" s="1">
        <f>IF(DD40&gt;='Drive Train'!$F$29,1,0)</f>
        <v>0</v>
      </c>
      <c r="DH40" s="57">
        <f t="shared" si="44"/>
        <v>103.33333333333333</v>
      </c>
      <c r="DI40" s="63">
        <f>DI39+'DEPRECATED - DT-Prelim Calcs'!$C$11</f>
        <v>144</v>
      </c>
      <c r="DJ40" s="2">
        <f>DT40/'Drive Train'!$F$35</f>
        <v>0.48999999999999994</v>
      </c>
      <c r="DK40" s="46">
        <f>DR40*12*60/(PI() * 'Drive Train'!$F$15)/DJ$2*DJ40</f>
        <v>-15244.378170977347</v>
      </c>
      <c r="DL40" s="2">
        <f>('DEPRECATED - DT-Prelim Calcs'!$C$6*DJ40-DK40)/('DEPRECATED - DT-Prelim Calcs'!$C$6*DJ40)*'DEPRECATED - DT-Prelim Calcs'!$C$7*DJ40</f>
        <v>8.0737614244006384</v>
      </c>
      <c r="DM40" s="57">
        <f>DL40/'DEPRECATED - DT-Prelim Calcs'!$C$7*('DEPRECATED - DT-Prelim Calcs'!$C$8-'DEPRECATED - DT-Prelim Calcs'!$C$9)+'DEPRECATED - DT-Prelim Calcs'!$C$9</f>
        <v>432.51891732390118</v>
      </c>
      <c r="DN40" s="57">
        <f t="shared" si="14"/>
        <v>93</v>
      </c>
      <c r="DO40" s="2">
        <f t="shared" si="45"/>
        <v>1.1037138828047846</v>
      </c>
      <c r="DP40" s="57">
        <f>DO40*'DEPRECATED - DT-Prelim Calcs'!$C$21/DJ$2/'DEPRECATED - DT-Prelim Calcs'!$C$19/'DEPRECATED - DT-Prelim Calcs'!$C$18*3.39*'DEPRECATED - DT-Prelim Calcs'!$C$20</f>
        <v>25.773080821789936</v>
      </c>
      <c r="DQ40" s="46">
        <f t="shared" si="46"/>
        <v>0</v>
      </c>
      <c r="DR40" s="57">
        <f>DP39*'DEPRECATED - DT-Prelim Calcs'!$C$11+DR39</f>
        <v>-84.256907935410013</v>
      </c>
      <c r="DS40" s="57">
        <f>DS39+0.5*DP40*'DEPRECATED - DT-Prelim Calcs'!$C$11^2+DR40*'DEPRECATED - DT-Prelim Calcs'!$C$11</f>
        <v>-46032.961768215944</v>
      </c>
      <c r="DT40" s="57">
        <f>MIN('Drive Train'!$F$35-DN39*'DEPRECATED - DT-Prelim Calcs'!$C$21*'Drive Train'!$F$39,DT39+DN$2)</f>
        <v>6.0759999999999996</v>
      </c>
      <c r="DU40" s="57">
        <f>'Drive Train'!$F$35-DN40*'DEPRECATED - DT-Prelim Calcs'!$C$21*'Drive Train'!$F$39</f>
        <v>6.0759999999999996</v>
      </c>
      <c r="DV40" s="1">
        <f>IF(DS40&gt;='Drive Train'!$F$29,1,0)</f>
        <v>0</v>
      </c>
      <c r="DW40" s="57">
        <f t="shared" si="47"/>
        <v>103.33333333333333</v>
      </c>
      <c r="DX40" s="63">
        <f>DX39+'DEPRECATED - DT-Prelim Calcs'!$C$11</f>
        <v>144</v>
      </c>
      <c r="DY40" s="2">
        <f>EI40/'Drive Train'!$F$35</f>
        <v>0.48999999999999994</v>
      </c>
      <c r="DZ40" s="46">
        <f>EG40*12*60/(PI() * 'Drive Train'!$F$15)/DY$2*DY40</f>
        <v>-146518.33315990577</v>
      </c>
      <c r="EA40" s="2">
        <f>('DEPRECATED - DT-Prelim Calcs'!$C$6*DY40-DZ40)/('DEPRECATED - DT-Prelim Calcs'!$C$6*DY40)*'DEPRECATED - DT-Prelim Calcs'!$C$7*DY40</f>
        <v>67.430277657668455</v>
      </c>
      <c r="EB40" s="57">
        <f>EA40/'DEPRECATED - DT-Prelim Calcs'!$C$7*('DEPRECATED - DT-Prelim Calcs'!$C$8-'DEPRECATED - DT-Prelim Calcs'!$C$9)+'DEPRECATED - DT-Prelim Calcs'!$C$9</f>
        <v>3592.4529558003578</v>
      </c>
      <c r="EC40" s="57">
        <f t="shared" si="15"/>
        <v>93</v>
      </c>
      <c r="ED40" s="2">
        <f t="shared" si="48"/>
        <v>0.96993038185874991</v>
      </c>
      <c r="EE40" s="57">
        <f>ED40*'DEPRECATED - DT-Prelim Calcs'!$C$21/DY$2/'DEPRECATED - DT-Prelim Calcs'!$C$19/'DEPRECATED - DT-Prelim Calcs'!$C$18*3.39*'DEPRECATED - DT-Prelim Calcs'!$C$20</f>
        <v>25.773080821789936</v>
      </c>
      <c r="EF40" s="46">
        <f t="shared" si="49"/>
        <v>0</v>
      </c>
      <c r="EG40" s="57">
        <f>EE39*'DEPRECATED - DT-Prelim Calcs'!$C$11+EG39</f>
        <v>-711.65881118024402</v>
      </c>
      <c r="EH40" s="57">
        <f>EH39+0.5*EE40*'DEPRECATED - DT-Prelim Calcs'!$C$11^2+EG40*'DEPRECATED - DT-Prelim Calcs'!$C$11</f>
        <v>-62154.194019719762</v>
      </c>
      <c r="EI40" s="57">
        <f>MIN('Drive Train'!$F$35-EC39*'DEPRECATED - DT-Prelim Calcs'!$C$21*'Drive Train'!$F$39,EI39+EC$2)</f>
        <v>6.0759999999999996</v>
      </c>
      <c r="EJ40" s="57">
        <f>'Drive Train'!$F$35-EC40*'DEPRECATED - DT-Prelim Calcs'!$C$21*'Drive Train'!$F$39</f>
        <v>6.0759999999999996</v>
      </c>
      <c r="EK40" s="1">
        <f>IF(EH40&gt;='Drive Train'!$F$29,1,0)</f>
        <v>0</v>
      </c>
      <c r="EL40" s="57">
        <f t="shared" si="50"/>
        <v>103.33333333333333</v>
      </c>
      <c r="EM40" s="63">
        <f>EM39+'DEPRECATED - DT-Prelim Calcs'!$C$11</f>
        <v>144</v>
      </c>
      <c r="EN40" s="2">
        <f>EX40/'Drive Train'!$F$35</f>
        <v>0.48999999999999994</v>
      </c>
      <c r="EO40" s="46">
        <f>EV40*12*60/(PI() * 'Drive Train'!$F$15)/EN$2*EN40</f>
        <v>-121611.58876880803</v>
      </c>
      <c r="EP40" s="2">
        <f>('DEPRECATED - DT-Prelim Calcs'!$C$6*EN40-EO40)/('DEPRECATED - DT-Prelim Calcs'!$C$6*EN40)*'DEPRECATED - DT-Prelim Calcs'!$C$7*EN40</f>
        <v>56.168503927359723</v>
      </c>
      <c r="EQ40" s="57">
        <f>EP40/'DEPRECATED - DT-Prelim Calcs'!$C$7*('DEPRECATED - DT-Prelim Calcs'!$C$8-'DEPRECATED - DT-Prelim Calcs'!$C$9)+'DEPRECATED - DT-Prelim Calcs'!$C$9</f>
        <v>2992.9153750540463</v>
      </c>
      <c r="ER40" s="57">
        <f t="shared" si="16"/>
        <v>93</v>
      </c>
      <c r="ES40" s="2">
        <f t="shared" si="51"/>
        <v>0.86507304327942547</v>
      </c>
      <c r="ET40" s="57">
        <f>ES40*'DEPRECATED - DT-Prelim Calcs'!$C$21/EN$2/'DEPRECATED - DT-Prelim Calcs'!$C$19/'DEPRECATED - DT-Prelim Calcs'!$C$18*3.39*'DEPRECATED - DT-Prelim Calcs'!$C$20</f>
        <v>25.773080821789936</v>
      </c>
      <c r="EU40" s="46">
        <f t="shared" si="52"/>
        <v>0</v>
      </c>
      <c r="EV40" s="57">
        <f>ET39*'DEPRECATED - DT-Prelim Calcs'!$C$11+EV39</f>
        <v>-526.82580511234187</v>
      </c>
      <c r="EW40" s="57">
        <f>EW39+0.5*ET40*'DEPRECATED - DT-Prelim Calcs'!$C$11^2+EV40*'DEPRECATED - DT-Prelim Calcs'!$C$11</f>
        <v>-87747.452985125463</v>
      </c>
      <c r="EX40" s="57">
        <f>MIN('Drive Train'!$F$35-ER39*'DEPRECATED - DT-Prelim Calcs'!$C$21*'Drive Train'!$F$39,EX39+ER$2)</f>
        <v>6.0759999999999996</v>
      </c>
      <c r="EY40" s="57">
        <f>'Drive Train'!$F$35-ER40*'DEPRECATED - DT-Prelim Calcs'!$C$21*'Drive Train'!$F$39</f>
        <v>6.0759999999999996</v>
      </c>
      <c r="EZ40" s="1">
        <f>IF(EW40&gt;='Drive Train'!$F$29,1,0)</f>
        <v>0</v>
      </c>
      <c r="FA40" s="57">
        <f t="shared" si="53"/>
        <v>103.33333333333333</v>
      </c>
      <c r="FB40" s="63">
        <f>FB39+'DEPRECATED - DT-Prelim Calcs'!$C$11</f>
        <v>144</v>
      </c>
      <c r="FC40" s="2">
        <f>FM40/'Drive Train'!$F$35</f>
        <v>0.48999999999999994</v>
      </c>
      <c r="FD40" s="46">
        <f>FK40*12*60/(PI() * 'Drive Train'!$F$15)/FC$2*FC40</f>
        <v>-103056.82607946497</v>
      </c>
      <c r="FE40" s="2">
        <f>('DEPRECATED - DT-Prelim Calcs'!$C$6*FC40-FD40)/('DEPRECATED - DT-Prelim Calcs'!$C$6*FC40)*'DEPRECATED - DT-Prelim Calcs'!$C$7*FC40</f>
        <v>47.778826989026371</v>
      </c>
      <c r="FF40" s="57">
        <f>FE40/'DEPRECATED - DT-Prelim Calcs'!$C$7*('DEPRECATED - DT-Prelim Calcs'!$C$8-'DEPRECATED - DT-Prelim Calcs'!$C$9)+'DEPRECATED - DT-Prelim Calcs'!$C$9</f>
        <v>2546.2782168846816</v>
      </c>
      <c r="FG40" s="57">
        <f t="shared" si="17"/>
        <v>93</v>
      </c>
      <c r="FH40" s="2">
        <f t="shared" si="54"/>
        <v>0.78067567320338405</v>
      </c>
      <c r="FI40" s="57">
        <f>FH40*'DEPRECATED - DT-Prelim Calcs'!$C$21/FC$2/'DEPRECATED - DT-Prelim Calcs'!$C$19/'DEPRECATED - DT-Prelim Calcs'!$C$18*3.39*'DEPRECATED - DT-Prelim Calcs'!$C$20</f>
        <v>25.773080821789936</v>
      </c>
      <c r="FJ40" s="46">
        <f t="shared" si="55"/>
        <v>0</v>
      </c>
      <c r="FK40" s="57">
        <f>FI39*'DEPRECATED - DT-Prelim Calcs'!$C$11+FK39</f>
        <v>-402.89020372514699</v>
      </c>
      <c r="FL40" s="57">
        <f>FL39+0.5*FI40*'DEPRECATED - DT-Prelim Calcs'!$C$11^2+FK40*'DEPRECATED - DT-Prelim Calcs'!$C$11</f>
        <v>-110761.18331738678</v>
      </c>
      <c r="FM40" s="57">
        <f>MIN('Drive Train'!$F$35-FG39*'DEPRECATED - DT-Prelim Calcs'!$C$21*'Drive Train'!$F$39,FM39+FG$2)</f>
        <v>6.0759999999999996</v>
      </c>
      <c r="FN40" s="57">
        <f>'Drive Train'!$F$35-FG40*'DEPRECATED - DT-Prelim Calcs'!$C$21*'Drive Train'!$F$39</f>
        <v>6.0759999999999996</v>
      </c>
      <c r="FO40" s="1">
        <f>IF(FL40&gt;='Drive Train'!$F$29,1,0)</f>
        <v>0</v>
      </c>
      <c r="FP40" s="57">
        <f t="shared" si="56"/>
        <v>103.33333333333333</v>
      </c>
      <c r="FQ40" s="63">
        <f>FQ39+'DEPRECATED - DT-Prelim Calcs'!$C$11</f>
        <v>144</v>
      </c>
      <c r="FR40" s="2">
        <f>GB40/'Drive Train'!$F$35</f>
        <v>0.48999999999999994</v>
      </c>
      <c r="FS40" s="46">
        <f>FZ40*12*60/(PI() * 'Drive Train'!$F$15)/FR$2*FR40</f>
        <v>-49873.701140746758</v>
      </c>
      <c r="FT40" s="2">
        <f>('DEPRECATED - DT-Prelim Calcs'!$C$6*FR40-FS40)/('DEPRECATED - DT-Prelim Calcs'!$C$6*FR40)*'DEPRECATED - DT-Prelim Calcs'!$C$7*FR40</f>
        <v>23.731672936059972</v>
      </c>
      <c r="FU40" s="57">
        <f>FT40/'DEPRECATED - DT-Prelim Calcs'!$C$7*('DEPRECATED - DT-Prelim Calcs'!$C$8-'DEPRECATED - DT-Prelim Calcs'!$C$9)+'DEPRECATED - DT-Prelim Calcs'!$C$9</f>
        <v>1266.0915509114086</v>
      </c>
      <c r="FV40" s="57">
        <f t="shared" si="18"/>
        <v>93</v>
      </c>
      <c r="FW40" s="2">
        <f t="shared" si="57"/>
        <v>0.7112822800297498</v>
      </c>
      <c r="FX40" s="57">
        <f>FW40*'DEPRECATED - DT-Prelim Calcs'!$C$21/FR$2/'DEPRECATED - DT-Prelim Calcs'!$C$19/'DEPRECATED - DT-Prelim Calcs'!$C$18*3.39*'DEPRECATED - DT-Prelim Calcs'!$C$20</f>
        <v>25.773080821789936</v>
      </c>
      <c r="FY40" s="46">
        <f t="shared" si="58"/>
        <v>0</v>
      </c>
      <c r="FZ40" s="57">
        <f>FX39*'DEPRECATED - DT-Prelim Calcs'!$C$11+FZ39</f>
        <v>-177.64495817585362</v>
      </c>
      <c r="GA40" s="57">
        <f>GA39+0.5*FX40*'DEPRECATED - DT-Prelim Calcs'!$C$11^2+FZ40*'DEPRECATED - DT-Prelim Calcs'!$C$11</f>
        <v>-117793.86767548928</v>
      </c>
      <c r="GB40" s="57">
        <f>MIN('Drive Train'!$F$35-FV39*'DEPRECATED - DT-Prelim Calcs'!$C$21*'Drive Train'!$F$39,GB39+FV$2)</f>
        <v>6.0759999999999996</v>
      </c>
      <c r="GC40" s="57">
        <f>'Drive Train'!$F$35-FV40*'DEPRECATED - DT-Prelim Calcs'!$C$21*'Drive Train'!$F$39</f>
        <v>6.0759999999999996</v>
      </c>
      <c r="GD40" s="1">
        <f>IF(GA40&gt;='Drive Train'!$F$29,1,0)</f>
        <v>0</v>
      </c>
      <c r="GE40" s="57">
        <f t="shared" si="59"/>
        <v>103.33333333333333</v>
      </c>
      <c r="GF40" s="63">
        <f>GF39+'DEPRECATED - DT-Prelim Calcs'!$C$11</f>
        <v>144</v>
      </c>
      <c r="GG40" s="2">
        <f>GQ40/'Drive Train'!$F$35</f>
        <v>0.83548387096774201</v>
      </c>
      <c r="GH40" s="46">
        <f>GO40*12*60/(PI() * 'Drive Train'!$F$15)/GG$2*GG40</f>
        <v>-243194.47700483716</v>
      </c>
      <c r="GI40" s="2">
        <f>('DEPRECATED - DT-Prelim Calcs'!$C$6*GG40-GH40)/('DEPRECATED - DT-Prelim Calcs'!$C$6*GG40)*'DEPRECATED - DT-Prelim Calcs'!$C$7*GG40</f>
        <v>111.97574681977477</v>
      </c>
      <c r="GJ40" s="57">
        <f>GI40/'DEPRECATED - DT-Prelim Calcs'!$C$7*('DEPRECATED - DT-Prelim Calcs'!$C$8-'DEPRECATED - DT-Prelim Calcs'!$C$9)+'DEPRECATED - DT-Prelim Calcs'!$C$9</f>
        <v>5963.8984717747317</v>
      </c>
      <c r="GK40" s="57">
        <f t="shared" si="60"/>
        <v>29.999999999999982</v>
      </c>
      <c r="GL40" s="2">
        <f t="shared" si="61"/>
        <v>0.99579519204165001</v>
      </c>
      <c r="GM40" s="57">
        <f>GL40*'DEPRECATED - DT-Prelim Calcs'!$C$21/GG$2/'DEPRECATED - DT-Prelim Calcs'!$C$19/'DEPRECATED - DT-Prelim Calcs'!$C$18*3.39*'DEPRECATED - DT-Prelim Calcs'!$C$20</f>
        <v>25.773080821789936</v>
      </c>
      <c r="GN40" s="46">
        <f t="shared" si="62"/>
        <v>0</v>
      </c>
      <c r="GO40" s="57">
        <f>GM39*'DEPRECATED - DT-Prelim Calcs'!$C$11+GO39</f>
        <v>-711.24797155892657</v>
      </c>
      <c r="GP40" s="57">
        <f>GP39+0.5*GM40*'DEPRECATED - DT-Prelim Calcs'!$C$11^2+GO40*'DEPRECATED - DT-Prelim Calcs'!$C$11</f>
        <v>-68192.689270114744</v>
      </c>
      <c r="GQ40" s="57">
        <f>MIN('Drive Train'!$F$35-GK39*'DEPRECATED - DT-Prelim Calcs'!$C$21*'Drive Train'!$F$39,GQ39+GK$2)</f>
        <v>10.360000000000001</v>
      </c>
      <c r="GR40" s="57">
        <f>'Drive Train'!$F$35-GK40*'DEPRECATED - DT-Prelim Calcs'!$C$21*'Drive Train'!$F$39</f>
        <v>10.360000000000001</v>
      </c>
      <c r="GS40" s="1">
        <f>IF(GP40&gt;='Drive Train'!$F$29,1,0)</f>
        <v>0</v>
      </c>
      <c r="GT40" s="57">
        <f t="shared" si="63"/>
        <v>33.333333333333314</v>
      </c>
      <c r="GU40" s="63">
        <f>GU39+'DEPRECATED - DT-Prelim Calcs'!$C$11</f>
        <v>144</v>
      </c>
      <c r="GV40" s="2">
        <f>HF40/'Drive Train'!$F$35</f>
        <v>0.81720430107526887</v>
      </c>
      <c r="GW40" s="46">
        <f>HD40*12*60/(PI() * 'Drive Train'!$F$15)/GV$2*GV40</f>
        <v>18129.077218731789</v>
      </c>
      <c r="GX40" s="2">
        <f>('DEPRECATED - DT-Prelim Calcs'!$C$6*GV40-GW40)/('DEPRECATED - DT-Prelim Calcs'!$C$6*GV40)*'DEPRECATED - DT-Prelim Calcs'!$C$7*GV40</f>
        <v>-6.2277376526344206</v>
      </c>
      <c r="GY40" s="57">
        <f>GX40/'DEPRECATED - DT-Prelim Calcs'!$C$7*('DEPRECATED - DT-Prelim Calcs'!$C$8-'DEPRECATED - DT-Prelim Calcs'!$C$9)+'DEPRECATED - DT-Prelim Calcs'!$C$9</f>
        <v>-328.8430459887951</v>
      </c>
      <c r="GZ40" s="57">
        <f t="shared" si="20"/>
        <v>-328.8430459887951</v>
      </c>
      <c r="HA40" s="2">
        <f t="shared" si="64"/>
        <v>-7.8519008849605223</v>
      </c>
      <c r="HB40" s="57">
        <f>HA40*'DEPRECATED - DT-Prelim Calcs'!$C$21/GV$2/'DEPRECATED - DT-Prelim Calcs'!$C$19/'DEPRECATED - DT-Prelim Calcs'!$C$18*3.39*'DEPRECATED - DT-Prelim Calcs'!$C$20</f>
        <v>-203.22218637937274</v>
      </c>
      <c r="HC40" s="46">
        <f t="shared" si="65"/>
        <v>1</v>
      </c>
      <c r="HD40" s="57">
        <f>HB39*'DEPRECATED - DT-Prelim Calcs'!$C$11+HD39</f>
        <v>54.206386623071836</v>
      </c>
      <c r="HE40" s="57">
        <f>HE39+0.5*HB40*'DEPRECATED - DT-Prelim Calcs'!$C$11^2+HD40*'DEPRECATED - DT-Prelim Calcs'!$C$11</f>
        <v>-54343.587445158882</v>
      </c>
      <c r="HF40" s="57">
        <f>MIN('Drive Train'!$F$35-GZ39*'DEPRECATED - DT-Prelim Calcs'!$C$21*'Drive Train'!$F$39,HF39+GZ$2)</f>
        <v>10.133333333333335</v>
      </c>
      <c r="HG40" s="57">
        <f>'Drive Train'!$F$35-GZ40*'DEPRECATED - DT-Prelim Calcs'!$C$21*'Drive Train'!$F$39</f>
        <v>34.761327127238069</v>
      </c>
      <c r="HH40" s="1">
        <f>IF(HE40&gt;='Drive Train'!$F$29,1,0)</f>
        <v>0</v>
      </c>
      <c r="HI40" s="57">
        <f t="shared" si="66"/>
        <v>-365.3811622097723</v>
      </c>
      <c r="HJ40" s="63">
        <f>HJ39+'DEPRECATED - DT-Prelim Calcs'!$C$11</f>
        <v>144</v>
      </c>
      <c r="HK40" s="2">
        <f>HU40/'Drive Train'!$F$35</f>
        <v>0.79892473118279583</v>
      </c>
      <c r="HL40" s="46">
        <f>HS40*12*60/(PI() * 'Drive Train'!$F$15)/HK$2*HK40</f>
        <v>-290866.78142793191</v>
      </c>
      <c r="HM40" s="2">
        <f>('DEPRECATED - DT-Prelim Calcs'!$C$6*HK40-HL40)/('DEPRECATED - DT-Prelim Calcs'!$C$6*HK40)*'DEPRECATED - DT-Prelim Calcs'!$C$7*HK40</f>
        <v>133.44303397575578</v>
      </c>
      <c r="HN40" s="57">
        <f>HM40/'DEPRECATED - DT-Prelim Calcs'!$C$7*('DEPRECATED - DT-Prelim Calcs'!$C$8-'DEPRECATED - DT-Prelim Calcs'!$C$9)+'DEPRECATED - DT-Prelim Calcs'!$C$9</f>
        <v>7106.7420162196959</v>
      </c>
      <c r="HO40" s="57">
        <f t="shared" si="21"/>
        <v>36.66666666666665</v>
      </c>
      <c r="HP40" s="2">
        <f t="shared" si="67"/>
        <v>0.99579519204165001</v>
      </c>
      <c r="HQ40" s="57">
        <f>HP40*'DEPRECATED - DT-Prelim Calcs'!$C$21/HK$2/'DEPRECATED - DT-Prelim Calcs'!$C$19/'DEPRECATED - DT-Prelim Calcs'!$C$18*3.39*'DEPRECATED - DT-Prelim Calcs'!$C$20</f>
        <v>25.773080821789936</v>
      </c>
      <c r="HR40" s="46">
        <f t="shared" si="68"/>
        <v>0</v>
      </c>
      <c r="HS40" s="57">
        <f>HQ39*'DEPRECATED - DT-Prelim Calcs'!$C$11+HS39</f>
        <v>-889.59772447054229</v>
      </c>
      <c r="HT40" s="57">
        <f>HT39+0.5*HQ40*'DEPRECATED - DT-Prelim Calcs'!$C$11^2+HS40*'DEPRECATED - DT-Prelim Calcs'!$C$11</f>
        <v>-71685.4727861219</v>
      </c>
      <c r="HU40" s="57">
        <f>MIN('Drive Train'!$F$35-HO39*'DEPRECATED - DT-Prelim Calcs'!$C$21*'Drive Train'!$F$39,HU39+HO$2)</f>
        <v>9.9066666666666681</v>
      </c>
      <c r="HV40" s="57">
        <f>'Drive Train'!$F$35-HO40*'DEPRECATED - DT-Prelim Calcs'!$C$21*'Drive Train'!$F$39</f>
        <v>9.9066666666666681</v>
      </c>
      <c r="HW40" s="1">
        <f>IF(HT40&gt;='Drive Train'!$F$29,1,0)</f>
        <v>0</v>
      </c>
      <c r="HX40" s="57">
        <f t="shared" si="69"/>
        <v>40.740740740740726</v>
      </c>
      <c r="HY40" s="63">
        <f>HY39+'DEPRECATED - DT-Prelim Calcs'!$C$11</f>
        <v>144</v>
      </c>
      <c r="HZ40" s="2">
        <f>IJ40/'Drive Train'!$F$35</f>
        <v>0.78064516129032269</v>
      </c>
      <c r="IA40" s="46">
        <f>IH40*12*60/(PI() * 'Drive Train'!$F$15)/HZ$2*HZ40</f>
        <v>-159783.76520597425</v>
      </c>
      <c r="IB40" s="2">
        <f>('DEPRECATED - DT-Prelim Calcs'!$C$6*HZ40-IA40)/('DEPRECATED - DT-Prelim Calcs'!$C$6*HZ40)*'DEPRECATED - DT-Prelim Calcs'!$C$7*HZ40</f>
        <v>74.128798393380976</v>
      </c>
      <c r="IC40" s="57">
        <f>IB40/'DEPRECATED - DT-Prelim Calcs'!$C$7*('DEPRECATED - DT-Prelim Calcs'!$C$8-'DEPRECATED - DT-Prelim Calcs'!$C$9)+'DEPRECATED - DT-Prelim Calcs'!$C$9</f>
        <v>3949.0588522285393</v>
      </c>
      <c r="ID40" s="57">
        <f t="shared" si="22"/>
        <v>39.999999999999986</v>
      </c>
      <c r="IE40" s="2">
        <f t="shared" si="70"/>
        <v>0.99579519204165001</v>
      </c>
      <c r="IF40" s="57">
        <f>IE40*'DEPRECATED - DT-Prelim Calcs'!$C$21/HZ$2/'DEPRECATED - DT-Prelim Calcs'!$C$19/'DEPRECATED - DT-Prelim Calcs'!$C$18*3.39*'DEPRECATED - DT-Prelim Calcs'!$C$20</f>
        <v>25.773080821789936</v>
      </c>
      <c r="IG40" s="46">
        <f t="shared" si="71"/>
        <v>0</v>
      </c>
      <c r="IH40" s="57">
        <f>IF39*'DEPRECATED - DT-Prelim Calcs'!$C$11+IH39</f>
        <v>-500.1316994337883</v>
      </c>
      <c r="II40" s="57">
        <f>II39+0.5*IF40*'DEPRECATED - DT-Prelim Calcs'!$C$11^2+IH40*'DEPRECATED - DT-Prelim Calcs'!$C$11</f>
        <v>-84669.430386351989</v>
      </c>
      <c r="IJ40" s="57">
        <f>MIN('Drive Train'!$F$35-ID39*'DEPRECATED - DT-Prelim Calcs'!$C$21*'Drive Train'!$F$39,IJ39+ID$2)</f>
        <v>9.6800000000000015</v>
      </c>
      <c r="IK40" s="57">
        <f>'Drive Train'!$F$35-ID40*'DEPRECATED - DT-Prelim Calcs'!$C$21*'Drive Train'!$F$39</f>
        <v>9.6800000000000015</v>
      </c>
      <c r="IL40" s="1">
        <f>IF(II40&gt;='Drive Train'!$F$29,1,0)</f>
        <v>0</v>
      </c>
      <c r="IM40" s="57">
        <f t="shared" si="72"/>
        <v>44.444444444444429</v>
      </c>
      <c r="IN40" s="63">
        <f>IN39+'DEPRECATED - DT-Prelim Calcs'!$C$11</f>
        <v>144</v>
      </c>
      <c r="IO40" s="2">
        <f>IY40/'Drive Train'!$F$35</f>
        <v>0.76236559139784954</v>
      </c>
      <c r="IP40" s="46">
        <f>IW40*12*60/(PI() * 'Drive Train'!$F$15)/IO$2*IO40</f>
        <v>-297292.30371915584</v>
      </c>
      <c r="IQ40" s="2">
        <f>('DEPRECATED - DT-Prelim Calcs'!$C$6*IO40-IP40)/('DEPRECATED - DT-Prelim Calcs'!$C$6*IO40)*'DEPRECATED - DT-Prelim Calcs'!$C$7*IO40</f>
        <v>136.26027517717606</v>
      </c>
      <c r="IR40" s="57">
        <f>IQ40/'DEPRECATED - DT-Prelim Calcs'!$C$7*('DEPRECATED - DT-Prelim Calcs'!$C$8-'DEPRECATED - DT-Prelim Calcs'!$C$9)+'DEPRECATED - DT-Prelim Calcs'!$C$9</f>
        <v>7256.7221183533975</v>
      </c>
      <c r="IS40" s="57">
        <f t="shared" si="23"/>
        <v>43.333333333333321</v>
      </c>
      <c r="IT40" s="2">
        <f t="shared" si="73"/>
        <v>0.99579519204165001</v>
      </c>
      <c r="IU40" s="57">
        <f>IT40*'DEPRECATED - DT-Prelim Calcs'!$C$21/IO$2/'DEPRECATED - DT-Prelim Calcs'!$C$19/'DEPRECATED - DT-Prelim Calcs'!$C$18*3.39*'DEPRECATED - DT-Prelim Calcs'!$C$20</f>
        <v>25.773080821789936</v>
      </c>
      <c r="IV40" s="46">
        <f t="shared" si="74"/>
        <v>0</v>
      </c>
      <c r="IW40" s="57">
        <f>IU39*'DEPRECATED - DT-Prelim Calcs'!$C$11+IW39</f>
        <v>-952.85273089438726</v>
      </c>
      <c r="IX40" s="57">
        <f>IX39+0.5*IU40*'DEPRECATED - DT-Prelim Calcs'!$C$11^2+IW40*'DEPRECATED - DT-Prelim Calcs'!$C$11</f>
        <v>-67955.822637619436</v>
      </c>
      <c r="IY40" s="57">
        <f>MIN('Drive Train'!$F$35-IS39*'DEPRECATED - DT-Prelim Calcs'!$C$21*'Drive Train'!$F$39,IY39+IS$2)</f>
        <v>9.4533333333333349</v>
      </c>
      <c r="IZ40" s="57">
        <f>'Drive Train'!$F$35-IS40*'DEPRECATED - DT-Prelim Calcs'!$C$21*'Drive Train'!$F$39</f>
        <v>9.4533333333333349</v>
      </c>
      <c r="JA40" s="1">
        <f>IF(IX40&gt;='Drive Train'!$F$29,1,0)</f>
        <v>0</v>
      </c>
      <c r="JB40" s="57">
        <f t="shared" si="75"/>
        <v>48.148148148148138</v>
      </c>
      <c r="JC40" s="63">
        <f>JC39+'DEPRECATED - DT-Prelim Calcs'!$C$11</f>
        <v>144</v>
      </c>
      <c r="JD40" s="2">
        <f>JN40/'Drive Train'!$F$35</f>
        <v>0.74408602150537628</v>
      </c>
      <c r="JE40" s="46">
        <f>JL40*12*60/(PI() * 'Drive Train'!$F$15)/JD$2*JD40</f>
        <v>-276667.70141028462</v>
      </c>
      <c r="JF40" s="2">
        <f>('DEPRECATED - DT-Prelim Calcs'!$C$6*JD40-JE40)/('DEPRECATED - DT-Prelim Calcs'!$C$6*JD40)*'DEPRECATED - DT-Prelim Calcs'!$C$7*JD40</f>
        <v>126.89065076375778</v>
      </c>
      <c r="JG40" s="57">
        <f>JF40/'DEPRECATED - DT-Prelim Calcs'!$C$7*('DEPRECATED - DT-Prelim Calcs'!$C$8-'DEPRECATED - DT-Prelim Calcs'!$C$9)+'DEPRECATED - DT-Prelim Calcs'!$C$9</f>
        <v>6757.9159721950718</v>
      </c>
      <c r="JH40" s="57">
        <f t="shared" si="24"/>
        <v>46.666666666666657</v>
      </c>
      <c r="JI40" s="2">
        <f t="shared" si="76"/>
        <v>0.99579519204165001</v>
      </c>
      <c r="JJ40" s="57">
        <f>JI40*'DEPRECATED - DT-Prelim Calcs'!$C$21/JD$2/'DEPRECATED - DT-Prelim Calcs'!$C$19/'DEPRECATED - DT-Prelim Calcs'!$C$18*3.39*'DEPRECATED - DT-Prelim Calcs'!$C$20</f>
        <v>25.773080821789936</v>
      </c>
      <c r="JK40" s="46">
        <f t="shared" si="77"/>
        <v>0</v>
      </c>
      <c r="JL40" s="57">
        <f>JJ39*'DEPRECATED - DT-Prelim Calcs'!$C$11+JL39</f>
        <v>-908.5330267689742</v>
      </c>
      <c r="JM40" s="57">
        <f>JM39+0.5*JJ40*'DEPRECATED - DT-Prelim Calcs'!$C$11^2+JL40*'DEPRECATED - DT-Prelim Calcs'!$C$11</f>
        <v>-79672.568819799038</v>
      </c>
      <c r="JN40" s="57">
        <f>MIN('Drive Train'!$F$35-JH39*'DEPRECATED - DT-Prelim Calcs'!$C$21*'Drive Train'!$F$39,JN39+JH$2)</f>
        <v>9.2266666666666666</v>
      </c>
      <c r="JO40" s="57">
        <f>'Drive Train'!$F$35-JH40*'DEPRECATED - DT-Prelim Calcs'!$C$21*'Drive Train'!$F$39</f>
        <v>9.2266666666666666</v>
      </c>
      <c r="JP40" s="1">
        <f>IF(JM40&gt;='Drive Train'!$F$29,1,0)</f>
        <v>0</v>
      </c>
      <c r="JQ40" s="57">
        <f>MIN(JG40,'DEPRECATED - DT-Prelim Calcs'!$C$10)*'DEPRECATED - DT-Prelim Calcs'!$C$11*1000/60/60</f>
        <v>103.33333333333333</v>
      </c>
      <c r="JR40" s="63">
        <f>JR39+'DEPRECATED - DT-Prelim Calcs'!$C$11</f>
        <v>144</v>
      </c>
      <c r="JS40" s="2">
        <f>KC40/'Drive Train'!$F$35</f>
        <v>0.72580645161290325</v>
      </c>
      <c r="JT40" s="46">
        <f>KA40*12*60/(PI() * 'Drive Train'!$F$15)/JS$2*JS40</f>
        <v>-116150.34838704682</v>
      </c>
      <c r="JU40" s="2">
        <f>('DEPRECATED - DT-Prelim Calcs'!$C$6*JS40-JT40)/('DEPRECATED - DT-Prelim Calcs'!$C$6*JS40)*'DEPRECATED - DT-Prelim Calcs'!$C$7*JS40</f>
        <v>54.26745613990358</v>
      </c>
      <c r="JV40" s="57">
        <f>JU40/'DEPRECATED - DT-Prelim Calcs'!$C$7*('DEPRECATED - DT-Prelim Calcs'!$C$8-'DEPRECATED - DT-Prelim Calcs'!$C$9)+'DEPRECATED - DT-Prelim Calcs'!$C$9</f>
        <v>2891.7102169085597</v>
      </c>
      <c r="JW40" s="57">
        <f t="shared" si="25"/>
        <v>49.999999999999993</v>
      </c>
      <c r="JX40" s="2">
        <f t="shared" si="78"/>
        <v>0.99579519204165001</v>
      </c>
      <c r="JY40" s="57">
        <f>JX40*'DEPRECATED - DT-Prelim Calcs'!$C$21/JS$2/'DEPRECATED - DT-Prelim Calcs'!$C$19/'DEPRECATED - DT-Prelim Calcs'!$C$18*3.39*'DEPRECATED - DT-Prelim Calcs'!$C$20</f>
        <v>25.773080821789936</v>
      </c>
      <c r="JZ40" s="46">
        <f t="shared" si="79"/>
        <v>0</v>
      </c>
      <c r="KA40" s="57">
        <f>JY39*'DEPRECATED - DT-Prelim Calcs'!$C$11+KA39</f>
        <v>-391.0255141797885</v>
      </c>
      <c r="KB40" s="57">
        <f>KB39+0.5*JY40*'DEPRECATED - DT-Prelim Calcs'!$C$11^2+KA40*'DEPRECATED - DT-Prelim Calcs'!$C$11</f>
        <v>-64297.462072281924</v>
      </c>
      <c r="KC40" s="57">
        <f>MIN('Drive Train'!$F$35-JW39*'DEPRECATED - DT-Prelim Calcs'!$C$21*'Drive Train'!$F$39,KC39+JW$2)</f>
        <v>9</v>
      </c>
      <c r="KD40" s="57">
        <f>'Drive Train'!$F$35-JW40*'DEPRECATED - DT-Prelim Calcs'!$C$21*'Drive Train'!$F$39</f>
        <v>9</v>
      </c>
      <c r="KE40" s="1">
        <f>IF(KB40&gt;='Drive Train'!$F$29,1,0)</f>
        <v>0</v>
      </c>
      <c r="KF40" s="57">
        <f>MIN(JV40,'DEPRECATED - DT-Prelim Calcs'!$C$10)*'DEPRECATED - DT-Prelim Calcs'!$C$11*1000/60/60</f>
        <v>103.33333333333333</v>
      </c>
      <c r="KG40" s="63">
        <f>KG39+'DEPRECATED - DT-Prelim Calcs'!$C$11</f>
        <v>144</v>
      </c>
      <c r="KH40" s="2">
        <f>KR40/'Drive Train'!$F$35</f>
        <v>0.7075268817204301</v>
      </c>
      <c r="KI40" s="46">
        <f>KP40*12*60/(PI() * 'Drive Train'!$F$15)/KH$2*KH40</f>
        <v>-160354.08981635032</v>
      </c>
      <c r="KJ40" s="2">
        <f>('DEPRECATED - DT-Prelim Calcs'!$C$6*KH40-KI40)/('DEPRECATED - DT-Prelim Calcs'!$C$6*KH40)*'DEPRECATED - DT-Prelim Calcs'!$C$7*KH40</f>
        <v>74.210459945810086</v>
      </c>
      <c r="KK40" s="57">
        <f>KJ40/'DEPRECATED - DT-Prelim Calcs'!$C$7*('DEPRECATED - DT-Prelim Calcs'!$C$8-'DEPRECATED - DT-Prelim Calcs'!$C$9)+'DEPRECATED - DT-Prelim Calcs'!$C$9</f>
        <v>3953.4062286503877</v>
      </c>
      <c r="KL40" s="57">
        <f t="shared" si="26"/>
        <v>53.333333333333329</v>
      </c>
      <c r="KM40" s="2">
        <f t="shared" si="80"/>
        <v>0.99579519204165001</v>
      </c>
      <c r="KN40" s="57">
        <f>KM40*'DEPRECATED - DT-Prelim Calcs'!$C$21/KH$2/'DEPRECATED - DT-Prelim Calcs'!$C$19/'DEPRECATED - DT-Prelim Calcs'!$C$18*3.39*'DEPRECATED - DT-Prelim Calcs'!$C$20</f>
        <v>25.773080821789936</v>
      </c>
      <c r="KO40" s="46">
        <f t="shared" si="81"/>
        <v>0</v>
      </c>
      <c r="KP40" s="57">
        <f>KN39*'DEPRECATED - DT-Prelim Calcs'!$C$11+KP39</f>
        <v>-553.7866718703491</v>
      </c>
      <c r="KQ40" s="57">
        <f>KQ39+0.5*KN40*'DEPRECATED - DT-Prelim Calcs'!$C$11^2+KP40*'DEPRECATED - DT-Prelim Calcs'!$C$11</f>
        <v>-86360.845742257574</v>
      </c>
      <c r="KR40" s="57">
        <f>MIN('Drive Train'!$F$35-KL39*'DEPRECATED - DT-Prelim Calcs'!$C$21*'Drive Train'!$F$39,KR39+KL$2)</f>
        <v>8.7733333333333334</v>
      </c>
      <c r="KS40" s="57">
        <f>'Drive Train'!$F$35-KL40*'DEPRECATED - DT-Prelim Calcs'!$C$21*'Drive Train'!$F$39</f>
        <v>8.7733333333333334</v>
      </c>
      <c r="KT40" s="1">
        <f>IF(KQ40&gt;='Drive Train'!$F$29,1,0)</f>
        <v>0</v>
      </c>
      <c r="KU40" s="57">
        <f>MIN(KK40,'DEPRECATED - DT-Prelim Calcs'!$C$10)*'DEPRECATED - DT-Prelim Calcs'!$C$11*1000/60/60</f>
        <v>103.33333333333333</v>
      </c>
      <c r="KV40" s="63">
        <f>KV39+'DEPRECATED - DT-Prelim Calcs'!$C$11</f>
        <v>144</v>
      </c>
      <c r="KW40" s="2">
        <f>LG40/'Drive Train'!$F$35</f>
        <v>0.68924731182795695</v>
      </c>
      <c r="KX40" s="46">
        <f>LE40*12*60/(PI() * 'Drive Train'!$F$15)/KW$2*KW40</f>
        <v>-29463.85761212869</v>
      </c>
      <c r="KY40" s="2">
        <f>('DEPRECATED - DT-Prelim Calcs'!$C$6*KW40-KX40)/('DEPRECATED - DT-Prelim Calcs'!$C$6*KW40)*'DEPRECATED - DT-Prelim Calcs'!$C$7*KW40</f>
        <v>14.983393121923788</v>
      </c>
      <c r="KZ40" s="57">
        <f>KY40/'DEPRECATED - DT-Prelim Calcs'!$C$7*('DEPRECATED - DT-Prelim Calcs'!$C$8-'DEPRECATED - DT-Prelim Calcs'!$C$9)+'DEPRECATED - DT-Prelim Calcs'!$C$9</f>
        <v>800.36362553644062</v>
      </c>
      <c r="LA40" s="57">
        <f t="shared" si="27"/>
        <v>56.666666666666664</v>
      </c>
      <c r="LB40" s="2">
        <f t="shared" si="82"/>
        <v>0.99579519204165001</v>
      </c>
      <c r="LC40" s="57">
        <f>LB40*'DEPRECATED - DT-Prelim Calcs'!$C$21/KW$2/'DEPRECATED - DT-Prelim Calcs'!$C$19/'DEPRECATED - DT-Prelim Calcs'!$C$18*3.39*'DEPRECATED - DT-Prelim Calcs'!$C$20</f>
        <v>25.773080821789936</v>
      </c>
      <c r="LD40" s="46">
        <f t="shared" si="83"/>
        <v>0</v>
      </c>
      <c r="LE40" s="57">
        <f>LC39*'DEPRECATED - DT-Prelim Calcs'!$C$11+LE39</f>
        <v>-104.45276225006442</v>
      </c>
      <c r="LF40" s="57">
        <f>LF39+0.5*LC40*'DEPRECATED - DT-Prelim Calcs'!$C$11^2+LE40*'DEPRECATED - DT-Prelim Calcs'!$C$11</f>
        <v>-63170.386109135208</v>
      </c>
      <c r="LG40" s="57">
        <f>MIN('Drive Train'!$F$35-LA39*'DEPRECATED - DT-Prelim Calcs'!$C$21*'Drive Train'!$F$39,LG39+LA$2)</f>
        <v>8.5466666666666669</v>
      </c>
      <c r="LH40" s="57">
        <f>'Drive Train'!$F$35-LA40*'DEPRECATED - DT-Prelim Calcs'!$C$21*'Drive Train'!$F$39</f>
        <v>8.5466666666666669</v>
      </c>
      <c r="LI40" s="1">
        <f>IF(LF40&gt;='Drive Train'!$F$29,1,0)</f>
        <v>0</v>
      </c>
      <c r="LJ40" s="57">
        <f>MIN(KZ40,'DEPRECATED - DT-Prelim Calcs'!$C$10)*'DEPRECATED - DT-Prelim Calcs'!$C$11*1000/60/60</f>
        <v>103.33333333333333</v>
      </c>
      <c r="LK40" s="63">
        <f>LK39+'DEPRECATED - DT-Prelim Calcs'!$C$11</f>
        <v>144</v>
      </c>
      <c r="LL40" s="2">
        <f>LV40/'Drive Train'!$F$35</f>
        <v>0.67096774193548392</v>
      </c>
      <c r="LM40" s="46">
        <f>LT40*12*60/(PI() * 'Drive Train'!$F$15)/LL$2*LL40</f>
        <v>2984.4487286698709</v>
      </c>
      <c r="LN40" s="2">
        <f>('DEPRECATED - DT-Prelim Calcs'!$C$6*LL40-LM40)/('DEPRECATED - DT-Prelim Calcs'!$C$6*LL40)*'DEPRECATED - DT-Prelim Calcs'!$C$7*LL40</f>
        <v>0.26759108806556897</v>
      </c>
      <c r="LO40" s="57">
        <f>LN40/'DEPRECATED - DT-Prelim Calcs'!$C$7*('DEPRECATED - DT-Prelim Calcs'!$C$8-'DEPRECATED - DT-Prelim Calcs'!$C$9)+'DEPRECATED - DT-Prelim Calcs'!$C$9</f>
        <v>16.94561684598029</v>
      </c>
      <c r="LP40" s="57">
        <f t="shared" si="28"/>
        <v>16.94561684598029</v>
      </c>
      <c r="LQ40" s="2">
        <f t="shared" si="84"/>
        <v>-5.805592636915885E-2</v>
      </c>
      <c r="LR40" s="57">
        <f>LQ40*'DEPRECATED - DT-Prelim Calcs'!$C$21/LL$2/'DEPRECATED - DT-Prelim Calcs'!$C$19/'DEPRECATED - DT-Prelim Calcs'!$C$18*3.39*'DEPRECATED - DT-Prelim Calcs'!$C$20</f>
        <v>-1.5025982194475522</v>
      </c>
      <c r="LS40" s="46">
        <f t="shared" si="85"/>
        <v>1</v>
      </c>
      <c r="LT40" s="57">
        <f>LR39*'DEPRECATED - DT-Prelim Calcs'!$C$11+LT39</f>
        <v>10.868456824882543</v>
      </c>
      <c r="LU40" s="57">
        <f>LU39+0.5*LR40*'DEPRECATED - DT-Prelim Calcs'!$C$11^2+LT40*'DEPRECATED - DT-Prelim Calcs'!$C$11</f>
        <v>-69132.306435713836</v>
      </c>
      <c r="LV40" s="57">
        <f>MIN('Drive Train'!$F$35-LP39*'DEPRECATED - DT-Prelim Calcs'!$C$21*'Drive Train'!$F$39,LV39+LP$2)</f>
        <v>8.32</v>
      </c>
      <c r="LW40" s="57">
        <f>'Drive Train'!$F$35-LP40*'DEPRECATED - DT-Prelim Calcs'!$C$21*'Drive Train'!$F$39</f>
        <v>11.247698054473341</v>
      </c>
      <c r="LX40" s="1">
        <f>IF(LU40&gt;='Drive Train'!$F$29,1,0)</f>
        <v>0</v>
      </c>
      <c r="LY40" s="57">
        <f>MIN(LO40,'DEPRECATED - DT-Prelim Calcs'!$C$10)*'DEPRECATED - DT-Prelim Calcs'!$C$11*1000/60/60</f>
        <v>18.828463162200322</v>
      </c>
      <c r="LZ40" s="63">
        <f>LZ39+'DEPRECATED - DT-Prelim Calcs'!$C$11</f>
        <v>144</v>
      </c>
    </row>
    <row r="41" spans="1:338" x14ac:dyDescent="0.2">
      <c r="C41" s="3" t="s">
        <v>119</v>
      </c>
      <c r="E41" s="121">
        <f>(AK2+E47)*'Drive Train'!F31</f>
        <v>1837.4242591173909</v>
      </c>
      <c r="F41" s="121">
        <f>'DEPRECATED - DT-Prelim Calcs'!AZ2*'Drive Train'!F31</f>
        <v>63983.99176561401</v>
      </c>
      <c r="G41" s="121">
        <f>'DEPRECATED - DT-Prelim Calcs'!BO2*'Drive Train'!F31</f>
        <v>55145.87569068202</v>
      </c>
      <c r="H41" s="121">
        <f>'DEPRECATED - DT-Prelim Calcs'!CD2*'Drive Train'!F31</f>
        <v>54659.451211142274</v>
      </c>
      <c r="I41" s="121">
        <f>'DEPRECATED - DT-Prelim Calcs'!CS2*'Drive Train'!F31</f>
        <v>83094.733084886655</v>
      </c>
      <c r="J41" s="121">
        <f>'DEPRECATED - DT-Prelim Calcs'!DH2*'Drive Train'!F31</f>
        <v>107250.33298544698</v>
      </c>
      <c r="K41" s="121">
        <f>'DEPRECATED - DT-Prelim Calcs'!DW2*'Drive Train'!F31</f>
        <v>134549.38290556148</v>
      </c>
      <c r="L41" s="121">
        <f>'DEPRECATED - DT-Prelim Calcs'!EL2*'Drive Train'!F31</f>
        <v>152231.16840097198</v>
      </c>
      <c r="M41" s="121">
        <f>'DEPRECATED - DT-Prelim Calcs'!FA2*'Drive Train'!F31</f>
        <v>162299.67648842029</v>
      </c>
      <c r="N41" s="121">
        <f>'DEPRECATED - DT-Prelim Calcs'!FP2*'Drive Train'!F31</f>
        <v>174057.37362217324</v>
      </c>
      <c r="O41" s="121">
        <f>'DEPRECATED - DT-Prelim Calcs'!GE2*'Drive Train'!F31</f>
        <v>188578.86139504972</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Train'!$AA$49 + V40*(1-'Drive Train'!$AA$49))</f>
        <v>0</v>
      </c>
      <c r="W41" s="57">
        <f t="shared" si="0"/>
        <v>0</v>
      </c>
      <c r="X41" s="2">
        <f>MAX(MIN(IF(AND(AI40=1,AG41&lt;0),-1,1)*(W41-$C$9)/($C$8-$C$9)*$C$7-$C$29*AE41/T$2 -  AI40*$C$29/2,X$2),MAX(X$4:X40)*-1)</f>
        <v>-0.2458281045106315</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Train'!$F$39,AG40+W$2)-$C$3,IF(AE40-1&lt;=0,0,IF($C$32=Motors!$C$29,MAX(MAX(AG$4:AG40)*-1,AG40-W$2),MAX(0,MAX(AG$4:AG40)*-1,AG40-W$2))))</f>
        <v>0</v>
      </c>
      <c r="AH41" s="57">
        <f>'Drive Train'!$F$35-ABS(W41)*'DEPRECATED - DT-Prelim Calcs'!$C$21*'Drive Train'!$F$39</f>
        <v>12.4</v>
      </c>
      <c r="AI41" s="1">
        <f>IF(AJ41&gt;='Drive Train'!$F$29,1,0)</f>
        <v>1</v>
      </c>
      <c r="AJ41" s="57">
        <f>AJ40+0.5*Y41*'DEPRECATED - DT-Prelim Calcs'!$C$11^2+AE41*'DEPRECATED - DT-Prelim Calcs'!$C$11</f>
        <v>784.33981740885292</v>
      </c>
      <c r="AK41" s="57">
        <f t="shared" si="8"/>
        <v>0</v>
      </c>
      <c r="AL41" s="63">
        <f>AL40+'DEPRECATED - DT-Prelim Calcs'!$C$11</f>
        <v>148</v>
      </c>
      <c r="AM41" s="2">
        <f>AW41/'Drive Train'!$F$35</f>
        <v>0.88885844333569231</v>
      </c>
      <c r="AN41" s="46">
        <f>AU41*12*60/(PI() * 'Drive Train'!$F$15)/AM$2*AM41</f>
        <v>4007.3921582280304</v>
      </c>
      <c r="AO41" s="2">
        <f>('DEPRECATED - DT-Prelim Calcs'!$C$6*AM41-AN41)/('DEPRECATED - DT-Prelim Calcs'!$C$6*AM41)*'DEPRECATED - DT-Prelim Calcs'!$C$7*AM41</f>
        <v>0.33017603393065942</v>
      </c>
      <c r="AP41" s="57">
        <f>AO41/'DEPRECATED - DT-Prelim Calcs'!$C$7*('DEPRECATED - DT-Prelim Calcs'!$C$8-'DEPRECATED - DT-Prelim Calcs'!$C$9)+'DEPRECATED - DT-Prelim Calcs'!$C$9</f>
        <v>20.27742122543718</v>
      </c>
      <c r="AQ41" s="57">
        <f t="shared" si="9"/>
        <v>20.27742122543718</v>
      </c>
      <c r="AR41" s="2">
        <f t="shared" si="30"/>
        <v>1.0009943577538039E-4</v>
      </c>
      <c r="AS41" s="57">
        <f>AR41*'DEPRECATED - DT-Prelim Calcs'!$C$21/AM$2/'DEPRECATED - DT-Prelim Calcs'!$C$19/'DEPRECATED - DT-Prelim Calcs'!$C$18*3.39*'DEPRECATED - DT-Prelim Calcs'!$C$20</f>
        <v>7.2541406439832702E-4</v>
      </c>
      <c r="AT41" s="46">
        <f t="shared" si="31"/>
        <v>0</v>
      </c>
      <c r="AU41" s="57">
        <f>AS40*'DEPRECATED - DT-Prelim Calcs'!$C$11+AU40</f>
        <v>39.343828088757796</v>
      </c>
      <c r="AV41" s="57">
        <f>AV40+0.5*AS41*'DEPRECATED - DT-Prelim Calcs'!$C$11^2+AU41*'DEPRECATED - DT-Prelim Calcs'!$C$11</f>
        <v>5780.326932843459</v>
      </c>
      <c r="AW41" s="57">
        <f>MIN('Drive Train'!$F$35-AQ40*'DEPRECATED - DT-Prelim Calcs'!$C$21*'Drive Train'!$F$39,AW40+AQ$2)</f>
        <v>11.021844697362585</v>
      </c>
      <c r="AX41" s="57">
        <f>'Drive Train'!$F$35-AQ41*'DEPRECATED - DT-Prelim Calcs'!$C$21*'Drive Train'!$F$39</f>
        <v>11.021135356670271</v>
      </c>
      <c r="AY41" s="1">
        <f>IF(AV41&gt;='Drive Train'!$F$29,1,0)</f>
        <v>1</v>
      </c>
      <c r="AZ41" s="57">
        <f t="shared" si="32"/>
        <v>22.530468028263535</v>
      </c>
      <c r="BA41" s="63">
        <f>BA40+'DEPRECATED - DT-Prelim Calcs'!$C$11</f>
        <v>148</v>
      </c>
      <c r="BB41" s="2">
        <f>BL41/'Drive Train'!$F$35</f>
        <v>1.3150239349511252</v>
      </c>
      <c r="BC41" s="46">
        <f>BJ41*12*60/(PI() * 'Drive Train'!$F$15)/BB$2*BB41</f>
        <v>-3540.8191011438935</v>
      </c>
      <c r="BD41" s="2">
        <f>('DEPRECATED - DT-Prelim Calcs'!$C$6*BB41-BC41)/('DEPRECATED - DT-Prelim Calcs'!$C$6*BB41)*'DEPRECATED - DT-Prelim Calcs'!$C$7*BB41</f>
        <v>4.7702159447250416</v>
      </c>
      <c r="BE41" s="57">
        <f>BD41/'DEPRECATED - DT-Prelim Calcs'!$C$7*('DEPRECATED - DT-Prelim Calcs'!$C$8-'DEPRECATED - DT-Prelim Calcs'!$C$9)+'DEPRECATED - DT-Prelim Calcs'!$C$9</f>
        <v>256.64967041834973</v>
      </c>
      <c r="BF41" s="57">
        <f t="shared" si="10"/>
        <v>93</v>
      </c>
      <c r="BG41" s="2">
        <f t="shared" si="33"/>
        <v>1.8933351074525504</v>
      </c>
      <c r="BH41" s="57">
        <f>BG41*'DEPRECATED - DT-Prelim Calcs'!$C$21/BB$2/'DEPRECATED - DT-Prelim Calcs'!$C$19/'DEPRECATED - DT-Prelim Calcs'!$C$18*3.39*'DEPRECATED - DT-Prelim Calcs'!$C$20</f>
        <v>19.81904267274269</v>
      </c>
      <c r="BI41" s="46">
        <f t="shared" si="34"/>
        <v>0</v>
      </c>
      <c r="BJ41" s="57">
        <f>BH40*'DEPRECATED - DT-Prelim Calcs'!$C$11+BJ40</f>
        <v>-16.267342511932043</v>
      </c>
      <c r="BK41" s="57">
        <f>BK40+0.5*BH41*'DEPRECATED - DT-Prelim Calcs'!$C$11^2+BJ41*'DEPRECATED - DT-Prelim Calcs'!$C$11</f>
        <v>3490.4849425851821</v>
      </c>
      <c r="BL41" s="57">
        <f>MIN('Drive Train'!$F$35-BF40*'DEPRECATED - DT-Prelim Calcs'!$C$21*'Drive Train'!$F$39,BL40+BF$2)</f>
        <v>16.306296793393955</v>
      </c>
      <c r="BM41" s="57">
        <f>'Drive Train'!$F$35-BF41*'DEPRECATED - DT-Prelim Calcs'!$C$21*'Drive Train'!$F$39</f>
        <v>6.0759999999999996</v>
      </c>
      <c r="BN41" s="1">
        <f>IF(BK41&gt;='Drive Train'!$F$29,1,0)</f>
        <v>1</v>
      </c>
      <c r="BO41" s="57">
        <f>MIN(BF41,$C$10)*$C$11*1000/60/60</f>
        <v>103.33333333333333</v>
      </c>
      <c r="BP41" s="63">
        <f>BP40+'DEPRECATED - DT-Prelim Calcs'!$C$11</f>
        <v>148</v>
      </c>
      <c r="BQ41" s="2">
        <f>CA41/'Drive Train'!$F$35</f>
        <v>0.48999999999999994</v>
      </c>
      <c r="BR41" s="46">
        <f>BY41*12*60/(PI() * 'Drive Train'!$F$15)/BQ$2*BQ41</f>
        <v>9133.5982338561371</v>
      </c>
      <c r="BS41" s="2">
        <f>('DEPRECATED - DT-Prelim Calcs'!$C$6*BQ41-BR41)/('DEPRECATED - DT-Prelim Calcs'!$C$6*BQ41)*'DEPRECATED - DT-Prelim Calcs'!$C$7*BQ41</f>
        <v>-2.9489258430756644</v>
      </c>
      <c r="BT41" s="57">
        <f>BS41/'DEPRECATED - DT-Prelim Calcs'!$C$7*('DEPRECATED - DT-Prelim Calcs'!$C$8-'DEPRECATED - DT-Prelim Calcs'!$C$9)+'DEPRECATED - DT-Prelim Calcs'!$C$9</f>
        <v>-154.2905334716215</v>
      </c>
      <c r="BU41" s="57">
        <f t="shared" si="11"/>
        <v>-154.2905334716215</v>
      </c>
      <c r="BV41" s="2">
        <f t="shared" si="36"/>
        <v>-4.3136046392455833</v>
      </c>
      <c r="BW41" s="57">
        <f>BV41*'DEPRECATED - DT-Prelim Calcs'!$C$21/BQ$2/'DEPRECATED - DT-Prelim Calcs'!$C$19/'DEPRECATED - DT-Prelim Calcs'!$C$18*3.39*'DEPRECATED - DT-Prelim Calcs'!$C$20</f>
        <v>-59.047442440616329</v>
      </c>
      <c r="BX41" s="46">
        <f t="shared" si="37"/>
        <v>1</v>
      </c>
      <c r="BY41" s="57">
        <f>BW40*'DEPRECATED - DT-Prelim Calcs'!$C$11+BY40</f>
        <v>86.116581969757377</v>
      </c>
      <c r="BZ41" s="57">
        <f>BZ40+0.5*BW41*'DEPRECATED - DT-Prelim Calcs'!$C$11^2+BY41*'DEPRECATED - DT-Prelim Calcs'!$C$11</f>
        <v>-2378.3365176919988</v>
      </c>
      <c r="CA41" s="57">
        <f>MIN('Drive Train'!$F$35-BU40*'DEPRECATED - DT-Prelim Calcs'!$C$21*'Drive Train'!$F$39,CA40+BU$2)</f>
        <v>6.0759999999999996</v>
      </c>
      <c r="CB41" s="57">
        <f>'Drive Train'!$F$35-BU41*'DEPRECATED - DT-Prelim Calcs'!$C$21*'Drive Train'!$F$39</f>
        <v>22.891756276070261</v>
      </c>
      <c r="CC41" s="1">
        <f>IF(BZ41&gt;='Drive Train'!$F$29,1,0)</f>
        <v>0</v>
      </c>
      <c r="CD41" s="57">
        <f t="shared" si="38"/>
        <v>-171.43392607957946</v>
      </c>
      <c r="CE41" s="63">
        <f>CE40+'DEPRECATED - DT-Prelim Calcs'!$C$11</f>
        <v>148</v>
      </c>
      <c r="CF41" s="2">
        <f>CP41/'Drive Train'!$F$35</f>
        <v>0.90433713668346982</v>
      </c>
      <c r="CG41" s="46">
        <f>CN41*12*60/(PI() * 'Drive Train'!$F$15)/CF$2*CF41</f>
        <v>3334.054259687689</v>
      </c>
      <c r="CH41" s="2">
        <f>('DEPRECATED - DT-Prelim Calcs'!$C$6*CF41-CG41)/('DEPRECATED - DT-Prelim Calcs'!$C$6*CF41)*'DEPRECATED - DT-Prelim Calcs'!$C$7*CF41</f>
        <v>0.67193453208120901</v>
      </c>
      <c r="CI41" s="57">
        <f>CH41/'DEPRECATED - DT-Prelim Calcs'!$C$7*('DEPRECATED - DT-Prelim Calcs'!$C$8-'DEPRECATED - DT-Prelim Calcs'!$C$9)+'DEPRECATED - DT-Prelim Calcs'!$C$9</f>
        <v>38.471452475526611</v>
      </c>
      <c r="CJ41" s="57">
        <f t="shared" si="12"/>
        <v>38.471452475526611</v>
      </c>
      <c r="CK41" s="2">
        <f t="shared" si="39"/>
        <v>0.40201959594005932</v>
      </c>
      <c r="CL41" s="57">
        <f>CK41*'DEPRECATED - DT-Prelim Calcs'!$C$21/CF$2/'DEPRECATED - DT-Prelim Calcs'!$C$19/'DEPRECATED - DT-Prelim Calcs'!$C$18*3.39*'DEPRECATED - DT-Prelim Calcs'!$C$20</f>
        <v>6.7979560110988828</v>
      </c>
      <c r="CM41" s="46">
        <f t="shared" si="40"/>
        <v>0</v>
      </c>
      <c r="CN41" s="57">
        <f>CL40*'DEPRECATED - DT-Prelim Calcs'!$C$11+CN40</f>
        <v>13.788368592530677</v>
      </c>
      <c r="CO41" s="57">
        <f>CO40+0.5*CL41*'DEPRECATED - DT-Prelim Calcs'!$C$11^2+CN41*'DEPRECATED - DT-Prelim Calcs'!$C$11</f>
        <v>-11807.663205493709</v>
      </c>
      <c r="CP41" s="57">
        <f>MIN('Drive Train'!$F$35-CJ40*'DEPRECATED - DT-Prelim Calcs'!$C$21*'Drive Train'!$F$39,CP40+CJ$2)</f>
        <v>11.213780494875026</v>
      </c>
      <c r="CQ41" s="57">
        <f>'Drive Train'!$F$35-CJ41*'DEPRECATED - DT-Prelim Calcs'!$C$21*'Drive Train'!$F$39</f>
        <v>9.7839412316641905</v>
      </c>
      <c r="CR41" s="1">
        <f>IF(CO41&gt;='Drive Train'!$F$29,1,0)</f>
        <v>0</v>
      </c>
      <c r="CS41" s="57">
        <f t="shared" si="41"/>
        <v>42.746058306140675</v>
      </c>
      <c r="CT41" s="63">
        <f>CT40+'DEPRECATED - DT-Prelim Calcs'!$C$11</f>
        <v>148</v>
      </c>
      <c r="CU41" s="2">
        <f>DE41/'Drive Train'!$F$35</f>
        <v>0.48999999999999994</v>
      </c>
      <c r="CV41" s="46">
        <f>DC41*12*60/(PI() * 'Drive Train'!$F$15)/CU$2*CU41</f>
        <v>-30235.99400451831</v>
      </c>
      <c r="CW41" s="2">
        <f>('DEPRECATED - DT-Prelim Calcs'!$C$6*CU41-CV41)/('DEPRECATED - DT-Prelim Calcs'!$C$6*CU41)*'DEPRECATED - DT-Prelim Calcs'!$C$7*CU41</f>
        <v>14.852334437315033</v>
      </c>
      <c r="CX41" s="57">
        <f>CW41/'DEPRECATED - DT-Prelim Calcs'!$C$7*('DEPRECATED - DT-Prelim Calcs'!$C$8-'DEPRECATED - DT-Prelim Calcs'!$C$9)+'DEPRECATED - DT-Prelim Calcs'!$C$9</f>
        <v>793.38651796992485</v>
      </c>
      <c r="CY41" s="57">
        <f t="shared" si="13"/>
        <v>93</v>
      </c>
      <c r="CZ41" s="2">
        <f t="shared" si="42"/>
        <v>1.2803081040535502</v>
      </c>
      <c r="DA41" s="57">
        <f>CZ41*'DEPRECATED - DT-Prelim Calcs'!$C$21/CU$2/'DEPRECATED - DT-Prelim Calcs'!$C$19/'DEPRECATED - DT-Prelim Calcs'!$C$18*3.39*'DEPRECATED - DT-Prelim Calcs'!$C$20</f>
        <v>25.773080821789936</v>
      </c>
      <c r="DB41" s="46">
        <f t="shared" si="43"/>
        <v>0</v>
      </c>
      <c r="DC41" s="57">
        <f>DA40*'DEPRECATED - DT-Prelim Calcs'!$C$11+DC40</f>
        <v>-193.85546252771383</v>
      </c>
      <c r="DD41" s="57">
        <f>DD40+0.5*DA41*'DEPRECATED - DT-Prelim Calcs'!$C$11^2+DC41*'DEPRECATED - DT-Prelim Calcs'!$C$11</f>
        <v>-20174.784158377635</v>
      </c>
      <c r="DE41" s="57">
        <f>MIN('Drive Train'!$F$35-CY40*'DEPRECATED - DT-Prelim Calcs'!$C$21*'Drive Train'!$F$39,DE40+CY$2)</f>
        <v>6.0759999999999996</v>
      </c>
      <c r="DF41" s="57">
        <f>'Drive Train'!$F$35-CY41*'DEPRECATED - DT-Prelim Calcs'!$C$21*'Drive Train'!$F$39</f>
        <v>6.0759999999999996</v>
      </c>
      <c r="DG41" s="1">
        <f>IF(DD41&gt;='Drive Train'!$F$29,1,0)</f>
        <v>0</v>
      </c>
      <c r="DH41" s="57">
        <f t="shared" si="44"/>
        <v>103.33333333333333</v>
      </c>
      <c r="DI41" s="63">
        <f>DI40+'DEPRECATED - DT-Prelim Calcs'!$C$11</f>
        <v>148</v>
      </c>
      <c r="DJ41" s="2">
        <f>DT41/'Drive Train'!$F$35</f>
        <v>0.48999999999999994</v>
      </c>
      <c r="DK41" s="46">
        <f>DR41*12*60/(PI() * 'Drive Train'!$F$15)/DJ$2*DJ41</f>
        <v>3407.8415843317866</v>
      </c>
      <c r="DL41" s="2">
        <f>('DEPRECATED - DT-Prelim Calcs'!$C$6*DJ41-DK41)/('DEPRECATED - DT-Prelim Calcs'!$C$6*DJ41)*'DEPRECATED - DT-Prelim Calcs'!$C$7*DJ41</f>
        <v>-0.35998146683669913</v>
      </c>
      <c r="DM41" s="57">
        <f>DL41/'DEPRECATED - DT-Prelim Calcs'!$C$7*('DEPRECATED - DT-Prelim Calcs'!$C$8-'DEPRECATED - DT-Prelim Calcs'!$C$9)+'DEPRECATED - DT-Prelim Calcs'!$C$9</f>
        <v>-16.464158587198551</v>
      </c>
      <c r="DN41" s="57">
        <f t="shared" si="14"/>
        <v>-16.464158587198551</v>
      </c>
      <c r="DO41" s="2">
        <f t="shared" si="45"/>
        <v>-0.86915748178390362</v>
      </c>
      <c r="DP41" s="57">
        <f>DO41*'DEPRECATED - DT-Prelim Calcs'!$C$21/DJ$2/'DEPRECATED - DT-Prelim Calcs'!$C$19/'DEPRECATED - DT-Prelim Calcs'!$C$18*3.39*'DEPRECATED - DT-Prelim Calcs'!$C$20</f>
        <v>-20.295899484343114</v>
      </c>
      <c r="DQ41" s="46">
        <f t="shared" si="46"/>
        <v>1</v>
      </c>
      <c r="DR41" s="57">
        <f>DP40*'DEPRECATED - DT-Prelim Calcs'!$C$11+DR40</f>
        <v>18.835415351749731</v>
      </c>
      <c r="DS41" s="57">
        <f>DS40+0.5*DP41*'DEPRECATED - DT-Prelim Calcs'!$C$11^2+DR41*'DEPRECATED - DT-Prelim Calcs'!$C$11</f>
        <v>-46119.987302683687</v>
      </c>
      <c r="DT41" s="57">
        <f>MIN('Drive Train'!$F$35-DN40*'DEPRECATED - DT-Prelim Calcs'!$C$21*'Drive Train'!$F$39,DT40+DN$2)</f>
        <v>6.0759999999999996</v>
      </c>
      <c r="DU41" s="57">
        <f>'Drive Train'!$F$35-DN41*'DEPRECATED - DT-Prelim Calcs'!$C$21*'Drive Train'!$F$39</f>
        <v>13.519562783929501</v>
      </c>
      <c r="DV41" s="1">
        <f>IF(DS41&gt;='Drive Train'!$F$29,1,0)</f>
        <v>0</v>
      </c>
      <c r="DW41" s="57">
        <f t="shared" si="47"/>
        <v>-18.293509541331723</v>
      </c>
      <c r="DX41" s="63">
        <f>DX40+'DEPRECATED - DT-Prelim Calcs'!$C$11</f>
        <v>148</v>
      </c>
      <c r="DY41" s="2">
        <f>EI41/'Drive Train'!$F$35</f>
        <v>0.48999999999999994</v>
      </c>
      <c r="DZ41" s="46">
        <f>EG41*12*60/(PI() * 'Drive Train'!$F$15)/DY$2*DY41</f>
        <v>-125293.39343834712</v>
      </c>
      <c r="EA41" s="2">
        <f>('DEPRECATED - DT-Prelim Calcs'!$C$6*DY41-DZ41)/('DEPRECATED - DT-Prelim Calcs'!$C$6*DY41)*'DEPRECATED - DT-Prelim Calcs'!$C$7*DY41</f>
        <v>57.833259884881151</v>
      </c>
      <c r="EB41" s="57">
        <f>EA41/'DEPRECATED - DT-Prelim Calcs'!$C$7*('DEPRECATED - DT-Prelim Calcs'!$C$8-'DEPRECATED - DT-Prelim Calcs'!$C$9)+'DEPRECATED - DT-Prelim Calcs'!$C$9</f>
        <v>3081.5411797635902</v>
      </c>
      <c r="EC41" s="57">
        <f t="shared" si="15"/>
        <v>93</v>
      </c>
      <c r="ED41" s="2">
        <f t="shared" si="48"/>
        <v>0.96993038185874991</v>
      </c>
      <c r="EE41" s="57">
        <f>ED41*'DEPRECATED - DT-Prelim Calcs'!$C$21/DY$2/'DEPRECATED - DT-Prelim Calcs'!$C$19/'DEPRECATED - DT-Prelim Calcs'!$C$18*3.39*'DEPRECATED - DT-Prelim Calcs'!$C$20</f>
        <v>25.773080821789936</v>
      </c>
      <c r="EF41" s="46">
        <f t="shared" si="49"/>
        <v>0</v>
      </c>
      <c r="EG41" s="57">
        <f>EE40*'DEPRECATED - DT-Prelim Calcs'!$C$11+EG40</f>
        <v>-608.56648789308429</v>
      </c>
      <c r="EH41" s="57">
        <f>EH40+0.5*EE41*'DEPRECATED - DT-Prelim Calcs'!$C$11^2+EG41*'DEPRECATED - DT-Prelim Calcs'!$C$11</f>
        <v>-64382.275324717775</v>
      </c>
      <c r="EI41" s="57">
        <f>MIN('Drive Train'!$F$35-EC40*'DEPRECATED - DT-Prelim Calcs'!$C$21*'Drive Train'!$F$39,EI40+EC$2)</f>
        <v>6.0759999999999996</v>
      </c>
      <c r="EJ41" s="57">
        <f>'Drive Train'!$F$35-EC41*'DEPRECATED - DT-Prelim Calcs'!$C$21*'Drive Train'!$F$39</f>
        <v>6.0759999999999996</v>
      </c>
      <c r="EK41" s="1">
        <f>IF(EH41&gt;='Drive Train'!$F$29,1,0)</f>
        <v>0</v>
      </c>
      <c r="EL41" s="57">
        <f t="shared" si="50"/>
        <v>103.33333333333333</v>
      </c>
      <c r="EM41" s="63">
        <f>EM40+'DEPRECATED - DT-Prelim Calcs'!$C$11</f>
        <v>148</v>
      </c>
      <c r="EN41" s="2">
        <f>EX41/'Drive Train'!$F$35</f>
        <v>0.48999999999999994</v>
      </c>
      <c r="EO41" s="46">
        <f>EV41*12*60/(PI() * 'Drive Train'!$F$15)/EN$2*EN41</f>
        <v>-97813.929080999835</v>
      </c>
      <c r="EP41" s="2">
        <f>('DEPRECATED - DT-Prelim Calcs'!$C$6*EN41-EO41)/('DEPRECATED - DT-Prelim Calcs'!$C$6*EN41)*'DEPRECATED - DT-Prelim Calcs'!$C$7*EN41</f>
        <v>45.408211273022431</v>
      </c>
      <c r="EQ41" s="57">
        <f>EP41/'DEPRECATED - DT-Prelim Calcs'!$C$7*('DEPRECATED - DT-Prelim Calcs'!$C$8-'DEPRECATED - DT-Prelim Calcs'!$C$9)+'DEPRECATED - DT-Prelim Calcs'!$C$9</f>
        <v>2420.0748988916089</v>
      </c>
      <c r="ER41" s="57">
        <f t="shared" si="16"/>
        <v>93</v>
      </c>
      <c r="ES41" s="2">
        <f t="shared" si="51"/>
        <v>0.86507304327942547</v>
      </c>
      <c r="ET41" s="57">
        <f>ES41*'DEPRECATED - DT-Prelim Calcs'!$C$21/EN$2/'DEPRECATED - DT-Prelim Calcs'!$C$19/'DEPRECATED - DT-Prelim Calcs'!$C$18*3.39*'DEPRECATED - DT-Prelim Calcs'!$C$20</f>
        <v>25.773080821789936</v>
      </c>
      <c r="EU41" s="46">
        <f t="shared" si="52"/>
        <v>0</v>
      </c>
      <c r="EV41" s="57">
        <f>ET40*'DEPRECATED - DT-Prelim Calcs'!$C$11+EV40</f>
        <v>-423.73348182518214</v>
      </c>
      <c r="EW41" s="57">
        <f>EW40+0.5*ET41*'DEPRECATED - DT-Prelim Calcs'!$C$11^2+EV41*'DEPRECATED - DT-Prelim Calcs'!$C$11</f>
        <v>-89236.202265851884</v>
      </c>
      <c r="EX41" s="57">
        <f>MIN('Drive Train'!$F$35-ER40*'DEPRECATED - DT-Prelim Calcs'!$C$21*'Drive Train'!$F$39,EX40+ER$2)</f>
        <v>6.0759999999999996</v>
      </c>
      <c r="EY41" s="57">
        <f>'Drive Train'!$F$35-ER41*'DEPRECATED - DT-Prelim Calcs'!$C$21*'Drive Train'!$F$39</f>
        <v>6.0759999999999996</v>
      </c>
      <c r="EZ41" s="1">
        <f>IF(EW41&gt;='Drive Train'!$F$29,1,0)</f>
        <v>0</v>
      </c>
      <c r="FA41" s="57">
        <f t="shared" si="53"/>
        <v>103.33333333333333</v>
      </c>
      <c r="FB41" s="63">
        <f>FB40+'DEPRECATED - DT-Prelim Calcs'!$C$11</f>
        <v>148</v>
      </c>
      <c r="FC41" s="2">
        <f>FM41/'Drive Train'!$F$35</f>
        <v>0.48999999999999994</v>
      </c>
      <c r="FD41" s="46">
        <f>FK41*12*60/(PI() * 'Drive Train'!$F$15)/FC$2*FC41</f>
        <v>-76686.446425407208</v>
      </c>
      <c r="FE41" s="2">
        <f>('DEPRECATED - DT-Prelim Calcs'!$C$6*FC41-FD41)/('DEPRECATED - DT-Prelim Calcs'!$C$6*FC41)*'DEPRECATED - DT-Prelim Calcs'!$C$7*FC41</f>
        <v>35.855259453139091</v>
      </c>
      <c r="FF41" s="57">
        <f>FE41/'DEPRECATED - DT-Prelim Calcs'!$C$7*('DEPRECATED - DT-Prelim Calcs'!$C$8-'DEPRECATED - DT-Prelim Calcs'!$C$9)+'DEPRECATED - DT-Prelim Calcs'!$C$9</f>
        <v>1911.509040596575</v>
      </c>
      <c r="FG41" s="57">
        <f t="shared" si="17"/>
        <v>93</v>
      </c>
      <c r="FH41" s="2">
        <f t="shared" si="54"/>
        <v>0.78067567320338405</v>
      </c>
      <c r="FI41" s="57">
        <f>FH41*'DEPRECATED - DT-Prelim Calcs'!$C$21/FC$2/'DEPRECATED - DT-Prelim Calcs'!$C$19/'DEPRECATED - DT-Prelim Calcs'!$C$18*3.39*'DEPRECATED - DT-Prelim Calcs'!$C$20</f>
        <v>25.773080821789936</v>
      </c>
      <c r="FJ41" s="46">
        <f t="shared" si="55"/>
        <v>0</v>
      </c>
      <c r="FK41" s="57">
        <f>FI40*'DEPRECATED - DT-Prelim Calcs'!$C$11+FK40</f>
        <v>-299.79788043798726</v>
      </c>
      <c r="FL41" s="57">
        <f>FL40+0.5*FI41*'DEPRECATED - DT-Prelim Calcs'!$C$11^2+FK41*'DEPRECATED - DT-Prelim Calcs'!$C$11</f>
        <v>-111754.19019256442</v>
      </c>
      <c r="FM41" s="57">
        <f>MIN('Drive Train'!$F$35-FG40*'DEPRECATED - DT-Prelim Calcs'!$C$21*'Drive Train'!$F$39,FM40+FG$2)</f>
        <v>6.0759999999999996</v>
      </c>
      <c r="FN41" s="57">
        <f>'Drive Train'!$F$35-FG41*'DEPRECATED - DT-Prelim Calcs'!$C$21*'Drive Train'!$F$39</f>
        <v>6.0759999999999996</v>
      </c>
      <c r="FO41" s="1">
        <f>IF(FL41&gt;='Drive Train'!$F$29,1,0)</f>
        <v>0</v>
      </c>
      <c r="FP41" s="57">
        <f t="shared" si="56"/>
        <v>103.33333333333333</v>
      </c>
      <c r="FQ41" s="63">
        <f>FQ40+'DEPRECATED - DT-Prelim Calcs'!$C$11</f>
        <v>148</v>
      </c>
      <c r="FR41" s="2">
        <f>GB41/'Drive Train'!$F$35</f>
        <v>0.48999999999999994</v>
      </c>
      <c r="FS41" s="46">
        <f>FZ41*12*60/(PI() * 'Drive Train'!$F$15)/FR$2*FR41</f>
        <v>-20930.601520439472</v>
      </c>
      <c r="FT41" s="2">
        <f>('DEPRECATED - DT-Prelim Calcs'!$C$6*FR41-FS41)/('DEPRECATED - DT-Prelim Calcs'!$C$6*FR41)*'DEPRECATED - DT-Prelim Calcs'!$C$7*FR41</f>
        <v>10.644830518622728</v>
      </c>
      <c r="FU41" s="57">
        <f>FT41/'DEPRECATED - DT-Prelim Calcs'!$C$7*('DEPRECATED - DT-Prelim Calcs'!$C$8-'DEPRECATED - DT-Prelim Calcs'!$C$9)+'DEPRECATED - DT-Prelim Calcs'!$C$9</f>
        <v>569.39367449763324</v>
      </c>
      <c r="FV41" s="57">
        <f t="shared" si="18"/>
        <v>93</v>
      </c>
      <c r="FW41" s="2">
        <f t="shared" si="57"/>
        <v>0.7112822800297498</v>
      </c>
      <c r="FX41" s="57">
        <f>FW41*'DEPRECATED - DT-Prelim Calcs'!$C$21/FR$2/'DEPRECATED - DT-Prelim Calcs'!$C$19/'DEPRECATED - DT-Prelim Calcs'!$C$18*3.39*'DEPRECATED - DT-Prelim Calcs'!$C$20</f>
        <v>25.773080821789936</v>
      </c>
      <c r="FY41" s="46">
        <f t="shared" si="58"/>
        <v>0</v>
      </c>
      <c r="FZ41" s="57">
        <f>FX40*'DEPRECATED - DT-Prelim Calcs'!$C$11+FZ40</f>
        <v>-74.552634888693873</v>
      </c>
      <c r="GA41" s="57">
        <f>GA40+0.5*FX41*'DEPRECATED - DT-Prelim Calcs'!$C$11^2+FZ41*'DEPRECATED - DT-Prelim Calcs'!$C$11</f>
        <v>-117885.89356846974</v>
      </c>
      <c r="GB41" s="57">
        <f>MIN('Drive Train'!$F$35-FV40*'DEPRECATED - DT-Prelim Calcs'!$C$21*'Drive Train'!$F$39,GB40+FV$2)</f>
        <v>6.0759999999999996</v>
      </c>
      <c r="GC41" s="57">
        <f>'Drive Train'!$F$35-FV41*'DEPRECATED - DT-Prelim Calcs'!$C$21*'Drive Train'!$F$39</f>
        <v>6.0759999999999996</v>
      </c>
      <c r="GD41" s="1">
        <f>IF(GA41&gt;='Drive Train'!$F$29,1,0)</f>
        <v>0</v>
      </c>
      <c r="GE41" s="57">
        <f t="shared" si="59"/>
        <v>103.33333333333333</v>
      </c>
      <c r="GF41" s="63">
        <f>GF40+'DEPRECATED - DT-Prelim Calcs'!$C$11</f>
        <v>148</v>
      </c>
      <c r="GG41" s="2">
        <f>GQ41/'Drive Train'!$F$35</f>
        <v>0.83548387096774201</v>
      </c>
      <c r="GH41" s="46">
        <f>GO41*12*60/(PI() * 'Drive Train'!$F$15)/GG$2*GG41</f>
        <v>-207944.48734218511</v>
      </c>
      <c r="GI41" s="2">
        <f>('DEPRECATED - DT-Prelim Calcs'!$C$6*GG41-GH41)/('DEPRECATED - DT-Prelim Calcs'!$C$6*GG41)*'DEPRECATED - DT-Prelim Calcs'!$C$7*GG41</f>
        <v>96.037196146793249</v>
      </c>
      <c r="GJ41" s="57">
        <f>GI41/'DEPRECATED - DT-Prelim Calcs'!$C$7*('DEPRECATED - DT-Prelim Calcs'!$C$8-'DEPRECATED - DT-Prelim Calcs'!$C$9)+'DEPRECATED - DT-Prelim Calcs'!$C$9</f>
        <v>5115.3855873998236</v>
      </c>
      <c r="GK41" s="57">
        <f t="shared" si="60"/>
        <v>29.999999999999982</v>
      </c>
      <c r="GL41" s="2">
        <f t="shared" si="61"/>
        <v>0.99579519204165001</v>
      </c>
      <c r="GM41" s="57">
        <f>GL41*'DEPRECATED - DT-Prelim Calcs'!$C$21/GG$2/'DEPRECATED - DT-Prelim Calcs'!$C$19/'DEPRECATED - DT-Prelim Calcs'!$C$18*3.39*'DEPRECATED - DT-Prelim Calcs'!$C$20</f>
        <v>25.773080821789936</v>
      </c>
      <c r="GN41" s="46">
        <f t="shared" si="62"/>
        <v>0</v>
      </c>
      <c r="GO41" s="57">
        <f>GM40*'DEPRECATED - DT-Prelim Calcs'!$C$11+GO40</f>
        <v>-608.15564827176684</v>
      </c>
      <c r="GP41" s="57">
        <f>GP40+0.5*GM41*'DEPRECATED - DT-Prelim Calcs'!$C$11^2+GO41*'DEPRECATED - DT-Prelim Calcs'!$C$11</f>
        <v>-70419.127216627501</v>
      </c>
      <c r="GQ41" s="57">
        <f>MIN('Drive Train'!$F$35-GK40*'DEPRECATED - DT-Prelim Calcs'!$C$21*'Drive Train'!$F$39,GQ40+GK$2)</f>
        <v>10.360000000000001</v>
      </c>
      <c r="GR41" s="57">
        <f>'Drive Train'!$F$35-GK41*'DEPRECATED - DT-Prelim Calcs'!$C$21*'Drive Train'!$F$39</f>
        <v>10.360000000000001</v>
      </c>
      <c r="GS41" s="1">
        <f>IF(GP41&gt;='Drive Train'!$F$29,1,0)</f>
        <v>0</v>
      </c>
      <c r="GT41" s="57">
        <f t="shared" si="63"/>
        <v>33.333333333333314</v>
      </c>
      <c r="GU41" s="63">
        <f>GU40+'DEPRECATED - DT-Prelim Calcs'!$C$11</f>
        <v>148</v>
      </c>
      <c r="GV41" s="2">
        <f>HF41/'Drive Train'!$F$35</f>
        <v>2.8033328328417797</v>
      </c>
      <c r="GW41" s="46">
        <f>HD41*12*60/(PI() * 'Drive Train'!$F$15)/GV$2*GV41</f>
        <v>-870420.77097909327</v>
      </c>
      <c r="GX41" s="2">
        <f>('DEPRECATED - DT-Prelim Calcs'!$C$6*GV41-GW41)/('DEPRECATED - DT-Prelim Calcs'!$C$6*GV41)*'DEPRECATED - DT-Prelim Calcs'!$C$7*GV41</f>
        <v>400.32339761675746</v>
      </c>
      <c r="GY41" s="57">
        <f>GX41/'DEPRECATED - DT-Prelim Calcs'!$C$7*('DEPRECATED - DT-Prelim Calcs'!$C$8-'DEPRECATED - DT-Prelim Calcs'!$C$9)+'DEPRECATED - DT-Prelim Calcs'!$C$9</f>
        <v>21314.522371049785</v>
      </c>
      <c r="GZ41" s="57">
        <f t="shared" si="20"/>
        <v>33.333333333333314</v>
      </c>
      <c r="HA41" s="2">
        <f t="shared" si="64"/>
        <v>0.99579519204165001</v>
      </c>
      <c r="HB41" s="57">
        <f>HA41*'DEPRECATED - DT-Prelim Calcs'!$C$21/GV$2/'DEPRECATED - DT-Prelim Calcs'!$C$19/'DEPRECATED - DT-Prelim Calcs'!$C$18*3.39*'DEPRECATED - DT-Prelim Calcs'!$C$20</f>
        <v>25.773080821789936</v>
      </c>
      <c r="HC41" s="46">
        <f t="shared" si="65"/>
        <v>0</v>
      </c>
      <c r="HD41" s="57">
        <f>HB40*'DEPRECATED - DT-Prelim Calcs'!$C$11+HD40</f>
        <v>-758.68235889441917</v>
      </c>
      <c r="HE41" s="57">
        <f>HE40+0.5*HB41*'DEPRECATED - DT-Prelim Calcs'!$C$11^2+HD41*'DEPRECATED - DT-Prelim Calcs'!$C$11</f>
        <v>-57172.132234162236</v>
      </c>
      <c r="HF41" s="57">
        <f>MIN('Drive Train'!$F$35-GZ40*'DEPRECATED - DT-Prelim Calcs'!$C$21*'Drive Train'!$F$39,HF40+GZ$2)</f>
        <v>34.761327127238069</v>
      </c>
      <c r="HG41" s="57">
        <f>'Drive Train'!$F$35-GZ41*'DEPRECATED - DT-Prelim Calcs'!$C$21*'Drive Train'!$F$39</f>
        <v>10.133333333333335</v>
      </c>
      <c r="HH41" s="1">
        <f>IF(HE41&gt;='Drive Train'!$F$29,1,0)</f>
        <v>0</v>
      </c>
      <c r="HI41" s="57">
        <f t="shared" si="66"/>
        <v>37.037037037037017</v>
      </c>
      <c r="HJ41" s="63">
        <f>HJ40+'DEPRECATED - DT-Prelim Calcs'!$C$11</f>
        <v>148</v>
      </c>
      <c r="HK41" s="2">
        <f>HU41/'Drive Train'!$F$35</f>
        <v>0.79892473118279583</v>
      </c>
      <c r="HL41" s="46">
        <f>HS41*12*60/(PI() * 'Drive Train'!$F$15)/HK$2*HK41</f>
        <v>-257159.26235540881</v>
      </c>
      <c r="HM41" s="2">
        <f>('DEPRECATED - DT-Prelim Calcs'!$C$6*HK41-HL41)/('DEPRECATED - DT-Prelim Calcs'!$C$6*HK41)*'DEPRECATED - DT-Prelim Calcs'!$C$7*HK41</f>
        <v>118.20192310056241</v>
      </c>
      <c r="HN41" s="57">
        <f>HM41/'DEPRECATED - DT-Prelim Calcs'!$C$7*('DEPRECATED - DT-Prelim Calcs'!$C$8-'DEPRECATED - DT-Prelim Calcs'!$C$9)+'DEPRECATED - DT-Prelim Calcs'!$C$9</f>
        <v>6295.3583957685296</v>
      </c>
      <c r="HO41" s="57">
        <f t="shared" si="21"/>
        <v>36.66666666666665</v>
      </c>
      <c r="HP41" s="2">
        <f t="shared" si="67"/>
        <v>0.99579519204165001</v>
      </c>
      <c r="HQ41" s="57">
        <f>HP41*'DEPRECATED - DT-Prelim Calcs'!$C$21/HK$2/'DEPRECATED - DT-Prelim Calcs'!$C$19/'DEPRECATED - DT-Prelim Calcs'!$C$18*3.39*'DEPRECATED - DT-Prelim Calcs'!$C$20</f>
        <v>25.773080821789936</v>
      </c>
      <c r="HR41" s="46">
        <f t="shared" si="68"/>
        <v>0</v>
      </c>
      <c r="HS41" s="57">
        <f>HQ40*'DEPRECATED - DT-Prelim Calcs'!$C$11+HS40</f>
        <v>-786.50540118338256</v>
      </c>
      <c r="HT41" s="57">
        <f>HT40+0.5*HQ41*'DEPRECATED - DT-Prelim Calcs'!$C$11^2+HS41*'DEPRECATED - DT-Prelim Calcs'!$C$11</f>
        <v>-74625.309744281112</v>
      </c>
      <c r="HU41" s="57">
        <f>MIN('Drive Train'!$F$35-HO40*'DEPRECATED - DT-Prelim Calcs'!$C$21*'Drive Train'!$F$39,HU40+HO$2)</f>
        <v>9.9066666666666681</v>
      </c>
      <c r="HV41" s="57">
        <f>'Drive Train'!$F$35-HO41*'DEPRECATED - DT-Prelim Calcs'!$C$21*'Drive Train'!$F$39</f>
        <v>9.9066666666666681</v>
      </c>
      <c r="HW41" s="1">
        <f>IF(HT41&gt;='Drive Train'!$F$29,1,0)</f>
        <v>0</v>
      </c>
      <c r="HX41" s="57">
        <f t="shared" si="69"/>
        <v>40.740740740740726</v>
      </c>
      <c r="HY41" s="63">
        <f>HY40+'DEPRECATED - DT-Prelim Calcs'!$C$11</f>
        <v>148</v>
      </c>
      <c r="HZ41" s="2">
        <f>IJ41/'Drive Train'!$F$35</f>
        <v>0.78064516129032269</v>
      </c>
      <c r="IA41" s="46">
        <f>IH41*12*60/(PI() * 'Drive Train'!$F$15)/HZ$2*HZ41</f>
        <v>-126847.48142851559</v>
      </c>
      <c r="IB41" s="2">
        <f>('DEPRECATED - DT-Prelim Calcs'!$C$6*HZ41-IA41)/('DEPRECATED - DT-Prelim Calcs'!$C$6*HZ41)*'DEPRECATED - DT-Prelim Calcs'!$C$7*HZ41</f>
        <v>59.236407417081658</v>
      </c>
      <c r="IC41" s="57">
        <f>IB41/'DEPRECATED - DT-Prelim Calcs'!$C$7*('DEPRECATED - DT-Prelim Calcs'!$C$8-'DEPRECATED - DT-Prelim Calcs'!$C$9)+'DEPRECATED - DT-Prelim Calcs'!$C$9</f>
        <v>3156.2398637392434</v>
      </c>
      <c r="ID41" s="57">
        <f t="shared" si="22"/>
        <v>39.999999999999986</v>
      </c>
      <c r="IE41" s="2">
        <f t="shared" si="70"/>
        <v>0.99579519204165001</v>
      </c>
      <c r="IF41" s="57">
        <f>IE41*'DEPRECATED - DT-Prelim Calcs'!$C$21/HZ$2/'DEPRECATED - DT-Prelim Calcs'!$C$19/'DEPRECATED - DT-Prelim Calcs'!$C$18*3.39*'DEPRECATED - DT-Prelim Calcs'!$C$20</f>
        <v>25.773080821789936</v>
      </c>
      <c r="IG41" s="46">
        <f t="shared" si="71"/>
        <v>0</v>
      </c>
      <c r="IH41" s="57">
        <f>IF40*'DEPRECATED - DT-Prelim Calcs'!$C$11+IH40</f>
        <v>-397.03937614662857</v>
      </c>
      <c r="II41" s="57">
        <f>II40+0.5*IF41*'DEPRECATED - DT-Prelim Calcs'!$C$11^2+IH41*'DEPRECATED - DT-Prelim Calcs'!$C$11</f>
        <v>-86051.403244364192</v>
      </c>
      <c r="IJ41" s="57">
        <f>MIN('Drive Train'!$F$35-ID40*'DEPRECATED - DT-Prelim Calcs'!$C$21*'Drive Train'!$F$39,IJ40+ID$2)</f>
        <v>9.6800000000000015</v>
      </c>
      <c r="IK41" s="57">
        <f>'Drive Train'!$F$35-ID41*'DEPRECATED - DT-Prelim Calcs'!$C$21*'Drive Train'!$F$39</f>
        <v>9.6800000000000015</v>
      </c>
      <c r="IL41" s="1">
        <f>IF(II41&gt;='Drive Train'!$F$29,1,0)</f>
        <v>0</v>
      </c>
      <c r="IM41" s="57">
        <f t="shared" si="72"/>
        <v>44.444444444444429</v>
      </c>
      <c r="IN41" s="63">
        <f>IN40+'DEPRECATED - DT-Prelim Calcs'!$C$11</f>
        <v>148</v>
      </c>
      <c r="IO41" s="2">
        <f>IY41/'Drive Train'!$F$35</f>
        <v>0.76236559139784954</v>
      </c>
      <c r="IP41" s="46">
        <f>IW41*12*60/(PI() * 'Drive Train'!$F$15)/IO$2*IO41</f>
        <v>-265127.2552367617</v>
      </c>
      <c r="IQ41" s="2">
        <f>('DEPRECATED - DT-Prelim Calcs'!$C$6*IO41-IP41)/('DEPRECATED - DT-Prelim Calcs'!$C$6*IO41)*'DEPRECATED - DT-Prelim Calcs'!$C$7*IO41</f>
        <v>121.71660409977083</v>
      </c>
      <c r="IR41" s="57">
        <f>IQ41/'DEPRECATED - DT-Prelim Calcs'!$C$7*('DEPRECATED - DT-Prelim Calcs'!$C$8-'DEPRECATED - DT-Prelim Calcs'!$C$9)+'DEPRECATED - DT-Prelim Calcs'!$C$9</f>
        <v>6482.4677618259748</v>
      </c>
      <c r="IS41" s="57">
        <f t="shared" si="23"/>
        <v>43.333333333333321</v>
      </c>
      <c r="IT41" s="2">
        <f t="shared" si="73"/>
        <v>0.99579519204165001</v>
      </c>
      <c r="IU41" s="57">
        <f>IT41*'DEPRECATED - DT-Prelim Calcs'!$C$21/IO$2/'DEPRECATED - DT-Prelim Calcs'!$C$19/'DEPRECATED - DT-Prelim Calcs'!$C$18*3.39*'DEPRECATED - DT-Prelim Calcs'!$C$20</f>
        <v>25.773080821789936</v>
      </c>
      <c r="IV41" s="46">
        <f t="shared" si="74"/>
        <v>0</v>
      </c>
      <c r="IW41" s="57">
        <f>IU40*'DEPRECATED - DT-Prelim Calcs'!$C$11+IW40</f>
        <v>-849.76040760722753</v>
      </c>
      <c r="IX41" s="57">
        <f>IX40+0.5*IU41*'DEPRECATED - DT-Prelim Calcs'!$C$11^2+IW41*'DEPRECATED - DT-Prelim Calcs'!$C$11</f>
        <v>-71148.679621474032</v>
      </c>
      <c r="IY41" s="57">
        <f>MIN('Drive Train'!$F$35-IS40*'DEPRECATED - DT-Prelim Calcs'!$C$21*'Drive Train'!$F$39,IY40+IS$2)</f>
        <v>9.4533333333333349</v>
      </c>
      <c r="IZ41" s="57">
        <f>'Drive Train'!$F$35-IS41*'DEPRECATED - DT-Prelim Calcs'!$C$21*'Drive Train'!$F$39</f>
        <v>9.4533333333333349</v>
      </c>
      <c r="JA41" s="1">
        <f>IF(IX41&gt;='Drive Train'!$F$29,1,0)</f>
        <v>0</v>
      </c>
      <c r="JB41" s="57">
        <f t="shared" si="75"/>
        <v>48.148148148148138</v>
      </c>
      <c r="JC41" s="63">
        <f>JC40+'DEPRECATED - DT-Prelim Calcs'!$C$11</f>
        <v>148</v>
      </c>
      <c r="JD41" s="2">
        <f>JN41/'Drive Train'!$F$35</f>
        <v>0.74408602150537628</v>
      </c>
      <c r="JE41" s="46">
        <f>JL41*12*60/(PI() * 'Drive Train'!$F$15)/JD$2*JD41</f>
        <v>-245273.88822295482</v>
      </c>
      <c r="JF41" s="2">
        <f>('DEPRECATED - DT-Prelim Calcs'!$C$6*JD41-JE41)/('DEPRECATED - DT-Prelim Calcs'!$C$6*JD41)*'DEPRECATED - DT-Prelim Calcs'!$C$7*JD41</f>
        <v>112.69569958524654</v>
      </c>
      <c r="JG41" s="57">
        <f>JF41/'DEPRECATED - DT-Prelim Calcs'!$C$7*('DEPRECATED - DT-Prelim Calcs'!$C$8-'DEPRECATED - DT-Prelim Calcs'!$C$9)+'DEPRECATED - DT-Prelim Calcs'!$C$9</f>
        <v>6002.2262476295155</v>
      </c>
      <c r="JH41" s="57">
        <f t="shared" si="24"/>
        <v>46.666666666666657</v>
      </c>
      <c r="JI41" s="2">
        <f t="shared" si="76"/>
        <v>0.99579519204165001</v>
      </c>
      <c r="JJ41" s="57">
        <f>JI41*'DEPRECATED - DT-Prelim Calcs'!$C$21/JD$2/'DEPRECATED - DT-Prelim Calcs'!$C$19/'DEPRECATED - DT-Prelim Calcs'!$C$18*3.39*'DEPRECATED - DT-Prelim Calcs'!$C$20</f>
        <v>25.773080821789936</v>
      </c>
      <c r="JK41" s="46">
        <f t="shared" si="77"/>
        <v>0</v>
      </c>
      <c r="JL41" s="57">
        <f>JJ40*'DEPRECATED - DT-Prelim Calcs'!$C$11+JL40</f>
        <v>-805.44070348181447</v>
      </c>
      <c r="JM41" s="57">
        <f>JM40+0.5*JJ41*'DEPRECATED - DT-Prelim Calcs'!$C$11^2+JL41*'DEPRECATED - DT-Prelim Calcs'!$C$11</f>
        <v>-82688.14698715198</v>
      </c>
      <c r="JN41" s="57">
        <f>MIN('Drive Train'!$F$35-JH40*'DEPRECATED - DT-Prelim Calcs'!$C$21*'Drive Train'!$F$39,JN40+JH$2)</f>
        <v>9.2266666666666666</v>
      </c>
      <c r="JO41" s="57">
        <f>'Drive Train'!$F$35-JH41*'DEPRECATED - DT-Prelim Calcs'!$C$21*'Drive Train'!$F$39</f>
        <v>9.2266666666666666</v>
      </c>
      <c r="JP41" s="1">
        <f>IF(JM41&gt;='Drive Train'!$F$29,1,0)</f>
        <v>0</v>
      </c>
      <c r="JQ41" s="57">
        <f>MIN(JG41,'DEPRECATED - DT-Prelim Calcs'!$C$10)*'DEPRECATED - DT-Prelim Calcs'!$C$11*1000/60/60</f>
        <v>103.33333333333333</v>
      </c>
      <c r="JR41" s="63">
        <f>JR40+'DEPRECATED - DT-Prelim Calcs'!$C$11</f>
        <v>148</v>
      </c>
      <c r="JS41" s="2">
        <f>KC41/'Drive Train'!$F$35</f>
        <v>0.72580645161290325</v>
      </c>
      <c r="JT41" s="46">
        <f>KA41*12*60/(PI() * 'Drive Train'!$F$15)/JS$2*JS41</f>
        <v>-85527.770494781507</v>
      </c>
      <c r="JU41" s="2">
        <f>('DEPRECATED - DT-Prelim Calcs'!$C$6*JS41-JT41)/('DEPRECATED - DT-Prelim Calcs'!$C$6*JS41)*'DEPRECATED - DT-Prelim Calcs'!$C$7*JS41</f>
        <v>40.421224860286429</v>
      </c>
      <c r="JV41" s="57">
        <f>JU41/'DEPRECATED - DT-Prelim Calcs'!$C$7*('DEPRECATED - DT-Prelim Calcs'!$C$8-'DEPRECATED - DT-Prelim Calcs'!$C$9)+'DEPRECATED - DT-Prelim Calcs'!$C$9</f>
        <v>2154.5851243048751</v>
      </c>
      <c r="JW41" s="57">
        <f t="shared" si="25"/>
        <v>49.999999999999993</v>
      </c>
      <c r="JX41" s="2">
        <f t="shared" si="78"/>
        <v>0.99579519204165001</v>
      </c>
      <c r="JY41" s="57">
        <f>JX41*'DEPRECATED - DT-Prelim Calcs'!$C$21/JS$2/'DEPRECATED - DT-Prelim Calcs'!$C$19/'DEPRECATED - DT-Prelim Calcs'!$C$18*3.39*'DEPRECATED - DT-Prelim Calcs'!$C$20</f>
        <v>25.773080821789936</v>
      </c>
      <c r="JZ41" s="46">
        <f t="shared" si="79"/>
        <v>0</v>
      </c>
      <c r="KA41" s="57">
        <f>JY40*'DEPRECATED - DT-Prelim Calcs'!$C$11+KA40</f>
        <v>-287.93319089262877</v>
      </c>
      <c r="KB41" s="57">
        <f>KB40+0.5*JY41*'DEPRECATED - DT-Prelim Calcs'!$C$11^2+KA41*'DEPRECATED - DT-Prelim Calcs'!$C$11</f>
        <v>-65243.010189278117</v>
      </c>
      <c r="KC41" s="57">
        <f>MIN('Drive Train'!$F$35-JW40*'DEPRECATED - DT-Prelim Calcs'!$C$21*'Drive Train'!$F$39,KC40+JW$2)</f>
        <v>9</v>
      </c>
      <c r="KD41" s="57">
        <f>'Drive Train'!$F$35-JW41*'DEPRECATED - DT-Prelim Calcs'!$C$21*'Drive Train'!$F$39</f>
        <v>9</v>
      </c>
      <c r="KE41" s="1">
        <f>IF(KB41&gt;='Drive Train'!$F$29,1,0)</f>
        <v>0</v>
      </c>
      <c r="KF41" s="57">
        <f>MIN(JV41,'DEPRECATED - DT-Prelim Calcs'!$C$10)*'DEPRECATED - DT-Prelim Calcs'!$C$11*1000/60/60</f>
        <v>103.33333333333333</v>
      </c>
      <c r="KG41" s="63">
        <f>KG40+'DEPRECATED - DT-Prelim Calcs'!$C$11</f>
        <v>148</v>
      </c>
      <c r="KH41" s="2">
        <f>KR41/'Drive Train'!$F$35</f>
        <v>0.7075268817204301</v>
      </c>
      <c r="KI41" s="46">
        <f>KP41*12*60/(PI() * 'Drive Train'!$F$15)/KH$2*KH41</f>
        <v>-130502.74721914946</v>
      </c>
      <c r="KJ41" s="2">
        <f>('DEPRECATED - DT-Prelim Calcs'!$C$6*KH41-KI41)/('DEPRECATED - DT-Prelim Calcs'!$C$6*KH41)*'DEPRECATED - DT-Prelim Calcs'!$C$7*KH41</f>
        <v>60.71294856508699</v>
      </c>
      <c r="KK41" s="57">
        <f>KJ41/'DEPRECATED - DT-Prelim Calcs'!$C$7*('DEPRECATED - DT-Prelim Calcs'!$C$8-'DEPRECATED - DT-Prelim Calcs'!$C$9)+'DEPRECATED - DT-Prelim Calcs'!$C$9</f>
        <v>3234.8457680085726</v>
      </c>
      <c r="KL41" s="57">
        <f t="shared" si="26"/>
        <v>53.333333333333329</v>
      </c>
      <c r="KM41" s="2">
        <f t="shared" si="80"/>
        <v>0.99579519204165001</v>
      </c>
      <c r="KN41" s="57">
        <f>KM41*'DEPRECATED - DT-Prelim Calcs'!$C$21/KH$2/'DEPRECATED - DT-Prelim Calcs'!$C$19/'DEPRECATED - DT-Prelim Calcs'!$C$18*3.39*'DEPRECATED - DT-Prelim Calcs'!$C$20</f>
        <v>25.773080821789936</v>
      </c>
      <c r="KO41" s="46">
        <f t="shared" si="81"/>
        <v>0</v>
      </c>
      <c r="KP41" s="57">
        <f>KN40*'DEPRECATED - DT-Prelim Calcs'!$C$11+KP40</f>
        <v>-450.69434858318937</v>
      </c>
      <c r="KQ41" s="57">
        <f>KQ40+0.5*KN41*'DEPRECATED - DT-Prelim Calcs'!$C$11^2+KP41*'DEPRECATED - DT-Prelim Calcs'!$C$11</f>
        <v>-87957.438490016022</v>
      </c>
      <c r="KR41" s="57">
        <f>MIN('Drive Train'!$F$35-KL40*'DEPRECATED - DT-Prelim Calcs'!$C$21*'Drive Train'!$F$39,KR40+KL$2)</f>
        <v>8.7733333333333334</v>
      </c>
      <c r="KS41" s="57">
        <f>'Drive Train'!$F$35-KL41*'DEPRECATED - DT-Prelim Calcs'!$C$21*'Drive Train'!$F$39</f>
        <v>8.7733333333333334</v>
      </c>
      <c r="KT41" s="1">
        <f>IF(KQ41&gt;='Drive Train'!$F$29,1,0)</f>
        <v>0</v>
      </c>
      <c r="KU41" s="57">
        <f>MIN(KK41,'DEPRECATED - DT-Prelim Calcs'!$C$10)*'DEPRECATED - DT-Prelim Calcs'!$C$11*1000/60/60</f>
        <v>103.33333333333333</v>
      </c>
      <c r="KV41" s="63">
        <f>KV40+'DEPRECATED - DT-Prelim Calcs'!$C$11</f>
        <v>148</v>
      </c>
      <c r="KW41" s="2">
        <f>LG41/'Drive Train'!$F$35</f>
        <v>0.68924731182795695</v>
      </c>
      <c r="KX41" s="46">
        <f>LE41*12*60/(PI() * 'Drive Train'!$F$15)/KW$2*KW41</f>
        <v>-383.75030999231251</v>
      </c>
      <c r="KY41" s="2">
        <f>('DEPRECATED - DT-Prelim Calcs'!$C$6*KW41-KX41)/('DEPRECATED - DT-Prelim Calcs'!$C$6*KW41)*'DEPRECATED - DT-Prelim Calcs'!$C$7*KW41</f>
        <v>1.8346016400947711</v>
      </c>
      <c r="KZ41" s="57">
        <f>KY41/'DEPRECATED - DT-Prelim Calcs'!$C$7*('DEPRECATED - DT-Prelim Calcs'!$C$8-'DEPRECATED - DT-Prelim Calcs'!$C$9)+'DEPRECATED - DT-Prelim Calcs'!$C$9</f>
        <v>100.36779685649756</v>
      </c>
      <c r="LA41" s="57">
        <f t="shared" si="27"/>
        <v>56.666666666666664</v>
      </c>
      <c r="LB41" s="2">
        <f t="shared" si="82"/>
        <v>0.99579519204165001</v>
      </c>
      <c r="LC41" s="57">
        <f>LB41*'DEPRECATED - DT-Prelim Calcs'!$C$21/KW$2/'DEPRECATED - DT-Prelim Calcs'!$C$19/'DEPRECATED - DT-Prelim Calcs'!$C$18*3.39*'DEPRECATED - DT-Prelim Calcs'!$C$20</f>
        <v>25.773080821789936</v>
      </c>
      <c r="LD41" s="46">
        <f t="shared" si="83"/>
        <v>0</v>
      </c>
      <c r="LE41" s="57">
        <f>LC40*'DEPRECATED - DT-Prelim Calcs'!$C$11+LE40</f>
        <v>-1.3604389629046807</v>
      </c>
      <c r="LF41" s="57">
        <f>LF40+0.5*LC41*'DEPRECATED - DT-Prelim Calcs'!$C$11^2+LE41*'DEPRECATED - DT-Prelim Calcs'!$C$11</f>
        <v>-62969.643218412508</v>
      </c>
      <c r="LG41" s="57">
        <f>MIN('Drive Train'!$F$35-LA40*'DEPRECATED - DT-Prelim Calcs'!$C$21*'Drive Train'!$F$39,LG40+LA$2)</f>
        <v>8.5466666666666669</v>
      </c>
      <c r="LH41" s="57">
        <f>'Drive Train'!$F$35-LA41*'DEPRECATED - DT-Prelim Calcs'!$C$21*'Drive Train'!$F$39</f>
        <v>8.5466666666666669</v>
      </c>
      <c r="LI41" s="1">
        <f>IF(LF41&gt;='Drive Train'!$F$29,1,0)</f>
        <v>0</v>
      </c>
      <c r="LJ41" s="57">
        <f>MIN(KZ41,'DEPRECATED - DT-Prelim Calcs'!$C$10)*'DEPRECATED - DT-Prelim Calcs'!$C$11*1000/60/60</f>
        <v>103.33333333333333</v>
      </c>
      <c r="LK41" s="63">
        <f>LK40+'DEPRECATED - DT-Prelim Calcs'!$C$11</f>
        <v>148</v>
      </c>
      <c r="LL41" s="2">
        <f>LV41/'Drive Train'!$F$35</f>
        <v>0.90707242374785002</v>
      </c>
      <c r="LM41" s="46">
        <f>LT41*12*60/(PI() * 'Drive Train'!$F$15)/LL$2*LL41</f>
        <v>1803.4320680163917</v>
      </c>
      <c r="LN41" s="2">
        <f>('DEPRECATED - DT-Prelim Calcs'!$C$6*LL41-LM41)/('DEPRECATED - DT-Prelim Calcs'!$C$6*LL41)*'DEPRECATED - DT-Prelim Calcs'!$C$7*LL41</f>
        <v>1.3706090283018302</v>
      </c>
      <c r="LO41" s="57">
        <f>LN41/'DEPRECATED - DT-Prelim Calcs'!$C$7*('DEPRECATED - DT-Prelim Calcs'!$C$8-'DEPRECATED - DT-Prelim Calcs'!$C$9)+'DEPRECATED - DT-Prelim Calcs'!$C$9</f>
        <v>75.666447440300757</v>
      </c>
      <c r="LP41" s="57">
        <f t="shared" si="28"/>
        <v>60</v>
      </c>
      <c r="LQ41" s="2">
        <f t="shared" si="84"/>
        <v>0.93076878365977744</v>
      </c>
      <c r="LR41" s="57">
        <f>LQ41*'DEPRECATED - DT-Prelim Calcs'!$C$21/LL$2/'DEPRECATED - DT-Prelim Calcs'!$C$19/'DEPRECATED - DT-Prelim Calcs'!$C$18*3.39*'DEPRECATED - DT-Prelim Calcs'!$C$20</f>
        <v>24.090073219252105</v>
      </c>
      <c r="LS41" s="46">
        <f t="shared" si="85"/>
        <v>0</v>
      </c>
      <c r="LT41" s="57">
        <f>LR40*'DEPRECATED - DT-Prelim Calcs'!$C$11+LT40</f>
        <v>4.8580639470923339</v>
      </c>
      <c r="LU41" s="57">
        <f>LU40+0.5*LR41*'DEPRECATED - DT-Prelim Calcs'!$C$11^2+LT41*'DEPRECATED - DT-Prelim Calcs'!$C$11</f>
        <v>-68920.153594171454</v>
      </c>
      <c r="LV41" s="57">
        <f>MIN('Drive Train'!$F$35-LP40*'DEPRECATED - DT-Prelim Calcs'!$C$21*'Drive Train'!$F$39,LV40+LP$2)</f>
        <v>11.247698054473341</v>
      </c>
      <c r="LW41" s="57">
        <f>'Drive Train'!$F$35-LP41*'DEPRECATED - DT-Prelim Calcs'!$C$21*'Drive Train'!$F$39</f>
        <v>8.32</v>
      </c>
      <c r="LX41" s="1">
        <f>IF(LU41&gt;='Drive Train'!$F$29,1,0)</f>
        <v>0</v>
      </c>
      <c r="LY41" s="57">
        <f>MIN(LO41,'DEPRECATED - DT-Prelim Calcs'!$C$10)*'DEPRECATED - DT-Prelim Calcs'!$C$11*1000/60/60</f>
        <v>84.07383048922307</v>
      </c>
      <c r="LZ41" s="63">
        <f>LZ40+'DEPRECATED - DT-Prelim Calcs'!$C$11</f>
        <v>148</v>
      </c>
    </row>
    <row r="42" spans="1:338" x14ac:dyDescent="0.2">
      <c r="C42" s="58" t="s">
        <v>123</v>
      </c>
      <c r="E42" s="18">
        <f>'DEPRECATED - DT-Prelim Calcs'!AE2</f>
        <v>103.09232328715974</v>
      </c>
      <c r="F42" s="18">
        <f>'DEPRECATED - DT-Prelim Calcs'!AU2</f>
        <v>49.169123869117982</v>
      </c>
      <c r="G42" s="18">
        <f>'DEPRECATED - DT-Prelim Calcs'!BJ2</f>
        <v>71.022067810948201</v>
      </c>
      <c r="H42" s="18">
        <f>'DEPRECATED - DT-Prelim Calcs'!BY2</f>
        <v>93.106519333014248</v>
      </c>
      <c r="I42" s="18">
        <f>'DEPRECATED - DT-Prelim Calcs'!CN2</f>
        <v>108.49835876531348</v>
      </c>
      <c r="J42" s="18">
        <f>'DEPRECATED - DT-Prelim Calcs'!DC2</f>
        <v>103.09232328715974</v>
      </c>
      <c r="K42" s="18">
        <f>'DEPRECATED - DT-Prelim Calcs'!DR2</f>
        <v>103.09232328715974</v>
      </c>
      <c r="L42" s="18">
        <f>'DEPRECATED - DT-Prelim Calcs'!EG2</f>
        <v>107.11948675866003</v>
      </c>
      <c r="M42" s="18">
        <f>'DEPRECATED - DT-Prelim Calcs'!EV2</f>
        <v>104.90789930381611</v>
      </c>
      <c r="N42" s="18">
        <f>'DEPRECATED - DT-Prelim Calcs'!FK2</f>
        <v>103.09232328715974</v>
      </c>
      <c r="O42" s="18">
        <f>'DEPRECATED - DT-Prelim Calcs'!FZ2</f>
        <v>103.09232328715974</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Train'!$AA$49 + V41*(1-'Drive Train'!$AA$49))</f>
        <v>0</v>
      </c>
      <c r="W42" s="57">
        <f t="shared" si="0"/>
        <v>0</v>
      </c>
      <c r="X42" s="2">
        <f>MAX(MIN(IF(AND(AI41=1,AG42&lt;0),-1,1)*(W42-$C$9)/($C$8-$C$9)*$C$7-$C$29*AE42/T$2 -  AI41*$C$29/2,X$2),MAX(X$4:X41)*-1)</f>
        <v>-0.2458281045106315</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Train'!$F$39,AG41+W$2)-$C$3,IF(AE41-1&lt;=0,0,IF($C$32=Motors!$C$29,MAX(MAX(AG$4:AG41)*-1,AG41-W$2),MAX(0,MAX(AG$4:AG41)*-1,AG41-W$2))))</f>
        <v>0</v>
      </c>
      <c r="AH42" s="57">
        <f>'Drive Train'!$F$35-ABS(W42)*'DEPRECATED - DT-Prelim Calcs'!$C$21*'Drive Train'!$F$39</f>
        <v>12.4</v>
      </c>
      <c r="AI42" s="1">
        <f>IF(AJ42&gt;='Drive Train'!$F$29,1,0)</f>
        <v>1</v>
      </c>
      <c r="AJ42" s="57">
        <f>AJ41+0.5*Y42*'DEPRECATED - DT-Prelim Calcs'!$C$11^2+AE42*'DEPRECATED - DT-Prelim Calcs'!$C$11</f>
        <v>784.33981740885292</v>
      </c>
      <c r="AK42" s="57">
        <f t="shared" si="8"/>
        <v>0</v>
      </c>
      <c r="AL42" s="63">
        <f>AL41+'DEPRECATED - DT-Prelim Calcs'!$C$11</f>
        <v>152</v>
      </c>
      <c r="AM42" s="2">
        <f>AW42/'Drive Train'!$F$35</f>
        <v>0.88880123844115089</v>
      </c>
      <c r="AN42" s="46">
        <f>AU42*12*60/(PI() * 'Drive Train'!$F$15)/AM$2*AM42</f>
        <v>4007.4297827780374</v>
      </c>
      <c r="AO42" s="2">
        <f>('DEPRECATED - DT-Prelim Calcs'!$C$6*AM42-AN42)/('DEPRECATED - DT-Prelim Calcs'!$C$6*AM42)*'DEPRECATED - DT-Prelim Calcs'!$C$7*AM42</f>
        <v>0.33002115790863901</v>
      </c>
      <c r="AP42" s="57">
        <f>AO42/'DEPRECATED - DT-Prelim Calcs'!$C$7*('DEPRECATED - DT-Prelim Calcs'!$C$8-'DEPRECATED - DT-Prelim Calcs'!$C$9)+'DEPRECATED - DT-Prelim Calcs'!$C$9</f>
        <v>20.269176165841653</v>
      </c>
      <c r="AQ42" s="57">
        <f t="shared" si="9"/>
        <v>20.269176165841653</v>
      </c>
      <c r="AR42" s="2">
        <f t="shared" si="30"/>
        <v>-7.9120096964091502E-5</v>
      </c>
      <c r="AS42" s="57">
        <f>AR42*'DEPRECATED - DT-Prelim Calcs'!$C$21/AM$2/'DEPRECATED - DT-Prelim Calcs'!$C$19/'DEPRECATED - DT-Prelim Calcs'!$C$18*3.39*'DEPRECATED - DT-Prelim Calcs'!$C$20</f>
        <v>-5.7337816811578576E-4</v>
      </c>
      <c r="AT42" s="46">
        <f t="shared" si="31"/>
        <v>0</v>
      </c>
      <c r="AU42" s="57">
        <f>AS41*'DEPRECATED - DT-Prelim Calcs'!$C$11+AU41</f>
        <v>39.346729745015388</v>
      </c>
      <c r="AV42" s="57">
        <f>AV41+0.5*AS42*'DEPRECATED - DT-Prelim Calcs'!$C$11^2+AU42*'DEPRECATED - DT-Prelim Calcs'!$C$11</f>
        <v>5937.7092647981754</v>
      </c>
      <c r="AW42" s="57">
        <f>MIN('Drive Train'!$F$35-AQ41*'DEPRECATED - DT-Prelim Calcs'!$C$21*'Drive Train'!$F$39,AW41+AQ$2)</f>
        <v>11.021135356670271</v>
      </c>
      <c r="AX42" s="57">
        <f>'Drive Train'!$F$35-AQ42*'DEPRECATED - DT-Prelim Calcs'!$C$21*'Drive Train'!$F$39</f>
        <v>11.021696020722768</v>
      </c>
      <c r="AY42" s="1">
        <f>IF(AV42&gt;='Drive Train'!$F$29,1,0)</f>
        <v>1</v>
      </c>
      <c r="AZ42" s="57">
        <f t="shared" si="32"/>
        <v>22.521306850935172</v>
      </c>
      <c r="BA42" s="63">
        <f>BA41+'DEPRECATED - DT-Prelim Calcs'!$C$11</f>
        <v>152</v>
      </c>
      <c r="BB42" s="2">
        <f>BL42/'Drive Train'!$F$35</f>
        <v>0.48999999999999994</v>
      </c>
      <c r="BC42" s="46">
        <f>BJ42*12*60/(PI() * 'Drive Train'!$F$15)/BB$2*BB42</f>
        <v>5110.3536296069287</v>
      </c>
      <c r="BD42" s="2">
        <f>('DEPRECATED - DT-Prelim Calcs'!$C$6*BB42-BC42)/('DEPRECATED - DT-Prelim Calcs'!$C$6*BB42)*'DEPRECATED - DT-Prelim Calcs'!$C$7*BB42</f>
        <v>-1.1297852246440334</v>
      </c>
      <c r="BE42" s="57">
        <f>BD42/'DEPRECATED - DT-Prelim Calcs'!$C$7*('DEPRECATED - DT-Prelim Calcs'!$C$8-'DEPRECATED - DT-Prelim Calcs'!$C$9)+'DEPRECATED - DT-Prelim Calcs'!$C$9</f>
        <v>-57.445827519431326</v>
      </c>
      <c r="BF42" s="57">
        <f t="shared" si="10"/>
        <v>-57.445827519431326</v>
      </c>
      <c r="BG42" s="2">
        <f t="shared" si="33"/>
        <v>-1.8933387618911157</v>
      </c>
      <c r="BH42" s="57">
        <f>BG42*'DEPRECATED - DT-Prelim Calcs'!$C$21/BB$2/'DEPRECATED - DT-Prelim Calcs'!$C$19/'DEPRECATED - DT-Prelim Calcs'!$C$18*3.39*'DEPRECATED - DT-Prelim Calcs'!$C$20</f>
        <v>-19.819080926654312</v>
      </c>
      <c r="BI42" s="46">
        <f t="shared" si="34"/>
        <v>1</v>
      </c>
      <c r="BJ42" s="57">
        <f>BH41*'DEPRECATED - DT-Prelim Calcs'!$C$11+BJ41</f>
        <v>63.008828179038716</v>
      </c>
      <c r="BK42" s="57">
        <f>BK41+0.5*BH42*'DEPRECATED - DT-Prelim Calcs'!$C$11^2+BJ42*'DEPRECATED - DT-Prelim Calcs'!$C$11</f>
        <v>3583.9676078881025</v>
      </c>
      <c r="BL42" s="57">
        <f>MIN('Drive Train'!$F$35-BF41*'DEPRECATED - DT-Prelim Calcs'!$C$21*'Drive Train'!$F$39,BL41+BF$2)</f>
        <v>6.0759999999999996</v>
      </c>
      <c r="BM42" s="57">
        <f>'Drive Train'!$F$35-BF42*'DEPRECATED - DT-Prelim Calcs'!$C$21*'Drive Train'!$F$39</f>
        <v>16.306316271321332</v>
      </c>
      <c r="BN42" s="1">
        <f>IF(BK42&gt;='Drive Train'!$F$29,1,0)</f>
        <v>1</v>
      </c>
      <c r="BO42" s="57">
        <f t="shared" si="35"/>
        <v>-63.828697243812584</v>
      </c>
      <c r="BP42" s="63">
        <f>BP41+'DEPRECATED - DT-Prelim Calcs'!$C$11</f>
        <v>152</v>
      </c>
      <c r="BQ42" s="2">
        <f>CA42/'Drive Train'!$F$35</f>
        <v>1.8461093771024404</v>
      </c>
      <c r="BR42" s="46">
        <f>BY42*12*60/(PI() * 'Drive Train'!$F$15)/BQ$2*BQ42</f>
        <v>-59968.001537390061</v>
      </c>
      <c r="BS42" s="2">
        <f>('DEPRECATED - DT-Prelim Calcs'!$C$6*BQ42-BR42)/('DEPRECATED - DT-Prelim Calcs'!$C$6*BQ42)*'DEPRECATED - DT-Prelim Calcs'!$C$7*BQ42</f>
        <v>31.564111160751224</v>
      </c>
      <c r="BT42" s="57">
        <f>BS42/'DEPRECATED - DT-Prelim Calcs'!$C$7*('DEPRECATED - DT-Prelim Calcs'!$C$8-'DEPRECATED - DT-Prelim Calcs'!$C$9)+'DEPRECATED - DT-Prelim Calcs'!$C$9</f>
        <v>1683.0632622092874</v>
      </c>
      <c r="BU42" s="57">
        <f t="shared" si="11"/>
        <v>93</v>
      </c>
      <c r="BV42" s="2">
        <f t="shared" si="36"/>
        <v>1.8828060353728675</v>
      </c>
      <c r="BW42" s="57">
        <f>BV42*'DEPRECATED - DT-Prelim Calcs'!$C$21/BQ$2/'DEPRECATED - DT-Prelim Calcs'!$C$19/'DEPRECATED - DT-Prelim Calcs'!$C$18*3.39*'DEPRECATED - DT-Prelim Calcs'!$C$20</f>
        <v>25.773080821789936</v>
      </c>
      <c r="BX42" s="46">
        <f t="shared" si="37"/>
        <v>0</v>
      </c>
      <c r="BY42" s="57">
        <f>BW41*'DEPRECATED - DT-Prelim Calcs'!$C$11+BY41</f>
        <v>-150.07318779270793</v>
      </c>
      <c r="BZ42" s="57">
        <f>BZ41+0.5*BW42*'DEPRECATED - DT-Prelim Calcs'!$C$11^2+BY42*'DEPRECATED - DT-Prelim Calcs'!$C$11</f>
        <v>-2772.4446222885108</v>
      </c>
      <c r="CA42" s="57">
        <f>MIN('Drive Train'!$F$35-BU41*'DEPRECATED - DT-Prelim Calcs'!$C$21*'Drive Train'!$F$39,CA41+BU$2)</f>
        <v>22.891756276070261</v>
      </c>
      <c r="CB42" s="57">
        <f>'Drive Train'!$F$35-BU42*'DEPRECATED - DT-Prelim Calcs'!$C$21*'Drive Train'!$F$39</f>
        <v>6.0759999999999996</v>
      </c>
      <c r="CC42" s="1">
        <f>IF(BZ42&gt;='Drive Train'!$F$29,1,0)</f>
        <v>0</v>
      </c>
      <c r="CD42" s="57">
        <f t="shared" si="38"/>
        <v>103.33333333333333</v>
      </c>
      <c r="CE42" s="63">
        <f>CE41+'DEPRECATED - DT-Prelim Calcs'!$C$11</f>
        <v>152</v>
      </c>
      <c r="CF42" s="2">
        <f>CP42/'Drive Train'!$F$35</f>
        <v>0.78902751868259602</v>
      </c>
      <c r="CG42" s="46">
        <f>CN42*12*60/(PI() * 'Drive Train'!$F$15)/CF$2*CF42</f>
        <v>8645.6083752872746</v>
      </c>
      <c r="CH42" s="2">
        <f>('DEPRECATED - DT-Prelim Calcs'!$C$6*CF42-CG42)/('DEPRECATED - DT-Prelim Calcs'!$C$6*CF42)*'DEPRECATED - DT-Prelim Calcs'!$C$7*CF42</f>
        <v>-2.0076212005082139</v>
      </c>
      <c r="CI42" s="57">
        <f>CH42/'DEPRECATED - DT-Prelim Calcs'!$C$7*('DEPRECATED - DT-Prelim Calcs'!$C$8-'DEPRECATED - DT-Prelim Calcs'!$C$9)+'DEPRECATED - DT-Prelim Calcs'!$C$9</f>
        <v>-104.17875519718001</v>
      </c>
      <c r="CJ42" s="57">
        <f t="shared" si="12"/>
        <v>-104.17875519718001</v>
      </c>
      <c r="CK42" s="2">
        <f t="shared" si="39"/>
        <v>-2.809831121458537</v>
      </c>
      <c r="CL42" s="57">
        <f>CK42*'DEPRECATED - DT-Prelim Calcs'!$C$21/CF$2/'DEPRECATED - DT-Prelim Calcs'!$C$19/'DEPRECATED - DT-Prelim Calcs'!$C$18*3.39*'DEPRECATED - DT-Prelim Calcs'!$C$20</f>
        <v>-47.512878862600843</v>
      </c>
      <c r="CM42" s="46">
        <f t="shared" si="40"/>
        <v>1</v>
      </c>
      <c r="CN42" s="57">
        <f>CL41*'DEPRECATED - DT-Prelim Calcs'!$C$11+CN41</f>
        <v>40.980192636926205</v>
      </c>
      <c r="CO42" s="57">
        <f>CO41+0.5*CL42*'DEPRECATED - DT-Prelim Calcs'!$C$11^2+CN42*'DEPRECATED - DT-Prelim Calcs'!$C$11</f>
        <v>-12023.845465846811</v>
      </c>
      <c r="CP42" s="57">
        <f>MIN('Drive Train'!$F$35-CJ41*'DEPRECATED - DT-Prelim Calcs'!$C$21*'Drive Train'!$F$39,CP41+CJ$2)</f>
        <v>9.7839412316641905</v>
      </c>
      <c r="CQ42" s="57">
        <f>'Drive Train'!$F$35-CJ42*'DEPRECATED - DT-Prelim Calcs'!$C$21*'Drive Train'!$F$39</f>
        <v>19.484155353408241</v>
      </c>
      <c r="CR42" s="1">
        <f>IF(CO42&gt;='Drive Train'!$F$29,1,0)</f>
        <v>0</v>
      </c>
      <c r="CS42" s="57">
        <f t="shared" si="41"/>
        <v>-115.75417244131113</v>
      </c>
      <c r="CT42" s="63">
        <f>CT41+'DEPRECATED - DT-Prelim Calcs'!$C$11</f>
        <v>152</v>
      </c>
      <c r="CU42" s="2">
        <f>DE42/'Drive Train'!$F$35</f>
        <v>0.48999999999999994</v>
      </c>
      <c r="CV42" s="46">
        <f>DC42*12*60/(PI() * 'Drive Train'!$F$15)/CU$2*CU42</f>
        <v>-14156.49421545871</v>
      </c>
      <c r="CW42" s="2">
        <f>('DEPRECATED - DT-Prelim Calcs'!$C$6*CU42-CV42)/('DEPRECATED - DT-Prelim Calcs'!$C$6*CU42)*'DEPRECATED - DT-Prelim Calcs'!$C$7*CU42</f>
        <v>7.5818664276276708</v>
      </c>
      <c r="CX42" s="57">
        <f>CW42/'DEPRECATED - DT-Prelim Calcs'!$C$7*('DEPRECATED - DT-Prelim Calcs'!$C$8-'DEPRECATED - DT-Prelim Calcs'!$C$9)+'DEPRECATED - DT-Prelim Calcs'!$C$9</f>
        <v>406.33214218449388</v>
      </c>
      <c r="CY42" s="57">
        <f t="shared" si="13"/>
        <v>93</v>
      </c>
      <c r="CZ42" s="2">
        <f t="shared" si="42"/>
        <v>1.2803081040535502</v>
      </c>
      <c r="DA42" s="57">
        <f>CZ42*'DEPRECATED - DT-Prelim Calcs'!$C$21/CU$2/'DEPRECATED - DT-Prelim Calcs'!$C$19/'DEPRECATED - DT-Prelim Calcs'!$C$18*3.39*'DEPRECATED - DT-Prelim Calcs'!$C$20</f>
        <v>25.773080821789936</v>
      </c>
      <c r="DB42" s="46">
        <f t="shared" si="43"/>
        <v>0</v>
      </c>
      <c r="DC42" s="57">
        <f>DA41*'DEPRECATED - DT-Prelim Calcs'!$C$11+DC41</f>
        <v>-90.763139240554082</v>
      </c>
      <c r="DD42" s="57">
        <f>DD41+0.5*DA42*'DEPRECATED - DT-Prelim Calcs'!$C$11^2+DC42*'DEPRECATED - DT-Prelim Calcs'!$C$11</f>
        <v>-20331.652068765532</v>
      </c>
      <c r="DE42" s="57">
        <f>MIN('Drive Train'!$F$35-CY41*'DEPRECATED - DT-Prelim Calcs'!$C$21*'Drive Train'!$F$39,DE41+CY$2)</f>
        <v>6.0759999999999996</v>
      </c>
      <c r="DF42" s="57">
        <f>'Drive Train'!$F$35-CY42*'DEPRECATED - DT-Prelim Calcs'!$C$21*'Drive Train'!$F$39</f>
        <v>6.0759999999999996</v>
      </c>
      <c r="DG42" s="1">
        <f>IF(DD42&gt;='Drive Train'!$F$29,1,0)</f>
        <v>0</v>
      </c>
      <c r="DH42" s="57">
        <f t="shared" si="44"/>
        <v>103.33333333333333</v>
      </c>
      <c r="DI42" s="63">
        <f>DI41+'DEPRECATED - DT-Prelim Calcs'!$C$11</f>
        <v>152</v>
      </c>
      <c r="DJ42" s="2">
        <f>DT42/'Drive Train'!$F$35</f>
        <v>1.0902873212846371</v>
      </c>
      <c r="DK42" s="46">
        <f>DR42*12*60/(PI() * 'Drive Train'!$F$15)/DJ$2*DJ42</f>
        <v>-25099.951187070499</v>
      </c>
      <c r="DL42" s="2">
        <f>('DEPRECATED - DT-Prelim Calcs'!$C$6*DJ42-DK42)/('DEPRECATED - DT-Prelim Calcs'!$C$6*DJ42)*'DEPRECATED - DT-Prelim Calcs'!$C$7*DJ42</f>
        <v>13.976726095485454</v>
      </c>
      <c r="DM42" s="57">
        <f>DL42/'DEPRECATED - DT-Prelim Calcs'!$C$7*('DEPRECATED - DT-Prelim Calcs'!$C$8-'DEPRECATED - DT-Prelim Calcs'!$C$9)+'DEPRECATED - DT-Prelim Calcs'!$C$9</f>
        <v>746.77218176381075</v>
      </c>
      <c r="DN42" s="57">
        <f t="shared" si="14"/>
        <v>93</v>
      </c>
      <c r="DO42" s="2">
        <f t="shared" si="45"/>
        <v>1.1037138828047846</v>
      </c>
      <c r="DP42" s="57">
        <f>DO42*'DEPRECATED - DT-Prelim Calcs'!$C$21/DJ$2/'DEPRECATED - DT-Prelim Calcs'!$C$19/'DEPRECATED - DT-Prelim Calcs'!$C$18*3.39*'DEPRECATED - DT-Prelim Calcs'!$C$20</f>
        <v>25.773080821789936</v>
      </c>
      <c r="DQ42" s="46">
        <f t="shared" si="46"/>
        <v>0</v>
      </c>
      <c r="DR42" s="57">
        <f>DP41*'DEPRECATED - DT-Prelim Calcs'!$C$11+DR41</f>
        <v>-62.348182585622723</v>
      </c>
      <c r="DS42" s="57">
        <f>DS41+0.5*DP42*'DEPRECATED - DT-Prelim Calcs'!$C$11^2+DR42*'DEPRECATED - DT-Prelim Calcs'!$C$11</f>
        <v>-46163.195386451858</v>
      </c>
      <c r="DT42" s="57">
        <f>MIN('Drive Train'!$F$35-DN41*'DEPRECATED - DT-Prelim Calcs'!$C$21*'Drive Train'!$F$39,DT41+DN$2)</f>
        <v>13.519562783929501</v>
      </c>
      <c r="DU42" s="57">
        <f>'Drive Train'!$F$35-DN42*'DEPRECATED - DT-Prelim Calcs'!$C$21*'Drive Train'!$F$39</f>
        <v>6.0759999999999996</v>
      </c>
      <c r="DV42" s="1">
        <f>IF(DS42&gt;='Drive Train'!$F$29,1,0)</f>
        <v>0</v>
      </c>
      <c r="DW42" s="57">
        <f t="shared" si="47"/>
        <v>103.33333333333333</v>
      </c>
      <c r="DX42" s="63">
        <f>DX41+'DEPRECATED - DT-Prelim Calcs'!$C$11</f>
        <v>152</v>
      </c>
      <c r="DY42" s="2">
        <f>EI42/'Drive Train'!$F$35</f>
        <v>0.48999999999999994</v>
      </c>
      <c r="DZ42" s="46">
        <f>EG42*12*60/(PI() * 'Drive Train'!$F$15)/DY$2*DY42</f>
        <v>-104068.45371678843</v>
      </c>
      <c r="EA42" s="2">
        <f>('DEPRECATED - DT-Prelim Calcs'!$C$6*DY42-DZ42)/('DEPRECATED - DT-Prelim Calcs'!$C$6*DY42)*'DEPRECATED - DT-Prelim Calcs'!$C$7*DY42</f>
        <v>48.236242112093827</v>
      </c>
      <c r="EB42" s="57">
        <f>EA42/'DEPRECATED - DT-Prelim Calcs'!$C$7*('DEPRECATED - DT-Prelim Calcs'!$C$8-'DEPRECATED - DT-Prelim Calcs'!$C$9)+'DEPRECATED - DT-Prelim Calcs'!$C$9</f>
        <v>2570.6294037268208</v>
      </c>
      <c r="EC42" s="57">
        <f t="shared" si="15"/>
        <v>93</v>
      </c>
      <c r="ED42" s="2">
        <f t="shared" si="48"/>
        <v>0.96993038185874991</v>
      </c>
      <c r="EE42" s="57">
        <f>ED42*'DEPRECATED - DT-Prelim Calcs'!$C$21/DY$2/'DEPRECATED - DT-Prelim Calcs'!$C$19/'DEPRECATED - DT-Prelim Calcs'!$C$18*3.39*'DEPRECATED - DT-Prelim Calcs'!$C$20</f>
        <v>25.773080821789936</v>
      </c>
      <c r="EF42" s="46">
        <f t="shared" si="49"/>
        <v>0</v>
      </c>
      <c r="EG42" s="57">
        <f>EE41*'DEPRECATED - DT-Prelim Calcs'!$C$11+EG41</f>
        <v>-505.47416460592456</v>
      </c>
      <c r="EH42" s="57">
        <f>EH41+0.5*EE42*'DEPRECATED - DT-Prelim Calcs'!$C$11^2+EG42*'DEPRECATED - DT-Prelim Calcs'!$C$11</f>
        <v>-66197.987336567152</v>
      </c>
      <c r="EI42" s="57">
        <f>MIN('Drive Train'!$F$35-EC41*'DEPRECATED - DT-Prelim Calcs'!$C$21*'Drive Train'!$F$39,EI41+EC$2)</f>
        <v>6.0759999999999996</v>
      </c>
      <c r="EJ42" s="57">
        <f>'Drive Train'!$F$35-EC42*'DEPRECATED - DT-Prelim Calcs'!$C$21*'Drive Train'!$F$39</f>
        <v>6.0759999999999996</v>
      </c>
      <c r="EK42" s="1">
        <f>IF(EH42&gt;='Drive Train'!$F$29,1,0)</f>
        <v>0</v>
      </c>
      <c r="EL42" s="57">
        <f t="shared" si="50"/>
        <v>103.33333333333333</v>
      </c>
      <c r="EM42" s="63">
        <f>EM41+'DEPRECATED - DT-Prelim Calcs'!$C$11</f>
        <v>152</v>
      </c>
      <c r="EN42" s="2">
        <f>EX42/'Drive Train'!$F$35</f>
        <v>0.48999999999999994</v>
      </c>
      <c r="EO42" s="46">
        <f>EV42*12*60/(PI() * 'Drive Train'!$F$15)/EN$2*EN42</f>
        <v>-74016.269393191615</v>
      </c>
      <c r="EP42" s="2">
        <f>('DEPRECATED - DT-Prelim Calcs'!$C$6*EN42-EO42)/('DEPRECATED - DT-Prelim Calcs'!$C$6*EN42)*'DEPRECATED - DT-Prelim Calcs'!$C$7*EN42</f>
        <v>34.647918618685139</v>
      </c>
      <c r="EQ42" s="57">
        <f>EP42/'DEPRECATED - DT-Prelim Calcs'!$C$7*('DEPRECATED - DT-Prelim Calcs'!$C$8-'DEPRECATED - DT-Prelim Calcs'!$C$9)+'DEPRECATED - DT-Prelim Calcs'!$C$9</f>
        <v>1847.2344227291715</v>
      </c>
      <c r="ER42" s="57">
        <f t="shared" si="16"/>
        <v>93</v>
      </c>
      <c r="ES42" s="2">
        <f t="shared" si="51"/>
        <v>0.86507304327942547</v>
      </c>
      <c r="ET42" s="57">
        <f>ES42*'DEPRECATED - DT-Prelim Calcs'!$C$21/EN$2/'DEPRECATED - DT-Prelim Calcs'!$C$19/'DEPRECATED - DT-Prelim Calcs'!$C$18*3.39*'DEPRECATED - DT-Prelim Calcs'!$C$20</f>
        <v>25.773080821789936</v>
      </c>
      <c r="EU42" s="46">
        <f t="shared" si="52"/>
        <v>0</v>
      </c>
      <c r="EV42" s="57">
        <f>ET41*'DEPRECATED - DT-Prelim Calcs'!$C$11+EV41</f>
        <v>-320.64115853802241</v>
      </c>
      <c r="EW42" s="57">
        <f>EW41+0.5*ET42*'DEPRECATED - DT-Prelim Calcs'!$C$11^2+EV42*'DEPRECATED - DT-Prelim Calcs'!$C$11</f>
        <v>-90312.58225342966</v>
      </c>
      <c r="EX42" s="57">
        <f>MIN('Drive Train'!$F$35-ER41*'DEPRECATED - DT-Prelim Calcs'!$C$21*'Drive Train'!$F$39,EX41+ER$2)</f>
        <v>6.0759999999999996</v>
      </c>
      <c r="EY42" s="57">
        <f>'Drive Train'!$F$35-ER42*'DEPRECATED - DT-Prelim Calcs'!$C$21*'Drive Train'!$F$39</f>
        <v>6.0759999999999996</v>
      </c>
      <c r="EZ42" s="1">
        <f>IF(EW42&gt;='Drive Train'!$F$29,1,0)</f>
        <v>0</v>
      </c>
      <c r="FA42" s="57">
        <f t="shared" si="53"/>
        <v>103.33333333333333</v>
      </c>
      <c r="FB42" s="63">
        <f>FB41+'DEPRECATED - DT-Prelim Calcs'!$C$11</f>
        <v>152</v>
      </c>
      <c r="FC42" s="2">
        <f>FM42/'Drive Train'!$F$35</f>
        <v>0.48999999999999994</v>
      </c>
      <c r="FD42" s="46">
        <f>FK42*12*60/(PI() * 'Drive Train'!$F$15)/FC$2*FC42</f>
        <v>-50316.066771349477</v>
      </c>
      <c r="FE42" s="2">
        <f>('DEPRECATED - DT-Prelim Calcs'!$C$6*FC42-FD42)/('DEPRECATED - DT-Prelim Calcs'!$C$6*FC42)*'DEPRECATED - DT-Prelim Calcs'!$C$7*FC42</f>
        <v>23.931691917251829</v>
      </c>
      <c r="FF42" s="57">
        <f>FE42/'DEPRECATED - DT-Prelim Calcs'!$C$7*('DEPRECATED - DT-Prelim Calcs'!$C$8-'DEPRECATED - DT-Prelim Calcs'!$C$9)+'DEPRECATED - DT-Prelim Calcs'!$C$9</f>
        <v>1276.7398643084687</v>
      </c>
      <c r="FG42" s="57">
        <f t="shared" si="17"/>
        <v>93</v>
      </c>
      <c r="FH42" s="2">
        <f t="shared" si="54"/>
        <v>0.78067567320338405</v>
      </c>
      <c r="FI42" s="57">
        <f>FH42*'DEPRECATED - DT-Prelim Calcs'!$C$21/FC$2/'DEPRECATED - DT-Prelim Calcs'!$C$19/'DEPRECATED - DT-Prelim Calcs'!$C$18*3.39*'DEPRECATED - DT-Prelim Calcs'!$C$20</f>
        <v>25.773080821789936</v>
      </c>
      <c r="FJ42" s="46">
        <f t="shared" si="55"/>
        <v>0</v>
      </c>
      <c r="FK42" s="57">
        <f>FI41*'DEPRECATED - DT-Prelim Calcs'!$C$11+FK41</f>
        <v>-196.70555715082753</v>
      </c>
      <c r="FL42" s="57">
        <f>FL41+0.5*FI42*'DEPRECATED - DT-Prelim Calcs'!$C$11^2+FK42*'DEPRECATED - DT-Prelim Calcs'!$C$11</f>
        <v>-112334.82777459342</v>
      </c>
      <c r="FM42" s="57">
        <f>MIN('Drive Train'!$F$35-FG41*'DEPRECATED - DT-Prelim Calcs'!$C$21*'Drive Train'!$F$39,FM41+FG$2)</f>
        <v>6.0759999999999996</v>
      </c>
      <c r="FN42" s="57">
        <f>'Drive Train'!$F$35-FG42*'DEPRECATED - DT-Prelim Calcs'!$C$21*'Drive Train'!$F$39</f>
        <v>6.0759999999999996</v>
      </c>
      <c r="FO42" s="1">
        <f>IF(FL42&gt;='Drive Train'!$F$29,1,0)</f>
        <v>0</v>
      </c>
      <c r="FP42" s="57">
        <f t="shared" si="56"/>
        <v>103.33333333333333</v>
      </c>
      <c r="FQ42" s="63">
        <f>FQ41+'DEPRECATED - DT-Prelim Calcs'!$C$11</f>
        <v>152</v>
      </c>
      <c r="FR42" s="2">
        <f>GB42/'Drive Train'!$F$35</f>
        <v>0.48999999999999994</v>
      </c>
      <c r="FS42" s="46">
        <f>FZ42*12*60/(PI() * 'Drive Train'!$F$15)/FR$2*FR42</f>
        <v>8012.4980998678147</v>
      </c>
      <c r="FT42" s="2">
        <f>('DEPRECATED - DT-Prelim Calcs'!$C$6*FR42-FS42)/('DEPRECATED - DT-Prelim Calcs'!$C$6*FR42)*'DEPRECATED - DT-Prelim Calcs'!$C$7*FR42</f>
        <v>-2.4420118988145276</v>
      </c>
      <c r="FU42" s="57">
        <f>FT42/'DEPRECATED - DT-Prelim Calcs'!$C$7*('DEPRECATED - DT-Prelim Calcs'!$C$8-'DEPRECATED - DT-Prelim Calcs'!$C$9)+'DEPRECATED - DT-Prelim Calcs'!$C$9</f>
        <v>-127.3042019161427</v>
      </c>
      <c r="FV42" s="57">
        <f t="shared" si="18"/>
        <v>-127.3042019161427</v>
      </c>
      <c r="FW42" s="2">
        <f t="shared" si="57"/>
        <v>-3.6391837013479207</v>
      </c>
      <c r="FX42" s="57">
        <f>FW42*'DEPRECATED - DT-Prelim Calcs'!$C$21/FR$2/'DEPRECATED - DT-Prelim Calcs'!$C$19/'DEPRECATED - DT-Prelim Calcs'!$C$18*3.39*'DEPRECATED - DT-Prelim Calcs'!$C$20</f>
        <v>-131.86463137568626</v>
      </c>
      <c r="FY42" s="46">
        <f t="shared" si="58"/>
        <v>1</v>
      </c>
      <c r="FZ42" s="57">
        <f>FX41*'DEPRECATED - DT-Prelim Calcs'!$C$11+FZ41</f>
        <v>28.53968839846587</v>
      </c>
      <c r="GA42" s="57">
        <f>GA41+0.5*FX42*'DEPRECATED - DT-Prelim Calcs'!$C$11^2+FZ42*'DEPRECATED - DT-Prelim Calcs'!$C$11</f>
        <v>-118826.65186588137</v>
      </c>
      <c r="GB42" s="57">
        <f>MIN('Drive Train'!$F$35-FV41*'DEPRECATED - DT-Prelim Calcs'!$C$21*'Drive Train'!$F$39,GB41+FV$2)</f>
        <v>6.0759999999999996</v>
      </c>
      <c r="GC42" s="57">
        <f>'Drive Train'!$F$35-FV42*'DEPRECATED - DT-Prelim Calcs'!$C$21*'Drive Train'!$F$39</f>
        <v>21.056685730297705</v>
      </c>
      <c r="GD42" s="1">
        <f>IF(GA42&gt;='Drive Train'!$F$29,1,0)</f>
        <v>0</v>
      </c>
      <c r="GE42" s="57">
        <f t="shared" si="59"/>
        <v>-141.44911324015857</v>
      </c>
      <c r="GF42" s="63">
        <f>GF41+'DEPRECATED - DT-Prelim Calcs'!$C$11</f>
        <v>152</v>
      </c>
      <c r="GG42" s="2">
        <f>GQ42/'Drive Train'!$F$35</f>
        <v>0.83548387096774201</v>
      </c>
      <c r="GH42" s="46">
        <f>GO42*12*60/(PI() * 'Drive Train'!$F$15)/GG$2*GG42</f>
        <v>-172694.49767953303</v>
      </c>
      <c r="GI42" s="2">
        <f>('DEPRECATED - DT-Prelim Calcs'!$C$6*GG42-GH42)/('DEPRECATED - DT-Prelim Calcs'!$C$6*GG42)*'DEPRECATED - DT-Prelim Calcs'!$C$7*GG42</f>
        <v>80.098645473811729</v>
      </c>
      <c r="GJ42" s="57">
        <f>GI42/'DEPRECATED - DT-Prelim Calcs'!$C$7*('DEPRECATED - DT-Prelim Calcs'!$C$8-'DEPRECATED - DT-Prelim Calcs'!$C$9)+'DEPRECATED - DT-Prelim Calcs'!$C$9</f>
        <v>4266.8727030249156</v>
      </c>
      <c r="GK42" s="57">
        <f t="shared" si="60"/>
        <v>29.999999999999982</v>
      </c>
      <c r="GL42" s="2">
        <f t="shared" si="61"/>
        <v>0.99579519204165001</v>
      </c>
      <c r="GM42" s="57">
        <f>GL42*'DEPRECATED - DT-Prelim Calcs'!$C$21/GG$2/'DEPRECATED - DT-Prelim Calcs'!$C$19/'DEPRECATED - DT-Prelim Calcs'!$C$18*3.39*'DEPRECATED - DT-Prelim Calcs'!$C$20</f>
        <v>25.773080821789936</v>
      </c>
      <c r="GN42" s="46">
        <f t="shared" si="62"/>
        <v>0</v>
      </c>
      <c r="GO42" s="57">
        <f>GM41*'DEPRECATED - DT-Prelim Calcs'!$C$11+GO41</f>
        <v>-505.06332498460711</v>
      </c>
      <c r="GP42" s="57">
        <f>GP41+0.5*GM42*'DEPRECATED - DT-Prelim Calcs'!$C$11^2+GO42*'DEPRECATED - DT-Prelim Calcs'!$C$11</f>
        <v>-72233.195869991614</v>
      </c>
      <c r="GQ42" s="57">
        <f>MIN('Drive Train'!$F$35-GK41*'DEPRECATED - DT-Prelim Calcs'!$C$21*'Drive Train'!$F$39,GQ41+GK$2)</f>
        <v>10.360000000000001</v>
      </c>
      <c r="GR42" s="57">
        <f>'Drive Train'!$F$35-GK42*'DEPRECATED - DT-Prelim Calcs'!$C$21*'Drive Train'!$F$39</f>
        <v>10.360000000000001</v>
      </c>
      <c r="GS42" s="1">
        <f>IF(GP42&gt;='Drive Train'!$F$29,1,0)</f>
        <v>0</v>
      </c>
      <c r="GT42" s="57">
        <f t="shared" si="63"/>
        <v>33.333333333333314</v>
      </c>
      <c r="GU42" s="63">
        <f>GU41+'DEPRECATED - DT-Prelim Calcs'!$C$11</f>
        <v>152</v>
      </c>
      <c r="GV42" s="2">
        <f>HF42/'Drive Train'!$F$35</f>
        <v>0.81720430107526887</v>
      </c>
      <c r="GW42" s="46">
        <f>HD42*12*60/(PI() * 'Drive Train'!$F$15)/GV$2*GV42</f>
        <v>-219259.07849198749</v>
      </c>
      <c r="GX42" s="2">
        <f>('DEPRECATED - DT-Prelim Calcs'!$C$6*GV42-GW42)/('DEPRECATED - DT-Prelim Calcs'!$C$6*GV42)*'DEPRECATED - DT-Prelim Calcs'!$C$7*GV42</f>
        <v>101.10912074564577</v>
      </c>
      <c r="GY42" s="57">
        <f>GX42/'DEPRECATED - DT-Prelim Calcs'!$C$7*('DEPRECATED - DT-Prelim Calcs'!$C$8-'DEPRECATED - DT-Prelim Calcs'!$C$9)+'DEPRECATED - DT-Prelim Calcs'!$C$9</f>
        <v>5385.397174965291</v>
      </c>
      <c r="GZ42" s="57">
        <f t="shared" si="20"/>
        <v>33.333333333333314</v>
      </c>
      <c r="HA42" s="2">
        <f t="shared" si="64"/>
        <v>0.99579519204165001</v>
      </c>
      <c r="HB42" s="57">
        <f>HA42*'DEPRECATED - DT-Prelim Calcs'!$C$21/GV$2/'DEPRECATED - DT-Prelim Calcs'!$C$19/'DEPRECATED - DT-Prelim Calcs'!$C$18*3.39*'DEPRECATED - DT-Prelim Calcs'!$C$20</f>
        <v>25.773080821789936</v>
      </c>
      <c r="HC42" s="46">
        <f t="shared" si="65"/>
        <v>0</v>
      </c>
      <c r="HD42" s="57">
        <f>HB41*'DEPRECATED - DT-Prelim Calcs'!$C$11+HD41</f>
        <v>-655.59003560725944</v>
      </c>
      <c r="HE42" s="57">
        <f>HE41+0.5*HB42*'DEPRECATED - DT-Prelim Calcs'!$C$11^2+HD42*'DEPRECATED - DT-Prelim Calcs'!$C$11</f>
        <v>-59588.307730016953</v>
      </c>
      <c r="HF42" s="57">
        <f>MIN('Drive Train'!$F$35-GZ41*'DEPRECATED - DT-Prelim Calcs'!$C$21*'Drive Train'!$F$39,HF41+GZ$2)</f>
        <v>10.133333333333335</v>
      </c>
      <c r="HG42" s="57">
        <f>'Drive Train'!$F$35-GZ42*'DEPRECATED - DT-Prelim Calcs'!$C$21*'Drive Train'!$F$39</f>
        <v>10.133333333333335</v>
      </c>
      <c r="HH42" s="1">
        <f>IF(HE42&gt;='Drive Train'!$F$29,1,0)</f>
        <v>0</v>
      </c>
      <c r="HI42" s="57">
        <f t="shared" si="66"/>
        <v>37.037037037037017</v>
      </c>
      <c r="HJ42" s="63">
        <f>HJ41+'DEPRECATED - DT-Prelim Calcs'!$C$11</f>
        <v>152</v>
      </c>
      <c r="HK42" s="2">
        <f>HU42/'Drive Train'!$F$35</f>
        <v>0.79892473118279583</v>
      </c>
      <c r="HL42" s="46">
        <f>HS42*12*60/(PI() * 'Drive Train'!$F$15)/HK$2*HK42</f>
        <v>-223451.7432828857</v>
      </c>
      <c r="HM42" s="2">
        <f>('DEPRECATED - DT-Prelim Calcs'!$C$6*HK42-HL42)/('DEPRECATED - DT-Prelim Calcs'!$C$6*HK42)*'DEPRECATED - DT-Prelim Calcs'!$C$7*HK42</f>
        <v>102.96081222536903</v>
      </c>
      <c r="HN42" s="57">
        <f>HM42/'DEPRECATED - DT-Prelim Calcs'!$C$7*('DEPRECATED - DT-Prelim Calcs'!$C$8-'DEPRECATED - DT-Prelim Calcs'!$C$9)+'DEPRECATED - DT-Prelim Calcs'!$C$9</f>
        <v>5483.9747753173633</v>
      </c>
      <c r="HO42" s="57">
        <f t="shared" si="21"/>
        <v>36.66666666666665</v>
      </c>
      <c r="HP42" s="2">
        <f t="shared" si="67"/>
        <v>0.99579519204165001</v>
      </c>
      <c r="HQ42" s="57">
        <f>HP42*'DEPRECATED - DT-Prelim Calcs'!$C$21/HK$2/'DEPRECATED - DT-Prelim Calcs'!$C$19/'DEPRECATED - DT-Prelim Calcs'!$C$18*3.39*'DEPRECATED - DT-Prelim Calcs'!$C$20</f>
        <v>25.773080821789936</v>
      </c>
      <c r="HR42" s="46">
        <f t="shared" si="68"/>
        <v>0</v>
      </c>
      <c r="HS42" s="57">
        <f>HQ41*'DEPRECATED - DT-Prelim Calcs'!$C$11+HS41</f>
        <v>-683.41307789622283</v>
      </c>
      <c r="HT42" s="57">
        <f>HT41+0.5*HQ42*'DEPRECATED - DT-Prelim Calcs'!$C$11^2+HS42*'DEPRECATED - DT-Prelim Calcs'!$C$11</f>
        <v>-77152.777409291695</v>
      </c>
      <c r="HU42" s="57">
        <f>MIN('Drive Train'!$F$35-HO41*'DEPRECATED - DT-Prelim Calcs'!$C$21*'Drive Train'!$F$39,HU41+HO$2)</f>
        <v>9.9066666666666681</v>
      </c>
      <c r="HV42" s="57">
        <f>'Drive Train'!$F$35-HO42*'DEPRECATED - DT-Prelim Calcs'!$C$21*'Drive Train'!$F$39</f>
        <v>9.9066666666666681</v>
      </c>
      <c r="HW42" s="1">
        <f>IF(HT42&gt;='Drive Train'!$F$29,1,0)</f>
        <v>0</v>
      </c>
      <c r="HX42" s="57">
        <f t="shared" si="69"/>
        <v>40.740740740740726</v>
      </c>
      <c r="HY42" s="63">
        <f>HY41+'DEPRECATED - DT-Prelim Calcs'!$C$11</f>
        <v>152</v>
      </c>
      <c r="HZ42" s="2">
        <f>IJ42/'Drive Train'!$F$35</f>
        <v>0.78064516129032269</v>
      </c>
      <c r="IA42" s="46">
        <f>IH42*12*60/(PI() * 'Drive Train'!$F$15)/HZ$2*HZ42</f>
        <v>-93911.197651056878</v>
      </c>
      <c r="IB42" s="2">
        <f>('DEPRECATED - DT-Prelim Calcs'!$C$6*HZ42-IA42)/('DEPRECATED - DT-Prelim Calcs'!$C$6*HZ42)*'DEPRECATED - DT-Prelim Calcs'!$C$7*HZ42</f>
        <v>44.344016440782312</v>
      </c>
      <c r="IC42" s="57">
        <f>IB42/'DEPRECATED - DT-Prelim Calcs'!$C$7*('DEPRECATED - DT-Prelim Calcs'!$C$8-'DEPRECATED - DT-Prelim Calcs'!$C$9)+'DEPRECATED - DT-Prelim Calcs'!$C$9</f>
        <v>2363.4208752499462</v>
      </c>
      <c r="ID42" s="57">
        <f t="shared" si="22"/>
        <v>39.999999999999986</v>
      </c>
      <c r="IE42" s="2">
        <f t="shared" si="70"/>
        <v>0.99579519204165001</v>
      </c>
      <c r="IF42" s="57">
        <f>IE42*'DEPRECATED - DT-Prelim Calcs'!$C$21/HZ$2/'DEPRECATED - DT-Prelim Calcs'!$C$19/'DEPRECATED - DT-Prelim Calcs'!$C$18*3.39*'DEPRECATED - DT-Prelim Calcs'!$C$20</f>
        <v>25.773080821789936</v>
      </c>
      <c r="IG42" s="46">
        <f t="shared" si="71"/>
        <v>0</v>
      </c>
      <c r="IH42" s="57">
        <f>IF41*'DEPRECATED - DT-Prelim Calcs'!$C$11+IH41</f>
        <v>-293.94705285946884</v>
      </c>
      <c r="II42" s="57">
        <f>II41+0.5*IF42*'DEPRECATED - DT-Prelim Calcs'!$C$11^2+IH42*'DEPRECATED - DT-Prelim Calcs'!$C$11</f>
        <v>-87021.006809227751</v>
      </c>
      <c r="IJ42" s="57">
        <f>MIN('Drive Train'!$F$35-ID41*'DEPRECATED - DT-Prelim Calcs'!$C$21*'Drive Train'!$F$39,IJ41+ID$2)</f>
        <v>9.6800000000000015</v>
      </c>
      <c r="IK42" s="57">
        <f>'Drive Train'!$F$35-ID42*'DEPRECATED - DT-Prelim Calcs'!$C$21*'Drive Train'!$F$39</f>
        <v>9.6800000000000015</v>
      </c>
      <c r="IL42" s="1">
        <f>IF(II42&gt;='Drive Train'!$F$29,1,0)</f>
        <v>0</v>
      </c>
      <c r="IM42" s="57">
        <f t="shared" si="72"/>
        <v>44.444444444444429</v>
      </c>
      <c r="IN42" s="63">
        <f>IN41+'DEPRECATED - DT-Prelim Calcs'!$C$11</f>
        <v>152</v>
      </c>
      <c r="IO42" s="2">
        <f>IY42/'Drive Train'!$F$35</f>
        <v>0.76236559139784954</v>
      </c>
      <c r="IP42" s="46">
        <f>IW42*12*60/(PI() * 'Drive Train'!$F$15)/IO$2*IO42</f>
        <v>-232962.20675436742</v>
      </c>
      <c r="IQ42" s="2">
        <f>('DEPRECATED - DT-Prelim Calcs'!$C$6*IO42-IP42)/('DEPRECATED - DT-Prelim Calcs'!$C$6*IO42)*'DEPRECATED - DT-Prelim Calcs'!$C$7*IO42</f>
        <v>107.17293302236556</v>
      </c>
      <c r="IR42" s="57">
        <f>IQ42/'DEPRECATED - DT-Prelim Calcs'!$C$7*('DEPRECATED - DT-Prelim Calcs'!$C$8-'DEPRECATED - DT-Prelim Calcs'!$C$9)+'DEPRECATED - DT-Prelim Calcs'!$C$9</f>
        <v>5708.2134052985484</v>
      </c>
      <c r="IS42" s="57">
        <f t="shared" si="23"/>
        <v>43.333333333333321</v>
      </c>
      <c r="IT42" s="2">
        <f t="shared" si="73"/>
        <v>0.99579519204165001</v>
      </c>
      <c r="IU42" s="57">
        <f>IT42*'DEPRECATED - DT-Prelim Calcs'!$C$21/IO$2/'DEPRECATED - DT-Prelim Calcs'!$C$19/'DEPRECATED - DT-Prelim Calcs'!$C$18*3.39*'DEPRECATED - DT-Prelim Calcs'!$C$20</f>
        <v>25.773080821789936</v>
      </c>
      <c r="IV42" s="46">
        <f t="shared" si="74"/>
        <v>0</v>
      </c>
      <c r="IW42" s="57">
        <f>IU41*'DEPRECATED - DT-Prelim Calcs'!$C$11+IW41</f>
        <v>-746.66808432006781</v>
      </c>
      <c r="IX42" s="57">
        <f>IX41+0.5*IU42*'DEPRECATED - DT-Prelim Calcs'!$C$11^2+IW42*'DEPRECATED - DT-Prelim Calcs'!$C$11</f>
        <v>-73929.167312179983</v>
      </c>
      <c r="IY42" s="57">
        <f>MIN('Drive Train'!$F$35-IS41*'DEPRECATED - DT-Prelim Calcs'!$C$21*'Drive Train'!$F$39,IY41+IS$2)</f>
        <v>9.4533333333333349</v>
      </c>
      <c r="IZ42" s="57">
        <f>'Drive Train'!$F$35-IS42*'DEPRECATED - DT-Prelim Calcs'!$C$21*'Drive Train'!$F$39</f>
        <v>9.4533333333333349</v>
      </c>
      <c r="JA42" s="1">
        <f>IF(IX42&gt;='Drive Train'!$F$29,1,0)</f>
        <v>0</v>
      </c>
      <c r="JB42" s="57">
        <f t="shared" si="75"/>
        <v>48.148148148148138</v>
      </c>
      <c r="JC42" s="63">
        <f>JC41+'DEPRECATED - DT-Prelim Calcs'!$C$11</f>
        <v>152</v>
      </c>
      <c r="JD42" s="2">
        <f>JN42/'Drive Train'!$F$35</f>
        <v>0.74408602150537628</v>
      </c>
      <c r="JE42" s="46">
        <f>JL42*12*60/(PI() * 'Drive Train'!$F$15)/JD$2*JD42</f>
        <v>-213880.07503562508</v>
      </c>
      <c r="JF42" s="2">
        <f>('DEPRECATED - DT-Prelim Calcs'!$C$6*JD42-JE42)/('DEPRECATED - DT-Prelim Calcs'!$C$6*JD42)*'DEPRECATED - DT-Prelim Calcs'!$C$7*JD42</f>
        <v>98.500748406735369</v>
      </c>
      <c r="JG42" s="57">
        <f>JF42/'DEPRECATED - DT-Prelim Calcs'!$C$7*('DEPRECATED - DT-Prelim Calcs'!$C$8-'DEPRECATED - DT-Prelim Calcs'!$C$9)+'DEPRECATED - DT-Prelim Calcs'!$C$9</f>
        <v>5246.5365230639618</v>
      </c>
      <c r="JH42" s="57">
        <f t="shared" si="24"/>
        <v>46.666666666666657</v>
      </c>
      <c r="JI42" s="2">
        <f t="shared" si="76"/>
        <v>0.99579519204165001</v>
      </c>
      <c r="JJ42" s="57">
        <f>JI42*'DEPRECATED - DT-Prelim Calcs'!$C$21/JD$2/'DEPRECATED - DT-Prelim Calcs'!$C$19/'DEPRECATED - DT-Prelim Calcs'!$C$18*3.39*'DEPRECATED - DT-Prelim Calcs'!$C$20</f>
        <v>25.773080821789936</v>
      </c>
      <c r="JK42" s="46">
        <f t="shared" si="77"/>
        <v>0</v>
      </c>
      <c r="JL42" s="57">
        <f>JJ41*'DEPRECATED - DT-Prelim Calcs'!$C$11+JL41</f>
        <v>-702.34838019465474</v>
      </c>
      <c r="JM42" s="57">
        <f>JM41+0.5*JJ42*'DEPRECATED - DT-Prelim Calcs'!$C$11^2+JL42*'DEPRECATED - DT-Prelim Calcs'!$C$11</f>
        <v>-85291.355861356278</v>
      </c>
      <c r="JN42" s="57">
        <f>MIN('Drive Train'!$F$35-JH41*'DEPRECATED - DT-Prelim Calcs'!$C$21*'Drive Train'!$F$39,JN41+JH$2)</f>
        <v>9.2266666666666666</v>
      </c>
      <c r="JO42" s="57">
        <f>'Drive Train'!$F$35-JH42*'DEPRECATED - DT-Prelim Calcs'!$C$21*'Drive Train'!$F$39</f>
        <v>9.2266666666666666</v>
      </c>
      <c r="JP42" s="1">
        <f>IF(JM42&gt;='Drive Train'!$F$29,1,0)</f>
        <v>0</v>
      </c>
      <c r="JQ42" s="57">
        <f>MIN(JG42,'DEPRECATED - DT-Prelim Calcs'!$C$10)*'DEPRECATED - DT-Prelim Calcs'!$C$11*1000/60/60</f>
        <v>103.33333333333333</v>
      </c>
      <c r="JR42" s="63">
        <f>JR41+'DEPRECATED - DT-Prelim Calcs'!$C$11</f>
        <v>152</v>
      </c>
      <c r="JS42" s="2">
        <f>KC42/'Drive Train'!$F$35</f>
        <v>0.72580645161290325</v>
      </c>
      <c r="JT42" s="46">
        <f>KA42*12*60/(PI() * 'Drive Train'!$F$15)/JS$2*JS42</f>
        <v>-54905.192602516217</v>
      </c>
      <c r="JU42" s="2">
        <f>('DEPRECATED - DT-Prelim Calcs'!$C$6*JS42-JT42)/('DEPRECATED - DT-Prelim Calcs'!$C$6*JS42)*'DEPRECATED - DT-Prelim Calcs'!$C$7*JS42</f>
        <v>26.574993580669286</v>
      </c>
      <c r="JV42" s="57">
        <f>JU42/'DEPRECATED - DT-Prelim Calcs'!$C$7*('DEPRECATED - DT-Prelim Calcs'!$C$8-'DEPRECATED - DT-Prelim Calcs'!$C$9)+'DEPRECATED - DT-Prelim Calcs'!$C$9</f>
        <v>1417.4600317011907</v>
      </c>
      <c r="JW42" s="57">
        <f t="shared" si="25"/>
        <v>49.999999999999993</v>
      </c>
      <c r="JX42" s="2">
        <f t="shared" si="78"/>
        <v>0.99579519204165001</v>
      </c>
      <c r="JY42" s="57">
        <f>JX42*'DEPRECATED - DT-Prelim Calcs'!$C$21/JS$2/'DEPRECATED - DT-Prelim Calcs'!$C$19/'DEPRECATED - DT-Prelim Calcs'!$C$18*3.39*'DEPRECATED - DT-Prelim Calcs'!$C$20</f>
        <v>25.773080821789936</v>
      </c>
      <c r="JZ42" s="46">
        <f t="shared" si="79"/>
        <v>0</v>
      </c>
      <c r="KA42" s="57">
        <f>JY41*'DEPRECATED - DT-Prelim Calcs'!$C$11+KA41</f>
        <v>-184.84086760546904</v>
      </c>
      <c r="KB42" s="57">
        <f>KB41+0.5*JY42*'DEPRECATED - DT-Prelim Calcs'!$C$11^2+KA42*'DEPRECATED - DT-Prelim Calcs'!$C$11</f>
        <v>-65776.189013125666</v>
      </c>
      <c r="KC42" s="57">
        <f>MIN('Drive Train'!$F$35-JW41*'DEPRECATED - DT-Prelim Calcs'!$C$21*'Drive Train'!$F$39,KC41+JW$2)</f>
        <v>9</v>
      </c>
      <c r="KD42" s="57">
        <f>'Drive Train'!$F$35-JW42*'DEPRECATED - DT-Prelim Calcs'!$C$21*'Drive Train'!$F$39</f>
        <v>9</v>
      </c>
      <c r="KE42" s="1">
        <f>IF(KB42&gt;='Drive Train'!$F$29,1,0)</f>
        <v>0</v>
      </c>
      <c r="KF42" s="57">
        <f>MIN(JV42,'DEPRECATED - DT-Prelim Calcs'!$C$10)*'DEPRECATED - DT-Prelim Calcs'!$C$11*1000/60/60</f>
        <v>103.33333333333333</v>
      </c>
      <c r="KG42" s="63">
        <f>KG41+'DEPRECATED - DT-Prelim Calcs'!$C$11</f>
        <v>152</v>
      </c>
      <c r="KH42" s="2">
        <f>KR42/'Drive Train'!$F$35</f>
        <v>0.7075268817204301</v>
      </c>
      <c r="KI42" s="46">
        <f>KP42*12*60/(PI() * 'Drive Train'!$F$15)/KH$2*KH42</f>
        <v>-100651.40462194862</v>
      </c>
      <c r="KJ42" s="2">
        <f>('DEPRECATED - DT-Prelim Calcs'!$C$6*KH42-KI42)/('DEPRECATED - DT-Prelim Calcs'!$C$6*KH42)*'DEPRECATED - DT-Prelim Calcs'!$C$7*KH42</f>
        <v>47.215437184363921</v>
      </c>
      <c r="KK42" s="57">
        <f>KJ42/'DEPRECATED - DT-Prelim Calcs'!$C$7*('DEPRECATED - DT-Prelim Calcs'!$C$8-'DEPRECATED - DT-Prelim Calcs'!$C$9)+'DEPRECATED - DT-Prelim Calcs'!$C$9</f>
        <v>2516.2853073667598</v>
      </c>
      <c r="KL42" s="57">
        <f t="shared" si="26"/>
        <v>53.333333333333329</v>
      </c>
      <c r="KM42" s="2">
        <f t="shared" si="80"/>
        <v>0.99579519204165001</v>
      </c>
      <c r="KN42" s="57">
        <f>KM42*'DEPRECATED - DT-Prelim Calcs'!$C$21/KH$2/'DEPRECATED - DT-Prelim Calcs'!$C$19/'DEPRECATED - DT-Prelim Calcs'!$C$18*3.39*'DEPRECATED - DT-Prelim Calcs'!$C$20</f>
        <v>25.773080821789936</v>
      </c>
      <c r="KO42" s="46">
        <f t="shared" si="81"/>
        <v>0</v>
      </c>
      <c r="KP42" s="57">
        <f>KN41*'DEPRECATED - DT-Prelim Calcs'!$C$11+KP41</f>
        <v>-347.60202529602964</v>
      </c>
      <c r="KQ42" s="57">
        <f>KQ41+0.5*KN42*'DEPRECATED - DT-Prelim Calcs'!$C$11^2+KP42*'DEPRECATED - DT-Prelim Calcs'!$C$11</f>
        <v>-89141.661944625826</v>
      </c>
      <c r="KR42" s="57">
        <f>MIN('Drive Train'!$F$35-KL41*'DEPRECATED - DT-Prelim Calcs'!$C$21*'Drive Train'!$F$39,KR41+KL$2)</f>
        <v>8.7733333333333334</v>
      </c>
      <c r="KS42" s="57">
        <f>'Drive Train'!$F$35-KL42*'DEPRECATED - DT-Prelim Calcs'!$C$21*'Drive Train'!$F$39</f>
        <v>8.7733333333333334</v>
      </c>
      <c r="KT42" s="1">
        <f>IF(KQ42&gt;='Drive Train'!$F$29,1,0)</f>
        <v>0</v>
      </c>
      <c r="KU42" s="57">
        <f>MIN(KK42,'DEPRECATED - DT-Prelim Calcs'!$C$10)*'DEPRECATED - DT-Prelim Calcs'!$C$11*1000/60/60</f>
        <v>103.33333333333333</v>
      </c>
      <c r="KV42" s="63">
        <f>KV41+'DEPRECATED - DT-Prelim Calcs'!$C$11</f>
        <v>152</v>
      </c>
      <c r="KW42" s="2">
        <f>LG42/'Drive Train'!$F$35</f>
        <v>0.68924731182795695</v>
      </c>
      <c r="KX42" s="46">
        <f>LE42*12*60/(PI() * 'Drive Train'!$F$15)/KW$2*KW42</f>
        <v>28696.356992144065</v>
      </c>
      <c r="KY42" s="2">
        <f>('DEPRECATED - DT-Prelim Calcs'!$C$6*KW42-KX42)/('DEPRECATED - DT-Prelim Calcs'!$C$6*KW42)*'DEPRECATED - DT-Prelim Calcs'!$C$7*KW42</f>
        <v>-11.314189841734251</v>
      </c>
      <c r="KZ42" s="57">
        <f>KY42/'DEPRECATED - DT-Prelim Calcs'!$C$7*('DEPRECATED - DT-Prelim Calcs'!$C$8-'DEPRECATED - DT-Prelim Calcs'!$C$9)+'DEPRECATED - DT-Prelim Calcs'!$C$9</f>
        <v>-599.62803182344578</v>
      </c>
      <c r="LA42" s="57">
        <f t="shared" si="27"/>
        <v>-599.62803182344578</v>
      </c>
      <c r="LB42" s="2">
        <f t="shared" si="82"/>
        <v>-14.362339633079701</v>
      </c>
      <c r="LC42" s="57">
        <f>LB42*'DEPRECATED - DT-Prelim Calcs'!$C$21/KW$2/'DEPRECATED - DT-Prelim Calcs'!$C$19/'DEPRECATED - DT-Prelim Calcs'!$C$18*3.39*'DEPRECATED - DT-Prelim Calcs'!$C$20</f>
        <v>-371.72477143058711</v>
      </c>
      <c r="LD42" s="46">
        <f t="shared" si="83"/>
        <v>1</v>
      </c>
      <c r="LE42" s="57">
        <f>LC41*'DEPRECATED - DT-Prelim Calcs'!$C$11+LE41</f>
        <v>101.73188432425506</v>
      </c>
      <c r="LF42" s="57">
        <f>LF41+0.5*LC42*'DEPRECATED - DT-Prelim Calcs'!$C$11^2+LE42*'DEPRECATED - DT-Prelim Calcs'!$C$11</f>
        <v>-65536.513852560194</v>
      </c>
      <c r="LG42" s="57">
        <f>MIN('Drive Train'!$F$35-LA41*'DEPRECATED - DT-Prelim Calcs'!$C$21*'Drive Train'!$F$39,LG41+LA$2)</f>
        <v>8.5466666666666669</v>
      </c>
      <c r="LH42" s="57">
        <f>'Drive Train'!$F$35-LA42*'DEPRECATED - DT-Prelim Calcs'!$C$21*'Drive Train'!$F$39</f>
        <v>53.174706163994315</v>
      </c>
      <c r="LI42" s="1">
        <f>IF(LF42&gt;='Drive Train'!$F$29,1,0)</f>
        <v>0</v>
      </c>
      <c r="LJ42" s="57">
        <f>MIN(KZ42,'DEPRECATED - DT-Prelim Calcs'!$C$10)*'DEPRECATED - DT-Prelim Calcs'!$C$11*1000/60/60</f>
        <v>-666.25336869271757</v>
      </c>
      <c r="LK42" s="63">
        <f>LK41+'DEPRECATED - DT-Prelim Calcs'!$C$11</f>
        <v>152</v>
      </c>
      <c r="LL42" s="2">
        <f>LV42/'Drive Train'!$F$35</f>
        <v>0.67096774193548392</v>
      </c>
      <c r="LM42" s="46">
        <f>LT42*12*60/(PI() * 'Drive Train'!$F$15)/LL$2*LL42</f>
        <v>27794.285905442288</v>
      </c>
      <c r="LN42" s="2">
        <f>('DEPRECATED - DT-Prelim Calcs'!$C$6*LL42-LM42)/('DEPRECATED - DT-Prelim Calcs'!$C$6*LL42)*'DEPRECATED - DT-Prelim Calcs'!$C$7*LL42</f>
        <v>-10.950365308936595</v>
      </c>
      <c r="LO42" s="57">
        <f>LN42/'DEPRECATED - DT-Prelim Calcs'!$C$7*('DEPRECATED - DT-Prelim Calcs'!$C$8-'DEPRECATED - DT-Prelim Calcs'!$C$9)+'DEPRECATED - DT-Prelim Calcs'!$C$9</f>
        <v>-580.25928179940468</v>
      </c>
      <c r="LP42" s="57">
        <f t="shared" si="28"/>
        <v>-580.25928179940468</v>
      </c>
      <c r="LQ42" s="2">
        <f t="shared" si="84"/>
        <v>-13.983128491129536</v>
      </c>
      <c r="LR42" s="57">
        <f>LQ42*'DEPRECATED - DT-Prelim Calcs'!$C$21/LL$2/'DEPRECATED - DT-Prelim Calcs'!$C$19/'DEPRECATED - DT-Prelim Calcs'!$C$18*3.39*'DEPRECATED - DT-Prelim Calcs'!$C$20</f>
        <v>-361.91006305670288</v>
      </c>
      <c r="LS42" s="46">
        <f t="shared" si="85"/>
        <v>1</v>
      </c>
      <c r="LT42" s="57">
        <f>LR41*'DEPRECATED - DT-Prelim Calcs'!$C$11+LT41</f>
        <v>101.21835682410075</v>
      </c>
      <c r="LU42" s="57">
        <f>LU41+0.5*LR42*'DEPRECATED - DT-Prelim Calcs'!$C$11^2+LT42*'DEPRECATED - DT-Prelim Calcs'!$C$11</f>
        <v>-71410.560671328669</v>
      </c>
      <c r="LV42" s="57">
        <f>MIN('Drive Train'!$F$35-LP41*'DEPRECATED - DT-Prelim Calcs'!$C$21*'Drive Train'!$F$39,LV41+LP$2)</f>
        <v>8.32</v>
      </c>
      <c r="LW42" s="57">
        <f>'Drive Train'!$F$35-LP42*'DEPRECATED - DT-Prelim Calcs'!$C$21*'Drive Train'!$F$39</f>
        <v>51.857631162359517</v>
      </c>
      <c r="LX42" s="1">
        <f>IF(LU42&gt;='Drive Train'!$F$29,1,0)</f>
        <v>0</v>
      </c>
      <c r="LY42" s="57">
        <f>MIN(LO42,'DEPRECATED - DT-Prelim Calcs'!$C$10)*'DEPRECATED - DT-Prelim Calcs'!$C$11*1000/60/60</f>
        <v>-644.73253533267189</v>
      </c>
      <c r="LZ42" s="63">
        <f>LZ41+'DEPRECATED - DT-Prelim Calcs'!$C$11</f>
        <v>152</v>
      </c>
    </row>
    <row r="43" spans="1:338" x14ac:dyDescent="0.2">
      <c r="C43" s="3" t="s">
        <v>122</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Train'!$AA$49 + V42*(1-'Drive Train'!$AA$49))</f>
        <v>0</v>
      </c>
      <c r="W43" s="57">
        <f t="shared" si="0"/>
        <v>0</v>
      </c>
      <c r="X43" s="2">
        <f>MAX(MIN(IF(AND(AI42=1,AG43&lt;0),-1,1)*(W43-$C$9)/($C$8-$C$9)*$C$7-$C$29*AE43/T$2 -  AI42*$C$29/2,X$2),MAX(X$4:X42)*-1)</f>
        <v>-0.2458281045106315</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Train'!$F$39,AG42+W$2)-$C$3,IF(AE42-1&lt;=0,0,IF($C$32=Motors!$C$29,MAX(MAX(AG$4:AG42)*-1,AG42-W$2),MAX(0,MAX(AG$4:AG42)*-1,AG42-W$2))))</f>
        <v>0</v>
      </c>
      <c r="AH43" s="57">
        <f>'Drive Train'!$F$35-ABS(W43)*'DEPRECATED - DT-Prelim Calcs'!$C$21*'Drive Train'!$F$39</f>
        <v>12.4</v>
      </c>
      <c r="AI43" s="1">
        <f>IF(AJ43&gt;='Drive Train'!$F$29,1,0)</f>
        <v>1</v>
      </c>
      <c r="AJ43" s="57">
        <f>AJ42+0.5*Y43*'DEPRECATED - DT-Prelim Calcs'!$C$11^2+AE43*'DEPRECATED - DT-Prelim Calcs'!$C$11</f>
        <v>784.33981740885292</v>
      </c>
      <c r="AK43" s="57">
        <f t="shared" si="8"/>
        <v>0</v>
      </c>
      <c r="AL43" s="63">
        <f>AL42+'DEPRECATED - DT-Prelim Calcs'!$C$11</f>
        <v>156</v>
      </c>
      <c r="AM43" s="2">
        <f>AW43/'Drive Train'!$F$35</f>
        <v>0.88884645328409417</v>
      </c>
      <c r="AN43" s="46">
        <f>AU43*12*60/(PI() * 'Drive Train'!$F$15)/AM$2*AM43</f>
        <v>4007.4000434725808</v>
      </c>
      <c r="AO43" s="2">
        <f>('DEPRECATED - DT-Prelim Calcs'!$C$6*AM43-AN43)/('DEPRECATED - DT-Prelim Calcs'!$C$6*AM43)*'DEPRECATED - DT-Prelim Calcs'!$C$7*AM43</f>
        <v>0.33014357253306859</v>
      </c>
      <c r="AP43" s="57">
        <f>AO43/'DEPRECATED - DT-Prelim Calcs'!$C$7*('DEPRECATED - DT-Prelim Calcs'!$C$8-'DEPRECATED - DT-Prelim Calcs'!$C$9)+'DEPRECATED - DT-Prelim Calcs'!$C$9</f>
        <v>20.275693093772905</v>
      </c>
      <c r="AQ43" s="57">
        <f t="shared" si="9"/>
        <v>20.275693093772905</v>
      </c>
      <c r="AR43" s="2">
        <f t="shared" si="30"/>
        <v>6.2536003839708254E-5</v>
      </c>
      <c r="AS43" s="57">
        <f>AR43*'DEPRECATED - DT-Prelim Calcs'!$C$21/AM$2/'DEPRECATED - DT-Prelim Calcs'!$C$19/'DEPRECATED - DT-Prelim Calcs'!$C$18*3.39*'DEPRECATED - DT-Prelim Calcs'!$C$20</f>
        <v>4.5319432987003523E-4</v>
      </c>
      <c r="AT43" s="46">
        <f t="shared" si="31"/>
        <v>0</v>
      </c>
      <c r="AU43" s="57">
        <f>AS42*'DEPRECATED - DT-Prelim Calcs'!$C$11+AU42</f>
        <v>39.344436232342922</v>
      </c>
      <c r="AV43" s="57">
        <f>AV42+0.5*AS43*'DEPRECATED - DT-Prelim Calcs'!$C$11^2+AU43*'DEPRECATED - DT-Prelim Calcs'!$C$11</f>
        <v>6095.0906352821867</v>
      </c>
      <c r="AW43" s="57">
        <f>MIN('Drive Train'!$F$35-AQ42*'DEPRECATED - DT-Prelim Calcs'!$C$21*'Drive Train'!$F$39,AW42+AQ$2)</f>
        <v>11.021696020722768</v>
      </c>
      <c r="AX43" s="57">
        <f>'Drive Train'!$F$35-AQ43*'DEPRECATED - DT-Prelim Calcs'!$C$21*'Drive Train'!$F$39</f>
        <v>11.021252869623442</v>
      </c>
      <c r="AY43" s="1">
        <f>IF(AV43&gt;='Drive Train'!$F$29,1,0)</f>
        <v>1</v>
      </c>
      <c r="AZ43" s="57">
        <f t="shared" si="32"/>
        <v>22.528547881969892</v>
      </c>
      <c r="BA43" s="63">
        <f>BA42+'DEPRECATED - DT-Prelim Calcs'!$C$11</f>
        <v>156</v>
      </c>
      <c r="BB43" s="2">
        <f>BL43/'Drive Train'!$F$35</f>
        <v>1.3150255057517204</v>
      </c>
      <c r="BC43" s="46">
        <f>BJ43*12*60/(PI() * 'Drive Train'!$F$15)/BB$2*BB43</f>
        <v>-3540.856636741978</v>
      </c>
      <c r="BD43" s="2">
        <f>('DEPRECATED - DT-Prelim Calcs'!$C$6*BB43-BC43)/('DEPRECATED - DT-Prelim Calcs'!$C$6*BB43)*'DEPRECATED - DT-Prelim Calcs'!$C$7*BB43</f>
        <v>4.7702367023603642</v>
      </c>
      <c r="BE43" s="57">
        <f>BD43/'DEPRECATED - DT-Prelim Calcs'!$C$7*('DEPRECATED - DT-Prelim Calcs'!$C$8-'DEPRECATED - DT-Prelim Calcs'!$C$9)+'DEPRECATED - DT-Prelim Calcs'!$C$9</f>
        <v>256.65077548250406</v>
      </c>
      <c r="BF43" s="57">
        <f t="shared" si="10"/>
        <v>93</v>
      </c>
      <c r="BG43" s="2">
        <f t="shared" si="33"/>
        <v>1.89333696172665</v>
      </c>
      <c r="BH43" s="57">
        <f>BG43*'DEPRECATED - DT-Prelim Calcs'!$C$21/BB$2/'DEPRECATED - DT-Prelim Calcs'!$C$19/'DEPRECATED - DT-Prelim Calcs'!$C$18*3.39*'DEPRECATED - DT-Prelim Calcs'!$C$20</f>
        <v>19.819062082902764</v>
      </c>
      <c r="BI43" s="46">
        <f t="shared" si="34"/>
        <v>0</v>
      </c>
      <c r="BJ43" s="57">
        <f>BH42*'DEPRECATED - DT-Prelim Calcs'!$C$11+BJ42</f>
        <v>-16.267495527578532</v>
      </c>
      <c r="BK43" s="57">
        <f>BK42+0.5*BH43*'DEPRECATED - DT-Prelim Calcs'!$C$11^2+BJ43*'DEPRECATED - DT-Prelim Calcs'!$C$11</f>
        <v>3677.4501224410105</v>
      </c>
      <c r="BL43" s="57">
        <f>MIN('Drive Train'!$F$35-BF42*'DEPRECATED - DT-Prelim Calcs'!$C$21*'Drive Train'!$F$39,BL42+BF$2)</f>
        <v>16.306316271321332</v>
      </c>
      <c r="BM43" s="57">
        <f>'Drive Train'!$F$35-BF43*'DEPRECATED - DT-Prelim Calcs'!$C$21*'Drive Train'!$F$39</f>
        <v>6.0759999999999996</v>
      </c>
      <c r="BN43" s="1">
        <f>IF(BK43&gt;='Drive Train'!$F$29,1,0)</f>
        <v>1</v>
      </c>
      <c r="BO43" s="57">
        <f t="shared" si="35"/>
        <v>103.33333333333333</v>
      </c>
      <c r="BP43" s="63">
        <f>BP42+'DEPRECATED - DT-Prelim Calcs'!$C$11</f>
        <v>156</v>
      </c>
      <c r="BQ43" s="2">
        <f>CA43/'Drive Train'!$F$35</f>
        <v>0.48999999999999994</v>
      </c>
      <c r="BR43" s="46">
        <f>BY43*12*60/(PI() * 'Drive Train'!$F$15)/BQ$2*BQ43</f>
        <v>-4982.8306147078993</v>
      </c>
      <c r="BS43" s="2">
        <f>('DEPRECATED - DT-Prelim Calcs'!$C$6*BQ43-BR43)/('DEPRECATED - DT-Prelim Calcs'!$C$6*BQ43)*'DEPRECATED - DT-Prelim Calcs'!$C$7*BQ43</f>
        <v>3.4339247244739282</v>
      </c>
      <c r="BT43" s="57">
        <f>BS43/'DEPRECATED - DT-Prelim Calcs'!$C$7*('DEPRECATED - DT-Prelim Calcs'!$C$8-'DEPRECATED - DT-Prelim Calcs'!$C$9)+'DEPRECATED - DT-Prelim Calcs'!$C$9</f>
        <v>185.51018346473234</v>
      </c>
      <c r="BU43" s="57">
        <f t="shared" si="11"/>
        <v>93</v>
      </c>
      <c r="BV43" s="2">
        <f t="shared" si="36"/>
        <v>1.8828060353728675</v>
      </c>
      <c r="BW43" s="57">
        <f>BV43*'DEPRECATED - DT-Prelim Calcs'!$C$21/BQ$2/'DEPRECATED - DT-Prelim Calcs'!$C$19/'DEPRECATED - DT-Prelim Calcs'!$C$18*3.39*'DEPRECATED - DT-Prelim Calcs'!$C$20</f>
        <v>25.773080821789936</v>
      </c>
      <c r="BX43" s="46">
        <f t="shared" si="37"/>
        <v>0</v>
      </c>
      <c r="BY43" s="57">
        <f>BW42*'DEPRECATED - DT-Prelim Calcs'!$C$11+BY42</f>
        <v>-46.980864505548183</v>
      </c>
      <c r="BZ43" s="57">
        <f>BZ42+0.5*BW43*'DEPRECATED - DT-Prelim Calcs'!$C$11^2+BY43*'DEPRECATED - DT-Prelim Calcs'!$C$11</f>
        <v>-2754.1834337363839</v>
      </c>
      <c r="CA43" s="57">
        <f>MIN('Drive Train'!$F$35-BU42*'DEPRECATED - DT-Prelim Calcs'!$C$21*'Drive Train'!$F$39,CA42+BU$2)</f>
        <v>6.0759999999999996</v>
      </c>
      <c r="CB43" s="57">
        <f>'Drive Train'!$F$35-BU43*'DEPRECATED - DT-Prelim Calcs'!$C$21*'Drive Train'!$F$39</f>
        <v>6.0759999999999996</v>
      </c>
      <c r="CC43" s="1">
        <f>IF(BZ43&gt;='Drive Train'!$F$29,1,0)</f>
        <v>0</v>
      </c>
      <c r="CD43" s="57">
        <f t="shared" si="38"/>
        <v>103.33333333333333</v>
      </c>
      <c r="CE43" s="63">
        <f>CE42+'DEPRECATED - DT-Prelim Calcs'!$C$11</f>
        <v>156</v>
      </c>
      <c r="CF43" s="2">
        <f>CP43/'Drive Train'!$F$35</f>
        <v>1.5713028510813096</v>
      </c>
      <c r="CG43" s="46">
        <f>CN43*12*60/(PI() * 'Drive Train'!$F$15)/CF$2*CF43</f>
        <v>-62630.144999303135</v>
      </c>
      <c r="CH43" s="2">
        <f>('DEPRECATED - DT-Prelim Calcs'!$C$6*CF43-CG43)/('DEPRECATED - DT-Prelim Calcs'!$C$6*CF43)*'DEPRECATED - DT-Prelim Calcs'!$C$7*CF43</f>
        <v>32.105535827638896</v>
      </c>
      <c r="CI43" s="57">
        <f>CH43/'DEPRECATED - DT-Prelim Calcs'!$C$7*('DEPRECATED - DT-Prelim Calcs'!$C$8-'DEPRECATED - DT-Prelim Calcs'!$C$9)+'DEPRECATED - DT-Prelim Calcs'!$C$9</f>
        <v>1711.8868243510667</v>
      </c>
      <c r="CJ43" s="57">
        <f t="shared" si="12"/>
        <v>93</v>
      </c>
      <c r="CK43" s="2">
        <f t="shared" si="39"/>
        <v>1.5241763143494644</v>
      </c>
      <c r="CL43" s="57">
        <f>CK43*'DEPRECATED - DT-Prelim Calcs'!$C$21/CF$2/'DEPRECATED - DT-Prelim Calcs'!$C$19/'DEPRECATED - DT-Prelim Calcs'!$C$18*3.39*'DEPRECATED - DT-Prelim Calcs'!$C$20</f>
        <v>25.773080821789936</v>
      </c>
      <c r="CM43" s="46">
        <f t="shared" si="40"/>
        <v>0</v>
      </c>
      <c r="CN43" s="57">
        <f>CL42*'DEPRECATED - DT-Prelim Calcs'!$C$11+CN42</f>
        <v>-149.07132281347717</v>
      </c>
      <c r="CO43" s="57">
        <f>CO42+0.5*CL43*'DEPRECATED - DT-Prelim Calcs'!$C$11^2+CN43*'DEPRECATED - DT-Prelim Calcs'!$C$11</f>
        <v>-12413.9461105264</v>
      </c>
      <c r="CP43" s="57">
        <f>MIN('Drive Train'!$F$35-CJ42*'DEPRECATED - DT-Prelim Calcs'!$C$21*'Drive Train'!$F$39,CP42+CJ$2)</f>
        <v>19.484155353408241</v>
      </c>
      <c r="CQ43" s="57">
        <f>'Drive Train'!$F$35-CJ43*'DEPRECATED - DT-Prelim Calcs'!$C$21*'Drive Train'!$F$39</f>
        <v>6.0759999999999996</v>
      </c>
      <c r="CR43" s="1">
        <f>IF(CO43&gt;='Drive Train'!$F$29,1,0)</f>
        <v>0</v>
      </c>
      <c r="CS43" s="57">
        <f t="shared" si="41"/>
        <v>103.33333333333333</v>
      </c>
      <c r="CT43" s="63">
        <f>CT42+'DEPRECATED - DT-Prelim Calcs'!$C$11</f>
        <v>156</v>
      </c>
      <c r="CU43" s="2">
        <f>DE43/'Drive Train'!$F$35</f>
        <v>0.48999999999999994</v>
      </c>
      <c r="CV43" s="46">
        <f>DC43*12*60/(PI() * 'Drive Train'!$F$15)/CU$2*CU43</f>
        <v>1923.0055736008869</v>
      </c>
      <c r="CW43" s="2">
        <f>('DEPRECATED - DT-Prelim Calcs'!$C$6*CU43-CV43)/('DEPRECATED - DT-Prelim Calcs'!$C$6*CU43)*'DEPRECATED - DT-Prelim Calcs'!$C$7*CU43</f>
        <v>0.31139841794031181</v>
      </c>
      <c r="CX43" s="57">
        <f>CW43/'DEPRECATED - DT-Prelim Calcs'!$C$7*('DEPRECATED - DT-Prelim Calcs'!$C$8-'DEPRECATED - DT-Prelim Calcs'!$C$9)+'DEPRECATED - DT-Prelim Calcs'!$C$9</f>
        <v>19.277766399063072</v>
      </c>
      <c r="CY43" s="57">
        <f t="shared" si="13"/>
        <v>19.277766399063072</v>
      </c>
      <c r="CZ43" s="2">
        <f t="shared" si="42"/>
        <v>2.4076284426481021E-2</v>
      </c>
      <c r="DA43" s="57">
        <f>CZ43*'DEPRECATED - DT-Prelim Calcs'!$C$21/CU$2/'DEPRECATED - DT-Prelim Calcs'!$C$19/'DEPRECATED - DT-Prelim Calcs'!$C$18*3.39*'DEPRECATED - DT-Prelim Calcs'!$C$20</f>
        <v>0.48466460725155558</v>
      </c>
      <c r="DB43" s="46">
        <f t="shared" si="43"/>
        <v>0</v>
      </c>
      <c r="DC43" s="57">
        <f>DA42*'DEPRECATED - DT-Prelim Calcs'!$C$11+DC42</f>
        <v>12.329184046605661</v>
      </c>
      <c r="DD43" s="57">
        <f>DD42+0.5*DA43*'DEPRECATED - DT-Prelim Calcs'!$C$11^2+DC43*'DEPRECATED - DT-Prelim Calcs'!$C$11</f>
        <v>-20278.458015721098</v>
      </c>
      <c r="DE43" s="57">
        <f>MIN('Drive Train'!$F$35-CY42*'DEPRECATED - DT-Prelim Calcs'!$C$21*'Drive Train'!$F$39,DE42+CY$2)</f>
        <v>6.0759999999999996</v>
      </c>
      <c r="DF43" s="57">
        <f>'Drive Train'!$F$35-CY43*'DEPRECATED - DT-Prelim Calcs'!$C$21*'Drive Train'!$F$39</f>
        <v>11.089111884863712</v>
      </c>
      <c r="DG43" s="1">
        <f>IF(DD43&gt;='Drive Train'!$F$29,1,0)</f>
        <v>0</v>
      </c>
      <c r="DH43" s="57">
        <f t="shared" si="44"/>
        <v>21.419740443403416</v>
      </c>
      <c r="DI43" s="63">
        <f>DI42+'DEPRECATED - DT-Prelim Calcs'!$C$11</f>
        <v>156</v>
      </c>
      <c r="DJ43" s="2">
        <f>DT43/'Drive Train'!$F$35</f>
        <v>0.48999999999999994</v>
      </c>
      <c r="DK43" s="46">
        <f>DR43*12*60/(PI() * 'Drive Train'!$F$15)/DJ$2*DJ43</f>
        <v>7371.728969473701</v>
      </c>
      <c r="DL43" s="2">
        <f>('DEPRECATED - DT-Prelim Calcs'!$C$6*DJ43-DK43)/('DEPRECATED - DT-Prelim Calcs'!$C$6*DJ43)*'DEPRECATED - DT-Prelim Calcs'!$C$7*DJ43</f>
        <v>-2.1522832676231931</v>
      </c>
      <c r="DM43" s="57">
        <f>DL43/'DEPRECATED - DT-Prelim Calcs'!$C$7*('DEPRECATED - DT-Prelim Calcs'!$C$8-'DEPRECATED - DT-Prelim Calcs'!$C$9)+'DEPRECATED - DT-Prelim Calcs'!$C$9</f>
        <v>-111.88005943404799</v>
      </c>
      <c r="DN43" s="57">
        <f t="shared" si="14"/>
        <v>-111.88005943404799</v>
      </c>
      <c r="DO43" s="2">
        <f t="shared" si="45"/>
        <v>-3.2537157981741904</v>
      </c>
      <c r="DP43" s="57">
        <f>DO43*'DEPRECATED - DT-Prelim Calcs'!$C$21/DJ$2/'DEPRECATED - DT-Prelim Calcs'!$C$19/'DEPRECATED - DT-Prelim Calcs'!$C$18*3.39*'DEPRECATED - DT-Prelim Calcs'!$C$20</f>
        <v>-75.978278015653345</v>
      </c>
      <c r="DQ43" s="46">
        <f t="shared" si="46"/>
        <v>1</v>
      </c>
      <c r="DR43" s="57">
        <f>DP42*'DEPRECATED - DT-Prelim Calcs'!$C$11+DR42</f>
        <v>40.74414070153702</v>
      </c>
      <c r="DS43" s="57">
        <f>DS42+0.5*DP43*'DEPRECATED - DT-Prelim Calcs'!$C$11^2+DR43*'DEPRECATED - DT-Prelim Calcs'!$C$11</f>
        <v>-46608.045047770931</v>
      </c>
      <c r="DT43" s="57">
        <f>MIN('Drive Train'!$F$35-DN42*'DEPRECATED - DT-Prelim Calcs'!$C$21*'Drive Train'!$F$39,DT42+DN$2)</f>
        <v>6.0759999999999996</v>
      </c>
      <c r="DU43" s="57">
        <f>'Drive Train'!$F$35-DN43*'DEPRECATED - DT-Prelim Calcs'!$C$21*'Drive Train'!$F$39</f>
        <v>20.007844041515263</v>
      </c>
      <c r="DV43" s="1">
        <f>IF(DS43&gt;='Drive Train'!$F$29,1,0)</f>
        <v>0</v>
      </c>
      <c r="DW43" s="57">
        <f t="shared" si="47"/>
        <v>-124.31117714894222</v>
      </c>
      <c r="DX43" s="63">
        <f>DX42+'DEPRECATED - DT-Prelim Calcs'!$C$11</f>
        <v>156</v>
      </c>
      <c r="DY43" s="2">
        <f>EI43/'Drive Train'!$F$35</f>
        <v>0.48999999999999994</v>
      </c>
      <c r="DZ43" s="46">
        <f>EG43*12*60/(PI() * 'Drive Train'!$F$15)/DY$2*DY43</f>
        <v>-82843.513995229761</v>
      </c>
      <c r="EA43" s="2">
        <f>('DEPRECATED - DT-Prelim Calcs'!$C$6*DY43-DZ43)/('DEPRECATED - DT-Prelim Calcs'!$C$6*DY43)*'DEPRECATED - DT-Prelim Calcs'!$C$7*DY43</f>
        <v>38.639224339306516</v>
      </c>
      <c r="EB43" s="57">
        <f>EA43/'DEPRECATED - DT-Prelim Calcs'!$C$7*('DEPRECATED - DT-Prelim Calcs'!$C$8-'DEPRECATED - DT-Prelim Calcs'!$C$9)+'DEPRECATED - DT-Prelim Calcs'!$C$9</f>
        <v>2059.7176276900518</v>
      </c>
      <c r="EC43" s="57">
        <f t="shared" si="15"/>
        <v>93</v>
      </c>
      <c r="ED43" s="2">
        <f t="shared" si="48"/>
        <v>0.96993038185874991</v>
      </c>
      <c r="EE43" s="57">
        <f>ED43*'DEPRECATED - DT-Prelim Calcs'!$C$21/DY$2/'DEPRECATED - DT-Prelim Calcs'!$C$19/'DEPRECATED - DT-Prelim Calcs'!$C$18*3.39*'DEPRECATED - DT-Prelim Calcs'!$C$20</f>
        <v>25.773080821789936</v>
      </c>
      <c r="EF43" s="46">
        <f t="shared" si="49"/>
        <v>0</v>
      </c>
      <c r="EG43" s="57">
        <f>EE42*'DEPRECATED - DT-Prelim Calcs'!$C$11+EG42</f>
        <v>-402.38184131876483</v>
      </c>
      <c r="EH43" s="57">
        <f>EH42+0.5*EE43*'DEPRECATED - DT-Prelim Calcs'!$C$11^2+EG43*'DEPRECATED - DT-Prelim Calcs'!$C$11</f>
        <v>-67601.330055267899</v>
      </c>
      <c r="EI43" s="57">
        <f>MIN('Drive Train'!$F$35-EC42*'DEPRECATED - DT-Prelim Calcs'!$C$21*'Drive Train'!$F$39,EI42+EC$2)</f>
        <v>6.0759999999999996</v>
      </c>
      <c r="EJ43" s="57">
        <f>'Drive Train'!$F$35-EC43*'DEPRECATED - DT-Prelim Calcs'!$C$21*'Drive Train'!$F$39</f>
        <v>6.0759999999999996</v>
      </c>
      <c r="EK43" s="1">
        <f>IF(EH43&gt;='Drive Train'!$F$29,1,0)</f>
        <v>0</v>
      </c>
      <c r="EL43" s="57">
        <f t="shared" si="50"/>
        <v>103.33333333333333</v>
      </c>
      <c r="EM43" s="63">
        <f>EM42+'DEPRECATED - DT-Prelim Calcs'!$C$11</f>
        <v>156</v>
      </c>
      <c r="EN43" s="2">
        <f>EX43/'Drive Train'!$F$35</f>
        <v>0.48999999999999994</v>
      </c>
      <c r="EO43" s="46">
        <f>EV43*12*60/(PI() * 'Drive Train'!$F$15)/EN$2*EN43</f>
        <v>-50218.609705383416</v>
      </c>
      <c r="EP43" s="2">
        <f>('DEPRECATED - DT-Prelim Calcs'!$C$6*EN43-EO43)/('DEPRECATED - DT-Prelim Calcs'!$C$6*EN43)*'DEPRECATED - DT-Prelim Calcs'!$C$7*EN43</f>
        <v>23.887625964347848</v>
      </c>
      <c r="EQ43" s="57">
        <f>EP43/'DEPRECATED - DT-Prelim Calcs'!$C$7*('DEPRECATED - DT-Prelim Calcs'!$C$8-'DEPRECATED - DT-Prelim Calcs'!$C$9)+'DEPRECATED - DT-Prelim Calcs'!$C$9</f>
        <v>1274.393946566734</v>
      </c>
      <c r="ER43" s="57">
        <f t="shared" si="16"/>
        <v>93</v>
      </c>
      <c r="ES43" s="2">
        <f t="shared" si="51"/>
        <v>0.86507304327942547</v>
      </c>
      <c r="ET43" s="57">
        <f>ES43*'DEPRECATED - DT-Prelim Calcs'!$C$21/EN$2/'DEPRECATED - DT-Prelim Calcs'!$C$19/'DEPRECATED - DT-Prelim Calcs'!$C$18*3.39*'DEPRECATED - DT-Prelim Calcs'!$C$20</f>
        <v>25.773080821789936</v>
      </c>
      <c r="EU43" s="46">
        <f t="shared" si="52"/>
        <v>0</v>
      </c>
      <c r="EV43" s="57">
        <f>ET42*'DEPRECATED - DT-Prelim Calcs'!$C$11+EV42</f>
        <v>-217.54883525086268</v>
      </c>
      <c r="EW43" s="57">
        <f>EW42+0.5*ET43*'DEPRECATED - DT-Prelim Calcs'!$C$11^2+EV43*'DEPRECATED - DT-Prelim Calcs'!$C$11</f>
        <v>-90976.592947858793</v>
      </c>
      <c r="EX43" s="57">
        <f>MIN('Drive Train'!$F$35-ER42*'DEPRECATED - DT-Prelim Calcs'!$C$21*'Drive Train'!$F$39,EX42+ER$2)</f>
        <v>6.0759999999999996</v>
      </c>
      <c r="EY43" s="57">
        <f>'Drive Train'!$F$35-ER43*'DEPRECATED - DT-Prelim Calcs'!$C$21*'Drive Train'!$F$39</f>
        <v>6.0759999999999996</v>
      </c>
      <c r="EZ43" s="1">
        <f>IF(EW43&gt;='Drive Train'!$F$29,1,0)</f>
        <v>0</v>
      </c>
      <c r="FA43" s="57">
        <f t="shared" si="53"/>
        <v>103.33333333333333</v>
      </c>
      <c r="FB43" s="63">
        <f>FB42+'DEPRECATED - DT-Prelim Calcs'!$C$11</f>
        <v>156</v>
      </c>
      <c r="FC43" s="2">
        <f>FM43/'Drive Train'!$F$35</f>
        <v>0.48999999999999994</v>
      </c>
      <c r="FD43" s="46">
        <f>FK43*12*60/(PI() * 'Drive Train'!$F$15)/FC$2*FC43</f>
        <v>-23945.687117291724</v>
      </c>
      <c r="FE43" s="2">
        <f>('DEPRECATED - DT-Prelim Calcs'!$C$6*FC43-FD43)/('DEPRECATED - DT-Prelim Calcs'!$C$6*FC43)*'DEPRECATED - DT-Prelim Calcs'!$C$7*FC43</f>
        <v>12.008124381364551</v>
      </c>
      <c r="FF43" s="57">
        <f>FE43/'DEPRECATED - DT-Prelim Calcs'!$C$7*('DEPRECATED - DT-Prelim Calcs'!$C$8-'DEPRECATED - DT-Prelim Calcs'!$C$9)+'DEPRECATED - DT-Prelim Calcs'!$C$9</f>
        <v>641.97068802036188</v>
      </c>
      <c r="FG43" s="57">
        <f t="shared" si="17"/>
        <v>93</v>
      </c>
      <c r="FH43" s="2">
        <f t="shared" si="54"/>
        <v>0.78067567320338405</v>
      </c>
      <c r="FI43" s="57">
        <f>FH43*'DEPRECATED - DT-Prelim Calcs'!$C$21/FC$2/'DEPRECATED - DT-Prelim Calcs'!$C$19/'DEPRECATED - DT-Prelim Calcs'!$C$18*3.39*'DEPRECATED - DT-Prelim Calcs'!$C$20</f>
        <v>25.773080821789936</v>
      </c>
      <c r="FJ43" s="46">
        <f t="shared" si="55"/>
        <v>0</v>
      </c>
      <c r="FK43" s="57">
        <f>FI42*'DEPRECATED - DT-Prelim Calcs'!$C$11+FK42</f>
        <v>-93.613233863667787</v>
      </c>
      <c r="FL43" s="57">
        <f>FL42+0.5*FI43*'DEPRECATED - DT-Prelim Calcs'!$C$11^2+FK43*'DEPRECATED - DT-Prelim Calcs'!$C$11</f>
        <v>-112503.09606347377</v>
      </c>
      <c r="FM43" s="57">
        <f>MIN('Drive Train'!$F$35-FG42*'DEPRECATED - DT-Prelim Calcs'!$C$21*'Drive Train'!$F$39,FM42+FG$2)</f>
        <v>6.0759999999999996</v>
      </c>
      <c r="FN43" s="57">
        <f>'Drive Train'!$F$35-FG43*'DEPRECATED - DT-Prelim Calcs'!$C$21*'Drive Train'!$F$39</f>
        <v>6.0759999999999996</v>
      </c>
      <c r="FO43" s="1">
        <f>IF(FL43&gt;='Drive Train'!$F$29,1,0)</f>
        <v>0</v>
      </c>
      <c r="FP43" s="57">
        <f t="shared" si="56"/>
        <v>103.33333333333333</v>
      </c>
      <c r="FQ43" s="63">
        <f>FQ42+'DEPRECATED - DT-Prelim Calcs'!$C$11</f>
        <v>156</v>
      </c>
      <c r="FR43" s="2">
        <f>GB43/'Drive Train'!$F$35</f>
        <v>1.6981198169594922</v>
      </c>
      <c r="FS43" s="46">
        <f>FZ43*12*60/(PI() * 'Drive Train'!$F$15)/FR$2*FR43</f>
        <v>-485423.57459090714</v>
      </c>
      <c r="FT43" s="2">
        <f>('DEPRECATED - DT-Prelim Calcs'!$C$6*FR43-FS43)/('DEPRECATED - DT-Prelim Calcs'!$C$6*FR43)*'DEPRECATED - DT-Prelim Calcs'!$C$7*FR43</f>
        <v>223.58042650072721</v>
      </c>
      <c r="FU43" s="57">
        <f>FT43/'DEPRECATED - DT-Prelim Calcs'!$C$7*('DEPRECATED - DT-Prelim Calcs'!$C$8-'DEPRECATED - DT-Prelim Calcs'!$C$9)+'DEPRECATED - DT-Prelim Calcs'!$C$9</f>
        <v>11905.342622424607</v>
      </c>
      <c r="FV43" s="57">
        <f t="shared" si="18"/>
        <v>93</v>
      </c>
      <c r="FW43" s="2">
        <f t="shared" si="57"/>
        <v>0.7112822800297498</v>
      </c>
      <c r="FX43" s="57">
        <f>FW43*'DEPRECATED - DT-Prelim Calcs'!$C$21/FR$2/'DEPRECATED - DT-Prelim Calcs'!$C$19/'DEPRECATED - DT-Prelim Calcs'!$C$18*3.39*'DEPRECATED - DT-Prelim Calcs'!$C$20</f>
        <v>25.773080821789936</v>
      </c>
      <c r="FY43" s="46">
        <f t="shared" si="58"/>
        <v>0</v>
      </c>
      <c r="FZ43" s="57">
        <f>FX42*'DEPRECATED - DT-Prelim Calcs'!$C$11+FZ42</f>
        <v>-498.91883710427919</v>
      </c>
      <c r="GA43" s="57">
        <f>GA42+0.5*FX43*'DEPRECATED - DT-Prelim Calcs'!$C$11^2+FZ43*'DEPRECATED - DT-Prelim Calcs'!$C$11</f>
        <v>-120616.14256772418</v>
      </c>
      <c r="GB43" s="57">
        <f>MIN('Drive Train'!$F$35-FV42*'DEPRECATED - DT-Prelim Calcs'!$C$21*'Drive Train'!$F$39,GB42+FV$2)</f>
        <v>21.056685730297705</v>
      </c>
      <c r="GC43" s="57">
        <f>'Drive Train'!$F$35-FV43*'DEPRECATED - DT-Prelim Calcs'!$C$21*'Drive Train'!$F$39</f>
        <v>6.0759999999999996</v>
      </c>
      <c r="GD43" s="1">
        <f>IF(GA43&gt;='Drive Train'!$F$29,1,0)</f>
        <v>0</v>
      </c>
      <c r="GE43" s="57">
        <f t="shared" si="59"/>
        <v>103.33333333333333</v>
      </c>
      <c r="GF43" s="63">
        <f>GF42+'DEPRECATED - DT-Prelim Calcs'!$C$11</f>
        <v>156</v>
      </c>
      <c r="GG43" s="2">
        <f>GQ43/'Drive Train'!$F$35</f>
        <v>0.83548387096774201</v>
      </c>
      <c r="GH43" s="46">
        <f>GO43*12*60/(PI() * 'Drive Train'!$F$15)/GG$2*GG43</f>
        <v>-137444.50801688098</v>
      </c>
      <c r="GI43" s="2">
        <f>('DEPRECATED - DT-Prelim Calcs'!$C$6*GG43-GH43)/('DEPRECATED - DT-Prelim Calcs'!$C$6*GG43)*'DEPRECATED - DT-Prelim Calcs'!$C$7*GG43</f>
        <v>64.160094800830223</v>
      </c>
      <c r="GJ43" s="57">
        <f>GI43/'DEPRECATED - DT-Prelim Calcs'!$C$7*('DEPRECATED - DT-Prelim Calcs'!$C$8-'DEPRECATED - DT-Prelim Calcs'!$C$9)+'DEPRECATED - DT-Prelim Calcs'!$C$9</f>
        <v>3418.3598186500071</v>
      </c>
      <c r="GK43" s="57">
        <f t="shared" si="60"/>
        <v>29.999999999999982</v>
      </c>
      <c r="GL43" s="2">
        <f t="shared" si="61"/>
        <v>0.99579519204165001</v>
      </c>
      <c r="GM43" s="57">
        <f>GL43*'DEPRECATED - DT-Prelim Calcs'!$C$21/GG$2/'DEPRECATED - DT-Prelim Calcs'!$C$19/'DEPRECATED - DT-Prelim Calcs'!$C$18*3.39*'DEPRECATED - DT-Prelim Calcs'!$C$20</f>
        <v>25.773080821789936</v>
      </c>
      <c r="GN43" s="46">
        <f t="shared" si="62"/>
        <v>0</v>
      </c>
      <c r="GO43" s="57">
        <f>GM42*'DEPRECATED - DT-Prelim Calcs'!$C$11+GO42</f>
        <v>-401.97100169744738</v>
      </c>
      <c r="GP43" s="57">
        <f>GP42+0.5*GM43*'DEPRECATED - DT-Prelim Calcs'!$C$11^2+GO43*'DEPRECATED - DT-Prelim Calcs'!$C$11</f>
        <v>-73634.895230207083</v>
      </c>
      <c r="GQ43" s="57">
        <f>MIN('Drive Train'!$F$35-GK42*'DEPRECATED - DT-Prelim Calcs'!$C$21*'Drive Train'!$F$39,GQ42+GK$2)</f>
        <v>10.360000000000001</v>
      </c>
      <c r="GR43" s="57">
        <f>'Drive Train'!$F$35-GK43*'DEPRECATED - DT-Prelim Calcs'!$C$21*'Drive Train'!$F$39</f>
        <v>10.360000000000001</v>
      </c>
      <c r="GS43" s="1">
        <f>IF(GP43&gt;='Drive Train'!$F$29,1,0)</f>
        <v>0</v>
      </c>
      <c r="GT43" s="57">
        <f t="shared" si="63"/>
        <v>33.333333333333314</v>
      </c>
      <c r="GU43" s="63">
        <f>GU42+'DEPRECATED - DT-Prelim Calcs'!$C$11</f>
        <v>156</v>
      </c>
      <c r="GV43" s="2">
        <f>HF43/'Drive Train'!$F$35</f>
        <v>0.81720430107526887</v>
      </c>
      <c r="GW43" s="46">
        <f>HD43*12*60/(PI() * 'Drive Train'!$F$15)/GV$2*GV43</f>
        <v>-184780.32412439986</v>
      </c>
      <c r="GX43" s="2">
        <f>('DEPRECATED - DT-Prelim Calcs'!$C$6*GV43-GW43)/('DEPRECATED - DT-Prelim Calcs'!$C$6*GV43)*'DEPRECATED - DT-Prelim Calcs'!$C$7*GV43</f>
        <v>85.519289971558308</v>
      </c>
      <c r="GY43" s="57">
        <f>GX43/'DEPRECATED - DT-Prelim Calcs'!$C$7*('DEPRECATED - DT-Prelim Calcs'!$C$8-'DEPRECATED - DT-Prelim Calcs'!$C$9)+'DEPRECATED - DT-Prelim Calcs'!$C$9</f>
        <v>4555.4489225522539</v>
      </c>
      <c r="GZ43" s="57">
        <f t="shared" si="20"/>
        <v>33.333333333333314</v>
      </c>
      <c r="HA43" s="2">
        <f t="shared" si="64"/>
        <v>0.99579519204165001</v>
      </c>
      <c r="HB43" s="57">
        <f>HA43*'DEPRECATED - DT-Prelim Calcs'!$C$21/GV$2/'DEPRECATED - DT-Prelim Calcs'!$C$19/'DEPRECATED - DT-Prelim Calcs'!$C$18*3.39*'DEPRECATED - DT-Prelim Calcs'!$C$20</f>
        <v>25.773080821789936</v>
      </c>
      <c r="HC43" s="46">
        <f t="shared" si="65"/>
        <v>0</v>
      </c>
      <c r="HD43" s="57">
        <f>HB42*'DEPRECATED - DT-Prelim Calcs'!$C$11+HD42</f>
        <v>-552.49771232009971</v>
      </c>
      <c r="HE43" s="57">
        <f>HE42+0.5*HB43*'DEPRECATED - DT-Prelim Calcs'!$C$11^2+HD43*'DEPRECATED - DT-Prelim Calcs'!$C$11</f>
        <v>-61592.113932723034</v>
      </c>
      <c r="HF43" s="57">
        <f>MIN('Drive Train'!$F$35-GZ42*'DEPRECATED - DT-Prelim Calcs'!$C$21*'Drive Train'!$F$39,HF42+GZ$2)</f>
        <v>10.133333333333335</v>
      </c>
      <c r="HG43" s="57">
        <f>'Drive Train'!$F$35-GZ43*'DEPRECATED - DT-Prelim Calcs'!$C$21*'Drive Train'!$F$39</f>
        <v>10.133333333333335</v>
      </c>
      <c r="HH43" s="1">
        <f>IF(HE43&gt;='Drive Train'!$F$29,1,0)</f>
        <v>0</v>
      </c>
      <c r="HI43" s="57">
        <f t="shared" si="66"/>
        <v>37.037037037037017</v>
      </c>
      <c r="HJ43" s="63">
        <f>HJ42+'DEPRECATED - DT-Prelim Calcs'!$C$11</f>
        <v>156</v>
      </c>
      <c r="HK43" s="2">
        <f>HU43/'Drive Train'!$F$35</f>
        <v>0.79892473118279583</v>
      </c>
      <c r="HL43" s="46">
        <f>HS43*12*60/(PI() * 'Drive Train'!$F$15)/HK$2*HK43</f>
        <v>-189744.22421036253</v>
      </c>
      <c r="HM43" s="2">
        <f>('DEPRECATED - DT-Prelim Calcs'!$C$6*HK43-HL43)/('DEPRECATED - DT-Prelim Calcs'!$C$6*HK43)*'DEPRECATED - DT-Prelim Calcs'!$C$7*HK43</f>
        <v>87.71970135017564</v>
      </c>
      <c r="HN43" s="57">
        <f>HM43/'DEPRECATED - DT-Prelim Calcs'!$C$7*('DEPRECATED - DT-Prelim Calcs'!$C$8-'DEPRECATED - DT-Prelim Calcs'!$C$9)+'DEPRECATED - DT-Prelim Calcs'!$C$9</f>
        <v>4672.5911548661961</v>
      </c>
      <c r="HO43" s="57">
        <f t="shared" si="21"/>
        <v>36.66666666666665</v>
      </c>
      <c r="HP43" s="2">
        <f t="shared" si="67"/>
        <v>0.99579519204165001</v>
      </c>
      <c r="HQ43" s="57">
        <f>HP43*'DEPRECATED - DT-Prelim Calcs'!$C$21/HK$2/'DEPRECATED - DT-Prelim Calcs'!$C$19/'DEPRECATED - DT-Prelim Calcs'!$C$18*3.39*'DEPRECATED - DT-Prelim Calcs'!$C$20</f>
        <v>25.773080821789936</v>
      </c>
      <c r="HR43" s="46">
        <f t="shared" si="68"/>
        <v>0</v>
      </c>
      <c r="HS43" s="57">
        <f>HQ42*'DEPRECATED - DT-Prelim Calcs'!$C$11+HS42</f>
        <v>-580.3207546090631</v>
      </c>
      <c r="HT43" s="57">
        <f>HT42+0.5*HQ43*'DEPRECATED - DT-Prelim Calcs'!$C$11^2+HS43*'DEPRECATED - DT-Prelim Calcs'!$C$11</f>
        <v>-79267.875781153634</v>
      </c>
      <c r="HU43" s="57">
        <f>MIN('Drive Train'!$F$35-HO42*'DEPRECATED - DT-Prelim Calcs'!$C$21*'Drive Train'!$F$39,HU42+HO$2)</f>
        <v>9.9066666666666681</v>
      </c>
      <c r="HV43" s="57">
        <f>'Drive Train'!$F$35-HO43*'DEPRECATED - DT-Prelim Calcs'!$C$21*'Drive Train'!$F$39</f>
        <v>9.9066666666666681</v>
      </c>
      <c r="HW43" s="1">
        <f>IF(HT43&gt;='Drive Train'!$F$29,1,0)</f>
        <v>0</v>
      </c>
      <c r="HX43" s="57">
        <f t="shared" si="69"/>
        <v>40.740740740740726</v>
      </c>
      <c r="HY43" s="63">
        <f>HY42+'DEPRECATED - DT-Prelim Calcs'!$C$11</f>
        <v>156</v>
      </c>
      <c r="HZ43" s="2">
        <f>IJ43/'Drive Train'!$F$35</f>
        <v>0.78064516129032269</v>
      </c>
      <c r="IA43" s="46">
        <f>IH43*12*60/(PI() * 'Drive Train'!$F$15)/HZ$2*HZ43</f>
        <v>-60974.913873598205</v>
      </c>
      <c r="IB43" s="2">
        <f>('DEPRECATED - DT-Prelim Calcs'!$C$6*HZ43-IA43)/('DEPRECATED - DT-Prelim Calcs'!$C$6*HZ43)*'DEPRECATED - DT-Prelim Calcs'!$C$7*HZ43</f>
        <v>29.45162546448298</v>
      </c>
      <c r="IC43" s="57">
        <f>IB43/'DEPRECATED - DT-Prelim Calcs'!$C$7*('DEPRECATED - DT-Prelim Calcs'!$C$8-'DEPRECATED - DT-Prelim Calcs'!$C$9)+'DEPRECATED - DT-Prelim Calcs'!$C$9</f>
        <v>1570.6018867606499</v>
      </c>
      <c r="ID43" s="57">
        <f t="shared" si="22"/>
        <v>39.999999999999986</v>
      </c>
      <c r="IE43" s="2">
        <f t="shared" si="70"/>
        <v>0.99579519204165001</v>
      </c>
      <c r="IF43" s="57">
        <f>IE43*'DEPRECATED - DT-Prelim Calcs'!$C$21/HZ$2/'DEPRECATED - DT-Prelim Calcs'!$C$19/'DEPRECATED - DT-Prelim Calcs'!$C$18*3.39*'DEPRECATED - DT-Prelim Calcs'!$C$20</f>
        <v>25.773080821789936</v>
      </c>
      <c r="IG43" s="46">
        <f t="shared" si="71"/>
        <v>0</v>
      </c>
      <c r="IH43" s="57">
        <f>IF42*'DEPRECATED - DT-Prelim Calcs'!$C$11+IH42</f>
        <v>-190.85472957230911</v>
      </c>
      <c r="II43" s="57">
        <f>II42+0.5*IF43*'DEPRECATED - DT-Prelim Calcs'!$C$11^2+IH43*'DEPRECATED - DT-Prelim Calcs'!$C$11</f>
        <v>-87578.241080942666</v>
      </c>
      <c r="IJ43" s="57">
        <f>MIN('Drive Train'!$F$35-ID42*'DEPRECATED - DT-Prelim Calcs'!$C$21*'Drive Train'!$F$39,IJ42+ID$2)</f>
        <v>9.6800000000000015</v>
      </c>
      <c r="IK43" s="57">
        <f>'Drive Train'!$F$35-ID43*'DEPRECATED - DT-Prelim Calcs'!$C$21*'Drive Train'!$F$39</f>
        <v>9.6800000000000015</v>
      </c>
      <c r="IL43" s="1">
        <f>IF(II43&gt;='Drive Train'!$F$29,1,0)</f>
        <v>0</v>
      </c>
      <c r="IM43" s="57">
        <f t="shared" si="72"/>
        <v>44.444444444444429</v>
      </c>
      <c r="IN43" s="63">
        <f>IN42+'DEPRECATED - DT-Prelim Calcs'!$C$11</f>
        <v>156</v>
      </c>
      <c r="IO43" s="2">
        <f>IY43/'Drive Train'!$F$35</f>
        <v>0.76236559139784954</v>
      </c>
      <c r="IP43" s="46">
        <f>IW43*12*60/(PI() * 'Drive Train'!$F$15)/IO$2*IO43</f>
        <v>-200797.15827197323</v>
      </c>
      <c r="IQ43" s="2">
        <f>('DEPRECATED - DT-Prelim Calcs'!$C$6*IO43-IP43)/('DEPRECATED - DT-Prelim Calcs'!$C$6*IO43)*'DEPRECATED - DT-Prelim Calcs'!$C$7*IO43</f>
        <v>92.629261944960263</v>
      </c>
      <c r="IR43" s="57">
        <f>IQ43/'DEPRECATED - DT-Prelim Calcs'!$C$7*('DEPRECATED - DT-Prelim Calcs'!$C$8-'DEPRECATED - DT-Prelim Calcs'!$C$9)+'DEPRECATED - DT-Prelim Calcs'!$C$9</f>
        <v>4933.9590487711212</v>
      </c>
      <c r="IS43" s="57">
        <f t="shared" si="23"/>
        <v>43.333333333333321</v>
      </c>
      <c r="IT43" s="2">
        <f t="shared" si="73"/>
        <v>0.99579519204165001</v>
      </c>
      <c r="IU43" s="57">
        <f>IT43*'DEPRECATED - DT-Prelim Calcs'!$C$21/IO$2/'DEPRECATED - DT-Prelim Calcs'!$C$19/'DEPRECATED - DT-Prelim Calcs'!$C$18*3.39*'DEPRECATED - DT-Prelim Calcs'!$C$20</f>
        <v>25.773080821789936</v>
      </c>
      <c r="IV43" s="46">
        <f t="shared" si="74"/>
        <v>0</v>
      </c>
      <c r="IW43" s="57">
        <f>IU42*'DEPRECATED - DT-Prelim Calcs'!$C$11+IW42</f>
        <v>-643.57576103290808</v>
      </c>
      <c r="IX43" s="57">
        <f>IX42+0.5*IU43*'DEPRECATED - DT-Prelim Calcs'!$C$11^2+IW43*'DEPRECATED - DT-Prelim Calcs'!$C$11</f>
        <v>-76297.285709737305</v>
      </c>
      <c r="IY43" s="57">
        <f>MIN('Drive Train'!$F$35-IS42*'DEPRECATED - DT-Prelim Calcs'!$C$21*'Drive Train'!$F$39,IY42+IS$2)</f>
        <v>9.4533333333333349</v>
      </c>
      <c r="IZ43" s="57">
        <f>'Drive Train'!$F$35-IS43*'DEPRECATED - DT-Prelim Calcs'!$C$21*'Drive Train'!$F$39</f>
        <v>9.4533333333333349</v>
      </c>
      <c r="JA43" s="1">
        <f>IF(IX43&gt;='Drive Train'!$F$29,1,0)</f>
        <v>0</v>
      </c>
      <c r="JB43" s="57">
        <f t="shared" si="75"/>
        <v>48.148148148148138</v>
      </c>
      <c r="JC43" s="63">
        <f>JC42+'DEPRECATED - DT-Prelim Calcs'!$C$11</f>
        <v>156</v>
      </c>
      <c r="JD43" s="2">
        <f>JN43/'Drive Train'!$F$35</f>
        <v>0.74408602150537628</v>
      </c>
      <c r="JE43" s="46">
        <f>JL43*12*60/(PI() * 'Drive Train'!$F$15)/JD$2*JD43</f>
        <v>-182486.26184829534</v>
      </c>
      <c r="JF43" s="2">
        <f>('DEPRECATED - DT-Prelim Calcs'!$C$6*JD43-JE43)/('DEPRECATED - DT-Prelim Calcs'!$C$6*JD43)*'DEPRECATED - DT-Prelim Calcs'!$C$7*JD43</f>
        <v>84.305797228224165</v>
      </c>
      <c r="JG43" s="57">
        <f>JF43/'DEPRECATED - DT-Prelim Calcs'!$C$7*('DEPRECATED - DT-Prelim Calcs'!$C$8-'DEPRECATED - DT-Prelim Calcs'!$C$9)+'DEPRECATED - DT-Prelim Calcs'!$C$9</f>
        <v>4490.8467984984072</v>
      </c>
      <c r="JH43" s="57">
        <f t="shared" si="24"/>
        <v>46.666666666666657</v>
      </c>
      <c r="JI43" s="2">
        <f t="shared" si="76"/>
        <v>0.99579519204165001</v>
      </c>
      <c r="JJ43" s="57">
        <f>JI43*'DEPRECATED - DT-Prelim Calcs'!$C$21/JD$2/'DEPRECATED - DT-Prelim Calcs'!$C$19/'DEPRECATED - DT-Prelim Calcs'!$C$18*3.39*'DEPRECATED - DT-Prelim Calcs'!$C$20</f>
        <v>25.773080821789936</v>
      </c>
      <c r="JK43" s="46">
        <f t="shared" si="77"/>
        <v>0</v>
      </c>
      <c r="JL43" s="57">
        <f>JJ42*'DEPRECATED - DT-Prelim Calcs'!$C$11+JL42</f>
        <v>-599.25605690749501</v>
      </c>
      <c r="JM43" s="57">
        <f>JM42+0.5*JJ43*'DEPRECATED - DT-Prelim Calcs'!$C$11^2+JL43*'DEPRECATED - DT-Prelim Calcs'!$C$11</f>
        <v>-87482.195442411947</v>
      </c>
      <c r="JN43" s="57">
        <f>MIN('Drive Train'!$F$35-JH42*'DEPRECATED - DT-Prelim Calcs'!$C$21*'Drive Train'!$F$39,JN42+JH$2)</f>
        <v>9.2266666666666666</v>
      </c>
      <c r="JO43" s="57">
        <f>'Drive Train'!$F$35-JH43*'DEPRECATED - DT-Prelim Calcs'!$C$21*'Drive Train'!$F$39</f>
        <v>9.2266666666666666</v>
      </c>
      <c r="JP43" s="1">
        <f>IF(JM43&gt;='Drive Train'!$F$29,1,0)</f>
        <v>0</v>
      </c>
      <c r="JQ43" s="57">
        <f>MIN(JG43,'DEPRECATED - DT-Prelim Calcs'!$C$10)*'DEPRECATED - DT-Prelim Calcs'!$C$11*1000/60/60</f>
        <v>103.33333333333333</v>
      </c>
      <c r="JR43" s="63">
        <f>JR42+'DEPRECATED - DT-Prelim Calcs'!$C$11</f>
        <v>156</v>
      </c>
      <c r="JS43" s="2">
        <f>KC43/'Drive Train'!$F$35</f>
        <v>0.72580645161290325</v>
      </c>
      <c r="JT43" s="46">
        <f>KA43*12*60/(PI() * 'Drive Train'!$F$15)/JS$2*JS43</f>
        <v>-24282.614710250917</v>
      </c>
      <c r="JU43" s="2">
        <f>('DEPRECATED - DT-Prelim Calcs'!$C$6*JS43-JT43)/('DEPRECATED - DT-Prelim Calcs'!$C$6*JS43)*'DEPRECATED - DT-Prelim Calcs'!$C$7*JS43</f>
        <v>12.728762301052148</v>
      </c>
      <c r="JV43" s="57">
        <f>JU43/'DEPRECATED - DT-Prelim Calcs'!$C$7*('DEPRECATED - DT-Prelim Calcs'!$C$8-'DEPRECATED - DT-Prelim Calcs'!$C$9)+'DEPRECATED - DT-Prelim Calcs'!$C$9</f>
        <v>680.33493909750655</v>
      </c>
      <c r="JW43" s="57">
        <f t="shared" si="25"/>
        <v>49.999999999999993</v>
      </c>
      <c r="JX43" s="2">
        <f t="shared" si="78"/>
        <v>0.99579519204165001</v>
      </c>
      <c r="JY43" s="57">
        <f>JX43*'DEPRECATED - DT-Prelim Calcs'!$C$21/JS$2/'DEPRECATED - DT-Prelim Calcs'!$C$19/'DEPRECATED - DT-Prelim Calcs'!$C$18*3.39*'DEPRECATED - DT-Prelim Calcs'!$C$20</f>
        <v>25.773080821789936</v>
      </c>
      <c r="JZ43" s="46">
        <f t="shared" si="79"/>
        <v>0</v>
      </c>
      <c r="KA43" s="57">
        <f>JY42*'DEPRECATED - DT-Prelim Calcs'!$C$11+KA42</f>
        <v>-81.7485443183093</v>
      </c>
      <c r="KB43" s="57">
        <f>KB42+0.5*JY43*'DEPRECATED - DT-Prelim Calcs'!$C$11^2+KA43*'DEPRECATED - DT-Prelim Calcs'!$C$11</f>
        <v>-65896.998543824593</v>
      </c>
      <c r="KC43" s="57">
        <f>MIN('Drive Train'!$F$35-JW42*'DEPRECATED - DT-Prelim Calcs'!$C$21*'Drive Train'!$F$39,KC42+JW$2)</f>
        <v>9</v>
      </c>
      <c r="KD43" s="57">
        <f>'Drive Train'!$F$35-JW43*'DEPRECATED - DT-Prelim Calcs'!$C$21*'Drive Train'!$F$39</f>
        <v>9</v>
      </c>
      <c r="KE43" s="1">
        <f>IF(KB43&gt;='Drive Train'!$F$29,1,0)</f>
        <v>0</v>
      </c>
      <c r="KF43" s="57">
        <f>MIN(JV43,'DEPRECATED - DT-Prelim Calcs'!$C$10)*'DEPRECATED - DT-Prelim Calcs'!$C$11*1000/60/60</f>
        <v>103.33333333333333</v>
      </c>
      <c r="KG43" s="63">
        <f>KG42+'DEPRECATED - DT-Prelim Calcs'!$C$11</f>
        <v>156</v>
      </c>
      <c r="KH43" s="2">
        <f>KR43/'Drive Train'!$F$35</f>
        <v>0.7075268817204301</v>
      </c>
      <c r="KI43" s="46">
        <f>KP43*12*60/(PI() * 'Drive Train'!$F$15)/KH$2*KH43</f>
        <v>-70800.062024747807</v>
      </c>
      <c r="KJ43" s="2">
        <f>('DEPRECATED - DT-Prelim Calcs'!$C$6*KH43-KI43)/('DEPRECATED - DT-Prelim Calcs'!$C$6*KH43)*'DEPRECATED - DT-Prelim Calcs'!$C$7*KH43</f>
        <v>33.717925803640846</v>
      </c>
      <c r="KK43" s="57">
        <f>KJ43/'DEPRECATED - DT-Prelim Calcs'!$C$7*('DEPRECATED - DT-Prelim Calcs'!$C$8-'DEPRECATED - DT-Prelim Calcs'!$C$9)+'DEPRECATED - DT-Prelim Calcs'!$C$9</f>
        <v>1797.7248467249465</v>
      </c>
      <c r="KL43" s="57">
        <f t="shared" si="26"/>
        <v>53.333333333333329</v>
      </c>
      <c r="KM43" s="2">
        <f t="shared" si="80"/>
        <v>0.99579519204165001</v>
      </c>
      <c r="KN43" s="57">
        <f>KM43*'DEPRECATED - DT-Prelim Calcs'!$C$21/KH$2/'DEPRECATED - DT-Prelim Calcs'!$C$19/'DEPRECATED - DT-Prelim Calcs'!$C$18*3.39*'DEPRECATED - DT-Prelim Calcs'!$C$20</f>
        <v>25.773080821789936</v>
      </c>
      <c r="KO43" s="46">
        <f t="shared" si="81"/>
        <v>0</v>
      </c>
      <c r="KP43" s="57">
        <f>KN42*'DEPRECATED - DT-Prelim Calcs'!$C$11+KP42</f>
        <v>-244.50970200886991</v>
      </c>
      <c r="KQ43" s="57">
        <f>KQ42+0.5*KN43*'DEPRECATED - DT-Prelim Calcs'!$C$11^2+KP43*'DEPRECATED - DT-Prelim Calcs'!$C$11</f>
        <v>-89913.516106086987</v>
      </c>
      <c r="KR43" s="57">
        <f>MIN('Drive Train'!$F$35-KL42*'DEPRECATED - DT-Prelim Calcs'!$C$21*'Drive Train'!$F$39,KR42+KL$2)</f>
        <v>8.7733333333333334</v>
      </c>
      <c r="KS43" s="57">
        <f>'Drive Train'!$F$35-KL43*'DEPRECATED - DT-Prelim Calcs'!$C$21*'Drive Train'!$F$39</f>
        <v>8.7733333333333334</v>
      </c>
      <c r="KT43" s="1">
        <f>IF(KQ43&gt;='Drive Train'!$F$29,1,0)</f>
        <v>0</v>
      </c>
      <c r="KU43" s="57">
        <f>MIN(KK43,'DEPRECATED - DT-Prelim Calcs'!$C$10)*'DEPRECATED - DT-Prelim Calcs'!$C$11*1000/60/60</f>
        <v>103.33333333333333</v>
      </c>
      <c r="KV43" s="63">
        <f>KV42+'DEPRECATED - DT-Prelim Calcs'!$C$11</f>
        <v>156</v>
      </c>
      <c r="KW43" s="2">
        <f>LG43/'Drive Train'!$F$35</f>
        <v>4.2882827551608313</v>
      </c>
      <c r="KX43" s="46">
        <f>LE43*12*60/(PI() * 'Drive Train'!$F$15)/KW$2*KW43</f>
        <v>-2430973.4174316996</v>
      </c>
      <c r="KY43" s="2">
        <f>('DEPRECATED - DT-Prelim Calcs'!$C$6*KW43-KX43)/('DEPRECATED - DT-Prelim Calcs'!$C$6*KW43)*'DEPRECATED - DT-Prelim Calcs'!$C$7*KW43</f>
        <v>1109.5178638809125</v>
      </c>
      <c r="KZ43" s="57">
        <f>KY43/'DEPRECATED - DT-Prelim Calcs'!$C$7*('DEPRECATED - DT-Prelim Calcs'!$C$8-'DEPRECATED - DT-Prelim Calcs'!$C$9)+'DEPRECATED - DT-Prelim Calcs'!$C$9</f>
        <v>59069.56387382617</v>
      </c>
      <c r="LA43" s="57">
        <f t="shared" si="27"/>
        <v>56.666666666666664</v>
      </c>
      <c r="LB43" s="2">
        <f t="shared" si="82"/>
        <v>0.99579519204165001</v>
      </c>
      <c r="LC43" s="57">
        <f>LB43*'DEPRECATED - DT-Prelim Calcs'!$C$21/KW$2/'DEPRECATED - DT-Prelim Calcs'!$C$19/'DEPRECATED - DT-Prelim Calcs'!$C$18*3.39*'DEPRECATED - DT-Prelim Calcs'!$C$20</f>
        <v>25.773080821789936</v>
      </c>
      <c r="LD43" s="46">
        <f t="shared" si="83"/>
        <v>0</v>
      </c>
      <c r="LE43" s="57">
        <f>LC42*'DEPRECATED - DT-Prelim Calcs'!$C$11+LE42</f>
        <v>-1385.1672013980933</v>
      </c>
      <c r="LF43" s="57">
        <f>LF42+0.5*LC43*'DEPRECATED - DT-Prelim Calcs'!$C$11^2+LE43*'DEPRECATED - DT-Prelim Calcs'!$C$11</f>
        <v>-70870.998011578253</v>
      </c>
      <c r="LG43" s="57">
        <f>MIN('Drive Train'!$F$35-LA42*'DEPRECATED - DT-Prelim Calcs'!$C$21*'Drive Train'!$F$39,LG42+LA$2)</f>
        <v>53.174706163994315</v>
      </c>
      <c r="LH43" s="57">
        <f>'Drive Train'!$F$35-LA43*'DEPRECATED - DT-Prelim Calcs'!$C$21*'Drive Train'!$F$39</f>
        <v>8.5466666666666669</v>
      </c>
      <c r="LI43" s="1">
        <f>IF(LF43&gt;='Drive Train'!$F$29,1,0)</f>
        <v>0</v>
      </c>
      <c r="LJ43" s="57">
        <f>MIN(KZ43,'DEPRECATED - DT-Prelim Calcs'!$C$10)*'DEPRECATED - DT-Prelim Calcs'!$C$11*1000/60/60</f>
        <v>103.33333333333333</v>
      </c>
      <c r="LK43" s="63">
        <f>LK42+'DEPRECATED - DT-Prelim Calcs'!$C$11</f>
        <v>156</v>
      </c>
      <c r="LL43" s="2">
        <f>LV43/'Drive Train'!$F$35</f>
        <v>4.1820670292225417</v>
      </c>
      <c r="LM43" s="46">
        <f>LT43*12*60/(PI() * 'Drive Train'!$F$15)/LL$2*LL43</f>
        <v>-2304447.1448388975</v>
      </c>
      <c r="LN43" s="2">
        <f>('DEPRECATED - DT-Prelim Calcs'!$C$6*LL43-LM43)/('DEPRECATED - DT-Prelim Calcs'!$C$6*LL43)*'DEPRECATED - DT-Prelim Calcs'!$C$7*LL43</f>
        <v>1052.052068418802</v>
      </c>
      <c r="LO43" s="57">
        <f>LN43/'DEPRECATED - DT-Prelim Calcs'!$C$7*('DEPRECATED - DT-Prelim Calcs'!$C$8-'DEPRECATED - DT-Prelim Calcs'!$C$9)+'DEPRECATED - DT-Prelim Calcs'!$C$9</f>
        <v>56010.285219142032</v>
      </c>
      <c r="LP43" s="57">
        <f t="shared" si="28"/>
        <v>60</v>
      </c>
      <c r="LQ43" s="2">
        <f t="shared" si="84"/>
        <v>0.99579519204165001</v>
      </c>
      <c r="LR43" s="57">
        <f>LQ43*'DEPRECATED - DT-Prelim Calcs'!$C$21/LL$2/'DEPRECATED - DT-Prelim Calcs'!$C$19/'DEPRECATED - DT-Prelim Calcs'!$C$18*3.39*'DEPRECATED - DT-Prelim Calcs'!$C$20</f>
        <v>25.773080821789936</v>
      </c>
      <c r="LS43" s="46">
        <f t="shared" si="85"/>
        <v>0</v>
      </c>
      <c r="LT43" s="57">
        <f>LR42*'DEPRECATED - DT-Prelim Calcs'!$C$11+LT42</f>
        <v>-1346.4218954027108</v>
      </c>
      <c r="LU43" s="57">
        <f>LU42+0.5*LR43*'DEPRECATED - DT-Prelim Calcs'!$C$11^2+LT43*'DEPRECATED - DT-Prelim Calcs'!$C$11</f>
        <v>-76590.063606365191</v>
      </c>
      <c r="LV43" s="57">
        <f>MIN('Drive Train'!$F$35-LP42*'DEPRECATED - DT-Prelim Calcs'!$C$21*'Drive Train'!$F$39,LV42+LP$2)</f>
        <v>51.857631162359517</v>
      </c>
      <c r="LW43" s="57">
        <f>'Drive Train'!$F$35-LP43*'DEPRECATED - DT-Prelim Calcs'!$C$21*'Drive Train'!$F$39</f>
        <v>8.32</v>
      </c>
      <c r="LX43" s="1">
        <f>IF(LU43&gt;='Drive Train'!$F$29,1,0)</f>
        <v>0</v>
      </c>
      <c r="LY43" s="57">
        <f>MIN(LO43,'DEPRECATED - DT-Prelim Calcs'!$C$10)*'DEPRECATED - DT-Prelim Calcs'!$C$11*1000/60/60</f>
        <v>103.33333333333333</v>
      </c>
      <c r="LZ43" s="63">
        <f>LZ42+'DEPRECATED - DT-Prelim Calcs'!$C$11</f>
        <v>156</v>
      </c>
    </row>
    <row r="44" spans="1:338" x14ac:dyDescent="0.2">
      <c r="C44" s="3" t="s">
        <v>125</v>
      </c>
      <c r="E44" s="26">
        <f t="shared" ref="E44:O44" si="89">$C$7*$C$21/E35*$C$20</f>
        <v>90.944765959821424</v>
      </c>
      <c r="F44" s="26">
        <f t="shared" si="89"/>
        <v>25.464534468749999</v>
      </c>
      <c r="G44" s="26">
        <f t="shared" si="89"/>
        <v>36.782105343749997</v>
      </c>
      <c r="H44" s="26">
        <f t="shared" si="89"/>
        <v>48.099676218749998</v>
      </c>
      <c r="I44" s="26">
        <f t="shared" si="89"/>
        <v>59.417247093749985</v>
      </c>
      <c r="J44" s="26">
        <f t="shared" si="89"/>
        <v>70.734817968749994</v>
      </c>
      <c r="K44" s="26">
        <f t="shared" si="89"/>
        <v>82.052388843749995</v>
      </c>
      <c r="L44" s="26">
        <f t="shared" si="89"/>
        <v>93.369959718749996</v>
      </c>
      <c r="M44" s="26">
        <f t="shared" si="89"/>
        <v>104.68753059375001</v>
      </c>
      <c r="N44" s="26">
        <f t="shared" si="89"/>
        <v>116.00510146875</v>
      </c>
      <c r="O44" s="26">
        <f t="shared" si="89"/>
        <v>127.32267234375004</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Train'!$AA$49 + V43*(1-'Drive Train'!$AA$49))</f>
        <v>0</v>
      </c>
      <c r="W44" s="57">
        <f t="shared" si="0"/>
        <v>0</v>
      </c>
      <c r="X44" s="2">
        <f>MAX(MIN(IF(AND(AI43=1,AG44&lt;0),-1,1)*(W44-$C$9)/($C$8-$C$9)*$C$7-$C$29*AE44/T$2 -  AI43*$C$29/2,X$2),MAX(X$4:X43)*-1)</f>
        <v>-0.2458281045106315</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Train'!$F$39,AG43+W$2)-$C$3,IF(AE43-1&lt;=0,0,IF($C$32=Motors!$C$29,MAX(MAX(AG$4:AG43)*-1,AG43-W$2),MAX(0,MAX(AG$4:AG43)*-1,AG43-W$2))))</f>
        <v>0</v>
      </c>
      <c r="AH44" s="57">
        <f>'Drive Train'!$F$35-ABS(W44)*'DEPRECATED - DT-Prelim Calcs'!$C$21*'Drive Train'!$F$39</f>
        <v>12.4</v>
      </c>
      <c r="AI44" s="1">
        <f>IF(AJ44&gt;='Drive Train'!$F$29,1,0)</f>
        <v>1</v>
      </c>
      <c r="AJ44" s="57">
        <f>AJ43+0.5*Y44*'DEPRECATED - DT-Prelim Calcs'!$C$11^2+AE44*'DEPRECATED - DT-Prelim Calcs'!$C$11</f>
        <v>784.33981740885292</v>
      </c>
      <c r="AK44" s="57">
        <f t="shared" si="8"/>
        <v>0</v>
      </c>
      <c r="AL44" s="63">
        <f>AL43+'DEPRECATED - DT-Prelim Calcs'!$C$11</f>
        <v>160</v>
      </c>
      <c r="AM44" s="2">
        <f>AW44/'Drive Train'!$F$35</f>
        <v>0.888810715292213</v>
      </c>
      <c r="AN44" s="46">
        <f>AU44*12*60/(PI() * 'Drive Train'!$F$15)/AM$2*AM44</f>
        <v>4007.4235490390083</v>
      </c>
      <c r="AO44" s="2">
        <f>('DEPRECATED - DT-Prelim Calcs'!$C$6*AM44-AN44)/('DEPRECATED - DT-Prelim Calcs'!$C$6*AM44)*'DEPRECATED - DT-Prelim Calcs'!$C$7*AM44</f>
        <v>0.33004681575216754</v>
      </c>
      <c r="AP44" s="57">
        <f>AO44/'DEPRECATED - DT-Prelim Calcs'!$C$7*('DEPRECATED - DT-Prelim Calcs'!$C$8-'DEPRECATED - DT-Prelim Calcs'!$C$9)+'DEPRECATED - DT-Prelim Calcs'!$C$9</f>
        <v>20.270542100001283</v>
      </c>
      <c r="AQ44" s="57">
        <f t="shared" si="9"/>
        <v>20.270542100001283</v>
      </c>
      <c r="AR44" s="2">
        <f t="shared" si="30"/>
        <v>-4.942911333227773E-5</v>
      </c>
      <c r="AS44" s="57">
        <f>AR44*'DEPRECATED - DT-Prelim Calcs'!$C$21/AM$2/'DEPRECATED - DT-Prelim Calcs'!$C$19/'DEPRECATED - DT-Prelim Calcs'!$C$18*3.39*'DEPRECATED - DT-Prelim Calcs'!$C$20</f>
        <v>-3.5820955157463635E-4</v>
      </c>
      <c r="AT44" s="46">
        <f t="shared" si="31"/>
        <v>0</v>
      </c>
      <c r="AU44" s="57">
        <f>AS43*'DEPRECATED - DT-Prelim Calcs'!$C$11+AU43</f>
        <v>39.346249009662401</v>
      </c>
      <c r="AV44" s="57">
        <f>AV43+0.5*AS44*'DEPRECATED - DT-Prelim Calcs'!$C$11^2+AU44*'DEPRECATED - DT-Prelim Calcs'!$C$11</f>
        <v>6252.4727656444238</v>
      </c>
      <c r="AW44" s="57">
        <f>MIN('Drive Train'!$F$35-AQ43*'DEPRECATED - DT-Prelim Calcs'!$C$21*'Drive Train'!$F$39,AW43+AQ$2)</f>
        <v>11.021252869623442</v>
      </c>
      <c r="AX44" s="57">
        <f>'Drive Train'!$F$35-AQ44*'DEPRECATED - DT-Prelim Calcs'!$C$21*'Drive Train'!$F$39</f>
        <v>11.021603137199913</v>
      </c>
      <c r="AY44" s="1">
        <f>IF(AV44&gt;='Drive Train'!$F$29,1,0)</f>
        <v>1</v>
      </c>
      <c r="AZ44" s="57">
        <f t="shared" si="32"/>
        <v>22.522824555556983</v>
      </c>
      <c r="BA44" s="63">
        <f>BA43+'DEPRECATED - DT-Prelim Calcs'!$C$11</f>
        <v>160</v>
      </c>
      <c r="BB44" s="2">
        <f>BL44/'Drive Train'!$F$35</f>
        <v>0.48999999999999994</v>
      </c>
      <c r="BC44" s="46">
        <f>BJ44*12*60/(PI() * 'Drive Train'!$F$15)/BB$2*BB44</f>
        <v>5110.3475162899922</v>
      </c>
      <c r="BD44" s="2">
        <f>('DEPRECATED - DT-Prelim Calcs'!$C$6*BB44-BC44)/('DEPRECATED - DT-Prelim Calcs'!$C$6*BB44)*'DEPRECATED - DT-Prelim Calcs'!$C$7*BB44</f>
        <v>-1.1297824604613287</v>
      </c>
      <c r="BE44" s="57">
        <f>BD44/'DEPRECATED - DT-Prelim Calcs'!$C$7*('DEPRECATED - DT-Prelim Calcs'!$C$8-'DEPRECATED - DT-Prelim Calcs'!$C$9)+'DEPRECATED - DT-Prelim Calcs'!$C$9</f>
        <v>-57.445680363978617</v>
      </c>
      <c r="BF44" s="57">
        <f t="shared" si="10"/>
        <v>-57.445680363978617</v>
      </c>
      <c r="BG44" s="2">
        <f t="shared" si="33"/>
        <v>-1.8933350842990642</v>
      </c>
      <c r="BH44" s="57">
        <f>BG44*'DEPRECATED - DT-Prelim Calcs'!$C$21/BB$2/'DEPRECATED - DT-Prelim Calcs'!$C$19/'DEPRECATED - DT-Prelim Calcs'!$C$18*3.39*'DEPRECATED - DT-Prelim Calcs'!$C$20</f>
        <v>-19.819042430376754</v>
      </c>
      <c r="BI44" s="46">
        <f t="shared" si="34"/>
        <v>1</v>
      </c>
      <c r="BJ44" s="57">
        <f>BH43*'DEPRECATED - DT-Prelim Calcs'!$C$11+BJ43</f>
        <v>63.008752804032525</v>
      </c>
      <c r="BK44" s="57">
        <f>BK43+0.5*BH44*'DEPRECATED - DT-Prelim Calcs'!$C$11^2+BJ44*'DEPRECATED - DT-Prelim Calcs'!$C$11</f>
        <v>3770.9327942141267</v>
      </c>
      <c r="BL44" s="57">
        <f>MIN('Drive Train'!$F$35-BF43*'DEPRECATED - DT-Prelim Calcs'!$C$21*'Drive Train'!$F$39,BL43+BF$2)</f>
        <v>6.0759999999999996</v>
      </c>
      <c r="BM44" s="57">
        <f>'Drive Train'!$F$35-BF44*'DEPRECATED - DT-Prelim Calcs'!$C$21*'Drive Train'!$F$39</f>
        <v>16.306306264750546</v>
      </c>
      <c r="BN44" s="1">
        <f>IF(BK44&gt;='Drive Train'!$F$29,1,0)</f>
        <v>1</v>
      </c>
      <c r="BO44" s="57">
        <f t="shared" si="35"/>
        <v>-63.828533737754015</v>
      </c>
      <c r="BP44" s="63">
        <f>BP43+'DEPRECATED - DT-Prelim Calcs'!$C$11</f>
        <v>160</v>
      </c>
      <c r="BQ44" s="2">
        <f>CA44/'Drive Train'!$F$35</f>
        <v>0.48999999999999994</v>
      </c>
      <c r="BR44" s="46">
        <f>BY44*12*60/(PI() * 'Drive Train'!$F$15)/BQ$2*BQ44</f>
        <v>5951.2292418526276</v>
      </c>
      <c r="BS44" s="2">
        <f>('DEPRECATED - DT-Prelim Calcs'!$C$6*BQ44-BR44)/('DEPRECATED - DT-Prelim Calcs'!$C$6*BQ44)*'DEPRECATED - DT-Prelim Calcs'!$C$7*BQ44</f>
        <v>-1.509993522113477</v>
      </c>
      <c r="BT44" s="57">
        <f>BS44/'DEPRECATED - DT-Prelim Calcs'!$C$7*('DEPRECATED - DT-Prelim Calcs'!$C$8-'DEPRECATED - DT-Prelim Calcs'!$C$9)+'DEPRECATED - DT-Prelim Calcs'!$C$9</f>
        <v>-77.686792069360621</v>
      </c>
      <c r="BU44" s="57">
        <f t="shared" si="11"/>
        <v>-77.686792069360621</v>
      </c>
      <c r="BV44" s="2">
        <f t="shared" si="36"/>
        <v>-2.3991848517033945</v>
      </c>
      <c r="BW44" s="57">
        <f>BV44*'DEPRECATED - DT-Prelim Calcs'!$C$21/BQ$2/'DEPRECATED - DT-Prelim Calcs'!$C$19/'DEPRECATED - DT-Prelim Calcs'!$C$18*3.39*'DEPRECATED - DT-Prelim Calcs'!$C$20</f>
        <v>-32.841611896108091</v>
      </c>
      <c r="BX44" s="46">
        <f t="shared" si="37"/>
        <v>1</v>
      </c>
      <c r="BY44" s="57">
        <f>BW43*'DEPRECATED - DT-Prelim Calcs'!$C$11+BY43</f>
        <v>56.11145878161156</v>
      </c>
      <c r="BZ44" s="57">
        <f>BZ43+0.5*BW44*'DEPRECATED - DT-Prelim Calcs'!$C$11^2+BY44*'DEPRECATED - DT-Prelim Calcs'!$C$11</f>
        <v>-2792.4704937788024</v>
      </c>
      <c r="CA44" s="57">
        <f>MIN('Drive Train'!$F$35-BU43*'DEPRECATED - DT-Prelim Calcs'!$C$21*'Drive Train'!$F$39,CA43+BU$2)</f>
        <v>6.0759999999999996</v>
      </c>
      <c r="CB44" s="57">
        <f>'Drive Train'!$F$35-BU44*'DEPRECATED - DT-Prelim Calcs'!$C$21*'Drive Train'!$F$39</f>
        <v>17.682701860716524</v>
      </c>
      <c r="CC44" s="1">
        <f>IF(BZ44&gt;='Drive Train'!$F$29,1,0)</f>
        <v>0</v>
      </c>
      <c r="CD44" s="57">
        <f t="shared" si="38"/>
        <v>-86.318657854845114</v>
      </c>
      <c r="CE44" s="63">
        <f>CE43+'DEPRECATED - DT-Prelim Calcs'!$C$11</f>
        <v>160</v>
      </c>
      <c r="CF44" s="2">
        <f>CP44/'Drive Train'!$F$35</f>
        <v>0.48999999999999994</v>
      </c>
      <c r="CG44" s="46">
        <f>CN44*12*60/(PI() * 'Drive Train'!$F$15)/CF$2*CF44</f>
        <v>-6024.0006556570388</v>
      </c>
      <c r="CH44" s="2">
        <f>('DEPRECATED - DT-Prelim Calcs'!$C$6*CF44-CG44)/('DEPRECATED - DT-Prelim Calcs'!$C$6*CF44)*'DEPRECATED - DT-Prelim Calcs'!$C$7*CF44</f>
        <v>3.9046976698186602</v>
      </c>
      <c r="CI44" s="57">
        <f>CH44/'DEPRECATED - DT-Prelim Calcs'!$C$7*('DEPRECATED - DT-Prelim Calcs'!$C$8-'DEPRECATED - DT-Prelim Calcs'!$C$9)+'DEPRECATED - DT-Prelim Calcs'!$C$9</f>
        <v>210.57249420652869</v>
      </c>
      <c r="CJ44" s="57">
        <f t="shared" si="12"/>
        <v>93</v>
      </c>
      <c r="CK44" s="2">
        <f t="shared" si="39"/>
        <v>1.5241763143494644</v>
      </c>
      <c r="CL44" s="57">
        <f>CK44*'DEPRECATED - DT-Prelim Calcs'!$C$21/CF$2/'DEPRECATED - DT-Prelim Calcs'!$C$19/'DEPRECATED - DT-Prelim Calcs'!$C$18*3.39*'DEPRECATED - DT-Prelim Calcs'!$C$20</f>
        <v>25.773080821789936</v>
      </c>
      <c r="CM44" s="46">
        <f t="shared" si="40"/>
        <v>0</v>
      </c>
      <c r="CN44" s="57">
        <f>CL43*'DEPRECATED - DT-Prelim Calcs'!$C$11+CN43</f>
        <v>-45.978999526317423</v>
      </c>
      <c r="CO44" s="57">
        <f>CO43+0.5*CL44*'DEPRECATED - DT-Prelim Calcs'!$C$11^2+CN44*'DEPRECATED - DT-Prelim Calcs'!$C$11</f>
        <v>-12391.677462057349</v>
      </c>
      <c r="CP44" s="57">
        <f>MIN('Drive Train'!$F$35-CJ43*'DEPRECATED - DT-Prelim Calcs'!$C$21*'Drive Train'!$F$39,CP43+CJ$2)</f>
        <v>6.0759999999999996</v>
      </c>
      <c r="CQ44" s="57">
        <f>'Drive Train'!$F$35-CJ44*'DEPRECATED - DT-Prelim Calcs'!$C$21*'Drive Train'!$F$39</f>
        <v>6.0759999999999996</v>
      </c>
      <c r="CR44" s="1">
        <f>IF(CO44&gt;='Drive Train'!$F$29,1,0)</f>
        <v>0</v>
      </c>
      <c r="CS44" s="57">
        <f t="shared" si="41"/>
        <v>103.33333333333333</v>
      </c>
      <c r="CT44" s="63">
        <f>CT43+'DEPRECATED - DT-Prelim Calcs'!$C$11</f>
        <v>160</v>
      </c>
      <c r="CU44" s="2">
        <f>DE44/'Drive Train'!$F$35</f>
        <v>0.89428321652126708</v>
      </c>
      <c r="CV44" s="46">
        <f>DC44*12*60/(PI() * 'Drive Train'!$F$15)/CU$2*CU44</f>
        <v>4061.472465989219</v>
      </c>
      <c r="CW44" s="2">
        <f>('DEPRECATED - DT-Prelim Calcs'!$C$6*CU44-CV44)/('DEPRECATED - DT-Prelim Calcs'!$C$6*CU44)*'DEPRECATED - DT-Prelim Calcs'!$C$7*CU44</f>
        <v>0.31879691522450537</v>
      </c>
      <c r="CX44" s="57">
        <f>CW44/'DEPRECATED - DT-Prelim Calcs'!$C$7*('DEPRECATED - DT-Prelim Calcs'!$C$8-'DEPRECATED - DT-Prelim Calcs'!$C$9)+'DEPRECATED - DT-Prelim Calcs'!$C$9</f>
        <v>19.671636607180101</v>
      </c>
      <c r="CY44" s="57">
        <f t="shared" si="13"/>
        <v>19.671636607180101</v>
      </c>
      <c r="CZ44" s="2">
        <f t="shared" si="42"/>
        <v>-1.370415907494793E-2</v>
      </c>
      <c r="DA44" s="57">
        <f>CZ44*'DEPRECATED - DT-Prelim Calcs'!$C$21/CU$2/'DEPRECATED - DT-Prelim Calcs'!$C$19/'DEPRECATED - DT-Prelim Calcs'!$C$18*3.39*'DEPRECATED - DT-Prelim Calcs'!$C$20</f>
        <v>-0.27586984594961694</v>
      </c>
      <c r="DB44" s="46">
        <f t="shared" si="43"/>
        <v>1</v>
      </c>
      <c r="DC44" s="57">
        <f>DA43*'DEPRECATED - DT-Prelim Calcs'!$C$11+DC43</f>
        <v>14.267842475611884</v>
      </c>
      <c r="DD44" s="57">
        <f>DD43+0.5*DA44*'DEPRECATED - DT-Prelim Calcs'!$C$11^2+DC44*'DEPRECATED - DT-Prelim Calcs'!$C$11</f>
        <v>-20223.593604586247</v>
      </c>
      <c r="DE44" s="57">
        <f>MIN('Drive Train'!$F$35-CY43*'DEPRECATED - DT-Prelim Calcs'!$C$21*'Drive Train'!$F$39,DE43+CY$2)</f>
        <v>11.089111884863712</v>
      </c>
      <c r="DF44" s="57">
        <f>'Drive Train'!$F$35-CY44*'DEPRECATED - DT-Prelim Calcs'!$C$21*'Drive Train'!$F$39</f>
        <v>11.062328710711753</v>
      </c>
      <c r="DG44" s="1">
        <f>IF(DD44&gt;='Drive Train'!$F$29,1,0)</f>
        <v>0</v>
      </c>
      <c r="DH44" s="57">
        <f t="shared" si="44"/>
        <v>21.857374007977892</v>
      </c>
      <c r="DI44" s="63">
        <f>DI43+'DEPRECATED - DT-Prelim Calcs'!$C$11</f>
        <v>160</v>
      </c>
      <c r="DJ44" s="2">
        <f>DT44/'Drive Train'!$F$35</f>
        <v>1.613535809799618</v>
      </c>
      <c r="DK44" s="46">
        <f>DR44*12*60/(PI() * 'Drive Train'!$F$15)/DJ$2*DJ44</f>
        <v>-156791.10028712841</v>
      </c>
      <c r="DL44" s="2">
        <f>('DEPRECATED - DT-Prelim Calcs'!$C$6*DJ44-DK44)/('DEPRECATED - DT-Prelim Calcs'!$C$6*DJ44)*'DEPRECATED - DT-Prelim Calcs'!$C$7*DJ44</f>
        <v>74.782908673470644</v>
      </c>
      <c r="DM44" s="57">
        <f>DL44/'DEPRECATED - DT-Prelim Calcs'!$C$7*('DEPRECATED - DT-Prelim Calcs'!$C$8-'DEPRECATED - DT-Prelim Calcs'!$C$9)+'DEPRECATED - DT-Prelim Calcs'!$C$9</f>
        <v>3983.8814036540593</v>
      </c>
      <c r="DN44" s="57">
        <f t="shared" si="14"/>
        <v>93</v>
      </c>
      <c r="DO44" s="2">
        <f t="shared" si="45"/>
        <v>1.1037138828047846</v>
      </c>
      <c r="DP44" s="57">
        <f>DO44*'DEPRECATED - DT-Prelim Calcs'!$C$21/DJ$2/'DEPRECATED - DT-Prelim Calcs'!$C$19/'DEPRECATED - DT-Prelim Calcs'!$C$18*3.39*'DEPRECATED - DT-Prelim Calcs'!$C$20</f>
        <v>25.773080821789936</v>
      </c>
      <c r="DQ44" s="46">
        <f t="shared" si="46"/>
        <v>0</v>
      </c>
      <c r="DR44" s="57">
        <f>DP43*'DEPRECATED - DT-Prelim Calcs'!$C$11+DR43</f>
        <v>-263.16897136107639</v>
      </c>
      <c r="DS44" s="57">
        <f>DS43+0.5*DP44*'DEPRECATED - DT-Prelim Calcs'!$C$11^2+DR44*'DEPRECATED - DT-Prelim Calcs'!$C$11</f>
        <v>-47454.536286640912</v>
      </c>
      <c r="DT44" s="57">
        <f>MIN('Drive Train'!$F$35-DN43*'DEPRECATED - DT-Prelim Calcs'!$C$21*'Drive Train'!$F$39,DT43+DN$2)</f>
        <v>20.007844041515263</v>
      </c>
      <c r="DU44" s="57">
        <f>'Drive Train'!$F$35-DN44*'DEPRECATED - DT-Prelim Calcs'!$C$21*'Drive Train'!$F$39</f>
        <v>6.0759999999999996</v>
      </c>
      <c r="DV44" s="1">
        <f>IF(DS44&gt;='Drive Train'!$F$29,1,0)</f>
        <v>0</v>
      </c>
      <c r="DW44" s="57">
        <f t="shared" si="47"/>
        <v>103.33333333333333</v>
      </c>
      <c r="DX44" s="63">
        <f>DX43+'DEPRECATED - DT-Prelim Calcs'!$C$11</f>
        <v>160</v>
      </c>
      <c r="DY44" s="2">
        <f>EI44/'Drive Train'!$F$35</f>
        <v>0.48999999999999994</v>
      </c>
      <c r="DZ44" s="46">
        <f>EG44*12*60/(PI() * 'Drive Train'!$F$15)/DY$2*DY44</f>
        <v>-61618.574273671096</v>
      </c>
      <c r="EA44" s="2">
        <f>('DEPRECATED - DT-Prelim Calcs'!$C$6*DY44-DZ44)/('DEPRECATED - DT-Prelim Calcs'!$C$6*DY44)*'DEPRECATED - DT-Prelim Calcs'!$C$7*DY44</f>
        <v>29.042206566519202</v>
      </c>
      <c r="EB44" s="57">
        <f>EA44/'DEPRECATED - DT-Prelim Calcs'!$C$7*('DEPRECATED - DT-Prelim Calcs'!$C$8-'DEPRECATED - DT-Prelim Calcs'!$C$9)+'DEPRECATED - DT-Prelim Calcs'!$C$9</f>
        <v>1548.8058516532838</v>
      </c>
      <c r="EC44" s="57">
        <f t="shared" si="15"/>
        <v>93</v>
      </c>
      <c r="ED44" s="2">
        <f t="shared" si="48"/>
        <v>0.96993038185874991</v>
      </c>
      <c r="EE44" s="57">
        <f>ED44*'DEPRECATED - DT-Prelim Calcs'!$C$21/DY$2/'DEPRECATED - DT-Prelim Calcs'!$C$19/'DEPRECATED - DT-Prelim Calcs'!$C$18*3.39*'DEPRECATED - DT-Prelim Calcs'!$C$20</f>
        <v>25.773080821789936</v>
      </c>
      <c r="EF44" s="46">
        <f t="shared" si="49"/>
        <v>0</v>
      </c>
      <c r="EG44" s="57">
        <f>EE43*'DEPRECATED - DT-Prelim Calcs'!$C$11+EG43</f>
        <v>-299.2895180316051</v>
      </c>
      <c r="EH44" s="57">
        <f>EH43+0.5*EE44*'DEPRECATED - DT-Prelim Calcs'!$C$11^2+EG44*'DEPRECATED - DT-Prelim Calcs'!$C$11</f>
        <v>-68592.303480820003</v>
      </c>
      <c r="EI44" s="57">
        <f>MIN('Drive Train'!$F$35-EC43*'DEPRECATED - DT-Prelim Calcs'!$C$21*'Drive Train'!$F$39,EI43+EC$2)</f>
        <v>6.0759999999999996</v>
      </c>
      <c r="EJ44" s="57">
        <f>'Drive Train'!$F$35-EC44*'DEPRECATED - DT-Prelim Calcs'!$C$21*'Drive Train'!$F$39</f>
        <v>6.0759999999999996</v>
      </c>
      <c r="EK44" s="1">
        <f>IF(EH44&gt;='Drive Train'!$F$29,1,0)</f>
        <v>0</v>
      </c>
      <c r="EL44" s="57">
        <f t="shared" si="50"/>
        <v>103.33333333333333</v>
      </c>
      <c r="EM44" s="63">
        <f>EM43+'DEPRECATED - DT-Prelim Calcs'!$C$11</f>
        <v>160</v>
      </c>
      <c r="EN44" s="2">
        <f>EX44/'Drive Train'!$F$35</f>
        <v>0.48999999999999994</v>
      </c>
      <c r="EO44" s="46">
        <f>EV44*12*60/(PI() * 'Drive Train'!$F$15)/EN$2*EN44</f>
        <v>-26420.950017575196</v>
      </c>
      <c r="EP44" s="2">
        <f>('DEPRECATED - DT-Prelim Calcs'!$C$6*EN44-EO44)/('DEPRECATED - DT-Prelim Calcs'!$C$6*EN44)*'DEPRECATED - DT-Prelim Calcs'!$C$7*EN44</f>
        <v>13.127333310010551</v>
      </c>
      <c r="EQ44" s="57">
        <f>EP44/'DEPRECATED - DT-Prelim Calcs'!$C$7*('DEPRECATED - DT-Prelim Calcs'!$C$8-'DEPRECATED - DT-Prelim Calcs'!$C$9)+'DEPRECATED - DT-Prelim Calcs'!$C$9</f>
        <v>701.55347040429626</v>
      </c>
      <c r="ER44" s="57">
        <f t="shared" si="16"/>
        <v>93</v>
      </c>
      <c r="ES44" s="2">
        <f t="shared" si="51"/>
        <v>0.86507304327942547</v>
      </c>
      <c r="ET44" s="57">
        <f>ES44*'DEPRECATED - DT-Prelim Calcs'!$C$21/EN$2/'DEPRECATED - DT-Prelim Calcs'!$C$19/'DEPRECATED - DT-Prelim Calcs'!$C$18*3.39*'DEPRECATED - DT-Prelim Calcs'!$C$20</f>
        <v>25.773080821789936</v>
      </c>
      <c r="EU44" s="46">
        <f t="shared" si="52"/>
        <v>0</v>
      </c>
      <c r="EV44" s="57">
        <f>ET43*'DEPRECATED - DT-Prelim Calcs'!$C$11+EV43</f>
        <v>-114.45651196370294</v>
      </c>
      <c r="EW44" s="57">
        <f>EW43+0.5*ET44*'DEPRECATED - DT-Prelim Calcs'!$C$11^2+EV44*'DEPRECATED - DT-Prelim Calcs'!$C$11</f>
        <v>-91228.234349139297</v>
      </c>
      <c r="EX44" s="57">
        <f>MIN('Drive Train'!$F$35-ER43*'DEPRECATED - DT-Prelim Calcs'!$C$21*'Drive Train'!$F$39,EX43+ER$2)</f>
        <v>6.0759999999999996</v>
      </c>
      <c r="EY44" s="57">
        <f>'Drive Train'!$F$35-ER44*'DEPRECATED - DT-Prelim Calcs'!$C$21*'Drive Train'!$F$39</f>
        <v>6.0759999999999996</v>
      </c>
      <c r="EZ44" s="1">
        <f>IF(EW44&gt;='Drive Train'!$F$29,1,0)</f>
        <v>0</v>
      </c>
      <c r="FA44" s="57">
        <f t="shared" si="53"/>
        <v>103.33333333333333</v>
      </c>
      <c r="FB44" s="63">
        <f>FB43+'DEPRECATED - DT-Prelim Calcs'!$C$11</f>
        <v>160</v>
      </c>
      <c r="FC44" s="2">
        <f>FM44/'Drive Train'!$F$35</f>
        <v>0.48999999999999994</v>
      </c>
      <c r="FD44" s="46">
        <f>FK44*12*60/(PI() * 'Drive Train'!$F$15)/FC$2*FC44</f>
        <v>2424.6925367660224</v>
      </c>
      <c r="FE44" s="2">
        <f>('DEPRECATED - DT-Prelim Calcs'!$C$6*FC44-FD44)/('DEPRECATED - DT-Prelim Calcs'!$C$6*FC44)*'DEPRECATED - DT-Prelim Calcs'!$C$7*FC44</f>
        <v>8.4556845477276849E-2</v>
      </c>
      <c r="FF44" s="57">
        <f>FE44/'DEPRECATED - DT-Prelim Calcs'!$C$7*('DEPRECATED - DT-Prelim Calcs'!$C$8-'DEPRECATED - DT-Prelim Calcs'!$C$9)+'DEPRECATED - DT-Prelim Calcs'!$C$9</f>
        <v>7.2015117322550291</v>
      </c>
      <c r="FG44" s="57">
        <f t="shared" si="17"/>
        <v>7.2015117322550291</v>
      </c>
      <c r="FH44" s="2">
        <f t="shared" si="54"/>
        <v>-0.27772386880798877</v>
      </c>
      <c r="FI44" s="57">
        <f>FH44*'DEPRECATED - DT-Prelim Calcs'!$C$21/FC$2/'DEPRECATED - DT-Prelim Calcs'!$C$19/'DEPRECATED - DT-Prelim Calcs'!$C$18*3.39*'DEPRECATED - DT-Prelim Calcs'!$C$20</f>
        <v>-9.1687239177795004</v>
      </c>
      <c r="FJ44" s="46">
        <f t="shared" si="55"/>
        <v>1</v>
      </c>
      <c r="FK44" s="57">
        <f>FI43*'DEPRECATED - DT-Prelim Calcs'!$C$11+FK43</f>
        <v>9.4790894234919563</v>
      </c>
      <c r="FL44" s="57">
        <f>FL43+0.5*FI44*'DEPRECATED - DT-Prelim Calcs'!$C$11^2+FK44*'DEPRECATED - DT-Prelim Calcs'!$C$11</f>
        <v>-112538.52949712204</v>
      </c>
      <c r="FM44" s="57">
        <f>MIN('Drive Train'!$F$35-FG43*'DEPRECATED - DT-Prelim Calcs'!$C$21*'Drive Train'!$F$39,FM43+FG$2)</f>
        <v>6.0759999999999996</v>
      </c>
      <c r="FN44" s="57">
        <f>'Drive Train'!$F$35-FG44*'DEPRECATED - DT-Prelim Calcs'!$C$21*'Drive Train'!$F$39</f>
        <v>11.910297202206658</v>
      </c>
      <c r="FO44" s="1">
        <f>IF(FL44&gt;='Drive Train'!$F$29,1,0)</f>
        <v>0</v>
      </c>
      <c r="FP44" s="57">
        <f t="shared" si="56"/>
        <v>8.0016797025055872</v>
      </c>
      <c r="FQ44" s="63">
        <f>FQ43+'DEPRECATED - DT-Prelim Calcs'!$C$11</f>
        <v>160</v>
      </c>
      <c r="FR44" s="2">
        <f>GB44/'Drive Train'!$F$35</f>
        <v>0.48999999999999994</v>
      </c>
      <c r="FS44" s="46">
        <f>FZ44*12*60/(PI() * 'Drive Train'!$F$15)/FR$2*FR44</f>
        <v>-111128.02443937877</v>
      </c>
      <c r="FT44" s="2">
        <f>('DEPRECATED - DT-Prelim Calcs'!$C$6*FR44-FS44)/('DEPRECATED - DT-Prelim Calcs'!$C$6*FR44)*'DEPRECATED - DT-Prelim Calcs'!$C$7*FR44</f>
        <v>51.428280656454568</v>
      </c>
      <c r="FU44" s="57">
        <f>FT44/'DEPRECATED - DT-Prelim Calcs'!$C$7*('DEPRECATED - DT-Prelim Calcs'!$C$8-'DEPRECATED - DT-Prelim Calcs'!$C$9)+'DEPRECATED - DT-Prelim Calcs'!$C$9</f>
        <v>2740.5624100510877</v>
      </c>
      <c r="FV44" s="57">
        <f t="shared" si="18"/>
        <v>93</v>
      </c>
      <c r="FW44" s="2">
        <f t="shared" si="57"/>
        <v>0.7112822800297498</v>
      </c>
      <c r="FX44" s="57">
        <f>FW44*'DEPRECATED - DT-Prelim Calcs'!$C$21/FR$2/'DEPRECATED - DT-Prelim Calcs'!$C$19/'DEPRECATED - DT-Prelim Calcs'!$C$18*3.39*'DEPRECATED - DT-Prelim Calcs'!$C$20</f>
        <v>25.773080821789936</v>
      </c>
      <c r="FY44" s="46">
        <f t="shared" si="58"/>
        <v>0</v>
      </c>
      <c r="FZ44" s="57">
        <f>FX43*'DEPRECATED - DT-Prelim Calcs'!$C$11+FZ43</f>
        <v>-395.82651381711946</v>
      </c>
      <c r="GA44" s="57">
        <f>GA43+0.5*FX44*'DEPRECATED - DT-Prelim Calcs'!$C$11^2+FZ44*'DEPRECATED - DT-Prelim Calcs'!$C$11</f>
        <v>-121993.26397641834</v>
      </c>
      <c r="GB44" s="57">
        <f>MIN('Drive Train'!$F$35-FV43*'DEPRECATED - DT-Prelim Calcs'!$C$21*'Drive Train'!$F$39,GB43+FV$2)</f>
        <v>6.0759999999999996</v>
      </c>
      <c r="GC44" s="57">
        <f>'Drive Train'!$F$35-FV44*'DEPRECATED - DT-Prelim Calcs'!$C$21*'Drive Train'!$F$39</f>
        <v>6.0759999999999996</v>
      </c>
      <c r="GD44" s="1">
        <f>IF(GA44&gt;='Drive Train'!$F$29,1,0)</f>
        <v>0</v>
      </c>
      <c r="GE44" s="57">
        <f t="shared" si="59"/>
        <v>103.33333333333333</v>
      </c>
      <c r="GF44" s="63">
        <f>GF43+'DEPRECATED - DT-Prelim Calcs'!$C$11</f>
        <v>160</v>
      </c>
      <c r="GG44" s="2">
        <f>GQ44/'Drive Train'!$F$35</f>
        <v>0.83548387096774201</v>
      </c>
      <c r="GH44" s="46">
        <f>GO44*12*60/(PI() * 'Drive Train'!$F$15)/GG$2*GG44</f>
        <v>-102194.51835422895</v>
      </c>
      <c r="GI44" s="2">
        <f>('DEPRECATED - DT-Prelim Calcs'!$C$6*GG44-GH44)/('DEPRECATED - DT-Prelim Calcs'!$C$6*GG44)*'DEPRECATED - DT-Prelim Calcs'!$C$7*GG44</f>
        <v>48.221544127848723</v>
      </c>
      <c r="GJ44" s="57">
        <f>GI44/'DEPRECATED - DT-Prelim Calcs'!$C$7*('DEPRECATED - DT-Prelim Calcs'!$C$8-'DEPRECATED - DT-Prelim Calcs'!$C$9)+'DEPRECATED - DT-Prelim Calcs'!$C$9</f>
        <v>2569.8469342751</v>
      </c>
      <c r="GK44" s="57">
        <f t="shared" si="60"/>
        <v>29.999999999999982</v>
      </c>
      <c r="GL44" s="2">
        <f t="shared" si="61"/>
        <v>0.99579519204165001</v>
      </c>
      <c r="GM44" s="57">
        <f>GL44*'DEPRECATED - DT-Prelim Calcs'!$C$21/GG$2/'DEPRECATED - DT-Prelim Calcs'!$C$19/'DEPRECATED - DT-Prelim Calcs'!$C$18*3.39*'DEPRECATED - DT-Prelim Calcs'!$C$20</f>
        <v>25.773080821789936</v>
      </c>
      <c r="GN44" s="46">
        <f t="shared" si="62"/>
        <v>0</v>
      </c>
      <c r="GO44" s="57">
        <f>GM43*'DEPRECATED - DT-Prelim Calcs'!$C$11+GO43</f>
        <v>-298.87867841028765</v>
      </c>
      <c r="GP44" s="57">
        <f>GP43+0.5*GM44*'DEPRECATED - DT-Prelim Calcs'!$C$11^2+GO44*'DEPRECATED - DT-Prelim Calcs'!$C$11</f>
        <v>-74624.225297273922</v>
      </c>
      <c r="GQ44" s="57">
        <f>MIN('Drive Train'!$F$35-GK43*'DEPRECATED - DT-Prelim Calcs'!$C$21*'Drive Train'!$F$39,GQ43+GK$2)</f>
        <v>10.360000000000001</v>
      </c>
      <c r="GR44" s="57">
        <f>'Drive Train'!$F$35-GK44*'DEPRECATED - DT-Prelim Calcs'!$C$21*'Drive Train'!$F$39</f>
        <v>10.360000000000001</v>
      </c>
      <c r="GS44" s="1">
        <f>IF(GP44&gt;='Drive Train'!$F$29,1,0)</f>
        <v>0</v>
      </c>
      <c r="GT44" s="57">
        <f t="shared" si="63"/>
        <v>33.333333333333314</v>
      </c>
      <c r="GU44" s="63">
        <f>GU43+'DEPRECATED - DT-Prelim Calcs'!$C$11</f>
        <v>160</v>
      </c>
      <c r="GV44" s="2">
        <f>HF44/'Drive Train'!$F$35</f>
        <v>0.81720430107526887</v>
      </c>
      <c r="GW44" s="46">
        <f>HD44*12*60/(PI() * 'Drive Train'!$F$15)/GV$2*GV44</f>
        <v>-150301.56975681227</v>
      </c>
      <c r="GX44" s="2">
        <f>('DEPRECATED - DT-Prelim Calcs'!$C$6*GV44-GW44)/('DEPRECATED - DT-Prelim Calcs'!$C$6*GV44)*'DEPRECATED - DT-Prelim Calcs'!$C$7*GV44</f>
        <v>69.929459197470862</v>
      </c>
      <c r="GY44" s="57">
        <f>GX44/'DEPRECATED - DT-Prelim Calcs'!$C$7*('DEPRECATED - DT-Prelim Calcs'!$C$8-'DEPRECATED - DT-Prelim Calcs'!$C$9)+'DEPRECATED - DT-Prelim Calcs'!$C$9</f>
        <v>3725.5006701392163</v>
      </c>
      <c r="GZ44" s="57">
        <f t="shared" si="20"/>
        <v>33.333333333333314</v>
      </c>
      <c r="HA44" s="2">
        <f t="shared" si="64"/>
        <v>0.99579519204165001</v>
      </c>
      <c r="HB44" s="57">
        <f>HA44*'DEPRECATED - DT-Prelim Calcs'!$C$21/GV$2/'DEPRECATED - DT-Prelim Calcs'!$C$19/'DEPRECATED - DT-Prelim Calcs'!$C$18*3.39*'DEPRECATED - DT-Prelim Calcs'!$C$20</f>
        <v>25.773080821789936</v>
      </c>
      <c r="HC44" s="46">
        <f t="shared" si="65"/>
        <v>0</v>
      </c>
      <c r="HD44" s="57">
        <f>HB43*'DEPRECATED - DT-Prelim Calcs'!$C$11+HD43</f>
        <v>-449.40538903293998</v>
      </c>
      <c r="HE44" s="57">
        <f>HE43+0.5*HB44*'DEPRECATED - DT-Prelim Calcs'!$C$11^2+HD44*'DEPRECATED - DT-Prelim Calcs'!$C$11</f>
        <v>-63183.550842280471</v>
      </c>
      <c r="HF44" s="57">
        <f>MIN('Drive Train'!$F$35-GZ43*'DEPRECATED - DT-Prelim Calcs'!$C$21*'Drive Train'!$F$39,HF43+GZ$2)</f>
        <v>10.133333333333335</v>
      </c>
      <c r="HG44" s="57">
        <f>'Drive Train'!$F$35-GZ44*'DEPRECATED - DT-Prelim Calcs'!$C$21*'Drive Train'!$F$39</f>
        <v>10.133333333333335</v>
      </c>
      <c r="HH44" s="1">
        <f>IF(HE44&gt;='Drive Train'!$F$29,1,0)</f>
        <v>0</v>
      </c>
      <c r="HI44" s="57">
        <f t="shared" si="66"/>
        <v>37.037037037037017</v>
      </c>
      <c r="HJ44" s="63">
        <f>HJ43+'DEPRECATED - DT-Prelim Calcs'!$C$11</f>
        <v>160</v>
      </c>
      <c r="HK44" s="2">
        <f>HU44/'Drive Train'!$F$35</f>
        <v>0.79892473118279583</v>
      </c>
      <c r="HL44" s="46">
        <f>HS44*12*60/(PI() * 'Drive Train'!$F$15)/HK$2*HK44</f>
        <v>-156036.70513783937</v>
      </c>
      <c r="HM44" s="2">
        <f>('DEPRECATED - DT-Prelim Calcs'!$C$6*HK44-HL44)/('DEPRECATED - DT-Prelim Calcs'!$C$6*HK44)*'DEPRECATED - DT-Prelim Calcs'!$C$7*HK44</f>
        <v>72.478590474982241</v>
      </c>
      <c r="HN44" s="57">
        <f>HM44/'DEPRECATED - DT-Prelim Calcs'!$C$7*('DEPRECATED - DT-Prelim Calcs'!$C$8-'DEPRECATED - DT-Prelim Calcs'!$C$9)+'DEPRECATED - DT-Prelim Calcs'!$C$9</f>
        <v>3861.2075344150294</v>
      </c>
      <c r="HO44" s="57">
        <f t="shared" si="21"/>
        <v>36.66666666666665</v>
      </c>
      <c r="HP44" s="2">
        <f t="shared" si="67"/>
        <v>0.99579519204165001</v>
      </c>
      <c r="HQ44" s="57">
        <f>HP44*'DEPRECATED - DT-Prelim Calcs'!$C$21/HK$2/'DEPRECATED - DT-Prelim Calcs'!$C$19/'DEPRECATED - DT-Prelim Calcs'!$C$18*3.39*'DEPRECATED - DT-Prelim Calcs'!$C$20</f>
        <v>25.773080821789936</v>
      </c>
      <c r="HR44" s="46">
        <f t="shared" si="68"/>
        <v>0</v>
      </c>
      <c r="HS44" s="57">
        <f>HQ43*'DEPRECATED - DT-Prelim Calcs'!$C$11+HS43</f>
        <v>-477.22843132190337</v>
      </c>
      <c r="HT44" s="57">
        <f>HT43+0.5*HQ44*'DEPRECATED - DT-Prelim Calcs'!$C$11^2+HS44*'DEPRECATED - DT-Prelim Calcs'!$C$11</f>
        <v>-80970.604859866929</v>
      </c>
      <c r="HU44" s="57">
        <f>MIN('Drive Train'!$F$35-HO43*'DEPRECATED - DT-Prelim Calcs'!$C$21*'Drive Train'!$F$39,HU43+HO$2)</f>
        <v>9.9066666666666681</v>
      </c>
      <c r="HV44" s="57">
        <f>'Drive Train'!$F$35-HO44*'DEPRECATED - DT-Prelim Calcs'!$C$21*'Drive Train'!$F$39</f>
        <v>9.9066666666666681</v>
      </c>
      <c r="HW44" s="1">
        <f>IF(HT44&gt;='Drive Train'!$F$29,1,0)</f>
        <v>0</v>
      </c>
      <c r="HX44" s="57">
        <f t="shared" si="69"/>
        <v>40.740740740740726</v>
      </c>
      <c r="HY44" s="63">
        <f>HY43+'DEPRECATED - DT-Prelim Calcs'!$C$11</f>
        <v>160</v>
      </c>
      <c r="HZ44" s="2">
        <f>IJ44/'Drive Train'!$F$35</f>
        <v>0.78064516129032269</v>
      </c>
      <c r="IA44" s="46">
        <f>IH44*12*60/(PI() * 'Drive Train'!$F$15)/HZ$2*HZ44</f>
        <v>-28038.630096139525</v>
      </c>
      <c r="IB44" s="2">
        <f>('DEPRECATED - DT-Prelim Calcs'!$C$6*HZ44-IA44)/('DEPRECATED - DT-Prelim Calcs'!$C$6*HZ44)*'DEPRECATED - DT-Prelim Calcs'!$C$7*HZ44</f>
        <v>14.55923448818365</v>
      </c>
      <c r="IC44" s="57">
        <f>IB44/'DEPRECATED - DT-Prelim Calcs'!$C$7*('DEPRECATED - DT-Prelim Calcs'!$C$8-'DEPRECATED - DT-Prelim Calcs'!$C$9)+'DEPRECATED - DT-Prelim Calcs'!$C$9</f>
        <v>777.7828982713537</v>
      </c>
      <c r="ID44" s="57">
        <f t="shared" si="22"/>
        <v>39.999999999999986</v>
      </c>
      <c r="IE44" s="2">
        <f t="shared" si="70"/>
        <v>0.99579519204165001</v>
      </c>
      <c r="IF44" s="57">
        <f>IE44*'DEPRECATED - DT-Prelim Calcs'!$C$21/HZ$2/'DEPRECATED - DT-Prelim Calcs'!$C$19/'DEPRECATED - DT-Prelim Calcs'!$C$18*3.39*'DEPRECATED - DT-Prelim Calcs'!$C$20</f>
        <v>25.773080821789936</v>
      </c>
      <c r="IG44" s="46">
        <f t="shared" si="71"/>
        <v>0</v>
      </c>
      <c r="IH44" s="57">
        <f>IF43*'DEPRECATED - DT-Prelim Calcs'!$C$11+IH43</f>
        <v>-87.762406285149368</v>
      </c>
      <c r="II44" s="57">
        <f>II43+0.5*IF44*'DEPRECATED - DT-Prelim Calcs'!$C$11^2+IH44*'DEPRECATED - DT-Prelim Calcs'!$C$11</f>
        <v>-87723.106059508951</v>
      </c>
      <c r="IJ44" s="57">
        <f>MIN('Drive Train'!$F$35-ID43*'DEPRECATED - DT-Prelim Calcs'!$C$21*'Drive Train'!$F$39,IJ43+ID$2)</f>
        <v>9.6800000000000015</v>
      </c>
      <c r="IK44" s="57">
        <f>'Drive Train'!$F$35-ID44*'DEPRECATED - DT-Prelim Calcs'!$C$21*'Drive Train'!$F$39</f>
        <v>9.6800000000000015</v>
      </c>
      <c r="IL44" s="1">
        <f>IF(II44&gt;='Drive Train'!$F$29,1,0)</f>
        <v>0</v>
      </c>
      <c r="IM44" s="57">
        <f t="shared" si="72"/>
        <v>44.444444444444429</v>
      </c>
      <c r="IN44" s="63">
        <f>IN43+'DEPRECATED - DT-Prelim Calcs'!$C$11</f>
        <v>160</v>
      </c>
      <c r="IO44" s="2">
        <f>IY44/'Drive Train'!$F$35</f>
        <v>0.76236559139784954</v>
      </c>
      <c r="IP44" s="46">
        <f>IW44*12*60/(PI() * 'Drive Train'!$F$15)/IO$2*IO44</f>
        <v>-168632.10978957903</v>
      </c>
      <c r="IQ44" s="2">
        <f>('DEPRECATED - DT-Prelim Calcs'!$C$6*IO44-IP44)/('DEPRECATED - DT-Prelim Calcs'!$C$6*IO44)*'DEPRECATED - DT-Prelim Calcs'!$C$7*IO44</f>
        <v>78.085590867555027</v>
      </c>
      <c r="IR44" s="57">
        <f>IQ44/'DEPRECATED - DT-Prelim Calcs'!$C$7*('DEPRECATED - DT-Prelim Calcs'!$C$8-'DEPRECATED - DT-Prelim Calcs'!$C$9)+'DEPRECATED - DT-Prelim Calcs'!$C$9</f>
        <v>4159.7046922436966</v>
      </c>
      <c r="IS44" s="57">
        <f t="shared" si="23"/>
        <v>43.333333333333321</v>
      </c>
      <c r="IT44" s="2">
        <f t="shared" si="73"/>
        <v>0.99579519204165001</v>
      </c>
      <c r="IU44" s="57">
        <f>IT44*'DEPRECATED - DT-Prelim Calcs'!$C$21/IO$2/'DEPRECATED - DT-Prelim Calcs'!$C$19/'DEPRECATED - DT-Prelim Calcs'!$C$18*3.39*'DEPRECATED - DT-Prelim Calcs'!$C$20</f>
        <v>25.773080821789936</v>
      </c>
      <c r="IV44" s="46">
        <f t="shared" si="74"/>
        <v>0</v>
      </c>
      <c r="IW44" s="57">
        <f>IU43*'DEPRECATED - DT-Prelim Calcs'!$C$11+IW43</f>
        <v>-540.48343774574835</v>
      </c>
      <c r="IX44" s="57">
        <f>IX43+0.5*IU44*'DEPRECATED - DT-Prelim Calcs'!$C$11^2+IW44*'DEPRECATED - DT-Prelim Calcs'!$C$11</f>
        <v>-78253.034814145984</v>
      </c>
      <c r="IY44" s="57">
        <f>MIN('Drive Train'!$F$35-IS43*'DEPRECATED - DT-Prelim Calcs'!$C$21*'Drive Train'!$F$39,IY43+IS$2)</f>
        <v>9.4533333333333349</v>
      </c>
      <c r="IZ44" s="57">
        <f>'Drive Train'!$F$35-IS44*'DEPRECATED - DT-Prelim Calcs'!$C$21*'Drive Train'!$F$39</f>
        <v>9.4533333333333349</v>
      </c>
      <c r="JA44" s="1">
        <f>IF(IX44&gt;='Drive Train'!$F$29,1,0)</f>
        <v>0</v>
      </c>
      <c r="JB44" s="57">
        <f t="shared" si="75"/>
        <v>48.148148148148138</v>
      </c>
      <c r="JC44" s="63">
        <f>JC43+'DEPRECATED - DT-Prelim Calcs'!$C$11</f>
        <v>160</v>
      </c>
      <c r="JD44" s="2">
        <f>JN44/'Drive Train'!$F$35</f>
        <v>0.74408602150537628</v>
      </c>
      <c r="JE44" s="46">
        <f>JL44*12*60/(PI() * 'Drive Train'!$F$15)/JD$2*JD44</f>
        <v>-151092.44866096557</v>
      </c>
      <c r="JF44" s="2">
        <f>('DEPRECATED - DT-Prelim Calcs'!$C$6*JD44-JE44)/('DEPRECATED - DT-Prelim Calcs'!$C$6*JD44)*'DEPRECATED - DT-Prelim Calcs'!$C$7*JD44</f>
        <v>70.110846049712961</v>
      </c>
      <c r="JG44" s="57">
        <f>JF44/'DEPRECATED - DT-Prelim Calcs'!$C$7*('DEPRECATED - DT-Prelim Calcs'!$C$8-'DEPRECATED - DT-Prelim Calcs'!$C$9)+'DEPRECATED - DT-Prelim Calcs'!$C$9</f>
        <v>3735.1570739328517</v>
      </c>
      <c r="JH44" s="57">
        <f t="shared" si="24"/>
        <v>46.666666666666657</v>
      </c>
      <c r="JI44" s="2">
        <f t="shared" si="76"/>
        <v>0.99579519204165001</v>
      </c>
      <c r="JJ44" s="57">
        <f>JI44*'DEPRECATED - DT-Prelim Calcs'!$C$21/JD$2/'DEPRECATED - DT-Prelim Calcs'!$C$19/'DEPRECATED - DT-Prelim Calcs'!$C$18*3.39*'DEPRECATED - DT-Prelim Calcs'!$C$20</f>
        <v>25.773080821789936</v>
      </c>
      <c r="JK44" s="46">
        <f t="shared" si="77"/>
        <v>0</v>
      </c>
      <c r="JL44" s="57">
        <f>JJ43*'DEPRECATED - DT-Prelim Calcs'!$C$11+JL43</f>
        <v>-496.16373362033528</v>
      </c>
      <c r="JM44" s="57">
        <f>JM43+0.5*JJ44*'DEPRECATED - DT-Prelim Calcs'!$C$11^2+JL44*'DEPRECATED - DT-Prelim Calcs'!$C$11</f>
        <v>-89260.665730318971</v>
      </c>
      <c r="JN44" s="57">
        <f>MIN('Drive Train'!$F$35-JH43*'DEPRECATED - DT-Prelim Calcs'!$C$21*'Drive Train'!$F$39,JN43+JH$2)</f>
        <v>9.2266666666666666</v>
      </c>
      <c r="JO44" s="57">
        <f>'Drive Train'!$F$35-JH44*'DEPRECATED - DT-Prelim Calcs'!$C$21*'Drive Train'!$F$39</f>
        <v>9.2266666666666666</v>
      </c>
      <c r="JP44" s="1">
        <f>IF(JM44&gt;='Drive Train'!$F$29,1,0)</f>
        <v>0</v>
      </c>
      <c r="JQ44" s="57">
        <f>MIN(JG44,'DEPRECATED - DT-Prelim Calcs'!$C$10)*'DEPRECATED - DT-Prelim Calcs'!$C$11*1000/60/60</f>
        <v>103.33333333333333</v>
      </c>
      <c r="JR44" s="63">
        <f>JR43+'DEPRECATED - DT-Prelim Calcs'!$C$11</f>
        <v>160</v>
      </c>
      <c r="JS44" s="2">
        <f>KC44/'Drive Train'!$F$35</f>
        <v>0.72580645161290325</v>
      </c>
      <c r="JT44" s="46">
        <f>KA44*12*60/(PI() * 'Drive Train'!$F$15)/JS$2*JS44</f>
        <v>6339.9631820143813</v>
      </c>
      <c r="JU44" s="2">
        <f>('DEPRECATED - DT-Prelim Calcs'!$C$6*JS44-JT44)/('DEPRECATED - DT-Prelim Calcs'!$C$6*JS44)*'DEPRECATED - DT-Prelim Calcs'!$C$7*JS44</f>
        <v>-1.1174689785649972</v>
      </c>
      <c r="JV44" s="57">
        <f>JU44/'DEPRECATED - DT-Prelim Calcs'!$C$7*('DEPRECATED - DT-Prelim Calcs'!$C$8-'DEPRECATED - DT-Prelim Calcs'!$C$9)+'DEPRECATED - DT-Prelim Calcs'!$C$9</f>
        <v>-56.790153506178065</v>
      </c>
      <c r="JW44" s="57">
        <f t="shared" si="25"/>
        <v>-56.790153506178065</v>
      </c>
      <c r="JX44" s="2">
        <f t="shared" si="78"/>
        <v>-1.7569836778411752</v>
      </c>
      <c r="JY44" s="57">
        <f>JX44*'DEPRECATED - DT-Prelim Calcs'!$C$21/JS$2/'DEPRECATED - DT-Prelim Calcs'!$C$19/'DEPRECATED - DT-Prelim Calcs'!$C$18*3.39*'DEPRECATED - DT-Prelim Calcs'!$C$20</f>
        <v>-45.474092156163309</v>
      </c>
      <c r="JZ44" s="46">
        <f t="shared" si="79"/>
        <v>1</v>
      </c>
      <c r="KA44" s="57">
        <f>JY43*'DEPRECATED - DT-Prelim Calcs'!$C$11+KA43</f>
        <v>21.343778968850444</v>
      </c>
      <c r="KB44" s="57">
        <f>KB43+0.5*JY44*'DEPRECATED - DT-Prelim Calcs'!$C$11^2+KA44*'DEPRECATED - DT-Prelim Calcs'!$C$11</f>
        <v>-66175.41616519849</v>
      </c>
      <c r="KC44" s="57">
        <f>MIN('Drive Train'!$F$35-JW43*'DEPRECATED - DT-Prelim Calcs'!$C$21*'Drive Train'!$F$39,KC43+JW$2)</f>
        <v>9</v>
      </c>
      <c r="KD44" s="57">
        <f>'Drive Train'!$F$35-JW44*'DEPRECATED - DT-Prelim Calcs'!$C$21*'Drive Train'!$F$39</f>
        <v>16.261730438420109</v>
      </c>
      <c r="KE44" s="1">
        <f>IF(KB44&gt;='Drive Train'!$F$29,1,0)</f>
        <v>0</v>
      </c>
      <c r="KF44" s="57">
        <f>MIN(JV44,'DEPRECATED - DT-Prelim Calcs'!$C$10)*'DEPRECATED - DT-Prelim Calcs'!$C$11*1000/60/60</f>
        <v>-63.100170562420075</v>
      </c>
      <c r="KG44" s="63">
        <f>KG43+'DEPRECATED - DT-Prelim Calcs'!$C$11</f>
        <v>160</v>
      </c>
      <c r="KH44" s="2">
        <f>KR44/'Drive Train'!$F$35</f>
        <v>0.7075268817204301</v>
      </c>
      <c r="KI44" s="46">
        <f>KP44*12*60/(PI() * 'Drive Train'!$F$15)/KH$2*KH44</f>
        <v>-40948.719427546966</v>
      </c>
      <c r="KJ44" s="2">
        <f>('DEPRECATED - DT-Prelim Calcs'!$C$6*KH44-KI44)/('DEPRECATED - DT-Prelim Calcs'!$C$6*KH44)*'DEPRECATED - DT-Prelim Calcs'!$C$7*KH44</f>
        <v>20.220414422917752</v>
      </c>
      <c r="KK44" s="57">
        <f>KJ44/'DEPRECATED - DT-Prelim Calcs'!$C$7*('DEPRECATED - DT-Prelim Calcs'!$C$8-'DEPRECATED - DT-Prelim Calcs'!$C$9)+'DEPRECATED - DT-Prelim Calcs'!$C$9</f>
        <v>1079.1643860831318</v>
      </c>
      <c r="KL44" s="57">
        <f t="shared" si="26"/>
        <v>53.333333333333329</v>
      </c>
      <c r="KM44" s="2">
        <f t="shared" si="80"/>
        <v>0.99579519204165001</v>
      </c>
      <c r="KN44" s="57">
        <f>KM44*'DEPRECATED - DT-Prelim Calcs'!$C$21/KH$2/'DEPRECATED - DT-Prelim Calcs'!$C$19/'DEPRECATED - DT-Prelim Calcs'!$C$18*3.39*'DEPRECATED - DT-Prelim Calcs'!$C$20</f>
        <v>25.773080821789936</v>
      </c>
      <c r="KO44" s="46">
        <f t="shared" si="81"/>
        <v>0</v>
      </c>
      <c r="KP44" s="57">
        <f>KN43*'DEPRECATED - DT-Prelim Calcs'!$C$11+KP43</f>
        <v>-141.41737872171018</v>
      </c>
      <c r="KQ44" s="57">
        <f>KQ43+0.5*KN44*'DEPRECATED - DT-Prelim Calcs'!$C$11^2+KP44*'DEPRECATED - DT-Prelim Calcs'!$C$11</f>
        <v>-90273.000974399518</v>
      </c>
      <c r="KR44" s="57">
        <f>MIN('Drive Train'!$F$35-KL43*'DEPRECATED - DT-Prelim Calcs'!$C$21*'Drive Train'!$F$39,KR43+KL$2)</f>
        <v>8.7733333333333334</v>
      </c>
      <c r="KS44" s="57">
        <f>'Drive Train'!$F$35-KL44*'DEPRECATED - DT-Prelim Calcs'!$C$21*'Drive Train'!$F$39</f>
        <v>8.7733333333333334</v>
      </c>
      <c r="KT44" s="1">
        <f>IF(KQ44&gt;='Drive Train'!$F$29,1,0)</f>
        <v>0</v>
      </c>
      <c r="KU44" s="57">
        <f>MIN(KK44,'DEPRECATED - DT-Prelim Calcs'!$C$10)*'DEPRECATED - DT-Prelim Calcs'!$C$11*1000/60/60</f>
        <v>103.33333333333333</v>
      </c>
      <c r="KV44" s="63">
        <f>KV43+'DEPRECATED - DT-Prelim Calcs'!$C$11</f>
        <v>160</v>
      </c>
      <c r="KW44" s="2">
        <f>LG44/'Drive Train'!$F$35</f>
        <v>0.68924731182795695</v>
      </c>
      <c r="KX44" s="46">
        <f>LE44*12*60/(PI() * 'Drive Train'!$F$15)/KW$2*KW44</f>
        <v>-361645.5021678902</v>
      </c>
      <c r="KY44" s="2">
        <f>('DEPRECATED - DT-Prelim Calcs'!$C$6*KW44-KX44)/('DEPRECATED - DT-Prelim Calcs'!$C$6*KW44)*'DEPRECATED - DT-Prelim Calcs'!$C$7*KW44</f>
        <v>165.18184778972591</v>
      </c>
      <c r="KZ44" s="57">
        <f>KY44/'DEPRECATED - DT-Prelim Calcs'!$C$7*('DEPRECATED - DT-Prelim Calcs'!$C$8-'DEPRECATED - DT-Prelim Calcs'!$C$9)+'DEPRECATED - DT-Prelim Calcs'!$C$9</f>
        <v>8796.4058387642472</v>
      </c>
      <c r="LA44" s="57">
        <f t="shared" si="27"/>
        <v>56.666666666666664</v>
      </c>
      <c r="LB44" s="2">
        <f t="shared" si="82"/>
        <v>0.99579519204165001</v>
      </c>
      <c r="LC44" s="57">
        <f>LB44*'DEPRECATED - DT-Prelim Calcs'!$C$21/KW$2/'DEPRECATED - DT-Prelim Calcs'!$C$19/'DEPRECATED - DT-Prelim Calcs'!$C$18*3.39*'DEPRECATED - DT-Prelim Calcs'!$C$20</f>
        <v>25.773080821789936</v>
      </c>
      <c r="LD44" s="46">
        <f t="shared" si="83"/>
        <v>0</v>
      </c>
      <c r="LE44" s="57">
        <f>LC43*'DEPRECATED - DT-Prelim Calcs'!$C$11+LE43</f>
        <v>-1282.0748781109335</v>
      </c>
      <c r="LF44" s="57">
        <f>LF43+0.5*LC44*'DEPRECATED - DT-Prelim Calcs'!$C$11^2+LE44*'DEPRECATED - DT-Prelim Calcs'!$C$11</f>
        <v>-75793.112877447667</v>
      </c>
      <c r="LG44" s="57">
        <f>MIN('Drive Train'!$F$35-LA43*'DEPRECATED - DT-Prelim Calcs'!$C$21*'Drive Train'!$F$39,LG43+LA$2)</f>
        <v>8.5466666666666669</v>
      </c>
      <c r="LH44" s="57">
        <f>'Drive Train'!$F$35-LA44*'DEPRECATED - DT-Prelim Calcs'!$C$21*'Drive Train'!$F$39</f>
        <v>8.5466666666666669</v>
      </c>
      <c r="LI44" s="1">
        <f>IF(LF44&gt;='Drive Train'!$F$29,1,0)</f>
        <v>0</v>
      </c>
      <c r="LJ44" s="57">
        <f>MIN(KZ44,'DEPRECATED - DT-Prelim Calcs'!$C$10)*'DEPRECATED - DT-Prelim Calcs'!$C$11*1000/60/60</f>
        <v>103.33333333333333</v>
      </c>
      <c r="LK44" s="63">
        <f>LK43+'DEPRECATED - DT-Prelim Calcs'!$C$11</f>
        <v>160</v>
      </c>
      <c r="LL44" s="2">
        <f>LV44/'Drive Train'!$F$35</f>
        <v>0.67096774193548392</v>
      </c>
      <c r="LM44" s="46">
        <f>LT44*12*60/(PI() * 'Drive Train'!$F$15)/LL$2*LL44</f>
        <v>-341414.92399570829</v>
      </c>
      <c r="LN44" s="2">
        <f>('DEPRECATED - DT-Prelim Calcs'!$C$6*LL44-LM44)/('DEPRECATED - DT-Prelim Calcs'!$C$6*LL44)*'DEPRECATED - DT-Prelim Calcs'!$C$7*LL44</f>
        <v>155.99038438370374</v>
      </c>
      <c r="LO44" s="57">
        <f>LN44/'DEPRECATED - DT-Prelim Calcs'!$C$7*('DEPRECATED - DT-Prelim Calcs'!$C$8-'DEPRECATED - DT-Prelim Calcs'!$C$9)+'DEPRECATED - DT-Prelim Calcs'!$C$9</f>
        <v>8307.0843636635655</v>
      </c>
      <c r="LP44" s="57">
        <f t="shared" si="28"/>
        <v>60</v>
      </c>
      <c r="LQ44" s="2">
        <f t="shared" si="84"/>
        <v>0.99579519204165001</v>
      </c>
      <c r="LR44" s="57">
        <f>LQ44*'DEPRECATED - DT-Prelim Calcs'!$C$21/LL$2/'DEPRECATED - DT-Prelim Calcs'!$C$19/'DEPRECATED - DT-Prelim Calcs'!$C$18*3.39*'DEPRECATED - DT-Prelim Calcs'!$C$20</f>
        <v>25.773080821789936</v>
      </c>
      <c r="LS44" s="46">
        <f t="shared" si="85"/>
        <v>0</v>
      </c>
      <c r="LT44" s="57">
        <f>LR43*'DEPRECATED - DT-Prelim Calcs'!$C$11+LT43</f>
        <v>-1243.3295721155509</v>
      </c>
      <c r="LU44" s="57">
        <f>LU43+0.5*LR44*'DEPRECATED - DT-Prelim Calcs'!$C$11^2+LT44*'DEPRECATED - DT-Prelim Calcs'!$C$11</f>
        <v>-81357.197248253084</v>
      </c>
      <c r="LV44" s="57">
        <f>MIN('Drive Train'!$F$35-LP43*'DEPRECATED - DT-Prelim Calcs'!$C$21*'Drive Train'!$F$39,LV43+LP$2)</f>
        <v>8.32</v>
      </c>
      <c r="LW44" s="57">
        <f>'Drive Train'!$F$35-LP44*'DEPRECATED - DT-Prelim Calcs'!$C$21*'Drive Train'!$F$39</f>
        <v>8.32</v>
      </c>
      <c r="LX44" s="1">
        <f>IF(LU44&gt;='Drive Train'!$F$29,1,0)</f>
        <v>0</v>
      </c>
      <c r="LY44" s="57">
        <f>MIN(LO44,'DEPRECATED - DT-Prelim Calcs'!$C$10)*'DEPRECATED - DT-Prelim Calcs'!$C$11*1000/60/60</f>
        <v>103.33333333333333</v>
      </c>
      <c r="LZ44" s="63">
        <f>LZ43+'DEPRECATED - DT-Prelim Calcs'!$C$11</f>
        <v>160</v>
      </c>
    </row>
    <row r="45" spans="1:338" x14ac:dyDescent="0.2">
      <c r="C45" s="3" t="s">
        <v>65</v>
      </c>
      <c r="E45" s="19">
        <f t="shared" ref="E45:O45" si="90">((E46)/$C$7*($C$8-$C$9)+$C$9)*$C$21</f>
        <v>52.587015848695557</v>
      </c>
      <c r="F45" s="19">
        <f t="shared" si="90"/>
        <v>160.03934231676982</v>
      </c>
      <c r="G45" s="19">
        <f t="shared" si="90"/>
        <v>114.11954468084066</v>
      </c>
      <c r="H45" s="19">
        <f t="shared" si="90"/>
        <v>89.809063579466383</v>
      </c>
      <c r="I45" s="19">
        <f t="shared" si="90"/>
        <v>74.759718135758504</v>
      </c>
      <c r="J45" s="19">
        <f t="shared" si="90"/>
        <v>64.526163234037142</v>
      </c>
      <c r="K45" s="19">
        <f t="shared" si="90"/>
        <v>57.115657960376851</v>
      </c>
      <c r="L45" s="19">
        <f t="shared" si="90"/>
        <v>51.501638813664499</v>
      </c>
      <c r="M45" s="19">
        <f t="shared" si="90"/>
        <v>47.10146164461969</v>
      </c>
      <c r="N45" s="19">
        <f t="shared" si="90"/>
        <v>43.559855630510441</v>
      </c>
      <c r="O45" s="19">
        <f t="shared" si="90"/>
        <v>40.647868463353959</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Train'!$AA$49 + V44*(1-'Drive Train'!$AA$49))</f>
        <v>0</v>
      </c>
      <c r="W45" s="57">
        <f t="shared" si="0"/>
        <v>0</v>
      </c>
      <c r="X45" s="2">
        <f>MAX(MIN(IF(AND(AI44=1,AG45&lt;0),-1,1)*(W45-$C$9)/($C$8-$C$9)*$C$7-$C$29*AE45/T$2 -  AI44*$C$29/2,X$2),MAX(X$4:X44)*-1)</f>
        <v>-0.2458281045106315</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Train'!$F$39,AG44+W$2)-$C$3,IF(AE44-1&lt;=0,0,IF($C$32=Motors!$C$29,MAX(MAX(AG$4:AG44)*-1,AG44-W$2),MAX(0,MAX(AG$4:AG44)*-1,AG44-W$2))))</f>
        <v>0</v>
      </c>
      <c r="AH45" s="57">
        <f>'Drive Train'!$F$35-ABS(W45)*'DEPRECATED - DT-Prelim Calcs'!$C$21*'Drive Train'!$F$39</f>
        <v>12.4</v>
      </c>
      <c r="AI45" s="1">
        <f>IF(AJ45&gt;='Drive Train'!$F$29,1,0)</f>
        <v>1</v>
      </c>
      <c r="AJ45" s="57">
        <f>AJ44+0.5*Y45*'DEPRECATED - DT-Prelim Calcs'!$C$11^2+AE45*'DEPRECATED - DT-Prelim Calcs'!$C$11</f>
        <v>784.33981740885292</v>
      </c>
      <c r="AK45" s="57">
        <f t="shared" si="8"/>
        <v>0</v>
      </c>
      <c r="AL45" s="63">
        <f>AL44+'DEPRECATED - DT-Prelim Calcs'!$C$11</f>
        <v>164</v>
      </c>
      <c r="AM45" s="2">
        <f>AW45/'Drive Train'!$F$35</f>
        <v>0.88883896267741225</v>
      </c>
      <c r="AN45" s="46">
        <f>AU45*12*60/(PI() * 'Drive Train'!$F$15)/AM$2*AM45</f>
        <v>4007.4049698771842</v>
      </c>
      <c r="AO45" s="2">
        <f>('DEPRECATED - DT-Prelim Calcs'!$C$6*AM45-AN45)/('DEPRECATED - DT-Prelim Calcs'!$C$6*AM45)*'DEPRECATED - DT-Prelim Calcs'!$C$7*AM45</f>
        <v>0.33012329265969037</v>
      </c>
      <c r="AP45" s="57">
        <f>AO45/'DEPRECATED - DT-Prelim Calcs'!$C$7*('DEPRECATED - DT-Prelim Calcs'!$C$8-'DEPRECATED - DT-Prelim Calcs'!$C$9)+'DEPRECATED - DT-Prelim Calcs'!$C$9</f>
        <v>20.274613463999284</v>
      </c>
      <c r="AQ45" s="57">
        <f t="shared" si="9"/>
        <v>20.274613463999284</v>
      </c>
      <c r="AR45" s="2">
        <f t="shared" si="30"/>
        <v>3.9068622688931409E-5</v>
      </c>
      <c r="AS45" s="57">
        <f>AR45*'DEPRECATED - DT-Prelim Calcs'!$C$21/AM$2/'DEPRECATED - DT-Prelim Calcs'!$C$19/'DEPRECATED - DT-Prelim Calcs'!$C$18*3.39*'DEPRECATED - DT-Prelim Calcs'!$C$20</f>
        <v>2.8312775347523906E-4</v>
      </c>
      <c r="AT45" s="46">
        <f t="shared" si="31"/>
        <v>0</v>
      </c>
      <c r="AU45" s="57">
        <f>AS44*'DEPRECATED - DT-Prelim Calcs'!$C$11+AU44</f>
        <v>39.344816171456102</v>
      </c>
      <c r="AV45" s="57">
        <f>AV44+0.5*AS45*'DEPRECATED - DT-Prelim Calcs'!$C$11^2+AU45*'DEPRECATED - DT-Prelim Calcs'!$C$11</f>
        <v>6409.8542953522765</v>
      </c>
      <c r="AW45" s="57">
        <f>MIN('Drive Train'!$F$35-AQ44*'DEPRECATED - DT-Prelim Calcs'!$C$21*'Drive Train'!$F$39,AW44+AQ$2)</f>
        <v>11.021603137199913</v>
      </c>
      <c r="AX45" s="57">
        <f>'Drive Train'!$F$35-AQ45*'DEPRECATED - DT-Prelim Calcs'!$C$21*'Drive Train'!$F$39</f>
        <v>11.021326284448049</v>
      </c>
      <c r="AY45" s="1">
        <f>IF(AV45&gt;='Drive Train'!$F$29,1,0)</f>
        <v>1</v>
      </c>
      <c r="AZ45" s="57">
        <f t="shared" si="32"/>
        <v>22.527348293332537</v>
      </c>
      <c r="BA45" s="63">
        <f>BA44+'DEPRECATED - DT-Prelim Calcs'!$C$11</f>
        <v>164</v>
      </c>
      <c r="BB45" s="2">
        <f>BL45/'Drive Train'!$F$35</f>
        <v>1.3150246987702052</v>
      </c>
      <c r="BC45" s="46">
        <f>BJ45*12*60/(PI() * 'Drive Train'!$F$15)/BB$2*BB45</f>
        <v>-3540.8373532317019</v>
      </c>
      <c r="BD45" s="2">
        <f>('DEPRECATED - DT-Prelim Calcs'!$C$6*BB45-BC45)/('DEPRECATED - DT-Prelim Calcs'!$C$6*BB45)*'DEPRECATED - DT-Prelim Calcs'!$C$7*BB45</f>
        <v>4.7702260383492154</v>
      </c>
      <c r="BE45" s="57">
        <f>BD45/'DEPRECATED - DT-Prelim Calcs'!$C$7*('DEPRECATED - DT-Prelim Calcs'!$C$8-'DEPRECATED - DT-Prelim Calcs'!$C$9)+'DEPRECATED - DT-Prelim Calcs'!$C$9</f>
        <v>256.65020776771962</v>
      </c>
      <c r="BF45" s="57">
        <f t="shared" si="10"/>
        <v>93</v>
      </c>
      <c r="BG45" s="2">
        <f t="shared" si="33"/>
        <v>1.8933360091137426</v>
      </c>
      <c r="BH45" s="57">
        <f>BG45*'DEPRECATED - DT-Prelim Calcs'!$C$21/BB$2/'DEPRECATED - DT-Prelim Calcs'!$C$19/'DEPRECATED - DT-Prelim Calcs'!$C$18*3.39*'DEPRECATED - DT-Prelim Calcs'!$C$20</f>
        <v>19.819052111146686</v>
      </c>
      <c r="BI45" s="46">
        <f t="shared" si="34"/>
        <v>0</v>
      </c>
      <c r="BJ45" s="57">
        <f>BH44*'DEPRECATED - DT-Prelim Calcs'!$C$11+BJ44</f>
        <v>-16.267416917474492</v>
      </c>
      <c r="BK45" s="57">
        <f>BK44+0.5*BH45*'DEPRECATED - DT-Prelim Calcs'!$C$11^2+BJ45*'DEPRECATED - DT-Prelim Calcs'!$C$11</f>
        <v>3864.415543433402</v>
      </c>
      <c r="BL45" s="57">
        <f>MIN('Drive Train'!$F$35-BF44*'DEPRECATED - DT-Prelim Calcs'!$C$21*'Drive Train'!$F$39,BL44+BF$2)</f>
        <v>16.306306264750546</v>
      </c>
      <c r="BM45" s="57">
        <f>'Drive Train'!$F$35-BF45*'DEPRECATED - DT-Prelim Calcs'!$C$21*'Drive Train'!$F$39</f>
        <v>6.0759999999999996</v>
      </c>
      <c r="BN45" s="1">
        <f>IF(BK45&gt;='Drive Train'!$F$29,1,0)</f>
        <v>1</v>
      </c>
      <c r="BO45" s="57">
        <f t="shared" si="35"/>
        <v>103.33333333333333</v>
      </c>
      <c r="BP45" s="63">
        <f>BP44+'DEPRECATED - DT-Prelim Calcs'!$C$11</f>
        <v>164</v>
      </c>
      <c r="BQ45" s="2">
        <f>CA45/'Drive Train'!$F$35</f>
        <v>1.4260243436061713</v>
      </c>
      <c r="BR45" s="46">
        <f>BY45*12*60/(PI() * 'Drive Train'!$F$15)/BQ$2*BQ45</f>
        <v>-23228.505835676828</v>
      </c>
      <c r="BS45" s="2">
        <f>('DEPRECATED - DT-Prelim Calcs'!$C$6*BQ45-BR45)/('DEPRECATED - DT-Prelim Calcs'!$C$6*BQ45)*'DEPRECATED - DT-Prelim Calcs'!$C$7*BQ45</f>
        <v>13.939664083471955</v>
      </c>
      <c r="BT45" s="57">
        <f>BS45/'DEPRECATED - DT-Prelim Calcs'!$C$7*('DEPRECATED - DT-Prelim Calcs'!$C$8-'DEPRECATED - DT-Prelim Calcs'!$C$9)+'DEPRECATED - DT-Prelim Calcs'!$C$9</f>
        <v>744.79912942300905</v>
      </c>
      <c r="BU45" s="57">
        <f t="shared" si="11"/>
        <v>93</v>
      </c>
      <c r="BV45" s="2">
        <f t="shared" si="36"/>
        <v>1.8828060353728675</v>
      </c>
      <c r="BW45" s="57">
        <f>BV45*'DEPRECATED - DT-Prelim Calcs'!$C$21/BQ$2/'DEPRECATED - DT-Prelim Calcs'!$C$19/'DEPRECATED - DT-Prelim Calcs'!$C$18*3.39*'DEPRECATED - DT-Prelim Calcs'!$C$20</f>
        <v>25.773080821789936</v>
      </c>
      <c r="BX45" s="46">
        <f t="shared" si="37"/>
        <v>0</v>
      </c>
      <c r="BY45" s="57">
        <f>BW44*'DEPRECATED - DT-Prelim Calcs'!$C$11+BY44</f>
        <v>-75.254988802820804</v>
      </c>
      <c r="BZ45" s="57">
        <f>BZ44+0.5*BW45*'DEPRECATED - DT-Prelim Calcs'!$C$11^2+BY45*'DEPRECATED - DT-Prelim Calcs'!$C$11</f>
        <v>-2887.3058024157658</v>
      </c>
      <c r="CA45" s="57">
        <f>MIN('Drive Train'!$F$35-BU44*'DEPRECATED - DT-Prelim Calcs'!$C$21*'Drive Train'!$F$39,CA44+BU$2)</f>
        <v>17.682701860716524</v>
      </c>
      <c r="CB45" s="57">
        <f>'Drive Train'!$F$35-BU45*'DEPRECATED - DT-Prelim Calcs'!$C$21*'Drive Train'!$F$39</f>
        <v>6.0759999999999996</v>
      </c>
      <c r="CC45" s="1">
        <f>IF(BZ45&gt;='Drive Train'!$F$29,1,0)</f>
        <v>0</v>
      </c>
      <c r="CD45" s="57">
        <f t="shared" si="38"/>
        <v>103.33333333333333</v>
      </c>
      <c r="CE45" s="63">
        <f>CE44+'DEPRECATED - DT-Prelim Calcs'!$C$11</f>
        <v>164</v>
      </c>
      <c r="CF45" s="2">
        <f>CP45/'Drive Train'!$F$35</f>
        <v>0.48999999999999994</v>
      </c>
      <c r="CG45" s="46">
        <f>CN45*12*60/(PI() * 'Drive Train'!$F$15)/CF$2*CF45</f>
        <v>7482.779167153024</v>
      </c>
      <c r="CH45" s="2">
        <f>('DEPRECATED - DT-Prelim Calcs'!$C$6*CF45-CG45)/('DEPRECATED - DT-Prelim Calcs'!$C$6*CF45)*'DEPRECATED - DT-Prelim Calcs'!$C$7*CF45</f>
        <v>-2.202495458318722</v>
      </c>
      <c r="CI45" s="57">
        <f>CH45/'DEPRECATED - DT-Prelim Calcs'!$C$7*('DEPRECATED - DT-Prelim Calcs'!$C$8-'DEPRECATED - DT-Prelim Calcs'!$C$9)+'DEPRECATED - DT-Prelim Calcs'!$C$9</f>
        <v>-114.55318145323321</v>
      </c>
      <c r="CJ45" s="57">
        <f t="shared" si="12"/>
        <v>-114.55318145323321</v>
      </c>
      <c r="CK45" s="2">
        <f t="shared" si="39"/>
        <v>-3.3205203379311987</v>
      </c>
      <c r="CL45" s="57">
        <f>CK45*'DEPRECATED - DT-Prelim Calcs'!$C$21/CF$2/'DEPRECATED - DT-Prelim Calcs'!$C$19/'DEPRECATED - DT-Prelim Calcs'!$C$18*3.39*'DEPRECATED - DT-Prelim Calcs'!$C$20</f>
        <v>-56.148385350302817</v>
      </c>
      <c r="CM45" s="46">
        <f t="shared" si="40"/>
        <v>1</v>
      </c>
      <c r="CN45" s="57">
        <f>CL44*'DEPRECATED - DT-Prelim Calcs'!$C$11+CN44</f>
        <v>57.11332376084232</v>
      </c>
      <c r="CO45" s="57">
        <f>CO44+0.5*CL45*'DEPRECATED - DT-Prelim Calcs'!$C$11^2+CN45*'DEPRECATED - DT-Prelim Calcs'!$C$11</f>
        <v>-12612.411249816401</v>
      </c>
      <c r="CP45" s="57">
        <f>MIN('Drive Train'!$F$35-CJ44*'DEPRECATED - DT-Prelim Calcs'!$C$21*'Drive Train'!$F$39,CP44+CJ$2)</f>
        <v>6.0759999999999996</v>
      </c>
      <c r="CQ45" s="57">
        <f>'Drive Train'!$F$35-CJ45*'DEPRECATED - DT-Prelim Calcs'!$C$21*'Drive Train'!$F$39</f>
        <v>20.18961633881986</v>
      </c>
      <c r="CR45" s="1">
        <f>IF(CO45&gt;='Drive Train'!$F$29,1,0)</f>
        <v>0</v>
      </c>
      <c r="CS45" s="57">
        <f t="shared" si="41"/>
        <v>-127.28131272581467</v>
      </c>
      <c r="CT45" s="63">
        <f>CT44+'DEPRECATED - DT-Prelim Calcs'!$C$11</f>
        <v>164</v>
      </c>
      <c r="CU45" s="2">
        <f>DE45/'Drive Train'!$F$35</f>
        <v>0.89212328312191558</v>
      </c>
      <c r="CV45" s="46">
        <f>DC45*12*60/(PI() * 'Drive Train'!$F$15)/CU$2*CU45</f>
        <v>3738.3060494038941</v>
      </c>
      <c r="CW45" s="2">
        <f>('DEPRECATED - DT-Prelim Calcs'!$C$6*CU45-CV45)/('DEPRECATED - DT-Prelim Calcs'!$C$6*CU45)*'DEPRECATED - DT-Prelim Calcs'!$C$7*CU45</f>
        <v>0.45971362657083636</v>
      </c>
      <c r="CX45" s="57">
        <f>CW45/'DEPRECATED - DT-Prelim Calcs'!$C$7*('DEPRECATED - DT-Prelim Calcs'!$C$8-'DEPRECATED - DT-Prelim Calcs'!$C$9)+'DEPRECATED - DT-Prelim Calcs'!$C$9</f>
        <v>27.173551157277306</v>
      </c>
      <c r="CY45" s="57">
        <f t="shared" si="13"/>
        <v>27.173551157277306</v>
      </c>
      <c r="CZ45" s="2">
        <f t="shared" si="42"/>
        <v>0.15292828898542704</v>
      </c>
      <c r="DA45" s="57">
        <f>CZ45*'DEPRECATED - DT-Prelim Calcs'!$C$21/CU$2/'DEPRECATED - DT-Prelim Calcs'!$C$19/'DEPRECATED - DT-Prelim Calcs'!$C$18*3.39*'DEPRECATED - DT-Prelim Calcs'!$C$20</f>
        <v>3.0785036347739965</v>
      </c>
      <c r="DB45" s="46">
        <f t="shared" si="43"/>
        <v>0</v>
      </c>
      <c r="DC45" s="57">
        <f>DA44*'DEPRECATED - DT-Prelim Calcs'!$C$11+DC44</f>
        <v>13.164363091813417</v>
      </c>
      <c r="DD45" s="57">
        <f>DD44+0.5*DA45*'DEPRECATED - DT-Prelim Calcs'!$C$11^2+DC45*'DEPRECATED - DT-Prelim Calcs'!$C$11</f>
        <v>-20146.308123140803</v>
      </c>
      <c r="DE45" s="57">
        <f>MIN('Drive Train'!$F$35-CY44*'DEPRECATED - DT-Prelim Calcs'!$C$21*'Drive Train'!$F$39,DE44+CY$2)</f>
        <v>11.062328710711753</v>
      </c>
      <c r="DF45" s="57">
        <f>'Drive Train'!$F$35-CY45*'DEPRECATED - DT-Prelim Calcs'!$C$21*'Drive Train'!$F$39</f>
        <v>10.552198521305144</v>
      </c>
      <c r="DG45" s="1">
        <f>IF(DD45&gt;='Drive Train'!$F$29,1,0)</f>
        <v>0</v>
      </c>
      <c r="DH45" s="57">
        <f t="shared" si="44"/>
        <v>30.192834619197008</v>
      </c>
      <c r="DI45" s="63">
        <f>DI44+'DEPRECATED - DT-Prelim Calcs'!$C$11</f>
        <v>164</v>
      </c>
      <c r="DJ45" s="2">
        <f>DT45/'Drive Train'!$F$35</f>
        <v>0.48999999999999994</v>
      </c>
      <c r="DK45" s="46">
        <f>DR45*12*60/(PI() * 'Drive Train'!$F$15)/DJ$2*DJ45</f>
        <v>-28962.242021175389</v>
      </c>
      <c r="DL45" s="2">
        <f>('DEPRECATED - DT-Prelim Calcs'!$C$6*DJ45-DK45)/('DEPRECATED - DT-Prelim Calcs'!$C$6*DJ45)*'DEPRECATED - DT-Prelim Calcs'!$C$7*DJ45</f>
        <v>14.276397799443282</v>
      </c>
      <c r="DM45" s="57">
        <f>DL45/'DEPRECATED - DT-Prelim Calcs'!$C$7*('DEPRECATED - DT-Prelim Calcs'!$C$8-'DEPRECATED - DT-Prelim Calcs'!$C$9)+'DEPRECATED - DT-Prelim Calcs'!$C$9</f>
        <v>762.72565878364037</v>
      </c>
      <c r="DN45" s="57">
        <f t="shared" si="14"/>
        <v>93</v>
      </c>
      <c r="DO45" s="2">
        <f t="shared" si="45"/>
        <v>1.1037138828047846</v>
      </c>
      <c r="DP45" s="57">
        <f>DO45*'DEPRECATED - DT-Prelim Calcs'!$C$21/DJ$2/'DEPRECATED - DT-Prelim Calcs'!$C$19/'DEPRECATED - DT-Prelim Calcs'!$C$18*3.39*'DEPRECATED - DT-Prelim Calcs'!$C$20</f>
        <v>25.773080821789936</v>
      </c>
      <c r="DQ45" s="46">
        <f t="shared" si="46"/>
        <v>0</v>
      </c>
      <c r="DR45" s="57">
        <f>DP44*'DEPRECATED - DT-Prelim Calcs'!$C$11+DR44</f>
        <v>-160.07664807391666</v>
      </c>
      <c r="DS45" s="57">
        <f>DS44+0.5*DP45*'DEPRECATED - DT-Prelim Calcs'!$C$11^2+DR45*'DEPRECATED - DT-Prelim Calcs'!$C$11</f>
        <v>-47888.658232362257</v>
      </c>
      <c r="DT45" s="57">
        <f>MIN('Drive Train'!$F$35-DN44*'DEPRECATED - DT-Prelim Calcs'!$C$21*'Drive Train'!$F$39,DT44+DN$2)</f>
        <v>6.0759999999999996</v>
      </c>
      <c r="DU45" s="57">
        <f>'Drive Train'!$F$35-DN45*'DEPRECATED - DT-Prelim Calcs'!$C$21*'Drive Train'!$F$39</f>
        <v>6.0759999999999996</v>
      </c>
      <c r="DV45" s="1">
        <f>IF(DS45&gt;='Drive Train'!$F$29,1,0)</f>
        <v>0</v>
      </c>
      <c r="DW45" s="57">
        <f t="shared" si="47"/>
        <v>103.33333333333333</v>
      </c>
      <c r="DX45" s="63">
        <f>DX44+'DEPRECATED - DT-Prelim Calcs'!$C$11</f>
        <v>164</v>
      </c>
      <c r="DY45" s="2">
        <f>EI45/'Drive Train'!$F$35</f>
        <v>0.48999999999999994</v>
      </c>
      <c r="DZ45" s="46">
        <f>EG45*12*60/(PI() * 'Drive Train'!$F$15)/DY$2*DY45</f>
        <v>-40393.634552112431</v>
      </c>
      <c r="EA45" s="2">
        <f>('DEPRECATED - DT-Prelim Calcs'!$C$6*DY45-DZ45)/('DEPRECATED - DT-Prelim Calcs'!$C$6*DY45)*'DEPRECATED - DT-Prelim Calcs'!$C$7*DY45</f>
        <v>19.445188793731887</v>
      </c>
      <c r="EB45" s="57">
        <f>EA45/'DEPRECATED - DT-Prelim Calcs'!$C$7*('DEPRECATED - DT-Prelim Calcs'!$C$8-'DEPRECATED - DT-Prelim Calcs'!$C$9)+'DEPRECATED - DT-Prelim Calcs'!$C$9</f>
        <v>1037.894075616515</v>
      </c>
      <c r="EC45" s="57">
        <f t="shared" si="15"/>
        <v>93</v>
      </c>
      <c r="ED45" s="2">
        <f t="shared" si="48"/>
        <v>0.96993038185874991</v>
      </c>
      <c r="EE45" s="57">
        <f>ED45*'DEPRECATED - DT-Prelim Calcs'!$C$21/DY$2/'DEPRECATED - DT-Prelim Calcs'!$C$19/'DEPRECATED - DT-Prelim Calcs'!$C$18*3.39*'DEPRECATED - DT-Prelim Calcs'!$C$20</f>
        <v>25.773080821789936</v>
      </c>
      <c r="EF45" s="46">
        <f t="shared" si="49"/>
        <v>0</v>
      </c>
      <c r="EG45" s="57">
        <f>EE44*'DEPRECATED - DT-Prelim Calcs'!$C$11+EG44</f>
        <v>-196.19719474444537</v>
      </c>
      <c r="EH45" s="57">
        <f>EH44+0.5*EE45*'DEPRECATED - DT-Prelim Calcs'!$C$11^2+EG45*'DEPRECATED - DT-Prelim Calcs'!$C$11</f>
        <v>-69170.907613223477</v>
      </c>
      <c r="EI45" s="57">
        <f>MIN('Drive Train'!$F$35-EC44*'DEPRECATED - DT-Prelim Calcs'!$C$21*'Drive Train'!$F$39,EI44+EC$2)</f>
        <v>6.0759999999999996</v>
      </c>
      <c r="EJ45" s="57">
        <f>'Drive Train'!$F$35-EC45*'DEPRECATED - DT-Prelim Calcs'!$C$21*'Drive Train'!$F$39</f>
        <v>6.0759999999999996</v>
      </c>
      <c r="EK45" s="1">
        <f>IF(EH45&gt;='Drive Train'!$F$29,1,0)</f>
        <v>0</v>
      </c>
      <c r="EL45" s="57">
        <f t="shared" si="50"/>
        <v>103.33333333333333</v>
      </c>
      <c r="EM45" s="63">
        <f>EM44+'DEPRECATED - DT-Prelim Calcs'!$C$11</f>
        <v>164</v>
      </c>
      <c r="EN45" s="2">
        <f>EX45/'Drive Train'!$F$35</f>
        <v>0.48999999999999994</v>
      </c>
      <c r="EO45" s="46">
        <f>EV45*12*60/(PI() * 'Drive Train'!$F$15)/EN$2*EN45</f>
        <v>-2623.2903297669909</v>
      </c>
      <c r="EP45" s="2">
        <f>('DEPRECATED - DT-Prelim Calcs'!$C$6*EN45-EO45)/('DEPRECATED - DT-Prelim Calcs'!$C$6*EN45)*'DEPRECATED - DT-Prelim Calcs'!$C$7*EN45</f>
        <v>2.3670406556732546</v>
      </c>
      <c r="EQ45" s="57">
        <f>EP45/'DEPRECATED - DT-Prelim Calcs'!$C$7*('DEPRECATED - DT-Prelim Calcs'!$C$8-'DEPRECATED - DT-Prelim Calcs'!$C$9)+'DEPRECATED - DT-Prelim Calcs'!$C$9</f>
        <v>128.71299424185833</v>
      </c>
      <c r="ER45" s="57">
        <f t="shared" si="16"/>
        <v>93</v>
      </c>
      <c r="ES45" s="2">
        <f t="shared" si="51"/>
        <v>0.86507304327942547</v>
      </c>
      <c r="ET45" s="57">
        <f>ES45*'DEPRECATED - DT-Prelim Calcs'!$C$21/EN$2/'DEPRECATED - DT-Prelim Calcs'!$C$19/'DEPRECATED - DT-Prelim Calcs'!$C$18*3.39*'DEPRECATED - DT-Prelim Calcs'!$C$20</f>
        <v>25.773080821789936</v>
      </c>
      <c r="EU45" s="46">
        <f t="shared" si="52"/>
        <v>0</v>
      </c>
      <c r="EV45" s="57">
        <f>ET44*'DEPRECATED - DT-Prelim Calcs'!$C$11+EV44</f>
        <v>-11.364188676543193</v>
      </c>
      <c r="EW45" s="57">
        <f>EW44+0.5*ET45*'DEPRECATED - DT-Prelim Calcs'!$C$11^2+EV45*'DEPRECATED - DT-Prelim Calcs'!$C$11</f>
        <v>-91067.506457271156</v>
      </c>
      <c r="EX45" s="57">
        <f>MIN('Drive Train'!$F$35-ER44*'DEPRECATED - DT-Prelim Calcs'!$C$21*'Drive Train'!$F$39,EX44+ER$2)</f>
        <v>6.0759999999999996</v>
      </c>
      <c r="EY45" s="57">
        <f>'Drive Train'!$F$35-ER45*'DEPRECATED - DT-Prelim Calcs'!$C$21*'Drive Train'!$F$39</f>
        <v>6.0759999999999996</v>
      </c>
      <c r="EZ45" s="1">
        <f>IF(EW45&gt;='Drive Train'!$F$29,1,0)</f>
        <v>0</v>
      </c>
      <c r="FA45" s="57">
        <f t="shared" si="53"/>
        <v>103.33333333333333</v>
      </c>
      <c r="FB45" s="63">
        <f>FB44+'DEPRECATED - DT-Prelim Calcs'!$C$11</f>
        <v>164</v>
      </c>
      <c r="FC45" s="2">
        <f>FM45/'Drive Train'!$F$35</f>
        <v>0.96050783888763369</v>
      </c>
      <c r="FD45" s="46">
        <f>FK45*12*60/(PI() * 'Drive Train'!$F$15)/FC$2*FC45</f>
        <v>-13636.308797583797</v>
      </c>
      <c r="FE45" s="2">
        <f>('DEPRECATED - DT-Prelim Calcs'!$C$6*FC45-FD45)/('DEPRECATED - DT-Prelim Calcs'!$C$6*FC45)*'DEPRECATED - DT-Prelim Calcs'!$C$7*FC45</f>
        <v>8.4805845300263165</v>
      </c>
      <c r="FF45" s="57">
        <f>FE45/'DEPRECATED - DT-Prelim Calcs'!$C$7*('DEPRECATED - DT-Prelim Calcs'!$C$8-'DEPRECATED - DT-Prelim Calcs'!$C$9)+'DEPRECATED - DT-Prelim Calcs'!$C$9</f>
        <v>454.17676149476199</v>
      </c>
      <c r="FG45" s="57">
        <f t="shared" si="17"/>
        <v>93</v>
      </c>
      <c r="FH45" s="2">
        <f t="shared" si="54"/>
        <v>0.78067567320338405</v>
      </c>
      <c r="FI45" s="57">
        <f>FH45*'DEPRECATED - DT-Prelim Calcs'!$C$21/FC$2/'DEPRECATED - DT-Prelim Calcs'!$C$19/'DEPRECATED - DT-Prelim Calcs'!$C$18*3.39*'DEPRECATED - DT-Prelim Calcs'!$C$20</f>
        <v>25.773080821789936</v>
      </c>
      <c r="FJ45" s="46">
        <f t="shared" si="55"/>
        <v>0</v>
      </c>
      <c r="FK45" s="57">
        <f>FI44*'DEPRECATED - DT-Prelim Calcs'!$C$11+FK44</f>
        <v>-27.195806247626045</v>
      </c>
      <c r="FL45" s="57">
        <f>FL44+0.5*FI45*'DEPRECATED - DT-Prelim Calcs'!$C$11^2+FK45*'DEPRECATED - DT-Prelim Calcs'!$C$11</f>
        <v>-112441.12807553823</v>
      </c>
      <c r="FM45" s="57">
        <f>MIN('Drive Train'!$F$35-FG44*'DEPRECATED - DT-Prelim Calcs'!$C$21*'Drive Train'!$F$39,FM44+FG$2)</f>
        <v>11.910297202206658</v>
      </c>
      <c r="FN45" s="57">
        <f>'Drive Train'!$F$35-FG45*'DEPRECATED - DT-Prelim Calcs'!$C$21*'Drive Train'!$F$39</f>
        <v>6.0759999999999996</v>
      </c>
      <c r="FO45" s="1">
        <f>IF(FL45&gt;='Drive Train'!$F$29,1,0)</f>
        <v>0</v>
      </c>
      <c r="FP45" s="57">
        <f t="shared" si="56"/>
        <v>103.33333333333333</v>
      </c>
      <c r="FQ45" s="63">
        <f>FQ44+'DEPRECATED - DT-Prelim Calcs'!$C$11</f>
        <v>164</v>
      </c>
      <c r="FR45" s="2">
        <f>GB45/'Drive Train'!$F$35</f>
        <v>0.48999999999999994</v>
      </c>
      <c r="FS45" s="46">
        <f>FZ45*12*60/(PI() * 'Drive Train'!$F$15)/FR$2*FR45</f>
        <v>-82184.924819071515</v>
      </c>
      <c r="FT45" s="2">
        <f>('DEPRECATED - DT-Prelim Calcs'!$C$6*FR45-FS45)/('DEPRECATED - DT-Prelim Calcs'!$C$6*FR45)*'DEPRECATED - DT-Prelim Calcs'!$C$7*FR45</f>
        <v>38.341438239017329</v>
      </c>
      <c r="FU45" s="57">
        <f>FT45/'DEPRECATED - DT-Prelim Calcs'!$C$7*('DEPRECATED - DT-Prelim Calcs'!$C$8-'DEPRECATED - DT-Prelim Calcs'!$C$9)+'DEPRECATED - DT-Prelim Calcs'!$C$9</f>
        <v>2043.8645336373129</v>
      </c>
      <c r="FV45" s="57">
        <f t="shared" si="18"/>
        <v>93</v>
      </c>
      <c r="FW45" s="2">
        <f t="shared" si="57"/>
        <v>0.7112822800297498</v>
      </c>
      <c r="FX45" s="57">
        <f>FW45*'DEPRECATED - DT-Prelim Calcs'!$C$21/FR$2/'DEPRECATED - DT-Prelim Calcs'!$C$19/'DEPRECATED - DT-Prelim Calcs'!$C$18*3.39*'DEPRECATED - DT-Prelim Calcs'!$C$20</f>
        <v>25.773080821789936</v>
      </c>
      <c r="FY45" s="46">
        <f t="shared" si="58"/>
        <v>0</v>
      </c>
      <c r="FZ45" s="57">
        <f>FX44*'DEPRECATED - DT-Prelim Calcs'!$C$11+FZ44</f>
        <v>-292.73419052995973</v>
      </c>
      <c r="GA45" s="57">
        <f>GA44+0.5*FX45*'DEPRECATED - DT-Prelim Calcs'!$C$11^2+FZ45*'DEPRECATED - DT-Prelim Calcs'!$C$11</f>
        <v>-122958.01609196386</v>
      </c>
      <c r="GB45" s="57">
        <f>MIN('Drive Train'!$F$35-FV44*'DEPRECATED - DT-Prelim Calcs'!$C$21*'Drive Train'!$F$39,GB44+FV$2)</f>
        <v>6.0759999999999996</v>
      </c>
      <c r="GC45" s="57">
        <f>'Drive Train'!$F$35-FV45*'DEPRECATED - DT-Prelim Calcs'!$C$21*'Drive Train'!$F$39</f>
        <v>6.0759999999999996</v>
      </c>
      <c r="GD45" s="1">
        <f>IF(GA45&gt;='Drive Train'!$F$29,1,0)</f>
        <v>0</v>
      </c>
      <c r="GE45" s="57">
        <f t="shared" si="59"/>
        <v>103.33333333333333</v>
      </c>
      <c r="GF45" s="63">
        <f>GF44+'DEPRECATED - DT-Prelim Calcs'!$C$11</f>
        <v>164</v>
      </c>
      <c r="GG45" s="2">
        <f>GQ45/'Drive Train'!$F$35</f>
        <v>0.83548387096774201</v>
      </c>
      <c r="GH45" s="46">
        <f>GO45*12*60/(PI() * 'Drive Train'!$F$15)/GG$2*GG45</f>
        <v>-66944.528691576867</v>
      </c>
      <c r="GI45" s="2">
        <f>('DEPRECATED - DT-Prelim Calcs'!$C$6*GG45-GH45)/('DEPRECATED - DT-Prelim Calcs'!$C$6*GG45)*'DEPRECATED - DT-Prelim Calcs'!$C$7*GG45</f>
        <v>32.282993454867203</v>
      </c>
      <c r="GJ45" s="57">
        <f>GI45/'DEPRECATED - DT-Prelim Calcs'!$C$7*('DEPRECATED - DT-Prelim Calcs'!$C$8-'DEPRECATED - DT-Prelim Calcs'!$C$9)+'DEPRECATED - DT-Prelim Calcs'!$C$9</f>
        <v>1721.334049900192</v>
      </c>
      <c r="GK45" s="57">
        <f t="shared" si="60"/>
        <v>29.999999999999982</v>
      </c>
      <c r="GL45" s="2">
        <f t="shared" si="61"/>
        <v>0.99579519204165001</v>
      </c>
      <c r="GM45" s="57">
        <f>GL45*'DEPRECATED - DT-Prelim Calcs'!$C$21/GG$2/'DEPRECATED - DT-Prelim Calcs'!$C$19/'DEPRECATED - DT-Prelim Calcs'!$C$18*3.39*'DEPRECATED - DT-Prelim Calcs'!$C$20</f>
        <v>25.773080821789936</v>
      </c>
      <c r="GN45" s="46">
        <f t="shared" si="62"/>
        <v>0</v>
      </c>
      <c r="GO45" s="57">
        <f>GM44*'DEPRECATED - DT-Prelim Calcs'!$C$11+GO44</f>
        <v>-195.78635512312792</v>
      </c>
      <c r="GP45" s="57">
        <f>GP44+0.5*GM45*'DEPRECATED - DT-Prelim Calcs'!$C$11^2+GO45*'DEPRECATED - DT-Prelim Calcs'!$C$11</f>
        <v>-75201.186071192118</v>
      </c>
      <c r="GQ45" s="57">
        <f>MIN('Drive Train'!$F$35-GK44*'DEPRECATED - DT-Prelim Calcs'!$C$21*'Drive Train'!$F$39,GQ44+GK$2)</f>
        <v>10.360000000000001</v>
      </c>
      <c r="GR45" s="57">
        <f>'Drive Train'!$F$35-GK45*'DEPRECATED - DT-Prelim Calcs'!$C$21*'Drive Train'!$F$39</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-115822.81538922468</v>
      </c>
      <c r="GX45" s="2">
        <f>('DEPRECATED - DT-Prelim Calcs'!$C$6*GV45-GW45)/('DEPRECATED - DT-Prelim Calcs'!$C$6*GV45)*'DEPRECATED - DT-Prelim Calcs'!$C$7*GV45</f>
        <v>54.339628423383431</v>
      </c>
      <c r="GY45" s="57">
        <f>GX45/'DEPRECATED - DT-Prelim Calcs'!$C$7*('DEPRECATED - DT-Prelim Calcs'!$C$8-'DEPRECATED - DT-Prelim Calcs'!$C$9)+'DEPRECATED - DT-Prelim Calcs'!$C$9</f>
        <v>2895.55241772618</v>
      </c>
      <c r="GZ45" s="57">
        <f t="shared" si="20"/>
        <v>33.333333333333314</v>
      </c>
      <c r="HA45" s="2">
        <f t="shared" si="64"/>
        <v>0.99579519204165001</v>
      </c>
      <c r="HB45" s="57">
        <f>HA45*'DEPRECATED - DT-Prelim Calcs'!$C$21/GV$2/'DEPRECATED - DT-Prelim Calcs'!$C$19/'DEPRECATED - DT-Prelim Calcs'!$C$18*3.39*'DEPRECATED - DT-Prelim Calcs'!$C$20</f>
        <v>25.773080821789936</v>
      </c>
      <c r="HC45" s="46">
        <f t="shared" si="65"/>
        <v>0</v>
      </c>
      <c r="HD45" s="57">
        <f>HB44*'DEPRECATED - DT-Prelim Calcs'!$C$11+HD44</f>
        <v>-346.31306574578025</v>
      </c>
      <c r="HE45" s="57">
        <f>HE44+0.5*HB45*'DEPRECATED - DT-Prelim Calcs'!$C$11^2+HD45*'DEPRECATED - DT-Prelim Calcs'!$C$11</f>
        <v>-64362.61845868927</v>
      </c>
      <c r="HF45" s="57">
        <f>MIN('Drive Train'!$F$35-GZ44*'DEPRECATED - DT-Prelim Calcs'!$C$21*'Drive Train'!$F$39,HF44+GZ$2)</f>
        <v>10.133333333333335</v>
      </c>
      <c r="HG45" s="57">
        <f>'Drive Train'!$F$35-GZ45*'DEPRECATED - DT-Prelim Calcs'!$C$21*'Drive Train'!$F$39</f>
        <v>10.133333333333335</v>
      </c>
      <c r="HH45" s="1">
        <f>IF(HE45&gt;='Drive Train'!$F$29,1,0)</f>
        <v>0</v>
      </c>
      <c r="HI45" s="57">
        <f t="shared" si="66"/>
        <v>37.037037037037017</v>
      </c>
      <c r="HJ45" s="63">
        <f>HJ44+'DEPRECATED - DT-Prelim Calcs'!$C$11</f>
        <v>164</v>
      </c>
      <c r="HK45" s="2">
        <f>HU45/'Drive Train'!$F$35</f>
        <v>0.79892473118279583</v>
      </c>
      <c r="HL45" s="46">
        <f>HS45*12*60/(PI() * 'Drive Train'!$F$15)/HK$2*HK45</f>
        <v>-122329.18606531624</v>
      </c>
      <c r="HM45" s="2">
        <f>('DEPRECATED - DT-Prelim Calcs'!$C$6*HK45-HL45)/('DEPRECATED - DT-Prelim Calcs'!$C$6*HK45)*'DEPRECATED - DT-Prelim Calcs'!$C$7*HK45</f>
        <v>57.237479599788841</v>
      </c>
      <c r="HN45" s="57">
        <f>HM45/'DEPRECATED - DT-Prelim Calcs'!$C$7*('DEPRECATED - DT-Prelim Calcs'!$C$8-'DEPRECATED - DT-Prelim Calcs'!$C$9)+'DEPRECATED - DT-Prelim Calcs'!$C$9</f>
        <v>3049.8239139638622</v>
      </c>
      <c r="HO45" s="57">
        <f t="shared" si="21"/>
        <v>36.66666666666665</v>
      </c>
      <c r="HP45" s="2">
        <f t="shared" si="67"/>
        <v>0.99579519204165001</v>
      </c>
      <c r="HQ45" s="57">
        <f>HP45*'DEPRECATED - DT-Prelim Calcs'!$C$21/HK$2/'DEPRECATED - DT-Prelim Calcs'!$C$19/'DEPRECATED - DT-Prelim Calcs'!$C$18*3.39*'DEPRECATED - DT-Prelim Calcs'!$C$20</f>
        <v>25.773080821789936</v>
      </c>
      <c r="HR45" s="46">
        <f t="shared" si="68"/>
        <v>0</v>
      </c>
      <c r="HS45" s="57">
        <f>HQ44*'DEPRECATED - DT-Prelim Calcs'!$C$11+HS44</f>
        <v>-374.13610803474364</v>
      </c>
      <c r="HT45" s="57">
        <f>HT44+0.5*HQ45*'DEPRECATED - DT-Prelim Calcs'!$C$11^2+HS45*'DEPRECATED - DT-Prelim Calcs'!$C$11</f>
        <v>-82260.964645431595</v>
      </c>
      <c r="HU45" s="57">
        <f>MIN('Drive Train'!$F$35-HO44*'DEPRECATED - DT-Prelim Calcs'!$C$21*'Drive Train'!$F$39,HU44+HO$2)</f>
        <v>9.9066666666666681</v>
      </c>
      <c r="HV45" s="57">
        <f>'Drive Train'!$F$35-HO45*'DEPRECATED - DT-Prelim Calcs'!$C$21*'Drive Train'!$F$39</f>
        <v>9.9066666666666681</v>
      </c>
      <c r="HW45" s="1">
        <f>IF(HT45&gt;='Drive Train'!$F$29,1,0)</f>
        <v>0</v>
      </c>
      <c r="HX45" s="57">
        <f t="shared" si="69"/>
        <v>40.740740740740726</v>
      </c>
      <c r="HY45" s="63">
        <f>HY44+'DEPRECATED - DT-Prelim Calcs'!$C$11</f>
        <v>164</v>
      </c>
      <c r="HZ45" s="2">
        <f>IJ45/'Drive Train'!$F$35</f>
        <v>0.78064516129032269</v>
      </c>
      <c r="IA45" s="46">
        <f>IH45*12*60/(PI() * 'Drive Train'!$F$15)/HZ$2*HZ45</f>
        <v>4897.6536813191542</v>
      </c>
      <c r="IB45" s="2">
        <f>('DEPRECATED - DT-Prelim Calcs'!$C$6*HZ45-IA45)/('DEPRECATED - DT-Prelim Calcs'!$C$6*HZ45)*'DEPRECATED - DT-Prelim Calcs'!$C$7*HZ45</f>
        <v>-0.33315648811568122</v>
      </c>
      <c r="IC45" s="57">
        <f>IB45/'DEPRECATED - DT-Prelim Calcs'!$C$7*('DEPRECATED - DT-Prelim Calcs'!$C$8-'DEPRECATED - DT-Prelim Calcs'!$C$9)+'DEPRECATED - DT-Prelim Calcs'!$C$9</f>
        <v>-15.0360902179427</v>
      </c>
      <c r="ID45" s="57">
        <f t="shared" si="22"/>
        <v>-15.0360902179427</v>
      </c>
      <c r="IE45" s="2">
        <f t="shared" si="70"/>
        <v>-0.79248036303854119</v>
      </c>
      <c r="IF45" s="57">
        <f>IE45*'DEPRECATED - DT-Prelim Calcs'!$C$21/HZ$2/'DEPRECATED - DT-Prelim Calcs'!$C$19/'DEPRECATED - DT-Prelim Calcs'!$C$18*3.39*'DEPRECATED - DT-Prelim Calcs'!$C$20</f>
        <v>-20.510904862271595</v>
      </c>
      <c r="IG45" s="46">
        <f t="shared" si="71"/>
        <v>1</v>
      </c>
      <c r="IH45" s="57">
        <f>IF44*'DEPRECATED - DT-Prelim Calcs'!$C$11+IH44</f>
        <v>15.329917002010376</v>
      </c>
      <c r="II45" s="57">
        <f>II44+0.5*IF45*'DEPRECATED - DT-Prelim Calcs'!$C$11^2+IH45*'DEPRECATED - DT-Prelim Calcs'!$C$11</f>
        <v>-87825.873630399074</v>
      </c>
      <c r="IJ45" s="57">
        <f>MIN('Drive Train'!$F$35-ID44*'DEPRECATED - DT-Prelim Calcs'!$C$21*'Drive Train'!$F$39,IJ44+ID$2)</f>
        <v>9.6800000000000015</v>
      </c>
      <c r="IK45" s="57">
        <f>'Drive Train'!$F$35-ID45*'DEPRECATED - DT-Prelim Calcs'!$C$21*'Drive Train'!$F$39</f>
        <v>13.422454134820104</v>
      </c>
      <c r="IL45" s="1">
        <f>IF(II45&gt;='Drive Train'!$F$29,1,0)</f>
        <v>0</v>
      </c>
      <c r="IM45" s="57">
        <f t="shared" si="72"/>
        <v>-16.706766908825223</v>
      </c>
      <c r="IN45" s="63">
        <f>IN44+'DEPRECATED - DT-Prelim Calcs'!$C$11</f>
        <v>164</v>
      </c>
      <c r="IO45" s="2">
        <f>IY45/'Drive Train'!$F$35</f>
        <v>0.76236559139784954</v>
      </c>
      <c r="IP45" s="46">
        <f>IW45*12*60/(PI() * 'Drive Train'!$F$15)/IO$2*IO45</f>
        <v>-136467.06130718481</v>
      </c>
      <c r="IQ45" s="2">
        <f>('DEPRECATED - DT-Prelim Calcs'!$C$6*IO45-IP45)/('DEPRECATED - DT-Prelim Calcs'!$C$6*IO45)*'DEPRECATED - DT-Prelim Calcs'!$C$7*IO45</f>
        <v>63.541919790149755</v>
      </c>
      <c r="IR45" s="57">
        <f>IQ45/'DEPRECATED - DT-Prelim Calcs'!$C$7*('DEPRECATED - DT-Prelim Calcs'!$C$8-'DEPRECATED - DT-Prelim Calcs'!$C$9)+'DEPRECATED - DT-Prelim Calcs'!$C$9</f>
        <v>3385.4503357162712</v>
      </c>
      <c r="IS45" s="57">
        <f t="shared" si="23"/>
        <v>43.333333333333321</v>
      </c>
      <c r="IT45" s="2">
        <f t="shared" si="73"/>
        <v>0.99579519204165001</v>
      </c>
      <c r="IU45" s="57">
        <f>IT45*'DEPRECATED - DT-Prelim Calcs'!$C$21/IO$2/'DEPRECATED - DT-Prelim Calcs'!$C$19/'DEPRECATED - DT-Prelim Calcs'!$C$18*3.39*'DEPRECATED - DT-Prelim Calcs'!$C$20</f>
        <v>25.773080821789936</v>
      </c>
      <c r="IV45" s="46">
        <f t="shared" si="74"/>
        <v>0</v>
      </c>
      <c r="IW45" s="57">
        <f>IU44*'DEPRECATED - DT-Prelim Calcs'!$C$11+IW44</f>
        <v>-437.39111445858862</v>
      </c>
      <c r="IX45" s="57">
        <f>IX44+0.5*IU45*'DEPRECATED - DT-Prelim Calcs'!$C$11^2+IW45*'DEPRECATED - DT-Prelim Calcs'!$C$11</f>
        <v>-79796.414625406018</v>
      </c>
      <c r="IY45" s="57">
        <f>MIN('Drive Train'!$F$35-IS44*'DEPRECATED - DT-Prelim Calcs'!$C$21*'Drive Train'!$F$39,IY44+IS$2)</f>
        <v>9.4533333333333349</v>
      </c>
      <c r="IZ45" s="57">
        <f>'Drive Train'!$F$35-IS45*'DEPRECATED - DT-Prelim Calcs'!$C$21*'Drive Train'!$F$39</f>
        <v>9.4533333333333349</v>
      </c>
      <c r="JA45" s="1">
        <f>IF(IX45&gt;='Drive Train'!$F$29,1,0)</f>
        <v>0</v>
      </c>
      <c r="JB45" s="57">
        <f t="shared" si="75"/>
        <v>48.148148148148138</v>
      </c>
      <c r="JC45" s="63">
        <f>JC44+'DEPRECATED - DT-Prelim Calcs'!$C$11</f>
        <v>164</v>
      </c>
      <c r="JD45" s="2">
        <f>JN45/'Drive Train'!$F$35</f>
        <v>0.74408602150537628</v>
      </c>
      <c r="JE45" s="46">
        <f>JL45*12*60/(PI() * 'Drive Train'!$F$15)/JD$2*JD45</f>
        <v>-119698.63547363583</v>
      </c>
      <c r="JF45" s="2">
        <f>('DEPRECATED - DT-Prelim Calcs'!$C$6*JD45-JE45)/('DEPRECATED - DT-Prelim Calcs'!$C$6*JD45)*'DEPRECATED - DT-Prelim Calcs'!$C$7*JD45</f>
        <v>55.915894871201765</v>
      </c>
      <c r="JG45" s="57">
        <f>JF45/'DEPRECATED - DT-Prelim Calcs'!$C$7*('DEPRECATED - DT-Prelim Calcs'!$C$8-'DEPRECATED - DT-Prelim Calcs'!$C$9)+'DEPRECATED - DT-Prelim Calcs'!$C$9</f>
        <v>2979.4673493672972</v>
      </c>
      <c r="JH45" s="57">
        <f t="shared" si="24"/>
        <v>46.666666666666657</v>
      </c>
      <c r="JI45" s="2">
        <f t="shared" si="76"/>
        <v>0.99579519204165001</v>
      </c>
      <c r="JJ45" s="57">
        <f>JI45*'DEPRECATED - DT-Prelim Calcs'!$C$21/JD$2/'DEPRECATED - DT-Prelim Calcs'!$C$19/'DEPRECATED - DT-Prelim Calcs'!$C$18*3.39*'DEPRECATED - DT-Prelim Calcs'!$C$20</f>
        <v>25.773080821789936</v>
      </c>
      <c r="JK45" s="46">
        <f t="shared" si="77"/>
        <v>0</v>
      </c>
      <c r="JL45" s="57">
        <f>JJ44*'DEPRECATED - DT-Prelim Calcs'!$C$11+JL44</f>
        <v>-393.07141033317555</v>
      </c>
      <c r="JM45" s="57">
        <f>JM44+0.5*JJ45*'DEPRECATED - DT-Prelim Calcs'!$C$11^2+JL45*'DEPRECATED - DT-Prelim Calcs'!$C$11</f>
        <v>-90626.766725077352</v>
      </c>
      <c r="JN45" s="57">
        <f>MIN('Drive Train'!$F$35-JH44*'DEPRECATED - DT-Prelim Calcs'!$C$21*'Drive Train'!$F$39,JN44+JH$2)</f>
        <v>9.2266666666666666</v>
      </c>
      <c r="JO45" s="57">
        <f>'Drive Train'!$F$35-JH45*'DEPRECATED - DT-Prelim Calcs'!$C$21*'Drive Train'!$F$39</f>
        <v>9.2266666666666666</v>
      </c>
      <c r="JP45" s="1">
        <f>IF(JM45&gt;='Drive Train'!$F$29,1,0)</f>
        <v>0</v>
      </c>
      <c r="JQ45" s="57">
        <f>MIN(JG45,'DEPRECATED - DT-Prelim Calcs'!$C$10)*'DEPRECATED - DT-Prelim Calcs'!$C$11*1000/60/60</f>
        <v>103.33333333333333</v>
      </c>
      <c r="JR45" s="63">
        <f>JR44+'DEPRECATED - DT-Prelim Calcs'!$C$11</f>
        <v>164</v>
      </c>
      <c r="JS45" s="2">
        <f>KC45/'Drive Train'!$F$35</f>
        <v>1.3114298740661379</v>
      </c>
      <c r="JT45" s="46">
        <f>KA45*12*60/(PI() * 'Drive Train'!$F$15)/JS$2*JS45</f>
        <v>-86170.176852103716</v>
      </c>
      <c r="JU45" s="2">
        <f>('DEPRECATED - DT-Prelim Calcs'!$C$6*JS45-JT45)/('DEPRECATED - DT-Prelim Calcs'!$C$6*JS45)*'DEPRECATED - DT-Prelim Calcs'!$C$7*JS45</f>
        <v>42.123046224186055</v>
      </c>
      <c r="JV45" s="57">
        <f>JU45/'DEPRECATED - DT-Prelim Calcs'!$C$7*('DEPRECATED - DT-Prelim Calcs'!$C$8-'DEPRECATED - DT-Prelim Calcs'!$C$9)+'DEPRECATED - DT-Prelim Calcs'!$C$9</f>
        <v>2245.1841620593655</v>
      </c>
      <c r="JW45" s="57">
        <f t="shared" si="25"/>
        <v>49.999999999999993</v>
      </c>
      <c r="JX45" s="2">
        <f t="shared" si="78"/>
        <v>0.99579519204165001</v>
      </c>
      <c r="JY45" s="57">
        <f>JX45*'DEPRECATED - DT-Prelim Calcs'!$C$21/JS$2/'DEPRECATED - DT-Prelim Calcs'!$C$19/'DEPRECATED - DT-Prelim Calcs'!$C$18*3.39*'DEPRECATED - DT-Prelim Calcs'!$C$20</f>
        <v>25.773080821789936</v>
      </c>
      <c r="JZ45" s="46">
        <f t="shared" si="79"/>
        <v>0</v>
      </c>
      <c r="KA45" s="57">
        <f>JY44*'DEPRECATED - DT-Prelim Calcs'!$C$11+KA44</f>
        <v>-160.55258965580279</v>
      </c>
      <c r="KB45" s="57">
        <f>KB44+0.5*JY45*'DEPRECATED - DT-Prelim Calcs'!$C$11^2+KA45*'DEPRECATED - DT-Prelim Calcs'!$C$11</f>
        <v>-66611.441877247387</v>
      </c>
      <c r="KC45" s="57">
        <f>MIN('Drive Train'!$F$35-JW44*'DEPRECATED - DT-Prelim Calcs'!$C$21*'Drive Train'!$F$39,KC44+JW$2)</f>
        <v>16.261730438420109</v>
      </c>
      <c r="KD45" s="57">
        <f>'Drive Train'!$F$35-JW45*'DEPRECATED - DT-Prelim Calcs'!$C$21*'Drive Train'!$F$39</f>
        <v>9</v>
      </c>
      <c r="KE45" s="1">
        <f>IF(KB45&gt;='Drive Train'!$F$29,1,0)</f>
        <v>0</v>
      </c>
      <c r="KF45" s="57">
        <f>MIN(JV45,'DEPRECATED - DT-Prelim Calcs'!$C$10)*'DEPRECATED - DT-Prelim Calcs'!$C$11*1000/60/60</f>
        <v>103.33333333333333</v>
      </c>
      <c r="KG45" s="63">
        <f>KG44+'DEPRECATED - DT-Prelim Calcs'!$C$11</f>
        <v>164</v>
      </c>
      <c r="KH45" s="2">
        <f>KR45/'Drive Train'!$F$35</f>
        <v>0.7075268817204301</v>
      </c>
      <c r="KI45" s="46">
        <f>KP45*12*60/(PI() * 'Drive Train'!$F$15)/KH$2*KH45</f>
        <v>-11097.376830346126</v>
      </c>
      <c r="KJ45" s="2">
        <f>('DEPRECATED - DT-Prelim Calcs'!$C$6*KH45-KI45)/('DEPRECATED - DT-Prelim Calcs'!$C$6*KH45)*'DEPRECATED - DT-Prelim Calcs'!$C$7*KH45</f>
        <v>6.7229030421946723</v>
      </c>
      <c r="KK45" s="57">
        <f>KJ45/'DEPRECATED - DT-Prelim Calcs'!$C$7*('DEPRECATED - DT-Prelim Calcs'!$C$8-'DEPRECATED - DT-Prelim Calcs'!$C$9)+'DEPRECATED - DT-Prelim Calcs'!$C$9</f>
        <v>360.60392544131804</v>
      </c>
      <c r="KL45" s="57">
        <f t="shared" si="26"/>
        <v>53.333333333333329</v>
      </c>
      <c r="KM45" s="2">
        <f t="shared" si="80"/>
        <v>0.99579519204165001</v>
      </c>
      <c r="KN45" s="57">
        <f>KM45*'DEPRECATED - DT-Prelim Calcs'!$C$21/KH$2/'DEPRECATED - DT-Prelim Calcs'!$C$19/'DEPRECATED - DT-Prelim Calcs'!$C$18*3.39*'DEPRECATED - DT-Prelim Calcs'!$C$20</f>
        <v>25.773080821789936</v>
      </c>
      <c r="KO45" s="46">
        <f t="shared" si="81"/>
        <v>0</v>
      </c>
      <c r="KP45" s="57">
        <f>KN44*'DEPRECATED - DT-Prelim Calcs'!$C$11+KP44</f>
        <v>-38.325055434550436</v>
      </c>
      <c r="KQ45" s="57">
        <f>KQ44+0.5*KN45*'DEPRECATED - DT-Prelim Calcs'!$C$11^2+KP45*'DEPRECATED - DT-Prelim Calcs'!$C$11</f>
        <v>-90220.116549563405</v>
      </c>
      <c r="KR45" s="57">
        <f>MIN('Drive Train'!$F$35-KL44*'DEPRECATED - DT-Prelim Calcs'!$C$21*'Drive Train'!$F$39,KR44+KL$2)</f>
        <v>8.7733333333333334</v>
      </c>
      <c r="KS45" s="57">
        <f>'Drive Train'!$F$35-KL45*'DEPRECATED - DT-Prelim Calcs'!$C$21*'Drive Train'!$F$39</f>
        <v>8.7733333333333334</v>
      </c>
      <c r="KT45" s="1">
        <f>IF(KQ45&gt;='Drive Train'!$F$29,1,0)</f>
        <v>0</v>
      </c>
      <c r="KU45" s="57">
        <f>MIN(KK45,'DEPRECATED - DT-Prelim Calcs'!$C$10)*'DEPRECATED - DT-Prelim Calcs'!$C$11*1000/60/60</f>
        <v>103.33333333333333</v>
      </c>
      <c r="KV45" s="63">
        <f>KV44+'DEPRECATED - DT-Prelim Calcs'!$C$11</f>
        <v>164</v>
      </c>
      <c r="KW45" s="2">
        <f>LG45/'Drive Train'!$F$35</f>
        <v>0.68924731182795695</v>
      </c>
      <c r="KX45" s="46">
        <f>LE45*12*60/(PI() * 'Drive Train'!$F$15)/KW$2*KW45</f>
        <v>-332565.39486575383</v>
      </c>
      <c r="KY45" s="2">
        <f>('DEPRECATED - DT-Prelim Calcs'!$C$6*KW45-KX45)/('DEPRECATED - DT-Prelim Calcs'!$C$6*KW45)*'DEPRECATED - DT-Prelim Calcs'!$C$7*KW45</f>
        <v>152.03305630789691</v>
      </c>
      <c r="KZ45" s="57">
        <f>KY45/'DEPRECATED - DT-Prelim Calcs'!$C$7*('DEPRECATED - DT-Prelim Calcs'!$C$8-'DEPRECATED - DT-Prelim Calcs'!$C$9)+'DEPRECATED - DT-Prelim Calcs'!$C$9</f>
        <v>8096.4100100843052</v>
      </c>
      <c r="LA45" s="57">
        <f t="shared" si="27"/>
        <v>56.666666666666664</v>
      </c>
      <c r="LB45" s="2">
        <f t="shared" si="82"/>
        <v>0.99579519204165001</v>
      </c>
      <c r="LC45" s="57">
        <f>LB45*'DEPRECATED - DT-Prelim Calcs'!$C$21/KW$2/'DEPRECATED - DT-Prelim Calcs'!$C$19/'DEPRECATED - DT-Prelim Calcs'!$C$18*3.39*'DEPRECATED - DT-Prelim Calcs'!$C$20</f>
        <v>25.773080821789936</v>
      </c>
      <c r="LD45" s="46">
        <f t="shared" si="83"/>
        <v>0</v>
      </c>
      <c r="LE45" s="57">
        <f>LC44*'DEPRECATED - DT-Prelim Calcs'!$C$11+LE44</f>
        <v>-1178.9825548237736</v>
      </c>
      <c r="LF45" s="57">
        <f>LF44+0.5*LC45*'DEPRECATED - DT-Prelim Calcs'!$C$11^2+LE45*'DEPRECATED - DT-Prelim Calcs'!$C$11</f>
        <v>-80302.858450168453</v>
      </c>
      <c r="LG45" s="57">
        <f>MIN('Drive Train'!$F$35-LA44*'DEPRECATED - DT-Prelim Calcs'!$C$21*'Drive Train'!$F$39,LG44+LA$2)</f>
        <v>8.5466666666666669</v>
      </c>
      <c r="LH45" s="57">
        <f>'Drive Train'!$F$35-LA45*'DEPRECATED - DT-Prelim Calcs'!$C$21*'Drive Train'!$F$39</f>
        <v>8.5466666666666669</v>
      </c>
      <c r="LI45" s="1">
        <f>IF(LF45&gt;='Drive Train'!$F$29,1,0)</f>
        <v>0</v>
      </c>
      <c r="LJ45" s="57">
        <f>MIN(KZ45,'DEPRECATED - DT-Prelim Calcs'!$C$10)*'DEPRECATED - DT-Prelim Calcs'!$C$11*1000/60/60</f>
        <v>103.33333333333333</v>
      </c>
      <c r="LK45" s="63">
        <f>LK44+'DEPRECATED - DT-Prelim Calcs'!$C$11</f>
        <v>164</v>
      </c>
      <c r="LL45" s="2">
        <f>LV45/'Drive Train'!$F$35</f>
        <v>0.67096774193548392</v>
      </c>
      <c r="LM45" s="46">
        <f>LT45*12*60/(PI() * 'Drive Train'!$F$15)/LL$2*LL45</f>
        <v>-313106.05198863638</v>
      </c>
      <c r="LN45" s="2">
        <f>('DEPRECATED - DT-Prelim Calcs'!$C$6*LL45-LM45)/('DEPRECATED - DT-Prelim Calcs'!$C$6*LL45)*'DEPRECATED - DT-Prelim Calcs'!$C$7*LL45</f>
        <v>143.19031280076877</v>
      </c>
      <c r="LO45" s="57">
        <f>LN45/'DEPRECATED - DT-Prelim Calcs'!$C$7*('DEPRECATED - DT-Prelim Calcs'!$C$8-'DEPRECATED - DT-Prelim Calcs'!$C$9)+'DEPRECATED - DT-Prelim Calcs'!$C$9</f>
        <v>7625.6531669454907</v>
      </c>
      <c r="LP45" s="57">
        <f t="shared" si="28"/>
        <v>60</v>
      </c>
      <c r="LQ45" s="2">
        <f t="shared" si="84"/>
        <v>0.99579519204165001</v>
      </c>
      <c r="LR45" s="57">
        <f>LQ45*'DEPRECATED - DT-Prelim Calcs'!$C$21/LL$2/'DEPRECATED - DT-Prelim Calcs'!$C$19/'DEPRECATED - DT-Prelim Calcs'!$C$18*3.39*'DEPRECATED - DT-Prelim Calcs'!$C$20</f>
        <v>25.773080821789936</v>
      </c>
      <c r="LS45" s="46">
        <f t="shared" si="85"/>
        <v>0</v>
      </c>
      <c r="LT45" s="57">
        <f>LR44*'DEPRECATED - DT-Prelim Calcs'!$C$11+LT44</f>
        <v>-1140.2372488283911</v>
      </c>
      <c r="LU45" s="57">
        <f>LU44+0.5*LR45*'DEPRECATED - DT-Prelim Calcs'!$C$11^2+LT45*'DEPRECATED - DT-Prelim Calcs'!$C$11</f>
        <v>-85711.961596992332</v>
      </c>
      <c r="LV45" s="57">
        <f>MIN('Drive Train'!$F$35-LP44*'DEPRECATED - DT-Prelim Calcs'!$C$21*'Drive Train'!$F$39,LV44+LP$2)</f>
        <v>8.32</v>
      </c>
      <c r="LW45" s="57">
        <f>'Drive Train'!$F$35-LP45*'DEPRECATED - DT-Prelim Calcs'!$C$21*'Drive Train'!$F$39</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0.19623286865813772</v>
      </c>
      <c r="F46" s="24">
        <f t="shared" si="91"/>
        <v>0.70083167377906319</v>
      </c>
      <c r="G46" s="24">
        <f t="shared" si="91"/>
        <v>0.48519115877012076</v>
      </c>
      <c r="H46" s="24">
        <f t="shared" si="91"/>
        <v>0.37102853317715118</v>
      </c>
      <c r="I46" s="24">
        <f t="shared" si="91"/>
        <v>0.30035643161959857</v>
      </c>
      <c r="J46" s="24">
        <f t="shared" si="91"/>
        <v>0.25229940256046279</v>
      </c>
      <c r="K46" s="24">
        <f t="shared" si="91"/>
        <v>0.2174994849659162</v>
      </c>
      <c r="L46" s="24">
        <f t="shared" si="91"/>
        <v>0.19113591103065361</v>
      </c>
      <c r="M46" s="24">
        <f t="shared" si="91"/>
        <v>0.17047256929760995</v>
      </c>
      <c r="N46" s="24">
        <f t="shared" si="91"/>
        <v>0.15384109912223337</v>
      </c>
      <c r="O46" s="24">
        <f t="shared" si="91"/>
        <v>0.14016633475581261</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Train'!$AA$49 + V45*(1-'Drive Train'!$AA$49))</f>
        <v>0</v>
      </c>
      <c r="W46" s="57">
        <f t="shared" si="0"/>
        <v>0</v>
      </c>
      <c r="X46" s="2">
        <f>MAX(MIN(IF(AND(AI45=1,AG46&lt;0),-1,1)*(W46-$C$9)/($C$8-$C$9)*$C$7-$C$29*AE46/T$2 -  AI45*$C$29/2,X$2),MAX(X$4:X45)*-1)</f>
        <v>-0.2458281045106315</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Train'!$F$39,AG45+W$2)-$C$3,IF(AE45-1&lt;=0,0,IF($C$32=Motors!$C$29,MAX(MAX(AG$4:AG45)*-1,AG45-W$2),MAX(0,MAX(AG$4:AG45)*-1,AG45-W$2))))</f>
        <v>0</v>
      </c>
      <c r="AH46" s="57">
        <f>'Drive Train'!$F$35-ABS(W46)*'DEPRECATED - DT-Prelim Calcs'!$C$21*'Drive Train'!$F$39</f>
        <v>12.4</v>
      </c>
      <c r="AI46" s="1">
        <f>IF(AJ46&gt;='Drive Train'!$F$29,1,0)</f>
        <v>1</v>
      </c>
      <c r="AJ46" s="57">
        <f>AJ45+0.5*Y46*'DEPRECATED - DT-Prelim Calcs'!$C$11^2+AE46*'DEPRECATED - DT-Prelim Calcs'!$C$11</f>
        <v>784.33981740885292</v>
      </c>
      <c r="AK46" s="57">
        <f t="shared" si="8"/>
        <v>0</v>
      </c>
      <c r="AL46" s="63">
        <f>AL45+'DEPRECATED - DT-Prelim Calcs'!$C$11</f>
        <v>168</v>
      </c>
      <c r="AM46" s="2">
        <f>AW46/'Drive Train'!$F$35</f>
        <v>0.88881663584258463</v>
      </c>
      <c r="AN46" s="46">
        <f>AU46*12*60/(PI() * 'Drive Train'!$F$15)/AM$2*AM46</f>
        <v>4007.4196547187166</v>
      </c>
      <c r="AO46" s="2">
        <f>('DEPRECATED - DT-Prelim Calcs'!$C$6*AM46-AN46)/('DEPRECATED - DT-Prelim Calcs'!$C$6*AM46)*'DEPRECATED - DT-Prelim Calcs'!$C$7*AM46</f>
        <v>0.33006284512507422</v>
      </c>
      <c r="AP46" s="57">
        <f>AO46/'DEPRECATED - DT-Prelim Calcs'!$C$7*('DEPRECATED - DT-Prelim Calcs'!$C$8-'DEPRECATED - DT-Prelim Calcs'!$C$9)+'DEPRECATED - DT-Prelim Calcs'!$C$9</f>
        <v>20.271395447944823</v>
      </c>
      <c r="AQ46" s="57">
        <f t="shared" si="9"/>
        <v>20.271395447944823</v>
      </c>
      <c r="AR46" s="2">
        <f t="shared" si="30"/>
        <v>-3.0880138660815959E-5</v>
      </c>
      <c r="AS46" s="57">
        <f>AR46*'DEPRECATED - DT-Prelim Calcs'!$C$21/AM$2/'DEPRECATED - DT-Prelim Calcs'!$C$19/'DEPRECATED - DT-Prelim Calcs'!$C$18*3.39*'DEPRECATED - DT-Prelim Calcs'!$C$20</f>
        <v>-2.2378634526365582E-4</v>
      </c>
      <c r="AT46" s="46">
        <f t="shared" si="31"/>
        <v>0</v>
      </c>
      <c r="AU46" s="57">
        <f>AS45*'DEPRECATED - DT-Prelim Calcs'!$C$11+AU45</f>
        <v>39.345948682470002</v>
      </c>
      <c r="AV46" s="57">
        <f>AV45+0.5*AS46*'DEPRECATED - DT-Prelim Calcs'!$C$11^2+AU46*'DEPRECATED - DT-Prelim Calcs'!$C$11</f>
        <v>6567.2362997913942</v>
      </c>
      <c r="AW46" s="57">
        <f>MIN('Drive Train'!$F$35-AQ45*'DEPRECATED - DT-Prelim Calcs'!$C$21*'Drive Train'!$F$39,AW45+AQ$2)</f>
        <v>11.021326284448049</v>
      </c>
      <c r="AX46" s="57">
        <f>'Drive Train'!$F$35-AQ46*'DEPRECATED - DT-Prelim Calcs'!$C$21*'Drive Train'!$F$39</f>
        <v>11.021545109539753</v>
      </c>
      <c r="AY46" s="1">
        <f>IF(AV46&gt;='Drive Train'!$F$29,1,0)</f>
        <v>1</v>
      </c>
      <c r="AZ46" s="57">
        <f t="shared" si="32"/>
        <v>22.523772719938691</v>
      </c>
      <c r="BA46" s="63">
        <f>BA45+'DEPRECATED - DT-Prelim Calcs'!$C$11</f>
        <v>168</v>
      </c>
      <c r="BB46" s="2">
        <f>BL46/'Drive Train'!$F$35</f>
        <v>0.48999999999999994</v>
      </c>
      <c r="BC46" s="46">
        <f>BJ46*12*60/(PI() * 'Drive Train'!$F$15)/BB$2*BB46</f>
        <v>5110.3506569392748</v>
      </c>
      <c r="BD46" s="2">
        <f>('DEPRECATED - DT-Prelim Calcs'!$C$6*BB46-BC46)/('DEPRECATED - DT-Prelim Calcs'!$C$6*BB46)*'DEPRECATED - DT-Prelim Calcs'!$C$7*BB46</f>
        <v>-1.129783880529766</v>
      </c>
      <c r="BE46" s="57">
        <f>BD46/'DEPRECATED - DT-Prelim Calcs'!$C$7*('DEPRECATED - DT-Prelim Calcs'!$C$8-'DEPRECATED - DT-Prelim Calcs'!$C$9)+'DEPRECATED - DT-Prelim Calcs'!$C$9</f>
        <v>-57.4457559634726</v>
      </c>
      <c r="BF46" s="57">
        <f t="shared" si="10"/>
        <v>-57.4457559634726</v>
      </c>
      <c r="BG46" s="2">
        <f t="shared" si="33"/>
        <v>-1.8933369736214987</v>
      </c>
      <c r="BH46" s="57">
        <f>BG46*'DEPRECATED - DT-Prelim Calcs'!$C$21/BB$2/'DEPRECATED - DT-Prelim Calcs'!$C$19/'DEPRECATED - DT-Prelim Calcs'!$C$18*3.39*'DEPRECATED - DT-Prelim Calcs'!$C$20</f>
        <v>-19.819062207415595</v>
      </c>
      <c r="BI46" s="46">
        <f t="shared" si="34"/>
        <v>1</v>
      </c>
      <c r="BJ46" s="57">
        <f>BH45*'DEPRECATED - DT-Prelim Calcs'!$C$11+BJ45</f>
        <v>63.008791527112251</v>
      </c>
      <c r="BK46" s="57">
        <f>BK45+0.5*BH46*'DEPRECATED - DT-Prelim Calcs'!$C$11^2+BJ46*'DEPRECATED - DT-Prelim Calcs'!$C$11</f>
        <v>3957.8982118825265</v>
      </c>
      <c r="BL46" s="57">
        <f>MIN('Drive Train'!$F$35-BF45*'DEPRECATED - DT-Prelim Calcs'!$C$21*'Drive Train'!$F$39,BL45+BF$2)</f>
        <v>6.0759999999999996</v>
      </c>
      <c r="BM46" s="57">
        <f>'Drive Train'!$F$35-BF46*'DEPRECATED - DT-Prelim Calcs'!$C$21*'Drive Train'!$F$39</f>
        <v>16.306311405516137</v>
      </c>
      <c r="BN46" s="1">
        <f>IF(BK46&gt;='Drive Train'!$F$29,1,0)</f>
        <v>1</v>
      </c>
      <c r="BO46" s="57">
        <f t="shared" si="35"/>
        <v>-63.82861773719177</v>
      </c>
      <c r="BP46" s="63">
        <f>BP45+'DEPRECATED - DT-Prelim Calcs'!$C$11</f>
        <v>168</v>
      </c>
      <c r="BQ46" s="2">
        <f>CA46/'Drive Train'!$F$35</f>
        <v>0.48999999999999994</v>
      </c>
      <c r="BR46" s="46">
        <f>BY46*12*60/(PI() * 'Drive Train'!$F$15)/BQ$2*BQ46</f>
        <v>2952.4514706204959</v>
      </c>
      <c r="BS46" s="2">
        <f>('DEPRECATED - DT-Prelim Calcs'!$C$6*BQ46-BR46)/('DEPRECATED - DT-Prelim Calcs'!$C$6*BQ46)*'DEPRECATED - DT-Prelim Calcs'!$C$7*BQ46</f>
        <v>-0.15407336664078716</v>
      </c>
      <c r="BT46" s="57">
        <f>BS46/'DEPRECATED - DT-Prelim Calcs'!$C$7*('DEPRECATED - DT-Prelim Calcs'!$C$8-'DEPRECATED - DT-Prelim Calcs'!$C$9)+'DEPRECATED - DT-Prelim Calcs'!$C$9</f>
        <v>-5.5023290207522786</v>
      </c>
      <c r="BU46" s="57">
        <f t="shared" si="11"/>
        <v>-5.5023290207522786</v>
      </c>
      <c r="BV46" s="2">
        <f t="shared" si="36"/>
        <v>-0.59520815443355046</v>
      </c>
      <c r="BW46" s="57">
        <f>BV46*'DEPRECATED - DT-Prelim Calcs'!$C$21/BQ$2/'DEPRECATED - DT-Prelim Calcs'!$C$19/'DEPRECATED - DT-Prelim Calcs'!$C$18*3.39*'DEPRECATED - DT-Prelim Calcs'!$C$20</f>
        <v>-8.1475986276867562</v>
      </c>
      <c r="BX46" s="46">
        <f t="shared" si="37"/>
        <v>1</v>
      </c>
      <c r="BY46" s="57">
        <f>BW45*'DEPRECATED - DT-Prelim Calcs'!$C$11+BY45</f>
        <v>27.837334484338939</v>
      </c>
      <c r="BZ46" s="57">
        <f>BZ45+0.5*BW46*'DEPRECATED - DT-Prelim Calcs'!$C$11^2+BY46*'DEPRECATED - DT-Prelim Calcs'!$C$11</f>
        <v>-2841.1372534999041</v>
      </c>
      <c r="CA46" s="57">
        <f>MIN('Drive Train'!$F$35-BU45*'DEPRECATED - DT-Prelim Calcs'!$C$21*'Drive Train'!$F$39,CA45+BU$2)</f>
        <v>6.0759999999999996</v>
      </c>
      <c r="CB46" s="57">
        <f>'Drive Train'!$F$35-BU46*'DEPRECATED - DT-Prelim Calcs'!$C$21*'Drive Train'!$F$39</f>
        <v>12.774158373411156</v>
      </c>
      <c r="CC46" s="1">
        <f>IF(BZ46&gt;='Drive Train'!$F$29,1,0)</f>
        <v>0</v>
      </c>
      <c r="CD46" s="57">
        <f t="shared" si="38"/>
        <v>-6.1136989119469769</v>
      </c>
      <c r="CE46" s="63">
        <f>CE45+'DEPRECATED - DT-Prelim Calcs'!$C$11</f>
        <v>168</v>
      </c>
      <c r="CF46" s="2">
        <f>CP46/'Drive Train'!$F$35</f>
        <v>1.6281948660338597</v>
      </c>
      <c r="CG46" s="46">
        <f>CN46*12*60/(PI() * 'Drive Train'!$F$15)/CF$2*CF46</f>
        <v>-72912.050319018235</v>
      </c>
      <c r="CH46" s="2">
        <f>('DEPRECATED - DT-Prelim Calcs'!$C$6*CF46-CG46)/('DEPRECATED - DT-Prelim Calcs'!$C$6*CF46)*'DEPRECATED - DT-Prelim Calcs'!$C$7*CF46</f>
        <v>36.891687201031644</v>
      </c>
      <c r="CI46" s="57">
        <f>CH46/'DEPRECATED - DT-Prelim Calcs'!$C$7*('DEPRECATED - DT-Prelim Calcs'!$C$8-'DEPRECATED - DT-Prelim Calcs'!$C$9)+'DEPRECATED - DT-Prelim Calcs'!$C$9</f>
        <v>1966.6848414491121</v>
      </c>
      <c r="CJ46" s="57">
        <f t="shared" si="12"/>
        <v>93</v>
      </c>
      <c r="CK46" s="2">
        <f t="shared" si="39"/>
        <v>1.5241763143494644</v>
      </c>
      <c r="CL46" s="57">
        <f>CK46*'DEPRECATED - DT-Prelim Calcs'!$C$21/CF$2/'DEPRECATED - DT-Prelim Calcs'!$C$19/'DEPRECATED - DT-Prelim Calcs'!$C$18*3.39*'DEPRECATED - DT-Prelim Calcs'!$C$20</f>
        <v>25.773080821789936</v>
      </c>
      <c r="CM46" s="46">
        <f t="shared" si="40"/>
        <v>0</v>
      </c>
      <c r="CN46" s="57">
        <f>CL45*'DEPRECATED - DT-Prelim Calcs'!$C$11+CN45</f>
        <v>-167.48021764036895</v>
      </c>
      <c r="CO46" s="57">
        <f>CO45+0.5*CL46*'DEPRECATED - DT-Prelim Calcs'!$C$11^2+CN46*'DEPRECATED - DT-Prelim Calcs'!$C$11</f>
        <v>-13076.147473803558</v>
      </c>
      <c r="CP46" s="57">
        <f>MIN('Drive Train'!$F$35-CJ45*'DEPRECATED - DT-Prelim Calcs'!$C$21*'Drive Train'!$F$39,CP45+CJ$2)</f>
        <v>20.18961633881986</v>
      </c>
      <c r="CQ46" s="57">
        <f>'Drive Train'!$F$35-CJ46*'DEPRECATED - DT-Prelim Calcs'!$C$21*'Drive Train'!$F$39</f>
        <v>6.0759999999999996</v>
      </c>
      <c r="CR46" s="1">
        <f>IF(CO46&gt;='Drive Train'!$F$29,1,0)</f>
        <v>0</v>
      </c>
      <c r="CS46" s="57">
        <f t="shared" si="41"/>
        <v>103.33333333333333</v>
      </c>
      <c r="CT46" s="63">
        <f>CT45+'DEPRECATED - DT-Prelim Calcs'!$C$11</f>
        <v>168</v>
      </c>
      <c r="CU46" s="2">
        <f>DE46/'Drive Train'!$F$35</f>
        <v>0.85098375171815677</v>
      </c>
      <c r="CV46" s="46">
        <f>DC46*12*60/(PI() * 'Drive Train'!$F$15)/CU$2*CU46</f>
        <v>6901.4948068675621</v>
      </c>
      <c r="CW46" s="2">
        <f>('DEPRECATED - DT-Prelim Calcs'!$C$6*CU46-CV46)/('DEPRECATED - DT-Prelim Calcs'!$C$6*CU46)*'DEPRECATED - DT-Prelim Calcs'!$C$7*CU46</f>
        <v>-1.0696924762862261</v>
      </c>
      <c r="CX46" s="57">
        <f>CW46/'DEPRECATED - DT-Prelim Calcs'!$C$7*('DEPRECATED - DT-Prelim Calcs'!$C$8-'DEPRECATED - DT-Prelim Calcs'!$C$9)+'DEPRECATED - DT-Prelim Calcs'!$C$9</f>
        <v>-54.246699048764647</v>
      </c>
      <c r="CY46" s="57">
        <f t="shared" si="13"/>
        <v>-54.246699048764647</v>
      </c>
      <c r="CZ46" s="2">
        <f t="shared" si="42"/>
        <v>-1.663446433702358</v>
      </c>
      <c r="DA46" s="57">
        <f>CZ46*'DEPRECATED - DT-Prelim Calcs'!$C$21/CU$2/'DEPRECATED - DT-Prelim Calcs'!$C$19/'DEPRECATED - DT-Prelim Calcs'!$C$18*3.39*'DEPRECATED - DT-Prelim Calcs'!$C$20</f>
        <v>-33.485798647054359</v>
      </c>
      <c r="DB46" s="46">
        <f t="shared" si="43"/>
        <v>1</v>
      </c>
      <c r="DC46" s="57">
        <f>DA45*'DEPRECATED - DT-Prelim Calcs'!$C$11+DC45</f>
        <v>25.478377630909403</v>
      </c>
      <c r="DD46" s="57">
        <f>DD45+0.5*DA46*'DEPRECATED - DT-Prelim Calcs'!$C$11^2+DC46*'DEPRECATED - DT-Prelim Calcs'!$C$11</f>
        <v>-20312.281001793599</v>
      </c>
      <c r="DE46" s="57">
        <f>MIN('Drive Train'!$F$35-CY45*'DEPRECATED - DT-Prelim Calcs'!$C$21*'Drive Train'!$F$39,DE45+CY$2)</f>
        <v>10.552198521305144</v>
      </c>
      <c r="DF46" s="57">
        <f>'Drive Train'!$F$35-CY46*'DEPRECATED - DT-Prelim Calcs'!$C$21*'Drive Train'!$F$39</f>
        <v>16.088775535315996</v>
      </c>
      <c r="DG46" s="1">
        <f>IF(DD46&gt;='Drive Train'!$F$29,1,0)</f>
        <v>0</v>
      </c>
      <c r="DH46" s="57">
        <f t="shared" si="44"/>
        <v>-60.274110054182941</v>
      </c>
      <c r="DI46" s="63">
        <f>DI45+'DEPRECATED - DT-Prelim Calcs'!$C$11</f>
        <v>168</v>
      </c>
      <c r="DJ46" s="2">
        <f>DT46/'Drive Train'!$F$35</f>
        <v>0.48999999999999994</v>
      </c>
      <c r="DK46" s="46">
        <f>DR46*12*60/(PI() * 'Drive Train'!$F$15)/DJ$2*DJ46</f>
        <v>-10310.022265866255</v>
      </c>
      <c r="DL46" s="2">
        <f>('DEPRECATED - DT-Prelim Calcs'!$C$6*DJ46-DK46)/('DEPRECATED - DT-Prelim Calcs'!$C$6*DJ46)*'DEPRECATED - DT-Prelim Calcs'!$C$7*DJ46</f>
        <v>5.842654908205942</v>
      </c>
      <c r="DM46" s="57">
        <f>DL46/'DEPRECATED - DT-Prelim Calcs'!$C$7*('DEPRECATED - DT-Prelim Calcs'!$C$8-'DEPRECATED - DT-Prelim Calcs'!$C$9)+'DEPRECATED - DT-Prelim Calcs'!$C$9</f>
        <v>313.74258287254037</v>
      </c>
      <c r="DN46" s="57">
        <f t="shared" si="14"/>
        <v>93</v>
      </c>
      <c r="DO46" s="2">
        <f t="shared" si="45"/>
        <v>1.1037138828047846</v>
      </c>
      <c r="DP46" s="57">
        <f>DO46*'DEPRECATED - DT-Prelim Calcs'!$C$21/DJ$2/'DEPRECATED - DT-Prelim Calcs'!$C$19/'DEPRECATED - DT-Prelim Calcs'!$C$18*3.39*'DEPRECATED - DT-Prelim Calcs'!$C$20</f>
        <v>25.773080821789936</v>
      </c>
      <c r="DQ46" s="46">
        <f t="shared" si="46"/>
        <v>0</v>
      </c>
      <c r="DR46" s="57">
        <f>DP45*'DEPRECATED - DT-Prelim Calcs'!$C$11+DR45</f>
        <v>-56.984324786756915</v>
      </c>
      <c r="DS46" s="57">
        <f>DS45+0.5*DP46*'DEPRECATED - DT-Prelim Calcs'!$C$11^2+DR46*'DEPRECATED - DT-Prelim Calcs'!$C$11</f>
        <v>-47910.410884934965</v>
      </c>
      <c r="DT46" s="57">
        <f>MIN('Drive Train'!$F$35-DN45*'DEPRECATED - DT-Prelim Calcs'!$C$21*'Drive Train'!$F$39,DT45+DN$2)</f>
        <v>6.0759999999999996</v>
      </c>
      <c r="DU46" s="57">
        <f>'Drive Train'!$F$35-DN46*'DEPRECATED - DT-Prelim Calcs'!$C$21*'Drive Train'!$F$39</f>
        <v>6.0759999999999996</v>
      </c>
      <c r="DV46" s="1">
        <f>IF(DS46&gt;='Drive Train'!$F$29,1,0)</f>
        <v>0</v>
      </c>
      <c r="DW46" s="57">
        <f t="shared" si="47"/>
        <v>103.33333333333333</v>
      </c>
      <c r="DX46" s="63">
        <f>DX45+'DEPRECATED - DT-Prelim Calcs'!$C$11</f>
        <v>168</v>
      </c>
      <c r="DY46" s="2">
        <f>EI46/'Drive Train'!$F$35</f>
        <v>0.48999999999999994</v>
      </c>
      <c r="DZ46" s="46">
        <f>EG46*12*60/(PI() * 'Drive Train'!$F$15)/DY$2*DY46</f>
        <v>-19168.694830553759</v>
      </c>
      <c r="EA46" s="2">
        <f>('DEPRECATED - DT-Prelim Calcs'!$C$6*DY46-DZ46)/('DEPRECATED - DT-Prelim Calcs'!$C$6*DY46)*'DEPRECATED - DT-Prelim Calcs'!$C$7*DY46</f>
        <v>9.8481710209445694</v>
      </c>
      <c r="EB46" s="57">
        <f>EA46/'DEPRECATED - DT-Prelim Calcs'!$C$7*('DEPRECATED - DT-Prelim Calcs'!$C$8-'DEPRECATED - DT-Prelim Calcs'!$C$9)+'DEPRECATED - DT-Prelim Calcs'!$C$9</f>
        <v>526.98229957974627</v>
      </c>
      <c r="EC46" s="57">
        <f t="shared" si="15"/>
        <v>93</v>
      </c>
      <c r="ED46" s="2">
        <f t="shared" si="48"/>
        <v>0.96993038185874991</v>
      </c>
      <c r="EE46" s="57">
        <f>ED46*'DEPRECATED - DT-Prelim Calcs'!$C$21/DY$2/'DEPRECATED - DT-Prelim Calcs'!$C$19/'DEPRECATED - DT-Prelim Calcs'!$C$18*3.39*'DEPRECATED - DT-Prelim Calcs'!$C$20</f>
        <v>25.773080821789936</v>
      </c>
      <c r="EF46" s="46">
        <f t="shared" si="49"/>
        <v>0</v>
      </c>
      <c r="EG46" s="57">
        <f>EE45*'DEPRECATED - DT-Prelim Calcs'!$C$11+EG45</f>
        <v>-93.104871457285626</v>
      </c>
      <c r="EH46" s="57">
        <f>EH45+0.5*EE46*'DEPRECATED - DT-Prelim Calcs'!$C$11^2+EG46*'DEPRECATED - DT-Prelim Calcs'!$C$11</f>
        <v>-69337.142452478307</v>
      </c>
      <c r="EI46" s="57">
        <f>MIN('Drive Train'!$F$35-EC45*'DEPRECATED - DT-Prelim Calcs'!$C$21*'Drive Train'!$F$39,EI45+EC$2)</f>
        <v>6.0759999999999996</v>
      </c>
      <c r="EJ46" s="57">
        <f>'Drive Train'!$F$35-EC46*'DEPRECATED - DT-Prelim Calcs'!$C$21*'Drive Train'!$F$39</f>
        <v>6.0759999999999996</v>
      </c>
      <c r="EK46" s="1">
        <f>IF(EH46&gt;='Drive Train'!$F$29,1,0)</f>
        <v>0</v>
      </c>
      <c r="EL46" s="57">
        <f t="shared" si="50"/>
        <v>103.33333333333333</v>
      </c>
      <c r="EM46" s="63">
        <f>EM45+'DEPRECATED - DT-Prelim Calcs'!$C$11</f>
        <v>168</v>
      </c>
      <c r="EN46" s="2">
        <f>EX46/'Drive Train'!$F$35</f>
        <v>0.48999999999999994</v>
      </c>
      <c r="EO46" s="46">
        <f>EV46*12*60/(PI() * 'Drive Train'!$F$15)/EN$2*EN46</f>
        <v>21174.369358041222</v>
      </c>
      <c r="EP46" s="2">
        <f>('DEPRECATED - DT-Prelim Calcs'!$C$6*EN46-EO46)/('DEPRECATED - DT-Prelim Calcs'!$C$6*EN46)*'DEPRECATED - DT-Prelim Calcs'!$C$7*EN46</f>
        <v>-8.3932519986640415</v>
      </c>
      <c r="EQ46" s="57">
        <f>EP46/'DEPRECATED - DT-Prelim Calcs'!$C$7*('DEPRECATED - DT-Prelim Calcs'!$C$8-'DEPRECATED - DT-Prelim Calcs'!$C$9)+'DEPRECATED - DT-Prelim Calcs'!$C$9</f>
        <v>-444.1274819205795</v>
      </c>
      <c r="ER46" s="57">
        <f t="shared" si="16"/>
        <v>-444.1274819205795</v>
      </c>
      <c r="ES46" s="2">
        <f t="shared" si="51"/>
        <v>-11.55697916788387</v>
      </c>
      <c r="ET46" s="57">
        <f>ES46*'DEPRECATED - DT-Prelim Calcs'!$C$21/EN$2/'DEPRECATED - DT-Prelim Calcs'!$C$19/'DEPRECATED - DT-Prelim Calcs'!$C$18*3.39*'DEPRECATED - DT-Prelim Calcs'!$C$20</f>
        <v>-344.31654120264011</v>
      </c>
      <c r="EU46" s="46">
        <f t="shared" si="52"/>
        <v>1</v>
      </c>
      <c r="EV46" s="57">
        <f>ET45*'DEPRECATED - DT-Prelim Calcs'!$C$11+EV45</f>
        <v>91.72813461061655</v>
      </c>
      <c r="EW46" s="57">
        <f>EW45+0.5*ET46*'DEPRECATED - DT-Prelim Calcs'!$C$11^2+EV46*'DEPRECATED - DT-Prelim Calcs'!$C$11</f>
        <v>-93455.126248449815</v>
      </c>
      <c r="EX46" s="57">
        <f>MIN('Drive Train'!$F$35-ER45*'DEPRECATED - DT-Prelim Calcs'!$C$21*'Drive Train'!$F$39,EX45+ER$2)</f>
        <v>6.0759999999999996</v>
      </c>
      <c r="EY46" s="57">
        <f>'Drive Train'!$F$35-ER46*'DEPRECATED - DT-Prelim Calcs'!$C$21*'Drive Train'!$F$39</f>
        <v>42.600668770599405</v>
      </c>
      <c r="EZ46" s="1">
        <f>IF(EW46&gt;='Drive Train'!$F$29,1,0)</f>
        <v>0</v>
      </c>
      <c r="FA46" s="57">
        <f t="shared" si="53"/>
        <v>-493.47497991175504</v>
      </c>
      <c r="FB46" s="63">
        <f>FB45+'DEPRECATED - DT-Prelim Calcs'!$C$11</f>
        <v>168</v>
      </c>
      <c r="FC46" s="2">
        <f>FM46/'Drive Train'!$F$35</f>
        <v>0.48999999999999994</v>
      </c>
      <c r="FD46" s="46">
        <f>FK46*12*60/(PI() * 'Drive Train'!$F$15)/FC$2*FC46</f>
        <v>19413.860362602241</v>
      </c>
      <c r="FE46" s="2">
        <f>('DEPRECATED - DT-Prelim Calcs'!$C$6*FC46-FD46)/('DEPRECATED - DT-Prelim Calcs'!$C$6*FC46)*'DEPRECATED - DT-Prelim Calcs'!$C$7*FC46</f>
        <v>-7.5972244791503565</v>
      </c>
      <c r="FF46" s="57">
        <f>FE46/'DEPRECATED - DT-Prelim Calcs'!$C$7*('DEPRECATED - DT-Prelim Calcs'!$C$8-'DEPRECATED - DT-Prelim Calcs'!$C$9)+'DEPRECATED - DT-Prelim Calcs'!$C$9</f>
        <v>-401.7497513174236</v>
      </c>
      <c r="FG46" s="57">
        <f t="shared" si="17"/>
        <v>-401.7497513174236</v>
      </c>
      <c r="FH46" s="2">
        <f t="shared" si="54"/>
        <v>-10.497908624686886</v>
      </c>
      <c r="FI46" s="57">
        <f>FH46*'DEPRECATED - DT-Prelim Calcs'!$C$21/FC$2/'DEPRECATED - DT-Prelim Calcs'!$C$19/'DEPRECATED - DT-Prelim Calcs'!$C$18*3.39*'DEPRECATED - DT-Prelim Calcs'!$C$20</f>
        <v>-346.5759940150366</v>
      </c>
      <c r="FJ46" s="46">
        <f t="shared" si="55"/>
        <v>1</v>
      </c>
      <c r="FK46" s="57">
        <f>FI45*'DEPRECATED - DT-Prelim Calcs'!$C$11+FK45</f>
        <v>75.896517039533705</v>
      </c>
      <c r="FL46" s="57">
        <f>FL45+0.5*FI46*'DEPRECATED - DT-Prelim Calcs'!$C$11^2+FK46*'DEPRECATED - DT-Prelim Calcs'!$C$11</f>
        <v>-114910.14995950038</v>
      </c>
      <c r="FM46" s="57">
        <f>MIN('Drive Train'!$F$35-FG45*'DEPRECATED - DT-Prelim Calcs'!$C$21*'Drive Train'!$F$39,FM45+FG$2)</f>
        <v>6.0759999999999996</v>
      </c>
      <c r="FN46" s="57">
        <f>'Drive Train'!$F$35-FG46*'DEPRECATED - DT-Prelim Calcs'!$C$21*'Drive Train'!$F$39</f>
        <v>39.71898308958481</v>
      </c>
      <c r="FO46" s="1">
        <f>IF(FL46&gt;='Drive Train'!$F$29,1,0)</f>
        <v>0</v>
      </c>
      <c r="FP46" s="57">
        <f t="shared" si="56"/>
        <v>-446.3886125749151</v>
      </c>
      <c r="FQ46" s="63">
        <f>FQ45+'DEPRECATED - DT-Prelim Calcs'!$C$11</f>
        <v>168</v>
      </c>
      <c r="FR46" s="2">
        <f>GB46/'Drive Train'!$F$35</f>
        <v>0.48999999999999994</v>
      </c>
      <c r="FS46" s="46">
        <f>FZ46*12*60/(PI() * 'Drive Train'!$F$15)/FR$2*FR46</f>
        <v>-53241.825198764222</v>
      </c>
      <c r="FT46" s="2">
        <f>('DEPRECATED - DT-Prelim Calcs'!$C$6*FR46-FS46)/('DEPRECATED - DT-Prelim Calcs'!$C$6*FR46)*'DEPRECATED - DT-Prelim Calcs'!$C$7*FR46</f>
        <v>25.254595821580068</v>
      </c>
      <c r="FU46" s="57">
        <f>FT46/'DEPRECATED - DT-Prelim Calcs'!$C$7*('DEPRECATED - DT-Prelim Calcs'!$C$8-'DEPRECATED - DT-Prelim Calcs'!$C$9)+'DEPRECATED - DT-Prelim Calcs'!$C$9</f>
        <v>1347.1666572235365</v>
      </c>
      <c r="FV46" s="57">
        <f t="shared" si="18"/>
        <v>93</v>
      </c>
      <c r="FW46" s="2">
        <f t="shared" si="57"/>
        <v>0.7112822800297498</v>
      </c>
      <c r="FX46" s="57">
        <f>FW46*'DEPRECATED - DT-Prelim Calcs'!$C$21/FR$2/'DEPRECATED - DT-Prelim Calcs'!$C$19/'DEPRECATED - DT-Prelim Calcs'!$C$18*3.39*'DEPRECATED - DT-Prelim Calcs'!$C$20</f>
        <v>25.773080821789936</v>
      </c>
      <c r="FY46" s="46">
        <f t="shared" si="58"/>
        <v>0</v>
      </c>
      <c r="FZ46" s="57">
        <f>FX45*'DEPRECATED - DT-Prelim Calcs'!$C$11+FZ45</f>
        <v>-189.6418672428</v>
      </c>
      <c r="GA46" s="57">
        <f>GA45+0.5*FX46*'DEPRECATED - DT-Prelim Calcs'!$C$11^2+FZ46*'DEPRECATED - DT-Prelim Calcs'!$C$11</f>
        <v>-123510.39891436075</v>
      </c>
      <c r="GB46" s="57">
        <f>MIN('Drive Train'!$F$35-FV45*'DEPRECATED - DT-Prelim Calcs'!$C$21*'Drive Train'!$F$39,GB45+FV$2)</f>
        <v>6.0759999999999996</v>
      </c>
      <c r="GC46" s="57">
        <f>'Drive Train'!$F$35-FV46*'DEPRECATED - DT-Prelim Calcs'!$C$21*'Drive Train'!$F$39</f>
        <v>6.0759999999999996</v>
      </c>
      <c r="GD46" s="1">
        <f>IF(GA46&gt;='Drive Train'!$F$29,1,0)</f>
        <v>0</v>
      </c>
      <c r="GE46" s="57">
        <f t="shared" si="59"/>
        <v>103.33333333333333</v>
      </c>
      <c r="GF46" s="63">
        <f>GF45+'DEPRECATED - DT-Prelim Calcs'!$C$11</f>
        <v>168</v>
      </c>
      <c r="GG46" s="2">
        <f>GQ46/'Drive Train'!$F$35</f>
        <v>0.83548387096774201</v>
      </c>
      <c r="GH46" s="46">
        <f>GO46*12*60/(PI() * 'Drive Train'!$F$15)/GG$2*GG46</f>
        <v>-31694.53902892481</v>
      </c>
      <c r="GI46" s="2">
        <f>('DEPRECATED - DT-Prelim Calcs'!$C$6*GG46-GH46)/('DEPRECATED - DT-Prelim Calcs'!$C$6*GG46)*'DEPRECATED - DT-Prelim Calcs'!$C$7*GG46</f>
        <v>16.344442781885689</v>
      </c>
      <c r="GJ46" s="57">
        <f>GI46/'DEPRECATED - DT-Prelim Calcs'!$C$7*('DEPRECATED - DT-Prelim Calcs'!$C$8-'DEPRECATED - DT-Prelim Calcs'!$C$9)+'DEPRECATED - DT-Prelim Calcs'!$C$9</f>
        <v>872.82116552528385</v>
      </c>
      <c r="GK46" s="57">
        <f t="shared" si="60"/>
        <v>29.999999999999982</v>
      </c>
      <c r="GL46" s="2">
        <f t="shared" si="61"/>
        <v>0.99579519204165001</v>
      </c>
      <c r="GM46" s="57">
        <f>GL46*'DEPRECATED - DT-Prelim Calcs'!$C$21/GG$2/'DEPRECATED - DT-Prelim Calcs'!$C$19/'DEPRECATED - DT-Prelim Calcs'!$C$18*3.39*'DEPRECATED - DT-Prelim Calcs'!$C$20</f>
        <v>25.773080821789936</v>
      </c>
      <c r="GN46" s="46">
        <f t="shared" si="62"/>
        <v>0</v>
      </c>
      <c r="GO46" s="57">
        <f>GM45*'DEPRECATED - DT-Prelim Calcs'!$C$11+GO45</f>
        <v>-92.694031835968175</v>
      </c>
      <c r="GP46" s="57">
        <f>GP45+0.5*GM46*'DEPRECATED - DT-Prelim Calcs'!$C$11^2+GO46*'DEPRECATED - DT-Prelim Calcs'!$C$11</f>
        <v>-75365.77755196167</v>
      </c>
      <c r="GQ46" s="57">
        <f>MIN('Drive Train'!$F$35-GK45*'DEPRECATED - DT-Prelim Calcs'!$C$21*'Drive Train'!$F$39,GQ45+GK$2)</f>
        <v>10.360000000000001</v>
      </c>
      <c r="GR46" s="57">
        <f>'Drive Train'!$F$35-GK46*'DEPRECATED - DT-Prelim Calcs'!$C$21*'Drive Train'!$F$39</f>
        <v>10.360000000000001</v>
      </c>
      <c r="GS46" s="1">
        <f>IF(GP46&gt;='Drive Train'!$F$29,1,0)</f>
        <v>0</v>
      </c>
      <c r="GT46" s="57">
        <f t="shared" si="63"/>
        <v>33.333333333333314</v>
      </c>
      <c r="GU46" s="63">
        <f>GU45+'DEPRECATED - DT-Prelim Calcs'!$C$11</f>
        <v>168</v>
      </c>
      <c r="GV46" s="2">
        <f>HF46/'Drive Train'!$F$35</f>
        <v>0.81720430107526887</v>
      </c>
      <c r="GW46" s="46">
        <f>HD46*12*60/(PI() * 'Drive Train'!$F$15)/GV$2*GV46</f>
        <v>-81344.061021637084</v>
      </c>
      <c r="GX46" s="2">
        <f>('DEPRECATED - DT-Prelim Calcs'!$C$6*GV46-GW46)/('DEPRECATED - DT-Prelim Calcs'!$C$6*GV46)*'DEPRECATED - DT-Prelim Calcs'!$C$7*GV46</f>
        <v>38.749797649295971</v>
      </c>
      <c r="GY46" s="57">
        <f>GX46/'DEPRECATED - DT-Prelim Calcs'!$C$7*('DEPRECATED - DT-Prelim Calcs'!$C$8-'DEPRECATED - DT-Prelim Calcs'!$C$9)+'DEPRECATED - DT-Prelim Calcs'!$C$9</f>
        <v>2065.6041653131424</v>
      </c>
      <c r="GZ46" s="57">
        <f t="shared" si="20"/>
        <v>33.333333333333314</v>
      </c>
      <c r="HA46" s="2">
        <f t="shared" si="64"/>
        <v>0.99579519204165001</v>
      </c>
      <c r="HB46" s="57">
        <f>HA46*'DEPRECATED - DT-Prelim Calcs'!$C$21/GV$2/'DEPRECATED - DT-Prelim Calcs'!$C$19/'DEPRECATED - DT-Prelim Calcs'!$C$18*3.39*'DEPRECATED - DT-Prelim Calcs'!$C$20</f>
        <v>25.773080821789936</v>
      </c>
      <c r="HC46" s="46">
        <f t="shared" si="65"/>
        <v>0</v>
      </c>
      <c r="HD46" s="57">
        <f>HB45*'DEPRECATED - DT-Prelim Calcs'!$C$11+HD45</f>
        <v>-243.22074245862052</v>
      </c>
      <c r="HE46" s="57">
        <f>HE45+0.5*HB46*'DEPRECATED - DT-Prelim Calcs'!$C$11^2+HD46*'DEPRECATED - DT-Prelim Calcs'!$C$11</f>
        <v>-65129.316781949434</v>
      </c>
      <c r="HF46" s="57">
        <f>MIN('Drive Train'!$F$35-GZ45*'DEPRECATED - DT-Prelim Calcs'!$C$21*'Drive Train'!$F$39,HF45+GZ$2)</f>
        <v>10.133333333333335</v>
      </c>
      <c r="HG46" s="57">
        <f>'Drive Train'!$F$35-GZ46*'DEPRECATED - DT-Prelim Calcs'!$C$21*'Drive Train'!$F$39</f>
        <v>10.133333333333335</v>
      </c>
      <c r="HH46" s="1">
        <f>IF(HE46&gt;='Drive Train'!$F$29,1,0)</f>
        <v>0</v>
      </c>
      <c r="HI46" s="57">
        <f t="shared" si="66"/>
        <v>37.037037037037017</v>
      </c>
      <c r="HJ46" s="63">
        <f>HJ45+'DEPRECATED - DT-Prelim Calcs'!$C$11</f>
        <v>168</v>
      </c>
      <c r="HK46" s="2">
        <f>HU46/'Drive Train'!$F$35</f>
        <v>0.79892473118279583</v>
      </c>
      <c r="HL46" s="46">
        <f>HS46*12*60/(PI() * 'Drive Train'!$F$15)/HK$2*HK46</f>
        <v>-88621.666992793107</v>
      </c>
      <c r="HM46" s="2">
        <f>('DEPRECATED - DT-Prelim Calcs'!$C$6*HK46-HL46)/('DEPRECATED - DT-Prelim Calcs'!$C$6*HK46)*'DEPRECATED - DT-Prelim Calcs'!$C$7*HK46</f>
        <v>41.996368724595456</v>
      </c>
      <c r="HN46" s="57">
        <f>HM46/'DEPRECATED - DT-Prelim Calcs'!$C$7*('DEPRECATED - DT-Prelim Calcs'!$C$8-'DEPRECATED - DT-Prelim Calcs'!$C$9)+'DEPRECATED - DT-Prelim Calcs'!$C$9</f>
        <v>2238.4402935126955</v>
      </c>
      <c r="HO46" s="57">
        <f t="shared" si="21"/>
        <v>36.66666666666665</v>
      </c>
      <c r="HP46" s="2">
        <f t="shared" si="67"/>
        <v>0.99579519204165001</v>
      </c>
      <c r="HQ46" s="57">
        <f>HP46*'DEPRECATED - DT-Prelim Calcs'!$C$21/HK$2/'DEPRECATED - DT-Prelim Calcs'!$C$19/'DEPRECATED - DT-Prelim Calcs'!$C$18*3.39*'DEPRECATED - DT-Prelim Calcs'!$C$20</f>
        <v>25.773080821789936</v>
      </c>
      <c r="HR46" s="46">
        <f t="shared" si="68"/>
        <v>0</v>
      </c>
      <c r="HS46" s="57">
        <f>HQ45*'DEPRECATED - DT-Prelim Calcs'!$C$11+HS45</f>
        <v>-271.04378474758391</v>
      </c>
      <c r="HT46" s="57">
        <f>HT45+0.5*HQ46*'DEPRECATED - DT-Prelim Calcs'!$C$11^2+HS46*'DEPRECATED - DT-Prelim Calcs'!$C$11</f>
        <v>-83138.955137847617</v>
      </c>
      <c r="HU46" s="57">
        <f>MIN('Drive Train'!$F$35-HO45*'DEPRECATED - DT-Prelim Calcs'!$C$21*'Drive Train'!$F$39,HU45+HO$2)</f>
        <v>9.9066666666666681</v>
      </c>
      <c r="HV46" s="57">
        <f>'Drive Train'!$F$35-HO46*'DEPRECATED - DT-Prelim Calcs'!$C$21*'Drive Train'!$F$39</f>
        <v>9.9066666666666681</v>
      </c>
      <c r="HW46" s="1">
        <f>IF(HT46&gt;='Drive Train'!$F$29,1,0)</f>
        <v>0</v>
      </c>
      <c r="HX46" s="57">
        <f t="shared" si="69"/>
        <v>40.740740740740726</v>
      </c>
      <c r="HY46" s="63">
        <f>HY45+'DEPRECATED - DT-Prelim Calcs'!$C$11</f>
        <v>168</v>
      </c>
      <c r="HZ46" s="2">
        <f>IJ46/'Drive Train'!$F$35</f>
        <v>1.0824559786145245</v>
      </c>
      <c r="IA46" s="46">
        <f>IH46*12*60/(PI() * 'Drive Train'!$F$15)/HZ$2*HZ46</f>
        <v>-29554.245991461648</v>
      </c>
      <c r="IB46" s="2">
        <f>('DEPRECATED - DT-Prelim Calcs'!$C$6*HZ46-IA46)/('DEPRECATED - DT-Prelim Calcs'!$C$6*HZ46)*'DEPRECATED - DT-Prelim Calcs'!$C$7*HZ46</f>
        <v>15.971895801410831</v>
      </c>
      <c r="IC46" s="57">
        <f>IB46/'DEPRECATED - DT-Prelim Calcs'!$C$7*('DEPRECATED - DT-Prelim Calcs'!$C$8-'DEPRECATED - DT-Prelim Calcs'!$C$9)+'DEPRECATED - DT-Prelim Calcs'!$C$9</f>
        <v>852.98806278880068</v>
      </c>
      <c r="ID46" s="57">
        <f t="shared" si="22"/>
        <v>39.999999999999986</v>
      </c>
      <c r="IE46" s="2">
        <f t="shared" si="70"/>
        <v>0.99579519204165001</v>
      </c>
      <c r="IF46" s="57">
        <f>IE46*'DEPRECATED - DT-Prelim Calcs'!$C$21/HZ$2/'DEPRECATED - DT-Prelim Calcs'!$C$19/'DEPRECATED - DT-Prelim Calcs'!$C$18*3.39*'DEPRECATED - DT-Prelim Calcs'!$C$20</f>
        <v>25.773080821789936</v>
      </c>
      <c r="IG46" s="46">
        <f t="shared" si="71"/>
        <v>0</v>
      </c>
      <c r="IH46" s="57">
        <f>IF45*'DEPRECATED - DT-Prelim Calcs'!$C$11+IH45</f>
        <v>-66.713702447076002</v>
      </c>
      <c r="II46" s="57">
        <f>II45+0.5*IF46*'DEPRECATED - DT-Prelim Calcs'!$C$11^2+IH46*'DEPRECATED - DT-Prelim Calcs'!$C$11</f>
        <v>-87886.543793613062</v>
      </c>
      <c r="IJ46" s="57">
        <f>MIN('Drive Train'!$F$35-ID45*'DEPRECATED - DT-Prelim Calcs'!$C$21*'Drive Train'!$F$39,IJ45+ID$2)</f>
        <v>13.422454134820104</v>
      </c>
      <c r="IK46" s="57">
        <f>'Drive Train'!$F$35-ID46*'DEPRECATED - DT-Prelim Calcs'!$C$21*'Drive Train'!$F$39</f>
        <v>9.6800000000000015</v>
      </c>
      <c r="IL46" s="1">
        <f>IF(II46&gt;='Drive Train'!$F$29,1,0)</f>
        <v>0</v>
      </c>
      <c r="IM46" s="57">
        <f t="shared" si="72"/>
        <v>44.444444444444429</v>
      </c>
      <c r="IN46" s="63">
        <f>IN45+'DEPRECATED - DT-Prelim Calcs'!$C$11</f>
        <v>168</v>
      </c>
      <c r="IO46" s="2">
        <f>IY46/'Drive Train'!$F$35</f>
        <v>0.76236559139784954</v>
      </c>
      <c r="IP46" s="46">
        <f>IW46*12*60/(PI() * 'Drive Train'!$F$15)/IO$2*IO46</f>
        <v>-104302.01282479058</v>
      </c>
      <c r="IQ46" s="2">
        <f>('DEPRECATED - DT-Prelim Calcs'!$C$6*IO46-IP46)/('DEPRECATED - DT-Prelim Calcs'!$C$6*IO46)*'DEPRECATED - DT-Prelim Calcs'!$C$7*IO46</f>
        <v>48.998248712744484</v>
      </c>
      <c r="IR46" s="57">
        <f>IQ46/'DEPRECATED - DT-Prelim Calcs'!$C$7*('DEPRECATED - DT-Prelim Calcs'!$C$8-'DEPRECATED - DT-Prelim Calcs'!$C$9)+'DEPRECATED - DT-Prelim Calcs'!$C$9</f>
        <v>2611.1959791888453</v>
      </c>
      <c r="IS46" s="57">
        <f t="shared" si="23"/>
        <v>43.333333333333321</v>
      </c>
      <c r="IT46" s="2">
        <f t="shared" si="73"/>
        <v>0.99579519204165001</v>
      </c>
      <c r="IU46" s="57">
        <f>IT46*'DEPRECATED - DT-Prelim Calcs'!$C$21/IO$2/'DEPRECATED - DT-Prelim Calcs'!$C$19/'DEPRECATED - DT-Prelim Calcs'!$C$18*3.39*'DEPRECATED - DT-Prelim Calcs'!$C$20</f>
        <v>25.773080821789936</v>
      </c>
      <c r="IV46" s="46">
        <f t="shared" si="74"/>
        <v>0</v>
      </c>
      <c r="IW46" s="57">
        <f>IU45*'DEPRECATED - DT-Prelim Calcs'!$C$11+IW45</f>
        <v>-334.29879117142889</v>
      </c>
      <c r="IX46" s="57">
        <f>IX45+0.5*IU46*'DEPRECATED - DT-Prelim Calcs'!$C$11^2+IW46*'DEPRECATED - DT-Prelim Calcs'!$C$11</f>
        <v>-80927.425143517423</v>
      </c>
      <c r="IY46" s="57">
        <f>MIN('Drive Train'!$F$35-IS45*'DEPRECATED - DT-Prelim Calcs'!$C$21*'Drive Train'!$F$39,IY45+IS$2)</f>
        <v>9.4533333333333349</v>
      </c>
      <c r="IZ46" s="57">
        <f>'Drive Train'!$F$35-IS46*'DEPRECATED - DT-Prelim Calcs'!$C$21*'Drive Train'!$F$39</f>
        <v>9.4533333333333349</v>
      </c>
      <c r="JA46" s="1">
        <f>IF(IX46&gt;='Drive Train'!$F$29,1,0)</f>
        <v>0</v>
      </c>
      <c r="JB46" s="57">
        <f t="shared" si="75"/>
        <v>48.148148148148138</v>
      </c>
      <c r="JC46" s="63">
        <f>JC45+'DEPRECATED - DT-Prelim Calcs'!$C$11</f>
        <v>168</v>
      </c>
      <c r="JD46" s="2">
        <f>JN46/'Drive Train'!$F$35</f>
        <v>0.74408602150537628</v>
      </c>
      <c r="JE46" s="46">
        <f>JL46*12*60/(PI() * 'Drive Train'!$F$15)/JD$2*JD46</f>
        <v>-88304.822286306066</v>
      </c>
      <c r="JF46" s="2">
        <f>('DEPRECATED - DT-Prelim Calcs'!$C$6*JD46-JE46)/('DEPRECATED - DT-Prelim Calcs'!$C$6*JD46)*'DEPRECATED - DT-Prelim Calcs'!$C$7*JD46</f>
        <v>41.720943692690561</v>
      </c>
      <c r="JG46" s="57">
        <f>JF46/'DEPRECATED - DT-Prelim Calcs'!$C$7*('DEPRECATED - DT-Prelim Calcs'!$C$8-'DEPRECATED - DT-Prelim Calcs'!$C$9)+'DEPRECATED - DT-Prelim Calcs'!$C$9</f>
        <v>2223.7776248017426</v>
      </c>
      <c r="JH46" s="57">
        <f t="shared" si="24"/>
        <v>46.666666666666657</v>
      </c>
      <c r="JI46" s="2">
        <f t="shared" si="76"/>
        <v>0.99579519204165001</v>
      </c>
      <c r="JJ46" s="57">
        <f>JI46*'DEPRECATED - DT-Prelim Calcs'!$C$21/JD$2/'DEPRECATED - DT-Prelim Calcs'!$C$19/'DEPRECATED - DT-Prelim Calcs'!$C$18*3.39*'DEPRECATED - DT-Prelim Calcs'!$C$20</f>
        <v>25.773080821789936</v>
      </c>
      <c r="JK46" s="46">
        <f t="shared" si="77"/>
        <v>0</v>
      </c>
      <c r="JL46" s="57">
        <f>JJ45*'DEPRECATED - DT-Prelim Calcs'!$C$11+JL45</f>
        <v>-289.97908704601582</v>
      </c>
      <c r="JM46" s="57">
        <f>JM45+0.5*JJ46*'DEPRECATED - DT-Prelim Calcs'!$C$11^2+JL46*'DEPRECATED - DT-Prelim Calcs'!$C$11</f>
        <v>-91580.498426687103</v>
      </c>
      <c r="JN46" s="57">
        <f>MIN('Drive Train'!$F$35-JH45*'DEPRECATED - DT-Prelim Calcs'!$C$21*'Drive Train'!$F$39,JN45+JH$2)</f>
        <v>9.2266666666666666</v>
      </c>
      <c r="JO46" s="57">
        <f>'Drive Train'!$F$35-JH46*'DEPRECATED - DT-Prelim Calcs'!$C$21*'Drive Train'!$F$39</f>
        <v>9.2266666666666666</v>
      </c>
      <c r="JP46" s="1">
        <f>IF(JM46&gt;='Drive Train'!$F$29,1,0)</f>
        <v>0</v>
      </c>
      <c r="JQ46" s="57">
        <f>MIN(JG46,'DEPRECATED - DT-Prelim Calcs'!$C$10)*'DEPRECATED - DT-Prelim Calcs'!$C$11*1000/60/60</f>
        <v>103.33333333333333</v>
      </c>
      <c r="JR46" s="63">
        <f>JR45+'DEPRECATED - DT-Prelim Calcs'!$C$11</f>
        <v>168</v>
      </c>
      <c r="JS46" s="2">
        <f>KC46/'Drive Train'!$F$35</f>
        <v>0.72580645161290325</v>
      </c>
      <c r="JT46" s="46">
        <f>KA46*12*60/(PI() * 'Drive Train'!$F$15)/JS$2*JS46</f>
        <v>-17068.016574646754</v>
      </c>
      <c r="JU46" s="2">
        <f>('DEPRECATED - DT-Prelim Calcs'!$C$6*JS46-JT46)/('DEPRECATED - DT-Prelim Calcs'!$C$6*JS46)*'DEPRECATED - DT-Prelim Calcs'!$C$7*JS46</f>
        <v>9.4666269339215567</v>
      </c>
      <c r="JV46" s="57">
        <f>JU46/'DEPRECATED - DT-Prelim Calcs'!$C$7*('DEPRECATED - DT-Prelim Calcs'!$C$8-'DEPRECATED - DT-Prelim Calcs'!$C$9)+'DEPRECATED - DT-Prelim Calcs'!$C$9</f>
        <v>506.67022224984885</v>
      </c>
      <c r="JW46" s="57">
        <f t="shared" si="25"/>
        <v>49.999999999999993</v>
      </c>
      <c r="JX46" s="2">
        <f t="shared" si="78"/>
        <v>0.99579519204165001</v>
      </c>
      <c r="JY46" s="57">
        <f>JX46*'DEPRECATED - DT-Prelim Calcs'!$C$21/JS$2/'DEPRECATED - DT-Prelim Calcs'!$C$19/'DEPRECATED - DT-Prelim Calcs'!$C$18*3.39*'DEPRECATED - DT-Prelim Calcs'!$C$20</f>
        <v>25.773080821789936</v>
      </c>
      <c r="JZ46" s="46">
        <f t="shared" si="79"/>
        <v>0</v>
      </c>
      <c r="KA46" s="57">
        <f>JY45*'DEPRECATED - DT-Prelim Calcs'!$C$11+KA45</f>
        <v>-57.460266368643047</v>
      </c>
      <c r="KB46" s="57">
        <f>KB45+0.5*JY46*'DEPRECATED - DT-Prelim Calcs'!$C$11^2+KA46*'DEPRECATED - DT-Prelim Calcs'!$C$11</f>
        <v>-66635.09829614764</v>
      </c>
      <c r="KC46" s="57">
        <f>MIN('Drive Train'!$F$35-JW45*'DEPRECATED - DT-Prelim Calcs'!$C$21*'Drive Train'!$F$39,KC45+JW$2)</f>
        <v>9</v>
      </c>
      <c r="KD46" s="57">
        <f>'Drive Train'!$F$35-JW46*'DEPRECATED - DT-Prelim Calcs'!$C$21*'Drive Train'!$F$39</f>
        <v>9</v>
      </c>
      <c r="KE46" s="1">
        <f>IF(KB46&gt;='Drive Train'!$F$29,1,0)</f>
        <v>0</v>
      </c>
      <c r="KF46" s="57">
        <f>MIN(JV46,'DEPRECATED - DT-Prelim Calcs'!$C$10)*'DEPRECATED - DT-Prelim Calcs'!$C$11*1000/60/60</f>
        <v>103.33333333333333</v>
      </c>
      <c r="KG46" s="63">
        <f>KG45+'DEPRECATED - DT-Prelim Calcs'!$C$11</f>
        <v>168</v>
      </c>
      <c r="KH46" s="2">
        <f>KR46/'Drive Train'!$F$35</f>
        <v>0.7075268817204301</v>
      </c>
      <c r="KI46" s="46">
        <f>KP46*12*60/(PI() * 'Drive Train'!$F$15)/KH$2*KH46</f>
        <v>18753.965766854712</v>
      </c>
      <c r="KJ46" s="2">
        <f>('DEPRECATED - DT-Prelim Calcs'!$C$6*KH46-KI46)/('DEPRECATED - DT-Prelim Calcs'!$C$6*KH46)*'DEPRECATED - DT-Prelim Calcs'!$C$7*KH46</f>
        <v>-6.7746083385284095</v>
      </c>
      <c r="KK46" s="57">
        <f>KJ46/'DEPRECATED - DT-Prelim Calcs'!$C$7*('DEPRECATED - DT-Prelim Calcs'!$C$8-'DEPRECATED - DT-Prelim Calcs'!$C$9)+'DEPRECATED - DT-Prelim Calcs'!$C$9</f>
        <v>-357.95653520049586</v>
      </c>
      <c r="KL46" s="57">
        <f t="shared" si="26"/>
        <v>-357.95653520049586</v>
      </c>
      <c r="KM46" s="2">
        <f t="shared" si="80"/>
        <v>-8.7152028266998691</v>
      </c>
      <c r="KN46" s="57">
        <f>KM46*'DEPRECATED - DT-Prelim Calcs'!$C$21/KH$2/'DEPRECATED - DT-Prelim Calcs'!$C$19/'DEPRECATED - DT-Prelim Calcs'!$C$18*3.39*'DEPRECATED - DT-Prelim Calcs'!$C$20</f>
        <v>-225.56608891663836</v>
      </c>
      <c r="KO46" s="46">
        <f t="shared" si="81"/>
        <v>1</v>
      </c>
      <c r="KP46" s="57">
        <f>KN45*'DEPRECATED - DT-Prelim Calcs'!$C$11+KP45</f>
        <v>64.767267852609308</v>
      </c>
      <c r="KQ46" s="57">
        <f>KQ45+0.5*KN46*'DEPRECATED - DT-Prelim Calcs'!$C$11^2+KP46*'DEPRECATED - DT-Prelim Calcs'!$C$11</f>
        <v>-91765.576189486063</v>
      </c>
      <c r="KR46" s="57">
        <f>MIN('Drive Train'!$F$35-KL45*'DEPRECATED - DT-Prelim Calcs'!$C$21*'Drive Train'!$F$39,KR45+KL$2)</f>
        <v>8.7733333333333334</v>
      </c>
      <c r="KS46" s="57">
        <f>'Drive Train'!$F$35-KL46*'DEPRECATED - DT-Prelim Calcs'!$C$21*'Drive Train'!$F$39</f>
        <v>36.741044393633722</v>
      </c>
      <c r="KT46" s="1">
        <f>IF(KQ46&gt;='Drive Train'!$F$29,1,0)</f>
        <v>0</v>
      </c>
      <c r="KU46" s="57">
        <f>MIN(KK46,'DEPRECATED - DT-Prelim Calcs'!$C$10)*'DEPRECATED - DT-Prelim Calcs'!$C$11*1000/60/60</f>
        <v>-397.72948355610646</v>
      </c>
      <c r="KV46" s="63">
        <f>KV45+'DEPRECATED - DT-Prelim Calcs'!$C$11</f>
        <v>168</v>
      </c>
      <c r="KW46" s="2">
        <f>LG46/'Drive Train'!$F$35</f>
        <v>0.68924731182795695</v>
      </c>
      <c r="KX46" s="46">
        <f>LE46*12*60/(PI() * 'Drive Train'!$F$15)/KW$2*KW46</f>
        <v>-303485.28756361734</v>
      </c>
      <c r="KY46" s="2">
        <f>('DEPRECATED - DT-Prelim Calcs'!$C$6*KW46-KX46)/('DEPRECATED - DT-Prelim Calcs'!$C$6*KW46)*'DEPRECATED - DT-Prelim Calcs'!$C$7*KW46</f>
        <v>138.88426482606783</v>
      </c>
      <c r="KZ46" s="57">
        <f>KY46/'DEPRECATED - DT-Prelim Calcs'!$C$7*('DEPRECATED - DT-Prelim Calcs'!$C$8-'DEPRECATED - DT-Prelim Calcs'!$C$9)+'DEPRECATED - DT-Prelim Calcs'!$C$9</f>
        <v>7396.4141814043578</v>
      </c>
      <c r="LA46" s="57">
        <f t="shared" si="27"/>
        <v>56.666666666666664</v>
      </c>
      <c r="LB46" s="2">
        <f t="shared" si="82"/>
        <v>0.99579519204165001</v>
      </c>
      <c r="LC46" s="57">
        <f>LB46*'DEPRECATED - DT-Prelim Calcs'!$C$21/KW$2/'DEPRECATED - DT-Prelim Calcs'!$C$19/'DEPRECATED - DT-Prelim Calcs'!$C$18*3.39*'DEPRECATED - DT-Prelim Calcs'!$C$20</f>
        <v>25.773080821789936</v>
      </c>
      <c r="LD46" s="46">
        <f t="shared" si="83"/>
        <v>0</v>
      </c>
      <c r="LE46" s="57">
        <f>LC45*'DEPRECATED - DT-Prelim Calcs'!$C$11+LE45</f>
        <v>-1075.8902315366138</v>
      </c>
      <c r="LF46" s="57">
        <f>LF45+0.5*LC46*'DEPRECATED - DT-Prelim Calcs'!$C$11^2+LE46*'DEPRECATED - DT-Prelim Calcs'!$C$11</f>
        <v>-84400.234729740594</v>
      </c>
      <c r="LG46" s="57">
        <f>MIN('Drive Train'!$F$35-LA45*'DEPRECATED - DT-Prelim Calcs'!$C$21*'Drive Train'!$F$39,LG45+LA$2)</f>
        <v>8.5466666666666669</v>
      </c>
      <c r="LH46" s="57">
        <f>'Drive Train'!$F$35-LA46*'DEPRECATED - DT-Prelim Calcs'!$C$21*'Drive Train'!$F$39</f>
        <v>8.5466666666666669</v>
      </c>
      <c r="LI46" s="1">
        <f>IF(LF46&gt;='Drive Train'!$F$29,1,0)</f>
        <v>0</v>
      </c>
      <c r="LJ46" s="57">
        <f>MIN(KZ46,'DEPRECATED - DT-Prelim Calcs'!$C$10)*'DEPRECATED - DT-Prelim Calcs'!$C$11*1000/60/60</f>
        <v>103.33333333333333</v>
      </c>
      <c r="LK46" s="63">
        <f>LK45+'DEPRECATED - DT-Prelim Calcs'!$C$11</f>
        <v>168</v>
      </c>
      <c r="LL46" s="2">
        <f>LV46/'Drive Train'!$F$35</f>
        <v>0.67096774193548392</v>
      </c>
      <c r="LM46" s="46">
        <f>LT46*12*60/(PI() * 'Drive Train'!$F$15)/LL$2*LL46</f>
        <v>-284797.17998156435</v>
      </c>
      <c r="LN46" s="2">
        <f>('DEPRECATED - DT-Prelim Calcs'!$C$6*LL46-LM46)/('DEPRECATED - DT-Prelim Calcs'!$C$6*LL46)*'DEPRECATED - DT-Prelim Calcs'!$C$7*LL46</f>
        <v>130.39024121783376</v>
      </c>
      <c r="LO46" s="57">
        <f>LN46/'DEPRECATED - DT-Prelim Calcs'!$C$7*('DEPRECATED - DT-Prelim Calcs'!$C$8-'DEPRECATED - DT-Prelim Calcs'!$C$9)+'DEPRECATED - DT-Prelim Calcs'!$C$9</f>
        <v>6944.221970227416</v>
      </c>
      <c r="LP46" s="57">
        <f t="shared" si="28"/>
        <v>60</v>
      </c>
      <c r="LQ46" s="2">
        <f t="shared" si="84"/>
        <v>0.99579519204165001</v>
      </c>
      <c r="LR46" s="57">
        <f>LQ46*'DEPRECATED - DT-Prelim Calcs'!$C$21/LL$2/'DEPRECATED - DT-Prelim Calcs'!$C$19/'DEPRECATED - DT-Prelim Calcs'!$C$18*3.39*'DEPRECATED - DT-Prelim Calcs'!$C$20</f>
        <v>25.773080821789936</v>
      </c>
      <c r="LS46" s="46">
        <f t="shared" si="85"/>
        <v>0</v>
      </c>
      <c r="LT46" s="57">
        <f>LR45*'DEPRECATED - DT-Prelim Calcs'!$C$11+LT45</f>
        <v>-1037.1449255412313</v>
      </c>
      <c r="LU46" s="57">
        <f>LU45+0.5*LR46*'DEPRECATED - DT-Prelim Calcs'!$C$11^2+LT46*'DEPRECATED - DT-Prelim Calcs'!$C$11</f>
        <v>-89654.356652582937</v>
      </c>
      <c r="LV46" s="57">
        <f>MIN('Drive Train'!$F$35-LP45*'DEPRECATED - DT-Prelim Calcs'!$C$21*'Drive Train'!$F$39,LV45+LP$2)</f>
        <v>8.32</v>
      </c>
      <c r="LW46" s="57">
        <f>'Drive Train'!$F$35-LP46*'DEPRECATED - DT-Prelim Calcs'!$C$21*'Drive Train'!$F$39</f>
        <v>8.32</v>
      </c>
      <c r="LX46" s="1">
        <f>IF(LU46&gt;='Drive Train'!$F$29,1,0)</f>
        <v>0</v>
      </c>
      <c r="LY46" s="57">
        <f>MIN(LO46,'DEPRECATED - DT-Prelim Calcs'!$C$10)*'DEPRECATED - DT-Prelim Calcs'!$C$11*1000/60/60</f>
        <v>103.33333333333333</v>
      </c>
      <c r="LZ46" s="63">
        <f>LZ45+'DEPRECATED - DT-Prelim Calcs'!$C$11</f>
        <v>168</v>
      </c>
    </row>
    <row r="47" spans="1:338" x14ac:dyDescent="0.2">
      <c r="C47" s="3" t="s">
        <v>142</v>
      </c>
      <c r="E47" s="120">
        <f>E45*1.5*1000/60/60</f>
        <v>21.911256603623148</v>
      </c>
      <c r="F47" s="120">
        <f t="shared" ref="F47:O47" si="92">F45*1.5*1000/60/60</f>
        <v>66.683059298654086</v>
      </c>
      <c r="G47" s="120">
        <f t="shared" si="92"/>
        <v>47.549810283683613</v>
      </c>
      <c r="H47" s="120">
        <f t="shared" si="92"/>
        <v>37.420443158110984</v>
      </c>
      <c r="I47" s="120">
        <f t="shared" si="92"/>
        <v>31.149882556566045</v>
      </c>
      <c r="J47" s="120">
        <f t="shared" si="92"/>
        <v>26.885901347515475</v>
      </c>
      <c r="K47" s="120">
        <f t="shared" si="92"/>
        <v>23.798190816823691</v>
      </c>
      <c r="L47" s="120">
        <f t="shared" si="92"/>
        <v>21.459016172360204</v>
      </c>
      <c r="M47" s="120">
        <f t="shared" si="92"/>
        <v>19.62560901859154</v>
      </c>
      <c r="N47" s="120">
        <f t="shared" si="92"/>
        <v>18.149939846046021</v>
      </c>
      <c r="O47" s="120">
        <f t="shared" si="92"/>
        <v>16.936611859730814</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Train'!$AA$49 + V46*(1-'Drive Train'!$AA$49))</f>
        <v>0</v>
      </c>
      <c r="W47" s="57">
        <f t="shared" si="0"/>
        <v>0</v>
      </c>
      <c r="X47" s="2">
        <f>MAX(MIN(IF(AND(AI46=1,AG47&lt;0),-1,1)*(W47-$C$9)/($C$8-$C$9)*$C$7-$C$29*AE47/T$2 -  AI46*$C$29/2,X$2),MAX(X$4:X46)*-1)</f>
        <v>-0.2458281045106315</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Train'!$F$39,AG46+W$2)-$C$3,IF(AE46-1&lt;=0,0,IF($C$32=Motors!$C$29,MAX(MAX(AG$4:AG46)*-1,AG46-W$2),MAX(0,MAX(AG$4:AG46)*-1,AG46-W$2))))</f>
        <v>0</v>
      </c>
      <c r="AH47" s="57">
        <f>'Drive Train'!$F$35-ABS(W47)*'DEPRECATED - DT-Prelim Calcs'!$C$21*'Drive Train'!$F$39</f>
        <v>12.4</v>
      </c>
      <c r="AI47" s="1">
        <f>IF(AJ47&gt;='Drive Train'!$F$29,1,0)</f>
        <v>1</v>
      </c>
      <c r="AJ47" s="57">
        <f>AJ46+0.5*Y47*'DEPRECATED - DT-Prelim Calcs'!$C$11^2+AE47*'DEPRECATED - DT-Prelim Calcs'!$C$11</f>
        <v>784.33981740885292</v>
      </c>
      <c r="AK47" s="57">
        <f t="shared" si="8"/>
        <v>0</v>
      </c>
      <c r="AL47" s="63">
        <f>AL46+'DEPRECATED - DT-Prelim Calcs'!$C$11</f>
        <v>172</v>
      </c>
      <c r="AM47" s="2">
        <f>AW47/'Drive Train'!$F$35</f>
        <v>0.88883428302739942</v>
      </c>
      <c r="AN47" s="46">
        <f>AU47*12*60/(PI() * 'Drive Train'!$F$15)/AM$2*AM47</f>
        <v>4007.4080476623699</v>
      </c>
      <c r="AO47" s="2">
        <f>('DEPRECATED - DT-Prelim Calcs'!$C$6*AM47-AN47)/('DEPRECATED - DT-Prelim Calcs'!$C$6*AM47)*'DEPRECATED - DT-Prelim Calcs'!$C$7*AM47</f>
        <v>0.33011062305920114</v>
      </c>
      <c r="AP47" s="57">
        <f>AO47/'DEPRECATED - DT-Prelim Calcs'!$C$7*('DEPRECATED - DT-Prelim Calcs'!$C$8-'DEPRECATED - DT-Prelim Calcs'!$C$9)+'DEPRECATED - DT-Prelim Calcs'!$C$9</f>
        <v>20.273938978628841</v>
      </c>
      <c r="AQ47" s="57">
        <f t="shared" si="9"/>
        <v>20.273938978628841</v>
      </c>
      <c r="AR47" s="2">
        <f t="shared" si="30"/>
        <v>2.4407637861101339E-5</v>
      </c>
      <c r="AS47" s="57">
        <f>AR47*'DEPRECATED - DT-Prelim Calcs'!$C$21/AM$2/'DEPRECATED - DT-Prelim Calcs'!$C$19/'DEPRECATED - DT-Prelim Calcs'!$C$18*3.39*'DEPRECATED - DT-Prelim Calcs'!$C$20</f>
        <v>1.7688055528020013E-4</v>
      </c>
      <c r="AT47" s="46">
        <f t="shared" si="31"/>
        <v>0</v>
      </c>
      <c r="AU47" s="57">
        <f>AS46*'DEPRECATED - DT-Prelim Calcs'!$C$11+AU46</f>
        <v>39.345053537088944</v>
      </c>
      <c r="AV47" s="57">
        <f>AV46+0.5*AS47*'DEPRECATED - DT-Prelim Calcs'!$C$11^2+AU47*'DEPRECATED - DT-Prelim Calcs'!$C$11</f>
        <v>6724.6179289841921</v>
      </c>
      <c r="AW47" s="57">
        <f>MIN('Drive Train'!$F$35-AQ46*'DEPRECATED - DT-Prelim Calcs'!$C$21*'Drive Train'!$F$39,AW46+AQ$2)</f>
        <v>11.021545109539753</v>
      </c>
      <c r="AX47" s="57">
        <f>'Drive Train'!$F$35-AQ47*'DEPRECATED - DT-Prelim Calcs'!$C$21*'Drive Train'!$F$39</f>
        <v>11.021372149453239</v>
      </c>
      <c r="AY47" s="1">
        <f>IF(AV47&gt;='Drive Train'!$F$29,1,0)</f>
        <v>1</v>
      </c>
      <c r="AZ47" s="57">
        <f t="shared" si="32"/>
        <v>22.526598865143157</v>
      </c>
      <c r="BA47" s="63">
        <f>BA46+'DEPRECATED - DT-Prelim Calcs'!$C$11</f>
        <v>172</v>
      </c>
      <c r="BB47" s="2">
        <f>BL47/'Drive Train'!$F$35</f>
        <v>1.3150251133480755</v>
      </c>
      <c r="BC47" s="46">
        <f>BJ47*12*60/(PI() * 'Drive Train'!$F$15)/BB$2*BB47</f>
        <v>-3540.8472599202159</v>
      </c>
      <c r="BD47" s="2">
        <f>('DEPRECATED - DT-Prelim Calcs'!$C$6*BB47-BC47)/('DEPRECATED - DT-Prelim Calcs'!$C$6*BB47)*'DEPRECATED - DT-Prelim Calcs'!$C$7*BB47</f>
        <v>4.77023151686637</v>
      </c>
      <c r="BE47" s="57">
        <f>BD47/'DEPRECATED - DT-Prelim Calcs'!$C$7*('DEPRECATED - DT-Prelim Calcs'!$C$8-'DEPRECATED - DT-Prelim Calcs'!$C$9)+'DEPRECATED - DT-Prelim Calcs'!$C$9</f>
        <v>256.65049942487769</v>
      </c>
      <c r="BF47" s="57">
        <f t="shared" si="10"/>
        <v>93</v>
      </c>
      <c r="BG47" s="2">
        <f t="shared" si="33"/>
        <v>1.8933364985081378</v>
      </c>
      <c r="BH47" s="57">
        <f>BG47*'DEPRECATED - DT-Prelim Calcs'!$C$21/BB$2/'DEPRECATED - DT-Prelim Calcs'!$C$19/'DEPRECATED - DT-Prelim Calcs'!$C$18*3.39*'DEPRECATED - DT-Prelim Calcs'!$C$20</f>
        <v>19.819057234026609</v>
      </c>
      <c r="BI47" s="46">
        <f t="shared" si="34"/>
        <v>0</v>
      </c>
      <c r="BJ47" s="57">
        <f>BH46*'DEPRECATED - DT-Prelim Calcs'!$C$11+BJ46</f>
        <v>-16.267457302550127</v>
      </c>
      <c r="BK47" s="57">
        <f>BK46+0.5*BH47*'DEPRECATED - DT-Prelim Calcs'!$C$11^2+BJ47*'DEPRECATED - DT-Prelim Calcs'!$C$11</f>
        <v>4051.3808405445388</v>
      </c>
      <c r="BL47" s="57">
        <f>MIN('Drive Train'!$F$35-BF46*'DEPRECATED - DT-Prelim Calcs'!$C$21*'Drive Train'!$F$39,BL46+BF$2)</f>
        <v>16.306311405516137</v>
      </c>
      <c r="BM47" s="57">
        <f>'Drive Train'!$F$35-BF47*'DEPRECATED - DT-Prelim Calcs'!$C$21*'Drive Train'!$F$39</f>
        <v>6.0759999999999996</v>
      </c>
      <c r="BN47" s="1">
        <f>IF(BK47&gt;='Drive Train'!$F$29,1,0)</f>
        <v>1</v>
      </c>
      <c r="BO47" s="57">
        <f t="shared" si="35"/>
        <v>103.33333333333333</v>
      </c>
      <c r="BP47" s="63">
        <f>BP46+'DEPRECATED - DT-Prelim Calcs'!$C$11</f>
        <v>172</v>
      </c>
      <c r="BQ47" s="2">
        <f>CA47/'Drive Train'!$F$35</f>
        <v>1.0301740623718674</v>
      </c>
      <c r="BR47" s="46">
        <f>BY47*12*60/(PI() * 'Drive Train'!$F$15)/BQ$2*BQ47</f>
        <v>-1059.8464515585222</v>
      </c>
      <c r="BS47" s="2">
        <f>('DEPRECATED - DT-Prelim Calcs'!$C$6*BQ47-BR47)/('DEPRECATED - DT-Prelim Calcs'!$C$6*BQ47)*'DEPRECATED - DT-Prelim Calcs'!$C$7*BQ47</f>
        <v>2.9619371166306543</v>
      </c>
      <c r="BT47" s="57">
        <f>BS47/'DEPRECATED - DT-Prelim Calcs'!$C$7*('DEPRECATED - DT-Prelim Calcs'!$C$8-'DEPRECATED - DT-Prelim Calcs'!$C$9)+'DEPRECATED - DT-Prelim Calcs'!$C$9</f>
        <v>160.38320832519207</v>
      </c>
      <c r="BU47" s="57">
        <f t="shared" si="11"/>
        <v>93</v>
      </c>
      <c r="BV47" s="2">
        <f t="shared" si="36"/>
        <v>1.771525361752823</v>
      </c>
      <c r="BW47" s="57">
        <f>BV47*'DEPRECATED - DT-Prelim Calcs'!$C$21/BQ$2/'DEPRECATED - DT-Prelim Calcs'!$C$19/'DEPRECATED - DT-Prelim Calcs'!$C$18*3.39*'DEPRECATED - DT-Prelim Calcs'!$C$20</f>
        <v>24.249798156858041</v>
      </c>
      <c r="BX47" s="46">
        <f t="shared" si="37"/>
        <v>0</v>
      </c>
      <c r="BY47" s="57">
        <f>BW46*'DEPRECATED - DT-Prelim Calcs'!$C$11+BY46</f>
        <v>-4.753060026408086</v>
      </c>
      <c r="BZ47" s="57">
        <f>BZ46+0.5*BW47*'DEPRECATED - DT-Prelim Calcs'!$C$11^2+BY47*'DEPRECATED - DT-Prelim Calcs'!$C$11</f>
        <v>-2666.1511083506721</v>
      </c>
      <c r="CA47" s="57">
        <f>MIN('Drive Train'!$F$35-BU46*'DEPRECATED - DT-Prelim Calcs'!$C$21*'Drive Train'!$F$39,CA46+BU$2)</f>
        <v>12.774158373411156</v>
      </c>
      <c r="CB47" s="57">
        <f>'Drive Train'!$F$35-BU47*'DEPRECATED - DT-Prelim Calcs'!$C$21*'Drive Train'!$F$39</f>
        <v>6.0759999999999996</v>
      </c>
      <c r="CC47" s="1">
        <f>IF(BZ47&gt;='Drive Train'!$F$29,1,0)</f>
        <v>0</v>
      </c>
      <c r="CD47" s="57">
        <f t="shared" si="38"/>
        <v>103.33333333333333</v>
      </c>
      <c r="CE47" s="63">
        <f>CE46+'DEPRECATED - DT-Prelim Calcs'!$C$11</f>
        <v>172</v>
      </c>
      <c r="CF47" s="2">
        <f>CP47/'Drive Train'!$F$35</f>
        <v>0.48999999999999994</v>
      </c>
      <c r="CG47" s="46">
        <f>CN47*12*60/(PI() * 'Drive Train'!$F$15)/CF$2*CF47</f>
        <v>-8435.8668478225172</v>
      </c>
      <c r="CH47" s="2">
        <f>('DEPRECATED - DT-Prelim Calcs'!$C$6*CF47-CG47)/('DEPRECATED - DT-Prelim Calcs'!$C$6*CF47)*'DEPRECATED - DT-Prelim Calcs'!$C$7*CF47</f>
        <v>4.9952412951692802</v>
      </c>
      <c r="CI47" s="57">
        <f>CH47/'DEPRECATED - DT-Prelim Calcs'!$C$7*('DEPRECATED - DT-Prelim Calcs'!$C$8-'DEPRECATED - DT-Prelim Calcs'!$C$9)+'DEPRECATED - DT-Prelim Calcs'!$C$9</f>
        <v>268.62923575527748</v>
      </c>
      <c r="CJ47" s="57">
        <f t="shared" si="12"/>
        <v>93</v>
      </c>
      <c r="CK47" s="2">
        <f t="shared" si="39"/>
        <v>1.5241763143494644</v>
      </c>
      <c r="CL47" s="57">
        <f>CK47*'DEPRECATED - DT-Prelim Calcs'!$C$21/CF$2/'DEPRECATED - DT-Prelim Calcs'!$C$19/'DEPRECATED - DT-Prelim Calcs'!$C$18*3.39*'DEPRECATED - DT-Prelim Calcs'!$C$20</f>
        <v>25.773080821789936</v>
      </c>
      <c r="CM47" s="46">
        <f t="shared" si="40"/>
        <v>0</v>
      </c>
      <c r="CN47" s="57">
        <f>CL46*'DEPRECATED - DT-Prelim Calcs'!$C$11+CN46</f>
        <v>-64.387894353209205</v>
      </c>
      <c r="CO47" s="57">
        <f>CO46+0.5*CL47*'DEPRECATED - DT-Prelim Calcs'!$C$11^2+CN47*'DEPRECATED - DT-Prelim Calcs'!$C$11</f>
        <v>-13127.514404642074</v>
      </c>
      <c r="CP47" s="57">
        <f>MIN('Drive Train'!$F$35-CJ46*'DEPRECATED - DT-Prelim Calcs'!$C$21*'Drive Train'!$F$39,CP46+CJ$2)</f>
        <v>6.0759999999999996</v>
      </c>
      <c r="CQ47" s="57">
        <f>'Drive Train'!$F$35-CJ47*'DEPRECATED - DT-Prelim Calcs'!$C$21*'Drive Train'!$F$39</f>
        <v>6.0759999999999996</v>
      </c>
      <c r="CR47" s="1">
        <f>IF(CO47&gt;='Drive Train'!$F$29,1,0)</f>
        <v>0</v>
      </c>
      <c r="CS47" s="57">
        <f t="shared" si="41"/>
        <v>103.33333333333333</v>
      </c>
      <c r="CT47" s="63">
        <f>CT46+'DEPRECATED - DT-Prelim Calcs'!$C$11</f>
        <v>172</v>
      </c>
      <c r="CU47" s="2">
        <f>DE47/'Drive Train'!$F$35</f>
        <v>1.2974818980093545</v>
      </c>
      <c r="CV47" s="46">
        <f>DC47*12*60/(PI() * 'Drive Train'!$F$15)/CU$2*CU47</f>
        <v>-44796.112065068795</v>
      </c>
      <c r="CW47" s="2">
        <f>('DEPRECATED - DT-Prelim Calcs'!$C$6*CU47-CV47)/('DEPRECATED - DT-Prelim Calcs'!$C$6*CU47)*'DEPRECATED - DT-Prelim Calcs'!$C$7*CU47</f>
        <v>23.381833827638904</v>
      </c>
      <c r="CX47" s="57">
        <f>CW47/'DEPRECATED - DT-Prelim Calcs'!$C$7*('DEPRECATED - DT-Prelim Calcs'!$C$8-'DEPRECATED - DT-Prelim Calcs'!$C$9)+'DEPRECATED - DT-Prelim Calcs'!$C$9</f>
        <v>1247.4673361352993</v>
      </c>
      <c r="CY47" s="57">
        <f t="shared" si="13"/>
        <v>93</v>
      </c>
      <c r="CZ47" s="2">
        <f t="shared" si="42"/>
        <v>1.2803081040535502</v>
      </c>
      <c r="DA47" s="57">
        <f>CZ47*'DEPRECATED - DT-Prelim Calcs'!$C$21/CU$2/'DEPRECATED - DT-Prelim Calcs'!$C$19/'DEPRECATED - DT-Prelim Calcs'!$C$18*3.39*'DEPRECATED - DT-Prelim Calcs'!$C$20</f>
        <v>25.773080821789936</v>
      </c>
      <c r="DB47" s="46">
        <f t="shared" si="43"/>
        <v>0</v>
      </c>
      <c r="DC47" s="57">
        <f>DA46*'DEPRECATED - DT-Prelim Calcs'!$C$11+DC46</f>
        <v>-108.46481695730803</v>
      </c>
      <c r="DD47" s="57">
        <f>DD46+0.5*DA47*'DEPRECATED - DT-Prelim Calcs'!$C$11^2+DC47*'DEPRECATED - DT-Prelim Calcs'!$C$11</f>
        <v>-20539.955623048514</v>
      </c>
      <c r="DE47" s="57">
        <f>MIN('Drive Train'!$F$35-CY46*'DEPRECATED - DT-Prelim Calcs'!$C$21*'Drive Train'!$F$39,DE46+CY$2)</f>
        <v>16.088775535315996</v>
      </c>
      <c r="DF47" s="57">
        <f>'Drive Train'!$F$35-CY47*'DEPRECATED - DT-Prelim Calcs'!$C$21*'Drive Train'!$F$39</f>
        <v>6.0759999999999996</v>
      </c>
      <c r="DG47" s="1">
        <f>IF(DD47&gt;='Drive Train'!$F$29,1,0)</f>
        <v>0</v>
      </c>
      <c r="DH47" s="57">
        <f t="shared" si="44"/>
        <v>103.33333333333333</v>
      </c>
      <c r="DI47" s="63">
        <f>DI46+'DEPRECATED - DT-Prelim Calcs'!$C$11</f>
        <v>172</v>
      </c>
      <c r="DJ47" s="2">
        <f>DT47/'Drive Train'!$F$35</f>
        <v>0.48999999999999994</v>
      </c>
      <c r="DK47" s="46">
        <f>DR47*12*60/(PI() * 'Drive Train'!$F$15)/DJ$2*DJ47</f>
        <v>8342.1974894428768</v>
      </c>
      <c r="DL47" s="2">
        <f>('DEPRECATED - DT-Prelim Calcs'!$C$6*DJ47-DK47)/('DEPRECATED - DT-Prelim Calcs'!$C$6*DJ47)*'DEPRECATED - DT-Prelim Calcs'!$C$7*DJ47</f>
        <v>-2.5910879830313944</v>
      </c>
      <c r="DM47" s="57">
        <f>DL47/'DEPRECATED - DT-Prelim Calcs'!$C$7*('DEPRECATED - DT-Prelim Calcs'!$C$8-'DEPRECATED - DT-Prelim Calcs'!$C$9)+'DEPRECATED - DT-Prelim Calcs'!$C$9</f>
        <v>-135.24049303855932</v>
      </c>
      <c r="DN47" s="57">
        <f t="shared" si="14"/>
        <v>-135.24049303855932</v>
      </c>
      <c r="DO47" s="2">
        <f t="shared" si="45"/>
        <v>-3.8375211779036205</v>
      </c>
      <c r="DP47" s="57">
        <f>DO47*'DEPRECATED - DT-Prelim Calcs'!$C$21/DJ$2/'DEPRECATED - DT-Prelim Calcs'!$C$19/'DEPRECATED - DT-Prelim Calcs'!$C$18*3.39*'DEPRECATED - DT-Prelim Calcs'!$C$20</f>
        <v>-89.61085387646061</v>
      </c>
      <c r="DQ47" s="46">
        <f t="shared" si="46"/>
        <v>1</v>
      </c>
      <c r="DR47" s="57">
        <f>DP46*'DEPRECATED - DT-Prelim Calcs'!$C$11+DR46</f>
        <v>46.107998500402829</v>
      </c>
      <c r="DS47" s="57">
        <f>DS46+0.5*DP47*'DEPRECATED - DT-Prelim Calcs'!$C$11^2+DR47*'DEPRECATED - DT-Prelim Calcs'!$C$11</f>
        <v>-48442.865721945032</v>
      </c>
      <c r="DT47" s="57">
        <f>MIN('Drive Train'!$F$35-DN46*'DEPRECATED - DT-Prelim Calcs'!$C$21*'Drive Train'!$F$39,DT46+DN$2)</f>
        <v>6.0759999999999996</v>
      </c>
      <c r="DU47" s="57">
        <f>'Drive Train'!$F$35-DN47*'DEPRECATED - DT-Prelim Calcs'!$C$21*'Drive Train'!$F$39</f>
        <v>21.596353526622035</v>
      </c>
      <c r="DV47" s="1">
        <f>IF(DS47&gt;='Drive Train'!$F$29,1,0)</f>
        <v>0</v>
      </c>
      <c r="DW47" s="57">
        <f t="shared" si="47"/>
        <v>-150.26721448728816</v>
      </c>
      <c r="DX47" s="63">
        <f>DX46+'DEPRECATED - DT-Prelim Calcs'!$C$11</f>
        <v>172</v>
      </c>
      <c r="DY47" s="2">
        <f>EI47/'Drive Train'!$F$35</f>
        <v>0.48999999999999994</v>
      </c>
      <c r="DZ47" s="46">
        <f>EG47*12*60/(PI() * 'Drive Train'!$F$15)/DY$2*DY47</f>
        <v>2056.2448910049125</v>
      </c>
      <c r="EA47" s="2">
        <f>('DEPRECATED - DT-Prelim Calcs'!$C$6*DY47-DZ47)/('DEPRECATED - DT-Prelim Calcs'!$C$6*DY47)*'DEPRECATED - DT-Prelim Calcs'!$C$7*DY47</f>
        <v>0.25115324815725337</v>
      </c>
      <c r="EB47" s="57">
        <f>EA47/'DEPRECATED - DT-Prelim Calcs'!$C$7*('DEPRECATED - DT-Prelim Calcs'!$C$8-'DEPRECATED - DT-Prelim Calcs'!$C$9)+'DEPRECATED - DT-Prelim Calcs'!$C$9</f>
        <v>16.07052354297743</v>
      </c>
      <c r="EC47" s="57">
        <f t="shared" si="15"/>
        <v>16.07052354297743</v>
      </c>
      <c r="ED47" s="2">
        <f t="shared" si="48"/>
        <v>-5.6076578537500366E-2</v>
      </c>
      <c r="EE47" s="57">
        <f>ED47*'DEPRECATED - DT-Prelim Calcs'!$C$21/DY$2/'DEPRECATED - DT-Prelim Calcs'!$C$19/'DEPRECATED - DT-Prelim Calcs'!$C$18*3.39*'DEPRECATED - DT-Prelim Calcs'!$C$20</f>
        <v>-1.4900720895934576</v>
      </c>
      <c r="EF47" s="46">
        <f t="shared" si="49"/>
        <v>1</v>
      </c>
      <c r="EG47" s="57">
        <f>EE46*'DEPRECATED - DT-Prelim Calcs'!$C$11+EG46</f>
        <v>9.9874518298741179</v>
      </c>
      <c r="EH47" s="57">
        <f>EH46+0.5*EE47*'DEPRECATED - DT-Prelim Calcs'!$C$11^2+EG47*'DEPRECATED - DT-Prelim Calcs'!$C$11</f>
        <v>-69309.113221875552</v>
      </c>
      <c r="EI47" s="57">
        <f>MIN('Drive Train'!$F$35-EC46*'DEPRECATED - DT-Prelim Calcs'!$C$21*'Drive Train'!$F$39,EI46+EC$2)</f>
        <v>6.0759999999999996</v>
      </c>
      <c r="EJ47" s="57">
        <f>'Drive Train'!$F$35-EC47*'DEPRECATED - DT-Prelim Calcs'!$C$21*'Drive Train'!$F$39</f>
        <v>11.307204399077534</v>
      </c>
      <c r="EK47" s="1">
        <f>IF(EH47&gt;='Drive Train'!$F$29,1,0)</f>
        <v>0</v>
      </c>
      <c r="EL47" s="57">
        <f t="shared" si="50"/>
        <v>17.856137269974919</v>
      </c>
      <c r="EM47" s="63">
        <f>EM46+'DEPRECATED - DT-Prelim Calcs'!$C$11</f>
        <v>172</v>
      </c>
      <c r="EN47" s="2">
        <f>EX47/'Drive Train'!$F$35</f>
        <v>3.4355378040805973</v>
      </c>
      <c r="EO47" s="46">
        <f>EV47*12*60/(PI() * 'Drive Train'!$F$15)/EN$2*EN47</f>
        <v>-2080613.9378086273</v>
      </c>
      <c r="EP47" s="2">
        <f>('DEPRECATED - DT-Prelim Calcs'!$C$6*EN47-EO47)/('DEPRECATED - DT-Prelim Calcs'!$C$6*EN47)*'DEPRECATED - DT-Prelim Calcs'!$C$7*EN47</f>
        <v>949.04504763105979</v>
      </c>
      <c r="EQ47" s="57">
        <f>EP47/'DEPRECATED - DT-Prelim Calcs'!$C$7*('DEPRECATED - DT-Prelim Calcs'!$C$8-'DEPRECATED - DT-Prelim Calcs'!$C$9)+'DEPRECATED - DT-Prelim Calcs'!$C$9</f>
        <v>50526.550461022809</v>
      </c>
      <c r="ER47" s="57">
        <f t="shared" si="16"/>
        <v>93</v>
      </c>
      <c r="ES47" s="2">
        <f t="shared" si="51"/>
        <v>0.86507304327942547</v>
      </c>
      <c r="ET47" s="57">
        <f>ES47*'DEPRECATED - DT-Prelim Calcs'!$C$21/EN$2/'DEPRECATED - DT-Prelim Calcs'!$C$19/'DEPRECATED - DT-Prelim Calcs'!$C$18*3.39*'DEPRECATED - DT-Prelim Calcs'!$C$20</f>
        <v>25.773080821789936</v>
      </c>
      <c r="EU47" s="46">
        <f t="shared" si="52"/>
        <v>0</v>
      </c>
      <c r="EV47" s="57">
        <f>ET46*'DEPRECATED - DT-Prelim Calcs'!$C$11+EV46</f>
        <v>-1285.5380301999439</v>
      </c>
      <c r="EW47" s="57">
        <f>EW46+0.5*ET47*'DEPRECATED - DT-Prelim Calcs'!$C$11^2+EV47*'DEPRECATED - DT-Prelim Calcs'!$C$11</f>
        <v>-98391.093722675272</v>
      </c>
      <c r="EX47" s="57">
        <f>MIN('Drive Train'!$F$35-ER46*'DEPRECATED - DT-Prelim Calcs'!$C$21*'Drive Train'!$F$39,EX46+ER$2)</f>
        <v>42.600668770599405</v>
      </c>
      <c r="EY47" s="57">
        <f>'Drive Train'!$F$35-ER47*'DEPRECATED - DT-Prelim Calcs'!$C$21*'Drive Train'!$F$39</f>
        <v>6.0759999999999996</v>
      </c>
      <c r="EZ47" s="1">
        <f>IF(EW47&gt;='Drive Train'!$F$29,1,0)</f>
        <v>0</v>
      </c>
      <c r="FA47" s="57">
        <f t="shared" si="53"/>
        <v>103.33333333333333</v>
      </c>
      <c r="FB47" s="63">
        <f>FB46+'DEPRECATED - DT-Prelim Calcs'!$C$11</f>
        <v>172</v>
      </c>
      <c r="FC47" s="2">
        <f>FM47/'Drive Train'!$F$35</f>
        <v>3.2031437975471619</v>
      </c>
      <c r="FD47" s="46">
        <f>FK47*12*60/(PI() * 'Drive Train'!$F$15)/FC$2*FC47</f>
        <v>-2191173.5031953482</v>
      </c>
      <c r="FE47" s="2">
        <f>('DEPRECATED - DT-Prelim Calcs'!$C$6*FC47-FD47)/('DEPRECATED - DT-Prelim Calcs'!$C$6*FC47)*'DEPRECATED - DT-Prelim Calcs'!$C$7*FC47</f>
        <v>998.47532565167398</v>
      </c>
      <c r="FF47" s="57">
        <f>FE47/'DEPRECATED - DT-Prelim Calcs'!$C$7*('DEPRECATED - DT-Prelim Calcs'!$C$8-'DEPRECATED - DT-Prelim Calcs'!$C$9)+'DEPRECATED - DT-Prelim Calcs'!$C$9</f>
        <v>53158.046174734343</v>
      </c>
      <c r="FG47" s="57">
        <f t="shared" si="17"/>
        <v>93</v>
      </c>
      <c r="FH47" s="2">
        <f t="shared" si="54"/>
        <v>0.78067567320338405</v>
      </c>
      <c r="FI47" s="57">
        <f>FH47*'DEPRECATED - DT-Prelim Calcs'!$C$21/FC$2/'DEPRECATED - DT-Prelim Calcs'!$C$19/'DEPRECATED - DT-Prelim Calcs'!$C$18*3.39*'DEPRECATED - DT-Prelim Calcs'!$C$20</f>
        <v>25.773080821789936</v>
      </c>
      <c r="FJ47" s="46">
        <f t="shared" si="55"/>
        <v>0</v>
      </c>
      <c r="FK47" s="57">
        <f>FI46*'DEPRECATED - DT-Prelim Calcs'!$C$11+FK46</f>
        <v>-1310.4074590206128</v>
      </c>
      <c r="FL47" s="57">
        <f>FL46+0.5*FI47*'DEPRECATED - DT-Prelim Calcs'!$C$11^2+FK47*'DEPRECATED - DT-Prelim Calcs'!$C$11</f>
        <v>-119945.59514900853</v>
      </c>
      <c r="FM47" s="57">
        <f>MIN('Drive Train'!$F$35-FG46*'DEPRECATED - DT-Prelim Calcs'!$C$21*'Drive Train'!$F$39,FM46+FG$2)</f>
        <v>39.71898308958481</v>
      </c>
      <c r="FN47" s="57">
        <f>'Drive Train'!$F$35-FG47*'DEPRECATED - DT-Prelim Calcs'!$C$21*'Drive Train'!$F$39</f>
        <v>6.0759999999999996</v>
      </c>
      <c r="FO47" s="1">
        <f>IF(FL47&gt;='Drive Train'!$F$29,1,0)</f>
        <v>0</v>
      </c>
      <c r="FP47" s="57">
        <f t="shared" si="56"/>
        <v>103.33333333333333</v>
      </c>
      <c r="FQ47" s="63">
        <f>FQ46+'DEPRECATED - DT-Prelim Calcs'!$C$11</f>
        <v>172</v>
      </c>
      <c r="FR47" s="2">
        <f>GB47/'Drive Train'!$F$35</f>
        <v>0.48999999999999994</v>
      </c>
      <c r="FS47" s="46">
        <f>FZ47*12*60/(PI() * 'Drive Train'!$F$15)/FR$2*FR47</f>
        <v>-24298.725578456935</v>
      </c>
      <c r="FT47" s="2">
        <f>('DEPRECATED - DT-Prelim Calcs'!$C$6*FR47-FS47)/('DEPRECATED - DT-Prelim Calcs'!$C$6*FR47)*'DEPRECATED - DT-Prelim Calcs'!$C$7*FR47</f>
        <v>12.167753404142816</v>
      </c>
      <c r="FU47" s="57">
        <f>FT47/'DEPRECATED - DT-Prelim Calcs'!$C$7*('DEPRECATED - DT-Prelim Calcs'!$C$8-'DEPRECATED - DT-Prelim Calcs'!$C$9)+'DEPRECATED - DT-Prelim Calcs'!$C$9</f>
        <v>650.4687808097608</v>
      </c>
      <c r="FV47" s="57">
        <f t="shared" si="18"/>
        <v>93</v>
      </c>
      <c r="FW47" s="2">
        <f t="shared" si="57"/>
        <v>0.7112822800297498</v>
      </c>
      <c r="FX47" s="57">
        <f>FW47*'DEPRECATED - DT-Prelim Calcs'!$C$21/FR$2/'DEPRECATED - DT-Prelim Calcs'!$C$19/'DEPRECATED - DT-Prelim Calcs'!$C$18*3.39*'DEPRECATED - DT-Prelim Calcs'!$C$20</f>
        <v>25.773080821789936</v>
      </c>
      <c r="FY47" s="46">
        <f t="shared" si="58"/>
        <v>0</v>
      </c>
      <c r="FZ47" s="57">
        <f>FX46*'DEPRECATED - DT-Prelim Calcs'!$C$11+FZ46</f>
        <v>-86.54954395564026</v>
      </c>
      <c r="GA47" s="57">
        <f>GA46+0.5*FX47*'DEPRECATED - DT-Prelim Calcs'!$C$11^2+FZ47*'DEPRECATED - DT-Prelim Calcs'!$C$11</f>
        <v>-123650.41244360899</v>
      </c>
      <c r="GB47" s="57">
        <f>MIN('Drive Train'!$F$35-FV46*'DEPRECATED - DT-Prelim Calcs'!$C$21*'Drive Train'!$F$39,GB46+FV$2)</f>
        <v>6.0759999999999996</v>
      </c>
      <c r="GC47" s="57">
        <f>'Drive Train'!$F$35-FV47*'DEPRECATED - DT-Prelim Calcs'!$C$21*'Drive Train'!$F$39</f>
        <v>6.0759999999999996</v>
      </c>
      <c r="GD47" s="1">
        <f>IF(GA47&gt;='Drive Train'!$F$29,1,0)</f>
        <v>0</v>
      </c>
      <c r="GE47" s="57">
        <f t="shared" si="59"/>
        <v>103.33333333333333</v>
      </c>
      <c r="GF47" s="63">
        <f>GF46+'DEPRECATED - DT-Prelim Calcs'!$C$11</f>
        <v>172</v>
      </c>
      <c r="GG47" s="2">
        <f>GQ47/'Drive Train'!$F$35</f>
        <v>0.83548387096774201</v>
      </c>
      <c r="GH47" s="46">
        <f>GO47*12*60/(PI() * 'Drive Train'!$F$15)/GG$2*GG47</f>
        <v>3555.4506337272437</v>
      </c>
      <c r="GI47" s="2">
        <f>('DEPRECATED - DT-Prelim Calcs'!$C$6*GG47-GH47)/('DEPRECATED - DT-Prelim Calcs'!$C$6*GG47)*'DEPRECATED - DT-Prelim Calcs'!$C$7*GG47</f>
        <v>0.40589210890418009</v>
      </c>
      <c r="GJ47" s="57">
        <f>GI47/'DEPRECATED - DT-Prelim Calcs'!$C$7*('DEPRECATED - DT-Prelim Calcs'!$C$8-'DEPRECATED - DT-Prelim Calcs'!$C$9)+'DEPRECATED - DT-Prelim Calcs'!$C$9</f>
        <v>24.308281150376061</v>
      </c>
      <c r="GK47" s="57">
        <f t="shared" si="60"/>
        <v>24.308281150376061</v>
      </c>
      <c r="GL47" s="2">
        <f t="shared" si="61"/>
        <v>9.4332462409537798E-2</v>
      </c>
      <c r="GM47" s="57">
        <f>GL47*'DEPRECATED - DT-Prelim Calcs'!$C$21/GG$2/'DEPRECATED - DT-Prelim Calcs'!$C$19/'DEPRECATED - DT-Prelim Calcs'!$C$18*3.39*'DEPRECATED - DT-Prelim Calcs'!$C$20</f>
        <v>2.441504234233931</v>
      </c>
      <c r="GN47" s="46">
        <f t="shared" si="62"/>
        <v>0</v>
      </c>
      <c r="GO47" s="57">
        <f>GM46*'DEPRECATED - DT-Prelim Calcs'!$C$11+GO46</f>
        <v>10.398291451191568</v>
      </c>
      <c r="GP47" s="57">
        <f>GP46+0.5*GM47*'DEPRECATED - DT-Prelim Calcs'!$C$11^2+GO47*'DEPRECATED - DT-Prelim Calcs'!$C$11</f>
        <v>-75304.652352283039</v>
      </c>
      <c r="GQ47" s="57">
        <f>MIN('Drive Train'!$F$35-GK46*'DEPRECATED - DT-Prelim Calcs'!$C$21*'Drive Train'!$F$39,GQ46+GK$2)</f>
        <v>10.360000000000001</v>
      </c>
      <c r="GR47" s="57">
        <f>'Drive Train'!$F$35-GK47*'DEPRECATED - DT-Prelim Calcs'!$C$21*'Drive Train'!$F$39</f>
        <v>10.747036881774427</v>
      </c>
      <c r="GS47" s="1">
        <f>IF(GP47&gt;='Drive Train'!$F$29,1,0)</f>
        <v>0</v>
      </c>
      <c r="GT47" s="57">
        <f t="shared" si="63"/>
        <v>27.009201278195622</v>
      </c>
      <c r="GU47" s="63">
        <f>GU46+'DEPRECATED - DT-Prelim Calcs'!$C$11</f>
        <v>172</v>
      </c>
      <c r="GV47" s="2">
        <f>HF47/'Drive Train'!$F$35</f>
        <v>0.81720430107526887</v>
      </c>
      <c r="GW47" s="46">
        <f>HD47*12*60/(PI() * 'Drive Train'!$F$15)/GV$2*GV47</f>
        <v>-46865.306654049498</v>
      </c>
      <c r="GX47" s="2">
        <f>('DEPRECATED - DT-Prelim Calcs'!$C$6*GV47-GW47)/('DEPRECATED - DT-Prelim Calcs'!$C$6*GV47)*'DEPRECATED - DT-Prelim Calcs'!$C$7*GV47</f>
        <v>23.159966875208525</v>
      </c>
      <c r="GY47" s="57">
        <f>GX47/'DEPRECATED - DT-Prelim Calcs'!$C$7*('DEPRECATED - DT-Prelim Calcs'!$C$8-'DEPRECATED - DT-Prelim Calcs'!$C$9)+'DEPRECATED - DT-Prelim Calcs'!$C$9</f>
        <v>1235.6559129001052</v>
      </c>
      <c r="GZ47" s="57">
        <f t="shared" si="20"/>
        <v>33.333333333333314</v>
      </c>
      <c r="HA47" s="2">
        <f t="shared" si="64"/>
        <v>0.99579519204165001</v>
      </c>
      <c r="HB47" s="57">
        <f>HA47*'DEPRECATED - DT-Prelim Calcs'!$C$21/GV$2/'DEPRECATED - DT-Prelim Calcs'!$C$19/'DEPRECATED - DT-Prelim Calcs'!$C$18*3.39*'DEPRECATED - DT-Prelim Calcs'!$C$20</f>
        <v>25.773080821789936</v>
      </c>
      <c r="HC47" s="46">
        <f t="shared" si="65"/>
        <v>0</v>
      </c>
      <c r="HD47" s="57">
        <f>HB46*'DEPRECATED - DT-Prelim Calcs'!$C$11+HD46</f>
        <v>-140.12841917146079</v>
      </c>
      <c r="HE47" s="57">
        <f>HE46+0.5*HB47*'DEPRECATED - DT-Prelim Calcs'!$C$11^2+HD47*'DEPRECATED - DT-Prelim Calcs'!$C$11</f>
        <v>-65483.645812060953</v>
      </c>
      <c r="HF47" s="57">
        <f>MIN('Drive Train'!$F$35-GZ46*'DEPRECATED - DT-Prelim Calcs'!$C$21*'Drive Train'!$F$39,HF46+GZ$2)</f>
        <v>10.133333333333335</v>
      </c>
      <c r="HG47" s="57">
        <f>'Drive Train'!$F$35-GZ47*'DEPRECATED - DT-Prelim Calcs'!$C$21*'Drive Train'!$F$39</f>
        <v>10.133333333333335</v>
      </c>
      <c r="HH47" s="1">
        <f>IF(HE47&gt;='Drive Train'!$F$29,1,0)</f>
        <v>0</v>
      </c>
      <c r="HI47" s="57">
        <f t="shared" si="66"/>
        <v>37.037037037037017</v>
      </c>
      <c r="HJ47" s="63">
        <f>HJ46+'DEPRECATED - DT-Prelim Calcs'!$C$11</f>
        <v>172</v>
      </c>
      <c r="HK47" s="2">
        <f>HU47/'Drive Train'!$F$35</f>
        <v>0.79892473118279583</v>
      </c>
      <c r="HL47" s="46">
        <f>HS47*12*60/(PI() * 'Drive Train'!$F$15)/HK$2*HK47</f>
        <v>-54914.147920269985</v>
      </c>
      <c r="HM47" s="2">
        <f>('DEPRECATED - DT-Prelim Calcs'!$C$6*HK47-HL47)/('DEPRECATED - DT-Prelim Calcs'!$C$6*HK47)*'DEPRECATED - DT-Prelim Calcs'!$C$7*HK47</f>
        <v>26.755257849402071</v>
      </c>
      <c r="HN47" s="57">
        <f>HM47/'DEPRECATED - DT-Prelim Calcs'!$C$7*('DEPRECATED - DT-Prelim Calcs'!$C$8-'DEPRECATED - DT-Prelim Calcs'!$C$9)+'DEPRECATED - DT-Prelim Calcs'!$C$9</f>
        <v>1427.0566730615294</v>
      </c>
      <c r="HO47" s="57">
        <f t="shared" si="21"/>
        <v>36.66666666666665</v>
      </c>
      <c r="HP47" s="2">
        <f t="shared" si="67"/>
        <v>0.99579519204165001</v>
      </c>
      <c r="HQ47" s="57">
        <f>HP47*'DEPRECATED - DT-Prelim Calcs'!$C$21/HK$2/'DEPRECATED - DT-Prelim Calcs'!$C$19/'DEPRECATED - DT-Prelim Calcs'!$C$18*3.39*'DEPRECATED - DT-Prelim Calcs'!$C$20</f>
        <v>25.773080821789936</v>
      </c>
      <c r="HR47" s="46">
        <f t="shared" si="68"/>
        <v>0</v>
      </c>
      <c r="HS47" s="57">
        <f>HQ46*'DEPRECATED - DT-Prelim Calcs'!$C$11+HS46</f>
        <v>-167.95146146042418</v>
      </c>
      <c r="HT47" s="57">
        <f>HT46+0.5*HQ47*'DEPRECATED - DT-Prelim Calcs'!$C$11^2+HS47*'DEPRECATED - DT-Prelim Calcs'!$C$11</f>
        <v>-83604.576337114995</v>
      </c>
      <c r="HU47" s="57">
        <f>MIN('Drive Train'!$F$35-HO46*'DEPRECATED - DT-Prelim Calcs'!$C$21*'Drive Train'!$F$39,HU46+HO$2)</f>
        <v>9.9066666666666681</v>
      </c>
      <c r="HV47" s="57">
        <f>'Drive Train'!$F$35-HO47*'DEPRECATED - DT-Prelim Calcs'!$C$21*'Drive Train'!$F$39</f>
        <v>9.9066666666666681</v>
      </c>
      <c r="HW47" s="1">
        <f>IF(HT47&gt;='Drive Train'!$F$29,1,0)</f>
        <v>0</v>
      </c>
      <c r="HX47" s="57">
        <f t="shared" si="69"/>
        <v>40.740740740740726</v>
      </c>
      <c r="HY47" s="63">
        <f>HY46+'DEPRECATED - DT-Prelim Calcs'!$C$11</f>
        <v>172</v>
      </c>
      <c r="HZ47" s="2">
        <f>IJ47/'Drive Train'!$F$35</f>
        <v>0.78064516129032269</v>
      </c>
      <c r="IA47" s="46">
        <f>IH47*12*60/(PI() * 'Drive Train'!$F$15)/HZ$2*HZ47</f>
        <v>11622.364703956619</v>
      </c>
      <c r="IB47" s="2">
        <f>('DEPRECATED - DT-Prelim Calcs'!$C$6*HZ47-IA47)/('DEPRECATED - DT-Prelim Calcs'!$C$6*HZ47)*'DEPRECATED - DT-Prelim Calcs'!$C$7*HZ47</f>
        <v>-3.3737856747116082</v>
      </c>
      <c r="IC47" s="57">
        <f>IB47/'DEPRECATED - DT-Prelim Calcs'!$C$7*('DEPRECATED - DT-Prelim Calcs'!$C$8-'DEPRECATED - DT-Prelim Calcs'!$C$9)+'DEPRECATED - DT-Prelim Calcs'!$C$9</f>
        <v>-176.90859006867194</v>
      </c>
      <c r="ID47" s="57">
        <f t="shared" si="22"/>
        <v>-176.90859006867194</v>
      </c>
      <c r="IE47" s="2">
        <f t="shared" si="70"/>
        <v>-4.4637830364993771</v>
      </c>
      <c r="IF47" s="57">
        <f>IE47*'DEPRECATED - DT-Prelim Calcs'!$C$21/HZ$2/'DEPRECATED - DT-Prelim Calcs'!$C$19/'DEPRECATED - DT-Prelim Calcs'!$C$18*3.39*'DEPRECATED - DT-Prelim Calcs'!$C$20</f>
        <v>-115.5312275958664</v>
      </c>
      <c r="IG47" s="46">
        <f t="shared" si="71"/>
        <v>1</v>
      </c>
      <c r="IH47" s="57">
        <f>IF46*'DEPRECATED - DT-Prelim Calcs'!$C$11+IH46</f>
        <v>36.378620840083741</v>
      </c>
      <c r="II47" s="57">
        <f>II46+0.5*IF47*'DEPRECATED - DT-Prelim Calcs'!$C$11^2+IH47*'DEPRECATED - DT-Prelim Calcs'!$C$11</f>
        <v>-88665.279131019648</v>
      </c>
      <c r="IJ47" s="57">
        <f>MIN('Drive Train'!$F$35-ID46*'DEPRECATED - DT-Prelim Calcs'!$C$21*'Drive Train'!$F$39,IJ46+ID$2)</f>
        <v>9.6800000000000015</v>
      </c>
      <c r="IK47" s="57">
        <f>'Drive Train'!$F$35-ID47*'DEPRECATED - DT-Prelim Calcs'!$C$21*'Drive Train'!$F$39</f>
        <v>24.429784124669695</v>
      </c>
      <c r="IL47" s="1">
        <f>IF(II47&gt;='Drive Train'!$F$29,1,0)</f>
        <v>0</v>
      </c>
      <c r="IM47" s="57">
        <f t="shared" si="72"/>
        <v>-196.56510007630217</v>
      </c>
      <c r="IN47" s="63">
        <f>IN46+'DEPRECATED - DT-Prelim Calcs'!$C$11</f>
        <v>172</v>
      </c>
      <c r="IO47" s="2">
        <f>IY47/'Drive Train'!$F$35</f>
        <v>0.76236559139784954</v>
      </c>
      <c r="IP47" s="46">
        <f>IW47*12*60/(PI() * 'Drive Train'!$F$15)/IO$2*IO47</f>
        <v>-72136.964342396357</v>
      </c>
      <c r="IQ47" s="2">
        <f>('DEPRECATED - DT-Prelim Calcs'!$C$6*IO47-IP47)/('DEPRECATED - DT-Prelim Calcs'!$C$6*IO47)*'DEPRECATED - DT-Prelim Calcs'!$C$7*IO47</f>
        <v>34.45457763533922</v>
      </c>
      <c r="IR47" s="57">
        <f>IQ47/'DEPRECATED - DT-Prelim Calcs'!$C$7*('DEPRECATED - DT-Prelim Calcs'!$C$8-'DEPRECATED - DT-Prelim Calcs'!$C$9)+'DEPRECATED - DT-Prelim Calcs'!$C$9</f>
        <v>1836.9416226614198</v>
      </c>
      <c r="IS47" s="57">
        <f t="shared" si="23"/>
        <v>43.333333333333321</v>
      </c>
      <c r="IT47" s="2">
        <f t="shared" si="73"/>
        <v>0.99579519204165001</v>
      </c>
      <c r="IU47" s="57">
        <f>IT47*'DEPRECATED - DT-Prelim Calcs'!$C$21/IO$2/'DEPRECATED - DT-Prelim Calcs'!$C$19/'DEPRECATED - DT-Prelim Calcs'!$C$18*3.39*'DEPRECATED - DT-Prelim Calcs'!$C$20</f>
        <v>25.773080821789936</v>
      </c>
      <c r="IV47" s="46">
        <f t="shared" si="74"/>
        <v>0</v>
      </c>
      <c r="IW47" s="57">
        <f>IU46*'DEPRECATED - DT-Prelim Calcs'!$C$11+IW46</f>
        <v>-231.20646788426916</v>
      </c>
      <c r="IX47" s="57">
        <f>IX46+0.5*IU47*'DEPRECATED - DT-Prelim Calcs'!$C$11^2+IW47*'DEPRECATED - DT-Prelim Calcs'!$C$11</f>
        <v>-81646.066368480184</v>
      </c>
      <c r="IY47" s="57">
        <f>MIN('Drive Train'!$F$35-IS46*'DEPRECATED - DT-Prelim Calcs'!$C$21*'Drive Train'!$F$39,IY46+IS$2)</f>
        <v>9.4533333333333349</v>
      </c>
      <c r="IZ47" s="57">
        <f>'Drive Train'!$F$35-IS47*'DEPRECATED - DT-Prelim Calcs'!$C$21*'Drive Train'!$F$39</f>
        <v>9.4533333333333349</v>
      </c>
      <c r="JA47" s="1">
        <f>IF(IX47&gt;='Drive Train'!$F$29,1,0)</f>
        <v>0</v>
      </c>
      <c r="JB47" s="57">
        <f t="shared" si="75"/>
        <v>48.148148148148138</v>
      </c>
      <c r="JC47" s="63">
        <f>JC46+'DEPRECATED - DT-Prelim Calcs'!$C$11</f>
        <v>172</v>
      </c>
      <c r="JD47" s="2">
        <f>JN47/'Drive Train'!$F$35</f>
        <v>0.74408602150537628</v>
      </c>
      <c r="JE47" s="46">
        <f>JL47*12*60/(PI() * 'Drive Train'!$F$15)/JD$2*JD47</f>
        <v>-56911.009098976319</v>
      </c>
      <c r="JF47" s="2">
        <f>('DEPRECATED - DT-Prelim Calcs'!$C$6*JD47-JE47)/('DEPRECATED - DT-Prelim Calcs'!$C$6*JD47)*'DEPRECATED - DT-Prelim Calcs'!$C$7*JD47</f>
        <v>27.525992514179354</v>
      </c>
      <c r="JG47" s="57">
        <f>JF47/'DEPRECATED - DT-Prelim Calcs'!$C$7*('DEPRECATED - DT-Prelim Calcs'!$C$8-'DEPRECATED - DT-Prelim Calcs'!$C$9)+'DEPRECATED - DT-Prelim Calcs'!$C$9</f>
        <v>1468.0879002361874</v>
      </c>
      <c r="JH47" s="57">
        <f t="shared" si="24"/>
        <v>46.666666666666657</v>
      </c>
      <c r="JI47" s="2">
        <f t="shared" si="76"/>
        <v>0.99579519204165001</v>
      </c>
      <c r="JJ47" s="57">
        <f>JI47*'DEPRECATED - DT-Prelim Calcs'!$C$21/JD$2/'DEPRECATED - DT-Prelim Calcs'!$C$19/'DEPRECATED - DT-Prelim Calcs'!$C$18*3.39*'DEPRECATED - DT-Prelim Calcs'!$C$20</f>
        <v>25.773080821789936</v>
      </c>
      <c r="JK47" s="46">
        <f t="shared" si="77"/>
        <v>0</v>
      </c>
      <c r="JL47" s="57">
        <f>JJ46*'DEPRECATED - DT-Prelim Calcs'!$C$11+JL46</f>
        <v>-186.88676375885609</v>
      </c>
      <c r="JM47" s="57">
        <f>JM46+0.5*JJ47*'DEPRECATED - DT-Prelim Calcs'!$C$11^2+JL47*'DEPRECATED - DT-Prelim Calcs'!$C$11</f>
        <v>-92121.860835148211</v>
      </c>
      <c r="JN47" s="57">
        <f>MIN('Drive Train'!$F$35-JH46*'DEPRECATED - DT-Prelim Calcs'!$C$21*'Drive Train'!$F$39,JN46+JH$2)</f>
        <v>9.2266666666666666</v>
      </c>
      <c r="JO47" s="57">
        <f>'Drive Train'!$F$35-JH47*'DEPRECATED - DT-Prelim Calcs'!$C$21*'Drive Train'!$F$39</f>
        <v>9.2266666666666666</v>
      </c>
      <c r="JP47" s="1">
        <f>IF(JM47&gt;='Drive Train'!$F$29,1,0)</f>
        <v>0</v>
      </c>
      <c r="JQ47" s="57">
        <f>MIN(JG47,'DEPRECATED - DT-Prelim Calcs'!$C$10)*'DEPRECATED - DT-Prelim Calcs'!$C$11*1000/60/60</f>
        <v>103.33333333333333</v>
      </c>
      <c r="JR47" s="63">
        <f>JR46+'DEPRECATED - DT-Prelim Calcs'!$C$11</f>
        <v>172</v>
      </c>
      <c r="JS47" s="2">
        <f>KC47/'Drive Train'!$F$35</f>
        <v>0.72580645161290325</v>
      </c>
      <c r="JT47" s="46">
        <f>KA47*12*60/(PI() * 'Drive Train'!$F$15)/JS$2*JS47</f>
        <v>13554.561317618547</v>
      </c>
      <c r="JU47" s="2">
        <f>('DEPRECATED - DT-Prelim Calcs'!$C$6*JS47-JT47)/('DEPRECATED - DT-Prelim Calcs'!$C$6*JS47)*'DEPRECATED - DT-Prelim Calcs'!$C$7*JS47</f>
        <v>-4.3796043456955855</v>
      </c>
      <c r="JV47" s="57">
        <f>JU47/'DEPRECATED - DT-Prelim Calcs'!$C$7*('DEPRECATED - DT-Prelim Calcs'!$C$8-'DEPRECATED - DT-Prelim Calcs'!$C$9)+'DEPRECATED - DT-Prelim Calcs'!$C$9</f>
        <v>-230.45487035383556</v>
      </c>
      <c r="JW47" s="57">
        <f t="shared" si="25"/>
        <v>-230.45487035383556</v>
      </c>
      <c r="JX47" s="2">
        <f t="shared" si="78"/>
        <v>-5.7468585325098323</v>
      </c>
      <c r="JY47" s="57">
        <f>JX47*'DEPRECATED - DT-Prelim Calcs'!$C$21/JS$2/'DEPRECATED - DT-Prelim Calcs'!$C$19/'DEPRECATED - DT-Prelim Calcs'!$C$18*3.39*'DEPRECATED - DT-Prelim Calcs'!$C$20</f>
        <v>-148.73967118288115</v>
      </c>
      <c r="JZ47" s="46">
        <f t="shared" si="79"/>
        <v>1</v>
      </c>
      <c r="KA47" s="57">
        <f>JY46*'DEPRECATED - DT-Prelim Calcs'!$C$11+KA46</f>
        <v>45.632056918516696</v>
      </c>
      <c r="KB47" s="57">
        <f>KB46+0.5*JY47*'DEPRECATED - DT-Prelim Calcs'!$C$11^2+KA47*'DEPRECATED - DT-Prelim Calcs'!$C$11</f>
        <v>-67642.487437936623</v>
      </c>
      <c r="KC47" s="57">
        <f>MIN('Drive Train'!$F$35-JW46*'DEPRECATED - DT-Prelim Calcs'!$C$21*'Drive Train'!$F$39,KC46+JW$2)</f>
        <v>9</v>
      </c>
      <c r="KD47" s="57">
        <f>'Drive Train'!$F$35-JW47*'DEPRECATED - DT-Prelim Calcs'!$C$21*'Drive Train'!$F$39</f>
        <v>28.070931184060818</v>
      </c>
      <c r="KE47" s="1">
        <f>IF(KB47&gt;='Drive Train'!$F$29,1,0)</f>
        <v>0</v>
      </c>
      <c r="KF47" s="57">
        <f>MIN(JV47,'DEPRECATED - DT-Prelim Calcs'!$C$10)*'DEPRECATED - DT-Prelim Calcs'!$C$11*1000/60/60</f>
        <v>-256.06096705981724</v>
      </c>
      <c r="KG47" s="63">
        <f>KG46+'DEPRECATED - DT-Prelim Calcs'!$C$11</f>
        <v>172</v>
      </c>
      <c r="KH47" s="2">
        <f>KR47/'Drive Train'!$F$35</f>
        <v>2.9629874510994938</v>
      </c>
      <c r="KI47" s="46">
        <f>KP47*12*60/(PI() * 'Drive Train'!$F$15)/KH$2*KH47</f>
        <v>-1015564.9750365636</v>
      </c>
      <c r="KJ47" s="2">
        <f>('DEPRECATED - DT-Prelim Calcs'!$C$6*KH47-KI47)/('DEPRECATED - DT-Prelim Calcs'!$C$6*KH47)*'DEPRECATED - DT-Prelim Calcs'!$C$7*KH47</f>
        <v>466.33621998944227</v>
      </c>
      <c r="KK47" s="57">
        <f>KJ47/'DEPRECATED - DT-Prelim Calcs'!$C$7*('DEPRECATED - DT-Prelim Calcs'!$C$8-'DEPRECATED - DT-Prelim Calcs'!$C$9)+'DEPRECATED - DT-Prelim Calcs'!$C$9</f>
        <v>24828.814947985662</v>
      </c>
      <c r="KL47" s="57">
        <f t="shared" si="26"/>
        <v>53.333333333333329</v>
      </c>
      <c r="KM47" s="2">
        <f t="shared" si="80"/>
        <v>0.99579519204165001</v>
      </c>
      <c r="KN47" s="57">
        <f>KM47*'DEPRECATED - DT-Prelim Calcs'!$C$21/KH$2/'DEPRECATED - DT-Prelim Calcs'!$C$19/'DEPRECATED - DT-Prelim Calcs'!$C$18*3.39*'DEPRECATED - DT-Prelim Calcs'!$C$20</f>
        <v>25.773080821789936</v>
      </c>
      <c r="KO47" s="46">
        <f t="shared" si="81"/>
        <v>0</v>
      </c>
      <c r="KP47" s="57">
        <f>KN46*'DEPRECATED - DT-Prelim Calcs'!$C$11+KP46</f>
        <v>-837.49708781394418</v>
      </c>
      <c r="KQ47" s="57">
        <f>KQ46+0.5*KN47*'DEPRECATED - DT-Prelim Calcs'!$C$11^2+KP47*'DEPRECATED - DT-Prelim Calcs'!$C$11</f>
        <v>-94909.37989416752</v>
      </c>
      <c r="KR47" s="57">
        <f>MIN('Drive Train'!$F$35-KL46*'DEPRECATED - DT-Prelim Calcs'!$C$21*'Drive Train'!$F$39,KR46+KL$2)</f>
        <v>36.741044393633722</v>
      </c>
      <c r="KS47" s="57">
        <f>'Drive Train'!$F$35-KL47*'DEPRECATED - DT-Prelim Calcs'!$C$21*'Drive Train'!$F$39</f>
        <v>8.7733333333333334</v>
      </c>
      <c r="KT47" s="1">
        <f>IF(KQ47&gt;='Drive Train'!$F$29,1,0)</f>
        <v>0</v>
      </c>
      <c r="KU47" s="57">
        <f>MIN(KK47,'DEPRECATED - DT-Prelim Calcs'!$C$10)*'DEPRECATED - DT-Prelim Calcs'!$C$11*1000/60/60</f>
        <v>103.33333333333333</v>
      </c>
      <c r="KV47" s="63">
        <f>KV46+'DEPRECATED - DT-Prelim Calcs'!$C$11</f>
        <v>172</v>
      </c>
      <c r="KW47" s="2">
        <f>LG47/'Drive Train'!$F$35</f>
        <v>0.68924731182795695</v>
      </c>
      <c r="KX47" s="46">
        <f>LE47*12*60/(PI() * 'Drive Train'!$F$15)/KW$2*KW47</f>
        <v>-274405.18026148103</v>
      </c>
      <c r="KY47" s="2">
        <f>('DEPRECATED - DT-Prelim Calcs'!$C$6*KW47-KX47)/('DEPRECATED - DT-Prelim Calcs'!$C$6*KW47)*'DEPRECATED - DT-Prelim Calcs'!$C$7*KW47</f>
        <v>125.73547334423884</v>
      </c>
      <c r="KZ47" s="57">
        <f>KY47/'DEPRECATED - DT-Prelim Calcs'!$C$7*('DEPRECATED - DT-Prelim Calcs'!$C$8-'DEPRECATED - DT-Prelim Calcs'!$C$9)+'DEPRECATED - DT-Prelim Calcs'!$C$9</f>
        <v>6696.4183527244168</v>
      </c>
      <c r="LA47" s="57">
        <f t="shared" si="27"/>
        <v>56.666666666666664</v>
      </c>
      <c r="LB47" s="2">
        <f t="shared" si="82"/>
        <v>0.99579519204165001</v>
      </c>
      <c r="LC47" s="57">
        <f>LB47*'DEPRECATED - DT-Prelim Calcs'!$C$21/KW$2/'DEPRECATED - DT-Prelim Calcs'!$C$19/'DEPRECATED - DT-Prelim Calcs'!$C$18*3.39*'DEPRECATED - DT-Prelim Calcs'!$C$20</f>
        <v>25.773080821789936</v>
      </c>
      <c r="LD47" s="46">
        <f t="shared" si="83"/>
        <v>0</v>
      </c>
      <c r="LE47" s="57">
        <f>LC46*'DEPRECATED - DT-Prelim Calcs'!$C$11+LE46</f>
        <v>-972.79790824945405</v>
      </c>
      <c r="LF47" s="57">
        <f>LF46+0.5*LC47*'DEPRECATED - DT-Prelim Calcs'!$C$11^2+LE47*'DEPRECATED - DT-Prelim Calcs'!$C$11</f>
        <v>-88085.241716164091</v>
      </c>
      <c r="LG47" s="57">
        <f>MIN('Drive Train'!$F$35-LA46*'DEPRECATED - DT-Prelim Calcs'!$C$21*'Drive Train'!$F$39,LG46+LA$2)</f>
        <v>8.5466666666666669</v>
      </c>
      <c r="LH47" s="57">
        <f>'Drive Train'!$F$35-LA47*'DEPRECATED - DT-Prelim Calcs'!$C$21*'Drive Train'!$F$39</f>
        <v>8.5466666666666669</v>
      </c>
      <c r="LI47" s="1">
        <f>IF(LF47&gt;='Drive Train'!$F$29,1,0)</f>
        <v>0</v>
      </c>
      <c r="LJ47" s="57">
        <f>MIN(KZ47,'DEPRECATED - DT-Prelim Calcs'!$C$10)*'DEPRECATED - DT-Prelim Calcs'!$C$11*1000/60/60</f>
        <v>103.33333333333333</v>
      </c>
      <c r="LK47" s="63">
        <f>LK46+'DEPRECATED - DT-Prelim Calcs'!$C$11</f>
        <v>172</v>
      </c>
      <c r="LL47" s="2">
        <f>LV47/'Drive Train'!$F$35</f>
        <v>0.67096774193548392</v>
      </c>
      <c r="LM47" s="46">
        <f>LT47*12*60/(PI() * 'Drive Train'!$F$15)/LL$2*LL47</f>
        <v>-256488.30797449246</v>
      </c>
      <c r="LN47" s="2">
        <f>('DEPRECATED - DT-Prelim Calcs'!$C$6*LL47-LM47)/('DEPRECATED - DT-Prelim Calcs'!$C$6*LL47)*'DEPRECATED - DT-Prelim Calcs'!$C$7*LL47</f>
        <v>117.59016963489883</v>
      </c>
      <c r="LO47" s="57">
        <f>LN47/'DEPRECATED - DT-Prelim Calcs'!$C$7*('DEPRECATED - DT-Prelim Calcs'!$C$8-'DEPRECATED - DT-Prelim Calcs'!$C$9)+'DEPRECATED - DT-Prelim Calcs'!$C$9</f>
        <v>6262.790773509344</v>
      </c>
      <c r="LP47" s="57">
        <f t="shared" si="28"/>
        <v>60</v>
      </c>
      <c r="LQ47" s="2">
        <f t="shared" si="84"/>
        <v>0.99579519204165001</v>
      </c>
      <c r="LR47" s="57">
        <f>LQ47*'DEPRECATED - DT-Prelim Calcs'!$C$21/LL$2/'DEPRECATED - DT-Prelim Calcs'!$C$19/'DEPRECATED - DT-Prelim Calcs'!$C$18*3.39*'DEPRECATED - DT-Prelim Calcs'!$C$20</f>
        <v>25.773080821789936</v>
      </c>
      <c r="LS47" s="46">
        <f t="shared" si="85"/>
        <v>0</v>
      </c>
      <c r="LT47" s="57">
        <f>LR46*'DEPRECATED - DT-Prelim Calcs'!$C$11+LT46</f>
        <v>-934.05260225407153</v>
      </c>
      <c r="LU47" s="57">
        <f>LU46+0.5*LR47*'DEPRECATED - DT-Prelim Calcs'!$C$11^2+LT47*'DEPRECATED - DT-Prelim Calcs'!$C$11</f>
        <v>-93184.382415024913</v>
      </c>
      <c r="LV47" s="57">
        <f>MIN('Drive Train'!$F$35-LP46*'DEPRECATED - DT-Prelim Calcs'!$C$21*'Drive Train'!$F$39,LV46+LP$2)</f>
        <v>8.32</v>
      </c>
      <c r="LW47" s="57">
        <f>'Drive Train'!$F$35-LP47*'DEPRECATED - DT-Prelim Calcs'!$C$21*'Drive Train'!$F$39</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Train'!$AA$49 + V47*(1-'Drive Train'!$AA$49))</f>
        <v>0</v>
      </c>
      <c r="W48" s="57">
        <f t="shared" si="0"/>
        <v>0</v>
      </c>
      <c r="X48" s="2">
        <f>MAX(MIN(IF(AND(AI47=1,AG48&lt;0),-1,1)*(W48-$C$9)/($C$8-$C$9)*$C$7-$C$29*AE48/T$2 -  AI47*$C$29/2,X$2),MAX(X$4:X47)*-1)</f>
        <v>-0.2458281045106315</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Train'!$F$39,AG47+W$2)-$C$3,IF(AE47-1&lt;=0,0,IF($C$32=Motors!$C$29,MAX(MAX(AG$4:AG47)*-1,AG47-W$2),MAX(0,MAX(AG$4:AG47)*-1,AG47-W$2))))</f>
        <v>0</v>
      </c>
      <c r="AH48" s="57">
        <f>'Drive Train'!$F$35-ABS(W48)*'DEPRECATED - DT-Prelim Calcs'!$C$21*'Drive Train'!$F$39</f>
        <v>12.4</v>
      </c>
      <c r="AI48" s="1">
        <f>IF(AJ48&gt;='Drive Train'!$F$29,1,0)</f>
        <v>1</v>
      </c>
      <c r="AJ48" s="57">
        <f>AJ47+0.5*Y48*'DEPRECATED - DT-Prelim Calcs'!$C$11^2+AE48*'DEPRECATED - DT-Prelim Calcs'!$C$11</f>
        <v>784.33981740885292</v>
      </c>
      <c r="AK48" s="57">
        <f t="shared" si="8"/>
        <v>0</v>
      </c>
      <c r="AL48" s="63">
        <f>AL47+'DEPRECATED - DT-Prelim Calcs'!$C$11</f>
        <v>176</v>
      </c>
      <c r="AM48" s="2">
        <f>AW48/'Drive Train'!$F$35</f>
        <v>0.88882033463332566</v>
      </c>
      <c r="AN48" s="46">
        <f>AU48*12*60/(PI() * 'Drive Train'!$F$15)/AM$2*AM48</f>
        <v>4007.4172218426174</v>
      </c>
      <c r="AO48" s="2">
        <f>('DEPRECATED - DT-Prelim Calcs'!$C$6*AM48-AN48)/('DEPRECATED - DT-Prelim Calcs'!$C$6*AM48)*'DEPRECATED - DT-Prelim Calcs'!$C$7*AM48</f>
        <v>0.33007285925417468</v>
      </c>
      <c r="AP48" s="57">
        <f>AO48/'DEPRECATED - DT-Prelim Calcs'!$C$7*('DEPRECATED - DT-Prelim Calcs'!$C$8-'DEPRECATED - DT-Prelim Calcs'!$C$9)+'DEPRECATED - DT-Prelim Calcs'!$C$9</f>
        <v>20.271928565274113</v>
      </c>
      <c r="AQ48" s="57">
        <f t="shared" si="9"/>
        <v>20.271928565274113</v>
      </c>
      <c r="AR48" s="2">
        <f t="shared" si="30"/>
        <v>-1.9291940821786202E-5</v>
      </c>
      <c r="AS48" s="57">
        <f>AR48*'DEPRECATED - DT-Prelim Calcs'!$C$21/AM$2/'DEPRECATED - DT-Prelim Calcs'!$C$19/'DEPRECATED - DT-Prelim Calcs'!$C$18*3.39*'DEPRECATED - DT-Prelim Calcs'!$C$20</f>
        <v>-1.3980743341118746E-4</v>
      </c>
      <c r="AT48" s="46">
        <f t="shared" si="31"/>
        <v>0</v>
      </c>
      <c r="AU48" s="57">
        <f>AS47*'DEPRECATED - DT-Prelim Calcs'!$C$11+AU47</f>
        <v>39.345761059310064</v>
      </c>
      <c r="AV48" s="57">
        <f>AV47+0.5*AS48*'DEPRECATED - DT-Prelim Calcs'!$C$11^2+AU48*'DEPRECATED - DT-Prelim Calcs'!$C$11</f>
        <v>6881.9998547619653</v>
      </c>
      <c r="AW48" s="57">
        <f>MIN('Drive Train'!$F$35-AQ47*'DEPRECATED - DT-Prelim Calcs'!$C$21*'Drive Train'!$F$39,AW47+AQ$2)</f>
        <v>11.021372149453239</v>
      </c>
      <c r="AX48" s="57">
        <f>'Drive Train'!$F$35-AQ48*'DEPRECATED - DT-Prelim Calcs'!$C$21*'Drive Train'!$F$39</f>
        <v>11.021508857561361</v>
      </c>
      <c r="AY48" s="1">
        <f>IF(AV48&gt;='Drive Train'!$F$29,1,0)</f>
        <v>1</v>
      </c>
      <c r="AZ48" s="57">
        <f t="shared" si="32"/>
        <v>22.524365072526791</v>
      </c>
      <c r="BA48" s="63">
        <f>BA47+'DEPRECATED - DT-Prelim Calcs'!$C$11</f>
        <v>176</v>
      </c>
      <c r="BB48" s="2">
        <f>BL48/'Drive Train'!$F$35</f>
        <v>0.48999999999999994</v>
      </c>
      <c r="BC48" s="46">
        <f>BJ48*12*60/(PI() * 'Drive Train'!$F$15)/BB$2*BB48</f>
        <v>5110.3490434652776</v>
      </c>
      <c r="BD48" s="2">
        <f>('DEPRECATED - DT-Prelim Calcs'!$C$6*BB48-BC48)/('DEPRECATED - DT-Prelim Calcs'!$C$6*BB48)*'DEPRECATED - DT-Prelim Calcs'!$C$7*BB48</f>
        <v>-1.1297831509852383</v>
      </c>
      <c r="BE48" s="57">
        <f>BD48/'DEPRECATED - DT-Prelim Calcs'!$C$7*('DEPRECATED - DT-Prelim Calcs'!$C$8-'DEPRECATED - DT-Prelim Calcs'!$C$9)+'DEPRECATED - DT-Prelim Calcs'!$C$9</f>
        <v>-57.44571712506476</v>
      </c>
      <c r="BF48" s="57">
        <f t="shared" si="10"/>
        <v>-57.44571712506476</v>
      </c>
      <c r="BG48" s="2">
        <f t="shared" si="33"/>
        <v>-1.8933360030028954</v>
      </c>
      <c r="BH48" s="57">
        <f>BG48*'DEPRECATED - DT-Prelim Calcs'!$C$21/BB$2/'DEPRECATED - DT-Prelim Calcs'!$C$19/'DEPRECATED - DT-Prelim Calcs'!$C$18*3.39*'DEPRECATED - DT-Prelim Calcs'!$C$20</f>
        <v>-19.819052047179589</v>
      </c>
      <c r="BI48" s="46">
        <f t="shared" si="34"/>
        <v>1</v>
      </c>
      <c r="BJ48" s="57">
        <f>BH47*'DEPRECATED - DT-Prelim Calcs'!$C$11+BJ47</f>
        <v>63.008771633556307</v>
      </c>
      <c r="BK48" s="57">
        <f>BK47+0.5*BH48*'DEPRECATED - DT-Prelim Calcs'!$C$11^2+BJ48*'DEPRECATED - DT-Prelim Calcs'!$C$11</f>
        <v>4144.863510701327</v>
      </c>
      <c r="BL48" s="57">
        <f>MIN('Drive Train'!$F$35-BF47*'DEPRECATED - DT-Prelim Calcs'!$C$21*'Drive Train'!$F$39,BL47+BF$2)</f>
        <v>6.0759999999999996</v>
      </c>
      <c r="BM48" s="57">
        <f>'Drive Train'!$F$35-BF48*'DEPRECATED - DT-Prelim Calcs'!$C$21*'Drive Train'!$F$39</f>
        <v>16.306308764504404</v>
      </c>
      <c r="BN48" s="1">
        <f>IF(BK48&gt;='Drive Train'!$F$29,1,0)</f>
        <v>1</v>
      </c>
      <c r="BO48" s="57">
        <f t="shared" si="35"/>
        <v>-63.828574583405285</v>
      </c>
      <c r="BP48" s="63">
        <f>BP47+'DEPRECATED - DT-Prelim Calcs'!$C$11</f>
        <v>176</v>
      </c>
      <c r="BQ48" s="2">
        <f>CA48/'Drive Train'!$F$35</f>
        <v>0.48999999999999994</v>
      </c>
      <c r="BR48" s="46">
        <f>BY48*12*60/(PI() * 'Drive Train'!$F$15)/BQ$2*BQ48</f>
        <v>9783.7036089130597</v>
      </c>
      <c r="BS48" s="2">
        <f>('DEPRECATED - DT-Prelim Calcs'!$C$6*BQ48-BR48)/('DEPRECATED - DT-Prelim Calcs'!$C$6*BQ48)*'DEPRECATED - DT-Prelim Calcs'!$C$7*BQ48</f>
        <v>-3.2428759282327344</v>
      </c>
      <c r="BT48" s="57">
        <f>BS48/'DEPRECATED - DT-Prelim Calcs'!$C$7*('DEPRECATED - DT-Prelim Calcs'!$C$8-'DEPRECATED - DT-Prelim Calcs'!$C$9)+'DEPRECATED - DT-Prelim Calcs'!$C$9</f>
        <v>-169.93941144907049</v>
      </c>
      <c r="BU48" s="57">
        <f t="shared" si="11"/>
        <v>-169.93941144907049</v>
      </c>
      <c r="BV48" s="2">
        <f t="shared" si="36"/>
        <v>-4.7046889532028295</v>
      </c>
      <c r="BW48" s="57">
        <f>BV48*'DEPRECATED - DT-Prelim Calcs'!$C$21/BQ$2/'DEPRECATED - DT-Prelim Calcs'!$C$19/'DEPRECATED - DT-Prelim Calcs'!$C$18*3.39*'DEPRECATED - DT-Prelim Calcs'!$C$20</f>
        <v>-64.400860393601732</v>
      </c>
      <c r="BX48" s="46">
        <f t="shared" si="37"/>
        <v>1</v>
      </c>
      <c r="BY48" s="57">
        <f>BW47*'DEPRECATED - DT-Prelim Calcs'!$C$11+BY47</f>
        <v>92.246132601024073</v>
      </c>
      <c r="BZ48" s="57">
        <f>BZ47+0.5*BW48*'DEPRECATED - DT-Prelim Calcs'!$C$11^2+BY48*'DEPRECATED - DT-Prelim Calcs'!$C$11</f>
        <v>-2812.3734610953898</v>
      </c>
      <c r="CA48" s="57">
        <f>MIN('Drive Train'!$F$35-BU47*'DEPRECATED - DT-Prelim Calcs'!$C$21*'Drive Train'!$F$39,CA47+BU$2)</f>
        <v>6.0759999999999996</v>
      </c>
      <c r="CB48" s="57">
        <f>'Drive Train'!$F$35-BU48*'DEPRECATED - DT-Prelim Calcs'!$C$21*'Drive Train'!$F$39</f>
        <v>23.955879978536792</v>
      </c>
      <c r="CC48" s="1">
        <f>IF(BZ48&gt;='Drive Train'!$F$29,1,0)</f>
        <v>0</v>
      </c>
      <c r="CD48" s="57">
        <f t="shared" si="38"/>
        <v>-188.82156827674498</v>
      </c>
      <c r="CE48" s="63">
        <f>CE47+'DEPRECATED - DT-Prelim Calcs'!$C$11</f>
        <v>176</v>
      </c>
      <c r="CF48" s="2">
        <f>CP48/'Drive Train'!$F$35</f>
        <v>0.48999999999999994</v>
      </c>
      <c r="CG48" s="46">
        <f>CN48*12*60/(PI() * 'Drive Train'!$F$15)/CF$2*CF48</f>
        <v>5070.9129749875465</v>
      </c>
      <c r="CH48" s="2">
        <f>('DEPRECATED - DT-Prelim Calcs'!$C$6*CF48-CG48)/('DEPRECATED - DT-Prelim Calcs'!$C$6*CF48)*'DEPRECATED - DT-Prelim Calcs'!$C$7*CF48</f>
        <v>-1.1119518329681028</v>
      </c>
      <c r="CI48" s="57">
        <f>CH48/'DEPRECATED - DT-Prelim Calcs'!$C$7*('DEPRECATED - DT-Prelim Calcs'!$C$8-'DEPRECATED - DT-Prelim Calcs'!$C$9)+'DEPRECATED - DT-Prelim Calcs'!$C$9</f>
        <v>-56.496439904484482</v>
      </c>
      <c r="CJ48" s="57">
        <f t="shared" si="12"/>
        <v>-56.496439904484482</v>
      </c>
      <c r="CK48" s="2">
        <f t="shared" si="39"/>
        <v>-1.8696124215997512</v>
      </c>
      <c r="CL48" s="57">
        <f>CK48*'DEPRECATED - DT-Prelim Calcs'!$C$21/CF$2/'DEPRECATED - DT-Prelim Calcs'!$C$19/'DEPRECATED - DT-Prelim Calcs'!$C$18*3.39*'DEPRECATED - DT-Prelim Calcs'!$C$20</f>
        <v>-31.614237535162701</v>
      </c>
      <c r="CM48" s="46">
        <f t="shared" si="40"/>
        <v>1</v>
      </c>
      <c r="CN48" s="57">
        <f>CL47*'DEPRECATED - DT-Prelim Calcs'!$C$11+CN47</f>
        <v>38.704428933950538</v>
      </c>
      <c r="CO48" s="57">
        <f>CO47+0.5*CL48*'DEPRECATED - DT-Prelim Calcs'!$C$11^2+CN48*'DEPRECATED - DT-Prelim Calcs'!$C$11</f>
        <v>-13225.610589187572</v>
      </c>
      <c r="CP48" s="57">
        <f>MIN('Drive Train'!$F$35-CJ47*'DEPRECATED - DT-Prelim Calcs'!$C$21*'Drive Train'!$F$39,CP47+CJ$2)</f>
        <v>6.0759999999999996</v>
      </c>
      <c r="CQ48" s="57">
        <f>'Drive Train'!$F$35-CJ48*'DEPRECATED - DT-Prelim Calcs'!$C$21*'Drive Train'!$F$39</f>
        <v>16.241757913504944</v>
      </c>
      <c r="CR48" s="1">
        <f>IF(CO48&gt;='Drive Train'!$F$29,1,0)</f>
        <v>0</v>
      </c>
      <c r="CS48" s="57">
        <f t="shared" si="41"/>
        <v>-62.773822116093875</v>
      </c>
      <c r="CT48" s="63">
        <f>CT47+'DEPRECATED - DT-Prelim Calcs'!$C$11</f>
        <v>176</v>
      </c>
      <c r="CU48" s="2">
        <f>DE48/'Drive Train'!$F$35</f>
        <v>0.48999999999999994</v>
      </c>
      <c r="CV48" s="46">
        <f>DC48*12*60/(PI() * 'Drive Train'!$F$15)/CU$2*CU48</f>
        <v>-837.95774584733795</v>
      </c>
      <c r="CW48" s="2">
        <f>('DEPRECATED - DT-Prelim Calcs'!$C$6*CU48-CV48)/('DEPRECATED - DT-Prelim Calcs'!$C$6*CU48)*'DEPRECATED - DT-Prelim Calcs'!$C$7*CU48</f>
        <v>1.5597889620060195</v>
      </c>
      <c r="CX48" s="57">
        <f>CW48/'DEPRECATED - DT-Prelim Calcs'!$C$7*('DEPRECATED - DT-Prelim Calcs'!$C$8-'DEPRECATED - DT-Prelim Calcs'!$C$9)+'DEPRECATED - DT-Prelim Calcs'!$C$9</f>
        <v>85.737727728370245</v>
      </c>
      <c r="CY48" s="57">
        <f t="shared" si="13"/>
        <v>85.737727728370245</v>
      </c>
      <c r="CZ48" s="2">
        <f t="shared" si="42"/>
        <v>1.2803081040535502</v>
      </c>
      <c r="DA48" s="57">
        <f>CZ48*'DEPRECATED - DT-Prelim Calcs'!$C$21/CU$2/'DEPRECATED - DT-Prelim Calcs'!$C$19/'DEPRECATED - DT-Prelim Calcs'!$C$18*3.39*'DEPRECATED - DT-Prelim Calcs'!$C$20</f>
        <v>25.773080821789936</v>
      </c>
      <c r="DB48" s="46">
        <f t="shared" si="43"/>
        <v>0</v>
      </c>
      <c r="DC48" s="57">
        <f>DA47*'DEPRECATED - DT-Prelim Calcs'!$C$11+DC47</f>
        <v>-5.3724936701482875</v>
      </c>
      <c r="DD48" s="57">
        <f>DD47+0.5*DA48*'DEPRECATED - DT-Prelim Calcs'!$C$11^2+DC48*'DEPRECATED - DT-Prelim Calcs'!$C$11</f>
        <v>-20355.260951154789</v>
      </c>
      <c r="DE48" s="57">
        <f>MIN('Drive Train'!$F$35-CY47*'DEPRECATED - DT-Prelim Calcs'!$C$21*'Drive Train'!$F$39,DE47+CY$2)</f>
        <v>6.0759999999999996</v>
      </c>
      <c r="DF48" s="57">
        <f>'Drive Train'!$F$35-CY48*'DEPRECATED - DT-Prelim Calcs'!$C$21*'Drive Train'!$F$39</f>
        <v>6.5698345144708234</v>
      </c>
      <c r="DG48" s="1">
        <f>IF(DD48&gt;='Drive Train'!$F$29,1,0)</f>
        <v>0</v>
      </c>
      <c r="DH48" s="57">
        <f t="shared" si="44"/>
        <v>95.26414192041139</v>
      </c>
      <c r="DI48" s="63">
        <f>DI47+'DEPRECATED - DT-Prelim Calcs'!$C$11</f>
        <v>176</v>
      </c>
      <c r="DJ48" s="2">
        <f>DT48/'Drive Train'!$F$35</f>
        <v>1.7416414134372609</v>
      </c>
      <c r="DK48" s="46">
        <f>DR48*12*60/(PI() * 'Drive Train'!$F$15)/DJ$2*DJ48</f>
        <v>-200857.51854595542</v>
      </c>
      <c r="DL48" s="2">
        <f>('DEPRECATED - DT-Prelim Calcs'!$C$6*DJ48-DK48)/('DEPRECATED - DT-Prelim Calcs'!$C$6*DJ48)*'DEPRECATED - DT-Prelim Calcs'!$C$7*DJ48</f>
        <v>95.01660903260381</v>
      </c>
      <c r="DM48" s="57">
        <f>DL48/'DEPRECATED - DT-Prelim Calcs'!$C$7*('DEPRECATED - DT-Prelim Calcs'!$C$8-'DEPRECATED - DT-Prelim Calcs'!$C$9)+'DEPRECATED - DT-Prelim Calcs'!$C$9</f>
        <v>5061.0530866734725</v>
      </c>
      <c r="DN48" s="57">
        <f t="shared" si="14"/>
        <v>93</v>
      </c>
      <c r="DO48" s="2">
        <f t="shared" si="45"/>
        <v>1.1037138828047846</v>
      </c>
      <c r="DP48" s="57">
        <f>DO48*'DEPRECATED - DT-Prelim Calcs'!$C$21/DJ$2/'DEPRECATED - DT-Prelim Calcs'!$C$19/'DEPRECATED - DT-Prelim Calcs'!$C$18*3.39*'DEPRECATED - DT-Prelim Calcs'!$C$20</f>
        <v>25.773080821789936</v>
      </c>
      <c r="DQ48" s="46">
        <f t="shared" si="46"/>
        <v>0</v>
      </c>
      <c r="DR48" s="57">
        <f>DP47*'DEPRECATED - DT-Prelim Calcs'!$C$11+DR47</f>
        <v>-312.33541700543958</v>
      </c>
      <c r="DS48" s="57">
        <f>DS47+0.5*DP48*'DEPRECATED - DT-Prelim Calcs'!$C$11^2+DR48*'DEPRECATED - DT-Prelim Calcs'!$C$11</f>
        <v>-49486.022743392467</v>
      </c>
      <c r="DT48" s="57">
        <f>MIN('Drive Train'!$F$35-DN47*'DEPRECATED - DT-Prelim Calcs'!$C$21*'Drive Train'!$F$39,DT47+DN$2)</f>
        <v>21.596353526622035</v>
      </c>
      <c r="DU48" s="57">
        <f>'Drive Train'!$F$35-DN48*'DEPRECATED - DT-Prelim Calcs'!$C$21*'Drive Train'!$F$39</f>
        <v>6.0759999999999996</v>
      </c>
      <c r="DV48" s="1">
        <f>IF(DS48&gt;='Drive Train'!$F$29,1,0)</f>
        <v>0</v>
      </c>
      <c r="DW48" s="57">
        <f t="shared" si="47"/>
        <v>103.33333333333333</v>
      </c>
      <c r="DX48" s="63">
        <f>DX47+'DEPRECATED - DT-Prelim Calcs'!$C$11</f>
        <v>176</v>
      </c>
      <c r="DY48" s="2">
        <f>EI48/'Drive Train'!$F$35</f>
        <v>0.91187132250625269</v>
      </c>
      <c r="DZ48" s="46">
        <f>EG48*12*60/(PI() * 'Drive Train'!$F$15)/DY$2*DY48</f>
        <v>1542.9678437122557</v>
      </c>
      <c r="EA48" s="2">
        <f>('DEPRECATED - DT-Prelim Calcs'!$C$6*DY48-DZ48)/('DEPRECATED - DT-Prelim Calcs'!$C$6*DY48)*'DEPRECATED - DT-Prelim Calcs'!$C$7*DY48</f>
        <v>1.4999452524658596</v>
      </c>
      <c r="EB48" s="57">
        <f>EA48/'DEPRECATED - DT-Prelim Calcs'!$C$7*('DEPRECATED - DT-Prelim Calcs'!$C$8-'DEPRECATED - DT-Prelim Calcs'!$C$9)+'DEPRECATED - DT-Prelim Calcs'!$C$9</f>
        <v>82.551857216336018</v>
      </c>
      <c r="EC48" s="57">
        <f t="shared" si="15"/>
        <v>82.551857216336018</v>
      </c>
      <c r="ED48" s="2">
        <f t="shared" si="48"/>
        <v>0.96993038185874991</v>
      </c>
      <c r="EE48" s="57">
        <f>ED48*'DEPRECATED - DT-Prelim Calcs'!$C$21/DY$2/'DEPRECATED - DT-Prelim Calcs'!$C$19/'DEPRECATED - DT-Prelim Calcs'!$C$18*3.39*'DEPRECATED - DT-Prelim Calcs'!$C$20</f>
        <v>25.773080821789936</v>
      </c>
      <c r="EF48" s="46">
        <f t="shared" si="49"/>
        <v>0</v>
      </c>
      <c r="EG48" s="57">
        <f>EE47*'DEPRECATED - DT-Prelim Calcs'!$C$11+EG47</f>
        <v>4.0271634715002875</v>
      </c>
      <c r="EH48" s="57">
        <f>EH47+0.5*EE48*'DEPRECATED - DT-Prelim Calcs'!$C$11^2+EG48*'DEPRECATED - DT-Prelim Calcs'!$C$11</f>
        <v>-69086.819921415241</v>
      </c>
      <c r="EI48" s="57">
        <f>MIN('Drive Train'!$F$35-EC47*'DEPRECATED - DT-Prelim Calcs'!$C$21*'Drive Train'!$F$39,EI47+EC$2)</f>
        <v>11.307204399077534</v>
      </c>
      <c r="EJ48" s="57">
        <f>'Drive Train'!$F$35-EC48*'DEPRECATED - DT-Prelim Calcs'!$C$21*'Drive Train'!$F$39</f>
        <v>6.7864737092891509</v>
      </c>
      <c r="EK48" s="1">
        <f>IF(EH48&gt;='Drive Train'!$F$29,1,0)</f>
        <v>0</v>
      </c>
      <c r="EL48" s="57">
        <f t="shared" si="50"/>
        <v>91.724285795928907</v>
      </c>
      <c r="EM48" s="63">
        <f>EM47+'DEPRECATED - DT-Prelim Calcs'!$C$11</f>
        <v>176</v>
      </c>
      <c r="EN48" s="2">
        <f>EX48/'Drive Train'!$F$35</f>
        <v>0.48999999999999994</v>
      </c>
      <c r="EO48" s="46">
        <f>EV48*12*60/(PI() * 'Drive Train'!$F$15)/EN$2*EN48</f>
        <v>-272953.79166146932</v>
      </c>
      <c r="EP48" s="2">
        <f>('DEPRECATED - DT-Prelim Calcs'!$C$6*EN48-EO48)/('DEPRECATED - DT-Prelim Calcs'!$C$6*EN48)*'DEPRECATED - DT-Prelim Calcs'!$C$7*EN48</f>
        <v>124.59903093886325</v>
      </c>
      <c r="EQ48" s="57">
        <f>EP48/'DEPRECATED - DT-Prelim Calcs'!$C$7*('DEPRECATED - DT-Prelim Calcs'!$C$8-'DEPRECATED - DT-Prelim Calcs'!$C$9)+'DEPRECATED - DT-Prelim Calcs'!$C$9</f>
        <v>6635.9181201062884</v>
      </c>
      <c r="ER48" s="57">
        <f t="shared" si="16"/>
        <v>93</v>
      </c>
      <c r="ES48" s="2">
        <f t="shared" si="51"/>
        <v>0.86507304327942547</v>
      </c>
      <c r="ET48" s="57">
        <f>ES48*'DEPRECATED - DT-Prelim Calcs'!$C$21/EN$2/'DEPRECATED - DT-Prelim Calcs'!$C$19/'DEPRECATED - DT-Prelim Calcs'!$C$18*3.39*'DEPRECATED - DT-Prelim Calcs'!$C$20</f>
        <v>25.773080821789936</v>
      </c>
      <c r="EU48" s="46">
        <f t="shared" si="52"/>
        <v>0</v>
      </c>
      <c r="EV48" s="57">
        <f>ET47*'DEPRECATED - DT-Prelim Calcs'!$C$11+EV47</f>
        <v>-1182.4457069127841</v>
      </c>
      <c r="EW48" s="57">
        <f>EW47+0.5*ET48*'DEPRECATED - DT-Prelim Calcs'!$C$11^2+EV48*'DEPRECATED - DT-Prelim Calcs'!$C$11</f>
        <v>-102914.6919037521</v>
      </c>
      <c r="EX48" s="57">
        <f>MIN('Drive Train'!$F$35-ER47*'DEPRECATED - DT-Prelim Calcs'!$C$21*'Drive Train'!$F$39,EX47+ER$2)</f>
        <v>6.0759999999999996</v>
      </c>
      <c r="EY48" s="57">
        <f>'Drive Train'!$F$35-ER48*'DEPRECATED - DT-Prelim Calcs'!$C$21*'Drive Train'!$F$39</f>
        <v>6.0759999999999996</v>
      </c>
      <c r="EZ48" s="1">
        <f>IF(EW48&gt;='Drive Train'!$F$29,1,0)</f>
        <v>0</v>
      </c>
      <c r="FA48" s="57">
        <f t="shared" si="53"/>
        <v>103.33333333333333</v>
      </c>
      <c r="FB48" s="63">
        <f>FB47+'DEPRECATED - DT-Prelim Calcs'!$C$11</f>
        <v>176</v>
      </c>
      <c r="FC48" s="2">
        <f>FM48/'Drive Train'!$F$35</f>
        <v>0.48999999999999994</v>
      </c>
      <c r="FD48" s="46">
        <f>FK48*12*60/(PI() * 'Drive Train'!$F$15)/FC$2*FC48</f>
        <v>-308823.75599102239</v>
      </c>
      <c r="FE48" s="2">
        <f>('DEPRECATED - DT-Prelim Calcs'!$C$6*FC48-FD48)/('DEPRECATED - DT-Prelim Calcs'!$C$6*FC48)*'DEPRECATED - DT-Prelim Calcs'!$C$7*FC48</f>
        <v>140.81790786836098</v>
      </c>
      <c r="FF48" s="57">
        <f>FE48/'DEPRECATED - DT-Prelim Calcs'!$C$7*('DEPRECATED - DT-Prelim Calcs'!$C$8-'DEPRECATED - DT-Prelim Calcs'!$C$9)+'DEPRECATED - DT-Prelim Calcs'!$C$9</f>
        <v>7499.3545973073496</v>
      </c>
      <c r="FG48" s="57">
        <f t="shared" si="17"/>
        <v>93</v>
      </c>
      <c r="FH48" s="2">
        <f t="shared" si="54"/>
        <v>0.78067567320338405</v>
      </c>
      <c r="FI48" s="57">
        <f>FH48*'DEPRECATED - DT-Prelim Calcs'!$C$21/FC$2/'DEPRECATED - DT-Prelim Calcs'!$C$19/'DEPRECATED - DT-Prelim Calcs'!$C$18*3.39*'DEPRECATED - DT-Prelim Calcs'!$C$20</f>
        <v>25.773080821789936</v>
      </c>
      <c r="FJ48" s="46">
        <f t="shared" si="55"/>
        <v>0</v>
      </c>
      <c r="FK48" s="57">
        <f>FI47*'DEPRECATED - DT-Prelim Calcs'!$C$11+FK47</f>
        <v>-1207.315135733453</v>
      </c>
      <c r="FL48" s="57">
        <f>FL47+0.5*FI48*'DEPRECATED - DT-Prelim Calcs'!$C$11^2+FK48*'DEPRECATED - DT-Prelim Calcs'!$C$11</f>
        <v>-124568.67104536803</v>
      </c>
      <c r="FM48" s="57">
        <f>MIN('Drive Train'!$F$35-FG47*'DEPRECATED - DT-Prelim Calcs'!$C$21*'Drive Train'!$F$39,FM47+FG$2)</f>
        <v>6.0759999999999996</v>
      </c>
      <c r="FN48" s="57">
        <f>'Drive Train'!$F$35-FG48*'DEPRECATED - DT-Prelim Calcs'!$C$21*'Drive Train'!$F$39</f>
        <v>6.0759999999999996</v>
      </c>
      <c r="FO48" s="1">
        <f>IF(FL48&gt;='Drive Train'!$F$29,1,0)</f>
        <v>0</v>
      </c>
      <c r="FP48" s="57">
        <f t="shared" si="56"/>
        <v>103.33333333333333</v>
      </c>
      <c r="FQ48" s="63">
        <f>FQ47+'DEPRECATED - DT-Prelim Calcs'!$C$11</f>
        <v>176</v>
      </c>
      <c r="FR48" s="2">
        <f>GB48/'Drive Train'!$F$35</f>
        <v>0.48999999999999994</v>
      </c>
      <c r="FS48" s="46">
        <f>FZ48*12*60/(PI() * 'Drive Train'!$F$15)/FR$2*FR48</f>
        <v>4644.3740418503476</v>
      </c>
      <c r="FT48" s="2">
        <f>('DEPRECATED - DT-Prelim Calcs'!$C$6*FR48-FS48)/('DEPRECATED - DT-Prelim Calcs'!$C$6*FR48)*'DEPRECATED - DT-Prelim Calcs'!$C$7*FR48</f>
        <v>-0.91908901329443504</v>
      </c>
      <c r="FU48" s="57">
        <f>FT48/'DEPRECATED - DT-Prelim Calcs'!$C$7*('DEPRECATED - DT-Prelim Calcs'!$C$8-'DEPRECATED - DT-Prelim Calcs'!$C$9)+'DEPRECATED - DT-Prelim Calcs'!$C$9</f>
        <v>-46.229095604014944</v>
      </c>
      <c r="FV48" s="57">
        <f t="shared" si="18"/>
        <v>-46.229095604014944</v>
      </c>
      <c r="FW48" s="2">
        <f t="shared" si="57"/>
        <v>-1.6130191177412629</v>
      </c>
      <c r="FX48" s="57">
        <f>FW48*'DEPRECATED - DT-Prelim Calcs'!$C$21/FR$2/'DEPRECATED - DT-Prelim Calcs'!$C$19/'DEPRECATED - DT-Prelim Calcs'!$C$18*3.39*'DEPRECATED - DT-Prelim Calcs'!$C$20</f>
        <v>-58.44722026098988</v>
      </c>
      <c r="FY48" s="46">
        <f t="shared" si="58"/>
        <v>1</v>
      </c>
      <c r="FZ48" s="57">
        <f>FX47*'DEPRECATED - DT-Prelim Calcs'!$C$11+FZ47</f>
        <v>16.542779331519483</v>
      </c>
      <c r="GA48" s="57">
        <f>GA47+0.5*FX48*'DEPRECATED - DT-Prelim Calcs'!$C$11^2+FZ48*'DEPRECATED - DT-Prelim Calcs'!$C$11</f>
        <v>-124051.81908837083</v>
      </c>
      <c r="GB48" s="57">
        <f>MIN('Drive Train'!$F$35-FV47*'DEPRECATED - DT-Prelim Calcs'!$C$21*'Drive Train'!$F$39,GB47+FV$2)</f>
        <v>6.0759999999999996</v>
      </c>
      <c r="GC48" s="57">
        <f>'Drive Train'!$F$35-FV48*'DEPRECATED - DT-Prelim Calcs'!$C$21*'Drive Train'!$F$39</f>
        <v>15.543578501073018</v>
      </c>
      <c r="GD48" s="1">
        <f>IF(GA48&gt;='Drive Train'!$F$29,1,0)</f>
        <v>0</v>
      </c>
      <c r="GE48" s="57">
        <f t="shared" si="59"/>
        <v>-51.365661782238831</v>
      </c>
      <c r="GF48" s="63">
        <f>GF47+'DEPRECATED - DT-Prelim Calcs'!$C$11</f>
        <v>176</v>
      </c>
      <c r="GG48" s="2">
        <f>GQ48/'Drive Train'!$F$35</f>
        <v>0.86669652272374409</v>
      </c>
      <c r="GH48" s="46">
        <f>GO48*12*60/(PI() * 'Drive Train'!$F$15)/GG$2*GG48</f>
        <v>7152.2878002816124</v>
      </c>
      <c r="GI48" s="2">
        <f>('DEPRECATED - DT-Prelim Calcs'!$C$6*GG48-GH48)/('DEPRECATED - DT-Prelim Calcs'!$C$6*GG48)*'DEPRECATED - DT-Prelim Calcs'!$C$7*GG48</f>
        <v>-1.1452226557852485</v>
      </c>
      <c r="GJ48" s="57">
        <f>GI48/'DEPRECATED - DT-Prelim Calcs'!$C$7*('DEPRECATED - DT-Prelim Calcs'!$C$8-'DEPRECATED - DT-Prelim Calcs'!$C$9)+'DEPRECATED - DT-Prelim Calcs'!$C$9</f>
        <v>-58.267662546575679</v>
      </c>
      <c r="GK48" s="57">
        <f t="shared" si="60"/>
        <v>-58.267662546575679</v>
      </c>
      <c r="GL48" s="2">
        <f t="shared" si="61"/>
        <v>-1.7493973726320218</v>
      </c>
      <c r="GM48" s="57">
        <f>GL48*'DEPRECATED - DT-Prelim Calcs'!$C$21/GG$2/'DEPRECATED - DT-Prelim Calcs'!$C$19/'DEPRECATED - DT-Prelim Calcs'!$C$18*3.39*'DEPRECATED - DT-Prelim Calcs'!$C$20</f>
        <v>-45.277744092970316</v>
      </c>
      <c r="GN48" s="46">
        <f t="shared" si="62"/>
        <v>1</v>
      </c>
      <c r="GO48" s="57">
        <f>GM47*'DEPRECATED - DT-Prelim Calcs'!$C$11+GO47</f>
        <v>20.164308388127292</v>
      </c>
      <c r="GP48" s="57">
        <f>GP47+0.5*GM48*'DEPRECATED - DT-Prelim Calcs'!$C$11^2+GO48*'DEPRECATED - DT-Prelim Calcs'!$C$11</f>
        <v>-75586.217071474282</v>
      </c>
      <c r="GQ48" s="57">
        <f>MIN('Drive Train'!$F$35-GK47*'DEPRECATED - DT-Prelim Calcs'!$C$21*'Drive Train'!$F$39,GQ47+GK$2)</f>
        <v>10.747036881774427</v>
      </c>
      <c r="GR48" s="57">
        <f>'Drive Train'!$F$35-GK48*'DEPRECATED - DT-Prelim Calcs'!$C$21*'Drive Train'!$F$39</f>
        <v>16.362201053167148</v>
      </c>
      <c r="GS48" s="1">
        <f>IF(GP48&gt;='Drive Train'!$F$29,1,0)</f>
        <v>0</v>
      </c>
      <c r="GT48" s="57">
        <f t="shared" si="63"/>
        <v>-64.741847273972979</v>
      </c>
      <c r="GU48" s="63">
        <f>GU47+'DEPRECATED - DT-Prelim Calcs'!$C$11</f>
        <v>176</v>
      </c>
      <c r="GV48" s="2">
        <f>HF48/'Drive Train'!$F$35</f>
        <v>0.81720430107526887</v>
      </c>
      <c r="GW48" s="46">
        <f>HD48*12*60/(PI() * 'Drive Train'!$F$15)/GV$2*GV48</f>
        <v>-12386.552286461902</v>
      </c>
      <c r="GX48" s="2">
        <f>('DEPRECATED - DT-Prelim Calcs'!$C$6*GV48-GW48)/('DEPRECATED - DT-Prelim Calcs'!$C$6*GV48)*'DEPRECATED - DT-Prelim Calcs'!$C$7*GV48</f>
        <v>7.5701361011210757</v>
      </c>
      <c r="GY48" s="57">
        <f>GX48/'DEPRECATED - DT-Prelim Calcs'!$C$7*('DEPRECATED - DT-Prelim Calcs'!$C$8-'DEPRECATED - DT-Prelim Calcs'!$C$9)+'DEPRECATED - DT-Prelim Calcs'!$C$9</f>
        <v>405.7076604870681</v>
      </c>
      <c r="GZ48" s="57">
        <f t="shared" si="20"/>
        <v>33.333333333333314</v>
      </c>
      <c r="HA48" s="2">
        <f t="shared" si="64"/>
        <v>0.99579519204165001</v>
      </c>
      <c r="HB48" s="57">
        <f>HA48*'DEPRECATED - DT-Prelim Calcs'!$C$21/GV$2/'DEPRECATED - DT-Prelim Calcs'!$C$19/'DEPRECATED - DT-Prelim Calcs'!$C$18*3.39*'DEPRECATED - DT-Prelim Calcs'!$C$20</f>
        <v>25.773080821789936</v>
      </c>
      <c r="HC48" s="46">
        <f t="shared" si="65"/>
        <v>0</v>
      </c>
      <c r="HD48" s="57">
        <f>HB47*'DEPRECATED - DT-Prelim Calcs'!$C$11+HD47</f>
        <v>-37.036095884301048</v>
      </c>
      <c r="HE48" s="57">
        <f>HE47+0.5*HB48*'DEPRECATED - DT-Prelim Calcs'!$C$11^2+HD48*'DEPRECATED - DT-Prelim Calcs'!$C$11</f>
        <v>-65425.605549023836</v>
      </c>
      <c r="HF48" s="57">
        <f>MIN('Drive Train'!$F$35-GZ47*'DEPRECATED - DT-Prelim Calcs'!$C$21*'Drive Train'!$F$39,HF47+GZ$2)</f>
        <v>10.133333333333335</v>
      </c>
      <c r="HG48" s="57">
        <f>'Drive Train'!$F$35-GZ48*'DEPRECATED - DT-Prelim Calcs'!$C$21*'Drive Train'!$F$39</f>
        <v>10.133333333333335</v>
      </c>
      <c r="HH48" s="1">
        <f>IF(HE48&gt;='Drive Train'!$F$29,1,0)</f>
        <v>0</v>
      </c>
      <c r="HI48" s="57">
        <f t="shared" si="66"/>
        <v>37.037037037037017</v>
      </c>
      <c r="HJ48" s="63">
        <f>HJ47+'DEPRECATED - DT-Prelim Calcs'!$C$11</f>
        <v>176</v>
      </c>
      <c r="HK48" s="2">
        <f>HU48/'Drive Train'!$F$35</f>
        <v>0.79892473118279583</v>
      </c>
      <c r="HL48" s="46">
        <f>HS48*12*60/(PI() * 'Drive Train'!$F$15)/HK$2*HK48</f>
        <v>-21206.628847746837</v>
      </c>
      <c r="HM48" s="2">
        <f>('DEPRECATED - DT-Prelim Calcs'!$C$6*HK48-HL48)/('DEPRECATED - DT-Prelim Calcs'!$C$6*HK48)*'DEPRECATED - DT-Prelim Calcs'!$C$7*HK48</f>
        <v>11.514146974208677</v>
      </c>
      <c r="HN48" s="57">
        <f>HM48/'DEPRECATED - DT-Prelim Calcs'!$C$7*('DEPRECATED - DT-Prelim Calcs'!$C$8-'DEPRECATED - DT-Prelim Calcs'!$C$9)+'DEPRECATED - DT-Prelim Calcs'!$C$9</f>
        <v>615.67305261036245</v>
      </c>
      <c r="HO48" s="57">
        <f t="shared" si="21"/>
        <v>36.66666666666665</v>
      </c>
      <c r="HP48" s="2">
        <f t="shared" si="67"/>
        <v>0.99579519204165001</v>
      </c>
      <c r="HQ48" s="57">
        <f>HP48*'DEPRECATED - DT-Prelim Calcs'!$C$21/HK$2/'DEPRECATED - DT-Prelim Calcs'!$C$19/'DEPRECATED - DT-Prelim Calcs'!$C$18*3.39*'DEPRECATED - DT-Prelim Calcs'!$C$20</f>
        <v>25.773080821789936</v>
      </c>
      <c r="HR48" s="46">
        <f t="shared" si="68"/>
        <v>0</v>
      </c>
      <c r="HS48" s="57">
        <f>HQ47*'DEPRECATED - DT-Prelim Calcs'!$C$11+HS47</f>
        <v>-64.859138173264441</v>
      </c>
      <c r="HT48" s="57">
        <f>HT47+0.5*HQ48*'DEPRECATED - DT-Prelim Calcs'!$C$11^2+HS48*'DEPRECATED - DT-Prelim Calcs'!$C$11</f>
        <v>-83657.828243233744</v>
      </c>
      <c r="HU48" s="57">
        <f>MIN('Drive Train'!$F$35-HO47*'DEPRECATED - DT-Prelim Calcs'!$C$21*'Drive Train'!$F$39,HU47+HO$2)</f>
        <v>9.9066666666666681</v>
      </c>
      <c r="HV48" s="57">
        <f>'Drive Train'!$F$35-HO48*'DEPRECATED - DT-Prelim Calcs'!$C$21*'Drive Train'!$F$39</f>
        <v>9.9066666666666681</v>
      </c>
      <c r="HW48" s="1">
        <f>IF(HT48&gt;='Drive Train'!$F$29,1,0)</f>
        <v>0</v>
      </c>
      <c r="HX48" s="57">
        <f t="shared" si="69"/>
        <v>40.740740740740726</v>
      </c>
      <c r="HY48" s="63">
        <f>HY47+'DEPRECATED - DT-Prelim Calcs'!$C$11</f>
        <v>176</v>
      </c>
      <c r="HZ48" s="2">
        <f>IJ48/'Drive Train'!$F$35</f>
        <v>1.9701438810217495</v>
      </c>
      <c r="IA48" s="46">
        <f>IH48*12*60/(PI() * 'Drive Train'!$F$15)/HZ$2*HZ48</f>
        <v>-343275.97756500269</v>
      </c>
      <c r="IB48" s="2">
        <f>('DEPRECATED - DT-Prelim Calcs'!$C$6*HZ48-IA48)/('DEPRECATED - DT-Prelim Calcs'!$C$6*HZ48)*'DEPRECATED - DT-Prelim Calcs'!$C$7*HZ48</f>
        <v>159.96288839147189</v>
      </c>
      <c r="IC48" s="57">
        <f>IB48/'DEPRECATED - DT-Prelim Calcs'!$C$7*('DEPRECATED - DT-Prelim Calcs'!$C$8-'DEPRECATED - DT-Prelim Calcs'!$C$9)+'DEPRECATED - DT-Prelim Calcs'!$C$9</f>
        <v>8518.5666309650824</v>
      </c>
      <c r="ID48" s="57">
        <f t="shared" si="22"/>
        <v>39.999999999999986</v>
      </c>
      <c r="IE48" s="2">
        <f t="shared" si="70"/>
        <v>0.99579519204165001</v>
      </c>
      <c r="IF48" s="57">
        <f>IE48*'DEPRECATED - DT-Prelim Calcs'!$C$21/HZ$2/'DEPRECATED - DT-Prelim Calcs'!$C$19/'DEPRECATED - DT-Prelim Calcs'!$C$18*3.39*'DEPRECATED - DT-Prelim Calcs'!$C$20</f>
        <v>25.773080821789936</v>
      </c>
      <c r="IG48" s="46">
        <f t="shared" si="71"/>
        <v>0</v>
      </c>
      <c r="IH48" s="57">
        <f>IF47*'DEPRECATED - DT-Prelim Calcs'!$C$11+IH47</f>
        <v>-425.74628954338186</v>
      </c>
      <c r="II48" s="57">
        <f>II47+0.5*IF48*'DEPRECATED - DT-Prelim Calcs'!$C$11^2+IH48*'DEPRECATED - DT-Prelim Calcs'!$C$11</f>
        <v>-90162.079642618861</v>
      </c>
      <c r="IJ48" s="57">
        <f>MIN('Drive Train'!$F$35-ID47*'DEPRECATED - DT-Prelim Calcs'!$C$21*'Drive Train'!$F$39,IJ47+ID$2)</f>
        <v>24.429784124669695</v>
      </c>
      <c r="IK48" s="57">
        <f>'Drive Train'!$F$35-ID48*'DEPRECATED - DT-Prelim Calcs'!$C$21*'Drive Train'!$F$39</f>
        <v>9.6800000000000015</v>
      </c>
      <c r="IL48" s="1">
        <f>IF(II48&gt;='Drive Train'!$F$29,1,0)</f>
        <v>0</v>
      </c>
      <c r="IM48" s="57">
        <f t="shared" si="72"/>
        <v>44.444444444444429</v>
      </c>
      <c r="IN48" s="63">
        <f>IN47+'DEPRECATED - DT-Prelim Calcs'!$C$11</f>
        <v>176</v>
      </c>
      <c r="IO48" s="2">
        <f>IY48/'Drive Train'!$F$35</f>
        <v>0.76236559139784954</v>
      </c>
      <c r="IP48" s="46">
        <f>IW48*12*60/(PI() * 'Drive Train'!$F$15)/IO$2*IO48</f>
        <v>-39971.91586000214</v>
      </c>
      <c r="IQ48" s="2">
        <f>('DEPRECATED - DT-Prelim Calcs'!$C$6*IO48-IP48)/('DEPRECATED - DT-Prelim Calcs'!$C$6*IO48)*'DEPRECATED - DT-Prelim Calcs'!$C$7*IO48</f>
        <v>19.910906557933949</v>
      </c>
      <c r="IR48" s="57">
        <f>IQ48/'DEPRECATED - DT-Prelim Calcs'!$C$7*('DEPRECATED - DT-Prelim Calcs'!$C$8-'DEPRECATED - DT-Prelim Calcs'!$C$9)+'DEPRECATED - DT-Prelim Calcs'!$C$9</f>
        <v>1062.6872661339939</v>
      </c>
      <c r="IS48" s="57">
        <f t="shared" si="23"/>
        <v>43.333333333333321</v>
      </c>
      <c r="IT48" s="2">
        <f t="shared" si="73"/>
        <v>0.99579519204165001</v>
      </c>
      <c r="IU48" s="57">
        <f>IT48*'DEPRECATED - DT-Prelim Calcs'!$C$21/IO$2/'DEPRECATED - DT-Prelim Calcs'!$C$19/'DEPRECATED - DT-Prelim Calcs'!$C$18*3.39*'DEPRECATED - DT-Prelim Calcs'!$C$20</f>
        <v>25.773080821789936</v>
      </c>
      <c r="IV48" s="46">
        <f t="shared" si="74"/>
        <v>0</v>
      </c>
      <c r="IW48" s="57">
        <f>IU47*'DEPRECATED - DT-Prelim Calcs'!$C$11+IW47</f>
        <v>-128.11414459710943</v>
      </c>
      <c r="IX48" s="57">
        <f>IX47+0.5*IU48*'DEPRECATED - DT-Prelim Calcs'!$C$11^2+IW48*'DEPRECATED - DT-Prelim Calcs'!$C$11</f>
        <v>-81952.338300294301</v>
      </c>
      <c r="IY48" s="57">
        <f>MIN('Drive Train'!$F$35-IS47*'DEPRECATED - DT-Prelim Calcs'!$C$21*'Drive Train'!$F$39,IY47+IS$2)</f>
        <v>9.4533333333333349</v>
      </c>
      <c r="IZ48" s="57">
        <f>'Drive Train'!$F$35-IS48*'DEPRECATED - DT-Prelim Calcs'!$C$21*'Drive Train'!$F$39</f>
        <v>9.4533333333333349</v>
      </c>
      <c r="JA48" s="1">
        <f>IF(IX48&gt;='Drive Train'!$F$29,1,0)</f>
        <v>0</v>
      </c>
      <c r="JB48" s="57">
        <f t="shared" si="75"/>
        <v>48.148148148148138</v>
      </c>
      <c r="JC48" s="63">
        <f>JC47+'DEPRECATED - DT-Prelim Calcs'!$C$11</f>
        <v>176</v>
      </c>
      <c r="JD48" s="2">
        <f>JN48/'Drive Train'!$F$35</f>
        <v>0.74408602150537628</v>
      </c>
      <c r="JE48" s="46">
        <f>JL48*12*60/(PI() * 'Drive Train'!$F$15)/JD$2*JD48</f>
        <v>-25517.19591164657</v>
      </c>
      <c r="JF48" s="2">
        <f>('DEPRECATED - DT-Prelim Calcs'!$C$6*JD48-JE48)/('DEPRECATED - DT-Prelim Calcs'!$C$6*JD48)*'DEPRECATED - DT-Prelim Calcs'!$C$7*JD48</f>
        <v>13.331041335668152</v>
      </c>
      <c r="JG48" s="57">
        <f>JF48/'DEPRECATED - DT-Prelim Calcs'!$C$7*('DEPRECATED - DT-Prelim Calcs'!$C$8-'DEPRECATED - DT-Prelim Calcs'!$C$9)+'DEPRECATED - DT-Prelim Calcs'!$C$9</f>
        <v>712.39817567063244</v>
      </c>
      <c r="JH48" s="57">
        <f t="shared" si="24"/>
        <v>46.666666666666657</v>
      </c>
      <c r="JI48" s="2">
        <f t="shared" si="76"/>
        <v>0.99579519204165001</v>
      </c>
      <c r="JJ48" s="57">
        <f>JI48*'DEPRECATED - DT-Prelim Calcs'!$C$21/JD$2/'DEPRECATED - DT-Prelim Calcs'!$C$19/'DEPRECATED - DT-Prelim Calcs'!$C$18*3.39*'DEPRECATED - DT-Prelim Calcs'!$C$20</f>
        <v>25.773080821789936</v>
      </c>
      <c r="JK48" s="46">
        <f t="shared" si="77"/>
        <v>0</v>
      </c>
      <c r="JL48" s="57">
        <f>JJ47*'DEPRECATED - DT-Prelim Calcs'!$C$11+JL47</f>
        <v>-83.794440471696348</v>
      </c>
      <c r="JM48" s="57">
        <f>JM47+0.5*JJ48*'DEPRECATED - DT-Prelim Calcs'!$C$11^2+JL48*'DEPRECATED - DT-Prelim Calcs'!$C$11</f>
        <v>-92250.853950460674</v>
      </c>
      <c r="JN48" s="57">
        <f>MIN('Drive Train'!$F$35-JH47*'DEPRECATED - DT-Prelim Calcs'!$C$21*'Drive Train'!$F$39,JN47+JH$2)</f>
        <v>9.2266666666666666</v>
      </c>
      <c r="JO48" s="57">
        <f>'Drive Train'!$F$35-JH48*'DEPRECATED - DT-Prelim Calcs'!$C$21*'Drive Train'!$F$39</f>
        <v>9.2266666666666666</v>
      </c>
      <c r="JP48" s="1">
        <f>IF(JM48&gt;='Drive Train'!$F$29,1,0)</f>
        <v>0</v>
      </c>
      <c r="JQ48" s="57">
        <f>MIN(JG48,'DEPRECATED - DT-Prelim Calcs'!$C$10)*'DEPRECATED - DT-Prelim Calcs'!$C$11*1000/60/60</f>
        <v>103.33333333333333</v>
      </c>
      <c r="JR48" s="63">
        <f>JR47+'DEPRECATED - DT-Prelim Calcs'!$C$11</f>
        <v>176</v>
      </c>
      <c r="JS48" s="2">
        <f>KC48/'Drive Train'!$F$35</f>
        <v>2.2637847729081306</v>
      </c>
      <c r="JT48" s="46">
        <f>KA48*12*60/(PI() * 'Drive Train'!$F$15)/JS$2*JS48</f>
        <v>-508932.73083618865</v>
      </c>
      <c r="JU48" s="2">
        <f>('DEPRECATED - DT-Prelim Calcs'!$C$6*JS48-JT48)/('DEPRECATED - DT-Prelim Calcs'!$C$6*JS48)*'DEPRECATED - DT-Prelim Calcs'!$C$7*JS48</f>
        <v>235.57352267516916</v>
      </c>
      <c r="JV48" s="57">
        <f>JU48/'DEPRECATED - DT-Prelim Calcs'!$C$7*('DEPRECATED - DT-Prelim Calcs'!$C$8-'DEPRECATED - DT-Prelim Calcs'!$C$9)+'DEPRECATED - DT-Prelim Calcs'!$C$9</f>
        <v>12543.813261088882</v>
      </c>
      <c r="JW48" s="57">
        <f t="shared" si="25"/>
        <v>49.999999999999993</v>
      </c>
      <c r="JX48" s="2">
        <f t="shared" si="78"/>
        <v>0.99579519204165001</v>
      </c>
      <c r="JY48" s="57">
        <f>JX48*'DEPRECATED - DT-Prelim Calcs'!$C$21/JS$2/'DEPRECATED - DT-Prelim Calcs'!$C$19/'DEPRECATED - DT-Prelim Calcs'!$C$18*3.39*'DEPRECATED - DT-Prelim Calcs'!$C$20</f>
        <v>25.773080821789936</v>
      </c>
      <c r="JZ48" s="46">
        <f t="shared" si="79"/>
        <v>0</v>
      </c>
      <c r="KA48" s="57">
        <f>JY47*'DEPRECATED - DT-Prelim Calcs'!$C$11+KA47</f>
        <v>-549.32662781300792</v>
      </c>
      <c r="KB48" s="57">
        <f>KB47+0.5*JY48*'DEPRECATED - DT-Prelim Calcs'!$C$11^2+KA48*'DEPRECATED - DT-Prelim Calcs'!$C$11</f>
        <v>-69633.609302614335</v>
      </c>
      <c r="KC48" s="57">
        <f>MIN('Drive Train'!$F$35-JW47*'DEPRECATED - DT-Prelim Calcs'!$C$21*'Drive Train'!$F$39,KC47+JW$2)</f>
        <v>28.070931184060818</v>
      </c>
      <c r="KD48" s="57">
        <f>'Drive Train'!$F$35-JW48*'DEPRECATED - DT-Prelim Calcs'!$C$21*'Drive Train'!$F$39</f>
        <v>9</v>
      </c>
      <c r="KE48" s="1">
        <f>IF(KB48&gt;='Drive Train'!$F$29,1,0)</f>
        <v>0</v>
      </c>
      <c r="KF48" s="57">
        <f>MIN(JV48,'DEPRECATED - DT-Prelim Calcs'!$C$10)*'DEPRECATED - DT-Prelim Calcs'!$C$11*1000/60/60</f>
        <v>103.33333333333333</v>
      </c>
      <c r="KG48" s="63">
        <f>KG47+'DEPRECATED - DT-Prelim Calcs'!$C$11</f>
        <v>176</v>
      </c>
      <c r="KH48" s="2">
        <f>KR48/'Drive Train'!$F$35</f>
        <v>0.7075268817204301</v>
      </c>
      <c r="KI48" s="46">
        <f>KP48*12*60/(PI() * 'Drive Train'!$F$15)/KH$2*KH48</f>
        <v>-212653.7411504449</v>
      </c>
      <c r="KJ48" s="2">
        <f>('DEPRECATED - DT-Prelim Calcs'!$C$6*KH48-KI48)/('DEPRECATED - DT-Prelim Calcs'!$C$6*KH48)*'DEPRECATED - DT-Prelim Calcs'!$C$7*KH48</f>
        <v>97.858144695372559</v>
      </c>
      <c r="KK48" s="57">
        <f>KJ48/'DEPRECATED - DT-Prelim Calcs'!$C$7*('DEPRECATED - DT-Prelim Calcs'!$C$8-'DEPRECATED - DT-Prelim Calcs'!$C$9)+'DEPRECATED - DT-Prelim Calcs'!$C$9</f>
        <v>5212.3265412515766</v>
      </c>
      <c r="KL48" s="57">
        <f t="shared" si="26"/>
        <v>53.333333333333329</v>
      </c>
      <c r="KM48" s="2">
        <f t="shared" si="80"/>
        <v>0.99579519204165001</v>
      </c>
      <c r="KN48" s="57">
        <f>KM48*'DEPRECATED - DT-Prelim Calcs'!$C$21/KH$2/'DEPRECATED - DT-Prelim Calcs'!$C$19/'DEPRECATED - DT-Prelim Calcs'!$C$18*3.39*'DEPRECATED - DT-Prelim Calcs'!$C$20</f>
        <v>25.773080821789936</v>
      </c>
      <c r="KO48" s="46">
        <f t="shared" si="81"/>
        <v>0</v>
      </c>
      <c r="KP48" s="57">
        <f>KN47*'DEPRECATED - DT-Prelim Calcs'!$C$11+KP47</f>
        <v>-734.40476452678445</v>
      </c>
      <c r="KQ48" s="57">
        <f>KQ47+0.5*KN48*'DEPRECATED - DT-Prelim Calcs'!$C$11^2+KP48*'DEPRECATED - DT-Prelim Calcs'!$C$11</f>
        <v>-97640.814305700347</v>
      </c>
      <c r="KR48" s="57">
        <f>MIN('Drive Train'!$F$35-KL47*'DEPRECATED - DT-Prelim Calcs'!$C$21*'Drive Train'!$F$39,KR47+KL$2)</f>
        <v>8.7733333333333334</v>
      </c>
      <c r="KS48" s="57">
        <f>'Drive Train'!$F$35-KL48*'DEPRECATED - DT-Prelim Calcs'!$C$21*'Drive Train'!$F$39</f>
        <v>8.7733333333333334</v>
      </c>
      <c r="KT48" s="1">
        <f>IF(KQ48&gt;='Drive Train'!$F$29,1,0)</f>
        <v>0</v>
      </c>
      <c r="KU48" s="57">
        <f>MIN(KK48,'DEPRECATED - DT-Prelim Calcs'!$C$10)*'DEPRECATED - DT-Prelim Calcs'!$C$11*1000/60/60</f>
        <v>103.33333333333333</v>
      </c>
      <c r="KV48" s="63">
        <f>KV47+'DEPRECATED - DT-Prelim Calcs'!$C$11</f>
        <v>176</v>
      </c>
      <c r="KW48" s="2">
        <f>LG48/'Drive Train'!$F$35</f>
        <v>0.68924731182795695</v>
      </c>
      <c r="KX48" s="46">
        <f>LE48*12*60/(PI() * 'Drive Train'!$F$15)/KW$2*KW48</f>
        <v>-245325.07295934463</v>
      </c>
      <c r="KY48" s="2">
        <f>('DEPRECATED - DT-Prelim Calcs'!$C$6*KW48-KX48)/('DEPRECATED - DT-Prelim Calcs'!$C$6*KW48)*'DEPRECATED - DT-Prelim Calcs'!$C$7*KW48</f>
        <v>112.5866818624098</v>
      </c>
      <c r="KZ48" s="57">
        <f>KY48/'DEPRECATED - DT-Prelim Calcs'!$C$7*('DEPRECATED - DT-Prelim Calcs'!$C$8-'DEPRECATED - DT-Prelim Calcs'!$C$9)+'DEPRECATED - DT-Prelim Calcs'!$C$9</f>
        <v>5996.4225240444721</v>
      </c>
      <c r="LA48" s="57">
        <f t="shared" si="27"/>
        <v>56.666666666666664</v>
      </c>
      <c r="LB48" s="2">
        <f t="shared" si="82"/>
        <v>0.99579519204165001</v>
      </c>
      <c r="LC48" s="57">
        <f>LB48*'DEPRECATED - DT-Prelim Calcs'!$C$21/KW$2/'DEPRECATED - DT-Prelim Calcs'!$C$19/'DEPRECATED - DT-Prelim Calcs'!$C$18*3.39*'DEPRECATED - DT-Prelim Calcs'!$C$20</f>
        <v>25.773080821789936</v>
      </c>
      <c r="LD48" s="46">
        <f t="shared" si="83"/>
        <v>0</v>
      </c>
      <c r="LE48" s="57">
        <f>LC47*'DEPRECATED - DT-Prelim Calcs'!$C$11+LE47</f>
        <v>-869.70558496229432</v>
      </c>
      <c r="LF48" s="57">
        <f>LF47+0.5*LC48*'DEPRECATED - DT-Prelim Calcs'!$C$11^2+LE48*'DEPRECATED - DT-Prelim Calcs'!$C$11</f>
        <v>-91357.87940943896</v>
      </c>
      <c r="LG48" s="57">
        <f>MIN('Drive Train'!$F$35-LA47*'DEPRECATED - DT-Prelim Calcs'!$C$21*'Drive Train'!$F$39,LG47+LA$2)</f>
        <v>8.5466666666666669</v>
      </c>
      <c r="LH48" s="57">
        <f>'Drive Train'!$F$35-LA48*'DEPRECATED - DT-Prelim Calcs'!$C$21*'Drive Train'!$F$39</f>
        <v>8.5466666666666669</v>
      </c>
      <c r="LI48" s="1">
        <f>IF(LF48&gt;='Drive Train'!$F$29,1,0)</f>
        <v>0</v>
      </c>
      <c r="LJ48" s="57">
        <f>MIN(KZ48,'DEPRECATED - DT-Prelim Calcs'!$C$10)*'DEPRECATED - DT-Prelim Calcs'!$C$11*1000/60/60</f>
        <v>103.33333333333333</v>
      </c>
      <c r="LK48" s="63">
        <f>LK47+'DEPRECATED - DT-Prelim Calcs'!$C$11</f>
        <v>176</v>
      </c>
      <c r="LL48" s="2">
        <f>LV48/'Drive Train'!$F$35</f>
        <v>0.67096774193548392</v>
      </c>
      <c r="LM48" s="46">
        <f>LT48*12*60/(PI() * 'Drive Train'!$F$15)/LL$2*LL48</f>
        <v>-228179.43596742058</v>
      </c>
      <c r="LN48" s="2">
        <f>('DEPRECATED - DT-Prelim Calcs'!$C$6*LL48-LM48)/('DEPRECATED - DT-Prelim Calcs'!$C$6*LL48)*'DEPRECATED - DT-Prelim Calcs'!$C$7*LL48</f>
        <v>104.79009805196388</v>
      </c>
      <c r="LO48" s="57">
        <f>LN48/'DEPRECATED - DT-Prelim Calcs'!$C$7*('DEPRECATED - DT-Prelim Calcs'!$C$8-'DEPRECATED - DT-Prelim Calcs'!$C$9)+'DEPRECATED - DT-Prelim Calcs'!$C$9</f>
        <v>5581.359576791272</v>
      </c>
      <c r="LP48" s="57">
        <f t="shared" si="28"/>
        <v>60</v>
      </c>
      <c r="LQ48" s="2">
        <f t="shared" si="84"/>
        <v>0.99579519204165001</v>
      </c>
      <c r="LR48" s="57">
        <f>LQ48*'DEPRECATED - DT-Prelim Calcs'!$C$21/LL$2/'DEPRECATED - DT-Prelim Calcs'!$C$19/'DEPRECATED - DT-Prelim Calcs'!$C$18*3.39*'DEPRECATED - DT-Prelim Calcs'!$C$20</f>
        <v>25.773080821789936</v>
      </c>
      <c r="LS48" s="46">
        <f t="shared" si="85"/>
        <v>0</v>
      </c>
      <c r="LT48" s="57">
        <f>LR47*'DEPRECATED - DT-Prelim Calcs'!$C$11+LT47</f>
        <v>-830.9602789669118</v>
      </c>
      <c r="LU48" s="57">
        <f>LU47+0.5*LR48*'DEPRECATED - DT-Prelim Calcs'!$C$11^2+LT48*'DEPRECATED - DT-Prelim Calcs'!$C$11</f>
        <v>-96302.038884318245</v>
      </c>
      <c r="LV48" s="57">
        <f>MIN('Drive Train'!$F$35-LP47*'DEPRECATED - DT-Prelim Calcs'!$C$21*'Drive Train'!$F$39,LV47+LP$2)</f>
        <v>8.32</v>
      </c>
      <c r="LW48" s="57">
        <f>'Drive Train'!$F$35-LP48*'DEPRECATED - DT-Prelim Calcs'!$C$21*'Drive Train'!$F$39</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137</v>
      </c>
      <c r="G49" s="68">
        <v>30</v>
      </c>
      <c r="H49" s="68" t="s">
        <v>138</v>
      </c>
      <c r="I49" s="46">
        <f>'Drive Train'!AA50</f>
        <v>60</v>
      </c>
      <c r="J49" s="68" t="s">
        <v>139</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Train'!$AA$49 + V48*(1-'Drive Train'!$AA$49))</f>
        <v>0</v>
      </c>
      <c r="W49" s="57">
        <f t="shared" si="0"/>
        <v>0</v>
      </c>
      <c r="X49" s="2">
        <f>MAX(MIN(IF(AND(AI48=1,AG49&lt;0),-1,1)*(W49-$C$9)/($C$8-$C$9)*$C$7-$C$29*AE49/T$2 -  AI48*$C$29/2,X$2),MAX(X$4:X48)*-1)</f>
        <v>-0.2458281045106315</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Train'!$F$39,AG48+W$2)-$C$3,IF(AE48-1&lt;=0,0,IF($C$32=Motors!$C$29,MAX(MAX(AG$4:AG48)*-1,AG48-W$2),MAX(0,MAX(AG$4:AG48)*-1,AG48-W$2))))</f>
        <v>0</v>
      </c>
      <c r="AH49" s="57">
        <f>'Drive Train'!$F$35-ABS(W49)*'DEPRECATED - DT-Prelim Calcs'!$C$21*'Drive Train'!$F$39</f>
        <v>12.4</v>
      </c>
      <c r="AI49" s="1">
        <f>IF(AJ49&gt;='Drive Train'!$F$29,1,0)</f>
        <v>1</v>
      </c>
      <c r="AJ49" s="57">
        <f>AJ48+0.5*Y49*'DEPRECATED - DT-Prelim Calcs'!$C$11^2+AE49*'DEPRECATED - DT-Prelim Calcs'!$C$11</f>
        <v>784.33981740885292</v>
      </c>
      <c r="AK49" s="57">
        <f t="shared" si="8"/>
        <v>0</v>
      </c>
      <c r="AL49" s="63">
        <f>AL48+'DEPRECATED - DT-Prelim Calcs'!$C$11</f>
        <v>180</v>
      </c>
      <c r="AM49" s="2">
        <f>AW49/'Drive Train'!$F$35</f>
        <v>0.88883135948075487</v>
      </c>
      <c r="AN49" s="46">
        <f>AU49*12*60/(PI() * 'Drive Train'!$F$15)/AM$2*AM49</f>
        <v>4007.4099704988744</v>
      </c>
      <c r="AO49" s="2">
        <f>('DEPRECATED - DT-Prelim Calcs'!$C$6*AM49-AN49)/('DEPRECATED - DT-Prelim Calcs'!$C$6*AM49)*'DEPRECATED - DT-Prelim Calcs'!$C$7*AM49</f>
        <v>0.33010270788665164</v>
      </c>
      <c r="AP49" s="57">
        <f>AO49/'DEPRECATED - DT-Prelim Calcs'!$C$7*('DEPRECATED - DT-Prelim Calcs'!$C$8-'DEPRECATED - DT-Prelim Calcs'!$C$9)+'DEPRECATED - DT-Prelim Calcs'!$C$9</f>
        <v>20.273517602430459</v>
      </c>
      <c r="AQ49" s="57">
        <f t="shared" si="9"/>
        <v>20.273517602430459</v>
      </c>
      <c r="AR49" s="2">
        <f t="shared" si="30"/>
        <v>1.524836213812053E-5</v>
      </c>
      <c r="AS49" s="57">
        <f>AR49*'DEPRECATED - DT-Prelim Calcs'!$C$21/AM$2/'DEPRECATED - DT-Prelim Calcs'!$C$19/'DEPRECATED - DT-Prelim Calcs'!$C$18*3.39*'DEPRECATED - DT-Prelim Calcs'!$C$20</f>
        <v>1.1050388314728284E-4</v>
      </c>
      <c r="AT49" s="46">
        <f t="shared" si="31"/>
        <v>0</v>
      </c>
      <c r="AU49" s="57">
        <f>AS48*'DEPRECATED - DT-Prelim Calcs'!$C$11+AU48</f>
        <v>39.345201829576418</v>
      </c>
      <c r="AV49" s="57">
        <f>AV48+0.5*AS49*'DEPRECATED - DT-Prelim Calcs'!$C$11^2+AU49*'DEPRECATED - DT-Prelim Calcs'!$C$11</f>
        <v>7039.3815461113354</v>
      </c>
      <c r="AW49" s="57">
        <f>MIN('Drive Train'!$F$35-AQ48*'DEPRECATED - DT-Prelim Calcs'!$C$21*'Drive Train'!$F$39,AW48+AQ$2)</f>
        <v>11.021508857561361</v>
      </c>
      <c r="AX49" s="57">
        <f>'Drive Train'!$F$35-AQ49*'DEPRECATED - DT-Prelim Calcs'!$C$21*'Drive Train'!$F$39</f>
        <v>11.021400803034728</v>
      </c>
      <c r="AY49" s="1">
        <f>IF(AV49&gt;='Drive Train'!$F$29,1,0)</f>
        <v>1</v>
      </c>
      <c r="AZ49" s="57">
        <f t="shared" si="32"/>
        <v>22.526130669367181</v>
      </c>
      <c r="BA49" s="63">
        <f>BA48+'DEPRECATED - DT-Prelim Calcs'!$C$11</f>
        <v>180</v>
      </c>
      <c r="BB49" s="2">
        <f>BL49/'Drive Train'!$F$35</f>
        <v>1.3150249003632584</v>
      </c>
      <c r="BC49" s="46">
        <f>BJ49*12*60/(PI() * 'Drive Train'!$F$15)/BB$2*BB49</f>
        <v>-3540.842170467346</v>
      </c>
      <c r="BD49" s="2">
        <f>('DEPRECATED - DT-Prelim Calcs'!$C$6*BB49-BC49)/('DEPRECATED - DT-Prelim Calcs'!$C$6*BB49)*'DEPRECATED - DT-Prelim Calcs'!$C$7*BB49</f>
        <v>4.7702287023381746</v>
      </c>
      <c r="BE49" s="57">
        <f>BD49/'DEPRECATED - DT-Prelim Calcs'!$C$7*('DEPRECATED - DT-Prelim Calcs'!$C$8-'DEPRECATED - DT-Prelim Calcs'!$C$9)+'DEPRECATED - DT-Prelim Calcs'!$C$9</f>
        <v>256.65034958920654</v>
      </c>
      <c r="BF49" s="57">
        <f t="shared" si="10"/>
        <v>93</v>
      </c>
      <c r="BG49" s="2">
        <f t="shared" si="33"/>
        <v>1.8933362470871542</v>
      </c>
      <c r="BH49" s="57">
        <f>BG49*'DEPRECATED - DT-Prelim Calcs'!$C$21/BB$2/'DEPRECATED - DT-Prelim Calcs'!$C$19/'DEPRECATED - DT-Prelim Calcs'!$C$18*3.39*'DEPRECATED - DT-Prelim Calcs'!$C$20</f>
        <v>19.819054602203437</v>
      </c>
      <c r="BI49" s="46">
        <f t="shared" si="34"/>
        <v>0</v>
      </c>
      <c r="BJ49" s="57">
        <f>BH48*'DEPRECATED - DT-Prelim Calcs'!$C$11+BJ48</f>
        <v>-16.26743655516205</v>
      </c>
      <c r="BK49" s="57">
        <f>BK48+0.5*BH49*'DEPRECATED - DT-Prelim Calcs'!$C$11^2+BJ49*'DEPRECATED - DT-Prelim Calcs'!$C$11</f>
        <v>4238.3462012983064</v>
      </c>
      <c r="BL49" s="57">
        <f>MIN('Drive Train'!$F$35-BF48*'DEPRECATED - DT-Prelim Calcs'!$C$21*'Drive Train'!$F$39,BL48+BF$2)</f>
        <v>16.306308764504404</v>
      </c>
      <c r="BM49" s="57">
        <f>'Drive Train'!$F$35-BF49*'DEPRECATED - DT-Prelim Calcs'!$C$21*'Drive Train'!$F$39</f>
        <v>6.0759999999999996</v>
      </c>
      <c r="BN49" s="1">
        <f>IF(BK49&gt;='Drive Train'!$F$29,1,0)</f>
        <v>1</v>
      </c>
      <c r="BO49" s="57">
        <f t="shared" si="35"/>
        <v>103.33333333333333</v>
      </c>
      <c r="BP49" s="63">
        <f>BP48+'DEPRECATED - DT-Prelim Calcs'!$C$11</f>
        <v>180</v>
      </c>
      <c r="BQ49" s="2">
        <f>CA49/'Drive Train'!$F$35</f>
        <v>1.9319258047207091</v>
      </c>
      <c r="BR49" s="46">
        <f>BY49*12*60/(PI() * 'Drive Train'!$F$15)/BQ$2*BQ49</f>
        <v>-69146.926241719222</v>
      </c>
      <c r="BS49" s="2">
        <f>('DEPRECATED - DT-Prelim Calcs'!$C$6*BQ49-BR49)/('DEPRECATED - DT-Prelim Calcs'!$C$6*BQ49)*'DEPRECATED - DT-Prelim Calcs'!$C$7*BQ49</f>
        <v>35.921249302424442</v>
      </c>
      <c r="BT49" s="57">
        <f>BS49/'DEPRECATED - DT-Prelim Calcs'!$C$7*('DEPRECATED - DT-Prelim Calcs'!$C$8-'DEPRECATED - DT-Prelim Calcs'!$C$9)+'DEPRECATED - DT-Prelim Calcs'!$C$9</f>
        <v>1915.0221101664133</v>
      </c>
      <c r="BU49" s="57">
        <f t="shared" si="11"/>
        <v>93</v>
      </c>
      <c r="BV49" s="2">
        <f t="shared" si="36"/>
        <v>1.8828060353728675</v>
      </c>
      <c r="BW49" s="57">
        <f>BV49*'DEPRECATED - DT-Prelim Calcs'!$C$21/BQ$2/'DEPRECATED - DT-Prelim Calcs'!$C$19/'DEPRECATED - DT-Prelim Calcs'!$C$18*3.39*'DEPRECATED - DT-Prelim Calcs'!$C$20</f>
        <v>25.773080821789936</v>
      </c>
      <c r="BX49" s="46">
        <f t="shared" si="37"/>
        <v>0</v>
      </c>
      <c r="BY49" s="57">
        <f>BW48*'DEPRECATED - DT-Prelim Calcs'!$C$11+BY48</f>
        <v>-165.35730897338286</v>
      </c>
      <c r="BZ49" s="57">
        <f>BZ48+0.5*BW49*'DEPRECATED - DT-Prelim Calcs'!$C$11^2+BY49*'DEPRECATED - DT-Prelim Calcs'!$C$11</f>
        <v>-3267.6180504146014</v>
      </c>
      <c r="CA49" s="57">
        <f>MIN('Drive Train'!$F$35-BU48*'DEPRECATED - DT-Prelim Calcs'!$C$21*'Drive Train'!$F$39,CA48+BU$2)</f>
        <v>23.955879978536792</v>
      </c>
      <c r="CB49" s="57">
        <f>'Drive Train'!$F$35-BU49*'DEPRECATED - DT-Prelim Calcs'!$C$21*'Drive Train'!$F$39</f>
        <v>6.0759999999999996</v>
      </c>
      <c r="CC49" s="1">
        <f>IF(BZ49&gt;='Drive Train'!$F$29,1,0)</f>
        <v>0</v>
      </c>
      <c r="CD49" s="57">
        <f t="shared" si="38"/>
        <v>103.33333333333333</v>
      </c>
      <c r="CE49" s="63">
        <f>CE48+'DEPRECATED - DT-Prelim Calcs'!$C$11</f>
        <v>180</v>
      </c>
      <c r="CF49" s="2">
        <f>CP49/'Drive Train'!$F$35</f>
        <v>1.3098191865729794</v>
      </c>
      <c r="CG49" s="46">
        <f>CN49*12*60/(PI() * 'Drive Train'!$F$15)/CF$2*CF49</f>
        <v>-30732.67506049652</v>
      </c>
      <c r="CH49" s="2">
        <f>('DEPRECATED - DT-Prelim Calcs'!$C$6*CF49-CG49)/('DEPRECATED - DT-Prelim Calcs'!$C$6*CF49)*'DEPRECATED - DT-Prelim Calcs'!$C$7*CF49</f>
        <v>17.052676790447002</v>
      </c>
      <c r="CI49" s="57">
        <f>CH49/'DEPRECATED - DT-Prelim Calcs'!$C$7*('DEPRECATED - DT-Prelim Calcs'!$C$8-'DEPRECATED - DT-Prelim Calcs'!$C$9)+'DEPRECATED - DT-Prelim Calcs'!$C$9</f>
        <v>910.52507560761433</v>
      </c>
      <c r="CJ49" s="57">
        <f t="shared" si="12"/>
        <v>93</v>
      </c>
      <c r="CK49" s="2">
        <f t="shared" si="39"/>
        <v>1.5241763143494644</v>
      </c>
      <c r="CL49" s="57">
        <f>CK49*'DEPRECATED - DT-Prelim Calcs'!$C$21/CF$2/'DEPRECATED - DT-Prelim Calcs'!$C$19/'DEPRECATED - DT-Prelim Calcs'!$C$18*3.39*'DEPRECATED - DT-Prelim Calcs'!$C$20</f>
        <v>25.773080821789936</v>
      </c>
      <c r="CM49" s="46">
        <f t="shared" si="40"/>
        <v>0</v>
      </c>
      <c r="CN49" s="57">
        <f>CL48*'DEPRECATED - DT-Prelim Calcs'!$C$11+CN48</f>
        <v>-87.752521206700266</v>
      </c>
      <c r="CO49" s="57">
        <f>CO48+0.5*CL49*'DEPRECATED - DT-Prelim Calcs'!$C$11^2+CN49*'DEPRECATED - DT-Prelim Calcs'!$C$11</f>
        <v>-13370.436027440053</v>
      </c>
      <c r="CP49" s="57">
        <f>MIN('Drive Train'!$F$35-CJ48*'DEPRECATED - DT-Prelim Calcs'!$C$21*'Drive Train'!$F$39,CP48+CJ$2)</f>
        <v>16.241757913504944</v>
      </c>
      <c r="CQ49" s="57">
        <f>'Drive Train'!$F$35-CJ49*'DEPRECATED - DT-Prelim Calcs'!$C$21*'Drive Train'!$F$39</f>
        <v>6.0759999999999996</v>
      </c>
      <c r="CR49" s="1">
        <f>IF(CO49&gt;='Drive Train'!$F$29,1,0)</f>
        <v>0</v>
      </c>
      <c r="CS49" s="57">
        <f t="shared" si="41"/>
        <v>103.33333333333333</v>
      </c>
      <c r="CT49" s="63">
        <f>CT48+'DEPRECATED - DT-Prelim Calcs'!$C$11</f>
        <v>180</v>
      </c>
      <c r="CU49" s="2">
        <f>DE49/'Drive Train'!$F$35</f>
        <v>0.52982536407022773</v>
      </c>
      <c r="CV49" s="46">
        <f>DC49*12*60/(PI() * 'Drive Train'!$F$15)/CU$2*CU49</f>
        <v>16480.317473544121</v>
      </c>
      <c r="CW49" s="2">
        <f>('DEPRECATED - DT-Prelim Calcs'!$C$6*CU49-CV49)/('DEPRECATED - DT-Prelim Calcs'!$C$6*CU49)*'DEPRECATED - DT-Prelim Calcs'!$C$7*CU49</f>
        <v>-6.1748216439305876</v>
      </c>
      <c r="CX49" s="57">
        <f>CW49/'DEPRECATED - DT-Prelim Calcs'!$C$7*('DEPRECATED - DT-Prelim Calcs'!$C$8-'DEPRECATED - DT-Prelim Calcs'!$C$9)+'DEPRECATED - DT-Prelim Calcs'!$C$9</f>
        <v>-326.02598212294373</v>
      </c>
      <c r="CY49" s="57">
        <f t="shared" si="13"/>
        <v>-326.02598212294373</v>
      </c>
      <c r="CZ49" s="2">
        <f t="shared" si="42"/>
        <v>-8.4521069716565247</v>
      </c>
      <c r="DA49" s="57">
        <f>CZ49*'DEPRECATED - DT-Prelim Calcs'!$C$21/CU$2/'DEPRECATED - DT-Prelim Calcs'!$C$19/'DEPRECATED - DT-Prelim Calcs'!$C$18*3.39*'DEPRECATED - DT-Prelim Calcs'!$C$20</f>
        <v>-170.14407345015641</v>
      </c>
      <c r="DB49" s="46">
        <f t="shared" si="43"/>
        <v>1</v>
      </c>
      <c r="DC49" s="57">
        <f>DA48*'DEPRECATED - DT-Prelim Calcs'!$C$11+DC48</f>
        <v>97.719829617011456</v>
      </c>
      <c r="DD49" s="57">
        <f>DD48+0.5*DA49*'DEPRECATED - DT-Prelim Calcs'!$C$11^2+DC49*'DEPRECATED - DT-Prelim Calcs'!$C$11</f>
        <v>-21325.534220287995</v>
      </c>
      <c r="DE49" s="57">
        <f>MIN('Drive Train'!$F$35-CY48*'DEPRECATED - DT-Prelim Calcs'!$C$21*'Drive Train'!$F$39,DE48+CY$2)</f>
        <v>6.5698345144708234</v>
      </c>
      <c r="DF49" s="57">
        <f>'Drive Train'!$F$35-CY49*'DEPRECATED - DT-Prelim Calcs'!$C$21*'Drive Train'!$F$39</f>
        <v>34.569766784360176</v>
      </c>
      <c r="DG49" s="1">
        <f>IF(DD49&gt;='Drive Train'!$F$29,1,0)</f>
        <v>0</v>
      </c>
      <c r="DH49" s="57">
        <f t="shared" si="44"/>
        <v>-362.25109124771529</v>
      </c>
      <c r="DI49" s="63">
        <f>DI48+'DEPRECATED - DT-Prelim Calcs'!$C$11</f>
        <v>180</v>
      </c>
      <c r="DJ49" s="2">
        <f>DT49/'Drive Train'!$F$35</f>
        <v>0.48999999999999994</v>
      </c>
      <c r="DK49" s="46">
        <f>DR49*12*60/(PI() * 'Drive Train'!$F$15)/DJ$2*DJ49</f>
        <v>-37857.796214785703</v>
      </c>
      <c r="DL49" s="2">
        <f>('DEPRECATED - DT-Prelim Calcs'!$C$6*DJ49-DK49)/('DEPRECATED - DT-Prelim Calcs'!$C$6*DJ49)*'DEPRECATED - DT-Prelim Calcs'!$C$7*DJ49</f>
        <v>18.298590220944376</v>
      </c>
      <c r="DM49" s="57">
        <f>DL49/'DEPRECATED - DT-Prelim Calcs'!$C$7*('DEPRECATED - DT-Prelim Calcs'!$C$8-'DEPRECATED - DT-Prelim Calcs'!$C$9)+'DEPRECATED - DT-Prelim Calcs'!$C$9</f>
        <v>976.85316404446621</v>
      </c>
      <c r="DN49" s="57">
        <f t="shared" si="14"/>
        <v>93</v>
      </c>
      <c r="DO49" s="2">
        <f t="shared" si="45"/>
        <v>1.1037138828047846</v>
      </c>
      <c r="DP49" s="57">
        <f>DO49*'DEPRECATED - DT-Prelim Calcs'!$C$21/DJ$2/'DEPRECATED - DT-Prelim Calcs'!$C$19/'DEPRECATED - DT-Prelim Calcs'!$C$18*3.39*'DEPRECATED - DT-Prelim Calcs'!$C$20</f>
        <v>25.773080821789936</v>
      </c>
      <c r="DQ49" s="46">
        <f t="shared" si="46"/>
        <v>0</v>
      </c>
      <c r="DR49" s="57">
        <f>DP48*'DEPRECATED - DT-Prelim Calcs'!$C$11+DR48</f>
        <v>-209.24309371827985</v>
      </c>
      <c r="DS49" s="57">
        <f>DS48+0.5*DP49*'DEPRECATED - DT-Prelim Calcs'!$C$11^2+DR49*'DEPRECATED - DT-Prelim Calcs'!$C$11</f>
        <v>-50116.810471691264</v>
      </c>
      <c r="DT49" s="57">
        <f>MIN('Drive Train'!$F$35-DN48*'DEPRECATED - DT-Prelim Calcs'!$C$21*'Drive Train'!$F$39,DT48+DN$2)</f>
        <v>6.0759999999999996</v>
      </c>
      <c r="DU49" s="57">
        <f>'Drive Train'!$F$35-DN49*'DEPRECATED - DT-Prelim Calcs'!$C$21*'Drive Train'!$F$39</f>
        <v>6.0759999999999996</v>
      </c>
      <c r="DV49" s="1">
        <f>IF(DS49&gt;='Drive Train'!$F$29,1,0)</f>
        <v>0</v>
      </c>
      <c r="DW49" s="57">
        <f t="shared" si="47"/>
        <v>103.33333333333333</v>
      </c>
      <c r="DX49" s="63">
        <f>DX48+'DEPRECATED - DT-Prelim Calcs'!$C$11</f>
        <v>180</v>
      </c>
      <c r="DY49" s="2">
        <f>EI49/'Drive Train'!$F$35</f>
        <v>0.54729626687815736</v>
      </c>
      <c r="DZ49" s="46">
        <f>EG49*12*60/(PI() * 'Drive Train'!$F$15)/DY$2*DY49</f>
        <v>24632.870716904039</v>
      </c>
      <c r="EA49" s="2">
        <f>('DEPRECATED - DT-Prelim Calcs'!$C$6*DY49-DZ49)/('DEPRECATED - DT-Prelim Calcs'!$C$6*DY49)*'DEPRECATED - DT-Prelim Calcs'!$C$7*DY49</f>
        <v>-9.8189556643168387</v>
      </c>
      <c r="EB49" s="57">
        <f>EA49/'DEPRECATED - DT-Prelim Calcs'!$C$7*('DEPRECATED - DT-Prelim Calcs'!$C$8-'DEPRECATED - DT-Prelim Calcs'!$C$9)+'DEPRECATED - DT-Prelim Calcs'!$C$9</f>
        <v>-520.02697582234453</v>
      </c>
      <c r="EC49" s="57">
        <f t="shared" si="15"/>
        <v>-520.02697582234453</v>
      </c>
      <c r="ED49" s="2">
        <f t="shared" si="48"/>
        <v>-13.114120628622743</v>
      </c>
      <c r="EE49" s="57">
        <f>ED49*'DEPRECATED - DT-Prelim Calcs'!$C$21/DY$2/'DEPRECATED - DT-Prelim Calcs'!$C$19/'DEPRECATED - DT-Prelim Calcs'!$C$18*3.39*'DEPRECATED - DT-Prelim Calcs'!$C$20</f>
        <v>-348.46963987299648</v>
      </c>
      <c r="EF49" s="46">
        <f t="shared" si="49"/>
        <v>1</v>
      </c>
      <c r="EG49" s="57">
        <f>EE48*'DEPRECATED - DT-Prelim Calcs'!$C$11+EG48</f>
        <v>107.11948675866003</v>
      </c>
      <c r="EH49" s="57">
        <f>EH48+0.5*EE49*'DEPRECATED - DT-Prelim Calcs'!$C$11^2+EG49*'DEPRECATED - DT-Prelim Calcs'!$C$11</f>
        <v>-71446.099093364566</v>
      </c>
      <c r="EI49" s="57">
        <f>MIN('Drive Train'!$F$35-EC48*'DEPRECATED - DT-Prelim Calcs'!$C$21*'Drive Train'!$F$39,EI48+EC$2)</f>
        <v>6.7864737092891509</v>
      </c>
      <c r="EJ49" s="57">
        <f>'Drive Train'!$F$35-EC49*'DEPRECATED - DT-Prelim Calcs'!$C$21*'Drive Train'!$F$39</f>
        <v>47.761834355919426</v>
      </c>
      <c r="EK49" s="1">
        <f>IF(EH49&gt;='Drive Train'!$F$29,1,0)</f>
        <v>0</v>
      </c>
      <c r="EL49" s="57">
        <f t="shared" si="50"/>
        <v>-577.80775091371618</v>
      </c>
      <c r="EM49" s="63">
        <f>EM48+'DEPRECATED - DT-Prelim Calcs'!$C$11</f>
        <v>180</v>
      </c>
      <c r="EN49" s="2">
        <f>EX49/'Drive Train'!$F$35</f>
        <v>0.48999999999999994</v>
      </c>
      <c r="EO49" s="46">
        <f>EV49*12*60/(PI() * 'Drive Train'!$F$15)/EN$2*EN49</f>
        <v>-249156.13197366113</v>
      </c>
      <c r="EP49" s="2">
        <f>('DEPRECATED - DT-Prelim Calcs'!$C$6*EN49-EO49)/('DEPRECATED - DT-Prelim Calcs'!$C$6*EN49)*'DEPRECATED - DT-Prelim Calcs'!$C$7*EN49</f>
        <v>113.83873828452595</v>
      </c>
      <c r="EQ49" s="57">
        <f>EP49/'DEPRECATED - DT-Prelim Calcs'!$C$7*('DEPRECATED - DT-Prelim Calcs'!$C$8-'DEPRECATED - DT-Prelim Calcs'!$C$9)+'DEPRECATED - DT-Prelim Calcs'!$C$9</f>
        <v>6063.0776439438505</v>
      </c>
      <c r="ER49" s="57">
        <f t="shared" si="16"/>
        <v>93</v>
      </c>
      <c r="ES49" s="2">
        <f t="shared" si="51"/>
        <v>0.86507304327942547</v>
      </c>
      <c r="ET49" s="57">
        <f>ES49*'DEPRECATED - DT-Prelim Calcs'!$C$21/EN$2/'DEPRECATED - DT-Prelim Calcs'!$C$19/'DEPRECATED - DT-Prelim Calcs'!$C$18*3.39*'DEPRECATED - DT-Prelim Calcs'!$C$20</f>
        <v>25.773080821789936</v>
      </c>
      <c r="EU49" s="46">
        <f t="shared" si="52"/>
        <v>0</v>
      </c>
      <c r="EV49" s="57">
        <f>ET48*'DEPRECATED - DT-Prelim Calcs'!$C$11+EV48</f>
        <v>-1079.3533836256242</v>
      </c>
      <c r="EW49" s="57">
        <f>EW48+0.5*ET49*'DEPRECATED - DT-Prelim Calcs'!$C$11^2+EV49*'DEPRECATED - DT-Prelim Calcs'!$C$11</f>
        <v>-107025.92079168028</v>
      </c>
      <c r="EX49" s="57">
        <f>MIN('Drive Train'!$F$35-ER48*'DEPRECATED - DT-Prelim Calcs'!$C$21*'Drive Train'!$F$39,EX48+ER$2)</f>
        <v>6.0759999999999996</v>
      </c>
      <c r="EY49" s="57">
        <f>'Drive Train'!$F$35-ER49*'DEPRECATED - DT-Prelim Calcs'!$C$21*'Drive Train'!$F$39</f>
        <v>6.0759999999999996</v>
      </c>
      <c r="EZ49" s="1">
        <f>IF(EW49&gt;='Drive Train'!$F$29,1,0)</f>
        <v>0</v>
      </c>
      <c r="FA49" s="57">
        <f t="shared" si="53"/>
        <v>103.33333333333333</v>
      </c>
      <c r="FB49" s="63">
        <f>FB48+'DEPRECATED - DT-Prelim Calcs'!$C$11</f>
        <v>180</v>
      </c>
      <c r="FC49" s="2">
        <f>FM49/'Drive Train'!$F$35</f>
        <v>0.48999999999999994</v>
      </c>
      <c r="FD49" s="46">
        <f>FK49*12*60/(PI() * 'Drive Train'!$F$15)/FC$2*FC49</f>
        <v>-282453.3763369646</v>
      </c>
      <c r="FE49" s="2">
        <f>('DEPRECATED - DT-Prelim Calcs'!$C$6*FC49-FD49)/('DEPRECATED - DT-Prelim Calcs'!$C$6*FC49)*'DEPRECATED - DT-Prelim Calcs'!$C$7*FC49</f>
        <v>128.89434033247369</v>
      </c>
      <c r="FF49" s="57">
        <f>FE49/'DEPRECATED - DT-Prelim Calcs'!$C$7*('DEPRECATED - DT-Prelim Calcs'!$C$8-'DEPRECATED - DT-Prelim Calcs'!$C$9)+'DEPRECATED - DT-Prelim Calcs'!$C$9</f>
        <v>6864.5854210192429</v>
      </c>
      <c r="FG49" s="57">
        <f t="shared" si="17"/>
        <v>93</v>
      </c>
      <c r="FH49" s="2">
        <f t="shared" si="54"/>
        <v>0.78067567320338405</v>
      </c>
      <c r="FI49" s="57">
        <f>FH49*'DEPRECATED - DT-Prelim Calcs'!$C$21/FC$2/'DEPRECATED - DT-Prelim Calcs'!$C$19/'DEPRECATED - DT-Prelim Calcs'!$C$18*3.39*'DEPRECATED - DT-Prelim Calcs'!$C$20</f>
        <v>25.773080821789936</v>
      </c>
      <c r="FJ49" s="46">
        <f t="shared" si="55"/>
        <v>0</v>
      </c>
      <c r="FK49" s="57">
        <f>FI48*'DEPRECATED - DT-Prelim Calcs'!$C$11+FK48</f>
        <v>-1104.2228124462931</v>
      </c>
      <c r="FL49" s="57">
        <f>FL48+0.5*FI49*'DEPRECATED - DT-Prelim Calcs'!$C$11^2+FK49*'DEPRECATED - DT-Prelim Calcs'!$C$11</f>
        <v>-128779.37764857888</v>
      </c>
      <c r="FM49" s="57">
        <f>MIN('Drive Train'!$F$35-FG48*'DEPRECATED - DT-Prelim Calcs'!$C$21*'Drive Train'!$F$39,FM48+FG$2)</f>
        <v>6.0759999999999996</v>
      </c>
      <c r="FN49" s="57">
        <f>'Drive Train'!$F$35-FG49*'DEPRECATED - DT-Prelim Calcs'!$C$21*'Drive Train'!$F$39</f>
        <v>6.0759999999999996</v>
      </c>
      <c r="FO49" s="1">
        <f>IF(FL49&gt;='Drive Train'!$F$29,1,0)</f>
        <v>0</v>
      </c>
      <c r="FP49" s="57">
        <f t="shared" si="56"/>
        <v>103.33333333333333</v>
      </c>
      <c r="FQ49" s="63">
        <f>FQ48+'DEPRECATED - DT-Prelim Calcs'!$C$11</f>
        <v>180</v>
      </c>
      <c r="FR49" s="2">
        <f>GB49/'Drive Train'!$F$35</f>
        <v>1.253514395247824</v>
      </c>
      <c r="FS49" s="46">
        <f>FZ49*12*60/(PI() * 'Drive Train'!$F$15)/FR$2*FR49</f>
        <v>-156028.50608092677</v>
      </c>
      <c r="FT49" s="2">
        <f>('DEPRECATED - DT-Prelim Calcs'!$C$6*FR49-FS49)/('DEPRECATED - DT-Prelim Calcs'!$C$6*FR49)*'DEPRECATED - DT-Prelim Calcs'!$C$7*FR49</f>
        <v>73.570444299495378</v>
      </c>
      <c r="FU49" s="57">
        <f>FT49/'DEPRECATED - DT-Prelim Calcs'!$C$7*('DEPRECATED - DT-Prelim Calcs'!$C$8-'DEPRECATED - DT-Prelim Calcs'!$C$9)+'DEPRECATED - DT-Prelim Calcs'!$C$9</f>
        <v>3919.3340264005215</v>
      </c>
      <c r="FV49" s="57">
        <f t="shared" si="18"/>
        <v>93</v>
      </c>
      <c r="FW49" s="2">
        <f t="shared" si="57"/>
        <v>0.7112822800297498</v>
      </c>
      <c r="FX49" s="57">
        <f>FW49*'DEPRECATED - DT-Prelim Calcs'!$C$21/FR$2/'DEPRECATED - DT-Prelim Calcs'!$C$19/'DEPRECATED - DT-Prelim Calcs'!$C$18*3.39*'DEPRECATED - DT-Prelim Calcs'!$C$20</f>
        <v>25.773080821789936</v>
      </c>
      <c r="FY49" s="46">
        <f t="shared" si="58"/>
        <v>0</v>
      </c>
      <c r="FZ49" s="57">
        <f>FX48*'DEPRECATED - DT-Prelim Calcs'!$C$11+FZ48</f>
        <v>-217.24610171244004</v>
      </c>
      <c r="GA49" s="57">
        <f>GA48+0.5*FX49*'DEPRECATED - DT-Prelim Calcs'!$C$11^2+FZ49*'DEPRECATED - DT-Prelim Calcs'!$C$11</f>
        <v>-124714.61884864628</v>
      </c>
      <c r="GB49" s="57">
        <f>MIN('Drive Train'!$F$35-FV48*'DEPRECATED - DT-Prelim Calcs'!$C$21*'Drive Train'!$F$39,GB48+FV$2)</f>
        <v>15.543578501073018</v>
      </c>
      <c r="GC49" s="57">
        <f>'Drive Train'!$F$35-FV49*'DEPRECATED - DT-Prelim Calcs'!$C$21*'Drive Train'!$F$39</f>
        <v>6.0759999999999996</v>
      </c>
      <c r="GD49" s="1">
        <f>IF(GA49&gt;='Drive Train'!$F$29,1,0)</f>
        <v>0</v>
      </c>
      <c r="GE49" s="57">
        <f t="shared" si="59"/>
        <v>103.33333333333333</v>
      </c>
      <c r="GF49" s="63">
        <f>GF48+'DEPRECATED - DT-Prelim Calcs'!$C$11</f>
        <v>180</v>
      </c>
      <c r="GG49" s="2">
        <f>GQ49/'Drive Train'!$F$35</f>
        <v>1.3195323429973507</v>
      </c>
      <c r="GH49" s="46">
        <f>GO49*12*60/(PI() * 'Drive Train'!$F$15)/GG$2*GG49</f>
        <v>-86915.37863928068</v>
      </c>
      <c r="GI49" s="2">
        <f>('DEPRECATED - DT-Prelim Calcs'!$C$6*GG49-GH49)/('DEPRECATED - DT-Prelim Calcs'!$C$6*GG49)*'DEPRECATED - DT-Prelim Calcs'!$C$7*GG49</f>
        <v>42.47952182479743</v>
      </c>
      <c r="GJ49" s="57">
        <f>GI49/'DEPRECATED - DT-Prelim Calcs'!$C$7*('DEPRECATED - DT-Prelim Calcs'!$C$8-'DEPRECATED - DT-Prelim Calcs'!$C$9)+'DEPRECATED - DT-Prelim Calcs'!$C$9</f>
        <v>2264.1616805483441</v>
      </c>
      <c r="GK49" s="57">
        <f t="shared" si="60"/>
        <v>29.999999999999982</v>
      </c>
      <c r="GL49" s="2">
        <f t="shared" si="61"/>
        <v>0.99579519204165001</v>
      </c>
      <c r="GM49" s="57">
        <f>GL49*'DEPRECATED - DT-Prelim Calcs'!$C$21/GG$2/'DEPRECATED - DT-Prelim Calcs'!$C$19/'DEPRECATED - DT-Prelim Calcs'!$C$18*3.39*'DEPRECATED - DT-Prelim Calcs'!$C$20</f>
        <v>25.773080821789936</v>
      </c>
      <c r="GN49" s="46">
        <f t="shared" si="62"/>
        <v>0</v>
      </c>
      <c r="GO49" s="57">
        <f>GM48*'DEPRECATED - DT-Prelim Calcs'!$C$11+GO48</f>
        <v>-160.94666798375397</v>
      </c>
      <c r="GP49" s="57">
        <f>GP48+0.5*GM49*'DEPRECATED - DT-Prelim Calcs'!$C$11^2+GO49*'DEPRECATED - DT-Prelim Calcs'!$C$11</f>
        <v>-76023.819096834981</v>
      </c>
      <c r="GQ49" s="57">
        <f>MIN('Drive Train'!$F$35-GK48*'DEPRECATED - DT-Prelim Calcs'!$C$21*'Drive Train'!$F$39,GQ48+GK$2)</f>
        <v>16.362201053167148</v>
      </c>
      <c r="GR49" s="57">
        <f>'Drive Train'!$F$35-GK49*'DEPRECATED - DT-Prelim Calcs'!$C$21*'Drive Train'!$F$39</f>
        <v>10.360000000000001</v>
      </c>
      <c r="GS49" s="1">
        <f>IF(GP49&gt;='Drive Train'!$F$29,1,0)</f>
        <v>0</v>
      </c>
      <c r="GT49" s="57">
        <f t="shared" si="63"/>
        <v>33.333333333333314</v>
      </c>
      <c r="GU49" s="63">
        <f>GU48+'DEPRECATED - DT-Prelim Calcs'!$C$11</f>
        <v>180</v>
      </c>
      <c r="GV49" s="2">
        <f>HF49/'Drive Train'!$F$35</f>
        <v>0.81720430107526887</v>
      </c>
      <c r="GW49" s="46">
        <f>HD49*12*60/(PI() * 'Drive Train'!$F$15)/GV$2*GV49</f>
        <v>22092.202081125699</v>
      </c>
      <c r="GX49" s="2">
        <f>('DEPRECATED - DT-Prelim Calcs'!$C$6*GV49-GW49)/('DEPRECATED - DT-Prelim Calcs'!$C$6*GV49)*'DEPRECATED - DT-Prelim Calcs'!$C$7*GV49</f>
        <v>-8.0196946729663754</v>
      </c>
      <c r="GY49" s="57">
        <f>GX49/'DEPRECATED - DT-Prelim Calcs'!$C$7*('DEPRECATED - DT-Prelim Calcs'!$C$8-'DEPRECATED - DT-Prelim Calcs'!$C$9)+'DEPRECATED - DT-Prelim Calcs'!$C$9</f>
        <v>-424.24059192596928</v>
      </c>
      <c r="GZ49" s="57">
        <f t="shared" si="20"/>
        <v>-424.24059192596928</v>
      </c>
      <c r="HA49" s="2">
        <f t="shared" si="64"/>
        <v>-9.9989097156497575</v>
      </c>
      <c r="HB49" s="57">
        <f>HA49*'DEPRECATED - DT-Prelim Calcs'!$C$21/GV$2/'DEPRECATED - DT-Prelim Calcs'!$C$19/'DEPRECATED - DT-Prelim Calcs'!$C$18*3.39*'DEPRECATED - DT-Prelim Calcs'!$C$20</f>
        <v>-258.79087415843156</v>
      </c>
      <c r="HC49" s="46">
        <f t="shared" si="65"/>
        <v>1</v>
      </c>
      <c r="HD49" s="57">
        <f>HB48*'DEPRECATED - DT-Prelim Calcs'!$C$11+HD48</f>
        <v>66.056227402858696</v>
      </c>
      <c r="HE49" s="57">
        <f>HE48+0.5*HB49*'DEPRECATED - DT-Prelim Calcs'!$C$11^2+HD49*'DEPRECATED - DT-Prelim Calcs'!$C$11</f>
        <v>-67231.707632679856</v>
      </c>
      <c r="HF49" s="57">
        <f>MIN('Drive Train'!$F$35-GZ48*'DEPRECATED - DT-Prelim Calcs'!$C$21*'Drive Train'!$F$39,HF48+GZ$2)</f>
        <v>10.133333333333335</v>
      </c>
      <c r="HG49" s="57">
        <f>'Drive Train'!$F$35-GZ49*'DEPRECATED - DT-Prelim Calcs'!$C$21*'Drive Train'!$F$39</f>
        <v>41.248360250965916</v>
      </c>
      <c r="HH49" s="1">
        <f>IF(HE49&gt;='Drive Train'!$F$29,1,0)</f>
        <v>0</v>
      </c>
      <c r="HI49" s="57">
        <f t="shared" si="66"/>
        <v>-471.37843547329919</v>
      </c>
      <c r="HJ49" s="63">
        <f>HJ48+'DEPRECATED - DT-Prelim Calcs'!$C$11</f>
        <v>180</v>
      </c>
      <c r="HK49" s="2">
        <f>HU49/'Drive Train'!$F$35</f>
        <v>0.79892473118279583</v>
      </c>
      <c r="HL49" s="46">
        <f>HS49*12*60/(PI() * 'Drive Train'!$F$15)/HK$2*HK49</f>
        <v>12500.890224776304</v>
      </c>
      <c r="HM49" s="2">
        <f>('DEPRECATED - DT-Prelim Calcs'!$C$6*HK49-HL49)/('DEPRECATED - DT-Prelim Calcs'!$C$6*HK49)*'DEPRECATED - DT-Prelim Calcs'!$C$7*HK49</f>
        <v>-3.726963900984714</v>
      </c>
      <c r="HN49" s="57">
        <f>HM49/'DEPRECATED - DT-Prelim Calcs'!$C$7*('DEPRECATED - DT-Prelim Calcs'!$C$8-'DEPRECATED - DT-Prelim Calcs'!$C$9)+'DEPRECATED - DT-Prelim Calcs'!$C$9</f>
        <v>-195.71056784080449</v>
      </c>
      <c r="HO49" s="57">
        <f t="shared" si="21"/>
        <v>-195.71056784080449</v>
      </c>
      <c r="HP49" s="2">
        <f t="shared" si="67"/>
        <v>-4.8725287944446318</v>
      </c>
      <c r="HQ49" s="57">
        <f>HP49*'DEPRECATED - DT-Prelim Calcs'!$C$21/HK$2/'DEPRECATED - DT-Prelim Calcs'!$C$19/'DEPRECATED - DT-Prelim Calcs'!$C$18*3.39*'DEPRECATED - DT-Prelim Calcs'!$C$20</f>
        <v>-126.11034822155244</v>
      </c>
      <c r="HR49" s="46">
        <f t="shared" si="68"/>
        <v>1</v>
      </c>
      <c r="HS49" s="57">
        <f>HQ48*'DEPRECATED - DT-Prelim Calcs'!$C$11+HS48</f>
        <v>38.233185113895303</v>
      </c>
      <c r="HT49" s="57">
        <f>HT48+0.5*HQ49*'DEPRECATED - DT-Prelim Calcs'!$C$11^2+HS49*'DEPRECATED - DT-Prelim Calcs'!$C$11</f>
        <v>-84513.778288550588</v>
      </c>
      <c r="HU49" s="57">
        <f>MIN('Drive Train'!$F$35-HO48*'DEPRECATED - DT-Prelim Calcs'!$C$21*'Drive Train'!$F$39,HU48+HO$2)</f>
        <v>9.9066666666666681</v>
      </c>
      <c r="HV49" s="57">
        <f>'Drive Train'!$F$35-HO49*'DEPRECATED - DT-Prelim Calcs'!$C$21*'Drive Train'!$F$39</f>
        <v>25.708318613174704</v>
      </c>
      <c r="HW49" s="1">
        <f>IF(HT49&gt;='Drive Train'!$F$29,1,0)</f>
        <v>0</v>
      </c>
      <c r="HX49" s="57">
        <f t="shared" si="69"/>
        <v>-217.45618648978277</v>
      </c>
      <c r="HY49" s="63">
        <f>HY48+'DEPRECATED - DT-Prelim Calcs'!$C$11</f>
        <v>180</v>
      </c>
      <c r="HZ49" s="2">
        <f>IJ49/'Drive Train'!$F$35</f>
        <v>0.78064516129032269</v>
      </c>
      <c r="IA49" s="46">
        <f>IH49*12*60/(PI() * 'Drive Train'!$F$15)/HZ$2*HZ49</f>
        <v>-103082.57933945618</v>
      </c>
      <c r="IB49" s="2">
        <f>('DEPRECATED - DT-Prelim Calcs'!$C$6*HZ49-IA49)/('DEPRECATED - DT-Prelim Calcs'!$C$6*HZ49)*'DEPRECATED - DT-Prelim Calcs'!$C$7*HZ49</f>
        <v>48.490926359927208</v>
      </c>
      <c r="IC49" s="57">
        <f>IB49/'DEPRECATED - DT-Prelim Calcs'!$C$7*('DEPRECATED - DT-Prelim Calcs'!$C$8-'DEPRECATED - DT-Prelim Calcs'!$C$9)+'DEPRECATED - DT-Prelim Calcs'!$C$9</f>
        <v>2584.1879053853363</v>
      </c>
      <c r="ID49" s="57">
        <f t="shared" si="22"/>
        <v>39.999999999999986</v>
      </c>
      <c r="IE49" s="2">
        <f t="shared" si="70"/>
        <v>0.99579519204165001</v>
      </c>
      <c r="IF49" s="57">
        <f>IE49*'DEPRECATED - DT-Prelim Calcs'!$C$21/HZ$2/'DEPRECATED - DT-Prelim Calcs'!$C$19/'DEPRECATED - DT-Prelim Calcs'!$C$18*3.39*'DEPRECATED - DT-Prelim Calcs'!$C$20</f>
        <v>25.773080821789936</v>
      </c>
      <c r="IG49" s="46">
        <f t="shared" si="71"/>
        <v>0</v>
      </c>
      <c r="IH49" s="57">
        <f>IF48*'DEPRECATED - DT-Prelim Calcs'!$C$11+IH48</f>
        <v>-322.65396625622213</v>
      </c>
      <c r="II49" s="57">
        <f>II48+0.5*IF49*'DEPRECATED - DT-Prelim Calcs'!$C$11^2+IH49*'DEPRECATED - DT-Prelim Calcs'!$C$11</f>
        <v>-91246.51086106943</v>
      </c>
      <c r="IJ49" s="57">
        <f>MIN('Drive Train'!$F$35-ID48*'DEPRECATED - DT-Prelim Calcs'!$C$21*'Drive Train'!$F$39,IJ48+ID$2)</f>
        <v>9.6800000000000015</v>
      </c>
      <c r="IK49" s="57">
        <f>'Drive Train'!$F$35-ID49*'DEPRECATED - DT-Prelim Calcs'!$C$21*'Drive Train'!$F$39</f>
        <v>9.6800000000000015</v>
      </c>
      <c r="IL49" s="1">
        <f>IF(II49&gt;='Drive Train'!$F$29,1,0)</f>
        <v>0</v>
      </c>
      <c r="IM49" s="57">
        <f t="shared" si="72"/>
        <v>44.444444444444429</v>
      </c>
      <c r="IN49" s="63">
        <f>IN48+'DEPRECATED - DT-Prelim Calcs'!$C$11</f>
        <v>180</v>
      </c>
      <c r="IO49" s="2">
        <f>IY49/'Drive Train'!$F$35</f>
        <v>0.76236559139784954</v>
      </c>
      <c r="IP49" s="46">
        <f>IW49*12*60/(PI() * 'Drive Train'!$F$15)/IO$2*IO49</f>
        <v>-7806.8673776079186</v>
      </c>
      <c r="IQ49" s="2">
        <f>('DEPRECATED - DT-Prelim Calcs'!$C$6*IO49-IP49)/('DEPRECATED - DT-Prelim Calcs'!$C$6*IO49)*'DEPRECATED - DT-Prelim Calcs'!$C$7*IO49</f>
        <v>5.3672354805286835</v>
      </c>
      <c r="IR49" s="57">
        <f>IQ49/'DEPRECATED - DT-Prelim Calcs'!$C$7*('DEPRECATED - DT-Prelim Calcs'!$C$8-'DEPRECATED - DT-Prelim Calcs'!$C$9)+'DEPRECATED - DT-Prelim Calcs'!$C$9</f>
        <v>288.4329096065685</v>
      </c>
      <c r="IS49" s="57">
        <f t="shared" si="23"/>
        <v>43.333333333333321</v>
      </c>
      <c r="IT49" s="2">
        <f t="shared" si="73"/>
        <v>0.99579519204165001</v>
      </c>
      <c r="IU49" s="57">
        <f>IT49*'DEPRECATED - DT-Prelim Calcs'!$C$21/IO$2/'DEPRECATED - DT-Prelim Calcs'!$C$19/'DEPRECATED - DT-Prelim Calcs'!$C$18*3.39*'DEPRECATED - DT-Prelim Calcs'!$C$20</f>
        <v>25.773080821789936</v>
      </c>
      <c r="IV49" s="46">
        <f t="shared" si="74"/>
        <v>0</v>
      </c>
      <c r="IW49" s="57">
        <f>IU48*'DEPRECATED - DT-Prelim Calcs'!$C$11+IW48</f>
        <v>-25.021821309949686</v>
      </c>
      <c r="IX49" s="57">
        <f>IX48+0.5*IU49*'DEPRECATED - DT-Prelim Calcs'!$C$11^2+IW49*'DEPRECATED - DT-Prelim Calcs'!$C$11</f>
        <v>-81846.240938959789</v>
      </c>
      <c r="IY49" s="57">
        <f>MIN('Drive Train'!$F$35-IS48*'DEPRECATED - DT-Prelim Calcs'!$C$21*'Drive Train'!$F$39,IY48+IS$2)</f>
        <v>9.4533333333333349</v>
      </c>
      <c r="IZ49" s="57">
        <f>'Drive Train'!$F$35-IS49*'DEPRECATED - DT-Prelim Calcs'!$C$21*'Drive Train'!$F$39</f>
        <v>9.4533333333333349</v>
      </c>
      <c r="JA49" s="1">
        <f>IF(IX49&gt;='Drive Train'!$F$29,1,0)</f>
        <v>0</v>
      </c>
      <c r="JB49" s="57">
        <f t="shared" si="75"/>
        <v>48.148148148148138</v>
      </c>
      <c r="JC49" s="63">
        <f>JC48+'DEPRECATED - DT-Prelim Calcs'!$C$11</f>
        <v>180</v>
      </c>
      <c r="JD49" s="2">
        <f>JN49/'Drive Train'!$F$35</f>
        <v>0.74408602150537628</v>
      </c>
      <c r="JE49" s="46">
        <f>JL49*12*60/(PI() * 'Drive Train'!$F$15)/JD$2*JD49</f>
        <v>5876.6172756831866</v>
      </c>
      <c r="JF49" s="2">
        <f>('DEPRECATED - DT-Prelim Calcs'!$C$6*JD49-JE49)/('DEPRECATED - DT-Prelim Calcs'!$C$6*JD49)*'DEPRECATED - DT-Prelim Calcs'!$C$7*JD49</f>
        <v>-0.86390984284305261</v>
      </c>
      <c r="JG49" s="57">
        <f>JF49/'DEPRECATED - DT-Prelim Calcs'!$C$7*('DEPRECATED - DT-Prelim Calcs'!$C$8-'DEPRECATED - DT-Prelim Calcs'!$C$9)+'DEPRECATED - DT-Prelim Calcs'!$C$9</f>
        <v>-43.291548894922677</v>
      </c>
      <c r="JH49" s="57">
        <f t="shared" si="24"/>
        <v>-43.291548894922677</v>
      </c>
      <c r="JI49" s="2">
        <f t="shared" si="76"/>
        <v>-1.4421242135694885</v>
      </c>
      <c r="JJ49" s="57">
        <f>JI49*'DEPRECATED - DT-Prelim Calcs'!$C$21/JD$2/'DEPRECATED - DT-Prelim Calcs'!$C$19/'DEPRECATED - DT-Prelim Calcs'!$C$18*3.39*'DEPRECATED - DT-Prelim Calcs'!$C$20</f>
        <v>-37.324928065963284</v>
      </c>
      <c r="JK49" s="46">
        <f t="shared" si="77"/>
        <v>1</v>
      </c>
      <c r="JL49" s="57">
        <f>JJ48*'DEPRECATED - DT-Prelim Calcs'!$C$11+JL48</f>
        <v>19.297882815463396</v>
      </c>
      <c r="JM49" s="57">
        <f>JM48+0.5*JJ49*'DEPRECATED - DT-Prelim Calcs'!$C$11^2+JL49*'DEPRECATED - DT-Prelim Calcs'!$C$11</f>
        <v>-92472.261843726534</v>
      </c>
      <c r="JN49" s="57">
        <f>MIN('Drive Train'!$F$35-JH48*'DEPRECATED - DT-Prelim Calcs'!$C$21*'Drive Train'!$F$39,JN48+JH$2)</f>
        <v>9.2266666666666666</v>
      </c>
      <c r="JO49" s="57">
        <f>'Drive Train'!$F$35-JH49*'DEPRECATED - DT-Prelim Calcs'!$C$21*'Drive Train'!$F$39</f>
        <v>15.343825324854743</v>
      </c>
      <c r="JP49" s="1">
        <f>IF(JM49&gt;='Drive Train'!$F$29,1,0)</f>
        <v>0</v>
      </c>
      <c r="JQ49" s="57">
        <f>MIN(JG49,'DEPRECATED - DT-Prelim Calcs'!$C$10)*'DEPRECATED - DT-Prelim Calcs'!$C$11*1000/60/60</f>
        <v>-48.10172099435853</v>
      </c>
      <c r="JR49" s="63">
        <f>JR48+'DEPRECATED - DT-Prelim Calcs'!$C$11</f>
        <v>180</v>
      </c>
      <c r="JS49" s="2">
        <f>KC49/'Drive Train'!$F$35</f>
        <v>0.72580645161290325</v>
      </c>
      <c r="JT49" s="46">
        <f>KA49*12*60/(PI() * 'Drive Train'!$F$15)/JS$2*JS49</f>
        <v>-132549.58577740766</v>
      </c>
      <c r="JU49" s="2">
        <f>('DEPRECATED - DT-Prelim Calcs'!$C$6*JS49-JT49)/('DEPRECATED - DT-Prelim Calcs'!$C$6*JS49)*'DEPRECATED - DT-Prelim Calcs'!$C$7*JS49</f>
        <v>61.682495935545163</v>
      </c>
      <c r="JV49" s="57">
        <f>JU49/'DEPRECATED - DT-Prelim Calcs'!$C$7*('DEPRECATED - DT-Prelim Calcs'!$C$8-'DEPRECATED - DT-Prelim Calcs'!$C$9)+'DEPRECATED - DT-Prelim Calcs'!$C$9</f>
        <v>3286.4610906765329</v>
      </c>
      <c r="JW49" s="57">
        <f t="shared" si="25"/>
        <v>49.999999999999993</v>
      </c>
      <c r="JX49" s="2">
        <f t="shared" si="78"/>
        <v>0.99579519204165001</v>
      </c>
      <c r="JY49" s="57">
        <f>JX49*'DEPRECATED - DT-Prelim Calcs'!$C$21/JS$2/'DEPRECATED - DT-Prelim Calcs'!$C$19/'DEPRECATED - DT-Prelim Calcs'!$C$18*3.39*'DEPRECATED - DT-Prelim Calcs'!$C$20</f>
        <v>25.773080821789936</v>
      </c>
      <c r="JZ49" s="46">
        <f t="shared" si="79"/>
        <v>0</v>
      </c>
      <c r="KA49" s="57">
        <f>JY48*'DEPRECATED - DT-Prelim Calcs'!$C$11+KA48</f>
        <v>-446.23430452584819</v>
      </c>
      <c r="KB49" s="57">
        <f>KB48+0.5*JY49*'DEPRECATED - DT-Prelim Calcs'!$C$11^2+KA49*'DEPRECATED - DT-Prelim Calcs'!$C$11</f>
        <v>-71212.361874143418</v>
      </c>
      <c r="KC49" s="57">
        <f>MIN('Drive Train'!$F$35-JW48*'DEPRECATED - DT-Prelim Calcs'!$C$21*'Drive Train'!$F$39,KC48+JW$2)</f>
        <v>9</v>
      </c>
      <c r="KD49" s="57">
        <f>'Drive Train'!$F$35-JW49*'DEPRECATED - DT-Prelim Calcs'!$C$21*'Drive Train'!$F$39</f>
        <v>9</v>
      </c>
      <c r="KE49" s="1">
        <f>IF(KB49&gt;='Drive Train'!$F$29,1,0)</f>
        <v>0</v>
      </c>
      <c r="KF49" s="57">
        <f>MIN(JV49,'DEPRECATED - DT-Prelim Calcs'!$C$10)*'DEPRECATED - DT-Prelim Calcs'!$C$11*1000/60/60</f>
        <v>103.33333333333333</v>
      </c>
      <c r="KG49" s="63">
        <f>KG48+'DEPRECATED - DT-Prelim Calcs'!$C$11</f>
        <v>180</v>
      </c>
      <c r="KH49" s="2">
        <f>KR49/'Drive Train'!$F$35</f>
        <v>0.7075268817204301</v>
      </c>
      <c r="KI49" s="46">
        <f>KP49*12*60/(PI() * 'Drive Train'!$F$15)/KH$2*KH49</f>
        <v>-182802.39855324407</v>
      </c>
      <c r="KJ49" s="2">
        <f>('DEPRECATED - DT-Prelim Calcs'!$C$6*KH49-KI49)/('DEPRECATED - DT-Prelim Calcs'!$C$6*KH49)*'DEPRECATED - DT-Prelim Calcs'!$C$7*KH49</f>
        <v>84.360633314649476</v>
      </c>
      <c r="KK49" s="57">
        <f>KJ49/'DEPRECATED - DT-Prelim Calcs'!$C$7*('DEPRECATED - DT-Prelim Calcs'!$C$8-'DEPRECATED - DT-Prelim Calcs'!$C$9)+'DEPRECATED - DT-Prelim Calcs'!$C$9</f>
        <v>4493.7660806097629</v>
      </c>
      <c r="KL49" s="57">
        <f t="shared" si="26"/>
        <v>53.333333333333329</v>
      </c>
      <c r="KM49" s="2">
        <f t="shared" si="80"/>
        <v>0.99579519204165001</v>
      </c>
      <c r="KN49" s="57">
        <f>KM49*'DEPRECATED - DT-Prelim Calcs'!$C$21/KH$2/'DEPRECATED - DT-Prelim Calcs'!$C$19/'DEPRECATED - DT-Prelim Calcs'!$C$18*3.39*'DEPRECATED - DT-Prelim Calcs'!$C$20</f>
        <v>25.773080821789936</v>
      </c>
      <c r="KO49" s="46">
        <f t="shared" si="81"/>
        <v>0</v>
      </c>
      <c r="KP49" s="57">
        <f>KN48*'DEPRECATED - DT-Prelim Calcs'!$C$11+KP48</f>
        <v>-631.31244123962472</v>
      </c>
      <c r="KQ49" s="57">
        <f>KQ48+0.5*KN49*'DEPRECATED - DT-Prelim Calcs'!$C$11^2+KP49*'DEPRECATED - DT-Prelim Calcs'!$C$11</f>
        <v>-99959.879424084531</v>
      </c>
      <c r="KR49" s="57">
        <f>MIN('Drive Train'!$F$35-KL48*'DEPRECATED - DT-Prelim Calcs'!$C$21*'Drive Train'!$F$39,KR48+KL$2)</f>
        <v>8.7733333333333334</v>
      </c>
      <c r="KS49" s="57">
        <f>'Drive Train'!$F$35-KL49*'DEPRECATED - DT-Prelim Calcs'!$C$21*'Drive Train'!$F$39</f>
        <v>8.7733333333333334</v>
      </c>
      <c r="KT49" s="1">
        <f>IF(KQ49&gt;='Drive Train'!$F$29,1,0)</f>
        <v>0</v>
      </c>
      <c r="KU49" s="57">
        <f>MIN(KK49,'DEPRECATED - DT-Prelim Calcs'!$C$10)*'DEPRECATED - DT-Prelim Calcs'!$C$11*1000/60/60</f>
        <v>103.33333333333333</v>
      </c>
      <c r="KV49" s="63">
        <f>KV48+'DEPRECATED - DT-Prelim Calcs'!$C$11</f>
        <v>180</v>
      </c>
      <c r="KW49" s="2">
        <f>LG49/'Drive Train'!$F$35</f>
        <v>0.68924731182795695</v>
      </c>
      <c r="KX49" s="46">
        <f>LE49*12*60/(PI() * 'Drive Train'!$F$15)/KW$2*KW49</f>
        <v>-216244.96565720823</v>
      </c>
      <c r="KY49" s="2">
        <f>('DEPRECATED - DT-Prelim Calcs'!$C$6*KW49-KX49)/('DEPRECATED - DT-Prelim Calcs'!$C$6*KW49)*'DEPRECATED - DT-Prelim Calcs'!$C$7*KW49</f>
        <v>99.437890380580782</v>
      </c>
      <c r="KZ49" s="57">
        <f>KY49/'DEPRECATED - DT-Prelim Calcs'!$C$7*('DEPRECATED - DT-Prelim Calcs'!$C$8-'DEPRECATED - DT-Prelim Calcs'!$C$9)+'DEPRECATED - DT-Prelim Calcs'!$C$9</f>
        <v>5296.4266953645283</v>
      </c>
      <c r="LA49" s="57">
        <f t="shared" si="27"/>
        <v>56.666666666666664</v>
      </c>
      <c r="LB49" s="2">
        <f t="shared" si="82"/>
        <v>0.99579519204165001</v>
      </c>
      <c r="LC49" s="57">
        <f>LB49*'DEPRECATED - DT-Prelim Calcs'!$C$21/KW$2/'DEPRECATED - DT-Prelim Calcs'!$C$19/'DEPRECATED - DT-Prelim Calcs'!$C$18*3.39*'DEPRECATED - DT-Prelim Calcs'!$C$20</f>
        <v>25.773080821789936</v>
      </c>
      <c r="LD49" s="46">
        <f t="shared" si="83"/>
        <v>0</v>
      </c>
      <c r="LE49" s="57">
        <f>LC48*'DEPRECATED - DT-Prelim Calcs'!$C$11+LE48</f>
        <v>-766.61326167513459</v>
      </c>
      <c r="LF49" s="57">
        <f>LF48+0.5*LC49*'DEPRECATED - DT-Prelim Calcs'!$C$11^2+LE49*'DEPRECATED - DT-Prelim Calcs'!$C$11</f>
        <v>-94218.147809565184</v>
      </c>
      <c r="LG49" s="57">
        <f>MIN('Drive Train'!$F$35-LA48*'DEPRECATED - DT-Prelim Calcs'!$C$21*'Drive Train'!$F$39,LG48+LA$2)</f>
        <v>8.5466666666666669</v>
      </c>
      <c r="LH49" s="57">
        <f>'Drive Train'!$F$35-LA49*'DEPRECATED - DT-Prelim Calcs'!$C$21*'Drive Train'!$F$39</f>
        <v>8.5466666666666669</v>
      </c>
      <c r="LI49" s="1">
        <f>IF(LF49&gt;='Drive Train'!$F$29,1,0)</f>
        <v>0</v>
      </c>
      <c r="LJ49" s="57">
        <f>MIN(KZ49,'DEPRECATED - DT-Prelim Calcs'!$C$10)*'DEPRECATED - DT-Prelim Calcs'!$C$11*1000/60/60</f>
        <v>103.33333333333333</v>
      </c>
      <c r="LK49" s="63">
        <f>LK48+'DEPRECATED - DT-Prelim Calcs'!$C$11</f>
        <v>180</v>
      </c>
      <c r="LL49" s="2">
        <f>LV49/'Drive Train'!$F$35</f>
        <v>0.67096774193548392</v>
      </c>
      <c r="LM49" s="46">
        <f>LT49*12*60/(PI() * 'Drive Train'!$F$15)/LL$2*LL49</f>
        <v>-199870.56396034866</v>
      </c>
      <c r="LN49" s="2">
        <f>('DEPRECATED - DT-Prelim Calcs'!$C$6*LL49-LM49)/('DEPRECATED - DT-Prelim Calcs'!$C$6*LL49)*'DEPRECATED - DT-Prelim Calcs'!$C$7*LL49</f>
        <v>91.990026469028919</v>
      </c>
      <c r="LO49" s="57">
        <f>LN49/'DEPRECATED - DT-Prelim Calcs'!$C$7*('DEPRECATED - DT-Prelim Calcs'!$C$8-'DEPRECATED - DT-Prelim Calcs'!$C$9)+'DEPRECATED - DT-Prelim Calcs'!$C$9</f>
        <v>4899.9283800731992</v>
      </c>
      <c r="LP49" s="57">
        <f t="shared" si="28"/>
        <v>60</v>
      </c>
      <c r="LQ49" s="2">
        <f t="shared" si="84"/>
        <v>0.99579519204165001</v>
      </c>
      <c r="LR49" s="57">
        <f>LQ49*'DEPRECATED - DT-Prelim Calcs'!$C$21/LL$2/'DEPRECATED - DT-Prelim Calcs'!$C$19/'DEPRECATED - DT-Prelim Calcs'!$C$18*3.39*'DEPRECATED - DT-Prelim Calcs'!$C$20</f>
        <v>25.773080821789936</v>
      </c>
      <c r="LS49" s="46">
        <f t="shared" si="85"/>
        <v>0</v>
      </c>
      <c r="LT49" s="57">
        <f>LR48*'DEPRECATED - DT-Prelim Calcs'!$C$11+LT48</f>
        <v>-727.86795567975207</v>
      </c>
      <c r="LU49" s="57">
        <f>LU48+0.5*LR49*'DEPRECATED - DT-Prelim Calcs'!$C$11^2+LT49*'DEPRECATED - DT-Prelim Calcs'!$C$11</f>
        <v>-99007.326060462932</v>
      </c>
      <c r="LV49" s="57">
        <f>MIN('Drive Train'!$F$35-LP48*'DEPRECATED - DT-Prelim Calcs'!$C$21*'Drive Train'!$F$39,LV48+LP$2)</f>
        <v>8.32</v>
      </c>
      <c r="LW49" s="57">
        <f>'Drive Train'!$F$35-LP49*'DEPRECATED - DT-Prelim Calcs'!$C$21*'Drive Train'!$F$39</f>
        <v>8.32</v>
      </c>
      <c r="LX49" s="1">
        <f>IF(LU49&gt;='Drive Train'!$F$29,1,0)</f>
        <v>0</v>
      </c>
      <c r="LY49" s="57">
        <f>MIN(LO49,'DEPRECATED - DT-Prelim Calcs'!$C$10)*'DEPRECATED - DT-Prelim Calcs'!$C$11*1000/60/60</f>
        <v>103.33333333333333</v>
      </c>
      <c r="LZ49" s="63">
        <f>LZ48+'DEPRECATED - DT-Prelim Calcs'!$C$11</f>
        <v>180</v>
      </c>
    </row>
    <row r="50" spans="2:338" x14ac:dyDescent="0.2">
      <c r="C50" s="22"/>
      <c r="F50" s="401" t="s">
        <v>130</v>
      </c>
      <c r="G50" s="402"/>
      <c r="H50" s="402"/>
      <c r="I50" s="402"/>
      <c r="J50" s="402"/>
      <c r="K50" s="402"/>
      <c r="L50" s="402"/>
      <c r="M50" s="402"/>
      <c r="N50" s="402"/>
      <c r="O50" s="403"/>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Train'!$AA$49 + V49*(1-'Drive Train'!$AA$49))</f>
        <v>0</v>
      </c>
      <c r="W50" s="57">
        <f t="shared" si="0"/>
        <v>0</v>
      </c>
      <c r="X50" s="2">
        <f>MAX(MIN(IF(AND(AI49=1,AG50&lt;0),-1,1)*(W50-$C$9)/($C$8-$C$9)*$C$7-$C$29*AE50/T$2 -  AI49*$C$29/2,X$2),MAX(X$4:X49)*-1)</f>
        <v>-0.2458281045106315</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Train'!$F$39,AG49+W$2)-$C$3,IF(AE49-1&lt;=0,0,IF($C$32=Motors!$C$29,MAX(MAX(AG$4:AG49)*-1,AG49-W$2),MAX(0,MAX(AG$4:AG49)*-1,AG49-W$2))))</f>
        <v>0</v>
      </c>
      <c r="AH50" s="57">
        <f>'Drive Train'!$F$35-ABS(W50)*'DEPRECATED - DT-Prelim Calcs'!$C$21*'Drive Train'!$F$39</f>
        <v>12.4</v>
      </c>
      <c r="AI50" s="1">
        <f>IF(AJ50&gt;='Drive Train'!$F$29,1,0)</f>
        <v>1</v>
      </c>
      <c r="AJ50" s="57">
        <f>AJ49+0.5*Y50*'DEPRECATED - DT-Prelim Calcs'!$C$11^2+AE50*'DEPRECATED - DT-Prelim Calcs'!$C$11</f>
        <v>784.33981740885292</v>
      </c>
      <c r="AK50" s="57">
        <f t="shared" si="8"/>
        <v>0</v>
      </c>
      <c r="AL50" s="63">
        <f>AL49+'DEPRECATED - DT-Prelim Calcs'!$C$11</f>
        <v>184</v>
      </c>
      <c r="AM50" s="2">
        <f>AW50/'Drive Train'!$F$35</f>
        <v>0.8888226454060264</v>
      </c>
      <c r="AN50" s="46">
        <f>AU50*12*60/(PI() * 'Drive Train'!$F$15)/AM$2*AM50</f>
        <v>4007.4157019545278</v>
      </c>
      <c r="AO50" s="2">
        <f>('DEPRECATED - DT-Prelim Calcs'!$C$6*AM50-AN50)/('DEPRECATED - DT-Prelim Calcs'!$C$6*AM50)*'DEPRECATED - DT-Prelim Calcs'!$C$7*AM50</f>
        <v>0.33007911544533186</v>
      </c>
      <c r="AP50" s="57">
        <f>AO50/'DEPRECATED - DT-Prelim Calcs'!$C$7*('DEPRECATED - DT-Prelim Calcs'!$C$8-'DEPRECATED - DT-Prelim Calcs'!$C$9)+'DEPRECATED - DT-Prelim Calcs'!$C$9</f>
        <v>20.272261623085509</v>
      </c>
      <c r="AQ50" s="57">
        <f t="shared" si="9"/>
        <v>20.272261623085509</v>
      </c>
      <c r="AR50" s="2">
        <f t="shared" si="30"/>
        <v>-1.2052378477067638E-5</v>
      </c>
      <c r="AS50" s="57">
        <f>AR50*'DEPRECATED - DT-Prelim Calcs'!$C$21/AM$2/'DEPRECATED - DT-Prelim Calcs'!$C$19/'DEPRECATED - DT-Prelim Calcs'!$C$18*3.39*'DEPRECATED - DT-Prelim Calcs'!$C$20</f>
        <v>-8.7342798578160405E-5</v>
      </c>
      <c r="AT50" s="46">
        <f t="shared" si="31"/>
        <v>0</v>
      </c>
      <c r="AU50" s="57">
        <f>AS49*'DEPRECATED - DT-Prelim Calcs'!$C$11+AU49</f>
        <v>39.345643845109009</v>
      </c>
      <c r="AV50" s="57">
        <f>AV49+0.5*AS50*'DEPRECATED - DT-Prelim Calcs'!$C$11^2+AU50*'DEPRECATED - DT-Prelim Calcs'!$C$11</f>
        <v>7196.7634227493827</v>
      </c>
      <c r="AW50" s="57">
        <f>MIN('Drive Train'!$F$35-AQ49*'DEPRECATED - DT-Prelim Calcs'!$C$21*'Drive Train'!$F$39,AW49+AQ$2)</f>
        <v>11.021400803034728</v>
      </c>
      <c r="AX50" s="57">
        <f>'Drive Train'!$F$35-AQ50*'DEPRECATED - DT-Prelim Calcs'!$C$21*'Drive Train'!$F$39</f>
        <v>11.021486209630186</v>
      </c>
      <c r="AY50" s="1">
        <f>IF(AV50&gt;='Drive Train'!$F$29,1,0)</f>
        <v>1</v>
      </c>
      <c r="AZ50" s="57">
        <f t="shared" si="32"/>
        <v>22.524735136761674</v>
      </c>
      <c r="BA50" s="63">
        <f>BA49+'DEPRECATED - DT-Prelim Calcs'!$C$11</f>
        <v>184</v>
      </c>
      <c r="BB50" s="2">
        <f>BL50/'Drive Train'!$F$35</f>
        <v>0.48999999999999994</v>
      </c>
      <c r="BC50" s="46">
        <f>BJ50*12*60/(PI() * 'Drive Train'!$F$15)/BB$2*BB50</f>
        <v>5110.349872369784</v>
      </c>
      <c r="BD50" s="2">
        <f>('DEPRECATED - DT-Prelim Calcs'!$C$6*BB50-BC50)/('DEPRECATED - DT-Prelim Calcs'!$C$6*BB50)*'DEPRECATED - DT-Prelim Calcs'!$C$7*BB50</f>
        <v>-1.1297835257807092</v>
      </c>
      <c r="BE50" s="57">
        <f>BD50/'DEPRECATED - DT-Prelim Calcs'!$C$7*('DEPRECATED - DT-Prelim Calcs'!$C$8-'DEPRECATED - DT-Prelim Calcs'!$C$9)+'DEPRECATED - DT-Prelim Calcs'!$C$9</f>
        <v>-57.445737077869289</v>
      </c>
      <c r="BF50" s="57">
        <f t="shared" si="10"/>
        <v>-57.445737077869289</v>
      </c>
      <c r="BG50" s="2">
        <f t="shared" si="33"/>
        <v>-1.8933365016475192</v>
      </c>
      <c r="BH50" s="57">
        <f>BG50*'DEPRECATED - DT-Prelim Calcs'!$C$21/BB$2/'DEPRECATED - DT-Prelim Calcs'!$C$19/'DEPRECATED - DT-Prelim Calcs'!$C$18*3.39*'DEPRECATED - DT-Prelim Calcs'!$C$20</f>
        <v>-19.819057266889004</v>
      </c>
      <c r="BI50" s="46">
        <f t="shared" si="34"/>
        <v>1</v>
      </c>
      <c r="BJ50" s="57">
        <f>BH49*'DEPRECATED - DT-Prelim Calcs'!$C$11+BJ49</f>
        <v>63.008781853651698</v>
      </c>
      <c r="BK50" s="57">
        <f>BK49+0.5*BH50*'DEPRECATED - DT-Prelim Calcs'!$C$11^2+BJ50*'DEPRECATED - DT-Prelim Calcs'!$C$11</f>
        <v>4331.8288705778014</v>
      </c>
      <c r="BL50" s="57">
        <f>MIN('Drive Train'!$F$35-BF49*'DEPRECATED - DT-Prelim Calcs'!$C$21*'Drive Train'!$F$39,BL49+BF$2)</f>
        <v>6.0759999999999996</v>
      </c>
      <c r="BM50" s="57">
        <f>'Drive Train'!$F$35-BF50*'DEPRECATED - DT-Prelim Calcs'!$C$21*'Drive Train'!$F$39</f>
        <v>16.306310121295112</v>
      </c>
      <c r="BN50" s="1">
        <f>IF(BK50&gt;='Drive Train'!$F$29,1,0)</f>
        <v>1</v>
      </c>
      <c r="BO50" s="57">
        <f t="shared" si="35"/>
        <v>-63.828596753188094</v>
      </c>
      <c r="BP50" s="63">
        <f>BP49+'DEPRECATED - DT-Prelim Calcs'!$C$11</f>
        <v>184</v>
      </c>
      <c r="BQ50" s="2">
        <f>CA50/'Drive Train'!$F$35</f>
        <v>0.48999999999999994</v>
      </c>
      <c r="BR50" s="46">
        <f>BY50*12*60/(PI() * 'Drive Train'!$F$15)/BQ$2*BQ50</f>
        <v>-6603.8775609380755</v>
      </c>
      <c r="BS50" s="2">
        <f>('DEPRECATED - DT-Prelim Calcs'!$C$6*BQ50-BR50)/('DEPRECATED - DT-Prelim Calcs'!$C$6*BQ50)*'DEPRECATED - DT-Prelim Calcs'!$C$7*BQ50</f>
        <v>4.1668934187356035</v>
      </c>
      <c r="BT50" s="57">
        <f>BS50/'DEPRECATED - DT-Prelim Calcs'!$C$7*('DEPRECATED - DT-Prelim Calcs'!$C$8-'DEPRECATED - DT-Prelim Calcs'!$C$9)+'DEPRECATED - DT-Prelim Calcs'!$C$9</f>
        <v>224.53088200156759</v>
      </c>
      <c r="BU50" s="57">
        <f t="shared" si="11"/>
        <v>93</v>
      </c>
      <c r="BV50" s="2">
        <f t="shared" si="36"/>
        <v>1.8828060353728675</v>
      </c>
      <c r="BW50" s="57">
        <f>BV50*'DEPRECATED - DT-Prelim Calcs'!$C$21/BQ$2/'DEPRECATED - DT-Prelim Calcs'!$C$19/'DEPRECATED - DT-Prelim Calcs'!$C$18*3.39*'DEPRECATED - DT-Prelim Calcs'!$C$20</f>
        <v>25.773080821789936</v>
      </c>
      <c r="BX50" s="46">
        <f t="shared" si="37"/>
        <v>0</v>
      </c>
      <c r="BY50" s="57">
        <f>BW49*'DEPRECATED - DT-Prelim Calcs'!$C$11+BY49</f>
        <v>-62.264985686223113</v>
      </c>
      <c r="BZ50" s="57">
        <f>BZ49+0.5*BW50*'DEPRECATED - DT-Prelim Calcs'!$C$11^2+BY50*'DEPRECATED - DT-Prelim Calcs'!$C$11</f>
        <v>-3310.4933465851741</v>
      </c>
      <c r="CA50" s="57">
        <f>MIN('Drive Train'!$F$35-BU49*'DEPRECATED - DT-Prelim Calcs'!$C$21*'Drive Train'!$F$39,CA49+BU$2)</f>
        <v>6.0759999999999996</v>
      </c>
      <c r="CB50" s="57">
        <f>'Drive Train'!$F$35-BU50*'DEPRECATED - DT-Prelim Calcs'!$C$21*'Drive Train'!$F$39</f>
        <v>6.0759999999999996</v>
      </c>
      <c r="CC50" s="1">
        <f>IF(BZ50&gt;='Drive Train'!$F$29,1,0)</f>
        <v>0</v>
      </c>
      <c r="CD50" s="57">
        <f t="shared" si="38"/>
        <v>103.33333333333333</v>
      </c>
      <c r="CE50" s="63">
        <f>CE49+'DEPRECATED - DT-Prelim Calcs'!$C$11</f>
        <v>184</v>
      </c>
      <c r="CF50" s="2">
        <f>CP50/'Drive Train'!$F$35</f>
        <v>0.48999999999999994</v>
      </c>
      <c r="CG50" s="46">
        <f>CN50*12*60/(PI() * 'Drive Train'!$F$15)/CF$2*CF50</f>
        <v>2009.7648653152019</v>
      </c>
      <c r="CH50" s="2">
        <f>('DEPRECATED - DT-Prelim Calcs'!$C$6*CF50-CG50)/('DEPRECATED - DT-Prelim Calcs'!$C$6*CF50)*'DEPRECATED - DT-Prelim Calcs'!$C$7*CF50</f>
        <v>0.27216954495128765</v>
      </c>
      <c r="CI50" s="57">
        <f>CH50/'DEPRECATED - DT-Prelim Calcs'!$C$7*('DEPRECATED - DT-Prelim Calcs'!$C$8-'DEPRECATED - DT-Prelim Calcs'!$C$9)+'DEPRECATED - DT-Prelim Calcs'!$C$9</f>
        <v>17.189357932468965</v>
      </c>
      <c r="CJ50" s="57">
        <f t="shared" si="12"/>
        <v>17.189357932468965</v>
      </c>
      <c r="CK50" s="2">
        <f t="shared" si="39"/>
        <v>-2.8115559205851126E-2</v>
      </c>
      <c r="CL50" s="57">
        <f>CK50*'DEPRECATED - DT-Prelim Calcs'!$C$21/CF$2/'DEPRECATED - DT-Prelim Calcs'!$C$19/'DEPRECATED - DT-Prelim Calcs'!$C$18*3.39*'DEPRECATED - DT-Prelim Calcs'!$C$20</f>
        <v>-0.47542044377687304</v>
      </c>
      <c r="CM50" s="46">
        <f t="shared" si="40"/>
        <v>1</v>
      </c>
      <c r="CN50" s="57">
        <f>CL49*'DEPRECATED - DT-Prelim Calcs'!$C$11+CN49</f>
        <v>15.339802080459478</v>
      </c>
      <c r="CO50" s="57">
        <f>CO49+0.5*CL50*'DEPRECATED - DT-Prelim Calcs'!$C$11^2+CN50*'DEPRECATED - DT-Prelim Calcs'!$C$11</f>
        <v>-13312.88018266843</v>
      </c>
      <c r="CP50" s="57">
        <f>MIN('Drive Train'!$F$35-CJ49*'DEPRECATED - DT-Prelim Calcs'!$C$21*'Drive Train'!$F$39,CP49+CJ$2)</f>
        <v>6.0759999999999996</v>
      </c>
      <c r="CQ50" s="57">
        <f>'Drive Train'!$F$35-CJ50*'DEPRECATED - DT-Prelim Calcs'!$C$21*'Drive Train'!$F$39</f>
        <v>11.231123660592111</v>
      </c>
      <c r="CR50" s="1">
        <f>IF(CO50&gt;='Drive Train'!$F$29,1,0)</f>
        <v>0</v>
      </c>
      <c r="CS50" s="57">
        <f t="shared" si="41"/>
        <v>19.099286591632179</v>
      </c>
      <c r="CT50" s="63">
        <f>CT49+'DEPRECATED - DT-Prelim Calcs'!$C$11</f>
        <v>184</v>
      </c>
      <c r="CU50" s="2">
        <f>DE50/'Drive Train'!$F$35</f>
        <v>2.7878844180935625</v>
      </c>
      <c r="CV50" s="46">
        <f>DC50*12*60/(PI() * 'Drive Train'!$F$15)/CU$2*CU50</f>
        <v>-517233.33788225084</v>
      </c>
      <c r="CW50" s="2">
        <f>('DEPRECATED - DT-Prelim Calcs'!$C$6*CU50-CV50)/('DEPRECATED - DT-Prelim Calcs'!$C$6*CU50)*'DEPRECATED - DT-Prelim Calcs'!$C$7*CU50</f>
        <v>240.58978536809795</v>
      </c>
      <c r="CX50" s="57">
        <f>CW50/'DEPRECATED - DT-Prelim Calcs'!$C$7*('DEPRECATED - DT-Prelim Calcs'!$C$8-'DEPRECATED - DT-Prelim Calcs'!$C$9)+'DEPRECATED - DT-Prelim Calcs'!$C$9</f>
        <v>12810.861602791274</v>
      </c>
      <c r="CY50" s="57">
        <f t="shared" si="13"/>
        <v>93</v>
      </c>
      <c r="CZ50" s="2">
        <f t="shared" si="42"/>
        <v>1.2803081040535502</v>
      </c>
      <c r="DA50" s="57">
        <f>CZ50*'DEPRECATED - DT-Prelim Calcs'!$C$21/CU$2/'DEPRECATED - DT-Prelim Calcs'!$C$19/'DEPRECATED - DT-Prelim Calcs'!$C$18*3.39*'DEPRECATED - DT-Prelim Calcs'!$C$20</f>
        <v>25.773080821789936</v>
      </c>
      <c r="DB50" s="46">
        <f t="shared" si="43"/>
        <v>0</v>
      </c>
      <c r="DC50" s="57">
        <f>DA49*'DEPRECATED - DT-Prelim Calcs'!$C$11+DC49</f>
        <v>-582.85646418361421</v>
      </c>
      <c r="DD50" s="57">
        <f>DD49+0.5*DA50*'DEPRECATED - DT-Prelim Calcs'!$C$11^2+DC50*'DEPRECATED - DT-Prelim Calcs'!$C$11</f>
        <v>-23450.775430448135</v>
      </c>
      <c r="DE50" s="57">
        <f>MIN('Drive Train'!$F$35-CY49*'DEPRECATED - DT-Prelim Calcs'!$C$21*'Drive Train'!$F$39,DE49+CY$2)</f>
        <v>34.569766784360176</v>
      </c>
      <c r="DF50" s="57">
        <f>'Drive Train'!$F$35-CY50*'DEPRECATED - DT-Prelim Calcs'!$C$21*'Drive Train'!$F$39</f>
        <v>6.0759999999999996</v>
      </c>
      <c r="DG50" s="1">
        <f>IF(DD50&gt;='Drive Train'!$F$29,1,0)</f>
        <v>0</v>
      </c>
      <c r="DH50" s="57">
        <f t="shared" si="44"/>
        <v>103.33333333333333</v>
      </c>
      <c r="DI50" s="63">
        <f>DI49+'DEPRECATED - DT-Prelim Calcs'!$C$11</f>
        <v>184</v>
      </c>
      <c r="DJ50" s="2">
        <f>DT50/'Drive Train'!$F$35</f>
        <v>0.48999999999999994</v>
      </c>
      <c r="DK50" s="46">
        <f>DR50*12*60/(PI() * 'Drive Train'!$F$15)/DJ$2*DJ50</f>
        <v>-19205.576459476568</v>
      </c>
      <c r="DL50" s="2">
        <f>('DEPRECATED - DT-Prelim Calcs'!$C$6*DJ50-DK50)/('DEPRECATED - DT-Prelim Calcs'!$C$6*DJ50)*'DEPRECATED - DT-Prelim Calcs'!$C$7*DJ50</f>
        <v>9.8648473297070396</v>
      </c>
      <c r="DM50" s="57">
        <f>DL50/'DEPRECATED - DT-Prelim Calcs'!$C$7*('DEPRECATED - DT-Prelim Calcs'!$C$8-'DEPRECATED - DT-Prelim Calcs'!$C$9)+'DEPRECATED - DT-Prelim Calcs'!$C$9</f>
        <v>527.87008813336649</v>
      </c>
      <c r="DN50" s="57">
        <f t="shared" si="14"/>
        <v>93</v>
      </c>
      <c r="DO50" s="2">
        <f t="shared" si="45"/>
        <v>1.1037138828047846</v>
      </c>
      <c r="DP50" s="57">
        <f>DO50*'DEPRECATED - DT-Prelim Calcs'!$C$21/DJ$2/'DEPRECATED - DT-Prelim Calcs'!$C$19/'DEPRECATED - DT-Prelim Calcs'!$C$18*3.39*'DEPRECATED - DT-Prelim Calcs'!$C$20</f>
        <v>25.773080821789936</v>
      </c>
      <c r="DQ50" s="46">
        <f t="shared" si="46"/>
        <v>0</v>
      </c>
      <c r="DR50" s="57">
        <f>DP49*'DEPRECATED - DT-Prelim Calcs'!$C$11+DR49</f>
        <v>-106.15077043112011</v>
      </c>
      <c r="DS50" s="57">
        <f>DS49+0.5*DP50*'DEPRECATED - DT-Prelim Calcs'!$C$11^2+DR50*'DEPRECATED - DT-Prelim Calcs'!$C$11</f>
        <v>-50335.228906841425</v>
      </c>
      <c r="DT50" s="57">
        <f>MIN('Drive Train'!$F$35-DN49*'DEPRECATED - DT-Prelim Calcs'!$C$21*'Drive Train'!$F$39,DT49+DN$2)</f>
        <v>6.0759999999999996</v>
      </c>
      <c r="DU50" s="57">
        <f>'Drive Train'!$F$35-DN50*'DEPRECATED - DT-Prelim Calcs'!$C$21*'Drive Train'!$F$39</f>
        <v>6.0759999999999996</v>
      </c>
      <c r="DV50" s="1">
        <f>IF(DS50&gt;='Drive Train'!$F$29,1,0)</f>
        <v>0</v>
      </c>
      <c r="DW50" s="57">
        <f t="shared" si="47"/>
        <v>103.33333333333333</v>
      </c>
      <c r="DX50" s="63">
        <f>DX49+'DEPRECATED - DT-Prelim Calcs'!$C$11</f>
        <v>184</v>
      </c>
      <c r="DY50" s="2">
        <f>EI50/'Drive Train'!$F$35</f>
        <v>3.8517608351547925</v>
      </c>
      <c r="DZ50" s="46">
        <f>EG50*12*60/(PI() * 'Drive Train'!$F$15)/DY$2*DY50</f>
        <v>-2082478.903610128</v>
      </c>
      <c r="EA50" s="2">
        <f>('DEPRECATED - DT-Prelim Calcs'!$C$6*DY50-DZ50)/('DEPRECATED - DT-Prelim Calcs'!$C$6*DY50)*'DEPRECATED - DT-Prelim Calcs'!$C$7*DY50</f>
        <v>950.89140359403802</v>
      </c>
      <c r="EB50" s="57">
        <f>EA50/'DEPRECATED - DT-Prelim Calcs'!$C$7*('DEPRECATED - DT-Prelim Calcs'!$C$8-'DEPRECATED - DT-Prelim Calcs'!$C$9)+'DEPRECATED - DT-Prelim Calcs'!$C$9</f>
        <v>50624.844017060197</v>
      </c>
      <c r="EC50" s="57">
        <f t="shared" si="15"/>
        <v>93</v>
      </c>
      <c r="ED50" s="2">
        <f t="shared" si="48"/>
        <v>0.96993038185874991</v>
      </c>
      <c r="EE50" s="57">
        <f>ED50*'DEPRECATED - DT-Prelim Calcs'!$C$21/DY$2/'DEPRECATED - DT-Prelim Calcs'!$C$19/'DEPRECATED - DT-Prelim Calcs'!$C$18*3.39*'DEPRECATED - DT-Prelim Calcs'!$C$20</f>
        <v>25.773080821789936</v>
      </c>
      <c r="EF50" s="46">
        <f t="shared" si="49"/>
        <v>0</v>
      </c>
      <c r="EG50" s="57">
        <f>EE49*'DEPRECATED - DT-Prelim Calcs'!$C$11+EG49</f>
        <v>-1286.7590727333259</v>
      </c>
      <c r="EH50" s="57">
        <f>EH49+0.5*EE50*'DEPRECATED - DT-Prelim Calcs'!$C$11^2+EG50*'DEPRECATED - DT-Prelim Calcs'!$C$11</f>
        <v>-76386.950737723557</v>
      </c>
      <c r="EI50" s="57">
        <f>MIN('Drive Train'!$F$35-EC49*'DEPRECATED - DT-Prelim Calcs'!$C$21*'Drive Train'!$F$39,EI49+EC$2)</f>
        <v>47.761834355919426</v>
      </c>
      <c r="EJ50" s="57">
        <f>'Drive Train'!$F$35-EC50*'DEPRECATED - DT-Prelim Calcs'!$C$21*'Drive Train'!$F$39</f>
        <v>6.0759999999999996</v>
      </c>
      <c r="EK50" s="1">
        <f>IF(EH50&gt;='Drive Train'!$F$29,1,0)</f>
        <v>0</v>
      </c>
      <c r="EL50" s="57">
        <f t="shared" si="50"/>
        <v>103.33333333333333</v>
      </c>
      <c r="EM50" s="63">
        <f>EM49+'DEPRECATED - DT-Prelim Calcs'!$C$11</f>
        <v>184</v>
      </c>
      <c r="EN50" s="2">
        <f>EX50/'Drive Train'!$F$35</f>
        <v>0.48999999999999994</v>
      </c>
      <c r="EO50" s="46">
        <f>EV50*12*60/(PI() * 'Drive Train'!$F$15)/EN$2*EN50</f>
        <v>-225358.47228585288</v>
      </c>
      <c r="EP50" s="2">
        <f>('DEPRECATED - DT-Prelim Calcs'!$C$6*EN50-EO50)/('DEPRECATED - DT-Prelim Calcs'!$C$6*EN50)*'DEPRECATED - DT-Prelim Calcs'!$C$7*EN50</f>
        <v>103.07844563018864</v>
      </c>
      <c r="EQ50" s="57">
        <f>EP50/'DEPRECATED - DT-Prelim Calcs'!$C$7*('DEPRECATED - DT-Prelim Calcs'!$C$8-'DEPRECATED - DT-Prelim Calcs'!$C$9)+'DEPRECATED - DT-Prelim Calcs'!$C$9</f>
        <v>5490.2371677814117</v>
      </c>
      <c r="ER50" s="57">
        <f t="shared" si="16"/>
        <v>93</v>
      </c>
      <c r="ES50" s="2">
        <f t="shared" si="51"/>
        <v>0.86507304327942547</v>
      </c>
      <c r="ET50" s="57">
        <f>ES50*'DEPRECATED - DT-Prelim Calcs'!$C$21/EN$2/'DEPRECATED - DT-Prelim Calcs'!$C$19/'DEPRECATED - DT-Prelim Calcs'!$C$18*3.39*'DEPRECATED - DT-Prelim Calcs'!$C$20</f>
        <v>25.773080821789936</v>
      </c>
      <c r="EU50" s="46">
        <f t="shared" si="52"/>
        <v>0</v>
      </c>
      <c r="EV50" s="57">
        <f>ET49*'DEPRECATED - DT-Prelim Calcs'!$C$11+EV49</f>
        <v>-976.26106033846452</v>
      </c>
      <c r="EW50" s="57">
        <f>EW49+0.5*ET50*'DEPRECATED - DT-Prelim Calcs'!$C$11^2+EV50*'DEPRECATED - DT-Prelim Calcs'!$C$11</f>
        <v>-110724.78038645982</v>
      </c>
      <c r="EX50" s="57">
        <f>MIN('Drive Train'!$F$35-ER49*'DEPRECATED - DT-Prelim Calcs'!$C$21*'Drive Train'!$F$39,EX49+ER$2)</f>
        <v>6.0759999999999996</v>
      </c>
      <c r="EY50" s="57">
        <f>'Drive Train'!$F$35-ER50*'DEPRECATED - DT-Prelim Calcs'!$C$21*'Drive Train'!$F$39</f>
        <v>6.0759999999999996</v>
      </c>
      <c r="EZ50" s="1">
        <f>IF(EW50&gt;='Drive Train'!$F$29,1,0)</f>
        <v>0</v>
      </c>
      <c r="FA50" s="57">
        <f t="shared" si="53"/>
        <v>103.33333333333333</v>
      </c>
      <c r="FB50" s="63">
        <f>FB49+'DEPRECATED - DT-Prelim Calcs'!$C$11</f>
        <v>184</v>
      </c>
      <c r="FC50" s="2">
        <f>FM50/'Drive Train'!$F$35</f>
        <v>0.48999999999999994</v>
      </c>
      <c r="FD50" s="46">
        <f>FK50*12*60/(PI() * 'Drive Train'!$F$15)/FC$2*FC50</f>
        <v>-256082.99668290687</v>
      </c>
      <c r="FE50" s="2">
        <f>('DEPRECATED - DT-Prelim Calcs'!$C$6*FC50-FD50)/('DEPRECATED - DT-Prelim Calcs'!$C$6*FC50)*'DEPRECATED - DT-Prelim Calcs'!$C$7*FC50</f>
        <v>116.97077279658642</v>
      </c>
      <c r="FF50" s="57">
        <f>FE50/'DEPRECATED - DT-Prelim Calcs'!$C$7*('DEPRECATED - DT-Prelim Calcs'!$C$8-'DEPRECATED - DT-Prelim Calcs'!$C$9)+'DEPRECATED - DT-Prelim Calcs'!$C$9</f>
        <v>6229.8162447311361</v>
      </c>
      <c r="FG50" s="57">
        <f t="shared" si="17"/>
        <v>93</v>
      </c>
      <c r="FH50" s="2">
        <f t="shared" si="54"/>
        <v>0.78067567320338405</v>
      </c>
      <c r="FI50" s="57">
        <f>FH50*'DEPRECATED - DT-Prelim Calcs'!$C$21/FC$2/'DEPRECATED - DT-Prelim Calcs'!$C$19/'DEPRECATED - DT-Prelim Calcs'!$C$18*3.39*'DEPRECATED - DT-Prelim Calcs'!$C$20</f>
        <v>25.773080821789936</v>
      </c>
      <c r="FJ50" s="46">
        <f t="shared" si="55"/>
        <v>0</v>
      </c>
      <c r="FK50" s="57">
        <f>FI49*'DEPRECATED - DT-Prelim Calcs'!$C$11+FK49</f>
        <v>-1001.1304891591334</v>
      </c>
      <c r="FL50" s="57">
        <f>FL49+0.5*FI50*'DEPRECATED - DT-Prelim Calcs'!$C$11^2+FK50*'DEPRECATED - DT-Prelim Calcs'!$C$11</f>
        <v>-132577.7149586411</v>
      </c>
      <c r="FM50" s="57">
        <f>MIN('Drive Train'!$F$35-FG49*'DEPRECATED - DT-Prelim Calcs'!$C$21*'Drive Train'!$F$39,FM49+FG$2)</f>
        <v>6.0759999999999996</v>
      </c>
      <c r="FN50" s="57">
        <f>'Drive Train'!$F$35-FG50*'DEPRECATED - DT-Prelim Calcs'!$C$21*'Drive Train'!$F$39</f>
        <v>6.0759999999999996</v>
      </c>
      <c r="FO50" s="1">
        <f>IF(FL50&gt;='Drive Train'!$F$29,1,0)</f>
        <v>0</v>
      </c>
      <c r="FP50" s="57">
        <f t="shared" si="56"/>
        <v>103.33333333333333</v>
      </c>
      <c r="FQ50" s="63">
        <f>FQ49+'DEPRECATED - DT-Prelim Calcs'!$C$11</f>
        <v>184</v>
      </c>
      <c r="FR50" s="2">
        <f>GB50/'Drive Train'!$F$35</f>
        <v>0.48999999999999994</v>
      </c>
      <c r="FS50" s="46">
        <f>FZ50*12*60/(PI() * 'Drive Train'!$F$15)/FR$2*FR50</f>
        <v>-32048.595624276561</v>
      </c>
      <c r="FT50" s="2">
        <f>('DEPRECATED - DT-Prelim Calcs'!$C$6*FR50-FS50)/('DEPRECATED - DT-Prelim Calcs'!$C$6*FR50)*'DEPRECATED - DT-Prelim Calcs'!$C$7*FR50</f>
        <v>15.671916032740432</v>
      </c>
      <c r="FU50" s="57">
        <f>FT50/'DEPRECATED - DT-Prelim Calcs'!$C$7*('DEPRECATED - DT-Prelim Calcs'!$C$8-'DEPRECATED - DT-Prelim Calcs'!$C$9)+'DEPRECATED - DT-Prelim Calcs'!$C$9</f>
        <v>837.01818547742641</v>
      </c>
      <c r="FV50" s="57">
        <f t="shared" si="18"/>
        <v>93</v>
      </c>
      <c r="FW50" s="2">
        <f t="shared" si="57"/>
        <v>0.7112822800297498</v>
      </c>
      <c r="FX50" s="57">
        <f>FW50*'DEPRECATED - DT-Prelim Calcs'!$C$21/FR$2/'DEPRECATED - DT-Prelim Calcs'!$C$19/'DEPRECATED - DT-Prelim Calcs'!$C$18*3.39*'DEPRECATED - DT-Prelim Calcs'!$C$20</f>
        <v>25.773080821789936</v>
      </c>
      <c r="FY50" s="46">
        <f t="shared" si="58"/>
        <v>0</v>
      </c>
      <c r="FZ50" s="57">
        <f>FX49*'DEPRECATED - DT-Prelim Calcs'!$C$11+FZ49</f>
        <v>-114.15377842528029</v>
      </c>
      <c r="GA50" s="57">
        <f>GA49+0.5*FX50*'DEPRECATED - DT-Prelim Calcs'!$C$11^2+FZ50*'DEPRECATED - DT-Prelim Calcs'!$C$11</f>
        <v>-124965.04931577308</v>
      </c>
      <c r="GB50" s="57">
        <f>MIN('Drive Train'!$F$35-FV49*'DEPRECATED - DT-Prelim Calcs'!$C$21*'Drive Train'!$F$39,GB49+FV$2)</f>
        <v>6.0759999999999996</v>
      </c>
      <c r="GC50" s="57">
        <f>'Drive Train'!$F$35-FV50*'DEPRECATED - DT-Prelim Calcs'!$C$21*'Drive Train'!$F$39</f>
        <v>6.0759999999999996</v>
      </c>
      <c r="GD50" s="1">
        <f>IF(GA50&gt;='Drive Train'!$F$29,1,0)</f>
        <v>0</v>
      </c>
      <c r="GE50" s="57">
        <f t="shared" si="59"/>
        <v>103.33333333333333</v>
      </c>
      <c r="GF50" s="63">
        <f>GF49+'DEPRECATED - DT-Prelim Calcs'!$C$11</f>
        <v>184</v>
      </c>
      <c r="GG50" s="2">
        <f>GQ50/'Drive Train'!$F$35</f>
        <v>0.83548387096774201</v>
      </c>
      <c r="GH50" s="46">
        <f>GO50*12*60/(PI() * 'Drive Train'!$F$15)/GG$2*GG50</f>
        <v>-19781.92931799472</v>
      </c>
      <c r="GI50" s="2">
        <f>('DEPRECATED - DT-Prelim Calcs'!$C$6*GG50-GH50)/('DEPRECATED - DT-Prelim Calcs'!$C$6*GG50)*'DEPRECATED - DT-Prelim Calcs'!$C$7*GG50</f>
        <v>10.958065783134934</v>
      </c>
      <c r="GJ50" s="57">
        <f>GI50/'DEPRECATED - DT-Prelim Calcs'!$C$7*('DEPRECATED - DT-Prelim Calcs'!$C$8-'DEPRECATED - DT-Prelim Calcs'!$C$9)+'DEPRECATED - DT-Prelim Calcs'!$C$9</f>
        <v>586.06922820589716</v>
      </c>
      <c r="GK50" s="57">
        <f t="shared" si="60"/>
        <v>29.999999999999982</v>
      </c>
      <c r="GL50" s="2">
        <f t="shared" si="61"/>
        <v>0.99579519204165001</v>
      </c>
      <c r="GM50" s="57">
        <f>GL50*'DEPRECATED - DT-Prelim Calcs'!$C$21/GG$2/'DEPRECATED - DT-Prelim Calcs'!$C$19/'DEPRECATED - DT-Prelim Calcs'!$C$18*3.39*'DEPRECATED - DT-Prelim Calcs'!$C$20</f>
        <v>25.773080821789936</v>
      </c>
      <c r="GN50" s="46">
        <f t="shared" si="62"/>
        <v>0</v>
      </c>
      <c r="GO50" s="57">
        <f>GM49*'DEPRECATED - DT-Prelim Calcs'!$C$11+GO49</f>
        <v>-57.854344696594225</v>
      </c>
      <c r="GP50" s="57">
        <f>GP49+0.5*GM50*'DEPRECATED - DT-Prelim Calcs'!$C$11^2+GO50*'DEPRECATED - DT-Prelim Calcs'!$C$11</f>
        <v>-76049.05182904705</v>
      </c>
      <c r="GQ50" s="57">
        <f>MIN('Drive Train'!$F$35-GK49*'DEPRECATED - DT-Prelim Calcs'!$C$21*'Drive Train'!$F$39,GQ49+GK$2)</f>
        <v>10.360000000000001</v>
      </c>
      <c r="GR50" s="57">
        <f>'Drive Train'!$F$35-GK50*'DEPRECATED - DT-Prelim Calcs'!$C$21*'Drive Train'!$F$39</f>
        <v>10.360000000000001</v>
      </c>
      <c r="GS50" s="1">
        <f>IF(GP50&gt;='Drive Train'!$F$29,1,0)</f>
        <v>0</v>
      </c>
      <c r="GT50" s="57">
        <f t="shared" si="63"/>
        <v>33.333333333333314</v>
      </c>
      <c r="GU50" s="63">
        <f>GU49+'DEPRECATED - DT-Prelim Calcs'!$C$11</f>
        <v>184</v>
      </c>
      <c r="GV50" s="2">
        <f>HF50/'Drive Train'!$F$35</f>
        <v>3.326480665400477</v>
      </c>
      <c r="GW50" s="46">
        <f>HD50*12*60/(PI() * 'Drive Train'!$F$15)/GV$2*GV50</f>
        <v>-1319323.9655055271</v>
      </c>
      <c r="GX50" s="2">
        <f>('DEPRECATED - DT-Prelim Calcs'!$C$6*GV50-GW50)/('DEPRECATED - DT-Prelim Calcs'!$C$6*GV50)*'DEPRECATED - DT-Prelim Calcs'!$C$7*GV50</f>
        <v>604.55917428885346</v>
      </c>
      <c r="GY50" s="57">
        <f>GX50/'DEPRECATED - DT-Prelim Calcs'!$C$7*('DEPRECATED - DT-Prelim Calcs'!$C$8-'DEPRECATED - DT-Prelim Calcs'!$C$9)+'DEPRECATED - DT-Prelim Calcs'!$C$9</f>
        <v>32187.323261933569</v>
      </c>
      <c r="GZ50" s="57">
        <f t="shared" si="20"/>
        <v>33.333333333333314</v>
      </c>
      <c r="HA50" s="2">
        <f t="shared" si="64"/>
        <v>0.99579519204165001</v>
      </c>
      <c r="HB50" s="57">
        <f>HA50*'DEPRECATED - DT-Prelim Calcs'!$C$21/GV$2/'DEPRECATED - DT-Prelim Calcs'!$C$19/'DEPRECATED - DT-Prelim Calcs'!$C$18*3.39*'DEPRECATED - DT-Prelim Calcs'!$C$20</f>
        <v>25.773080821789936</v>
      </c>
      <c r="HC50" s="46">
        <f t="shared" si="65"/>
        <v>0</v>
      </c>
      <c r="HD50" s="57">
        <f>HB49*'DEPRECATED - DT-Prelim Calcs'!$C$11+HD49</f>
        <v>-969.10726923086759</v>
      </c>
      <c r="HE50" s="57">
        <f>HE49+0.5*HB50*'DEPRECATED - DT-Prelim Calcs'!$C$11^2+HD50*'DEPRECATED - DT-Prelim Calcs'!$C$11</f>
        <v>-70901.952063029006</v>
      </c>
      <c r="HF50" s="57">
        <f>MIN('Drive Train'!$F$35-GZ49*'DEPRECATED - DT-Prelim Calcs'!$C$21*'Drive Train'!$F$39,HF49+GZ$2)</f>
        <v>41.248360250965916</v>
      </c>
      <c r="HG50" s="57">
        <f>'Drive Train'!$F$35-GZ50*'DEPRECATED - DT-Prelim Calcs'!$C$21*'Drive Train'!$F$39</f>
        <v>10.133333333333335</v>
      </c>
      <c r="HH50" s="1">
        <f>IF(HE50&gt;='Drive Train'!$F$29,1,0)</f>
        <v>0</v>
      </c>
      <c r="HI50" s="57">
        <f t="shared" si="66"/>
        <v>37.037037037037017</v>
      </c>
      <c r="HJ50" s="63">
        <f>HJ49+'DEPRECATED - DT-Prelim Calcs'!$C$11</f>
        <v>184</v>
      </c>
      <c r="HK50" s="2">
        <f>HU50/'Drive Train'!$F$35</f>
        <v>2.0732515010624759</v>
      </c>
      <c r="HL50" s="46">
        <f>HS50*12*60/(PI() * 'Drive Train'!$F$15)/HK$2*HK50</f>
        <v>-395572.87194097944</v>
      </c>
      <c r="HM50" s="2">
        <f>('DEPRECATED - DT-Prelim Calcs'!$C$6*HK50-HL50)/('DEPRECATED - DT-Prelim Calcs'!$C$6*HK50)*'DEPRECATED - DT-Prelim Calcs'!$C$7*HK50</f>
        <v>183.85781592577081</v>
      </c>
      <c r="HN50" s="57">
        <f>HM50/'DEPRECATED - DT-Prelim Calcs'!$C$7*('DEPRECATED - DT-Prelim Calcs'!$C$8-'DEPRECATED - DT-Prelim Calcs'!$C$9)+'DEPRECATED - DT-Prelim Calcs'!$C$9</f>
        <v>9790.6492876665561</v>
      </c>
      <c r="HO50" s="57">
        <f t="shared" si="21"/>
        <v>36.66666666666665</v>
      </c>
      <c r="HP50" s="2">
        <f t="shared" si="67"/>
        <v>0.99579519204165001</v>
      </c>
      <c r="HQ50" s="57">
        <f>HP50*'DEPRECATED - DT-Prelim Calcs'!$C$21/HK$2/'DEPRECATED - DT-Prelim Calcs'!$C$19/'DEPRECATED - DT-Prelim Calcs'!$C$18*3.39*'DEPRECATED - DT-Prelim Calcs'!$C$20</f>
        <v>25.773080821789936</v>
      </c>
      <c r="HR50" s="46">
        <f t="shared" si="68"/>
        <v>0</v>
      </c>
      <c r="HS50" s="57">
        <f>HQ49*'DEPRECATED - DT-Prelim Calcs'!$C$11+HS49</f>
        <v>-466.20820777231449</v>
      </c>
      <c r="HT50" s="57">
        <f>HT49+0.5*HQ50*'DEPRECATED - DT-Prelim Calcs'!$C$11^2+HS50*'DEPRECATED - DT-Prelim Calcs'!$C$11</f>
        <v>-86172.426473065527</v>
      </c>
      <c r="HU50" s="57">
        <f>MIN('Drive Train'!$F$35-HO49*'DEPRECATED - DT-Prelim Calcs'!$C$21*'Drive Train'!$F$39,HU49+HO$2)</f>
        <v>25.708318613174704</v>
      </c>
      <c r="HV50" s="57">
        <f>'Drive Train'!$F$35-HO50*'DEPRECATED - DT-Prelim Calcs'!$C$21*'Drive Train'!$F$39</f>
        <v>9.9066666666666681</v>
      </c>
      <c r="HW50" s="1">
        <f>IF(HT50&gt;='Drive Train'!$F$29,1,0)</f>
        <v>0</v>
      </c>
      <c r="HX50" s="57">
        <f t="shared" si="69"/>
        <v>40.740740740740726</v>
      </c>
      <c r="HY50" s="63">
        <f>HY49+'DEPRECATED - DT-Prelim Calcs'!$C$11</f>
        <v>184</v>
      </c>
      <c r="HZ50" s="2">
        <f>IJ50/'Drive Train'!$F$35</f>
        <v>0.78064516129032269</v>
      </c>
      <c r="IA50" s="46">
        <f>IH50*12*60/(PI() * 'Drive Train'!$F$15)/HZ$2*HZ50</f>
        <v>-70146.295561997496</v>
      </c>
      <c r="IB50" s="2">
        <f>('DEPRECATED - DT-Prelim Calcs'!$C$6*HZ50-IA50)/('DEPRECATED - DT-Prelim Calcs'!$C$6*HZ50)*'DEPRECATED - DT-Prelim Calcs'!$C$7*HZ50</f>
        <v>33.598535383627883</v>
      </c>
      <c r="IC50" s="57">
        <f>IB50/'DEPRECATED - DT-Prelim Calcs'!$C$7*('DEPRECATED - DT-Prelim Calcs'!$C$8-'DEPRECATED - DT-Prelim Calcs'!$C$9)+'DEPRECATED - DT-Prelim Calcs'!$C$9</f>
        <v>1791.3689168960404</v>
      </c>
      <c r="ID50" s="57">
        <f t="shared" si="22"/>
        <v>39.999999999999986</v>
      </c>
      <c r="IE50" s="2">
        <f t="shared" si="70"/>
        <v>0.99579519204165001</v>
      </c>
      <c r="IF50" s="57">
        <f>IE50*'DEPRECATED - DT-Prelim Calcs'!$C$21/HZ$2/'DEPRECATED - DT-Prelim Calcs'!$C$19/'DEPRECATED - DT-Prelim Calcs'!$C$18*3.39*'DEPRECATED - DT-Prelim Calcs'!$C$20</f>
        <v>25.773080821789936</v>
      </c>
      <c r="IG50" s="46">
        <f t="shared" si="71"/>
        <v>0</v>
      </c>
      <c r="IH50" s="57">
        <f>IF49*'DEPRECATED - DT-Prelim Calcs'!$C$11+IH49</f>
        <v>-219.5616429690624</v>
      </c>
      <c r="II50" s="57">
        <f>II49+0.5*IF50*'DEPRECATED - DT-Prelim Calcs'!$C$11^2+IH50*'DEPRECATED - DT-Prelim Calcs'!$C$11</f>
        <v>-91918.572786371369</v>
      </c>
      <c r="IJ50" s="57">
        <f>MIN('Drive Train'!$F$35-ID49*'DEPRECATED - DT-Prelim Calcs'!$C$21*'Drive Train'!$F$39,IJ49+ID$2)</f>
        <v>9.6800000000000015</v>
      </c>
      <c r="IK50" s="57">
        <f>'Drive Train'!$F$35-ID50*'DEPRECATED - DT-Prelim Calcs'!$C$21*'Drive Train'!$F$39</f>
        <v>9.6800000000000015</v>
      </c>
      <c r="IL50" s="1">
        <f>IF(II50&gt;='Drive Train'!$F$29,1,0)</f>
        <v>0</v>
      </c>
      <c r="IM50" s="57">
        <f t="shared" si="72"/>
        <v>44.444444444444429</v>
      </c>
      <c r="IN50" s="63">
        <f>IN49+'DEPRECATED - DT-Prelim Calcs'!$C$11</f>
        <v>184</v>
      </c>
      <c r="IO50" s="2">
        <f>IY50/'Drive Train'!$F$35</f>
        <v>0.76236559139784954</v>
      </c>
      <c r="IP50" s="46">
        <f>IW50*12*60/(PI() * 'Drive Train'!$F$15)/IO$2*IO50</f>
        <v>24358.181104786305</v>
      </c>
      <c r="IQ50" s="2">
        <f>('DEPRECATED - DT-Prelim Calcs'!$C$6*IO50-IP50)/('DEPRECATED - DT-Prelim Calcs'!$C$6*IO50)*'DEPRECATED - DT-Prelim Calcs'!$C$7*IO50</f>
        <v>-9.1764355968765852</v>
      </c>
      <c r="IR50" s="57">
        <f>IQ50/'DEPRECATED - DT-Prelim Calcs'!$C$7*('DEPRECATED - DT-Prelim Calcs'!$C$8-'DEPRECATED - DT-Prelim Calcs'!$C$9)+'DEPRECATED - DT-Prelim Calcs'!$C$9</f>
        <v>-485.82144692085723</v>
      </c>
      <c r="IS50" s="57">
        <f t="shared" si="23"/>
        <v>-485.82144692085723</v>
      </c>
      <c r="IT50" s="2">
        <f t="shared" si="73"/>
        <v>-11.515629310752679</v>
      </c>
      <c r="IU50" s="57">
        <f>IT50*'DEPRECATED - DT-Prelim Calcs'!$C$21/IO$2/'DEPRECATED - DT-Prelim Calcs'!$C$19/'DEPRECATED - DT-Prelim Calcs'!$C$18*3.39*'DEPRECATED - DT-Prelim Calcs'!$C$20</f>
        <v>-298.04647312194322</v>
      </c>
      <c r="IV50" s="46">
        <f t="shared" si="74"/>
        <v>1</v>
      </c>
      <c r="IW50" s="57">
        <f>IU49*'DEPRECATED - DT-Prelim Calcs'!$C$11+IW49</f>
        <v>78.070501977210057</v>
      </c>
      <c r="IX50" s="57">
        <f>IX49+0.5*IU50*'DEPRECATED - DT-Prelim Calcs'!$C$11^2+IW50*'DEPRECATED - DT-Prelim Calcs'!$C$11</f>
        <v>-83918.330716026496</v>
      </c>
      <c r="IY50" s="57">
        <f>MIN('Drive Train'!$F$35-IS49*'DEPRECATED - DT-Prelim Calcs'!$C$21*'Drive Train'!$F$39,IY49+IS$2)</f>
        <v>9.4533333333333349</v>
      </c>
      <c r="IZ50" s="57">
        <f>'Drive Train'!$F$35-IS50*'DEPRECATED - DT-Prelim Calcs'!$C$21*'Drive Train'!$F$39</f>
        <v>45.435858390618293</v>
      </c>
      <c r="JA50" s="1">
        <f>IF(IX50&gt;='Drive Train'!$F$29,1,0)</f>
        <v>0</v>
      </c>
      <c r="JB50" s="57">
        <f t="shared" si="75"/>
        <v>-539.80160768984138</v>
      </c>
      <c r="JC50" s="63">
        <f>JC49+'DEPRECATED - DT-Prelim Calcs'!$C$11</f>
        <v>184</v>
      </c>
      <c r="JD50" s="2">
        <f>JN50/'Drive Train'!$F$35</f>
        <v>1.2374052681334469</v>
      </c>
      <c r="JE50" s="46">
        <f>JL50*12*60/(PI() * 'Drive Train'!$F$15)/JD$2*JD50</f>
        <v>-65834.875913449039</v>
      </c>
      <c r="JF50" s="2">
        <f>('DEPRECATED - DT-Prelim Calcs'!$C$6*JD50-JE50)/('DEPRECATED - DT-Prelim Calcs'!$C$6*JD50)*'DEPRECATED - DT-Prelim Calcs'!$C$7*JD50</f>
        <v>32.749886086710461</v>
      </c>
      <c r="JG50" s="57">
        <f>JF50/'DEPRECATED - DT-Prelim Calcs'!$C$7*('DEPRECATED - DT-Prelim Calcs'!$C$8-'DEPRECATED - DT-Prelim Calcs'!$C$9)+'DEPRECATED - DT-Prelim Calcs'!$C$9</f>
        <v>1746.1897862759138</v>
      </c>
      <c r="JH50" s="57">
        <f t="shared" si="24"/>
        <v>46.666666666666657</v>
      </c>
      <c r="JI50" s="2">
        <f t="shared" si="76"/>
        <v>0.99579519204165001</v>
      </c>
      <c r="JJ50" s="57">
        <f>JI50*'DEPRECATED - DT-Prelim Calcs'!$C$21/JD$2/'DEPRECATED - DT-Prelim Calcs'!$C$19/'DEPRECATED - DT-Prelim Calcs'!$C$18*3.39*'DEPRECATED - DT-Prelim Calcs'!$C$20</f>
        <v>25.773080821789936</v>
      </c>
      <c r="JK50" s="46">
        <f t="shared" si="77"/>
        <v>0</v>
      </c>
      <c r="JL50" s="57">
        <f>JJ49*'DEPRECATED - DT-Prelim Calcs'!$C$11+JL49</f>
        <v>-130.00182944838974</v>
      </c>
      <c r="JM50" s="57">
        <f>JM49+0.5*JJ50*'DEPRECATED - DT-Prelim Calcs'!$C$11^2+JL50*'DEPRECATED - DT-Prelim Calcs'!$C$11</f>
        <v>-92786.084514945775</v>
      </c>
      <c r="JN50" s="57">
        <f>MIN('Drive Train'!$F$35-JH49*'DEPRECATED - DT-Prelim Calcs'!$C$21*'Drive Train'!$F$39,JN49+JH$2)</f>
        <v>15.343825324854743</v>
      </c>
      <c r="JO50" s="57">
        <f>'Drive Train'!$F$35-JH50*'DEPRECATED - DT-Prelim Calcs'!$C$21*'Drive Train'!$F$39</f>
        <v>9.2266666666666666</v>
      </c>
      <c r="JP50" s="1">
        <f>IF(JM50&gt;='Drive Train'!$F$29,1,0)</f>
        <v>0</v>
      </c>
      <c r="JQ50" s="57">
        <f>MIN(JG50,'DEPRECATED - DT-Prelim Calcs'!$C$10)*'DEPRECATED - DT-Prelim Calcs'!$C$11*1000/60/60</f>
        <v>103.33333333333333</v>
      </c>
      <c r="JR50" s="63">
        <f>JR49+'DEPRECATED - DT-Prelim Calcs'!$C$11</f>
        <v>184</v>
      </c>
      <c r="JS50" s="2">
        <f>KC50/'Drive Train'!$F$35</f>
        <v>0.72580645161290325</v>
      </c>
      <c r="JT50" s="46">
        <f>KA50*12*60/(PI() * 'Drive Train'!$F$15)/JS$2*JS50</f>
        <v>-101927.00788514235</v>
      </c>
      <c r="JU50" s="2">
        <f>('DEPRECATED - DT-Prelim Calcs'!$C$6*JS50-JT50)/('DEPRECATED - DT-Prelim Calcs'!$C$6*JS50)*'DEPRECATED - DT-Prelim Calcs'!$C$7*JS50</f>
        <v>47.836264655928012</v>
      </c>
      <c r="JV50" s="57">
        <f>JU50/'DEPRECATED - DT-Prelim Calcs'!$C$7*('DEPRECATED - DT-Prelim Calcs'!$C$8-'DEPRECATED - DT-Prelim Calcs'!$C$9)+'DEPRECATED - DT-Prelim Calcs'!$C$9</f>
        <v>2549.3359980728478</v>
      </c>
      <c r="JW50" s="57">
        <f t="shared" si="25"/>
        <v>49.999999999999993</v>
      </c>
      <c r="JX50" s="2">
        <f t="shared" si="78"/>
        <v>0.99579519204165001</v>
      </c>
      <c r="JY50" s="57">
        <f>JX50*'DEPRECATED - DT-Prelim Calcs'!$C$21/JS$2/'DEPRECATED - DT-Prelim Calcs'!$C$19/'DEPRECATED - DT-Prelim Calcs'!$C$18*3.39*'DEPRECATED - DT-Prelim Calcs'!$C$20</f>
        <v>25.773080821789936</v>
      </c>
      <c r="JZ50" s="46">
        <f t="shared" si="79"/>
        <v>0</v>
      </c>
      <c r="KA50" s="57">
        <f>JY49*'DEPRECATED - DT-Prelim Calcs'!$C$11+KA49</f>
        <v>-343.14198123868846</v>
      </c>
      <c r="KB50" s="57">
        <f>KB49+0.5*JY50*'DEPRECATED - DT-Prelim Calcs'!$C$11^2+KA50*'DEPRECATED - DT-Prelim Calcs'!$C$11</f>
        <v>-72378.745152523858</v>
      </c>
      <c r="KC50" s="57">
        <f>MIN('Drive Train'!$F$35-JW49*'DEPRECATED - DT-Prelim Calcs'!$C$21*'Drive Train'!$F$39,KC49+JW$2)</f>
        <v>9</v>
      </c>
      <c r="KD50" s="57">
        <f>'Drive Train'!$F$35-JW50*'DEPRECATED - DT-Prelim Calcs'!$C$21*'Drive Train'!$F$39</f>
        <v>9</v>
      </c>
      <c r="KE50" s="1">
        <f>IF(KB50&gt;='Drive Train'!$F$29,1,0)</f>
        <v>0</v>
      </c>
      <c r="KF50" s="57">
        <f>MIN(JV50,'DEPRECATED - DT-Prelim Calcs'!$C$10)*'DEPRECATED - DT-Prelim Calcs'!$C$11*1000/60/60</f>
        <v>103.33333333333333</v>
      </c>
      <c r="KG50" s="63">
        <f>KG49+'DEPRECATED - DT-Prelim Calcs'!$C$11</f>
        <v>184</v>
      </c>
      <c r="KH50" s="2">
        <f>KR50/'Drive Train'!$F$35</f>
        <v>0.7075268817204301</v>
      </c>
      <c r="KI50" s="46">
        <f>KP50*12*60/(PI() * 'Drive Train'!$F$15)/KH$2*KH50</f>
        <v>-152951.05595604324</v>
      </c>
      <c r="KJ50" s="2">
        <f>('DEPRECATED - DT-Prelim Calcs'!$C$6*KH50-KI50)/('DEPRECATED - DT-Prelim Calcs'!$C$6*KH50)*'DEPRECATED - DT-Prelim Calcs'!$C$7*KH50</f>
        <v>70.863121933926394</v>
      </c>
      <c r="KK50" s="57">
        <f>KJ50/'DEPRECATED - DT-Prelim Calcs'!$C$7*('DEPRECATED - DT-Prelim Calcs'!$C$8-'DEPRECATED - DT-Prelim Calcs'!$C$9)+'DEPRECATED - DT-Prelim Calcs'!$C$9</f>
        <v>3775.2056199679487</v>
      </c>
      <c r="KL50" s="57">
        <f t="shared" si="26"/>
        <v>53.333333333333329</v>
      </c>
      <c r="KM50" s="2">
        <f t="shared" si="80"/>
        <v>0.99579519204165001</v>
      </c>
      <c r="KN50" s="57">
        <f>KM50*'DEPRECATED - DT-Prelim Calcs'!$C$21/KH$2/'DEPRECATED - DT-Prelim Calcs'!$C$19/'DEPRECATED - DT-Prelim Calcs'!$C$18*3.39*'DEPRECATED - DT-Prelim Calcs'!$C$20</f>
        <v>25.773080821789936</v>
      </c>
      <c r="KO50" s="46">
        <f t="shared" si="81"/>
        <v>0</v>
      </c>
      <c r="KP50" s="57">
        <f>KN49*'DEPRECATED - DT-Prelim Calcs'!$C$11+KP49</f>
        <v>-528.22011795246499</v>
      </c>
      <c r="KQ50" s="57">
        <f>KQ49+0.5*KN50*'DEPRECATED - DT-Prelim Calcs'!$C$11^2+KP50*'DEPRECATED - DT-Prelim Calcs'!$C$11</f>
        <v>-101866.57524932007</v>
      </c>
      <c r="KR50" s="57">
        <f>MIN('Drive Train'!$F$35-KL49*'DEPRECATED - DT-Prelim Calcs'!$C$21*'Drive Train'!$F$39,KR49+KL$2)</f>
        <v>8.7733333333333334</v>
      </c>
      <c r="KS50" s="57">
        <f>'Drive Train'!$F$35-KL50*'DEPRECATED - DT-Prelim Calcs'!$C$21*'Drive Train'!$F$39</f>
        <v>8.7733333333333334</v>
      </c>
      <c r="KT50" s="1">
        <f>IF(KQ50&gt;='Drive Train'!$F$29,1,0)</f>
        <v>0</v>
      </c>
      <c r="KU50" s="57">
        <f>MIN(KK50,'DEPRECATED - DT-Prelim Calcs'!$C$10)*'DEPRECATED - DT-Prelim Calcs'!$C$11*1000/60/60</f>
        <v>103.33333333333333</v>
      </c>
      <c r="KV50" s="63">
        <f>KV49+'DEPRECATED - DT-Prelim Calcs'!$C$11</f>
        <v>184</v>
      </c>
      <c r="KW50" s="2">
        <f>LG50/'Drive Train'!$F$35</f>
        <v>0.68924731182795695</v>
      </c>
      <c r="KX50" s="46">
        <f>LE50*12*60/(PI() * 'Drive Train'!$F$15)/KW$2*KW50</f>
        <v>-187164.85835507189</v>
      </c>
      <c r="KY50" s="2">
        <f>('DEPRECATED - DT-Prelim Calcs'!$C$6*KW50-KX50)/('DEPRECATED - DT-Prelim Calcs'!$C$6*KW50)*'DEPRECATED - DT-Prelim Calcs'!$C$7*KW50</f>
        <v>86.289098898751774</v>
      </c>
      <c r="KZ50" s="57">
        <f>KY50/'DEPRECATED - DT-Prelim Calcs'!$C$7*('DEPRECATED - DT-Prelim Calcs'!$C$8-'DEPRECATED - DT-Prelim Calcs'!$C$9)+'DEPRECATED - DT-Prelim Calcs'!$C$9</f>
        <v>4596.4308666845864</v>
      </c>
      <c r="LA50" s="57">
        <f t="shared" si="27"/>
        <v>56.666666666666664</v>
      </c>
      <c r="LB50" s="2">
        <f t="shared" si="82"/>
        <v>0.99579519204165001</v>
      </c>
      <c r="LC50" s="57">
        <f>LB50*'DEPRECATED - DT-Prelim Calcs'!$C$21/KW$2/'DEPRECATED - DT-Prelim Calcs'!$C$19/'DEPRECATED - DT-Prelim Calcs'!$C$18*3.39*'DEPRECATED - DT-Prelim Calcs'!$C$20</f>
        <v>25.773080821789936</v>
      </c>
      <c r="LD50" s="46">
        <f t="shared" si="83"/>
        <v>0</v>
      </c>
      <c r="LE50" s="57">
        <f>LC49*'DEPRECATED - DT-Prelim Calcs'!$C$11+LE49</f>
        <v>-663.52093838797487</v>
      </c>
      <c r="LF50" s="57">
        <f>LF49+0.5*LC50*'DEPRECATED - DT-Prelim Calcs'!$C$11^2+LE50*'DEPRECATED - DT-Prelim Calcs'!$C$11</f>
        <v>-96666.046916542764</v>
      </c>
      <c r="LG50" s="57">
        <f>MIN('Drive Train'!$F$35-LA49*'DEPRECATED - DT-Prelim Calcs'!$C$21*'Drive Train'!$F$39,LG49+LA$2)</f>
        <v>8.5466666666666669</v>
      </c>
      <c r="LH50" s="57">
        <f>'Drive Train'!$F$35-LA50*'DEPRECATED - DT-Prelim Calcs'!$C$21*'Drive Train'!$F$39</f>
        <v>8.5466666666666669</v>
      </c>
      <c r="LI50" s="1">
        <f>IF(LF50&gt;='Drive Train'!$F$29,1,0)</f>
        <v>0</v>
      </c>
      <c r="LJ50" s="57">
        <f>MIN(KZ50,'DEPRECATED - DT-Prelim Calcs'!$C$10)*'DEPRECATED - DT-Prelim Calcs'!$C$11*1000/60/60</f>
        <v>103.33333333333333</v>
      </c>
      <c r="LK50" s="63">
        <f>LK49+'DEPRECATED - DT-Prelim Calcs'!$C$11</f>
        <v>184</v>
      </c>
      <c r="LL50" s="2">
        <f>LV50/'Drive Train'!$F$35</f>
        <v>0.67096774193548392</v>
      </c>
      <c r="LM50" s="46">
        <f>LT50*12*60/(PI() * 'Drive Train'!$F$15)/LL$2*LL50</f>
        <v>-171561.69195327672</v>
      </c>
      <c r="LN50" s="2">
        <f>('DEPRECATED - DT-Prelim Calcs'!$C$6*LL50-LM50)/('DEPRECATED - DT-Prelim Calcs'!$C$6*LL50)*'DEPRECATED - DT-Prelim Calcs'!$C$7*LL50</f>
        <v>79.189954886093957</v>
      </c>
      <c r="LO50" s="57">
        <f>LN50/'DEPRECATED - DT-Prelim Calcs'!$C$7*('DEPRECATED - DT-Prelim Calcs'!$C$8-'DEPRECATED - DT-Prelim Calcs'!$C$9)+'DEPRECATED - DT-Prelim Calcs'!$C$9</f>
        <v>4218.4971833551263</v>
      </c>
      <c r="LP50" s="57">
        <f t="shared" si="28"/>
        <v>60</v>
      </c>
      <c r="LQ50" s="2">
        <f t="shared" si="84"/>
        <v>0.99579519204165001</v>
      </c>
      <c r="LR50" s="57">
        <f>LQ50*'DEPRECATED - DT-Prelim Calcs'!$C$21/LL$2/'DEPRECATED - DT-Prelim Calcs'!$C$19/'DEPRECATED - DT-Prelim Calcs'!$C$18*3.39*'DEPRECATED - DT-Prelim Calcs'!$C$20</f>
        <v>25.773080821789936</v>
      </c>
      <c r="LS50" s="46">
        <f t="shared" si="85"/>
        <v>0</v>
      </c>
      <c r="LT50" s="57">
        <f>LR49*'DEPRECATED - DT-Prelim Calcs'!$C$11+LT49</f>
        <v>-624.77563239259234</v>
      </c>
      <c r="LU50" s="57">
        <f>LU49+0.5*LR50*'DEPRECATED - DT-Prelim Calcs'!$C$11^2+LT50*'DEPRECATED - DT-Prelim Calcs'!$C$11</f>
        <v>-101300.24394345899</v>
      </c>
      <c r="LV50" s="57">
        <f>MIN('Drive Train'!$F$35-LP49*'DEPRECATED - DT-Prelim Calcs'!$C$21*'Drive Train'!$F$39,LV49+LP$2)</f>
        <v>8.32</v>
      </c>
      <c r="LW50" s="57">
        <f>'Drive Train'!$F$35-LP50*'DEPRECATED - DT-Prelim Calcs'!$C$21*'Drive Train'!$F$39</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Train'!$AA$49 + V50*(1-'Drive Train'!$AA$49))</f>
        <v>0</v>
      </c>
      <c r="W51" s="57">
        <f t="shared" si="0"/>
        <v>0</v>
      </c>
      <c r="X51" s="2">
        <f>MAX(MIN(IF(AND(AI50=1,AG51&lt;0),-1,1)*(W51-$C$9)/($C$8-$C$9)*$C$7-$C$29*AE51/T$2 -  AI50*$C$29/2,X$2),MAX(X$4:X50)*-1)</f>
        <v>-0.2458281045106315</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Train'!$F$39,AG50+W$2)-$C$3,IF(AE50-1&lt;=0,0,IF($C$32=Motors!$C$29,MAX(MAX(AG$4:AG50)*-1,AG50-W$2),MAX(0,MAX(AG$4:AG50)*-1,AG50-W$2))))</f>
        <v>0</v>
      </c>
      <c r="AH51" s="57">
        <f>'Drive Train'!$F$35-ABS(W51)*'DEPRECATED - DT-Prelim Calcs'!$C$21*'Drive Train'!$F$39</f>
        <v>12.4</v>
      </c>
      <c r="AI51" s="1">
        <f>IF(AJ51&gt;='Drive Train'!$F$29,1,0)</f>
        <v>1</v>
      </c>
      <c r="AJ51" s="57">
        <f>AJ50+0.5*Y51*'DEPRECATED - DT-Prelim Calcs'!$C$11^2+AE51*'DEPRECATED - DT-Prelim Calcs'!$C$11</f>
        <v>784.33981740885292</v>
      </c>
      <c r="AK51" s="57">
        <f t="shared" si="8"/>
        <v>0</v>
      </c>
      <c r="AL51" s="63">
        <f>AL50+'DEPRECATED - DT-Prelim Calcs'!$C$11</f>
        <v>188</v>
      </c>
      <c r="AM51" s="2">
        <f>AW51/'Drive Train'!$F$35</f>
        <v>0.88882953303469248</v>
      </c>
      <c r="AN51" s="46">
        <f>AU51*12*60/(PI() * 'Drive Train'!$F$15)/AM$2*AM51</f>
        <v>4007.4111717776555</v>
      </c>
      <c r="AO51" s="2">
        <f>('DEPRECATED - DT-Prelim Calcs'!$C$6*AM51-AN51)/('DEPRECATED - DT-Prelim Calcs'!$C$6*AM51)*'DEPRECATED - DT-Prelim Calcs'!$C$7*AM51</f>
        <v>0.33009776298431248</v>
      </c>
      <c r="AP51" s="57">
        <f>AO51/'DEPRECATED - DT-Prelim Calcs'!$C$7*('DEPRECATED - DT-Prelim Calcs'!$C$8-'DEPRECATED - DT-Prelim Calcs'!$C$9)+'DEPRECATED - DT-Prelim Calcs'!$C$9</f>
        <v>20.273254353065266</v>
      </c>
      <c r="AQ51" s="57">
        <f t="shared" si="9"/>
        <v>20.273254353065266</v>
      </c>
      <c r="AR51" s="2">
        <f t="shared" si="30"/>
        <v>9.5262180301869392E-6</v>
      </c>
      <c r="AS51" s="57">
        <f>AR51*'DEPRECATED - DT-Prelim Calcs'!$C$21/AM$2/'DEPRECATED - DT-Prelim Calcs'!$C$19/'DEPRECATED - DT-Prelim Calcs'!$C$18*3.39*'DEPRECATED - DT-Prelim Calcs'!$C$20</f>
        <v>6.9035879034616587E-5</v>
      </c>
      <c r="AT51" s="46">
        <f t="shared" si="31"/>
        <v>0</v>
      </c>
      <c r="AU51" s="57">
        <f>AS50*'DEPRECATED - DT-Prelim Calcs'!$C$11+AU50</f>
        <v>39.345294473914699</v>
      </c>
      <c r="AV51" s="57">
        <f>AV50+0.5*AS51*'DEPRECATED - DT-Prelim Calcs'!$C$11^2+AU51*'DEPRECATED - DT-Prelim Calcs'!$C$11</f>
        <v>7354.1451529320739</v>
      </c>
      <c r="AW51" s="57">
        <f>MIN('Drive Train'!$F$35-AQ50*'DEPRECATED - DT-Prelim Calcs'!$C$21*'Drive Train'!$F$39,AW50+AQ$2)</f>
        <v>11.021486209630186</v>
      </c>
      <c r="AX51" s="57">
        <f>'Drive Train'!$F$35-AQ51*'DEPRECATED - DT-Prelim Calcs'!$C$21*'Drive Train'!$F$39</f>
        <v>11.021418703991563</v>
      </c>
      <c r="AY51" s="1">
        <f>IF(AV51&gt;='Drive Train'!$F$29,1,0)</f>
        <v>1</v>
      </c>
      <c r="AZ51" s="57">
        <f t="shared" si="32"/>
        <v>22.525838170072518</v>
      </c>
      <c r="BA51" s="63">
        <f>BA50+'DEPRECATED - DT-Prelim Calcs'!$C$11</f>
        <v>188</v>
      </c>
      <c r="BB51" s="2">
        <f>BL51/'Drive Train'!$F$35</f>
        <v>1.3150250097818639</v>
      </c>
      <c r="BC51" s="46">
        <f>BJ51*12*60/(PI() * 'Drive Train'!$F$15)/BB$2*BB51</f>
        <v>-3540.8447851175583</v>
      </c>
      <c r="BD51" s="2">
        <f>('DEPRECATED - DT-Prelim Calcs'!$C$6*BB51-BC51)/('DEPRECATED - DT-Prelim Calcs'!$C$6*BB51)*'DEPRECATED - DT-Prelim Calcs'!$C$7*BB51</f>
        <v>4.7702301482709739</v>
      </c>
      <c r="BE51" s="57">
        <f>BD51/'DEPRECATED - DT-Prelim Calcs'!$C$7*('DEPRECATED - DT-Prelim Calcs'!$C$8-'DEPRECATED - DT-Prelim Calcs'!$C$9)+'DEPRECATED - DT-Prelim Calcs'!$C$9</f>
        <v>256.65042656562906</v>
      </c>
      <c r="BF51" s="57">
        <f t="shared" si="10"/>
        <v>93</v>
      </c>
      <c r="BG51" s="2">
        <f t="shared" si="33"/>
        <v>1.8933363762519173</v>
      </c>
      <c r="BH51" s="57">
        <f>BG51*'DEPRECATED - DT-Prelim Calcs'!$C$21/BB$2/'DEPRECATED - DT-Prelim Calcs'!$C$19/'DEPRECATED - DT-Prelim Calcs'!$C$18*3.39*'DEPRECATED - DT-Prelim Calcs'!$C$20</f>
        <v>19.819055954273622</v>
      </c>
      <c r="BI51" s="46">
        <f t="shared" si="34"/>
        <v>0</v>
      </c>
      <c r="BJ51" s="57">
        <f>BH50*'DEPRECATED - DT-Prelim Calcs'!$C$11+BJ50</f>
        <v>-16.267447213904319</v>
      </c>
      <c r="BK51" s="57">
        <f>BK50+0.5*BH51*'DEPRECATED - DT-Prelim Calcs'!$C$11^2+BJ51*'DEPRECATED - DT-Prelim Calcs'!$C$11</f>
        <v>4425.3115293563733</v>
      </c>
      <c r="BL51" s="57">
        <f>MIN('Drive Train'!$F$35-BF50*'DEPRECATED - DT-Prelim Calcs'!$C$21*'Drive Train'!$F$39,BL50+BF$2)</f>
        <v>16.306310121295112</v>
      </c>
      <c r="BM51" s="57">
        <f>'Drive Train'!$F$35-BF51*'DEPRECATED - DT-Prelim Calcs'!$C$21*'Drive Train'!$F$39</f>
        <v>6.0759999999999996</v>
      </c>
      <c r="BN51" s="1">
        <f>IF(BK51&gt;='Drive Train'!$F$29,1,0)</f>
        <v>1</v>
      </c>
      <c r="BO51" s="57">
        <f t="shared" si="35"/>
        <v>103.33333333333333</v>
      </c>
      <c r="BP51" s="63">
        <f>BP50+'DEPRECATED - DT-Prelim Calcs'!$C$11</f>
        <v>188</v>
      </c>
      <c r="BQ51" s="2">
        <f>CA51/'Drive Train'!$F$35</f>
        <v>0.48999999999999994</v>
      </c>
      <c r="BR51" s="46">
        <f>BY51*12*60/(PI() * 'Drive Train'!$F$15)/BQ$2*BQ51</f>
        <v>4330.1822956224523</v>
      </c>
      <c r="BS51" s="2">
        <f>('DEPRECATED - DT-Prelim Calcs'!$C$6*BQ51-BR51)/('DEPRECATED - DT-Prelim Calcs'!$C$6*BQ51)*'DEPRECATED - DT-Prelim Calcs'!$C$7*BQ51</f>
        <v>-0.77702482785180316</v>
      </c>
      <c r="BT51" s="57">
        <f>BS51/'DEPRECATED - DT-Prelim Calcs'!$C$7*('DEPRECATED - DT-Prelim Calcs'!$C$8-'DEPRECATED - DT-Prelim Calcs'!$C$9)+'DEPRECATED - DT-Prelim Calcs'!$C$9</f>
        <v>-38.666093532525451</v>
      </c>
      <c r="BU51" s="57">
        <f t="shared" si="11"/>
        <v>-38.666093532525451</v>
      </c>
      <c r="BV51" s="2">
        <f t="shared" si="36"/>
        <v>-1.4240105842957318</v>
      </c>
      <c r="BW51" s="57">
        <f>BV51*'DEPRECATED - DT-Prelim Calcs'!$C$21/BQ$2/'DEPRECATED - DT-Prelim Calcs'!$C$19/'DEPRECATED - DT-Prelim Calcs'!$C$18*3.39*'DEPRECATED - DT-Prelim Calcs'!$C$20</f>
        <v>-19.492788524480154</v>
      </c>
      <c r="BX51" s="46">
        <f t="shared" si="37"/>
        <v>1</v>
      </c>
      <c r="BY51" s="57">
        <f>BW50*'DEPRECATED - DT-Prelim Calcs'!$C$11+BY50</f>
        <v>40.82733760093663</v>
      </c>
      <c r="BZ51" s="57">
        <f>BZ50+0.5*BW51*'DEPRECATED - DT-Prelim Calcs'!$C$11^2+BY51*'DEPRECATED - DT-Prelim Calcs'!$C$11</f>
        <v>-3303.1263043772688</v>
      </c>
      <c r="CA51" s="57">
        <f>MIN('Drive Train'!$F$35-BU50*'DEPRECATED - DT-Prelim Calcs'!$C$21*'Drive Train'!$F$39,CA50+BU$2)</f>
        <v>6.0759999999999996</v>
      </c>
      <c r="CB51" s="57">
        <f>'Drive Train'!$F$35-BU51*'DEPRECATED - DT-Prelim Calcs'!$C$21*'Drive Train'!$F$39</f>
        <v>15.029294360211731</v>
      </c>
      <c r="CC51" s="1">
        <f>IF(BZ51&gt;='Drive Train'!$F$29,1,0)</f>
        <v>0</v>
      </c>
      <c r="CD51" s="57">
        <f t="shared" si="38"/>
        <v>-42.962326147250501</v>
      </c>
      <c r="CE51" s="63">
        <f>CE50+'DEPRECATED - DT-Prelim Calcs'!$C$11</f>
        <v>188</v>
      </c>
      <c r="CF51" s="2">
        <f>CP51/'Drive Train'!$F$35</f>
        <v>0.90573577908000891</v>
      </c>
      <c r="CG51" s="46">
        <f>CN51*12*60/(PI() * 'Drive Train'!$F$15)/CF$2*CF51</f>
        <v>3254.3889909451063</v>
      </c>
      <c r="CH51" s="2">
        <f>('DEPRECATED - DT-Prelim Calcs'!$C$6*CF51-CG51)/('DEPRECATED - DT-Prelim Calcs'!$C$6*CF51)*'DEPRECATED - DT-Prelim Calcs'!$C$7*CF51</f>
        <v>0.71132651685529713</v>
      </c>
      <c r="CI51" s="57">
        <f>CH51/'DEPRECATED - DT-Prelim Calcs'!$C$7*('DEPRECATED - DT-Prelim Calcs'!$C$8-'DEPRECATED - DT-Prelim Calcs'!$C$9)+'DEPRECATED - DT-Prelim Calcs'!$C$9</f>
        <v>40.568544445035116</v>
      </c>
      <c r="CJ51" s="57">
        <f t="shared" si="12"/>
        <v>40.568544445035116</v>
      </c>
      <c r="CK51" s="2">
        <f t="shared" si="39"/>
        <v>0.44826788452071925</v>
      </c>
      <c r="CL51" s="57">
        <f>CK51*'DEPRECATED - DT-Prelim Calcs'!$C$21/CF$2/'DEPRECATED - DT-Prelim Calcs'!$C$19/'DEPRECATED - DT-Prelim Calcs'!$C$18*3.39*'DEPRECATED - DT-Prelim Calcs'!$C$20</f>
        <v>7.5799920972373531</v>
      </c>
      <c r="CM51" s="46">
        <f t="shared" si="40"/>
        <v>0</v>
      </c>
      <c r="CN51" s="57">
        <f>CL50*'DEPRECATED - DT-Prelim Calcs'!$C$11+CN50</f>
        <v>13.438120305351985</v>
      </c>
      <c r="CO51" s="57">
        <f>CO50+0.5*CL51*'DEPRECATED - DT-Prelim Calcs'!$C$11^2+CN51*'DEPRECATED - DT-Prelim Calcs'!$C$11</f>
        <v>-13198.487764669122</v>
      </c>
      <c r="CP51" s="57">
        <f>MIN('Drive Train'!$F$35-CJ50*'DEPRECATED - DT-Prelim Calcs'!$C$21*'Drive Train'!$F$39,CP50+CJ$2)</f>
        <v>11.231123660592111</v>
      </c>
      <c r="CQ51" s="57">
        <f>'Drive Train'!$F$35-CJ51*'DEPRECATED - DT-Prelim Calcs'!$C$21*'Drive Train'!$F$39</f>
        <v>9.6413389777376128</v>
      </c>
      <c r="CR51" s="1">
        <f>IF(CO51&gt;='Drive Train'!$F$29,1,0)</f>
        <v>0</v>
      </c>
      <c r="CS51" s="57">
        <f t="shared" si="41"/>
        <v>45.07616049448346</v>
      </c>
      <c r="CT51" s="63">
        <f>CT50+'DEPRECATED - DT-Prelim Calcs'!$C$11</f>
        <v>188</v>
      </c>
      <c r="CU51" s="2">
        <f>DE51/'Drive Train'!$F$35</f>
        <v>0.48999999999999994</v>
      </c>
      <c r="CV51" s="46">
        <f>DC51*12*60/(PI() * 'Drive Train'!$F$15)/CU$2*CU51</f>
        <v>-74829.697851069097</v>
      </c>
      <c r="CW51" s="2">
        <f>('DEPRECATED - DT-Prelim Calcs'!$C$6*CU51-CV51)/('DEPRECATED - DT-Prelim Calcs'!$C$6*CU51)*'DEPRECATED - DT-Prelim Calcs'!$C$7*CU51</f>
        <v>35.015716476749816</v>
      </c>
      <c r="CX51" s="57">
        <f>CW51/'DEPRECATED - DT-Prelim Calcs'!$C$7*('DEPRECATED - DT-Prelim Calcs'!$C$8-'DEPRECATED - DT-Prelim Calcs'!$C$9)+'DEPRECATED - DT-Prelim Calcs'!$C$9</f>
        <v>1866.8146987414943</v>
      </c>
      <c r="CY51" s="57">
        <f t="shared" si="13"/>
        <v>93</v>
      </c>
      <c r="CZ51" s="2">
        <f t="shared" si="42"/>
        <v>1.2803081040535502</v>
      </c>
      <c r="DA51" s="57">
        <f>CZ51*'DEPRECATED - DT-Prelim Calcs'!$C$21/CU$2/'DEPRECATED - DT-Prelim Calcs'!$C$19/'DEPRECATED - DT-Prelim Calcs'!$C$18*3.39*'DEPRECATED - DT-Prelim Calcs'!$C$20</f>
        <v>25.773080821789936</v>
      </c>
      <c r="DB51" s="46">
        <f t="shared" si="43"/>
        <v>0</v>
      </c>
      <c r="DC51" s="57">
        <f>DA50*'DEPRECATED - DT-Prelim Calcs'!$C$11+DC50</f>
        <v>-479.76414089645448</v>
      </c>
      <c r="DD51" s="57">
        <f>DD50+0.5*DA51*'DEPRECATED - DT-Prelim Calcs'!$C$11^2+DC51*'DEPRECATED - DT-Prelim Calcs'!$C$11</f>
        <v>-25163.647347459635</v>
      </c>
      <c r="DE51" s="57">
        <f>MIN('Drive Train'!$F$35-CY50*'DEPRECATED - DT-Prelim Calcs'!$C$21*'Drive Train'!$F$39,DE50+CY$2)</f>
        <v>6.0759999999999996</v>
      </c>
      <c r="DF51" s="57">
        <f>'Drive Train'!$F$35-CY51*'DEPRECATED - DT-Prelim Calcs'!$C$21*'Drive Train'!$F$39</f>
        <v>6.0759999999999996</v>
      </c>
      <c r="DG51" s="1">
        <f>IF(DD51&gt;='Drive Train'!$F$29,1,0)</f>
        <v>0</v>
      </c>
      <c r="DH51" s="57">
        <f t="shared" si="44"/>
        <v>103.33333333333333</v>
      </c>
      <c r="DI51" s="63">
        <f>DI50+'DEPRECATED - DT-Prelim Calcs'!$C$11</f>
        <v>188</v>
      </c>
      <c r="DJ51" s="2">
        <f>DT51/'Drive Train'!$F$35</f>
        <v>0.48999999999999994</v>
      </c>
      <c r="DK51" s="46">
        <f>DR51*12*60/(PI() * 'Drive Train'!$F$15)/DJ$2*DJ51</f>
        <v>-553.3567041674338</v>
      </c>
      <c r="DL51" s="2">
        <f>('DEPRECATED - DT-Prelim Calcs'!$C$6*DJ51-DK51)/('DEPRECATED - DT-Prelim Calcs'!$C$6*DJ51)*'DEPRECATED - DT-Prelim Calcs'!$C$7*DJ51</f>
        <v>1.4311044384697025</v>
      </c>
      <c r="DM51" s="57">
        <f>DL51/'DEPRECATED - DT-Prelim Calcs'!$C$7*('DEPRECATED - DT-Prelim Calcs'!$C$8-'DEPRECATED - DT-Prelim Calcs'!$C$9)+'DEPRECATED - DT-Prelim Calcs'!$C$9</f>
        <v>78.887012222266733</v>
      </c>
      <c r="DN51" s="57">
        <f t="shared" si="14"/>
        <v>78.887012222266733</v>
      </c>
      <c r="DO51" s="2">
        <f t="shared" si="45"/>
        <v>1.1037138828047846</v>
      </c>
      <c r="DP51" s="57">
        <f>DO51*'DEPRECATED - DT-Prelim Calcs'!$C$21/DJ$2/'DEPRECATED - DT-Prelim Calcs'!$C$19/'DEPRECATED - DT-Prelim Calcs'!$C$18*3.39*'DEPRECATED - DT-Prelim Calcs'!$C$20</f>
        <v>25.773080821789936</v>
      </c>
      <c r="DQ51" s="46">
        <f t="shared" si="46"/>
        <v>0</v>
      </c>
      <c r="DR51" s="57">
        <f>DP50*'DEPRECATED - DT-Prelim Calcs'!$C$11+DR50</f>
        <v>-3.0584471439603647</v>
      </c>
      <c r="DS51" s="57">
        <f>DS50+0.5*DP51*'DEPRECATED - DT-Prelim Calcs'!$C$11^2+DR51*'DEPRECATED - DT-Prelim Calcs'!$C$11</f>
        <v>-50141.278048842942</v>
      </c>
      <c r="DT51" s="57">
        <f>MIN('Drive Train'!$F$35-DN50*'DEPRECATED - DT-Prelim Calcs'!$C$21*'Drive Train'!$F$39,DT50+DN$2)</f>
        <v>6.0759999999999996</v>
      </c>
      <c r="DU51" s="57">
        <f>'Drive Train'!$F$35-DN51*'DEPRECATED - DT-Prelim Calcs'!$C$21*'Drive Train'!$F$39</f>
        <v>7.0356831688858623</v>
      </c>
      <c r="DV51" s="1">
        <f>IF(DS51&gt;='Drive Train'!$F$29,1,0)</f>
        <v>0</v>
      </c>
      <c r="DW51" s="57">
        <f t="shared" si="47"/>
        <v>87.652235802518589</v>
      </c>
      <c r="DX51" s="63">
        <f>DX50+'DEPRECATED - DT-Prelim Calcs'!$C$11</f>
        <v>188</v>
      </c>
      <c r="DY51" s="2">
        <f>EI51/'Drive Train'!$F$35</f>
        <v>0.48999999999999994</v>
      </c>
      <c r="DZ51" s="46">
        <f>EG51*12*60/(PI() * 'Drive Train'!$F$15)/DY$2*DY51</f>
        <v>-243696.66534168884</v>
      </c>
      <c r="EA51" s="2">
        <f>('DEPRECATED - DT-Prelim Calcs'!$C$6*DY51-DZ51)/('DEPRECATED - DT-Prelim Calcs'!$C$6*DY51)*'DEPRECATED - DT-Prelim Calcs'!$C$7*DY51</f>
        <v>111.37019896312761</v>
      </c>
      <c r="EB51" s="57">
        <f>EA51/'DEPRECATED - DT-Prelim Calcs'!$C$7*('DEPRECATED - DT-Prelim Calcs'!$C$8-'DEPRECATED - DT-Prelim Calcs'!$C$9)+'DEPRECATED - DT-Prelim Calcs'!$C$9</f>
        <v>5931.6612145100717</v>
      </c>
      <c r="EC51" s="57">
        <f t="shared" si="15"/>
        <v>93</v>
      </c>
      <c r="ED51" s="2">
        <f t="shared" si="48"/>
        <v>0.96993038185874991</v>
      </c>
      <c r="EE51" s="57">
        <f>ED51*'DEPRECATED - DT-Prelim Calcs'!$C$21/DY$2/'DEPRECATED - DT-Prelim Calcs'!$C$19/'DEPRECATED - DT-Prelim Calcs'!$C$18*3.39*'DEPRECATED - DT-Prelim Calcs'!$C$20</f>
        <v>25.773080821789936</v>
      </c>
      <c r="EF51" s="46">
        <f t="shared" si="49"/>
        <v>0</v>
      </c>
      <c r="EG51" s="57">
        <f>EE50*'DEPRECATED - DT-Prelim Calcs'!$C$11+EG50</f>
        <v>-1183.666749446166</v>
      </c>
      <c r="EH51" s="57">
        <f>EH50+0.5*EE51*'DEPRECATED - DT-Prelim Calcs'!$C$11^2+EG51*'DEPRECATED - DT-Prelim Calcs'!$C$11</f>
        <v>-80915.433088933903</v>
      </c>
      <c r="EI51" s="57">
        <f>MIN('Drive Train'!$F$35-EC50*'DEPRECATED - DT-Prelim Calcs'!$C$21*'Drive Train'!$F$39,EI50+EC$2)</f>
        <v>6.0759999999999996</v>
      </c>
      <c r="EJ51" s="57">
        <f>'Drive Train'!$F$35-EC51*'DEPRECATED - DT-Prelim Calcs'!$C$21*'Drive Train'!$F$39</f>
        <v>6.0759999999999996</v>
      </c>
      <c r="EK51" s="1">
        <f>IF(EH51&gt;='Drive Train'!$F$29,1,0)</f>
        <v>0</v>
      </c>
      <c r="EL51" s="57">
        <f t="shared" si="50"/>
        <v>103.33333333333333</v>
      </c>
      <c r="EM51" s="63">
        <f>EM50+'DEPRECATED - DT-Prelim Calcs'!$C$11</f>
        <v>188</v>
      </c>
      <c r="EN51" s="2">
        <f>EX51/'Drive Train'!$F$35</f>
        <v>0.48999999999999994</v>
      </c>
      <c r="EO51" s="46">
        <f>EV51*12*60/(PI() * 'Drive Train'!$F$15)/EN$2*EN51</f>
        <v>-201560.81259804472</v>
      </c>
      <c r="EP51" s="2">
        <f>('DEPRECATED - DT-Prelim Calcs'!$C$6*EN51-EO51)/('DEPRECATED - DT-Prelim Calcs'!$C$6*EN51)*'DEPRECATED - DT-Prelim Calcs'!$C$7*EN51</f>
        <v>92.318152975851376</v>
      </c>
      <c r="EQ51" s="57">
        <f>EP51/'DEPRECATED - DT-Prelim Calcs'!$C$7*('DEPRECATED - DT-Prelim Calcs'!$C$8-'DEPRECATED - DT-Prelim Calcs'!$C$9)+'DEPRECATED - DT-Prelim Calcs'!$C$9</f>
        <v>4917.3966916189756</v>
      </c>
      <c r="ER51" s="57">
        <f t="shared" si="16"/>
        <v>93</v>
      </c>
      <c r="ES51" s="2">
        <f t="shared" si="51"/>
        <v>0.86507304327942547</v>
      </c>
      <c r="ET51" s="57">
        <f>ES51*'DEPRECATED - DT-Prelim Calcs'!$C$21/EN$2/'DEPRECATED - DT-Prelim Calcs'!$C$19/'DEPRECATED - DT-Prelim Calcs'!$C$18*3.39*'DEPRECATED - DT-Prelim Calcs'!$C$20</f>
        <v>25.773080821789936</v>
      </c>
      <c r="EU51" s="46">
        <f t="shared" si="52"/>
        <v>0</v>
      </c>
      <c r="EV51" s="57">
        <f>ET50*'DEPRECATED - DT-Prelim Calcs'!$C$11+EV50</f>
        <v>-873.16873705130479</v>
      </c>
      <c r="EW51" s="57">
        <f>EW50+0.5*ET51*'DEPRECATED - DT-Prelim Calcs'!$C$11^2+EV51*'DEPRECATED - DT-Prelim Calcs'!$C$11</f>
        <v>-114011.27068809074</v>
      </c>
      <c r="EX51" s="57">
        <f>MIN('Drive Train'!$F$35-ER50*'DEPRECATED - DT-Prelim Calcs'!$C$21*'Drive Train'!$F$39,EX50+ER$2)</f>
        <v>6.0759999999999996</v>
      </c>
      <c r="EY51" s="57">
        <f>'Drive Train'!$F$35-ER51*'DEPRECATED - DT-Prelim Calcs'!$C$21*'Drive Train'!$F$39</f>
        <v>6.0759999999999996</v>
      </c>
      <c r="EZ51" s="1">
        <f>IF(EW51&gt;='Drive Train'!$F$29,1,0)</f>
        <v>0</v>
      </c>
      <c r="FA51" s="57">
        <f t="shared" si="53"/>
        <v>103.33333333333333</v>
      </c>
      <c r="FB51" s="63">
        <f>FB50+'DEPRECATED - DT-Prelim Calcs'!$C$11</f>
        <v>188</v>
      </c>
      <c r="FC51" s="2">
        <f>FM51/'Drive Train'!$F$35</f>
        <v>0.48999999999999994</v>
      </c>
      <c r="FD51" s="46">
        <f>FK51*12*60/(PI() * 'Drive Train'!$F$15)/FC$2*FC51</f>
        <v>-229712.61702884914</v>
      </c>
      <c r="FE51" s="2">
        <f>('DEPRECATED - DT-Prelim Calcs'!$C$6*FC51-FD51)/('DEPRECATED - DT-Prelim Calcs'!$C$6*FC51)*'DEPRECATED - DT-Prelim Calcs'!$C$7*FC51</f>
        <v>105.04720526069916</v>
      </c>
      <c r="FF51" s="57">
        <f>FE51/'DEPRECATED - DT-Prelim Calcs'!$C$7*('DEPRECATED - DT-Prelim Calcs'!$C$8-'DEPRECATED - DT-Prelim Calcs'!$C$9)+'DEPRECATED - DT-Prelim Calcs'!$C$9</f>
        <v>5595.0470684430302</v>
      </c>
      <c r="FG51" s="57">
        <f t="shared" si="17"/>
        <v>93</v>
      </c>
      <c r="FH51" s="2">
        <f t="shared" si="54"/>
        <v>0.78067567320338405</v>
      </c>
      <c r="FI51" s="57">
        <f>FH51*'DEPRECATED - DT-Prelim Calcs'!$C$21/FC$2/'DEPRECATED - DT-Prelim Calcs'!$C$19/'DEPRECATED - DT-Prelim Calcs'!$C$18*3.39*'DEPRECATED - DT-Prelim Calcs'!$C$20</f>
        <v>25.773080821789936</v>
      </c>
      <c r="FJ51" s="46">
        <f t="shared" si="55"/>
        <v>0</v>
      </c>
      <c r="FK51" s="57">
        <f>FI50*'DEPRECATED - DT-Prelim Calcs'!$C$11+FK50</f>
        <v>-898.03816587197366</v>
      </c>
      <c r="FL51" s="57">
        <f>FL50+0.5*FI51*'DEPRECATED - DT-Prelim Calcs'!$C$11^2+FK51*'DEPRECATED - DT-Prelim Calcs'!$C$11</f>
        <v>-135963.68297555466</v>
      </c>
      <c r="FM51" s="57">
        <f>MIN('Drive Train'!$F$35-FG50*'DEPRECATED - DT-Prelim Calcs'!$C$21*'Drive Train'!$F$39,FM50+FG$2)</f>
        <v>6.0759999999999996</v>
      </c>
      <c r="FN51" s="57">
        <f>'Drive Train'!$F$35-FG51*'DEPRECATED - DT-Prelim Calcs'!$C$21*'Drive Train'!$F$39</f>
        <v>6.0759999999999996</v>
      </c>
      <c r="FO51" s="1">
        <f>IF(FL51&gt;='Drive Train'!$F$29,1,0)</f>
        <v>0</v>
      </c>
      <c r="FP51" s="57">
        <f t="shared" si="56"/>
        <v>103.33333333333333</v>
      </c>
      <c r="FQ51" s="63">
        <f>FQ50+'DEPRECATED - DT-Prelim Calcs'!$C$11</f>
        <v>188</v>
      </c>
      <c r="FR51" s="2">
        <f>GB51/'Drive Train'!$F$35</f>
        <v>0.48999999999999994</v>
      </c>
      <c r="FS51" s="46">
        <f>FZ51*12*60/(PI() * 'Drive Train'!$F$15)/FR$2*FR51</f>
        <v>-3105.4960039692728</v>
      </c>
      <c r="FT51" s="2">
        <f>('DEPRECATED - DT-Prelim Calcs'!$C$6*FR51-FS51)/('DEPRECATED - DT-Prelim Calcs'!$C$6*FR51)*'DEPRECATED - DT-Prelim Calcs'!$C$7*FR51</f>
        <v>2.5850736153031799</v>
      </c>
      <c r="FU51" s="57">
        <f>FT51/'DEPRECATED - DT-Prelim Calcs'!$C$7*('DEPRECATED - DT-Prelim Calcs'!$C$8-'DEPRECATED - DT-Prelim Calcs'!$C$9)+'DEPRECATED - DT-Prelim Calcs'!$C$9</f>
        <v>140.3203090636506</v>
      </c>
      <c r="FV51" s="57">
        <f t="shared" si="18"/>
        <v>93</v>
      </c>
      <c r="FW51" s="2">
        <f t="shared" si="57"/>
        <v>0.7112822800297498</v>
      </c>
      <c r="FX51" s="57">
        <f>FW51*'DEPRECATED - DT-Prelim Calcs'!$C$21/FR$2/'DEPRECATED - DT-Prelim Calcs'!$C$19/'DEPRECATED - DT-Prelim Calcs'!$C$18*3.39*'DEPRECATED - DT-Prelim Calcs'!$C$20</f>
        <v>25.773080821789936</v>
      </c>
      <c r="FY51" s="46">
        <f t="shared" si="58"/>
        <v>0</v>
      </c>
      <c r="FZ51" s="57">
        <f>FX50*'DEPRECATED - DT-Prelim Calcs'!$C$11+FZ50</f>
        <v>-11.06145513812055</v>
      </c>
      <c r="GA51" s="57">
        <f>GA50+0.5*FX51*'DEPRECATED - DT-Prelim Calcs'!$C$11^2+FZ51*'DEPRECATED - DT-Prelim Calcs'!$C$11</f>
        <v>-124803.11048975126</v>
      </c>
      <c r="GB51" s="57">
        <f>MIN('Drive Train'!$F$35-FV50*'DEPRECATED - DT-Prelim Calcs'!$C$21*'Drive Train'!$F$39,GB50+FV$2)</f>
        <v>6.0759999999999996</v>
      </c>
      <c r="GC51" s="57">
        <f>'Drive Train'!$F$35-FV51*'DEPRECATED - DT-Prelim Calcs'!$C$21*'Drive Train'!$F$39</f>
        <v>6.0759999999999996</v>
      </c>
      <c r="GD51" s="1">
        <f>IF(GA51&gt;='Drive Train'!$F$29,1,0)</f>
        <v>0</v>
      </c>
      <c r="GE51" s="57">
        <f t="shared" si="59"/>
        <v>103.33333333333333</v>
      </c>
      <c r="GF51" s="63">
        <f>GF50+'DEPRECATED - DT-Prelim Calcs'!$C$11</f>
        <v>188</v>
      </c>
      <c r="GG51" s="2">
        <f>GQ51/'Drive Train'!$F$35</f>
        <v>0.83548387096774201</v>
      </c>
      <c r="GH51" s="46">
        <f>GO51*12*60/(PI() * 'Drive Train'!$F$15)/GG$2*GG51</f>
        <v>15468.060344657337</v>
      </c>
      <c r="GI51" s="2">
        <f>('DEPRECATED - DT-Prelim Calcs'!$C$6*GG51-GH51)/('DEPRECATED - DT-Prelim Calcs'!$C$6*GG51)*'DEPRECATED - DT-Prelim Calcs'!$C$7*GG51</f>
        <v>-4.9804848898465748</v>
      </c>
      <c r="GJ51" s="57">
        <f>GI51/'DEPRECATED - DT-Prelim Calcs'!$C$7*('DEPRECATED - DT-Prelim Calcs'!$C$8-'DEPRECATED - DT-Prelim Calcs'!$C$9)+'DEPRECATED - DT-Prelim Calcs'!$C$9</f>
        <v>-262.44365616901058</v>
      </c>
      <c r="GK51" s="57">
        <f t="shared" si="60"/>
        <v>-262.44365616901058</v>
      </c>
      <c r="GL51" s="2">
        <f t="shared" si="61"/>
        <v>-6.3359314729670819</v>
      </c>
      <c r="GM51" s="57">
        <f>GL51*'DEPRECATED - DT-Prelim Calcs'!$C$21/GG$2/'DEPRECATED - DT-Prelim Calcs'!$C$19/'DEPRECATED - DT-Prelim Calcs'!$C$18*3.39*'DEPRECATED - DT-Prelim Calcs'!$C$20</f>
        <v>-163.98600358704397</v>
      </c>
      <c r="GN51" s="46">
        <f t="shared" si="62"/>
        <v>1</v>
      </c>
      <c r="GO51" s="57">
        <f>GM50*'DEPRECATED - DT-Prelim Calcs'!$C$11+GO50</f>
        <v>45.237978590565518</v>
      </c>
      <c r="GP51" s="57">
        <f>GP50+0.5*GM51*'DEPRECATED - DT-Prelim Calcs'!$C$11^2+GO51*'DEPRECATED - DT-Prelim Calcs'!$C$11</f>
        <v>-77179.987943381144</v>
      </c>
      <c r="GQ51" s="57">
        <f>MIN('Drive Train'!$F$35-GK50*'DEPRECATED - DT-Prelim Calcs'!$C$21*'Drive Train'!$F$39,GQ50+GK$2)</f>
        <v>10.360000000000001</v>
      </c>
      <c r="GR51" s="57">
        <f>'Drive Train'!$F$35-GK51*'DEPRECATED - DT-Prelim Calcs'!$C$21*'Drive Train'!$F$39</f>
        <v>30.246168619492721</v>
      </c>
      <c r="GS51" s="1">
        <f>IF(GP51&gt;='Drive Train'!$F$29,1,0)</f>
        <v>0</v>
      </c>
      <c r="GT51" s="57">
        <f t="shared" si="63"/>
        <v>-291.60406241001169</v>
      </c>
      <c r="GU51" s="63">
        <f>GU50+'DEPRECATED - DT-Prelim Calcs'!$C$11</f>
        <v>188</v>
      </c>
      <c r="GV51" s="2">
        <f>HF51/'Drive Train'!$F$35</f>
        <v>0.81720430107526887</v>
      </c>
      <c r="GW51" s="46">
        <f>HD51*12*60/(PI() * 'Drive Train'!$F$15)/GV$2*GV51</f>
        <v>-289634.72398115735</v>
      </c>
      <c r="GX51" s="2">
        <f>('DEPRECATED - DT-Prelim Calcs'!$C$6*GV51-GW51)/('DEPRECATED - DT-Prelim Calcs'!$C$6*GV51)*'DEPRECATED - DT-Prelim Calcs'!$C$7*GV51</f>
        <v>132.93000360285018</v>
      </c>
      <c r="GY51" s="57">
        <f>GX51/'DEPRECATED - DT-Prelim Calcs'!$C$7*('DEPRECATED - DT-Prelim Calcs'!$C$8-'DEPRECATED - DT-Prelim Calcs'!$C$9)+'DEPRECATED - DT-Prelim Calcs'!$C$9</f>
        <v>7079.4300673218577</v>
      </c>
      <c r="GZ51" s="57">
        <f t="shared" si="20"/>
        <v>33.333333333333314</v>
      </c>
      <c r="HA51" s="2">
        <f t="shared" si="64"/>
        <v>0.99579519204165001</v>
      </c>
      <c r="HB51" s="57">
        <f>HA51*'DEPRECATED - DT-Prelim Calcs'!$C$21/GV$2/'DEPRECATED - DT-Prelim Calcs'!$C$19/'DEPRECATED - DT-Prelim Calcs'!$C$18*3.39*'DEPRECATED - DT-Prelim Calcs'!$C$20</f>
        <v>25.773080821789936</v>
      </c>
      <c r="HC51" s="46">
        <f t="shared" si="65"/>
        <v>0</v>
      </c>
      <c r="HD51" s="57">
        <f>HB50*'DEPRECATED - DT-Prelim Calcs'!$C$11+HD50</f>
        <v>-866.01494594370786</v>
      </c>
      <c r="HE51" s="57">
        <f>HE50+0.5*HB51*'DEPRECATED - DT-Prelim Calcs'!$C$11^2+HD51*'DEPRECATED - DT-Prelim Calcs'!$C$11</f>
        <v>-74159.827200229527</v>
      </c>
      <c r="HF51" s="57">
        <f>MIN('Drive Train'!$F$35-GZ50*'DEPRECATED - DT-Prelim Calcs'!$C$21*'Drive Train'!$F$39,HF50+GZ$2)</f>
        <v>10.133333333333335</v>
      </c>
      <c r="HG51" s="57">
        <f>'Drive Train'!$F$35-GZ51*'DEPRECATED - DT-Prelim Calcs'!$C$21*'Drive Train'!$F$39</f>
        <v>10.133333333333335</v>
      </c>
      <c r="HH51" s="1">
        <f>IF(HE51&gt;='Drive Train'!$F$29,1,0)</f>
        <v>0</v>
      </c>
      <c r="HI51" s="57">
        <f t="shared" si="66"/>
        <v>37.037037037037017</v>
      </c>
      <c r="HJ51" s="63">
        <f>HJ50+'DEPRECATED - DT-Prelim Calcs'!$C$11</f>
        <v>188</v>
      </c>
      <c r="HK51" s="2">
        <f>HU51/'Drive Train'!$F$35</f>
        <v>0.79892473118279583</v>
      </c>
      <c r="HL51" s="46">
        <f>HS51*12*60/(PI() * 'Drive Train'!$F$15)/HK$2*HK51</f>
        <v>-118725.96534395822</v>
      </c>
      <c r="HM51" s="2">
        <f>('DEPRECATED - DT-Prelim Calcs'!$C$6*HK51-HL51)/('DEPRECATED - DT-Prelim Calcs'!$C$6*HK51)*'DEPRECATED - DT-Prelim Calcs'!$C$7*HK51</f>
        <v>55.60825597155754</v>
      </c>
      <c r="HN51" s="57">
        <f>HM51/'DEPRECATED - DT-Prelim Calcs'!$C$7*('DEPRECATED - DT-Prelim Calcs'!$C$8-'DEPRECATED - DT-Prelim Calcs'!$C$9)+'DEPRECATED - DT-Prelim Calcs'!$C$9</f>
        <v>2963.0897266186025</v>
      </c>
      <c r="HO51" s="57">
        <f t="shared" si="21"/>
        <v>36.66666666666665</v>
      </c>
      <c r="HP51" s="2">
        <f t="shared" si="67"/>
        <v>0.99579519204165001</v>
      </c>
      <c r="HQ51" s="57">
        <f>HP51*'DEPRECATED - DT-Prelim Calcs'!$C$21/HK$2/'DEPRECATED - DT-Prelim Calcs'!$C$19/'DEPRECATED - DT-Prelim Calcs'!$C$18*3.39*'DEPRECATED - DT-Prelim Calcs'!$C$20</f>
        <v>25.773080821789936</v>
      </c>
      <c r="HR51" s="46">
        <f t="shared" si="68"/>
        <v>0</v>
      </c>
      <c r="HS51" s="57">
        <f>HQ50*'DEPRECATED - DT-Prelim Calcs'!$C$11+HS50</f>
        <v>-363.11588448515477</v>
      </c>
      <c r="HT51" s="57">
        <f>HT50+0.5*HQ51*'DEPRECATED - DT-Prelim Calcs'!$C$11^2+HS51*'DEPRECATED - DT-Prelim Calcs'!$C$11</f>
        <v>-87418.705364431837</v>
      </c>
      <c r="HU51" s="57">
        <f>MIN('Drive Train'!$F$35-HO50*'DEPRECATED - DT-Prelim Calcs'!$C$21*'Drive Train'!$F$39,HU50+HO$2)</f>
        <v>9.9066666666666681</v>
      </c>
      <c r="HV51" s="57">
        <f>'Drive Train'!$F$35-HO51*'DEPRECATED - DT-Prelim Calcs'!$C$21*'Drive Train'!$F$39</f>
        <v>9.9066666666666681</v>
      </c>
      <c r="HW51" s="1">
        <f>IF(HT51&gt;='Drive Train'!$F$29,1,0)</f>
        <v>0</v>
      </c>
      <c r="HX51" s="57">
        <f t="shared" si="69"/>
        <v>40.740740740740726</v>
      </c>
      <c r="HY51" s="63">
        <f>HY50+'DEPRECATED - DT-Prelim Calcs'!$C$11</f>
        <v>188</v>
      </c>
      <c r="HZ51" s="2">
        <f>IJ51/'Drive Train'!$F$35</f>
        <v>0.78064516129032269</v>
      </c>
      <c r="IA51" s="46">
        <f>IH51*12*60/(PI() * 'Drive Train'!$F$15)/HZ$2*HZ51</f>
        <v>-37210.011784538823</v>
      </c>
      <c r="IB51" s="2">
        <f>('DEPRECATED - DT-Prelim Calcs'!$C$6*HZ51-IA51)/('DEPRECATED - DT-Prelim Calcs'!$C$6*HZ51)*'DEPRECATED - DT-Prelim Calcs'!$C$7*HZ51</f>
        <v>18.706144407328548</v>
      </c>
      <c r="IC51" s="57">
        <f>IB51/'DEPRECATED - DT-Prelim Calcs'!$C$7*('DEPRECATED - DT-Prelim Calcs'!$C$8-'DEPRECATED - DT-Prelim Calcs'!$C$9)+'DEPRECATED - DT-Prelim Calcs'!$C$9</f>
        <v>998.5499284067439</v>
      </c>
      <c r="ID51" s="57">
        <f t="shared" si="22"/>
        <v>39.999999999999986</v>
      </c>
      <c r="IE51" s="2">
        <f t="shared" si="70"/>
        <v>0.99579519204165001</v>
      </c>
      <c r="IF51" s="57">
        <f>IE51*'DEPRECATED - DT-Prelim Calcs'!$C$21/HZ$2/'DEPRECATED - DT-Prelim Calcs'!$C$19/'DEPRECATED - DT-Prelim Calcs'!$C$18*3.39*'DEPRECATED - DT-Prelim Calcs'!$C$20</f>
        <v>25.773080821789936</v>
      </c>
      <c r="IG51" s="46">
        <f t="shared" si="71"/>
        <v>0</v>
      </c>
      <c r="IH51" s="57">
        <f>IF50*'DEPRECATED - DT-Prelim Calcs'!$C$11+IH50</f>
        <v>-116.46931968190266</v>
      </c>
      <c r="II51" s="57">
        <f>II50+0.5*IF51*'DEPRECATED - DT-Prelim Calcs'!$C$11^2+IH51*'DEPRECATED - DT-Prelim Calcs'!$C$11</f>
        <v>-92178.265418524665</v>
      </c>
      <c r="IJ51" s="57">
        <f>MIN('Drive Train'!$F$35-ID50*'DEPRECATED - DT-Prelim Calcs'!$C$21*'Drive Train'!$F$39,IJ50+ID$2)</f>
        <v>9.6800000000000015</v>
      </c>
      <c r="IK51" s="57">
        <f>'Drive Train'!$F$35-ID51*'DEPRECATED - DT-Prelim Calcs'!$C$21*'Drive Train'!$F$39</f>
        <v>9.6800000000000015</v>
      </c>
      <c r="IL51" s="1">
        <f>IF(II51&gt;='Drive Train'!$F$29,1,0)</f>
        <v>0</v>
      </c>
      <c r="IM51" s="57">
        <f t="shared" si="72"/>
        <v>44.444444444444429</v>
      </c>
      <c r="IN51" s="63">
        <f>IN50+'DEPRECATED - DT-Prelim Calcs'!$C$11</f>
        <v>188</v>
      </c>
      <c r="IO51" s="2">
        <f>IY51/'Drive Train'!$F$35</f>
        <v>3.6641821282756686</v>
      </c>
      <c r="IP51" s="46">
        <f>IW51*12*60/(PI() * 'Drive Train'!$F$15)/IO$2*IO51</f>
        <v>-1670712.8870141911</v>
      </c>
      <c r="IQ51" s="2">
        <f>('DEPRECATED - DT-Prelim Calcs'!$C$6*IO51-IP51)/('DEPRECATED - DT-Prelim Calcs'!$C$6*IO51)*'DEPRECATED - DT-Prelim Calcs'!$C$7*IO51</f>
        <v>764.25620570291574</v>
      </c>
      <c r="IR51" s="57">
        <f>IQ51/'DEPRECATED - DT-Prelim Calcs'!$C$7*('DEPRECATED - DT-Prelim Calcs'!$C$8-'DEPRECATED - DT-Prelim Calcs'!$C$9)+'DEPRECATED - DT-Prelim Calcs'!$C$9</f>
        <v>40689.036594059784</v>
      </c>
      <c r="IS51" s="57">
        <f t="shared" si="23"/>
        <v>43.333333333333321</v>
      </c>
      <c r="IT51" s="2">
        <f t="shared" si="73"/>
        <v>0.99579519204165001</v>
      </c>
      <c r="IU51" s="57">
        <f>IT51*'DEPRECATED - DT-Prelim Calcs'!$C$21/IO$2/'DEPRECATED - DT-Prelim Calcs'!$C$19/'DEPRECATED - DT-Prelim Calcs'!$C$18*3.39*'DEPRECATED - DT-Prelim Calcs'!$C$20</f>
        <v>25.773080821789936</v>
      </c>
      <c r="IV51" s="46">
        <f t="shared" si="74"/>
        <v>0</v>
      </c>
      <c r="IW51" s="57">
        <f>IU50*'DEPRECATED - DT-Prelim Calcs'!$C$11+IW50</f>
        <v>-1114.1153905105627</v>
      </c>
      <c r="IX51" s="57">
        <f>IX50+0.5*IU51*'DEPRECATED - DT-Prelim Calcs'!$C$11^2+IW51*'DEPRECATED - DT-Prelim Calcs'!$C$11</f>
        <v>-88168.607631494437</v>
      </c>
      <c r="IY51" s="57">
        <f>MIN('Drive Train'!$F$35-IS50*'DEPRECATED - DT-Prelim Calcs'!$C$21*'Drive Train'!$F$39,IY50+IS$2)</f>
        <v>45.435858390618293</v>
      </c>
      <c r="IZ51" s="57">
        <f>'Drive Train'!$F$35-IS51*'DEPRECATED - DT-Prelim Calcs'!$C$21*'Drive Train'!$F$39</f>
        <v>9.4533333333333349</v>
      </c>
      <c r="JA51" s="1">
        <f>IF(IX51&gt;='Drive Train'!$F$29,1,0)</f>
        <v>0</v>
      </c>
      <c r="JB51" s="57">
        <f t="shared" si="75"/>
        <v>48.148148148148138</v>
      </c>
      <c r="JC51" s="63">
        <f>JC50+'DEPRECATED - DT-Prelim Calcs'!$C$11</f>
        <v>188</v>
      </c>
      <c r="JD51" s="2">
        <f>JN51/'Drive Train'!$F$35</f>
        <v>0.74408602150537628</v>
      </c>
      <c r="JE51" s="46">
        <f>JL51*12*60/(PI() * 'Drive Train'!$F$15)/JD$2*JD51</f>
        <v>-8194.5190723446758</v>
      </c>
      <c r="JF51" s="2">
        <f>('DEPRECATED - DT-Prelim Calcs'!$C$6*JD51-JE51)/('DEPRECATED - DT-Prelim Calcs'!$C$6*JD51)*'DEPRECATED - DT-Prelim Calcs'!$C$7*JD51</f>
        <v>5.4984613764340864</v>
      </c>
      <c r="JG51" s="57">
        <f>JF51/'DEPRECATED - DT-Prelim Calcs'!$C$7*('DEPRECATED - DT-Prelim Calcs'!$C$8-'DEPRECATED - DT-Prelim Calcs'!$C$9)+'DEPRECATED - DT-Prelim Calcs'!$C$9</f>
        <v>295.41891891970675</v>
      </c>
      <c r="JH51" s="57">
        <f t="shared" si="24"/>
        <v>46.666666666666657</v>
      </c>
      <c r="JI51" s="2">
        <f t="shared" si="76"/>
        <v>0.99579519204165001</v>
      </c>
      <c r="JJ51" s="57">
        <f>JI51*'DEPRECATED - DT-Prelim Calcs'!$C$21/JD$2/'DEPRECATED - DT-Prelim Calcs'!$C$19/'DEPRECATED - DT-Prelim Calcs'!$C$18*3.39*'DEPRECATED - DT-Prelim Calcs'!$C$20</f>
        <v>25.773080821789936</v>
      </c>
      <c r="JK51" s="46">
        <f t="shared" si="77"/>
        <v>0</v>
      </c>
      <c r="JL51" s="57">
        <f>JJ50*'DEPRECATED - DT-Prelim Calcs'!$C$11+JL50</f>
        <v>-26.909506161229999</v>
      </c>
      <c r="JM51" s="57">
        <f>JM50+0.5*JJ51*'DEPRECATED - DT-Prelim Calcs'!$C$11^2+JL51*'DEPRECATED - DT-Prelim Calcs'!$C$11</f>
        <v>-92687.537893016386</v>
      </c>
      <c r="JN51" s="57">
        <f>MIN('Drive Train'!$F$35-JH50*'DEPRECATED - DT-Prelim Calcs'!$C$21*'Drive Train'!$F$39,JN50+JH$2)</f>
        <v>9.2266666666666666</v>
      </c>
      <c r="JO51" s="57">
        <f>'Drive Train'!$F$35-JH51*'DEPRECATED - DT-Prelim Calcs'!$C$21*'Drive Train'!$F$39</f>
        <v>9.2266666666666666</v>
      </c>
      <c r="JP51" s="1">
        <f>IF(JM51&gt;='Drive Train'!$F$29,1,0)</f>
        <v>0</v>
      </c>
      <c r="JQ51" s="57">
        <f>MIN(JG51,'DEPRECATED - DT-Prelim Calcs'!$C$10)*'DEPRECATED - DT-Prelim Calcs'!$C$11*1000/60/60</f>
        <v>103.33333333333333</v>
      </c>
      <c r="JR51" s="63">
        <f>JR50+'DEPRECATED - DT-Prelim Calcs'!$C$11</f>
        <v>188</v>
      </c>
      <c r="JS51" s="2">
        <f>KC51/'Drive Train'!$F$35</f>
        <v>0.72580645161290325</v>
      </c>
      <c r="JT51" s="46">
        <f>KA51*12*60/(PI() * 'Drive Train'!$F$15)/JS$2*JS51</f>
        <v>-71304.429992877049</v>
      </c>
      <c r="JU51" s="2">
        <f>('DEPRECATED - DT-Prelim Calcs'!$C$6*JS51-JT51)/('DEPRECATED - DT-Prelim Calcs'!$C$6*JS51)*'DEPRECATED - DT-Prelim Calcs'!$C$7*JS51</f>
        <v>33.990033376310869</v>
      </c>
      <c r="JV51" s="57">
        <f>JU51/'DEPRECATED - DT-Prelim Calcs'!$C$7*('DEPRECATED - DT-Prelim Calcs'!$C$8-'DEPRECATED - DT-Prelim Calcs'!$C$9)+'DEPRECATED - DT-Prelim Calcs'!$C$9</f>
        <v>1812.2109054691637</v>
      </c>
      <c r="JW51" s="57">
        <f t="shared" si="25"/>
        <v>49.999999999999993</v>
      </c>
      <c r="JX51" s="2">
        <f t="shared" si="78"/>
        <v>0.99579519204165001</v>
      </c>
      <c r="JY51" s="57">
        <f>JX51*'DEPRECATED - DT-Prelim Calcs'!$C$21/JS$2/'DEPRECATED - DT-Prelim Calcs'!$C$19/'DEPRECATED - DT-Prelim Calcs'!$C$18*3.39*'DEPRECATED - DT-Prelim Calcs'!$C$20</f>
        <v>25.773080821789936</v>
      </c>
      <c r="JZ51" s="46">
        <f t="shared" si="79"/>
        <v>0</v>
      </c>
      <c r="KA51" s="57">
        <f>JY50*'DEPRECATED - DT-Prelim Calcs'!$C$11+KA50</f>
        <v>-240.04965795152873</v>
      </c>
      <c r="KB51" s="57">
        <f>KB50+0.5*JY51*'DEPRECATED - DT-Prelim Calcs'!$C$11^2+KA51*'DEPRECATED - DT-Prelim Calcs'!$C$11</f>
        <v>-73132.759137755653</v>
      </c>
      <c r="KC51" s="57">
        <f>MIN('Drive Train'!$F$35-JW50*'DEPRECATED - DT-Prelim Calcs'!$C$21*'Drive Train'!$F$39,KC50+JW$2)</f>
        <v>9</v>
      </c>
      <c r="KD51" s="57">
        <f>'Drive Train'!$F$35-JW51*'DEPRECATED - DT-Prelim Calcs'!$C$21*'Drive Train'!$F$39</f>
        <v>9</v>
      </c>
      <c r="KE51" s="1">
        <f>IF(KB51&gt;='Drive Train'!$F$29,1,0)</f>
        <v>0</v>
      </c>
      <c r="KF51" s="57">
        <f>MIN(JV51,'DEPRECATED - DT-Prelim Calcs'!$C$10)*'DEPRECATED - DT-Prelim Calcs'!$C$11*1000/60/60</f>
        <v>103.33333333333333</v>
      </c>
      <c r="KG51" s="63">
        <f>KG50+'DEPRECATED - DT-Prelim Calcs'!$C$11</f>
        <v>188</v>
      </c>
      <c r="KH51" s="2">
        <f>KR51/'Drive Train'!$F$35</f>
        <v>0.7075268817204301</v>
      </c>
      <c r="KI51" s="46">
        <f>KP51*12*60/(PI() * 'Drive Train'!$F$15)/KH$2*KH51</f>
        <v>-123099.7133588424</v>
      </c>
      <c r="KJ51" s="2">
        <f>('DEPRECATED - DT-Prelim Calcs'!$C$6*KH51-KI51)/('DEPRECATED - DT-Prelim Calcs'!$C$6*KH51)*'DEPRECATED - DT-Prelim Calcs'!$C$7*KH51</f>
        <v>57.365610553203311</v>
      </c>
      <c r="KK51" s="57">
        <f>KJ51/'DEPRECATED - DT-Prelim Calcs'!$C$7*('DEPRECATED - DT-Prelim Calcs'!$C$8-'DEPRECATED - DT-Prelim Calcs'!$C$9)+'DEPRECATED - DT-Prelim Calcs'!$C$9</f>
        <v>3056.6451593261345</v>
      </c>
      <c r="KL51" s="57">
        <f t="shared" si="26"/>
        <v>53.333333333333329</v>
      </c>
      <c r="KM51" s="2">
        <f t="shared" si="80"/>
        <v>0.99579519204165001</v>
      </c>
      <c r="KN51" s="57">
        <f>KM51*'DEPRECATED - DT-Prelim Calcs'!$C$21/KH$2/'DEPRECATED - DT-Prelim Calcs'!$C$19/'DEPRECATED - DT-Prelim Calcs'!$C$18*3.39*'DEPRECATED - DT-Prelim Calcs'!$C$20</f>
        <v>25.773080821789936</v>
      </c>
      <c r="KO51" s="46">
        <f t="shared" si="81"/>
        <v>0</v>
      </c>
      <c r="KP51" s="57">
        <f>KN50*'DEPRECATED - DT-Prelim Calcs'!$C$11+KP50</f>
        <v>-425.12779466530526</v>
      </c>
      <c r="KQ51" s="57">
        <f>KQ50+0.5*KN51*'DEPRECATED - DT-Prelim Calcs'!$C$11^2+KP51*'DEPRECATED - DT-Prelim Calcs'!$C$11</f>
        <v>-103360.90178140698</v>
      </c>
      <c r="KR51" s="57">
        <f>MIN('Drive Train'!$F$35-KL50*'DEPRECATED - DT-Prelim Calcs'!$C$21*'Drive Train'!$F$39,KR50+KL$2)</f>
        <v>8.7733333333333334</v>
      </c>
      <c r="KS51" s="57">
        <f>'Drive Train'!$F$35-KL51*'DEPRECATED - DT-Prelim Calcs'!$C$21*'Drive Train'!$F$39</f>
        <v>8.7733333333333334</v>
      </c>
      <c r="KT51" s="1">
        <f>IF(KQ51&gt;='Drive Train'!$F$29,1,0)</f>
        <v>0</v>
      </c>
      <c r="KU51" s="57">
        <f>MIN(KK51,'DEPRECATED - DT-Prelim Calcs'!$C$10)*'DEPRECATED - DT-Prelim Calcs'!$C$11*1000/60/60</f>
        <v>103.33333333333333</v>
      </c>
      <c r="KV51" s="63">
        <f>KV50+'DEPRECATED - DT-Prelim Calcs'!$C$11</f>
        <v>188</v>
      </c>
      <c r="KW51" s="2">
        <f>LG51/'Drive Train'!$F$35</f>
        <v>0.68924731182795695</v>
      </c>
      <c r="KX51" s="46">
        <f>LE51*12*60/(PI() * 'Drive Train'!$F$15)/KW$2*KW51</f>
        <v>-158084.75105293552</v>
      </c>
      <c r="KY51" s="2">
        <f>('DEPRECATED - DT-Prelim Calcs'!$C$6*KW51-KX51)/('DEPRECATED - DT-Prelim Calcs'!$C$6*KW51)*'DEPRECATED - DT-Prelim Calcs'!$C$7*KW51</f>
        <v>73.140307416922752</v>
      </c>
      <c r="KZ51" s="57">
        <f>KY51/'DEPRECATED - DT-Prelim Calcs'!$C$7*('DEPRECATED - DT-Prelim Calcs'!$C$8-'DEPRECATED - DT-Prelim Calcs'!$C$9)+'DEPRECATED - DT-Prelim Calcs'!$C$9</f>
        <v>3896.4350380046426</v>
      </c>
      <c r="LA51" s="57">
        <f t="shared" si="27"/>
        <v>56.666666666666664</v>
      </c>
      <c r="LB51" s="2">
        <f t="shared" si="82"/>
        <v>0.99579519204165001</v>
      </c>
      <c r="LC51" s="57">
        <f>LB51*'DEPRECATED - DT-Prelim Calcs'!$C$21/KW$2/'DEPRECATED - DT-Prelim Calcs'!$C$19/'DEPRECATED - DT-Prelim Calcs'!$C$18*3.39*'DEPRECATED - DT-Prelim Calcs'!$C$20</f>
        <v>25.773080821789936</v>
      </c>
      <c r="LD51" s="46">
        <f t="shared" si="83"/>
        <v>0</v>
      </c>
      <c r="LE51" s="57">
        <f>LC50*'DEPRECATED - DT-Prelim Calcs'!$C$11+LE50</f>
        <v>-560.42861510081514</v>
      </c>
      <c r="LF51" s="57">
        <f>LF50+0.5*LC51*'DEPRECATED - DT-Prelim Calcs'!$C$11^2+LE51*'DEPRECATED - DT-Prelim Calcs'!$C$11</f>
        <v>-98701.576730371715</v>
      </c>
      <c r="LG51" s="57">
        <f>MIN('Drive Train'!$F$35-LA50*'DEPRECATED - DT-Prelim Calcs'!$C$21*'Drive Train'!$F$39,LG50+LA$2)</f>
        <v>8.5466666666666669</v>
      </c>
      <c r="LH51" s="57">
        <f>'Drive Train'!$F$35-LA51*'DEPRECATED - DT-Prelim Calcs'!$C$21*'Drive Train'!$F$39</f>
        <v>8.5466666666666669</v>
      </c>
      <c r="LI51" s="1">
        <f>IF(LF51&gt;='Drive Train'!$F$29,1,0)</f>
        <v>0</v>
      </c>
      <c r="LJ51" s="57">
        <f>MIN(KZ51,'DEPRECATED - DT-Prelim Calcs'!$C$10)*'DEPRECATED - DT-Prelim Calcs'!$C$11*1000/60/60</f>
        <v>103.33333333333333</v>
      </c>
      <c r="LK51" s="63">
        <f>LK50+'DEPRECATED - DT-Prelim Calcs'!$C$11</f>
        <v>188</v>
      </c>
      <c r="LL51" s="2">
        <f>LV51/'Drive Train'!$F$35</f>
        <v>0.67096774193548392</v>
      </c>
      <c r="LM51" s="46">
        <f>LT51*12*60/(PI() * 'Drive Train'!$F$15)/LL$2*LL51</f>
        <v>-143252.81994620481</v>
      </c>
      <c r="LN51" s="2">
        <f>('DEPRECATED - DT-Prelim Calcs'!$C$6*LL51-LM51)/('DEPRECATED - DT-Prelim Calcs'!$C$6*LL51)*'DEPRECATED - DT-Prelim Calcs'!$C$7*LL51</f>
        <v>66.389883303158996</v>
      </c>
      <c r="LO51" s="57">
        <f>LN51/'DEPRECATED - DT-Prelim Calcs'!$C$7*('DEPRECATED - DT-Prelim Calcs'!$C$8-'DEPRECATED - DT-Prelim Calcs'!$C$9)+'DEPRECATED - DT-Prelim Calcs'!$C$9</f>
        <v>3537.0659866370538</v>
      </c>
      <c r="LP51" s="57">
        <f t="shared" si="28"/>
        <v>60</v>
      </c>
      <c r="LQ51" s="2">
        <f t="shared" si="84"/>
        <v>0.99579519204165001</v>
      </c>
      <c r="LR51" s="57">
        <f>LQ51*'DEPRECATED - DT-Prelim Calcs'!$C$21/LL$2/'DEPRECATED - DT-Prelim Calcs'!$C$19/'DEPRECATED - DT-Prelim Calcs'!$C$18*3.39*'DEPRECATED - DT-Prelim Calcs'!$C$20</f>
        <v>25.773080821789936</v>
      </c>
      <c r="LS51" s="46">
        <f t="shared" si="85"/>
        <v>0</v>
      </c>
      <c r="LT51" s="57">
        <f>LR50*'DEPRECATED - DT-Prelim Calcs'!$C$11+LT50</f>
        <v>-521.68330910543261</v>
      </c>
      <c r="LU51" s="57">
        <f>LU50+0.5*LR51*'DEPRECATED - DT-Prelim Calcs'!$C$11^2+LT51*'DEPRECATED - DT-Prelim Calcs'!$C$11</f>
        <v>-103180.7925333064</v>
      </c>
      <c r="LV51" s="57">
        <f>MIN('Drive Train'!$F$35-LP50*'DEPRECATED - DT-Prelim Calcs'!$C$21*'Drive Train'!$F$39,LV50+LP$2)</f>
        <v>8.32</v>
      </c>
      <c r="LW51" s="57">
        <f>'Drive Train'!$F$35-LP51*'DEPRECATED - DT-Prelim Calcs'!$C$21*'Drive Train'!$F$39</f>
        <v>8.32</v>
      </c>
      <c r="LX51" s="1">
        <f>IF(LU51&gt;='Drive Train'!$F$29,1,0)</f>
        <v>0</v>
      </c>
      <c r="LY51" s="57">
        <f>MIN(LO51,'DEPRECATED - DT-Prelim Calcs'!$C$10)*'DEPRECATED - DT-Prelim Calcs'!$C$11*1000/60/60</f>
        <v>103.33333333333333</v>
      </c>
      <c r="LZ51" s="63">
        <f>LZ50+'DEPRECATED - DT-Prelim Calcs'!$C$11</f>
        <v>188</v>
      </c>
    </row>
    <row r="52" spans="2:338" x14ac:dyDescent="0.2">
      <c r="C52" s="3" t="s">
        <v>127</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Train'!$AA$49 + V51*(1-'Drive Train'!$AA$49))</f>
        <v>0</v>
      </c>
      <c r="W52" s="57">
        <f t="shared" si="0"/>
        <v>0</v>
      </c>
      <c r="X52" s="2">
        <f>MAX(MIN(IF(AND(AI51=1,AG52&lt;0),-1,1)*(W52-$C$9)/($C$8-$C$9)*$C$7-$C$29*AE52/T$2 -  AI51*$C$29/2,X$2),MAX(X$4:X51)*-1)</f>
        <v>-0.2458281045106315</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Train'!$F$39,AG51+W$2)-$C$3,IF(AE51-1&lt;=0,0,IF($C$32=Motors!$C$29,MAX(MAX(AG$4:AG51)*-1,AG51-W$2),MAX(0,MAX(AG$4:AG51)*-1,AG51-W$2))))</f>
        <v>0</v>
      </c>
      <c r="AH52" s="57">
        <f>'Drive Train'!$F$35-ABS(W52)*'DEPRECATED - DT-Prelim Calcs'!$C$21*'Drive Train'!$F$39</f>
        <v>12.4</v>
      </c>
      <c r="AI52" s="1">
        <f>IF(AJ52&gt;='Drive Train'!$F$29,1,0)</f>
        <v>1</v>
      </c>
      <c r="AJ52" s="57">
        <f>AJ51+0.5*Y52*'DEPRECATED - DT-Prelim Calcs'!$C$11^2+AE52*'DEPRECATED - DT-Prelim Calcs'!$C$11</f>
        <v>784.33981740885292</v>
      </c>
      <c r="AK52" s="57">
        <f t="shared" si="8"/>
        <v>0</v>
      </c>
      <c r="AL52" s="63">
        <f>AL51+'DEPRECATED - DT-Prelim Calcs'!$C$11</f>
        <v>192</v>
      </c>
      <c r="AM52" s="2">
        <f>AW52/'Drive Train'!$F$35</f>
        <v>0.88882408903157761</v>
      </c>
      <c r="AN52" s="46">
        <f>AU52*12*60/(PI() * 'Drive Train'!$F$15)/AM$2*AM52</f>
        <v>4007.4147524319606</v>
      </c>
      <c r="AO52" s="2">
        <f>('DEPRECATED - DT-Prelim Calcs'!$C$6*AM52-AN52)/('DEPRECATED - DT-Prelim Calcs'!$C$6*AM52)*'DEPRECATED - DT-Prelim Calcs'!$C$7*AM52</f>
        <v>0.33008302391675398</v>
      </c>
      <c r="AP52" s="57">
        <f>AO52/'DEPRECATED - DT-Prelim Calcs'!$C$7*('DEPRECATED - DT-Prelim Calcs'!$C$8-'DEPRECATED - DT-Prelim Calcs'!$C$9)+'DEPRECATED - DT-Prelim Calcs'!$C$9</f>
        <v>20.272469696481135</v>
      </c>
      <c r="AQ52" s="57">
        <f t="shared" si="9"/>
        <v>20.272469696481135</v>
      </c>
      <c r="AR52" s="2">
        <f t="shared" si="30"/>
        <v>-7.5295617947834792E-6</v>
      </c>
      <c r="AS52" s="57">
        <f>AR52*'DEPRECATED - DT-Prelim Calcs'!$C$21/AM$2/'DEPRECATED - DT-Prelim Calcs'!$C$19/'DEPRECATED - DT-Prelim Calcs'!$C$18*3.39*'DEPRECATED - DT-Prelim Calcs'!$C$20</f>
        <v>-5.4566241881211931E-5</v>
      </c>
      <c r="AT52" s="46">
        <f t="shared" si="31"/>
        <v>0</v>
      </c>
      <c r="AU52" s="57">
        <f>AS51*'DEPRECATED - DT-Prelim Calcs'!$C$11+AU51</f>
        <v>39.345570617430838</v>
      </c>
      <c r="AV52" s="57">
        <f>AV51+0.5*AS52*'DEPRECATED - DT-Prelim Calcs'!$C$11^2+AU52*'DEPRECATED - DT-Prelim Calcs'!$C$11</f>
        <v>7511.5269988718628</v>
      </c>
      <c r="AW52" s="57">
        <f>MIN('Drive Train'!$F$35-AQ51*'DEPRECATED - DT-Prelim Calcs'!$C$21*'Drive Train'!$F$39,AW51+AQ$2)</f>
        <v>11.021418703991563</v>
      </c>
      <c r="AX52" s="57">
        <f>'Drive Train'!$F$35-AQ52*'DEPRECATED - DT-Prelim Calcs'!$C$21*'Drive Train'!$F$39</f>
        <v>11.021472060639283</v>
      </c>
      <c r="AY52" s="1">
        <f>IF(AV52&gt;='Drive Train'!$F$29,1,0)</f>
        <v>1</v>
      </c>
      <c r="AZ52" s="57">
        <f t="shared" si="32"/>
        <v>22.524966329423481</v>
      </c>
      <c r="BA52" s="63">
        <f>BA51+'DEPRECATED - DT-Prelim Calcs'!$C$11</f>
        <v>192</v>
      </c>
      <c r="BB52" s="2">
        <f>BL52/'Drive Train'!$F$35</f>
        <v>0.48999999999999994</v>
      </c>
      <c r="BC52" s="46">
        <f>BJ52*12*60/(PI() * 'Drive Train'!$F$15)/BB$2*BB52</f>
        <v>5110.3494465292169</v>
      </c>
      <c r="BD52" s="2">
        <f>('DEPRECATED - DT-Prelim Calcs'!$C$6*BB52-BC52)/('DEPRECATED - DT-Prelim Calcs'!$C$6*BB52)*'DEPRECATED - DT-Prelim Calcs'!$C$7*BB52</f>
        <v>-1.1297833332336609</v>
      </c>
      <c r="BE52" s="57">
        <f>BD52/'DEPRECATED - DT-Prelim Calcs'!$C$7*('DEPRECATED - DT-Prelim Calcs'!$C$8-'DEPRECATED - DT-Prelim Calcs'!$C$9)+'DEPRECATED - DT-Prelim Calcs'!$C$9</f>
        <v>-57.445726827335555</v>
      </c>
      <c r="BF52" s="57">
        <f t="shared" si="10"/>
        <v>-57.445726827335555</v>
      </c>
      <c r="BG52" s="2">
        <f t="shared" si="33"/>
        <v>-1.8933362454743317</v>
      </c>
      <c r="BH52" s="57">
        <f>BG52*'DEPRECATED - DT-Prelim Calcs'!$C$21/BB$2/'DEPRECATED - DT-Prelim Calcs'!$C$19/'DEPRECATED - DT-Prelim Calcs'!$C$18*3.39*'DEPRECATED - DT-Prelim Calcs'!$C$20</f>
        <v>-19.819054585320739</v>
      </c>
      <c r="BI52" s="46">
        <f t="shared" si="34"/>
        <v>1</v>
      </c>
      <c r="BJ52" s="57">
        <f>BH51*'DEPRECATED - DT-Prelim Calcs'!$C$11+BJ51</f>
        <v>63.008776603190171</v>
      </c>
      <c r="BK52" s="57">
        <f>BK51+0.5*BH52*'DEPRECATED - DT-Prelim Calcs'!$C$11^2+BJ52*'DEPRECATED - DT-Prelim Calcs'!$C$11</f>
        <v>4518.7941990865684</v>
      </c>
      <c r="BL52" s="57">
        <f>MIN('Drive Train'!$F$35-BF51*'DEPRECATED - DT-Prelim Calcs'!$C$21*'Drive Train'!$F$39,BL51+BF$2)</f>
        <v>6.0759999999999996</v>
      </c>
      <c r="BM52" s="57">
        <f>'Drive Train'!$F$35-BF52*'DEPRECATED - DT-Prelim Calcs'!$C$21*'Drive Train'!$F$39</f>
        <v>16.306309424258817</v>
      </c>
      <c r="BN52" s="1">
        <f>IF(BK52&gt;='Drive Train'!$F$29,1,0)</f>
        <v>1</v>
      </c>
      <c r="BO52" s="57">
        <f t="shared" si="35"/>
        <v>-63.828585363706182</v>
      </c>
      <c r="BP52" s="63">
        <f>BP51+'DEPRECATED - DT-Prelim Calcs'!$C$11</f>
        <v>192</v>
      </c>
      <c r="BQ52" s="2">
        <f>CA52/'Drive Train'!$F$35</f>
        <v>1.2120398677590105</v>
      </c>
      <c r="BR52" s="46">
        <f>BY52*12*60/(PI() * 'Drive Train'!$F$15)/BQ$2*BQ52</f>
        <v>-9744.5653053925471</v>
      </c>
      <c r="BS52" s="2">
        <f>('DEPRECATED - DT-Prelim Calcs'!$C$6*BQ52-BR52)/('DEPRECATED - DT-Prelim Calcs'!$C$6*BQ52)*'DEPRECATED - DT-Prelim Calcs'!$C$7*BQ52</f>
        <v>7.3270953282027884</v>
      </c>
      <c r="BT52" s="57">
        <f>BS52/'DEPRECATED - DT-Prelim Calcs'!$C$7*('DEPRECATED - DT-Prelim Calcs'!$C$8-'DEPRECATED - DT-Prelim Calcs'!$C$9)+'DEPRECATED - DT-Prelim Calcs'!$C$9</f>
        <v>392.76901684996591</v>
      </c>
      <c r="BU52" s="57">
        <f t="shared" si="11"/>
        <v>93</v>
      </c>
      <c r="BV52" s="2">
        <f t="shared" si="36"/>
        <v>1.8828060353728675</v>
      </c>
      <c r="BW52" s="57">
        <f>BV52*'DEPRECATED - DT-Prelim Calcs'!$C$21/BQ$2/'DEPRECATED - DT-Prelim Calcs'!$C$19/'DEPRECATED - DT-Prelim Calcs'!$C$18*3.39*'DEPRECATED - DT-Prelim Calcs'!$C$20</f>
        <v>25.773080821789936</v>
      </c>
      <c r="BX52" s="46">
        <f t="shared" si="37"/>
        <v>0</v>
      </c>
      <c r="BY52" s="57">
        <f>BW51*'DEPRECATED - DT-Prelim Calcs'!$C$11+BY51</f>
        <v>-37.143816496983987</v>
      </c>
      <c r="BZ52" s="57">
        <f>BZ51+0.5*BW52*'DEPRECATED - DT-Prelim Calcs'!$C$11^2+BY52*'DEPRECATED - DT-Prelim Calcs'!$C$11</f>
        <v>-3245.5169237908849</v>
      </c>
      <c r="CA52" s="57">
        <f>MIN('Drive Train'!$F$35-BU51*'DEPRECATED - DT-Prelim Calcs'!$C$21*'Drive Train'!$F$39,CA51+BU$2)</f>
        <v>15.029294360211731</v>
      </c>
      <c r="CB52" s="57">
        <f>'Drive Train'!$F$35-BU52*'DEPRECATED - DT-Prelim Calcs'!$C$21*'Drive Train'!$F$39</f>
        <v>6.0759999999999996</v>
      </c>
      <c r="CC52" s="1">
        <f>IF(BZ52&gt;='Drive Train'!$F$29,1,0)</f>
        <v>0</v>
      </c>
      <c r="CD52" s="57">
        <f t="shared" si="38"/>
        <v>103.33333333333333</v>
      </c>
      <c r="CE52" s="63">
        <f>CE51+'DEPRECATED - DT-Prelim Calcs'!$C$11</f>
        <v>192</v>
      </c>
      <c r="CF52" s="2">
        <f>CP52/'Drive Train'!$F$35</f>
        <v>0.77752733691432363</v>
      </c>
      <c r="CG52" s="46">
        <f>CN52*12*60/(PI() * 'Drive Train'!$F$15)/CF$2*CF52</f>
        <v>9097.1095539498565</v>
      </c>
      <c r="CH52" s="2">
        <f>('DEPRECATED - DT-Prelim Calcs'!$C$6*CF52-CG52)/('DEPRECATED - DT-Prelim Calcs'!$C$6*CF52)*'DEPRECATED - DT-Prelim Calcs'!$C$7*CF52</f>
        <v>-2.2394863272333194</v>
      </c>
      <c r="CI52" s="57">
        <f>CH52/'DEPRECATED - DT-Prelim Calcs'!$C$7*('DEPRECATED - DT-Prelim Calcs'!$C$8-'DEPRECATED - DT-Prelim Calcs'!$C$9)+'DEPRECATED - DT-Prelim Calcs'!$C$9</f>
        <v>-116.52244638341696</v>
      </c>
      <c r="CJ52" s="57">
        <f t="shared" si="12"/>
        <v>-116.52244638341696</v>
      </c>
      <c r="CK52" s="2">
        <f t="shared" si="39"/>
        <v>-3.0960750988722836</v>
      </c>
      <c r="CL52" s="57">
        <f>CK52*'DEPRECATED - DT-Prelim Calcs'!$C$21/CF$2/'DEPRECATED - DT-Prelim Calcs'!$C$19/'DEPRECATED - DT-Prelim Calcs'!$C$18*3.39*'DEPRECATED - DT-Prelim Calcs'!$C$20</f>
        <v>-52.353125424091232</v>
      </c>
      <c r="CM52" s="46">
        <f t="shared" si="40"/>
        <v>1</v>
      </c>
      <c r="CN52" s="57">
        <f>CL51*'DEPRECATED - DT-Prelim Calcs'!$C$11+CN51</f>
        <v>43.758088694301399</v>
      </c>
      <c r="CO52" s="57">
        <f>CO51+0.5*CL52*'DEPRECATED - DT-Prelim Calcs'!$C$11^2+CN52*'DEPRECATED - DT-Prelim Calcs'!$C$11</f>
        <v>-13442.280413284647</v>
      </c>
      <c r="CP52" s="57">
        <f>MIN('Drive Train'!$F$35-CJ51*'DEPRECATED - DT-Prelim Calcs'!$C$21*'Drive Train'!$F$39,CP51+CJ$2)</f>
        <v>9.6413389777376128</v>
      </c>
      <c r="CQ52" s="57">
        <f>'Drive Train'!$F$35-CJ52*'DEPRECATED - DT-Prelim Calcs'!$C$21*'Drive Train'!$F$39</f>
        <v>20.323526354072357</v>
      </c>
      <c r="CR52" s="1">
        <f>IF(CO52&gt;='Drive Train'!$F$29,1,0)</f>
        <v>0</v>
      </c>
      <c r="CS52" s="57">
        <f t="shared" si="41"/>
        <v>-129.4693848704633</v>
      </c>
      <c r="CT52" s="63">
        <f>CT51+'DEPRECATED - DT-Prelim Calcs'!$C$11</f>
        <v>192</v>
      </c>
      <c r="CU52" s="2">
        <f>DE52/'Drive Train'!$F$35</f>
        <v>0.48999999999999994</v>
      </c>
      <c r="CV52" s="46">
        <f>DC52*12*60/(PI() * 'Drive Train'!$F$15)/CU$2*CU52</f>
        <v>-58750.198062009506</v>
      </c>
      <c r="CW52" s="2">
        <f>('DEPRECATED - DT-Prelim Calcs'!$C$6*CU52-CV52)/('DEPRECATED - DT-Prelim Calcs'!$C$6*CU52)*'DEPRECATED - DT-Prelim Calcs'!$C$7*CU52</f>
        <v>27.74524846706246</v>
      </c>
      <c r="CX52" s="57">
        <f>CW52/'DEPRECATED - DT-Prelim Calcs'!$C$7*('DEPRECATED - DT-Prelim Calcs'!$C$8-'DEPRECATED - DT-Prelim Calcs'!$C$9)+'DEPRECATED - DT-Prelim Calcs'!$C$9</f>
        <v>1479.7603229560639</v>
      </c>
      <c r="CY52" s="57">
        <f t="shared" si="13"/>
        <v>93</v>
      </c>
      <c r="CZ52" s="2">
        <f t="shared" si="42"/>
        <v>1.2803081040535502</v>
      </c>
      <c r="DA52" s="57">
        <f>CZ52*'DEPRECATED - DT-Prelim Calcs'!$C$21/CU$2/'DEPRECATED - DT-Prelim Calcs'!$C$19/'DEPRECATED - DT-Prelim Calcs'!$C$18*3.39*'DEPRECATED - DT-Prelim Calcs'!$C$20</f>
        <v>25.773080821789936</v>
      </c>
      <c r="DB52" s="46">
        <f t="shared" si="43"/>
        <v>0</v>
      </c>
      <c r="DC52" s="57">
        <f>DA51*'DEPRECATED - DT-Prelim Calcs'!$C$11+DC51</f>
        <v>-376.67181760929475</v>
      </c>
      <c r="DD52" s="57">
        <f>DD51+0.5*DA52*'DEPRECATED - DT-Prelim Calcs'!$C$11^2+DC52*'DEPRECATED - DT-Prelim Calcs'!$C$11</f>
        <v>-26464.149971322495</v>
      </c>
      <c r="DE52" s="57">
        <f>MIN('Drive Train'!$F$35-CY51*'DEPRECATED - DT-Prelim Calcs'!$C$21*'Drive Train'!$F$39,DE51+CY$2)</f>
        <v>6.0759999999999996</v>
      </c>
      <c r="DF52" s="57">
        <f>'Drive Train'!$F$35-CY52*'DEPRECATED - DT-Prelim Calcs'!$C$21*'Drive Train'!$F$39</f>
        <v>6.0759999999999996</v>
      </c>
      <c r="DG52" s="1">
        <f>IF(DD52&gt;='Drive Train'!$F$29,1,0)</f>
        <v>0</v>
      </c>
      <c r="DH52" s="57">
        <f t="shared" si="44"/>
        <v>103.33333333333333</v>
      </c>
      <c r="DI52" s="63">
        <f>DI51+'DEPRECATED - DT-Prelim Calcs'!$C$11</f>
        <v>192</v>
      </c>
      <c r="DJ52" s="2">
        <f>DT52/'Drive Train'!$F$35</f>
        <v>0.56739380394240824</v>
      </c>
      <c r="DK52" s="46">
        <f>DR52*12*60/(PI() * 'Drive Train'!$F$15)/DJ$2*DJ52</f>
        <v>20957.515823714268</v>
      </c>
      <c r="DL52" s="2">
        <f>('DEPRECATED - DT-Prelim Calcs'!$C$6*DJ52-DK52)/('DEPRECATED - DT-Prelim Calcs'!$C$6*DJ52)*'DEPRECATED - DT-Prelim Calcs'!$C$7*DJ52</f>
        <v>-8.1086809578555297</v>
      </c>
      <c r="DM52" s="57">
        <f>DL52/'DEPRECATED - DT-Prelim Calcs'!$C$7*('DEPRECATED - DT-Prelim Calcs'!$C$8-'DEPRECATED - DT-Prelim Calcs'!$C$9)+'DEPRECATED - DT-Prelim Calcs'!$C$9</f>
        <v>-428.97791157380271</v>
      </c>
      <c r="DN52" s="57">
        <f t="shared" si="14"/>
        <v>-428.97791157380271</v>
      </c>
      <c r="DO52" s="2">
        <f t="shared" si="45"/>
        <v>-10.812887340518859</v>
      </c>
      <c r="DP52" s="57">
        <f>DO52*'DEPRECATED - DT-Prelim Calcs'!$C$21/DJ$2/'DEPRECATED - DT-Prelim Calcs'!$C$19/'DEPRECATED - DT-Prelim Calcs'!$C$18*3.39*'DEPRECATED - DT-Prelim Calcs'!$C$20</f>
        <v>-252.49425932372054</v>
      </c>
      <c r="DQ52" s="46">
        <f t="shared" si="46"/>
        <v>1</v>
      </c>
      <c r="DR52" s="57">
        <f>DP51*'DEPRECATED - DT-Prelim Calcs'!$C$11+DR51</f>
        <v>100.03387614319938</v>
      </c>
      <c r="DS52" s="57">
        <f>DS51+0.5*DP52*'DEPRECATED - DT-Prelim Calcs'!$C$11^2+DR52*'DEPRECATED - DT-Prelim Calcs'!$C$11</f>
        <v>-51761.096618859905</v>
      </c>
      <c r="DT52" s="57">
        <f>MIN('Drive Train'!$F$35-DN51*'DEPRECATED - DT-Prelim Calcs'!$C$21*'Drive Train'!$F$39,DT51+DN$2)</f>
        <v>7.0356831688858623</v>
      </c>
      <c r="DU52" s="57">
        <f>'Drive Train'!$F$35-DN52*'DEPRECATED - DT-Prelim Calcs'!$C$21*'Drive Train'!$F$39</f>
        <v>41.570497987018584</v>
      </c>
      <c r="DV52" s="1">
        <f>IF(DS52&gt;='Drive Train'!$F$29,1,0)</f>
        <v>0</v>
      </c>
      <c r="DW52" s="57">
        <f t="shared" si="47"/>
        <v>-476.64212397089187</v>
      </c>
      <c r="DX52" s="63">
        <f>DX51+'DEPRECATED - DT-Prelim Calcs'!$C$11</f>
        <v>192</v>
      </c>
      <c r="DY52" s="2">
        <f>EI52/'Drive Train'!$F$35</f>
        <v>0.48999999999999994</v>
      </c>
      <c r="DZ52" s="46">
        <f>EG52*12*60/(PI() * 'Drive Train'!$F$15)/DY$2*DY52</f>
        <v>-222471.72562013016</v>
      </c>
      <c r="EA52" s="2">
        <f>('DEPRECATED - DT-Prelim Calcs'!$C$6*DY52-DZ52)/('DEPRECATED - DT-Prelim Calcs'!$C$6*DY52)*'DEPRECATED - DT-Prelim Calcs'!$C$7*DY52</f>
        <v>101.77318119034027</v>
      </c>
      <c r="EB52" s="57">
        <f>EA52/'DEPRECATED - DT-Prelim Calcs'!$C$7*('DEPRECATED - DT-Prelim Calcs'!$C$8-'DEPRECATED - DT-Prelim Calcs'!$C$9)+'DEPRECATED - DT-Prelim Calcs'!$C$9</f>
        <v>5420.7494384733018</v>
      </c>
      <c r="EC52" s="57">
        <f t="shared" si="15"/>
        <v>93</v>
      </c>
      <c r="ED52" s="2">
        <f t="shared" si="48"/>
        <v>0.96993038185874991</v>
      </c>
      <c r="EE52" s="57">
        <f>ED52*'DEPRECATED - DT-Prelim Calcs'!$C$21/DY$2/'DEPRECATED - DT-Prelim Calcs'!$C$19/'DEPRECATED - DT-Prelim Calcs'!$C$18*3.39*'DEPRECATED - DT-Prelim Calcs'!$C$20</f>
        <v>25.773080821789936</v>
      </c>
      <c r="EF52" s="46">
        <f t="shared" si="49"/>
        <v>0</v>
      </c>
      <c r="EG52" s="57">
        <f>EE51*'DEPRECATED - DT-Prelim Calcs'!$C$11+EG51</f>
        <v>-1080.5744261590062</v>
      </c>
      <c r="EH52" s="57">
        <f>EH51+0.5*EE52*'DEPRECATED - DT-Prelim Calcs'!$C$11^2+EG52*'DEPRECATED - DT-Prelim Calcs'!$C$11</f>
        <v>-85031.546146995621</v>
      </c>
      <c r="EI52" s="57">
        <f>MIN('Drive Train'!$F$35-EC51*'DEPRECATED - DT-Prelim Calcs'!$C$21*'Drive Train'!$F$39,EI51+EC$2)</f>
        <v>6.0759999999999996</v>
      </c>
      <c r="EJ52" s="57">
        <f>'Drive Train'!$F$35-EC52*'DEPRECATED - DT-Prelim Calcs'!$C$21*'Drive Train'!$F$39</f>
        <v>6.0759999999999996</v>
      </c>
      <c r="EK52" s="1">
        <f>IF(EH52&gt;='Drive Train'!$F$29,1,0)</f>
        <v>0</v>
      </c>
      <c r="EL52" s="57">
        <f t="shared" si="50"/>
        <v>103.33333333333333</v>
      </c>
      <c r="EM52" s="63">
        <f>EM51+'DEPRECATED - DT-Prelim Calcs'!$C$11</f>
        <v>192</v>
      </c>
      <c r="EN52" s="2">
        <f>EX52/'Drive Train'!$F$35</f>
        <v>0.48999999999999994</v>
      </c>
      <c r="EO52" s="46">
        <f>EV52*12*60/(PI() * 'Drive Train'!$F$15)/EN$2*EN52</f>
        <v>-177763.15291023647</v>
      </c>
      <c r="EP52" s="2">
        <f>('DEPRECATED - DT-Prelim Calcs'!$C$6*EN52-EO52)/('DEPRECATED - DT-Prelim Calcs'!$C$6*EN52)*'DEPRECATED - DT-Prelim Calcs'!$C$7*EN52</f>
        <v>81.55786032151407</v>
      </c>
      <c r="EQ52" s="57">
        <f>EP52/'DEPRECATED - DT-Prelim Calcs'!$C$7*('DEPRECATED - DT-Prelim Calcs'!$C$8-'DEPRECATED - DT-Prelim Calcs'!$C$9)+'DEPRECATED - DT-Prelim Calcs'!$C$9</f>
        <v>4344.5562154565378</v>
      </c>
      <c r="ER52" s="57">
        <f t="shared" si="16"/>
        <v>93</v>
      </c>
      <c r="ES52" s="2">
        <f t="shared" si="51"/>
        <v>0.86507304327942547</v>
      </c>
      <c r="ET52" s="57">
        <f>ES52*'DEPRECATED - DT-Prelim Calcs'!$C$21/EN$2/'DEPRECATED - DT-Prelim Calcs'!$C$19/'DEPRECATED - DT-Prelim Calcs'!$C$18*3.39*'DEPRECATED - DT-Prelim Calcs'!$C$20</f>
        <v>25.773080821789936</v>
      </c>
      <c r="EU52" s="46">
        <f t="shared" si="52"/>
        <v>0</v>
      </c>
      <c r="EV52" s="57">
        <f>ET51*'DEPRECATED - DT-Prelim Calcs'!$C$11+EV51</f>
        <v>-770.07641376414506</v>
      </c>
      <c r="EW52" s="57">
        <f>EW51+0.5*ET52*'DEPRECATED - DT-Prelim Calcs'!$C$11^2+EV52*'DEPRECATED - DT-Prelim Calcs'!$C$11</f>
        <v>-116885.391696573</v>
      </c>
      <c r="EX52" s="57">
        <f>MIN('Drive Train'!$F$35-ER51*'DEPRECATED - DT-Prelim Calcs'!$C$21*'Drive Train'!$F$39,EX51+ER$2)</f>
        <v>6.0759999999999996</v>
      </c>
      <c r="EY52" s="57">
        <f>'Drive Train'!$F$35-ER52*'DEPRECATED - DT-Prelim Calcs'!$C$21*'Drive Train'!$F$39</f>
        <v>6.0759999999999996</v>
      </c>
      <c r="EZ52" s="1">
        <f>IF(EW52&gt;='Drive Train'!$F$29,1,0)</f>
        <v>0</v>
      </c>
      <c r="FA52" s="57">
        <f t="shared" si="53"/>
        <v>103.33333333333333</v>
      </c>
      <c r="FB52" s="63">
        <f>FB51+'DEPRECATED - DT-Prelim Calcs'!$C$11</f>
        <v>192</v>
      </c>
      <c r="FC52" s="2">
        <f>FM52/'Drive Train'!$F$35</f>
        <v>0.48999999999999994</v>
      </c>
      <c r="FD52" s="46">
        <f>FK52*12*60/(PI() * 'Drive Train'!$F$15)/FC$2*FC52</f>
        <v>-203342.23737479138</v>
      </c>
      <c r="FE52" s="2">
        <f>('DEPRECATED - DT-Prelim Calcs'!$C$6*FC52-FD52)/('DEPRECATED - DT-Prelim Calcs'!$C$6*FC52)*'DEPRECATED - DT-Prelim Calcs'!$C$7*FC52</f>
        <v>93.123637724811857</v>
      </c>
      <c r="FF52" s="57">
        <f>FE52/'DEPRECATED - DT-Prelim Calcs'!$C$7*('DEPRECATED - DT-Prelim Calcs'!$C$8-'DEPRECATED - DT-Prelim Calcs'!$C$9)+'DEPRECATED - DT-Prelim Calcs'!$C$9</f>
        <v>4960.2778921549216</v>
      </c>
      <c r="FG52" s="57">
        <f t="shared" si="17"/>
        <v>93</v>
      </c>
      <c r="FH52" s="2">
        <f t="shared" si="54"/>
        <v>0.78067567320338405</v>
      </c>
      <c r="FI52" s="57">
        <f>FH52*'DEPRECATED - DT-Prelim Calcs'!$C$21/FC$2/'DEPRECATED - DT-Prelim Calcs'!$C$19/'DEPRECATED - DT-Prelim Calcs'!$C$18*3.39*'DEPRECATED - DT-Prelim Calcs'!$C$20</f>
        <v>25.773080821789936</v>
      </c>
      <c r="FJ52" s="46">
        <f t="shared" si="55"/>
        <v>0</v>
      </c>
      <c r="FK52" s="57">
        <f>FI51*'DEPRECATED - DT-Prelim Calcs'!$C$11+FK51</f>
        <v>-794.94584258481393</v>
      </c>
      <c r="FL52" s="57">
        <f>FL51+0.5*FI52*'DEPRECATED - DT-Prelim Calcs'!$C$11^2+FK52*'DEPRECATED - DT-Prelim Calcs'!$C$11</f>
        <v>-138937.2816993196</v>
      </c>
      <c r="FM52" s="57">
        <f>MIN('Drive Train'!$F$35-FG51*'DEPRECATED - DT-Prelim Calcs'!$C$21*'Drive Train'!$F$39,FM51+FG$2)</f>
        <v>6.0759999999999996</v>
      </c>
      <c r="FN52" s="57">
        <f>'Drive Train'!$F$35-FG52*'DEPRECATED - DT-Prelim Calcs'!$C$21*'Drive Train'!$F$39</f>
        <v>6.0759999999999996</v>
      </c>
      <c r="FO52" s="1">
        <f>IF(FL52&gt;='Drive Train'!$F$29,1,0)</f>
        <v>0</v>
      </c>
      <c r="FP52" s="57">
        <f t="shared" si="56"/>
        <v>103.33333333333333</v>
      </c>
      <c r="FQ52" s="63">
        <f>FQ51+'DEPRECATED - DT-Prelim Calcs'!$C$11</f>
        <v>192</v>
      </c>
      <c r="FR52" s="2">
        <f>GB52/'Drive Train'!$F$35</f>
        <v>0.48999999999999994</v>
      </c>
      <c r="FS52" s="46">
        <f>FZ52*12*60/(PI() * 'Drive Train'!$F$15)/FR$2*FR52</f>
        <v>25837.603616338009</v>
      </c>
      <c r="FT52" s="2">
        <f>('DEPRECATED - DT-Prelim Calcs'!$C$6*FR52-FS52)/('DEPRECATED - DT-Prelim Calcs'!$C$6*FR52)*'DEPRECATED - DT-Prelim Calcs'!$C$7*FR52</f>
        <v>-10.501768802134071</v>
      </c>
      <c r="FU52" s="57">
        <f>FT52/'DEPRECATED - DT-Prelim Calcs'!$C$7*('DEPRECATED - DT-Prelim Calcs'!$C$8-'DEPRECATED - DT-Prelim Calcs'!$C$9)+'DEPRECATED - DT-Prelim Calcs'!$C$9</f>
        <v>-556.37756735012499</v>
      </c>
      <c r="FV52" s="57">
        <f t="shared" si="18"/>
        <v>-556.37756735012499</v>
      </c>
      <c r="FW52" s="2">
        <f t="shared" si="57"/>
        <v>-14.362244038318526</v>
      </c>
      <c r="FX52" s="57">
        <f>FW52*'DEPRECATED - DT-Prelim Calcs'!$C$21/FR$2/'DEPRECATED - DT-Prelim Calcs'!$C$19/'DEPRECATED - DT-Prelim Calcs'!$C$18*3.39*'DEPRECATED - DT-Prelim Calcs'!$C$20</f>
        <v>-520.41121615791121</v>
      </c>
      <c r="FY52" s="46">
        <f t="shared" si="58"/>
        <v>1</v>
      </c>
      <c r="FZ52" s="57">
        <f>FX51*'DEPRECATED - DT-Prelim Calcs'!$C$11+FZ51</f>
        <v>92.030868149039193</v>
      </c>
      <c r="GA52" s="57">
        <f>GA51+0.5*FX52*'DEPRECATED - DT-Prelim Calcs'!$C$11^2+FZ52*'DEPRECATED - DT-Prelim Calcs'!$C$11</f>
        <v>-128598.27674641839</v>
      </c>
      <c r="GB52" s="57">
        <f>MIN('Drive Train'!$F$35-FV51*'DEPRECATED - DT-Prelim Calcs'!$C$21*'Drive Train'!$F$39,GB51+FV$2)</f>
        <v>6.0759999999999996</v>
      </c>
      <c r="GC52" s="57">
        <f>'Drive Train'!$F$35-FV52*'DEPRECATED - DT-Prelim Calcs'!$C$21*'Drive Train'!$F$39</f>
        <v>50.2336745798085</v>
      </c>
      <c r="GD52" s="1">
        <f>IF(GA52&gt;='Drive Train'!$F$29,1,0)</f>
        <v>0</v>
      </c>
      <c r="GE52" s="57">
        <f t="shared" si="59"/>
        <v>-618.19729705569443</v>
      </c>
      <c r="GF52" s="63">
        <f>GF51+'DEPRECATED - DT-Prelim Calcs'!$C$11</f>
        <v>192</v>
      </c>
      <c r="GG52" s="2">
        <f>GQ52/'Drive Train'!$F$35</f>
        <v>2.4392071467332839</v>
      </c>
      <c r="GH52" s="46">
        <f>GO52*12*60/(PI() * 'Drive Train'!$F$15)/GG$2*GG52</f>
        <v>-609642.86139745975</v>
      </c>
      <c r="GI52" s="2">
        <f>('DEPRECATED - DT-Prelim Calcs'!$C$6*GG52-GH52)/('DEPRECATED - DT-Prelim Calcs'!$C$6*GG52)*'DEPRECATED - DT-Prelim Calcs'!$C$7*GG52</f>
        <v>281.53314137519908</v>
      </c>
      <c r="GJ52" s="57">
        <f>GI52/'DEPRECATED - DT-Prelim Calcs'!$C$7*('DEPRECATED - DT-Prelim Calcs'!$C$8-'DEPRECATED - DT-Prelim Calcs'!$C$9)+'DEPRECATED - DT-Prelim Calcs'!$C$9</f>
        <v>14990.543169476367</v>
      </c>
      <c r="GK52" s="57">
        <f t="shared" si="60"/>
        <v>29.999999999999982</v>
      </c>
      <c r="GL52" s="2">
        <f t="shared" si="61"/>
        <v>0.99579519204165001</v>
      </c>
      <c r="GM52" s="57">
        <f>GL52*'DEPRECATED - DT-Prelim Calcs'!$C$21/GG$2/'DEPRECATED - DT-Prelim Calcs'!$C$19/'DEPRECATED - DT-Prelim Calcs'!$C$18*3.39*'DEPRECATED - DT-Prelim Calcs'!$C$20</f>
        <v>25.773080821789936</v>
      </c>
      <c r="GN52" s="46">
        <f t="shared" si="62"/>
        <v>0</v>
      </c>
      <c r="GO52" s="57">
        <f>GM51*'DEPRECATED - DT-Prelim Calcs'!$C$11+GO51</f>
        <v>-610.70603575761038</v>
      </c>
      <c r="GP52" s="57">
        <f>GP51+0.5*GM52*'DEPRECATED - DT-Prelim Calcs'!$C$11^2+GO52*'DEPRECATED - DT-Prelim Calcs'!$C$11</f>
        <v>-79416.627439837277</v>
      </c>
      <c r="GQ52" s="57">
        <f>MIN('Drive Train'!$F$35-GK51*'DEPRECATED - DT-Prelim Calcs'!$C$21*'Drive Train'!$F$39,GQ51+GK$2)</f>
        <v>30.246168619492721</v>
      </c>
      <c r="GR52" s="57">
        <f>'Drive Train'!$F$35-GK52*'DEPRECATED - DT-Prelim Calcs'!$C$21*'Drive Train'!$F$39</f>
        <v>10.360000000000001</v>
      </c>
      <c r="GS52" s="1">
        <f>IF(GP52&gt;='Drive Train'!$F$29,1,0)</f>
        <v>0</v>
      </c>
      <c r="GT52" s="57">
        <f t="shared" si="63"/>
        <v>33.333333333333314</v>
      </c>
      <c r="GU52" s="63">
        <f>GU51+'DEPRECATED - DT-Prelim Calcs'!$C$11</f>
        <v>192</v>
      </c>
      <c r="GV52" s="2">
        <f>HF52/'Drive Train'!$F$35</f>
        <v>0.81720430107526887</v>
      </c>
      <c r="GW52" s="46">
        <f>HD52*12*60/(PI() * 'Drive Train'!$F$15)/GV$2*GV52</f>
        <v>-255155.96961356979</v>
      </c>
      <c r="GX52" s="2">
        <f>('DEPRECATED - DT-Prelim Calcs'!$C$6*GV52-GW52)/('DEPRECATED - DT-Prelim Calcs'!$C$6*GV52)*'DEPRECATED - DT-Prelim Calcs'!$C$7*GV52</f>
        <v>117.34017282876273</v>
      </c>
      <c r="GY52" s="57">
        <f>GX52/'DEPRECATED - DT-Prelim Calcs'!$C$7*('DEPRECATED - DT-Prelim Calcs'!$C$8-'DEPRECATED - DT-Prelim Calcs'!$C$9)+'DEPRECATED - DT-Prelim Calcs'!$C$9</f>
        <v>6249.4818149088214</v>
      </c>
      <c r="GZ52" s="57">
        <f t="shared" si="20"/>
        <v>33.333333333333314</v>
      </c>
      <c r="HA52" s="2">
        <f t="shared" si="64"/>
        <v>0.99579519204165001</v>
      </c>
      <c r="HB52" s="57">
        <f>HA52*'DEPRECATED - DT-Prelim Calcs'!$C$21/GV$2/'DEPRECATED - DT-Prelim Calcs'!$C$19/'DEPRECATED - DT-Prelim Calcs'!$C$18*3.39*'DEPRECATED - DT-Prelim Calcs'!$C$20</f>
        <v>25.773080821789936</v>
      </c>
      <c r="HC52" s="46">
        <f t="shared" si="65"/>
        <v>0</v>
      </c>
      <c r="HD52" s="57">
        <f>HB51*'DEPRECATED - DT-Prelim Calcs'!$C$11+HD51</f>
        <v>-762.92262265654813</v>
      </c>
      <c r="HE52" s="57">
        <f>HE51+0.5*HB52*'DEPRECATED - DT-Prelim Calcs'!$C$11^2+HD52*'DEPRECATED - DT-Prelim Calcs'!$C$11</f>
        <v>-77005.333044281404</v>
      </c>
      <c r="HF52" s="57">
        <f>MIN('Drive Train'!$F$35-GZ51*'DEPRECATED - DT-Prelim Calcs'!$C$21*'Drive Train'!$F$39,HF51+GZ$2)</f>
        <v>10.133333333333335</v>
      </c>
      <c r="HG52" s="57">
        <f>'Drive Train'!$F$35-GZ52*'DEPRECATED - DT-Prelim Calcs'!$C$21*'Drive Train'!$F$39</f>
        <v>10.133333333333335</v>
      </c>
      <c r="HH52" s="1">
        <f>IF(HE52&gt;='Drive Train'!$F$29,1,0)</f>
        <v>0</v>
      </c>
      <c r="HI52" s="57">
        <f t="shared" si="66"/>
        <v>37.037037037037017</v>
      </c>
      <c r="HJ52" s="63">
        <f>HJ51+'DEPRECATED - DT-Prelim Calcs'!$C$11</f>
        <v>192</v>
      </c>
      <c r="HK52" s="2">
        <f>HU52/'Drive Train'!$F$35</f>
        <v>0.79892473118279583</v>
      </c>
      <c r="HL52" s="46">
        <f>HS52*12*60/(PI() * 'Drive Train'!$F$15)/HK$2*HK52</f>
        <v>-85018.446271435067</v>
      </c>
      <c r="HM52" s="2">
        <f>('DEPRECATED - DT-Prelim Calcs'!$C$6*HK52-HL52)/('DEPRECATED - DT-Prelim Calcs'!$C$6*HK52)*'DEPRECATED - DT-Prelim Calcs'!$C$7*HK52</f>
        <v>40.367145096364148</v>
      </c>
      <c r="HN52" s="57">
        <f>HM52/'DEPRECATED - DT-Prelim Calcs'!$C$7*('DEPRECATED - DT-Prelim Calcs'!$C$8-'DEPRECATED - DT-Prelim Calcs'!$C$9)+'DEPRECATED - DT-Prelim Calcs'!$C$9</f>
        <v>2151.7061061674358</v>
      </c>
      <c r="HO52" s="57">
        <f t="shared" si="21"/>
        <v>36.66666666666665</v>
      </c>
      <c r="HP52" s="2">
        <f t="shared" si="67"/>
        <v>0.99579519204165001</v>
      </c>
      <c r="HQ52" s="57">
        <f>HP52*'DEPRECATED - DT-Prelim Calcs'!$C$21/HK$2/'DEPRECATED - DT-Prelim Calcs'!$C$19/'DEPRECATED - DT-Prelim Calcs'!$C$18*3.39*'DEPRECATED - DT-Prelim Calcs'!$C$20</f>
        <v>25.773080821789936</v>
      </c>
      <c r="HR52" s="46">
        <f t="shared" si="68"/>
        <v>0</v>
      </c>
      <c r="HS52" s="57">
        <f>HQ51*'DEPRECATED - DT-Prelim Calcs'!$C$11+HS51</f>
        <v>-260.02356119799504</v>
      </c>
      <c r="HT52" s="57">
        <f>HT51+0.5*HQ52*'DEPRECATED - DT-Prelim Calcs'!$C$11^2+HS52*'DEPRECATED - DT-Prelim Calcs'!$C$11</f>
        <v>-88252.614962649503</v>
      </c>
      <c r="HU52" s="57">
        <f>MIN('Drive Train'!$F$35-HO51*'DEPRECATED - DT-Prelim Calcs'!$C$21*'Drive Train'!$F$39,HU51+HO$2)</f>
        <v>9.9066666666666681</v>
      </c>
      <c r="HV52" s="57">
        <f>'Drive Train'!$F$35-HO52*'DEPRECATED - DT-Prelim Calcs'!$C$21*'Drive Train'!$F$39</f>
        <v>9.9066666666666681</v>
      </c>
      <c r="HW52" s="1">
        <f>IF(HT52&gt;='Drive Train'!$F$29,1,0)</f>
        <v>0</v>
      </c>
      <c r="HX52" s="57">
        <f t="shared" si="69"/>
        <v>40.740740740740726</v>
      </c>
      <c r="HY52" s="63">
        <f>HY51+'DEPRECATED - DT-Prelim Calcs'!$C$11</f>
        <v>192</v>
      </c>
      <c r="HZ52" s="2">
        <f>IJ52/'Drive Train'!$F$35</f>
        <v>0.78064516129032269</v>
      </c>
      <c r="IA52" s="46">
        <f>IH52*12*60/(PI() * 'Drive Train'!$F$15)/HZ$2*HZ52</f>
        <v>-4273.7280070801371</v>
      </c>
      <c r="IB52" s="2">
        <f>('DEPRECATED - DT-Prelim Calcs'!$C$6*HZ52-IA52)/('DEPRECATED - DT-Prelim Calcs'!$C$6*HZ52)*'DEPRECATED - DT-Prelim Calcs'!$C$7*HZ52</f>
        <v>3.8137534310292138</v>
      </c>
      <c r="IC52" s="57">
        <f>IB52/'DEPRECATED - DT-Prelim Calcs'!$C$7*('DEPRECATED - DT-Prelim Calcs'!$C$8-'DEPRECATED - DT-Prelim Calcs'!$C$9)+'DEPRECATED - DT-Prelim Calcs'!$C$9</f>
        <v>205.73093991744736</v>
      </c>
      <c r="ID52" s="57">
        <f t="shared" si="22"/>
        <v>39.999999999999986</v>
      </c>
      <c r="IE52" s="2">
        <f t="shared" si="70"/>
        <v>0.99579519204165001</v>
      </c>
      <c r="IF52" s="57">
        <f>IE52*'DEPRECATED - DT-Prelim Calcs'!$C$21/HZ$2/'DEPRECATED - DT-Prelim Calcs'!$C$19/'DEPRECATED - DT-Prelim Calcs'!$C$18*3.39*'DEPRECATED - DT-Prelim Calcs'!$C$20</f>
        <v>25.773080821789936</v>
      </c>
      <c r="IG52" s="46">
        <f t="shared" si="71"/>
        <v>0</v>
      </c>
      <c r="IH52" s="57">
        <f>IF51*'DEPRECATED - DT-Prelim Calcs'!$C$11+IH51</f>
        <v>-13.376996394742918</v>
      </c>
      <c r="II52" s="57">
        <f>II51+0.5*IF52*'DEPRECATED - DT-Prelim Calcs'!$C$11^2+IH52*'DEPRECATED - DT-Prelim Calcs'!$C$11</f>
        <v>-92025.588757529316</v>
      </c>
      <c r="IJ52" s="57">
        <f>MIN('Drive Train'!$F$35-ID51*'DEPRECATED - DT-Prelim Calcs'!$C$21*'Drive Train'!$F$39,IJ51+ID$2)</f>
        <v>9.6800000000000015</v>
      </c>
      <c r="IK52" s="57">
        <f>'Drive Train'!$F$35-ID52*'DEPRECATED - DT-Prelim Calcs'!$C$21*'Drive Train'!$F$39</f>
        <v>9.6800000000000015</v>
      </c>
      <c r="IL52" s="1">
        <f>IF(II52&gt;='Drive Train'!$F$29,1,0)</f>
        <v>0</v>
      </c>
      <c r="IM52" s="57">
        <f t="shared" si="72"/>
        <v>44.444444444444429</v>
      </c>
      <c r="IN52" s="63">
        <f>IN51+'DEPRECATED - DT-Prelim Calcs'!$C$11</f>
        <v>192</v>
      </c>
      <c r="IO52" s="2">
        <f>IY52/'Drive Train'!$F$35</f>
        <v>0.76236559139784954</v>
      </c>
      <c r="IP52" s="46">
        <f>IW52*12*60/(PI() * 'Drive Train'!$F$15)/IO$2*IO52</f>
        <v>-315441.58611575322</v>
      </c>
      <c r="IQ52" s="2">
        <f>('DEPRECATED - DT-Prelim Calcs'!$C$6*IO52-IP52)/('DEPRECATED - DT-Prelim Calcs'!$C$6*IO52)*'DEPRECATED - DT-Prelim Calcs'!$C$7*IO52</f>
        <v>144.46661112010284</v>
      </c>
      <c r="IR52" s="57">
        <f>IQ52/'DEPRECATED - DT-Prelim Calcs'!$C$7*('DEPRECATED - DT-Prelim Calcs'!$C$8-'DEPRECATED - DT-Prelim Calcs'!$C$9)+'DEPRECATED - DT-Prelim Calcs'!$C$9</f>
        <v>7693.5988409581723</v>
      </c>
      <c r="IS52" s="57">
        <f t="shared" si="23"/>
        <v>43.333333333333321</v>
      </c>
      <c r="IT52" s="2">
        <f t="shared" si="73"/>
        <v>0.99579519204165001</v>
      </c>
      <c r="IU52" s="57">
        <f>IT52*'DEPRECATED - DT-Prelim Calcs'!$C$21/IO$2/'DEPRECATED - DT-Prelim Calcs'!$C$19/'DEPRECATED - DT-Prelim Calcs'!$C$18*3.39*'DEPRECATED - DT-Prelim Calcs'!$C$20</f>
        <v>25.773080821789936</v>
      </c>
      <c r="IV52" s="46">
        <f t="shared" si="74"/>
        <v>0</v>
      </c>
      <c r="IW52" s="57">
        <f>IU51*'DEPRECATED - DT-Prelim Calcs'!$C$11+IW51</f>
        <v>-1011.023067223403</v>
      </c>
      <c r="IX52" s="57">
        <f>IX51+0.5*IU52*'DEPRECATED - DT-Prelim Calcs'!$C$11^2+IW52*'DEPRECATED - DT-Prelim Calcs'!$C$11</f>
        <v>-92006.515253813734</v>
      </c>
      <c r="IY52" s="57">
        <f>MIN('Drive Train'!$F$35-IS51*'DEPRECATED - DT-Prelim Calcs'!$C$21*'Drive Train'!$F$39,IY51+IS$2)</f>
        <v>9.4533333333333349</v>
      </c>
      <c r="IZ52" s="57">
        <f>'Drive Train'!$F$35-IS52*'DEPRECATED - DT-Prelim Calcs'!$C$21*'Drive Train'!$F$39</f>
        <v>9.4533333333333349</v>
      </c>
      <c r="JA52" s="1">
        <f>IF(IX52&gt;='Drive Train'!$F$29,1,0)</f>
        <v>0</v>
      </c>
      <c r="JB52" s="57">
        <f t="shared" si="75"/>
        <v>48.148148148148138</v>
      </c>
      <c r="JC52" s="63">
        <f>JC51+'DEPRECATED - DT-Prelim Calcs'!$C$11</f>
        <v>192</v>
      </c>
      <c r="JD52" s="2">
        <f>JN52/'Drive Train'!$F$35</f>
        <v>0.74408602150537628</v>
      </c>
      <c r="JE52" s="46">
        <f>JL52*12*60/(PI() * 'Drive Train'!$F$15)/JD$2*JD52</f>
        <v>23199.294114985081</v>
      </c>
      <c r="JF52" s="2">
        <f>('DEPRECATED - DT-Prelim Calcs'!$C$6*JD52-JE52)/('DEPRECATED - DT-Prelim Calcs'!$C$6*JD52)*'DEPRECATED - DT-Prelim Calcs'!$C$7*JD52</f>
        <v>-8.6964898020771191</v>
      </c>
      <c r="JG52" s="57">
        <f>JF52/'DEPRECATED - DT-Prelim Calcs'!$C$7*('DEPRECATED - DT-Prelim Calcs'!$C$8-'DEPRECATED - DT-Prelim Calcs'!$C$9)+'DEPRECATED - DT-Prelim Calcs'!$C$9</f>
        <v>-460.27080564584833</v>
      </c>
      <c r="JH52" s="57">
        <f t="shared" si="24"/>
        <v>-460.27080564584833</v>
      </c>
      <c r="JI52" s="2">
        <f t="shared" si="76"/>
        <v>-10.979123606306635</v>
      </c>
      <c r="JJ52" s="57">
        <f>JI52*'DEPRECATED - DT-Prelim Calcs'!$C$21/JD$2/'DEPRECATED - DT-Prelim Calcs'!$C$19/'DEPRECATED - DT-Prelim Calcs'!$C$18*3.39*'DEPRECATED - DT-Prelim Calcs'!$C$20</f>
        <v>-284.16068115131787</v>
      </c>
      <c r="JK52" s="46">
        <f t="shared" si="77"/>
        <v>1</v>
      </c>
      <c r="JL52" s="57">
        <f>JJ51*'DEPRECATED - DT-Prelim Calcs'!$C$11+JL51</f>
        <v>76.182817125929745</v>
      </c>
      <c r="JM52" s="57">
        <f>JM51+0.5*JJ52*'DEPRECATED - DT-Prelim Calcs'!$C$11^2+JL52*'DEPRECATED - DT-Prelim Calcs'!$C$11</f>
        <v>-94656.092073723208</v>
      </c>
      <c r="JN52" s="57">
        <f>MIN('Drive Train'!$F$35-JH51*'DEPRECATED - DT-Prelim Calcs'!$C$21*'Drive Train'!$F$39,JN51+JH$2)</f>
        <v>9.2266666666666666</v>
      </c>
      <c r="JO52" s="57">
        <f>'Drive Train'!$F$35-JH52*'DEPRECATED - DT-Prelim Calcs'!$C$21*'Drive Train'!$F$39</f>
        <v>43.698414783917691</v>
      </c>
      <c r="JP52" s="1">
        <f>IF(JM52&gt;='Drive Train'!$F$29,1,0)</f>
        <v>0</v>
      </c>
      <c r="JQ52" s="57">
        <f>MIN(JG52,'DEPRECATED - DT-Prelim Calcs'!$C$10)*'DEPRECATED - DT-Prelim Calcs'!$C$11*1000/60/60</f>
        <v>-511.41200627316482</v>
      </c>
      <c r="JR52" s="63">
        <f>JR51+'DEPRECATED - DT-Prelim Calcs'!$C$11</f>
        <v>192</v>
      </c>
      <c r="JS52" s="2">
        <f>KC52/'Drive Train'!$F$35</f>
        <v>0.72580645161290325</v>
      </c>
      <c r="JT52" s="46">
        <f>KA52*12*60/(PI() * 'Drive Train'!$F$15)/JS$2*JS52</f>
        <v>-40681.852100611759</v>
      </c>
      <c r="JU52" s="2">
        <f>('DEPRECATED - DT-Prelim Calcs'!$C$6*JS52-JT52)/('DEPRECATED - DT-Prelim Calcs'!$C$6*JS52)*'DEPRECATED - DT-Prelim Calcs'!$C$7*JS52</f>
        <v>20.143802096693726</v>
      </c>
      <c r="JV52" s="57">
        <f>JU52/'DEPRECATED - DT-Prelim Calcs'!$C$7*('DEPRECATED - DT-Prelim Calcs'!$C$8-'DEPRECATED - DT-Prelim Calcs'!$C$9)+'DEPRECATED - DT-Prelim Calcs'!$C$9</f>
        <v>1075.0858128654793</v>
      </c>
      <c r="JW52" s="57">
        <f t="shared" si="25"/>
        <v>49.999999999999993</v>
      </c>
      <c r="JX52" s="2">
        <f t="shared" si="78"/>
        <v>0.99579519204165001</v>
      </c>
      <c r="JY52" s="57">
        <f>JX52*'DEPRECATED - DT-Prelim Calcs'!$C$21/JS$2/'DEPRECATED - DT-Prelim Calcs'!$C$19/'DEPRECATED - DT-Prelim Calcs'!$C$18*3.39*'DEPRECATED - DT-Prelim Calcs'!$C$20</f>
        <v>25.773080821789936</v>
      </c>
      <c r="JZ52" s="46">
        <f t="shared" si="79"/>
        <v>0</v>
      </c>
      <c r="KA52" s="57">
        <f>JY51*'DEPRECATED - DT-Prelim Calcs'!$C$11+KA51</f>
        <v>-136.957334664369</v>
      </c>
      <c r="KB52" s="57">
        <f>KB51+0.5*JY52*'DEPRECATED - DT-Prelim Calcs'!$C$11^2+KA52*'DEPRECATED - DT-Prelim Calcs'!$C$11</f>
        <v>-73474.403829838819</v>
      </c>
      <c r="KC52" s="57">
        <f>MIN('Drive Train'!$F$35-JW51*'DEPRECATED - DT-Prelim Calcs'!$C$21*'Drive Train'!$F$39,KC51+JW$2)</f>
        <v>9</v>
      </c>
      <c r="KD52" s="57">
        <f>'Drive Train'!$F$35-JW52*'DEPRECATED - DT-Prelim Calcs'!$C$21*'Drive Train'!$F$39</f>
        <v>9</v>
      </c>
      <c r="KE52" s="1">
        <f>IF(KB52&gt;='Drive Train'!$F$29,1,0)</f>
        <v>0</v>
      </c>
      <c r="KF52" s="57">
        <f>MIN(JV52,'DEPRECATED - DT-Prelim Calcs'!$C$10)*'DEPRECATED - DT-Prelim Calcs'!$C$11*1000/60/60</f>
        <v>103.33333333333333</v>
      </c>
      <c r="KG52" s="63">
        <f>KG51+'DEPRECATED - DT-Prelim Calcs'!$C$11</f>
        <v>192</v>
      </c>
      <c r="KH52" s="2">
        <f>KR52/'Drive Train'!$F$35</f>
        <v>0.7075268817204301</v>
      </c>
      <c r="KI52" s="46">
        <f>KP52*12*60/(PI() * 'Drive Train'!$F$15)/KH$2*KH52</f>
        <v>-93248.370761641578</v>
      </c>
      <c r="KJ52" s="2">
        <f>('DEPRECATED - DT-Prelim Calcs'!$C$6*KH52-KI52)/('DEPRECATED - DT-Prelim Calcs'!$C$6*KH52)*'DEPRECATED - DT-Prelim Calcs'!$C$7*KH52</f>
        <v>43.868099172480235</v>
      </c>
      <c r="KK52" s="57">
        <f>KJ52/'DEPRECATED - DT-Prelim Calcs'!$C$7*('DEPRECATED - DT-Prelim Calcs'!$C$8-'DEPRECATED - DT-Prelim Calcs'!$C$9)+'DEPRECATED - DT-Prelim Calcs'!$C$9</f>
        <v>2338.0846986843212</v>
      </c>
      <c r="KL52" s="57">
        <f t="shared" si="26"/>
        <v>53.333333333333329</v>
      </c>
      <c r="KM52" s="2">
        <f t="shared" si="80"/>
        <v>0.99579519204165001</v>
      </c>
      <c r="KN52" s="57">
        <f>KM52*'DEPRECATED - DT-Prelim Calcs'!$C$21/KH$2/'DEPRECATED - DT-Prelim Calcs'!$C$19/'DEPRECATED - DT-Prelim Calcs'!$C$18*3.39*'DEPRECATED - DT-Prelim Calcs'!$C$20</f>
        <v>25.773080821789936</v>
      </c>
      <c r="KO52" s="46">
        <f t="shared" si="81"/>
        <v>0</v>
      </c>
      <c r="KP52" s="57">
        <f>KN51*'DEPRECATED - DT-Prelim Calcs'!$C$11+KP51</f>
        <v>-322.03547137814553</v>
      </c>
      <c r="KQ52" s="57">
        <f>KQ51+0.5*KN52*'DEPRECATED - DT-Prelim Calcs'!$C$11^2+KP52*'DEPRECATED - DT-Prelim Calcs'!$C$11</f>
        <v>-104442.85902034525</v>
      </c>
      <c r="KR52" s="57">
        <f>MIN('Drive Train'!$F$35-KL51*'DEPRECATED - DT-Prelim Calcs'!$C$21*'Drive Train'!$F$39,KR51+KL$2)</f>
        <v>8.7733333333333334</v>
      </c>
      <c r="KS52" s="57">
        <f>'Drive Train'!$F$35-KL52*'DEPRECATED - DT-Prelim Calcs'!$C$21*'Drive Train'!$F$39</f>
        <v>8.7733333333333334</v>
      </c>
      <c r="KT52" s="1">
        <f>IF(KQ52&gt;='Drive Train'!$F$29,1,0)</f>
        <v>0</v>
      </c>
      <c r="KU52" s="57">
        <f>MIN(KK52,'DEPRECATED - DT-Prelim Calcs'!$C$10)*'DEPRECATED - DT-Prelim Calcs'!$C$11*1000/60/60</f>
        <v>103.33333333333333</v>
      </c>
      <c r="KV52" s="63">
        <f>KV51+'DEPRECATED - DT-Prelim Calcs'!$C$11</f>
        <v>192</v>
      </c>
      <c r="KW52" s="2">
        <f>LG52/'Drive Train'!$F$35</f>
        <v>0.68924731182795695</v>
      </c>
      <c r="KX52" s="46">
        <f>LE52*12*60/(PI() * 'Drive Train'!$F$15)/KW$2*KW52</f>
        <v>-129004.64375079911</v>
      </c>
      <c r="KY52" s="2">
        <f>('DEPRECATED - DT-Prelim Calcs'!$C$6*KW52-KX52)/('DEPRECATED - DT-Prelim Calcs'!$C$6*KW52)*'DEPRECATED - DT-Prelim Calcs'!$C$7*KW52</f>
        <v>59.99151593509373</v>
      </c>
      <c r="KZ52" s="57">
        <f>KY52/'DEPRECATED - DT-Prelim Calcs'!$C$7*('DEPRECATED - DT-Prelim Calcs'!$C$8-'DEPRECATED - DT-Prelim Calcs'!$C$9)+'DEPRECATED - DT-Prelim Calcs'!$C$9</f>
        <v>3196.4392093246993</v>
      </c>
      <c r="LA52" s="57">
        <f t="shared" si="27"/>
        <v>56.666666666666664</v>
      </c>
      <c r="LB52" s="2">
        <f t="shared" si="82"/>
        <v>0.99579519204165001</v>
      </c>
      <c r="LC52" s="57">
        <f>LB52*'DEPRECATED - DT-Prelim Calcs'!$C$21/KW$2/'DEPRECATED - DT-Prelim Calcs'!$C$19/'DEPRECATED - DT-Prelim Calcs'!$C$18*3.39*'DEPRECATED - DT-Prelim Calcs'!$C$20</f>
        <v>25.773080821789936</v>
      </c>
      <c r="LD52" s="46">
        <f t="shared" si="83"/>
        <v>0</v>
      </c>
      <c r="LE52" s="57">
        <f>LC51*'DEPRECATED - DT-Prelim Calcs'!$C$11+LE51</f>
        <v>-457.33629181365541</v>
      </c>
      <c r="LF52" s="57">
        <f>LF51+0.5*LC52*'DEPRECATED - DT-Prelim Calcs'!$C$11^2+LE52*'DEPRECATED - DT-Prelim Calcs'!$C$11</f>
        <v>-100324.73725105202</v>
      </c>
      <c r="LG52" s="57">
        <f>MIN('Drive Train'!$F$35-LA51*'DEPRECATED - DT-Prelim Calcs'!$C$21*'Drive Train'!$F$39,LG51+LA$2)</f>
        <v>8.5466666666666669</v>
      </c>
      <c r="LH52" s="57">
        <f>'Drive Train'!$F$35-LA52*'DEPRECATED - DT-Prelim Calcs'!$C$21*'Drive Train'!$F$39</f>
        <v>8.5466666666666669</v>
      </c>
      <c r="LI52" s="1">
        <f>IF(LF52&gt;='Drive Train'!$F$29,1,0)</f>
        <v>0</v>
      </c>
      <c r="LJ52" s="57">
        <f>MIN(KZ52,'DEPRECATED - DT-Prelim Calcs'!$C$10)*'DEPRECATED - DT-Prelim Calcs'!$C$11*1000/60/60</f>
        <v>103.33333333333333</v>
      </c>
      <c r="LK52" s="63">
        <f>LK51+'DEPRECATED - DT-Prelim Calcs'!$C$11</f>
        <v>192</v>
      </c>
      <c r="LL52" s="2">
        <f>LV52/'Drive Train'!$F$35</f>
        <v>0.67096774193548392</v>
      </c>
      <c r="LM52" s="46">
        <f>LT52*12*60/(PI() * 'Drive Train'!$F$15)/LL$2*LL52</f>
        <v>-114943.94793913289</v>
      </c>
      <c r="LN52" s="2">
        <f>('DEPRECATED - DT-Prelim Calcs'!$C$6*LL52-LM52)/('DEPRECATED - DT-Prelim Calcs'!$C$6*LL52)*'DEPRECATED - DT-Prelim Calcs'!$C$7*LL52</f>
        <v>53.589811720224048</v>
      </c>
      <c r="LO52" s="57">
        <f>LN52/'DEPRECATED - DT-Prelim Calcs'!$C$7*('DEPRECATED - DT-Prelim Calcs'!$C$8-'DEPRECATED - DT-Prelim Calcs'!$C$9)+'DEPRECATED - DT-Prelim Calcs'!$C$9</f>
        <v>2855.6347899189814</v>
      </c>
      <c r="LP52" s="57">
        <f t="shared" si="28"/>
        <v>60</v>
      </c>
      <c r="LQ52" s="2">
        <f t="shared" si="84"/>
        <v>0.99579519204165001</v>
      </c>
      <c r="LR52" s="57">
        <f>LQ52*'DEPRECATED - DT-Prelim Calcs'!$C$21/LL$2/'DEPRECATED - DT-Prelim Calcs'!$C$19/'DEPRECATED - DT-Prelim Calcs'!$C$18*3.39*'DEPRECATED - DT-Prelim Calcs'!$C$20</f>
        <v>25.773080821789936</v>
      </c>
      <c r="LS52" s="46">
        <f t="shared" si="85"/>
        <v>0</v>
      </c>
      <c r="LT52" s="57">
        <f>LR51*'DEPRECATED - DT-Prelim Calcs'!$C$11+LT51</f>
        <v>-418.59098581827288</v>
      </c>
      <c r="LU52" s="57">
        <f>LU51+0.5*LR52*'DEPRECATED - DT-Prelim Calcs'!$C$11^2+LT52*'DEPRECATED - DT-Prelim Calcs'!$C$11</f>
        <v>-104648.97183000518</v>
      </c>
      <c r="LV52" s="57">
        <f>MIN('Drive Train'!$F$35-LP51*'DEPRECATED - DT-Prelim Calcs'!$C$21*'Drive Train'!$F$39,LV51+LP$2)</f>
        <v>8.32</v>
      </c>
      <c r="LW52" s="57">
        <f>'Drive Train'!$F$35-LP52*'DEPRECATED - DT-Prelim Calcs'!$C$21*'Drive Train'!$F$39</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Train'!$AA$49 + V52*(1-'Drive Train'!$AA$49))</f>
        <v>0</v>
      </c>
      <c r="W53" s="57">
        <f t="shared" si="0"/>
        <v>0</v>
      </c>
      <c r="X53" s="2">
        <f>MAX(MIN(IF(AND(AI52=1,AG53&lt;0),-1,1)*(W53-$C$9)/($C$8-$C$9)*$C$7-$C$29*AE53/T$2 -  AI52*$C$29/2,X$2),MAX(X$4:X52)*-1)</f>
        <v>-0.2458281045106315</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Train'!$F$39,AG52+W$2)-$C$3,IF(AE52-1&lt;=0,0,IF($C$32=Motors!$C$29,MAX(MAX(AG$4:AG52)*-1,AG52-W$2),MAX(0,MAX(AG$4:AG52)*-1,AG52-W$2))))</f>
        <v>0</v>
      </c>
      <c r="AH53" s="57">
        <f>'Drive Train'!$F$35-ABS(W53)*'DEPRECATED - DT-Prelim Calcs'!$C$21*'Drive Train'!$F$39</f>
        <v>12.4</v>
      </c>
      <c r="AI53" s="1">
        <f>IF(AJ53&gt;='Drive Train'!$F$29,1,0)</f>
        <v>1</v>
      </c>
      <c r="AJ53" s="57">
        <f>AJ52+0.5*Y53*'DEPRECATED - DT-Prelim Calcs'!$C$11^2+AE53*'DEPRECATED - DT-Prelim Calcs'!$C$11</f>
        <v>784.33981740885292</v>
      </c>
      <c r="AK53" s="57">
        <f t="shared" si="8"/>
        <v>0</v>
      </c>
      <c r="AL53" s="63">
        <f>AL52+'DEPRECATED - DT-Prelim Calcs'!$C$11</f>
        <v>196</v>
      </c>
      <c r="AM53" s="2">
        <f>AW53/'Drive Train'!$F$35</f>
        <v>0.88882839198703889</v>
      </c>
      <c r="AN53" s="46">
        <f>AU53*12*60/(PI() * 'Drive Train'!$F$15)/AM$2*AM53</f>
        <v>4007.4119222654326</v>
      </c>
      <c r="AO53" s="2">
        <f>('DEPRECATED - DT-Prelim Calcs'!$C$6*AM53-AN53)/('DEPRECATED - DT-Prelim Calcs'!$C$6*AM53)*'DEPRECATED - DT-Prelim Calcs'!$C$7*AM53</f>
        <v>0.33009467372071655</v>
      </c>
      <c r="AP53" s="57">
        <f>AO53/'DEPRECATED - DT-Prelim Calcs'!$C$7*('DEPRECATED - DT-Prelim Calcs'!$C$8-'DEPRECATED - DT-Prelim Calcs'!$C$9)+'DEPRECATED - DT-Prelim Calcs'!$C$9</f>
        <v>20.273089891438975</v>
      </c>
      <c r="AQ53" s="57">
        <f t="shared" si="9"/>
        <v>20.273089891438975</v>
      </c>
      <c r="AR53" s="2">
        <f t="shared" si="30"/>
        <v>5.9513810432565428E-6</v>
      </c>
      <c r="AS53" s="57">
        <f>AR53*'DEPRECATED - DT-Prelim Calcs'!$C$21/AM$2/'DEPRECATED - DT-Prelim Calcs'!$C$19/'DEPRECATED - DT-Prelim Calcs'!$C$18*3.39*'DEPRECATED - DT-Prelim Calcs'!$C$20</f>
        <v>4.3129269190483394E-5</v>
      </c>
      <c r="AT53" s="46">
        <f t="shared" si="31"/>
        <v>0</v>
      </c>
      <c r="AU53" s="57">
        <f>AS52*'DEPRECATED - DT-Prelim Calcs'!$C$11+AU52</f>
        <v>39.345352352463316</v>
      </c>
      <c r="AV53" s="57">
        <f>AV52+0.5*AS53*'DEPRECATED - DT-Prelim Calcs'!$C$11^2+AU53*'DEPRECATED - DT-Prelim Calcs'!$C$11</f>
        <v>7668.9087533158699</v>
      </c>
      <c r="AW53" s="57">
        <f>MIN('Drive Train'!$F$35-AQ52*'DEPRECATED - DT-Prelim Calcs'!$C$21*'Drive Train'!$F$39,AW52+AQ$2)</f>
        <v>11.021472060639283</v>
      </c>
      <c r="AX53" s="57">
        <f>'Drive Train'!$F$35-AQ53*'DEPRECATED - DT-Prelim Calcs'!$C$21*'Drive Train'!$F$39</f>
        <v>11.021429887382149</v>
      </c>
      <c r="AY53" s="1">
        <f>IF(AV53&gt;='Drive Train'!$F$29,1,0)</f>
        <v>1</v>
      </c>
      <c r="AZ53" s="57">
        <f t="shared" si="32"/>
        <v>22.525655434932197</v>
      </c>
      <c r="BA53" s="63">
        <f>BA52+'DEPRECATED - DT-Prelim Calcs'!$C$11</f>
        <v>196</v>
      </c>
      <c r="BB53" s="2">
        <f>BL53/'Drive Train'!$F$35</f>
        <v>1.3150249535692593</v>
      </c>
      <c r="BC53" s="46">
        <f>BJ53*12*60/(PI() * 'Drive Train'!$F$15)/BB$2*BB53</f>
        <v>-3540.8434418697389</v>
      </c>
      <c r="BD53" s="2">
        <f>('DEPRECATED - DT-Prelim Calcs'!$C$6*BB53-BC53)/('DEPRECATED - DT-Prelim Calcs'!$C$6*BB53)*'DEPRECATED - DT-Prelim Calcs'!$C$7*BB53</f>
        <v>4.7702294054388892</v>
      </c>
      <c r="BE53" s="57">
        <f>BD53/'DEPRECATED - DT-Prelim Calcs'!$C$7*('DEPRECATED - DT-Prelim Calcs'!$C$8-'DEPRECATED - DT-Prelim Calcs'!$C$9)+'DEPRECATED - DT-Prelim Calcs'!$C$9</f>
        <v>256.65038701983798</v>
      </c>
      <c r="BF53" s="57">
        <f t="shared" si="10"/>
        <v>93</v>
      </c>
      <c r="BG53" s="2">
        <f t="shared" si="33"/>
        <v>1.8933363098949416</v>
      </c>
      <c r="BH53" s="57">
        <f>BG53*'DEPRECATED - DT-Prelim Calcs'!$C$21/BB$2/'DEPRECATED - DT-Prelim Calcs'!$C$19/'DEPRECATED - DT-Prelim Calcs'!$C$18*3.39*'DEPRECATED - DT-Prelim Calcs'!$C$20</f>
        <v>19.819055259662441</v>
      </c>
      <c r="BI53" s="46">
        <f t="shared" si="34"/>
        <v>0</v>
      </c>
      <c r="BJ53" s="57">
        <f>BH52*'DEPRECATED - DT-Prelim Calcs'!$C$11+BJ52</f>
        <v>-16.267441738092785</v>
      </c>
      <c r="BK53" s="57">
        <f>BK52+0.5*BH53*'DEPRECATED - DT-Prelim Calcs'!$C$11^2+BJ53*'DEPRECATED - DT-Prelim Calcs'!$C$11</f>
        <v>4612.2768742114968</v>
      </c>
      <c r="BL53" s="57">
        <f>MIN('Drive Train'!$F$35-BF52*'DEPRECATED - DT-Prelim Calcs'!$C$21*'Drive Train'!$F$39,BL52+BF$2)</f>
        <v>16.306309424258817</v>
      </c>
      <c r="BM53" s="57">
        <f>'Drive Train'!$F$35-BF53*'DEPRECATED - DT-Prelim Calcs'!$C$21*'Drive Train'!$F$39</f>
        <v>6.0759999999999996</v>
      </c>
      <c r="BN53" s="1">
        <f>IF(BK53&gt;='Drive Train'!$F$29,1,0)</f>
        <v>1</v>
      </c>
      <c r="BO53" s="57">
        <f t="shared" si="35"/>
        <v>103.33333333333333</v>
      </c>
      <c r="BP53" s="63">
        <f>BP52+'DEPRECATED - DT-Prelim Calcs'!$C$11</f>
        <v>196</v>
      </c>
      <c r="BQ53" s="2">
        <f>CA53/'Drive Train'!$F$35</f>
        <v>0.48999999999999994</v>
      </c>
      <c r="BR53" s="46">
        <f>BY53*12*60/(PI() * 'Drive Train'!$F$15)/BQ$2*BQ53</f>
        <v>6994.5549552318798</v>
      </c>
      <c r="BS53" s="2">
        <f>('DEPRECATED - DT-Prelim Calcs'!$C$6*BQ53-BR53)/('DEPRECATED - DT-Prelim Calcs'!$C$6*BQ53)*'DEPRECATED - DT-Prelim Calcs'!$C$7*BQ53</f>
        <v>-1.9817411711273603</v>
      </c>
      <c r="BT53" s="57">
        <f>BS53/'DEPRECATED - DT-Prelim Calcs'!$C$7*('DEPRECATED - DT-Prelim Calcs'!$C$8-'DEPRECATED - DT-Prelim Calcs'!$C$9)+'DEPRECATED - DT-Prelim Calcs'!$C$9</f>
        <v>-102.80099263719515</v>
      </c>
      <c r="BU53" s="57">
        <f t="shared" si="11"/>
        <v>-102.80099263719515</v>
      </c>
      <c r="BV53" s="2">
        <f t="shared" si="36"/>
        <v>-3.0268189807323287</v>
      </c>
      <c r="BW53" s="57">
        <f>BV53*'DEPRECATED - DT-Prelim Calcs'!$C$21/BQ$2/'DEPRECATED - DT-Prelim Calcs'!$C$19/'DEPRECATED - DT-Prelim Calcs'!$C$18*3.39*'DEPRECATED - DT-Prelim Calcs'!$C$20</f>
        <v>-41.433078478470613</v>
      </c>
      <c r="BX53" s="46">
        <f t="shared" si="37"/>
        <v>1</v>
      </c>
      <c r="BY53" s="57">
        <f>BW52*'DEPRECATED - DT-Prelim Calcs'!$C$11+BY52</f>
        <v>65.948506790175756</v>
      </c>
      <c r="BZ53" s="57">
        <f>BZ52+0.5*BW53*'DEPRECATED - DT-Prelim Calcs'!$C$11^2+BY53*'DEPRECATED - DT-Prelim Calcs'!$C$11</f>
        <v>-3313.1875244579469</v>
      </c>
      <c r="CA53" s="57">
        <f>MIN('Drive Train'!$F$35-BU52*'DEPRECATED - DT-Prelim Calcs'!$C$21*'Drive Train'!$F$39,CA52+BU$2)</f>
        <v>6.0759999999999996</v>
      </c>
      <c r="CB53" s="57">
        <f>'Drive Train'!$F$35-BU53*'DEPRECATED - DT-Prelim Calcs'!$C$21*'Drive Train'!$F$39</f>
        <v>19.390467499329272</v>
      </c>
      <c r="CC53" s="1">
        <f>IF(BZ53&gt;='Drive Train'!$F$29,1,0)</f>
        <v>0</v>
      </c>
      <c r="CD53" s="57">
        <f t="shared" si="38"/>
        <v>-114.22332515243905</v>
      </c>
      <c r="CE53" s="63">
        <f>CE52+'DEPRECATED - DT-Prelim Calcs'!$C$11</f>
        <v>196</v>
      </c>
      <c r="CF53" s="2">
        <f>CP53/'Drive Train'!$F$35</f>
        <v>1.6389940608122868</v>
      </c>
      <c r="CG53" s="46">
        <f>CN53*12*60/(PI() * 'Drive Train'!$F$15)/CF$2*CF53</f>
        <v>-72595.517101139281</v>
      </c>
      <c r="CH53" s="2">
        <f>('DEPRECATED - DT-Prelim Calcs'!$C$6*CF53-CG53)/('DEPRECATED - DT-Prelim Calcs'!$C$6*CF53)*'DEPRECATED - DT-Prelim Calcs'!$C$7*CF53</f>
        <v>36.774590360806336</v>
      </c>
      <c r="CI53" s="57">
        <f>CH53/'DEPRECATED - DT-Prelim Calcs'!$C$7*('DEPRECATED - DT-Prelim Calcs'!$C$8-'DEPRECATED - DT-Prelim Calcs'!$C$9)+'DEPRECATED - DT-Prelim Calcs'!$C$9</f>
        <v>1960.451013813881</v>
      </c>
      <c r="CJ53" s="57">
        <f t="shared" si="12"/>
        <v>93</v>
      </c>
      <c r="CK53" s="2">
        <f t="shared" si="39"/>
        <v>1.5241763143494644</v>
      </c>
      <c r="CL53" s="57">
        <f>CK53*'DEPRECATED - DT-Prelim Calcs'!$C$21/CF$2/'DEPRECATED - DT-Prelim Calcs'!$C$19/'DEPRECATED - DT-Prelim Calcs'!$C$18*3.39*'DEPRECATED - DT-Prelim Calcs'!$C$20</f>
        <v>25.773080821789936</v>
      </c>
      <c r="CM53" s="46">
        <f t="shared" si="40"/>
        <v>0</v>
      </c>
      <c r="CN53" s="57">
        <f>CL52*'DEPRECATED - DT-Prelim Calcs'!$C$11+CN52</f>
        <v>-165.65441300206354</v>
      </c>
      <c r="CO53" s="57">
        <f>CO52+0.5*CL53*'DEPRECATED - DT-Prelim Calcs'!$C$11^2+CN53*'DEPRECATED - DT-Prelim Calcs'!$C$11</f>
        <v>-13898.71341871858</v>
      </c>
      <c r="CP53" s="57">
        <f>MIN('Drive Train'!$F$35-CJ52*'DEPRECATED - DT-Prelim Calcs'!$C$21*'Drive Train'!$F$39,CP52+CJ$2)</f>
        <v>20.323526354072357</v>
      </c>
      <c r="CQ53" s="57">
        <f>'Drive Train'!$F$35-CJ53*'DEPRECATED - DT-Prelim Calcs'!$C$21*'Drive Train'!$F$39</f>
        <v>6.0759999999999996</v>
      </c>
      <c r="CR53" s="1">
        <f>IF(CO53&gt;='Drive Train'!$F$29,1,0)</f>
        <v>0</v>
      </c>
      <c r="CS53" s="57">
        <f t="shared" si="41"/>
        <v>103.33333333333333</v>
      </c>
      <c r="CT53" s="63">
        <f>CT52+'DEPRECATED - DT-Prelim Calcs'!$C$11</f>
        <v>196</v>
      </c>
      <c r="CU53" s="2">
        <f>DE53/'Drive Train'!$F$35</f>
        <v>0.48999999999999994</v>
      </c>
      <c r="CV53" s="46">
        <f>DC53*12*60/(PI() * 'Drive Train'!$F$15)/CU$2*CU53</f>
        <v>-42670.698272949921</v>
      </c>
      <c r="CW53" s="2">
        <f>('DEPRECATED - DT-Prelim Calcs'!$C$6*CU53-CV53)/('DEPRECATED - DT-Prelim Calcs'!$C$6*CU53)*'DEPRECATED - DT-Prelim Calcs'!$C$7*CU53</f>
        <v>20.474780457375108</v>
      </c>
      <c r="CX53" s="57">
        <f>CW53/'DEPRECATED - DT-Prelim Calcs'!$C$7*('DEPRECATED - DT-Prelim Calcs'!$C$8-'DEPRECATED - DT-Prelim Calcs'!$C$9)+'DEPRECATED - DT-Prelim Calcs'!$C$9</f>
        <v>1092.7059471706334</v>
      </c>
      <c r="CY53" s="57">
        <f t="shared" si="13"/>
        <v>93</v>
      </c>
      <c r="CZ53" s="2">
        <f t="shared" si="42"/>
        <v>1.2803081040535502</v>
      </c>
      <c r="DA53" s="57">
        <f>CZ53*'DEPRECATED - DT-Prelim Calcs'!$C$21/CU$2/'DEPRECATED - DT-Prelim Calcs'!$C$19/'DEPRECATED - DT-Prelim Calcs'!$C$18*3.39*'DEPRECATED - DT-Prelim Calcs'!$C$20</f>
        <v>25.773080821789936</v>
      </c>
      <c r="DB53" s="46">
        <f t="shared" si="43"/>
        <v>0</v>
      </c>
      <c r="DC53" s="57">
        <f>DA52*'DEPRECATED - DT-Prelim Calcs'!$C$11+DC52</f>
        <v>-273.57949432213502</v>
      </c>
      <c r="DD53" s="57">
        <f>DD52+0.5*DA53*'DEPRECATED - DT-Prelim Calcs'!$C$11^2+DC53*'DEPRECATED - DT-Prelim Calcs'!$C$11</f>
        <v>-27352.283302036718</v>
      </c>
      <c r="DE53" s="57">
        <f>MIN('Drive Train'!$F$35-CY52*'DEPRECATED - DT-Prelim Calcs'!$C$21*'Drive Train'!$F$39,DE52+CY$2)</f>
        <v>6.0759999999999996</v>
      </c>
      <c r="DF53" s="57">
        <f>'Drive Train'!$F$35-CY53*'DEPRECATED - DT-Prelim Calcs'!$C$21*'Drive Train'!$F$39</f>
        <v>6.0759999999999996</v>
      </c>
      <c r="DG53" s="1">
        <f>IF(DD53&gt;='Drive Train'!$F$29,1,0)</f>
        <v>0</v>
      </c>
      <c r="DH53" s="57">
        <f t="shared" si="44"/>
        <v>103.33333333333333</v>
      </c>
      <c r="DI53" s="63">
        <f>DI52+'DEPRECATED - DT-Prelim Calcs'!$C$11</f>
        <v>196</v>
      </c>
      <c r="DJ53" s="2">
        <f>DT53/'Drive Train'!$F$35</f>
        <v>3.3524595150821437</v>
      </c>
      <c r="DK53" s="46">
        <f>DR53*12*60/(PI() * 'Drive Train'!$F$15)/DJ$2*DJ53</f>
        <v>-1126382.5760953776</v>
      </c>
      <c r="DL53" s="2">
        <f>('DEPRECATED - DT-Prelim Calcs'!$C$6*DJ53-DK53)/('DEPRECATED - DT-Prelim Calcs'!$C$6*DJ53)*'DEPRECATED - DT-Prelim Calcs'!$C$7*DJ53</f>
        <v>517.38186802982079</v>
      </c>
      <c r="DM53" s="57">
        <f>DL53/'DEPRECATED - DT-Prelim Calcs'!$C$7*('DEPRECATED - DT-Prelim Calcs'!$C$8-'DEPRECATED - DT-Prelim Calcs'!$C$9)+'DEPRECATED - DT-Prelim Calcs'!$C$9</f>
        <v>27546.307331214113</v>
      </c>
      <c r="DN53" s="57">
        <f t="shared" si="14"/>
        <v>93</v>
      </c>
      <c r="DO53" s="2">
        <f t="shared" si="45"/>
        <v>1.1037138828047846</v>
      </c>
      <c r="DP53" s="57">
        <f>DO53*'DEPRECATED - DT-Prelim Calcs'!$C$21/DJ$2/'DEPRECATED - DT-Prelim Calcs'!$C$19/'DEPRECATED - DT-Prelim Calcs'!$C$18*3.39*'DEPRECATED - DT-Prelim Calcs'!$C$20</f>
        <v>25.773080821789936</v>
      </c>
      <c r="DQ53" s="46">
        <f t="shared" si="46"/>
        <v>0</v>
      </c>
      <c r="DR53" s="57">
        <f>DP52*'DEPRECATED - DT-Prelim Calcs'!$C$11+DR52</f>
        <v>-909.94316115168283</v>
      </c>
      <c r="DS53" s="57">
        <f>DS52+0.5*DP53*'DEPRECATED - DT-Prelim Calcs'!$C$11^2+DR53*'DEPRECATED - DT-Prelim Calcs'!$C$11</f>
        <v>-55194.684616892315</v>
      </c>
      <c r="DT53" s="57">
        <f>MIN('Drive Train'!$F$35-DN52*'DEPRECATED - DT-Prelim Calcs'!$C$21*'Drive Train'!$F$39,DT52+DN$2)</f>
        <v>41.570497987018584</v>
      </c>
      <c r="DU53" s="57">
        <f>'Drive Train'!$F$35-DN53*'DEPRECATED - DT-Prelim Calcs'!$C$21*'Drive Train'!$F$39</f>
        <v>6.0759999999999996</v>
      </c>
      <c r="DV53" s="1">
        <f>IF(DS53&gt;='Drive Train'!$F$29,1,0)</f>
        <v>0</v>
      </c>
      <c r="DW53" s="57">
        <f t="shared" si="47"/>
        <v>103.33333333333333</v>
      </c>
      <c r="DX53" s="63">
        <f>DX52+'DEPRECATED - DT-Prelim Calcs'!$C$11</f>
        <v>196</v>
      </c>
      <c r="DY53" s="2">
        <f>EI53/'Drive Train'!$F$35</f>
        <v>0.48999999999999994</v>
      </c>
      <c r="DZ53" s="46">
        <f>EG53*12*60/(PI() * 'Drive Train'!$F$15)/DY$2*DY53</f>
        <v>-201246.78589857148</v>
      </c>
      <c r="EA53" s="2">
        <f>('DEPRECATED - DT-Prelim Calcs'!$C$6*DY53-DZ53)/('DEPRECATED - DT-Prelim Calcs'!$C$6*DY53)*'DEPRECATED - DT-Prelim Calcs'!$C$7*DY53</f>
        <v>92.176163417552957</v>
      </c>
      <c r="EB53" s="57">
        <f>EA53/'DEPRECATED - DT-Prelim Calcs'!$C$7*('DEPRECATED - DT-Prelim Calcs'!$C$8-'DEPRECATED - DT-Prelim Calcs'!$C$9)+'DEPRECATED - DT-Prelim Calcs'!$C$9</f>
        <v>4909.8376624365328</v>
      </c>
      <c r="EC53" s="57">
        <f t="shared" si="15"/>
        <v>93</v>
      </c>
      <c r="ED53" s="2">
        <f t="shared" si="48"/>
        <v>0.96993038185874991</v>
      </c>
      <c r="EE53" s="57">
        <f>ED53*'DEPRECATED - DT-Prelim Calcs'!$C$21/DY$2/'DEPRECATED - DT-Prelim Calcs'!$C$19/'DEPRECATED - DT-Prelim Calcs'!$C$18*3.39*'DEPRECATED - DT-Prelim Calcs'!$C$20</f>
        <v>25.773080821789936</v>
      </c>
      <c r="EF53" s="46">
        <f t="shared" si="49"/>
        <v>0</v>
      </c>
      <c r="EG53" s="57">
        <f>EE52*'DEPRECATED - DT-Prelim Calcs'!$C$11+EG52</f>
        <v>-977.48210287184645</v>
      </c>
      <c r="EH53" s="57">
        <f>EH52+0.5*EE53*'DEPRECATED - DT-Prelim Calcs'!$C$11^2+EG53*'DEPRECATED - DT-Prelim Calcs'!$C$11</f>
        <v>-88735.289911908694</v>
      </c>
      <c r="EI53" s="57">
        <f>MIN('Drive Train'!$F$35-EC52*'DEPRECATED - DT-Prelim Calcs'!$C$21*'Drive Train'!$F$39,EI52+EC$2)</f>
        <v>6.0759999999999996</v>
      </c>
      <c r="EJ53" s="57">
        <f>'Drive Train'!$F$35-EC53*'DEPRECATED - DT-Prelim Calcs'!$C$21*'Drive Train'!$F$39</f>
        <v>6.0759999999999996</v>
      </c>
      <c r="EK53" s="1">
        <f>IF(EH53&gt;='Drive Train'!$F$29,1,0)</f>
        <v>0</v>
      </c>
      <c r="EL53" s="57">
        <f t="shared" si="50"/>
        <v>103.33333333333333</v>
      </c>
      <c r="EM53" s="63">
        <f>EM52+'DEPRECATED - DT-Prelim Calcs'!$C$11</f>
        <v>196</v>
      </c>
      <c r="EN53" s="2">
        <f>EX53/'Drive Train'!$F$35</f>
        <v>0.48999999999999994</v>
      </c>
      <c r="EO53" s="46">
        <f>EV53*12*60/(PI() * 'Drive Train'!$F$15)/EN$2*EN53</f>
        <v>-153965.49322242828</v>
      </c>
      <c r="EP53" s="2">
        <f>('DEPRECATED - DT-Prelim Calcs'!$C$6*EN53-EO53)/('DEPRECATED - DT-Prelim Calcs'!$C$6*EN53)*'DEPRECATED - DT-Prelim Calcs'!$C$7*EN53</f>
        <v>70.797567667176764</v>
      </c>
      <c r="EQ53" s="57">
        <f>EP53/'DEPRECATED - DT-Prelim Calcs'!$C$7*('DEPRECATED - DT-Prelim Calcs'!$C$8-'DEPRECATED - DT-Prelim Calcs'!$C$9)+'DEPRECATED - DT-Prelim Calcs'!$C$9</f>
        <v>3771.7157392940994</v>
      </c>
      <c r="ER53" s="57">
        <f t="shared" si="16"/>
        <v>93</v>
      </c>
      <c r="ES53" s="2">
        <f t="shared" si="51"/>
        <v>0.86507304327942547</v>
      </c>
      <c r="ET53" s="57">
        <f>ES53*'DEPRECATED - DT-Prelim Calcs'!$C$21/EN$2/'DEPRECATED - DT-Prelim Calcs'!$C$19/'DEPRECATED - DT-Prelim Calcs'!$C$18*3.39*'DEPRECATED - DT-Prelim Calcs'!$C$20</f>
        <v>25.773080821789936</v>
      </c>
      <c r="EU53" s="46">
        <f t="shared" si="52"/>
        <v>0</v>
      </c>
      <c r="EV53" s="57">
        <f>ET52*'DEPRECATED - DT-Prelim Calcs'!$C$11+EV52</f>
        <v>-666.98409047698533</v>
      </c>
      <c r="EW53" s="57">
        <f>EW52+0.5*ET53*'DEPRECATED - DT-Prelim Calcs'!$C$11^2+EV53*'DEPRECATED - DT-Prelim Calcs'!$C$11</f>
        <v>-119347.14341190663</v>
      </c>
      <c r="EX53" s="57">
        <f>MIN('Drive Train'!$F$35-ER52*'DEPRECATED - DT-Prelim Calcs'!$C$21*'Drive Train'!$F$39,EX52+ER$2)</f>
        <v>6.0759999999999996</v>
      </c>
      <c r="EY53" s="57">
        <f>'Drive Train'!$F$35-ER53*'DEPRECATED - DT-Prelim Calcs'!$C$21*'Drive Train'!$F$39</f>
        <v>6.0759999999999996</v>
      </c>
      <c r="EZ53" s="1">
        <f>IF(EW53&gt;='Drive Train'!$F$29,1,0)</f>
        <v>0</v>
      </c>
      <c r="FA53" s="57">
        <f t="shared" si="53"/>
        <v>103.33333333333333</v>
      </c>
      <c r="FB53" s="63">
        <f>FB52+'DEPRECATED - DT-Prelim Calcs'!$C$11</f>
        <v>196</v>
      </c>
      <c r="FC53" s="2">
        <f>FM53/'Drive Train'!$F$35</f>
        <v>0.48999999999999994</v>
      </c>
      <c r="FD53" s="46">
        <f>FK53*12*60/(PI() * 'Drive Train'!$F$15)/FC$2*FC53</f>
        <v>-176971.85772073362</v>
      </c>
      <c r="FE53" s="2">
        <f>('DEPRECATED - DT-Prelim Calcs'!$C$6*FC53-FD53)/('DEPRECATED - DT-Prelim Calcs'!$C$6*FC53)*'DEPRECATED - DT-Prelim Calcs'!$C$7*FC53</f>
        <v>81.200070188924585</v>
      </c>
      <c r="FF53" s="57">
        <f>FE53/'DEPRECATED - DT-Prelim Calcs'!$C$7*('DEPRECATED - DT-Prelim Calcs'!$C$8-'DEPRECATED - DT-Prelim Calcs'!$C$9)+'DEPRECATED - DT-Prelim Calcs'!$C$9</f>
        <v>4325.5087158668148</v>
      </c>
      <c r="FG53" s="57">
        <f t="shared" si="17"/>
        <v>93</v>
      </c>
      <c r="FH53" s="2">
        <f t="shared" si="54"/>
        <v>0.78067567320338405</v>
      </c>
      <c r="FI53" s="57">
        <f>FH53*'DEPRECATED - DT-Prelim Calcs'!$C$21/FC$2/'DEPRECATED - DT-Prelim Calcs'!$C$19/'DEPRECATED - DT-Prelim Calcs'!$C$18*3.39*'DEPRECATED - DT-Prelim Calcs'!$C$20</f>
        <v>25.773080821789936</v>
      </c>
      <c r="FJ53" s="46">
        <f t="shared" si="55"/>
        <v>0</v>
      </c>
      <c r="FK53" s="57">
        <f>FI52*'DEPRECATED - DT-Prelim Calcs'!$C$11+FK52</f>
        <v>-691.8535192976542</v>
      </c>
      <c r="FL53" s="57">
        <f>FL52+0.5*FI53*'DEPRECATED - DT-Prelim Calcs'!$C$11^2+FK53*'DEPRECATED - DT-Prelim Calcs'!$C$11</f>
        <v>-141498.51112993591</v>
      </c>
      <c r="FM53" s="57">
        <f>MIN('Drive Train'!$F$35-FG52*'DEPRECATED - DT-Prelim Calcs'!$C$21*'Drive Train'!$F$39,FM52+FG$2)</f>
        <v>6.0759999999999996</v>
      </c>
      <c r="FN53" s="57">
        <f>'Drive Train'!$F$35-FG53*'DEPRECATED - DT-Prelim Calcs'!$C$21*'Drive Train'!$F$39</f>
        <v>6.0759999999999996</v>
      </c>
      <c r="FO53" s="1">
        <f>IF(FL53&gt;='Drive Train'!$F$29,1,0)</f>
        <v>0</v>
      </c>
      <c r="FP53" s="57">
        <f t="shared" si="56"/>
        <v>103.33333333333333</v>
      </c>
      <c r="FQ53" s="63">
        <f>FQ52+'DEPRECATED - DT-Prelim Calcs'!$C$11</f>
        <v>196</v>
      </c>
      <c r="FR53" s="2">
        <f>GB53/'Drive Train'!$F$35</f>
        <v>4.0511027886942337</v>
      </c>
      <c r="FS53" s="46">
        <f>FZ53*12*60/(PI() * 'Drive Train'!$F$15)/FR$2*FR53</f>
        <v>-4618114.7771205483</v>
      </c>
      <c r="FT53" s="2">
        <f>('DEPRECATED - DT-Prelim Calcs'!$C$6*FR53-FS53)/('DEPRECATED - DT-Prelim Calcs'!$C$6*FR53)*'DEPRECATED - DT-Prelim Calcs'!$C$7*FR53</f>
        <v>2097.8788449366107</v>
      </c>
      <c r="FU53" s="57">
        <f>FT53/'DEPRECATED - DT-Prelim Calcs'!$C$7*('DEPRECATED - DT-Prelim Calcs'!$C$8-'DEPRECATED - DT-Prelim Calcs'!$C$9)+'DEPRECATED - DT-Prelim Calcs'!$C$9</f>
        <v>111686.45759558803</v>
      </c>
      <c r="FV53" s="57">
        <f t="shared" si="18"/>
        <v>93</v>
      </c>
      <c r="FW53" s="2">
        <f t="shared" si="57"/>
        <v>0.7112822800297498</v>
      </c>
      <c r="FX53" s="57">
        <f>FW53*'DEPRECATED - DT-Prelim Calcs'!$C$21/FR$2/'DEPRECATED - DT-Prelim Calcs'!$C$19/'DEPRECATED - DT-Prelim Calcs'!$C$18*3.39*'DEPRECATED - DT-Prelim Calcs'!$C$20</f>
        <v>25.773080821789936</v>
      </c>
      <c r="FY53" s="46">
        <f t="shared" si="58"/>
        <v>0</v>
      </c>
      <c r="FZ53" s="57">
        <f>FX52*'DEPRECATED - DT-Prelim Calcs'!$C$11+FZ52</f>
        <v>-1989.6139964826057</v>
      </c>
      <c r="GA53" s="57">
        <f>GA52+0.5*FX53*'DEPRECATED - DT-Prelim Calcs'!$C$11^2+FZ53*'DEPRECATED - DT-Prelim Calcs'!$C$11</f>
        <v>-136350.5480857745</v>
      </c>
      <c r="GB53" s="57">
        <f>MIN('Drive Train'!$F$35-FV52*'DEPRECATED - DT-Prelim Calcs'!$C$21*'Drive Train'!$F$39,GB52+FV$2)</f>
        <v>50.2336745798085</v>
      </c>
      <c r="GC53" s="57">
        <f>'Drive Train'!$F$35-FV53*'DEPRECATED - DT-Prelim Calcs'!$C$21*'Drive Train'!$F$39</f>
        <v>6.0759999999999996</v>
      </c>
      <c r="GD53" s="1">
        <f>IF(GA53&gt;='Drive Train'!$F$29,1,0)</f>
        <v>0</v>
      </c>
      <c r="GE53" s="57">
        <f t="shared" si="59"/>
        <v>103.33333333333333</v>
      </c>
      <c r="GF53" s="63">
        <f>GF52+'DEPRECATED - DT-Prelim Calcs'!$C$11</f>
        <v>196</v>
      </c>
      <c r="GG53" s="2">
        <f>GQ53/'Drive Train'!$F$35</f>
        <v>0.83548387096774201</v>
      </c>
      <c r="GH53" s="46">
        <f>GO53*12*60/(PI() * 'Drive Train'!$F$15)/GG$2*GG53</f>
        <v>-173566.54255780517</v>
      </c>
      <c r="GI53" s="2">
        <f>('DEPRECATED - DT-Prelim Calcs'!$C$6*GG53-GH53)/('DEPRECATED - DT-Prelim Calcs'!$C$6*GG53)*'DEPRECATED - DT-Prelim Calcs'!$C$7*GG53</f>
        <v>80.492947191754681</v>
      </c>
      <c r="GJ53" s="57">
        <f>GI53/'DEPRECATED - DT-Prelim Calcs'!$C$7*('DEPRECATED - DT-Prelim Calcs'!$C$8-'DEPRECATED - DT-Prelim Calcs'!$C$9)+'DEPRECATED - DT-Prelim Calcs'!$C$9</f>
        <v>4287.8639521585583</v>
      </c>
      <c r="GK53" s="57">
        <f t="shared" si="60"/>
        <v>29.999999999999982</v>
      </c>
      <c r="GL53" s="2">
        <f t="shared" si="61"/>
        <v>0.99579519204165001</v>
      </c>
      <c r="GM53" s="57">
        <f>GL53*'DEPRECATED - DT-Prelim Calcs'!$C$21/GG$2/'DEPRECATED - DT-Prelim Calcs'!$C$19/'DEPRECATED - DT-Prelim Calcs'!$C$18*3.39*'DEPRECATED - DT-Prelim Calcs'!$C$20</f>
        <v>25.773080821789936</v>
      </c>
      <c r="GN53" s="46">
        <f t="shared" si="62"/>
        <v>0</v>
      </c>
      <c r="GO53" s="57">
        <f>GM52*'DEPRECATED - DT-Prelim Calcs'!$C$11+GO52</f>
        <v>-507.61371247045065</v>
      </c>
      <c r="GP53" s="57">
        <f>GP52+0.5*GM53*'DEPRECATED - DT-Prelim Calcs'!$C$11^2+GO53*'DEPRECATED - DT-Prelim Calcs'!$C$11</f>
        <v>-81240.897643144766</v>
      </c>
      <c r="GQ53" s="57">
        <f>MIN('Drive Train'!$F$35-GK52*'DEPRECATED - DT-Prelim Calcs'!$C$21*'Drive Train'!$F$39,GQ52+GK$2)</f>
        <v>10.360000000000001</v>
      </c>
      <c r="GR53" s="57">
        <f>'Drive Train'!$F$35-GK53*'DEPRECATED - DT-Prelim Calcs'!$C$21*'Drive Train'!$F$39</f>
        <v>10.360000000000001</v>
      </c>
      <c r="GS53" s="1">
        <f>IF(GP53&gt;='Drive Train'!$F$29,1,0)</f>
        <v>0</v>
      </c>
      <c r="GT53" s="57">
        <f t="shared" si="63"/>
        <v>33.333333333333314</v>
      </c>
      <c r="GU53" s="63">
        <f>GU52+'DEPRECATED - DT-Prelim Calcs'!$C$11</f>
        <v>196</v>
      </c>
      <c r="GV53" s="2">
        <f>HF53/'Drive Train'!$F$35</f>
        <v>0.81720430107526887</v>
      </c>
      <c r="GW53" s="46">
        <f>HD53*12*60/(PI() * 'Drive Train'!$F$15)/GV$2*GV53</f>
        <v>-220677.2152459822</v>
      </c>
      <c r="GX53" s="2">
        <f>('DEPRECATED - DT-Prelim Calcs'!$C$6*GV53-GW53)/('DEPRECATED - DT-Prelim Calcs'!$C$6*GV53)*'DEPRECATED - DT-Prelim Calcs'!$C$7*GV53</f>
        <v>101.75034205467529</v>
      </c>
      <c r="GY53" s="57">
        <f>GX53/'DEPRECATED - DT-Prelim Calcs'!$C$7*('DEPRECATED - DT-Prelim Calcs'!$C$8-'DEPRECATED - DT-Prelim Calcs'!$C$9)+'DEPRECATED - DT-Prelim Calcs'!$C$9</f>
        <v>5419.5335624957834</v>
      </c>
      <c r="GZ53" s="57">
        <f t="shared" si="20"/>
        <v>33.333333333333314</v>
      </c>
      <c r="HA53" s="2">
        <f t="shared" si="64"/>
        <v>0.99579519204165001</v>
      </c>
      <c r="HB53" s="57">
        <f>HA53*'DEPRECATED - DT-Prelim Calcs'!$C$21/GV$2/'DEPRECATED - DT-Prelim Calcs'!$C$19/'DEPRECATED - DT-Prelim Calcs'!$C$18*3.39*'DEPRECATED - DT-Prelim Calcs'!$C$20</f>
        <v>25.773080821789936</v>
      </c>
      <c r="HC53" s="46">
        <f t="shared" si="65"/>
        <v>0</v>
      </c>
      <c r="HD53" s="57">
        <f>HB52*'DEPRECATED - DT-Prelim Calcs'!$C$11+HD52</f>
        <v>-659.8302993693884</v>
      </c>
      <c r="HE53" s="57">
        <f>HE52+0.5*HB53*'DEPRECATED - DT-Prelim Calcs'!$C$11^2+HD53*'DEPRECATED - DT-Prelim Calcs'!$C$11</f>
        <v>-79438.469595184637</v>
      </c>
      <c r="HF53" s="57">
        <f>MIN('Drive Train'!$F$35-GZ52*'DEPRECATED - DT-Prelim Calcs'!$C$21*'Drive Train'!$F$39,HF52+GZ$2)</f>
        <v>10.133333333333335</v>
      </c>
      <c r="HG53" s="57">
        <f>'Drive Train'!$F$35-GZ53*'DEPRECATED - DT-Prelim Calcs'!$C$21*'Drive Train'!$F$39</f>
        <v>10.133333333333335</v>
      </c>
      <c r="HH53" s="1">
        <f>IF(HE53&gt;='Drive Train'!$F$29,1,0)</f>
        <v>0</v>
      </c>
      <c r="HI53" s="57">
        <f t="shared" si="66"/>
        <v>37.037037037037017</v>
      </c>
      <c r="HJ53" s="63">
        <f>HJ52+'DEPRECATED - DT-Prelim Calcs'!$C$11</f>
        <v>196</v>
      </c>
      <c r="HK53" s="2">
        <f>HU53/'Drive Train'!$F$35</f>
        <v>0.79892473118279583</v>
      </c>
      <c r="HL53" s="46">
        <f>HS53*12*60/(PI() * 'Drive Train'!$F$15)/HK$2*HK53</f>
        <v>-51310.927198911944</v>
      </c>
      <c r="HM53" s="2">
        <f>('DEPRECATED - DT-Prelim Calcs'!$C$6*HK53-HL53)/('DEPRECATED - DT-Prelim Calcs'!$C$6*HK53)*'DEPRECATED - DT-Prelim Calcs'!$C$7*HK53</f>
        <v>25.126034221170759</v>
      </c>
      <c r="HN53" s="57">
        <f>HM53/'DEPRECATED - DT-Prelim Calcs'!$C$7*('DEPRECATED - DT-Prelim Calcs'!$C$8-'DEPRECATED - DT-Prelim Calcs'!$C$9)+'DEPRECATED - DT-Prelim Calcs'!$C$9</f>
        <v>1340.3224857162691</v>
      </c>
      <c r="HO53" s="57">
        <f t="shared" si="21"/>
        <v>36.66666666666665</v>
      </c>
      <c r="HP53" s="2">
        <f t="shared" si="67"/>
        <v>0.99579519204165001</v>
      </c>
      <c r="HQ53" s="57">
        <f>HP53*'DEPRECATED - DT-Prelim Calcs'!$C$21/HK$2/'DEPRECATED - DT-Prelim Calcs'!$C$19/'DEPRECATED - DT-Prelim Calcs'!$C$18*3.39*'DEPRECATED - DT-Prelim Calcs'!$C$20</f>
        <v>25.773080821789936</v>
      </c>
      <c r="HR53" s="46">
        <f t="shared" si="68"/>
        <v>0</v>
      </c>
      <c r="HS53" s="57">
        <f>HQ52*'DEPRECATED - DT-Prelim Calcs'!$C$11+HS52</f>
        <v>-156.93123791083531</v>
      </c>
      <c r="HT53" s="57">
        <f>HT52+0.5*HQ53*'DEPRECATED - DT-Prelim Calcs'!$C$11^2+HS53*'DEPRECATED - DT-Prelim Calcs'!$C$11</f>
        <v>-88674.155267718525</v>
      </c>
      <c r="HU53" s="57">
        <f>MIN('Drive Train'!$F$35-HO52*'DEPRECATED - DT-Prelim Calcs'!$C$21*'Drive Train'!$F$39,HU52+HO$2)</f>
        <v>9.9066666666666681</v>
      </c>
      <c r="HV53" s="57">
        <f>'Drive Train'!$F$35-HO53*'DEPRECATED - DT-Prelim Calcs'!$C$21*'Drive Train'!$F$39</f>
        <v>9.9066666666666681</v>
      </c>
      <c r="HW53" s="1">
        <f>IF(HT53&gt;='Drive Train'!$F$29,1,0)</f>
        <v>0</v>
      </c>
      <c r="HX53" s="57">
        <f t="shared" si="69"/>
        <v>40.740740740740726</v>
      </c>
      <c r="HY53" s="63">
        <f>HY52+'DEPRECATED - DT-Prelim Calcs'!$C$11</f>
        <v>196</v>
      </c>
      <c r="HZ53" s="2">
        <f>IJ53/'Drive Train'!$F$35</f>
        <v>0.78064516129032269</v>
      </c>
      <c r="IA53" s="46">
        <f>IH53*12*60/(PI() * 'Drive Train'!$F$15)/HZ$2*HZ53</f>
        <v>28662.555770378542</v>
      </c>
      <c r="IB53" s="2">
        <f>('DEPRECATED - DT-Prelim Calcs'!$C$6*HZ53-IA53)/('DEPRECATED - DT-Prelim Calcs'!$C$6*HZ53)*'DEPRECATED - DT-Prelim Calcs'!$C$7*HZ53</f>
        <v>-11.078637545270114</v>
      </c>
      <c r="IC53" s="57">
        <f>IB53/'DEPRECATED - DT-Prelim Calcs'!$C$7*('DEPRECATED - DT-Prelim Calcs'!$C$8-'DEPRECATED - DT-Prelim Calcs'!$C$9)+'DEPRECATED - DT-Prelim Calcs'!$C$9</f>
        <v>-587.08804857184884</v>
      </c>
      <c r="ID53" s="57">
        <f t="shared" si="22"/>
        <v>-587.08804857184884</v>
      </c>
      <c r="IE53" s="2">
        <f t="shared" si="70"/>
        <v>-13.76674026512123</v>
      </c>
      <c r="IF53" s="57">
        <f>IE53*'DEPRECATED - DT-Prelim Calcs'!$C$21/HZ$2/'DEPRECATED - DT-Prelim Calcs'!$C$19/'DEPRECATED - DT-Prelim Calcs'!$C$18*3.39*'DEPRECATED - DT-Prelim Calcs'!$C$20</f>
        <v>-356.30952262191585</v>
      </c>
      <c r="IG53" s="46">
        <f t="shared" si="71"/>
        <v>1</v>
      </c>
      <c r="IH53" s="57">
        <f>IF52*'DEPRECATED - DT-Prelim Calcs'!$C$11+IH52</f>
        <v>89.715326892416826</v>
      </c>
      <c r="II53" s="57">
        <f>II52+0.5*IF53*'DEPRECATED - DT-Prelim Calcs'!$C$11^2+IH53*'DEPRECATED - DT-Prelim Calcs'!$C$11</f>
        <v>-94517.203630934979</v>
      </c>
      <c r="IJ53" s="57">
        <f>MIN('Drive Train'!$F$35-ID52*'DEPRECATED - DT-Prelim Calcs'!$C$21*'Drive Train'!$F$39,IJ52+ID$2)</f>
        <v>9.6800000000000015</v>
      </c>
      <c r="IK53" s="57">
        <f>'Drive Train'!$F$35-ID53*'DEPRECATED - DT-Prelim Calcs'!$C$21*'Drive Train'!$F$39</f>
        <v>52.321987302885724</v>
      </c>
      <c r="IL53" s="1">
        <f>IF(II53&gt;='Drive Train'!$F$29,1,0)</f>
        <v>0</v>
      </c>
      <c r="IM53" s="57">
        <f t="shared" si="72"/>
        <v>-652.32005396872091</v>
      </c>
      <c r="IN53" s="63">
        <f>IN52+'DEPRECATED - DT-Prelim Calcs'!$C$11</f>
        <v>196</v>
      </c>
      <c r="IO53" s="2">
        <f>IY53/'Drive Train'!$F$35</f>
        <v>0.76236559139784954</v>
      </c>
      <c r="IP53" s="46">
        <f>IW53*12*60/(PI() * 'Drive Train'!$F$15)/IO$2*IO53</f>
        <v>-283276.53763335902</v>
      </c>
      <c r="IQ53" s="2">
        <f>('DEPRECATED - DT-Prelim Calcs'!$C$6*IO53-IP53)/('DEPRECATED - DT-Prelim Calcs'!$C$6*IO53)*'DEPRECATED - DT-Prelim Calcs'!$C$7*IO53</f>
        <v>129.92294004269758</v>
      </c>
      <c r="IR53" s="57">
        <f>IQ53/'DEPRECATED - DT-Prelim Calcs'!$C$7*('DEPRECATED - DT-Prelim Calcs'!$C$8-'DEPRECATED - DT-Prelim Calcs'!$C$9)+'DEPRECATED - DT-Prelim Calcs'!$C$9</f>
        <v>6919.344484430746</v>
      </c>
      <c r="IS53" s="57">
        <f t="shared" si="23"/>
        <v>43.333333333333321</v>
      </c>
      <c r="IT53" s="2">
        <f t="shared" si="73"/>
        <v>0.99579519204165001</v>
      </c>
      <c r="IU53" s="57">
        <f>IT53*'DEPRECATED - DT-Prelim Calcs'!$C$21/IO$2/'DEPRECATED - DT-Prelim Calcs'!$C$19/'DEPRECATED - DT-Prelim Calcs'!$C$18*3.39*'DEPRECATED - DT-Prelim Calcs'!$C$20</f>
        <v>25.773080821789936</v>
      </c>
      <c r="IV53" s="46">
        <f t="shared" si="74"/>
        <v>0</v>
      </c>
      <c r="IW53" s="57">
        <f>IU52*'DEPRECATED - DT-Prelim Calcs'!$C$11+IW52</f>
        <v>-907.93074393624329</v>
      </c>
      <c r="IX53" s="57">
        <f>IX52+0.5*IU53*'DEPRECATED - DT-Prelim Calcs'!$C$11^2+IW53*'DEPRECATED - DT-Prelim Calcs'!$C$11</f>
        <v>-95432.053582984387</v>
      </c>
      <c r="IY53" s="57">
        <f>MIN('Drive Train'!$F$35-IS52*'DEPRECATED - DT-Prelim Calcs'!$C$21*'Drive Train'!$F$39,IY52+IS$2)</f>
        <v>9.4533333333333349</v>
      </c>
      <c r="IZ53" s="57">
        <f>'Drive Train'!$F$35-IS53*'DEPRECATED - DT-Prelim Calcs'!$C$21*'Drive Train'!$F$39</f>
        <v>9.4533333333333349</v>
      </c>
      <c r="JA53" s="1">
        <f>IF(IX53&gt;='Drive Train'!$F$29,1,0)</f>
        <v>0</v>
      </c>
      <c r="JB53" s="57">
        <f t="shared" si="75"/>
        <v>48.148148148148138</v>
      </c>
      <c r="JC53" s="63">
        <f>JC52+'DEPRECATED - DT-Prelim Calcs'!$C$11</f>
        <v>196</v>
      </c>
      <c r="JD53" s="2">
        <f>JN53/'Drive Train'!$F$35</f>
        <v>3.524065708380459</v>
      </c>
      <c r="JE53" s="46">
        <f>JL53*12*60/(PI() * 'Drive Train'!$F$15)/JD$2*JD53</f>
        <v>-1529441.422335793</v>
      </c>
      <c r="JF53" s="2">
        <f>('DEPRECATED - DT-Prelim Calcs'!$C$6*JD53-JE53)/('DEPRECATED - DT-Prelim Calcs'!$C$6*JD53)*'DEPRECATED - DT-Prelim Calcs'!$C$7*JD53</f>
        <v>700.04155892553865</v>
      </c>
      <c r="JG53" s="57">
        <f>JF53/'DEPRECATED - DT-Prelim Calcs'!$C$7*('DEPRECATED - DT-Prelim Calcs'!$C$8-'DEPRECATED - DT-Prelim Calcs'!$C$9)+'DEPRECATED - DT-Prelim Calcs'!$C$9</f>
        <v>37270.472618318097</v>
      </c>
      <c r="JH53" s="57">
        <f t="shared" si="24"/>
        <v>46.666666666666657</v>
      </c>
      <c r="JI53" s="2">
        <f t="shared" si="76"/>
        <v>0.99579519204165001</v>
      </c>
      <c r="JJ53" s="57">
        <f>JI53*'DEPRECATED - DT-Prelim Calcs'!$C$21/JD$2/'DEPRECATED - DT-Prelim Calcs'!$C$19/'DEPRECATED - DT-Prelim Calcs'!$C$18*3.39*'DEPRECATED - DT-Prelim Calcs'!$C$20</f>
        <v>25.773080821789936</v>
      </c>
      <c r="JK53" s="46">
        <f t="shared" si="77"/>
        <v>0</v>
      </c>
      <c r="JL53" s="57">
        <f>JJ52*'DEPRECATED - DT-Prelim Calcs'!$C$11+JL52</f>
        <v>-1060.4599074793418</v>
      </c>
      <c r="JM53" s="57">
        <f>JM52+0.5*JJ53*'DEPRECATED - DT-Prelim Calcs'!$C$11^2+JL53*'DEPRECATED - DT-Prelim Calcs'!$C$11</f>
        <v>-98691.747057066255</v>
      </c>
      <c r="JN53" s="57">
        <f>MIN('Drive Train'!$F$35-JH52*'DEPRECATED - DT-Prelim Calcs'!$C$21*'Drive Train'!$F$39,JN52+JH$2)</f>
        <v>43.698414783917691</v>
      </c>
      <c r="JO53" s="57">
        <f>'Drive Train'!$F$35-JH53*'DEPRECATED - DT-Prelim Calcs'!$C$21*'Drive Train'!$F$39</f>
        <v>9.2266666666666666</v>
      </c>
      <c r="JP53" s="1">
        <f>IF(JM53&gt;='Drive Train'!$F$29,1,0)</f>
        <v>0</v>
      </c>
      <c r="JQ53" s="57">
        <f>MIN(JG53,'DEPRECATED - DT-Prelim Calcs'!$C$10)*'DEPRECATED - DT-Prelim Calcs'!$C$11*1000/60/60</f>
        <v>103.33333333333333</v>
      </c>
      <c r="JR53" s="63">
        <f>JR52+'DEPRECATED - DT-Prelim Calcs'!$C$11</f>
        <v>196</v>
      </c>
      <c r="JS53" s="2">
        <f>KC53/'Drive Train'!$F$35</f>
        <v>0.72580645161290325</v>
      </c>
      <c r="JT53" s="46">
        <f>KA53*12*60/(PI() * 'Drive Train'!$F$15)/JS$2*JS53</f>
        <v>-10059.27420834646</v>
      </c>
      <c r="JU53" s="2">
        <f>('DEPRECATED - DT-Prelim Calcs'!$C$6*JS53-JT53)/('DEPRECATED - DT-Prelim Calcs'!$C$6*JS53)*'DEPRECATED - DT-Prelim Calcs'!$C$7*JS53</f>
        <v>6.2975708170765854</v>
      </c>
      <c r="JV53" s="57">
        <f>JU53/'DEPRECATED - DT-Prelim Calcs'!$C$7*('DEPRECATED - DT-Prelim Calcs'!$C$8-'DEPRECATED - DT-Prelim Calcs'!$C$9)+'DEPRECATED - DT-Prelim Calcs'!$C$9</f>
        <v>337.96072026179502</v>
      </c>
      <c r="JW53" s="57">
        <f t="shared" si="25"/>
        <v>49.999999999999993</v>
      </c>
      <c r="JX53" s="2">
        <f t="shared" si="78"/>
        <v>0.99579519204165001</v>
      </c>
      <c r="JY53" s="57">
        <f>JX53*'DEPRECATED - DT-Prelim Calcs'!$C$21/JS$2/'DEPRECATED - DT-Prelim Calcs'!$C$19/'DEPRECATED - DT-Prelim Calcs'!$C$18*3.39*'DEPRECATED - DT-Prelim Calcs'!$C$20</f>
        <v>25.773080821789936</v>
      </c>
      <c r="JZ53" s="46">
        <f t="shared" si="79"/>
        <v>0</v>
      </c>
      <c r="KA53" s="57">
        <f>JY52*'DEPRECATED - DT-Prelim Calcs'!$C$11+KA52</f>
        <v>-33.865011377209257</v>
      </c>
      <c r="KB53" s="57">
        <f>KB52+0.5*JY53*'DEPRECATED - DT-Prelim Calcs'!$C$11^2+KA53*'DEPRECATED - DT-Prelim Calcs'!$C$11</f>
        <v>-73403.679228773341</v>
      </c>
      <c r="KC53" s="57">
        <f>MIN('Drive Train'!$F$35-JW52*'DEPRECATED - DT-Prelim Calcs'!$C$21*'Drive Train'!$F$39,KC52+JW$2)</f>
        <v>9</v>
      </c>
      <c r="KD53" s="57">
        <f>'Drive Train'!$F$35-JW53*'DEPRECATED - DT-Prelim Calcs'!$C$21*'Drive Train'!$F$39</f>
        <v>9</v>
      </c>
      <c r="KE53" s="1">
        <f>IF(KB53&gt;='Drive Train'!$F$29,1,0)</f>
        <v>0</v>
      </c>
      <c r="KF53" s="57">
        <f>MIN(JV53,'DEPRECATED - DT-Prelim Calcs'!$C$10)*'DEPRECATED - DT-Prelim Calcs'!$C$11*1000/60/60</f>
        <v>103.33333333333333</v>
      </c>
      <c r="KG53" s="63">
        <f>KG52+'DEPRECATED - DT-Prelim Calcs'!$C$11</f>
        <v>196</v>
      </c>
      <c r="KH53" s="2">
        <f>KR53/'Drive Train'!$F$35</f>
        <v>0.7075268817204301</v>
      </c>
      <c r="KI53" s="46">
        <f>KP53*12*60/(PI() * 'Drive Train'!$F$15)/KH$2*KH53</f>
        <v>-63397.028164440744</v>
      </c>
      <c r="KJ53" s="2">
        <f>('DEPRECATED - DT-Prelim Calcs'!$C$6*KH53-KI53)/('DEPRECATED - DT-Prelim Calcs'!$C$6*KH53)*'DEPRECATED - DT-Prelim Calcs'!$C$7*KH53</f>
        <v>30.370587791757153</v>
      </c>
      <c r="KK53" s="57">
        <f>KJ53/'DEPRECATED - DT-Prelim Calcs'!$C$7*('DEPRECATED - DT-Prelim Calcs'!$C$8-'DEPRECATED - DT-Prelim Calcs'!$C$9)+'DEPRECATED - DT-Prelim Calcs'!$C$9</f>
        <v>1619.5242380425072</v>
      </c>
      <c r="KL53" s="57">
        <f t="shared" si="26"/>
        <v>53.333333333333329</v>
      </c>
      <c r="KM53" s="2">
        <f t="shared" si="80"/>
        <v>0.99579519204165001</v>
      </c>
      <c r="KN53" s="57">
        <f>KM53*'DEPRECATED - DT-Prelim Calcs'!$C$21/KH$2/'DEPRECATED - DT-Prelim Calcs'!$C$19/'DEPRECATED - DT-Prelim Calcs'!$C$18*3.39*'DEPRECATED - DT-Prelim Calcs'!$C$20</f>
        <v>25.773080821789936</v>
      </c>
      <c r="KO53" s="46">
        <f t="shared" si="81"/>
        <v>0</v>
      </c>
      <c r="KP53" s="57">
        <f>KN52*'DEPRECATED - DT-Prelim Calcs'!$C$11+KP52</f>
        <v>-218.9431480909858</v>
      </c>
      <c r="KQ53" s="57">
        <f>KQ52+0.5*KN53*'DEPRECATED - DT-Prelim Calcs'!$C$11^2+KP53*'DEPRECATED - DT-Prelim Calcs'!$C$11</f>
        <v>-105112.44696613487</v>
      </c>
      <c r="KR53" s="57">
        <f>MIN('Drive Train'!$F$35-KL52*'DEPRECATED - DT-Prelim Calcs'!$C$21*'Drive Train'!$F$39,KR52+KL$2)</f>
        <v>8.7733333333333334</v>
      </c>
      <c r="KS53" s="57">
        <f>'Drive Train'!$F$35-KL53*'DEPRECATED - DT-Prelim Calcs'!$C$21*'Drive Train'!$F$39</f>
        <v>8.7733333333333334</v>
      </c>
      <c r="KT53" s="1">
        <f>IF(KQ53&gt;='Drive Train'!$F$29,1,0)</f>
        <v>0</v>
      </c>
      <c r="KU53" s="57">
        <f>MIN(KK53,'DEPRECATED - DT-Prelim Calcs'!$C$10)*'DEPRECATED - DT-Prelim Calcs'!$C$11*1000/60/60</f>
        <v>103.33333333333333</v>
      </c>
      <c r="KV53" s="63">
        <f>KV52+'DEPRECATED - DT-Prelim Calcs'!$C$11</f>
        <v>196</v>
      </c>
      <c r="KW53" s="2">
        <f>LG53/'Drive Train'!$F$35</f>
        <v>0.68924731182795695</v>
      </c>
      <c r="KX53" s="46">
        <f>LE53*12*60/(PI() * 'Drive Train'!$F$15)/KW$2*KW53</f>
        <v>-99924.536448662737</v>
      </c>
      <c r="KY53" s="2">
        <f>('DEPRECATED - DT-Prelim Calcs'!$C$6*KW53-KX53)/('DEPRECATED - DT-Prelim Calcs'!$C$6*KW53)*'DEPRECATED - DT-Prelim Calcs'!$C$7*KW53</f>
        <v>46.842724453264694</v>
      </c>
      <c r="KZ53" s="57">
        <f>KY53/'DEPRECATED - DT-Prelim Calcs'!$C$7*('DEPRECATED - DT-Prelim Calcs'!$C$8-'DEPRECATED - DT-Prelim Calcs'!$C$9)+'DEPRECATED - DT-Prelim Calcs'!$C$9</f>
        <v>2496.4433806447551</v>
      </c>
      <c r="LA53" s="57">
        <f t="shared" si="27"/>
        <v>56.666666666666664</v>
      </c>
      <c r="LB53" s="2">
        <f t="shared" si="82"/>
        <v>0.99579519204165001</v>
      </c>
      <c r="LC53" s="57">
        <f>LB53*'DEPRECATED - DT-Prelim Calcs'!$C$21/KW$2/'DEPRECATED - DT-Prelim Calcs'!$C$19/'DEPRECATED - DT-Prelim Calcs'!$C$18*3.39*'DEPRECATED - DT-Prelim Calcs'!$C$20</f>
        <v>25.773080821789936</v>
      </c>
      <c r="LD53" s="46">
        <f t="shared" si="83"/>
        <v>0</v>
      </c>
      <c r="LE53" s="57">
        <f>LC52*'DEPRECATED - DT-Prelim Calcs'!$C$11+LE52</f>
        <v>-354.24396852649568</v>
      </c>
      <c r="LF53" s="57">
        <f>LF52+0.5*LC53*'DEPRECATED - DT-Prelim Calcs'!$C$11^2+LE53*'DEPRECATED - DT-Prelim Calcs'!$C$11</f>
        <v>-101535.52847858368</v>
      </c>
      <c r="LG53" s="57">
        <f>MIN('Drive Train'!$F$35-LA52*'DEPRECATED - DT-Prelim Calcs'!$C$21*'Drive Train'!$F$39,LG52+LA$2)</f>
        <v>8.5466666666666669</v>
      </c>
      <c r="LH53" s="57">
        <f>'Drive Train'!$F$35-LA53*'DEPRECATED - DT-Prelim Calcs'!$C$21*'Drive Train'!$F$39</f>
        <v>8.5466666666666669</v>
      </c>
      <c r="LI53" s="1">
        <f>IF(LF53&gt;='Drive Train'!$F$29,1,0)</f>
        <v>0</v>
      </c>
      <c r="LJ53" s="57">
        <f>MIN(KZ53,'DEPRECATED - DT-Prelim Calcs'!$C$10)*'DEPRECATED - DT-Prelim Calcs'!$C$11*1000/60/60</f>
        <v>103.33333333333333</v>
      </c>
      <c r="LK53" s="63">
        <f>LK52+'DEPRECATED - DT-Prelim Calcs'!$C$11</f>
        <v>196</v>
      </c>
      <c r="LL53" s="2">
        <f>LV53/'Drive Train'!$F$35</f>
        <v>0.67096774193548392</v>
      </c>
      <c r="LM53" s="46">
        <f>LT53*12*60/(PI() * 'Drive Train'!$F$15)/LL$2*LL53</f>
        <v>-86635.07593206095</v>
      </c>
      <c r="LN53" s="2">
        <f>('DEPRECATED - DT-Prelim Calcs'!$C$6*LL53-LM53)/('DEPRECATED - DT-Prelim Calcs'!$C$6*LL53)*'DEPRECATED - DT-Prelim Calcs'!$C$7*LL53</f>
        <v>40.78974013728908</v>
      </c>
      <c r="LO53" s="57">
        <f>LN53/'DEPRECATED - DT-Prelim Calcs'!$C$7*('DEPRECATED - DT-Prelim Calcs'!$C$8-'DEPRECATED - DT-Prelim Calcs'!$C$9)+'DEPRECATED - DT-Prelim Calcs'!$C$9</f>
        <v>2174.203593200908</v>
      </c>
      <c r="LP53" s="57">
        <f t="shared" si="28"/>
        <v>60</v>
      </c>
      <c r="LQ53" s="2">
        <f t="shared" si="84"/>
        <v>0.99579519204165001</v>
      </c>
      <c r="LR53" s="57">
        <f>LQ53*'DEPRECATED - DT-Prelim Calcs'!$C$21/LL$2/'DEPRECATED - DT-Prelim Calcs'!$C$19/'DEPRECATED - DT-Prelim Calcs'!$C$18*3.39*'DEPRECATED - DT-Prelim Calcs'!$C$20</f>
        <v>25.773080821789936</v>
      </c>
      <c r="LS53" s="46">
        <f t="shared" si="85"/>
        <v>0</v>
      </c>
      <c r="LT53" s="57">
        <f>LR52*'DEPRECATED - DT-Prelim Calcs'!$C$11+LT52</f>
        <v>-315.49866253111315</v>
      </c>
      <c r="LU53" s="57">
        <f>LU52+0.5*LR53*'DEPRECATED - DT-Prelim Calcs'!$C$11^2+LT53*'DEPRECATED - DT-Prelim Calcs'!$C$11</f>
        <v>-105704.78183355532</v>
      </c>
      <c r="LV53" s="57">
        <f>MIN('Drive Train'!$F$35-LP52*'DEPRECATED - DT-Prelim Calcs'!$C$21*'Drive Train'!$F$39,LV52+LP$2)</f>
        <v>8.32</v>
      </c>
      <c r="LW53" s="57">
        <f>'Drive Train'!$F$35-LP53*'DEPRECATED - DT-Prelim Calcs'!$C$21*'Drive Train'!$F$39</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618.55393972295849</v>
      </c>
      <c r="F54" s="18">
        <f>'DEPRECATED - DT-Prelim Calcs'!GN2</f>
        <v>-1293.4045030560599</v>
      </c>
      <c r="G54" s="18">
        <f>'DEPRECATED - DT-Prelim Calcs'!HC2</f>
        <v>-1469.6323676316888</v>
      </c>
      <c r="H54" s="18">
        <f>'DEPRECATED - DT-Prelim Calcs'!HR2</f>
        <v>-1636.7801008812328</v>
      </c>
      <c r="I54" s="18">
        <f>'DEPRECATED - DT-Prelim Calcs'!IG2</f>
        <v>-1794.8477028046909</v>
      </c>
      <c r="J54" s="18">
        <f>'DEPRECATED - DT-Prelim Calcs'!IV2</f>
        <v>-1943.8351734020634</v>
      </c>
      <c r="K54" s="18">
        <f>'DEPRECATED - DT-Prelim Calcs'!JK2</f>
        <v>-2083.7425126733492</v>
      </c>
      <c r="L54" s="18">
        <f>'DEPRECATED - DT-Prelim Calcs'!JZ2</f>
        <v>-2214.5697206185514</v>
      </c>
      <c r="M54" s="18">
        <f>'DEPRECATED - DT-Prelim Calcs'!KO2</f>
        <v>-2336.316797237665</v>
      </c>
      <c r="N54" s="18">
        <f>'DEPRECATED - DT-Prelim Calcs'!LD2</f>
        <v>-2399.6115970879041</v>
      </c>
      <c r="O54" s="18">
        <f>'DEPRECATED - DT-Prelim Calcs'!LS2</f>
        <v>-2336.5288668602261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Train'!$AA$49 + V53*(1-'Drive Train'!$AA$49))</f>
        <v>0</v>
      </c>
      <c r="W54" s="57">
        <f t="shared" si="0"/>
        <v>0</v>
      </c>
      <c r="X54" s="2">
        <f>MAX(MIN(IF(AND(AI53=1,AG54&lt;0),-1,1)*(W54-$C$9)/($C$8-$C$9)*$C$7-$C$29*AE54/T$2 -  AI53*$C$29/2,X$2),MAX(X$4:X53)*-1)</f>
        <v>-0.2458281045106315</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Train'!$F$39,AG53+W$2)-$C$3,IF(AE53-1&lt;=0,0,IF($C$32=Motors!$C$29,MAX(MAX(AG$4:AG53)*-1,AG53-W$2),MAX(0,MAX(AG$4:AG53)*-1,AG53-W$2))))</f>
        <v>0</v>
      </c>
      <c r="AH54" s="57">
        <f>'Drive Train'!$F$35-ABS(W54)*'DEPRECATED - DT-Prelim Calcs'!$C$21*'Drive Train'!$F$39</f>
        <v>12.4</v>
      </c>
      <c r="AI54" s="1">
        <f>IF(AJ54&gt;='Drive Train'!$F$29,1,0)</f>
        <v>1</v>
      </c>
      <c r="AJ54" s="57">
        <f>AJ53+0.5*Y54*'DEPRECATED - DT-Prelim Calcs'!$C$11^2+AE54*'DEPRECATED - DT-Prelim Calcs'!$C$11</f>
        <v>784.33981740885292</v>
      </c>
      <c r="AK54" s="57">
        <f t="shared" si="8"/>
        <v>0</v>
      </c>
      <c r="AL54" s="63">
        <f>AL53+'DEPRECATED - DT-Prelim Calcs'!$C$11</f>
        <v>200</v>
      </c>
      <c r="AM54" s="2">
        <f>AW54/'Drive Train'!$F$35</f>
        <v>0.88882499091791523</v>
      </c>
      <c r="AN54" s="46">
        <f>AU54*12*60/(PI() * 'Drive Train'!$F$15)/AM$2*AM54</f>
        <v>4007.4141592331707</v>
      </c>
      <c r="AO54" s="2">
        <f>('DEPRECATED - DT-Prelim Calcs'!$C$6*AM54-AN54)/('DEPRECATED - DT-Prelim Calcs'!$C$6*AM54)*'DEPRECATED - DT-Prelim Calcs'!$C$7*AM54</f>
        <v>0.33008546568216796</v>
      </c>
      <c r="AP54" s="57">
        <f>AO54/'DEPRECATED - DT-Prelim Calcs'!$C$7*('DEPRECATED - DT-Prelim Calcs'!$C$8-'DEPRECATED - DT-Prelim Calcs'!$C$9)+'DEPRECATED - DT-Prelim Calcs'!$C$9</f>
        <v>20.272599687561058</v>
      </c>
      <c r="AQ54" s="57">
        <f t="shared" si="9"/>
        <v>20.272599687561058</v>
      </c>
      <c r="AR54" s="2">
        <f t="shared" si="30"/>
        <v>-4.703993417898289E-6</v>
      </c>
      <c r="AS54" s="57">
        <f>AR54*'DEPRECATED - DT-Prelim Calcs'!$C$21/AM$2/'DEPRECATED - DT-Prelim Calcs'!$C$19/'DEPRECATED - DT-Prelim Calcs'!$C$18*3.39*'DEPRECATED - DT-Prelim Calcs'!$C$20</f>
        <v>-3.4089532650690995E-5</v>
      </c>
      <c r="AT54" s="46">
        <f t="shared" si="31"/>
        <v>0</v>
      </c>
      <c r="AU54" s="57">
        <f>AS53*'DEPRECATED - DT-Prelim Calcs'!$C$11+AU53</f>
        <v>39.345524869540078</v>
      </c>
      <c r="AV54" s="57">
        <f>AV53+0.5*AS54*'DEPRECATED - DT-Prelim Calcs'!$C$11^2+AU54*'DEPRECATED - DT-Prelim Calcs'!$C$11</f>
        <v>7826.2905800777689</v>
      </c>
      <c r="AW54" s="57">
        <f>MIN('Drive Train'!$F$35-AQ53*'DEPRECATED - DT-Prelim Calcs'!$C$21*'Drive Train'!$F$39,AW53+AQ$2)</f>
        <v>11.021429887382149</v>
      </c>
      <c r="AX54" s="57">
        <f>'Drive Train'!$F$35-AQ54*'DEPRECATED - DT-Prelim Calcs'!$C$21*'Drive Train'!$F$39</f>
        <v>11.021463221245849</v>
      </c>
      <c r="AY54" s="1">
        <f>IF(AV54&gt;='Drive Train'!$F$29,1,0)</f>
        <v>1</v>
      </c>
      <c r="AZ54" s="57">
        <f t="shared" si="32"/>
        <v>22.525110763956729</v>
      </c>
      <c r="BA54" s="63">
        <f>BA53+'DEPRECATED - DT-Prelim Calcs'!$C$11</f>
        <v>200</v>
      </c>
      <c r="BB54" s="2">
        <f>BL54/'Drive Train'!$F$35</f>
        <v>0.48999999999999994</v>
      </c>
      <c r="BC54" s="46">
        <f>BJ54*12*60/(PI() * 'Drive Train'!$F$15)/BB$2*BB54</f>
        <v>5110.3496653001193</v>
      </c>
      <c r="BD54" s="2">
        <f>('DEPRECATED - DT-Prelim Calcs'!$C$6*BB54-BC54)/('DEPRECATED - DT-Prelim Calcs'!$C$6*BB54)*'DEPRECATED - DT-Prelim Calcs'!$C$7*BB54</f>
        <v>-1.1297834321525868</v>
      </c>
      <c r="BE54" s="57">
        <f>BD54/'DEPRECATED - DT-Prelim Calcs'!$C$7*('DEPRECATED - DT-Prelim Calcs'!$C$8-'DEPRECATED - DT-Prelim Calcs'!$C$9)+'DEPRECATED - DT-Prelim Calcs'!$C$9</f>
        <v>-57.445732093434394</v>
      </c>
      <c r="BF54" s="57">
        <f t="shared" si="10"/>
        <v>-57.445732093434394</v>
      </c>
      <c r="BG54" s="2">
        <f t="shared" si="33"/>
        <v>-1.8933363770804861</v>
      </c>
      <c r="BH54" s="57">
        <f>BG54*'DEPRECATED - DT-Prelim Calcs'!$C$21/BB$2/'DEPRECATED - DT-Prelim Calcs'!$C$19/'DEPRECATED - DT-Prelim Calcs'!$C$18*3.39*'DEPRECATED - DT-Prelim Calcs'!$C$20</f>
        <v>-19.819055962946909</v>
      </c>
      <c r="BI54" s="46">
        <f t="shared" si="34"/>
        <v>1</v>
      </c>
      <c r="BJ54" s="57">
        <f>BH53*'DEPRECATED - DT-Prelim Calcs'!$C$11+BJ53</f>
        <v>63.008779300556981</v>
      </c>
      <c r="BK54" s="57">
        <f>BK53+0.5*BH54*'DEPRECATED - DT-Prelim Calcs'!$C$11^2+BJ54*'DEPRECATED - DT-Prelim Calcs'!$C$11</f>
        <v>4705.75954371015</v>
      </c>
      <c r="BL54" s="57">
        <f>MIN('Drive Train'!$F$35-BF53*'DEPRECATED - DT-Prelim Calcs'!$C$21*'Drive Train'!$F$39,BL53+BF$2)</f>
        <v>6.0759999999999996</v>
      </c>
      <c r="BM54" s="57">
        <f>'Drive Train'!$F$35-BF54*'DEPRECATED - DT-Prelim Calcs'!$C$21*'Drive Train'!$F$39</f>
        <v>16.306309782353541</v>
      </c>
      <c r="BN54" s="1">
        <f>IF(BK54&gt;='Drive Train'!$F$29,1,0)</f>
        <v>1</v>
      </c>
      <c r="BO54" s="57">
        <f t="shared" si="35"/>
        <v>-63.828591214927101</v>
      </c>
      <c r="BP54" s="63">
        <f>BP53+'DEPRECATED - DT-Prelim Calcs'!$C$11</f>
        <v>200</v>
      </c>
      <c r="BQ54" s="2">
        <f>CA54/'Drive Train'!$F$35</f>
        <v>1.5637473789781671</v>
      </c>
      <c r="BR54" s="46">
        <f>BY54*12*60/(PI() * 'Drive Train'!$F$15)/BQ$2*BQ54</f>
        <v>-33774.249293454945</v>
      </c>
      <c r="BS54" s="2">
        <f>('DEPRECATED - DT-Prelim Calcs'!$C$6*BQ54-BR54)/('DEPRECATED - DT-Prelim Calcs'!$C$6*BQ54)*'DEPRECATED - DT-Prelim Calcs'!$C$7*BQ54</f>
        <v>19.039914634974611</v>
      </c>
      <c r="BT54" s="57">
        <f>BS54/'DEPRECATED - DT-Prelim Calcs'!$C$7*('DEPRECATED - DT-Prelim Calcs'!$C$8-'DEPRECATED - DT-Prelim Calcs'!$C$9)+'DEPRECATED - DT-Prelim Calcs'!$C$9</f>
        <v>1016.3186919781091</v>
      </c>
      <c r="BU54" s="57">
        <f t="shared" si="11"/>
        <v>93</v>
      </c>
      <c r="BV54" s="2">
        <f t="shared" si="36"/>
        <v>1.8828060353728675</v>
      </c>
      <c r="BW54" s="57">
        <f>BV54*'DEPRECATED - DT-Prelim Calcs'!$C$21/BQ$2/'DEPRECATED - DT-Prelim Calcs'!$C$19/'DEPRECATED - DT-Prelim Calcs'!$C$18*3.39*'DEPRECATED - DT-Prelim Calcs'!$C$20</f>
        <v>25.773080821789936</v>
      </c>
      <c r="BX54" s="46">
        <f t="shared" si="37"/>
        <v>0</v>
      </c>
      <c r="BY54" s="57">
        <f>BW53*'DEPRECATED - DT-Prelim Calcs'!$C$11+BY53</f>
        <v>-99.783807123706694</v>
      </c>
      <c r="BZ54" s="57">
        <f>BZ53+0.5*BW54*'DEPRECATED - DT-Prelim Calcs'!$C$11^2+BY54*'DEPRECATED - DT-Prelim Calcs'!$C$11</f>
        <v>-3506.1381063784538</v>
      </c>
      <c r="CA54" s="57">
        <f>MIN('Drive Train'!$F$35-BU53*'DEPRECATED - DT-Prelim Calcs'!$C$21*'Drive Train'!$F$39,CA53+BU$2)</f>
        <v>19.390467499329272</v>
      </c>
      <c r="CB54" s="57">
        <f>'Drive Train'!$F$35-BU54*'DEPRECATED - DT-Prelim Calcs'!$C$21*'Drive Train'!$F$39</f>
        <v>6.0759999999999996</v>
      </c>
      <c r="CC54" s="1">
        <f>IF(BZ54&gt;='Drive Train'!$F$29,1,0)</f>
        <v>0</v>
      </c>
      <c r="CD54" s="57">
        <f t="shared" si="38"/>
        <v>103.33333333333333</v>
      </c>
      <c r="CE54" s="63">
        <f>CE53+'DEPRECATED - DT-Prelim Calcs'!$C$11</f>
        <v>200</v>
      </c>
      <c r="CF54" s="2">
        <f>CP54/'Drive Train'!$F$35</f>
        <v>0.48999999999999994</v>
      </c>
      <c r="CG54" s="46">
        <f>CN54*12*60/(PI() * 'Drive Train'!$F$15)/CF$2*CF54</f>
        <v>-8196.6565898446752</v>
      </c>
      <c r="CH54" s="2">
        <f>('DEPRECATED - DT-Prelim Calcs'!$C$6*CF54-CG54)/('DEPRECATED - DT-Prelim Calcs'!$C$6*CF54)*'DEPRECATED - DT-Prelim Calcs'!$C$7*CF54</f>
        <v>4.8870805593856783</v>
      </c>
      <c r="CI54" s="57">
        <f>CH54/'DEPRECATED - DT-Prelim Calcs'!$C$7*('DEPRECATED - DT-Prelim Calcs'!$C$8-'DEPRECATED - DT-Prelim Calcs'!$C$9)+'DEPRECATED - DT-Prelim Calcs'!$C$9</f>
        <v>262.87113517393465</v>
      </c>
      <c r="CJ54" s="57">
        <f t="shared" si="12"/>
        <v>93</v>
      </c>
      <c r="CK54" s="2">
        <f t="shared" si="39"/>
        <v>1.5241763143494644</v>
      </c>
      <c r="CL54" s="57">
        <f>CK54*'DEPRECATED - DT-Prelim Calcs'!$C$21/CF$2/'DEPRECATED - DT-Prelim Calcs'!$C$19/'DEPRECATED - DT-Prelim Calcs'!$C$18*3.39*'DEPRECATED - DT-Prelim Calcs'!$C$20</f>
        <v>25.773080821789936</v>
      </c>
      <c r="CM54" s="46">
        <f t="shared" si="40"/>
        <v>0</v>
      </c>
      <c r="CN54" s="57">
        <f>CL53*'DEPRECATED - DT-Prelim Calcs'!$C$11+CN53</f>
        <v>-62.562089714903792</v>
      </c>
      <c r="CO54" s="57">
        <f>CO53+0.5*CL54*'DEPRECATED - DT-Prelim Calcs'!$C$11^2+CN54*'DEPRECATED - DT-Prelim Calcs'!$C$11</f>
        <v>-13942.777131003875</v>
      </c>
      <c r="CP54" s="57">
        <f>MIN('Drive Train'!$F$35-CJ53*'DEPRECATED - DT-Prelim Calcs'!$C$21*'Drive Train'!$F$39,CP53+CJ$2)</f>
        <v>6.0759999999999996</v>
      </c>
      <c r="CQ54" s="57">
        <f>'Drive Train'!$F$35-CJ54*'DEPRECATED - DT-Prelim Calcs'!$C$21*'Drive Train'!$F$39</f>
        <v>6.0759999999999996</v>
      </c>
      <c r="CR54" s="1">
        <f>IF(CO54&gt;='Drive Train'!$F$29,1,0)</f>
        <v>0</v>
      </c>
      <c r="CS54" s="57">
        <f t="shared" si="41"/>
        <v>103.33333333333333</v>
      </c>
      <c r="CT54" s="63">
        <f>CT53+'DEPRECATED - DT-Prelim Calcs'!$C$11</f>
        <v>200</v>
      </c>
      <c r="CU54" s="2">
        <f>DE54/'Drive Train'!$F$35</f>
        <v>0.48999999999999994</v>
      </c>
      <c r="CV54" s="46">
        <f>DC54*12*60/(PI() * 'Drive Train'!$F$15)/CU$2*CU54</f>
        <v>-26591.198483890315</v>
      </c>
      <c r="CW54" s="2">
        <f>('DEPRECATED - DT-Prelim Calcs'!$C$6*CU54-CV54)/('DEPRECATED - DT-Prelim Calcs'!$C$6*CU54)*'DEPRECATED - DT-Prelim Calcs'!$C$7*CU54</f>
        <v>13.204312447687741</v>
      </c>
      <c r="CX54" s="57">
        <f>CW54/'DEPRECATED - DT-Prelim Calcs'!$C$7*('DEPRECATED - DT-Prelim Calcs'!$C$8-'DEPRECATED - DT-Prelim Calcs'!$C$9)+'DEPRECATED - DT-Prelim Calcs'!$C$9</f>
        <v>705.65157138520226</v>
      </c>
      <c r="CY54" s="57">
        <f t="shared" si="13"/>
        <v>93</v>
      </c>
      <c r="CZ54" s="2">
        <f t="shared" si="42"/>
        <v>1.2803081040535502</v>
      </c>
      <c r="DA54" s="57">
        <f>CZ54*'DEPRECATED - DT-Prelim Calcs'!$C$21/CU$2/'DEPRECATED - DT-Prelim Calcs'!$C$19/'DEPRECATED - DT-Prelim Calcs'!$C$18*3.39*'DEPRECATED - DT-Prelim Calcs'!$C$20</f>
        <v>25.773080821789936</v>
      </c>
      <c r="DB54" s="46">
        <f t="shared" si="43"/>
        <v>0</v>
      </c>
      <c r="DC54" s="57">
        <f>DA53*'DEPRECATED - DT-Prelim Calcs'!$C$11+DC53</f>
        <v>-170.48717103497529</v>
      </c>
      <c r="DD54" s="57">
        <f>DD53+0.5*DA54*'DEPRECATED - DT-Prelim Calcs'!$C$11^2+DC54*'DEPRECATED - DT-Prelim Calcs'!$C$11</f>
        <v>-27828.047339602301</v>
      </c>
      <c r="DE54" s="57">
        <f>MIN('Drive Train'!$F$35-CY53*'DEPRECATED - DT-Prelim Calcs'!$C$21*'Drive Train'!$F$39,DE53+CY$2)</f>
        <v>6.0759999999999996</v>
      </c>
      <c r="DF54" s="57">
        <f>'Drive Train'!$F$35-CY54*'DEPRECATED - DT-Prelim Calcs'!$C$21*'Drive Train'!$F$39</f>
        <v>6.0759999999999996</v>
      </c>
      <c r="DG54" s="1">
        <f>IF(DD54&gt;='Drive Train'!$F$29,1,0)</f>
        <v>0</v>
      </c>
      <c r="DH54" s="57">
        <f t="shared" si="44"/>
        <v>103.33333333333333</v>
      </c>
      <c r="DI54" s="63">
        <f>DI53+'DEPRECATED - DT-Prelim Calcs'!$C$11</f>
        <v>200</v>
      </c>
      <c r="DJ54" s="2">
        <f>DT54/'Drive Train'!$F$35</f>
        <v>0.48999999999999994</v>
      </c>
      <c r="DK54" s="46">
        <f>DR54*12*60/(PI() * 'Drive Train'!$F$15)/DJ$2*DJ54</f>
        <v>-145981.3753123442</v>
      </c>
      <c r="DL54" s="2">
        <f>('DEPRECATED - DT-Prelim Calcs'!$C$6*DJ54-DK54)/('DEPRECATED - DT-Prelim Calcs'!$C$6*DJ54)*'DEPRECATED - DT-Prelim Calcs'!$C$7*DJ54</f>
        <v>67.187488086819812</v>
      </c>
      <c r="DM54" s="57">
        <f>DL54/'DEPRECATED - DT-Prelim Calcs'!$C$7*('DEPRECATED - DT-Prelim Calcs'!$C$8-'DEPRECATED - DT-Prelim Calcs'!$C$9)+'DEPRECATED - DT-Prelim Calcs'!$C$9</f>
        <v>3579.5276852858847</v>
      </c>
      <c r="DN54" s="57">
        <f t="shared" si="14"/>
        <v>93</v>
      </c>
      <c r="DO54" s="2">
        <f t="shared" si="45"/>
        <v>1.1037138828047846</v>
      </c>
      <c r="DP54" s="57">
        <f>DO54*'DEPRECATED - DT-Prelim Calcs'!$C$21/DJ$2/'DEPRECATED - DT-Prelim Calcs'!$C$19/'DEPRECATED - DT-Prelim Calcs'!$C$18*3.39*'DEPRECATED - DT-Prelim Calcs'!$C$20</f>
        <v>25.773080821789936</v>
      </c>
      <c r="DQ54" s="46">
        <f t="shared" si="46"/>
        <v>0</v>
      </c>
      <c r="DR54" s="57">
        <f>DP53*'DEPRECATED - DT-Prelim Calcs'!$C$11+DR53</f>
        <v>-806.8508378645231</v>
      </c>
      <c r="DS54" s="57">
        <f>DS53+0.5*DP54*'DEPRECATED - DT-Prelim Calcs'!$C$11^2+DR54*'DEPRECATED - DT-Prelim Calcs'!$C$11</f>
        <v>-58215.903321776088</v>
      </c>
      <c r="DT54" s="57">
        <f>MIN('Drive Train'!$F$35-DN53*'DEPRECATED - DT-Prelim Calcs'!$C$21*'Drive Train'!$F$39,DT53+DN$2)</f>
        <v>6.0759999999999996</v>
      </c>
      <c r="DU54" s="57">
        <f>'Drive Train'!$F$35-DN54*'DEPRECATED - DT-Prelim Calcs'!$C$21*'Drive Train'!$F$39</f>
        <v>6.0759999999999996</v>
      </c>
      <c r="DV54" s="1">
        <f>IF(DS54&gt;='Drive Train'!$F$29,1,0)</f>
        <v>0</v>
      </c>
      <c r="DW54" s="57">
        <f t="shared" si="47"/>
        <v>103.33333333333333</v>
      </c>
      <c r="DX54" s="63">
        <f>DX53+'DEPRECATED - DT-Prelim Calcs'!$C$11</f>
        <v>200</v>
      </c>
      <c r="DY54" s="2">
        <f>EI54/'Drive Train'!$F$35</f>
        <v>0.48999999999999994</v>
      </c>
      <c r="DZ54" s="46">
        <f>EG54*12*60/(PI() * 'Drive Train'!$F$15)/DY$2*DY54</f>
        <v>-180021.84617701281</v>
      </c>
      <c r="EA54" s="2">
        <f>('DEPRECATED - DT-Prelim Calcs'!$C$6*DY54-DZ54)/('DEPRECATED - DT-Prelim Calcs'!$C$6*DY54)*'DEPRECATED - DT-Prelim Calcs'!$C$7*DY54</f>
        <v>82.579145644765632</v>
      </c>
      <c r="EB54" s="57">
        <f>EA54/'DEPRECATED - DT-Prelim Calcs'!$C$7*('DEPRECATED - DT-Prelim Calcs'!$C$8-'DEPRECATED - DT-Prelim Calcs'!$C$9)+'DEPRECATED - DT-Prelim Calcs'!$C$9</f>
        <v>4398.9258863997629</v>
      </c>
      <c r="EC54" s="57">
        <f t="shared" si="15"/>
        <v>93</v>
      </c>
      <c r="ED54" s="2">
        <f t="shared" si="48"/>
        <v>0.96993038185874991</v>
      </c>
      <c r="EE54" s="57">
        <f>ED54*'DEPRECATED - DT-Prelim Calcs'!$C$21/DY$2/'DEPRECATED - DT-Prelim Calcs'!$C$19/'DEPRECATED - DT-Prelim Calcs'!$C$18*3.39*'DEPRECATED - DT-Prelim Calcs'!$C$20</f>
        <v>25.773080821789936</v>
      </c>
      <c r="EF54" s="46">
        <f t="shared" si="49"/>
        <v>0</v>
      </c>
      <c r="EG54" s="57">
        <f>EE53*'DEPRECATED - DT-Prelim Calcs'!$C$11+EG53</f>
        <v>-874.38977958468672</v>
      </c>
      <c r="EH54" s="57">
        <f>EH53+0.5*EE54*'DEPRECATED - DT-Prelim Calcs'!$C$11^2+EG54*'DEPRECATED - DT-Prelim Calcs'!$C$11</f>
        <v>-92026.664383673124</v>
      </c>
      <c r="EI54" s="57">
        <f>MIN('Drive Train'!$F$35-EC53*'DEPRECATED - DT-Prelim Calcs'!$C$21*'Drive Train'!$F$39,EI53+EC$2)</f>
        <v>6.0759999999999996</v>
      </c>
      <c r="EJ54" s="57">
        <f>'Drive Train'!$F$35-EC54*'DEPRECATED - DT-Prelim Calcs'!$C$21*'Drive Train'!$F$39</f>
        <v>6.0759999999999996</v>
      </c>
      <c r="EK54" s="1">
        <f>IF(EH54&gt;='Drive Train'!$F$29,1,0)</f>
        <v>0</v>
      </c>
      <c r="EL54" s="57">
        <f t="shared" si="50"/>
        <v>103.33333333333333</v>
      </c>
      <c r="EM54" s="63">
        <f>EM53+'DEPRECATED - DT-Prelim Calcs'!$C$11</f>
        <v>200</v>
      </c>
      <c r="EN54" s="2">
        <f>EX54/'Drive Train'!$F$35</f>
        <v>0.48999999999999994</v>
      </c>
      <c r="EO54" s="46">
        <f>EV54*12*60/(PI() * 'Drive Train'!$F$15)/EN$2*EN54</f>
        <v>-130167.83353462006</v>
      </c>
      <c r="EP54" s="2">
        <f>('DEPRECATED - DT-Prelim Calcs'!$C$6*EN54-EO54)/('DEPRECATED - DT-Prelim Calcs'!$C$6*EN54)*'DEPRECATED - DT-Prelim Calcs'!$C$7*EN54</f>
        <v>60.037275012839466</v>
      </c>
      <c r="EQ54" s="57">
        <f>EP54/'DEPRECATED - DT-Prelim Calcs'!$C$7*('DEPRECATED - DT-Prelim Calcs'!$C$8-'DEPRECATED - DT-Prelim Calcs'!$C$9)+'DEPRECATED - DT-Prelim Calcs'!$C$9</f>
        <v>3198.8752631316611</v>
      </c>
      <c r="ER54" s="57">
        <f t="shared" si="16"/>
        <v>93</v>
      </c>
      <c r="ES54" s="2">
        <f t="shared" si="51"/>
        <v>0.86507304327942547</v>
      </c>
      <c r="ET54" s="57">
        <f>ES54*'DEPRECATED - DT-Prelim Calcs'!$C$21/EN$2/'DEPRECATED - DT-Prelim Calcs'!$C$19/'DEPRECATED - DT-Prelim Calcs'!$C$18*3.39*'DEPRECATED - DT-Prelim Calcs'!$C$20</f>
        <v>25.773080821789936</v>
      </c>
      <c r="EU54" s="46">
        <f t="shared" si="52"/>
        <v>0</v>
      </c>
      <c r="EV54" s="57">
        <f>ET53*'DEPRECATED - DT-Prelim Calcs'!$C$11+EV53</f>
        <v>-563.8917671898256</v>
      </c>
      <c r="EW54" s="57">
        <f>EW53+0.5*ET54*'DEPRECATED - DT-Prelim Calcs'!$C$11^2+EV54*'DEPRECATED - DT-Prelim Calcs'!$C$11</f>
        <v>-121396.52583409162</v>
      </c>
      <c r="EX54" s="57">
        <f>MIN('Drive Train'!$F$35-ER53*'DEPRECATED - DT-Prelim Calcs'!$C$21*'Drive Train'!$F$39,EX53+ER$2)</f>
        <v>6.0759999999999996</v>
      </c>
      <c r="EY54" s="57">
        <f>'Drive Train'!$F$35-ER54*'DEPRECATED - DT-Prelim Calcs'!$C$21*'Drive Train'!$F$39</f>
        <v>6.0759999999999996</v>
      </c>
      <c r="EZ54" s="1">
        <f>IF(EW54&gt;='Drive Train'!$F$29,1,0)</f>
        <v>0</v>
      </c>
      <c r="FA54" s="57">
        <f t="shared" si="53"/>
        <v>103.33333333333333</v>
      </c>
      <c r="FB54" s="63">
        <f>FB53+'DEPRECATED - DT-Prelim Calcs'!$C$11</f>
        <v>200</v>
      </c>
      <c r="FC54" s="2">
        <f>FM54/'Drive Train'!$F$35</f>
        <v>0.48999999999999994</v>
      </c>
      <c r="FD54" s="46">
        <f>FK54*12*60/(PI() * 'Drive Train'!$F$15)/FC$2*FC54</f>
        <v>-150601.47806667589</v>
      </c>
      <c r="FE54" s="2">
        <f>('DEPRECATED - DT-Prelim Calcs'!$C$6*FC54-FD54)/('DEPRECATED - DT-Prelim Calcs'!$C$6*FC54)*'DEPRECATED - DT-Prelim Calcs'!$C$7*FC54</f>
        <v>69.276502653037326</v>
      </c>
      <c r="FF54" s="57">
        <f>FE54/'DEPRECATED - DT-Prelim Calcs'!$C$7*('DEPRECATED - DT-Prelim Calcs'!$C$8-'DEPRECATED - DT-Prelim Calcs'!$C$9)+'DEPRECATED - DT-Prelim Calcs'!$C$9</f>
        <v>3690.7395395787089</v>
      </c>
      <c r="FG54" s="57">
        <f t="shared" si="17"/>
        <v>93</v>
      </c>
      <c r="FH54" s="2">
        <f t="shared" si="54"/>
        <v>0.78067567320338405</v>
      </c>
      <c r="FI54" s="57">
        <f>FH54*'DEPRECATED - DT-Prelim Calcs'!$C$21/FC$2/'DEPRECATED - DT-Prelim Calcs'!$C$19/'DEPRECATED - DT-Prelim Calcs'!$C$18*3.39*'DEPRECATED - DT-Prelim Calcs'!$C$20</f>
        <v>25.773080821789936</v>
      </c>
      <c r="FJ54" s="46">
        <f t="shared" si="55"/>
        <v>0</v>
      </c>
      <c r="FK54" s="57">
        <f>FI53*'DEPRECATED - DT-Prelim Calcs'!$C$11+FK53</f>
        <v>-588.76119601049447</v>
      </c>
      <c r="FL54" s="57">
        <f>FL53+0.5*FI54*'DEPRECATED - DT-Prelim Calcs'!$C$11^2+FK54*'DEPRECATED - DT-Prelim Calcs'!$C$11</f>
        <v>-143647.37126740356</v>
      </c>
      <c r="FM54" s="57">
        <f>MIN('Drive Train'!$F$35-FG53*'DEPRECATED - DT-Prelim Calcs'!$C$21*'Drive Train'!$F$39,FM53+FG$2)</f>
        <v>6.0759999999999996</v>
      </c>
      <c r="FN54" s="57">
        <f>'Drive Train'!$F$35-FG54*'DEPRECATED - DT-Prelim Calcs'!$C$21*'Drive Train'!$F$39</f>
        <v>6.0759999999999996</v>
      </c>
      <c r="FO54" s="1">
        <f>IF(FL54&gt;='Drive Train'!$F$29,1,0)</f>
        <v>0</v>
      </c>
      <c r="FP54" s="57">
        <f t="shared" si="56"/>
        <v>103.33333333333333</v>
      </c>
      <c r="FQ54" s="63">
        <f>FQ53+'DEPRECATED - DT-Prelim Calcs'!$C$11</f>
        <v>200</v>
      </c>
      <c r="FR54" s="2">
        <f>GB54/'Drive Train'!$F$35</f>
        <v>0.48999999999999994</v>
      </c>
      <c r="FS54" s="46">
        <f>FZ54*12*60/(PI() * 'Drive Train'!$F$15)/FR$2*FR54</f>
        <v>-529639.67618688138</v>
      </c>
      <c r="FT54" s="2">
        <f>('DEPRECATED - DT-Prelim Calcs'!$C$6*FR54-FS54)/('DEPRECATED - DT-Prelim Calcs'!$C$6*FR54)*'DEPRECATED - DT-Prelim Calcs'!$C$7*FR54</f>
        <v>240.66150405448107</v>
      </c>
      <c r="FU54" s="57">
        <f>FT54/'DEPRECATED - DT-Prelim Calcs'!$C$7*('DEPRECATED - DT-Prelim Calcs'!$C$8-'DEPRECATED - DT-Prelim Calcs'!$C$9)+'DEPRECATED - DT-Prelim Calcs'!$C$9</f>
        <v>12814.679655680466</v>
      </c>
      <c r="FV54" s="57">
        <f t="shared" si="18"/>
        <v>93</v>
      </c>
      <c r="FW54" s="2">
        <f t="shared" si="57"/>
        <v>0.7112822800297498</v>
      </c>
      <c r="FX54" s="57">
        <f>FW54*'DEPRECATED - DT-Prelim Calcs'!$C$21/FR$2/'DEPRECATED - DT-Prelim Calcs'!$C$19/'DEPRECATED - DT-Prelim Calcs'!$C$18*3.39*'DEPRECATED - DT-Prelim Calcs'!$C$20</f>
        <v>25.773080821789936</v>
      </c>
      <c r="FY54" s="46">
        <f t="shared" si="58"/>
        <v>0</v>
      </c>
      <c r="FZ54" s="57">
        <f>FX53*'DEPRECATED - DT-Prelim Calcs'!$C$11+FZ53</f>
        <v>-1886.5216731954458</v>
      </c>
      <c r="GA54" s="57">
        <f>GA53+0.5*FX54*'DEPRECATED - DT-Prelim Calcs'!$C$11^2+FZ54*'DEPRECATED - DT-Prelim Calcs'!$C$11</f>
        <v>-143690.45013198195</v>
      </c>
      <c r="GB54" s="57">
        <f>MIN('Drive Train'!$F$35-FV53*'DEPRECATED - DT-Prelim Calcs'!$C$21*'Drive Train'!$F$39,GB53+FV$2)</f>
        <v>6.0759999999999996</v>
      </c>
      <c r="GC54" s="57">
        <f>'Drive Train'!$F$35-FV54*'DEPRECATED - DT-Prelim Calcs'!$C$21*'Drive Train'!$F$39</f>
        <v>6.0759999999999996</v>
      </c>
      <c r="GD54" s="1">
        <f>IF(GA54&gt;='Drive Train'!$F$29,1,0)</f>
        <v>0</v>
      </c>
      <c r="GE54" s="57">
        <f t="shared" si="59"/>
        <v>103.33333333333333</v>
      </c>
      <c r="GF54" s="63">
        <f>GF53+'DEPRECATED - DT-Prelim Calcs'!$C$11</f>
        <v>200</v>
      </c>
      <c r="GG54" s="2">
        <f>GQ54/'Drive Train'!$F$35</f>
        <v>0.83548387096774201</v>
      </c>
      <c r="GH54" s="46">
        <f>GO54*12*60/(PI() * 'Drive Train'!$F$15)/GG$2*GG54</f>
        <v>-138316.55289515312</v>
      </c>
      <c r="GI54" s="2">
        <f>('DEPRECATED - DT-Prelim Calcs'!$C$6*GG54-GH54)/('DEPRECATED - DT-Prelim Calcs'!$C$6*GG54)*'DEPRECATED - DT-Prelim Calcs'!$C$7*GG54</f>
        <v>64.55439651877316</v>
      </c>
      <c r="GJ54" s="57">
        <f>GI54/'DEPRECATED - DT-Prelim Calcs'!$C$7*('DEPRECATED - DT-Prelim Calcs'!$C$8-'DEPRECATED - DT-Prelim Calcs'!$C$9)+'DEPRECATED - DT-Prelim Calcs'!$C$9</f>
        <v>3439.3510677836503</v>
      </c>
      <c r="GK54" s="57">
        <f t="shared" si="60"/>
        <v>29.999999999999982</v>
      </c>
      <c r="GL54" s="2">
        <f t="shared" si="61"/>
        <v>0.99579519204165001</v>
      </c>
      <c r="GM54" s="57">
        <f>GL54*'DEPRECATED - DT-Prelim Calcs'!$C$21/GG$2/'DEPRECATED - DT-Prelim Calcs'!$C$19/'DEPRECATED - DT-Prelim Calcs'!$C$18*3.39*'DEPRECATED - DT-Prelim Calcs'!$C$20</f>
        <v>25.773080821789936</v>
      </c>
      <c r="GN54" s="46">
        <f t="shared" si="62"/>
        <v>0</v>
      </c>
      <c r="GO54" s="57">
        <f>GM53*'DEPRECATED - DT-Prelim Calcs'!$C$11+GO53</f>
        <v>-404.52138918329092</v>
      </c>
      <c r="GP54" s="57">
        <f>GP53+0.5*GM54*'DEPRECATED - DT-Prelim Calcs'!$C$11^2+GO54*'DEPRECATED - DT-Prelim Calcs'!$C$11</f>
        <v>-82652.798553303612</v>
      </c>
      <c r="GQ54" s="57">
        <f>MIN('Drive Train'!$F$35-GK53*'DEPRECATED - DT-Prelim Calcs'!$C$21*'Drive Train'!$F$39,GQ53+GK$2)</f>
        <v>10.360000000000001</v>
      </c>
      <c r="GR54" s="57">
        <f>'Drive Train'!$F$35-GK54*'DEPRECATED - DT-Prelim Calcs'!$C$21*'Drive Train'!$F$39</f>
        <v>10.360000000000001</v>
      </c>
      <c r="GS54" s="1">
        <f>IF(GP54&gt;='Drive Train'!$F$29,1,0)</f>
        <v>0</v>
      </c>
      <c r="GT54" s="57">
        <f t="shared" si="63"/>
        <v>33.333333333333314</v>
      </c>
      <c r="GU54" s="63">
        <f>GU53+'DEPRECATED - DT-Prelim Calcs'!$C$11</f>
        <v>200</v>
      </c>
      <c r="GV54" s="2">
        <f>HF54/'Drive Train'!$F$35</f>
        <v>0.81720430107526887</v>
      </c>
      <c r="GW54" s="46">
        <f>HD54*12*60/(PI() * 'Drive Train'!$F$15)/GV$2*GV54</f>
        <v>-186198.46087839463</v>
      </c>
      <c r="GX54" s="2">
        <f>('DEPRECATED - DT-Prelim Calcs'!$C$6*GV54-GW54)/('DEPRECATED - DT-Prelim Calcs'!$C$6*GV54)*'DEPRECATED - DT-Prelim Calcs'!$C$7*GV54</f>
        <v>86.160511280587855</v>
      </c>
      <c r="GY54" s="57">
        <f>GX54/'DEPRECATED - DT-Prelim Calcs'!$C$7*('DEPRECATED - DT-Prelim Calcs'!$C$8-'DEPRECATED - DT-Prelim Calcs'!$C$9)+'DEPRECATED - DT-Prelim Calcs'!$C$9</f>
        <v>4589.5853100827471</v>
      </c>
      <c r="GZ54" s="57">
        <f t="shared" si="20"/>
        <v>33.333333333333314</v>
      </c>
      <c r="HA54" s="2">
        <f t="shared" si="64"/>
        <v>0.99579519204165001</v>
      </c>
      <c r="HB54" s="57">
        <f>HA54*'DEPRECATED - DT-Prelim Calcs'!$C$21/GV$2/'DEPRECATED - DT-Prelim Calcs'!$C$19/'DEPRECATED - DT-Prelim Calcs'!$C$18*3.39*'DEPRECATED - DT-Prelim Calcs'!$C$20</f>
        <v>25.773080821789936</v>
      </c>
      <c r="HC54" s="46">
        <f t="shared" si="65"/>
        <v>0</v>
      </c>
      <c r="HD54" s="57">
        <f>HB53*'DEPRECATED - DT-Prelim Calcs'!$C$11+HD53</f>
        <v>-556.73797608222867</v>
      </c>
      <c r="HE54" s="57">
        <f>HE53+0.5*HB54*'DEPRECATED - DT-Prelim Calcs'!$C$11^2+HD54*'DEPRECATED - DT-Prelim Calcs'!$C$11</f>
        <v>-81459.236852939241</v>
      </c>
      <c r="HF54" s="57">
        <f>MIN('Drive Train'!$F$35-GZ53*'DEPRECATED - DT-Prelim Calcs'!$C$21*'Drive Train'!$F$39,HF53+GZ$2)</f>
        <v>10.133333333333335</v>
      </c>
      <c r="HG54" s="57">
        <f>'Drive Train'!$F$35-GZ54*'DEPRECATED - DT-Prelim Calcs'!$C$21*'Drive Train'!$F$39</f>
        <v>10.133333333333335</v>
      </c>
      <c r="HH54" s="1">
        <f>IF(HE54&gt;='Drive Train'!$F$29,1,0)</f>
        <v>0</v>
      </c>
      <c r="HI54" s="57">
        <f t="shared" si="66"/>
        <v>37.037037037037017</v>
      </c>
      <c r="HJ54" s="63">
        <f>HJ53+'DEPRECATED - DT-Prelim Calcs'!$C$11</f>
        <v>200</v>
      </c>
      <c r="HK54" s="2">
        <f>HU54/'Drive Train'!$F$35</f>
        <v>0.79892473118279583</v>
      </c>
      <c r="HL54" s="46">
        <f>HS54*12*60/(PI() * 'Drive Train'!$F$15)/HK$2*HK54</f>
        <v>-17603.4081263888</v>
      </c>
      <c r="HM54" s="2">
        <f>('DEPRECATED - DT-Prelim Calcs'!$C$6*HK54-HL54)/('DEPRECATED - DT-Prelim Calcs'!$C$6*HK54)*'DEPRECATED - DT-Prelim Calcs'!$C$7*HK54</f>
        <v>9.88492334597737</v>
      </c>
      <c r="HN54" s="57">
        <f>HM54/'DEPRECATED - DT-Prelim Calcs'!$C$7*('DEPRECATED - DT-Prelim Calcs'!$C$8-'DEPRECATED - DT-Prelim Calcs'!$C$9)+'DEPRECATED - DT-Prelim Calcs'!$C$9</f>
        <v>528.93886526510232</v>
      </c>
      <c r="HO54" s="57">
        <f t="shared" si="21"/>
        <v>36.66666666666665</v>
      </c>
      <c r="HP54" s="2">
        <f t="shared" si="67"/>
        <v>0.99579519204165001</v>
      </c>
      <c r="HQ54" s="57">
        <f>HP54*'DEPRECATED - DT-Prelim Calcs'!$C$21/HK$2/'DEPRECATED - DT-Prelim Calcs'!$C$19/'DEPRECATED - DT-Prelim Calcs'!$C$18*3.39*'DEPRECATED - DT-Prelim Calcs'!$C$20</f>
        <v>25.773080821789936</v>
      </c>
      <c r="HR54" s="46">
        <f t="shared" si="68"/>
        <v>0</v>
      </c>
      <c r="HS54" s="57">
        <f>HQ53*'DEPRECATED - DT-Prelim Calcs'!$C$11+HS53</f>
        <v>-53.838914623675564</v>
      </c>
      <c r="HT54" s="57">
        <f>HT53+0.5*HQ54*'DEPRECATED - DT-Prelim Calcs'!$C$11^2+HS54*'DEPRECATED - DT-Prelim Calcs'!$C$11</f>
        <v>-88683.326279638917</v>
      </c>
      <c r="HU54" s="57">
        <f>MIN('Drive Train'!$F$35-HO53*'DEPRECATED - DT-Prelim Calcs'!$C$21*'Drive Train'!$F$39,HU53+HO$2)</f>
        <v>9.9066666666666681</v>
      </c>
      <c r="HV54" s="57">
        <f>'Drive Train'!$F$35-HO54*'DEPRECATED - DT-Prelim Calcs'!$C$21*'Drive Train'!$F$39</f>
        <v>9.9066666666666681</v>
      </c>
      <c r="HW54" s="1">
        <f>IF(HT54&gt;='Drive Train'!$F$29,1,0)</f>
        <v>0</v>
      </c>
      <c r="HX54" s="57">
        <f t="shared" si="69"/>
        <v>40.740740740740726</v>
      </c>
      <c r="HY54" s="63">
        <f>HY53+'DEPRECATED - DT-Prelim Calcs'!$C$11</f>
        <v>200</v>
      </c>
      <c r="HZ54" s="2">
        <f>IJ54/'Drive Train'!$F$35</f>
        <v>4.2195151050714292</v>
      </c>
      <c r="IA54" s="46">
        <f>IH54*12*60/(PI() * 'Drive Train'!$F$15)/HZ$2*HZ54</f>
        <v>-2306260.9073894382</v>
      </c>
      <c r="IB54" s="2">
        <f>('DEPRECATED - DT-Prelim Calcs'!$C$6*HZ54-IA54)/('DEPRECATED - DT-Prelim Calcs'!$C$6*HZ54)*'DEPRECATED - DT-Prelim Calcs'!$C$7*HZ54</f>
        <v>1052.962424800698</v>
      </c>
      <c r="IC54" s="57">
        <f>IB54/'DEPRECATED - DT-Prelim Calcs'!$C$7*('DEPRECATED - DT-Prelim Calcs'!$C$8-'DEPRECATED - DT-Prelim Calcs'!$C$9)+'DEPRECATED - DT-Prelim Calcs'!$C$9</f>
        <v>56058.749419887783</v>
      </c>
      <c r="ID54" s="57">
        <f t="shared" si="22"/>
        <v>39.999999999999986</v>
      </c>
      <c r="IE54" s="2">
        <f t="shared" si="70"/>
        <v>0.99579519204165001</v>
      </c>
      <c r="IF54" s="57">
        <f>IE54*'DEPRECATED - DT-Prelim Calcs'!$C$21/HZ$2/'DEPRECATED - DT-Prelim Calcs'!$C$19/'DEPRECATED - DT-Prelim Calcs'!$C$18*3.39*'DEPRECATED - DT-Prelim Calcs'!$C$20</f>
        <v>25.773080821789936</v>
      </c>
      <c r="IG54" s="46">
        <f t="shared" si="71"/>
        <v>0</v>
      </c>
      <c r="IH54" s="57">
        <f>IF53*'DEPRECATED - DT-Prelim Calcs'!$C$11+IH53</f>
        <v>-1335.5227635952465</v>
      </c>
      <c r="II54" s="57">
        <f>II53+0.5*IF54*'DEPRECATED - DT-Prelim Calcs'!$C$11^2+IH54*'DEPRECATED - DT-Prelim Calcs'!$C$11</f>
        <v>-99653.110038741652</v>
      </c>
      <c r="IJ54" s="57">
        <f>MIN('Drive Train'!$F$35-ID53*'DEPRECATED - DT-Prelim Calcs'!$C$21*'Drive Train'!$F$39,IJ53+ID$2)</f>
        <v>52.321987302885724</v>
      </c>
      <c r="IK54" s="57">
        <f>'Drive Train'!$F$35-ID54*'DEPRECATED - DT-Prelim Calcs'!$C$21*'Drive Train'!$F$39</f>
        <v>9.6800000000000015</v>
      </c>
      <c r="IL54" s="1">
        <f>IF(II54&gt;='Drive Train'!$F$29,1,0)</f>
        <v>0</v>
      </c>
      <c r="IM54" s="57">
        <f t="shared" si="72"/>
        <v>44.444444444444429</v>
      </c>
      <c r="IN54" s="63">
        <f>IN53+'DEPRECATED - DT-Prelim Calcs'!$C$11</f>
        <v>200</v>
      </c>
      <c r="IO54" s="2">
        <f>IY54/'Drive Train'!$F$35</f>
        <v>0.76236559139784954</v>
      </c>
      <c r="IP54" s="46">
        <f>IW54*12*60/(PI() * 'Drive Train'!$F$15)/IO$2*IO54</f>
        <v>-251111.48915096477</v>
      </c>
      <c r="IQ54" s="2">
        <f>('DEPRECATED - DT-Prelim Calcs'!$C$6*IO54-IP54)/('DEPRECATED - DT-Prelim Calcs'!$C$6*IO54)*'DEPRECATED - DT-Prelim Calcs'!$C$7*IO54</f>
        <v>115.3792689652923</v>
      </c>
      <c r="IR54" s="57">
        <f>IQ54/'DEPRECATED - DT-Prelim Calcs'!$C$7*('DEPRECATED - DT-Prelim Calcs'!$C$8-'DEPRECATED - DT-Prelim Calcs'!$C$9)+'DEPRECATED - DT-Prelim Calcs'!$C$9</f>
        <v>6145.0901279033196</v>
      </c>
      <c r="IS54" s="57">
        <f t="shared" si="23"/>
        <v>43.333333333333321</v>
      </c>
      <c r="IT54" s="2">
        <f t="shared" si="73"/>
        <v>0.99579519204165001</v>
      </c>
      <c r="IU54" s="57">
        <f>IT54*'DEPRECATED - DT-Prelim Calcs'!$C$21/IO$2/'DEPRECATED - DT-Prelim Calcs'!$C$19/'DEPRECATED - DT-Prelim Calcs'!$C$18*3.39*'DEPRECATED - DT-Prelim Calcs'!$C$20</f>
        <v>25.773080821789936</v>
      </c>
      <c r="IV54" s="46">
        <f t="shared" si="74"/>
        <v>0</v>
      </c>
      <c r="IW54" s="57">
        <f>IU53*'DEPRECATED - DT-Prelim Calcs'!$C$11+IW53</f>
        <v>-804.83842064908356</v>
      </c>
      <c r="IX54" s="57">
        <f>IX53+0.5*IU54*'DEPRECATED - DT-Prelim Calcs'!$C$11^2+IW54*'DEPRECATED - DT-Prelim Calcs'!$C$11</f>
        <v>-98445.22261900641</v>
      </c>
      <c r="IY54" s="57">
        <f>MIN('Drive Train'!$F$35-IS53*'DEPRECATED - DT-Prelim Calcs'!$C$21*'Drive Train'!$F$39,IY53+IS$2)</f>
        <v>9.4533333333333349</v>
      </c>
      <c r="IZ54" s="57">
        <f>'Drive Train'!$F$35-IS54*'DEPRECATED - DT-Prelim Calcs'!$C$21*'Drive Train'!$F$39</f>
        <v>9.4533333333333349</v>
      </c>
      <c r="JA54" s="1">
        <f>IF(IX54&gt;='Drive Train'!$F$29,1,0)</f>
        <v>0</v>
      </c>
      <c r="JB54" s="57">
        <f t="shared" si="75"/>
        <v>48.148148148148138</v>
      </c>
      <c r="JC54" s="63">
        <f>JC53+'DEPRECATED - DT-Prelim Calcs'!$C$11</f>
        <v>200</v>
      </c>
      <c r="JD54" s="2">
        <f>JN54/'Drive Train'!$F$35</f>
        <v>0.74408602150537628</v>
      </c>
      <c r="JE54" s="46">
        <f>JL54*12*60/(PI() * 'Drive Train'!$F$15)/JD$2*JD54</f>
        <v>-291538.86663332174</v>
      </c>
      <c r="JF54" s="2">
        <f>('DEPRECATED - DT-Prelim Calcs'!$C$6*JD54-JE54)/('DEPRECATED - DT-Prelim Calcs'!$C$6*JD54)*'DEPRECATED - DT-Prelim Calcs'!$C$7*JD54</f>
        <v>133.61476111788903</v>
      </c>
      <c r="JG54" s="57">
        <f>JF54/'DEPRECATED - DT-Prelim Calcs'!$C$7*('DEPRECATED - DT-Prelim Calcs'!$C$8-'DEPRECATED - DT-Prelim Calcs'!$C$9)+'DEPRECATED - DT-Prelim Calcs'!$C$9</f>
        <v>7115.8841707158354</v>
      </c>
      <c r="JH54" s="57">
        <f t="shared" si="24"/>
        <v>46.666666666666657</v>
      </c>
      <c r="JI54" s="2">
        <f t="shared" si="76"/>
        <v>0.99579519204165001</v>
      </c>
      <c r="JJ54" s="57">
        <f>JI54*'DEPRECATED - DT-Prelim Calcs'!$C$21/JD$2/'DEPRECATED - DT-Prelim Calcs'!$C$19/'DEPRECATED - DT-Prelim Calcs'!$C$18*3.39*'DEPRECATED - DT-Prelim Calcs'!$C$20</f>
        <v>25.773080821789936</v>
      </c>
      <c r="JK54" s="46">
        <f t="shared" si="77"/>
        <v>0</v>
      </c>
      <c r="JL54" s="57">
        <f>JJ53*'DEPRECATED - DT-Prelim Calcs'!$C$11+JL53</f>
        <v>-957.36758419218211</v>
      </c>
      <c r="JM54" s="57">
        <f>JM53+0.5*JJ54*'DEPRECATED - DT-Prelim Calcs'!$C$11^2+JL54*'DEPRECATED - DT-Prelim Calcs'!$C$11</f>
        <v>-102315.03274726067</v>
      </c>
      <c r="JN54" s="57">
        <f>MIN('Drive Train'!$F$35-JH53*'DEPRECATED - DT-Prelim Calcs'!$C$21*'Drive Train'!$F$39,JN53+JH$2)</f>
        <v>9.2266666666666666</v>
      </c>
      <c r="JO54" s="57">
        <f>'Drive Train'!$F$35-JH54*'DEPRECATED - DT-Prelim Calcs'!$C$21*'Drive Train'!$F$39</f>
        <v>9.2266666666666666</v>
      </c>
      <c r="JP54" s="1">
        <f>IF(JM54&gt;='Drive Train'!$F$29,1,0)</f>
        <v>0</v>
      </c>
      <c r="JQ54" s="57">
        <f>MIN(JG54,'DEPRECATED - DT-Prelim Calcs'!$C$10)*'DEPRECATED - DT-Prelim Calcs'!$C$11*1000/60/60</f>
        <v>103.33333333333333</v>
      </c>
      <c r="JR54" s="63">
        <f>JR53+'DEPRECATED - DT-Prelim Calcs'!$C$11</f>
        <v>200</v>
      </c>
      <c r="JS54" s="2">
        <f>KC54/'Drive Train'!$F$35</f>
        <v>0.72580645161290325</v>
      </c>
      <c r="JT54" s="46">
        <f>KA54*12*60/(PI() * 'Drive Train'!$F$15)/JS$2*JS54</f>
        <v>20563.303683918843</v>
      </c>
      <c r="JU54" s="2">
        <f>('DEPRECATED - DT-Prelim Calcs'!$C$6*JS54-JT54)/('DEPRECATED - DT-Prelim Calcs'!$C$6*JS54)*'DEPRECATED - DT-Prelim Calcs'!$C$7*JS54</f>
        <v>-7.5486604625405604</v>
      </c>
      <c r="JV54" s="57">
        <f>JU54/'DEPRECATED - DT-Prelim Calcs'!$C$7*('DEPRECATED - DT-Prelim Calcs'!$C$8-'DEPRECATED - DT-Prelim Calcs'!$C$9)+'DEPRECATED - DT-Prelim Calcs'!$C$9</f>
        <v>-399.16437234188965</v>
      </c>
      <c r="JW54" s="57">
        <f t="shared" si="25"/>
        <v>-399.16437234188965</v>
      </c>
      <c r="JX54" s="2">
        <f t="shared" si="78"/>
        <v>-9.6228893805967992</v>
      </c>
      <c r="JY54" s="57">
        <f>JX54*'DEPRECATED - DT-Prelim Calcs'!$C$21/JS$2/'DEPRECATED - DT-Prelim Calcs'!$C$19/'DEPRECATED - DT-Prelim Calcs'!$C$18*3.39*'DEPRECATED - DT-Prelim Calcs'!$C$20</f>
        <v>-249.05874995919052</v>
      </c>
      <c r="JZ54" s="46">
        <f t="shared" si="79"/>
        <v>1</v>
      </c>
      <c r="KA54" s="57">
        <f>JY53*'DEPRECATED - DT-Prelim Calcs'!$C$11+KA53</f>
        <v>69.227311909950487</v>
      </c>
      <c r="KB54" s="57">
        <f>KB53+0.5*JY54*'DEPRECATED - DT-Prelim Calcs'!$C$11^2+KA54*'DEPRECATED - DT-Prelim Calcs'!$C$11</f>
        <v>-75119.239980807062</v>
      </c>
      <c r="KC54" s="57">
        <f>MIN('Drive Train'!$F$35-JW53*'DEPRECATED - DT-Prelim Calcs'!$C$21*'Drive Train'!$F$39,KC53+JW$2)</f>
        <v>9</v>
      </c>
      <c r="KD54" s="57">
        <f>'Drive Train'!$F$35-JW54*'DEPRECATED - DT-Prelim Calcs'!$C$21*'Drive Train'!$F$39</f>
        <v>39.5431773192485</v>
      </c>
      <c r="KE54" s="1">
        <f>IF(KB54&gt;='Drive Train'!$F$29,1,0)</f>
        <v>0</v>
      </c>
      <c r="KF54" s="57">
        <f>MIN(JV54,'DEPRECATED - DT-Prelim Calcs'!$C$10)*'DEPRECATED - DT-Prelim Calcs'!$C$11*1000/60/60</f>
        <v>-443.5159692687663</v>
      </c>
      <c r="KG54" s="63">
        <f>KG53+'DEPRECATED - DT-Prelim Calcs'!$C$11</f>
        <v>200</v>
      </c>
      <c r="KH54" s="2">
        <f>KR54/'Drive Train'!$F$35</f>
        <v>0.7075268817204301</v>
      </c>
      <c r="KI54" s="46">
        <f>KP54*12*60/(PI() * 'Drive Train'!$F$15)/KH$2*KH54</f>
        <v>-33545.685567239903</v>
      </c>
      <c r="KJ54" s="2">
        <f>('DEPRECATED - DT-Prelim Calcs'!$C$6*KH54-KI54)/('DEPRECATED - DT-Prelim Calcs'!$C$6*KH54)*'DEPRECATED - DT-Prelim Calcs'!$C$7*KH54</f>
        <v>16.87307641103407</v>
      </c>
      <c r="KK54" s="57">
        <f>KJ54/'DEPRECATED - DT-Prelim Calcs'!$C$7*('DEPRECATED - DT-Prelim Calcs'!$C$8-'DEPRECATED - DT-Prelim Calcs'!$C$9)+'DEPRECATED - DT-Prelim Calcs'!$C$9</f>
        <v>900.96377740069352</v>
      </c>
      <c r="KL54" s="57">
        <f t="shared" si="26"/>
        <v>53.333333333333329</v>
      </c>
      <c r="KM54" s="2">
        <f t="shared" si="80"/>
        <v>0.99579519204165001</v>
      </c>
      <c r="KN54" s="57">
        <f>KM54*'DEPRECATED - DT-Prelim Calcs'!$C$21/KH$2/'DEPRECATED - DT-Prelim Calcs'!$C$19/'DEPRECATED - DT-Prelim Calcs'!$C$18*3.39*'DEPRECATED - DT-Prelim Calcs'!$C$20</f>
        <v>25.773080821789936</v>
      </c>
      <c r="KO54" s="46">
        <f t="shared" si="81"/>
        <v>0</v>
      </c>
      <c r="KP54" s="57">
        <f>KN53*'DEPRECATED - DT-Prelim Calcs'!$C$11+KP53</f>
        <v>-115.85082480382606</v>
      </c>
      <c r="KQ54" s="57">
        <f>KQ53+0.5*KN54*'DEPRECATED - DT-Prelim Calcs'!$C$11^2+KP54*'DEPRECATED - DT-Prelim Calcs'!$C$11</f>
        <v>-105369.66561877586</v>
      </c>
      <c r="KR54" s="57">
        <f>MIN('Drive Train'!$F$35-KL53*'DEPRECATED - DT-Prelim Calcs'!$C$21*'Drive Train'!$F$39,KR53+KL$2)</f>
        <v>8.7733333333333334</v>
      </c>
      <c r="KS54" s="57">
        <f>'Drive Train'!$F$35-KL54*'DEPRECATED - DT-Prelim Calcs'!$C$21*'Drive Train'!$F$39</f>
        <v>8.7733333333333334</v>
      </c>
      <c r="KT54" s="1">
        <f>IF(KQ54&gt;='Drive Train'!$F$29,1,0)</f>
        <v>0</v>
      </c>
      <c r="KU54" s="57">
        <f>MIN(KK54,'DEPRECATED - DT-Prelim Calcs'!$C$10)*'DEPRECATED - DT-Prelim Calcs'!$C$11*1000/60/60</f>
        <v>103.33333333333333</v>
      </c>
      <c r="KV54" s="63">
        <f>KV53+'DEPRECATED - DT-Prelim Calcs'!$C$11</f>
        <v>200</v>
      </c>
      <c r="KW54" s="2">
        <f>LG54/'Drive Train'!$F$35</f>
        <v>0.68924731182795695</v>
      </c>
      <c r="KX54" s="46">
        <f>LE54*12*60/(PI() * 'Drive Train'!$F$15)/KW$2*KW54</f>
        <v>-70844.429146526367</v>
      </c>
      <c r="KY54" s="2">
        <f>('DEPRECATED - DT-Prelim Calcs'!$C$6*KW54-KX54)/('DEPRECATED - DT-Prelim Calcs'!$C$6*KW54)*'DEPRECATED - DT-Prelim Calcs'!$C$7*KW54</f>
        <v>33.693932971435686</v>
      </c>
      <c r="KZ54" s="57">
        <f>KY54/'DEPRECATED - DT-Prelim Calcs'!$C$7*('DEPRECATED - DT-Prelim Calcs'!$C$8-'DEPRECATED - DT-Prelim Calcs'!$C$9)+'DEPRECATED - DT-Prelim Calcs'!$C$9</f>
        <v>1796.4475519648129</v>
      </c>
      <c r="LA54" s="57">
        <f t="shared" si="27"/>
        <v>56.666666666666664</v>
      </c>
      <c r="LB54" s="2">
        <f t="shared" si="82"/>
        <v>0.99579519204165001</v>
      </c>
      <c r="LC54" s="57">
        <f>LB54*'DEPRECATED - DT-Prelim Calcs'!$C$21/KW$2/'DEPRECATED - DT-Prelim Calcs'!$C$19/'DEPRECATED - DT-Prelim Calcs'!$C$18*3.39*'DEPRECATED - DT-Prelim Calcs'!$C$20</f>
        <v>25.773080821789936</v>
      </c>
      <c r="LD54" s="46">
        <f t="shared" si="83"/>
        <v>0</v>
      </c>
      <c r="LE54" s="57">
        <f>LC53*'DEPRECATED - DT-Prelim Calcs'!$C$11+LE53</f>
        <v>-251.15164523933595</v>
      </c>
      <c r="LF54" s="57">
        <f>LF53+0.5*LC54*'DEPRECATED - DT-Prelim Calcs'!$C$11^2+LE54*'DEPRECATED - DT-Prelim Calcs'!$C$11</f>
        <v>-102333.95041296672</v>
      </c>
      <c r="LG54" s="57">
        <f>MIN('Drive Train'!$F$35-LA53*'DEPRECATED - DT-Prelim Calcs'!$C$21*'Drive Train'!$F$39,LG53+LA$2)</f>
        <v>8.5466666666666669</v>
      </c>
      <c r="LH54" s="57">
        <f>'Drive Train'!$F$35-LA54*'DEPRECATED - DT-Prelim Calcs'!$C$21*'Drive Train'!$F$39</f>
        <v>8.5466666666666669</v>
      </c>
      <c r="LI54" s="1">
        <f>IF(LF54&gt;='Drive Train'!$F$29,1,0)</f>
        <v>0</v>
      </c>
      <c r="LJ54" s="57">
        <f>MIN(KZ54,'DEPRECATED - DT-Prelim Calcs'!$C$10)*'DEPRECATED - DT-Prelim Calcs'!$C$11*1000/60/60</f>
        <v>103.33333333333333</v>
      </c>
      <c r="LK54" s="63">
        <f>LK53+'DEPRECATED - DT-Prelim Calcs'!$C$11</f>
        <v>200</v>
      </c>
      <c r="LL54" s="2">
        <f>LV54/'Drive Train'!$F$35</f>
        <v>0.67096774193548392</v>
      </c>
      <c r="LM54" s="46">
        <f>LT54*12*60/(PI() * 'Drive Train'!$F$15)/LL$2*LL54</f>
        <v>-58326.203924989044</v>
      </c>
      <c r="LN54" s="2">
        <f>('DEPRECATED - DT-Prelim Calcs'!$C$6*LL54-LM54)/('DEPRECATED - DT-Prelim Calcs'!$C$6*LL54)*'DEPRECATED - DT-Prelim Calcs'!$C$7*LL54</f>
        <v>27.989668554354125</v>
      </c>
      <c r="LO54" s="57">
        <f>LN54/'DEPRECATED - DT-Prelim Calcs'!$C$7*('DEPRECATED - DT-Prelim Calcs'!$C$8-'DEPRECATED - DT-Prelim Calcs'!$C$9)+'DEPRECATED - DT-Prelim Calcs'!$C$9</f>
        <v>1492.772396482836</v>
      </c>
      <c r="LP54" s="57">
        <f t="shared" si="28"/>
        <v>60</v>
      </c>
      <c r="LQ54" s="2">
        <f t="shared" si="84"/>
        <v>0.99579519204165001</v>
      </c>
      <c r="LR54" s="57">
        <f>LQ54*'DEPRECATED - DT-Prelim Calcs'!$C$21/LL$2/'DEPRECATED - DT-Prelim Calcs'!$C$19/'DEPRECATED - DT-Prelim Calcs'!$C$18*3.39*'DEPRECATED - DT-Prelim Calcs'!$C$20</f>
        <v>25.773080821789936</v>
      </c>
      <c r="LS54" s="46">
        <f t="shared" si="85"/>
        <v>0</v>
      </c>
      <c r="LT54" s="57">
        <f>LR53*'DEPRECATED - DT-Prelim Calcs'!$C$11+LT53</f>
        <v>-212.40633924395343</v>
      </c>
      <c r="LU54" s="57">
        <f>LU53+0.5*LR54*'DEPRECATED - DT-Prelim Calcs'!$C$11^2+LT54*'DEPRECATED - DT-Prelim Calcs'!$C$11</f>
        <v>-106348.22254395681</v>
      </c>
      <c r="LV54" s="57">
        <f>MIN('Drive Train'!$F$35-LP53*'DEPRECATED - DT-Prelim Calcs'!$C$21*'Drive Train'!$F$39,LV53+LP$2)</f>
        <v>8.32</v>
      </c>
      <c r="LW54" s="57">
        <f>'Drive Train'!$F$35-LP54*'DEPRECATED - DT-Prelim Calcs'!$C$21*'Drive Train'!$F$39</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Train'!$AA$49 + V54*(1-'Drive Train'!$AA$49))</f>
        <v>0</v>
      </c>
      <c r="W55" s="57">
        <f t="shared" si="0"/>
        <v>0</v>
      </c>
      <c r="X55" s="2">
        <f>MAX(MIN(IF(AND(AI54=1,AG55&lt;0),-1,1)*(W55-$C$9)/($C$8-$C$9)*$C$7-$C$29*AE55/T$2 -  AI54*$C$29/2,X$2),MAX(X$4:X54)*-1)</f>
        <v>-0.2458281045106315</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Train'!$F$39,AG54+W$2)-$C$3,IF(AE54-1&lt;=0,0,IF($C$32=Motors!$C$29,MAX(MAX(AG$4:AG54)*-1,AG54-W$2),MAX(0,MAX(AG$4:AG54)*-1,AG54-W$2))))</f>
        <v>0</v>
      </c>
      <c r="AH55" s="57">
        <f>'Drive Train'!$F$35-ABS(W55)*'DEPRECATED - DT-Prelim Calcs'!$C$21*'Drive Train'!$F$39</f>
        <v>12.4</v>
      </c>
      <c r="AI55" s="1">
        <f>IF(AJ55&gt;='Drive Train'!$F$29,1,0)</f>
        <v>1</v>
      </c>
      <c r="AJ55" s="57">
        <f>AJ54+0.5*Y55*'DEPRECATED - DT-Prelim Calcs'!$C$11^2+AE55*'DEPRECATED - DT-Prelim Calcs'!$C$11</f>
        <v>784.33981740885292</v>
      </c>
      <c r="AK55" s="57">
        <f t="shared" si="8"/>
        <v>0</v>
      </c>
      <c r="AL55" s="63">
        <f>AL54+'DEPRECATED - DT-Prelim Calcs'!$C$11</f>
        <v>204</v>
      </c>
      <c r="AM55" s="2">
        <f>AW55/'Drive Train'!$F$35</f>
        <v>0.88882767913272975</v>
      </c>
      <c r="AN55" s="46">
        <f>AU55*12*60/(PI() * 'Drive Train'!$F$15)/AM$2*AM55</f>
        <v>4007.4123911246134</v>
      </c>
      <c r="AO55" s="2">
        <f>('DEPRECATED - DT-Prelim Calcs'!$C$6*AM55-AN55)/('DEPRECATED - DT-Prelim Calcs'!$C$6*AM55)*'DEPRECATED - DT-Prelim Calcs'!$C$7*AM55</f>
        <v>0.33009274374359021</v>
      </c>
      <c r="AP55" s="57">
        <f>AO55/'DEPRECATED - DT-Prelim Calcs'!$C$7*('DEPRECATED - DT-Prelim Calcs'!$C$8-'DEPRECATED - DT-Prelim Calcs'!$C$9)+'DEPRECATED - DT-Prelim Calcs'!$C$9</f>
        <v>20.272987146183659</v>
      </c>
      <c r="AQ55" s="57">
        <f t="shared" si="9"/>
        <v>20.272987146183659</v>
      </c>
      <c r="AR55" s="2">
        <f t="shared" si="30"/>
        <v>3.7180476212816949E-6</v>
      </c>
      <c r="AS55" s="57">
        <f>AR55*'DEPRECATED - DT-Prelim Calcs'!$C$21/AM$2/'DEPRECATED - DT-Prelim Calcs'!$C$19/'DEPRECATED - DT-Prelim Calcs'!$C$18*3.39*'DEPRECATED - DT-Prelim Calcs'!$C$20</f>
        <v>2.6944447945068718E-5</v>
      </c>
      <c r="AT55" s="46">
        <f t="shared" si="31"/>
        <v>0</v>
      </c>
      <c r="AU55" s="57">
        <f>AS54*'DEPRECATED - DT-Prelim Calcs'!$C$11+AU54</f>
        <v>39.345388511409475</v>
      </c>
      <c r="AV55" s="57">
        <f>AV54+0.5*AS55*'DEPRECATED - DT-Prelim Calcs'!$C$11^2+AU55*'DEPRECATED - DT-Prelim Calcs'!$C$11</f>
        <v>7983.6723496789909</v>
      </c>
      <c r="AW55" s="57">
        <f>MIN('Drive Train'!$F$35-AQ54*'DEPRECATED - DT-Prelim Calcs'!$C$21*'Drive Train'!$F$39,AW54+AQ$2)</f>
        <v>11.021463221245849</v>
      </c>
      <c r="AX55" s="57">
        <f>'Drive Train'!$F$35-AQ55*'DEPRECATED - DT-Prelim Calcs'!$C$21*'Drive Train'!$F$39</f>
        <v>11.021436874059511</v>
      </c>
      <c r="AY55" s="1">
        <f>IF(AV55&gt;='Drive Train'!$F$29,1,0)</f>
        <v>1</v>
      </c>
      <c r="AZ55" s="57">
        <f t="shared" si="32"/>
        <v>22.525541273537399</v>
      </c>
      <c r="BA55" s="63">
        <f>BA54+'DEPRECATED - DT-Prelim Calcs'!$C$11</f>
        <v>204</v>
      </c>
      <c r="BB55" s="2">
        <f>BL55/'Drive Train'!$F$35</f>
        <v>1.3150249824478661</v>
      </c>
      <c r="BC55" s="46">
        <f>BJ55*12*60/(PI() * 'Drive Train'!$F$15)/BB$2*BB55</f>
        <v>-3540.8441319485009</v>
      </c>
      <c r="BD55" s="2">
        <f>('DEPRECATED - DT-Prelim Calcs'!$C$6*BB55-BC55)/('DEPRECATED - DT-Prelim Calcs'!$C$6*BB55)*'DEPRECATED - DT-Prelim Calcs'!$C$7*BB55</f>
        <v>4.7702297870606873</v>
      </c>
      <c r="BE55" s="57">
        <f>BD55/'DEPRECATED - DT-Prelim Calcs'!$C$7*('DEPRECATED - DT-Prelim Calcs'!$C$8-'DEPRECATED - DT-Prelim Calcs'!$C$9)+'DEPRECATED - DT-Prelim Calcs'!$C$9</f>
        <v>256.65040733605235</v>
      </c>
      <c r="BF55" s="57">
        <f t="shared" si="10"/>
        <v>93</v>
      </c>
      <c r="BG55" s="2">
        <f t="shared" si="33"/>
        <v>1.893336343985107</v>
      </c>
      <c r="BH55" s="57">
        <f>BG55*'DEPRECATED - DT-Prelim Calcs'!$C$21/BB$2/'DEPRECATED - DT-Prelim Calcs'!$C$19/'DEPRECATED - DT-Prelim Calcs'!$C$18*3.39*'DEPRECATED - DT-Prelim Calcs'!$C$20</f>
        <v>19.819055616511285</v>
      </c>
      <c r="BI55" s="46">
        <f t="shared" si="34"/>
        <v>0</v>
      </c>
      <c r="BJ55" s="57">
        <f>BH54*'DEPRECATED - DT-Prelim Calcs'!$C$11+BJ54</f>
        <v>-16.267444551230653</v>
      </c>
      <c r="BK55" s="57">
        <f>BK54+0.5*BH55*'DEPRECATED - DT-Prelim Calcs'!$C$11^2+BJ55*'DEPRECATED - DT-Prelim Calcs'!$C$11</f>
        <v>4799.2422104373172</v>
      </c>
      <c r="BL55" s="57">
        <f>MIN('Drive Train'!$F$35-BF54*'DEPRECATED - DT-Prelim Calcs'!$C$21*'Drive Train'!$F$39,BL54+BF$2)</f>
        <v>16.306309782353541</v>
      </c>
      <c r="BM55" s="57">
        <f>'Drive Train'!$F$35-BF55*'DEPRECATED - DT-Prelim Calcs'!$C$21*'Drive Train'!$F$39</f>
        <v>6.0759999999999996</v>
      </c>
      <c r="BN55" s="1">
        <f>IF(BK55&gt;='Drive Train'!$F$29,1,0)</f>
        <v>1</v>
      </c>
      <c r="BO55" s="57">
        <f t="shared" si="35"/>
        <v>103.33333333333333</v>
      </c>
      <c r="BP55" s="63">
        <f>BP54+'DEPRECATED - DT-Prelim Calcs'!$C$11</f>
        <v>204</v>
      </c>
      <c r="BQ55" s="2">
        <f>CA55/'Drive Train'!$F$35</f>
        <v>0.48999999999999994</v>
      </c>
      <c r="BR55" s="46">
        <f>BY55*12*60/(PI() * 'Drive Train'!$F$15)/BQ$2*BQ55</f>
        <v>350.90405002153375</v>
      </c>
      <c r="BS55" s="2">
        <f>('DEPRECATED - DT-Prelim Calcs'!$C$6*BQ55-BR55)/('DEPRECATED - DT-Prelim Calcs'!$C$6*BQ55)*'DEPRECATED - DT-Prelim Calcs'!$C$7*BQ55</f>
        <v>1.0222360674386686</v>
      </c>
      <c r="BT55" s="57">
        <f>BS55/'DEPRECATED - DT-Prelim Calcs'!$C$7*('DEPRECATED - DT-Prelim Calcs'!$C$8-'DEPRECATED - DT-Prelim Calcs'!$C$9)+'DEPRECATED - DT-Prelim Calcs'!$C$9</f>
        <v>57.120285249950697</v>
      </c>
      <c r="BU55" s="57">
        <f t="shared" si="11"/>
        <v>57.120285249950697</v>
      </c>
      <c r="BV55" s="2">
        <f t="shared" si="36"/>
        <v>0.96980642204661816</v>
      </c>
      <c r="BW55" s="57">
        <f>BV55*'DEPRECATED - DT-Prelim Calcs'!$C$21/BQ$2/'DEPRECATED - DT-Prelim Calcs'!$C$19/'DEPRECATED - DT-Prelim Calcs'!$C$18*3.39*'DEPRECATED - DT-Prelim Calcs'!$C$20</f>
        <v>13.275344792459446</v>
      </c>
      <c r="BX55" s="46">
        <f t="shared" si="37"/>
        <v>0</v>
      </c>
      <c r="BY55" s="57">
        <f>BW54*'DEPRECATED - DT-Prelim Calcs'!$C$11+BY54</f>
        <v>3.3085161634530493</v>
      </c>
      <c r="BZ55" s="57">
        <f>BZ54+0.5*BW55*'DEPRECATED - DT-Prelim Calcs'!$C$11^2+BY55*'DEPRECATED - DT-Prelim Calcs'!$C$11</f>
        <v>-3386.7012833849658</v>
      </c>
      <c r="CA55" s="57">
        <f>MIN('Drive Train'!$F$35-BU54*'DEPRECATED - DT-Prelim Calcs'!$C$21*'Drive Train'!$F$39,CA54+BU$2)</f>
        <v>6.0759999999999996</v>
      </c>
      <c r="CB55" s="57">
        <f>'Drive Train'!$F$35-BU55*'DEPRECATED - DT-Prelim Calcs'!$C$21*'Drive Train'!$F$39</f>
        <v>8.5158206030033519</v>
      </c>
      <c r="CC55" s="1">
        <f>IF(BZ55&gt;='Drive Train'!$F$29,1,0)</f>
        <v>0</v>
      </c>
      <c r="CD55" s="57">
        <f t="shared" si="38"/>
        <v>63.466983611056328</v>
      </c>
      <c r="CE55" s="63">
        <f>CE54+'DEPRECATED - DT-Prelim Calcs'!$C$11</f>
        <v>204</v>
      </c>
      <c r="CF55" s="2">
        <f>CP55/'Drive Train'!$F$35</f>
        <v>0.48999999999999994</v>
      </c>
      <c r="CG55" s="46">
        <f>CN55*12*60/(PI() * 'Drive Train'!$F$15)/CF$2*CF55</f>
        <v>5310.1232329653876</v>
      </c>
      <c r="CH55" s="2">
        <f>('DEPRECATED - DT-Prelim Calcs'!$C$6*CF55-CG55)/('DEPRECATED - DT-Prelim Calcs'!$C$6*CF55)*'DEPRECATED - DT-Prelim Calcs'!$C$7*CF55</f>
        <v>-1.2201125687517043</v>
      </c>
      <c r="CI55" s="57">
        <f>CH55/'DEPRECATED - DT-Prelim Calcs'!$C$7*('DEPRECATED - DT-Prelim Calcs'!$C$8-'DEPRECATED - DT-Prelim Calcs'!$C$9)+'DEPRECATED - DT-Prelim Calcs'!$C$9</f>
        <v>-62.254540485827249</v>
      </c>
      <c r="CJ55" s="57">
        <f t="shared" si="12"/>
        <v>-62.254540485827249</v>
      </c>
      <c r="CK55" s="2">
        <f t="shared" si="39"/>
        <v>-2.0135142923151084</v>
      </c>
      <c r="CL55" s="57">
        <f>CK55*'DEPRECATED - DT-Prelim Calcs'!$C$21/CF$2/'DEPRECATED - DT-Prelim Calcs'!$C$19/'DEPRECATED - DT-Prelim Calcs'!$C$18*3.39*'DEPRECATED - DT-Prelim Calcs'!$C$20</f>
        <v>-34.047548241697747</v>
      </c>
      <c r="CM55" s="46">
        <f t="shared" si="40"/>
        <v>1</v>
      </c>
      <c r="CN55" s="57">
        <f>CL54*'DEPRECATED - DT-Prelim Calcs'!$C$11+CN54</f>
        <v>40.530233572255952</v>
      </c>
      <c r="CO55" s="57">
        <f>CO54+0.5*CL55*'DEPRECATED - DT-Prelim Calcs'!$C$11^2+CN55*'DEPRECATED - DT-Prelim Calcs'!$C$11</f>
        <v>-14053.036582648434</v>
      </c>
      <c r="CP55" s="57">
        <f>MIN('Drive Train'!$F$35-CJ54*'DEPRECATED - DT-Prelim Calcs'!$C$21*'Drive Train'!$F$39,CP54+CJ$2)</f>
        <v>6.0759999999999996</v>
      </c>
      <c r="CQ55" s="57">
        <f>'Drive Train'!$F$35-CJ55*'DEPRECATED - DT-Prelim Calcs'!$C$21*'Drive Train'!$F$39</f>
        <v>16.633308753036253</v>
      </c>
      <c r="CR55" s="1">
        <f>IF(CO55&gt;='Drive Train'!$F$29,1,0)</f>
        <v>0</v>
      </c>
      <c r="CS55" s="57">
        <f t="shared" si="41"/>
        <v>-69.171711650919164</v>
      </c>
      <c r="CT55" s="63">
        <f>CT54+'DEPRECATED - DT-Prelim Calcs'!$C$11</f>
        <v>204</v>
      </c>
      <c r="CU55" s="2">
        <f>DE55/'Drive Train'!$F$35</f>
        <v>0.48999999999999994</v>
      </c>
      <c r="CV55" s="46">
        <f>DC55*12*60/(PI() * 'Drive Train'!$F$15)/CU$2*CU55</f>
        <v>-10511.69869483072</v>
      </c>
      <c r="CW55" s="2">
        <f>('DEPRECATED - DT-Prelim Calcs'!$C$6*CU55-CV55)/('DEPRECATED - DT-Prelim Calcs'!$C$6*CU55)*'DEPRECATED - DT-Prelim Calcs'!$C$7*CU55</f>
        <v>5.9338444380003832</v>
      </c>
      <c r="CX55" s="57">
        <f>CW55/'DEPRECATED - DT-Prelim Calcs'!$C$7*('DEPRECATED - DT-Prelim Calcs'!$C$8-'DEPRECATED - DT-Prelim Calcs'!$C$9)+'DEPRECATED - DT-Prelim Calcs'!$C$9</f>
        <v>318.59719559977145</v>
      </c>
      <c r="CY55" s="57">
        <f t="shared" si="13"/>
        <v>93</v>
      </c>
      <c r="CZ55" s="2">
        <f t="shared" si="42"/>
        <v>1.2803081040535502</v>
      </c>
      <c r="DA55" s="57">
        <f>CZ55*'DEPRECATED - DT-Prelim Calcs'!$C$21/CU$2/'DEPRECATED - DT-Prelim Calcs'!$C$19/'DEPRECATED - DT-Prelim Calcs'!$C$18*3.39*'DEPRECATED - DT-Prelim Calcs'!$C$20</f>
        <v>25.773080821789936</v>
      </c>
      <c r="DB55" s="46">
        <f t="shared" si="43"/>
        <v>0</v>
      </c>
      <c r="DC55" s="57">
        <f>DA54*'DEPRECATED - DT-Prelim Calcs'!$C$11+DC54</f>
        <v>-67.394847747815547</v>
      </c>
      <c r="DD55" s="57">
        <f>DD54+0.5*DA55*'DEPRECATED - DT-Prelim Calcs'!$C$11^2+DC55*'DEPRECATED - DT-Prelim Calcs'!$C$11</f>
        <v>-27891.442084019243</v>
      </c>
      <c r="DE55" s="57">
        <f>MIN('Drive Train'!$F$35-CY54*'DEPRECATED - DT-Prelim Calcs'!$C$21*'Drive Train'!$F$39,DE54+CY$2)</f>
        <v>6.0759999999999996</v>
      </c>
      <c r="DF55" s="57">
        <f>'Drive Train'!$F$35-CY55*'DEPRECATED - DT-Prelim Calcs'!$C$21*'Drive Train'!$F$39</f>
        <v>6.0759999999999996</v>
      </c>
      <c r="DG55" s="1">
        <f>IF(DD55&gt;='Drive Train'!$F$29,1,0)</f>
        <v>0</v>
      </c>
      <c r="DH55" s="57">
        <f t="shared" si="44"/>
        <v>103.33333333333333</v>
      </c>
      <c r="DI55" s="63">
        <f>DI54+'DEPRECATED - DT-Prelim Calcs'!$C$11</f>
        <v>204</v>
      </c>
      <c r="DJ55" s="2">
        <f>DT55/'Drive Train'!$F$35</f>
        <v>0.48999999999999994</v>
      </c>
      <c r="DK55" s="46">
        <f>DR55*12*60/(PI() * 'Drive Train'!$F$15)/DJ$2*DJ55</f>
        <v>-127329.15555703505</v>
      </c>
      <c r="DL55" s="2">
        <f>('DEPRECATED - DT-Prelim Calcs'!$C$6*DJ55-DK55)/('DEPRECATED - DT-Prelim Calcs'!$C$6*DJ55)*'DEPRECATED - DT-Prelim Calcs'!$C$7*DJ55</f>
        <v>58.753745195582439</v>
      </c>
      <c r="DM55" s="57">
        <f>DL55/'DEPRECATED - DT-Prelim Calcs'!$C$7*('DEPRECATED - DT-Prelim Calcs'!$C$8-'DEPRECATED - DT-Prelim Calcs'!$C$9)+'DEPRECATED - DT-Prelim Calcs'!$C$9</f>
        <v>3130.5446093747828</v>
      </c>
      <c r="DN55" s="57">
        <f t="shared" si="14"/>
        <v>93</v>
      </c>
      <c r="DO55" s="2">
        <f t="shared" si="45"/>
        <v>1.1037138828047846</v>
      </c>
      <c r="DP55" s="57">
        <f>DO55*'DEPRECATED - DT-Prelim Calcs'!$C$21/DJ$2/'DEPRECATED - DT-Prelim Calcs'!$C$19/'DEPRECATED - DT-Prelim Calcs'!$C$18*3.39*'DEPRECATED - DT-Prelim Calcs'!$C$20</f>
        <v>25.773080821789936</v>
      </c>
      <c r="DQ55" s="46">
        <f t="shared" si="46"/>
        <v>0</v>
      </c>
      <c r="DR55" s="57">
        <f>DP54*'DEPRECATED - DT-Prelim Calcs'!$C$11+DR54</f>
        <v>-703.75851457736337</v>
      </c>
      <c r="DS55" s="57">
        <f>DS54+0.5*DP55*'DEPRECATED - DT-Prelim Calcs'!$C$11^2+DR55*'DEPRECATED - DT-Prelim Calcs'!$C$11</f>
        <v>-60824.752733511217</v>
      </c>
      <c r="DT55" s="57">
        <f>MIN('Drive Train'!$F$35-DN54*'DEPRECATED - DT-Prelim Calcs'!$C$21*'Drive Train'!$F$39,DT54+DN$2)</f>
        <v>6.0759999999999996</v>
      </c>
      <c r="DU55" s="57">
        <f>'Drive Train'!$F$35-DN55*'DEPRECATED - DT-Prelim Calcs'!$C$21*'Drive Train'!$F$39</f>
        <v>6.0759999999999996</v>
      </c>
      <c r="DV55" s="1">
        <f>IF(DS55&gt;='Drive Train'!$F$29,1,0)</f>
        <v>0</v>
      </c>
      <c r="DW55" s="57">
        <f t="shared" si="47"/>
        <v>103.33333333333333</v>
      </c>
      <c r="DX55" s="63">
        <f>DX54+'DEPRECATED - DT-Prelim Calcs'!$C$11</f>
        <v>204</v>
      </c>
      <c r="DY55" s="2">
        <f>EI55/'Drive Train'!$F$35</f>
        <v>0.48999999999999994</v>
      </c>
      <c r="DZ55" s="46">
        <f>EG55*12*60/(PI() * 'Drive Train'!$F$15)/DY$2*DY55</f>
        <v>-158796.90645545418</v>
      </c>
      <c r="EA55" s="2">
        <f>('DEPRECATED - DT-Prelim Calcs'!$C$6*DY55-DZ55)/('DEPRECATED - DT-Prelim Calcs'!$C$6*DY55)*'DEPRECATED - DT-Prelim Calcs'!$C$7*DY55</f>
        <v>72.982127871978349</v>
      </c>
      <c r="EB55" s="57">
        <f>EA55/'DEPRECATED - DT-Prelim Calcs'!$C$7*('DEPRECATED - DT-Prelim Calcs'!$C$8-'DEPRECATED - DT-Prelim Calcs'!$C$9)+'DEPRECATED - DT-Prelim Calcs'!$C$9</f>
        <v>3888.0141103629967</v>
      </c>
      <c r="EC55" s="57">
        <f t="shared" si="15"/>
        <v>93</v>
      </c>
      <c r="ED55" s="2">
        <f t="shared" si="48"/>
        <v>0.96993038185874991</v>
      </c>
      <c r="EE55" s="57">
        <f>ED55*'DEPRECATED - DT-Prelim Calcs'!$C$21/DY$2/'DEPRECATED - DT-Prelim Calcs'!$C$19/'DEPRECATED - DT-Prelim Calcs'!$C$18*3.39*'DEPRECATED - DT-Prelim Calcs'!$C$20</f>
        <v>25.773080821789936</v>
      </c>
      <c r="EF55" s="46">
        <f t="shared" si="49"/>
        <v>0</v>
      </c>
      <c r="EG55" s="57">
        <f>EE54*'DEPRECATED - DT-Prelim Calcs'!$C$11+EG54</f>
        <v>-771.29745629752699</v>
      </c>
      <c r="EH55" s="57">
        <f>EH54+0.5*EE55*'DEPRECATED - DT-Prelim Calcs'!$C$11^2+EG55*'DEPRECATED - DT-Prelim Calcs'!$C$11</f>
        <v>-94905.669562288924</v>
      </c>
      <c r="EI55" s="57">
        <f>MIN('Drive Train'!$F$35-EC54*'DEPRECATED - DT-Prelim Calcs'!$C$21*'Drive Train'!$F$39,EI54+EC$2)</f>
        <v>6.0759999999999996</v>
      </c>
      <c r="EJ55" s="57">
        <f>'Drive Train'!$F$35-EC55*'DEPRECATED - DT-Prelim Calcs'!$C$21*'Drive Train'!$F$39</f>
        <v>6.0759999999999996</v>
      </c>
      <c r="EK55" s="1">
        <f>IF(EH55&gt;='Drive Train'!$F$29,1,0)</f>
        <v>0</v>
      </c>
      <c r="EL55" s="57">
        <f t="shared" si="50"/>
        <v>103.33333333333333</v>
      </c>
      <c r="EM55" s="63">
        <f>EM54+'DEPRECATED - DT-Prelim Calcs'!$C$11</f>
        <v>204</v>
      </c>
      <c r="EN55" s="2">
        <f>EX55/'Drive Train'!$F$35</f>
        <v>0.48999999999999994</v>
      </c>
      <c r="EO55" s="46">
        <f>EV55*12*60/(PI() * 'Drive Train'!$F$15)/EN$2*EN55</f>
        <v>-106370.17384681186</v>
      </c>
      <c r="EP55" s="2">
        <f>('DEPRECATED - DT-Prelim Calcs'!$C$6*EN55-EO55)/('DEPRECATED - DT-Prelim Calcs'!$C$6*EN55)*'DEPRECATED - DT-Prelim Calcs'!$C$7*EN55</f>
        <v>49.276982358502174</v>
      </c>
      <c r="EQ55" s="57">
        <f>EP55/'DEPRECATED - DT-Prelim Calcs'!$C$7*('DEPRECATED - DT-Prelim Calcs'!$C$8-'DEPRECATED - DT-Prelim Calcs'!$C$9)+'DEPRECATED - DT-Prelim Calcs'!$C$9</f>
        <v>2626.0347869692237</v>
      </c>
      <c r="ER55" s="57">
        <f t="shared" si="16"/>
        <v>93</v>
      </c>
      <c r="ES55" s="2">
        <f t="shared" si="51"/>
        <v>0.86507304327942547</v>
      </c>
      <c r="ET55" s="57">
        <f>ES55*'DEPRECATED - DT-Prelim Calcs'!$C$21/EN$2/'DEPRECATED - DT-Prelim Calcs'!$C$19/'DEPRECATED - DT-Prelim Calcs'!$C$18*3.39*'DEPRECATED - DT-Prelim Calcs'!$C$20</f>
        <v>25.773080821789936</v>
      </c>
      <c r="EU55" s="46">
        <f t="shared" si="52"/>
        <v>0</v>
      </c>
      <c r="EV55" s="57">
        <f>ET54*'DEPRECATED - DT-Prelim Calcs'!$C$11+EV54</f>
        <v>-460.79944390266587</v>
      </c>
      <c r="EW55" s="57">
        <f>EW54+0.5*ET55*'DEPRECATED - DT-Prelim Calcs'!$C$11^2+EV55*'DEPRECATED - DT-Prelim Calcs'!$C$11</f>
        <v>-123033.53896312797</v>
      </c>
      <c r="EX55" s="57">
        <f>MIN('Drive Train'!$F$35-ER54*'DEPRECATED - DT-Prelim Calcs'!$C$21*'Drive Train'!$F$39,EX54+ER$2)</f>
        <v>6.0759999999999996</v>
      </c>
      <c r="EY55" s="57">
        <f>'Drive Train'!$F$35-ER55*'DEPRECATED - DT-Prelim Calcs'!$C$21*'Drive Train'!$F$39</f>
        <v>6.0759999999999996</v>
      </c>
      <c r="EZ55" s="1">
        <f>IF(EW55&gt;='Drive Train'!$F$29,1,0)</f>
        <v>0</v>
      </c>
      <c r="FA55" s="57">
        <f t="shared" si="53"/>
        <v>103.33333333333333</v>
      </c>
      <c r="FB55" s="63">
        <f>FB54+'DEPRECATED - DT-Prelim Calcs'!$C$11</f>
        <v>204</v>
      </c>
      <c r="FC55" s="2">
        <f>FM55/'Drive Train'!$F$35</f>
        <v>0.48999999999999994</v>
      </c>
      <c r="FD55" s="46">
        <f>FK55*12*60/(PI() * 'Drive Train'!$F$15)/FC$2*FC55</f>
        <v>-124231.09841261813</v>
      </c>
      <c r="FE55" s="2">
        <f>('DEPRECATED - DT-Prelim Calcs'!$C$6*FC55-FD55)/('DEPRECATED - DT-Prelim Calcs'!$C$6*FC55)*'DEPRECATED - DT-Prelim Calcs'!$C$7*FC55</f>
        <v>57.352935117150032</v>
      </c>
      <c r="FF55" s="57">
        <f>FE55/'DEPRECATED - DT-Prelim Calcs'!$C$7*('DEPRECATED - DT-Prelim Calcs'!$C$8-'DEPRECATED - DT-Prelim Calcs'!$C$9)+'DEPRECATED - DT-Prelim Calcs'!$C$9</f>
        <v>3055.9703632906012</v>
      </c>
      <c r="FG55" s="57">
        <f t="shared" si="17"/>
        <v>93</v>
      </c>
      <c r="FH55" s="2">
        <f t="shared" si="54"/>
        <v>0.78067567320338405</v>
      </c>
      <c r="FI55" s="57">
        <f>FH55*'DEPRECATED - DT-Prelim Calcs'!$C$21/FC$2/'DEPRECATED - DT-Prelim Calcs'!$C$19/'DEPRECATED - DT-Prelim Calcs'!$C$18*3.39*'DEPRECATED - DT-Prelim Calcs'!$C$20</f>
        <v>25.773080821789936</v>
      </c>
      <c r="FJ55" s="46">
        <f t="shared" si="55"/>
        <v>0</v>
      </c>
      <c r="FK55" s="57">
        <f>FI54*'DEPRECATED - DT-Prelim Calcs'!$C$11+FK54</f>
        <v>-485.66887272333474</v>
      </c>
      <c r="FL55" s="57">
        <f>FL54+0.5*FI55*'DEPRECATED - DT-Prelim Calcs'!$C$11^2+FK55*'DEPRECATED - DT-Prelim Calcs'!$C$11</f>
        <v>-145383.86211172258</v>
      </c>
      <c r="FM55" s="57">
        <f>MIN('Drive Train'!$F$35-FG54*'DEPRECATED - DT-Prelim Calcs'!$C$21*'Drive Train'!$F$39,FM54+FG$2)</f>
        <v>6.0759999999999996</v>
      </c>
      <c r="FN55" s="57">
        <f>'Drive Train'!$F$35-FG55*'DEPRECATED - DT-Prelim Calcs'!$C$21*'Drive Train'!$F$39</f>
        <v>6.0759999999999996</v>
      </c>
      <c r="FO55" s="1">
        <f>IF(FL55&gt;='Drive Train'!$F$29,1,0)</f>
        <v>0</v>
      </c>
      <c r="FP55" s="57">
        <f t="shared" si="56"/>
        <v>103.33333333333333</v>
      </c>
      <c r="FQ55" s="63">
        <f>FQ54+'DEPRECATED - DT-Prelim Calcs'!$C$11</f>
        <v>204</v>
      </c>
      <c r="FR55" s="2">
        <f>GB55/'Drive Train'!$F$35</f>
        <v>0.48999999999999994</v>
      </c>
      <c r="FS55" s="46">
        <f>FZ55*12*60/(PI() * 'Drive Train'!$F$15)/FR$2*FR55</f>
        <v>-500696.57656657411</v>
      </c>
      <c r="FT55" s="2">
        <f>('DEPRECATED - DT-Prelim Calcs'!$C$6*FR55-FS55)/('DEPRECATED - DT-Prelim Calcs'!$C$6*FR55)*'DEPRECATED - DT-Prelim Calcs'!$C$7*FR55</f>
        <v>227.57466163704385</v>
      </c>
      <c r="FU55" s="57">
        <f>FT55/'DEPRECATED - DT-Prelim Calcs'!$C$7*('DEPRECATED - DT-Prelim Calcs'!$C$8-'DEPRECATED - DT-Prelim Calcs'!$C$9)+'DEPRECATED - DT-Prelim Calcs'!$C$9</f>
        <v>12117.981779266693</v>
      </c>
      <c r="FV55" s="57">
        <f t="shared" si="18"/>
        <v>93</v>
      </c>
      <c r="FW55" s="2">
        <f t="shared" si="57"/>
        <v>0.7112822800297498</v>
      </c>
      <c r="FX55" s="57">
        <f>FW55*'DEPRECATED - DT-Prelim Calcs'!$C$21/FR$2/'DEPRECATED - DT-Prelim Calcs'!$C$19/'DEPRECATED - DT-Prelim Calcs'!$C$18*3.39*'DEPRECATED - DT-Prelim Calcs'!$C$20</f>
        <v>25.773080821789936</v>
      </c>
      <c r="FY55" s="46">
        <f t="shared" si="58"/>
        <v>0</v>
      </c>
      <c r="FZ55" s="57">
        <f>FX54*'DEPRECATED - DT-Prelim Calcs'!$C$11+FZ54</f>
        <v>-1783.429349908286</v>
      </c>
      <c r="GA55" s="57">
        <f>GA54+0.5*FX55*'DEPRECATED - DT-Prelim Calcs'!$C$11^2+FZ55*'DEPRECATED - DT-Prelim Calcs'!$C$11</f>
        <v>-150617.98288504078</v>
      </c>
      <c r="GB55" s="57">
        <f>MIN('Drive Train'!$F$35-FV54*'DEPRECATED - DT-Prelim Calcs'!$C$21*'Drive Train'!$F$39,GB54+FV$2)</f>
        <v>6.0759999999999996</v>
      </c>
      <c r="GC55" s="57">
        <f>'Drive Train'!$F$35-FV55*'DEPRECATED - DT-Prelim Calcs'!$C$21*'Drive Train'!$F$39</f>
        <v>6.0759999999999996</v>
      </c>
      <c r="GD55" s="1">
        <f>IF(GA55&gt;='Drive Train'!$F$29,1,0)</f>
        <v>0</v>
      </c>
      <c r="GE55" s="57">
        <f t="shared" si="59"/>
        <v>103.33333333333333</v>
      </c>
      <c r="GF55" s="63">
        <f>GF54+'DEPRECATED - DT-Prelim Calcs'!$C$11</f>
        <v>204</v>
      </c>
      <c r="GG55" s="2">
        <f>GQ55/'Drive Train'!$F$35</f>
        <v>0.83548387096774201</v>
      </c>
      <c r="GH55" s="46">
        <f>GO55*12*60/(PI() * 'Drive Train'!$F$15)/GG$2*GG55</f>
        <v>-103066.56323250107</v>
      </c>
      <c r="GI55" s="2">
        <f>('DEPRECATED - DT-Prelim Calcs'!$C$6*GG55-GH55)/('DEPRECATED - DT-Prelim Calcs'!$C$6*GG55)*'DEPRECATED - DT-Prelim Calcs'!$C$7*GG55</f>
        <v>48.615845845791647</v>
      </c>
      <c r="GJ55" s="57">
        <f>GI55/'DEPRECATED - DT-Prelim Calcs'!$C$7*('DEPRECATED - DT-Prelim Calcs'!$C$8-'DEPRECATED - DT-Prelim Calcs'!$C$9)+'DEPRECATED - DT-Prelim Calcs'!$C$9</f>
        <v>2590.8381834087418</v>
      </c>
      <c r="GK55" s="57">
        <f t="shared" si="60"/>
        <v>29.999999999999982</v>
      </c>
      <c r="GL55" s="2">
        <f t="shared" si="61"/>
        <v>0.99579519204165001</v>
      </c>
      <c r="GM55" s="57">
        <f>GL55*'DEPRECATED - DT-Prelim Calcs'!$C$21/GG$2/'DEPRECATED - DT-Prelim Calcs'!$C$19/'DEPRECATED - DT-Prelim Calcs'!$C$18*3.39*'DEPRECATED - DT-Prelim Calcs'!$C$20</f>
        <v>25.773080821789936</v>
      </c>
      <c r="GN55" s="46">
        <f t="shared" si="62"/>
        <v>0</v>
      </c>
      <c r="GO55" s="57">
        <f>GM54*'DEPRECATED - DT-Prelim Calcs'!$C$11+GO54</f>
        <v>-301.42906589613119</v>
      </c>
      <c r="GP55" s="57">
        <f>GP54+0.5*GM55*'DEPRECATED - DT-Prelim Calcs'!$C$11^2+GO55*'DEPRECATED - DT-Prelim Calcs'!$C$11</f>
        <v>-83652.330170313828</v>
      </c>
      <c r="GQ55" s="57">
        <f>MIN('Drive Train'!$F$35-GK54*'DEPRECATED - DT-Prelim Calcs'!$C$21*'Drive Train'!$F$39,GQ54+GK$2)</f>
        <v>10.360000000000001</v>
      </c>
      <c r="GR55" s="57">
        <f>'Drive Train'!$F$35-GK55*'DEPRECATED - DT-Prelim Calcs'!$C$21*'Drive Train'!$F$39</f>
        <v>10.360000000000001</v>
      </c>
      <c r="GS55" s="1">
        <f>IF(GP55&gt;='Drive Train'!$F$29,1,0)</f>
        <v>0</v>
      </c>
      <c r="GT55" s="57">
        <f t="shared" si="63"/>
        <v>33.333333333333314</v>
      </c>
      <c r="GU55" s="63">
        <f>GU54+'DEPRECATED - DT-Prelim Calcs'!$C$11</f>
        <v>204</v>
      </c>
      <c r="GV55" s="2">
        <f>HF55/'Drive Train'!$F$35</f>
        <v>0.81720430107526887</v>
      </c>
      <c r="GW55" s="46">
        <f>HD55*12*60/(PI() * 'Drive Train'!$F$15)/GV$2*GV55</f>
        <v>-151719.70651080701</v>
      </c>
      <c r="GX55" s="2">
        <f>('DEPRECATED - DT-Prelim Calcs'!$C$6*GV55-GW55)/('DEPRECATED - DT-Prelim Calcs'!$C$6*GV55)*'DEPRECATED - DT-Prelim Calcs'!$C$7*GV55</f>
        <v>70.570680506500381</v>
      </c>
      <c r="GY55" s="57">
        <f>GX55/'DEPRECATED - DT-Prelim Calcs'!$C$7*('DEPRECATED - DT-Prelim Calcs'!$C$8-'DEPRECATED - DT-Prelim Calcs'!$C$9)+'DEPRECATED - DT-Prelim Calcs'!$C$9</f>
        <v>3759.6370576697091</v>
      </c>
      <c r="GZ55" s="57">
        <f t="shared" si="20"/>
        <v>33.333333333333314</v>
      </c>
      <c r="HA55" s="2">
        <f t="shared" si="64"/>
        <v>0.99579519204165001</v>
      </c>
      <c r="HB55" s="57">
        <f>HA55*'DEPRECATED - DT-Prelim Calcs'!$C$21/GV$2/'DEPRECATED - DT-Prelim Calcs'!$C$19/'DEPRECATED - DT-Prelim Calcs'!$C$18*3.39*'DEPRECATED - DT-Prelim Calcs'!$C$20</f>
        <v>25.773080821789936</v>
      </c>
      <c r="HC55" s="46">
        <f t="shared" si="65"/>
        <v>0</v>
      </c>
      <c r="HD55" s="57">
        <f>HB54*'DEPRECATED - DT-Prelim Calcs'!$C$11+HD54</f>
        <v>-453.64565279506894</v>
      </c>
      <c r="HE55" s="57">
        <f>HE54+0.5*HB55*'DEPRECATED - DT-Prelim Calcs'!$C$11^2+HD55*'DEPRECATED - DT-Prelim Calcs'!$C$11</f>
        <v>-83067.6348175452</v>
      </c>
      <c r="HF55" s="57">
        <f>MIN('Drive Train'!$F$35-GZ54*'DEPRECATED - DT-Prelim Calcs'!$C$21*'Drive Train'!$F$39,HF54+GZ$2)</f>
        <v>10.133333333333335</v>
      </c>
      <c r="HG55" s="57">
        <f>'Drive Train'!$F$35-GZ55*'DEPRECATED - DT-Prelim Calcs'!$C$21*'Drive Train'!$F$39</f>
        <v>10.133333333333335</v>
      </c>
      <c r="HH55" s="1">
        <f>IF(HE55&gt;='Drive Train'!$F$29,1,0)</f>
        <v>0</v>
      </c>
      <c r="HI55" s="57">
        <f t="shared" si="66"/>
        <v>37.037037037037017</v>
      </c>
      <c r="HJ55" s="63">
        <f>HJ54+'DEPRECATED - DT-Prelim Calcs'!$C$11</f>
        <v>204</v>
      </c>
      <c r="HK55" s="2">
        <f>HU55/'Drive Train'!$F$35</f>
        <v>0.79892473118279583</v>
      </c>
      <c r="HL55" s="46">
        <f>HS55*12*60/(PI() * 'Drive Train'!$F$15)/HK$2*HK55</f>
        <v>16104.110946134344</v>
      </c>
      <c r="HM55" s="2">
        <f>('DEPRECATED - DT-Prelim Calcs'!$C$6*HK55-HL55)/('DEPRECATED - DT-Prelim Calcs'!$C$6*HK55)*'DEPRECATED - DT-Prelim Calcs'!$C$7*HK55</f>
        <v>-5.3561875292160233</v>
      </c>
      <c r="HN55" s="57">
        <f>HM55/'DEPRECATED - DT-Prelim Calcs'!$C$7*('DEPRECATED - DT-Prelim Calcs'!$C$8-'DEPRECATED - DT-Prelim Calcs'!$C$9)+'DEPRECATED - DT-Prelim Calcs'!$C$9</f>
        <v>-282.4447551860647</v>
      </c>
      <c r="HO55" s="57">
        <f t="shared" si="21"/>
        <v>-282.4447551860647</v>
      </c>
      <c r="HP55" s="2">
        <f t="shared" si="67"/>
        <v>-6.8319467598435528</v>
      </c>
      <c r="HQ55" s="57">
        <f>HP55*'DEPRECATED - DT-Prelim Calcs'!$C$21/HK$2/'DEPRECATED - DT-Prelim Calcs'!$C$19/'DEPRECATED - DT-Prelim Calcs'!$C$18*3.39*'DEPRECATED - DT-Prelim Calcs'!$C$20</f>
        <v>-176.82382624342802</v>
      </c>
      <c r="HR55" s="46">
        <f t="shared" si="68"/>
        <v>1</v>
      </c>
      <c r="HS55" s="57">
        <f>HQ54*'DEPRECATED - DT-Prelim Calcs'!$C$11+HS54</f>
        <v>49.25340866348418</v>
      </c>
      <c r="HT55" s="57">
        <f>HT54+0.5*HQ55*'DEPRECATED - DT-Prelim Calcs'!$C$11^2+HS55*'DEPRECATED - DT-Prelim Calcs'!$C$11</f>
        <v>-89900.903254932404</v>
      </c>
      <c r="HU55" s="57">
        <f>MIN('Drive Train'!$F$35-HO54*'DEPRECATED - DT-Prelim Calcs'!$C$21*'Drive Train'!$F$39,HU54+HO$2)</f>
        <v>9.9066666666666681</v>
      </c>
      <c r="HV55" s="57">
        <f>'Drive Train'!$F$35-HO55*'DEPRECATED - DT-Prelim Calcs'!$C$21*'Drive Train'!$F$39</f>
        <v>31.606243352652399</v>
      </c>
      <c r="HW55" s="1">
        <f>IF(HT55&gt;='Drive Train'!$F$29,1,0)</f>
        <v>0</v>
      </c>
      <c r="HX55" s="57">
        <f t="shared" si="69"/>
        <v>-313.82750576229409</v>
      </c>
      <c r="HY55" s="63">
        <f>HY54+'DEPRECATED - DT-Prelim Calcs'!$C$11</f>
        <v>204</v>
      </c>
      <c r="HZ55" s="2">
        <f>IJ55/'Drive Train'!$F$35</f>
        <v>0.78064516129032269</v>
      </c>
      <c r="IA55" s="46">
        <f>IH55*12*60/(PI() * 'Drive Train'!$F$15)/HZ$2*HZ55</f>
        <v>-393741.0412693767</v>
      </c>
      <c r="IB55" s="2">
        <f>('DEPRECATED - DT-Prelim Calcs'!$C$6*HZ55-IA55)/('DEPRECATED - DT-Prelim Calcs'!$C$6*HZ55)*'DEPRECATED - DT-Prelim Calcs'!$C$7*HZ55</f>
        <v>179.91435848959108</v>
      </c>
      <c r="IC55" s="57">
        <f>IB55/'DEPRECATED - DT-Prelim Calcs'!$C$7*('DEPRECATED - DT-Prelim Calcs'!$C$8-'DEPRECATED - DT-Prelim Calcs'!$C$9)+'DEPRECATED - DT-Prelim Calcs'!$C$9</f>
        <v>9580.7133585952433</v>
      </c>
      <c r="ID55" s="57">
        <f t="shared" si="22"/>
        <v>39.999999999999986</v>
      </c>
      <c r="IE55" s="2">
        <f t="shared" si="70"/>
        <v>0.99579519204165001</v>
      </c>
      <c r="IF55" s="57">
        <f>IE55*'DEPRECATED - DT-Prelim Calcs'!$C$21/HZ$2/'DEPRECATED - DT-Prelim Calcs'!$C$19/'DEPRECATED - DT-Prelim Calcs'!$C$18*3.39*'DEPRECATED - DT-Prelim Calcs'!$C$20</f>
        <v>25.773080821789936</v>
      </c>
      <c r="IG55" s="46">
        <f t="shared" si="71"/>
        <v>0</v>
      </c>
      <c r="IH55" s="57">
        <f>IF54*'DEPRECATED - DT-Prelim Calcs'!$C$11+IH54</f>
        <v>-1232.4304403080866</v>
      </c>
      <c r="II55" s="57">
        <f>II54+0.5*IF55*'DEPRECATED - DT-Prelim Calcs'!$C$11^2+IH55*'DEPRECATED - DT-Prelim Calcs'!$C$11</f>
        <v>-104376.64715339968</v>
      </c>
      <c r="IJ55" s="57">
        <f>MIN('Drive Train'!$F$35-ID54*'DEPRECATED - DT-Prelim Calcs'!$C$21*'Drive Train'!$F$39,IJ54+ID$2)</f>
        <v>9.6800000000000015</v>
      </c>
      <c r="IK55" s="57">
        <f>'Drive Train'!$F$35-ID55*'DEPRECATED - DT-Prelim Calcs'!$C$21*'Drive Train'!$F$39</f>
        <v>9.6800000000000015</v>
      </c>
      <c r="IL55" s="1">
        <f>IF(II55&gt;='Drive Train'!$F$29,1,0)</f>
        <v>0</v>
      </c>
      <c r="IM55" s="57">
        <f t="shared" si="72"/>
        <v>44.444444444444429</v>
      </c>
      <c r="IN55" s="63">
        <f>IN54+'DEPRECATED - DT-Prelim Calcs'!$C$11</f>
        <v>204</v>
      </c>
      <c r="IO55" s="2">
        <f>IY55/'Drive Train'!$F$35</f>
        <v>0.76236559139784954</v>
      </c>
      <c r="IP55" s="46">
        <f>IW55*12*60/(PI() * 'Drive Train'!$F$15)/IO$2*IO55</f>
        <v>-218946.44066857061</v>
      </c>
      <c r="IQ55" s="2">
        <f>('DEPRECATED - DT-Prelim Calcs'!$C$6*IO55-IP55)/('DEPRECATED - DT-Prelim Calcs'!$C$6*IO55)*'DEPRECATED - DT-Prelim Calcs'!$C$7*IO55</f>
        <v>100.83559788788705</v>
      </c>
      <c r="IR55" s="57">
        <f>IQ55/'DEPRECATED - DT-Prelim Calcs'!$C$7*('DEPRECATED - DT-Prelim Calcs'!$C$8-'DEPRECATED - DT-Prelim Calcs'!$C$9)+'DEPRECATED - DT-Prelim Calcs'!$C$9</f>
        <v>5370.835771375896</v>
      </c>
      <c r="IS55" s="57">
        <f t="shared" si="23"/>
        <v>43.333333333333321</v>
      </c>
      <c r="IT55" s="2">
        <f t="shared" si="73"/>
        <v>0.99579519204165001</v>
      </c>
      <c r="IU55" s="57">
        <f>IT55*'DEPRECATED - DT-Prelim Calcs'!$C$21/IO$2/'DEPRECATED - DT-Prelim Calcs'!$C$19/'DEPRECATED - DT-Prelim Calcs'!$C$18*3.39*'DEPRECATED - DT-Prelim Calcs'!$C$20</f>
        <v>25.773080821789936</v>
      </c>
      <c r="IV55" s="46">
        <f t="shared" si="74"/>
        <v>0</v>
      </c>
      <c r="IW55" s="57">
        <f>IU54*'DEPRECATED - DT-Prelim Calcs'!$C$11+IW54</f>
        <v>-701.74609736192383</v>
      </c>
      <c r="IX55" s="57">
        <f>IX54+0.5*IU55*'DEPRECATED - DT-Prelim Calcs'!$C$11^2+IW55*'DEPRECATED - DT-Prelim Calcs'!$C$11</f>
        <v>-101046.02236187979</v>
      </c>
      <c r="IY55" s="57">
        <f>MIN('Drive Train'!$F$35-IS54*'DEPRECATED - DT-Prelim Calcs'!$C$21*'Drive Train'!$F$39,IY54+IS$2)</f>
        <v>9.4533333333333349</v>
      </c>
      <c r="IZ55" s="57">
        <f>'Drive Train'!$F$35-IS55*'DEPRECATED - DT-Prelim Calcs'!$C$21*'Drive Train'!$F$39</f>
        <v>9.4533333333333349</v>
      </c>
      <c r="JA55" s="1">
        <f>IF(IX55&gt;='Drive Train'!$F$29,1,0)</f>
        <v>0</v>
      </c>
      <c r="JB55" s="57">
        <f t="shared" si="75"/>
        <v>48.148148148148138</v>
      </c>
      <c r="JC55" s="63">
        <f>JC54+'DEPRECATED - DT-Prelim Calcs'!$C$11</f>
        <v>204</v>
      </c>
      <c r="JD55" s="2">
        <f>JN55/'Drive Train'!$F$35</f>
        <v>0.74408602150537628</v>
      </c>
      <c r="JE55" s="46">
        <f>JL55*12*60/(PI() * 'Drive Train'!$F$15)/JD$2*JD55</f>
        <v>-260145.05344599206</v>
      </c>
      <c r="JF55" s="2">
        <f>('DEPRECATED - DT-Prelim Calcs'!$C$6*JD55-JE55)/('DEPRECATED - DT-Prelim Calcs'!$C$6*JD55)*'DEPRECATED - DT-Prelim Calcs'!$C$7*JD55</f>
        <v>119.41980993937786</v>
      </c>
      <c r="JG55" s="57">
        <f>JF55/'DEPRECATED - DT-Prelim Calcs'!$C$7*('DEPRECATED - DT-Prelim Calcs'!$C$8-'DEPRECATED - DT-Prelim Calcs'!$C$9)+'DEPRECATED - DT-Prelim Calcs'!$C$9</f>
        <v>6360.1944461502817</v>
      </c>
      <c r="JH55" s="57">
        <f t="shared" si="24"/>
        <v>46.666666666666657</v>
      </c>
      <c r="JI55" s="2">
        <f t="shared" si="76"/>
        <v>0.99579519204165001</v>
      </c>
      <c r="JJ55" s="57">
        <f>JI55*'DEPRECATED - DT-Prelim Calcs'!$C$21/JD$2/'DEPRECATED - DT-Prelim Calcs'!$C$19/'DEPRECATED - DT-Prelim Calcs'!$C$18*3.39*'DEPRECATED - DT-Prelim Calcs'!$C$20</f>
        <v>25.773080821789936</v>
      </c>
      <c r="JK55" s="46">
        <f t="shared" si="77"/>
        <v>0</v>
      </c>
      <c r="JL55" s="57">
        <f>JJ54*'DEPRECATED - DT-Prelim Calcs'!$C$11+JL54</f>
        <v>-854.27526090502238</v>
      </c>
      <c r="JM55" s="57">
        <f>JM54+0.5*JJ55*'DEPRECATED - DT-Prelim Calcs'!$C$11^2+JL55*'DEPRECATED - DT-Prelim Calcs'!$C$11</f>
        <v>-105525.94914430645</v>
      </c>
      <c r="JN55" s="57">
        <f>MIN('Drive Train'!$F$35-JH54*'DEPRECATED - DT-Prelim Calcs'!$C$21*'Drive Train'!$F$39,JN54+JH$2)</f>
        <v>9.2266666666666666</v>
      </c>
      <c r="JO55" s="57">
        <f>'Drive Train'!$F$35-JH55*'DEPRECATED - DT-Prelim Calcs'!$C$21*'Drive Train'!$F$39</f>
        <v>9.2266666666666666</v>
      </c>
      <c r="JP55" s="1">
        <f>IF(JM55&gt;='Drive Train'!$F$29,1,0)</f>
        <v>0</v>
      </c>
      <c r="JQ55" s="57">
        <f>MIN(JG55,'DEPRECATED - DT-Prelim Calcs'!$C$10)*'DEPRECATED - DT-Prelim Calcs'!$C$11*1000/60/60</f>
        <v>103.33333333333333</v>
      </c>
      <c r="JR55" s="63">
        <f>JR54+'DEPRECATED - DT-Prelim Calcs'!$C$11</f>
        <v>204</v>
      </c>
      <c r="JS55" s="2">
        <f>KC55/'Drive Train'!$F$35</f>
        <v>3.1889659128426207</v>
      </c>
      <c r="JT55" s="46">
        <f>KA55*12*60/(PI() * 'Drive Train'!$F$15)/JS$2*JS55</f>
        <v>-1209839.6392885696</v>
      </c>
      <c r="JU55" s="2">
        <f>('DEPRECATED - DT-Prelim Calcs'!$C$6*JS55-JT55)/('DEPRECATED - DT-Prelim Calcs'!$C$6*JS55)*'DEPRECATED - DT-Prelim Calcs'!$C$7*JS55</f>
        <v>554.72359371964171</v>
      </c>
      <c r="JV55" s="57">
        <f>JU55/'DEPRECATED - DT-Prelim Calcs'!$C$7*('DEPRECATED - DT-Prelim Calcs'!$C$8-'DEPRECATED - DT-Prelim Calcs'!$C$9)+'DEPRECATED - DT-Prelim Calcs'!$C$9</f>
        <v>29534.250653207484</v>
      </c>
      <c r="JW55" s="57">
        <f t="shared" si="25"/>
        <v>49.999999999999993</v>
      </c>
      <c r="JX55" s="2">
        <f t="shared" si="78"/>
        <v>0.99579519204165001</v>
      </c>
      <c r="JY55" s="57">
        <f>JX55*'DEPRECATED - DT-Prelim Calcs'!$C$21/JS$2/'DEPRECATED - DT-Prelim Calcs'!$C$19/'DEPRECATED - DT-Prelim Calcs'!$C$18*3.39*'DEPRECATED - DT-Prelim Calcs'!$C$20</f>
        <v>25.773080821789936</v>
      </c>
      <c r="JZ55" s="46">
        <f t="shared" si="79"/>
        <v>0</v>
      </c>
      <c r="KA55" s="57">
        <f>JY54*'DEPRECATED - DT-Prelim Calcs'!$C$11+KA54</f>
        <v>-927.00768792681163</v>
      </c>
      <c r="KB55" s="57">
        <f>KB54+0.5*JY55*'DEPRECATED - DT-Prelim Calcs'!$C$11^2+KA55*'DEPRECATED - DT-Prelim Calcs'!$C$11</f>
        <v>-78621.086085939998</v>
      </c>
      <c r="KC55" s="57">
        <f>MIN('Drive Train'!$F$35-JW54*'DEPRECATED - DT-Prelim Calcs'!$C$21*'Drive Train'!$F$39,KC54+JW$2)</f>
        <v>39.5431773192485</v>
      </c>
      <c r="KD55" s="57">
        <f>'Drive Train'!$F$35-JW55*'DEPRECATED - DT-Prelim Calcs'!$C$21*'Drive Train'!$F$39</f>
        <v>9</v>
      </c>
      <c r="KE55" s="1">
        <f>IF(KB55&gt;='Drive Train'!$F$29,1,0)</f>
        <v>0</v>
      </c>
      <c r="KF55" s="57">
        <f>MIN(JV55,'DEPRECATED - DT-Prelim Calcs'!$C$10)*'DEPRECATED - DT-Prelim Calcs'!$C$11*1000/60/60</f>
        <v>103.33333333333333</v>
      </c>
      <c r="KG55" s="63">
        <f>KG54+'DEPRECATED - DT-Prelim Calcs'!$C$11</f>
        <v>204</v>
      </c>
      <c r="KH55" s="2">
        <f>KR55/'Drive Train'!$F$35</f>
        <v>0.7075268817204301</v>
      </c>
      <c r="KI55" s="46">
        <f>KP55*12*60/(PI() * 'Drive Train'!$F$15)/KH$2*KH55</f>
        <v>-3694.3429700390602</v>
      </c>
      <c r="KJ55" s="2">
        <f>('DEPRECATED - DT-Prelim Calcs'!$C$6*KH55-KI55)/('DEPRECATED - DT-Prelim Calcs'!$C$6*KH55)*'DEPRECATED - DT-Prelim Calcs'!$C$7*KH55</f>
        <v>3.3755650303109896</v>
      </c>
      <c r="KK55" s="57">
        <f>KJ55/'DEPRECATED - DT-Prelim Calcs'!$C$7*('DEPRECATED - DT-Prelim Calcs'!$C$8-'DEPRECATED - DT-Prelim Calcs'!$C$9)+'DEPRECATED - DT-Prelim Calcs'!$C$9</f>
        <v>182.40331675887964</v>
      </c>
      <c r="KL55" s="57">
        <f t="shared" si="26"/>
        <v>53.333333333333329</v>
      </c>
      <c r="KM55" s="2">
        <f t="shared" si="80"/>
        <v>0.99579519204165001</v>
      </c>
      <c r="KN55" s="57">
        <f>KM55*'DEPRECATED - DT-Prelim Calcs'!$C$21/KH$2/'DEPRECATED - DT-Prelim Calcs'!$C$19/'DEPRECATED - DT-Prelim Calcs'!$C$18*3.39*'DEPRECATED - DT-Prelim Calcs'!$C$20</f>
        <v>25.773080821789936</v>
      </c>
      <c r="KO55" s="46">
        <f t="shared" si="81"/>
        <v>0</v>
      </c>
      <c r="KP55" s="57">
        <f>KN54*'DEPRECATED - DT-Prelim Calcs'!$C$11+KP54</f>
        <v>-12.758501516666314</v>
      </c>
      <c r="KQ55" s="57">
        <f>KQ54+0.5*KN55*'DEPRECATED - DT-Prelim Calcs'!$C$11^2+KP55*'DEPRECATED - DT-Prelim Calcs'!$C$11</f>
        <v>-105214.51497826821</v>
      </c>
      <c r="KR55" s="57">
        <f>MIN('Drive Train'!$F$35-KL54*'DEPRECATED - DT-Prelim Calcs'!$C$21*'Drive Train'!$F$39,KR54+KL$2)</f>
        <v>8.7733333333333334</v>
      </c>
      <c r="KS55" s="57">
        <f>'Drive Train'!$F$35-KL55*'DEPRECATED - DT-Prelim Calcs'!$C$21*'Drive Train'!$F$39</f>
        <v>8.7733333333333334</v>
      </c>
      <c r="KT55" s="1">
        <f>IF(KQ55&gt;='Drive Train'!$F$29,1,0)</f>
        <v>0</v>
      </c>
      <c r="KU55" s="57">
        <f>MIN(KK55,'DEPRECATED - DT-Prelim Calcs'!$C$10)*'DEPRECATED - DT-Prelim Calcs'!$C$11*1000/60/60</f>
        <v>103.33333333333333</v>
      </c>
      <c r="KV55" s="63">
        <f>KV54+'DEPRECATED - DT-Prelim Calcs'!$C$11</f>
        <v>204</v>
      </c>
      <c r="KW55" s="2">
        <f>LG55/'Drive Train'!$F$35</f>
        <v>0.68924731182795695</v>
      </c>
      <c r="KX55" s="46">
        <f>LE55*12*60/(PI() * 'Drive Train'!$F$15)/KW$2*KW55</f>
        <v>-41764.321844389997</v>
      </c>
      <c r="KY55" s="2">
        <f>('DEPRECATED - DT-Prelim Calcs'!$C$6*KW55-KX55)/('DEPRECATED - DT-Prelim Calcs'!$C$6*KW55)*'DEPRECATED - DT-Prelim Calcs'!$C$7*KW55</f>
        <v>20.545141489606671</v>
      </c>
      <c r="KZ55" s="57">
        <f>KY55/'DEPRECATED - DT-Prelim Calcs'!$C$7*('DEPRECATED - DT-Prelim Calcs'!$C$8-'DEPRECATED - DT-Prelim Calcs'!$C$9)+'DEPRECATED - DT-Prelim Calcs'!$C$9</f>
        <v>1096.4517232848698</v>
      </c>
      <c r="LA55" s="57">
        <f t="shared" si="27"/>
        <v>56.666666666666664</v>
      </c>
      <c r="LB55" s="2">
        <f t="shared" si="82"/>
        <v>0.99579519204165001</v>
      </c>
      <c r="LC55" s="57">
        <f>LB55*'DEPRECATED - DT-Prelim Calcs'!$C$21/KW$2/'DEPRECATED - DT-Prelim Calcs'!$C$19/'DEPRECATED - DT-Prelim Calcs'!$C$18*3.39*'DEPRECATED - DT-Prelim Calcs'!$C$20</f>
        <v>25.773080821789936</v>
      </c>
      <c r="LD55" s="46">
        <f t="shared" si="83"/>
        <v>0</v>
      </c>
      <c r="LE55" s="57">
        <f>LC54*'DEPRECATED - DT-Prelim Calcs'!$C$11+LE54</f>
        <v>-148.05932195217622</v>
      </c>
      <c r="LF55" s="57">
        <f>LF54+0.5*LC55*'DEPRECATED - DT-Prelim Calcs'!$C$11^2+LE55*'DEPRECATED - DT-Prelim Calcs'!$C$11</f>
        <v>-102720.00305420111</v>
      </c>
      <c r="LG55" s="57">
        <f>MIN('Drive Train'!$F$35-LA54*'DEPRECATED - DT-Prelim Calcs'!$C$21*'Drive Train'!$F$39,LG54+LA$2)</f>
        <v>8.5466666666666669</v>
      </c>
      <c r="LH55" s="57">
        <f>'Drive Train'!$F$35-LA55*'DEPRECATED - DT-Prelim Calcs'!$C$21*'Drive Train'!$F$39</f>
        <v>8.5466666666666669</v>
      </c>
      <c r="LI55" s="1">
        <f>IF(LF55&gt;='Drive Train'!$F$29,1,0)</f>
        <v>0</v>
      </c>
      <c r="LJ55" s="57">
        <f>MIN(KZ55,'DEPRECATED - DT-Prelim Calcs'!$C$10)*'DEPRECATED - DT-Prelim Calcs'!$C$11*1000/60/60</f>
        <v>103.33333333333333</v>
      </c>
      <c r="LK55" s="63">
        <f>LK54+'DEPRECATED - DT-Prelim Calcs'!$C$11</f>
        <v>204</v>
      </c>
      <c r="LL55" s="2">
        <f>LV55/'Drive Train'!$F$35</f>
        <v>0.67096774193548392</v>
      </c>
      <c r="LM55" s="46">
        <f>LT55*12*60/(PI() * 'Drive Train'!$F$15)/LL$2*LL55</f>
        <v>-30017.331917917112</v>
      </c>
      <c r="LN55" s="2">
        <f>('DEPRECATED - DT-Prelim Calcs'!$C$6*LL55-LM55)/('DEPRECATED - DT-Prelim Calcs'!$C$6*LL55)*'DEPRECATED - DT-Prelim Calcs'!$C$7*LL55</f>
        <v>15.18959697141916</v>
      </c>
      <c r="LO55" s="57">
        <f>LN55/'DEPRECATED - DT-Prelim Calcs'!$C$7*('DEPRECATED - DT-Prelim Calcs'!$C$8-'DEPRECATED - DT-Prelim Calcs'!$C$9)+'DEPRECATED - DT-Prelim Calcs'!$C$9</f>
        <v>811.34119976476291</v>
      </c>
      <c r="LP55" s="57">
        <f t="shared" si="28"/>
        <v>60</v>
      </c>
      <c r="LQ55" s="2">
        <f t="shared" si="84"/>
        <v>0.99579519204165001</v>
      </c>
      <c r="LR55" s="57">
        <f>LQ55*'DEPRECATED - DT-Prelim Calcs'!$C$21/LL$2/'DEPRECATED - DT-Prelim Calcs'!$C$19/'DEPRECATED - DT-Prelim Calcs'!$C$18*3.39*'DEPRECATED - DT-Prelim Calcs'!$C$20</f>
        <v>25.773080821789936</v>
      </c>
      <c r="LS55" s="46">
        <f t="shared" si="85"/>
        <v>0</v>
      </c>
      <c r="LT55" s="57">
        <f>LR54*'DEPRECATED - DT-Prelim Calcs'!$C$11+LT54</f>
        <v>-109.31401595679368</v>
      </c>
      <c r="LU55" s="57">
        <f>LU54+0.5*LR55*'DEPRECATED - DT-Prelim Calcs'!$C$11^2+LT55*'DEPRECATED - DT-Prelim Calcs'!$C$11</f>
        <v>-106579.29396120967</v>
      </c>
      <c r="LV55" s="57">
        <f>MIN('Drive Train'!$F$35-LP54*'DEPRECATED - DT-Prelim Calcs'!$C$21*'Drive Train'!$F$39,LV54+LP$2)</f>
        <v>8.32</v>
      </c>
      <c r="LW55" s="57">
        <f>'Drive Train'!$F$35-LP55*'DEPRECATED - DT-Prelim Calcs'!$C$21*'Drive Train'!$F$39</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50.879506219985451</v>
      </c>
      <c r="G56" s="18">
        <f>'DEPRECATED - DT-Prelim Calcs'!HF2</f>
        <v>51.777710834945893</v>
      </c>
      <c r="H56" s="18">
        <f>'DEPRECATED - DT-Prelim Calcs'!HU2</f>
        <v>53.694245685852195</v>
      </c>
      <c r="I56" s="18">
        <f>'DEPRECATED - DT-Prelim Calcs'!IJ2</f>
        <v>53.31495979112033</v>
      </c>
      <c r="J56" s="18">
        <f>'DEPRECATED - DT-Prelim Calcs'!IY2</f>
        <v>53.509250894406257</v>
      </c>
      <c r="K56" s="18">
        <f>'DEPRECATED - DT-Prelim Calcs'!JN2</f>
        <v>53.134179955010481</v>
      </c>
      <c r="L56" s="18">
        <f>'DEPRECATED - DT-Prelim Calcs'!KC2</f>
        <v>53.01031452745336</v>
      </c>
      <c r="M56" s="18">
        <f>'DEPRECATED - DT-Prelim Calcs'!KR2</f>
        <v>53.741034540362548</v>
      </c>
      <c r="N56" s="18">
        <f>'DEPRECATED - DT-Prelim Calcs'!LG2</f>
        <v>53.802847102924318</v>
      </c>
      <c r="O56" s="18">
        <f>'DEPRECATED - DT-Prelim Calcs'!LV2</f>
        <v>52.69993040908701</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Train'!$AA$49 + V55*(1-'Drive Train'!$AA$49))</f>
        <v>0</v>
      </c>
      <c r="W56" s="57">
        <f t="shared" si="0"/>
        <v>0</v>
      </c>
      <c r="X56" s="2">
        <f>MAX(MIN(IF(AND(AI55=1,AG56&lt;0),-1,1)*(W56-$C$9)/($C$8-$C$9)*$C$7-$C$29*AE56/T$2 -  AI55*$C$29/2,X$2),MAX(X$4:X55)*-1)</f>
        <v>-0.2458281045106315</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Train'!$F$39,AG55+W$2)-$C$3,IF(AE55-1&lt;=0,0,IF($C$32=Motors!$C$29,MAX(MAX(AG$4:AG55)*-1,AG55-W$2),MAX(0,MAX(AG$4:AG55)*-1,AG55-W$2))))</f>
        <v>0</v>
      </c>
      <c r="AH56" s="57">
        <f>'Drive Train'!$F$35-ABS(W56)*'DEPRECATED - DT-Prelim Calcs'!$C$21*'Drive Train'!$F$39</f>
        <v>12.4</v>
      </c>
      <c r="AI56" s="1">
        <f>IF(AJ56&gt;='Drive Train'!$F$29,1,0)</f>
        <v>1</v>
      </c>
      <c r="AJ56" s="57">
        <f>AJ55+0.5*Y56*'DEPRECATED - DT-Prelim Calcs'!$C$11^2+AE56*'DEPRECATED - DT-Prelim Calcs'!$C$11</f>
        <v>784.33981740885292</v>
      </c>
      <c r="AK56" s="57">
        <f t="shared" si="8"/>
        <v>0</v>
      </c>
      <c r="AL56" s="63">
        <f>AL55+'DEPRECATED - DT-Prelim Calcs'!$C$11</f>
        <v>208</v>
      </c>
      <c r="AM56" s="2">
        <f>AW56/'Drive Train'!$F$35</f>
        <v>0.88882555435963795</v>
      </c>
      <c r="AN56" s="46">
        <f>AU56*12*60/(PI() * 'Drive Train'!$F$15)/AM$2*AM56</f>
        <v>4007.4137886411822</v>
      </c>
      <c r="AO56" s="2">
        <f>('DEPRECATED - DT-Prelim Calcs'!$C$6*AM56-AN56)/('DEPRECATED - DT-Prelim Calcs'!$C$6*AM56)*'DEPRECATED - DT-Prelim Calcs'!$C$7*AM56</f>
        <v>0.33008699114270329</v>
      </c>
      <c r="AP56" s="57">
        <f>AO56/'DEPRECATED - DT-Prelim Calcs'!$C$7*('DEPRECATED - DT-Prelim Calcs'!$C$8-'DEPRECATED - DT-Prelim Calcs'!$C$9)+'DEPRECATED - DT-Prelim Calcs'!$C$9</f>
        <v>20.272680897762999</v>
      </c>
      <c r="AQ56" s="57">
        <f t="shared" si="9"/>
        <v>20.272680897762999</v>
      </c>
      <c r="AR56" s="2">
        <f t="shared" si="30"/>
        <v>-2.9387574844164099E-6</v>
      </c>
      <c r="AS56" s="57">
        <f>AR56*'DEPRECATED - DT-Prelim Calcs'!$C$21/AM$2/'DEPRECATED - DT-Prelim Calcs'!$C$19/'DEPRECATED - DT-Prelim Calcs'!$C$18*3.39*'DEPRECATED - DT-Prelim Calcs'!$C$20</f>
        <v>-2.1296983290048021E-5</v>
      </c>
      <c r="AT56" s="46">
        <f t="shared" si="31"/>
        <v>0</v>
      </c>
      <c r="AU56" s="57">
        <f>AS55*'DEPRECATED - DT-Prelim Calcs'!$C$11+AU55</f>
        <v>39.345496289201257</v>
      </c>
      <c r="AV56" s="57">
        <f>AV55+0.5*AS56*'DEPRECATED - DT-Prelim Calcs'!$C$11^2+AU56*'DEPRECATED - DT-Prelim Calcs'!$C$11</f>
        <v>8141.0541644599298</v>
      </c>
      <c r="AW56" s="57">
        <f>MIN('Drive Train'!$F$35-AQ55*'DEPRECATED - DT-Prelim Calcs'!$C$21*'Drive Train'!$F$39,AW55+AQ$2)</f>
        <v>11.021436874059511</v>
      </c>
      <c r="AX56" s="57">
        <f>'Drive Train'!$F$35-AQ56*'DEPRECATED - DT-Prelim Calcs'!$C$21*'Drive Train'!$F$39</f>
        <v>11.021457698952116</v>
      </c>
      <c r="AY56" s="1">
        <f>IF(AV56&gt;='Drive Train'!$F$29,1,0)</f>
        <v>1</v>
      </c>
      <c r="AZ56" s="57">
        <f t="shared" si="32"/>
        <v>22.525200997514442</v>
      </c>
      <c r="BA56" s="63">
        <f>BA55+'DEPRECATED - DT-Prelim Calcs'!$C$11</f>
        <v>208</v>
      </c>
      <c r="BB56" s="2">
        <f>BL56/'Drive Train'!$F$35</f>
        <v>0.48999999999999994</v>
      </c>
      <c r="BC56" s="46">
        <f>BJ56*12*60/(PI() * 'Drive Train'!$F$15)/BB$2*BB56</f>
        <v>5110.3495529089778</v>
      </c>
      <c r="BD56" s="2">
        <f>('DEPRECATED - DT-Prelim Calcs'!$C$6*BB56-BC56)/('DEPRECATED - DT-Prelim Calcs'!$C$6*BB56)*'DEPRECATED - DT-Prelim Calcs'!$C$7*BB56</f>
        <v>-1.1297833813340783</v>
      </c>
      <c r="BE56" s="57">
        <f>BD56/'DEPRECATED - DT-Prelim Calcs'!$C$7*('DEPRECATED - DT-Prelim Calcs'!$C$8-'DEPRECATED - DT-Prelim Calcs'!$C$9)+'DEPRECATED - DT-Prelim Calcs'!$C$9</f>
        <v>-57.445729388034124</v>
      </c>
      <c r="BF56" s="57">
        <f t="shared" si="10"/>
        <v>-57.445729388034124</v>
      </c>
      <c r="BG56" s="2">
        <f t="shared" si="33"/>
        <v>-1.8933363094692739</v>
      </c>
      <c r="BH56" s="57">
        <f>BG56*'DEPRECATED - DT-Prelim Calcs'!$C$21/BB$2/'DEPRECATED - DT-Prelim Calcs'!$C$19/'DEPRECATED - DT-Prelim Calcs'!$C$18*3.39*'DEPRECATED - DT-Prelim Calcs'!$C$20</f>
        <v>-19.819055255206639</v>
      </c>
      <c r="BI56" s="46">
        <f t="shared" si="34"/>
        <v>1</v>
      </c>
      <c r="BJ56" s="57">
        <f>BH55*'DEPRECATED - DT-Prelim Calcs'!$C$11+BJ55</f>
        <v>63.008777914814488</v>
      </c>
      <c r="BK56" s="57">
        <f>BK55+0.5*BH56*'DEPRECATED - DT-Prelim Calcs'!$C$11^2+BJ56*'DEPRECATED - DT-Prelim Calcs'!$C$11</f>
        <v>4892.7248800549223</v>
      </c>
      <c r="BL56" s="57">
        <f>MIN('Drive Train'!$F$35-BF55*'DEPRECATED - DT-Prelim Calcs'!$C$21*'Drive Train'!$F$39,BL55+BF$2)</f>
        <v>6.0759999999999996</v>
      </c>
      <c r="BM56" s="57">
        <f>'Drive Train'!$F$35-BF56*'DEPRECATED - DT-Prelim Calcs'!$C$21*'Drive Train'!$F$39</f>
        <v>16.306309598386321</v>
      </c>
      <c r="BN56" s="1">
        <f>IF(BK56&gt;='Drive Train'!$F$29,1,0)</f>
        <v>1</v>
      </c>
      <c r="BO56" s="57">
        <f t="shared" si="35"/>
        <v>-63.828588208926803</v>
      </c>
      <c r="BP56" s="63">
        <f>BP55+'DEPRECATED - DT-Prelim Calcs'!$C$11</f>
        <v>208</v>
      </c>
      <c r="BQ56" s="2">
        <f>CA56/'Drive Train'!$F$35</f>
        <v>0.68675972604865743</v>
      </c>
      <c r="BR56" s="46">
        <f>BY56*12*60/(PI() * 'Drive Train'!$F$15)/BQ$2*BQ56</f>
        <v>8385.3105750215454</v>
      </c>
      <c r="BS56" s="2">
        <f>('DEPRECATED - DT-Prelim Calcs'!$C$6*BQ56-BR56)/('DEPRECATED - DT-Prelim Calcs'!$C$6*BQ56)*'DEPRECATED - DT-Prelim Calcs'!$C$7*BQ56</f>
        <v>-2.136390952493266</v>
      </c>
      <c r="BT56" s="57">
        <f>BS56/'DEPRECATED - DT-Prelim Calcs'!$C$7*('DEPRECATED - DT-Prelim Calcs'!$C$8-'DEPRECATED - DT-Prelim Calcs'!$C$9)+'DEPRECATED - DT-Prelim Calcs'!$C$9</f>
        <v>-111.03400796883238</v>
      </c>
      <c r="BU56" s="57">
        <f t="shared" si="11"/>
        <v>-111.03400796883238</v>
      </c>
      <c r="BV56" s="2">
        <f t="shared" si="36"/>
        <v>-3.0303115691120368</v>
      </c>
      <c r="BW56" s="57">
        <f>BV56*'DEPRECATED - DT-Prelim Calcs'!$C$21/BQ$2/'DEPRECATED - DT-Prelim Calcs'!$C$19/'DEPRECATED - DT-Prelim Calcs'!$C$18*3.39*'DEPRECATED - DT-Prelim Calcs'!$C$20</f>
        <v>-41.480887313207873</v>
      </c>
      <c r="BX56" s="46">
        <f t="shared" si="37"/>
        <v>1</v>
      </c>
      <c r="BY56" s="57">
        <f>BW55*'DEPRECATED - DT-Prelim Calcs'!$C$11+BY55</f>
        <v>56.409895333290834</v>
      </c>
      <c r="BZ56" s="57">
        <f>BZ55+0.5*BW56*'DEPRECATED - DT-Prelim Calcs'!$C$11^2+BY56*'DEPRECATED - DT-Prelim Calcs'!$C$11</f>
        <v>-3492.9088005574654</v>
      </c>
      <c r="CA56" s="57">
        <f>MIN('Drive Train'!$F$35-BU55*'DEPRECATED - DT-Prelim Calcs'!$C$21*'Drive Train'!$F$39,CA55+BU$2)</f>
        <v>8.5158206030033519</v>
      </c>
      <c r="CB56" s="57">
        <f>'Drive Train'!$F$35-BU56*'DEPRECATED - DT-Prelim Calcs'!$C$21*'Drive Train'!$F$39</f>
        <v>19.950312541880603</v>
      </c>
      <c r="CC56" s="1">
        <f>IF(BZ56&gt;='Drive Train'!$F$29,1,0)</f>
        <v>0</v>
      </c>
      <c r="CD56" s="57">
        <f t="shared" si="38"/>
        <v>-123.37111996536933</v>
      </c>
      <c r="CE56" s="63">
        <f>CE55+'DEPRECATED - DT-Prelim Calcs'!$C$11</f>
        <v>208</v>
      </c>
      <c r="CF56" s="2">
        <f>CP56/'Drive Train'!$F$35</f>
        <v>1.341395867180343</v>
      </c>
      <c r="CG56" s="46">
        <f>CN56*12*60/(PI() * 'Drive Train'!$F$15)/CF$2*CF56</f>
        <v>-34309.6722592183</v>
      </c>
      <c r="CH56" s="2">
        <f>('DEPRECATED - DT-Prelim Calcs'!$C$6*CF56-CG56)/('DEPRECATED - DT-Prelim Calcs'!$C$6*CF56)*'DEPRECATED - DT-Prelim Calcs'!$C$7*CF56</f>
        <v>18.746143053922662</v>
      </c>
      <c r="CI56" s="57">
        <f>CH56/'DEPRECATED - DT-Prelim Calcs'!$C$7*('DEPRECATED - DT-Prelim Calcs'!$C$8-'DEPRECATED - DT-Prelim Calcs'!$C$9)+'DEPRECATED - DT-Prelim Calcs'!$C$9</f>
        <v>1000.6793169370447</v>
      </c>
      <c r="CJ56" s="57">
        <f t="shared" si="12"/>
        <v>93</v>
      </c>
      <c r="CK56" s="2">
        <f t="shared" si="39"/>
        <v>1.5241763143494644</v>
      </c>
      <c r="CL56" s="57">
        <f>CK56*'DEPRECATED - DT-Prelim Calcs'!$C$21/CF$2/'DEPRECATED - DT-Prelim Calcs'!$C$19/'DEPRECATED - DT-Prelim Calcs'!$C$18*3.39*'DEPRECATED - DT-Prelim Calcs'!$C$20</f>
        <v>25.773080821789936</v>
      </c>
      <c r="CM56" s="46">
        <f t="shared" si="40"/>
        <v>0</v>
      </c>
      <c r="CN56" s="57">
        <f>CL55*'DEPRECATED - DT-Prelim Calcs'!$C$11+CN55</f>
        <v>-95.659959394535036</v>
      </c>
      <c r="CO56" s="57">
        <f>CO55+0.5*CL56*'DEPRECATED - DT-Prelim Calcs'!$C$11^2+CN56*'DEPRECATED - DT-Prelim Calcs'!$C$11</f>
        <v>-14229.491773652255</v>
      </c>
      <c r="CP56" s="57">
        <f>MIN('Drive Train'!$F$35-CJ55*'DEPRECATED - DT-Prelim Calcs'!$C$21*'Drive Train'!$F$39,CP55+CJ$2)</f>
        <v>16.633308753036253</v>
      </c>
      <c r="CQ56" s="57">
        <f>'Drive Train'!$F$35-CJ56*'DEPRECATED - DT-Prelim Calcs'!$C$21*'Drive Train'!$F$39</f>
        <v>6.0759999999999996</v>
      </c>
      <c r="CR56" s="1">
        <f>IF(CO56&gt;='Drive Train'!$F$29,1,0)</f>
        <v>0</v>
      </c>
      <c r="CS56" s="57">
        <f t="shared" si="41"/>
        <v>103.33333333333333</v>
      </c>
      <c r="CT56" s="63">
        <f>CT55+'DEPRECATED - DT-Prelim Calcs'!$C$11</f>
        <v>208</v>
      </c>
      <c r="CU56" s="2">
        <f>DE56/'Drive Train'!$F$35</f>
        <v>0.48999999999999994</v>
      </c>
      <c r="CV56" s="46">
        <f>DC56*12*60/(PI() * 'Drive Train'!$F$15)/CU$2*CU56</f>
        <v>5567.8010942288774</v>
      </c>
      <c r="CW56" s="2">
        <f>('DEPRECATED - DT-Prelim Calcs'!$C$6*CU56-CV56)/('DEPRECATED - DT-Prelim Calcs'!$C$6*CU56)*'DEPRECATED - DT-Prelim Calcs'!$C$7*CU56</f>
        <v>-1.3366235716869783</v>
      </c>
      <c r="CX56" s="57">
        <f>CW56/'DEPRECATED - DT-Prelim Calcs'!$C$7*('DEPRECATED - DT-Prelim Calcs'!$C$8-'DEPRECATED - DT-Prelim Calcs'!$C$9)+'DEPRECATED - DT-Prelim Calcs'!$C$9</f>
        <v>-68.457180185659467</v>
      </c>
      <c r="CY56" s="57">
        <f t="shared" si="13"/>
        <v>-68.457180185659467</v>
      </c>
      <c r="CZ56" s="2">
        <f t="shared" si="42"/>
        <v>-2.1685257311689692</v>
      </c>
      <c r="DA56" s="57">
        <f>CZ56*'DEPRECATED - DT-Prelim Calcs'!$C$21/CU$2/'DEPRECATED - DT-Prelim Calcs'!$C$19/'DEPRECATED - DT-Prelim Calcs'!$C$18*3.39*'DEPRECATED - DT-Prelim Calcs'!$C$20</f>
        <v>-43.653233746313397</v>
      </c>
      <c r="DB56" s="46">
        <f t="shared" si="43"/>
        <v>1</v>
      </c>
      <c r="DC56" s="57">
        <f>DA55*'DEPRECATED - DT-Prelim Calcs'!$C$11+DC55</f>
        <v>35.697475539344197</v>
      </c>
      <c r="DD56" s="57">
        <f>DD55+0.5*DA56*'DEPRECATED - DT-Prelim Calcs'!$C$11^2+DC56*'DEPRECATED - DT-Prelim Calcs'!$C$11</f>
        <v>-28097.878051832377</v>
      </c>
      <c r="DE56" s="57">
        <f>MIN('Drive Train'!$F$35-CY55*'DEPRECATED - DT-Prelim Calcs'!$C$21*'Drive Train'!$F$39,DE55+CY$2)</f>
        <v>6.0759999999999996</v>
      </c>
      <c r="DF56" s="57">
        <f>'Drive Train'!$F$35-CY56*'DEPRECATED - DT-Prelim Calcs'!$C$21*'Drive Train'!$F$39</f>
        <v>17.055088252624845</v>
      </c>
      <c r="DG56" s="1">
        <f>IF(DD56&gt;='Drive Train'!$F$29,1,0)</f>
        <v>0</v>
      </c>
      <c r="DH56" s="57">
        <f t="shared" si="44"/>
        <v>-76.063533539621631</v>
      </c>
      <c r="DI56" s="63">
        <f>DI55+'DEPRECATED - DT-Prelim Calcs'!$C$11</f>
        <v>208</v>
      </c>
      <c r="DJ56" s="2">
        <f>DT56/'Drive Train'!$F$35</f>
        <v>0.48999999999999994</v>
      </c>
      <c r="DK56" s="46">
        <f>DR56*12*60/(PI() * 'Drive Train'!$F$15)/DJ$2*DJ56</f>
        <v>-108676.93580172591</v>
      </c>
      <c r="DL56" s="2">
        <f>('DEPRECATED - DT-Prelim Calcs'!$C$6*DJ56-DK56)/('DEPRECATED - DT-Prelim Calcs'!$C$6*DJ56)*'DEPRECATED - DT-Prelim Calcs'!$C$7*DJ56</f>
        <v>50.320002304345117</v>
      </c>
      <c r="DM56" s="57">
        <f>DL56/'DEPRECATED - DT-Prelim Calcs'!$C$7*('DEPRECATED - DT-Prelim Calcs'!$C$8-'DEPRECATED - DT-Prelim Calcs'!$C$9)+'DEPRECATED - DT-Prelim Calcs'!$C$9</f>
        <v>2681.5615334636841</v>
      </c>
      <c r="DN56" s="57">
        <f t="shared" si="14"/>
        <v>93</v>
      </c>
      <c r="DO56" s="2">
        <f t="shared" si="45"/>
        <v>1.1037138828047846</v>
      </c>
      <c r="DP56" s="57">
        <f>DO56*'DEPRECATED - DT-Prelim Calcs'!$C$21/DJ$2/'DEPRECATED - DT-Prelim Calcs'!$C$19/'DEPRECATED - DT-Prelim Calcs'!$C$18*3.39*'DEPRECATED - DT-Prelim Calcs'!$C$20</f>
        <v>25.773080821789936</v>
      </c>
      <c r="DQ56" s="46">
        <f t="shared" si="46"/>
        <v>0</v>
      </c>
      <c r="DR56" s="57">
        <f>DP55*'DEPRECATED - DT-Prelim Calcs'!$C$11+DR55</f>
        <v>-600.66619129020364</v>
      </c>
      <c r="DS56" s="57">
        <f>DS55+0.5*DP56*'DEPRECATED - DT-Prelim Calcs'!$C$11^2+DR56*'DEPRECATED - DT-Prelim Calcs'!$C$11</f>
        <v>-63021.23285209771</v>
      </c>
      <c r="DT56" s="57">
        <f>MIN('Drive Train'!$F$35-DN55*'DEPRECATED - DT-Prelim Calcs'!$C$21*'Drive Train'!$F$39,DT55+DN$2)</f>
        <v>6.0759999999999996</v>
      </c>
      <c r="DU56" s="57">
        <f>'Drive Train'!$F$35-DN56*'DEPRECATED - DT-Prelim Calcs'!$C$21*'Drive Train'!$F$39</f>
        <v>6.0759999999999996</v>
      </c>
      <c r="DV56" s="1">
        <f>IF(DS56&gt;='Drive Train'!$F$29,1,0)</f>
        <v>0</v>
      </c>
      <c r="DW56" s="57">
        <f t="shared" si="47"/>
        <v>103.33333333333333</v>
      </c>
      <c r="DX56" s="63">
        <f>DX55+'DEPRECATED - DT-Prelim Calcs'!$C$11</f>
        <v>208</v>
      </c>
      <c r="DY56" s="2">
        <f>EI56/'Drive Train'!$F$35</f>
        <v>0.48999999999999994</v>
      </c>
      <c r="DZ56" s="46">
        <f>EG56*12*60/(PI() * 'Drive Train'!$F$15)/DY$2*DY56</f>
        <v>-137571.96673389548</v>
      </c>
      <c r="EA56" s="2">
        <f>('DEPRECATED - DT-Prelim Calcs'!$C$6*DY56-DZ56)/('DEPRECATED - DT-Prelim Calcs'!$C$6*DY56)*'DEPRECATED - DT-Prelim Calcs'!$C$7*DY56</f>
        <v>63.385110099191024</v>
      </c>
      <c r="EB56" s="57">
        <f>EA56/'DEPRECATED - DT-Prelim Calcs'!$C$7*('DEPRECATED - DT-Prelim Calcs'!$C$8-'DEPRECATED - DT-Prelim Calcs'!$C$9)+'DEPRECATED - DT-Prelim Calcs'!$C$9</f>
        <v>3377.1023343262273</v>
      </c>
      <c r="EC56" s="57">
        <f t="shared" si="15"/>
        <v>93</v>
      </c>
      <c r="ED56" s="2">
        <f t="shared" si="48"/>
        <v>0.96993038185874991</v>
      </c>
      <c r="EE56" s="57">
        <f>ED56*'DEPRECATED - DT-Prelim Calcs'!$C$21/DY$2/'DEPRECATED - DT-Prelim Calcs'!$C$19/'DEPRECATED - DT-Prelim Calcs'!$C$18*3.39*'DEPRECATED - DT-Prelim Calcs'!$C$20</f>
        <v>25.773080821789936</v>
      </c>
      <c r="EF56" s="46">
        <f t="shared" si="49"/>
        <v>0</v>
      </c>
      <c r="EG56" s="57">
        <f>EE55*'DEPRECATED - DT-Prelim Calcs'!$C$11+EG55</f>
        <v>-668.20513301036726</v>
      </c>
      <c r="EH56" s="57">
        <f>EH55+0.5*EE56*'DEPRECATED - DT-Prelim Calcs'!$C$11^2+EG56*'DEPRECATED - DT-Prelim Calcs'!$C$11</f>
        <v>-97372.30544775608</v>
      </c>
      <c r="EI56" s="57">
        <f>MIN('Drive Train'!$F$35-EC55*'DEPRECATED - DT-Prelim Calcs'!$C$21*'Drive Train'!$F$39,EI55+EC$2)</f>
        <v>6.0759999999999996</v>
      </c>
      <c r="EJ56" s="57">
        <f>'Drive Train'!$F$35-EC56*'DEPRECATED - DT-Prelim Calcs'!$C$21*'Drive Train'!$F$39</f>
        <v>6.0759999999999996</v>
      </c>
      <c r="EK56" s="1">
        <f>IF(EH56&gt;='Drive Train'!$F$29,1,0)</f>
        <v>0</v>
      </c>
      <c r="EL56" s="57">
        <f t="shared" si="50"/>
        <v>103.33333333333333</v>
      </c>
      <c r="EM56" s="63">
        <f>EM55+'DEPRECATED - DT-Prelim Calcs'!$C$11</f>
        <v>208</v>
      </c>
      <c r="EN56" s="2">
        <f>EX56/'Drive Train'!$F$35</f>
        <v>0.48999999999999994</v>
      </c>
      <c r="EO56" s="46">
        <f>EV56*12*60/(PI() * 'Drive Train'!$F$15)/EN$2*EN56</f>
        <v>-82572.514159003666</v>
      </c>
      <c r="EP56" s="2">
        <f>('DEPRECATED - DT-Prelim Calcs'!$C$6*EN56-EO56)/('DEPRECATED - DT-Prelim Calcs'!$C$6*EN56)*'DEPRECATED - DT-Prelim Calcs'!$C$7*EN56</f>
        <v>38.516689704164882</v>
      </c>
      <c r="EQ56" s="57">
        <f>EP56/'DEPRECATED - DT-Prelim Calcs'!$C$7*('DEPRECATED - DT-Prelim Calcs'!$C$8-'DEPRECATED - DT-Prelim Calcs'!$C$9)+'DEPRECATED - DT-Prelim Calcs'!$C$9</f>
        <v>2053.1943108067858</v>
      </c>
      <c r="ER56" s="57">
        <f t="shared" si="16"/>
        <v>93</v>
      </c>
      <c r="ES56" s="2">
        <f t="shared" si="51"/>
        <v>0.86507304327942547</v>
      </c>
      <c r="ET56" s="57">
        <f>ES56*'DEPRECATED - DT-Prelim Calcs'!$C$21/EN$2/'DEPRECATED - DT-Prelim Calcs'!$C$19/'DEPRECATED - DT-Prelim Calcs'!$C$18*3.39*'DEPRECATED - DT-Prelim Calcs'!$C$20</f>
        <v>25.773080821789936</v>
      </c>
      <c r="EU56" s="46">
        <f t="shared" si="52"/>
        <v>0</v>
      </c>
      <c r="EV56" s="57">
        <f>ET55*'DEPRECATED - DT-Prelim Calcs'!$C$11+EV55</f>
        <v>-357.70712061550614</v>
      </c>
      <c r="EW56" s="57">
        <f>EW55+0.5*ET56*'DEPRECATED - DT-Prelim Calcs'!$C$11^2+EV56*'DEPRECATED - DT-Prelim Calcs'!$C$11</f>
        <v>-124258.18279901567</v>
      </c>
      <c r="EX56" s="57">
        <f>MIN('Drive Train'!$F$35-ER55*'DEPRECATED - DT-Prelim Calcs'!$C$21*'Drive Train'!$F$39,EX55+ER$2)</f>
        <v>6.0759999999999996</v>
      </c>
      <c r="EY56" s="57">
        <f>'Drive Train'!$F$35-ER56*'DEPRECATED - DT-Prelim Calcs'!$C$21*'Drive Train'!$F$39</f>
        <v>6.0759999999999996</v>
      </c>
      <c r="EZ56" s="1">
        <f>IF(EW56&gt;='Drive Train'!$F$29,1,0)</f>
        <v>0</v>
      </c>
      <c r="FA56" s="57">
        <f t="shared" si="53"/>
        <v>103.33333333333333</v>
      </c>
      <c r="FB56" s="63">
        <f>FB55+'DEPRECATED - DT-Prelim Calcs'!$C$11</f>
        <v>208</v>
      </c>
      <c r="FC56" s="2">
        <f>FM56/'Drive Train'!$F$35</f>
        <v>0.48999999999999994</v>
      </c>
      <c r="FD56" s="46">
        <f>FK56*12*60/(PI() * 'Drive Train'!$F$15)/FC$2*FC56</f>
        <v>-97860.718758560412</v>
      </c>
      <c r="FE56" s="2">
        <f>('DEPRECATED - DT-Prelim Calcs'!$C$6*FC56-FD56)/('DEPRECATED - DT-Prelim Calcs'!$C$6*FC56)*'DEPRECATED - DT-Prelim Calcs'!$C$7*FC56</f>
        <v>45.429367581262781</v>
      </c>
      <c r="FF56" s="57">
        <f>FE56/'DEPRECATED - DT-Prelim Calcs'!$C$7*('DEPRECATED - DT-Prelim Calcs'!$C$8-'DEPRECATED - DT-Prelim Calcs'!$C$9)+'DEPRECATED - DT-Prelim Calcs'!$C$9</f>
        <v>2421.2011870024958</v>
      </c>
      <c r="FG56" s="57">
        <f t="shared" si="17"/>
        <v>93</v>
      </c>
      <c r="FH56" s="2">
        <f t="shared" si="54"/>
        <v>0.78067567320338405</v>
      </c>
      <c r="FI56" s="57">
        <f>FH56*'DEPRECATED - DT-Prelim Calcs'!$C$21/FC$2/'DEPRECATED - DT-Prelim Calcs'!$C$19/'DEPRECATED - DT-Prelim Calcs'!$C$18*3.39*'DEPRECATED - DT-Prelim Calcs'!$C$20</f>
        <v>25.773080821789936</v>
      </c>
      <c r="FJ56" s="46">
        <f t="shared" si="55"/>
        <v>0</v>
      </c>
      <c r="FK56" s="57">
        <f>FI55*'DEPRECATED - DT-Prelim Calcs'!$C$11+FK55</f>
        <v>-382.57654943617501</v>
      </c>
      <c r="FL56" s="57">
        <f>FL55+0.5*FI56*'DEPRECATED - DT-Prelim Calcs'!$C$11^2+FK56*'DEPRECATED - DT-Prelim Calcs'!$C$11</f>
        <v>-146707.98366289298</v>
      </c>
      <c r="FM56" s="57">
        <f>MIN('Drive Train'!$F$35-FG55*'DEPRECATED - DT-Prelim Calcs'!$C$21*'Drive Train'!$F$39,FM55+FG$2)</f>
        <v>6.0759999999999996</v>
      </c>
      <c r="FN56" s="57">
        <f>'Drive Train'!$F$35-FG56*'DEPRECATED - DT-Prelim Calcs'!$C$21*'Drive Train'!$F$39</f>
        <v>6.0759999999999996</v>
      </c>
      <c r="FO56" s="1">
        <f>IF(FL56&gt;='Drive Train'!$F$29,1,0)</f>
        <v>0</v>
      </c>
      <c r="FP56" s="57">
        <f t="shared" si="56"/>
        <v>103.33333333333333</v>
      </c>
      <c r="FQ56" s="63">
        <f>FQ55+'DEPRECATED - DT-Prelim Calcs'!$C$11</f>
        <v>208</v>
      </c>
      <c r="FR56" s="2">
        <f>GB56/'Drive Train'!$F$35</f>
        <v>0.48999999999999994</v>
      </c>
      <c r="FS56" s="46">
        <f>FZ56*12*60/(PI() * 'Drive Train'!$F$15)/FR$2*FR56</f>
        <v>-471753.47694626672</v>
      </c>
      <c r="FT56" s="2">
        <f>('DEPRECATED - DT-Prelim Calcs'!$C$6*FR56-FS56)/('DEPRECATED - DT-Prelim Calcs'!$C$6*FR56)*'DEPRECATED - DT-Prelim Calcs'!$C$7*FR56</f>
        <v>214.48781921960654</v>
      </c>
      <c r="FU56" s="57">
        <f>FT56/'DEPRECATED - DT-Prelim Calcs'!$C$7*('DEPRECATED - DT-Prelim Calcs'!$C$8-'DEPRECATED - DT-Prelim Calcs'!$C$9)+'DEPRECATED - DT-Prelim Calcs'!$C$9</f>
        <v>11421.283902852912</v>
      </c>
      <c r="FV56" s="57">
        <f t="shared" si="18"/>
        <v>93</v>
      </c>
      <c r="FW56" s="2">
        <f t="shared" si="57"/>
        <v>0.7112822800297498</v>
      </c>
      <c r="FX56" s="57">
        <f>FW56*'DEPRECATED - DT-Prelim Calcs'!$C$21/FR$2/'DEPRECATED - DT-Prelim Calcs'!$C$19/'DEPRECATED - DT-Prelim Calcs'!$C$18*3.39*'DEPRECATED - DT-Prelim Calcs'!$C$20</f>
        <v>25.773080821789936</v>
      </c>
      <c r="FY56" s="46">
        <f t="shared" si="58"/>
        <v>0</v>
      </c>
      <c r="FZ56" s="57">
        <f>FX55*'DEPRECATED - DT-Prelim Calcs'!$C$11+FZ55</f>
        <v>-1680.3370266211261</v>
      </c>
      <c r="GA56" s="57">
        <f>GA55+0.5*FX56*'DEPRECATED - DT-Prelim Calcs'!$C$11^2+FZ56*'DEPRECATED - DT-Prelim Calcs'!$C$11</f>
        <v>-157133.14634495098</v>
      </c>
      <c r="GB56" s="57">
        <f>MIN('Drive Train'!$F$35-FV55*'DEPRECATED - DT-Prelim Calcs'!$C$21*'Drive Train'!$F$39,GB55+FV$2)</f>
        <v>6.0759999999999996</v>
      </c>
      <c r="GC56" s="57">
        <f>'Drive Train'!$F$35-FV56*'DEPRECATED - DT-Prelim Calcs'!$C$21*'Drive Train'!$F$39</f>
        <v>6.0759999999999996</v>
      </c>
      <c r="GD56" s="1">
        <f>IF(GA56&gt;='Drive Train'!$F$29,1,0)</f>
        <v>0</v>
      </c>
      <c r="GE56" s="57">
        <f t="shared" si="59"/>
        <v>103.33333333333333</v>
      </c>
      <c r="GF56" s="63">
        <f>GF55+'DEPRECATED - DT-Prelim Calcs'!$C$11</f>
        <v>208</v>
      </c>
      <c r="GG56" s="2">
        <f>GQ56/'Drive Train'!$F$35</f>
        <v>0.83548387096774201</v>
      </c>
      <c r="GH56" s="46">
        <f>GO56*12*60/(PI() * 'Drive Train'!$F$15)/GG$2*GG56</f>
        <v>-67816.573569849003</v>
      </c>
      <c r="GI56" s="2">
        <f>('DEPRECATED - DT-Prelim Calcs'!$C$6*GG56-GH56)/('DEPRECATED - DT-Prelim Calcs'!$C$6*GG56)*'DEPRECATED - DT-Prelim Calcs'!$C$7*GG56</f>
        <v>32.677295172810133</v>
      </c>
      <c r="GJ56" s="57">
        <f>GI56/'DEPRECATED - DT-Prelim Calcs'!$C$7*('DEPRECATED - DT-Prelim Calcs'!$C$8-'DEPRECATED - DT-Prelim Calcs'!$C$9)+'DEPRECATED - DT-Prelim Calcs'!$C$9</f>
        <v>1742.3252990338342</v>
      </c>
      <c r="GK56" s="57">
        <f t="shared" si="60"/>
        <v>29.999999999999982</v>
      </c>
      <c r="GL56" s="2">
        <f t="shared" si="61"/>
        <v>0.99579519204165001</v>
      </c>
      <c r="GM56" s="57">
        <f>GL56*'DEPRECATED - DT-Prelim Calcs'!$C$21/GG$2/'DEPRECATED - DT-Prelim Calcs'!$C$19/'DEPRECATED - DT-Prelim Calcs'!$C$18*3.39*'DEPRECATED - DT-Prelim Calcs'!$C$20</f>
        <v>25.773080821789936</v>
      </c>
      <c r="GN56" s="46">
        <f t="shared" si="62"/>
        <v>0</v>
      </c>
      <c r="GO56" s="57">
        <f>GM55*'DEPRECATED - DT-Prelim Calcs'!$C$11+GO55</f>
        <v>-198.33674260897146</v>
      </c>
      <c r="GP56" s="57">
        <f>GP55+0.5*GM56*'DEPRECATED - DT-Prelim Calcs'!$C$11^2+GO56*'DEPRECATED - DT-Prelim Calcs'!$C$11</f>
        <v>-84239.4924941754</v>
      </c>
      <c r="GQ56" s="57">
        <f>MIN('Drive Train'!$F$35-GK55*'DEPRECATED - DT-Prelim Calcs'!$C$21*'Drive Train'!$F$39,GQ55+GK$2)</f>
        <v>10.360000000000001</v>
      </c>
      <c r="GR56" s="57">
        <f>'Drive Train'!$F$35-GK56*'DEPRECATED - DT-Prelim Calcs'!$C$21*'Drive Train'!$F$39</f>
        <v>10.360000000000001</v>
      </c>
      <c r="GS56" s="1">
        <f>IF(GP56&gt;='Drive Train'!$F$29,1,0)</f>
        <v>0</v>
      </c>
      <c r="GT56" s="57">
        <f t="shared" si="63"/>
        <v>33.333333333333314</v>
      </c>
      <c r="GU56" s="63">
        <f>GU55+'DEPRECATED - DT-Prelim Calcs'!$C$11</f>
        <v>208</v>
      </c>
      <c r="GV56" s="2">
        <f>HF56/'Drive Train'!$F$35</f>
        <v>0.81720430107526887</v>
      </c>
      <c r="GW56" s="46">
        <f>HD56*12*60/(PI() * 'Drive Train'!$F$15)/GV$2*GV56</f>
        <v>-117240.95214321942</v>
      </c>
      <c r="GX56" s="2">
        <f>('DEPRECATED - DT-Prelim Calcs'!$C$6*GV56-GW56)/('DEPRECATED - DT-Prelim Calcs'!$C$6*GV56)*'DEPRECATED - DT-Prelim Calcs'!$C$7*GV56</f>
        <v>54.980849732412942</v>
      </c>
      <c r="GY56" s="57">
        <f>GX56/'DEPRECATED - DT-Prelim Calcs'!$C$7*('DEPRECATED - DT-Prelim Calcs'!$C$8-'DEPRECATED - DT-Prelim Calcs'!$C$9)+'DEPRECATED - DT-Prelim Calcs'!$C$9</f>
        <v>2929.6888052566724</v>
      </c>
      <c r="GZ56" s="57">
        <f t="shared" si="20"/>
        <v>33.333333333333314</v>
      </c>
      <c r="HA56" s="2">
        <f t="shared" si="64"/>
        <v>0.99579519204165001</v>
      </c>
      <c r="HB56" s="57">
        <f>HA56*'DEPRECATED - DT-Prelim Calcs'!$C$21/GV$2/'DEPRECATED - DT-Prelim Calcs'!$C$19/'DEPRECATED - DT-Prelim Calcs'!$C$18*3.39*'DEPRECATED - DT-Prelim Calcs'!$C$20</f>
        <v>25.773080821789936</v>
      </c>
      <c r="HC56" s="46">
        <f t="shared" si="65"/>
        <v>0</v>
      </c>
      <c r="HD56" s="57">
        <f>HB55*'DEPRECATED - DT-Prelim Calcs'!$C$11+HD55</f>
        <v>-350.55332950790921</v>
      </c>
      <c r="HE56" s="57">
        <f>HE55+0.5*HB56*'DEPRECATED - DT-Prelim Calcs'!$C$11^2+HD56*'DEPRECATED - DT-Prelim Calcs'!$C$11</f>
        <v>-84263.663489002516</v>
      </c>
      <c r="HF56" s="57">
        <f>MIN('Drive Train'!$F$35-GZ55*'DEPRECATED - DT-Prelim Calcs'!$C$21*'Drive Train'!$F$39,HF55+GZ$2)</f>
        <v>10.133333333333335</v>
      </c>
      <c r="HG56" s="57">
        <f>'Drive Train'!$F$35-GZ56*'DEPRECATED - DT-Prelim Calcs'!$C$21*'Drive Train'!$F$39</f>
        <v>10.133333333333335</v>
      </c>
      <c r="HH56" s="1">
        <f>IF(HE56&gt;='Drive Train'!$F$29,1,0)</f>
        <v>0</v>
      </c>
      <c r="HI56" s="57">
        <f t="shared" si="66"/>
        <v>37.037037037037017</v>
      </c>
      <c r="HJ56" s="63">
        <f>HJ55+'DEPRECATED - DT-Prelim Calcs'!$C$11</f>
        <v>208</v>
      </c>
      <c r="HK56" s="2">
        <f>HU56/'Drive Train'!$F$35</f>
        <v>2.5488905929558388</v>
      </c>
      <c r="HL56" s="46">
        <f>HS56*12*60/(PI() * 'Drive Train'!$F$15)/HK$2*HK56</f>
        <v>-686434.86909802805</v>
      </c>
      <c r="HM56" s="2">
        <f>('DEPRECATED - DT-Prelim Calcs'!$C$6*HK56-HL56)/('DEPRECATED - DT-Prelim Calcs'!$C$6*HK56)*'DEPRECATED - DT-Prelim Calcs'!$C$7*HK56</f>
        <v>316.51956826640588</v>
      </c>
      <c r="HN56" s="57">
        <f>HM56/'DEPRECATED - DT-Prelim Calcs'!$C$7*('DEPRECATED - DT-Prelim Calcs'!$C$8-'DEPRECATED - DT-Prelim Calcs'!$C$9)+'DEPRECATED - DT-Prelim Calcs'!$C$9</f>
        <v>16853.098592771734</v>
      </c>
      <c r="HO56" s="57">
        <f t="shared" si="21"/>
        <v>36.66666666666665</v>
      </c>
      <c r="HP56" s="2">
        <f t="shared" si="67"/>
        <v>0.99579519204165001</v>
      </c>
      <c r="HQ56" s="57">
        <f>HP56*'DEPRECATED - DT-Prelim Calcs'!$C$21/HK$2/'DEPRECATED - DT-Prelim Calcs'!$C$19/'DEPRECATED - DT-Prelim Calcs'!$C$18*3.39*'DEPRECATED - DT-Prelim Calcs'!$C$20</f>
        <v>25.773080821789936</v>
      </c>
      <c r="HR56" s="46">
        <f t="shared" si="68"/>
        <v>0</v>
      </c>
      <c r="HS56" s="57">
        <f>HQ55*'DEPRECATED - DT-Prelim Calcs'!$C$11+HS55</f>
        <v>-658.04189631022791</v>
      </c>
      <c r="HT56" s="57">
        <f>HT55+0.5*HQ56*'DEPRECATED - DT-Prelim Calcs'!$C$11^2+HS56*'DEPRECATED - DT-Prelim Calcs'!$C$11</f>
        <v>-92326.886193598999</v>
      </c>
      <c r="HU56" s="57">
        <f>MIN('Drive Train'!$F$35-HO55*'DEPRECATED - DT-Prelim Calcs'!$C$21*'Drive Train'!$F$39,HU55+HO$2)</f>
        <v>31.606243352652399</v>
      </c>
      <c r="HV56" s="57">
        <f>'Drive Train'!$F$35-HO56*'DEPRECATED - DT-Prelim Calcs'!$C$21*'Drive Train'!$F$39</f>
        <v>9.9066666666666681</v>
      </c>
      <c r="HW56" s="1">
        <f>IF(HT56&gt;='Drive Train'!$F$29,1,0)</f>
        <v>0</v>
      </c>
      <c r="HX56" s="57">
        <f t="shared" si="69"/>
        <v>40.740740740740726</v>
      </c>
      <c r="HY56" s="63">
        <f>HY55+'DEPRECATED - DT-Prelim Calcs'!$C$11</f>
        <v>208</v>
      </c>
      <c r="HZ56" s="2">
        <f>IJ56/'Drive Train'!$F$35</f>
        <v>0.78064516129032269</v>
      </c>
      <c r="IA56" s="46">
        <f>IH56*12*60/(PI() * 'Drive Train'!$F$15)/HZ$2*HZ56</f>
        <v>-360804.75749191805</v>
      </c>
      <c r="IB56" s="2">
        <f>('DEPRECATED - DT-Prelim Calcs'!$C$6*HZ56-IA56)/('DEPRECATED - DT-Prelim Calcs'!$C$6*HZ56)*'DEPRECATED - DT-Prelim Calcs'!$C$7*HZ56</f>
        <v>165.02196751329177</v>
      </c>
      <c r="IC56" s="57">
        <f>IB56/'DEPRECATED - DT-Prelim Calcs'!$C$7*('DEPRECATED - DT-Prelim Calcs'!$C$8-'DEPRECATED - DT-Prelim Calcs'!$C$9)+'DEPRECATED - DT-Prelim Calcs'!$C$9</f>
        <v>8787.8943701059488</v>
      </c>
      <c r="ID56" s="57">
        <f t="shared" si="22"/>
        <v>39.999999999999986</v>
      </c>
      <c r="IE56" s="2">
        <f t="shared" si="70"/>
        <v>0.99579519204165001</v>
      </c>
      <c r="IF56" s="57">
        <f>IE56*'DEPRECATED - DT-Prelim Calcs'!$C$21/HZ$2/'DEPRECATED - DT-Prelim Calcs'!$C$19/'DEPRECATED - DT-Prelim Calcs'!$C$18*3.39*'DEPRECATED - DT-Prelim Calcs'!$C$20</f>
        <v>25.773080821789936</v>
      </c>
      <c r="IG56" s="46">
        <f t="shared" si="71"/>
        <v>0</v>
      </c>
      <c r="IH56" s="57">
        <f>IF55*'DEPRECATED - DT-Prelim Calcs'!$C$11+IH55</f>
        <v>-1129.3381170209268</v>
      </c>
      <c r="II56" s="57">
        <f>II55+0.5*IF56*'DEPRECATED - DT-Prelim Calcs'!$C$11^2+IH56*'DEPRECATED - DT-Prelim Calcs'!$C$11</f>
        <v>-108687.81497490907</v>
      </c>
      <c r="IJ56" s="57">
        <f>MIN('Drive Train'!$F$35-ID55*'DEPRECATED - DT-Prelim Calcs'!$C$21*'Drive Train'!$F$39,IJ55+ID$2)</f>
        <v>9.6800000000000015</v>
      </c>
      <c r="IK56" s="57">
        <f>'Drive Train'!$F$35-ID56*'DEPRECATED - DT-Prelim Calcs'!$C$21*'Drive Train'!$F$39</f>
        <v>9.6800000000000015</v>
      </c>
      <c r="IL56" s="1">
        <f>IF(II56&gt;='Drive Train'!$F$29,1,0)</f>
        <v>0</v>
      </c>
      <c r="IM56" s="57">
        <f t="shared" si="72"/>
        <v>44.444444444444429</v>
      </c>
      <c r="IN56" s="63">
        <f>IN55+'DEPRECATED - DT-Prelim Calcs'!$C$11</f>
        <v>208</v>
      </c>
      <c r="IO56" s="2">
        <f>IY56/'Drive Train'!$F$35</f>
        <v>0.76236559139784954</v>
      </c>
      <c r="IP56" s="46">
        <f>IW56*12*60/(PI() * 'Drive Train'!$F$15)/IO$2*IO56</f>
        <v>-186781.39218617635</v>
      </c>
      <c r="IQ56" s="2">
        <f>('DEPRECATED - DT-Prelim Calcs'!$C$6*IO56-IP56)/('DEPRECATED - DT-Prelim Calcs'!$C$6*IO56)*'DEPRECATED - DT-Prelim Calcs'!$C$7*IO56</f>
        <v>86.291926810481769</v>
      </c>
      <c r="IR56" s="57">
        <f>IQ56/'DEPRECATED - DT-Prelim Calcs'!$C$7*('DEPRECATED - DT-Prelim Calcs'!$C$8-'DEPRECATED - DT-Prelim Calcs'!$C$9)+'DEPRECATED - DT-Prelim Calcs'!$C$9</f>
        <v>4596.5814148484696</v>
      </c>
      <c r="IS56" s="57">
        <f t="shared" si="23"/>
        <v>43.333333333333321</v>
      </c>
      <c r="IT56" s="2">
        <f t="shared" si="73"/>
        <v>0.99579519204165001</v>
      </c>
      <c r="IU56" s="57">
        <f>IT56*'DEPRECATED - DT-Prelim Calcs'!$C$21/IO$2/'DEPRECATED - DT-Prelim Calcs'!$C$19/'DEPRECATED - DT-Prelim Calcs'!$C$18*3.39*'DEPRECATED - DT-Prelim Calcs'!$C$20</f>
        <v>25.773080821789936</v>
      </c>
      <c r="IV56" s="46">
        <f t="shared" si="74"/>
        <v>0</v>
      </c>
      <c r="IW56" s="57">
        <f>IU55*'DEPRECATED - DT-Prelim Calcs'!$C$11+IW55</f>
        <v>-598.6537740747641</v>
      </c>
      <c r="IX56" s="57">
        <f>IX55+0.5*IU56*'DEPRECATED - DT-Prelim Calcs'!$C$11^2+IW56*'DEPRECATED - DT-Prelim Calcs'!$C$11</f>
        <v>-103234.45281160453</v>
      </c>
      <c r="IY56" s="57">
        <f>MIN('Drive Train'!$F$35-IS55*'DEPRECATED - DT-Prelim Calcs'!$C$21*'Drive Train'!$F$39,IY55+IS$2)</f>
        <v>9.4533333333333349</v>
      </c>
      <c r="IZ56" s="57">
        <f>'Drive Train'!$F$35-IS56*'DEPRECATED - DT-Prelim Calcs'!$C$21*'Drive Train'!$F$39</f>
        <v>9.4533333333333349</v>
      </c>
      <c r="JA56" s="1">
        <f>IF(IX56&gt;='Drive Train'!$F$29,1,0)</f>
        <v>0</v>
      </c>
      <c r="JB56" s="57">
        <f t="shared" si="75"/>
        <v>48.148148148148138</v>
      </c>
      <c r="JC56" s="63">
        <f>JC55+'DEPRECATED - DT-Prelim Calcs'!$C$11</f>
        <v>208</v>
      </c>
      <c r="JD56" s="2">
        <f>JN56/'Drive Train'!$F$35</f>
        <v>0.74408602150537628</v>
      </c>
      <c r="JE56" s="46">
        <f>JL56*12*60/(PI() * 'Drive Train'!$F$15)/JD$2*JD56</f>
        <v>-228751.24025866229</v>
      </c>
      <c r="JF56" s="2">
        <f>('DEPRECATED - DT-Prelim Calcs'!$C$6*JD56-JE56)/('DEPRECATED - DT-Prelim Calcs'!$C$6*JD56)*'DEPRECATED - DT-Prelim Calcs'!$C$7*JD56</f>
        <v>105.22485876086664</v>
      </c>
      <c r="JG56" s="57">
        <f>JF56/'DEPRECATED - DT-Prelim Calcs'!$C$7*('DEPRECATED - DT-Prelim Calcs'!$C$8-'DEPRECATED - DT-Prelim Calcs'!$C$9)+'DEPRECATED - DT-Prelim Calcs'!$C$9</f>
        <v>5604.5047215847262</v>
      </c>
      <c r="JH56" s="57">
        <f t="shared" si="24"/>
        <v>46.666666666666657</v>
      </c>
      <c r="JI56" s="2">
        <f t="shared" si="76"/>
        <v>0.99579519204165001</v>
      </c>
      <c r="JJ56" s="57">
        <f>JI56*'DEPRECATED - DT-Prelim Calcs'!$C$21/JD$2/'DEPRECATED - DT-Prelim Calcs'!$C$19/'DEPRECATED - DT-Prelim Calcs'!$C$18*3.39*'DEPRECATED - DT-Prelim Calcs'!$C$20</f>
        <v>25.773080821789936</v>
      </c>
      <c r="JK56" s="46">
        <f t="shared" si="77"/>
        <v>0</v>
      </c>
      <c r="JL56" s="57">
        <f>JJ55*'DEPRECATED - DT-Prelim Calcs'!$C$11+JL55</f>
        <v>-751.18293761786265</v>
      </c>
      <c r="JM56" s="57">
        <f>JM55+0.5*JJ56*'DEPRECATED - DT-Prelim Calcs'!$C$11^2+JL56*'DEPRECATED - DT-Prelim Calcs'!$C$11</f>
        <v>-108324.49624820358</v>
      </c>
      <c r="JN56" s="57">
        <f>MIN('Drive Train'!$F$35-JH55*'DEPRECATED - DT-Prelim Calcs'!$C$21*'Drive Train'!$F$39,JN55+JH$2)</f>
        <v>9.2266666666666666</v>
      </c>
      <c r="JO56" s="57">
        <f>'Drive Train'!$F$35-JH56*'DEPRECATED - DT-Prelim Calcs'!$C$21*'Drive Train'!$F$39</f>
        <v>9.2266666666666666</v>
      </c>
      <c r="JP56" s="1">
        <f>IF(JM56&gt;='Drive Train'!$F$29,1,0)</f>
        <v>0</v>
      </c>
      <c r="JQ56" s="57">
        <f>MIN(JG56,'DEPRECATED - DT-Prelim Calcs'!$C$10)*'DEPRECATED - DT-Prelim Calcs'!$C$11*1000/60/60</f>
        <v>103.33333333333333</v>
      </c>
      <c r="JR56" s="63">
        <f>JR55+'DEPRECATED - DT-Prelim Calcs'!$C$11</f>
        <v>208</v>
      </c>
      <c r="JS56" s="2">
        <f>KC56/'Drive Train'!$F$35</f>
        <v>0.72580645161290325</v>
      </c>
      <c r="JT56" s="46">
        <f>KA56*12*60/(PI() * 'Drive Train'!$F$15)/JS$2*JS56</f>
        <v>-244736.09310397977</v>
      </c>
      <c r="JU56" s="2">
        <f>('DEPRECATED - DT-Prelim Calcs'!$C$6*JS56-JT56)/('DEPRECATED - DT-Prelim Calcs'!$C$6*JS56)*'DEPRECATED - DT-Prelim Calcs'!$C$7*JS56</f>
        <v>112.40847767232545</v>
      </c>
      <c r="JV56" s="57">
        <f>JU56/'DEPRECATED - DT-Prelim Calcs'!$C$7*('DEPRECATED - DT-Prelim Calcs'!$C$8-'DEPRECATED - DT-Prelim Calcs'!$C$9)+'DEPRECATED - DT-Prelim Calcs'!$C$9</f>
        <v>5986.9355540910183</v>
      </c>
      <c r="JW56" s="57">
        <f t="shared" si="25"/>
        <v>49.999999999999993</v>
      </c>
      <c r="JX56" s="2">
        <f t="shared" si="78"/>
        <v>0.99579519204165001</v>
      </c>
      <c r="JY56" s="57">
        <f>JX56*'DEPRECATED - DT-Prelim Calcs'!$C$21/JS$2/'DEPRECATED - DT-Prelim Calcs'!$C$19/'DEPRECATED - DT-Prelim Calcs'!$C$18*3.39*'DEPRECATED - DT-Prelim Calcs'!$C$20</f>
        <v>25.773080821789936</v>
      </c>
      <c r="JZ56" s="46">
        <f t="shared" si="79"/>
        <v>0</v>
      </c>
      <c r="KA56" s="57">
        <f>JY55*'DEPRECATED - DT-Prelim Calcs'!$C$11+KA55</f>
        <v>-823.9153646396519</v>
      </c>
      <c r="KB56" s="57">
        <f>KB55+0.5*JY56*'DEPRECATED - DT-Prelim Calcs'!$C$11^2+KA56*'DEPRECATED - DT-Prelim Calcs'!$C$11</f>
        <v>-81710.56289792429</v>
      </c>
      <c r="KC56" s="57">
        <f>MIN('Drive Train'!$F$35-JW55*'DEPRECATED - DT-Prelim Calcs'!$C$21*'Drive Train'!$F$39,KC55+JW$2)</f>
        <v>9</v>
      </c>
      <c r="KD56" s="57">
        <f>'Drive Train'!$F$35-JW56*'DEPRECATED - DT-Prelim Calcs'!$C$21*'Drive Train'!$F$39</f>
        <v>9</v>
      </c>
      <c r="KE56" s="1">
        <f>IF(KB56&gt;='Drive Train'!$F$29,1,0)</f>
        <v>0</v>
      </c>
      <c r="KF56" s="57">
        <f>MIN(JV56,'DEPRECATED - DT-Prelim Calcs'!$C$10)*'DEPRECATED - DT-Prelim Calcs'!$C$11*1000/60/60</f>
        <v>103.33333333333333</v>
      </c>
      <c r="KG56" s="63">
        <f>KG55+'DEPRECATED - DT-Prelim Calcs'!$C$11</f>
        <v>208</v>
      </c>
      <c r="KH56" s="2">
        <f>KR56/'Drive Train'!$F$35</f>
        <v>0.7075268817204301</v>
      </c>
      <c r="KI56" s="46">
        <f>KP56*12*60/(PI() * 'Drive Train'!$F$15)/KH$2*KH56</f>
        <v>26156.999627161778</v>
      </c>
      <c r="KJ56" s="2">
        <f>('DEPRECATED - DT-Prelim Calcs'!$C$6*KH56-KI56)/('DEPRECATED - DT-Prelim Calcs'!$C$6*KH56)*'DEPRECATED - DT-Prelim Calcs'!$C$7*KH56</f>
        <v>-10.121946350412092</v>
      </c>
      <c r="KK56" s="57">
        <f>KJ56/'DEPRECATED - DT-Prelim Calcs'!$C$7*('DEPRECATED - DT-Prelim Calcs'!$C$8-'DEPRECATED - DT-Prelim Calcs'!$C$9)+'DEPRECATED - DT-Prelim Calcs'!$C$9</f>
        <v>-536.15714388293418</v>
      </c>
      <c r="KL56" s="57">
        <f t="shared" si="26"/>
        <v>-536.15714388293418</v>
      </c>
      <c r="KM56" s="2">
        <f t="shared" si="80"/>
        <v>-12.828580772945019</v>
      </c>
      <c r="KN56" s="57">
        <f>KM56*'DEPRECATED - DT-Prelim Calcs'!$C$21/KH$2/'DEPRECATED - DT-Prelim Calcs'!$C$19/'DEPRECATED - DT-Prelim Calcs'!$C$18*3.39*'DEPRECATED - DT-Prelim Calcs'!$C$20</f>
        <v>-332.02816375532711</v>
      </c>
      <c r="KO56" s="46">
        <f t="shared" si="81"/>
        <v>1</v>
      </c>
      <c r="KP56" s="57">
        <f>KN55*'DEPRECATED - DT-Prelim Calcs'!$C$11+KP55</f>
        <v>90.333821770493429</v>
      </c>
      <c r="KQ56" s="57">
        <f>KQ55+0.5*KN56*'DEPRECATED - DT-Prelim Calcs'!$C$11^2+KP56*'DEPRECATED - DT-Prelim Calcs'!$C$11</f>
        <v>-107509.40500122885</v>
      </c>
      <c r="KR56" s="57">
        <f>MIN('Drive Train'!$F$35-KL55*'DEPRECATED - DT-Prelim Calcs'!$C$21*'Drive Train'!$F$39,KR55+KL$2)</f>
        <v>8.7733333333333334</v>
      </c>
      <c r="KS56" s="57">
        <f>'Drive Train'!$F$35-KL56*'DEPRECATED - DT-Prelim Calcs'!$C$21*'Drive Train'!$F$39</f>
        <v>48.858685784039523</v>
      </c>
      <c r="KT56" s="1">
        <f>IF(KQ56&gt;='Drive Train'!$F$29,1,0)</f>
        <v>0</v>
      </c>
      <c r="KU56" s="57">
        <f>MIN(KK56,'DEPRECATED - DT-Prelim Calcs'!$C$10)*'DEPRECATED - DT-Prelim Calcs'!$C$11*1000/60/60</f>
        <v>-595.73015986992698</v>
      </c>
      <c r="KV56" s="63">
        <f>KV55+'DEPRECATED - DT-Prelim Calcs'!$C$11</f>
        <v>208</v>
      </c>
      <c r="KW56" s="2">
        <f>LG56/'Drive Train'!$F$35</f>
        <v>0.68924731182795695</v>
      </c>
      <c r="KX56" s="46">
        <f>LE56*12*60/(PI() * 'Drive Train'!$F$15)/KW$2*KW56</f>
        <v>-12684.21454225361</v>
      </c>
      <c r="KY56" s="2">
        <f>('DEPRECATED - DT-Prelim Calcs'!$C$6*KW56-KX56)/('DEPRECATED - DT-Prelim Calcs'!$C$6*KW56)*'DEPRECATED - DT-Prelim Calcs'!$C$7*KW56</f>
        <v>7.396350007777647</v>
      </c>
      <c r="KZ56" s="57">
        <f>KY56/'DEPRECATED - DT-Prelim Calcs'!$C$7*('DEPRECATED - DT-Prelim Calcs'!$C$8-'DEPRECATED - DT-Prelim Calcs'!$C$9)+'DEPRECATED - DT-Prelim Calcs'!$C$9</f>
        <v>396.45589460492619</v>
      </c>
      <c r="LA56" s="57">
        <f t="shared" si="27"/>
        <v>56.666666666666664</v>
      </c>
      <c r="LB56" s="2">
        <f t="shared" si="82"/>
        <v>0.99579519204165001</v>
      </c>
      <c r="LC56" s="57">
        <f>LB56*'DEPRECATED - DT-Prelim Calcs'!$C$21/KW$2/'DEPRECATED - DT-Prelim Calcs'!$C$19/'DEPRECATED - DT-Prelim Calcs'!$C$18*3.39*'DEPRECATED - DT-Prelim Calcs'!$C$20</f>
        <v>25.773080821789936</v>
      </c>
      <c r="LD56" s="46">
        <f t="shared" si="83"/>
        <v>0</v>
      </c>
      <c r="LE56" s="57">
        <f>LC55*'DEPRECATED - DT-Prelim Calcs'!$C$11+LE55</f>
        <v>-44.966998665016476</v>
      </c>
      <c r="LF56" s="57">
        <f>LF55+0.5*LC56*'DEPRECATED - DT-Prelim Calcs'!$C$11^2+LE56*'DEPRECATED - DT-Prelim Calcs'!$C$11</f>
        <v>-102693.68640228685</v>
      </c>
      <c r="LG56" s="57">
        <f>MIN('Drive Train'!$F$35-LA55*'DEPRECATED - DT-Prelim Calcs'!$C$21*'Drive Train'!$F$39,LG55+LA$2)</f>
        <v>8.5466666666666669</v>
      </c>
      <c r="LH56" s="57">
        <f>'Drive Train'!$F$35-LA56*'DEPRECATED - DT-Prelim Calcs'!$C$21*'Drive Train'!$F$39</f>
        <v>8.5466666666666669</v>
      </c>
      <c r="LI56" s="1">
        <f>IF(LF56&gt;='Drive Train'!$F$29,1,0)</f>
        <v>0</v>
      </c>
      <c r="LJ56" s="57">
        <f>MIN(KZ56,'DEPRECATED - DT-Prelim Calcs'!$C$10)*'DEPRECATED - DT-Prelim Calcs'!$C$11*1000/60/60</f>
        <v>103.33333333333333</v>
      </c>
      <c r="LK56" s="63">
        <f>LK55+'DEPRECATED - DT-Prelim Calcs'!$C$11</f>
        <v>208</v>
      </c>
      <c r="LL56" s="2">
        <f>LV56/'Drive Train'!$F$35</f>
        <v>0.67096774193548392</v>
      </c>
      <c r="LM56" s="46">
        <f>LT56*12*60/(PI() * 'Drive Train'!$F$15)/LL$2*LL56</f>
        <v>-1708.4599108451935</v>
      </c>
      <c r="LN56" s="2">
        <f>('DEPRECATED - DT-Prelim Calcs'!$C$6*LL56-LM56)/('DEPRECATED - DT-Prelim Calcs'!$C$6*LL56)*'DEPRECATED - DT-Prelim Calcs'!$C$7*LL56</f>
        <v>2.3895253884842003</v>
      </c>
      <c r="LO56" s="57">
        <f>LN56/'DEPRECATED - DT-Prelim Calcs'!$C$7*('DEPRECATED - DT-Prelim Calcs'!$C$8-'DEPRECATED - DT-Prelim Calcs'!$C$9)+'DEPRECATED - DT-Prelim Calcs'!$C$9</f>
        <v>129.91000304669001</v>
      </c>
      <c r="LP56" s="57">
        <f t="shared" si="28"/>
        <v>60</v>
      </c>
      <c r="LQ56" s="2">
        <f t="shared" si="84"/>
        <v>0.99579519204165001</v>
      </c>
      <c r="LR56" s="57">
        <f>LQ56*'DEPRECATED - DT-Prelim Calcs'!$C$21/LL$2/'DEPRECATED - DT-Prelim Calcs'!$C$19/'DEPRECATED - DT-Prelim Calcs'!$C$18*3.39*'DEPRECATED - DT-Prelim Calcs'!$C$20</f>
        <v>25.773080821789936</v>
      </c>
      <c r="LS56" s="46">
        <f t="shared" si="85"/>
        <v>0</v>
      </c>
      <c r="LT56" s="57">
        <f>LR55*'DEPRECATED - DT-Prelim Calcs'!$C$11+LT55</f>
        <v>-6.2216926696339385</v>
      </c>
      <c r="LU56" s="57">
        <f>LU55+0.5*LR56*'DEPRECATED - DT-Prelim Calcs'!$C$11^2+LT56*'DEPRECATED - DT-Prelim Calcs'!$C$11</f>
        <v>-106397.99608531389</v>
      </c>
      <c r="LV56" s="57">
        <f>MIN('Drive Train'!$F$35-LP55*'DEPRECATED - DT-Prelim Calcs'!$C$21*'Drive Train'!$F$39,LV55+LP$2)</f>
        <v>8.32</v>
      </c>
      <c r="LW56" s="57">
        <f>'Drive Train'!$F$35-LP56*'DEPRECATED - DT-Prelim Calcs'!$C$21*'Drive Train'!$F$39</f>
        <v>8.32</v>
      </c>
      <c r="LX56" s="1">
        <f>IF(LU56&gt;='Drive Train'!$F$29,1,0)</f>
        <v>0</v>
      </c>
      <c r="LY56" s="57">
        <f>MIN(LO56,'DEPRECATED - DT-Prelim Calcs'!$C$10)*'DEPRECATED - DT-Prelim Calcs'!$C$11*1000/60/60</f>
        <v>103.33333333333333</v>
      </c>
      <c r="LZ56" s="63">
        <f>LZ55+'DEPRECATED - DT-Prelim Calcs'!$C$11</f>
        <v>208</v>
      </c>
    </row>
    <row r="57" spans="2:338" x14ac:dyDescent="0.2">
      <c r="B57" s="20"/>
      <c r="C57" s="3" t="str">
        <f t="shared" si="94"/>
        <v>Power Used (mAh)</v>
      </c>
      <c r="E57" s="77">
        <f t="shared" si="95"/>
        <v>1837.4242591173909</v>
      </c>
      <c r="F57" s="65">
        <f>'DEPRECATED - DT-Prelim Calcs'!GT2/('Drive Train'!F40*1000)</f>
        <v>-0.12901200318487543</v>
      </c>
      <c r="G57" s="65">
        <f>'DEPRECATED - DT-Prelim Calcs'!HI2/('Drive Train'!F40*1000)</f>
        <v>-9.1830939842065515E-2</v>
      </c>
      <c r="H57" s="65">
        <f>'DEPRECATED - DT-Prelim Calcs'!HX2/('Drive Train'!F40*1000)</f>
        <v>-6.4481957618650207E-2</v>
      </c>
      <c r="I57" s="65">
        <f>'DEPRECATED - DT-Prelim Calcs'!IM2/('Drive Train'!F40*1000)</f>
        <v>-1.6732510753680735E-2</v>
      </c>
      <c r="J57" s="65">
        <f>'DEPRECATED - DT-Prelim Calcs'!JB2/('Drive Train'!F40*1000)</f>
        <v>2.4199307905806513E-2</v>
      </c>
      <c r="K57" s="65">
        <f>'DEPRECATED - DT-Prelim Calcs'!JQ2/('Drive Train'!F40*1000)</f>
        <v>0.54221783858818162</v>
      </c>
      <c r="L57" s="65">
        <f>'DEPRECATED - DT-Prelim Calcs'!KF2/('Drive Train'!F40*1000)</f>
        <v>0.54443571195181473</v>
      </c>
      <c r="M57" s="65">
        <f>'DEPRECATED - DT-Prelim Calcs'!KU2/('Drive Train'!F40*1000)</f>
        <v>0.57286359854500424</v>
      </c>
      <c r="N57" s="65">
        <f>'DEPRECATED - DT-Prelim Calcs'!LJ2/('Drive Train'!F40*1000)</f>
        <v>0.54770553846980086</v>
      </c>
      <c r="O57" s="65">
        <f>'DEPRECATED - DT-Prelim Calcs'!LY2/('Drive Train'!F40*1000)</f>
        <v>0.57344556081266895</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Train'!$AA$49 + V56*(1-'Drive Train'!$AA$49))</f>
        <v>0</v>
      </c>
      <c r="W57" s="57">
        <f t="shared" si="0"/>
        <v>0</v>
      </c>
      <c r="X57" s="2">
        <f>MAX(MIN(IF(AND(AI56=1,AG57&lt;0),-1,1)*(W57-$C$9)/($C$8-$C$9)*$C$7-$C$29*AE57/T$2 -  AI56*$C$29/2,X$2),MAX(X$4:X56)*-1)</f>
        <v>-0.2458281045106315</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Train'!$F$39,AG56+W$2)-$C$3,IF(AE56-1&lt;=0,0,IF($C$32=Motors!$C$29,MAX(MAX(AG$4:AG56)*-1,AG56-W$2),MAX(0,MAX(AG$4:AG56)*-1,AG56-W$2))))</f>
        <v>0</v>
      </c>
      <c r="AH57" s="57">
        <f>'Drive Train'!$F$35-ABS(W57)*'DEPRECATED - DT-Prelim Calcs'!$C$21*'Drive Train'!$F$39</f>
        <v>12.4</v>
      </c>
      <c r="AI57" s="1">
        <f>IF(AJ57&gt;='Drive Train'!$F$29,1,0)</f>
        <v>1</v>
      </c>
      <c r="AJ57" s="57">
        <f>AJ56+0.5*Y57*'DEPRECATED - DT-Prelim Calcs'!$C$11^2+AE57*'DEPRECATED - DT-Prelim Calcs'!$C$11</f>
        <v>784.33981740885292</v>
      </c>
      <c r="AK57" s="57">
        <f t="shared" si="8"/>
        <v>0</v>
      </c>
      <c r="AL57" s="63">
        <f>AL56+'DEPRECATED - DT-Prelim Calcs'!$C$11</f>
        <v>212</v>
      </c>
      <c r="AM57" s="2">
        <f>AW57/'Drive Train'!$F$35</f>
        <v>0.88882723378646089</v>
      </c>
      <c r="AN57" s="46">
        <f>AU57*12*60/(PI() * 'Drive Train'!$F$15)/AM$2*AM57</f>
        <v>4007.4126840389258</v>
      </c>
      <c r="AO57" s="2">
        <f>('DEPRECATED - DT-Prelim Calcs'!$C$6*AM57-AN57)/('DEPRECATED - DT-Prelim Calcs'!$C$6*AM57)*'DEPRECATED - DT-Prelim Calcs'!$C$7*AM57</f>
        <v>0.33009153801565028</v>
      </c>
      <c r="AP57" s="57">
        <f>AO57/'DEPRECATED - DT-Prelim Calcs'!$C$7*('DEPRECATED - DT-Prelim Calcs'!$C$8-'DEPRECATED - DT-Prelim Calcs'!$C$9)+'DEPRECATED - DT-Prelim Calcs'!$C$9</f>
        <v>20.272922957430676</v>
      </c>
      <c r="AQ57" s="57">
        <f t="shared" si="9"/>
        <v>20.272922957430676</v>
      </c>
      <c r="AR57" s="2">
        <f t="shared" si="30"/>
        <v>2.3228015521570278E-6</v>
      </c>
      <c r="AS57" s="57">
        <f>AR57*'DEPRECATED - DT-Prelim Calcs'!$C$21/AM$2/'DEPRECATED - DT-Prelim Calcs'!$C$19/'DEPRECATED - DT-Prelim Calcs'!$C$18*3.39*'DEPRECATED - DT-Prelim Calcs'!$C$20</f>
        <v>1.6833190933483752E-5</v>
      </c>
      <c r="AT57" s="46">
        <f t="shared" si="31"/>
        <v>0</v>
      </c>
      <c r="AU57" s="57">
        <f>AS56*'DEPRECATED - DT-Prelim Calcs'!$C$11+AU56</f>
        <v>39.345411101268098</v>
      </c>
      <c r="AV57" s="57">
        <f>AV56+0.5*AS57*'DEPRECATED - DT-Prelim Calcs'!$C$11^2+AU57*'DEPRECATED - DT-Prelim Calcs'!$C$11</f>
        <v>8298.4359435305287</v>
      </c>
      <c r="AW57" s="57">
        <f>MIN('Drive Train'!$F$35-AQ56*'DEPRECATED - DT-Prelim Calcs'!$C$21*'Drive Train'!$F$39,AW56+AQ$2)</f>
        <v>11.021457698952116</v>
      </c>
      <c r="AX57" s="57">
        <f>'Drive Train'!$F$35-AQ57*'DEPRECATED - DT-Prelim Calcs'!$C$21*'Drive Train'!$F$39</f>
        <v>11.021441238894715</v>
      </c>
      <c r="AY57" s="1">
        <f>IF(AV57&gt;='Drive Train'!$F$29,1,0)</f>
        <v>1</v>
      </c>
      <c r="AZ57" s="57">
        <f t="shared" si="32"/>
        <v>22.525469952700753</v>
      </c>
      <c r="BA57" s="63">
        <f>BA56+'DEPRECATED - DT-Prelim Calcs'!$C$11</f>
        <v>212</v>
      </c>
      <c r="BB57" s="2">
        <f>BL57/'Drive Train'!$F$35</f>
        <v>1.3150249676118</v>
      </c>
      <c r="BC57" s="46">
        <f>BJ57*12*60/(PI() * 'Drive Train'!$F$15)/BB$2*BB57</f>
        <v>-3540.843777428136</v>
      </c>
      <c r="BD57" s="2">
        <f>('DEPRECATED - DT-Prelim Calcs'!$C$6*BB57-BC57)/('DEPRECATED - DT-Prelim Calcs'!$C$6*BB57)*'DEPRECATED - DT-Prelim Calcs'!$C$7*BB57</f>
        <v>4.7702295910066912</v>
      </c>
      <c r="BE57" s="57">
        <f>BD57/'DEPRECATED - DT-Prelim Calcs'!$C$7*('DEPRECATED - DT-Prelim Calcs'!$C$8-'DEPRECATED - DT-Prelim Calcs'!$C$9)+'DEPRECATED - DT-Prelim Calcs'!$C$9</f>
        <v>256.65039689882093</v>
      </c>
      <c r="BF57" s="57">
        <f t="shared" si="10"/>
        <v>93</v>
      </c>
      <c r="BG57" s="2">
        <f t="shared" si="33"/>
        <v>1.8933363264716601</v>
      </c>
      <c r="BH57" s="57">
        <f>BG57*'DEPRECATED - DT-Prelim Calcs'!$C$21/BB$2/'DEPRECATED - DT-Prelim Calcs'!$C$19/'DEPRECATED - DT-Prelim Calcs'!$C$18*3.39*'DEPRECATED - DT-Prelim Calcs'!$C$20</f>
        <v>19.819055433184122</v>
      </c>
      <c r="BI57" s="46">
        <f t="shared" si="34"/>
        <v>0</v>
      </c>
      <c r="BJ57" s="57">
        <f>BH56*'DEPRECATED - DT-Prelim Calcs'!$C$11+BJ56</f>
        <v>-16.267443106012067</v>
      </c>
      <c r="BK57" s="57">
        <f>BK56+0.5*BH57*'DEPRECATED - DT-Prelim Calcs'!$C$11^2+BJ57*'DEPRECATED - DT-Prelim Calcs'!$C$11</f>
        <v>4986.2075510963468</v>
      </c>
      <c r="BL57" s="57">
        <f>MIN('Drive Train'!$F$35-BF56*'DEPRECATED - DT-Prelim Calcs'!$C$21*'Drive Train'!$F$39,BL56+BF$2)</f>
        <v>16.306309598386321</v>
      </c>
      <c r="BM57" s="57">
        <f>'Drive Train'!$F$35-BF57*'DEPRECATED - DT-Prelim Calcs'!$C$21*'Drive Train'!$F$39</f>
        <v>6.0759999999999996</v>
      </c>
      <c r="BN57" s="1">
        <f>IF(BK57&gt;='Drive Train'!$F$29,1,0)</f>
        <v>1</v>
      </c>
      <c r="BO57" s="57">
        <f t="shared" si="35"/>
        <v>103.33333333333333</v>
      </c>
      <c r="BP57" s="63">
        <f>BP56+'DEPRECATED - DT-Prelim Calcs'!$C$11</f>
        <v>212</v>
      </c>
      <c r="BQ57" s="2">
        <f>CA57/'Drive Train'!$F$35</f>
        <v>1.6088961727323066</v>
      </c>
      <c r="BR57" s="46">
        <f>BY57*12*60/(PI() * 'Drive Train'!$F$15)/BQ$2*BQ57</f>
        <v>-38137.772873636954</v>
      </c>
      <c r="BS57" s="2">
        <f>('DEPRECATED - DT-Prelim Calcs'!$C$6*BQ57-BR57)/('DEPRECATED - DT-Prelim Calcs'!$C$6*BQ57)*'DEPRECATED - DT-Prelim Calcs'!$C$7*BQ57</f>
        <v>21.121723570931213</v>
      </c>
      <c r="BT57" s="57">
        <f>BS57/'DEPRECATED - DT-Prelim Calcs'!$C$7*('DEPRECATED - DT-Prelim Calcs'!$C$8-'DEPRECATED - DT-Prelim Calcs'!$C$9)+'DEPRECATED - DT-Prelim Calcs'!$C$9</f>
        <v>1127.1469436309023</v>
      </c>
      <c r="BU57" s="57">
        <f t="shared" si="11"/>
        <v>93</v>
      </c>
      <c r="BV57" s="2">
        <f t="shared" si="36"/>
        <v>1.8828060353728675</v>
      </c>
      <c r="BW57" s="57">
        <f>BV57*'DEPRECATED - DT-Prelim Calcs'!$C$21/BQ$2/'DEPRECATED - DT-Prelim Calcs'!$C$19/'DEPRECATED - DT-Prelim Calcs'!$C$18*3.39*'DEPRECATED - DT-Prelim Calcs'!$C$20</f>
        <v>25.773080821789936</v>
      </c>
      <c r="BX57" s="46">
        <f t="shared" si="37"/>
        <v>0</v>
      </c>
      <c r="BY57" s="57">
        <f>BW56*'DEPRECATED - DT-Prelim Calcs'!$C$11+BY56</f>
        <v>-109.51365391954066</v>
      </c>
      <c r="BZ57" s="57">
        <f>BZ56+0.5*BW57*'DEPRECATED - DT-Prelim Calcs'!$C$11^2+BY57*'DEPRECATED - DT-Prelim Calcs'!$C$11</f>
        <v>-3724.7787696613082</v>
      </c>
      <c r="CA57" s="57">
        <f>MIN('Drive Train'!$F$35-BU56*'DEPRECATED - DT-Prelim Calcs'!$C$21*'Drive Train'!$F$39,CA56+BU$2)</f>
        <v>19.950312541880603</v>
      </c>
      <c r="CB57" s="57">
        <f>'Drive Train'!$F$35-BU57*'DEPRECATED - DT-Prelim Calcs'!$C$21*'Drive Train'!$F$39</f>
        <v>6.0759999999999996</v>
      </c>
      <c r="CC57" s="1">
        <f>IF(BZ57&gt;='Drive Train'!$F$29,1,0)</f>
        <v>0</v>
      </c>
      <c r="CD57" s="57">
        <f t="shared" si="38"/>
        <v>103.33333333333333</v>
      </c>
      <c r="CE57" s="63">
        <f>CE56+'DEPRECATED - DT-Prelim Calcs'!$C$11</f>
        <v>212</v>
      </c>
      <c r="CF57" s="2">
        <f>CP57/'Drive Train'!$F$35</f>
        <v>0.48999999999999994</v>
      </c>
      <c r="CG57" s="46">
        <f>CN57*12*60/(PI() * 'Drive Train'!$F$15)/CF$2*CF57</f>
        <v>973.76118279011359</v>
      </c>
      <c r="CH57" s="2">
        <f>('DEPRECATED - DT-Prelim Calcs'!$C$6*CF57-CG57)/('DEPRECATED - DT-Prelim Calcs'!$C$6*CF57)*'DEPRECATED - DT-Prelim Calcs'!$C$7*CF57</f>
        <v>0.74060648207801605</v>
      </c>
      <c r="CI57" s="57">
        <f>CH57/'DEPRECATED - DT-Prelim Calcs'!$C$7*('DEPRECATED - DT-Prelim Calcs'!$C$8-'DEPRECATED - DT-Prelim Calcs'!$C$9)+'DEPRECATED - DT-Prelim Calcs'!$C$9</f>
        <v>42.127307738842106</v>
      </c>
      <c r="CJ57" s="57">
        <f t="shared" si="12"/>
        <v>42.127307738842106</v>
      </c>
      <c r="CK57" s="2">
        <f t="shared" si="39"/>
        <v>0.59511385095250957</v>
      </c>
      <c r="CL57" s="57">
        <f>CK57*'DEPRECATED - DT-Prelim Calcs'!$C$21/CF$2/'DEPRECATED - DT-Prelim Calcs'!$C$19/'DEPRECATED - DT-Prelim Calcs'!$C$18*3.39*'DEPRECATED - DT-Prelim Calcs'!$C$20</f>
        <v>10.063086031691862</v>
      </c>
      <c r="CM57" s="46">
        <f t="shared" si="40"/>
        <v>0</v>
      </c>
      <c r="CN57" s="57">
        <f>CL56*'DEPRECATED - DT-Prelim Calcs'!$C$11+CN56</f>
        <v>7.4323638926247071</v>
      </c>
      <c r="CO57" s="57">
        <f>CO56+0.5*CL57*'DEPRECATED - DT-Prelim Calcs'!$C$11^2+CN57*'DEPRECATED - DT-Prelim Calcs'!$C$11</f>
        <v>-14119.25762982822</v>
      </c>
      <c r="CP57" s="57">
        <f>MIN('Drive Train'!$F$35-CJ56*'DEPRECATED - DT-Prelim Calcs'!$C$21*'Drive Train'!$F$39,CP56+CJ$2)</f>
        <v>6.0759999999999996</v>
      </c>
      <c r="CQ57" s="57">
        <f>'Drive Train'!$F$35-CJ57*'DEPRECATED - DT-Prelim Calcs'!$C$21*'Drive Train'!$F$39</f>
        <v>9.535343073758737</v>
      </c>
      <c r="CR57" s="1">
        <f>IF(CO57&gt;='Drive Train'!$F$29,1,0)</f>
        <v>0</v>
      </c>
      <c r="CS57" s="57">
        <f t="shared" si="41"/>
        <v>46.808119709824567</v>
      </c>
      <c r="CT57" s="63">
        <f>CT56+'DEPRECATED - DT-Prelim Calcs'!$C$11</f>
        <v>212</v>
      </c>
      <c r="CU57" s="2">
        <f>DE57/'Drive Train'!$F$35</f>
        <v>1.3754103429536164</v>
      </c>
      <c r="CV57" s="46">
        <f>DC57*12*60/(PI() * 'Drive Train'!$F$15)/CU$2*CU57</f>
        <v>-60818.120229474342</v>
      </c>
      <c r="CW57" s="2">
        <f>('DEPRECATED - DT-Prelim Calcs'!$C$6*CU57-CV57)/('DEPRECATED - DT-Prelim Calcs'!$C$6*CU57)*'DEPRECATED - DT-Prelim Calcs'!$C$7*CU57</f>
        <v>30.814114114704559</v>
      </c>
      <c r="CX57" s="57">
        <f>CW57/'DEPRECATED - DT-Prelim Calcs'!$C$7*('DEPRECATED - DT-Prelim Calcs'!$C$8-'DEPRECATED - DT-Prelim Calcs'!$C$9)+'DEPRECATED - DT-Prelim Calcs'!$C$9</f>
        <v>1643.1360335753507</v>
      </c>
      <c r="CY57" s="57">
        <f t="shared" si="13"/>
        <v>93</v>
      </c>
      <c r="CZ57" s="2">
        <f t="shared" si="42"/>
        <v>1.2803081040535502</v>
      </c>
      <c r="DA57" s="57">
        <f>CZ57*'DEPRECATED - DT-Prelim Calcs'!$C$21/CU$2/'DEPRECATED - DT-Prelim Calcs'!$C$19/'DEPRECATED - DT-Prelim Calcs'!$C$18*3.39*'DEPRECATED - DT-Prelim Calcs'!$C$20</f>
        <v>25.773080821789936</v>
      </c>
      <c r="DB57" s="46">
        <f t="shared" si="43"/>
        <v>0</v>
      </c>
      <c r="DC57" s="57">
        <f>DA56*'DEPRECATED - DT-Prelim Calcs'!$C$11+DC56</f>
        <v>-138.91545944590939</v>
      </c>
      <c r="DD57" s="57">
        <f>DD56+0.5*DA57*'DEPRECATED - DT-Prelim Calcs'!$C$11^2+DC57*'DEPRECATED - DT-Prelim Calcs'!$C$11</f>
        <v>-28447.355243041697</v>
      </c>
      <c r="DE57" s="57">
        <f>MIN('Drive Train'!$F$35-CY56*'DEPRECATED - DT-Prelim Calcs'!$C$21*'Drive Train'!$F$39,DE56+CY$2)</f>
        <v>17.055088252624845</v>
      </c>
      <c r="DF57" s="57">
        <f>'Drive Train'!$F$35-CY57*'DEPRECATED - DT-Prelim Calcs'!$C$21*'Drive Train'!$F$39</f>
        <v>6.0759999999999996</v>
      </c>
      <c r="DG57" s="1">
        <f>IF(DD57&gt;='Drive Train'!$F$29,1,0)</f>
        <v>0</v>
      </c>
      <c r="DH57" s="57">
        <f t="shared" si="44"/>
        <v>103.33333333333333</v>
      </c>
      <c r="DI57" s="63">
        <f>DI56+'DEPRECATED - DT-Prelim Calcs'!$C$11</f>
        <v>212</v>
      </c>
      <c r="DJ57" s="2">
        <f>DT57/'Drive Train'!$F$35</f>
        <v>0.48999999999999994</v>
      </c>
      <c r="DK57" s="46">
        <f>DR57*12*60/(PI() * 'Drive Train'!$F$15)/DJ$2*DJ57</f>
        <v>-90024.716046416768</v>
      </c>
      <c r="DL57" s="2">
        <f>('DEPRECATED - DT-Prelim Calcs'!$C$6*DJ57-DK57)/('DEPRECATED - DT-Prelim Calcs'!$C$6*DJ57)*'DEPRECATED - DT-Prelim Calcs'!$C$7*DJ57</f>
        <v>41.886259413107766</v>
      </c>
      <c r="DM57" s="57">
        <f>DL57/'DEPRECATED - DT-Prelim Calcs'!$C$7*('DEPRECATED - DT-Prelim Calcs'!$C$8-'DEPRECATED - DT-Prelim Calcs'!$C$9)+'DEPRECATED - DT-Prelim Calcs'!$C$9</f>
        <v>2232.5784575525831</v>
      </c>
      <c r="DN57" s="57">
        <f t="shared" si="14"/>
        <v>93</v>
      </c>
      <c r="DO57" s="2">
        <f t="shared" si="45"/>
        <v>1.1037138828047846</v>
      </c>
      <c r="DP57" s="57">
        <f>DO57*'DEPRECATED - DT-Prelim Calcs'!$C$21/DJ$2/'DEPRECATED - DT-Prelim Calcs'!$C$19/'DEPRECATED - DT-Prelim Calcs'!$C$18*3.39*'DEPRECATED - DT-Prelim Calcs'!$C$20</f>
        <v>25.773080821789936</v>
      </c>
      <c r="DQ57" s="46">
        <f t="shared" si="46"/>
        <v>0</v>
      </c>
      <c r="DR57" s="57">
        <f>DP56*'DEPRECATED - DT-Prelim Calcs'!$C$11+DR56</f>
        <v>-497.57386800304391</v>
      </c>
      <c r="DS57" s="57">
        <f>DS56+0.5*DP57*'DEPRECATED - DT-Prelim Calcs'!$C$11^2+DR57*'DEPRECATED - DT-Prelim Calcs'!$C$11</f>
        <v>-64805.343677535566</v>
      </c>
      <c r="DT57" s="57">
        <f>MIN('Drive Train'!$F$35-DN56*'DEPRECATED - DT-Prelim Calcs'!$C$21*'Drive Train'!$F$39,DT56+DN$2)</f>
        <v>6.0759999999999996</v>
      </c>
      <c r="DU57" s="57">
        <f>'Drive Train'!$F$35-DN57*'DEPRECATED - DT-Prelim Calcs'!$C$21*'Drive Train'!$F$39</f>
        <v>6.0759999999999996</v>
      </c>
      <c r="DV57" s="1">
        <f>IF(DS57&gt;='Drive Train'!$F$29,1,0)</f>
        <v>0</v>
      </c>
      <c r="DW57" s="57">
        <f t="shared" si="47"/>
        <v>103.33333333333333</v>
      </c>
      <c r="DX57" s="63">
        <f>DX56+'DEPRECATED - DT-Prelim Calcs'!$C$11</f>
        <v>212</v>
      </c>
      <c r="DY57" s="2">
        <f>EI57/'Drive Train'!$F$35</f>
        <v>0.48999999999999994</v>
      </c>
      <c r="DZ57" s="46">
        <f>EG57*12*60/(PI() * 'Drive Train'!$F$15)/DY$2*DY57</f>
        <v>-116347.02701233681</v>
      </c>
      <c r="EA57" s="2">
        <f>('DEPRECATED - DT-Prelim Calcs'!$C$6*DY57-DZ57)/('DEPRECATED - DT-Prelim Calcs'!$C$6*DY57)*'DEPRECATED - DT-Prelim Calcs'!$C$7*DY57</f>
        <v>53.788092326403699</v>
      </c>
      <c r="EB57" s="57">
        <f>EA57/'DEPRECATED - DT-Prelim Calcs'!$C$7*('DEPRECATED - DT-Prelim Calcs'!$C$8-'DEPRECATED - DT-Prelim Calcs'!$C$9)+'DEPRECATED - DT-Prelim Calcs'!$C$9</f>
        <v>2866.1905582894583</v>
      </c>
      <c r="EC57" s="57">
        <f t="shared" si="15"/>
        <v>93</v>
      </c>
      <c r="ED57" s="2">
        <f t="shared" si="48"/>
        <v>0.96993038185874991</v>
      </c>
      <c r="EE57" s="57">
        <f>ED57*'DEPRECATED - DT-Prelim Calcs'!$C$21/DY$2/'DEPRECATED - DT-Prelim Calcs'!$C$19/'DEPRECATED - DT-Prelim Calcs'!$C$18*3.39*'DEPRECATED - DT-Prelim Calcs'!$C$20</f>
        <v>25.773080821789936</v>
      </c>
      <c r="EF57" s="46">
        <f t="shared" si="49"/>
        <v>0</v>
      </c>
      <c r="EG57" s="57">
        <f>EE56*'DEPRECATED - DT-Prelim Calcs'!$C$11+EG56</f>
        <v>-565.11280972320753</v>
      </c>
      <c r="EH57" s="57">
        <f>EH56+0.5*EE57*'DEPRECATED - DT-Prelim Calcs'!$C$11^2+EG57*'DEPRECATED - DT-Prelim Calcs'!$C$11</f>
        <v>-99426.572040074592</v>
      </c>
      <c r="EI57" s="57">
        <f>MIN('Drive Train'!$F$35-EC56*'DEPRECATED - DT-Prelim Calcs'!$C$21*'Drive Train'!$F$39,EI56+EC$2)</f>
        <v>6.0759999999999996</v>
      </c>
      <c r="EJ57" s="57">
        <f>'Drive Train'!$F$35-EC57*'DEPRECATED - DT-Prelim Calcs'!$C$21*'Drive Train'!$F$39</f>
        <v>6.0759999999999996</v>
      </c>
      <c r="EK57" s="1">
        <f>IF(EH57&gt;='Drive Train'!$F$29,1,0)</f>
        <v>0</v>
      </c>
      <c r="EL57" s="57">
        <f t="shared" si="50"/>
        <v>103.33333333333333</v>
      </c>
      <c r="EM57" s="63">
        <f>EM56+'DEPRECATED - DT-Prelim Calcs'!$C$11</f>
        <v>212</v>
      </c>
      <c r="EN57" s="2">
        <f>EX57/'Drive Train'!$F$35</f>
        <v>0.48999999999999994</v>
      </c>
      <c r="EO57" s="46">
        <f>EV57*12*60/(PI() * 'Drive Train'!$F$15)/EN$2*EN57</f>
        <v>-58774.854471195438</v>
      </c>
      <c r="EP57" s="2">
        <f>('DEPRECATED - DT-Prelim Calcs'!$C$6*EN57-EO57)/('DEPRECATED - DT-Prelim Calcs'!$C$6*EN57)*'DEPRECATED - DT-Prelim Calcs'!$C$7*EN57</f>
        <v>27.75639704982758</v>
      </c>
      <c r="EQ57" s="57">
        <f>EP57/'DEPRECATED - DT-Prelim Calcs'!$C$7*('DEPRECATED - DT-Prelim Calcs'!$C$8-'DEPRECATED - DT-Prelim Calcs'!$C$9)+'DEPRECATED - DT-Prelim Calcs'!$C$9</f>
        <v>1480.3538346443479</v>
      </c>
      <c r="ER57" s="57">
        <f t="shared" si="16"/>
        <v>93</v>
      </c>
      <c r="ES57" s="2">
        <f t="shared" si="51"/>
        <v>0.86507304327942547</v>
      </c>
      <c r="ET57" s="57">
        <f>ES57*'DEPRECATED - DT-Prelim Calcs'!$C$21/EN$2/'DEPRECATED - DT-Prelim Calcs'!$C$19/'DEPRECATED - DT-Prelim Calcs'!$C$18*3.39*'DEPRECATED - DT-Prelim Calcs'!$C$20</f>
        <v>25.773080821789936</v>
      </c>
      <c r="EU57" s="46">
        <f t="shared" si="52"/>
        <v>0</v>
      </c>
      <c r="EV57" s="57">
        <f>ET56*'DEPRECATED - DT-Prelim Calcs'!$C$11+EV56</f>
        <v>-254.61479732834641</v>
      </c>
      <c r="EW57" s="57">
        <f>EW56+0.5*ET57*'DEPRECATED - DT-Prelim Calcs'!$C$11^2+EV57*'DEPRECATED - DT-Prelim Calcs'!$C$11</f>
        <v>-125070.45734175475</v>
      </c>
      <c r="EX57" s="57">
        <f>MIN('Drive Train'!$F$35-ER56*'DEPRECATED - DT-Prelim Calcs'!$C$21*'Drive Train'!$F$39,EX56+ER$2)</f>
        <v>6.0759999999999996</v>
      </c>
      <c r="EY57" s="57">
        <f>'Drive Train'!$F$35-ER57*'DEPRECATED - DT-Prelim Calcs'!$C$21*'Drive Train'!$F$39</f>
        <v>6.0759999999999996</v>
      </c>
      <c r="EZ57" s="1">
        <f>IF(EW57&gt;='Drive Train'!$F$29,1,0)</f>
        <v>0</v>
      </c>
      <c r="FA57" s="57">
        <f t="shared" si="53"/>
        <v>103.33333333333333</v>
      </c>
      <c r="FB57" s="63">
        <f>FB56+'DEPRECATED - DT-Prelim Calcs'!$C$11</f>
        <v>212</v>
      </c>
      <c r="FC57" s="2">
        <f>FM57/'Drive Train'!$F$35</f>
        <v>0.48999999999999994</v>
      </c>
      <c r="FD57" s="46">
        <f>FK57*12*60/(PI() * 'Drive Train'!$F$15)/FC$2*FC57</f>
        <v>-71490.339104502666</v>
      </c>
      <c r="FE57" s="2">
        <f>('DEPRECATED - DT-Prelim Calcs'!$C$6*FC57-FD57)/('DEPRECATED - DT-Prelim Calcs'!$C$6*FC57)*'DEPRECATED - DT-Prelim Calcs'!$C$7*FC57</f>
        <v>33.505800045375501</v>
      </c>
      <c r="FF57" s="57">
        <f>FE57/'DEPRECATED - DT-Prelim Calcs'!$C$7*('DEPRECATED - DT-Prelim Calcs'!$C$8-'DEPRECATED - DT-Prelim Calcs'!$C$9)+'DEPRECATED - DT-Prelim Calcs'!$C$9</f>
        <v>1786.4320107143888</v>
      </c>
      <c r="FG57" s="57">
        <f t="shared" si="17"/>
        <v>93</v>
      </c>
      <c r="FH57" s="2">
        <f t="shared" si="54"/>
        <v>0.78067567320338405</v>
      </c>
      <c r="FI57" s="57">
        <f>FH57*'DEPRECATED - DT-Prelim Calcs'!$C$21/FC$2/'DEPRECATED - DT-Prelim Calcs'!$C$19/'DEPRECATED - DT-Prelim Calcs'!$C$18*3.39*'DEPRECATED - DT-Prelim Calcs'!$C$20</f>
        <v>25.773080821789936</v>
      </c>
      <c r="FJ57" s="46">
        <f t="shared" si="55"/>
        <v>0</v>
      </c>
      <c r="FK57" s="57">
        <f>FI56*'DEPRECATED - DT-Prelim Calcs'!$C$11+FK56</f>
        <v>-279.48422614901529</v>
      </c>
      <c r="FL57" s="57">
        <f>FL56+0.5*FI57*'DEPRECATED - DT-Prelim Calcs'!$C$11^2+FK57*'DEPRECATED - DT-Prelim Calcs'!$C$11</f>
        <v>-147619.73592091471</v>
      </c>
      <c r="FM57" s="57">
        <f>MIN('Drive Train'!$F$35-FG56*'DEPRECATED - DT-Prelim Calcs'!$C$21*'Drive Train'!$F$39,FM56+FG$2)</f>
        <v>6.0759999999999996</v>
      </c>
      <c r="FN57" s="57">
        <f>'Drive Train'!$F$35-FG57*'DEPRECATED - DT-Prelim Calcs'!$C$21*'Drive Train'!$F$39</f>
        <v>6.0759999999999996</v>
      </c>
      <c r="FO57" s="1">
        <f>IF(FL57&gt;='Drive Train'!$F$29,1,0)</f>
        <v>0</v>
      </c>
      <c r="FP57" s="57">
        <f t="shared" si="56"/>
        <v>103.33333333333333</v>
      </c>
      <c r="FQ57" s="63">
        <f>FQ56+'DEPRECATED - DT-Prelim Calcs'!$C$11</f>
        <v>212</v>
      </c>
      <c r="FR57" s="2">
        <f>GB57/'Drive Train'!$F$35</f>
        <v>0.48999999999999994</v>
      </c>
      <c r="FS57" s="46">
        <f>FZ57*12*60/(PI() * 'Drive Train'!$F$15)/FR$2*FR57</f>
        <v>-442810.37732595939</v>
      </c>
      <c r="FT57" s="2">
        <f>('DEPRECATED - DT-Prelim Calcs'!$C$6*FR57-FS57)/('DEPRECATED - DT-Prelim Calcs'!$C$6*FR57)*'DEPRECATED - DT-Prelim Calcs'!$C$7*FR57</f>
        <v>201.40097680216925</v>
      </c>
      <c r="FU57" s="57">
        <f>FT57/'DEPRECATED - DT-Prelim Calcs'!$C$7*('DEPRECATED - DT-Prelim Calcs'!$C$8-'DEPRECATED - DT-Prelim Calcs'!$C$9)+'DEPRECATED - DT-Prelim Calcs'!$C$9</f>
        <v>10724.586026439138</v>
      </c>
      <c r="FV57" s="57">
        <f t="shared" si="18"/>
        <v>93</v>
      </c>
      <c r="FW57" s="2">
        <f t="shared" si="57"/>
        <v>0.7112822800297498</v>
      </c>
      <c r="FX57" s="57">
        <f>FW57*'DEPRECATED - DT-Prelim Calcs'!$C$21/FR$2/'DEPRECATED - DT-Prelim Calcs'!$C$19/'DEPRECATED - DT-Prelim Calcs'!$C$18*3.39*'DEPRECATED - DT-Prelim Calcs'!$C$20</f>
        <v>25.773080821789936</v>
      </c>
      <c r="FY57" s="46">
        <f t="shared" si="58"/>
        <v>0</v>
      </c>
      <c r="FZ57" s="57">
        <f>FX56*'DEPRECATED - DT-Prelim Calcs'!$C$11+FZ56</f>
        <v>-1577.2447033339663</v>
      </c>
      <c r="GA57" s="57">
        <f>GA56+0.5*FX57*'DEPRECATED - DT-Prelim Calcs'!$C$11^2+FZ57*'DEPRECATED - DT-Prelim Calcs'!$C$11</f>
        <v>-163235.94051171251</v>
      </c>
      <c r="GB57" s="57">
        <f>MIN('Drive Train'!$F$35-FV56*'DEPRECATED - DT-Prelim Calcs'!$C$21*'Drive Train'!$F$39,GB56+FV$2)</f>
        <v>6.0759999999999996</v>
      </c>
      <c r="GC57" s="57">
        <f>'Drive Train'!$F$35-FV57*'DEPRECATED - DT-Prelim Calcs'!$C$21*'Drive Train'!$F$39</f>
        <v>6.0759999999999996</v>
      </c>
      <c r="GD57" s="1">
        <f>IF(GA57&gt;='Drive Train'!$F$29,1,0)</f>
        <v>0</v>
      </c>
      <c r="GE57" s="57">
        <f t="shared" si="59"/>
        <v>103.33333333333333</v>
      </c>
      <c r="GF57" s="63">
        <f>GF56+'DEPRECATED - DT-Prelim Calcs'!$C$11</f>
        <v>212</v>
      </c>
      <c r="GG57" s="2">
        <f>GQ57/'Drive Train'!$F$35</f>
        <v>0.83548387096774201</v>
      </c>
      <c r="GH57" s="46">
        <f>GO57*12*60/(PI() * 'Drive Train'!$F$15)/GG$2*GG57</f>
        <v>-32566.583907196942</v>
      </c>
      <c r="GI57" s="2">
        <f>('DEPRECATED - DT-Prelim Calcs'!$C$6*GG57-GH57)/('DEPRECATED - DT-Prelim Calcs'!$C$6*GG57)*'DEPRECATED - DT-Prelim Calcs'!$C$7*GG57</f>
        <v>16.738744499828623</v>
      </c>
      <c r="GJ57" s="57">
        <f>GI57/'DEPRECATED - DT-Prelim Calcs'!$C$7*('DEPRECATED - DT-Prelim Calcs'!$C$8-'DEPRECATED - DT-Prelim Calcs'!$C$9)+'DEPRECATED - DT-Prelim Calcs'!$C$9</f>
        <v>893.8124146589264</v>
      </c>
      <c r="GK57" s="57">
        <f t="shared" si="60"/>
        <v>29.999999999999982</v>
      </c>
      <c r="GL57" s="2">
        <f t="shared" si="61"/>
        <v>0.99579519204165001</v>
      </c>
      <c r="GM57" s="57">
        <f>GL57*'DEPRECATED - DT-Prelim Calcs'!$C$21/GG$2/'DEPRECATED - DT-Prelim Calcs'!$C$19/'DEPRECATED - DT-Prelim Calcs'!$C$18*3.39*'DEPRECATED - DT-Prelim Calcs'!$C$20</f>
        <v>25.773080821789936</v>
      </c>
      <c r="GN57" s="46">
        <f t="shared" si="62"/>
        <v>0</v>
      </c>
      <c r="GO57" s="57">
        <f>GM56*'DEPRECATED - DT-Prelim Calcs'!$C$11+GO56</f>
        <v>-95.244419321811719</v>
      </c>
      <c r="GP57" s="57">
        <f>GP56+0.5*GM57*'DEPRECATED - DT-Prelim Calcs'!$C$11^2+GO57*'DEPRECATED - DT-Prelim Calcs'!$C$11</f>
        <v>-84414.285524888328</v>
      </c>
      <c r="GQ57" s="57">
        <f>MIN('Drive Train'!$F$35-GK56*'DEPRECATED - DT-Prelim Calcs'!$C$21*'Drive Train'!$F$39,GQ56+GK$2)</f>
        <v>10.360000000000001</v>
      </c>
      <c r="GR57" s="57">
        <f>'Drive Train'!$F$35-GK57*'DEPRECATED - DT-Prelim Calcs'!$C$21*'Drive Train'!$F$39</f>
        <v>10.360000000000001</v>
      </c>
      <c r="GS57" s="1">
        <f>IF(GP57&gt;='Drive Train'!$F$29,1,0)</f>
        <v>0</v>
      </c>
      <c r="GT57" s="57">
        <f t="shared" si="63"/>
        <v>33.333333333333314</v>
      </c>
      <c r="GU57" s="63">
        <f>GU56+'DEPRECATED - DT-Prelim Calcs'!$C$11</f>
        <v>212</v>
      </c>
      <c r="GV57" s="2">
        <f>HF57/'Drive Train'!$F$35</f>
        <v>0.81720430107526887</v>
      </c>
      <c r="GW57" s="46">
        <f>HD57*12*60/(PI() * 'Drive Train'!$F$15)/GV$2*GV57</f>
        <v>-82762.197775631823</v>
      </c>
      <c r="GX57" s="2">
        <f>('DEPRECATED - DT-Prelim Calcs'!$C$6*GV57-GW57)/('DEPRECATED - DT-Prelim Calcs'!$C$6*GV57)*'DEPRECATED - DT-Prelim Calcs'!$C$7*GV57</f>
        <v>39.391018958325489</v>
      </c>
      <c r="GY57" s="57">
        <f>GX57/'DEPRECATED - DT-Prelim Calcs'!$C$7*('DEPRECATED - DT-Prelim Calcs'!$C$8-'DEPRECATED - DT-Prelim Calcs'!$C$9)+'DEPRECATED - DT-Prelim Calcs'!$C$9</f>
        <v>2099.7405528436352</v>
      </c>
      <c r="GZ57" s="57">
        <f t="shared" si="20"/>
        <v>33.333333333333314</v>
      </c>
      <c r="HA57" s="2">
        <f t="shared" si="64"/>
        <v>0.99579519204165001</v>
      </c>
      <c r="HB57" s="57">
        <f>HA57*'DEPRECATED - DT-Prelim Calcs'!$C$21/GV$2/'DEPRECATED - DT-Prelim Calcs'!$C$19/'DEPRECATED - DT-Prelim Calcs'!$C$18*3.39*'DEPRECATED - DT-Prelim Calcs'!$C$20</f>
        <v>25.773080821789936</v>
      </c>
      <c r="HC57" s="46">
        <f t="shared" si="65"/>
        <v>0</v>
      </c>
      <c r="HD57" s="57">
        <f>HB56*'DEPRECATED - DT-Prelim Calcs'!$C$11+HD56</f>
        <v>-247.46100622074948</v>
      </c>
      <c r="HE57" s="57">
        <f>HE56+0.5*HB57*'DEPRECATED - DT-Prelim Calcs'!$C$11^2+HD57*'DEPRECATED - DT-Prelim Calcs'!$C$11</f>
        <v>-85047.322867311203</v>
      </c>
      <c r="HF57" s="57">
        <f>MIN('Drive Train'!$F$35-GZ56*'DEPRECATED - DT-Prelim Calcs'!$C$21*'Drive Train'!$F$39,HF56+GZ$2)</f>
        <v>10.133333333333335</v>
      </c>
      <c r="HG57" s="57">
        <f>'Drive Train'!$F$35-GZ57*'DEPRECATED - DT-Prelim Calcs'!$C$21*'Drive Train'!$F$39</f>
        <v>10.133333333333335</v>
      </c>
      <c r="HH57" s="1">
        <f>IF(HE57&gt;='Drive Train'!$F$29,1,0)</f>
        <v>0</v>
      </c>
      <c r="HI57" s="57">
        <f t="shared" si="66"/>
        <v>37.037037037037017</v>
      </c>
      <c r="HJ57" s="63">
        <f>HJ56+'DEPRECATED - DT-Prelim Calcs'!$C$11</f>
        <v>212</v>
      </c>
      <c r="HK57" s="2">
        <f>HU57/'Drive Train'!$F$35</f>
        <v>0.79892473118279583</v>
      </c>
      <c r="HL57" s="46">
        <f>HS57*12*60/(PI() * 'Drive Train'!$F$15)/HK$2*HK57</f>
        <v>-181448.75118255767</v>
      </c>
      <c r="HM57" s="2">
        <f>('DEPRECATED - DT-Prelim Calcs'!$C$6*HK57-HL57)/('DEPRECATED - DT-Prelim Calcs'!$C$6*HK57)*'DEPRECATED - DT-Prelim Calcs'!$C$7*HK57</f>
        <v>83.968840187509642</v>
      </c>
      <c r="HN57" s="57">
        <f>HM57/'DEPRECATED - DT-Prelim Calcs'!$C$7*('DEPRECATED - DT-Prelim Calcs'!$C$8-'DEPRECATED - DT-Prelim Calcs'!$C$9)+'DEPRECATED - DT-Prelim Calcs'!$C$9</f>
        <v>4472.9083801068409</v>
      </c>
      <c r="HO57" s="57">
        <f t="shared" si="21"/>
        <v>36.66666666666665</v>
      </c>
      <c r="HP57" s="2">
        <f t="shared" si="67"/>
        <v>0.99579519204165001</v>
      </c>
      <c r="HQ57" s="57">
        <f>HP57*'DEPRECATED - DT-Prelim Calcs'!$C$21/HK$2/'DEPRECATED - DT-Prelim Calcs'!$C$19/'DEPRECATED - DT-Prelim Calcs'!$C$18*3.39*'DEPRECATED - DT-Prelim Calcs'!$C$20</f>
        <v>25.773080821789936</v>
      </c>
      <c r="HR57" s="46">
        <f t="shared" si="68"/>
        <v>0</v>
      </c>
      <c r="HS57" s="57">
        <f>HQ56*'DEPRECATED - DT-Prelim Calcs'!$C$11+HS56</f>
        <v>-554.94957302306818</v>
      </c>
      <c r="HT57" s="57">
        <f>HT56+0.5*HQ57*'DEPRECATED - DT-Prelim Calcs'!$C$11^2+HS57*'DEPRECATED - DT-Prelim Calcs'!$C$11</f>
        <v>-94340.49983911695</v>
      </c>
      <c r="HU57" s="57">
        <f>MIN('Drive Train'!$F$35-HO56*'DEPRECATED - DT-Prelim Calcs'!$C$21*'Drive Train'!$F$39,HU56+HO$2)</f>
        <v>9.9066666666666681</v>
      </c>
      <c r="HV57" s="57">
        <f>'Drive Train'!$F$35-HO57*'DEPRECATED - DT-Prelim Calcs'!$C$21*'Drive Train'!$F$39</f>
        <v>9.9066666666666681</v>
      </c>
      <c r="HW57" s="1">
        <f>IF(HT57&gt;='Drive Train'!$F$29,1,0)</f>
        <v>0</v>
      </c>
      <c r="HX57" s="57">
        <f t="shared" si="69"/>
        <v>40.740740740740726</v>
      </c>
      <c r="HY57" s="63">
        <f>HY56+'DEPRECATED - DT-Prelim Calcs'!$C$11</f>
        <v>212</v>
      </c>
      <c r="HZ57" s="2">
        <f>IJ57/'Drive Train'!$F$35</f>
        <v>0.78064516129032269</v>
      </c>
      <c r="IA57" s="46">
        <f>IH57*12*60/(PI() * 'Drive Train'!$F$15)/HZ$2*HZ57</f>
        <v>-327868.47371445928</v>
      </c>
      <c r="IB57" s="2">
        <f>('DEPRECATED - DT-Prelim Calcs'!$C$6*HZ57-IA57)/('DEPRECATED - DT-Prelim Calcs'!$C$6*HZ57)*'DEPRECATED - DT-Prelim Calcs'!$C$7*HZ57</f>
        <v>150.1295765369924</v>
      </c>
      <c r="IC57" s="57">
        <f>IB57/'DEPRECATED - DT-Prelim Calcs'!$C$7*('DEPRECATED - DT-Prelim Calcs'!$C$8-'DEPRECATED - DT-Prelim Calcs'!$C$9)+'DEPRECATED - DT-Prelim Calcs'!$C$9</f>
        <v>7995.0753816166498</v>
      </c>
      <c r="ID57" s="57">
        <f t="shared" si="22"/>
        <v>39.999999999999986</v>
      </c>
      <c r="IE57" s="2">
        <f t="shared" si="70"/>
        <v>0.99579519204165001</v>
      </c>
      <c r="IF57" s="57">
        <f>IE57*'DEPRECATED - DT-Prelim Calcs'!$C$21/HZ$2/'DEPRECATED - DT-Prelim Calcs'!$C$19/'DEPRECATED - DT-Prelim Calcs'!$C$18*3.39*'DEPRECATED - DT-Prelim Calcs'!$C$20</f>
        <v>25.773080821789936</v>
      </c>
      <c r="IG57" s="46">
        <f t="shared" si="71"/>
        <v>0</v>
      </c>
      <c r="IH57" s="57">
        <f>IF56*'DEPRECATED - DT-Prelim Calcs'!$C$11+IH56</f>
        <v>-1026.245793733767</v>
      </c>
      <c r="II57" s="57">
        <f>II56+0.5*IF57*'DEPRECATED - DT-Prelim Calcs'!$C$11^2+IH57*'DEPRECATED - DT-Prelim Calcs'!$C$11</f>
        <v>-112586.61350326982</v>
      </c>
      <c r="IJ57" s="57">
        <f>MIN('Drive Train'!$F$35-ID56*'DEPRECATED - DT-Prelim Calcs'!$C$21*'Drive Train'!$F$39,IJ56+ID$2)</f>
        <v>9.6800000000000015</v>
      </c>
      <c r="IK57" s="57">
        <f>'Drive Train'!$F$35-ID57*'DEPRECATED - DT-Prelim Calcs'!$C$21*'Drive Train'!$F$39</f>
        <v>9.6800000000000015</v>
      </c>
      <c r="IL57" s="1">
        <f>IF(II57&gt;='Drive Train'!$F$29,1,0)</f>
        <v>0</v>
      </c>
      <c r="IM57" s="57">
        <f t="shared" si="72"/>
        <v>44.444444444444429</v>
      </c>
      <c r="IN57" s="63">
        <f>IN56+'DEPRECATED - DT-Prelim Calcs'!$C$11</f>
        <v>212</v>
      </c>
      <c r="IO57" s="2">
        <f>IY57/'Drive Train'!$F$35</f>
        <v>0.76236559139784954</v>
      </c>
      <c r="IP57" s="46">
        <f>IW57*12*60/(PI() * 'Drive Train'!$F$15)/IO$2*IO57</f>
        <v>-154616.34370378213</v>
      </c>
      <c r="IQ57" s="2">
        <f>('DEPRECATED - DT-Prelim Calcs'!$C$6*IO57-IP57)/('DEPRECATED - DT-Prelim Calcs'!$C$6*IO57)*'DEPRECATED - DT-Prelim Calcs'!$C$7*IO57</f>
        <v>71.748255733076505</v>
      </c>
      <c r="IR57" s="57">
        <f>IQ57/'DEPRECATED - DT-Prelim Calcs'!$C$7*('DEPRECATED - DT-Prelim Calcs'!$C$8-'DEPRECATED - DT-Prelim Calcs'!$C$9)+'DEPRECATED - DT-Prelim Calcs'!$C$9</f>
        <v>3822.3270583210438</v>
      </c>
      <c r="IS57" s="57">
        <f t="shared" si="23"/>
        <v>43.333333333333321</v>
      </c>
      <c r="IT57" s="2">
        <f t="shared" si="73"/>
        <v>0.99579519204165001</v>
      </c>
      <c r="IU57" s="57">
        <f>IT57*'DEPRECATED - DT-Prelim Calcs'!$C$21/IO$2/'DEPRECATED - DT-Prelim Calcs'!$C$19/'DEPRECATED - DT-Prelim Calcs'!$C$18*3.39*'DEPRECATED - DT-Prelim Calcs'!$C$20</f>
        <v>25.773080821789936</v>
      </c>
      <c r="IV57" s="46">
        <f t="shared" si="74"/>
        <v>0</v>
      </c>
      <c r="IW57" s="57">
        <f>IU56*'DEPRECATED - DT-Prelim Calcs'!$C$11+IW56</f>
        <v>-495.56145078760437</v>
      </c>
      <c r="IX57" s="57">
        <f>IX56+0.5*IU57*'DEPRECATED - DT-Prelim Calcs'!$C$11^2+IW57*'DEPRECATED - DT-Prelim Calcs'!$C$11</f>
        <v>-105010.51396818063</v>
      </c>
      <c r="IY57" s="57">
        <f>MIN('Drive Train'!$F$35-IS56*'DEPRECATED - DT-Prelim Calcs'!$C$21*'Drive Train'!$F$39,IY56+IS$2)</f>
        <v>9.4533333333333349</v>
      </c>
      <c r="IZ57" s="57">
        <f>'Drive Train'!$F$35-IS57*'DEPRECATED - DT-Prelim Calcs'!$C$21*'Drive Train'!$F$39</f>
        <v>9.4533333333333349</v>
      </c>
      <c r="JA57" s="1">
        <f>IF(IX57&gt;='Drive Train'!$F$29,1,0)</f>
        <v>0</v>
      </c>
      <c r="JB57" s="57">
        <f t="shared" si="75"/>
        <v>48.148148148148138</v>
      </c>
      <c r="JC57" s="63">
        <f>JC56+'DEPRECATED - DT-Prelim Calcs'!$C$11</f>
        <v>212</v>
      </c>
      <c r="JD57" s="2">
        <f>JN57/'Drive Train'!$F$35</f>
        <v>0.74408602150537628</v>
      </c>
      <c r="JE57" s="46">
        <f>JL57*12*60/(PI() * 'Drive Train'!$F$15)/JD$2*JD57</f>
        <v>-197357.42707133252</v>
      </c>
      <c r="JF57" s="2">
        <f>('DEPRECATED - DT-Prelim Calcs'!$C$6*JD57-JE57)/('DEPRECATED - DT-Prelim Calcs'!$C$6*JD57)*'DEPRECATED - DT-Prelim Calcs'!$C$7*JD57</f>
        <v>91.02990758235542</v>
      </c>
      <c r="JG57" s="57">
        <f>JF57/'DEPRECATED - DT-Prelim Calcs'!$C$7*('DEPRECATED - DT-Prelim Calcs'!$C$8-'DEPRECATED - DT-Prelim Calcs'!$C$9)+'DEPRECATED - DT-Prelim Calcs'!$C$9</f>
        <v>4848.8149970191698</v>
      </c>
      <c r="JH57" s="57">
        <f t="shared" si="24"/>
        <v>46.666666666666657</v>
      </c>
      <c r="JI57" s="2">
        <f t="shared" si="76"/>
        <v>0.99579519204165001</v>
      </c>
      <c r="JJ57" s="57">
        <f>JI57*'DEPRECATED - DT-Prelim Calcs'!$C$21/JD$2/'DEPRECATED - DT-Prelim Calcs'!$C$19/'DEPRECATED - DT-Prelim Calcs'!$C$18*3.39*'DEPRECATED - DT-Prelim Calcs'!$C$20</f>
        <v>25.773080821789936</v>
      </c>
      <c r="JK57" s="46">
        <f t="shared" si="77"/>
        <v>0</v>
      </c>
      <c r="JL57" s="57">
        <f>JJ56*'DEPRECATED - DT-Prelim Calcs'!$C$11+JL56</f>
        <v>-648.09061433070292</v>
      </c>
      <c r="JM57" s="57">
        <f>JM56+0.5*JJ57*'DEPRECATED - DT-Prelim Calcs'!$C$11^2+JL57*'DEPRECATED - DT-Prelim Calcs'!$C$11</f>
        <v>-110710.67405895208</v>
      </c>
      <c r="JN57" s="57">
        <f>MIN('Drive Train'!$F$35-JH56*'DEPRECATED - DT-Prelim Calcs'!$C$21*'Drive Train'!$F$39,JN56+JH$2)</f>
        <v>9.2266666666666666</v>
      </c>
      <c r="JO57" s="57">
        <f>'Drive Train'!$F$35-JH57*'DEPRECATED - DT-Prelim Calcs'!$C$21*'Drive Train'!$F$39</f>
        <v>9.2266666666666666</v>
      </c>
      <c r="JP57" s="1">
        <f>IF(JM57&gt;='Drive Train'!$F$29,1,0)</f>
        <v>0</v>
      </c>
      <c r="JQ57" s="57">
        <f>MIN(JG57,'DEPRECATED - DT-Prelim Calcs'!$C$10)*'DEPRECATED - DT-Prelim Calcs'!$C$11*1000/60/60</f>
        <v>103.33333333333333</v>
      </c>
      <c r="JR57" s="63">
        <f>JR56+'DEPRECATED - DT-Prelim Calcs'!$C$11</f>
        <v>212</v>
      </c>
      <c r="JS57" s="2">
        <f>KC57/'Drive Train'!$F$35</f>
        <v>0.72580645161290325</v>
      </c>
      <c r="JT57" s="46">
        <f>KA57*12*60/(PI() * 'Drive Train'!$F$15)/JS$2*JS57</f>
        <v>-214113.51521171452</v>
      </c>
      <c r="JU57" s="2">
        <f>('DEPRECATED - DT-Prelim Calcs'!$C$6*JS57-JT57)/('DEPRECATED - DT-Prelim Calcs'!$C$6*JS57)*'DEPRECATED - DT-Prelim Calcs'!$C$7*JS57</f>
        <v>98.562246392708303</v>
      </c>
      <c r="JV57" s="57">
        <f>JU57/'DEPRECATED - DT-Prelim Calcs'!$C$7*('DEPRECATED - DT-Prelim Calcs'!$C$8-'DEPRECATED - DT-Prelim Calcs'!$C$9)+'DEPRECATED - DT-Prelim Calcs'!$C$9</f>
        <v>5249.8104614873337</v>
      </c>
      <c r="JW57" s="57">
        <f t="shared" si="25"/>
        <v>49.999999999999993</v>
      </c>
      <c r="JX57" s="2">
        <f t="shared" si="78"/>
        <v>0.99579519204165001</v>
      </c>
      <c r="JY57" s="57">
        <f>JX57*'DEPRECATED - DT-Prelim Calcs'!$C$21/JS$2/'DEPRECATED - DT-Prelim Calcs'!$C$19/'DEPRECATED - DT-Prelim Calcs'!$C$18*3.39*'DEPRECATED - DT-Prelim Calcs'!$C$20</f>
        <v>25.773080821789936</v>
      </c>
      <c r="JZ57" s="46">
        <f t="shared" si="79"/>
        <v>0</v>
      </c>
      <c r="KA57" s="57">
        <f>JY56*'DEPRECATED - DT-Prelim Calcs'!$C$11+KA56</f>
        <v>-720.82304135249217</v>
      </c>
      <c r="KB57" s="57">
        <f>KB56+0.5*JY57*'DEPRECATED - DT-Prelim Calcs'!$C$11^2+KA57*'DEPRECATED - DT-Prelim Calcs'!$C$11</f>
        <v>-84387.670416759938</v>
      </c>
      <c r="KC57" s="57">
        <f>MIN('Drive Train'!$F$35-JW56*'DEPRECATED - DT-Prelim Calcs'!$C$21*'Drive Train'!$F$39,KC56+JW$2)</f>
        <v>9</v>
      </c>
      <c r="KD57" s="57">
        <f>'Drive Train'!$F$35-JW57*'DEPRECATED - DT-Prelim Calcs'!$C$21*'Drive Train'!$F$39</f>
        <v>9</v>
      </c>
      <c r="KE57" s="1">
        <f>IF(KB57&gt;='Drive Train'!$F$29,1,0)</f>
        <v>0</v>
      </c>
      <c r="KF57" s="57">
        <f>MIN(JV57,'DEPRECATED - DT-Prelim Calcs'!$C$10)*'DEPRECATED - DT-Prelim Calcs'!$C$11*1000/60/60</f>
        <v>103.33333333333333</v>
      </c>
      <c r="KG57" s="63">
        <f>KG56+'DEPRECATED - DT-Prelim Calcs'!$C$11</f>
        <v>212</v>
      </c>
      <c r="KH57" s="2">
        <f>KR57/'Drive Train'!$F$35</f>
        <v>3.9402165954870583</v>
      </c>
      <c r="KI57" s="46">
        <f>KP57*12*60/(PI() * 'Drive Train'!$F$15)/KH$2*KH57</f>
        <v>-1995987.1651497236</v>
      </c>
      <c r="KJ57" s="2">
        <f>('DEPRECATED - DT-Prelim Calcs'!$C$6*KH57-KI57)/('DEPRECATED - DT-Prelim Calcs'!$C$6*KH57)*'DEPRECATED - DT-Prelim Calcs'!$C$7*KH57</f>
        <v>911.99668522417346</v>
      </c>
      <c r="KK57" s="57">
        <f>KJ57/'DEPRECATED - DT-Prelim Calcs'!$C$7*('DEPRECATED - DT-Prelim Calcs'!$C$8-'DEPRECATED - DT-Prelim Calcs'!$C$9)+'DEPRECATED - DT-Prelim Calcs'!$C$9</f>
        <v>48554.224777701849</v>
      </c>
      <c r="KL57" s="57">
        <f t="shared" si="26"/>
        <v>53.333333333333329</v>
      </c>
      <c r="KM57" s="2">
        <f t="shared" si="80"/>
        <v>0.99579519204165001</v>
      </c>
      <c r="KN57" s="57">
        <f>KM57*'DEPRECATED - DT-Prelim Calcs'!$C$21/KH$2/'DEPRECATED - DT-Prelim Calcs'!$C$19/'DEPRECATED - DT-Prelim Calcs'!$C$18*3.39*'DEPRECATED - DT-Prelim Calcs'!$C$20</f>
        <v>25.773080821789936</v>
      </c>
      <c r="KO57" s="46">
        <f t="shared" si="81"/>
        <v>0</v>
      </c>
      <c r="KP57" s="57">
        <f>KN56*'DEPRECATED - DT-Prelim Calcs'!$C$11+KP56</f>
        <v>-1237.7788332508151</v>
      </c>
      <c r="KQ57" s="57">
        <f>KQ56+0.5*KN57*'DEPRECATED - DT-Prelim Calcs'!$C$11^2+KP57*'DEPRECATED - DT-Prelim Calcs'!$C$11</f>
        <v>-112254.33568765779</v>
      </c>
      <c r="KR57" s="57">
        <f>MIN('Drive Train'!$F$35-KL56*'DEPRECATED - DT-Prelim Calcs'!$C$21*'Drive Train'!$F$39,KR56+KL$2)</f>
        <v>48.858685784039523</v>
      </c>
      <c r="KS57" s="57">
        <f>'Drive Train'!$F$35-KL57*'DEPRECATED - DT-Prelim Calcs'!$C$21*'Drive Train'!$F$39</f>
        <v>8.7733333333333334</v>
      </c>
      <c r="KT57" s="1">
        <f>IF(KQ57&gt;='Drive Train'!$F$29,1,0)</f>
        <v>0</v>
      </c>
      <c r="KU57" s="57">
        <f>MIN(KK57,'DEPRECATED - DT-Prelim Calcs'!$C$10)*'DEPRECATED - DT-Prelim Calcs'!$C$11*1000/60/60</f>
        <v>103.33333333333333</v>
      </c>
      <c r="KV57" s="63">
        <f>KV56+'DEPRECATED - DT-Prelim Calcs'!$C$11</f>
        <v>212</v>
      </c>
      <c r="KW57" s="2">
        <f>LG57/'Drive Train'!$F$35</f>
        <v>0.68924731182795695</v>
      </c>
      <c r="KX57" s="46">
        <f>LE57*12*60/(PI() * 'Drive Train'!$F$15)/KW$2*KW57</f>
        <v>16395.892759882765</v>
      </c>
      <c r="KY57" s="2">
        <f>('DEPRECATED - DT-Prelim Calcs'!$C$6*KW57-KX57)/('DEPRECATED - DT-Prelim Calcs'!$C$6*KW57)*'DEPRECATED - DT-Prelim Calcs'!$C$7*KW57</f>
        <v>-5.7524414740513716</v>
      </c>
      <c r="KZ57" s="57">
        <f>KY57/'DEPRECATED - DT-Prelim Calcs'!$C$7*('DEPRECATED - DT-Prelim Calcs'!$C$8-'DEPRECATED - DT-Prelim Calcs'!$C$9)+'DEPRECATED - DT-Prelim Calcs'!$C$9</f>
        <v>-303.53993407501702</v>
      </c>
      <c r="LA57" s="57">
        <f t="shared" si="27"/>
        <v>-303.53993407501702</v>
      </c>
      <c r="LB57" s="2">
        <f t="shared" si="82"/>
        <v>-7.4940262023372934</v>
      </c>
      <c r="LC57" s="57">
        <f>LB57*'DEPRECATED - DT-Prelim Calcs'!$C$21/KW$2/'DEPRECATED - DT-Prelim Calcs'!$C$19/'DEPRECATED - DT-Prelim Calcs'!$C$18*3.39*'DEPRECATED - DT-Prelim Calcs'!$C$20</f>
        <v>-193.95970631014265</v>
      </c>
      <c r="LD57" s="46">
        <f t="shared" si="83"/>
        <v>1</v>
      </c>
      <c r="LE57" s="57">
        <f>LC56*'DEPRECATED - DT-Prelim Calcs'!$C$11+LE56</f>
        <v>58.125324622143268</v>
      </c>
      <c r="LF57" s="57">
        <f>LF56+0.5*LC57*'DEPRECATED - DT-Prelim Calcs'!$C$11^2+LE57*'DEPRECATED - DT-Prelim Calcs'!$C$11</f>
        <v>-104012.86275427943</v>
      </c>
      <c r="LG57" s="57">
        <f>MIN('Drive Train'!$F$35-LA56*'DEPRECATED - DT-Prelim Calcs'!$C$21*'Drive Train'!$F$39,LG56+LA$2)</f>
        <v>8.5466666666666669</v>
      </c>
      <c r="LH57" s="57">
        <f>'Drive Train'!$F$35-LA57*'DEPRECATED - DT-Prelim Calcs'!$C$21*'Drive Train'!$F$39</f>
        <v>33.040715517101162</v>
      </c>
      <c r="LI57" s="1">
        <f>IF(LF57&gt;='Drive Train'!$F$29,1,0)</f>
        <v>0</v>
      </c>
      <c r="LJ57" s="57">
        <f>MIN(KZ57,'DEPRECATED - DT-Prelim Calcs'!$C$10)*'DEPRECATED - DT-Prelim Calcs'!$C$11*1000/60/60</f>
        <v>-337.26659341668551</v>
      </c>
      <c r="LK57" s="63">
        <f>LK56+'DEPRECATED - DT-Prelim Calcs'!$C$11</f>
        <v>212</v>
      </c>
      <c r="LL57" s="2">
        <f>LV57/'Drive Train'!$F$35</f>
        <v>0.67096774193548392</v>
      </c>
      <c r="LM57" s="46">
        <f>LT57*12*60/(PI() * 'Drive Train'!$F$15)/LL$2*LL57</f>
        <v>26600.41209622673</v>
      </c>
      <c r="LN57" s="2">
        <f>('DEPRECATED - DT-Prelim Calcs'!$C$6*LL57-LM57)/('DEPRECATED - DT-Prelim Calcs'!$C$6*LL57)*'DEPRECATED - DT-Prelim Calcs'!$C$7*LL57</f>
        <v>-10.410546194450761</v>
      </c>
      <c r="LO57" s="57">
        <f>LN57/'DEPRECATED - DT-Prelim Calcs'!$C$7*('DEPRECATED - DT-Prelim Calcs'!$C$8-'DEPRECATED - DT-Prelim Calcs'!$C$9)+'DEPRECATED - DT-Prelim Calcs'!$C$9</f>
        <v>-551.52119367138278</v>
      </c>
      <c r="LP57" s="57">
        <f t="shared" si="28"/>
        <v>-551.52119367138278</v>
      </c>
      <c r="LQ57" s="2">
        <f t="shared" si="84"/>
        <v>-13.313040279423817</v>
      </c>
      <c r="LR57" s="57">
        <f>LQ57*'DEPRECATED - DT-Prelim Calcs'!$C$21/LL$2/'DEPRECATED - DT-Prelim Calcs'!$C$19/'DEPRECATED - DT-Prelim Calcs'!$C$18*3.39*'DEPRECATED - DT-Prelim Calcs'!$C$20</f>
        <v>-344.56690075180006</v>
      </c>
      <c r="LS57" s="46">
        <f t="shared" si="85"/>
        <v>1</v>
      </c>
      <c r="LT57" s="57">
        <f>LR56*'DEPRECATED - DT-Prelim Calcs'!$C$11+LT56</f>
        <v>96.870630617525805</v>
      </c>
      <c r="LU57" s="57">
        <f>LU56+0.5*LR57*'DEPRECATED - DT-Prelim Calcs'!$C$11^2+LT57*'DEPRECATED - DT-Prelim Calcs'!$C$11</f>
        <v>-108767.04876885819</v>
      </c>
      <c r="LV57" s="57">
        <f>MIN('Drive Train'!$F$35-LP56*'DEPRECATED - DT-Prelim Calcs'!$C$21*'Drive Train'!$F$39,LV56+LP$2)</f>
        <v>8.32</v>
      </c>
      <c r="LW57" s="57">
        <f>'Drive Train'!$F$35-LP57*'DEPRECATED - DT-Prelim Calcs'!$C$21*'Drive Train'!$F$39</f>
        <v>49.90344116965403</v>
      </c>
      <c r="LX57" s="1">
        <f>IF(LU57&gt;='Drive Train'!$F$29,1,0)</f>
        <v>0</v>
      </c>
      <c r="LY57" s="57">
        <f>MIN(LO57,'DEPRECATED - DT-Prelim Calcs'!$C$10)*'DEPRECATED - DT-Prelim Calcs'!$C$11*1000/60/60</f>
        <v>-612.80132630153639</v>
      </c>
      <c r="LZ57" s="63">
        <f>LZ56+'DEPRECATED - DT-Prelim Calcs'!$C$11</f>
        <v>212</v>
      </c>
    </row>
    <row r="58" spans="2:338" x14ac:dyDescent="0.2">
      <c r="B58" s="20"/>
      <c r="C58" s="3" t="str">
        <f t="shared" si="94"/>
        <v>Max Speed (ft/s)</v>
      </c>
      <c r="E58" s="17">
        <f t="shared" si="95"/>
        <v>103.09232328715974</v>
      </c>
      <c r="F58" s="18">
        <f>'DEPRECATED - DT-Prelim Calcs'!GO2</f>
        <v>82.104185574116357</v>
      </c>
      <c r="G58" s="18">
        <f>'DEPRECATED - DT-Prelim Calcs'!HD2</f>
        <v>85.2901553873388</v>
      </c>
      <c r="H58" s="18">
        <f>'DEPRECATED - DT-Prelim Calcs'!HS2</f>
        <v>90.52465816695937</v>
      </c>
      <c r="I58" s="18">
        <f>'DEPRECATED - DT-Prelim Calcs'!IH2</f>
        <v>91.614132855668458</v>
      </c>
      <c r="J58" s="18">
        <f>'DEPRECATED - DT-Prelim Calcs'!IW2</f>
        <v>93.878971404218348</v>
      </c>
      <c r="K58" s="18">
        <f>'DEPRECATED - DT-Prelim Calcs'!JL2</f>
        <v>95.112834882016088</v>
      </c>
      <c r="L58" s="18">
        <f>'DEPRECATED - DT-Prelim Calcs'!KA2</f>
        <v>96.925509166857708</v>
      </c>
      <c r="M58" s="18">
        <f>'DEPRECATED - DT-Prelim Calcs'!KP2</f>
        <v>100.63490501787173</v>
      </c>
      <c r="N58" s="18">
        <f>'DEPRECATED - DT-Prelim Calcs'!LE2</f>
        <v>103.09232328715974</v>
      </c>
      <c r="O58" s="18">
        <f>'DEPRECATED - DT-Prelim Calcs'!LT2</f>
        <v>103.09232328715974</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Train'!$AA$49 + V57*(1-'Drive Train'!$AA$49))</f>
        <v>0</v>
      </c>
      <c r="W58" s="57">
        <f t="shared" si="0"/>
        <v>0</v>
      </c>
      <c r="X58" s="2">
        <f>MAX(MIN(IF(AND(AI57=1,AG58&lt;0),-1,1)*(W58-$C$9)/($C$8-$C$9)*$C$7-$C$29*AE58/T$2 -  AI57*$C$29/2,X$2),MAX(X$4:X57)*-1)</f>
        <v>-0.2458281045106315</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Train'!$F$39,AG57+W$2)-$C$3,IF(AE57-1&lt;=0,0,IF($C$32=Motors!$C$29,MAX(MAX(AG$4:AG57)*-1,AG57-W$2),MAX(0,MAX(AG$4:AG57)*-1,AG57-W$2))))</f>
        <v>0</v>
      </c>
      <c r="AH58" s="57">
        <f>'Drive Train'!$F$35-ABS(W58)*'DEPRECATED - DT-Prelim Calcs'!$C$21*'Drive Train'!$F$39</f>
        <v>12.4</v>
      </c>
      <c r="AI58" s="1">
        <f>IF(AJ58&gt;='Drive Train'!$F$29,1,0)</f>
        <v>1</v>
      </c>
      <c r="AJ58" s="57">
        <f>AJ57+0.5*Y58*'DEPRECATED - DT-Prelim Calcs'!$C$11^2+AE58*'DEPRECATED - DT-Prelim Calcs'!$C$11</f>
        <v>784.33981740885292</v>
      </c>
      <c r="AK58" s="57">
        <f t="shared" si="8"/>
        <v>0</v>
      </c>
      <c r="AL58" s="63">
        <f>AL57+'DEPRECATED - DT-Prelim Calcs'!$C$11</f>
        <v>216</v>
      </c>
      <c r="AM58" s="2">
        <f>AW58/'Drive Train'!$F$35</f>
        <v>0.88882590636247694</v>
      </c>
      <c r="AN58" s="46">
        <f>AU58*12*60/(PI() * 'Drive Train'!$F$15)/AM$2*AM58</f>
        <v>4007.4135571191646</v>
      </c>
      <c r="AO58" s="2">
        <f>('DEPRECATED - DT-Prelim Calcs'!$C$6*AM58-AN58)/('DEPRECATED - DT-Prelim Calcs'!$C$6*AM58)*'DEPRECATED - DT-Prelim Calcs'!$C$7*AM58</f>
        <v>0.33008794415398468</v>
      </c>
      <c r="AP58" s="57">
        <f>AO58/'DEPRECATED - DT-Prelim Calcs'!$C$7*('DEPRECATED - DT-Prelim Calcs'!$C$8-'DEPRECATED - DT-Prelim Calcs'!$C$9)+'DEPRECATED - DT-Prelim Calcs'!$C$9</f>
        <v>20.272731632761921</v>
      </c>
      <c r="AQ58" s="57">
        <f t="shared" si="9"/>
        <v>20.272731632761921</v>
      </c>
      <c r="AR58" s="2">
        <f t="shared" si="30"/>
        <v>-1.8359498558107035E-6</v>
      </c>
      <c r="AS58" s="57">
        <f>AR58*'DEPRECATED - DT-Prelim Calcs'!$C$21/AM$2/'DEPRECATED - DT-Prelim Calcs'!$C$19/'DEPRECATED - DT-Prelim Calcs'!$C$18*3.39*'DEPRECATED - DT-Prelim Calcs'!$C$20</f>
        <v>-1.3305008530954465E-5</v>
      </c>
      <c r="AT58" s="46">
        <f t="shared" si="31"/>
        <v>0</v>
      </c>
      <c r="AU58" s="57">
        <f>AS57*'DEPRECATED - DT-Prelim Calcs'!$C$11+AU57</f>
        <v>39.345478434031833</v>
      </c>
      <c r="AV58" s="57">
        <f>AV57+0.5*AS58*'DEPRECATED - DT-Prelim Calcs'!$C$11^2+AU58*'DEPRECATED - DT-Prelim Calcs'!$C$11</f>
        <v>8455.817750826589</v>
      </c>
      <c r="AW58" s="57">
        <f>MIN('Drive Train'!$F$35-AQ57*'DEPRECATED - DT-Prelim Calcs'!$C$21*'Drive Train'!$F$39,AW57+AQ$2)</f>
        <v>11.021441238894715</v>
      </c>
      <c r="AX58" s="57">
        <f>'Drive Train'!$F$35-AQ58*'DEPRECATED - DT-Prelim Calcs'!$C$21*'Drive Train'!$F$39</f>
        <v>11.021454248972189</v>
      </c>
      <c r="AY58" s="1">
        <f>IF(AV58&gt;='Drive Train'!$F$29,1,0)</f>
        <v>1</v>
      </c>
      <c r="AZ58" s="57">
        <f t="shared" si="32"/>
        <v>22.525257369735471</v>
      </c>
      <c r="BA58" s="63">
        <f>BA57+'DEPRECATED - DT-Prelim Calcs'!$C$11</f>
        <v>216</v>
      </c>
      <c r="BB58" s="2">
        <f>BL58/'Drive Train'!$F$35</f>
        <v>0.48999999999999994</v>
      </c>
      <c r="BC58" s="46">
        <f>BJ58*12*60/(PI() * 'Drive Train'!$F$15)/BB$2*BB58</f>
        <v>5110.3496106486891</v>
      </c>
      <c r="BD58" s="2">
        <f>('DEPRECATED - DT-Prelim Calcs'!$C$6*BB58-BC58)/('DEPRECATED - DT-Prelim Calcs'!$C$6*BB58)*'DEPRECATED - DT-Prelim Calcs'!$C$7*BB58</f>
        <v>-1.1297834074415274</v>
      </c>
      <c r="BE58" s="57">
        <f>BD58/'DEPRECATED - DT-Prelim Calcs'!$C$7*('DEPRECATED - DT-Prelim Calcs'!$C$8-'DEPRECATED - DT-Prelim Calcs'!$C$9)+'DEPRECATED - DT-Prelim Calcs'!$C$9</f>
        <v>-57.445730777903719</v>
      </c>
      <c r="BF58" s="57">
        <f t="shared" si="10"/>
        <v>-57.445730777903719</v>
      </c>
      <c r="BG58" s="2">
        <f t="shared" si="33"/>
        <v>-1.8933363442037896</v>
      </c>
      <c r="BH58" s="57">
        <f>BG58*'DEPRECATED - DT-Prelim Calcs'!$C$21/BB$2/'DEPRECATED - DT-Prelim Calcs'!$C$19/'DEPRECATED - DT-Prelim Calcs'!$C$18*3.39*'DEPRECATED - DT-Prelim Calcs'!$C$20</f>
        <v>-19.819055618800412</v>
      </c>
      <c r="BI58" s="46">
        <f t="shared" si="34"/>
        <v>1</v>
      </c>
      <c r="BJ58" s="57">
        <f>BH57*'DEPRECATED - DT-Prelim Calcs'!$C$11+BJ57</f>
        <v>63.008778626724421</v>
      </c>
      <c r="BK58" s="57">
        <f>BK57+0.5*BH58*'DEPRECATED - DT-Prelim Calcs'!$C$11^2+BJ58*'DEPRECATED - DT-Prelim Calcs'!$C$11</f>
        <v>5079.6902206528412</v>
      </c>
      <c r="BL58" s="57">
        <f>MIN('Drive Train'!$F$35-BF57*'DEPRECATED - DT-Prelim Calcs'!$C$21*'Drive Train'!$F$39,BL57+BF$2)</f>
        <v>6.0759999999999996</v>
      </c>
      <c r="BM58" s="57">
        <f>'Drive Train'!$F$35-BF58*'DEPRECATED - DT-Prelim Calcs'!$C$21*'Drive Train'!$F$39</f>
        <v>16.306309692897454</v>
      </c>
      <c r="BN58" s="1">
        <f>IF(BK58&gt;='Drive Train'!$F$29,1,0)</f>
        <v>1</v>
      </c>
      <c r="BO58" s="57">
        <f t="shared" si="35"/>
        <v>-63.828589753226353</v>
      </c>
      <c r="BP58" s="63">
        <f>BP57+'DEPRECATED - DT-Prelim Calcs'!$C$11</f>
        <v>216</v>
      </c>
      <c r="BQ58" s="2">
        <f>CA58/'Drive Train'!$F$35</f>
        <v>0.48999999999999994</v>
      </c>
      <c r="BR58" s="46">
        <f>BY58*12*60/(PI() * 'Drive Train'!$F$15)/BQ$2*BQ58</f>
        <v>-681.05181117752011</v>
      </c>
      <c r="BS58" s="2">
        <f>('DEPRECATED - DT-Prelim Calcs'!$C$6*BQ58-BR58)/('DEPRECATED - DT-Prelim Calcs'!$C$6*BQ58)*'DEPRECATED - DT-Prelim Calcs'!$C$7*BQ58</f>
        <v>1.4888427513954638</v>
      </c>
      <c r="BT58" s="57">
        <f>BS58/'DEPRECATED - DT-Prelim Calcs'!$C$7*('DEPRECATED - DT-Prelim Calcs'!$C$8-'DEPRECATED - DT-Prelim Calcs'!$C$9)+'DEPRECATED - DT-Prelim Calcs'!$C$9</f>
        <v>81.96079875686226</v>
      </c>
      <c r="BU58" s="57">
        <f t="shared" si="11"/>
        <v>81.96079875686226</v>
      </c>
      <c r="BV58" s="2">
        <f t="shared" si="36"/>
        <v>1.5906007816930905</v>
      </c>
      <c r="BW58" s="57">
        <f>BV58*'DEPRECATED - DT-Prelim Calcs'!$C$21/BQ$2/'DEPRECATED - DT-Prelim Calcs'!$C$19/'DEPRECATED - DT-Prelim Calcs'!$C$18*3.39*'DEPRECATED - DT-Prelim Calcs'!$C$20</f>
        <v>21.773184136654706</v>
      </c>
      <c r="BX58" s="46">
        <f t="shared" si="37"/>
        <v>0</v>
      </c>
      <c r="BY58" s="57">
        <f>BW57*'DEPRECATED - DT-Prelim Calcs'!$C$11+BY57</f>
        <v>-6.4213306323809149</v>
      </c>
      <c r="BZ58" s="57">
        <f>BZ57+0.5*BW58*'DEPRECATED - DT-Prelim Calcs'!$C$11^2+BY58*'DEPRECATED - DT-Prelim Calcs'!$C$11</f>
        <v>-3576.2786190975939</v>
      </c>
      <c r="CA58" s="57">
        <f>MIN('Drive Train'!$F$35-BU57*'DEPRECATED - DT-Prelim Calcs'!$C$21*'Drive Train'!$F$39,CA57+BU$2)</f>
        <v>6.0759999999999996</v>
      </c>
      <c r="CB58" s="57">
        <f>'Drive Train'!$F$35-BU58*'DEPRECATED - DT-Prelim Calcs'!$C$21*'Drive Train'!$F$39</f>
        <v>6.8266656845333662</v>
      </c>
      <c r="CC58" s="1">
        <f>IF(BZ58&gt;='Drive Train'!$F$29,1,0)</f>
        <v>0</v>
      </c>
      <c r="CD58" s="57">
        <f t="shared" si="38"/>
        <v>91.067554174291402</v>
      </c>
      <c r="CE58" s="63">
        <f>CE57+'DEPRECATED - DT-Prelim Calcs'!$C$11</f>
        <v>216</v>
      </c>
      <c r="CF58" s="2">
        <f>CP58/'Drive Train'!$F$35</f>
        <v>0.76897928014183359</v>
      </c>
      <c r="CG58" s="46">
        <f>CN58*12*60/(PI() * 'Drive Train'!$F$15)/CF$2*CF58</f>
        <v>9804.448714853479</v>
      </c>
      <c r="CH58" s="2">
        <f>('DEPRECATED - DT-Prelim Calcs'!$C$6*CF58-CG58)/('DEPRECATED - DT-Prelim Calcs'!$C$6*CF58)*'DEPRECATED - DT-Prelim Calcs'!$C$7*CF58</f>
        <v>-2.5799159203735438</v>
      </c>
      <c r="CI58" s="57">
        <f>CH58/'DEPRECATED - DT-Prelim Calcs'!$C$7*('DEPRECATED - DT-Prelim Calcs'!$C$8-'DEPRECATED - DT-Prelim Calcs'!$C$9)+'DEPRECATED - DT-Prelim Calcs'!$C$9</f>
        <v>-134.64573136262479</v>
      </c>
      <c r="CJ58" s="57">
        <f t="shared" si="12"/>
        <v>-134.64573136262479</v>
      </c>
      <c r="CK58" s="2">
        <f t="shared" si="39"/>
        <v>-3.5133704355752831</v>
      </c>
      <c r="CL58" s="57">
        <f>CK58*'DEPRECATED - DT-Prelim Calcs'!$C$21/CF$2/'DEPRECATED - DT-Prelim Calcs'!$C$19/'DEPRECATED - DT-Prelim Calcs'!$C$18*3.39*'DEPRECATED - DT-Prelim Calcs'!$C$20</f>
        <v>-59.409386788441857</v>
      </c>
      <c r="CM58" s="46">
        <f t="shared" si="40"/>
        <v>1</v>
      </c>
      <c r="CN58" s="57">
        <f>CL57*'DEPRECATED - DT-Prelim Calcs'!$C$11+CN57</f>
        <v>47.684708019392154</v>
      </c>
      <c r="CO58" s="57">
        <f>CO57+0.5*CL58*'DEPRECATED - DT-Prelim Calcs'!$C$11^2+CN58*'DEPRECATED - DT-Prelim Calcs'!$C$11</f>
        <v>-14403.793892058187</v>
      </c>
      <c r="CP58" s="57">
        <f>MIN('Drive Train'!$F$35-CJ57*'DEPRECATED - DT-Prelim Calcs'!$C$21*'Drive Train'!$F$39,CP57+CJ$2)</f>
        <v>9.535343073758737</v>
      </c>
      <c r="CQ58" s="57">
        <f>'Drive Train'!$F$35-CJ58*'DEPRECATED - DT-Prelim Calcs'!$C$21*'Drive Train'!$F$39</f>
        <v>21.555909732658485</v>
      </c>
      <c r="CR58" s="1">
        <f>IF(CO58&gt;='Drive Train'!$F$29,1,0)</f>
        <v>0</v>
      </c>
      <c r="CS58" s="57">
        <f t="shared" si="41"/>
        <v>-149.6063681806942</v>
      </c>
      <c r="CT58" s="63">
        <f>CT57+'DEPRECATED - DT-Prelim Calcs'!$C$11</f>
        <v>216</v>
      </c>
      <c r="CU58" s="2">
        <f>DE58/'Drive Train'!$F$35</f>
        <v>0.48999999999999994</v>
      </c>
      <c r="CV58" s="46">
        <f>DC58*12*60/(PI() * 'Drive Train'!$F$15)/CU$2*CU58</f>
        <v>-5587.400612784636</v>
      </c>
      <c r="CW58" s="2">
        <f>('DEPRECATED - DT-Prelim Calcs'!$C$6*CU58-CV58)/('DEPRECATED - DT-Prelim Calcs'!$C$6*CU58)*'DEPRECATED - DT-Prelim Calcs'!$C$7*CU58</f>
        <v>3.7072856429288876</v>
      </c>
      <c r="CX58" s="57">
        <f>CW58/'DEPRECATED - DT-Prelim Calcs'!$C$7*('DEPRECATED - DT-Prelim Calcs'!$C$8-'DEPRECATED - DT-Prelim Calcs'!$C$9)+'DEPRECATED - DT-Prelim Calcs'!$C$9</f>
        <v>200.06296597003166</v>
      </c>
      <c r="CY58" s="57">
        <f t="shared" si="13"/>
        <v>93</v>
      </c>
      <c r="CZ58" s="2">
        <f t="shared" si="42"/>
        <v>1.2803081040535502</v>
      </c>
      <c r="DA58" s="57">
        <f>CZ58*'DEPRECATED - DT-Prelim Calcs'!$C$21/CU$2/'DEPRECATED - DT-Prelim Calcs'!$C$19/'DEPRECATED - DT-Prelim Calcs'!$C$18*3.39*'DEPRECATED - DT-Prelim Calcs'!$C$20</f>
        <v>25.773080821789936</v>
      </c>
      <c r="DB58" s="46">
        <f t="shared" si="43"/>
        <v>0</v>
      </c>
      <c r="DC58" s="57">
        <f>DA57*'DEPRECATED - DT-Prelim Calcs'!$C$11+DC57</f>
        <v>-35.823136158749648</v>
      </c>
      <c r="DD58" s="57">
        <f>DD57+0.5*DA58*'DEPRECATED - DT-Prelim Calcs'!$C$11^2+DC58*'DEPRECATED - DT-Prelim Calcs'!$C$11</f>
        <v>-28384.463141102377</v>
      </c>
      <c r="DE58" s="57">
        <f>MIN('Drive Train'!$F$35-CY57*'DEPRECATED - DT-Prelim Calcs'!$C$21*'Drive Train'!$F$39,DE57+CY$2)</f>
        <v>6.0759999999999996</v>
      </c>
      <c r="DF58" s="57">
        <f>'Drive Train'!$F$35-CY58*'DEPRECATED - DT-Prelim Calcs'!$C$21*'Drive Train'!$F$39</f>
        <v>6.0759999999999996</v>
      </c>
      <c r="DG58" s="1">
        <f>IF(DD58&gt;='Drive Train'!$F$29,1,0)</f>
        <v>0</v>
      </c>
      <c r="DH58" s="57">
        <f t="shared" si="44"/>
        <v>103.33333333333333</v>
      </c>
      <c r="DI58" s="63">
        <f>DI57+'DEPRECATED - DT-Prelim Calcs'!$C$11</f>
        <v>216</v>
      </c>
      <c r="DJ58" s="2">
        <f>DT58/'Drive Train'!$F$35</f>
        <v>0.48999999999999994</v>
      </c>
      <c r="DK58" s="46">
        <f>DR58*12*60/(PI() * 'Drive Train'!$F$15)/DJ$2*DJ58</f>
        <v>-71372.496291107629</v>
      </c>
      <c r="DL58" s="2">
        <f>('DEPRECATED - DT-Prelim Calcs'!$C$6*DJ58-DK58)/('DEPRECATED - DT-Prelim Calcs'!$C$6*DJ58)*'DEPRECATED - DT-Prelim Calcs'!$C$7*DJ58</f>
        <v>33.452516521870429</v>
      </c>
      <c r="DM58" s="57">
        <f>DL58/'DEPRECATED - DT-Prelim Calcs'!$C$7*('DEPRECATED - DT-Prelim Calcs'!$C$8-'DEPRECATED - DT-Prelim Calcs'!$C$9)+'DEPRECATED - DT-Prelim Calcs'!$C$9</f>
        <v>1783.5953816414838</v>
      </c>
      <c r="DN58" s="57">
        <f t="shared" si="14"/>
        <v>93</v>
      </c>
      <c r="DO58" s="2">
        <f t="shared" si="45"/>
        <v>1.1037138828047846</v>
      </c>
      <c r="DP58" s="57">
        <f>DO58*'DEPRECATED - DT-Prelim Calcs'!$C$21/DJ$2/'DEPRECATED - DT-Prelim Calcs'!$C$19/'DEPRECATED - DT-Prelim Calcs'!$C$18*3.39*'DEPRECATED - DT-Prelim Calcs'!$C$20</f>
        <v>25.773080821789936</v>
      </c>
      <c r="DQ58" s="46">
        <f t="shared" si="46"/>
        <v>0</v>
      </c>
      <c r="DR58" s="57">
        <f>DP57*'DEPRECATED - DT-Prelim Calcs'!$C$11+DR57</f>
        <v>-394.48154471588418</v>
      </c>
      <c r="DS58" s="57">
        <f>DS57+0.5*DP58*'DEPRECATED - DT-Prelim Calcs'!$C$11^2+DR58*'DEPRECATED - DT-Prelim Calcs'!$C$11</f>
        <v>-66177.085209824785</v>
      </c>
      <c r="DT58" s="57">
        <f>MIN('Drive Train'!$F$35-DN57*'DEPRECATED - DT-Prelim Calcs'!$C$21*'Drive Train'!$F$39,DT57+DN$2)</f>
        <v>6.0759999999999996</v>
      </c>
      <c r="DU58" s="57">
        <f>'Drive Train'!$F$35-DN58*'DEPRECATED - DT-Prelim Calcs'!$C$21*'Drive Train'!$F$39</f>
        <v>6.0759999999999996</v>
      </c>
      <c r="DV58" s="1">
        <f>IF(DS58&gt;='Drive Train'!$F$29,1,0)</f>
        <v>0</v>
      </c>
      <c r="DW58" s="57">
        <f t="shared" si="47"/>
        <v>103.33333333333333</v>
      </c>
      <c r="DX58" s="63">
        <f>DX57+'DEPRECATED - DT-Prelim Calcs'!$C$11</f>
        <v>216</v>
      </c>
      <c r="DY58" s="2">
        <f>EI58/'Drive Train'!$F$35</f>
        <v>0.48999999999999994</v>
      </c>
      <c r="DZ58" s="46">
        <f>EG58*12*60/(PI() * 'Drive Train'!$F$15)/DY$2*DY58</f>
        <v>-95122.087290778145</v>
      </c>
      <c r="EA58" s="2">
        <f>('DEPRECATED - DT-Prelim Calcs'!$C$6*DY58-DZ58)/('DEPRECATED - DT-Prelim Calcs'!$C$6*DY58)*'DEPRECATED - DT-Prelim Calcs'!$C$7*DY58</f>
        <v>44.191074553616382</v>
      </c>
      <c r="EB58" s="57">
        <f>EA58/'DEPRECATED - DT-Prelim Calcs'!$C$7*('DEPRECATED - DT-Prelim Calcs'!$C$8-'DEPRECATED - DT-Prelim Calcs'!$C$9)+'DEPRECATED - DT-Prelim Calcs'!$C$9</f>
        <v>2355.2787822526893</v>
      </c>
      <c r="EC58" s="57">
        <f t="shared" si="15"/>
        <v>93</v>
      </c>
      <c r="ED58" s="2">
        <f t="shared" si="48"/>
        <v>0.96993038185874991</v>
      </c>
      <c r="EE58" s="57">
        <f>ED58*'DEPRECATED - DT-Prelim Calcs'!$C$21/DY$2/'DEPRECATED - DT-Prelim Calcs'!$C$19/'DEPRECATED - DT-Prelim Calcs'!$C$18*3.39*'DEPRECATED - DT-Prelim Calcs'!$C$20</f>
        <v>25.773080821789936</v>
      </c>
      <c r="EF58" s="46">
        <f t="shared" si="49"/>
        <v>0</v>
      </c>
      <c r="EG58" s="57">
        <f>EE57*'DEPRECATED - DT-Prelim Calcs'!$C$11+EG57</f>
        <v>-462.0204864360478</v>
      </c>
      <c r="EH58" s="57">
        <f>EH57+0.5*EE58*'DEPRECATED - DT-Prelim Calcs'!$C$11^2+EG58*'DEPRECATED - DT-Prelim Calcs'!$C$11</f>
        <v>-101068.46933924448</v>
      </c>
      <c r="EI58" s="57">
        <f>MIN('Drive Train'!$F$35-EC57*'DEPRECATED - DT-Prelim Calcs'!$C$21*'Drive Train'!$F$39,EI57+EC$2)</f>
        <v>6.0759999999999996</v>
      </c>
      <c r="EJ58" s="57">
        <f>'Drive Train'!$F$35-EC58*'DEPRECATED - DT-Prelim Calcs'!$C$21*'Drive Train'!$F$39</f>
        <v>6.0759999999999996</v>
      </c>
      <c r="EK58" s="1">
        <f>IF(EH58&gt;='Drive Train'!$F$29,1,0)</f>
        <v>0</v>
      </c>
      <c r="EL58" s="57">
        <f t="shared" si="50"/>
        <v>103.33333333333333</v>
      </c>
      <c r="EM58" s="63">
        <f>EM57+'DEPRECATED - DT-Prelim Calcs'!$C$11</f>
        <v>216</v>
      </c>
      <c r="EN58" s="2">
        <f>EX58/'Drive Train'!$F$35</f>
        <v>0.48999999999999994</v>
      </c>
      <c r="EO58" s="46">
        <f>EV58*12*60/(PI() * 'Drive Train'!$F$15)/EN$2*EN58</f>
        <v>-34977.194783387233</v>
      </c>
      <c r="EP58" s="2">
        <f>('DEPRECATED - DT-Prelim Calcs'!$C$6*EN58-EO58)/('DEPRECATED - DT-Prelim Calcs'!$C$6*EN58)*'DEPRECATED - DT-Prelim Calcs'!$C$7*EN58</f>
        <v>16.996104395490288</v>
      </c>
      <c r="EQ58" s="57">
        <f>EP58/'DEPRECATED - DT-Prelim Calcs'!$C$7*('DEPRECATED - DT-Prelim Calcs'!$C$8-'DEPRECATED - DT-Prelim Calcs'!$C$9)+'DEPRECATED - DT-Prelim Calcs'!$C$9</f>
        <v>907.51335848191036</v>
      </c>
      <c r="ER58" s="57">
        <f t="shared" si="16"/>
        <v>93</v>
      </c>
      <c r="ES58" s="2">
        <f t="shared" si="51"/>
        <v>0.86507304327942547</v>
      </c>
      <c r="ET58" s="57">
        <f>ES58*'DEPRECATED - DT-Prelim Calcs'!$C$21/EN$2/'DEPRECATED - DT-Prelim Calcs'!$C$19/'DEPRECATED - DT-Prelim Calcs'!$C$18*3.39*'DEPRECATED - DT-Prelim Calcs'!$C$20</f>
        <v>25.773080821789936</v>
      </c>
      <c r="EU58" s="46">
        <f t="shared" si="52"/>
        <v>0</v>
      </c>
      <c r="EV58" s="57">
        <f>ET57*'DEPRECATED - DT-Prelim Calcs'!$C$11+EV57</f>
        <v>-151.52247404118668</v>
      </c>
      <c r="EW58" s="57">
        <f>EW57+0.5*ET58*'DEPRECATED - DT-Prelim Calcs'!$C$11^2+EV58*'DEPRECATED - DT-Prelim Calcs'!$C$11</f>
        <v>-125470.36259134518</v>
      </c>
      <c r="EX58" s="57">
        <f>MIN('Drive Train'!$F$35-ER57*'DEPRECATED - DT-Prelim Calcs'!$C$21*'Drive Train'!$F$39,EX57+ER$2)</f>
        <v>6.0759999999999996</v>
      </c>
      <c r="EY58" s="57">
        <f>'Drive Train'!$F$35-ER58*'DEPRECATED - DT-Prelim Calcs'!$C$21*'Drive Train'!$F$39</f>
        <v>6.0759999999999996</v>
      </c>
      <c r="EZ58" s="1">
        <f>IF(EW58&gt;='Drive Train'!$F$29,1,0)</f>
        <v>0</v>
      </c>
      <c r="FA58" s="57">
        <f t="shared" si="53"/>
        <v>103.33333333333333</v>
      </c>
      <c r="FB58" s="63">
        <f>FB57+'DEPRECATED - DT-Prelim Calcs'!$C$11</f>
        <v>216</v>
      </c>
      <c r="FC58" s="2">
        <f>FM58/'Drive Train'!$F$35</f>
        <v>0.48999999999999994</v>
      </c>
      <c r="FD58" s="46">
        <f>FK58*12*60/(PI() * 'Drive Train'!$F$15)/FC$2*FC58</f>
        <v>-45119.95945044492</v>
      </c>
      <c r="FE58" s="2">
        <f>('DEPRECATED - DT-Prelim Calcs'!$C$6*FC58-FD58)/('DEPRECATED - DT-Prelim Calcs'!$C$6*FC58)*'DEPRECATED - DT-Prelim Calcs'!$C$7*FC58</f>
        <v>21.582232509488225</v>
      </c>
      <c r="FF58" s="57">
        <f>FE58/'DEPRECATED - DT-Prelim Calcs'!$C$7*('DEPRECATED - DT-Prelim Calcs'!$C$8-'DEPRECATED - DT-Prelim Calcs'!$C$9)+'DEPRECATED - DT-Prelim Calcs'!$C$9</f>
        <v>1151.662834426282</v>
      </c>
      <c r="FG58" s="57">
        <f t="shared" si="17"/>
        <v>93</v>
      </c>
      <c r="FH58" s="2">
        <f t="shared" si="54"/>
        <v>0.78067567320338405</v>
      </c>
      <c r="FI58" s="57">
        <f>FH58*'DEPRECATED - DT-Prelim Calcs'!$C$21/FC$2/'DEPRECATED - DT-Prelim Calcs'!$C$19/'DEPRECATED - DT-Prelim Calcs'!$C$18*3.39*'DEPRECATED - DT-Prelim Calcs'!$C$20</f>
        <v>25.773080821789936</v>
      </c>
      <c r="FJ58" s="46">
        <f t="shared" si="55"/>
        <v>0</v>
      </c>
      <c r="FK58" s="57">
        <f>FI57*'DEPRECATED - DT-Prelim Calcs'!$C$11+FK57</f>
        <v>-176.39190286185556</v>
      </c>
      <c r="FL58" s="57">
        <f>FL57+0.5*FI58*'DEPRECATED - DT-Prelim Calcs'!$C$11^2+FK58*'DEPRECATED - DT-Prelim Calcs'!$C$11</f>
        <v>-148119.11888578782</v>
      </c>
      <c r="FM58" s="57">
        <f>MIN('Drive Train'!$F$35-FG57*'DEPRECATED - DT-Prelim Calcs'!$C$21*'Drive Train'!$F$39,FM57+FG$2)</f>
        <v>6.0759999999999996</v>
      </c>
      <c r="FN58" s="57">
        <f>'Drive Train'!$F$35-FG58*'DEPRECATED - DT-Prelim Calcs'!$C$21*'Drive Train'!$F$39</f>
        <v>6.0759999999999996</v>
      </c>
      <c r="FO58" s="1">
        <f>IF(FL58&gt;='Drive Train'!$F$29,1,0)</f>
        <v>0</v>
      </c>
      <c r="FP58" s="57">
        <f t="shared" si="56"/>
        <v>103.33333333333333</v>
      </c>
      <c r="FQ58" s="63">
        <f>FQ57+'DEPRECATED - DT-Prelim Calcs'!$C$11</f>
        <v>216</v>
      </c>
      <c r="FR58" s="2">
        <f>GB58/'Drive Train'!$F$35</f>
        <v>0.48999999999999994</v>
      </c>
      <c r="FS58" s="46">
        <f>FZ58*12*60/(PI() * 'Drive Train'!$F$15)/FR$2*FR58</f>
        <v>-413867.27770565206</v>
      </c>
      <c r="FT58" s="2">
        <f>('DEPRECATED - DT-Prelim Calcs'!$C$6*FR58-FS58)/('DEPRECATED - DT-Prelim Calcs'!$C$6*FR58)*'DEPRECATED - DT-Prelim Calcs'!$C$7*FR58</f>
        <v>188.314134384732</v>
      </c>
      <c r="FU58" s="57">
        <f>FT58/'DEPRECATED - DT-Prelim Calcs'!$C$7*('DEPRECATED - DT-Prelim Calcs'!$C$8-'DEPRECATED - DT-Prelim Calcs'!$C$9)+'DEPRECATED - DT-Prelim Calcs'!$C$9</f>
        <v>10027.888150025359</v>
      </c>
      <c r="FV58" s="57">
        <f t="shared" si="18"/>
        <v>93</v>
      </c>
      <c r="FW58" s="2">
        <f t="shared" si="57"/>
        <v>0.7112822800297498</v>
      </c>
      <c r="FX58" s="57">
        <f>FW58*'DEPRECATED - DT-Prelim Calcs'!$C$21/FR$2/'DEPRECATED - DT-Prelim Calcs'!$C$19/'DEPRECATED - DT-Prelim Calcs'!$C$18*3.39*'DEPRECATED - DT-Prelim Calcs'!$C$20</f>
        <v>25.773080821789936</v>
      </c>
      <c r="FY58" s="46">
        <f t="shared" si="58"/>
        <v>0</v>
      </c>
      <c r="FZ58" s="57">
        <f>FX57*'DEPRECATED - DT-Prelim Calcs'!$C$11+FZ57</f>
        <v>-1474.1523800468065</v>
      </c>
      <c r="GA58" s="57">
        <f>GA57+0.5*FX58*'DEPRECATED - DT-Prelim Calcs'!$C$11^2+FZ58*'DEPRECATED - DT-Prelim Calcs'!$C$11</f>
        <v>-168926.36538532542</v>
      </c>
      <c r="GB58" s="57">
        <f>MIN('Drive Train'!$F$35-FV57*'DEPRECATED - DT-Prelim Calcs'!$C$21*'Drive Train'!$F$39,GB57+FV$2)</f>
        <v>6.0759999999999996</v>
      </c>
      <c r="GC58" s="57">
        <f>'Drive Train'!$F$35-FV58*'DEPRECATED - DT-Prelim Calcs'!$C$21*'Drive Train'!$F$39</f>
        <v>6.0759999999999996</v>
      </c>
      <c r="GD58" s="1">
        <f>IF(GA58&gt;='Drive Train'!$F$29,1,0)</f>
        <v>0</v>
      </c>
      <c r="GE58" s="57">
        <f t="shared" si="59"/>
        <v>103.33333333333333</v>
      </c>
      <c r="GF58" s="63">
        <f>GF57+'DEPRECATED - DT-Prelim Calcs'!$C$11</f>
        <v>216</v>
      </c>
      <c r="GG58" s="2">
        <f>GQ58/'Drive Train'!$F$35</f>
        <v>0.83548387096774201</v>
      </c>
      <c r="GH58" s="46">
        <f>GO58*12*60/(PI() * 'Drive Train'!$F$15)/GG$2*GG58</f>
        <v>2683.4057554551159</v>
      </c>
      <c r="GI58" s="2">
        <f>('DEPRECATED - DT-Prelim Calcs'!$C$6*GG58-GH58)/('DEPRECATED - DT-Prelim Calcs'!$C$6*GG58)*'DEPRECATED - DT-Prelim Calcs'!$C$7*GG58</f>
        <v>0.80019382684711216</v>
      </c>
      <c r="GJ58" s="57">
        <f>GI58/'DEPRECATED - DT-Prelim Calcs'!$C$7*('DEPRECATED - DT-Prelim Calcs'!$C$8-'DEPRECATED - DT-Prelim Calcs'!$C$9)+'DEPRECATED - DT-Prelim Calcs'!$C$9</f>
        <v>45.299530284018466</v>
      </c>
      <c r="GK58" s="57">
        <f t="shared" si="60"/>
        <v>29.999999999999982</v>
      </c>
      <c r="GL58" s="2">
        <f t="shared" si="61"/>
        <v>0.27766246792048765</v>
      </c>
      <c r="GM58" s="57">
        <f>GL58*'DEPRECATED - DT-Prelim Calcs'!$C$21/GG$2/'DEPRECATED - DT-Prelim Calcs'!$C$19/'DEPRECATED - DT-Prelim Calcs'!$C$18*3.39*'DEPRECATED - DT-Prelim Calcs'!$C$20</f>
        <v>7.1864348051532563</v>
      </c>
      <c r="GN58" s="46">
        <f t="shared" si="62"/>
        <v>0</v>
      </c>
      <c r="GO58" s="57">
        <f>GM57*'DEPRECATED - DT-Prelim Calcs'!$C$11+GO57</f>
        <v>7.8479039653480243</v>
      </c>
      <c r="GP58" s="57">
        <f>GP57+0.5*GM58*'DEPRECATED - DT-Prelim Calcs'!$C$11^2+GO58*'DEPRECATED - DT-Prelim Calcs'!$C$11</f>
        <v>-84325.402430585717</v>
      </c>
      <c r="GQ58" s="57">
        <f>MIN('Drive Train'!$F$35-GK57*'DEPRECATED - DT-Prelim Calcs'!$C$21*'Drive Train'!$F$39,GQ57+GK$2)</f>
        <v>10.360000000000001</v>
      </c>
      <c r="GR58" s="57">
        <f>'Drive Train'!$F$35-GK58*'DEPRECATED - DT-Prelim Calcs'!$C$21*'Drive Train'!$F$39</f>
        <v>10.360000000000001</v>
      </c>
      <c r="GS58" s="1">
        <f>IF(GP58&gt;='Drive Train'!$F$29,1,0)</f>
        <v>0</v>
      </c>
      <c r="GT58" s="57">
        <f t="shared" si="63"/>
        <v>33.333333333333314</v>
      </c>
      <c r="GU58" s="63">
        <f>GU57+'DEPRECATED - DT-Prelim Calcs'!$C$11</f>
        <v>216</v>
      </c>
      <c r="GV58" s="2">
        <f>HF58/'Drive Train'!$F$35</f>
        <v>0.81720430107526887</v>
      </c>
      <c r="GW58" s="46">
        <f>HD58*12*60/(PI() * 'Drive Train'!$F$15)/GV$2*GV58</f>
        <v>-48283.443408044215</v>
      </c>
      <c r="GX58" s="2">
        <f>('DEPRECATED - DT-Prelim Calcs'!$C$6*GV58-GW58)/('DEPRECATED - DT-Prelim Calcs'!$C$6*GV58)*'DEPRECATED - DT-Prelim Calcs'!$C$7*GV58</f>
        <v>23.801188184238033</v>
      </c>
      <c r="GY58" s="57">
        <f>GX58/'DEPRECATED - DT-Prelim Calcs'!$C$7*('DEPRECATED - DT-Prelim Calcs'!$C$8-'DEPRECATED - DT-Prelim Calcs'!$C$9)+'DEPRECATED - DT-Prelim Calcs'!$C$9</f>
        <v>1269.7923004305974</v>
      </c>
      <c r="GZ58" s="57">
        <f t="shared" si="20"/>
        <v>33.333333333333314</v>
      </c>
      <c r="HA58" s="2">
        <f t="shared" si="64"/>
        <v>0.99579519204165001</v>
      </c>
      <c r="HB58" s="57">
        <f>HA58*'DEPRECATED - DT-Prelim Calcs'!$C$21/GV$2/'DEPRECATED - DT-Prelim Calcs'!$C$19/'DEPRECATED - DT-Prelim Calcs'!$C$18*3.39*'DEPRECATED - DT-Prelim Calcs'!$C$20</f>
        <v>25.773080821789936</v>
      </c>
      <c r="HC58" s="46">
        <f t="shared" si="65"/>
        <v>0</v>
      </c>
      <c r="HD58" s="57">
        <f>HB57*'DEPRECATED - DT-Prelim Calcs'!$C$11+HD57</f>
        <v>-144.36868293358975</v>
      </c>
      <c r="HE58" s="57">
        <f>HE57+0.5*HB58*'DEPRECATED - DT-Prelim Calcs'!$C$11^2+HD58*'DEPRECATED - DT-Prelim Calcs'!$C$11</f>
        <v>-85418.612952471245</v>
      </c>
      <c r="HF58" s="57">
        <f>MIN('Drive Train'!$F$35-GZ57*'DEPRECATED - DT-Prelim Calcs'!$C$21*'Drive Train'!$F$39,HF57+GZ$2)</f>
        <v>10.133333333333335</v>
      </c>
      <c r="HG58" s="57">
        <f>'Drive Train'!$F$35-GZ58*'DEPRECATED - DT-Prelim Calcs'!$C$21*'Drive Train'!$F$39</f>
        <v>10.133333333333335</v>
      </c>
      <c r="HH58" s="1">
        <f>IF(HE58&gt;='Drive Train'!$F$29,1,0)</f>
        <v>0</v>
      </c>
      <c r="HI58" s="57">
        <f t="shared" si="66"/>
        <v>37.037037037037017</v>
      </c>
      <c r="HJ58" s="63">
        <f>HJ57+'DEPRECATED - DT-Prelim Calcs'!$C$11</f>
        <v>216</v>
      </c>
      <c r="HK58" s="2">
        <f>HU58/'Drive Train'!$F$35</f>
        <v>0.79892473118279583</v>
      </c>
      <c r="HL58" s="46">
        <f>HS58*12*60/(PI() * 'Drive Train'!$F$15)/HK$2*HK58</f>
        <v>-147741.23211003456</v>
      </c>
      <c r="HM58" s="2">
        <f>('DEPRECATED - DT-Prelim Calcs'!$C$6*HK58-HL58)/('DEPRECATED - DT-Prelim Calcs'!$C$6*HK58)*'DEPRECATED - DT-Prelim Calcs'!$C$7*HK58</f>
        <v>68.727729312316256</v>
      </c>
      <c r="HN58" s="57">
        <f>HM58/'DEPRECATED - DT-Prelim Calcs'!$C$7*('DEPRECATED - DT-Prelim Calcs'!$C$8-'DEPRECATED - DT-Prelim Calcs'!$C$9)+'DEPRECATED - DT-Prelim Calcs'!$C$9</f>
        <v>3661.5247596556746</v>
      </c>
      <c r="HO58" s="57">
        <f t="shared" si="21"/>
        <v>36.66666666666665</v>
      </c>
      <c r="HP58" s="2">
        <f t="shared" si="67"/>
        <v>0.99579519204165001</v>
      </c>
      <c r="HQ58" s="57">
        <f>HP58*'DEPRECATED - DT-Prelim Calcs'!$C$21/HK$2/'DEPRECATED - DT-Prelim Calcs'!$C$19/'DEPRECATED - DT-Prelim Calcs'!$C$18*3.39*'DEPRECATED - DT-Prelim Calcs'!$C$20</f>
        <v>25.773080821789936</v>
      </c>
      <c r="HR58" s="46">
        <f t="shared" si="68"/>
        <v>0</v>
      </c>
      <c r="HS58" s="57">
        <f>HQ57*'DEPRECATED - DT-Prelim Calcs'!$C$11+HS57</f>
        <v>-451.85724973590845</v>
      </c>
      <c r="HT58" s="57">
        <f>HT57+0.5*HQ58*'DEPRECATED - DT-Prelim Calcs'!$C$11^2+HS58*'DEPRECATED - DT-Prelim Calcs'!$C$11</f>
        <v>-95941.744191486272</v>
      </c>
      <c r="HU58" s="57">
        <f>MIN('Drive Train'!$F$35-HO57*'DEPRECATED - DT-Prelim Calcs'!$C$21*'Drive Train'!$F$39,HU57+HO$2)</f>
        <v>9.9066666666666681</v>
      </c>
      <c r="HV58" s="57">
        <f>'Drive Train'!$F$35-HO58*'DEPRECATED - DT-Prelim Calcs'!$C$21*'Drive Train'!$F$39</f>
        <v>9.9066666666666681</v>
      </c>
      <c r="HW58" s="1">
        <f>IF(HT58&gt;='Drive Train'!$F$29,1,0)</f>
        <v>0</v>
      </c>
      <c r="HX58" s="57">
        <f t="shared" si="69"/>
        <v>40.740740740740726</v>
      </c>
      <c r="HY58" s="63">
        <f>HY57+'DEPRECATED - DT-Prelim Calcs'!$C$11</f>
        <v>216</v>
      </c>
      <c r="HZ58" s="2">
        <f>IJ58/'Drive Train'!$F$35</f>
        <v>0.78064516129032269</v>
      </c>
      <c r="IA58" s="46">
        <f>IH58*12*60/(PI() * 'Drive Train'!$F$15)/HZ$2*HZ58</f>
        <v>-294932.18993700069</v>
      </c>
      <c r="IB58" s="2">
        <f>('DEPRECATED - DT-Prelim Calcs'!$C$6*HZ58-IA58)/('DEPRECATED - DT-Prelim Calcs'!$C$6*HZ58)*'DEPRECATED - DT-Prelim Calcs'!$C$7*HZ58</f>
        <v>135.23718556069312</v>
      </c>
      <c r="IC58" s="57">
        <f>IB58/'DEPRECATED - DT-Prelim Calcs'!$C$7*('DEPRECATED - DT-Prelim Calcs'!$C$8-'DEPRECATED - DT-Prelim Calcs'!$C$9)+'DEPRECATED - DT-Prelim Calcs'!$C$9</f>
        <v>7202.2563931273553</v>
      </c>
      <c r="ID58" s="57">
        <f t="shared" si="22"/>
        <v>39.999999999999986</v>
      </c>
      <c r="IE58" s="2">
        <f t="shared" si="70"/>
        <v>0.99579519204165001</v>
      </c>
      <c r="IF58" s="57">
        <f>IE58*'DEPRECATED - DT-Prelim Calcs'!$C$21/HZ$2/'DEPRECATED - DT-Prelim Calcs'!$C$19/'DEPRECATED - DT-Prelim Calcs'!$C$18*3.39*'DEPRECATED - DT-Prelim Calcs'!$C$20</f>
        <v>25.773080821789936</v>
      </c>
      <c r="IG58" s="46">
        <f t="shared" si="71"/>
        <v>0</v>
      </c>
      <c r="IH58" s="57">
        <f>IF57*'DEPRECATED - DT-Prelim Calcs'!$C$11+IH57</f>
        <v>-923.15347044660723</v>
      </c>
      <c r="II58" s="57">
        <f>II57+0.5*IF58*'DEPRECATED - DT-Prelim Calcs'!$C$11^2+IH58*'DEPRECATED - DT-Prelim Calcs'!$C$11</f>
        <v>-116073.04273848193</v>
      </c>
      <c r="IJ58" s="57">
        <f>MIN('Drive Train'!$F$35-ID57*'DEPRECATED - DT-Prelim Calcs'!$C$21*'Drive Train'!$F$39,IJ57+ID$2)</f>
        <v>9.6800000000000015</v>
      </c>
      <c r="IK58" s="57">
        <f>'Drive Train'!$F$35-ID58*'DEPRECATED - DT-Prelim Calcs'!$C$21*'Drive Train'!$F$39</f>
        <v>9.6800000000000015</v>
      </c>
      <c r="IL58" s="1">
        <f>IF(II58&gt;='Drive Train'!$F$29,1,0)</f>
        <v>0</v>
      </c>
      <c r="IM58" s="57">
        <f t="shared" si="72"/>
        <v>44.444444444444429</v>
      </c>
      <c r="IN58" s="63">
        <f>IN57+'DEPRECATED - DT-Prelim Calcs'!$C$11</f>
        <v>216</v>
      </c>
      <c r="IO58" s="2">
        <f>IY58/'Drive Train'!$F$35</f>
        <v>0.76236559139784954</v>
      </c>
      <c r="IP58" s="46">
        <f>IW58*12*60/(PI() * 'Drive Train'!$F$15)/IO$2*IO58</f>
        <v>-122451.2952213879</v>
      </c>
      <c r="IQ58" s="2">
        <f>('DEPRECATED - DT-Prelim Calcs'!$C$6*IO58-IP58)/('DEPRECATED - DT-Prelim Calcs'!$C$6*IO58)*'DEPRECATED - DT-Prelim Calcs'!$C$7*IO58</f>
        <v>57.204584655671233</v>
      </c>
      <c r="IR58" s="57">
        <f>IQ58/'DEPRECATED - DT-Prelim Calcs'!$C$7*('DEPRECATED - DT-Prelim Calcs'!$C$8-'DEPRECATED - DT-Prelim Calcs'!$C$9)+'DEPRECATED - DT-Prelim Calcs'!$C$9</f>
        <v>3048.0727017936179</v>
      </c>
      <c r="IS58" s="57">
        <f t="shared" si="23"/>
        <v>43.333333333333321</v>
      </c>
      <c r="IT58" s="2">
        <f t="shared" si="73"/>
        <v>0.99579519204165001</v>
      </c>
      <c r="IU58" s="57">
        <f>IT58*'DEPRECATED - DT-Prelim Calcs'!$C$21/IO$2/'DEPRECATED - DT-Prelim Calcs'!$C$19/'DEPRECATED - DT-Prelim Calcs'!$C$18*3.39*'DEPRECATED - DT-Prelim Calcs'!$C$20</f>
        <v>25.773080821789936</v>
      </c>
      <c r="IV58" s="46">
        <f t="shared" si="74"/>
        <v>0</v>
      </c>
      <c r="IW58" s="57">
        <f>IU57*'DEPRECATED - DT-Prelim Calcs'!$C$11+IW57</f>
        <v>-392.46912750044464</v>
      </c>
      <c r="IX58" s="57">
        <f>IX57+0.5*IU58*'DEPRECATED - DT-Prelim Calcs'!$C$11^2+IW58*'DEPRECATED - DT-Prelim Calcs'!$C$11</f>
        <v>-106374.20583160809</v>
      </c>
      <c r="IY58" s="57">
        <f>MIN('Drive Train'!$F$35-IS57*'DEPRECATED - DT-Prelim Calcs'!$C$21*'Drive Train'!$F$39,IY57+IS$2)</f>
        <v>9.4533333333333349</v>
      </c>
      <c r="IZ58" s="57">
        <f>'Drive Train'!$F$35-IS58*'DEPRECATED - DT-Prelim Calcs'!$C$21*'Drive Train'!$F$39</f>
        <v>9.4533333333333349</v>
      </c>
      <c r="JA58" s="1">
        <f>IF(IX58&gt;='Drive Train'!$F$29,1,0)</f>
        <v>0</v>
      </c>
      <c r="JB58" s="57">
        <f t="shared" si="75"/>
        <v>48.148148148148138</v>
      </c>
      <c r="JC58" s="63">
        <f>JC57+'DEPRECATED - DT-Prelim Calcs'!$C$11</f>
        <v>216</v>
      </c>
      <c r="JD58" s="2">
        <f>JN58/'Drive Train'!$F$35</f>
        <v>0.74408602150537628</v>
      </c>
      <c r="JE58" s="46">
        <f>JL58*12*60/(PI() * 'Drive Train'!$F$15)/JD$2*JD58</f>
        <v>-165963.61388400276</v>
      </c>
      <c r="JF58" s="2">
        <f>('DEPRECATED - DT-Prelim Calcs'!$C$6*JD58-JE58)/('DEPRECATED - DT-Prelim Calcs'!$C$6*JD58)*'DEPRECATED - DT-Prelim Calcs'!$C$7*JD58</f>
        <v>76.834956403844217</v>
      </c>
      <c r="JG58" s="57">
        <f>JF58/'DEPRECATED - DT-Prelim Calcs'!$C$7*('DEPRECATED - DT-Prelim Calcs'!$C$8-'DEPRECATED - DT-Prelim Calcs'!$C$9)+'DEPRECATED - DT-Prelim Calcs'!$C$9</f>
        <v>4093.1252724536153</v>
      </c>
      <c r="JH58" s="57">
        <f t="shared" si="24"/>
        <v>46.666666666666657</v>
      </c>
      <c r="JI58" s="2">
        <f t="shared" si="76"/>
        <v>0.99579519204165001</v>
      </c>
      <c r="JJ58" s="57">
        <f>JI58*'DEPRECATED - DT-Prelim Calcs'!$C$21/JD$2/'DEPRECATED - DT-Prelim Calcs'!$C$19/'DEPRECATED - DT-Prelim Calcs'!$C$18*3.39*'DEPRECATED - DT-Prelim Calcs'!$C$20</f>
        <v>25.773080821789936</v>
      </c>
      <c r="JK58" s="46">
        <f t="shared" si="77"/>
        <v>0</v>
      </c>
      <c r="JL58" s="57">
        <f>JJ57*'DEPRECATED - DT-Prelim Calcs'!$C$11+JL57</f>
        <v>-544.99829104354319</v>
      </c>
      <c r="JM58" s="57">
        <f>JM57+0.5*JJ58*'DEPRECATED - DT-Prelim Calcs'!$C$11^2+JL58*'DEPRECATED - DT-Prelim Calcs'!$C$11</f>
        <v>-112684.48257655193</v>
      </c>
      <c r="JN58" s="57">
        <f>MIN('Drive Train'!$F$35-JH57*'DEPRECATED - DT-Prelim Calcs'!$C$21*'Drive Train'!$F$39,JN57+JH$2)</f>
        <v>9.2266666666666666</v>
      </c>
      <c r="JO58" s="57">
        <f>'Drive Train'!$F$35-JH58*'DEPRECATED - DT-Prelim Calcs'!$C$21*'Drive Train'!$F$39</f>
        <v>9.2266666666666666</v>
      </c>
      <c r="JP58" s="1">
        <f>IF(JM58&gt;='Drive Train'!$F$29,1,0)</f>
        <v>0</v>
      </c>
      <c r="JQ58" s="57">
        <f>MIN(JG58,'DEPRECATED - DT-Prelim Calcs'!$C$10)*'DEPRECATED - DT-Prelim Calcs'!$C$11*1000/60/60</f>
        <v>103.33333333333333</v>
      </c>
      <c r="JR58" s="63">
        <f>JR57+'DEPRECATED - DT-Prelim Calcs'!$C$11</f>
        <v>216</v>
      </c>
      <c r="JS58" s="2">
        <f>KC58/'Drive Train'!$F$35</f>
        <v>0.72580645161290325</v>
      </c>
      <c r="JT58" s="46">
        <f>KA58*12*60/(PI() * 'Drive Train'!$F$15)/JS$2*JS58</f>
        <v>-183490.93731944921</v>
      </c>
      <c r="JU58" s="2">
        <f>('DEPRECATED - DT-Prelim Calcs'!$C$6*JS58-JT58)/('DEPRECATED - DT-Prelim Calcs'!$C$6*JS58)*'DEPRECATED - DT-Prelim Calcs'!$C$7*JS58</f>
        <v>84.71601511309116</v>
      </c>
      <c r="JV58" s="57">
        <f>JU58/'DEPRECATED - DT-Prelim Calcs'!$C$7*('DEPRECATED - DT-Prelim Calcs'!$C$8-'DEPRECATED - DT-Prelim Calcs'!$C$9)+'DEPRECATED - DT-Prelim Calcs'!$C$9</f>
        <v>4512.68536888365</v>
      </c>
      <c r="JW58" s="57">
        <f t="shared" si="25"/>
        <v>49.999999999999993</v>
      </c>
      <c r="JX58" s="2">
        <f t="shared" si="78"/>
        <v>0.99579519204165001</v>
      </c>
      <c r="JY58" s="57">
        <f>JX58*'DEPRECATED - DT-Prelim Calcs'!$C$21/JS$2/'DEPRECATED - DT-Prelim Calcs'!$C$19/'DEPRECATED - DT-Prelim Calcs'!$C$18*3.39*'DEPRECATED - DT-Prelim Calcs'!$C$20</f>
        <v>25.773080821789936</v>
      </c>
      <c r="JZ58" s="46">
        <f t="shared" si="79"/>
        <v>0</v>
      </c>
      <c r="KA58" s="57">
        <f>JY57*'DEPRECATED - DT-Prelim Calcs'!$C$11+KA57</f>
        <v>-617.73071806533244</v>
      </c>
      <c r="KB58" s="57">
        <f>KB57+0.5*JY58*'DEPRECATED - DT-Prelim Calcs'!$C$11^2+KA58*'DEPRECATED - DT-Prelim Calcs'!$C$11</f>
        <v>-86652.408642446957</v>
      </c>
      <c r="KC58" s="57">
        <f>MIN('Drive Train'!$F$35-JW57*'DEPRECATED - DT-Prelim Calcs'!$C$21*'Drive Train'!$F$39,KC57+JW$2)</f>
        <v>9</v>
      </c>
      <c r="KD58" s="57">
        <f>'Drive Train'!$F$35-JW58*'DEPRECATED - DT-Prelim Calcs'!$C$21*'Drive Train'!$F$39</f>
        <v>9</v>
      </c>
      <c r="KE58" s="1">
        <f>IF(KB58&gt;='Drive Train'!$F$29,1,0)</f>
        <v>0</v>
      </c>
      <c r="KF58" s="57">
        <f>MIN(JV58,'DEPRECATED - DT-Prelim Calcs'!$C$10)*'DEPRECATED - DT-Prelim Calcs'!$C$11*1000/60/60</f>
        <v>103.33333333333333</v>
      </c>
      <c r="KG58" s="63">
        <f>KG57+'DEPRECATED - DT-Prelim Calcs'!$C$11</f>
        <v>216</v>
      </c>
      <c r="KH58" s="2">
        <f>KR58/'Drive Train'!$F$35</f>
        <v>0.7075268817204301</v>
      </c>
      <c r="KI58" s="46">
        <f>KP58*12*60/(PI() * 'Drive Train'!$F$15)/KH$2*KH58</f>
        <v>-328559.04949390155</v>
      </c>
      <c r="KJ58" s="2">
        <f>('DEPRECATED - DT-Prelim Calcs'!$C$6*KH58-KI58)/('DEPRECATED - DT-Prelim Calcs'!$C$6*KH58)*'DEPRECATED - DT-Prelim Calcs'!$C$7*KH58</f>
        <v>150.26561056924319</v>
      </c>
      <c r="KK58" s="57">
        <f>KJ58/'DEPRECATED - DT-Prelim Calcs'!$C$7*('DEPRECATED - DT-Prelim Calcs'!$C$8-'DEPRECATED - DT-Prelim Calcs'!$C$9)+'DEPRECATED - DT-Prelim Calcs'!$C$9</f>
        <v>8002.317359350167</v>
      </c>
      <c r="KL58" s="57">
        <f t="shared" si="26"/>
        <v>53.333333333333329</v>
      </c>
      <c r="KM58" s="2">
        <f t="shared" si="80"/>
        <v>0.99579519204165001</v>
      </c>
      <c r="KN58" s="57">
        <f>KM58*'DEPRECATED - DT-Prelim Calcs'!$C$21/KH$2/'DEPRECATED - DT-Prelim Calcs'!$C$19/'DEPRECATED - DT-Prelim Calcs'!$C$18*3.39*'DEPRECATED - DT-Prelim Calcs'!$C$20</f>
        <v>25.773080821789936</v>
      </c>
      <c r="KO58" s="46">
        <f t="shared" si="81"/>
        <v>0</v>
      </c>
      <c r="KP58" s="57">
        <f>KN57*'DEPRECATED - DT-Prelim Calcs'!$C$11+KP57</f>
        <v>-1134.6865099636552</v>
      </c>
      <c r="KQ58" s="57">
        <f>KQ57+0.5*KN58*'DEPRECATED - DT-Prelim Calcs'!$C$11^2+KP58*'DEPRECATED - DT-Prelim Calcs'!$C$11</f>
        <v>-116586.8970809381</v>
      </c>
      <c r="KR58" s="57">
        <f>MIN('Drive Train'!$F$35-KL57*'DEPRECATED - DT-Prelim Calcs'!$C$21*'Drive Train'!$F$39,KR57+KL$2)</f>
        <v>8.7733333333333334</v>
      </c>
      <c r="KS58" s="57">
        <f>'Drive Train'!$F$35-KL58*'DEPRECATED - DT-Prelim Calcs'!$C$21*'Drive Train'!$F$39</f>
        <v>8.7733333333333334</v>
      </c>
      <c r="KT58" s="1">
        <f>IF(KQ58&gt;='Drive Train'!$F$29,1,0)</f>
        <v>0</v>
      </c>
      <c r="KU58" s="57">
        <f>MIN(KK58,'DEPRECATED - DT-Prelim Calcs'!$C$10)*'DEPRECATED - DT-Prelim Calcs'!$C$11*1000/60/60</f>
        <v>103.33333333333333</v>
      </c>
      <c r="KV58" s="63">
        <f>KV57+'DEPRECATED - DT-Prelim Calcs'!$C$11</f>
        <v>216</v>
      </c>
      <c r="KW58" s="2">
        <f>LG58/'Drive Train'!$F$35</f>
        <v>2.6645738320242871</v>
      </c>
      <c r="KX58" s="46">
        <f>LE58*12*60/(PI() * 'Drive Train'!$F$15)/KW$2*KW58</f>
        <v>-782660.5988743843</v>
      </c>
      <c r="KY58" s="2">
        <f>('DEPRECATED - DT-Prelim Calcs'!$C$6*KW58-KX58)/('DEPRECATED - DT-Prelim Calcs'!$C$6*KW58)*'DEPRECATED - DT-Prelim Calcs'!$C$7*KW58</f>
        <v>360.30755976205774</v>
      </c>
      <c r="KZ58" s="57">
        <f>KY58/'DEPRECATED - DT-Prelim Calcs'!$C$7*('DEPRECATED - DT-Prelim Calcs'!$C$8-'DEPRECATED - DT-Prelim Calcs'!$C$9)+'DEPRECATED - DT-Prelim Calcs'!$C$9</f>
        <v>19184.218637955193</v>
      </c>
      <c r="LA58" s="57">
        <f t="shared" si="27"/>
        <v>56.666666666666664</v>
      </c>
      <c r="LB58" s="2">
        <f t="shared" si="82"/>
        <v>0.99579519204165001</v>
      </c>
      <c r="LC58" s="57">
        <f>LB58*'DEPRECATED - DT-Prelim Calcs'!$C$21/KW$2/'DEPRECATED - DT-Prelim Calcs'!$C$19/'DEPRECATED - DT-Prelim Calcs'!$C$18*3.39*'DEPRECATED - DT-Prelim Calcs'!$C$20</f>
        <v>25.773080821789936</v>
      </c>
      <c r="LD58" s="46">
        <f t="shared" si="83"/>
        <v>0</v>
      </c>
      <c r="LE58" s="57">
        <f>LC57*'DEPRECATED - DT-Prelim Calcs'!$C$11+LE57</f>
        <v>-717.71350061842736</v>
      </c>
      <c r="LF58" s="57">
        <f>LF57+0.5*LC58*'DEPRECATED - DT-Prelim Calcs'!$C$11^2+LE58*'DEPRECATED - DT-Prelim Calcs'!$C$11</f>
        <v>-106677.53211017883</v>
      </c>
      <c r="LG58" s="57">
        <f>MIN('Drive Train'!$F$35-LA57*'DEPRECATED - DT-Prelim Calcs'!$C$21*'Drive Train'!$F$39,LG57+LA$2)</f>
        <v>33.040715517101162</v>
      </c>
      <c r="LH58" s="57">
        <f>'Drive Train'!$F$35-LA58*'DEPRECATED - DT-Prelim Calcs'!$C$21*'Drive Train'!$F$39</f>
        <v>8.5466666666666669</v>
      </c>
      <c r="LI58" s="1">
        <f>IF(LF58&gt;='Drive Train'!$F$29,1,0)</f>
        <v>0</v>
      </c>
      <c r="LJ58" s="57">
        <f>MIN(KZ58,'DEPRECATED - DT-Prelim Calcs'!$C$10)*'DEPRECATED - DT-Prelim Calcs'!$C$11*1000/60/60</f>
        <v>103.33333333333333</v>
      </c>
      <c r="LK58" s="63">
        <f>LK57+'DEPRECATED - DT-Prelim Calcs'!$C$11</f>
        <v>216</v>
      </c>
      <c r="LL58" s="2">
        <f>LV58/'Drive Train'!$F$35</f>
        <v>4.0244710620688737</v>
      </c>
      <c r="LM58" s="46">
        <f>LT58*12*60/(PI() * 'Drive Train'!$F$15)/LL$2*LL58</f>
        <v>-2110508.4689453472</v>
      </c>
      <c r="LN58" s="2">
        <f>('DEPRECATED - DT-Prelim Calcs'!$C$6*LL58-LM58)/('DEPRECATED - DT-Prelim Calcs'!$C$6*LL58)*'DEPRECATED - DT-Prelim Calcs'!$C$7*LL58</f>
        <v>963.98141618984619</v>
      </c>
      <c r="LO58" s="57">
        <f>LN58/'DEPRECATED - DT-Prelim Calcs'!$C$7*('DEPRECATED - DT-Prelim Calcs'!$C$8-'DEPRECATED - DT-Prelim Calcs'!$C$9)+'DEPRECATED - DT-Prelim Calcs'!$C$9</f>
        <v>51321.710662720856</v>
      </c>
      <c r="LP58" s="57">
        <f t="shared" si="28"/>
        <v>60</v>
      </c>
      <c r="LQ58" s="2">
        <f t="shared" si="84"/>
        <v>0.99579519204165001</v>
      </c>
      <c r="LR58" s="57">
        <f>LQ58*'DEPRECATED - DT-Prelim Calcs'!$C$21/LL$2/'DEPRECATED - DT-Prelim Calcs'!$C$19/'DEPRECATED - DT-Prelim Calcs'!$C$18*3.39*'DEPRECATED - DT-Prelim Calcs'!$C$20</f>
        <v>25.773080821789936</v>
      </c>
      <c r="LS58" s="46">
        <f t="shared" si="85"/>
        <v>0</v>
      </c>
      <c r="LT58" s="57">
        <f>LR57*'DEPRECATED - DT-Prelim Calcs'!$C$11+LT57</f>
        <v>-1281.3969723896744</v>
      </c>
      <c r="LU58" s="57">
        <f>LU57+0.5*LR58*'DEPRECATED - DT-Prelim Calcs'!$C$11^2+LT58*'DEPRECATED - DT-Prelim Calcs'!$C$11</f>
        <v>-113686.45201184257</v>
      </c>
      <c r="LV58" s="57">
        <f>MIN('Drive Train'!$F$35-LP57*'DEPRECATED - DT-Prelim Calcs'!$C$21*'Drive Train'!$F$39,LV57+LP$2)</f>
        <v>49.90344116965403</v>
      </c>
      <c r="LW58" s="57">
        <f>'Drive Train'!$F$35-LP58*'DEPRECATED - DT-Prelim Calcs'!$C$21*'Drive Train'!$F$39</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Train'!$AA$49 + V58*(1-'Drive Train'!$AA$49))</f>
        <v>0</v>
      </c>
      <c r="W59" s="57">
        <f t="shared" si="0"/>
        <v>0</v>
      </c>
      <c r="X59" s="2">
        <f>MAX(MIN(IF(AND(AI58=1,AG59&lt;0),-1,1)*(W59-$C$9)/($C$8-$C$9)*$C$7-$C$29*AE59/T$2 -  AI58*$C$29/2,X$2),MAX(X$4:X58)*-1)</f>
        <v>-0.2458281045106315</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Train'!$F$39,AG58+W$2)-$C$3,IF(AE58-1&lt;=0,0,IF($C$32=Motors!$C$29,MAX(MAX(AG$4:AG58)*-1,AG58-W$2),MAX(0,MAX(AG$4:AG58)*-1,AG58-W$2))))</f>
        <v>0</v>
      </c>
      <c r="AH59" s="57">
        <f>'Drive Train'!$F$35-ABS(W59)*'DEPRECATED - DT-Prelim Calcs'!$C$21*'Drive Train'!$F$39</f>
        <v>12.4</v>
      </c>
      <c r="AI59" s="1">
        <f>IF(AJ59&gt;='Drive Train'!$F$29,1,0)</f>
        <v>1</v>
      </c>
      <c r="AJ59" s="57">
        <f>AJ58+0.5*Y59*'DEPRECATED - DT-Prelim Calcs'!$C$11^2+AE59*'DEPRECATED - DT-Prelim Calcs'!$C$11</f>
        <v>784.33981740885292</v>
      </c>
      <c r="AK59" s="57">
        <f t="shared" si="8"/>
        <v>0</v>
      </c>
      <c r="AL59" s="63">
        <f>AL58+'DEPRECATED - DT-Prelim Calcs'!$C$11</f>
        <v>220</v>
      </c>
      <c r="AM59" s="2">
        <f>AW59/'Drive Train'!$F$35</f>
        <v>0.88882695556227331</v>
      </c>
      <c r="AN59" s="46">
        <f>AU59*12*60/(PI() * 'Drive Train'!$F$15)/AM$2*AM59</f>
        <v>4007.4128670335617</v>
      </c>
      <c r="AO59" s="2">
        <f>('DEPRECATED - DT-Prelim Calcs'!$C$6*AM59-AN59)/('DEPRECATED - DT-Prelim Calcs'!$C$6*AM59)*'DEPRECATED - DT-Prelim Calcs'!$C$7*AM59</f>
        <v>0.3300907847529429</v>
      </c>
      <c r="AP59" s="57">
        <f>AO59/'DEPRECATED - DT-Prelim Calcs'!$C$7*('DEPRECATED - DT-Prelim Calcs'!$C$8-'DEPRECATED - DT-Prelim Calcs'!$C$9)+'DEPRECATED - DT-Prelim Calcs'!$C$9</f>
        <v>20.272882856349618</v>
      </c>
      <c r="AQ59" s="57">
        <f t="shared" si="9"/>
        <v>20.272882856349618</v>
      </c>
      <c r="AR59" s="2">
        <f t="shared" si="30"/>
        <v>1.4511397809502391E-6</v>
      </c>
      <c r="AS59" s="57">
        <f>AR59*'DEPRECATED - DT-Prelim Calcs'!$C$21/AM$2/'DEPRECATED - DT-Prelim Calcs'!$C$19/'DEPRECATED - DT-Prelim Calcs'!$C$18*3.39*'DEPRECATED - DT-Prelim Calcs'!$C$20</f>
        <v>1.0516315085645254E-5</v>
      </c>
      <c r="AT59" s="46">
        <f t="shared" si="31"/>
        <v>0</v>
      </c>
      <c r="AU59" s="57">
        <f>AS58*'DEPRECATED - DT-Prelim Calcs'!$C$11+AU58</f>
        <v>39.345425213997707</v>
      </c>
      <c r="AV59" s="57">
        <f>AV58+0.5*AS59*'DEPRECATED - DT-Prelim Calcs'!$C$11^2+AU59*'DEPRECATED - DT-Prelim Calcs'!$C$11</f>
        <v>8613.1995358131007</v>
      </c>
      <c r="AW59" s="57">
        <f>MIN('Drive Train'!$F$35-AQ58*'DEPRECATED - DT-Prelim Calcs'!$C$21*'Drive Train'!$F$39,AW58+AQ$2)</f>
        <v>11.021454248972189</v>
      </c>
      <c r="AX59" s="57">
        <f>'Drive Train'!$F$35-AQ59*'DEPRECATED - DT-Prelim Calcs'!$C$21*'Drive Train'!$F$39</f>
        <v>11.021443965768226</v>
      </c>
      <c r="AY59" s="1">
        <f>IF(AV59&gt;='Drive Train'!$F$29,1,0)</f>
        <v>1</v>
      </c>
      <c r="AZ59" s="57">
        <f t="shared" si="32"/>
        <v>22.525425395944019</v>
      </c>
      <c r="BA59" s="63">
        <f>BA58+'DEPRECATED - DT-Prelim Calcs'!$C$11</f>
        <v>220</v>
      </c>
      <c r="BB59" s="2">
        <f>BL59/'Drive Train'!$F$35</f>
        <v>1.3150249752336656</v>
      </c>
      <c r="BC59" s="46">
        <f>BJ59*12*60/(PI() * 'Drive Train'!$F$15)/BB$2*BB59</f>
        <v>-3540.8439595590739</v>
      </c>
      <c r="BD59" s="2">
        <f>('DEPRECATED - DT-Prelim Calcs'!$C$6*BB59-BC59)/('DEPRECATED - DT-Prelim Calcs'!$C$6*BB59)*'DEPRECATED - DT-Prelim Calcs'!$C$7*BB59</f>
        <v>4.7702296917272751</v>
      </c>
      <c r="BE59" s="57">
        <f>BD59/'DEPRECATED - DT-Prelim Calcs'!$C$7*('DEPRECATED - DT-Prelim Calcs'!$C$8-'DEPRECATED - DT-Prelim Calcs'!$C$9)+'DEPRECATED - DT-Prelim Calcs'!$C$9</f>
        <v>256.6504022608338</v>
      </c>
      <c r="BF59" s="57">
        <f t="shared" si="10"/>
        <v>93</v>
      </c>
      <c r="BG59" s="2">
        <f t="shared" si="33"/>
        <v>1.8933363354690009</v>
      </c>
      <c r="BH59" s="57">
        <f>BG59*'DEPRECATED - DT-Prelim Calcs'!$C$21/BB$2/'DEPRECATED - DT-Prelim Calcs'!$C$19/'DEPRECATED - DT-Prelim Calcs'!$C$18*3.39*'DEPRECATED - DT-Prelim Calcs'!$C$20</f>
        <v>19.819055527366437</v>
      </c>
      <c r="BI59" s="46">
        <f t="shared" si="34"/>
        <v>0</v>
      </c>
      <c r="BJ59" s="57">
        <f>BH58*'DEPRECATED - DT-Prelim Calcs'!$C$11+BJ58</f>
        <v>-16.267443848477228</v>
      </c>
      <c r="BK59" s="57">
        <f>BK58+0.5*BH59*'DEPRECATED - DT-Prelim Calcs'!$C$11^2+BJ59*'DEPRECATED - DT-Prelim Calcs'!$C$11</f>
        <v>5173.1728894778644</v>
      </c>
      <c r="BL59" s="57">
        <f>MIN('Drive Train'!$F$35-BF58*'DEPRECATED - DT-Prelim Calcs'!$C$21*'Drive Train'!$F$39,BL58+BF$2)</f>
        <v>16.306309692897454</v>
      </c>
      <c r="BM59" s="57">
        <f>'Drive Train'!$F$35-BF59*'DEPRECATED - DT-Prelim Calcs'!$C$21*'Drive Train'!$F$39</f>
        <v>6.0759999999999996</v>
      </c>
      <c r="BN59" s="1">
        <f>IF(BK59&gt;='Drive Train'!$F$29,1,0)</f>
        <v>1</v>
      </c>
      <c r="BO59" s="57">
        <f t="shared" si="35"/>
        <v>103.33333333333333</v>
      </c>
      <c r="BP59" s="63">
        <f>BP58+'DEPRECATED - DT-Prelim Calcs'!$C$11</f>
        <v>220</v>
      </c>
      <c r="BQ59" s="2">
        <f>CA59/'Drive Train'!$F$35</f>
        <v>0.5505375552043037</v>
      </c>
      <c r="BR59" s="46">
        <f>BY59*12*60/(PI() * 'Drive Train'!$F$15)/BQ$2*BQ59</f>
        <v>9613.1477149322327</v>
      </c>
      <c r="BS59" s="2">
        <f>('DEPRECATED - DT-Prelim Calcs'!$C$6*BQ59-BR59)/('DEPRECATED - DT-Prelim Calcs'!$C$6*BQ59)*'DEPRECATED - DT-Prelim Calcs'!$C$7*BQ59</f>
        <v>-3.0198622767581313</v>
      </c>
      <c r="BT59" s="57">
        <f>BS59/'DEPRECATED - DT-Prelim Calcs'!$C$7*('DEPRECATED - DT-Prelim Calcs'!$C$8-'DEPRECATED - DT-Prelim Calcs'!$C$9)+'DEPRECATED - DT-Prelim Calcs'!$C$9</f>
        <v>-158.0669419535553</v>
      </c>
      <c r="BU59" s="57">
        <f t="shared" si="11"/>
        <v>-158.0669419535553</v>
      </c>
      <c r="BV59" s="2">
        <f t="shared" si="36"/>
        <v>-4.2982520431684943</v>
      </c>
      <c r="BW59" s="57">
        <f>BV59*'DEPRECATED - DT-Prelim Calcs'!$C$21/BQ$2/'DEPRECATED - DT-Prelim Calcs'!$C$19/'DEPRECATED - DT-Prelim Calcs'!$C$18*3.39*'DEPRECATED - DT-Prelim Calcs'!$C$20</f>
        <v>-58.837286061209589</v>
      </c>
      <c r="BX59" s="46">
        <f t="shared" si="37"/>
        <v>1</v>
      </c>
      <c r="BY59" s="57">
        <f>BW58*'DEPRECATED - DT-Prelim Calcs'!$C$11+BY58</f>
        <v>80.671405914237909</v>
      </c>
      <c r="BZ59" s="57">
        <f>BZ58+0.5*BW59*'DEPRECATED - DT-Prelim Calcs'!$C$11^2+BY59*'DEPRECATED - DT-Prelim Calcs'!$C$11</f>
        <v>-3724.291283930319</v>
      </c>
      <c r="CA59" s="57">
        <f>MIN('Drive Train'!$F$35-BU58*'DEPRECATED - DT-Prelim Calcs'!$C$21*'Drive Train'!$F$39,CA58+BU$2)</f>
        <v>6.8266656845333662</v>
      </c>
      <c r="CB59" s="57">
        <f>'Drive Train'!$F$35-BU59*'DEPRECATED - DT-Prelim Calcs'!$C$21*'Drive Train'!$F$39</f>
        <v>23.148552052841762</v>
      </c>
      <c r="CC59" s="1">
        <f>IF(BZ59&gt;='Drive Train'!$F$29,1,0)</f>
        <v>0</v>
      </c>
      <c r="CD59" s="57">
        <f t="shared" si="38"/>
        <v>-175.62993550395035</v>
      </c>
      <c r="CE59" s="63">
        <f>CE58+'DEPRECATED - DT-Prelim Calcs'!$C$11</f>
        <v>220</v>
      </c>
      <c r="CF59" s="2">
        <f>CP59/'Drive Train'!$F$35</f>
        <v>1.7383798171498777</v>
      </c>
      <c r="CG59" s="46">
        <f>CN59*12*60/(PI() * 'Drive Train'!$F$15)/CF$2*CF59</f>
        <v>-88291.698913518907</v>
      </c>
      <c r="CH59" s="2">
        <f>('DEPRECATED - DT-Prelim Calcs'!$C$6*CF59-CG59)/('DEPRECATED - DT-Prelim Calcs'!$C$6*CF59)*'DEPRECATED - DT-Prelim Calcs'!$C$7*CF59</f>
        <v>44.111257907470154</v>
      </c>
      <c r="CI59" s="57">
        <f>CH59/'DEPRECATED - DT-Prelim Calcs'!$C$7*('DEPRECATED - DT-Prelim Calcs'!$C$8-'DEPRECATED - DT-Prelim Calcs'!$C$9)+'DEPRECATED - DT-Prelim Calcs'!$C$9</f>
        <v>2351.0296222109628</v>
      </c>
      <c r="CJ59" s="57">
        <f t="shared" si="12"/>
        <v>93</v>
      </c>
      <c r="CK59" s="2">
        <f t="shared" si="39"/>
        <v>1.5241763143494644</v>
      </c>
      <c r="CL59" s="57">
        <f>CK59*'DEPRECATED - DT-Prelim Calcs'!$C$21/CF$2/'DEPRECATED - DT-Prelim Calcs'!$C$19/'DEPRECATED - DT-Prelim Calcs'!$C$18*3.39*'DEPRECATED - DT-Prelim Calcs'!$C$20</f>
        <v>25.773080821789936</v>
      </c>
      <c r="CM59" s="46">
        <f t="shared" si="40"/>
        <v>0</v>
      </c>
      <c r="CN59" s="57">
        <f>CL58*'DEPRECATED - DT-Prelim Calcs'!$C$11+CN58</f>
        <v>-189.95283913437527</v>
      </c>
      <c r="CO59" s="57">
        <f>CO58+0.5*CL59*'DEPRECATED - DT-Prelim Calcs'!$C$11^2+CN59*'DEPRECATED - DT-Prelim Calcs'!$C$11</f>
        <v>-14957.420602021368</v>
      </c>
      <c r="CP59" s="57">
        <f>MIN('Drive Train'!$F$35-CJ58*'DEPRECATED - DT-Prelim Calcs'!$C$21*'Drive Train'!$F$39,CP58+CJ$2)</f>
        <v>21.555909732658485</v>
      </c>
      <c r="CQ59" s="57">
        <f>'Drive Train'!$F$35-CJ59*'DEPRECATED - DT-Prelim Calcs'!$C$21*'Drive Train'!$F$39</f>
        <v>6.0759999999999996</v>
      </c>
      <c r="CR59" s="1">
        <f>IF(CO59&gt;='Drive Train'!$F$29,1,0)</f>
        <v>0</v>
      </c>
      <c r="CS59" s="57">
        <f t="shared" si="41"/>
        <v>103.33333333333333</v>
      </c>
      <c r="CT59" s="63">
        <f>CT58+'DEPRECATED - DT-Prelim Calcs'!$C$11</f>
        <v>220</v>
      </c>
      <c r="CU59" s="2">
        <f>DE59/'Drive Train'!$F$35</f>
        <v>0.48999999999999994</v>
      </c>
      <c r="CV59" s="46">
        <f>DC59*12*60/(PI() * 'Drive Train'!$F$15)/CU$2*CU59</f>
        <v>10492.099176274962</v>
      </c>
      <c r="CW59" s="2">
        <f>('DEPRECATED - DT-Prelim Calcs'!$C$6*CU59-CV59)/('DEPRECATED - DT-Prelim Calcs'!$C$6*CU59)*'DEPRECATED - DT-Prelim Calcs'!$C$7*CU59</f>
        <v>-3.5631823667584723</v>
      </c>
      <c r="CX59" s="57">
        <f>CW59/'DEPRECATED - DT-Prelim Calcs'!$C$7*('DEPRECATED - DT-Prelim Calcs'!$C$8-'DEPRECATED - DT-Prelim Calcs'!$C$9)+'DEPRECATED - DT-Prelim Calcs'!$C$9</f>
        <v>-186.99140981539918</v>
      </c>
      <c r="CY59" s="57">
        <f t="shared" si="13"/>
        <v>-186.99140981539918</v>
      </c>
      <c r="CZ59" s="2">
        <f t="shared" si="42"/>
        <v>-5.1308389361157172</v>
      </c>
      <c r="DA59" s="57">
        <f>CZ59*'DEPRECATED - DT-Prelim Calcs'!$C$21/CU$2/'DEPRECATED - DT-Prelim Calcs'!$C$19/'DEPRECATED - DT-Prelim Calcs'!$C$18*3.39*'DEPRECATED - DT-Prelim Calcs'!$C$20</f>
        <v>-103.28570612450496</v>
      </c>
      <c r="DB59" s="46">
        <f t="shared" si="43"/>
        <v>1</v>
      </c>
      <c r="DC59" s="57">
        <f>DA58*'DEPRECATED - DT-Prelim Calcs'!$C$11+DC58</f>
        <v>67.269187128410096</v>
      </c>
      <c r="DD59" s="57">
        <f>DD58+0.5*DA59*'DEPRECATED - DT-Prelim Calcs'!$C$11^2+DC59*'DEPRECATED - DT-Prelim Calcs'!$C$11</f>
        <v>-28941.672041584774</v>
      </c>
      <c r="DE59" s="57">
        <f>MIN('Drive Train'!$F$35-CY58*'DEPRECATED - DT-Prelim Calcs'!$C$21*'Drive Train'!$F$39,DE58+CY$2)</f>
        <v>6.0759999999999996</v>
      </c>
      <c r="DF59" s="57">
        <f>'Drive Train'!$F$35-CY59*'DEPRECATED - DT-Prelim Calcs'!$C$21*'Drive Train'!$F$39</f>
        <v>25.115415867447147</v>
      </c>
      <c r="DG59" s="1">
        <f>IF(DD59&gt;='Drive Train'!$F$29,1,0)</f>
        <v>0</v>
      </c>
      <c r="DH59" s="57">
        <f t="shared" si="44"/>
        <v>-207.76823312822131</v>
      </c>
      <c r="DI59" s="63">
        <f>DI58+'DEPRECATED - DT-Prelim Calcs'!$C$11</f>
        <v>220</v>
      </c>
      <c r="DJ59" s="2">
        <f>DT59/'Drive Train'!$F$35</f>
        <v>0.48999999999999994</v>
      </c>
      <c r="DK59" s="46">
        <f>DR59*12*60/(PI() * 'Drive Train'!$F$15)/DJ$2*DJ59</f>
        <v>-52720.276535798512</v>
      </c>
      <c r="DL59" s="2">
        <f>('DEPRECATED - DT-Prelim Calcs'!$C$6*DJ59-DK59)/('DEPRECATED - DT-Prelim Calcs'!$C$6*DJ59)*'DEPRECATED - DT-Prelim Calcs'!$C$7*DJ59</f>
        <v>25.018773630633095</v>
      </c>
      <c r="DM59" s="57">
        <f>DL59/'DEPRECATED - DT-Prelim Calcs'!$C$7*('DEPRECATED - DT-Prelim Calcs'!$C$8-'DEPRECATED - DT-Prelim Calcs'!$C$9)+'DEPRECATED - DT-Prelim Calcs'!$C$9</f>
        <v>1334.6123057303844</v>
      </c>
      <c r="DN59" s="57">
        <f t="shared" si="14"/>
        <v>93</v>
      </c>
      <c r="DO59" s="2">
        <f t="shared" si="45"/>
        <v>1.1037138828047846</v>
      </c>
      <c r="DP59" s="57">
        <f>DO59*'DEPRECATED - DT-Prelim Calcs'!$C$21/DJ$2/'DEPRECATED - DT-Prelim Calcs'!$C$19/'DEPRECATED - DT-Prelim Calcs'!$C$18*3.39*'DEPRECATED - DT-Prelim Calcs'!$C$20</f>
        <v>25.773080821789936</v>
      </c>
      <c r="DQ59" s="46">
        <f t="shared" si="46"/>
        <v>0</v>
      </c>
      <c r="DR59" s="57">
        <f>DP58*'DEPRECATED - DT-Prelim Calcs'!$C$11+DR58</f>
        <v>-291.38922142872445</v>
      </c>
      <c r="DS59" s="57">
        <f>DS58+0.5*DP59*'DEPRECATED - DT-Prelim Calcs'!$C$11^2+DR59*'DEPRECATED - DT-Prelim Calcs'!$C$11</f>
        <v>-67136.457448965375</v>
      </c>
      <c r="DT59" s="57">
        <f>MIN('Drive Train'!$F$35-DN58*'DEPRECATED - DT-Prelim Calcs'!$C$21*'Drive Train'!$F$39,DT58+DN$2)</f>
        <v>6.0759999999999996</v>
      </c>
      <c r="DU59" s="57">
        <f>'Drive Train'!$F$35-DN59*'DEPRECATED - DT-Prelim Calcs'!$C$21*'Drive Train'!$F$39</f>
        <v>6.0759999999999996</v>
      </c>
      <c r="DV59" s="1">
        <f>IF(DS59&gt;='Drive Train'!$F$29,1,0)</f>
        <v>0</v>
      </c>
      <c r="DW59" s="57">
        <f t="shared" si="47"/>
        <v>103.33333333333333</v>
      </c>
      <c r="DX59" s="63">
        <f>DX58+'DEPRECATED - DT-Prelim Calcs'!$C$11</f>
        <v>220</v>
      </c>
      <c r="DY59" s="2">
        <f>EI59/'Drive Train'!$F$35</f>
        <v>0.48999999999999994</v>
      </c>
      <c r="DZ59" s="46">
        <f>EG59*12*60/(PI() * 'Drive Train'!$F$15)/DY$2*DY59</f>
        <v>-73897.147569219494</v>
      </c>
      <c r="EA59" s="2">
        <f>('DEPRECATED - DT-Prelim Calcs'!$C$6*DY59-DZ59)/('DEPRECATED - DT-Prelim Calcs'!$C$6*DY59)*'DEPRECATED - DT-Prelim Calcs'!$C$7*DY59</f>
        <v>34.594056780829078</v>
      </c>
      <c r="EB59" s="57">
        <f>EA59/'DEPRECATED - DT-Prelim Calcs'!$C$7*('DEPRECATED - DT-Prelim Calcs'!$C$8-'DEPRECATED - DT-Prelim Calcs'!$C$9)+'DEPRECATED - DT-Prelim Calcs'!$C$9</f>
        <v>1844.3670062159215</v>
      </c>
      <c r="EC59" s="57">
        <f t="shared" si="15"/>
        <v>93</v>
      </c>
      <c r="ED59" s="2">
        <f t="shared" si="48"/>
        <v>0.96993038185874991</v>
      </c>
      <c r="EE59" s="57">
        <f>ED59*'DEPRECATED - DT-Prelim Calcs'!$C$21/DY$2/'DEPRECATED - DT-Prelim Calcs'!$C$19/'DEPRECATED - DT-Prelim Calcs'!$C$18*3.39*'DEPRECATED - DT-Prelim Calcs'!$C$20</f>
        <v>25.773080821789936</v>
      </c>
      <c r="EF59" s="46">
        <f t="shared" si="49"/>
        <v>0</v>
      </c>
      <c r="EG59" s="57">
        <f>EE58*'DEPRECATED - DT-Prelim Calcs'!$C$11+EG58</f>
        <v>-358.92816314888807</v>
      </c>
      <c r="EH59" s="57">
        <f>EH58+0.5*EE59*'DEPRECATED - DT-Prelim Calcs'!$C$11^2+EG59*'DEPRECATED - DT-Prelim Calcs'!$C$11</f>
        <v>-102297.99734526571</v>
      </c>
      <c r="EI59" s="57">
        <f>MIN('Drive Train'!$F$35-EC58*'DEPRECATED - DT-Prelim Calcs'!$C$21*'Drive Train'!$F$39,EI58+EC$2)</f>
        <v>6.0759999999999996</v>
      </c>
      <c r="EJ59" s="57">
        <f>'Drive Train'!$F$35-EC59*'DEPRECATED - DT-Prelim Calcs'!$C$21*'Drive Train'!$F$39</f>
        <v>6.0759999999999996</v>
      </c>
      <c r="EK59" s="1">
        <f>IF(EH59&gt;='Drive Train'!$F$29,1,0)</f>
        <v>0</v>
      </c>
      <c r="EL59" s="57">
        <f t="shared" si="50"/>
        <v>103.33333333333333</v>
      </c>
      <c r="EM59" s="63">
        <f>EM58+'DEPRECATED - DT-Prelim Calcs'!$C$11</f>
        <v>220</v>
      </c>
      <c r="EN59" s="2">
        <f>EX59/'Drive Train'!$F$35</f>
        <v>0.48999999999999994</v>
      </c>
      <c r="EO59" s="46">
        <f>EV59*12*60/(PI() * 'Drive Train'!$F$15)/EN$2*EN59</f>
        <v>-11179.535095579025</v>
      </c>
      <c r="EP59" s="2">
        <f>('DEPRECATED - DT-Prelim Calcs'!$C$6*EN59-EO59)/('DEPRECATED - DT-Prelim Calcs'!$C$6*EN59)*'DEPRECATED - DT-Prelim Calcs'!$C$7*EN59</f>
        <v>6.2358117411529914</v>
      </c>
      <c r="EQ59" s="57">
        <f>EP59/'DEPRECATED - DT-Prelim Calcs'!$C$7*('DEPRECATED - DT-Prelim Calcs'!$C$8-'DEPRECATED - DT-Prelim Calcs'!$C$9)+'DEPRECATED - DT-Prelim Calcs'!$C$9</f>
        <v>334.67288231947254</v>
      </c>
      <c r="ER59" s="57">
        <f t="shared" si="16"/>
        <v>93</v>
      </c>
      <c r="ES59" s="2">
        <f t="shared" si="51"/>
        <v>0.86507304327942547</v>
      </c>
      <c r="ET59" s="57">
        <f>ES59*'DEPRECATED - DT-Prelim Calcs'!$C$21/EN$2/'DEPRECATED - DT-Prelim Calcs'!$C$19/'DEPRECATED - DT-Prelim Calcs'!$C$18*3.39*'DEPRECATED - DT-Prelim Calcs'!$C$20</f>
        <v>25.773080821789936</v>
      </c>
      <c r="EU59" s="46">
        <f t="shared" si="52"/>
        <v>0</v>
      </c>
      <c r="EV59" s="57">
        <f>ET58*'DEPRECATED - DT-Prelim Calcs'!$C$11+EV58</f>
        <v>-48.43015075402694</v>
      </c>
      <c r="EW59" s="57">
        <f>EW58+0.5*ET59*'DEPRECATED - DT-Prelim Calcs'!$C$11^2+EV59*'DEPRECATED - DT-Prelim Calcs'!$C$11</f>
        <v>-125457.89854778697</v>
      </c>
      <c r="EX59" s="57">
        <f>MIN('Drive Train'!$F$35-ER58*'DEPRECATED - DT-Prelim Calcs'!$C$21*'Drive Train'!$F$39,EX58+ER$2)</f>
        <v>6.0759999999999996</v>
      </c>
      <c r="EY59" s="57">
        <f>'Drive Train'!$F$35-ER59*'DEPRECATED - DT-Prelim Calcs'!$C$21*'Drive Train'!$F$39</f>
        <v>6.0759999999999996</v>
      </c>
      <c r="EZ59" s="1">
        <f>IF(EW59&gt;='Drive Train'!$F$29,1,0)</f>
        <v>0</v>
      </c>
      <c r="FA59" s="57">
        <f t="shared" si="53"/>
        <v>103.33333333333333</v>
      </c>
      <c r="FB59" s="63">
        <f>FB58+'DEPRECATED - DT-Prelim Calcs'!$C$11</f>
        <v>220</v>
      </c>
      <c r="FC59" s="2">
        <f>FM59/'Drive Train'!$F$35</f>
        <v>0.48999999999999994</v>
      </c>
      <c r="FD59" s="46">
        <f>FK59*12*60/(PI() * 'Drive Train'!$F$15)/FC$2*FC59</f>
        <v>-18749.57979638717</v>
      </c>
      <c r="FE59" s="2">
        <f>('DEPRECATED - DT-Prelim Calcs'!$C$6*FC59-FD59)/('DEPRECATED - DT-Prelim Calcs'!$C$6*FC59)*'DEPRECATED - DT-Prelim Calcs'!$C$7*FC59</f>
        <v>9.6586649736009527</v>
      </c>
      <c r="FF59" s="57">
        <f>FE59/'DEPRECATED - DT-Prelim Calcs'!$C$7*('DEPRECATED - DT-Prelim Calcs'!$C$8-'DEPRECATED - DT-Prelim Calcs'!$C$9)+'DEPRECATED - DT-Prelim Calcs'!$C$9</f>
        <v>516.89365813817528</v>
      </c>
      <c r="FG59" s="57">
        <f t="shared" si="17"/>
        <v>93</v>
      </c>
      <c r="FH59" s="2">
        <f t="shared" si="54"/>
        <v>0.78067567320338405</v>
      </c>
      <c r="FI59" s="57">
        <f>FH59*'DEPRECATED - DT-Prelim Calcs'!$C$21/FC$2/'DEPRECATED - DT-Prelim Calcs'!$C$19/'DEPRECATED - DT-Prelim Calcs'!$C$18*3.39*'DEPRECATED - DT-Prelim Calcs'!$C$20</f>
        <v>25.773080821789936</v>
      </c>
      <c r="FJ59" s="46">
        <f t="shared" si="55"/>
        <v>0</v>
      </c>
      <c r="FK59" s="57">
        <f>FI58*'DEPRECATED - DT-Prelim Calcs'!$C$11+FK58</f>
        <v>-73.299579574695812</v>
      </c>
      <c r="FL59" s="57">
        <f>FL58+0.5*FI59*'DEPRECATED - DT-Prelim Calcs'!$C$11^2+FK59*'DEPRECATED - DT-Prelim Calcs'!$C$11</f>
        <v>-148206.13255751229</v>
      </c>
      <c r="FM59" s="57">
        <f>MIN('Drive Train'!$F$35-FG58*'DEPRECATED - DT-Prelim Calcs'!$C$21*'Drive Train'!$F$39,FM58+FG$2)</f>
        <v>6.0759999999999996</v>
      </c>
      <c r="FN59" s="57">
        <f>'Drive Train'!$F$35-FG59*'DEPRECATED - DT-Prelim Calcs'!$C$21*'Drive Train'!$F$39</f>
        <v>6.0759999999999996</v>
      </c>
      <c r="FO59" s="1">
        <f>IF(FL59&gt;='Drive Train'!$F$29,1,0)</f>
        <v>0</v>
      </c>
      <c r="FP59" s="57">
        <f t="shared" si="56"/>
        <v>103.33333333333333</v>
      </c>
      <c r="FQ59" s="63">
        <f>FQ58+'DEPRECATED - DT-Prelim Calcs'!$C$11</f>
        <v>220</v>
      </c>
      <c r="FR59" s="2">
        <f>GB59/'Drive Train'!$F$35</f>
        <v>0.48999999999999994</v>
      </c>
      <c r="FS59" s="46">
        <f>FZ59*12*60/(PI() * 'Drive Train'!$F$15)/FR$2*FR59</f>
        <v>-384924.17808534479</v>
      </c>
      <c r="FT59" s="2">
        <f>('DEPRECATED - DT-Prelim Calcs'!$C$6*FR59-FS59)/('DEPRECATED - DT-Prelim Calcs'!$C$6*FR59)*'DEPRECATED - DT-Prelim Calcs'!$C$7*FR59</f>
        <v>175.22729196729472</v>
      </c>
      <c r="FU59" s="57">
        <f>FT59/'DEPRECATED - DT-Prelim Calcs'!$C$7*('DEPRECATED - DT-Prelim Calcs'!$C$8-'DEPRECATED - DT-Prelim Calcs'!$C$9)+'DEPRECATED - DT-Prelim Calcs'!$C$9</f>
        <v>9331.1902736115844</v>
      </c>
      <c r="FV59" s="57">
        <f t="shared" si="18"/>
        <v>93</v>
      </c>
      <c r="FW59" s="2">
        <f t="shared" si="57"/>
        <v>0.7112822800297498</v>
      </c>
      <c r="FX59" s="57">
        <f>FW59*'DEPRECATED - DT-Prelim Calcs'!$C$21/FR$2/'DEPRECATED - DT-Prelim Calcs'!$C$19/'DEPRECATED - DT-Prelim Calcs'!$C$18*3.39*'DEPRECATED - DT-Prelim Calcs'!$C$20</f>
        <v>25.773080821789936</v>
      </c>
      <c r="FY59" s="46">
        <f t="shared" si="58"/>
        <v>0</v>
      </c>
      <c r="FZ59" s="57">
        <f>FX58*'DEPRECATED - DT-Prelim Calcs'!$C$11+FZ58</f>
        <v>-1371.0600567596466</v>
      </c>
      <c r="GA59" s="57">
        <f>GA58+0.5*FX59*'DEPRECATED - DT-Prelim Calcs'!$C$11^2+FZ59*'DEPRECATED - DT-Prelim Calcs'!$C$11</f>
        <v>-174204.4209657897</v>
      </c>
      <c r="GB59" s="57">
        <f>MIN('Drive Train'!$F$35-FV58*'DEPRECATED - DT-Prelim Calcs'!$C$21*'Drive Train'!$F$39,GB58+FV$2)</f>
        <v>6.0759999999999996</v>
      </c>
      <c r="GC59" s="57">
        <f>'Drive Train'!$F$35-FV59*'DEPRECATED - DT-Prelim Calcs'!$C$21*'Drive Train'!$F$39</f>
        <v>6.0759999999999996</v>
      </c>
      <c r="GD59" s="1">
        <f>IF(GA59&gt;='Drive Train'!$F$29,1,0)</f>
        <v>0</v>
      </c>
      <c r="GE59" s="57">
        <f t="shared" si="59"/>
        <v>103.33333333333333</v>
      </c>
      <c r="GF59" s="63">
        <f>GF58+'DEPRECATED - DT-Prelim Calcs'!$C$11</f>
        <v>220</v>
      </c>
      <c r="GG59" s="2">
        <f>GQ59/'Drive Train'!$F$35</f>
        <v>0.83548387096774201</v>
      </c>
      <c r="GH59" s="46">
        <f>GO59*12*60/(PI() * 'Drive Train'!$F$15)/GG$2*GG59</f>
        <v>12512.333633522512</v>
      </c>
      <c r="GI59" s="2">
        <f>('DEPRECATED - DT-Prelim Calcs'!$C$6*GG59-GH59)/('DEPRECATED - DT-Prelim Calcs'!$C$6*GG59)*'DEPRECATED - DT-Prelim Calcs'!$C$7*GG59</f>
        <v>-3.6440305983203221</v>
      </c>
      <c r="GJ59" s="57">
        <f>GI59/'DEPRECATED - DT-Prelim Calcs'!$C$7*('DEPRECATED - DT-Prelim Calcs'!$C$8-'DEPRECATED - DT-Prelim Calcs'!$C$9)+'DEPRECATED - DT-Prelim Calcs'!$C$9</f>
        <v>-191.29548786908606</v>
      </c>
      <c r="GK59" s="57">
        <f t="shared" si="60"/>
        <v>-191.29548786908606</v>
      </c>
      <c r="GL59" s="2">
        <f t="shared" si="61"/>
        <v>-4.7404705844934947</v>
      </c>
      <c r="GM59" s="57">
        <f>GL59*'DEPRECATED - DT-Prelim Calcs'!$C$21/GG$2/'DEPRECATED - DT-Prelim Calcs'!$C$19/'DEPRECATED - DT-Prelim Calcs'!$C$18*3.39*'DEPRECATED - DT-Prelim Calcs'!$C$20</f>
        <v>-122.69242961193017</v>
      </c>
      <c r="GN59" s="46">
        <f t="shared" si="62"/>
        <v>1</v>
      </c>
      <c r="GO59" s="57">
        <f>GM58*'DEPRECATED - DT-Prelim Calcs'!$C$11+GO58</f>
        <v>36.593643185961049</v>
      </c>
      <c r="GP59" s="57">
        <f>GP58+0.5*GM59*'DEPRECATED - DT-Prelim Calcs'!$C$11^2+GO59*'DEPRECATED - DT-Prelim Calcs'!$C$11</f>
        <v>-85160.56729473731</v>
      </c>
      <c r="GQ59" s="57">
        <f>MIN('Drive Train'!$F$35-GK58*'DEPRECATED - DT-Prelim Calcs'!$C$21*'Drive Train'!$F$39,GQ58+GK$2)</f>
        <v>10.360000000000001</v>
      </c>
      <c r="GR59" s="57">
        <f>'Drive Train'!$F$35-GK59*'DEPRECATED - DT-Prelim Calcs'!$C$21*'Drive Train'!$F$39</f>
        <v>25.408093175097854</v>
      </c>
      <c r="GS59" s="1">
        <f>IF(GP59&gt;='Drive Train'!$F$29,1,0)</f>
        <v>0</v>
      </c>
      <c r="GT59" s="57">
        <f t="shared" si="63"/>
        <v>-212.5505420767623</v>
      </c>
      <c r="GU59" s="63">
        <f>GU58+'DEPRECATED - DT-Prelim Calcs'!$C$11</f>
        <v>220</v>
      </c>
      <c r="GV59" s="2">
        <f>HF59/'Drive Train'!$F$35</f>
        <v>0.81720430107526887</v>
      </c>
      <c r="GW59" s="46">
        <f>HD59*12*60/(PI() * 'Drive Train'!$F$15)/GV$2*GV59</f>
        <v>-13804.689040456622</v>
      </c>
      <c r="GX59" s="2">
        <f>('DEPRECATED - DT-Prelim Calcs'!$C$6*GV59-GW59)/('DEPRECATED - DT-Prelim Calcs'!$C$6*GV59)*'DEPRECATED - DT-Prelim Calcs'!$C$7*GV59</f>
        <v>8.2113574101505833</v>
      </c>
      <c r="GY59" s="57">
        <f>GX59/'DEPRECATED - DT-Prelim Calcs'!$C$7*('DEPRECATED - DT-Prelim Calcs'!$C$8-'DEPRECATED - DT-Prelim Calcs'!$C$9)+'DEPRECATED - DT-Prelim Calcs'!$C$9</f>
        <v>439.84404801756011</v>
      </c>
      <c r="GZ59" s="57">
        <f t="shared" si="20"/>
        <v>33.333333333333314</v>
      </c>
      <c r="HA59" s="2">
        <f t="shared" si="64"/>
        <v>0.99579519204165001</v>
      </c>
      <c r="HB59" s="57">
        <f>HA59*'DEPRECATED - DT-Prelim Calcs'!$C$21/GV$2/'DEPRECATED - DT-Prelim Calcs'!$C$19/'DEPRECATED - DT-Prelim Calcs'!$C$18*3.39*'DEPRECATED - DT-Prelim Calcs'!$C$20</f>
        <v>25.773080821789936</v>
      </c>
      <c r="HC59" s="46">
        <f t="shared" si="65"/>
        <v>0</v>
      </c>
      <c r="HD59" s="57">
        <f>HB58*'DEPRECATED - DT-Prelim Calcs'!$C$11+HD58</f>
        <v>-41.276359646430009</v>
      </c>
      <c r="HE59" s="57">
        <f>HE58+0.5*HB59*'DEPRECATED - DT-Prelim Calcs'!$C$11^2+HD59*'DEPRECATED - DT-Prelim Calcs'!$C$11</f>
        <v>-85377.533744482644</v>
      </c>
      <c r="HF59" s="57">
        <f>MIN('Drive Train'!$F$35-GZ58*'DEPRECATED - DT-Prelim Calcs'!$C$21*'Drive Train'!$F$39,HF58+GZ$2)</f>
        <v>10.133333333333335</v>
      </c>
      <c r="HG59" s="57">
        <f>'Drive Train'!$F$35-GZ59*'DEPRECATED - DT-Prelim Calcs'!$C$21*'Drive Train'!$F$39</f>
        <v>10.133333333333335</v>
      </c>
      <c r="HH59" s="1">
        <f>IF(HE59&gt;='Drive Train'!$F$29,1,0)</f>
        <v>0</v>
      </c>
      <c r="HI59" s="57">
        <f t="shared" si="66"/>
        <v>37.037037037037017</v>
      </c>
      <c r="HJ59" s="63">
        <f>HJ58+'DEPRECATED - DT-Prelim Calcs'!$C$11</f>
        <v>220</v>
      </c>
      <c r="HK59" s="2">
        <f>HU59/'Drive Train'!$F$35</f>
        <v>0.79892473118279583</v>
      </c>
      <c r="HL59" s="46">
        <f>HS59*12*60/(PI() * 'Drive Train'!$F$15)/HK$2*HK59</f>
        <v>-114033.71303751142</v>
      </c>
      <c r="HM59" s="2">
        <f>('DEPRECATED - DT-Prelim Calcs'!$C$6*HK59-HL59)/('DEPRECATED - DT-Prelim Calcs'!$C$6*HK59)*'DEPRECATED - DT-Prelim Calcs'!$C$7*HK59</f>
        <v>53.486618437122871</v>
      </c>
      <c r="HN59" s="57">
        <f>HM59/'DEPRECATED - DT-Prelim Calcs'!$C$7*('DEPRECATED - DT-Prelim Calcs'!$C$8-'DEPRECATED - DT-Prelim Calcs'!$C$9)+'DEPRECATED - DT-Prelim Calcs'!$C$9</f>
        <v>2850.1411392045079</v>
      </c>
      <c r="HO59" s="57">
        <f t="shared" si="21"/>
        <v>36.66666666666665</v>
      </c>
      <c r="HP59" s="2">
        <f t="shared" si="67"/>
        <v>0.99579519204165001</v>
      </c>
      <c r="HQ59" s="57">
        <f>HP59*'DEPRECATED - DT-Prelim Calcs'!$C$21/HK$2/'DEPRECATED - DT-Prelim Calcs'!$C$19/'DEPRECATED - DT-Prelim Calcs'!$C$18*3.39*'DEPRECATED - DT-Prelim Calcs'!$C$20</f>
        <v>25.773080821789936</v>
      </c>
      <c r="HR59" s="46">
        <f t="shared" si="68"/>
        <v>0</v>
      </c>
      <c r="HS59" s="57">
        <f>HQ58*'DEPRECATED - DT-Prelim Calcs'!$C$11+HS58</f>
        <v>-348.76492644874872</v>
      </c>
      <c r="HT59" s="57">
        <f>HT58+0.5*HQ59*'DEPRECATED - DT-Prelim Calcs'!$C$11^2+HS59*'DEPRECATED - DT-Prelim Calcs'!$C$11</f>
        <v>-97130.61925070695</v>
      </c>
      <c r="HU59" s="57">
        <f>MIN('Drive Train'!$F$35-HO58*'DEPRECATED - DT-Prelim Calcs'!$C$21*'Drive Train'!$F$39,HU58+HO$2)</f>
        <v>9.9066666666666681</v>
      </c>
      <c r="HV59" s="57">
        <f>'Drive Train'!$F$35-HO59*'DEPRECATED - DT-Prelim Calcs'!$C$21*'Drive Train'!$F$39</f>
        <v>9.9066666666666681</v>
      </c>
      <c r="HW59" s="1">
        <f>IF(HT59&gt;='Drive Train'!$F$29,1,0)</f>
        <v>0</v>
      </c>
      <c r="HX59" s="57">
        <f t="shared" si="69"/>
        <v>40.740740740740726</v>
      </c>
      <c r="HY59" s="63">
        <f>HY58+'DEPRECATED - DT-Prelim Calcs'!$C$11</f>
        <v>220</v>
      </c>
      <c r="HZ59" s="2">
        <f>IJ59/'Drive Train'!$F$35</f>
        <v>0.78064516129032269</v>
      </c>
      <c r="IA59" s="46">
        <f>IH59*12*60/(PI() * 'Drive Train'!$F$15)/HZ$2*HZ59</f>
        <v>-261995.90615954195</v>
      </c>
      <c r="IB59" s="2">
        <f>('DEPRECATED - DT-Prelim Calcs'!$C$6*HZ59-IA59)/('DEPRECATED - DT-Prelim Calcs'!$C$6*HZ59)*'DEPRECATED - DT-Prelim Calcs'!$C$7*HZ59</f>
        <v>120.34479458439377</v>
      </c>
      <c r="IC59" s="57">
        <f>IB59/'DEPRECATED - DT-Prelim Calcs'!$C$7*('DEPRECATED - DT-Prelim Calcs'!$C$8-'DEPRECATED - DT-Prelim Calcs'!$C$9)+'DEPRECATED - DT-Prelim Calcs'!$C$9</f>
        <v>6409.4374046380581</v>
      </c>
      <c r="ID59" s="57">
        <f t="shared" si="22"/>
        <v>39.999999999999986</v>
      </c>
      <c r="IE59" s="2">
        <f t="shared" si="70"/>
        <v>0.99579519204165001</v>
      </c>
      <c r="IF59" s="57">
        <f>IE59*'DEPRECATED - DT-Prelim Calcs'!$C$21/HZ$2/'DEPRECATED - DT-Prelim Calcs'!$C$19/'DEPRECATED - DT-Prelim Calcs'!$C$18*3.39*'DEPRECATED - DT-Prelim Calcs'!$C$20</f>
        <v>25.773080821789936</v>
      </c>
      <c r="IG59" s="46">
        <f t="shared" si="71"/>
        <v>0</v>
      </c>
      <c r="IH59" s="57">
        <f>IF58*'DEPRECATED - DT-Prelim Calcs'!$C$11+IH58</f>
        <v>-820.0611471594475</v>
      </c>
      <c r="II59" s="57">
        <f>II58+0.5*IF59*'DEPRECATED - DT-Prelim Calcs'!$C$11^2+IH59*'DEPRECATED - DT-Prelim Calcs'!$C$11</f>
        <v>-119147.10268054542</v>
      </c>
      <c r="IJ59" s="57">
        <f>MIN('Drive Train'!$F$35-ID58*'DEPRECATED - DT-Prelim Calcs'!$C$21*'Drive Train'!$F$39,IJ58+ID$2)</f>
        <v>9.6800000000000015</v>
      </c>
      <c r="IK59" s="57">
        <f>'Drive Train'!$F$35-ID59*'DEPRECATED - DT-Prelim Calcs'!$C$21*'Drive Train'!$F$39</f>
        <v>9.6800000000000015</v>
      </c>
      <c r="IL59" s="1">
        <f>IF(II59&gt;='Drive Train'!$F$29,1,0)</f>
        <v>0</v>
      </c>
      <c r="IM59" s="57">
        <f t="shared" si="72"/>
        <v>44.444444444444429</v>
      </c>
      <c r="IN59" s="63">
        <f>IN58+'DEPRECATED - DT-Prelim Calcs'!$C$11</f>
        <v>220</v>
      </c>
      <c r="IO59" s="2">
        <f>IY59/'Drive Train'!$F$35</f>
        <v>0.76236559139784954</v>
      </c>
      <c r="IP59" s="46">
        <f>IW59*12*60/(PI() * 'Drive Train'!$F$15)/IO$2*IO59</f>
        <v>-90286.246738993679</v>
      </c>
      <c r="IQ59" s="2">
        <f>('DEPRECATED - DT-Prelim Calcs'!$C$6*IO59-IP59)/('DEPRECATED - DT-Prelim Calcs'!$C$6*IO59)*'DEPRECATED - DT-Prelim Calcs'!$C$7*IO59</f>
        <v>42.660913578265962</v>
      </c>
      <c r="IR59" s="57">
        <f>IQ59/'DEPRECATED - DT-Prelim Calcs'!$C$7*('DEPRECATED - DT-Prelim Calcs'!$C$8-'DEPRECATED - DT-Prelim Calcs'!$C$9)+'DEPRECATED - DT-Prelim Calcs'!$C$9</f>
        <v>2273.818345266192</v>
      </c>
      <c r="IS59" s="57">
        <f t="shared" si="23"/>
        <v>43.333333333333321</v>
      </c>
      <c r="IT59" s="2">
        <f t="shared" si="73"/>
        <v>0.99579519204165001</v>
      </c>
      <c r="IU59" s="57">
        <f>IT59*'DEPRECATED - DT-Prelim Calcs'!$C$21/IO$2/'DEPRECATED - DT-Prelim Calcs'!$C$19/'DEPRECATED - DT-Prelim Calcs'!$C$18*3.39*'DEPRECATED - DT-Prelim Calcs'!$C$20</f>
        <v>25.773080821789936</v>
      </c>
      <c r="IV59" s="46">
        <f t="shared" si="74"/>
        <v>0</v>
      </c>
      <c r="IW59" s="57">
        <f>IU58*'DEPRECATED - DT-Prelim Calcs'!$C$11+IW58</f>
        <v>-289.37680421328491</v>
      </c>
      <c r="IX59" s="57">
        <f>IX58+0.5*IU59*'DEPRECATED - DT-Prelim Calcs'!$C$11^2+IW59*'DEPRECATED - DT-Prelim Calcs'!$C$11</f>
        <v>-107325.52840188691</v>
      </c>
      <c r="IY59" s="57">
        <f>MIN('Drive Train'!$F$35-IS58*'DEPRECATED - DT-Prelim Calcs'!$C$21*'Drive Train'!$F$39,IY58+IS$2)</f>
        <v>9.4533333333333349</v>
      </c>
      <c r="IZ59" s="57">
        <f>'Drive Train'!$F$35-IS59*'DEPRECATED - DT-Prelim Calcs'!$C$21*'Drive Train'!$F$39</f>
        <v>9.4533333333333349</v>
      </c>
      <c r="JA59" s="1">
        <f>IF(IX59&gt;='Drive Train'!$F$29,1,0)</f>
        <v>0</v>
      </c>
      <c r="JB59" s="57">
        <f t="shared" si="75"/>
        <v>48.148148148148138</v>
      </c>
      <c r="JC59" s="63">
        <f>JC58+'DEPRECATED - DT-Prelim Calcs'!$C$11</f>
        <v>220</v>
      </c>
      <c r="JD59" s="2">
        <f>JN59/'Drive Train'!$F$35</f>
        <v>0.74408602150537628</v>
      </c>
      <c r="JE59" s="46">
        <f>JL59*12*60/(PI() * 'Drive Train'!$F$15)/JD$2*JD59</f>
        <v>-134569.80069667302</v>
      </c>
      <c r="JF59" s="2">
        <f>('DEPRECATED - DT-Prelim Calcs'!$C$6*JD59-JE59)/('DEPRECATED - DT-Prelim Calcs'!$C$6*JD59)*'DEPRECATED - DT-Prelim Calcs'!$C$7*JD59</f>
        <v>62.640005225333006</v>
      </c>
      <c r="JG59" s="57">
        <f>JF59/'DEPRECATED - DT-Prelim Calcs'!$C$7*('DEPRECATED - DT-Prelim Calcs'!$C$8-'DEPRECATED - DT-Prelim Calcs'!$C$9)+'DEPRECATED - DT-Prelim Calcs'!$C$9</f>
        <v>3337.4355478880602</v>
      </c>
      <c r="JH59" s="57">
        <f t="shared" si="24"/>
        <v>46.666666666666657</v>
      </c>
      <c r="JI59" s="2">
        <f t="shared" si="76"/>
        <v>0.99579519204165001</v>
      </c>
      <c r="JJ59" s="57">
        <f>JI59*'DEPRECATED - DT-Prelim Calcs'!$C$21/JD$2/'DEPRECATED - DT-Prelim Calcs'!$C$19/'DEPRECATED - DT-Prelim Calcs'!$C$18*3.39*'DEPRECATED - DT-Prelim Calcs'!$C$20</f>
        <v>25.773080821789936</v>
      </c>
      <c r="JK59" s="46">
        <f t="shared" si="77"/>
        <v>0</v>
      </c>
      <c r="JL59" s="57">
        <f>JJ58*'DEPRECATED - DT-Prelim Calcs'!$C$11+JL58</f>
        <v>-441.90596775638346</v>
      </c>
      <c r="JM59" s="57">
        <f>JM58+0.5*JJ59*'DEPRECATED - DT-Prelim Calcs'!$C$11^2+JL59*'DEPRECATED - DT-Prelim Calcs'!$C$11</f>
        <v>-114245.92180100315</v>
      </c>
      <c r="JN59" s="57">
        <f>MIN('Drive Train'!$F$35-JH58*'DEPRECATED - DT-Prelim Calcs'!$C$21*'Drive Train'!$F$39,JN58+JH$2)</f>
        <v>9.2266666666666666</v>
      </c>
      <c r="JO59" s="57">
        <f>'Drive Train'!$F$35-JH59*'DEPRECATED - DT-Prelim Calcs'!$C$21*'Drive Train'!$F$39</f>
        <v>9.2266666666666666</v>
      </c>
      <c r="JP59" s="1">
        <f>IF(JM59&gt;='Drive Train'!$F$29,1,0)</f>
        <v>0</v>
      </c>
      <c r="JQ59" s="57">
        <f>MIN(JG59,'DEPRECATED - DT-Prelim Calcs'!$C$10)*'DEPRECATED - DT-Prelim Calcs'!$C$11*1000/60/60</f>
        <v>103.33333333333333</v>
      </c>
      <c r="JR59" s="63">
        <f>JR58+'DEPRECATED - DT-Prelim Calcs'!$C$11</f>
        <v>220</v>
      </c>
      <c r="JS59" s="2">
        <f>KC59/'Drive Train'!$F$35</f>
        <v>0.72580645161290325</v>
      </c>
      <c r="JT59" s="46">
        <f>KA59*12*60/(PI() * 'Drive Train'!$F$15)/JS$2*JS59</f>
        <v>-152868.35942718387</v>
      </c>
      <c r="JU59" s="2">
        <f>('DEPRECATED - DT-Prelim Calcs'!$C$6*JS59-JT59)/('DEPRECATED - DT-Prelim Calcs'!$C$6*JS59)*'DEPRECATED - DT-Prelim Calcs'!$C$7*JS59</f>
        <v>70.869783833474003</v>
      </c>
      <c r="JV59" s="57">
        <f>JU59/'DEPRECATED - DT-Prelim Calcs'!$C$7*('DEPRECATED - DT-Prelim Calcs'!$C$8-'DEPRECATED - DT-Prelim Calcs'!$C$9)+'DEPRECATED - DT-Prelim Calcs'!$C$9</f>
        <v>3775.5602762799645</v>
      </c>
      <c r="JW59" s="57">
        <f t="shared" si="25"/>
        <v>49.999999999999993</v>
      </c>
      <c r="JX59" s="2">
        <f t="shared" si="78"/>
        <v>0.99579519204165001</v>
      </c>
      <c r="JY59" s="57">
        <f>JX59*'DEPRECATED - DT-Prelim Calcs'!$C$21/JS$2/'DEPRECATED - DT-Prelim Calcs'!$C$19/'DEPRECATED - DT-Prelim Calcs'!$C$18*3.39*'DEPRECATED - DT-Prelim Calcs'!$C$20</f>
        <v>25.773080821789936</v>
      </c>
      <c r="JZ59" s="46">
        <f t="shared" si="79"/>
        <v>0</v>
      </c>
      <c r="KA59" s="57">
        <f>JY58*'DEPRECATED - DT-Prelim Calcs'!$C$11+KA58</f>
        <v>-514.63839477817271</v>
      </c>
      <c r="KB59" s="57">
        <f>KB58+0.5*JY59*'DEPRECATED - DT-Prelim Calcs'!$C$11^2+KA59*'DEPRECATED - DT-Prelim Calcs'!$C$11</f>
        <v>-88504.777574985332</v>
      </c>
      <c r="KC59" s="57">
        <f>MIN('Drive Train'!$F$35-JW58*'DEPRECATED - DT-Prelim Calcs'!$C$21*'Drive Train'!$F$39,KC58+JW$2)</f>
        <v>9</v>
      </c>
      <c r="KD59" s="57">
        <f>'Drive Train'!$F$35-JW59*'DEPRECATED - DT-Prelim Calcs'!$C$21*'Drive Train'!$F$39</f>
        <v>9</v>
      </c>
      <c r="KE59" s="1">
        <f>IF(KB59&gt;='Drive Train'!$F$29,1,0)</f>
        <v>0</v>
      </c>
      <c r="KF59" s="57">
        <f>MIN(JV59,'DEPRECATED - DT-Prelim Calcs'!$C$10)*'DEPRECATED - DT-Prelim Calcs'!$C$11*1000/60/60</f>
        <v>103.33333333333333</v>
      </c>
      <c r="KG59" s="63">
        <f>KG58+'DEPRECATED - DT-Prelim Calcs'!$C$11</f>
        <v>220</v>
      </c>
      <c r="KH59" s="2">
        <f>KR59/'Drive Train'!$F$35</f>
        <v>0.7075268817204301</v>
      </c>
      <c r="KI59" s="46">
        <f>KP59*12*60/(PI() * 'Drive Train'!$F$15)/KH$2*KH59</f>
        <v>-298707.70689670066</v>
      </c>
      <c r="KJ59" s="2">
        <f>('DEPRECATED - DT-Prelim Calcs'!$C$6*KH59-KI59)/('DEPRECATED - DT-Prelim Calcs'!$C$6*KH59)*'DEPRECATED - DT-Prelim Calcs'!$C$7*KH59</f>
        <v>136.7680991885201</v>
      </c>
      <c r="KK59" s="57">
        <f>KJ59/'DEPRECATED - DT-Prelim Calcs'!$C$7*('DEPRECATED - DT-Prelim Calcs'!$C$8-'DEPRECATED - DT-Prelim Calcs'!$C$9)+'DEPRECATED - DT-Prelim Calcs'!$C$9</f>
        <v>7283.7568987083514</v>
      </c>
      <c r="KL59" s="57">
        <f t="shared" si="26"/>
        <v>53.333333333333329</v>
      </c>
      <c r="KM59" s="2">
        <f t="shared" si="80"/>
        <v>0.99579519204165001</v>
      </c>
      <c r="KN59" s="57">
        <f>KM59*'DEPRECATED - DT-Prelim Calcs'!$C$21/KH$2/'DEPRECATED - DT-Prelim Calcs'!$C$19/'DEPRECATED - DT-Prelim Calcs'!$C$18*3.39*'DEPRECATED - DT-Prelim Calcs'!$C$20</f>
        <v>25.773080821789936</v>
      </c>
      <c r="KO59" s="46">
        <f t="shared" si="81"/>
        <v>0</v>
      </c>
      <c r="KP59" s="57">
        <f>KN58*'DEPRECATED - DT-Prelim Calcs'!$C$11+KP58</f>
        <v>-1031.5941866764954</v>
      </c>
      <c r="KQ59" s="57">
        <f>KQ58+0.5*KN59*'DEPRECATED - DT-Prelim Calcs'!$C$11^2+KP59*'DEPRECATED - DT-Prelim Calcs'!$C$11</f>
        <v>-120507.08918106976</v>
      </c>
      <c r="KR59" s="57">
        <f>MIN('Drive Train'!$F$35-KL58*'DEPRECATED - DT-Prelim Calcs'!$C$21*'Drive Train'!$F$39,KR58+KL$2)</f>
        <v>8.7733333333333334</v>
      </c>
      <c r="KS59" s="57">
        <f>'Drive Train'!$F$35-KL59*'DEPRECATED - DT-Prelim Calcs'!$C$21*'Drive Train'!$F$39</f>
        <v>8.7733333333333334</v>
      </c>
      <c r="KT59" s="1">
        <f>IF(KQ59&gt;='Drive Train'!$F$29,1,0)</f>
        <v>0</v>
      </c>
      <c r="KU59" s="57">
        <f>MIN(KK59,'DEPRECATED - DT-Prelim Calcs'!$C$10)*'DEPRECATED - DT-Prelim Calcs'!$C$11*1000/60/60</f>
        <v>103.33333333333333</v>
      </c>
      <c r="KV59" s="63">
        <f>KV58+'DEPRECATED - DT-Prelim Calcs'!$C$11</f>
        <v>220</v>
      </c>
      <c r="KW59" s="2">
        <f>LG59/'Drive Train'!$F$35</f>
        <v>0.68924731182795695</v>
      </c>
      <c r="KX59" s="46">
        <f>LE59*12*60/(PI() * 'Drive Train'!$F$15)/KW$2*KW59</f>
        <v>-173371.296882828</v>
      </c>
      <c r="KY59" s="2">
        <f>('DEPRECATED - DT-Prelim Calcs'!$C$6*KW59-KX59)/('DEPRECATED - DT-Prelim Calcs'!$C$6*KW59)*'DEPRECATED - DT-Prelim Calcs'!$C$7*KW59</f>
        <v>80.052235268712778</v>
      </c>
      <c r="KZ59" s="57">
        <f>KY59/'DEPRECATED - DT-Prelim Calcs'!$C$7*('DEPRECATED - DT-Prelim Calcs'!$C$8-'DEPRECATED - DT-Prelim Calcs'!$C$9)+'DEPRECATED - DT-Prelim Calcs'!$C$9</f>
        <v>4264.4019854671578</v>
      </c>
      <c r="LA59" s="57">
        <f t="shared" si="27"/>
        <v>56.666666666666664</v>
      </c>
      <c r="LB59" s="2">
        <f t="shared" si="82"/>
        <v>0.99579519204165001</v>
      </c>
      <c r="LC59" s="57">
        <f>LB59*'DEPRECATED - DT-Prelim Calcs'!$C$21/KW$2/'DEPRECATED - DT-Prelim Calcs'!$C$19/'DEPRECATED - DT-Prelim Calcs'!$C$18*3.39*'DEPRECATED - DT-Prelim Calcs'!$C$20</f>
        <v>25.773080821789936</v>
      </c>
      <c r="LD59" s="46">
        <f t="shared" si="83"/>
        <v>0</v>
      </c>
      <c r="LE59" s="57">
        <f>LC58*'DEPRECATED - DT-Prelim Calcs'!$C$11+LE58</f>
        <v>-614.62117733126763</v>
      </c>
      <c r="LF59" s="57">
        <f>LF58+0.5*LC59*'DEPRECATED - DT-Prelim Calcs'!$C$11^2+LE59*'DEPRECATED - DT-Prelim Calcs'!$C$11</f>
        <v>-108929.83217292959</v>
      </c>
      <c r="LG59" s="57">
        <f>MIN('Drive Train'!$F$35-LA58*'DEPRECATED - DT-Prelim Calcs'!$C$21*'Drive Train'!$F$39,LG58+LA$2)</f>
        <v>8.5466666666666669</v>
      </c>
      <c r="LH59" s="57">
        <f>'Drive Train'!$F$35-LA59*'DEPRECATED - DT-Prelim Calcs'!$C$21*'Drive Train'!$F$39</f>
        <v>8.5466666666666669</v>
      </c>
      <c r="LI59" s="1">
        <f>IF(LF59&gt;='Drive Train'!$F$29,1,0)</f>
        <v>0</v>
      </c>
      <c r="LJ59" s="57">
        <f>MIN(KZ59,'DEPRECATED - DT-Prelim Calcs'!$C$10)*'DEPRECATED - DT-Prelim Calcs'!$C$11*1000/60/60</f>
        <v>103.33333333333333</v>
      </c>
      <c r="LK59" s="63">
        <f>LK58+'DEPRECATED - DT-Prelim Calcs'!$C$11</f>
        <v>220</v>
      </c>
      <c r="LL59" s="2">
        <f>LV59/'Drive Train'!$F$35</f>
        <v>0.67096774193548392</v>
      </c>
      <c r="LM59" s="46">
        <f>LT59*12*60/(PI() * 'Drive Train'!$F$15)/LL$2*LL59</f>
        <v>-323559.25672436046</v>
      </c>
      <c r="LN59" s="2">
        <f>('DEPRECATED - DT-Prelim Calcs'!$C$6*LL59-LM59)/('DEPRECATED - DT-Prelim Calcs'!$C$6*LL59)*'DEPRECATED - DT-Prelim Calcs'!$C$7*LL59</f>
        <v>147.91680875069281</v>
      </c>
      <c r="LO59" s="57">
        <f>LN59/'DEPRECATED - DT-Prelim Calcs'!$C$7*('DEPRECATED - DT-Prelim Calcs'!$C$8-'DEPRECATED - DT-Prelim Calcs'!$C$9)+'DEPRECATED - DT-Prelim Calcs'!$C$9</f>
        <v>7877.2753372256793</v>
      </c>
      <c r="LP59" s="57">
        <f t="shared" si="28"/>
        <v>60</v>
      </c>
      <c r="LQ59" s="2">
        <f t="shared" si="84"/>
        <v>0.99579519204165001</v>
      </c>
      <c r="LR59" s="57">
        <f>LQ59*'DEPRECATED - DT-Prelim Calcs'!$C$21/LL$2/'DEPRECATED - DT-Prelim Calcs'!$C$19/'DEPRECATED - DT-Prelim Calcs'!$C$18*3.39*'DEPRECATED - DT-Prelim Calcs'!$C$20</f>
        <v>25.773080821789936</v>
      </c>
      <c r="LS59" s="46">
        <f t="shared" si="85"/>
        <v>0</v>
      </c>
      <c r="LT59" s="57">
        <f>LR58*'DEPRECATED - DT-Prelim Calcs'!$C$11+LT58</f>
        <v>-1178.3046491025145</v>
      </c>
      <c r="LU59" s="57">
        <f>LU58+0.5*LR59*'DEPRECATED - DT-Prelim Calcs'!$C$11^2+LT59*'DEPRECATED - DT-Prelim Calcs'!$C$11</f>
        <v>-118193.48596167832</v>
      </c>
      <c r="LV59" s="57">
        <f>MIN('Drive Train'!$F$35-LP58*'DEPRECATED - DT-Prelim Calcs'!$C$21*'Drive Train'!$F$39,LV58+LP$2)</f>
        <v>8.32</v>
      </c>
      <c r="LW59" s="57">
        <f>'Drive Train'!$F$35-LP59*'DEPRECATED - DT-Prelim Calcs'!$C$21*'Drive Train'!$F$39</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Train'!$AA$49 + V59*(1-'Drive Train'!$AA$49))</f>
        <v>0</v>
      </c>
      <c r="W60" s="57">
        <f t="shared" si="0"/>
        <v>0</v>
      </c>
      <c r="X60" s="2">
        <f>MAX(MIN(IF(AND(AI59=1,AG60&lt;0),-1,1)*(W60-$C$9)/($C$8-$C$9)*$C$7-$C$29*AE60/T$2 -  AI59*$C$29/2,X$2),MAX(X$4:X59)*-1)</f>
        <v>-0.2458281045106315</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Train'!$F$39,AG59+W$2)-$C$3,IF(AE59-1&lt;=0,0,IF($C$32=Motors!$C$29,MAX(MAX(AG$4:AG59)*-1,AG59-W$2),MAX(0,MAX(AG$4:AG59)*-1,AG59-W$2))))</f>
        <v>0</v>
      </c>
      <c r="AH60" s="57">
        <f>'Drive Train'!$F$35-ABS(W60)*'DEPRECATED - DT-Prelim Calcs'!$C$21*'Drive Train'!$F$39</f>
        <v>12.4</v>
      </c>
      <c r="AI60" s="1">
        <f>IF(AJ60&gt;='Drive Train'!$F$29,1,0)</f>
        <v>1</v>
      </c>
      <c r="AJ60" s="57">
        <f>AJ59+0.5*Y60*'DEPRECATED - DT-Prelim Calcs'!$C$11^2+AE60*'DEPRECATED - DT-Prelim Calcs'!$C$11</f>
        <v>784.33981740885292</v>
      </c>
      <c r="AK60" s="57">
        <f t="shared" si="8"/>
        <v>0</v>
      </c>
      <c r="AL60" s="63">
        <f>AL59+'DEPRECATED - DT-Prelim Calcs'!$C$11</f>
        <v>224</v>
      </c>
      <c r="AM60" s="2">
        <f>AW60/'Drive Train'!$F$35</f>
        <v>0.88882612627163105</v>
      </c>
      <c r="AN60" s="46">
        <f>AU60*12*60/(PI() * 'Drive Train'!$F$15)/AM$2*AM60</f>
        <v>4007.413412479008</v>
      </c>
      <c r="AO60" s="2">
        <f>('DEPRECATED - DT-Prelim Calcs'!$C$6*AM60-AN60)/('DEPRECATED - DT-Prelim Calcs'!$C$6*AM60)*'DEPRECATED - DT-Prelim Calcs'!$C$7*AM60</f>
        <v>0.33008853953519202</v>
      </c>
      <c r="AP60" s="57">
        <f>AO60/'DEPRECATED - DT-Prelim Calcs'!$C$7*('DEPRECATED - DT-Prelim Calcs'!$C$8-'DEPRECATED - DT-Prelim Calcs'!$C$9)+'DEPRECATED - DT-Prelim Calcs'!$C$9</f>
        <v>20.272763328782215</v>
      </c>
      <c r="AQ60" s="57">
        <f t="shared" si="9"/>
        <v>20.272763328782215</v>
      </c>
      <c r="AR60" s="2">
        <f t="shared" si="30"/>
        <v>-1.1469854218626452E-6</v>
      </c>
      <c r="AS60" s="57">
        <f>AR60*'DEPRECATED - DT-Prelim Calcs'!$C$21/AM$2/'DEPRECATED - DT-Prelim Calcs'!$C$19/'DEPRECATED - DT-Prelim Calcs'!$C$18*3.39*'DEPRECATED - DT-Prelim Calcs'!$C$20</f>
        <v>-8.3121283375270792E-6</v>
      </c>
      <c r="AT60" s="46">
        <f t="shared" si="31"/>
        <v>0</v>
      </c>
      <c r="AU60" s="57">
        <f>AS59*'DEPRECATED - DT-Prelim Calcs'!$C$11+AU59</f>
        <v>39.345467279258052</v>
      </c>
      <c r="AV60" s="57">
        <f>AV59+0.5*AS60*'DEPRECATED - DT-Prelim Calcs'!$C$11^2+AU60*'DEPRECATED - DT-Prelim Calcs'!$C$11</f>
        <v>8770.5813384331068</v>
      </c>
      <c r="AW60" s="57">
        <f>MIN('Drive Train'!$F$35-AQ59*'DEPRECATED - DT-Prelim Calcs'!$C$21*'Drive Train'!$F$39,AW59+AQ$2)</f>
        <v>11.021443965768226</v>
      </c>
      <c r="AX60" s="57">
        <f>'Drive Train'!$F$35-AQ60*'DEPRECATED - DT-Prelim Calcs'!$C$21*'Drive Train'!$F$39</f>
        <v>11.021452093642809</v>
      </c>
      <c r="AY60" s="1">
        <f>IF(AV60&gt;='Drive Train'!$F$29,1,0)</f>
        <v>1</v>
      </c>
      <c r="AZ60" s="57">
        <f t="shared" si="32"/>
        <v>22.525292587535791</v>
      </c>
      <c r="BA60" s="63">
        <f>BA59+'DEPRECATED - DT-Prelim Calcs'!$C$11</f>
        <v>224</v>
      </c>
      <c r="BB60" s="2">
        <f>BL60/'Drive Train'!$F$35</f>
        <v>0.48999999999999994</v>
      </c>
      <c r="BC60" s="46">
        <f>BJ60*12*60/(PI() * 'Drive Train'!$F$15)/BB$2*BB60</f>
        <v>5110.3495809855467</v>
      </c>
      <c r="BD60" s="2">
        <f>('DEPRECATED - DT-Prelim Calcs'!$C$6*BB60-BC60)/('DEPRECATED - DT-Prelim Calcs'!$C$6*BB60)*'DEPRECATED - DT-Prelim Calcs'!$C$7*BB60</f>
        <v>-1.129783394029112</v>
      </c>
      <c r="BE60" s="57">
        <f>BD60/'DEPRECATED - DT-Prelim Calcs'!$C$7*('DEPRECATED - DT-Prelim Calcs'!$C$8-'DEPRECATED - DT-Prelim Calcs'!$C$9)+'DEPRECATED - DT-Prelim Calcs'!$C$9</f>
        <v>-57.445730063873469</v>
      </c>
      <c r="BF60" s="57">
        <f t="shared" si="10"/>
        <v>-57.445730063873469</v>
      </c>
      <c r="BG60" s="2">
        <f t="shared" si="33"/>
        <v>-1.8933363263593135</v>
      </c>
      <c r="BH60" s="57">
        <f>BG60*'DEPRECATED - DT-Prelim Calcs'!$C$21/BB$2/'DEPRECATED - DT-Prelim Calcs'!$C$19/'DEPRECATED - DT-Prelim Calcs'!$C$18*3.39*'DEPRECATED - DT-Prelim Calcs'!$C$20</f>
        <v>-19.819055432008099</v>
      </c>
      <c r="BI60" s="46">
        <f t="shared" si="34"/>
        <v>1</v>
      </c>
      <c r="BJ60" s="57">
        <f>BH59*'DEPRECATED - DT-Prelim Calcs'!$C$11+BJ59</f>
        <v>63.008778260988521</v>
      </c>
      <c r="BK60" s="57">
        <f>BK59+0.5*BH60*'DEPRECATED - DT-Prelim Calcs'!$C$11^2+BJ60*'DEPRECATED - DT-Prelim Calcs'!$C$11</f>
        <v>5266.6555590657536</v>
      </c>
      <c r="BL60" s="57">
        <f>MIN('Drive Train'!$F$35-BF59*'DEPRECATED - DT-Prelim Calcs'!$C$21*'Drive Train'!$F$39,BL59+BF$2)</f>
        <v>6.0759999999999996</v>
      </c>
      <c r="BM60" s="57">
        <f>'Drive Train'!$F$35-BF60*'DEPRECATED - DT-Prelim Calcs'!$C$21*'Drive Train'!$F$39</f>
        <v>16.306309644343397</v>
      </c>
      <c r="BN60" s="1">
        <f>IF(BK60&gt;='Drive Train'!$F$29,1,0)</f>
        <v>1</v>
      </c>
      <c r="BO60" s="57">
        <f t="shared" si="35"/>
        <v>-63.82858895985941</v>
      </c>
      <c r="BP60" s="63">
        <f>BP59+'DEPRECATED - DT-Prelim Calcs'!$C$11</f>
        <v>224</v>
      </c>
      <c r="BQ60" s="2">
        <f>CA60/'Drive Train'!$F$35</f>
        <v>1.8668187139388517</v>
      </c>
      <c r="BR60" s="46">
        <f>BY60*12*60/(PI() * 'Drive Train'!$F$15)/BQ$2*BQ60</f>
        <v>-62501.292593245169</v>
      </c>
      <c r="BS60" s="2">
        <f>('DEPRECATED - DT-Prelim Calcs'!$C$6*BQ60-BR60)/('DEPRECATED - DT-Prelim Calcs'!$C$6*BQ60)*'DEPRECATED - DT-Prelim Calcs'!$C$7*BQ60</f>
        <v>32.759467462641581</v>
      </c>
      <c r="BT60" s="57">
        <f>BS60/'DEPRECATED - DT-Prelim Calcs'!$C$7*('DEPRECATED - DT-Prelim Calcs'!$C$8-'DEPRECATED - DT-Prelim Calcs'!$C$9)+'DEPRECATED - DT-Prelim Calcs'!$C$9</f>
        <v>1746.6998653348196</v>
      </c>
      <c r="BU60" s="57">
        <f t="shared" si="11"/>
        <v>93</v>
      </c>
      <c r="BV60" s="2">
        <f t="shared" si="36"/>
        <v>1.8828060353728675</v>
      </c>
      <c r="BW60" s="57">
        <f>BV60*'DEPRECATED - DT-Prelim Calcs'!$C$21/BQ$2/'DEPRECATED - DT-Prelim Calcs'!$C$19/'DEPRECATED - DT-Prelim Calcs'!$C$18*3.39*'DEPRECATED - DT-Prelim Calcs'!$C$20</f>
        <v>25.773080821789936</v>
      </c>
      <c r="BX60" s="46">
        <f t="shared" si="37"/>
        <v>0</v>
      </c>
      <c r="BY60" s="57">
        <f>BW59*'DEPRECATED - DT-Prelim Calcs'!$C$11+BY59</f>
        <v>-154.67773833060045</v>
      </c>
      <c r="BZ60" s="57">
        <f>BZ59+0.5*BW60*'DEPRECATED - DT-Prelim Calcs'!$C$11^2+BY60*'DEPRECATED - DT-Prelim Calcs'!$C$11</f>
        <v>-4136.8175906784008</v>
      </c>
      <c r="CA60" s="57">
        <f>MIN('Drive Train'!$F$35-BU59*'DEPRECATED - DT-Prelim Calcs'!$C$21*'Drive Train'!$F$39,CA59+BU$2)</f>
        <v>23.148552052841762</v>
      </c>
      <c r="CB60" s="57">
        <f>'Drive Train'!$F$35-BU60*'DEPRECATED - DT-Prelim Calcs'!$C$21*'Drive Train'!$F$39</f>
        <v>6.0759999999999996</v>
      </c>
      <c r="CC60" s="1">
        <f>IF(BZ60&gt;='Drive Train'!$F$29,1,0)</f>
        <v>0</v>
      </c>
      <c r="CD60" s="57">
        <f t="shared" si="38"/>
        <v>103.33333333333333</v>
      </c>
      <c r="CE60" s="63">
        <f>CE59+'DEPRECATED - DT-Prelim Calcs'!$C$11</f>
        <v>224</v>
      </c>
      <c r="CF60" s="2">
        <f>CP60/'Drive Train'!$F$35</f>
        <v>0.48999999999999994</v>
      </c>
      <c r="CG60" s="46">
        <f>CN60*12*60/(PI() * 'Drive Train'!$F$15)/CF$2*CF60</f>
        <v>-11380.147671870038</v>
      </c>
      <c r="CH60" s="2">
        <f>('DEPRECATED - DT-Prelim Calcs'!$C$6*CF60-CG60)/('DEPRECATED - DT-Prelim Calcs'!$C$6*CF60)*'DEPRECATED - DT-Prelim Calcs'!$C$7*CF60</f>
        <v>6.3265202418774455</v>
      </c>
      <c r="CI60" s="57">
        <f>CH60/'DEPRECATED - DT-Prelim Calcs'!$C$7*('DEPRECATED - DT-Prelim Calcs'!$C$8-'DEPRECATED - DT-Prelim Calcs'!$C$9)+'DEPRECATED - DT-Prelim Calcs'!$C$9</f>
        <v>339.50188673563326</v>
      </c>
      <c r="CJ60" s="57">
        <f t="shared" si="12"/>
        <v>93</v>
      </c>
      <c r="CK60" s="2">
        <f t="shared" si="39"/>
        <v>1.5241763143494644</v>
      </c>
      <c r="CL60" s="57">
        <f>CK60*'DEPRECATED - DT-Prelim Calcs'!$C$21/CF$2/'DEPRECATED - DT-Prelim Calcs'!$C$19/'DEPRECATED - DT-Prelim Calcs'!$C$18*3.39*'DEPRECATED - DT-Prelim Calcs'!$C$20</f>
        <v>25.773080821789936</v>
      </c>
      <c r="CM60" s="46">
        <f t="shared" si="40"/>
        <v>0</v>
      </c>
      <c r="CN60" s="57">
        <f>CL59*'DEPRECATED - DT-Prelim Calcs'!$C$11+CN59</f>
        <v>-86.860515847215524</v>
      </c>
      <c r="CO60" s="57">
        <f>CO59+0.5*CL60*'DEPRECATED - DT-Prelim Calcs'!$C$11^2+CN60*'DEPRECATED - DT-Prelim Calcs'!$C$11</f>
        <v>-15098.67801883591</v>
      </c>
      <c r="CP60" s="57">
        <f>MIN('Drive Train'!$F$35-CJ59*'DEPRECATED - DT-Prelim Calcs'!$C$21*'Drive Train'!$F$39,CP59+CJ$2)</f>
        <v>6.0759999999999996</v>
      </c>
      <c r="CQ60" s="57">
        <f>'Drive Train'!$F$35-CJ60*'DEPRECATED - DT-Prelim Calcs'!$C$21*'Drive Train'!$F$39</f>
        <v>6.0759999999999996</v>
      </c>
      <c r="CR60" s="1">
        <f>IF(CO60&gt;='Drive Train'!$F$29,1,0)</f>
        <v>0</v>
      </c>
      <c r="CS60" s="57">
        <f t="shared" si="41"/>
        <v>103.33333333333333</v>
      </c>
      <c r="CT60" s="63">
        <f>CT59+'DEPRECATED - DT-Prelim Calcs'!$C$11</f>
        <v>224</v>
      </c>
      <c r="CU60" s="2">
        <f>DE60/'Drive Train'!$F$35</f>
        <v>2.025436763503802</v>
      </c>
      <c r="CV60" s="46">
        <f>DC60*12*60/(PI() * 'Drive Train'!$F$15)/CU$2*CU60</f>
        <v>-222990.45672095657</v>
      </c>
      <c r="CW60" s="2">
        <f>('DEPRECATED - DT-Prelim Calcs'!$C$6*CU60-CV60)/('DEPRECATED - DT-Prelim Calcs'!$C$6*CU60)*'DEPRECATED - DT-Prelim Calcs'!$C$7*CU60</f>
        <v>105.7081319992009</v>
      </c>
      <c r="CX60" s="57">
        <f>CW60/'DEPRECATED - DT-Prelim Calcs'!$C$7*('DEPRECATED - DT-Prelim Calcs'!$C$8-'DEPRECATED - DT-Prelim Calcs'!$C$9)+'DEPRECATED - DT-Prelim Calcs'!$C$9</f>
        <v>5630.2325043557994</v>
      </c>
      <c r="CY60" s="57">
        <f t="shared" si="13"/>
        <v>93</v>
      </c>
      <c r="CZ60" s="2">
        <f t="shared" si="42"/>
        <v>1.2803081040535502</v>
      </c>
      <c r="DA60" s="57">
        <f>CZ60*'DEPRECATED - DT-Prelim Calcs'!$C$21/CU$2/'DEPRECATED - DT-Prelim Calcs'!$C$19/'DEPRECATED - DT-Prelim Calcs'!$C$18*3.39*'DEPRECATED - DT-Prelim Calcs'!$C$20</f>
        <v>25.773080821789936</v>
      </c>
      <c r="DB60" s="46">
        <f t="shared" si="43"/>
        <v>0</v>
      </c>
      <c r="DC60" s="57">
        <f>DA59*'DEPRECATED - DT-Prelim Calcs'!$C$11+DC59</f>
        <v>-345.8736373696097</v>
      </c>
      <c r="DD60" s="57">
        <f>DD59+0.5*DA60*'DEPRECATED - DT-Prelim Calcs'!$C$11^2+DC60*'DEPRECATED - DT-Prelim Calcs'!$C$11</f>
        <v>-30118.981944488893</v>
      </c>
      <c r="DE60" s="57">
        <f>MIN('Drive Train'!$F$35-CY59*'DEPRECATED - DT-Prelim Calcs'!$C$21*'Drive Train'!$F$39,DE59+CY$2)</f>
        <v>25.115415867447147</v>
      </c>
      <c r="DF60" s="57">
        <f>'Drive Train'!$F$35-CY60*'DEPRECATED - DT-Prelim Calcs'!$C$21*'Drive Train'!$F$39</f>
        <v>6.0759999999999996</v>
      </c>
      <c r="DG60" s="1">
        <f>IF(DD60&gt;='Drive Train'!$F$29,1,0)</f>
        <v>0</v>
      </c>
      <c r="DH60" s="57">
        <f t="shared" si="44"/>
        <v>103.33333333333333</v>
      </c>
      <c r="DI60" s="63">
        <f>DI59+'DEPRECATED - DT-Prelim Calcs'!$C$11</f>
        <v>224</v>
      </c>
      <c r="DJ60" s="2">
        <f>DT60/'Drive Train'!$F$35</f>
        <v>0.48999999999999994</v>
      </c>
      <c r="DK60" s="46">
        <f>DR60*12*60/(PI() * 'Drive Train'!$F$15)/DJ$2*DJ60</f>
        <v>-34068.05678048938</v>
      </c>
      <c r="DL60" s="2">
        <f>('DEPRECATED - DT-Prelim Calcs'!$C$6*DJ60-DK60)/('DEPRECATED - DT-Prelim Calcs'!$C$6*DJ60)*'DEPRECATED - DT-Prelim Calcs'!$C$7*DJ60</f>
        <v>16.585030739395759</v>
      </c>
      <c r="DM60" s="57">
        <f>DL60/'DEPRECATED - DT-Prelim Calcs'!$C$7*('DEPRECATED - DT-Prelim Calcs'!$C$8-'DEPRECATED - DT-Prelim Calcs'!$C$9)+'DEPRECATED - DT-Prelim Calcs'!$C$9</f>
        <v>885.62922981928466</v>
      </c>
      <c r="DN60" s="57">
        <f t="shared" si="14"/>
        <v>93</v>
      </c>
      <c r="DO60" s="2">
        <f t="shared" si="45"/>
        <v>1.1037138828047846</v>
      </c>
      <c r="DP60" s="57">
        <f>DO60*'DEPRECATED - DT-Prelim Calcs'!$C$21/DJ$2/'DEPRECATED - DT-Prelim Calcs'!$C$19/'DEPRECATED - DT-Prelim Calcs'!$C$18*3.39*'DEPRECATED - DT-Prelim Calcs'!$C$20</f>
        <v>25.773080821789936</v>
      </c>
      <c r="DQ60" s="46">
        <f t="shared" si="46"/>
        <v>0</v>
      </c>
      <c r="DR60" s="57">
        <f>DP59*'DEPRECATED - DT-Prelim Calcs'!$C$11+DR59</f>
        <v>-188.29689814156472</v>
      </c>
      <c r="DS60" s="57">
        <f>DS59+0.5*DP60*'DEPRECATED - DT-Prelim Calcs'!$C$11^2+DR60*'DEPRECATED - DT-Prelim Calcs'!$C$11</f>
        <v>-67683.460394957321</v>
      </c>
      <c r="DT60" s="57">
        <f>MIN('Drive Train'!$F$35-DN59*'DEPRECATED - DT-Prelim Calcs'!$C$21*'Drive Train'!$F$39,DT59+DN$2)</f>
        <v>6.0759999999999996</v>
      </c>
      <c r="DU60" s="57">
        <f>'Drive Train'!$F$35-DN60*'DEPRECATED - DT-Prelim Calcs'!$C$21*'Drive Train'!$F$39</f>
        <v>6.0759999999999996</v>
      </c>
      <c r="DV60" s="1">
        <f>IF(DS60&gt;='Drive Train'!$F$29,1,0)</f>
        <v>0</v>
      </c>
      <c r="DW60" s="57">
        <f t="shared" si="47"/>
        <v>103.33333333333333</v>
      </c>
      <c r="DX60" s="63">
        <f>DX59+'DEPRECATED - DT-Prelim Calcs'!$C$11</f>
        <v>224</v>
      </c>
      <c r="DY60" s="2">
        <f>EI60/'Drive Train'!$F$35</f>
        <v>0.48999999999999994</v>
      </c>
      <c r="DZ60" s="46">
        <f>EG60*12*60/(PI() * 'Drive Train'!$F$15)/DY$2*DY60</f>
        <v>-52672.207847660815</v>
      </c>
      <c r="EA60" s="2">
        <f>('DEPRECATED - DT-Prelim Calcs'!$C$6*DY60-DZ60)/('DEPRECATED - DT-Prelim Calcs'!$C$6*DY60)*'DEPRECATED - DT-Prelim Calcs'!$C$7*DY60</f>
        <v>24.997039008041757</v>
      </c>
      <c r="EB60" s="57">
        <f>EA60/'DEPRECATED - DT-Prelim Calcs'!$C$7*('DEPRECATED - DT-Prelim Calcs'!$C$8-'DEPRECATED - DT-Prelim Calcs'!$C$9)+'DEPRECATED - DT-Prelim Calcs'!$C$9</f>
        <v>1333.4552301791525</v>
      </c>
      <c r="EC60" s="57">
        <f t="shared" si="15"/>
        <v>93</v>
      </c>
      <c r="ED60" s="2">
        <f t="shared" si="48"/>
        <v>0.96993038185874991</v>
      </c>
      <c r="EE60" s="57">
        <f>ED60*'DEPRECATED - DT-Prelim Calcs'!$C$21/DY$2/'DEPRECATED - DT-Prelim Calcs'!$C$19/'DEPRECATED - DT-Prelim Calcs'!$C$18*3.39*'DEPRECATED - DT-Prelim Calcs'!$C$20</f>
        <v>25.773080821789936</v>
      </c>
      <c r="EF60" s="46">
        <f t="shared" si="49"/>
        <v>0</v>
      </c>
      <c r="EG60" s="57">
        <f>EE59*'DEPRECATED - DT-Prelim Calcs'!$C$11+EG59</f>
        <v>-255.83583986172835</v>
      </c>
      <c r="EH60" s="57">
        <f>EH59+0.5*EE60*'DEPRECATED - DT-Prelim Calcs'!$C$11^2+EG60*'DEPRECATED - DT-Prelim Calcs'!$C$11</f>
        <v>-103115.15605813831</v>
      </c>
      <c r="EI60" s="57">
        <f>MIN('Drive Train'!$F$35-EC59*'DEPRECATED - DT-Prelim Calcs'!$C$21*'Drive Train'!$F$39,EI59+EC$2)</f>
        <v>6.0759999999999996</v>
      </c>
      <c r="EJ60" s="57">
        <f>'Drive Train'!$F$35-EC60*'DEPRECATED - DT-Prelim Calcs'!$C$21*'Drive Train'!$F$39</f>
        <v>6.0759999999999996</v>
      </c>
      <c r="EK60" s="1">
        <f>IF(EH60&gt;='Drive Train'!$F$29,1,0)</f>
        <v>0</v>
      </c>
      <c r="EL60" s="57">
        <f t="shared" si="50"/>
        <v>103.33333333333333</v>
      </c>
      <c r="EM60" s="63">
        <f>EM59+'DEPRECATED - DT-Prelim Calcs'!$C$11</f>
        <v>224</v>
      </c>
      <c r="EN60" s="2">
        <f>EX60/'Drive Train'!$F$35</f>
        <v>0.48999999999999994</v>
      </c>
      <c r="EO60" s="46">
        <f>EV60*12*60/(PI() * 'Drive Train'!$F$15)/EN$2*EN60</f>
        <v>12618.124592229187</v>
      </c>
      <c r="EP60" s="2">
        <f>('DEPRECATED - DT-Prelim Calcs'!$C$6*EN60-EO60)/('DEPRECATED - DT-Prelim Calcs'!$C$6*EN60)*'DEPRECATED - DT-Prelim Calcs'!$C$7*EN60</f>
        <v>-4.5244809131843056</v>
      </c>
      <c r="EQ60" s="57">
        <f>EP60/'DEPRECATED - DT-Prelim Calcs'!$C$7*('DEPRECATED - DT-Prelim Calcs'!$C$8-'DEPRECATED - DT-Prelim Calcs'!$C$9)+'DEPRECATED - DT-Prelim Calcs'!$C$9</f>
        <v>-238.16759384296535</v>
      </c>
      <c r="ER60" s="57">
        <f t="shared" si="16"/>
        <v>-238.16759384296535</v>
      </c>
      <c r="ES60" s="2">
        <f t="shared" si="51"/>
        <v>-6.4097934305026136</v>
      </c>
      <c r="ET60" s="57">
        <f>ES60*'DEPRECATED - DT-Prelim Calcs'!$C$21/EN$2/'DEPRECATED - DT-Prelim Calcs'!$C$19/'DEPRECATED - DT-Prelim Calcs'!$C$18*3.39*'DEPRECATED - DT-Prelim Calcs'!$C$20</f>
        <v>-190.96667665086525</v>
      </c>
      <c r="EU60" s="46">
        <f t="shared" si="52"/>
        <v>1</v>
      </c>
      <c r="EV60" s="57">
        <f>ET59*'DEPRECATED - DT-Prelim Calcs'!$C$11+EV59</f>
        <v>54.662172533132804</v>
      </c>
      <c r="EW60" s="57">
        <f>EW59+0.5*ET60*'DEPRECATED - DT-Prelim Calcs'!$C$11^2+EV60*'DEPRECATED - DT-Prelim Calcs'!$C$11</f>
        <v>-126766.98327086137</v>
      </c>
      <c r="EX60" s="57">
        <f>MIN('Drive Train'!$F$35-ER59*'DEPRECATED - DT-Prelim Calcs'!$C$21*'Drive Train'!$F$39,EX59+ER$2)</f>
        <v>6.0759999999999996</v>
      </c>
      <c r="EY60" s="57">
        <f>'Drive Train'!$F$35-ER60*'DEPRECATED - DT-Prelim Calcs'!$C$21*'Drive Train'!$F$39</f>
        <v>28.595396381321642</v>
      </c>
      <c r="EZ60" s="1">
        <f>IF(EW60&gt;='Drive Train'!$F$29,1,0)</f>
        <v>0</v>
      </c>
      <c r="FA60" s="57">
        <f t="shared" si="53"/>
        <v>-264.63065982551706</v>
      </c>
      <c r="FB60" s="63">
        <f>FB59+'DEPRECATED - DT-Prelim Calcs'!$C$11</f>
        <v>224</v>
      </c>
      <c r="FC60" s="2">
        <f>FM60/'Drive Train'!$F$35</f>
        <v>0.48999999999999994</v>
      </c>
      <c r="FD60" s="46">
        <f>FK60*12*60/(PI() * 'Drive Train'!$F$15)/FC$2*FC60</f>
        <v>7620.7998576705722</v>
      </c>
      <c r="FE60" s="2">
        <f>('DEPRECATED - DT-Prelim Calcs'!$C$6*FC60-FD60)/('DEPRECATED - DT-Prelim Calcs'!$C$6*FC60)*'DEPRECATED - DT-Prelim Calcs'!$C$7*FC60</f>
        <v>-2.264902562286319</v>
      </c>
      <c r="FF60" s="57">
        <f>FE60/'DEPRECATED - DT-Prelim Calcs'!$C$7*('DEPRECATED - DT-Prelim Calcs'!$C$8-'DEPRECATED - DT-Prelim Calcs'!$C$9)+'DEPRECATED - DT-Prelim Calcs'!$C$9</f>
        <v>-117.87551814993142</v>
      </c>
      <c r="FG60" s="57">
        <f t="shared" si="17"/>
        <v>-117.87551814993142</v>
      </c>
      <c r="FH60" s="2">
        <f t="shared" si="54"/>
        <v>-3.4035495346337097</v>
      </c>
      <c r="FI60" s="57">
        <f>FH60*'DEPRECATED - DT-Prelim Calcs'!$C$21/FC$2/'DEPRECATED - DT-Prelim Calcs'!$C$19/'DEPRECATED - DT-Prelim Calcs'!$C$18*3.39*'DEPRECATED - DT-Prelim Calcs'!$C$20</f>
        <v>-112.36414845249962</v>
      </c>
      <c r="FJ60" s="46">
        <f t="shared" si="55"/>
        <v>1</v>
      </c>
      <c r="FK60" s="57">
        <f>FI59*'DEPRECATED - DT-Prelim Calcs'!$C$11+FK59</f>
        <v>29.792743712463931</v>
      </c>
      <c r="FL60" s="57">
        <f>FL59+0.5*FI60*'DEPRECATED - DT-Prelim Calcs'!$C$11^2+FK60*'DEPRECATED - DT-Prelim Calcs'!$C$11</f>
        <v>-148985.87477028242</v>
      </c>
      <c r="FM60" s="57">
        <f>MIN('Drive Train'!$F$35-FG59*'DEPRECATED - DT-Prelim Calcs'!$C$21*'Drive Train'!$F$39,FM59+FG$2)</f>
        <v>6.0759999999999996</v>
      </c>
      <c r="FN60" s="57">
        <f>'Drive Train'!$F$35-FG60*'DEPRECATED - DT-Prelim Calcs'!$C$21*'Drive Train'!$F$39</f>
        <v>20.415535234195339</v>
      </c>
      <c r="FO60" s="1">
        <f>IF(FL60&gt;='Drive Train'!$F$29,1,0)</f>
        <v>0</v>
      </c>
      <c r="FP60" s="57">
        <f t="shared" si="56"/>
        <v>-130.97279794436824</v>
      </c>
      <c r="FQ60" s="63">
        <f>FQ59+'DEPRECATED - DT-Prelim Calcs'!$C$11</f>
        <v>224</v>
      </c>
      <c r="FR60" s="2">
        <f>GB60/'Drive Train'!$F$35</f>
        <v>0.48999999999999994</v>
      </c>
      <c r="FS60" s="46">
        <f>FZ60*12*60/(PI() * 'Drive Train'!$F$15)/FR$2*FR60</f>
        <v>-355981.07846503746</v>
      </c>
      <c r="FT60" s="2">
        <f>('DEPRECATED - DT-Prelim Calcs'!$C$6*FR60-FS60)/('DEPRECATED - DT-Prelim Calcs'!$C$6*FR60)*'DEPRECATED - DT-Prelim Calcs'!$C$7*FR60</f>
        <v>162.14044954985746</v>
      </c>
      <c r="FU60" s="57">
        <f>FT60/'DEPRECATED - DT-Prelim Calcs'!$C$7*('DEPRECATED - DT-Prelim Calcs'!$C$8-'DEPRECATED - DT-Prelim Calcs'!$C$9)+'DEPRECATED - DT-Prelim Calcs'!$C$9</f>
        <v>8634.4923971978078</v>
      </c>
      <c r="FV60" s="57">
        <f t="shared" si="18"/>
        <v>93</v>
      </c>
      <c r="FW60" s="2">
        <f t="shared" si="57"/>
        <v>0.7112822800297498</v>
      </c>
      <c r="FX60" s="57">
        <f>FW60*'DEPRECATED - DT-Prelim Calcs'!$C$21/FR$2/'DEPRECATED - DT-Prelim Calcs'!$C$19/'DEPRECATED - DT-Prelim Calcs'!$C$18*3.39*'DEPRECATED - DT-Prelim Calcs'!$C$20</f>
        <v>25.773080821789936</v>
      </c>
      <c r="FY60" s="46">
        <f t="shared" si="58"/>
        <v>0</v>
      </c>
      <c r="FZ60" s="57">
        <f>FX59*'DEPRECATED - DT-Prelim Calcs'!$C$11+FZ59</f>
        <v>-1267.9677334724868</v>
      </c>
      <c r="GA60" s="57">
        <f>GA59+0.5*FX60*'DEPRECATED - DT-Prelim Calcs'!$C$11^2+FZ60*'DEPRECATED - DT-Prelim Calcs'!$C$11</f>
        <v>-179070.10725310532</v>
      </c>
      <c r="GB60" s="57">
        <f>MIN('Drive Train'!$F$35-FV59*'DEPRECATED - DT-Prelim Calcs'!$C$21*'Drive Train'!$F$39,GB59+FV$2)</f>
        <v>6.0759999999999996</v>
      </c>
      <c r="GC60" s="57">
        <f>'Drive Train'!$F$35-FV60*'DEPRECATED - DT-Prelim Calcs'!$C$21*'Drive Train'!$F$39</f>
        <v>6.0759999999999996</v>
      </c>
      <c r="GD60" s="1">
        <f>IF(GA60&gt;='Drive Train'!$F$29,1,0)</f>
        <v>0</v>
      </c>
      <c r="GE60" s="57">
        <f t="shared" si="59"/>
        <v>103.33333333333333</v>
      </c>
      <c r="GF60" s="63">
        <f>GF59+'DEPRECATED - DT-Prelim Calcs'!$C$11</f>
        <v>224</v>
      </c>
      <c r="GG60" s="2">
        <f>GQ60/'Drive Train'!$F$35</f>
        <v>2.0490397721853109</v>
      </c>
      <c r="GH60" s="46">
        <f>GO60*12*60/(PI() * 'Drive Train'!$F$15)/GG$2*GG60</f>
        <v>-380863.39817420876</v>
      </c>
      <c r="GI60" s="2">
        <f>('DEPRECATED - DT-Prelim Calcs'!$C$6*GG60-GH60)/('DEPRECATED - DT-Prelim Calcs'!$C$6*GG60)*'DEPRECATED - DT-Prelim Calcs'!$C$7*GG60</f>
        <v>177.14846532560884</v>
      </c>
      <c r="GJ60" s="57">
        <f>GI60/'DEPRECATED - DT-Prelim Calcs'!$C$7*('DEPRECATED - DT-Prelim Calcs'!$C$8-'DEPRECATED - DT-Prelim Calcs'!$C$9)+'DEPRECATED - DT-Prelim Calcs'!$C$9</f>
        <v>9433.4668470023316</v>
      </c>
      <c r="GK60" s="57">
        <f t="shared" si="60"/>
        <v>29.999999999999982</v>
      </c>
      <c r="GL60" s="2">
        <f t="shared" si="61"/>
        <v>0.99579519204165001</v>
      </c>
      <c r="GM60" s="57">
        <f>GL60*'DEPRECATED - DT-Prelim Calcs'!$C$21/GG$2/'DEPRECATED - DT-Prelim Calcs'!$C$19/'DEPRECATED - DT-Prelim Calcs'!$C$18*3.39*'DEPRECATED - DT-Prelim Calcs'!$C$20</f>
        <v>25.773080821789936</v>
      </c>
      <c r="GN60" s="46">
        <f t="shared" si="62"/>
        <v>0</v>
      </c>
      <c r="GO60" s="57">
        <f>GM59*'DEPRECATED - DT-Prelim Calcs'!$C$11+GO59</f>
        <v>-454.17607526175959</v>
      </c>
      <c r="GP60" s="57">
        <f>GP59+0.5*GM60*'DEPRECATED - DT-Prelim Calcs'!$C$11^2+GO60*'DEPRECATED - DT-Prelim Calcs'!$C$11</f>
        <v>-86771.086949210032</v>
      </c>
      <c r="GQ60" s="57">
        <f>MIN('Drive Train'!$F$35-GK59*'DEPRECATED - DT-Prelim Calcs'!$C$21*'Drive Train'!$F$39,GQ59+GK$2)</f>
        <v>25.408093175097854</v>
      </c>
      <c r="GR60" s="57">
        <f>'Drive Train'!$F$35-GK60*'DEPRECATED - DT-Prelim Calcs'!$C$21*'Drive Train'!$F$39</f>
        <v>10.360000000000001</v>
      </c>
      <c r="GS60" s="1">
        <f>IF(GP60&gt;='Drive Train'!$F$29,1,0)</f>
        <v>0</v>
      </c>
      <c r="GT60" s="57">
        <f t="shared" si="63"/>
        <v>33.333333333333314</v>
      </c>
      <c r="GU60" s="63">
        <f>GU59+'DEPRECATED - DT-Prelim Calcs'!$C$11</f>
        <v>224</v>
      </c>
      <c r="GV60" s="2">
        <f>HF60/'Drive Train'!$F$35</f>
        <v>0.81720430107526887</v>
      </c>
      <c r="GW60" s="46">
        <f>HD60*12*60/(PI() * 'Drive Train'!$F$15)/GV$2*GV60</f>
        <v>20674.065327130975</v>
      </c>
      <c r="GX60" s="2">
        <f>('DEPRECATED - DT-Prelim Calcs'!$C$6*GV60-GW60)/('DEPRECATED - DT-Prelim Calcs'!$C$6*GV60)*'DEPRECATED - DT-Prelim Calcs'!$C$7*GV60</f>
        <v>-7.3784733639368669</v>
      </c>
      <c r="GY60" s="57">
        <f>GX60/'DEPRECATED - DT-Prelim Calcs'!$C$7*('DEPRECATED - DT-Prelim Calcs'!$C$8-'DEPRECATED - DT-Prelim Calcs'!$C$9)+'DEPRECATED - DT-Prelim Calcs'!$C$9</f>
        <v>-390.10420439547721</v>
      </c>
      <c r="GZ60" s="57">
        <f t="shared" si="20"/>
        <v>-390.10420439547721</v>
      </c>
      <c r="HA60" s="2">
        <f t="shared" si="64"/>
        <v>-9.2306391615616725</v>
      </c>
      <c r="HB60" s="57">
        <f>HA60*'DEPRECATED - DT-Prelim Calcs'!$C$21/GV$2/'DEPRECATED - DT-Prelim Calcs'!$C$19/'DEPRECATED - DT-Prelim Calcs'!$C$18*3.39*'DEPRECATED - DT-Prelim Calcs'!$C$20</f>
        <v>-238.90656537509952</v>
      </c>
      <c r="HC60" s="46">
        <f t="shared" si="65"/>
        <v>1</v>
      </c>
      <c r="HD60" s="57">
        <f>HB59*'DEPRECATED - DT-Prelim Calcs'!$C$11+HD59</f>
        <v>61.815963640729734</v>
      </c>
      <c r="HE60" s="57">
        <f>HE59+0.5*HB60*'DEPRECATED - DT-Prelim Calcs'!$C$11^2+HD60*'DEPRECATED - DT-Prelim Calcs'!$C$11</f>
        <v>-87041.522412920531</v>
      </c>
      <c r="HF60" s="57">
        <f>MIN('Drive Train'!$F$35-GZ59*'DEPRECATED - DT-Prelim Calcs'!$C$21*'Drive Train'!$F$39,HF59+GZ$2)</f>
        <v>10.133333333333335</v>
      </c>
      <c r="HG60" s="57">
        <f>'Drive Train'!$F$35-GZ60*'DEPRECATED - DT-Prelim Calcs'!$C$21*'Drive Train'!$F$39</f>
        <v>38.92708589889245</v>
      </c>
      <c r="HH60" s="1">
        <f>IF(HE60&gt;='Drive Train'!$F$29,1,0)</f>
        <v>0</v>
      </c>
      <c r="HI60" s="57">
        <f t="shared" si="66"/>
        <v>-433.44911599497465</v>
      </c>
      <c r="HJ60" s="63">
        <f>HJ59+'DEPRECATED - DT-Prelim Calcs'!$C$11</f>
        <v>224</v>
      </c>
      <c r="HK60" s="2">
        <f>HU60/'Drive Train'!$F$35</f>
        <v>0.79892473118279583</v>
      </c>
      <c r="HL60" s="46">
        <f>HS60*12*60/(PI() * 'Drive Train'!$F$15)/HK$2*HK60</f>
        <v>-80326.193964988255</v>
      </c>
      <c r="HM60" s="2">
        <f>('DEPRECATED - DT-Prelim Calcs'!$C$6*HK60-HL60)/('DEPRECATED - DT-Prelim Calcs'!$C$6*HK60)*'DEPRECATED - DT-Prelim Calcs'!$C$7*HK60</f>
        <v>38.245507561929465</v>
      </c>
      <c r="HN60" s="57">
        <f>HM60/'DEPRECATED - DT-Prelim Calcs'!$C$7*('DEPRECATED - DT-Prelim Calcs'!$C$8-'DEPRECATED - DT-Prelim Calcs'!$C$9)+'DEPRECATED - DT-Prelim Calcs'!$C$9</f>
        <v>2038.7575187533405</v>
      </c>
      <c r="HO60" s="57">
        <f t="shared" si="21"/>
        <v>36.66666666666665</v>
      </c>
      <c r="HP60" s="2">
        <f t="shared" si="67"/>
        <v>0.99579519204165001</v>
      </c>
      <c r="HQ60" s="57">
        <f>HP60*'DEPRECATED - DT-Prelim Calcs'!$C$21/HK$2/'DEPRECATED - DT-Prelim Calcs'!$C$19/'DEPRECATED - DT-Prelim Calcs'!$C$18*3.39*'DEPRECATED - DT-Prelim Calcs'!$C$20</f>
        <v>25.773080821789936</v>
      </c>
      <c r="HR60" s="46">
        <f t="shared" si="68"/>
        <v>0</v>
      </c>
      <c r="HS60" s="57">
        <f>HQ59*'DEPRECATED - DT-Prelim Calcs'!$C$11+HS59</f>
        <v>-245.672603161589</v>
      </c>
      <c r="HT60" s="57">
        <f>HT59+0.5*HQ60*'DEPRECATED - DT-Prelim Calcs'!$C$11^2+HS60*'DEPRECATED - DT-Prelim Calcs'!$C$11</f>
        <v>-97907.125016778999</v>
      </c>
      <c r="HU60" s="57">
        <f>MIN('Drive Train'!$F$35-HO59*'DEPRECATED - DT-Prelim Calcs'!$C$21*'Drive Train'!$F$39,HU59+HO$2)</f>
        <v>9.9066666666666681</v>
      </c>
      <c r="HV60" s="57">
        <f>'Drive Train'!$F$35-HO60*'DEPRECATED - DT-Prelim Calcs'!$C$21*'Drive Train'!$F$39</f>
        <v>9.9066666666666681</v>
      </c>
      <c r="HW60" s="1">
        <f>IF(HT60&gt;='Drive Train'!$F$29,1,0)</f>
        <v>0</v>
      </c>
      <c r="HX60" s="57">
        <f t="shared" si="69"/>
        <v>40.740740740740726</v>
      </c>
      <c r="HY60" s="63">
        <f>HY59+'DEPRECATED - DT-Prelim Calcs'!$C$11</f>
        <v>224</v>
      </c>
      <c r="HZ60" s="2">
        <f>IJ60/'Drive Train'!$F$35</f>
        <v>0.78064516129032269</v>
      </c>
      <c r="IA60" s="46">
        <f>IH60*12*60/(PI() * 'Drive Train'!$F$15)/HZ$2*HZ60</f>
        <v>-229059.62238208327</v>
      </c>
      <c r="IB60" s="2">
        <f>('DEPRECATED - DT-Prelim Calcs'!$C$6*HZ60-IA60)/('DEPRECATED - DT-Prelim Calcs'!$C$6*HZ60)*'DEPRECATED - DT-Prelim Calcs'!$C$7*HZ60</f>
        <v>105.45240360809443</v>
      </c>
      <c r="IC60" s="57">
        <f>IB60/'DEPRECATED - DT-Prelim Calcs'!$C$7*('DEPRECATED - DT-Prelim Calcs'!$C$8-'DEPRECATED - DT-Prelim Calcs'!$C$9)+'DEPRECATED - DT-Prelim Calcs'!$C$9</f>
        <v>5616.6184161487608</v>
      </c>
      <c r="ID60" s="57">
        <f t="shared" si="22"/>
        <v>39.999999999999986</v>
      </c>
      <c r="IE60" s="2">
        <f t="shared" si="70"/>
        <v>0.99579519204165001</v>
      </c>
      <c r="IF60" s="57">
        <f>IE60*'DEPRECATED - DT-Prelim Calcs'!$C$21/HZ$2/'DEPRECATED - DT-Prelim Calcs'!$C$19/'DEPRECATED - DT-Prelim Calcs'!$C$18*3.39*'DEPRECATED - DT-Prelim Calcs'!$C$20</f>
        <v>25.773080821789936</v>
      </c>
      <c r="IG60" s="46">
        <f t="shared" si="71"/>
        <v>0</v>
      </c>
      <c r="IH60" s="57">
        <f>IF59*'DEPRECATED - DT-Prelim Calcs'!$C$11+IH59</f>
        <v>-716.96882387228777</v>
      </c>
      <c r="II60" s="57">
        <f>II59+0.5*IF60*'DEPRECATED - DT-Prelim Calcs'!$C$11^2+IH60*'DEPRECATED - DT-Prelim Calcs'!$C$11</f>
        <v>-121808.79332946026</v>
      </c>
      <c r="IJ60" s="57">
        <f>MIN('Drive Train'!$F$35-ID59*'DEPRECATED - DT-Prelim Calcs'!$C$21*'Drive Train'!$F$39,IJ59+ID$2)</f>
        <v>9.6800000000000015</v>
      </c>
      <c r="IK60" s="57">
        <f>'Drive Train'!$F$35-ID60*'DEPRECATED - DT-Prelim Calcs'!$C$21*'Drive Train'!$F$39</f>
        <v>9.6800000000000015</v>
      </c>
      <c r="IL60" s="1">
        <f>IF(II60&gt;='Drive Train'!$F$29,1,0)</f>
        <v>0</v>
      </c>
      <c r="IM60" s="57">
        <f t="shared" si="72"/>
        <v>44.444444444444429</v>
      </c>
      <c r="IN60" s="63">
        <f>IN59+'DEPRECATED - DT-Prelim Calcs'!$C$11</f>
        <v>224</v>
      </c>
      <c r="IO60" s="2">
        <f>IY60/'Drive Train'!$F$35</f>
        <v>0.76236559139784954</v>
      </c>
      <c r="IP60" s="46">
        <f>IW60*12*60/(PI() * 'Drive Train'!$F$15)/IO$2*IO60</f>
        <v>-58121.198256599462</v>
      </c>
      <c r="IQ60" s="2">
        <f>('DEPRECATED - DT-Prelim Calcs'!$C$6*IO60-IP60)/('DEPRECATED - DT-Prelim Calcs'!$C$6*IO60)*'DEPRECATED - DT-Prelim Calcs'!$C$7*IO60</f>
        <v>28.117242500860694</v>
      </c>
      <c r="IR60" s="57">
        <f>IQ60/'DEPRECATED - DT-Prelim Calcs'!$C$7*('DEPRECATED - DT-Prelim Calcs'!$C$8-'DEPRECATED - DT-Prelim Calcs'!$C$9)+'DEPRECATED - DT-Prelim Calcs'!$C$9</f>
        <v>1499.5639887387665</v>
      </c>
      <c r="IS60" s="57">
        <f t="shared" si="23"/>
        <v>43.333333333333321</v>
      </c>
      <c r="IT60" s="2">
        <f t="shared" si="73"/>
        <v>0.99579519204165001</v>
      </c>
      <c r="IU60" s="57">
        <f>IT60*'DEPRECATED - DT-Prelim Calcs'!$C$21/IO$2/'DEPRECATED - DT-Prelim Calcs'!$C$19/'DEPRECATED - DT-Prelim Calcs'!$C$18*3.39*'DEPRECATED - DT-Prelim Calcs'!$C$20</f>
        <v>25.773080821789936</v>
      </c>
      <c r="IV60" s="46">
        <f t="shared" si="74"/>
        <v>0</v>
      </c>
      <c r="IW60" s="57">
        <f>IU59*'DEPRECATED - DT-Prelim Calcs'!$C$11+IW59</f>
        <v>-186.28448092612518</v>
      </c>
      <c r="IX60" s="57">
        <f>IX59+0.5*IU60*'DEPRECATED - DT-Prelim Calcs'!$C$11^2+IW60*'DEPRECATED - DT-Prelim Calcs'!$C$11</f>
        <v>-107864.4816790171</v>
      </c>
      <c r="IY60" s="57">
        <f>MIN('Drive Train'!$F$35-IS59*'DEPRECATED - DT-Prelim Calcs'!$C$21*'Drive Train'!$F$39,IY59+IS$2)</f>
        <v>9.4533333333333349</v>
      </c>
      <c r="IZ60" s="57">
        <f>'Drive Train'!$F$35-IS60*'DEPRECATED - DT-Prelim Calcs'!$C$21*'Drive Train'!$F$39</f>
        <v>9.4533333333333349</v>
      </c>
      <c r="JA60" s="1">
        <f>IF(IX60&gt;='Drive Train'!$F$29,1,0)</f>
        <v>0</v>
      </c>
      <c r="JB60" s="57">
        <f t="shared" si="75"/>
        <v>48.148148148148138</v>
      </c>
      <c r="JC60" s="63">
        <f>JC59+'DEPRECATED - DT-Prelim Calcs'!$C$11</f>
        <v>224</v>
      </c>
      <c r="JD60" s="2">
        <f>JN60/'Drive Train'!$F$35</f>
        <v>0.74408602150537628</v>
      </c>
      <c r="JE60" s="46">
        <f>JL60*12*60/(PI() * 'Drive Train'!$F$15)/JD$2*JD60</f>
        <v>-103175.98750934325</v>
      </c>
      <c r="JF60" s="2">
        <f>('DEPRECATED - DT-Prelim Calcs'!$C$6*JD60-JE60)/('DEPRECATED - DT-Prelim Calcs'!$C$6*JD60)*'DEPRECATED - DT-Prelim Calcs'!$C$7*JD60</f>
        <v>48.445054046821816</v>
      </c>
      <c r="JG60" s="57">
        <f>JF60/'DEPRECATED - DT-Prelim Calcs'!$C$7*('DEPRECATED - DT-Prelim Calcs'!$C$8-'DEPRECATED - DT-Prelim Calcs'!$C$9)+'DEPRECATED - DT-Prelim Calcs'!$C$9</f>
        <v>2581.7458233225057</v>
      </c>
      <c r="JH60" s="57">
        <f t="shared" si="24"/>
        <v>46.666666666666657</v>
      </c>
      <c r="JI60" s="2">
        <f t="shared" si="76"/>
        <v>0.99579519204165001</v>
      </c>
      <c r="JJ60" s="57">
        <f>JI60*'DEPRECATED - DT-Prelim Calcs'!$C$21/JD$2/'DEPRECATED - DT-Prelim Calcs'!$C$19/'DEPRECATED - DT-Prelim Calcs'!$C$18*3.39*'DEPRECATED - DT-Prelim Calcs'!$C$20</f>
        <v>25.773080821789936</v>
      </c>
      <c r="JK60" s="46">
        <f t="shared" si="77"/>
        <v>0</v>
      </c>
      <c r="JL60" s="57">
        <f>JJ59*'DEPRECATED - DT-Prelim Calcs'!$C$11+JL59</f>
        <v>-338.81364446922373</v>
      </c>
      <c r="JM60" s="57">
        <f>JM59+0.5*JJ60*'DEPRECATED - DT-Prelim Calcs'!$C$11^2+JL60*'DEPRECATED - DT-Prelim Calcs'!$C$11</f>
        <v>-115394.99173230573</v>
      </c>
      <c r="JN60" s="57">
        <f>MIN('Drive Train'!$F$35-JH59*'DEPRECATED - DT-Prelim Calcs'!$C$21*'Drive Train'!$F$39,JN59+JH$2)</f>
        <v>9.2266666666666666</v>
      </c>
      <c r="JO60" s="57">
        <f>'Drive Train'!$F$35-JH60*'DEPRECATED - DT-Prelim Calcs'!$C$21*'Drive Train'!$F$39</f>
        <v>9.2266666666666666</v>
      </c>
      <c r="JP60" s="1">
        <f>IF(JM60&gt;='Drive Train'!$F$29,1,0)</f>
        <v>0</v>
      </c>
      <c r="JQ60" s="57">
        <f>MIN(JG60,'DEPRECATED - DT-Prelim Calcs'!$C$10)*'DEPRECATED - DT-Prelim Calcs'!$C$11*1000/60/60</f>
        <v>103.33333333333333</v>
      </c>
      <c r="JR60" s="63">
        <f>JR59+'DEPRECATED - DT-Prelim Calcs'!$C$11</f>
        <v>224</v>
      </c>
      <c r="JS60" s="2">
        <f>KC60/'Drive Train'!$F$35</f>
        <v>0.72580645161290325</v>
      </c>
      <c r="JT60" s="46">
        <f>KA60*12*60/(PI() * 'Drive Train'!$F$15)/JS$2*JS60</f>
        <v>-122245.7815349186</v>
      </c>
      <c r="JU60" s="2">
        <f>('DEPRECATED - DT-Prelim Calcs'!$C$6*JS60-JT60)/('DEPRECATED - DT-Prelim Calcs'!$C$6*JS60)*'DEPRECATED - DT-Prelim Calcs'!$C$7*JS60</f>
        <v>57.023552553856867</v>
      </c>
      <c r="JV60" s="57">
        <f>JU60/'DEPRECATED - DT-Prelim Calcs'!$C$7*('DEPRECATED - DT-Prelim Calcs'!$C$8-'DEPRECATED - DT-Prelim Calcs'!$C$9)+'DEPRECATED - DT-Prelim Calcs'!$C$9</f>
        <v>3038.4351836762803</v>
      </c>
      <c r="JW60" s="57">
        <f t="shared" si="25"/>
        <v>49.999999999999993</v>
      </c>
      <c r="JX60" s="2">
        <f t="shared" si="78"/>
        <v>0.99579519204165001</v>
      </c>
      <c r="JY60" s="57">
        <f>JX60*'DEPRECATED - DT-Prelim Calcs'!$C$21/JS$2/'DEPRECATED - DT-Prelim Calcs'!$C$19/'DEPRECATED - DT-Prelim Calcs'!$C$18*3.39*'DEPRECATED - DT-Prelim Calcs'!$C$20</f>
        <v>25.773080821789936</v>
      </c>
      <c r="JZ60" s="46">
        <f t="shared" si="79"/>
        <v>0</v>
      </c>
      <c r="KA60" s="57">
        <f>JY59*'DEPRECATED - DT-Prelim Calcs'!$C$11+KA59</f>
        <v>-411.54607149101298</v>
      </c>
      <c r="KB60" s="57">
        <f>KB59+0.5*JY60*'DEPRECATED - DT-Prelim Calcs'!$C$11^2+KA60*'DEPRECATED - DT-Prelim Calcs'!$C$11</f>
        <v>-89944.777214375063</v>
      </c>
      <c r="KC60" s="57">
        <f>MIN('Drive Train'!$F$35-JW59*'DEPRECATED - DT-Prelim Calcs'!$C$21*'Drive Train'!$F$39,KC59+JW$2)</f>
        <v>9</v>
      </c>
      <c r="KD60" s="57">
        <f>'Drive Train'!$F$35-JW60*'DEPRECATED - DT-Prelim Calcs'!$C$21*'Drive Train'!$F$39</f>
        <v>9</v>
      </c>
      <c r="KE60" s="1">
        <f>IF(KB60&gt;='Drive Train'!$F$29,1,0)</f>
        <v>0</v>
      </c>
      <c r="KF60" s="57">
        <f>MIN(JV60,'DEPRECATED - DT-Prelim Calcs'!$C$10)*'DEPRECATED - DT-Prelim Calcs'!$C$11*1000/60/60</f>
        <v>103.33333333333333</v>
      </c>
      <c r="KG60" s="63">
        <f>KG59+'DEPRECATED - DT-Prelim Calcs'!$C$11</f>
        <v>224</v>
      </c>
      <c r="KH60" s="2">
        <f>KR60/'Drive Train'!$F$35</f>
        <v>0.7075268817204301</v>
      </c>
      <c r="KI60" s="46">
        <f>KP60*12*60/(PI() * 'Drive Train'!$F$15)/KH$2*KH60</f>
        <v>-268856.36429949984</v>
      </c>
      <c r="KJ60" s="2">
        <f>('DEPRECATED - DT-Prelim Calcs'!$C$6*KH60-KI60)/('DEPRECATED - DT-Prelim Calcs'!$C$6*KH60)*'DEPRECATED - DT-Prelim Calcs'!$C$7*KH60</f>
        <v>123.270587807797</v>
      </c>
      <c r="KK60" s="57">
        <f>KJ60/'DEPRECATED - DT-Prelim Calcs'!$C$7*('DEPRECATED - DT-Prelim Calcs'!$C$8-'DEPRECATED - DT-Prelim Calcs'!$C$9)+'DEPRECATED - DT-Prelim Calcs'!$C$9</f>
        <v>6565.1964380665377</v>
      </c>
      <c r="KL60" s="57">
        <f t="shared" si="26"/>
        <v>53.333333333333329</v>
      </c>
      <c r="KM60" s="2">
        <f t="shared" si="80"/>
        <v>0.99579519204165001</v>
      </c>
      <c r="KN60" s="57">
        <f>KM60*'DEPRECATED - DT-Prelim Calcs'!$C$21/KH$2/'DEPRECATED - DT-Prelim Calcs'!$C$19/'DEPRECATED - DT-Prelim Calcs'!$C$18*3.39*'DEPRECATED - DT-Prelim Calcs'!$C$20</f>
        <v>25.773080821789936</v>
      </c>
      <c r="KO60" s="46">
        <f t="shared" si="81"/>
        <v>0</v>
      </c>
      <c r="KP60" s="57">
        <f>KN59*'DEPRECATED - DT-Prelim Calcs'!$C$11+KP59</f>
        <v>-928.50186338933565</v>
      </c>
      <c r="KQ60" s="57">
        <f>KQ59+0.5*KN60*'DEPRECATED - DT-Prelim Calcs'!$C$11^2+KP60*'DEPRECATED - DT-Prelim Calcs'!$C$11</f>
        <v>-124014.91198805279</v>
      </c>
      <c r="KR60" s="57">
        <f>MIN('Drive Train'!$F$35-KL59*'DEPRECATED - DT-Prelim Calcs'!$C$21*'Drive Train'!$F$39,KR59+KL$2)</f>
        <v>8.7733333333333334</v>
      </c>
      <c r="KS60" s="57">
        <f>'Drive Train'!$F$35-KL60*'DEPRECATED - DT-Prelim Calcs'!$C$21*'Drive Train'!$F$39</f>
        <v>8.7733333333333334</v>
      </c>
      <c r="KT60" s="1">
        <f>IF(KQ60&gt;='Drive Train'!$F$29,1,0)</f>
        <v>0</v>
      </c>
      <c r="KU60" s="57">
        <f>MIN(KK60,'DEPRECATED - DT-Prelim Calcs'!$C$10)*'DEPRECATED - DT-Prelim Calcs'!$C$11*1000/60/60</f>
        <v>103.33333333333333</v>
      </c>
      <c r="KV60" s="63">
        <f>KV59+'DEPRECATED - DT-Prelim Calcs'!$C$11</f>
        <v>224</v>
      </c>
      <c r="KW60" s="2">
        <f>LG60/'Drive Train'!$F$35</f>
        <v>0.68924731182795695</v>
      </c>
      <c r="KX60" s="46">
        <f>LE60*12*60/(PI() * 'Drive Train'!$F$15)/KW$2*KW60</f>
        <v>-144291.18958069163</v>
      </c>
      <c r="KY60" s="2">
        <f>('DEPRECATED - DT-Prelim Calcs'!$C$6*KW60-KX60)/('DEPRECATED - DT-Prelim Calcs'!$C$6*KW60)*'DEPRECATED - DT-Prelim Calcs'!$C$7*KW60</f>
        <v>66.90344378688377</v>
      </c>
      <c r="KZ60" s="57">
        <f>KY60/'DEPRECATED - DT-Prelim Calcs'!$C$7*('DEPRECATED - DT-Prelim Calcs'!$C$8-'DEPRECATED - DT-Prelim Calcs'!$C$9)+'DEPRECATED - DT-Prelim Calcs'!$C$9</f>
        <v>3564.4061567872145</v>
      </c>
      <c r="LA60" s="57">
        <f t="shared" si="27"/>
        <v>56.666666666666664</v>
      </c>
      <c r="LB60" s="2">
        <f t="shared" si="82"/>
        <v>0.99579519204165001</v>
      </c>
      <c r="LC60" s="57">
        <f>LB60*'DEPRECATED - DT-Prelim Calcs'!$C$21/KW$2/'DEPRECATED - DT-Prelim Calcs'!$C$19/'DEPRECATED - DT-Prelim Calcs'!$C$18*3.39*'DEPRECATED - DT-Prelim Calcs'!$C$20</f>
        <v>25.773080821789936</v>
      </c>
      <c r="LD60" s="46">
        <f t="shared" si="83"/>
        <v>0</v>
      </c>
      <c r="LE60" s="57">
        <f>LC59*'DEPRECATED - DT-Prelim Calcs'!$C$11+LE59</f>
        <v>-511.5288540441079</v>
      </c>
      <c r="LF60" s="57">
        <f>LF59+0.5*LC60*'DEPRECATED - DT-Prelim Calcs'!$C$11^2+LE60*'DEPRECATED - DT-Prelim Calcs'!$C$11</f>
        <v>-110769.7629425317</v>
      </c>
      <c r="LG60" s="57">
        <f>MIN('Drive Train'!$F$35-LA59*'DEPRECATED - DT-Prelim Calcs'!$C$21*'Drive Train'!$F$39,LG59+LA$2)</f>
        <v>8.5466666666666669</v>
      </c>
      <c r="LH60" s="57">
        <f>'Drive Train'!$F$35-LA60*'DEPRECATED - DT-Prelim Calcs'!$C$21*'Drive Train'!$F$39</f>
        <v>8.5466666666666669</v>
      </c>
      <c r="LI60" s="1">
        <f>IF(LF60&gt;='Drive Train'!$F$29,1,0)</f>
        <v>0</v>
      </c>
      <c r="LJ60" s="57">
        <f>MIN(KZ60,'DEPRECATED - DT-Prelim Calcs'!$C$10)*'DEPRECATED - DT-Prelim Calcs'!$C$11*1000/60/60</f>
        <v>103.33333333333333</v>
      </c>
      <c r="LK60" s="63">
        <f>LK59+'DEPRECATED - DT-Prelim Calcs'!$C$11</f>
        <v>224</v>
      </c>
      <c r="LL60" s="2">
        <f>LV60/'Drive Train'!$F$35</f>
        <v>0.67096774193548392</v>
      </c>
      <c r="LM60" s="46">
        <f>LT60*12*60/(PI() * 'Drive Train'!$F$15)/LL$2*LL60</f>
        <v>-295250.38471728849</v>
      </c>
      <c r="LN60" s="2">
        <f>('DEPRECATED - DT-Prelim Calcs'!$C$6*LL60-LM60)/('DEPRECATED - DT-Prelim Calcs'!$C$6*LL60)*'DEPRECATED - DT-Prelim Calcs'!$C$7*LL60</f>
        <v>135.11673716775783</v>
      </c>
      <c r="LO60" s="57">
        <f>LN60/'DEPRECATED - DT-Prelim Calcs'!$C$7*('DEPRECATED - DT-Prelim Calcs'!$C$8-'DEPRECATED - DT-Prelim Calcs'!$C$9)+'DEPRECATED - DT-Prelim Calcs'!$C$9</f>
        <v>7195.8441405076055</v>
      </c>
      <c r="LP60" s="57">
        <f t="shared" si="28"/>
        <v>60</v>
      </c>
      <c r="LQ60" s="2">
        <f t="shared" si="84"/>
        <v>0.99579519204165001</v>
      </c>
      <c r="LR60" s="57">
        <f>LQ60*'DEPRECATED - DT-Prelim Calcs'!$C$21/LL$2/'DEPRECATED - DT-Prelim Calcs'!$C$19/'DEPRECATED - DT-Prelim Calcs'!$C$18*3.39*'DEPRECATED - DT-Prelim Calcs'!$C$20</f>
        <v>25.773080821789936</v>
      </c>
      <c r="LS60" s="46">
        <f t="shared" si="85"/>
        <v>0</v>
      </c>
      <c r="LT60" s="57">
        <f>LR59*'DEPRECATED - DT-Prelim Calcs'!$C$11+LT59</f>
        <v>-1075.2123258153547</v>
      </c>
      <c r="LU60" s="57">
        <f>LU59+0.5*LR60*'DEPRECATED - DT-Prelim Calcs'!$C$11^2+LT60*'DEPRECATED - DT-Prelim Calcs'!$C$11</f>
        <v>-122288.15061836543</v>
      </c>
      <c r="LV60" s="57">
        <f>MIN('Drive Train'!$F$35-LP59*'DEPRECATED - DT-Prelim Calcs'!$C$21*'Drive Train'!$F$39,LV59+LP$2)</f>
        <v>8.32</v>
      </c>
      <c r="LW60" s="57">
        <f>'Drive Train'!$F$35-LP60*'DEPRECATED - DT-Prelim Calcs'!$C$21*'Drive Train'!$F$39</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105</v>
      </c>
      <c r="H61" s="68" t="s">
        <v>112</v>
      </c>
      <c r="I61" s="68" t="s">
        <v>126</v>
      </c>
      <c r="J61" s="68" t="s">
        <v>131</v>
      </c>
      <c r="L61" s="406" t="s">
        <v>134</v>
      </c>
      <c r="M61" s="406"/>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Train'!$AA$49 + V60*(1-'Drive Train'!$AA$49))</f>
        <v>0</v>
      </c>
      <c r="W61" s="57">
        <f t="shared" si="0"/>
        <v>0</v>
      </c>
      <c r="X61" s="2">
        <f>MAX(MIN(IF(AND(AI60=1,AG61&lt;0),-1,1)*(W61-$C$9)/($C$8-$C$9)*$C$7-$C$29*AE61/T$2 -  AI60*$C$29/2,X$2),MAX(X$4:X60)*-1)</f>
        <v>-0.2458281045106315</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Train'!$F$39,AG60+W$2)-$C$3,IF(AE60-1&lt;=0,0,IF($C$32=Motors!$C$29,MAX(MAX(AG$4:AG60)*-1,AG60-W$2),MAX(0,MAX(AG$4:AG60)*-1,AG60-W$2))))</f>
        <v>0</v>
      </c>
      <c r="AH61" s="57">
        <f>'Drive Train'!$F$35-ABS(W61)*'DEPRECATED - DT-Prelim Calcs'!$C$21*'Drive Train'!$F$39</f>
        <v>12.4</v>
      </c>
      <c r="AI61" s="1">
        <f>IF(AJ61&gt;='Drive Train'!$F$29,1,0)</f>
        <v>1</v>
      </c>
      <c r="AJ61" s="57">
        <f>AJ60+0.5*Y61*'DEPRECATED - DT-Prelim Calcs'!$C$11^2+AE61*'DEPRECATED - DT-Prelim Calcs'!$C$11</f>
        <v>784.33981740885292</v>
      </c>
      <c r="AK61" s="57">
        <f t="shared" si="8"/>
        <v>0</v>
      </c>
      <c r="AL61" s="63">
        <f>AL60+'DEPRECATED - DT-Prelim Calcs'!$C$11</f>
        <v>228</v>
      </c>
      <c r="AM61" s="2">
        <f>AW61/'Drive Train'!$F$35</f>
        <v>0.88882678174538776</v>
      </c>
      <c r="AN61" s="46">
        <f>AU61*12*60/(PI() * 'Drive Train'!$F$15)/AM$2*AM61</f>
        <v>4007.4129813571585</v>
      </c>
      <c r="AO61" s="2">
        <f>('DEPRECATED - DT-Prelim Calcs'!$C$6*AM61-AN61)/('DEPRECATED - DT-Prelim Calcs'!$C$6*AM61)*'DEPRECATED - DT-Prelim Calcs'!$C$7*AM61</f>
        <v>0.33009031416196588</v>
      </c>
      <c r="AP61" s="57">
        <f>AO61/'DEPRECATED - DT-Prelim Calcs'!$C$7*('DEPRECATED - DT-Prelim Calcs'!$C$8-'DEPRECATED - DT-Prelim Calcs'!$C$9)+'DEPRECATED - DT-Prelim Calcs'!$C$9</f>
        <v>20.272857803726232</v>
      </c>
      <c r="AQ61" s="57">
        <f t="shared" si="9"/>
        <v>20.272857803726232</v>
      </c>
      <c r="AR61" s="2">
        <f t="shared" si="30"/>
        <v>9.0658050577729909E-7</v>
      </c>
      <c r="AS61" s="57">
        <f>AR61*'DEPRECATED - DT-Prelim Calcs'!$C$21/AM$2/'DEPRECATED - DT-Prelim Calcs'!$C$19/'DEPRECATED - DT-Prelim Calcs'!$C$18*3.39*'DEPRECATED - DT-Prelim Calcs'!$C$20</f>
        <v>6.5699296335289702E-6</v>
      </c>
      <c r="AT61" s="46">
        <f t="shared" si="31"/>
        <v>0</v>
      </c>
      <c r="AU61" s="57">
        <f>AS60*'DEPRECATED - DT-Prelim Calcs'!$C$11+AU60</f>
        <v>39.345434030744705</v>
      </c>
      <c r="AV61" s="57">
        <f>AV60+0.5*AS61*'DEPRECATED - DT-Prelim Calcs'!$C$11^2+AU61*'DEPRECATED - DT-Prelim Calcs'!$C$11</f>
        <v>8927.9631271155231</v>
      </c>
      <c r="AW61" s="57">
        <f>MIN('Drive Train'!$F$35-AQ60*'DEPRECATED - DT-Prelim Calcs'!$C$21*'Drive Train'!$F$39,AW60+AQ$2)</f>
        <v>11.021452093642809</v>
      </c>
      <c r="AX61" s="57">
        <f>'Drive Train'!$F$35-AQ61*'DEPRECATED - DT-Prelim Calcs'!$C$21*'Drive Train'!$F$39</f>
        <v>11.021445669346617</v>
      </c>
      <c r="AY61" s="1">
        <f>IF(AV61&gt;='Drive Train'!$F$29,1,0)</f>
        <v>1</v>
      </c>
      <c r="AZ61" s="57">
        <f t="shared" si="32"/>
        <v>22.525397559695815</v>
      </c>
      <c r="BA61" s="63">
        <f>BA60+'DEPRECATED - DT-Prelim Calcs'!$C$11</f>
        <v>228</v>
      </c>
      <c r="BB61" s="2">
        <f>BL61/'Drive Train'!$F$35</f>
        <v>1.3150249713180158</v>
      </c>
      <c r="BC61" s="46">
        <f>BJ61*12*60/(PI() * 'Drive Train'!$F$15)/BB$2*BB61</f>
        <v>-3540.8438659912977</v>
      </c>
      <c r="BD61" s="2">
        <f>('DEPRECATED - DT-Prelim Calcs'!$C$6*BB61-BC61)/('DEPRECATED - DT-Prelim Calcs'!$C$6*BB61)*'DEPRECATED - DT-Prelim Calcs'!$C$7*BB61</f>
        <v>4.7702296399831781</v>
      </c>
      <c r="BE61" s="57">
        <f>BD61/'DEPRECATED - DT-Prelim Calcs'!$C$7*('DEPRECATED - DT-Prelim Calcs'!$C$8-'DEPRECATED - DT-Prelim Calcs'!$C$9)+'DEPRECATED - DT-Prelim Calcs'!$C$9</f>
        <v>256.65039950615841</v>
      </c>
      <c r="BF61" s="57">
        <f t="shared" si="10"/>
        <v>93</v>
      </c>
      <c r="BG61" s="2">
        <f t="shared" si="33"/>
        <v>1.8933363308467155</v>
      </c>
      <c r="BH61" s="57">
        <f>BG61*'DEPRECATED - DT-Prelim Calcs'!$C$21/BB$2/'DEPRECATED - DT-Prelim Calcs'!$C$19/'DEPRECATED - DT-Prelim Calcs'!$C$18*3.39*'DEPRECATED - DT-Prelim Calcs'!$C$20</f>
        <v>19.819055478981305</v>
      </c>
      <c r="BI61" s="46">
        <f t="shared" si="34"/>
        <v>0</v>
      </c>
      <c r="BJ61" s="57">
        <f>BH60*'DEPRECATED - DT-Prelim Calcs'!$C$11+BJ60</f>
        <v>-16.267443467043876</v>
      </c>
      <c r="BK61" s="57">
        <f>BK60+0.5*BH61*'DEPRECATED - DT-Prelim Calcs'!$C$11^2+BJ61*'DEPRECATED - DT-Prelim Calcs'!$C$11</f>
        <v>5360.1382290294287</v>
      </c>
      <c r="BL61" s="57">
        <f>MIN('Drive Train'!$F$35-BF60*'DEPRECATED - DT-Prelim Calcs'!$C$21*'Drive Train'!$F$39,BL60+BF$2)</f>
        <v>16.306309644343397</v>
      </c>
      <c r="BM61" s="57">
        <f>'Drive Train'!$F$35-BF61*'DEPRECATED - DT-Prelim Calcs'!$C$21*'Drive Train'!$F$39</f>
        <v>6.0759999999999996</v>
      </c>
      <c r="BN61" s="1">
        <f>IF(BK61&gt;='Drive Train'!$F$29,1,0)</f>
        <v>1</v>
      </c>
      <c r="BO61" s="57">
        <f t="shared" si="35"/>
        <v>103.33333333333333</v>
      </c>
      <c r="BP61" s="63">
        <f>BP60+'DEPRECATED - DT-Prelim Calcs'!$C$11</f>
        <v>228</v>
      </c>
      <c r="BQ61" s="2">
        <f>CA61/'Drive Train'!$F$35</f>
        <v>0.48999999999999994</v>
      </c>
      <c r="BR61" s="46">
        <f>BY61*12*60/(PI() * 'Drive Train'!$F$15)/BQ$2*BQ61</f>
        <v>-5471.1931773949073</v>
      </c>
      <c r="BS61" s="2">
        <f>('DEPRECATED - DT-Prelim Calcs'!$C$6*BQ61-BR61)/('DEPRECATED - DT-Prelim Calcs'!$C$6*BQ61)*'DEPRECATED - DT-Prelim Calcs'!$C$7*BQ61</f>
        <v>3.654741568015333</v>
      </c>
      <c r="BT61" s="57">
        <f>BS61/'DEPRECATED - DT-Prelim Calcs'!$C$7*('DEPRECATED - DT-Prelim Calcs'!$C$8-'DEPRECATED - DT-Prelim Calcs'!$C$9)+'DEPRECATED - DT-Prelim Calcs'!$C$9</f>
        <v>197.26570256280797</v>
      </c>
      <c r="BU61" s="57">
        <f t="shared" si="11"/>
        <v>93</v>
      </c>
      <c r="BV61" s="2">
        <f t="shared" si="36"/>
        <v>1.8828060353728675</v>
      </c>
      <c r="BW61" s="57">
        <f>BV61*'DEPRECATED - DT-Prelim Calcs'!$C$21/BQ$2/'DEPRECATED - DT-Prelim Calcs'!$C$19/'DEPRECATED - DT-Prelim Calcs'!$C$18*3.39*'DEPRECATED - DT-Prelim Calcs'!$C$20</f>
        <v>25.773080821789936</v>
      </c>
      <c r="BX61" s="46">
        <f t="shared" si="37"/>
        <v>0</v>
      </c>
      <c r="BY61" s="57">
        <f>BW60*'DEPRECATED - DT-Prelim Calcs'!$C$11+BY60</f>
        <v>-51.585415043440705</v>
      </c>
      <c r="BZ61" s="57">
        <f>BZ60+0.5*BW61*'DEPRECATED - DT-Prelim Calcs'!$C$11^2+BY61*'DEPRECATED - DT-Prelim Calcs'!$C$11</f>
        <v>-4136.9746042778443</v>
      </c>
      <c r="CA61" s="57">
        <f>MIN('Drive Train'!$F$35-BU60*'DEPRECATED - DT-Prelim Calcs'!$C$21*'Drive Train'!$F$39,CA60+BU$2)</f>
        <v>6.0759999999999996</v>
      </c>
      <c r="CB61" s="57">
        <f>'Drive Train'!$F$35-BU61*'DEPRECATED - DT-Prelim Calcs'!$C$21*'Drive Train'!$F$39</f>
        <v>6.0759999999999996</v>
      </c>
      <c r="CC61" s="1">
        <f>IF(BZ61&gt;='Drive Train'!$F$29,1,0)</f>
        <v>0</v>
      </c>
      <c r="CD61" s="57">
        <f t="shared" si="38"/>
        <v>103.33333333333333</v>
      </c>
      <c r="CE61" s="63">
        <f>CE60+'DEPRECATED - DT-Prelim Calcs'!$C$11</f>
        <v>228</v>
      </c>
      <c r="CF61" s="2">
        <f>CP61/'Drive Train'!$F$35</f>
        <v>0.48999999999999994</v>
      </c>
      <c r="CG61" s="46">
        <f>CN61*12*60/(PI() * 'Drive Train'!$F$15)/CF$2*CF61</f>
        <v>2126.6321509400236</v>
      </c>
      <c r="CH61" s="2">
        <f>('DEPRECATED - DT-Prelim Calcs'!$C$6*CF61-CG61)/('DEPRECATED - DT-Prelim Calcs'!$C$6*CF61)*'DEPRECATED - DT-Prelim Calcs'!$C$7*CF61</f>
        <v>0.21932711374006431</v>
      </c>
      <c r="CI61" s="57">
        <f>CH61/'DEPRECATED - DT-Prelim Calcs'!$C$7*('DEPRECATED - DT-Prelim Calcs'!$C$8-'DEPRECATED - DT-Prelim Calcs'!$C$9)+'DEPRECATED - DT-Prelim Calcs'!$C$9</f>
        <v>14.376211075871474</v>
      </c>
      <c r="CJ61" s="57">
        <f t="shared" si="12"/>
        <v>14.376211075871474</v>
      </c>
      <c r="CK61" s="2">
        <f t="shared" si="39"/>
        <v>-9.8419488347533918E-2</v>
      </c>
      <c r="CL61" s="57">
        <f>CK61*'DEPRECATED - DT-Prelim Calcs'!$C$21/CF$2/'DEPRECATED - DT-Prelim Calcs'!$C$19/'DEPRECATED - DT-Prelim Calcs'!$C$18*3.39*'DEPRECATED - DT-Prelim Calcs'!$C$20</f>
        <v>-1.6642257222733725</v>
      </c>
      <c r="CM61" s="46">
        <f t="shared" si="40"/>
        <v>1</v>
      </c>
      <c r="CN61" s="57">
        <f>CL60*'DEPRECATED - DT-Prelim Calcs'!$C$11+CN60</f>
        <v>16.23180743994422</v>
      </c>
      <c r="CO61" s="57">
        <f>CO60+0.5*CL61*'DEPRECATED - DT-Prelim Calcs'!$C$11^2+CN61*'DEPRECATED - DT-Prelim Calcs'!$C$11</f>
        <v>-15047.064594854321</v>
      </c>
      <c r="CP61" s="57">
        <f>MIN('Drive Train'!$F$35-CJ60*'DEPRECATED - DT-Prelim Calcs'!$C$21*'Drive Train'!$F$39,CP60+CJ$2)</f>
        <v>6.0759999999999996</v>
      </c>
      <c r="CQ61" s="57">
        <f>'Drive Train'!$F$35-CJ61*'DEPRECATED - DT-Prelim Calcs'!$C$21*'Drive Train'!$F$39</f>
        <v>11.42241764684074</v>
      </c>
      <c r="CR61" s="1">
        <f>IF(CO61&gt;='Drive Train'!$F$29,1,0)</f>
        <v>0</v>
      </c>
      <c r="CS61" s="57">
        <f t="shared" si="41"/>
        <v>15.973567862079415</v>
      </c>
      <c r="CT61" s="63">
        <f>CT60+'DEPRECATED - DT-Prelim Calcs'!$C$11</f>
        <v>228</v>
      </c>
      <c r="CU61" s="2">
        <f>DE61/'Drive Train'!$F$35</f>
        <v>0.48999999999999994</v>
      </c>
      <c r="CV61" s="46">
        <f>DC61*12*60/(PI() * 'Drive Train'!$F$15)/CU$2*CU61</f>
        <v>-37867.049302036525</v>
      </c>
      <c r="CW61" s="2">
        <f>('DEPRECATED - DT-Prelim Calcs'!$C$6*CU61-CV61)/('DEPRECATED - DT-Prelim Calcs'!$C$6*CU61)*'DEPRECATED - DT-Prelim Calcs'!$C$7*CU61</f>
        <v>18.302774074654412</v>
      </c>
      <c r="CX61" s="57">
        <f>CW61/'DEPRECATED - DT-Prelim Calcs'!$C$7*('DEPRECATED - DT-Prelim Calcs'!$C$8-'DEPRECATED - DT-Prelim Calcs'!$C$9)+'DEPRECATED - DT-Prelim Calcs'!$C$9</f>
        <v>977.07589783326193</v>
      </c>
      <c r="CY61" s="57">
        <f t="shared" si="13"/>
        <v>93</v>
      </c>
      <c r="CZ61" s="2">
        <f t="shared" si="42"/>
        <v>1.2803081040535502</v>
      </c>
      <c r="DA61" s="57">
        <f>CZ61*'DEPRECATED - DT-Prelim Calcs'!$C$21/CU$2/'DEPRECATED - DT-Prelim Calcs'!$C$19/'DEPRECATED - DT-Prelim Calcs'!$C$18*3.39*'DEPRECATED - DT-Prelim Calcs'!$C$20</f>
        <v>25.773080821789936</v>
      </c>
      <c r="DB61" s="46">
        <f t="shared" si="43"/>
        <v>0</v>
      </c>
      <c r="DC61" s="57">
        <f>DA60*'DEPRECATED - DT-Prelim Calcs'!$C$11+DC60</f>
        <v>-242.78131408244997</v>
      </c>
      <c r="DD61" s="57">
        <f>DD60+0.5*DA61*'DEPRECATED - DT-Prelim Calcs'!$C$11^2+DC61*'DEPRECATED - DT-Prelim Calcs'!$C$11</f>
        <v>-30883.922554244375</v>
      </c>
      <c r="DE61" s="57">
        <f>MIN('Drive Train'!$F$35-CY60*'DEPRECATED - DT-Prelim Calcs'!$C$21*'Drive Train'!$F$39,DE60+CY$2)</f>
        <v>6.0759999999999996</v>
      </c>
      <c r="DF61" s="57">
        <f>'Drive Train'!$F$35-CY61*'DEPRECATED - DT-Prelim Calcs'!$C$21*'Drive Train'!$F$39</f>
        <v>6.0759999999999996</v>
      </c>
      <c r="DG61" s="1">
        <f>IF(DD61&gt;='Drive Train'!$F$29,1,0)</f>
        <v>0</v>
      </c>
      <c r="DH61" s="57">
        <f t="shared" si="44"/>
        <v>103.33333333333333</v>
      </c>
      <c r="DI61" s="63">
        <f>DI60+'DEPRECATED - DT-Prelim Calcs'!$C$11</f>
        <v>228</v>
      </c>
      <c r="DJ61" s="2">
        <f>DT61/'Drive Train'!$F$35</f>
        <v>0.48999999999999994</v>
      </c>
      <c r="DK61" s="46">
        <f>DR61*12*60/(PI() * 'Drive Train'!$F$15)/DJ$2*DJ61</f>
        <v>-15415.837025180241</v>
      </c>
      <c r="DL61" s="2">
        <f>('DEPRECATED - DT-Prelim Calcs'!$C$6*DJ61-DK61)/('DEPRECATED - DT-Prelim Calcs'!$C$6*DJ61)*'DEPRECATED - DT-Prelim Calcs'!$C$7*DJ61</f>
        <v>8.1512878481584217</v>
      </c>
      <c r="DM61" s="57">
        <f>DL61/'DEPRECATED - DT-Prelim Calcs'!$C$7*('DEPRECATED - DT-Prelim Calcs'!$C$8-'DEPRECATED - DT-Prelim Calcs'!$C$9)+'DEPRECATED - DT-Prelim Calcs'!$C$9</f>
        <v>436.64615390818483</v>
      </c>
      <c r="DN61" s="57">
        <f t="shared" si="14"/>
        <v>93</v>
      </c>
      <c r="DO61" s="2">
        <f t="shared" si="45"/>
        <v>1.1037138828047846</v>
      </c>
      <c r="DP61" s="57">
        <f>DO61*'DEPRECATED - DT-Prelim Calcs'!$C$21/DJ$2/'DEPRECATED - DT-Prelim Calcs'!$C$19/'DEPRECATED - DT-Prelim Calcs'!$C$18*3.39*'DEPRECATED - DT-Prelim Calcs'!$C$20</f>
        <v>25.773080821789936</v>
      </c>
      <c r="DQ61" s="46">
        <f t="shared" si="46"/>
        <v>0</v>
      </c>
      <c r="DR61" s="57">
        <f>DP60*'DEPRECATED - DT-Prelim Calcs'!$C$11+DR60</f>
        <v>-85.204574854404981</v>
      </c>
      <c r="DS61" s="57">
        <f>DS60+0.5*DP61*'DEPRECATED - DT-Prelim Calcs'!$C$11^2+DR61*'DEPRECATED - DT-Prelim Calcs'!$C$11</f>
        <v>-67818.094047800623</v>
      </c>
      <c r="DT61" s="57">
        <f>MIN('Drive Train'!$F$35-DN60*'DEPRECATED - DT-Prelim Calcs'!$C$21*'Drive Train'!$F$39,DT60+DN$2)</f>
        <v>6.0759999999999996</v>
      </c>
      <c r="DU61" s="57">
        <f>'Drive Train'!$F$35-DN61*'DEPRECATED - DT-Prelim Calcs'!$C$21*'Drive Train'!$F$39</f>
        <v>6.0759999999999996</v>
      </c>
      <c r="DV61" s="1">
        <f>IF(DS61&gt;='Drive Train'!$F$29,1,0)</f>
        <v>0</v>
      </c>
      <c r="DW61" s="57">
        <f t="shared" si="47"/>
        <v>103.33333333333333</v>
      </c>
      <c r="DX61" s="63">
        <f>DX60+'DEPRECATED - DT-Prelim Calcs'!$C$11</f>
        <v>228</v>
      </c>
      <c r="DY61" s="2">
        <f>EI61/'Drive Train'!$F$35</f>
        <v>0.48999999999999994</v>
      </c>
      <c r="DZ61" s="46">
        <f>EG61*12*60/(PI() * 'Drive Train'!$F$15)/DY$2*DY61</f>
        <v>-31447.26812610215</v>
      </c>
      <c r="EA61" s="2">
        <f>('DEPRECATED - DT-Prelim Calcs'!$C$6*DY61-DZ61)/('DEPRECATED - DT-Prelim Calcs'!$C$6*DY61)*'DEPRECATED - DT-Prelim Calcs'!$C$7*DY61</f>
        <v>15.400021235254442</v>
      </c>
      <c r="EB61" s="57">
        <f>EA61/'DEPRECATED - DT-Prelim Calcs'!$C$7*('DEPRECATED - DT-Prelim Calcs'!$C$8-'DEPRECATED - DT-Prelim Calcs'!$C$9)+'DEPRECATED - DT-Prelim Calcs'!$C$9</f>
        <v>822.54345414238389</v>
      </c>
      <c r="EC61" s="57">
        <f t="shared" si="15"/>
        <v>93</v>
      </c>
      <c r="ED61" s="2">
        <f t="shared" si="48"/>
        <v>0.96993038185874991</v>
      </c>
      <c r="EE61" s="57">
        <f>ED61*'DEPRECATED - DT-Prelim Calcs'!$C$21/DY$2/'DEPRECATED - DT-Prelim Calcs'!$C$19/'DEPRECATED - DT-Prelim Calcs'!$C$18*3.39*'DEPRECATED - DT-Prelim Calcs'!$C$20</f>
        <v>25.773080821789936</v>
      </c>
      <c r="EF61" s="46">
        <f t="shared" si="49"/>
        <v>0</v>
      </c>
      <c r="EG61" s="57">
        <f>EE60*'DEPRECATED - DT-Prelim Calcs'!$C$11+EG60</f>
        <v>-152.74351657456862</v>
      </c>
      <c r="EH61" s="57">
        <f>EH60+0.5*EE61*'DEPRECATED - DT-Prelim Calcs'!$C$11^2+EG61*'DEPRECATED - DT-Prelim Calcs'!$C$11</f>
        <v>-103519.94547786227</v>
      </c>
      <c r="EI61" s="57">
        <f>MIN('Drive Train'!$F$35-EC60*'DEPRECATED - DT-Prelim Calcs'!$C$21*'Drive Train'!$F$39,EI60+EC$2)</f>
        <v>6.0759999999999996</v>
      </c>
      <c r="EJ61" s="57">
        <f>'Drive Train'!$F$35-EC61*'DEPRECATED - DT-Prelim Calcs'!$C$21*'Drive Train'!$F$39</f>
        <v>6.0759999999999996</v>
      </c>
      <c r="EK61" s="1">
        <f>IF(EH61&gt;='Drive Train'!$F$29,1,0)</f>
        <v>0</v>
      </c>
      <c r="EL61" s="57">
        <f t="shared" si="50"/>
        <v>103.33333333333333</v>
      </c>
      <c r="EM61" s="63">
        <f>EM60+'DEPRECATED - DT-Prelim Calcs'!$C$11</f>
        <v>228</v>
      </c>
      <c r="EN61" s="2">
        <f>EX61/'Drive Train'!$F$35</f>
        <v>2.3060803533323906</v>
      </c>
      <c r="EO61" s="46">
        <f>EV61*12*60/(PI() * 'Drive Train'!$F$15)/EN$2*EN61</f>
        <v>-770473.63481533376</v>
      </c>
      <c r="EP61" s="2">
        <f>('DEPRECATED - DT-Prelim Calcs'!$C$6*EN61-EO61)/('DEPRECATED - DT-Prelim Calcs'!$C$6*EN61)*'DEPRECATED - DT-Prelim Calcs'!$C$7*EN61</f>
        <v>353.93316207647564</v>
      </c>
      <c r="EQ61" s="57">
        <f>EP61/'DEPRECATED - DT-Prelim Calcs'!$C$7*('DEPRECATED - DT-Prelim Calcs'!$C$8-'DEPRECATED - DT-Prelim Calcs'!$C$9)+'DEPRECATED - DT-Prelim Calcs'!$C$9</f>
        <v>18844.86792299246</v>
      </c>
      <c r="ER61" s="57">
        <f t="shared" si="16"/>
        <v>93</v>
      </c>
      <c r="ES61" s="2">
        <f t="shared" si="51"/>
        <v>0.86507304327942547</v>
      </c>
      <c r="ET61" s="57">
        <f>ES61*'DEPRECATED - DT-Prelim Calcs'!$C$21/EN$2/'DEPRECATED - DT-Prelim Calcs'!$C$19/'DEPRECATED - DT-Prelim Calcs'!$C$18*3.39*'DEPRECATED - DT-Prelim Calcs'!$C$20</f>
        <v>25.773080821789936</v>
      </c>
      <c r="EU61" s="46">
        <f t="shared" si="52"/>
        <v>0</v>
      </c>
      <c r="EV61" s="57">
        <f>ET60*'DEPRECATED - DT-Prelim Calcs'!$C$11+EV60</f>
        <v>-709.20453407032824</v>
      </c>
      <c r="EW61" s="57">
        <f>EW60+0.5*ET61*'DEPRECATED - DT-Prelim Calcs'!$C$11^2+EV61*'DEPRECATED - DT-Prelim Calcs'!$C$11</f>
        <v>-129397.61676056837</v>
      </c>
      <c r="EX61" s="57">
        <f>MIN('Drive Train'!$F$35-ER60*'DEPRECATED - DT-Prelim Calcs'!$C$21*'Drive Train'!$F$39,EX60+ER$2)</f>
        <v>28.595396381321642</v>
      </c>
      <c r="EY61" s="57">
        <f>'Drive Train'!$F$35-ER61*'DEPRECATED - DT-Prelim Calcs'!$C$21*'Drive Train'!$F$39</f>
        <v>6.0759999999999996</v>
      </c>
      <c r="EZ61" s="1">
        <f>IF(EW61&gt;='Drive Train'!$F$29,1,0)</f>
        <v>0</v>
      </c>
      <c r="FA61" s="57">
        <f t="shared" si="53"/>
        <v>103.33333333333333</v>
      </c>
      <c r="FB61" s="63">
        <f>FB60+'DEPRECATED - DT-Prelim Calcs'!$C$11</f>
        <v>228</v>
      </c>
      <c r="FC61" s="2">
        <f>FM61/'Drive Train'!$F$35</f>
        <v>1.6464141317899466</v>
      </c>
      <c r="FD61" s="46">
        <f>FK61*12*60/(PI() * 'Drive Train'!$F$15)/FC$2*FC61</f>
        <v>-360690.43129586137</v>
      </c>
      <c r="FE61" s="2">
        <f>('DEPRECATED - DT-Prelim Calcs'!$C$6*FC61-FD61)/('DEPRECATED - DT-Prelim Calcs'!$C$6*FC61)*'DEPRECATED - DT-Prelim Calcs'!$C$7*FC61</f>
        <v>167.05677727394135</v>
      </c>
      <c r="FF61" s="57">
        <f>FE61/'DEPRECATED - DT-Prelim Calcs'!$C$7*('DEPRECATED - DT-Prelim Calcs'!$C$8-'DEPRECATED - DT-Prelim Calcs'!$C$9)+'DEPRECATED - DT-Prelim Calcs'!$C$9</f>
        <v>8896.2205494799491</v>
      </c>
      <c r="FG61" s="57">
        <f t="shared" si="17"/>
        <v>93</v>
      </c>
      <c r="FH61" s="2">
        <f t="shared" si="54"/>
        <v>0.78067567320338405</v>
      </c>
      <c r="FI61" s="57">
        <f>FH61*'DEPRECATED - DT-Prelim Calcs'!$C$21/FC$2/'DEPRECATED - DT-Prelim Calcs'!$C$19/'DEPRECATED - DT-Prelim Calcs'!$C$18*3.39*'DEPRECATED - DT-Prelim Calcs'!$C$20</f>
        <v>25.773080821789936</v>
      </c>
      <c r="FJ61" s="46">
        <f t="shared" si="55"/>
        <v>0</v>
      </c>
      <c r="FK61" s="57">
        <f>FI60*'DEPRECATED - DT-Prelim Calcs'!$C$11+FK60</f>
        <v>-419.66385009753458</v>
      </c>
      <c r="FL61" s="57">
        <f>FL60+0.5*FI61*'DEPRECATED - DT-Prelim Calcs'!$C$11^2+FK61*'DEPRECATED - DT-Prelim Calcs'!$C$11</f>
        <v>-150458.34552409823</v>
      </c>
      <c r="FM61" s="57">
        <f>MIN('Drive Train'!$F$35-FG60*'DEPRECATED - DT-Prelim Calcs'!$C$21*'Drive Train'!$F$39,FM60+FG$2)</f>
        <v>20.415535234195339</v>
      </c>
      <c r="FN61" s="57">
        <f>'Drive Train'!$F$35-FG61*'DEPRECATED - DT-Prelim Calcs'!$C$21*'Drive Train'!$F$39</f>
        <v>6.0759999999999996</v>
      </c>
      <c r="FO61" s="1">
        <f>IF(FL61&gt;='Drive Train'!$F$29,1,0)</f>
        <v>0</v>
      </c>
      <c r="FP61" s="57">
        <f t="shared" si="56"/>
        <v>103.33333333333333</v>
      </c>
      <c r="FQ61" s="63">
        <f>FQ60+'DEPRECATED - DT-Prelim Calcs'!$C$11</f>
        <v>228</v>
      </c>
      <c r="FR61" s="2">
        <f>GB61/'Drive Train'!$F$35</f>
        <v>0.48999999999999994</v>
      </c>
      <c r="FS61" s="46">
        <f>FZ61*12*60/(PI() * 'Drive Train'!$F$15)/FR$2*FR61</f>
        <v>-327037.97884473013</v>
      </c>
      <c r="FT61" s="2">
        <f>('DEPRECATED - DT-Prelim Calcs'!$C$6*FR61-FS61)/('DEPRECATED - DT-Prelim Calcs'!$C$6*FR61)*'DEPRECATED - DT-Prelim Calcs'!$C$7*FR61</f>
        <v>149.05360713242018</v>
      </c>
      <c r="FU61" s="57">
        <f>FT61/'DEPRECATED - DT-Prelim Calcs'!$C$7*('DEPRECATED - DT-Prelim Calcs'!$C$8-'DEPRECATED - DT-Prelim Calcs'!$C$9)+'DEPRECATED - DT-Prelim Calcs'!$C$9</f>
        <v>7937.7945207840285</v>
      </c>
      <c r="FV61" s="57">
        <f t="shared" si="18"/>
        <v>93</v>
      </c>
      <c r="FW61" s="2">
        <f t="shared" si="57"/>
        <v>0.7112822800297498</v>
      </c>
      <c r="FX61" s="57">
        <f>FW61*'DEPRECATED - DT-Prelim Calcs'!$C$21/FR$2/'DEPRECATED - DT-Prelim Calcs'!$C$19/'DEPRECATED - DT-Prelim Calcs'!$C$18*3.39*'DEPRECATED - DT-Prelim Calcs'!$C$20</f>
        <v>25.773080821789936</v>
      </c>
      <c r="FY61" s="46">
        <f t="shared" si="58"/>
        <v>0</v>
      </c>
      <c r="FZ61" s="57">
        <f>FX60*'DEPRECATED - DT-Prelim Calcs'!$C$11+FZ60</f>
        <v>-1164.8754101853269</v>
      </c>
      <c r="GA61" s="57">
        <f>GA60+0.5*FX61*'DEPRECATED - DT-Prelim Calcs'!$C$11^2+FZ61*'DEPRECATED - DT-Prelim Calcs'!$C$11</f>
        <v>-183523.42424727231</v>
      </c>
      <c r="GB61" s="57">
        <f>MIN('Drive Train'!$F$35-FV60*'DEPRECATED - DT-Prelim Calcs'!$C$21*'Drive Train'!$F$39,GB60+FV$2)</f>
        <v>6.0759999999999996</v>
      </c>
      <c r="GC61" s="57">
        <f>'Drive Train'!$F$35-FV61*'DEPRECATED - DT-Prelim Calcs'!$C$21*'Drive Train'!$F$39</f>
        <v>6.0759999999999996</v>
      </c>
      <c r="GD61" s="1">
        <f>IF(GA61&gt;='Drive Train'!$F$29,1,0)</f>
        <v>0</v>
      </c>
      <c r="GE61" s="57">
        <f t="shared" si="59"/>
        <v>103.33333333333333</v>
      </c>
      <c r="GF61" s="63">
        <f>GF60+'DEPRECATED - DT-Prelim Calcs'!$C$11</f>
        <v>228</v>
      </c>
      <c r="GG61" s="2">
        <f>GQ61/'Drive Train'!$F$35</f>
        <v>0.83548387096774201</v>
      </c>
      <c r="GH61" s="46">
        <f>GO61*12*60/(PI() * 'Drive Train'!$F$15)/GG$2*GG61</f>
        <v>-120044.81258374307</v>
      </c>
      <c r="GI61" s="2">
        <f>('DEPRECATED - DT-Prelim Calcs'!$C$6*GG61-GH61)/('DEPRECATED - DT-Prelim Calcs'!$C$6*GG61)*'DEPRECATED - DT-Prelim Calcs'!$C$7*GG61</f>
        <v>56.292690299167482</v>
      </c>
      <c r="GJ61" s="57">
        <f>GI61/'DEPRECATED - DT-Prelim Calcs'!$C$7*('DEPRECATED - DT-Prelim Calcs'!$C$8-'DEPRECATED - DT-Prelim Calcs'!$C$9)+'DEPRECATED - DT-Prelim Calcs'!$C$9</f>
        <v>2999.5266246403271</v>
      </c>
      <c r="GK61" s="57">
        <f t="shared" si="60"/>
        <v>29.999999999999982</v>
      </c>
      <c r="GL61" s="2">
        <f t="shared" si="61"/>
        <v>0.99579519204165001</v>
      </c>
      <c r="GM61" s="57">
        <f>GL61*'DEPRECATED - DT-Prelim Calcs'!$C$21/GG$2/'DEPRECATED - DT-Prelim Calcs'!$C$19/'DEPRECATED - DT-Prelim Calcs'!$C$18*3.39*'DEPRECATED - DT-Prelim Calcs'!$C$20</f>
        <v>25.773080821789936</v>
      </c>
      <c r="GN61" s="46">
        <f t="shared" si="62"/>
        <v>0</v>
      </c>
      <c r="GO61" s="57">
        <f>GM60*'DEPRECATED - DT-Prelim Calcs'!$C$11+GO60</f>
        <v>-351.08375197459986</v>
      </c>
      <c r="GP61" s="57">
        <f>GP60+0.5*GM61*'DEPRECATED - DT-Prelim Calcs'!$C$11^2+GO61*'DEPRECATED - DT-Prelim Calcs'!$C$11</f>
        <v>-87969.23731053411</v>
      </c>
      <c r="GQ61" s="57">
        <f>MIN('Drive Train'!$F$35-GK60*'DEPRECATED - DT-Prelim Calcs'!$C$21*'Drive Train'!$F$39,GQ60+GK$2)</f>
        <v>10.360000000000001</v>
      </c>
      <c r="GR61" s="57">
        <f>'Drive Train'!$F$35-GK61*'DEPRECATED - DT-Prelim Calcs'!$C$21*'Drive Train'!$F$39</f>
        <v>10.360000000000001</v>
      </c>
      <c r="GS61" s="1">
        <f>IF(GP61&gt;='Drive Train'!$F$29,1,0)</f>
        <v>0</v>
      </c>
      <c r="GT61" s="57">
        <f t="shared" si="63"/>
        <v>33.333333333333314</v>
      </c>
      <c r="GU61" s="63">
        <f>GU60+'DEPRECATED - DT-Prelim Calcs'!$C$11</f>
        <v>228</v>
      </c>
      <c r="GV61" s="2">
        <f>HF61/'Drive Train'!$F$35</f>
        <v>3.1392811208784233</v>
      </c>
      <c r="GW61" s="46">
        <f>HD61*12*60/(PI() * 'Drive Train'!$F$15)/GV$2*GV61</f>
        <v>-1148339.1173128195</v>
      </c>
      <c r="GX61" s="2">
        <f>('DEPRECATED - DT-Prelim Calcs'!$C$6*GV61-GW61)/('DEPRECATED - DT-Prelim Calcs'!$C$6*GV61)*'DEPRECATED - DT-Prelim Calcs'!$C$7*GV61</f>
        <v>526.79592504801394</v>
      </c>
      <c r="GY61" s="57">
        <f>GX61/'DEPRECATED - DT-Prelim Calcs'!$C$7*('DEPRECATED - DT-Prelim Calcs'!$C$8-'DEPRECATED - DT-Prelim Calcs'!$C$9)+'DEPRECATED - DT-Prelim Calcs'!$C$9</f>
        <v>28047.47891438182</v>
      </c>
      <c r="GZ61" s="57">
        <f t="shared" si="20"/>
        <v>33.333333333333314</v>
      </c>
      <c r="HA61" s="2">
        <f t="shared" si="64"/>
        <v>0.99579519204165001</v>
      </c>
      <c r="HB61" s="57">
        <f>HA61*'DEPRECATED - DT-Prelim Calcs'!$C$21/GV$2/'DEPRECATED - DT-Prelim Calcs'!$C$19/'DEPRECATED - DT-Prelim Calcs'!$C$18*3.39*'DEPRECATED - DT-Prelim Calcs'!$C$20</f>
        <v>25.773080821789936</v>
      </c>
      <c r="HC61" s="46">
        <f t="shared" si="65"/>
        <v>0</v>
      </c>
      <c r="HD61" s="57">
        <f>HB60*'DEPRECATED - DT-Prelim Calcs'!$C$11+HD60</f>
        <v>-893.81029785966837</v>
      </c>
      <c r="HE61" s="57">
        <f>HE60+0.5*HB61*'DEPRECATED - DT-Prelim Calcs'!$C$11^2+HD61*'DEPRECATED - DT-Prelim Calcs'!$C$11</f>
        <v>-90410.578957784892</v>
      </c>
      <c r="HF61" s="57">
        <f>MIN('Drive Train'!$F$35-GZ60*'DEPRECATED - DT-Prelim Calcs'!$C$21*'Drive Train'!$F$39,HF60+GZ$2)</f>
        <v>38.92708589889245</v>
      </c>
      <c r="HG61" s="57">
        <f>'Drive Train'!$F$35-GZ61*'DEPRECATED - DT-Prelim Calcs'!$C$21*'Drive Train'!$F$39</f>
        <v>10.133333333333335</v>
      </c>
      <c r="HH61" s="1">
        <f>IF(HE61&gt;='Drive Train'!$F$29,1,0)</f>
        <v>0</v>
      </c>
      <c r="HI61" s="57">
        <f t="shared" si="66"/>
        <v>37.037037037037017</v>
      </c>
      <c r="HJ61" s="63">
        <f>HJ60+'DEPRECATED - DT-Prelim Calcs'!$C$11</f>
        <v>228</v>
      </c>
      <c r="HK61" s="2">
        <f>HU61/'Drive Train'!$F$35</f>
        <v>0.79892473118279583</v>
      </c>
      <c r="HL61" s="46">
        <f>HS61*12*60/(PI() * 'Drive Train'!$F$15)/HK$2*HK61</f>
        <v>-46618.674892465126</v>
      </c>
      <c r="HM61" s="2">
        <f>('DEPRECATED - DT-Prelim Calcs'!$C$6*HK61-HL61)/('DEPRECATED - DT-Prelim Calcs'!$C$6*HK61)*'DEPRECATED - DT-Prelim Calcs'!$C$7*HK61</f>
        <v>23.004396686736087</v>
      </c>
      <c r="HN61" s="57">
        <f>HM61/'DEPRECATED - DT-Prelim Calcs'!$C$7*('DEPRECATED - DT-Prelim Calcs'!$C$8-'DEPRECATED - DT-Prelim Calcs'!$C$9)+'DEPRECATED - DT-Prelim Calcs'!$C$9</f>
        <v>1227.3738983021744</v>
      </c>
      <c r="HO61" s="57">
        <f t="shared" si="21"/>
        <v>36.66666666666665</v>
      </c>
      <c r="HP61" s="2">
        <f t="shared" si="67"/>
        <v>0.99579519204165001</v>
      </c>
      <c r="HQ61" s="57">
        <f>HP61*'DEPRECATED - DT-Prelim Calcs'!$C$21/HK$2/'DEPRECATED - DT-Prelim Calcs'!$C$19/'DEPRECATED - DT-Prelim Calcs'!$C$18*3.39*'DEPRECATED - DT-Prelim Calcs'!$C$20</f>
        <v>25.773080821789936</v>
      </c>
      <c r="HR61" s="46">
        <f t="shared" si="68"/>
        <v>0</v>
      </c>
      <c r="HS61" s="57">
        <f>HQ60*'DEPRECATED - DT-Prelim Calcs'!$C$11+HS60</f>
        <v>-142.58027987442927</v>
      </c>
      <c r="HT61" s="57">
        <f>HT60+0.5*HQ61*'DEPRECATED - DT-Prelim Calcs'!$C$11^2+HS61*'DEPRECATED - DT-Prelim Calcs'!$C$11</f>
        <v>-98271.261489702403</v>
      </c>
      <c r="HU61" s="57">
        <f>MIN('Drive Train'!$F$35-HO60*'DEPRECATED - DT-Prelim Calcs'!$C$21*'Drive Train'!$F$39,HU60+HO$2)</f>
        <v>9.9066666666666681</v>
      </c>
      <c r="HV61" s="57">
        <f>'Drive Train'!$F$35-HO61*'DEPRECATED - DT-Prelim Calcs'!$C$21*'Drive Train'!$F$39</f>
        <v>9.9066666666666681</v>
      </c>
      <c r="HW61" s="1">
        <f>IF(HT61&gt;='Drive Train'!$F$29,1,0)</f>
        <v>0</v>
      </c>
      <c r="HX61" s="57">
        <f t="shared" si="69"/>
        <v>40.740740740740726</v>
      </c>
      <c r="HY61" s="63">
        <f>HY60+'DEPRECATED - DT-Prelim Calcs'!$C$11</f>
        <v>228</v>
      </c>
      <c r="HZ61" s="2">
        <f>IJ61/'Drive Train'!$F$35</f>
        <v>0.78064516129032269</v>
      </c>
      <c r="IA61" s="46">
        <f>IH61*12*60/(PI() * 'Drive Train'!$F$15)/HZ$2*HZ61</f>
        <v>-196123.33860462462</v>
      </c>
      <c r="IB61" s="2">
        <f>('DEPRECATED - DT-Prelim Calcs'!$C$6*HZ61-IA61)/('DEPRECATED - DT-Prelim Calcs'!$C$6*HZ61)*'DEPRECATED - DT-Prelim Calcs'!$C$7*HZ61</f>
        <v>90.560012631795118</v>
      </c>
      <c r="IC61" s="57">
        <f>IB61/'DEPRECATED - DT-Prelim Calcs'!$C$7*('DEPRECATED - DT-Prelim Calcs'!$C$8-'DEPRECATED - DT-Prelim Calcs'!$C$9)+'DEPRECATED - DT-Prelim Calcs'!$C$9</f>
        <v>4823.7994276594663</v>
      </c>
      <c r="ID61" s="57">
        <f t="shared" si="22"/>
        <v>39.999999999999986</v>
      </c>
      <c r="IE61" s="2">
        <f t="shared" si="70"/>
        <v>0.99579519204165001</v>
      </c>
      <c r="IF61" s="57">
        <f>IE61*'DEPRECATED - DT-Prelim Calcs'!$C$21/HZ$2/'DEPRECATED - DT-Prelim Calcs'!$C$19/'DEPRECATED - DT-Prelim Calcs'!$C$18*3.39*'DEPRECATED - DT-Prelim Calcs'!$C$20</f>
        <v>25.773080821789936</v>
      </c>
      <c r="IG61" s="46">
        <f t="shared" si="71"/>
        <v>0</v>
      </c>
      <c r="IH61" s="57">
        <f>IF60*'DEPRECATED - DT-Prelim Calcs'!$C$11+IH60</f>
        <v>-613.87650058512804</v>
      </c>
      <c r="II61" s="57">
        <f>II60+0.5*IF61*'DEPRECATED - DT-Prelim Calcs'!$C$11^2+IH61*'DEPRECATED - DT-Prelim Calcs'!$C$11</f>
        <v>-124058.11468522645</v>
      </c>
      <c r="IJ61" s="57">
        <f>MIN('Drive Train'!$F$35-ID60*'DEPRECATED - DT-Prelim Calcs'!$C$21*'Drive Train'!$F$39,IJ60+ID$2)</f>
        <v>9.6800000000000015</v>
      </c>
      <c r="IK61" s="57">
        <f>'Drive Train'!$F$35-ID61*'DEPRECATED - DT-Prelim Calcs'!$C$21*'Drive Train'!$F$39</f>
        <v>9.6800000000000015</v>
      </c>
      <c r="IL61" s="1">
        <f>IF(II61&gt;='Drive Train'!$F$29,1,0)</f>
        <v>0</v>
      </c>
      <c r="IM61" s="57">
        <f t="shared" si="72"/>
        <v>44.444444444444429</v>
      </c>
      <c r="IN61" s="63">
        <f>IN60+'DEPRECATED - DT-Prelim Calcs'!$C$11</f>
        <v>228</v>
      </c>
      <c r="IO61" s="2">
        <f>IY61/'Drive Train'!$F$35</f>
        <v>0.76236559139784954</v>
      </c>
      <c r="IP61" s="46">
        <f>IW61*12*60/(PI() * 'Drive Train'!$F$15)/IO$2*IO61</f>
        <v>-25956.149774205252</v>
      </c>
      <c r="IQ61" s="2">
        <f>('DEPRECATED - DT-Prelim Calcs'!$C$6*IO61-IP61)/('DEPRECATED - DT-Prelim Calcs'!$C$6*IO61)*'DEPRECATED - DT-Prelim Calcs'!$C$7*IO61</f>
        <v>13.573571423455434</v>
      </c>
      <c r="IR61" s="57">
        <f>IQ61/'DEPRECATED - DT-Prelim Calcs'!$C$7*('DEPRECATED - DT-Prelim Calcs'!$C$8-'DEPRECATED - DT-Prelim Calcs'!$C$9)+'DEPRECATED - DT-Prelim Calcs'!$C$9</f>
        <v>725.30963221134118</v>
      </c>
      <c r="IS61" s="57">
        <f t="shared" si="23"/>
        <v>43.333333333333321</v>
      </c>
      <c r="IT61" s="2">
        <f t="shared" si="73"/>
        <v>0.99579519204165001</v>
      </c>
      <c r="IU61" s="57">
        <f>IT61*'DEPRECATED - DT-Prelim Calcs'!$C$21/IO$2/'DEPRECATED - DT-Prelim Calcs'!$C$19/'DEPRECATED - DT-Prelim Calcs'!$C$18*3.39*'DEPRECATED - DT-Prelim Calcs'!$C$20</f>
        <v>25.773080821789936</v>
      </c>
      <c r="IV61" s="46">
        <f t="shared" si="74"/>
        <v>0</v>
      </c>
      <c r="IW61" s="57">
        <f>IU60*'DEPRECATED - DT-Prelim Calcs'!$C$11+IW60</f>
        <v>-83.19215763896544</v>
      </c>
      <c r="IX61" s="57">
        <f>IX60+0.5*IU61*'DEPRECATED - DT-Prelim Calcs'!$C$11^2+IW61*'DEPRECATED - DT-Prelim Calcs'!$C$11</f>
        <v>-107991.06566299865</v>
      </c>
      <c r="IY61" s="57">
        <f>MIN('Drive Train'!$F$35-IS60*'DEPRECATED - DT-Prelim Calcs'!$C$21*'Drive Train'!$F$39,IY60+IS$2)</f>
        <v>9.4533333333333349</v>
      </c>
      <c r="IZ61" s="57">
        <f>'Drive Train'!$F$35-IS61*'DEPRECATED - DT-Prelim Calcs'!$C$21*'Drive Train'!$F$39</f>
        <v>9.4533333333333349</v>
      </c>
      <c r="JA61" s="1">
        <f>IF(IX61&gt;='Drive Train'!$F$29,1,0)</f>
        <v>0</v>
      </c>
      <c r="JB61" s="57">
        <f t="shared" si="75"/>
        <v>48.148148148148138</v>
      </c>
      <c r="JC61" s="63">
        <f>JC60+'DEPRECATED - DT-Prelim Calcs'!$C$11</f>
        <v>228</v>
      </c>
      <c r="JD61" s="2">
        <f>JN61/'Drive Train'!$F$35</f>
        <v>0.74408602150537628</v>
      </c>
      <c r="JE61" s="46">
        <f>JL61*12*60/(PI() * 'Drive Train'!$F$15)/JD$2*JD61</f>
        <v>-71782.17432201351</v>
      </c>
      <c r="JF61" s="2">
        <f>('DEPRECATED - DT-Prelim Calcs'!$C$6*JD61-JE61)/('DEPRECATED - DT-Prelim Calcs'!$C$6*JD61)*'DEPRECATED - DT-Prelim Calcs'!$C$7*JD61</f>
        <v>34.25010286831062</v>
      </c>
      <c r="JG61" s="57">
        <f>JF61/'DEPRECATED - DT-Prelim Calcs'!$C$7*('DEPRECATED - DT-Prelim Calcs'!$C$8-'DEPRECATED - DT-Prelim Calcs'!$C$9)+'DEPRECATED - DT-Prelim Calcs'!$C$9</f>
        <v>1826.0560987569513</v>
      </c>
      <c r="JH61" s="57">
        <f t="shared" si="24"/>
        <v>46.666666666666657</v>
      </c>
      <c r="JI61" s="2">
        <f t="shared" si="76"/>
        <v>0.99579519204165001</v>
      </c>
      <c r="JJ61" s="57">
        <f>JI61*'DEPRECATED - DT-Prelim Calcs'!$C$21/JD$2/'DEPRECATED - DT-Prelim Calcs'!$C$19/'DEPRECATED - DT-Prelim Calcs'!$C$18*3.39*'DEPRECATED - DT-Prelim Calcs'!$C$20</f>
        <v>25.773080821789936</v>
      </c>
      <c r="JK61" s="46">
        <f t="shared" si="77"/>
        <v>0</v>
      </c>
      <c r="JL61" s="57">
        <f>JJ60*'DEPRECATED - DT-Prelim Calcs'!$C$11+JL60</f>
        <v>-235.721321182064</v>
      </c>
      <c r="JM61" s="57">
        <f>JM60+0.5*JJ61*'DEPRECATED - DT-Prelim Calcs'!$C$11^2+JL61*'DEPRECATED - DT-Prelim Calcs'!$C$11</f>
        <v>-116131.69237045967</v>
      </c>
      <c r="JN61" s="57">
        <f>MIN('Drive Train'!$F$35-JH60*'DEPRECATED - DT-Prelim Calcs'!$C$21*'Drive Train'!$F$39,JN60+JH$2)</f>
        <v>9.2266666666666666</v>
      </c>
      <c r="JO61" s="57">
        <f>'Drive Train'!$F$35-JH61*'DEPRECATED - DT-Prelim Calcs'!$C$21*'Drive Train'!$F$39</f>
        <v>9.2266666666666666</v>
      </c>
      <c r="JP61" s="1">
        <f>IF(JM61&gt;='Drive Train'!$F$29,1,0)</f>
        <v>0</v>
      </c>
      <c r="JQ61" s="57">
        <f>MIN(JG61,'DEPRECATED - DT-Prelim Calcs'!$C$10)*'DEPRECATED - DT-Prelim Calcs'!$C$11*1000/60/60</f>
        <v>103.33333333333333</v>
      </c>
      <c r="JR61" s="63">
        <f>JR60+'DEPRECATED - DT-Prelim Calcs'!$C$11</f>
        <v>228</v>
      </c>
      <c r="JS61" s="2">
        <f>KC61/'Drive Train'!$F$35</f>
        <v>0.72580645161290325</v>
      </c>
      <c r="JT61" s="46">
        <f>KA61*12*60/(PI() * 'Drive Train'!$F$15)/JS$2*JS61</f>
        <v>-91623.203642653287</v>
      </c>
      <c r="JU61" s="2">
        <f>('DEPRECATED - DT-Prelim Calcs'!$C$6*JS61-JT61)/('DEPRECATED - DT-Prelim Calcs'!$C$6*JS61)*'DEPRECATED - DT-Prelim Calcs'!$C$7*JS61</f>
        <v>43.177321274239709</v>
      </c>
      <c r="JV61" s="57">
        <f>JU61/'DEPRECATED - DT-Prelim Calcs'!$C$7*('DEPRECATED - DT-Prelim Calcs'!$C$8-'DEPRECATED - DT-Prelim Calcs'!$C$9)+'DEPRECATED - DT-Prelim Calcs'!$C$9</f>
        <v>2301.3100910725952</v>
      </c>
      <c r="JW61" s="57">
        <f t="shared" si="25"/>
        <v>49.999999999999993</v>
      </c>
      <c r="JX61" s="2">
        <f t="shared" si="78"/>
        <v>0.99579519204165001</v>
      </c>
      <c r="JY61" s="57">
        <f>JX61*'DEPRECATED - DT-Prelim Calcs'!$C$21/JS$2/'DEPRECATED - DT-Prelim Calcs'!$C$19/'DEPRECATED - DT-Prelim Calcs'!$C$18*3.39*'DEPRECATED - DT-Prelim Calcs'!$C$20</f>
        <v>25.773080821789936</v>
      </c>
      <c r="JZ61" s="46">
        <f t="shared" si="79"/>
        <v>0</v>
      </c>
      <c r="KA61" s="57">
        <f>JY60*'DEPRECATED - DT-Prelim Calcs'!$C$11+KA60</f>
        <v>-308.45374820385325</v>
      </c>
      <c r="KB61" s="57">
        <f>KB60+0.5*JY61*'DEPRECATED - DT-Prelim Calcs'!$C$11^2+KA61*'DEPRECATED - DT-Prelim Calcs'!$C$11</f>
        <v>-90972.407560616164</v>
      </c>
      <c r="KC61" s="57">
        <f>MIN('Drive Train'!$F$35-JW60*'DEPRECATED - DT-Prelim Calcs'!$C$21*'Drive Train'!$F$39,KC60+JW$2)</f>
        <v>9</v>
      </c>
      <c r="KD61" s="57">
        <f>'Drive Train'!$F$35-JW61*'DEPRECATED - DT-Prelim Calcs'!$C$21*'Drive Train'!$F$39</f>
        <v>9</v>
      </c>
      <c r="KE61" s="1">
        <f>IF(KB61&gt;='Drive Train'!$F$29,1,0)</f>
        <v>0</v>
      </c>
      <c r="KF61" s="57">
        <f>MIN(JV61,'DEPRECATED - DT-Prelim Calcs'!$C$10)*'DEPRECATED - DT-Prelim Calcs'!$C$11*1000/60/60</f>
        <v>103.33333333333333</v>
      </c>
      <c r="KG61" s="63">
        <f>KG60+'DEPRECATED - DT-Prelim Calcs'!$C$11</f>
        <v>228</v>
      </c>
      <c r="KH61" s="2">
        <f>KR61/'Drive Train'!$F$35</f>
        <v>0.7075268817204301</v>
      </c>
      <c r="KI61" s="46">
        <f>KP61*12*60/(PI() * 'Drive Train'!$F$15)/KH$2*KH61</f>
        <v>-239005.02170229898</v>
      </c>
      <c r="KJ61" s="2">
        <f>('DEPRECATED - DT-Prelim Calcs'!$C$6*KH61-KI61)/('DEPRECATED - DT-Prelim Calcs'!$C$6*KH61)*'DEPRECATED - DT-Prelim Calcs'!$C$7*KH61</f>
        <v>109.77307642707393</v>
      </c>
      <c r="KK61" s="57">
        <f>KJ61/'DEPRECATED - DT-Prelim Calcs'!$C$7*('DEPRECATED - DT-Prelim Calcs'!$C$8-'DEPRECATED - DT-Prelim Calcs'!$C$9)+'DEPRECATED - DT-Prelim Calcs'!$C$9</f>
        <v>5846.6359774247239</v>
      </c>
      <c r="KL61" s="57">
        <f t="shared" si="26"/>
        <v>53.333333333333329</v>
      </c>
      <c r="KM61" s="2">
        <f t="shared" si="80"/>
        <v>0.99579519204165001</v>
      </c>
      <c r="KN61" s="57">
        <f>KM61*'DEPRECATED - DT-Prelim Calcs'!$C$21/KH$2/'DEPRECATED - DT-Prelim Calcs'!$C$19/'DEPRECATED - DT-Prelim Calcs'!$C$18*3.39*'DEPRECATED - DT-Prelim Calcs'!$C$20</f>
        <v>25.773080821789936</v>
      </c>
      <c r="KO61" s="46">
        <f t="shared" si="81"/>
        <v>0</v>
      </c>
      <c r="KP61" s="57">
        <f>KN60*'DEPRECATED - DT-Prelim Calcs'!$C$11+KP60</f>
        <v>-825.40954010217592</v>
      </c>
      <c r="KQ61" s="57">
        <f>KQ60+0.5*KN61*'DEPRECATED - DT-Prelim Calcs'!$C$11^2+KP61*'DEPRECATED - DT-Prelim Calcs'!$C$11</f>
        <v>-127110.36550188718</v>
      </c>
      <c r="KR61" s="57">
        <f>MIN('Drive Train'!$F$35-KL60*'DEPRECATED - DT-Prelim Calcs'!$C$21*'Drive Train'!$F$39,KR60+KL$2)</f>
        <v>8.7733333333333334</v>
      </c>
      <c r="KS61" s="57">
        <f>'Drive Train'!$F$35-KL61*'DEPRECATED - DT-Prelim Calcs'!$C$21*'Drive Train'!$F$39</f>
        <v>8.7733333333333334</v>
      </c>
      <c r="KT61" s="1">
        <f>IF(KQ61&gt;='Drive Train'!$F$29,1,0)</f>
        <v>0</v>
      </c>
      <c r="KU61" s="57">
        <f>MIN(KK61,'DEPRECATED - DT-Prelim Calcs'!$C$10)*'DEPRECATED - DT-Prelim Calcs'!$C$11*1000/60/60</f>
        <v>103.33333333333333</v>
      </c>
      <c r="KV61" s="63">
        <f>KV60+'DEPRECATED - DT-Prelim Calcs'!$C$11</f>
        <v>228</v>
      </c>
      <c r="KW61" s="2">
        <f>LG61/'Drive Train'!$F$35</f>
        <v>0.68924731182795695</v>
      </c>
      <c r="KX61" s="46">
        <f>LE61*12*60/(PI() * 'Drive Train'!$F$15)/KW$2*KW61</f>
        <v>-115211.08227855522</v>
      </c>
      <c r="KY61" s="2">
        <f>('DEPRECATED - DT-Prelim Calcs'!$C$6*KW61-KX61)/('DEPRECATED - DT-Prelim Calcs'!$C$6*KW61)*'DEPRECATED - DT-Prelim Calcs'!$C$7*KW61</f>
        <v>53.754652305054734</v>
      </c>
      <c r="KZ61" s="57">
        <f>KY61/'DEPRECATED - DT-Prelim Calcs'!$C$7*('DEPRECATED - DT-Prelim Calcs'!$C$8-'DEPRECATED - DT-Prelim Calcs'!$C$9)+'DEPRECATED - DT-Prelim Calcs'!$C$9</f>
        <v>2864.4103281072703</v>
      </c>
      <c r="LA61" s="57">
        <f t="shared" si="27"/>
        <v>56.666666666666664</v>
      </c>
      <c r="LB61" s="2">
        <f t="shared" si="82"/>
        <v>0.99579519204165001</v>
      </c>
      <c r="LC61" s="57">
        <f>LB61*'DEPRECATED - DT-Prelim Calcs'!$C$21/KW$2/'DEPRECATED - DT-Prelim Calcs'!$C$19/'DEPRECATED - DT-Prelim Calcs'!$C$18*3.39*'DEPRECATED - DT-Prelim Calcs'!$C$20</f>
        <v>25.773080821789936</v>
      </c>
      <c r="LD61" s="46">
        <f t="shared" si="83"/>
        <v>0</v>
      </c>
      <c r="LE61" s="57">
        <f>LC60*'DEPRECATED - DT-Prelim Calcs'!$C$11+LE60</f>
        <v>-408.43653075694817</v>
      </c>
      <c r="LF61" s="57">
        <f>LF60+0.5*LC61*'DEPRECATED - DT-Prelim Calcs'!$C$11^2+LE61*'DEPRECATED - DT-Prelim Calcs'!$C$11</f>
        <v>-112197.32441898518</v>
      </c>
      <c r="LG61" s="57">
        <f>MIN('Drive Train'!$F$35-LA60*'DEPRECATED - DT-Prelim Calcs'!$C$21*'Drive Train'!$F$39,LG60+LA$2)</f>
        <v>8.5466666666666669</v>
      </c>
      <c r="LH61" s="57">
        <f>'Drive Train'!$F$35-LA61*'DEPRECATED - DT-Prelim Calcs'!$C$21*'Drive Train'!$F$39</f>
        <v>8.5466666666666669</v>
      </c>
      <c r="LI61" s="1">
        <f>IF(LF61&gt;='Drive Train'!$F$29,1,0)</f>
        <v>0</v>
      </c>
      <c r="LJ61" s="57">
        <f>MIN(KZ61,'DEPRECATED - DT-Prelim Calcs'!$C$10)*'DEPRECATED - DT-Prelim Calcs'!$C$11*1000/60/60</f>
        <v>103.33333333333333</v>
      </c>
      <c r="LK61" s="63">
        <f>LK60+'DEPRECATED - DT-Prelim Calcs'!$C$11</f>
        <v>228</v>
      </c>
      <c r="LL61" s="2">
        <f>LV61/'Drive Train'!$F$35</f>
        <v>0.67096774193548392</v>
      </c>
      <c r="LM61" s="46">
        <f>LT61*12*60/(PI() * 'Drive Train'!$F$15)/LL$2*LL61</f>
        <v>-266941.51271021657</v>
      </c>
      <c r="LN61" s="2">
        <f>('DEPRECATED - DT-Prelim Calcs'!$C$6*LL61-LM61)/('DEPRECATED - DT-Prelim Calcs'!$C$6*LL61)*'DEPRECATED - DT-Prelim Calcs'!$C$7*LL61</f>
        <v>122.31666558482286</v>
      </c>
      <c r="LO61" s="57">
        <f>LN61/'DEPRECATED - DT-Prelim Calcs'!$C$7*('DEPRECATED - DT-Prelim Calcs'!$C$8-'DEPRECATED - DT-Prelim Calcs'!$C$9)+'DEPRECATED - DT-Prelim Calcs'!$C$9</f>
        <v>6514.4129437895317</v>
      </c>
      <c r="LP61" s="57">
        <f t="shared" si="28"/>
        <v>60</v>
      </c>
      <c r="LQ61" s="2">
        <f t="shared" si="84"/>
        <v>0.99579519204165001</v>
      </c>
      <c r="LR61" s="57">
        <f>LQ61*'DEPRECATED - DT-Prelim Calcs'!$C$21/LL$2/'DEPRECATED - DT-Prelim Calcs'!$C$19/'DEPRECATED - DT-Prelim Calcs'!$C$18*3.39*'DEPRECATED - DT-Prelim Calcs'!$C$20</f>
        <v>25.773080821789936</v>
      </c>
      <c r="LS61" s="46">
        <f t="shared" si="85"/>
        <v>0</v>
      </c>
      <c r="LT61" s="57">
        <f>LR60*'DEPRECATED - DT-Prelim Calcs'!$C$11+LT60</f>
        <v>-972.12000252819496</v>
      </c>
      <c r="LU61" s="57">
        <f>LU60+0.5*LR61*'DEPRECATED - DT-Prelim Calcs'!$C$11^2+LT61*'DEPRECATED - DT-Prelim Calcs'!$C$11</f>
        <v>-125970.44598190389</v>
      </c>
      <c r="LV61" s="57">
        <f>MIN('Drive Train'!$F$35-LP60*'DEPRECATED - DT-Prelim Calcs'!$C$21*'Drive Train'!$F$39,LV60+LP$2)</f>
        <v>8.32</v>
      </c>
      <c r="LW61" s="57">
        <f>'Drive Train'!$F$35-LP61*'DEPRECATED - DT-Prelim Calcs'!$C$21*'Drive Train'!$F$39</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71</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Train'!$AA$49 + V61*(1-'Drive Train'!$AA$49))</f>
        <v>0</v>
      </c>
      <c r="W62" s="57">
        <f t="shared" si="0"/>
        <v>0</v>
      </c>
      <c r="X62" s="2">
        <f>MAX(MIN(IF(AND(AI61=1,AG62&lt;0),-1,1)*(W62-$C$9)/($C$8-$C$9)*$C$7-$C$29*AE62/T$2 -  AI61*$C$29/2,X$2),MAX(X$4:X61)*-1)</f>
        <v>-0.2458281045106315</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Train'!$F$39,AG61+W$2)-$C$3,IF(AE61-1&lt;=0,0,IF($C$32=Motors!$C$29,MAX(MAX(AG$4:AG61)*-1,AG61-W$2),MAX(0,MAX(AG$4:AG61)*-1,AG61-W$2))))</f>
        <v>0</v>
      </c>
      <c r="AH62" s="57">
        <f>'Drive Train'!$F$35-ABS(W62)*'DEPRECATED - DT-Prelim Calcs'!$C$21*'Drive Train'!$F$39</f>
        <v>12.4</v>
      </c>
      <c r="AI62" s="1">
        <f>IF(AJ62&gt;='Drive Train'!$F$29,1,0)</f>
        <v>1</v>
      </c>
      <c r="AJ62" s="57">
        <f>AJ61+0.5*Y62*'DEPRECATED - DT-Prelim Calcs'!$C$11^2+AE62*'DEPRECATED - DT-Prelim Calcs'!$C$11</f>
        <v>784.33981740885292</v>
      </c>
      <c r="AK62" s="57">
        <f t="shared" si="8"/>
        <v>0</v>
      </c>
      <c r="AL62" s="63">
        <f>AL61+'DEPRECATED - DT-Prelim Calcs'!$C$11</f>
        <v>232</v>
      </c>
      <c r="AM62" s="2">
        <f>AW62/'Drive Train'!$F$35</f>
        <v>0.88882626365698525</v>
      </c>
      <c r="AN62" s="46">
        <f>AU62*12*60/(PI() * 'Drive Train'!$F$15)/AM$2*AM62</f>
        <v>4007.4133221170432</v>
      </c>
      <c r="AO62" s="2">
        <f>('DEPRECATED - DT-Prelim Calcs'!$C$6*AM62-AN62)/('DEPRECATED - DT-Prelim Calcs'!$C$6*AM62)*'DEPRECATED - DT-Prelim Calcs'!$C$7*AM62</f>
        <v>0.33008891149174452</v>
      </c>
      <c r="AP62" s="57">
        <f>AO62/'DEPRECATED - DT-Prelim Calcs'!$C$7*('DEPRECATED - DT-Prelim Calcs'!$C$8-'DEPRECATED - DT-Prelim Calcs'!$C$9)+'DEPRECATED - DT-Prelim Calcs'!$C$9</f>
        <v>20.272783130452623</v>
      </c>
      <c r="AQ62" s="57">
        <f t="shared" si="9"/>
        <v>20.272783130452623</v>
      </c>
      <c r="AR62" s="2">
        <f t="shared" si="30"/>
        <v>-7.1656400785213847E-7</v>
      </c>
      <c r="AS62" s="57">
        <f>AR62*'DEPRECATED - DT-Prelim Calcs'!$C$21/AM$2/'DEPRECATED - DT-Prelim Calcs'!$C$19/'DEPRECATED - DT-Prelim Calcs'!$C$18*3.39*'DEPRECATED - DT-Prelim Calcs'!$C$20</f>
        <v>-5.1928925004532492E-6</v>
      </c>
      <c r="AT62" s="46">
        <f t="shared" si="31"/>
        <v>0</v>
      </c>
      <c r="AU62" s="57">
        <f>AS61*'DEPRECATED - DT-Prelim Calcs'!$C$11+AU61</f>
        <v>39.345460310463238</v>
      </c>
      <c r="AV62" s="57">
        <f>AV61+0.5*AS62*'DEPRECATED - DT-Prelim Calcs'!$C$11^2+AU62*'DEPRECATED - DT-Prelim Calcs'!$C$11</f>
        <v>9085.3449268142358</v>
      </c>
      <c r="AW62" s="57">
        <f>MIN('Drive Train'!$F$35-AQ61*'DEPRECATED - DT-Prelim Calcs'!$C$21*'Drive Train'!$F$39,AW61+AQ$2)</f>
        <v>11.021445669346617</v>
      </c>
      <c r="AX62" s="57">
        <f>'Drive Train'!$F$35-AQ62*'DEPRECATED - DT-Prelim Calcs'!$C$21*'Drive Train'!$F$39</f>
        <v>11.021450747129222</v>
      </c>
      <c r="AY62" s="1">
        <f>IF(AV62&gt;='Drive Train'!$F$29,1,0)</f>
        <v>1</v>
      </c>
      <c r="AZ62" s="57">
        <f t="shared" si="32"/>
        <v>22.525314589391805</v>
      </c>
      <c r="BA62" s="63">
        <f>BA61+'DEPRECATED - DT-Prelim Calcs'!$C$11</f>
        <v>232</v>
      </c>
      <c r="BB62" s="2">
        <f>BL62/'Drive Train'!$F$35</f>
        <v>0.48999999999999994</v>
      </c>
      <c r="BC62" s="46">
        <f>BJ62*12*60/(PI() * 'Drive Train'!$F$15)/BB$2*BB62</f>
        <v>5110.3495962246625</v>
      </c>
      <c r="BD62" s="2">
        <f>('DEPRECATED - DT-Prelim Calcs'!$C$6*BB62-BC62)/('DEPRECATED - DT-Prelim Calcs'!$C$6*BB62)*'DEPRECATED - DT-Prelim Calcs'!$C$7*BB62</f>
        <v>-1.1297834009195942</v>
      </c>
      <c r="BE62" s="57">
        <f>BD62/'DEPRECATED - DT-Prelim Calcs'!$C$7*('DEPRECATED - DT-Prelim Calcs'!$C$8-'DEPRECATED - DT-Prelim Calcs'!$C$9)+'DEPRECATED - DT-Prelim Calcs'!$C$9</f>
        <v>-57.445730430698724</v>
      </c>
      <c r="BF62" s="57">
        <f t="shared" si="10"/>
        <v>-57.445730430698724</v>
      </c>
      <c r="BG62" s="2">
        <f t="shared" si="33"/>
        <v>-1.8933363355267185</v>
      </c>
      <c r="BH62" s="57">
        <f>BG62*'DEPRECATED - DT-Prelim Calcs'!$C$21/BB$2/'DEPRECATED - DT-Prelim Calcs'!$C$19/'DEPRECATED - DT-Prelim Calcs'!$C$18*3.39*'DEPRECATED - DT-Prelim Calcs'!$C$20</f>
        <v>-19.819055527970612</v>
      </c>
      <c r="BI62" s="46">
        <f t="shared" si="34"/>
        <v>1</v>
      </c>
      <c r="BJ62" s="57">
        <f>BH61*'DEPRECATED - DT-Prelim Calcs'!$C$11+BJ61</f>
        <v>63.008778448881344</v>
      </c>
      <c r="BK62" s="57">
        <f>BK61+0.5*BH62*'DEPRECATED - DT-Prelim Calcs'!$C$11^2+BJ62*'DEPRECATED - DT-Prelim Calcs'!$C$11</f>
        <v>5453.6208986011898</v>
      </c>
      <c r="BL62" s="57">
        <f>MIN('Drive Train'!$F$35-BF61*'DEPRECATED - DT-Prelim Calcs'!$C$21*'Drive Train'!$F$39,BL61+BF$2)</f>
        <v>6.0759999999999996</v>
      </c>
      <c r="BM62" s="57">
        <f>'Drive Train'!$F$35-BF62*'DEPRECATED - DT-Prelim Calcs'!$C$21*'Drive Train'!$F$39</f>
        <v>16.306309669287515</v>
      </c>
      <c r="BN62" s="1">
        <f>IF(BK62&gt;='Drive Train'!$F$29,1,0)</f>
        <v>1</v>
      </c>
      <c r="BO62" s="57">
        <f t="shared" si="35"/>
        <v>-63.828589367443023</v>
      </c>
      <c r="BP62" s="63">
        <f>BP61+'DEPRECATED - DT-Prelim Calcs'!$C$11</f>
        <v>232</v>
      </c>
      <c r="BQ62" s="2">
        <f>CA62/'Drive Train'!$F$35</f>
        <v>0.48999999999999994</v>
      </c>
      <c r="BR62" s="46">
        <f>BY62*12*60/(PI() * 'Drive Train'!$F$15)/BQ$2*BQ62</f>
        <v>5462.8666791656196</v>
      </c>
      <c r="BS62" s="2">
        <f>('DEPRECATED - DT-Prelim Calcs'!$C$6*BQ62-BR62)/('DEPRECATED - DT-Prelim Calcs'!$C$6*BQ62)*'DEPRECATED - DT-Prelim Calcs'!$C$7*BQ62</f>
        <v>-1.2891766785720722</v>
      </c>
      <c r="BT62" s="57">
        <f>BS62/'DEPRECATED - DT-Prelim Calcs'!$C$7*('DEPRECATED - DT-Prelim Calcs'!$C$8-'DEPRECATED - DT-Prelim Calcs'!$C$9)+'DEPRECATED - DT-Prelim Calcs'!$C$9</f>
        <v>-65.931272971284997</v>
      </c>
      <c r="BU62" s="57">
        <f t="shared" si="11"/>
        <v>-65.931272971284997</v>
      </c>
      <c r="BV62" s="2">
        <f t="shared" si="36"/>
        <v>-2.1054002667441818</v>
      </c>
      <c r="BW62" s="57">
        <f>BV62*'DEPRECATED - DT-Prelim Calcs'!$C$21/BQ$2/'DEPRECATED - DT-Prelim Calcs'!$C$19/'DEPRECATED - DT-Prelim Calcs'!$C$18*3.39*'DEPRECATED - DT-Prelim Calcs'!$C$20</f>
        <v>-28.820096291156094</v>
      </c>
      <c r="BX62" s="46">
        <f t="shared" si="37"/>
        <v>1</v>
      </c>
      <c r="BY62" s="57">
        <f>BW61*'DEPRECATED - DT-Prelim Calcs'!$C$11+BY61</f>
        <v>51.506908243719039</v>
      </c>
      <c r="BZ62" s="57">
        <f>BZ61+0.5*BW62*'DEPRECATED - DT-Prelim Calcs'!$C$11^2+BY62*'DEPRECATED - DT-Prelim Calcs'!$C$11</f>
        <v>-4161.5077416322174</v>
      </c>
      <c r="CA62" s="57">
        <f>MIN('Drive Train'!$F$35-BU61*'DEPRECATED - DT-Prelim Calcs'!$C$21*'Drive Train'!$F$39,CA61+BU$2)</f>
        <v>6.0759999999999996</v>
      </c>
      <c r="CB62" s="57">
        <f>'Drive Train'!$F$35-BU62*'DEPRECATED - DT-Prelim Calcs'!$C$21*'Drive Train'!$F$39</f>
        <v>16.88332656204738</v>
      </c>
      <c r="CC62" s="1">
        <f>IF(BZ62&gt;='Drive Train'!$F$29,1,0)</f>
        <v>0</v>
      </c>
      <c r="CD62" s="57">
        <f t="shared" si="38"/>
        <v>-73.256969968094438</v>
      </c>
      <c r="CE62" s="63">
        <f>CE61+'DEPRECATED - DT-Prelim Calcs'!$C$11</f>
        <v>232</v>
      </c>
      <c r="CF62" s="2">
        <f>CP62/'Drive Train'!$F$35</f>
        <v>0.92116271345489842</v>
      </c>
      <c r="CG62" s="46">
        <f>CN62*12*60/(PI() * 'Drive Train'!$F$15)/CF$2*CF62</f>
        <v>2358.3063321484883</v>
      </c>
      <c r="CH62" s="2">
        <f>('DEPRECATED - DT-Prelim Calcs'!$C$6*CF62-CG62)/('DEPRECATED - DT-Prelim Calcs'!$C$6*CF62)*'DEPRECATED - DT-Prelim Calcs'!$C$7*CF62</f>
        <v>1.1536760117569138</v>
      </c>
      <c r="CI62" s="57">
        <f>CH62/'DEPRECATED - DT-Prelim Calcs'!$C$7*('DEPRECATED - DT-Prelim Calcs'!$C$8-'DEPRECATED - DT-Prelim Calcs'!$C$9)+'DEPRECATED - DT-Prelim Calcs'!$C$9</f>
        <v>64.117689754527817</v>
      </c>
      <c r="CJ62" s="57">
        <f t="shared" si="12"/>
        <v>64.117689754527817</v>
      </c>
      <c r="CK62" s="2">
        <f t="shared" si="39"/>
        <v>0.96624196304715659</v>
      </c>
      <c r="CL62" s="57">
        <f>CK62*'DEPRECATED - DT-Prelim Calcs'!$C$21/CF$2/'DEPRECATED - DT-Prelim Calcs'!$C$19/'DEPRECATED - DT-Prelim Calcs'!$C$18*3.39*'DEPRECATED - DT-Prelim Calcs'!$C$20</f>
        <v>16.338682062283734</v>
      </c>
      <c r="CM62" s="46">
        <f t="shared" si="40"/>
        <v>0</v>
      </c>
      <c r="CN62" s="57">
        <f>CL61*'DEPRECATED - DT-Prelim Calcs'!$C$11+CN61</f>
        <v>9.5749045508507287</v>
      </c>
      <c r="CO62" s="57">
        <f>CO61+0.5*CL62*'DEPRECATED - DT-Prelim Calcs'!$C$11^2+CN62*'DEPRECATED - DT-Prelim Calcs'!$C$11</f>
        <v>-14878.055520152649</v>
      </c>
      <c r="CP62" s="57">
        <f>MIN('Drive Train'!$F$35-CJ61*'DEPRECATED - DT-Prelim Calcs'!$C$21*'Drive Train'!$F$39,CP61+CJ$2)</f>
        <v>11.42241764684074</v>
      </c>
      <c r="CQ62" s="57">
        <f>'Drive Train'!$F$35-CJ62*'DEPRECATED - DT-Prelim Calcs'!$C$21*'Drive Train'!$F$39</f>
        <v>8.0399970966921082</v>
      </c>
      <c r="CR62" s="1">
        <f>IF(CO62&gt;='Drive Train'!$F$29,1,0)</f>
        <v>0</v>
      </c>
      <c r="CS62" s="57">
        <f t="shared" si="41"/>
        <v>71.241877505030914</v>
      </c>
      <c r="CT62" s="63">
        <f>CT61+'DEPRECATED - DT-Prelim Calcs'!$C$11</f>
        <v>232</v>
      </c>
      <c r="CU62" s="2">
        <f>DE62/'Drive Train'!$F$35</f>
        <v>0.48999999999999994</v>
      </c>
      <c r="CV62" s="46">
        <f>DC62*12*60/(PI() * 'Drive Train'!$F$15)/CU$2*CU62</f>
        <v>-21787.54951297693</v>
      </c>
      <c r="CW62" s="2">
        <f>('DEPRECATED - DT-Prelim Calcs'!$C$6*CU62-CV62)/('DEPRECATED - DT-Prelim Calcs'!$C$6*CU62)*'DEPRECATED - DT-Prelim Calcs'!$C$7*CU62</f>
        <v>11.032306064967056</v>
      </c>
      <c r="CX62" s="57">
        <f>CW62/'DEPRECATED - DT-Prelim Calcs'!$C$7*('DEPRECATED - DT-Prelim Calcs'!$C$8-'DEPRECATED - DT-Prelim Calcs'!$C$9)+'DEPRECATED - DT-Prelim Calcs'!$C$9</f>
        <v>590.02152204783124</v>
      </c>
      <c r="CY62" s="57">
        <f t="shared" si="13"/>
        <v>93</v>
      </c>
      <c r="CZ62" s="2">
        <f t="shared" si="42"/>
        <v>1.2803081040535502</v>
      </c>
      <c r="DA62" s="57">
        <f>CZ62*'DEPRECATED - DT-Prelim Calcs'!$C$21/CU$2/'DEPRECATED - DT-Prelim Calcs'!$C$19/'DEPRECATED - DT-Prelim Calcs'!$C$18*3.39*'DEPRECATED - DT-Prelim Calcs'!$C$20</f>
        <v>25.773080821789936</v>
      </c>
      <c r="DB62" s="46">
        <f t="shared" si="43"/>
        <v>0</v>
      </c>
      <c r="DC62" s="57">
        <f>DA61*'DEPRECATED - DT-Prelim Calcs'!$C$11+DC61</f>
        <v>-139.68899079529024</v>
      </c>
      <c r="DD62" s="57">
        <f>DD61+0.5*DA62*'DEPRECATED - DT-Prelim Calcs'!$C$11^2+DC62*'DEPRECATED - DT-Prelim Calcs'!$C$11</f>
        <v>-31236.493870851216</v>
      </c>
      <c r="DE62" s="57">
        <f>MIN('Drive Train'!$F$35-CY61*'DEPRECATED - DT-Prelim Calcs'!$C$21*'Drive Train'!$F$39,DE61+CY$2)</f>
        <v>6.0759999999999996</v>
      </c>
      <c r="DF62" s="57">
        <f>'Drive Train'!$F$35-CY62*'DEPRECATED - DT-Prelim Calcs'!$C$21*'Drive Train'!$F$39</f>
        <v>6.0759999999999996</v>
      </c>
      <c r="DG62" s="1">
        <f>IF(DD62&gt;='Drive Train'!$F$29,1,0)</f>
        <v>0</v>
      </c>
      <c r="DH62" s="57">
        <f t="shared" si="44"/>
        <v>103.33333333333333</v>
      </c>
      <c r="DI62" s="63">
        <f>DI61+'DEPRECATED - DT-Prelim Calcs'!$C$11</f>
        <v>232</v>
      </c>
      <c r="DJ62" s="2">
        <f>DT62/'Drive Train'!$F$35</f>
        <v>0.48999999999999994</v>
      </c>
      <c r="DK62" s="46">
        <f>DR62*12*60/(PI() * 'Drive Train'!$F$15)/DJ$2*DJ62</f>
        <v>3236.3827301288916</v>
      </c>
      <c r="DL62" s="2">
        <f>('DEPRECATED - DT-Prelim Calcs'!$C$6*DJ62-DK62)/('DEPRECATED - DT-Prelim Calcs'!$C$6*DJ62)*'DEPRECATED - DT-Prelim Calcs'!$C$7*DJ62</f>
        <v>-0.28245504307891728</v>
      </c>
      <c r="DM62" s="57">
        <f>DL62/'DEPRECATED - DT-Prelim Calcs'!$C$7*('DEPRECATED - DT-Prelim Calcs'!$C$8-'DEPRECATED - DT-Prelim Calcs'!$C$9)+'DEPRECATED - DT-Prelim Calcs'!$C$9</f>
        <v>-12.336922002914974</v>
      </c>
      <c r="DN62" s="57">
        <f t="shared" si="14"/>
        <v>-12.336922002914974</v>
      </c>
      <c r="DO62" s="2">
        <f t="shared" si="45"/>
        <v>-0.76601286717128991</v>
      </c>
      <c r="DP62" s="57">
        <f>DO62*'DEPRECATED - DT-Prelim Calcs'!$C$21/DJ$2/'DEPRECATED - DT-Prelim Calcs'!$C$19/'DEPRECATED - DT-Prelim Calcs'!$C$18*3.39*'DEPRECATED - DT-Prelim Calcs'!$C$20</f>
        <v>-17.887345483021868</v>
      </c>
      <c r="DQ62" s="46">
        <f t="shared" si="46"/>
        <v>1</v>
      </c>
      <c r="DR62" s="57">
        <f>DP61*'DEPRECATED - DT-Prelim Calcs'!$C$11+DR61</f>
        <v>17.887748432754762</v>
      </c>
      <c r="DS62" s="57">
        <f>DS61+0.5*DP62*'DEPRECATED - DT-Prelim Calcs'!$C$11^2+DR62*'DEPRECATED - DT-Prelim Calcs'!$C$11</f>
        <v>-67889.641817933792</v>
      </c>
      <c r="DT62" s="57">
        <f>MIN('Drive Train'!$F$35-DN61*'DEPRECATED - DT-Prelim Calcs'!$C$21*'Drive Train'!$F$39,DT61+DN$2)</f>
        <v>6.0759999999999996</v>
      </c>
      <c r="DU62" s="57">
        <f>'Drive Train'!$F$35-DN62*'DEPRECATED - DT-Prelim Calcs'!$C$21*'Drive Train'!$F$39</f>
        <v>13.238910696198218</v>
      </c>
      <c r="DV62" s="1">
        <f>IF(DS62&gt;='Drive Train'!$F$29,1,0)</f>
        <v>0</v>
      </c>
      <c r="DW62" s="57">
        <f t="shared" si="47"/>
        <v>-13.707691114349972</v>
      </c>
      <c r="DX62" s="63">
        <f>DX61+'DEPRECATED - DT-Prelim Calcs'!$C$11</f>
        <v>232</v>
      </c>
      <c r="DY62" s="2">
        <f>EI62/'Drive Train'!$F$35</f>
        <v>0.48999999999999994</v>
      </c>
      <c r="DZ62" s="46">
        <f>EG62*12*60/(PI() * 'Drive Train'!$F$15)/DY$2*DY62</f>
        <v>-10222.328404543478</v>
      </c>
      <c r="EA62" s="2">
        <f>('DEPRECATED - DT-Prelim Calcs'!$C$6*DY62-DZ62)/('DEPRECATED - DT-Prelim Calcs'!$C$6*DY62)*'DEPRECATED - DT-Prelim Calcs'!$C$7*DY62</f>
        <v>5.8030034624671263</v>
      </c>
      <c r="EB62" s="57">
        <f>EA62/'DEPRECATED - DT-Prelim Calcs'!$C$7*('DEPRECATED - DT-Prelim Calcs'!$C$8-'DEPRECATED - DT-Prelim Calcs'!$C$9)+'DEPRECATED - DT-Prelim Calcs'!$C$9</f>
        <v>311.63167810561504</v>
      </c>
      <c r="EC62" s="57">
        <f t="shared" si="15"/>
        <v>93</v>
      </c>
      <c r="ED62" s="2">
        <f t="shared" si="48"/>
        <v>0.96993038185874991</v>
      </c>
      <c r="EE62" s="57">
        <f>ED62*'DEPRECATED - DT-Prelim Calcs'!$C$21/DY$2/'DEPRECATED - DT-Prelim Calcs'!$C$19/'DEPRECATED - DT-Prelim Calcs'!$C$18*3.39*'DEPRECATED - DT-Prelim Calcs'!$C$20</f>
        <v>25.773080821789936</v>
      </c>
      <c r="EF62" s="46">
        <f t="shared" si="49"/>
        <v>0</v>
      </c>
      <c r="EG62" s="57">
        <f>EE61*'DEPRECATED - DT-Prelim Calcs'!$C$11+EG61</f>
        <v>-49.651193287408873</v>
      </c>
      <c r="EH62" s="57">
        <f>EH61+0.5*EE62*'DEPRECATED - DT-Prelim Calcs'!$C$11^2+EG62*'DEPRECATED - DT-Prelim Calcs'!$C$11</f>
        <v>-103512.3656044376</v>
      </c>
      <c r="EI62" s="57">
        <f>MIN('Drive Train'!$F$35-EC61*'DEPRECATED - DT-Prelim Calcs'!$C$21*'Drive Train'!$F$39,EI61+EC$2)</f>
        <v>6.0759999999999996</v>
      </c>
      <c r="EJ62" s="57">
        <f>'Drive Train'!$F$35-EC62*'DEPRECATED - DT-Prelim Calcs'!$C$21*'Drive Train'!$F$39</f>
        <v>6.0759999999999996</v>
      </c>
      <c r="EK62" s="1">
        <f>IF(EH62&gt;='Drive Train'!$F$29,1,0)</f>
        <v>0</v>
      </c>
      <c r="EL62" s="57">
        <f t="shared" si="50"/>
        <v>103.33333333333333</v>
      </c>
      <c r="EM62" s="63">
        <f>EM61+'DEPRECATED - DT-Prelim Calcs'!$C$11</f>
        <v>232</v>
      </c>
      <c r="EN62" s="2">
        <f>EX62/'Drive Train'!$F$35</f>
        <v>0.48999999999999994</v>
      </c>
      <c r="EO62" s="46">
        <f>EV62*12*60/(PI() * 'Drive Train'!$F$15)/EN$2*EN62</f>
        <v>-139913.93020278797</v>
      </c>
      <c r="EP62" s="2">
        <f>('DEPRECATED - DT-Prelim Calcs'!$C$6*EN62-EO62)/('DEPRECATED - DT-Prelim Calcs'!$C$6*EN62)*'DEPRECATED - DT-Prelim Calcs'!$C$7*EN62</f>
        <v>64.444046677057983</v>
      </c>
      <c r="EQ62" s="57">
        <f>EP62/'DEPRECATED - DT-Prelim Calcs'!$C$7*('DEPRECATED - DT-Prelim Calcs'!$C$8-'DEPRECATED - DT-Prelim Calcs'!$C$9)+'DEPRECATED - DT-Prelim Calcs'!$C$9</f>
        <v>3433.4764268325889</v>
      </c>
      <c r="ER62" s="57">
        <f t="shared" si="16"/>
        <v>93</v>
      </c>
      <c r="ES62" s="2">
        <f t="shared" si="51"/>
        <v>0.86507304327942547</v>
      </c>
      <c r="ET62" s="57">
        <f>ES62*'DEPRECATED - DT-Prelim Calcs'!$C$21/EN$2/'DEPRECATED - DT-Prelim Calcs'!$C$19/'DEPRECATED - DT-Prelim Calcs'!$C$18*3.39*'DEPRECATED - DT-Prelim Calcs'!$C$20</f>
        <v>25.773080821789936</v>
      </c>
      <c r="EU62" s="46">
        <f t="shared" si="52"/>
        <v>0</v>
      </c>
      <c r="EV62" s="57">
        <f>ET61*'DEPRECATED - DT-Prelim Calcs'!$C$11+EV61</f>
        <v>-606.11221078316851</v>
      </c>
      <c r="EW62" s="57">
        <f>EW61+0.5*ET62*'DEPRECATED - DT-Prelim Calcs'!$C$11^2+EV62*'DEPRECATED - DT-Prelim Calcs'!$C$11</f>
        <v>-131615.88095712673</v>
      </c>
      <c r="EX62" s="57">
        <f>MIN('Drive Train'!$F$35-ER61*'DEPRECATED - DT-Prelim Calcs'!$C$21*'Drive Train'!$F$39,EX61+ER$2)</f>
        <v>6.0759999999999996</v>
      </c>
      <c r="EY62" s="57">
        <f>'Drive Train'!$F$35-ER62*'DEPRECATED - DT-Prelim Calcs'!$C$21*'Drive Train'!$F$39</f>
        <v>6.0759999999999996</v>
      </c>
      <c r="EZ62" s="1">
        <f>IF(EW62&gt;='Drive Train'!$F$29,1,0)</f>
        <v>0</v>
      </c>
      <c r="FA62" s="57">
        <f t="shared" si="53"/>
        <v>103.33333333333333</v>
      </c>
      <c r="FB62" s="63">
        <f>FB61+'DEPRECATED - DT-Prelim Calcs'!$C$11</f>
        <v>232</v>
      </c>
      <c r="FC62" s="2">
        <f>FM62/'Drive Train'!$F$35</f>
        <v>0.48999999999999994</v>
      </c>
      <c r="FD62" s="46">
        <f>FK62*12*60/(PI() * 'Drive Train'!$F$15)/FC$2*FC62</f>
        <v>-80977.041582436359</v>
      </c>
      <c r="FE62" s="2">
        <f>('DEPRECATED - DT-Prelim Calcs'!$C$6*FC62-FD62)/('DEPRECATED - DT-Prelim Calcs'!$C$6*FC62)*'DEPRECATED - DT-Prelim Calcs'!$C$7*FC62</f>
        <v>37.795284655473097</v>
      </c>
      <c r="FF62" s="57">
        <f>FE62/'DEPRECATED - DT-Prelim Calcs'!$C$7*('DEPRECATED - DT-Prelim Calcs'!$C$8-'DEPRECATED - DT-Prelim Calcs'!$C$9)+'DEPRECATED - DT-Prelim Calcs'!$C$9</f>
        <v>2014.7892204552693</v>
      </c>
      <c r="FG62" s="57">
        <f t="shared" si="17"/>
        <v>93</v>
      </c>
      <c r="FH62" s="2">
        <f t="shared" si="54"/>
        <v>0.78067567320338405</v>
      </c>
      <c r="FI62" s="57">
        <f>FH62*'DEPRECATED - DT-Prelim Calcs'!$C$21/FC$2/'DEPRECATED - DT-Prelim Calcs'!$C$19/'DEPRECATED - DT-Prelim Calcs'!$C$18*3.39*'DEPRECATED - DT-Prelim Calcs'!$C$20</f>
        <v>25.773080821789936</v>
      </c>
      <c r="FJ62" s="46">
        <f t="shared" si="55"/>
        <v>0</v>
      </c>
      <c r="FK62" s="57">
        <f>FI61*'DEPRECATED - DT-Prelim Calcs'!$C$11+FK61</f>
        <v>-316.57152681037485</v>
      </c>
      <c r="FL62" s="57">
        <f>FL61+0.5*FI62*'DEPRECATED - DT-Prelim Calcs'!$C$11^2+FK62*'DEPRECATED - DT-Prelim Calcs'!$C$11</f>
        <v>-151518.44698476541</v>
      </c>
      <c r="FM62" s="57">
        <f>MIN('Drive Train'!$F$35-FG61*'DEPRECATED - DT-Prelim Calcs'!$C$21*'Drive Train'!$F$39,FM61+FG$2)</f>
        <v>6.0759999999999996</v>
      </c>
      <c r="FN62" s="57">
        <f>'Drive Train'!$F$35-FG62*'DEPRECATED - DT-Prelim Calcs'!$C$21*'Drive Train'!$F$39</f>
        <v>6.0759999999999996</v>
      </c>
      <c r="FO62" s="1">
        <f>IF(FL62&gt;='Drive Train'!$F$29,1,0)</f>
        <v>0</v>
      </c>
      <c r="FP62" s="57">
        <f t="shared" si="56"/>
        <v>103.33333333333333</v>
      </c>
      <c r="FQ62" s="63">
        <f>FQ61+'DEPRECATED - DT-Prelim Calcs'!$C$11</f>
        <v>232</v>
      </c>
      <c r="FR62" s="2">
        <f>GB62/'Drive Train'!$F$35</f>
        <v>0.48999999999999994</v>
      </c>
      <c r="FS62" s="46">
        <f>FZ62*12*60/(PI() * 'Drive Train'!$F$15)/FR$2*FR62</f>
        <v>-298094.87922442285</v>
      </c>
      <c r="FT62" s="2">
        <f>('DEPRECATED - DT-Prelim Calcs'!$C$6*FR62-FS62)/('DEPRECATED - DT-Prelim Calcs'!$C$6*FR62)*'DEPRECATED - DT-Prelim Calcs'!$C$7*FR62</f>
        <v>135.96676471498296</v>
      </c>
      <c r="FU62" s="57">
        <f>FT62/'DEPRECATED - DT-Prelim Calcs'!$C$7*('DEPRECATED - DT-Prelim Calcs'!$C$8-'DEPRECATED - DT-Prelim Calcs'!$C$9)+'DEPRECATED - DT-Prelim Calcs'!$C$9</f>
        <v>7241.0966443702546</v>
      </c>
      <c r="FV62" s="57">
        <f t="shared" si="18"/>
        <v>93</v>
      </c>
      <c r="FW62" s="2">
        <f t="shared" si="57"/>
        <v>0.7112822800297498</v>
      </c>
      <c r="FX62" s="57">
        <f>FW62*'DEPRECATED - DT-Prelim Calcs'!$C$21/FR$2/'DEPRECATED - DT-Prelim Calcs'!$C$19/'DEPRECATED - DT-Prelim Calcs'!$C$18*3.39*'DEPRECATED - DT-Prelim Calcs'!$C$20</f>
        <v>25.773080821789936</v>
      </c>
      <c r="FY62" s="46">
        <f t="shared" si="58"/>
        <v>0</v>
      </c>
      <c r="FZ62" s="57">
        <f>FX61*'DEPRECATED - DT-Prelim Calcs'!$C$11+FZ61</f>
        <v>-1061.7830868981671</v>
      </c>
      <c r="GA62" s="57">
        <f>GA61+0.5*FX62*'DEPRECATED - DT-Prelim Calcs'!$C$11^2+FZ62*'DEPRECATED - DT-Prelim Calcs'!$C$11</f>
        <v>-187564.37194829067</v>
      </c>
      <c r="GB62" s="57">
        <f>MIN('Drive Train'!$F$35-FV61*'DEPRECATED - DT-Prelim Calcs'!$C$21*'Drive Train'!$F$39,GB61+FV$2)</f>
        <v>6.0759999999999996</v>
      </c>
      <c r="GC62" s="57">
        <f>'Drive Train'!$F$35-FV62*'DEPRECATED - DT-Prelim Calcs'!$C$21*'Drive Train'!$F$39</f>
        <v>6.0759999999999996</v>
      </c>
      <c r="GD62" s="1">
        <f>IF(GA62&gt;='Drive Train'!$F$29,1,0)</f>
        <v>0</v>
      </c>
      <c r="GE62" s="57">
        <f t="shared" si="59"/>
        <v>103.33333333333333</v>
      </c>
      <c r="GF62" s="63">
        <f>GF61+'DEPRECATED - DT-Prelim Calcs'!$C$11</f>
        <v>232</v>
      </c>
      <c r="GG62" s="2">
        <f>GQ62/'Drive Train'!$F$35</f>
        <v>0.83548387096774201</v>
      </c>
      <c r="GH62" s="46">
        <f>GO62*12*60/(PI() * 'Drive Train'!$F$15)/GG$2*GG62</f>
        <v>-84794.822921091021</v>
      </c>
      <c r="GI62" s="2">
        <f>('DEPRECATED - DT-Prelim Calcs'!$C$6*GG62-GH62)/('DEPRECATED - DT-Prelim Calcs'!$C$6*GG62)*'DEPRECATED - DT-Prelim Calcs'!$C$7*GG62</f>
        <v>40.354139626185983</v>
      </c>
      <c r="GJ62" s="57">
        <f>GI62/'DEPRECATED - DT-Prelim Calcs'!$C$7*('DEPRECATED - DT-Prelim Calcs'!$C$8-'DEPRECATED - DT-Prelim Calcs'!$C$9)+'DEPRECATED - DT-Prelim Calcs'!$C$9</f>
        <v>2151.01374026542</v>
      </c>
      <c r="GK62" s="57">
        <f t="shared" si="60"/>
        <v>29.999999999999982</v>
      </c>
      <c r="GL62" s="2">
        <f t="shared" si="61"/>
        <v>0.99579519204165001</v>
      </c>
      <c r="GM62" s="57">
        <f>GL62*'DEPRECATED - DT-Prelim Calcs'!$C$21/GG$2/'DEPRECATED - DT-Prelim Calcs'!$C$19/'DEPRECATED - DT-Prelim Calcs'!$C$18*3.39*'DEPRECATED - DT-Prelim Calcs'!$C$20</f>
        <v>25.773080821789936</v>
      </c>
      <c r="GN62" s="46">
        <f t="shared" si="62"/>
        <v>0</v>
      </c>
      <c r="GO62" s="57">
        <f>GM61*'DEPRECATED - DT-Prelim Calcs'!$C$11+GO61</f>
        <v>-247.99142868744013</v>
      </c>
      <c r="GP62" s="57">
        <f>GP61+0.5*GM62*'DEPRECATED - DT-Prelim Calcs'!$C$11^2+GO62*'DEPRECATED - DT-Prelim Calcs'!$C$11</f>
        <v>-88755.018378709559</v>
      </c>
      <c r="GQ62" s="57">
        <f>MIN('Drive Train'!$F$35-GK61*'DEPRECATED - DT-Prelim Calcs'!$C$21*'Drive Train'!$F$39,GQ61+GK$2)</f>
        <v>10.360000000000001</v>
      </c>
      <c r="GR62" s="57">
        <f>'Drive Train'!$F$35-GK62*'DEPRECATED - DT-Prelim Calcs'!$C$21*'Drive Train'!$F$39</f>
        <v>10.360000000000001</v>
      </c>
      <c r="GS62" s="1">
        <f>IF(GP62&gt;='Drive Train'!$F$29,1,0)</f>
        <v>0</v>
      </c>
      <c r="GT62" s="57">
        <f t="shared" si="63"/>
        <v>33.333333333333314</v>
      </c>
      <c r="GU62" s="63">
        <f>GU61+'DEPRECATED - DT-Prelim Calcs'!$C$11</f>
        <v>232</v>
      </c>
      <c r="GV62" s="2">
        <f>HF62/'Drive Train'!$F$35</f>
        <v>0.81720430107526887</v>
      </c>
      <c r="GW62" s="46">
        <f>HD62*12*60/(PI() * 'Drive Train'!$F$15)/GV$2*GV62</f>
        <v>-264451.99749143235</v>
      </c>
      <c r="GX62" s="2">
        <f>('DEPRECATED - DT-Prelim Calcs'!$C$6*GV62-GW62)/('DEPRECATED - DT-Prelim Calcs'!$C$6*GV62)*'DEPRECATED - DT-Prelim Calcs'!$C$7*GV62</f>
        <v>121.54344246959739</v>
      </c>
      <c r="GY62" s="57">
        <f>GX62/'DEPRECATED - DT-Prelim Calcs'!$C$7*('DEPRECATED - DT-Prelim Calcs'!$C$8-'DEPRECATED - DT-Prelim Calcs'!$C$9)+'DEPRECATED - DT-Prelim Calcs'!$C$9</f>
        <v>6473.2492401864502</v>
      </c>
      <c r="GZ62" s="57">
        <f t="shared" si="20"/>
        <v>33.333333333333314</v>
      </c>
      <c r="HA62" s="2">
        <f t="shared" si="64"/>
        <v>0.99579519204165001</v>
      </c>
      <c r="HB62" s="57">
        <f>HA62*'DEPRECATED - DT-Prelim Calcs'!$C$21/GV$2/'DEPRECATED - DT-Prelim Calcs'!$C$19/'DEPRECATED - DT-Prelim Calcs'!$C$18*3.39*'DEPRECATED - DT-Prelim Calcs'!$C$20</f>
        <v>25.773080821789936</v>
      </c>
      <c r="HC62" s="46">
        <f t="shared" si="65"/>
        <v>0</v>
      </c>
      <c r="HD62" s="57">
        <f>HB61*'DEPRECATED - DT-Prelim Calcs'!$C$11+HD61</f>
        <v>-790.71797457250864</v>
      </c>
      <c r="HE62" s="57">
        <f>HE61+0.5*HB62*'DEPRECATED - DT-Prelim Calcs'!$C$11^2+HD62*'DEPRECATED - DT-Prelim Calcs'!$C$11</f>
        <v>-93367.266209500609</v>
      </c>
      <c r="HF62" s="57">
        <f>MIN('Drive Train'!$F$35-GZ61*'DEPRECATED - DT-Prelim Calcs'!$C$21*'Drive Train'!$F$39,HF61+GZ$2)</f>
        <v>10.133333333333335</v>
      </c>
      <c r="HG62" s="57">
        <f>'Drive Train'!$F$35-GZ62*'DEPRECATED - DT-Prelim Calcs'!$C$21*'Drive Train'!$F$39</f>
        <v>10.133333333333335</v>
      </c>
      <c r="HH62" s="1">
        <f>IF(HE62&gt;='Drive Train'!$F$29,1,0)</f>
        <v>0</v>
      </c>
      <c r="HI62" s="57">
        <f t="shared" si="66"/>
        <v>37.037037037037017</v>
      </c>
      <c r="HJ62" s="63">
        <f>HJ61+'DEPRECATED - DT-Prelim Calcs'!$C$11</f>
        <v>232</v>
      </c>
      <c r="HK62" s="2">
        <f>HU62/'Drive Train'!$F$35</f>
        <v>0.79892473118279583</v>
      </c>
      <c r="HL62" s="46">
        <f>HS62*12*60/(PI() * 'Drive Train'!$F$15)/HK$2*HK62</f>
        <v>-12911.155819941987</v>
      </c>
      <c r="HM62" s="2">
        <f>('DEPRECATED - DT-Prelim Calcs'!$C$6*HK62-HL62)/('DEPRECATED - DT-Prelim Calcs'!$C$6*HK62)*'DEPRECATED - DT-Prelim Calcs'!$C$7*HK62</f>
        <v>7.7632858115426924</v>
      </c>
      <c r="HN62" s="57">
        <f>HM62/'DEPRECATED - DT-Prelim Calcs'!$C$7*('DEPRECATED - DT-Prelim Calcs'!$C$8-'DEPRECATED - DT-Prelim Calcs'!$C$9)+'DEPRECATED - DT-Prelim Calcs'!$C$9</f>
        <v>415.99027785100725</v>
      </c>
      <c r="HO62" s="57">
        <f t="shared" si="21"/>
        <v>36.66666666666665</v>
      </c>
      <c r="HP62" s="2">
        <f t="shared" si="67"/>
        <v>0.99579519204165001</v>
      </c>
      <c r="HQ62" s="57">
        <f>HP62*'DEPRECATED - DT-Prelim Calcs'!$C$21/HK$2/'DEPRECATED - DT-Prelim Calcs'!$C$19/'DEPRECATED - DT-Prelim Calcs'!$C$18*3.39*'DEPRECATED - DT-Prelim Calcs'!$C$20</f>
        <v>25.773080821789936</v>
      </c>
      <c r="HR62" s="46">
        <f t="shared" si="68"/>
        <v>0</v>
      </c>
      <c r="HS62" s="57">
        <f>HQ61*'DEPRECATED - DT-Prelim Calcs'!$C$11+HS61</f>
        <v>-39.487956587269522</v>
      </c>
      <c r="HT62" s="57">
        <f>HT61+0.5*HQ62*'DEPRECATED - DT-Prelim Calcs'!$C$11^2+HS62*'DEPRECATED - DT-Prelim Calcs'!$C$11</f>
        <v>-98223.028669477164</v>
      </c>
      <c r="HU62" s="57">
        <f>MIN('Drive Train'!$F$35-HO61*'DEPRECATED - DT-Prelim Calcs'!$C$21*'Drive Train'!$F$39,HU61+HO$2)</f>
        <v>9.9066666666666681</v>
      </c>
      <c r="HV62" s="57">
        <f>'Drive Train'!$F$35-HO62*'DEPRECATED - DT-Prelim Calcs'!$C$21*'Drive Train'!$F$39</f>
        <v>9.9066666666666681</v>
      </c>
      <c r="HW62" s="1">
        <f>IF(HT62&gt;='Drive Train'!$F$29,1,0)</f>
        <v>0</v>
      </c>
      <c r="HX62" s="57">
        <f t="shared" si="69"/>
        <v>40.740740740740726</v>
      </c>
      <c r="HY62" s="63">
        <f>HY61+'DEPRECATED - DT-Prelim Calcs'!$C$11</f>
        <v>232</v>
      </c>
      <c r="HZ62" s="2">
        <f>IJ62/'Drive Train'!$F$35</f>
        <v>0.78064516129032269</v>
      </c>
      <c r="IA62" s="46">
        <f>IH62*12*60/(PI() * 'Drive Train'!$F$15)/HZ$2*HZ62</f>
        <v>-163187.05482716594</v>
      </c>
      <c r="IB62" s="2">
        <f>('DEPRECATED - DT-Prelim Calcs'!$C$6*HZ62-IA62)/('DEPRECATED - DT-Prelim Calcs'!$C$6*HZ62)*'DEPRECATED - DT-Prelim Calcs'!$C$7*HZ62</f>
        <v>75.667621655495793</v>
      </c>
      <c r="IC62" s="57">
        <f>IB62/'DEPRECATED - DT-Prelim Calcs'!$C$7*('DEPRECATED - DT-Prelim Calcs'!$C$8-'DEPRECATED - DT-Prelim Calcs'!$C$9)+'DEPRECATED - DT-Prelim Calcs'!$C$9</f>
        <v>4030.98043917017</v>
      </c>
      <c r="ID62" s="57">
        <f t="shared" si="22"/>
        <v>39.999999999999986</v>
      </c>
      <c r="IE62" s="2">
        <f t="shared" si="70"/>
        <v>0.99579519204165001</v>
      </c>
      <c r="IF62" s="57">
        <f>IE62*'DEPRECATED - DT-Prelim Calcs'!$C$21/HZ$2/'DEPRECATED - DT-Prelim Calcs'!$C$19/'DEPRECATED - DT-Prelim Calcs'!$C$18*3.39*'DEPRECATED - DT-Prelim Calcs'!$C$20</f>
        <v>25.773080821789936</v>
      </c>
      <c r="IG62" s="46">
        <f t="shared" si="71"/>
        <v>0</v>
      </c>
      <c r="IH62" s="57">
        <f>IF61*'DEPRECATED - DT-Prelim Calcs'!$C$11+IH61</f>
        <v>-510.78417729796831</v>
      </c>
      <c r="II62" s="57">
        <f>II61+0.5*IF62*'DEPRECATED - DT-Prelim Calcs'!$C$11^2+IH62*'DEPRECATED - DT-Prelim Calcs'!$C$11</f>
        <v>-125895.06674784402</v>
      </c>
      <c r="IJ62" s="57">
        <f>MIN('Drive Train'!$F$35-ID61*'DEPRECATED - DT-Prelim Calcs'!$C$21*'Drive Train'!$F$39,IJ61+ID$2)</f>
        <v>9.6800000000000015</v>
      </c>
      <c r="IK62" s="57">
        <f>'Drive Train'!$F$35-ID62*'DEPRECATED - DT-Prelim Calcs'!$C$21*'Drive Train'!$F$39</f>
        <v>9.6800000000000015</v>
      </c>
      <c r="IL62" s="1">
        <f>IF(II62&gt;='Drive Train'!$F$29,1,0)</f>
        <v>0</v>
      </c>
      <c r="IM62" s="57">
        <f t="shared" si="72"/>
        <v>44.444444444444429</v>
      </c>
      <c r="IN62" s="63">
        <f>IN61+'DEPRECATED - DT-Prelim Calcs'!$C$11</f>
        <v>232</v>
      </c>
      <c r="IO62" s="2">
        <f>IY62/'Drive Train'!$F$35</f>
        <v>0.76236559139784954</v>
      </c>
      <c r="IP62" s="46">
        <f>IW62*12*60/(PI() * 'Drive Train'!$F$15)/IO$2*IO62</f>
        <v>6208.89870818897</v>
      </c>
      <c r="IQ62" s="2">
        <f>('DEPRECATED - DT-Prelim Calcs'!$C$6*IO62-IP62)/('DEPRECATED - DT-Prelim Calcs'!$C$6*IO62)*'DEPRECATED - DT-Prelim Calcs'!$C$7*IO62</f>
        <v>-0.97009965394983511</v>
      </c>
      <c r="IR62" s="57">
        <f>IQ62/'DEPRECATED - DT-Prelim Calcs'!$C$7*('DEPRECATED - DT-Prelim Calcs'!$C$8-'DEPRECATED - DT-Prelim Calcs'!$C$9)+'DEPRECATED - DT-Prelim Calcs'!$C$9</f>
        <v>-48.944724316084582</v>
      </c>
      <c r="IS62" s="57">
        <f t="shared" si="23"/>
        <v>-48.944724316084582</v>
      </c>
      <c r="IT62" s="2">
        <f t="shared" si="73"/>
        <v>-1.5663599726414945</v>
      </c>
      <c r="IU62" s="57">
        <f>IT62*'DEPRECATED - DT-Prelim Calcs'!$C$21/IO$2/'DEPRECATED - DT-Prelim Calcs'!$C$19/'DEPRECATED - DT-Prelim Calcs'!$C$18*3.39*'DEPRECATED - DT-Prelim Calcs'!$C$20</f>
        <v>-40.54038671158537</v>
      </c>
      <c r="IV62" s="46">
        <f t="shared" si="74"/>
        <v>1</v>
      </c>
      <c r="IW62" s="57">
        <f>IU61*'DEPRECATED - DT-Prelim Calcs'!$C$11+IW61</f>
        <v>19.900165648194303</v>
      </c>
      <c r="IX62" s="57">
        <f>IX61+0.5*IU62*'DEPRECATED - DT-Prelim Calcs'!$C$11^2+IW62*'DEPRECATED - DT-Prelim Calcs'!$C$11</f>
        <v>-108235.78809409855</v>
      </c>
      <c r="IY62" s="57">
        <f>MIN('Drive Train'!$F$35-IS61*'DEPRECATED - DT-Prelim Calcs'!$C$21*'Drive Train'!$F$39,IY61+IS$2)</f>
        <v>9.4533333333333349</v>
      </c>
      <c r="IZ62" s="57">
        <f>'Drive Train'!$F$35-IS62*'DEPRECATED - DT-Prelim Calcs'!$C$21*'Drive Train'!$F$39</f>
        <v>15.728241253493753</v>
      </c>
      <c r="JA62" s="1">
        <f>IF(IX62&gt;='Drive Train'!$F$29,1,0)</f>
        <v>0</v>
      </c>
      <c r="JB62" s="57">
        <f t="shared" si="75"/>
        <v>-54.383027017871761</v>
      </c>
      <c r="JC62" s="63">
        <f>JC61+'DEPRECATED - DT-Prelim Calcs'!$C$11</f>
        <v>232</v>
      </c>
      <c r="JD62" s="2">
        <f>JN62/'Drive Train'!$F$35</f>
        <v>0.74408602150537628</v>
      </c>
      <c r="JE62" s="46">
        <f>JL62*12*60/(PI() * 'Drive Train'!$F$15)/JD$2*JD62</f>
        <v>-40388.361134683757</v>
      </c>
      <c r="JF62" s="2">
        <f>('DEPRECATED - DT-Prelim Calcs'!$C$6*JD62-JE62)/('DEPRECATED - DT-Prelim Calcs'!$C$6*JD62)*'DEPRECATED - DT-Prelim Calcs'!$C$7*JD62</f>
        <v>20.055151689799416</v>
      </c>
      <c r="JG62" s="57">
        <f>JF62/'DEPRECATED - DT-Prelim Calcs'!$C$7*('DEPRECATED - DT-Prelim Calcs'!$C$8-'DEPRECATED - DT-Prelim Calcs'!$C$9)+'DEPRECATED - DT-Prelim Calcs'!$C$9</f>
        <v>1070.3663741913965</v>
      </c>
      <c r="JH62" s="57">
        <f t="shared" si="24"/>
        <v>46.666666666666657</v>
      </c>
      <c r="JI62" s="2">
        <f t="shared" si="76"/>
        <v>0.99579519204165001</v>
      </c>
      <c r="JJ62" s="57">
        <f>JI62*'DEPRECATED - DT-Prelim Calcs'!$C$21/JD$2/'DEPRECATED - DT-Prelim Calcs'!$C$19/'DEPRECATED - DT-Prelim Calcs'!$C$18*3.39*'DEPRECATED - DT-Prelim Calcs'!$C$20</f>
        <v>25.773080821789936</v>
      </c>
      <c r="JK62" s="46">
        <f t="shared" si="77"/>
        <v>0</v>
      </c>
      <c r="JL62" s="57">
        <f>JJ61*'DEPRECATED - DT-Prelim Calcs'!$C$11+JL61</f>
        <v>-132.62899789490427</v>
      </c>
      <c r="JM62" s="57">
        <f>JM61+0.5*JJ62*'DEPRECATED - DT-Prelim Calcs'!$C$11^2+JL62*'DEPRECATED - DT-Prelim Calcs'!$C$11</f>
        <v>-116456.02371546497</v>
      </c>
      <c r="JN62" s="57">
        <f>MIN('Drive Train'!$F$35-JH61*'DEPRECATED - DT-Prelim Calcs'!$C$21*'Drive Train'!$F$39,JN61+JH$2)</f>
        <v>9.2266666666666666</v>
      </c>
      <c r="JO62" s="57">
        <f>'Drive Train'!$F$35-JH62*'DEPRECATED - DT-Prelim Calcs'!$C$21*'Drive Train'!$F$39</f>
        <v>9.2266666666666666</v>
      </c>
      <c r="JP62" s="1">
        <f>IF(JM62&gt;='Drive Train'!$F$29,1,0)</f>
        <v>0</v>
      </c>
      <c r="JQ62" s="57">
        <f>MIN(JG62,'DEPRECATED - DT-Prelim Calcs'!$C$10)*'DEPRECATED - DT-Prelim Calcs'!$C$11*1000/60/60</f>
        <v>103.33333333333333</v>
      </c>
      <c r="JR62" s="63">
        <f>JR61+'DEPRECATED - DT-Prelim Calcs'!$C$11</f>
        <v>232</v>
      </c>
      <c r="JS62" s="2">
        <f>KC62/'Drive Train'!$F$35</f>
        <v>0.72580645161290325</v>
      </c>
      <c r="JT62" s="46">
        <f>KA62*12*60/(PI() * 'Drive Train'!$F$15)/JS$2*JS62</f>
        <v>-61000.62575038799</v>
      </c>
      <c r="JU62" s="2">
        <f>('DEPRECATED - DT-Prelim Calcs'!$C$6*JS62-JT62)/('DEPRECATED - DT-Prelim Calcs'!$C$6*JS62)*'DEPRECATED - DT-Prelim Calcs'!$C$7*JS62</f>
        <v>29.33108999462257</v>
      </c>
      <c r="JV62" s="57">
        <f>JU62/'DEPRECATED - DT-Prelim Calcs'!$C$7*('DEPRECATED - DT-Prelim Calcs'!$C$8-'DEPRECATED - DT-Prelim Calcs'!$C$9)+'DEPRECATED - DT-Prelim Calcs'!$C$9</f>
        <v>1564.1849984689113</v>
      </c>
      <c r="JW62" s="57">
        <f t="shared" si="25"/>
        <v>49.999999999999993</v>
      </c>
      <c r="JX62" s="2">
        <f t="shared" si="78"/>
        <v>0.99579519204165001</v>
      </c>
      <c r="JY62" s="57">
        <f>JX62*'DEPRECATED - DT-Prelim Calcs'!$C$21/JS$2/'DEPRECATED - DT-Prelim Calcs'!$C$19/'DEPRECATED - DT-Prelim Calcs'!$C$18*3.39*'DEPRECATED - DT-Prelim Calcs'!$C$20</f>
        <v>25.773080821789936</v>
      </c>
      <c r="JZ62" s="46">
        <f t="shared" si="79"/>
        <v>0</v>
      </c>
      <c r="KA62" s="57">
        <f>JY61*'DEPRECATED - DT-Prelim Calcs'!$C$11+KA61</f>
        <v>-205.36142491669352</v>
      </c>
      <c r="KB62" s="57">
        <f>KB61+0.5*JY62*'DEPRECATED - DT-Prelim Calcs'!$C$11^2+KA62*'DEPRECATED - DT-Prelim Calcs'!$C$11</f>
        <v>-91587.668613708622</v>
      </c>
      <c r="KC62" s="57">
        <f>MIN('Drive Train'!$F$35-JW61*'DEPRECATED - DT-Prelim Calcs'!$C$21*'Drive Train'!$F$39,KC61+JW$2)</f>
        <v>9</v>
      </c>
      <c r="KD62" s="57">
        <f>'Drive Train'!$F$35-JW62*'DEPRECATED - DT-Prelim Calcs'!$C$21*'Drive Train'!$F$39</f>
        <v>9</v>
      </c>
      <c r="KE62" s="1">
        <f>IF(KB62&gt;='Drive Train'!$F$29,1,0)</f>
        <v>0</v>
      </c>
      <c r="KF62" s="57">
        <f>MIN(JV62,'DEPRECATED - DT-Prelim Calcs'!$C$10)*'DEPRECATED - DT-Prelim Calcs'!$C$11*1000/60/60</f>
        <v>103.33333333333333</v>
      </c>
      <c r="KG62" s="63">
        <f>KG61+'DEPRECATED - DT-Prelim Calcs'!$C$11</f>
        <v>232</v>
      </c>
      <c r="KH62" s="2">
        <f>KR62/'Drive Train'!$F$35</f>
        <v>0.7075268817204301</v>
      </c>
      <c r="KI62" s="46">
        <f>KP62*12*60/(PI() * 'Drive Train'!$F$15)/KH$2*KH62</f>
        <v>-209153.67910509816</v>
      </c>
      <c r="KJ62" s="2">
        <f>('DEPRECATED - DT-Prelim Calcs'!$C$6*KH62-KI62)/('DEPRECATED - DT-Prelim Calcs'!$C$6*KH62)*'DEPRECATED - DT-Prelim Calcs'!$C$7*KH62</f>
        <v>96.275565046350849</v>
      </c>
      <c r="KK62" s="57">
        <f>KJ62/'DEPRECATED - DT-Prelim Calcs'!$C$7*('DEPRECATED - DT-Prelim Calcs'!$C$8-'DEPRECATED - DT-Prelim Calcs'!$C$9)+'DEPRECATED - DT-Prelim Calcs'!$C$9</f>
        <v>5128.0755167829102</v>
      </c>
      <c r="KL62" s="57">
        <f t="shared" si="26"/>
        <v>53.333333333333329</v>
      </c>
      <c r="KM62" s="2">
        <f t="shared" si="80"/>
        <v>0.99579519204165001</v>
      </c>
      <c r="KN62" s="57">
        <f>KM62*'DEPRECATED - DT-Prelim Calcs'!$C$21/KH$2/'DEPRECATED - DT-Prelim Calcs'!$C$19/'DEPRECATED - DT-Prelim Calcs'!$C$18*3.39*'DEPRECATED - DT-Prelim Calcs'!$C$20</f>
        <v>25.773080821789936</v>
      </c>
      <c r="KO62" s="46">
        <f t="shared" si="81"/>
        <v>0</v>
      </c>
      <c r="KP62" s="57">
        <f>KN61*'DEPRECATED - DT-Prelim Calcs'!$C$11+KP61</f>
        <v>-722.3172168150162</v>
      </c>
      <c r="KQ62" s="57">
        <f>KQ61+0.5*KN62*'DEPRECATED - DT-Prelim Calcs'!$C$11^2+KP62*'DEPRECATED - DT-Prelim Calcs'!$C$11</f>
        <v>-129793.44972257293</v>
      </c>
      <c r="KR62" s="57">
        <f>MIN('Drive Train'!$F$35-KL61*'DEPRECATED - DT-Prelim Calcs'!$C$21*'Drive Train'!$F$39,KR61+KL$2)</f>
        <v>8.7733333333333334</v>
      </c>
      <c r="KS62" s="57">
        <f>'Drive Train'!$F$35-KL62*'DEPRECATED - DT-Prelim Calcs'!$C$21*'Drive Train'!$F$39</f>
        <v>8.7733333333333334</v>
      </c>
      <c r="KT62" s="1">
        <f>IF(KQ62&gt;='Drive Train'!$F$29,1,0)</f>
        <v>0</v>
      </c>
      <c r="KU62" s="57">
        <f>MIN(KK62,'DEPRECATED - DT-Prelim Calcs'!$C$10)*'DEPRECATED - DT-Prelim Calcs'!$C$11*1000/60/60</f>
        <v>103.33333333333333</v>
      </c>
      <c r="KV62" s="63">
        <f>KV61+'DEPRECATED - DT-Prelim Calcs'!$C$11</f>
        <v>232</v>
      </c>
      <c r="KW62" s="2">
        <f>LG62/'Drive Train'!$F$35</f>
        <v>0.68924731182795695</v>
      </c>
      <c r="KX62" s="46">
        <f>LE62*12*60/(PI() * 'Drive Train'!$F$15)/KW$2*KW62</f>
        <v>-86130.97497641886</v>
      </c>
      <c r="KY62" s="2">
        <f>('DEPRECATED - DT-Prelim Calcs'!$C$6*KW62-KX62)/('DEPRECATED - DT-Prelim Calcs'!$C$6*KW62)*'DEPRECATED - DT-Prelim Calcs'!$C$7*KW62</f>
        <v>40.605860823225726</v>
      </c>
      <c r="KZ62" s="57">
        <f>KY62/'DEPRECATED - DT-Prelim Calcs'!$C$7*('DEPRECATED - DT-Prelim Calcs'!$C$8-'DEPRECATED - DT-Prelim Calcs'!$C$9)+'DEPRECATED - DT-Prelim Calcs'!$C$9</f>
        <v>2164.4144994273279</v>
      </c>
      <c r="LA62" s="57">
        <f t="shared" si="27"/>
        <v>56.666666666666664</v>
      </c>
      <c r="LB62" s="2">
        <f t="shared" si="82"/>
        <v>0.99579519204165001</v>
      </c>
      <c r="LC62" s="57">
        <f>LB62*'DEPRECATED - DT-Prelim Calcs'!$C$21/KW$2/'DEPRECATED - DT-Prelim Calcs'!$C$19/'DEPRECATED - DT-Prelim Calcs'!$C$18*3.39*'DEPRECATED - DT-Prelim Calcs'!$C$20</f>
        <v>25.773080821789936</v>
      </c>
      <c r="LD62" s="46">
        <f t="shared" si="83"/>
        <v>0</v>
      </c>
      <c r="LE62" s="57">
        <f>LC61*'DEPRECATED - DT-Prelim Calcs'!$C$11+LE61</f>
        <v>-305.34420746978844</v>
      </c>
      <c r="LF62" s="57">
        <f>LF61+0.5*LC62*'DEPRECATED - DT-Prelim Calcs'!$C$11^2+LE62*'DEPRECATED - DT-Prelim Calcs'!$C$11</f>
        <v>-113212.51660229002</v>
      </c>
      <c r="LG62" s="57">
        <f>MIN('Drive Train'!$F$35-LA61*'DEPRECATED - DT-Prelim Calcs'!$C$21*'Drive Train'!$F$39,LG61+LA$2)</f>
        <v>8.5466666666666669</v>
      </c>
      <c r="LH62" s="57">
        <f>'Drive Train'!$F$35-LA62*'DEPRECATED - DT-Prelim Calcs'!$C$21*'Drive Train'!$F$39</f>
        <v>8.5466666666666669</v>
      </c>
      <c r="LI62" s="1">
        <f>IF(LF62&gt;='Drive Train'!$F$29,1,0)</f>
        <v>0</v>
      </c>
      <c r="LJ62" s="57">
        <f>MIN(KZ62,'DEPRECATED - DT-Prelim Calcs'!$C$10)*'DEPRECATED - DT-Prelim Calcs'!$C$11*1000/60/60</f>
        <v>103.33333333333333</v>
      </c>
      <c r="LK62" s="63">
        <f>LK61+'DEPRECATED - DT-Prelim Calcs'!$C$11</f>
        <v>232</v>
      </c>
      <c r="LL62" s="2">
        <f>LV62/'Drive Train'!$F$35</f>
        <v>0.67096774193548392</v>
      </c>
      <c r="LM62" s="46">
        <f>LT62*12*60/(PI() * 'Drive Train'!$F$15)/LL$2*LL62</f>
        <v>-238632.64070314469</v>
      </c>
      <c r="LN62" s="2">
        <f>('DEPRECATED - DT-Prelim Calcs'!$C$6*LL62-LM62)/('DEPRECATED - DT-Prelim Calcs'!$C$6*LL62)*'DEPRECATED - DT-Prelim Calcs'!$C$7*LL62</f>
        <v>109.5165940018879</v>
      </c>
      <c r="LO62" s="57">
        <f>LN62/'DEPRECATED - DT-Prelim Calcs'!$C$7*('DEPRECATED - DT-Prelim Calcs'!$C$8-'DEPRECATED - DT-Prelim Calcs'!$C$9)+'DEPRECATED - DT-Prelim Calcs'!$C$9</f>
        <v>5832.9817470714597</v>
      </c>
      <c r="LP62" s="57">
        <f t="shared" si="28"/>
        <v>60</v>
      </c>
      <c r="LQ62" s="2">
        <f t="shared" si="84"/>
        <v>0.99579519204165001</v>
      </c>
      <c r="LR62" s="57">
        <f>LQ62*'DEPRECATED - DT-Prelim Calcs'!$C$21/LL$2/'DEPRECATED - DT-Prelim Calcs'!$C$19/'DEPRECATED - DT-Prelim Calcs'!$C$18*3.39*'DEPRECATED - DT-Prelim Calcs'!$C$20</f>
        <v>25.773080821789936</v>
      </c>
      <c r="LS62" s="46">
        <f t="shared" si="85"/>
        <v>0</v>
      </c>
      <c r="LT62" s="57">
        <f>LR61*'DEPRECATED - DT-Prelim Calcs'!$C$11+LT61</f>
        <v>-869.02767924103523</v>
      </c>
      <c r="LU62" s="57">
        <f>LU61+0.5*LR62*'DEPRECATED - DT-Prelim Calcs'!$C$11^2+LT62*'DEPRECATED - DT-Prelim Calcs'!$C$11</f>
        <v>-129240.37205229372</v>
      </c>
      <c r="LV62" s="57">
        <f>MIN('Drive Train'!$F$35-LP61*'DEPRECATED - DT-Prelim Calcs'!$C$21*'Drive Train'!$F$39,LV61+LP$2)</f>
        <v>8.32</v>
      </c>
      <c r="LW62" s="57">
        <f>'Drive Train'!$F$35-LP62*'DEPRECATED - DT-Prelim Calcs'!$C$21*'Drive Train'!$F$39</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Train'!O9</f>
        <v>1.6800000000000008</v>
      </c>
      <c r="G63" s="18">
        <f>E42</f>
        <v>103.09232328715974</v>
      </c>
      <c r="H63" s="18">
        <f>E43</f>
        <v>4</v>
      </c>
      <c r="I63" s="19">
        <f>E45</f>
        <v>52.587015848695557</v>
      </c>
      <c r="J63" s="68">
        <f>J62</f>
        <v>93</v>
      </c>
      <c r="K63" s="68">
        <f>E55</f>
        <v>6.0759999999999996</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Train'!$AA$49 + V62*(1-'Drive Train'!$AA$49))</f>
        <v>0</v>
      </c>
      <c r="W63" s="57">
        <f t="shared" si="0"/>
        <v>0</v>
      </c>
      <c r="X63" s="2">
        <f>MAX(MIN(IF(AND(AI62=1,AG63&lt;0),-1,1)*(W63-$C$9)/($C$8-$C$9)*$C$7-$C$29*AE63/T$2 -  AI62*$C$29/2,X$2),MAX(X$4:X62)*-1)</f>
        <v>-0.2458281045106315</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Train'!$F$39,AG62+W$2)-$C$3,IF(AE62-1&lt;=0,0,IF($C$32=Motors!$C$29,MAX(MAX(AG$4:AG62)*-1,AG62-W$2),MAX(0,MAX(AG$4:AG62)*-1,AG62-W$2))))</f>
        <v>0</v>
      </c>
      <c r="AH63" s="57">
        <f>'Drive Train'!$F$35-ABS(W63)*'DEPRECATED - DT-Prelim Calcs'!$C$21*'Drive Train'!$F$39</f>
        <v>12.4</v>
      </c>
      <c r="AI63" s="1">
        <f>IF(AJ63&gt;='Drive Train'!$F$29,1,0)</f>
        <v>1</v>
      </c>
      <c r="AJ63" s="57">
        <f>AJ62+0.5*Y63*'DEPRECATED - DT-Prelim Calcs'!$C$11^2+AE63*'DEPRECATED - DT-Prelim Calcs'!$C$11</f>
        <v>784.33981740885292</v>
      </c>
      <c r="AK63" s="57">
        <f t="shared" si="8"/>
        <v>0</v>
      </c>
      <c r="AL63" s="63">
        <f>AL62+'DEPRECATED - DT-Prelim Calcs'!$C$11</f>
        <v>236</v>
      </c>
      <c r="AM63" s="2">
        <f>AW63/'Drive Train'!$F$35</f>
        <v>0.88882667315558239</v>
      </c>
      <c r="AN63" s="46">
        <f>AU63*12*60/(PI() * 'Drive Train'!$F$15)/AM$2*AM63</f>
        <v>4007.4130527793632</v>
      </c>
      <c r="AO63" s="2">
        <f>('DEPRECATED - DT-Prelim Calcs'!$C$6*AM63-AN63)/('DEPRECATED - DT-Prelim Calcs'!$C$6*AM63)*'DEPRECATED - DT-Prelim Calcs'!$C$7*AM63</f>
        <v>0.33009002016644245</v>
      </c>
      <c r="AP63" s="57">
        <f>AO63/'DEPRECATED - DT-Prelim Calcs'!$C$7*('DEPRECATED - DT-Prelim Calcs'!$C$8-'DEPRECATED - DT-Prelim Calcs'!$C$9)+'DEPRECATED - DT-Prelim Calcs'!$C$9</f>
        <v>20.272842152429281</v>
      </c>
      <c r="AQ63" s="57">
        <f t="shared" si="9"/>
        <v>20.272842152429281</v>
      </c>
      <c r="AR63" s="2">
        <f t="shared" si="30"/>
        <v>5.6637424583616536E-7</v>
      </c>
      <c r="AS63" s="57">
        <f>AR63*'DEPRECATED - DT-Prelim Calcs'!$C$21/AM$2/'DEPRECATED - DT-Prelim Calcs'!$C$19/'DEPRECATED - DT-Prelim Calcs'!$C$18*3.39*'DEPRECATED - DT-Prelim Calcs'!$C$20</f>
        <v>4.1044771177781261E-6</v>
      </c>
      <c r="AT63" s="46">
        <f t="shared" si="31"/>
        <v>0</v>
      </c>
      <c r="AU63" s="57">
        <f>AS62*'DEPRECATED - DT-Prelim Calcs'!$C$11+AU62</f>
        <v>39.345439538893238</v>
      </c>
      <c r="AV63" s="57">
        <f>AV62+0.5*AS63*'DEPRECATED - DT-Prelim Calcs'!$C$11^2+AU63*'DEPRECATED - DT-Prelim Calcs'!$C$11</f>
        <v>9242.7267178056245</v>
      </c>
      <c r="AW63" s="57">
        <f>MIN('Drive Train'!$F$35-AQ62*'DEPRECATED - DT-Prelim Calcs'!$C$21*'Drive Train'!$F$39,AW62+AQ$2)</f>
        <v>11.021450747129222</v>
      </c>
      <c r="AX63" s="57">
        <f>'Drive Train'!$F$35-AQ63*'DEPRECATED - DT-Prelim Calcs'!$C$21*'Drive Train'!$F$39</f>
        <v>11.021446733634809</v>
      </c>
      <c r="AY63" s="1">
        <f>IF(AV63&gt;='Drive Train'!$F$29,1,0)</f>
        <v>1</v>
      </c>
      <c r="AZ63" s="57">
        <f t="shared" si="32"/>
        <v>22.525380169365864</v>
      </c>
      <c r="BA63" s="63">
        <f>BA62+'DEPRECATED - DT-Prelim Calcs'!$C$11</f>
        <v>236</v>
      </c>
      <c r="BB63" s="2">
        <f>BL63/'Drive Train'!$F$35</f>
        <v>1.3150249733296382</v>
      </c>
      <c r="BC63" s="46">
        <f>BJ63*12*60/(PI() * 'Drive Train'!$F$15)/BB$2*BB63</f>
        <v>-3540.8439140607229</v>
      </c>
      <c r="BD63" s="2">
        <f>('DEPRECATED - DT-Prelim Calcs'!$C$6*BB63-BC63)/('DEPRECATED - DT-Prelim Calcs'!$C$6*BB63)*'DEPRECATED - DT-Prelim Calcs'!$C$7*BB63</f>
        <v>4.7702296665661432</v>
      </c>
      <c r="BE63" s="57">
        <f>BD63/'DEPRECATED - DT-Prelim Calcs'!$C$7*('DEPRECATED - DT-Prelim Calcs'!$C$8-'DEPRECATED - DT-Prelim Calcs'!$C$9)+'DEPRECATED - DT-Prelim Calcs'!$C$9</f>
        <v>256.65040092134279</v>
      </c>
      <c r="BF63" s="57">
        <f t="shared" si="10"/>
        <v>93</v>
      </c>
      <c r="BG63" s="2">
        <f t="shared" si="33"/>
        <v>1.8933363332213644</v>
      </c>
      <c r="BH63" s="57">
        <f>BG63*'DEPRECATED - DT-Prelim Calcs'!$C$21/BB$2/'DEPRECATED - DT-Prelim Calcs'!$C$19/'DEPRECATED - DT-Prelim Calcs'!$C$18*3.39*'DEPRECATED - DT-Prelim Calcs'!$C$20</f>
        <v>19.819055503838644</v>
      </c>
      <c r="BI63" s="46">
        <f t="shared" si="34"/>
        <v>0</v>
      </c>
      <c r="BJ63" s="57">
        <f>BH62*'DEPRECATED - DT-Prelim Calcs'!$C$11+BJ62</f>
        <v>-16.267443663001103</v>
      </c>
      <c r="BK63" s="57">
        <f>BK62+0.5*BH63*'DEPRECATED - DT-Prelim Calcs'!$C$11^2+BJ63*'DEPRECATED - DT-Prelim Calcs'!$C$11</f>
        <v>5547.1035679798943</v>
      </c>
      <c r="BL63" s="57">
        <f>MIN('Drive Train'!$F$35-BF62*'DEPRECATED - DT-Prelim Calcs'!$C$21*'Drive Train'!$F$39,BL62+BF$2)</f>
        <v>16.306309669287515</v>
      </c>
      <c r="BM63" s="57">
        <f>'Drive Train'!$F$35-BF63*'DEPRECATED - DT-Prelim Calcs'!$C$21*'Drive Train'!$F$39</f>
        <v>6.0759999999999996</v>
      </c>
      <c r="BN63" s="1">
        <f>IF(BK63&gt;='Drive Train'!$F$29,1,0)</f>
        <v>1</v>
      </c>
      <c r="BO63" s="57">
        <f t="shared" si="35"/>
        <v>103.33333333333333</v>
      </c>
      <c r="BP63" s="63">
        <f>BP62+'DEPRECATED - DT-Prelim Calcs'!$C$11</f>
        <v>236</v>
      </c>
      <c r="BQ63" s="2">
        <f>CA63/'Drive Train'!$F$35</f>
        <v>1.3615585937134984</v>
      </c>
      <c r="BR63" s="46">
        <f>BY63*12*60/(PI() * 'Drive Train'!$F$15)/BQ$2*BQ63</f>
        <v>-18794.703160618741</v>
      </c>
      <c r="BS63" s="2">
        <f>('DEPRECATED - DT-Prelim Calcs'!$C$6*BQ63-BR63)/('DEPRECATED - DT-Prelim Calcs'!$C$6*BQ63)*'DEPRECATED - DT-Prelim Calcs'!$C$7*BQ63</f>
        <v>11.779524056457632</v>
      </c>
      <c r="BT63" s="57">
        <f>BS63/'DEPRECATED - DT-Prelim Calcs'!$C$7*('DEPRECATED - DT-Prelim Calcs'!$C$8-'DEPRECATED - DT-Prelim Calcs'!$C$9)+'DEPRECATED - DT-Prelim Calcs'!$C$9</f>
        <v>629.80080350353285</v>
      </c>
      <c r="BU63" s="57">
        <f t="shared" si="11"/>
        <v>93</v>
      </c>
      <c r="BV63" s="2">
        <f t="shared" si="36"/>
        <v>1.8828060353728675</v>
      </c>
      <c r="BW63" s="57">
        <f>BV63*'DEPRECATED - DT-Prelim Calcs'!$C$21/BQ$2/'DEPRECATED - DT-Prelim Calcs'!$C$19/'DEPRECATED - DT-Prelim Calcs'!$C$18*3.39*'DEPRECATED - DT-Prelim Calcs'!$C$20</f>
        <v>25.773080821789936</v>
      </c>
      <c r="BX63" s="46">
        <f t="shared" si="37"/>
        <v>0</v>
      </c>
      <c r="BY63" s="57">
        <f>BW62*'DEPRECATED - DT-Prelim Calcs'!$C$11+BY62</f>
        <v>-63.773476920905338</v>
      </c>
      <c r="BZ63" s="57">
        <f>BZ62+0.5*BW63*'DEPRECATED - DT-Prelim Calcs'!$C$11^2+BY63*'DEPRECATED - DT-Prelim Calcs'!$C$11</f>
        <v>-4210.4170027415194</v>
      </c>
      <c r="CA63" s="57">
        <f>MIN('Drive Train'!$F$35-BU62*'DEPRECATED - DT-Prelim Calcs'!$C$21*'Drive Train'!$F$39,CA62+BU$2)</f>
        <v>16.88332656204738</v>
      </c>
      <c r="CB63" s="57">
        <f>'Drive Train'!$F$35-BU63*'DEPRECATED - DT-Prelim Calcs'!$C$21*'Drive Train'!$F$39</f>
        <v>6.0759999999999996</v>
      </c>
      <c r="CC63" s="1">
        <f>IF(BZ63&gt;='Drive Train'!$F$29,1,0)</f>
        <v>0</v>
      </c>
      <c r="CD63" s="57">
        <f t="shared" si="38"/>
        <v>103.33333333333333</v>
      </c>
      <c r="CE63" s="63">
        <f>CE62+'DEPRECATED - DT-Prelim Calcs'!$C$11</f>
        <v>236</v>
      </c>
      <c r="CF63" s="2">
        <f>CP63/'Drive Train'!$F$35</f>
        <v>0.64838686263646028</v>
      </c>
      <c r="CG63" s="46">
        <f>CN63*12*60/(PI() * 'Drive Train'!$F$15)/CF$2*CF63</f>
        <v>12990.241480958035</v>
      </c>
      <c r="CH63" s="2">
        <f>('DEPRECATED - DT-Prelim Calcs'!$C$6*CF63-CG63)/('DEPRECATED - DT-Prelim Calcs'!$C$6*CF63)*'DEPRECATED - DT-Prelim Calcs'!$C$7*CF63</f>
        <v>-4.3110240529990129</v>
      </c>
      <c r="CI63" s="57">
        <f>CH63/'DEPRECATED - DT-Prelim Calcs'!$C$7*('DEPRECATED - DT-Prelim Calcs'!$C$8-'DEPRECATED - DT-Prelim Calcs'!$C$9)+'DEPRECATED - DT-Prelim Calcs'!$C$9</f>
        <v>-226.8038946057151</v>
      </c>
      <c r="CJ63" s="57">
        <f t="shared" si="12"/>
        <v>-226.8038946057151</v>
      </c>
      <c r="CK63" s="2">
        <f t="shared" si="39"/>
        <v>-5.777813029270205</v>
      </c>
      <c r="CL63" s="57">
        <f>CK63*'DEPRECATED - DT-Prelim Calcs'!$C$21/CF$2/'DEPRECATED - DT-Prelim Calcs'!$C$19/'DEPRECATED - DT-Prelim Calcs'!$C$18*3.39*'DEPRECATED - DT-Prelim Calcs'!$C$20</f>
        <v>-97.700010671094333</v>
      </c>
      <c r="CM63" s="46">
        <f t="shared" si="40"/>
        <v>1</v>
      </c>
      <c r="CN63" s="57">
        <f>CL62*'DEPRECATED - DT-Prelim Calcs'!$C$11+CN62</f>
        <v>74.929632799985669</v>
      </c>
      <c r="CO63" s="57">
        <f>CO62+0.5*CL63*'DEPRECATED - DT-Prelim Calcs'!$C$11^2+CN63*'DEPRECATED - DT-Prelim Calcs'!$C$11</f>
        <v>-15359.937074321462</v>
      </c>
      <c r="CP63" s="57">
        <f>MIN('Drive Train'!$F$35-CJ62*'DEPRECATED - DT-Prelim Calcs'!$C$21*'Drive Train'!$F$39,CP62+CJ$2)</f>
        <v>8.0399970966921082</v>
      </c>
      <c r="CQ63" s="57">
        <f>'Drive Train'!$F$35-CJ63*'DEPRECATED - DT-Prelim Calcs'!$C$21*'Drive Train'!$F$39</f>
        <v>27.822664833188629</v>
      </c>
      <c r="CR63" s="1">
        <f>IF(CO63&gt;='Drive Train'!$F$29,1,0)</f>
        <v>0</v>
      </c>
      <c r="CS63" s="57">
        <f t="shared" si="41"/>
        <v>-252.00432733968344</v>
      </c>
      <c r="CT63" s="63">
        <f>CT62+'DEPRECATED - DT-Prelim Calcs'!$C$11</f>
        <v>236</v>
      </c>
      <c r="CU63" s="2">
        <f>DE63/'Drive Train'!$F$35</f>
        <v>0.48999999999999994</v>
      </c>
      <c r="CV63" s="46">
        <f>DC63*12*60/(PI() * 'Drive Train'!$F$15)/CU$2*CU63</f>
        <v>-5708.0497239173319</v>
      </c>
      <c r="CW63" s="2">
        <f>('DEPRECATED - DT-Prelim Calcs'!$C$6*CU63-CV63)/('DEPRECATED - DT-Prelim Calcs'!$C$6*CU63)*'DEPRECATED - DT-Prelim Calcs'!$C$7*CU63</f>
        <v>3.7618380552796942</v>
      </c>
      <c r="CX63" s="57">
        <f>CW63/'DEPRECATED - DT-Prelim Calcs'!$C$7*('DEPRECATED - DT-Prelim Calcs'!$C$8-'DEPRECATED - DT-Prelim Calcs'!$C$9)+'DEPRECATED - DT-Prelim Calcs'!$C$9</f>
        <v>202.96714626240029</v>
      </c>
      <c r="CY63" s="57">
        <f t="shared" si="13"/>
        <v>93</v>
      </c>
      <c r="CZ63" s="2">
        <f t="shared" si="42"/>
        <v>1.2803081040535502</v>
      </c>
      <c r="DA63" s="57">
        <f>CZ63*'DEPRECATED - DT-Prelim Calcs'!$C$21/CU$2/'DEPRECATED - DT-Prelim Calcs'!$C$19/'DEPRECATED - DT-Prelim Calcs'!$C$18*3.39*'DEPRECATED - DT-Prelim Calcs'!$C$20</f>
        <v>25.773080821789936</v>
      </c>
      <c r="DB63" s="46">
        <f t="shared" si="43"/>
        <v>0</v>
      </c>
      <c r="DC63" s="57">
        <f>DA62*'DEPRECATED - DT-Prelim Calcs'!$C$11+DC62</f>
        <v>-36.596667508130494</v>
      </c>
      <c r="DD63" s="57">
        <f>DD62+0.5*DA63*'DEPRECATED - DT-Prelim Calcs'!$C$11^2+DC63*'DEPRECATED - DT-Prelim Calcs'!$C$11</f>
        <v>-31176.695894309421</v>
      </c>
      <c r="DE63" s="57">
        <f>MIN('Drive Train'!$F$35-CY62*'DEPRECATED - DT-Prelim Calcs'!$C$21*'Drive Train'!$F$39,DE62+CY$2)</f>
        <v>6.0759999999999996</v>
      </c>
      <c r="DF63" s="57">
        <f>'Drive Train'!$F$35-CY63*'DEPRECATED - DT-Prelim Calcs'!$C$21*'Drive Train'!$F$39</f>
        <v>6.0759999999999996</v>
      </c>
      <c r="DG63" s="1">
        <f>IF(DD63&gt;='Drive Train'!$F$29,1,0)</f>
        <v>0</v>
      </c>
      <c r="DH63" s="57">
        <f t="shared" si="44"/>
        <v>103.33333333333333</v>
      </c>
      <c r="DI63" s="63">
        <f>DI62+'DEPRECATED - DT-Prelim Calcs'!$C$11</f>
        <v>236</v>
      </c>
      <c r="DJ63" s="2">
        <f>DT63/'Drive Train'!$F$35</f>
        <v>1.0676540884030821</v>
      </c>
      <c r="DK63" s="46">
        <f>DR63*12*60/(PI() * 'Drive Train'!$F$15)/DJ$2*DJ63</f>
        <v>-21154.490638167921</v>
      </c>
      <c r="DL63" s="2">
        <f>('DEPRECATED - DT-Prelim Calcs'!$C$6*DJ63-DK63)/('DEPRECATED - DT-Prelim Calcs'!$C$6*DJ63)*'DEPRECATED - DT-Prelim Calcs'!$C$7*DJ63</f>
        <v>12.138210037476325</v>
      </c>
      <c r="DM63" s="57">
        <f>DL63/'DEPRECATED - DT-Prelim Calcs'!$C$7*('DEPRECATED - DT-Prelim Calcs'!$C$8-'DEPRECATED - DT-Prelim Calcs'!$C$9)+'DEPRECATED - DT-Prelim Calcs'!$C$9</f>
        <v>648.89599494116703</v>
      </c>
      <c r="DN63" s="57">
        <f t="shared" si="14"/>
        <v>93</v>
      </c>
      <c r="DO63" s="2">
        <f t="shared" si="45"/>
        <v>1.1037138828047846</v>
      </c>
      <c r="DP63" s="57">
        <f>DO63*'DEPRECATED - DT-Prelim Calcs'!$C$21/DJ$2/'DEPRECATED - DT-Prelim Calcs'!$C$19/'DEPRECATED - DT-Prelim Calcs'!$C$18*3.39*'DEPRECATED - DT-Prelim Calcs'!$C$20</f>
        <v>25.773080821789936</v>
      </c>
      <c r="DQ63" s="46">
        <f t="shared" si="46"/>
        <v>0</v>
      </c>
      <c r="DR63" s="57">
        <f>DP62*'DEPRECATED - DT-Prelim Calcs'!$C$11+DR62</f>
        <v>-53.661633499332709</v>
      </c>
      <c r="DS63" s="57">
        <f>DS62+0.5*DP63*'DEPRECATED - DT-Prelim Calcs'!$C$11^2+DR63*'DEPRECATED - DT-Prelim Calcs'!$C$11</f>
        <v>-67898.103705356814</v>
      </c>
      <c r="DT63" s="57">
        <f>MIN('Drive Train'!$F$35-DN62*'DEPRECATED - DT-Prelim Calcs'!$C$21*'Drive Train'!$F$39,DT62+DN$2)</f>
        <v>13.238910696198218</v>
      </c>
      <c r="DU63" s="57">
        <f>'Drive Train'!$F$35-DN63*'DEPRECATED - DT-Prelim Calcs'!$C$21*'Drive Train'!$F$39</f>
        <v>6.0759999999999996</v>
      </c>
      <c r="DV63" s="1">
        <f>IF(DS63&gt;='Drive Train'!$F$29,1,0)</f>
        <v>0</v>
      </c>
      <c r="DW63" s="57">
        <f t="shared" si="47"/>
        <v>103.33333333333333</v>
      </c>
      <c r="DX63" s="63">
        <f>DX62+'DEPRECATED - DT-Prelim Calcs'!$C$11</f>
        <v>236</v>
      </c>
      <c r="DY63" s="2">
        <f>EI63/'Drive Train'!$F$35</f>
        <v>0.48999999999999994</v>
      </c>
      <c r="DZ63" s="46">
        <f>EG63*12*60/(PI() * 'Drive Train'!$F$15)/DY$2*DY63</f>
        <v>11002.611317015197</v>
      </c>
      <c r="EA63" s="2">
        <f>('DEPRECATED - DT-Prelim Calcs'!$C$6*DY63-DZ63)/('DEPRECATED - DT-Prelim Calcs'!$C$6*DY63)*'DEPRECATED - DT-Prelim Calcs'!$C$7*DY63</f>
        <v>-3.7940143103201924</v>
      </c>
      <c r="EB63" s="57">
        <f>EA63/'DEPRECATED - DT-Prelim Calcs'!$C$7*('DEPRECATED - DT-Prelim Calcs'!$C$8-'DEPRECATED - DT-Prelim Calcs'!$C$9)+'DEPRECATED - DT-Prelim Calcs'!$C$9</f>
        <v>-199.28009793115382</v>
      </c>
      <c r="EC63" s="57">
        <f t="shared" si="15"/>
        <v>-199.28009793115382</v>
      </c>
      <c r="ED63" s="2">
        <f t="shared" si="48"/>
        <v>-5.4379480571728376</v>
      </c>
      <c r="EE63" s="57">
        <f>ED63*'DEPRECATED - DT-Prelim Calcs'!$C$21/DY$2/'DEPRECATED - DT-Prelim Calcs'!$C$19/'DEPRECATED - DT-Prelim Calcs'!$C$18*3.39*'DEPRECATED - DT-Prelim Calcs'!$C$20</f>
        <v>-144.4976643721852</v>
      </c>
      <c r="EF63" s="46">
        <f t="shared" si="49"/>
        <v>1</v>
      </c>
      <c r="EG63" s="57">
        <f>EE62*'DEPRECATED - DT-Prelim Calcs'!$C$11+EG62</f>
        <v>53.441129999750871</v>
      </c>
      <c r="EH63" s="57">
        <f>EH62+0.5*EE63*'DEPRECATED - DT-Prelim Calcs'!$C$11^2+EG63*'DEPRECATED - DT-Prelim Calcs'!$C$11</f>
        <v>-104454.58239941607</v>
      </c>
      <c r="EI63" s="57">
        <f>MIN('Drive Train'!$F$35-EC62*'DEPRECATED - DT-Prelim Calcs'!$C$21*'Drive Train'!$F$39,EI62+EC$2)</f>
        <v>6.0759999999999996</v>
      </c>
      <c r="EJ63" s="57">
        <f>'Drive Train'!$F$35-EC63*'DEPRECATED - DT-Prelim Calcs'!$C$21*'Drive Train'!$F$39</f>
        <v>25.951046659318461</v>
      </c>
      <c r="EK63" s="1">
        <f>IF(EH63&gt;='Drive Train'!$F$29,1,0)</f>
        <v>0</v>
      </c>
      <c r="EL63" s="57">
        <f t="shared" si="50"/>
        <v>-221.42233103461533</v>
      </c>
      <c r="EM63" s="63">
        <f>EM62+'DEPRECATED - DT-Prelim Calcs'!$C$11</f>
        <v>236</v>
      </c>
      <c r="EN63" s="2">
        <f>EX63/'Drive Train'!$F$35</f>
        <v>0.48999999999999994</v>
      </c>
      <c r="EO63" s="46">
        <f>EV63*12*60/(PI() * 'Drive Train'!$F$15)/EN$2*EN63</f>
        <v>-116116.27051497977</v>
      </c>
      <c r="EP63" s="2">
        <f>('DEPRECATED - DT-Prelim Calcs'!$C$6*EN63-EO63)/('DEPRECATED - DT-Prelim Calcs'!$C$6*EN63)*'DEPRECATED - DT-Prelim Calcs'!$C$7*EN63</f>
        <v>53.683754022720684</v>
      </c>
      <c r="EQ63" s="57">
        <f>EP63/'DEPRECATED - DT-Prelim Calcs'!$C$7*('DEPRECATED - DT-Prelim Calcs'!$C$8-'DEPRECATED - DT-Prelim Calcs'!$C$9)+'DEPRECATED - DT-Prelim Calcs'!$C$9</f>
        <v>2860.6359506701506</v>
      </c>
      <c r="ER63" s="57">
        <f t="shared" si="16"/>
        <v>93</v>
      </c>
      <c r="ES63" s="2">
        <f t="shared" si="51"/>
        <v>0.86507304327942547</v>
      </c>
      <c r="ET63" s="57">
        <f>ES63*'DEPRECATED - DT-Prelim Calcs'!$C$21/EN$2/'DEPRECATED - DT-Prelim Calcs'!$C$19/'DEPRECATED - DT-Prelim Calcs'!$C$18*3.39*'DEPRECATED - DT-Prelim Calcs'!$C$20</f>
        <v>25.773080821789936</v>
      </c>
      <c r="EU63" s="46">
        <f t="shared" si="52"/>
        <v>0</v>
      </c>
      <c r="EV63" s="57">
        <f>ET62*'DEPRECATED - DT-Prelim Calcs'!$C$11+EV62</f>
        <v>-503.01988749600878</v>
      </c>
      <c r="EW63" s="57">
        <f>EW62+0.5*ET63*'DEPRECATED - DT-Prelim Calcs'!$C$11^2+EV63*'DEPRECATED - DT-Prelim Calcs'!$C$11</f>
        <v>-133421.77586053647</v>
      </c>
      <c r="EX63" s="57">
        <f>MIN('Drive Train'!$F$35-ER62*'DEPRECATED - DT-Prelim Calcs'!$C$21*'Drive Train'!$F$39,EX62+ER$2)</f>
        <v>6.0759999999999996</v>
      </c>
      <c r="EY63" s="57">
        <f>'Drive Train'!$F$35-ER63*'DEPRECATED - DT-Prelim Calcs'!$C$21*'Drive Train'!$F$39</f>
        <v>6.0759999999999996</v>
      </c>
      <c r="EZ63" s="1">
        <f>IF(EW63&gt;='Drive Train'!$F$29,1,0)</f>
        <v>0</v>
      </c>
      <c r="FA63" s="57">
        <f t="shared" si="53"/>
        <v>103.33333333333333</v>
      </c>
      <c r="FB63" s="63">
        <f>FB62+'DEPRECATED - DT-Prelim Calcs'!$C$11</f>
        <v>236</v>
      </c>
      <c r="FC63" s="2">
        <f>FM63/'Drive Train'!$F$35</f>
        <v>0.48999999999999994</v>
      </c>
      <c r="FD63" s="46">
        <f>FK63*12*60/(PI() * 'Drive Train'!$F$15)/FC$2*FC63</f>
        <v>-54606.661928378613</v>
      </c>
      <c r="FE63" s="2">
        <f>('DEPRECATED - DT-Prelim Calcs'!$C$6*FC63-FD63)/('DEPRECATED - DT-Prelim Calcs'!$C$6*FC63)*'DEPRECATED - DT-Prelim Calcs'!$C$7*FC63</f>
        <v>25.871717119585828</v>
      </c>
      <c r="FF63" s="57">
        <f>FE63/'DEPRECATED - DT-Prelim Calcs'!$C$7*('DEPRECATED - DT-Prelim Calcs'!$C$8-'DEPRECATED - DT-Prelim Calcs'!$C$9)+'DEPRECATED - DT-Prelim Calcs'!$C$9</f>
        <v>1380.0200441671627</v>
      </c>
      <c r="FG63" s="57">
        <f t="shared" si="17"/>
        <v>93</v>
      </c>
      <c r="FH63" s="2">
        <f t="shared" si="54"/>
        <v>0.78067567320338405</v>
      </c>
      <c r="FI63" s="57">
        <f>FH63*'DEPRECATED - DT-Prelim Calcs'!$C$21/FC$2/'DEPRECATED - DT-Prelim Calcs'!$C$19/'DEPRECATED - DT-Prelim Calcs'!$C$18*3.39*'DEPRECATED - DT-Prelim Calcs'!$C$20</f>
        <v>25.773080821789936</v>
      </c>
      <c r="FJ63" s="46">
        <f t="shared" si="55"/>
        <v>0</v>
      </c>
      <c r="FK63" s="57">
        <f>FI62*'DEPRECATED - DT-Prelim Calcs'!$C$11+FK62</f>
        <v>-213.47920352321512</v>
      </c>
      <c r="FL63" s="57">
        <f>FL62+0.5*FI63*'DEPRECATED - DT-Prelim Calcs'!$C$11^2+FK63*'DEPRECATED - DT-Prelim Calcs'!$C$11</f>
        <v>-152166.17915228396</v>
      </c>
      <c r="FM63" s="57">
        <f>MIN('Drive Train'!$F$35-FG62*'DEPRECATED - DT-Prelim Calcs'!$C$21*'Drive Train'!$F$39,FM62+FG$2)</f>
        <v>6.0759999999999996</v>
      </c>
      <c r="FN63" s="57">
        <f>'Drive Train'!$F$35-FG63*'DEPRECATED - DT-Prelim Calcs'!$C$21*'Drive Train'!$F$39</f>
        <v>6.0759999999999996</v>
      </c>
      <c r="FO63" s="1">
        <f>IF(FL63&gt;='Drive Train'!$F$29,1,0)</f>
        <v>0</v>
      </c>
      <c r="FP63" s="57">
        <f t="shared" si="56"/>
        <v>103.33333333333333</v>
      </c>
      <c r="FQ63" s="63">
        <f>FQ62+'DEPRECATED - DT-Prelim Calcs'!$C$11</f>
        <v>236</v>
      </c>
      <c r="FR63" s="2">
        <f>GB63/'Drive Train'!$F$35</f>
        <v>0.48999999999999994</v>
      </c>
      <c r="FS63" s="46">
        <f>FZ63*12*60/(PI() * 'Drive Train'!$F$15)/FR$2*FR63</f>
        <v>-269151.77960411558</v>
      </c>
      <c r="FT63" s="2">
        <f>('DEPRECATED - DT-Prelim Calcs'!$C$6*FR63-FS63)/('DEPRECATED - DT-Prelim Calcs'!$C$6*FR63)*'DEPRECATED - DT-Prelim Calcs'!$C$7*FR63</f>
        <v>122.87992229754569</v>
      </c>
      <c r="FU63" s="57">
        <f>FT63/'DEPRECATED - DT-Prelim Calcs'!$C$7*('DEPRECATED - DT-Prelim Calcs'!$C$8-'DEPRECATED - DT-Prelim Calcs'!$C$9)+'DEPRECATED - DT-Prelim Calcs'!$C$9</f>
        <v>6544.398767956478</v>
      </c>
      <c r="FV63" s="57">
        <f t="shared" si="18"/>
        <v>93</v>
      </c>
      <c r="FW63" s="2">
        <f t="shared" si="57"/>
        <v>0.7112822800297498</v>
      </c>
      <c r="FX63" s="57">
        <f>FW63*'DEPRECATED - DT-Prelim Calcs'!$C$21/FR$2/'DEPRECATED - DT-Prelim Calcs'!$C$19/'DEPRECATED - DT-Prelim Calcs'!$C$18*3.39*'DEPRECATED - DT-Prelim Calcs'!$C$20</f>
        <v>25.773080821789936</v>
      </c>
      <c r="FY63" s="46">
        <f t="shared" si="58"/>
        <v>0</v>
      </c>
      <c r="FZ63" s="57">
        <f>FX62*'DEPRECATED - DT-Prelim Calcs'!$C$11+FZ62</f>
        <v>-958.69076361100736</v>
      </c>
      <c r="GA63" s="57">
        <f>GA62+0.5*FX63*'DEPRECATED - DT-Prelim Calcs'!$C$11^2+FZ63*'DEPRECATED - DT-Prelim Calcs'!$C$11</f>
        <v>-191192.95035616038</v>
      </c>
      <c r="GB63" s="57">
        <f>MIN('Drive Train'!$F$35-FV62*'DEPRECATED - DT-Prelim Calcs'!$C$21*'Drive Train'!$F$39,GB62+FV$2)</f>
        <v>6.0759999999999996</v>
      </c>
      <c r="GC63" s="57">
        <f>'Drive Train'!$F$35-FV63*'DEPRECATED - DT-Prelim Calcs'!$C$21*'Drive Train'!$F$39</f>
        <v>6.0759999999999996</v>
      </c>
      <c r="GD63" s="1">
        <f>IF(GA63&gt;='Drive Train'!$F$29,1,0)</f>
        <v>0</v>
      </c>
      <c r="GE63" s="57">
        <f t="shared" si="59"/>
        <v>103.33333333333333</v>
      </c>
      <c r="GF63" s="63">
        <f>GF62+'DEPRECATED - DT-Prelim Calcs'!$C$11</f>
        <v>236</v>
      </c>
      <c r="GG63" s="2">
        <f>GQ63/'Drive Train'!$F$35</f>
        <v>0.83548387096774201</v>
      </c>
      <c r="GH63" s="46">
        <f>GO63*12*60/(PI() * 'Drive Train'!$F$15)/GG$2*GG63</f>
        <v>-49544.833258438979</v>
      </c>
      <c r="GI63" s="2">
        <f>('DEPRECATED - DT-Prelim Calcs'!$C$6*GG63-GH63)/('DEPRECATED - DT-Prelim Calcs'!$C$6*GG63)*'DEPRECATED - DT-Prelim Calcs'!$C$7*GG63</f>
        <v>24.41558895320448</v>
      </c>
      <c r="GJ63" s="57">
        <f>GI63/'DEPRECATED - DT-Prelim Calcs'!$C$7*('DEPRECATED - DT-Prelim Calcs'!$C$8-'DEPRECATED - DT-Prelim Calcs'!$C$9)+'DEPRECATED - DT-Prelim Calcs'!$C$9</f>
        <v>1302.5008558905126</v>
      </c>
      <c r="GK63" s="57">
        <f t="shared" si="60"/>
        <v>29.999999999999982</v>
      </c>
      <c r="GL63" s="2">
        <f t="shared" si="61"/>
        <v>0.99579519204165001</v>
      </c>
      <c r="GM63" s="57">
        <f>GL63*'DEPRECATED - DT-Prelim Calcs'!$C$21/GG$2/'DEPRECATED - DT-Prelim Calcs'!$C$19/'DEPRECATED - DT-Prelim Calcs'!$C$18*3.39*'DEPRECATED - DT-Prelim Calcs'!$C$20</f>
        <v>25.773080821789936</v>
      </c>
      <c r="GN63" s="46">
        <f t="shared" si="62"/>
        <v>0</v>
      </c>
      <c r="GO63" s="57">
        <f>GM62*'DEPRECATED - DT-Prelim Calcs'!$C$11+GO62</f>
        <v>-144.8991054002804</v>
      </c>
      <c r="GP63" s="57">
        <f>GP62+0.5*GM63*'DEPRECATED - DT-Prelim Calcs'!$C$11^2+GO63*'DEPRECATED - DT-Prelim Calcs'!$C$11</f>
        <v>-89128.430153736364</v>
      </c>
      <c r="GQ63" s="57">
        <f>MIN('Drive Train'!$F$35-GK62*'DEPRECATED - DT-Prelim Calcs'!$C$21*'Drive Train'!$F$39,GQ62+GK$2)</f>
        <v>10.360000000000001</v>
      </c>
      <c r="GR63" s="57">
        <f>'Drive Train'!$F$35-GK63*'DEPRECATED - DT-Prelim Calcs'!$C$21*'Drive Train'!$F$39</f>
        <v>10.360000000000001</v>
      </c>
      <c r="GS63" s="1">
        <f>IF(GP63&gt;='Drive Train'!$F$29,1,0)</f>
        <v>0</v>
      </c>
      <c r="GT63" s="57">
        <f t="shared" si="63"/>
        <v>33.333333333333314</v>
      </c>
      <c r="GU63" s="63">
        <f>GU62+'DEPRECATED - DT-Prelim Calcs'!$C$11</f>
        <v>236</v>
      </c>
      <c r="GV63" s="2">
        <f>HF63/'Drive Train'!$F$35</f>
        <v>0.81720430107526887</v>
      </c>
      <c r="GW63" s="46">
        <f>HD63*12*60/(PI() * 'Drive Train'!$F$15)/GV$2*GV63</f>
        <v>-229973.24312384473</v>
      </c>
      <c r="GX63" s="2">
        <f>('DEPRECATED - DT-Prelim Calcs'!$C$6*GV63-GW63)/('DEPRECATED - DT-Prelim Calcs'!$C$6*GV63)*'DEPRECATED - DT-Prelim Calcs'!$C$7*GV63</f>
        <v>105.95361169550993</v>
      </c>
      <c r="GY63" s="57">
        <f>GX63/'DEPRECATED - DT-Prelim Calcs'!$C$7*('DEPRECATED - DT-Prelim Calcs'!$C$8-'DEPRECATED - DT-Prelim Calcs'!$C$9)+'DEPRECATED - DT-Prelim Calcs'!$C$9</f>
        <v>5643.300987773413</v>
      </c>
      <c r="GZ63" s="57">
        <f t="shared" si="20"/>
        <v>33.333333333333314</v>
      </c>
      <c r="HA63" s="2">
        <f t="shared" si="64"/>
        <v>0.99579519204165001</v>
      </c>
      <c r="HB63" s="57">
        <f>HA63*'DEPRECATED - DT-Prelim Calcs'!$C$21/GV$2/'DEPRECATED - DT-Prelim Calcs'!$C$19/'DEPRECATED - DT-Prelim Calcs'!$C$18*3.39*'DEPRECATED - DT-Prelim Calcs'!$C$20</f>
        <v>25.773080821789936</v>
      </c>
      <c r="HC63" s="46">
        <f t="shared" si="65"/>
        <v>0</v>
      </c>
      <c r="HD63" s="57">
        <f>HB62*'DEPRECATED - DT-Prelim Calcs'!$C$11+HD62</f>
        <v>-687.62565128534891</v>
      </c>
      <c r="HE63" s="57">
        <f>HE62+0.5*HB63*'DEPRECATED - DT-Prelim Calcs'!$C$11^2+HD63*'DEPRECATED - DT-Prelim Calcs'!$C$11</f>
        <v>-95911.584168067697</v>
      </c>
      <c r="HF63" s="57">
        <f>MIN('Drive Train'!$F$35-GZ62*'DEPRECATED - DT-Prelim Calcs'!$C$21*'Drive Train'!$F$39,HF62+GZ$2)</f>
        <v>10.133333333333335</v>
      </c>
      <c r="HG63" s="57">
        <f>'Drive Train'!$F$35-GZ63*'DEPRECATED - DT-Prelim Calcs'!$C$21*'Drive Train'!$F$39</f>
        <v>10.133333333333335</v>
      </c>
      <c r="HH63" s="1">
        <f>IF(HE63&gt;='Drive Train'!$F$29,1,0)</f>
        <v>0</v>
      </c>
      <c r="HI63" s="57">
        <f t="shared" si="66"/>
        <v>37.037037037037017</v>
      </c>
      <c r="HJ63" s="63">
        <f>HJ62+'DEPRECATED - DT-Prelim Calcs'!$C$11</f>
        <v>236</v>
      </c>
      <c r="HK63" s="2">
        <f>HU63/'Drive Train'!$F$35</f>
        <v>0.79892473118279583</v>
      </c>
      <c r="HL63" s="46">
        <f>HS63*12*60/(PI() * 'Drive Train'!$F$15)/HK$2*HK63</f>
        <v>20796.363252581155</v>
      </c>
      <c r="HM63" s="2">
        <f>('DEPRECATED - DT-Prelim Calcs'!$C$6*HK63-HL63)/('DEPRECATED - DT-Prelim Calcs'!$C$6*HK63)*'DEPRECATED - DT-Prelim Calcs'!$C$7*HK63</f>
        <v>-7.4778250636506973</v>
      </c>
      <c r="HN63" s="57">
        <f>HM63/'DEPRECATED - DT-Prelim Calcs'!$C$7*('DEPRECATED - DT-Prelim Calcs'!$C$8-'DEPRECATED - DT-Prelim Calcs'!$C$9)+'DEPRECATED - DT-Prelim Calcs'!$C$9</f>
        <v>-395.3933426001596</v>
      </c>
      <c r="HO63" s="57">
        <f t="shared" si="21"/>
        <v>-395.3933426001596</v>
      </c>
      <c r="HP63" s="2">
        <f t="shared" si="67"/>
        <v>-9.3835760322160731</v>
      </c>
      <c r="HQ63" s="57">
        <f>HP63*'DEPRECATED - DT-Prelim Calcs'!$C$21/HK$2/'DEPRECATED - DT-Prelim Calcs'!$C$19/'DEPRECATED - DT-Prelim Calcs'!$C$18*3.39*'DEPRECATED - DT-Prelim Calcs'!$C$20</f>
        <v>-242.86486358692969</v>
      </c>
      <c r="HR63" s="46">
        <f t="shared" si="68"/>
        <v>1</v>
      </c>
      <c r="HS63" s="57">
        <f>HQ62*'DEPRECATED - DT-Prelim Calcs'!$C$11+HS62</f>
        <v>63.604366699890221</v>
      </c>
      <c r="HT63" s="57">
        <f>HT62+0.5*HQ63*'DEPRECATED - DT-Prelim Calcs'!$C$11^2+HS63*'DEPRECATED - DT-Prelim Calcs'!$C$11</f>
        <v>-99911.530111373053</v>
      </c>
      <c r="HU63" s="57">
        <f>MIN('Drive Train'!$F$35-HO62*'DEPRECATED - DT-Prelim Calcs'!$C$21*'Drive Train'!$F$39,HU62+HO$2)</f>
        <v>9.9066666666666681</v>
      </c>
      <c r="HV63" s="57">
        <f>'Drive Train'!$F$35-HO63*'DEPRECATED - DT-Prelim Calcs'!$C$21*'Drive Train'!$F$39</f>
        <v>39.286747296810852</v>
      </c>
      <c r="HW63" s="1">
        <f>IF(HT63&gt;='Drive Train'!$F$29,1,0)</f>
        <v>0</v>
      </c>
      <c r="HX63" s="57">
        <f t="shared" si="69"/>
        <v>-439.32593622239955</v>
      </c>
      <c r="HY63" s="63">
        <f>HY62+'DEPRECATED - DT-Prelim Calcs'!$C$11</f>
        <v>236</v>
      </c>
      <c r="HZ63" s="2">
        <f>IJ63/'Drive Train'!$F$35</f>
        <v>0.78064516129032269</v>
      </c>
      <c r="IA63" s="46">
        <f>IH63*12*60/(PI() * 'Drive Train'!$F$15)/HZ$2*HZ63</f>
        <v>-130250.77104970725</v>
      </c>
      <c r="IB63" s="2">
        <f>('DEPRECATED - DT-Prelim Calcs'!$C$6*HZ63-IA63)/('DEPRECATED - DT-Prelim Calcs'!$C$6*HZ63)*'DEPRECATED - DT-Prelim Calcs'!$C$7*HZ63</f>
        <v>60.775230679196461</v>
      </c>
      <c r="IC63" s="57">
        <f>IB63/'DEPRECATED - DT-Prelim Calcs'!$C$7*('DEPRECATED - DT-Prelim Calcs'!$C$8-'DEPRECATED - DT-Prelim Calcs'!$C$9)+'DEPRECATED - DT-Prelim Calcs'!$C$9</f>
        <v>3238.1614506808737</v>
      </c>
      <c r="ID63" s="57">
        <f t="shared" si="22"/>
        <v>39.999999999999986</v>
      </c>
      <c r="IE63" s="2">
        <f t="shared" si="70"/>
        <v>0.99579519204165001</v>
      </c>
      <c r="IF63" s="57">
        <f>IE63*'DEPRECATED - DT-Prelim Calcs'!$C$21/HZ$2/'DEPRECATED - DT-Prelim Calcs'!$C$19/'DEPRECATED - DT-Prelim Calcs'!$C$18*3.39*'DEPRECATED - DT-Prelim Calcs'!$C$20</f>
        <v>25.773080821789936</v>
      </c>
      <c r="IG63" s="46">
        <f t="shared" si="71"/>
        <v>0</v>
      </c>
      <c r="IH63" s="57">
        <f>IF62*'DEPRECATED - DT-Prelim Calcs'!$C$11+IH62</f>
        <v>-407.69185401080858</v>
      </c>
      <c r="II63" s="57">
        <f>II62+0.5*IF63*'DEPRECATED - DT-Prelim Calcs'!$C$11^2+IH63*'DEPRECATED - DT-Prelim Calcs'!$C$11</f>
        <v>-127319.64951731294</v>
      </c>
      <c r="IJ63" s="57">
        <f>MIN('Drive Train'!$F$35-ID62*'DEPRECATED - DT-Prelim Calcs'!$C$21*'Drive Train'!$F$39,IJ62+ID$2)</f>
        <v>9.6800000000000015</v>
      </c>
      <c r="IK63" s="57">
        <f>'Drive Train'!$F$35-ID63*'DEPRECATED - DT-Prelim Calcs'!$C$21*'Drive Train'!$F$39</f>
        <v>9.6800000000000015</v>
      </c>
      <c r="IL63" s="1">
        <f>IF(II63&gt;='Drive Train'!$F$29,1,0)</f>
        <v>0</v>
      </c>
      <c r="IM63" s="57">
        <f t="shared" si="72"/>
        <v>44.444444444444429</v>
      </c>
      <c r="IN63" s="63">
        <f>IN62+'DEPRECATED - DT-Prelim Calcs'!$C$11</f>
        <v>236</v>
      </c>
      <c r="IO63" s="2">
        <f>IY63/'Drive Train'!$F$35</f>
        <v>1.268406552701109</v>
      </c>
      <c r="IP63" s="46">
        <f>IW63*12*60/(PI() * 'Drive Train'!$F$15)/IO$2*IO63</f>
        <v>-73848.23068355213</v>
      </c>
      <c r="IQ63" s="2">
        <f>('DEPRECATED - DT-Prelim Calcs'!$C$6*IO63-IP63)/('DEPRECATED - DT-Prelim Calcs'!$C$6*IO63)*'DEPRECATED - DT-Prelim Calcs'!$C$7*IO63</f>
        <v>36.447898431289346</v>
      </c>
      <c r="IR63" s="57">
        <f>IQ63/'DEPRECATED - DT-Prelim Calcs'!$C$7*('DEPRECATED - DT-Prelim Calcs'!$C$8-'DEPRECATED - DT-Prelim Calcs'!$C$9)+'DEPRECATED - DT-Prelim Calcs'!$C$9</f>
        <v>1943.0590741636611</v>
      </c>
      <c r="IS63" s="57">
        <f t="shared" si="23"/>
        <v>43.333333333333321</v>
      </c>
      <c r="IT63" s="2">
        <f t="shared" si="73"/>
        <v>0.99579519204165001</v>
      </c>
      <c r="IU63" s="57">
        <f>IT63*'DEPRECATED - DT-Prelim Calcs'!$C$21/IO$2/'DEPRECATED - DT-Prelim Calcs'!$C$19/'DEPRECATED - DT-Prelim Calcs'!$C$18*3.39*'DEPRECATED - DT-Prelim Calcs'!$C$20</f>
        <v>25.773080821789936</v>
      </c>
      <c r="IV63" s="46">
        <f t="shared" si="74"/>
        <v>0</v>
      </c>
      <c r="IW63" s="57">
        <f>IU62*'DEPRECATED - DT-Prelim Calcs'!$C$11+IW62</f>
        <v>-142.26138119814718</v>
      </c>
      <c r="IX63" s="57">
        <f>IX62+0.5*IU63*'DEPRECATED - DT-Prelim Calcs'!$C$11^2+IW63*'DEPRECATED - DT-Prelim Calcs'!$C$11</f>
        <v>-108598.64897231682</v>
      </c>
      <c r="IY63" s="57">
        <f>MIN('Drive Train'!$F$35-IS62*'DEPRECATED - DT-Prelim Calcs'!$C$21*'Drive Train'!$F$39,IY62+IS$2)</f>
        <v>15.728241253493753</v>
      </c>
      <c r="IZ63" s="57">
        <f>'Drive Train'!$F$35-IS63*'DEPRECATED - DT-Prelim Calcs'!$C$21*'Drive Train'!$F$39</f>
        <v>9.4533333333333349</v>
      </c>
      <c r="JA63" s="1">
        <f>IF(IX63&gt;='Drive Train'!$F$29,1,0)</f>
        <v>0</v>
      </c>
      <c r="JB63" s="57">
        <f t="shared" si="75"/>
        <v>48.148148148148138</v>
      </c>
      <c r="JC63" s="63">
        <f>JC62+'DEPRECATED - DT-Prelim Calcs'!$C$11</f>
        <v>236</v>
      </c>
      <c r="JD63" s="2">
        <f>JN63/'Drive Train'!$F$35</f>
        <v>0.74408602150537628</v>
      </c>
      <c r="JE63" s="46">
        <f>JL63*12*60/(PI() * 'Drive Train'!$F$15)/JD$2*JD63</f>
        <v>-8994.5479473540054</v>
      </c>
      <c r="JF63" s="2">
        <f>('DEPRECATED - DT-Prelim Calcs'!$C$6*JD63-JE63)/('DEPRECATED - DT-Prelim Calcs'!$C$6*JD63)*'DEPRECATED - DT-Prelim Calcs'!$C$7*JD63</f>
        <v>5.8602005112882116</v>
      </c>
      <c r="JG63" s="57">
        <f>JF63/'DEPRECATED - DT-Prelim Calcs'!$C$7*('DEPRECATED - DT-Prelim Calcs'!$C$8-'DEPRECATED - DT-Prelim Calcs'!$C$9)+'DEPRECATED - DT-Prelim Calcs'!$C$9</f>
        <v>314.67664962584126</v>
      </c>
      <c r="JH63" s="57">
        <f t="shared" si="24"/>
        <v>46.666666666666657</v>
      </c>
      <c r="JI63" s="2">
        <f t="shared" si="76"/>
        <v>0.99579519204165001</v>
      </c>
      <c r="JJ63" s="57">
        <f>JI63*'DEPRECATED - DT-Prelim Calcs'!$C$21/JD$2/'DEPRECATED - DT-Prelim Calcs'!$C$19/'DEPRECATED - DT-Prelim Calcs'!$C$18*3.39*'DEPRECATED - DT-Prelim Calcs'!$C$20</f>
        <v>25.773080821789936</v>
      </c>
      <c r="JK63" s="46">
        <f t="shared" si="77"/>
        <v>0</v>
      </c>
      <c r="JL63" s="57">
        <f>JJ62*'DEPRECATED - DT-Prelim Calcs'!$C$11+JL62</f>
        <v>-29.53667460774453</v>
      </c>
      <c r="JM63" s="57">
        <f>JM62+0.5*JJ63*'DEPRECATED - DT-Prelim Calcs'!$C$11^2+JL63*'DEPRECATED - DT-Prelim Calcs'!$C$11</f>
        <v>-116367.98576732163</v>
      </c>
      <c r="JN63" s="57">
        <f>MIN('Drive Train'!$F$35-JH62*'DEPRECATED - DT-Prelim Calcs'!$C$21*'Drive Train'!$F$39,JN62+JH$2)</f>
        <v>9.2266666666666666</v>
      </c>
      <c r="JO63" s="57">
        <f>'Drive Train'!$F$35-JH63*'DEPRECATED - DT-Prelim Calcs'!$C$21*'Drive Train'!$F$39</f>
        <v>9.2266666666666666</v>
      </c>
      <c r="JP63" s="1">
        <f>IF(JM63&gt;='Drive Train'!$F$29,1,0)</f>
        <v>0</v>
      </c>
      <c r="JQ63" s="57">
        <f>MIN(JG63,'DEPRECATED - DT-Prelim Calcs'!$C$10)*'DEPRECATED - DT-Prelim Calcs'!$C$11*1000/60/60</f>
        <v>103.33333333333333</v>
      </c>
      <c r="JR63" s="63">
        <f>JR62+'DEPRECATED - DT-Prelim Calcs'!$C$11</f>
        <v>236</v>
      </c>
      <c r="JS63" s="2">
        <f>KC63/'Drive Train'!$F$35</f>
        <v>0.72580645161290325</v>
      </c>
      <c r="JT63" s="46">
        <f>KA63*12*60/(PI() * 'Drive Train'!$F$15)/JS$2*JS63</f>
        <v>-30378.047858122678</v>
      </c>
      <c r="JU63" s="2">
        <f>('DEPRECATED - DT-Prelim Calcs'!$C$6*JS63-JT63)/('DEPRECATED - DT-Prelim Calcs'!$C$6*JS63)*'DEPRECATED - DT-Prelim Calcs'!$C$7*JS63</f>
        <v>15.484858715005418</v>
      </c>
      <c r="JV63" s="57">
        <f>JU63/'DEPRECATED - DT-Prelim Calcs'!$C$7*('DEPRECATED - DT-Prelim Calcs'!$C$8-'DEPRECATED - DT-Prelim Calcs'!$C$9)+'DEPRECATED - DT-Prelim Calcs'!$C$9</f>
        <v>827.05990586522626</v>
      </c>
      <c r="JW63" s="57">
        <f t="shared" si="25"/>
        <v>49.999999999999993</v>
      </c>
      <c r="JX63" s="2">
        <f t="shared" si="78"/>
        <v>0.99579519204165001</v>
      </c>
      <c r="JY63" s="57">
        <f>JX63*'DEPRECATED - DT-Prelim Calcs'!$C$21/JS$2/'DEPRECATED - DT-Prelim Calcs'!$C$19/'DEPRECATED - DT-Prelim Calcs'!$C$18*3.39*'DEPRECATED - DT-Prelim Calcs'!$C$20</f>
        <v>25.773080821789936</v>
      </c>
      <c r="JZ63" s="46">
        <f t="shared" si="79"/>
        <v>0</v>
      </c>
      <c r="KA63" s="57">
        <f>JY62*'DEPRECATED - DT-Prelim Calcs'!$C$11+KA62</f>
        <v>-102.26910162953378</v>
      </c>
      <c r="KB63" s="57">
        <f>KB62+0.5*JY63*'DEPRECATED - DT-Prelim Calcs'!$C$11^2+KA63*'DEPRECATED - DT-Prelim Calcs'!$C$11</f>
        <v>-91790.560373652435</v>
      </c>
      <c r="KC63" s="57">
        <f>MIN('Drive Train'!$F$35-JW62*'DEPRECATED - DT-Prelim Calcs'!$C$21*'Drive Train'!$F$39,KC62+JW$2)</f>
        <v>9</v>
      </c>
      <c r="KD63" s="57">
        <f>'Drive Train'!$F$35-JW63*'DEPRECATED - DT-Prelim Calcs'!$C$21*'Drive Train'!$F$39</f>
        <v>9</v>
      </c>
      <c r="KE63" s="1">
        <f>IF(KB63&gt;='Drive Train'!$F$29,1,0)</f>
        <v>0</v>
      </c>
      <c r="KF63" s="57">
        <f>MIN(JV63,'DEPRECATED - DT-Prelim Calcs'!$C$10)*'DEPRECATED - DT-Prelim Calcs'!$C$11*1000/60/60</f>
        <v>103.33333333333333</v>
      </c>
      <c r="KG63" s="63">
        <f>KG62+'DEPRECATED - DT-Prelim Calcs'!$C$11</f>
        <v>236</v>
      </c>
      <c r="KH63" s="2">
        <f>KR63/'Drive Train'!$F$35</f>
        <v>0.7075268817204301</v>
      </c>
      <c r="KI63" s="46">
        <f>KP63*12*60/(PI() * 'Drive Train'!$F$15)/KH$2*KH63</f>
        <v>-179302.33650789733</v>
      </c>
      <c r="KJ63" s="2">
        <f>('DEPRECATED - DT-Prelim Calcs'!$C$6*KH63-KI63)/('DEPRECATED - DT-Prelim Calcs'!$C$6*KH63)*'DEPRECATED - DT-Prelim Calcs'!$C$7*KH63</f>
        <v>82.778053665627766</v>
      </c>
      <c r="KK63" s="57">
        <f>KJ63/'DEPRECATED - DT-Prelim Calcs'!$C$7*('DEPRECATED - DT-Prelim Calcs'!$C$8-'DEPRECATED - DT-Prelim Calcs'!$C$9)+'DEPRECATED - DT-Prelim Calcs'!$C$9</f>
        <v>4409.5150561410965</v>
      </c>
      <c r="KL63" s="57">
        <f t="shared" si="26"/>
        <v>53.333333333333329</v>
      </c>
      <c r="KM63" s="2">
        <f t="shared" si="80"/>
        <v>0.99579519204165001</v>
      </c>
      <c r="KN63" s="57">
        <f>KM63*'DEPRECATED - DT-Prelim Calcs'!$C$21/KH$2/'DEPRECATED - DT-Prelim Calcs'!$C$19/'DEPRECATED - DT-Prelim Calcs'!$C$18*3.39*'DEPRECATED - DT-Prelim Calcs'!$C$20</f>
        <v>25.773080821789936</v>
      </c>
      <c r="KO63" s="46">
        <f t="shared" si="81"/>
        <v>0</v>
      </c>
      <c r="KP63" s="57">
        <f>KN62*'DEPRECATED - DT-Prelim Calcs'!$C$11+KP62</f>
        <v>-619.22489352785647</v>
      </c>
      <c r="KQ63" s="57">
        <f>KQ62+0.5*KN63*'DEPRECATED - DT-Prelim Calcs'!$C$11^2+KP63*'DEPRECATED - DT-Prelim Calcs'!$C$11</f>
        <v>-132064.16465011003</v>
      </c>
      <c r="KR63" s="57">
        <f>MIN('Drive Train'!$F$35-KL62*'DEPRECATED - DT-Prelim Calcs'!$C$21*'Drive Train'!$F$39,KR62+KL$2)</f>
        <v>8.7733333333333334</v>
      </c>
      <c r="KS63" s="57">
        <f>'Drive Train'!$F$35-KL63*'DEPRECATED - DT-Prelim Calcs'!$C$21*'Drive Train'!$F$39</f>
        <v>8.7733333333333334</v>
      </c>
      <c r="KT63" s="1">
        <f>IF(KQ63&gt;='Drive Train'!$F$29,1,0)</f>
        <v>0</v>
      </c>
      <c r="KU63" s="57">
        <f>MIN(KK63,'DEPRECATED - DT-Prelim Calcs'!$C$10)*'DEPRECATED - DT-Prelim Calcs'!$C$11*1000/60/60</f>
        <v>103.33333333333333</v>
      </c>
      <c r="KV63" s="63">
        <f>KV62+'DEPRECATED - DT-Prelim Calcs'!$C$11</f>
        <v>236</v>
      </c>
      <c r="KW63" s="2">
        <f>LG63/'Drive Train'!$F$35</f>
        <v>0.68924731182795695</v>
      </c>
      <c r="KX63" s="46">
        <f>LE63*12*60/(PI() * 'Drive Train'!$F$15)/KW$2*KW63</f>
        <v>-57050.867674282497</v>
      </c>
      <c r="KY63" s="2">
        <f>('DEPRECATED - DT-Prelim Calcs'!$C$6*KW63-KX63)/('DEPRECATED - DT-Prelim Calcs'!$C$6*KW63)*'DEPRECATED - DT-Prelim Calcs'!$C$7*KW63</f>
        <v>27.457069341396711</v>
      </c>
      <c r="KZ63" s="57">
        <f>KY63/'DEPRECATED - DT-Prelim Calcs'!$C$7*('DEPRECATED - DT-Prelim Calcs'!$C$8-'DEPRECATED - DT-Prelim Calcs'!$C$9)+'DEPRECATED - DT-Prelim Calcs'!$C$9</f>
        <v>1464.418670747385</v>
      </c>
      <c r="LA63" s="57">
        <f t="shared" si="27"/>
        <v>56.666666666666664</v>
      </c>
      <c r="LB63" s="2">
        <f t="shared" si="82"/>
        <v>0.99579519204165001</v>
      </c>
      <c r="LC63" s="57">
        <f>LB63*'DEPRECATED - DT-Prelim Calcs'!$C$21/KW$2/'DEPRECATED - DT-Prelim Calcs'!$C$19/'DEPRECATED - DT-Prelim Calcs'!$C$18*3.39*'DEPRECATED - DT-Prelim Calcs'!$C$20</f>
        <v>25.773080821789936</v>
      </c>
      <c r="LD63" s="46">
        <f t="shared" si="83"/>
        <v>0</v>
      </c>
      <c r="LE63" s="57">
        <f>LC62*'DEPRECATED - DT-Prelim Calcs'!$C$11+LE62</f>
        <v>-202.25188418262871</v>
      </c>
      <c r="LF63" s="57">
        <f>LF62+0.5*LC63*'DEPRECATED - DT-Prelim Calcs'!$C$11^2+LE63*'DEPRECATED - DT-Prelim Calcs'!$C$11</f>
        <v>-113815.33949244622</v>
      </c>
      <c r="LG63" s="57">
        <f>MIN('Drive Train'!$F$35-LA62*'DEPRECATED - DT-Prelim Calcs'!$C$21*'Drive Train'!$F$39,LG62+LA$2)</f>
        <v>8.5466666666666669</v>
      </c>
      <c r="LH63" s="57">
        <f>'Drive Train'!$F$35-LA63*'DEPRECATED - DT-Prelim Calcs'!$C$21*'Drive Train'!$F$39</f>
        <v>8.5466666666666669</v>
      </c>
      <c r="LI63" s="1">
        <f>IF(LF63&gt;='Drive Train'!$F$29,1,0)</f>
        <v>0</v>
      </c>
      <c r="LJ63" s="57">
        <f>MIN(KZ63,'DEPRECATED - DT-Prelim Calcs'!$C$10)*'DEPRECATED - DT-Prelim Calcs'!$C$11*1000/60/60</f>
        <v>103.33333333333333</v>
      </c>
      <c r="LK63" s="63">
        <f>LK62+'DEPRECATED - DT-Prelim Calcs'!$C$11</f>
        <v>236</v>
      </c>
      <c r="LL63" s="2">
        <f>LV63/'Drive Train'!$F$35</f>
        <v>0.67096774193548392</v>
      </c>
      <c r="LM63" s="46">
        <f>LT63*12*60/(PI() * 'Drive Train'!$F$15)/LL$2*LL63</f>
        <v>-210323.76869607274</v>
      </c>
      <c r="LN63" s="2">
        <f>('DEPRECATED - DT-Prelim Calcs'!$C$6*LL63-LM63)/('DEPRECATED - DT-Prelim Calcs'!$C$6*LL63)*'DEPRECATED - DT-Prelim Calcs'!$C$7*LL63</f>
        <v>96.716522418952934</v>
      </c>
      <c r="LO63" s="57">
        <f>LN63/'DEPRECATED - DT-Prelim Calcs'!$C$7*('DEPRECATED - DT-Prelim Calcs'!$C$8-'DEPRECATED - DT-Prelim Calcs'!$C$9)+'DEPRECATED - DT-Prelim Calcs'!$C$9</f>
        <v>5151.5505503533868</v>
      </c>
      <c r="LP63" s="57">
        <f t="shared" si="28"/>
        <v>60</v>
      </c>
      <c r="LQ63" s="2">
        <f t="shared" si="84"/>
        <v>0.99579519204165001</v>
      </c>
      <c r="LR63" s="57">
        <f>LQ63*'DEPRECATED - DT-Prelim Calcs'!$C$21/LL$2/'DEPRECATED - DT-Prelim Calcs'!$C$19/'DEPRECATED - DT-Prelim Calcs'!$C$18*3.39*'DEPRECATED - DT-Prelim Calcs'!$C$20</f>
        <v>25.773080821789936</v>
      </c>
      <c r="LS63" s="46">
        <f t="shared" si="85"/>
        <v>0</v>
      </c>
      <c r="LT63" s="57">
        <f>LR62*'DEPRECATED - DT-Prelim Calcs'!$C$11+LT62</f>
        <v>-765.9353559538755</v>
      </c>
      <c r="LU63" s="57">
        <f>LU62+0.5*LR63*'DEPRECATED - DT-Prelim Calcs'!$C$11^2+LT63*'DEPRECATED - DT-Prelim Calcs'!$C$11</f>
        <v>-132097.92882953491</v>
      </c>
      <c r="LV63" s="57">
        <f>MIN('Drive Train'!$F$35-LP62*'DEPRECATED - DT-Prelim Calcs'!$C$21*'Drive Train'!$F$39,LV62+LP$2)</f>
        <v>8.32</v>
      </c>
      <c r="LW63" s="57">
        <f>'Drive Train'!$F$35-LP63*'DEPRECATED - DT-Prelim Calcs'!$C$21*'Drive Train'!$F$39</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Train'!$AA$49 + V63*(1-'Drive Train'!$AA$49))</f>
        <v>0</v>
      </c>
      <c r="W64" s="57">
        <f t="shared" si="0"/>
        <v>0</v>
      </c>
      <c r="X64" s="2">
        <f>MAX(MIN(IF(AND(AI63=1,AG64&lt;0),-1,1)*(W64-$C$9)/($C$8-$C$9)*$C$7-$C$29*AE64/T$2 -  AI63*$C$29/2,X$2),MAX(X$4:X63)*-1)</f>
        <v>-0.2458281045106315</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Train'!$F$39,AG63+W$2)-$C$3,IF(AE63-1&lt;=0,0,IF($C$32=Motors!$C$29,MAX(MAX(AG$4:AG63)*-1,AG63-W$2),MAX(0,MAX(AG$4:AG63)*-1,AG63-W$2))))</f>
        <v>0</v>
      </c>
      <c r="AH64" s="57">
        <f>'Drive Train'!$F$35-ABS(W64)*'DEPRECATED - DT-Prelim Calcs'!$C$21*'Drive Train'!$F$39</f>
        <v>12.4</v>
      </c>
      <c r="AI64" s="1">
        <f>IF(AJ64&gt;='Drive Train'!$F$29,1,0)</f>
        <v>1</v>
      </c>
      <c r="AJ64" s="57">
        <f>AJ63+0.5*Y64*'DEPRECATED - DT-Prelim Calcs'!$C$11^2+AE64*'DEPRECATED - DT-Prelim Calcs'!$C$11</f>
        <v>784.33981740885292</v>
      </c>
      <c r="AK64" s="57">
        <f t="shared" si="8"/>
        <v>0</v>
      </c>
      <c r="AL64" s="63">
        <f>AL63+'DEPRECATED - DT-Prelim Calcs'!$C$11</f>
        <v>240</v>
      </c>
      <c r="AM64" s="2">
        <f>AW64/'Drive Train'!$F$35</f>
        <v>0.88882634948667816</v>
      </c>
      <c r="AN64" s="46">
        <f>AU64*12*60/(PI() * 'Drive Train'!$F$15)/AM$2*AM64</f>
        <v>4007.4132656646211</v>
      </c>
      <c r="AO64" s="2">
        <f>('DEPRECATED - DT-Prelim Calcs'!$C$6*AM64-AN64)/('DEPRECATED - DT-Prelim Calcs'!$C$6*AM64)*'DEPRECATED - DT-Prelim Calcs'!$C$7*AM64</f>
        <v>0.33008914386669613</v>
      </c>
      <c r="AP64" s="57">
        <f>AO64/'DEPRECATED - DT-Prelim Calcs'!$C$7*('DEPRECATED - DT-Prelim Calcs'!$C$8-'DEPRECATED - DT-Prelim Calcs'!$C$9)+'DEPRECATED - DT-Prelim Calcs'!$C$9</f>
        <v>20.27279550128511</v>
      </c>
      <c r="AQ64" s="57">
        <f t="shared" si="9"/>
        <v>20.27279550128511</v>
      </c>
      <c r="AR64" s="2">
        <f t="shared" si="30"/>
        <v>-4.4766391443795683E-7</v>
      </c>
      <c r="AS64" s="57">
        <f>AR64*'DEPRECATED - DT-Prelim Calcs'!$C$21/AM$2/'DEPRECATED - DT-Prelim Calcs'!$C$19/'DEPRECATED - DT-Prelim Calcs'!$C$18*3.39*'DEPRECATED - DT-Prelim Calcs'!$C$20</f>
        <v>-3.2441911099839974E-6</v>
      </c>
      <c r="AT64" s="46">
        <f t="shared" si="31"/>
        <v>0</v>
      </c>
      <c r="AU64" s="57">
        <f>AS63*'DEPRECATED - DT-Prelim Calcs'!$C$11+AU63</f>
        <v>39.345455956801707</v>
      </c>
      <c r="AV64" s="57">
        <f>AV63+0.5*AS64*'DEPRECATED - DT-Prelim Calcs'!$C$11^2+AU64*'DEPRECATED - DT-Prelim Calcs'!$C$11</f>
        <v>9400.1085156793033</v>
      </c>
      <c r="AW64" s="57">
        <f>MIN('Drive Train'!$F$35-AQ63*'DEPRECATED - DT-Prelim Calcs'!$C$21*'Drive Train'!$F$39,AW63+AQ$2)</f>
        <v>11.021446733634809</v>
      </c>
      <c r="AX64" s="57">
        <f>'Drive Train'!$F$35-AQ64*'DEPRECATED - DT-Prelim Calcs'!$C$21*'Drive Train'!$F$39</f>
        <v>11.021449905912613</v>
      </c>
      <c r="AY64" s="1">
        <f>IF(AV64&gt;='Drive Train'!$F$29,1,0)</f>
        <v>1</v>
      </c>
      <c r="AZ64" s="57">
        <f t="shared" si="32"/>
        <v>22.525328334761234</v>
      </c>
      <c r="BA64" s="63">
        <f>BA63+'DEPRECATED - DT-Prelim Calcs'!$C$11</f>
        <v>240</v>
      </c>
      <c r="BB64" s="2">
        <f>BL64/'Drive Train'!$F$35</f>
        <v>0.48999999999999994</v>
      </c>
      <c r="BC64" s="46">
        <f>BJ64*12*60/(PI() * 'Drive Train'!$F$15)/BB$2*BB64</f>
        <v>5110.3495883957339</v>
      </c>
      <c r="BD64" s="2">
        <f>('DEPRECATED - DT-Prelim Calcs'!$C$6*BB64-BC64)/('DEPRECATED - DT-Prelim Calcs'!$C$6*BB64)*'DEPRECATED - DT-Prelim Calcs'!$C$7*BB64</f>
        <v>-1.1297833973796847</v>
      </c>
      <c r="BE64" s="57">
        <f>BD64/'DEPRECATED - DT-Prelim Calcs'!$C$7*('DEPRECATED - DT-Prelim Calcs'!$C$8-'DEPRECATED - DT-Prelim Calcs'!$C$9)+'DEPRECATED - DT-Prelim Calcs'!$C$9</f>
        <v>-57.445730242246285</v>
      </c>
      <c r="BF64" s="57">
        <f t="shared" si="10"/>
        <v>-57.445730242246285</v>
      </c>
      <c r="BG64" s="2">
        <f t="shared" si="33"/>
        <v>-1.893336330817065</v>
      </c>
      <c r="BH64" s="57">
        <f>BG64*'DEPRECATED - DT-Prelim Calcs'!$C$21/BB$2/'DEPRECATED - DT-Prelim Calcs'!$C$19/'DEPRECATED - DT-Prelim Calcs'!$C$18*3.39*'DEPRECATED - DT-Prelim Calcs'!$C$20</f>
        <v>-19.819055478670929</v>
      </c>
      <c r="BI64" s="46">
        <f t="shared" si="34"/>
        <v>1</v>
      </c>
      <c r="BJ64" s="57">
        <f>BH63*'DEPRECATED - DT-Prelim Calcs'!$C$11+BJ63</f>
        <v>63.008778352353474</v>
      </c>
      <c r="BK64" s="57">
        <f>BK63+0.5*BH64*'DEPRECATED - DT-Prelim Calcs'!$C$11^2+BJ64*'DEPRECATED - DT-Prelim Calcs'!$C$11</f>
        <v>5640.5862375599399</v>
      </c>
      <c r="BL64" s="57">
        <f>MIN('Drive Train'!$F$35-BF63*'DEPRECATED - DT-Prelim Calcs'!$C$21*'Drive Train'!$F$39,BL63+BF$2)</f>
        <v>6.0759999999999996</v>
      </c>
      <c r="BM64" s="57">
        <f>'Drive Train'!$F$35-BF64*'DEPRECATED - DT-Prelim Calcs'!$C$21*'Drive Train'!$F$39</f>
        <v>16.306309656472749</v>
      </c>
      <c r="BN64" s="1">
        <f>IF(BK64&gt;='Drive Train'!$F$29,1,0)</f>
        <v>1</v>
      </c>
      <c r="BO64" s="57">
        <f t="shared" si="35"/>
        <v>-63.828589158051422</v>
      </c>
      <c r="BP64" s="63">
        <f>BP63+'DEPRECATED - DT-Prelim Calcs'!$C$11</f>
        <v>240</v>
      </c>
      <c r="BQ64" s="2">
        <f>CA64/'Drive Train'!$F$35</f>
        <v>0.48999999999999994</v>
      </c>
      <c r="BR64" s="46">
        <f>BY64*12*60/(PI() * 'Drive Train'!$F$15)/BQ$2*BQ64</f>
        <v>4170.1904269052329</v>
      </c>
      <c r="BS64" s="2">
        <f>('DEPRECATED - DT-Prelim Calcs'!$C$6*BQ64-BR64)/('DEPRECATED - DT-Prelim Calcs'!$C$6*BQ64)*'DEPRECATED - DT-Prelim Calcs'!$C$7*BQ64</f>
        <v>-0.70468328871324803</v>
      </c>
      <c r="BT64" s="57">
        <f>BS64/'DEPRECATED - DT-Prelim Calcs'!$C$7*('DEPRECATED - DT-Prelim Calcs'!$C$8-'DEPRECATED - DT-Prelim Calcs'!$C$9)+'DEPRECATED - DT-Prelim Calcs'!$C$9</f>
        <v>-34.814882133572496</v>
      </c>
      <c r="BU64" s="57">
        <f t="shared" si="11"/>
        <v>-34.814882133572496</v>
      </c>
      <c r="BV64" s="2">
        <f t="shared" si="36"/>
        <v>-1.3277641716114297</v>
      </c>
      <c r="BW64" s="57">
        <f>BV64*'DEPRECATED - DT-Prelim Calcs'!$C$21/BQ$2/'DEPRECATED - DT-Prelim Calcs'!$C$19/'DEPRECATED - DT-Prelim Calcs'!$C$18*3.39*'DEPRECATED - DT-Prelim Calcs'!$C$20</f>
        <v>-18.175304659272221</v>
      </c>
      <c r="BX64" s="46">
        <f t="shared" si="37"/>
        <v>1</v>
      </c>
      <c r="BY64" s="57">
        <f>BW63*'DEPRECATED - DT-Prelim Calcs'!$C$11+BY63</f>
        <v>39.318846366254405</v>
      </c>
      <c r="BZ64" s="57">
        <f>BZ63+0.5*BW64*'DEPRECATED - DT-Prelim Calcs'!$C$11^2+BY64*'DEPRECATED - DT-Prelim Calcs'!$C$11</f>
        <v>-4198.5440545506799</v>
      </c>
      <c r="CA64" s="57">
        <f>MIN('Drive Train'!$F$35-BU63*'DEPRECATED - DT-Prelim Calcs'!$C$21*'Drive Train'!$F$39,CA63+BU$2)</f>
        <v>6.0759999999999996</v>
      </c>
      <c r="CB64" s="57">
        <f>'Drive Train'!$F$35-BU64*'DEPRECATED - DT-Prelim Calcs'!$C$21*'Drive Train'!$F$39</f>
        <v>14.76741198508293</v>
      </c>
      <c r="CC64" s="1">
        <f>IF(BZ64&gt;='Drive Train'!$F$29,1,0)</f>
        <v>0</v>
      </c>
      <c r="CD64" s="57">
        <f t="shared" si="38"/>
        <v>-38.683202370636103</v>
      </c>
      <c r="CE64" s="63">
        <f>CE63+'DEPRECATED - DT-Prelim Calcs'!$C$11</f>
        <v>240</v>
      </c>
      <c r="CF64" s="2">
        <f>CP64/'Drive Train'!$F$35</f>
        <v>2.2437632929990827</v>
      </c>
      <c r="CG64" s="46">
        <f>CN64*12*60/(PI() * 'Drive Train'!$F$15)/CF$2*CF64</f>
        <v>-189502.69742832176</v>
      </c>
      <c r="CH64" s="2">
        <f>('DEPRECATED - DT-Prelim Calcs'!$C$6*CF64-CG64)/('DEPRECATED - DT-Prelim Calcs'!$C$6*CF64)*'DEPRECATED - DT-Prelim Calcs'!$C$7*CF64</f>
        <v>91.09255411441211</v>
      </c>
      <c r="CI64" s="57">
        <f>CH64/'DEPRECATED - DT-Prelim Calcs'!$C$7*('DEPRECATED - DT-Prelim Calcs'!$C$8-'DEPRECATED - DT-Prelim Calcs'!$C$9)+'DEPRECATED - DT-Prelim Calcs'!$C$9</f>
        <v>4852.1500800328104</v>
      </c>
      <c r="CJ64" s="57">
        <f t="shared" si="12"/>
        <v>93</v>
      </c>
      <c r="CK64" s="2">
        <f t="shared" si="39"/>
        <v>1.5241763143494644</v>
      </c>
      <c r="CL64" s="57">
        <f>CK64*'DEPRECATED - DT-Prelim Calcs'!$C$21/CF$2/'DEPRECATED - DT-Prelim Calcs'!$C$19/'DEPRECATED - DT-Prelim Calcs'!$C$18*3.39*'DEPRECATED - DT-Prelim Calcs'!$C$20</f>
        <v>25.773080821789936</v>
      </c>
      <c r="CM64" s="46">
        <f t="shared" si="40"/>
        <v>0</v>
      </c>
      <c r="CN64" s="57">
        <f>CL63*'DEPRECATED - DT-Prelim Calcs'!$C$11+CN63</f>
        <v>-315.87040988439168</v>
      </c>
      <c r="CO64" s="57">
        <f>CO63+0.5*CL64*'DEPRECATED - DT-Prelim Calcs'!$C$11^2+CN64*'DEPRECATED - DT-Prelim Calcs'!$C$11</f>
        <v>-16417.234067284709</v>
      </c>
      <c r="CP64" s="57">
        <f>MIN('Drive Train'!$F$35-CJ63*'DEPRECATED - DT-Prelim Calcs'!$C$21*'Drive Train'!$F$39,CP63+CJ$2)</f>
        <v>27.822664833188629</v>
      </c>
      <c r="CQ64" s="57">
        <f>'Drive Train'!$F$35-CJ64*'DEPRECATED - DT-Prelim Calcs'!$C$21*'Drive Train'!$F$39</f>
        <v>6.0759999999999996</v>
      </c>
      <c r="CR64" s="1">
        <f>IF(CO64&gt;='Drive Train'!$F$29,1,0)</f>
        <v>0</v>
      </c>
      <c r="CS64" s="57">
        <f t="shared" si="41"/>
        <v>103.33333333333333</v>
      </c>
      <c r="CT64" s="63">
        <f>CT63+'DEPRECATED - DT-Prelim Calcs'!$C$11</f>
        <v>240</v>
      </c>
      <c r="CU64" s="2">
        <f>DE64/'Drive Train'!$F$35</f>
        <v>0.48999999999999994</v>
      </c>
      <c r="CV64" s="46">
        <f>DC64*12*60/(PI() * 'Drive Train'!$F$15)/CU$2*CU64</f>
        <v>10371.450065142266</v>
      </c>
      <c r="CW64" s="2">
        <f>('DEPRECATED - DT-Prelim Calcs'!$C$6*CU64-CV64)/('DEPRECATED - DT-Prelim Calcs'!$C$6*CU64)*'DEPRECATED - DT-Prelim Calcs'!$C$7*CU64</f>
        <v>-3.5086299544076667</v>
      </c>
      <c r="CX64" s="57">
        <f>CW64/'DEPRECATED - DT-Prelim Calcs'!$C$7*('DEPRECATED - DT-Prelim Calcs'!$C$8-'DEPRECATED - DT-Prelim Calcs'!$C$9)+'DEPRECATED - DT-Prelim Calcs'!$C$9</f>
        <v>-184.08722952303057</v>
      </c>
      <c r="CY64" s="57">
        <f t="shared" si="13"/>
        <v>-184.08722952303057</v>
      </c>
      <c r="CZ64" s="2">
        <f t="shared" si="42"/>
        <v>-5.0582599717397496</v>
      </c>
      <c r="DA64" s="57">
        <f>CZ64*'DEPRECATED - DT-Prelim Calcs'!$C$21/CU$2/'DEPRECATED - DT-Prelim Calcs'!$C$19/'DEPRECATED - DT-Prelim Calcs'!$C$18*3.39*'DEPRECATED - DT-Prelim Calcs'!$C$20</f>
        <v>-101.82466443547615</v>
      </c>
      <c r="DB64" s="46">
        <f t="shared" si="43"/>
        <v>1</v>
      </c>
      <c r="DC64" s="57">
        <f>DA63*'DEPRECATED - DT-Prelim Calcs'!$C$11+DC63</f>
        <v>66.495655779029249</v>
      </c>
      <c r="DD64" s="57">
        <f>DD63+0.5*DA64*'DEPRECATED - DT-Prelim Calcs'!$C$11^2+DC64*'DEPRECATED - DT-Prelim Calcs'!$C$11</f>
        <v>-31725.310586677115</v>
      </c>
      <c r="DE64" s="57">
        <f>MIN('Drive Train'!$F$35-CY63*'DEPRECATED - DT-Prelim Calcs'!$C$21*'Drive Train'!$F$39,DE63+CY$2)</f>
        <v>6.0759999999999996</v>
      </c>
      <c r="DF64" s="57">
        <f>'Drive Train'!$F$35-CY64*'DEPRECATED - DT-Prelim Calcs'!$C$21*'Drive Train'!$F$39</f>
        <v>24.917931607566082</v>
      </c>
      <c r="DG64" s="1">
        <f>IF(DD64&gt;='Drive Train'!$F$29,1,0)</f>
        <v>0</v>
      </c>
      <c r="DH64" s="57">
        <f t="shared" si="44"/>
        <v>-204.54136613670065</v>
      </c>
      <c r="DI64" s="63">
        <f>DI63+'DEPRECATED - DT-Prelim Calcs'!$C$11</f>
        <v>240</v>
      </c>
      <c r="DJ64" s="2">
        <f>DT64/'Drive Train'!$F$35</f>
        <v>0.48999999999999994</v>
      </c>
      <c r="DK64" s="46">
        <f>DR64*12*60/(PI() * 'Drive Train'!$F$15)/DJ$2*DJ64</f>
        <v>8943.3631834146472</v>
      </c>
      <c r="DL64" s="2">
        <f>('DEPRECATED - DT-Prelim Calcs'!$C$6*DJ64-DK64)/('DEPRECATED - DT-Prelim Calcs'!$C$6*DJ64)*'DEPRECATED - DT-Prelim Calcs'!$C$7*DJ64</f>
        <v>-2.8629096195176924</v>
      </c>
      <c r="DM64" s="57">
        <f>DL64/'DEPRECATED - DT-Prelim Calcs'!$C$7*('DEPRECATED - DT-Prelim Calcs'!$C$8-'DEPRECATED - DT-Prelim Calcs'!$C$9)+'DEPRECATED - DT-Prelim Calcs'!$C$9</f>
        <v>-149.71132953697924</v>
      </c>
      <c r="DN64" s="57">
        <f t="shared" si="14"/>
        <v>-149.71132953697924</v>
      </c>
      <c r="DO64" s="2">
        <f t="shared" si="45"/>
        <v>-4.1991648160307413</v>
      </c>
      <c r="DP64" s="57">
        <f>DO64*'DEPRECATED - DT-Prelim Calcs'!$C$21/DJ$2/'DEPRECATED - DT-Prelim Calcs'!$C$19/'DEPRECATED - DT-Prelim Calcs'!$C$18*3.39*'DEPRECATED - DT-Prelim Calcs'!$C$20</f>
        <v>-98.055678988608818</v>
      </c>
      <c r="DQ64" s="46">
        <f t="shared" si="46"/>
        <v>1</v>
      </c>
      <c r="DR64" s="57">
        <f>DP63*'DEPRECATED - DT-Prelim Calcs'!$C$11+DR63</f>
        <v>49.430689787827035</v>
      </c>
      <c r="DS64" s="57">
        <f>DS63+0.5*DP64*'DEPRECATED - DT-Prelim Calcs'!$C$11^2+DR64*'DEPRECATED - DT-Prelim Calcs'!$C$11</f>
        <v>-68484.826378114376</v>
      </c>
      <c r="DT64" s="57">
        <f>MIN('Drive Train'!$F$35-DN63*'DEPRECATED - DT-Prelim Calcs'!$C$21*'Drive Train'!$F$39,DT63+DN$2)</f>
        <v>6.0759999999999996</v>
      </c>
      <c r="DU64" s="57">
        <f>'Drive Train'!$F$35-DN64*'DEPRECATED - DT-Prelim Calcs'!$C$21*'Drive Train'!$F$39</f>
        <v>22.58037040851459</v>
      </c>
      <c r="DV64" s="1">
        <f>IF(DS64&gt;='Drive Train'!$F$29,1,0)</f>
        <v>0</v>
      </c>
      <c r="DW64" s="57">
        <f t="shared" si="47"/>
        <v>-166.34592170775471</v>
      </c>
      <c r="DX64" s="63">
        <f>DX63+'DEPRECATED - DT-Prelim Calcs'!$C$11</f>
        <v>240</v>
      </c>
      <c r="DY64" s="2">
        <f>EI64/'Drive Train'!$F$35</f>
        <v>2.092826343493424</v>
      </c>
      <c r="DZ64" s="46">
        <f>EG64*12*60/(PI() * 'Drive Train'!$F$15)/DY$2*DY64</f>
        <v>-461257.83055001788</v>
      </c>
      <c r="EA64" s="2">
        <f>('DEPRECATED - DT-Prelim Calcs'!$C$6*DY64-DZ64)/('DEPRECATED - DT-Prelim Calcs'!$C$6*DY64)*'DEPRECATED - DT-Prelim Calcs'!$C$7*DY64</f>
        <v>213.60494443820249</v>
      </c>
      <c r="EB64" s="57">
        <f>EA64/'DEPRECATED - DT-Prelim Calcs'!$C$7*('DEPRECATED - DT-Prelim Calcs'!$C$8-'DEPRECATED - DT-Prelim Calcs'!$C$9)+'DEPRECATED - DT-Prelim Calcs'!$C$9</f>
        <v>11374.282726730864</v>
      </c>
      <c r="EC64" s="57">
        <f t="shared" si="15"/>
        <v>93</v>
      </c>
      <c r="ED64" s="2">
        <f t="shared" si="48"/>
        <v>0.96993038185874991</v>
      </c>
      <c r="EE64" s="57">
        <f>ED64*'DEPRECATED - DT-Prelim Calcs'!$C$21/DY$2/'DEPRECATED - DT-Prelim Calcs'!$C$19/'DEPRECATED - DT-Prelim Calcs'!$C$18*3.39*'DEPRECATED - DT-Prelim Calcs'!$C$20</f>
        <v>25.773080821789936</v>
      </c>
      <c r="EF64" s="46">
        <f t="shared" si="49"/>
        <v>0</v>
      </c>
      <c r="EG64" s="57">
        <f>EE63*'DEPRECATED - DT-Prelim Calcs'!$C$11+EG63</f>
        <v>-524.54952748898995</v>
      </c>
      <c r="EH64" s="57">
        <f>EH63+0.5*EE64*'DEPRECATED - DT-Prelim Calcs'!$C$11^2+EG64*'DEPRECATED - DT-Prelim Calcs'!$C$11</f>
        <v>-106346.59586279772</v>
      </c>
      <c r="EI64" s="57">
        <f>MIN('Drive Train'!$F$35-EC63*'DEPRECATED - DT-Prelim Calcs'!$C$21*'Drive Train'!$F$39,EI63+EC$2)</f>
        <v>25.951046659318461</v>
      </c>
      <c r="EJ64" s="57">
        <f>'Drive Train'!$F$35-EC64*'DEPRECATED - DT-Prelim Calcs'!$C$21*'Drive Train'!$F$39</f>
        <v>6.0759999999999996</v>
      </c>
      <c r="EK64" s="1">
        <f>IF(EH64&gt;='Drive Train'!$F$29,1,0)</f>
        <v>0</v>
      </c>
      <c r="EL64" s="57">
        <f t="shared" si="50"/>
        <v>103.33333333333333</v>
      </c>
      <c r="EM64" s="63">
        <f>EM63+'DEPRECATED - DT-Prelim Calcs'!$C$11</f>
        <v>240</v>
      </c>
      <c r="EN64" s="2">
        <f>EX64/'Drive Train'!$F$35</f>
        <v>0.48999999999999994</v>
      </c>
      <c r="EO64" s="46">
        <f>EV64*12*60/(PI() * 'Drive Train'!$F$15)/EN$2*EN64</f>
        <v>-92318.610827171549</v>
      </c>
      <c r="EP64" s="2">
        <f>('DEPRECATED - DT-Prelim Calcs'!$C$6*EN64-EO64)/('DEPRECATED - DT-Prelim Calcs'!$C$6*EN64)*'DEPRECATED - DT-Prelim Calcs'!$C$7*EN64</f>
        <v>42.923461368383379</v>
      </c>
      <c r="EQ64" s="57">
        <f>EP64/'DEPRECATED - DT-Prelim Calcs'!$C$7*('DEPRECATED - DT-Prelim Calcs'!$C$8-'DEPRECATED - DT-Prelim Calcs'!$C$9)+'DEPRECATED - DT-Prelim Calcs'!$C$9</f>
        <v>2287.7954745077127</v>
      </c>
      <c r="ER64" s="57">
        <f t="shared" si="16"/>
        <v>93</v>
      </c>
      <c r="ES64" s="2">
        <f t="shared" si="51"/>
        <v>0.86507304327942547</v>
      </c>
      <c r="ET64" s="57">
        <f>ES64*'DEPRECATED - DT-Prelim Calcs'!$C$21/EN$2/'DEPRECATED - DT-Prelim Calcs'!$C$19/'DEPRECATED - DT-Prelim Calcs'!$C$18*3.39*'DEPRECATED - DT-Prelim Calcs'!$C$20</f>
        <v>25.773080821789936</v>
      </c>
      <c r="EU64" s="46">
        <f t="shared" si="52"/>
        <v>0</v>
      </c>
      <c r="EV64" s="57">
        <f>ET63*'DEPRECATED - DT-Prelim Calcs'!$C$11+EV63</f>
        <v>-399.92756420884905</v>
      </c>
      <c r="EW64" s="57">
        <f>EW63+0.5*ET64*'DEPRECATED - DT-Prelim Calcs'!$C$11^2+EV64*'DEPRECATED - DT-Prelim Calcs'!$C$11</f>
        <v>-134815.30147079754</v>
      </c>
      <c r="EX64" s="57">
        <f>MIN('Drive Train'!$F$35-ER63*'DEPRECATED - DT-Prelim Calcs'!$C$21*'Drive Train'!$F$39,EX63+ER$2)</f>
        <v>6.0759999999999996</v>
      </c>
      <c r="EY64" s="57">
        <f>'Drive Train'!$F$35-ER64*'DEPRECATED - DT-Prelim Calcs'!$C$21*'Drive Train'!$F$39</f>
        <v>6.0759999999999996</v>
      </c>
      <c r="EZ64" s="1">
        <f>IF(EW64&gt;='Drive Train'!$F$29,1,0)</f>
        <v>0</v>
      </c>
      <c r="FA64" s="57">
        <f t="shared" si="53"/>
        <v>103.33333333333333</v>
      </c>
      <c r="FB64" s="63">
        <f>FB63+'DEPRECATED - DT-Prelim Calcs'!$C$11</f>
        <v>240</v>
      </c>
      <c r="FC64" s="2">
        <f>FM64/'Drive Train'!$F$35</f>
        <v>0.48999999999999994</v>
      </c>
      <c r="FD64" s="46">
        <f>FK64*12*60/(PI() * 'Drive Train'!$F$15)/FC$2*FC64</f>
        <v>-28236.282274320853</v>
      </c>
      <c r="FE64" s="2">
        <f>('DEPRECATED - DT-Prelim Calcs'!$C$6*FC64-FD64)/('DEPRECATED - DT-Prelim Calcs'!$C$6*FC64)*'DEPRECATED - DT-Prelim Calcs'!$C$7*FC64</f>
        <v>13.948149583698546</v>
      </c>
      <c r="FF64" s="57">
        <f>FE64/'DEPRECATED - DT-Prelim Calcs'!$C$7*('DEPRECATED - DT-Prelim Calcs'!$C$8-'DEPRECATED - DT-Prelim Calcs'!$C$9)+'DEPRECATED - DT-Prelim Calcs'!$C$9</f>
        <v>745.25086787905536</v>
      </c>
      <c r="FG64" s="57">
        <f t="shared" si="17"/>
        <v>93</v>
      </c>
      <c r="FH64" s="2">
        <f t="shared" si="54"/>
        <v>0.78067567320338405</v>
      </c>
      <c r="FI64" s="57">
        <f>FH64*'DEPRECATED - DT-Prelim Calcs'!$C$21/FC$2/'DEPRECATED - DT-Prelim Calcs'!$C$19/'DEPRECATED - DT-Prelim Calcs'!$C$18*3.39*'DEPRECATED - DT-Prelim Calcs'!$C$20</f>
        <v>25.773080821789936</v>
      </c>
      <c r="FJ64" s="46">
        <f t="shared" si="55"/>
        <v>0</v>
      </c>
      <c r="FK64" s="57">
        <f>FI63*'DEPRECATED - DT-Prelim Calcs'!$C$11+FK63</f>
        <v>-110.38688023605538</v>
      </c>
      <c r="FL64" s="57">
        <f>FL63+0.5*FI64*'DEPRECATED - DT-Prelim Calcs'!$C$11^2+FK64*'DEPRECATED - DT-Prelim Calcs'!$C$11</f>
        <v>-152401.54202665386</v>
      </c>
      <c r="FM64" s="57">
        <f>MIN('Drive Train'!$F$35-FG63*'DEPRECATED - DT-Prelim Calcs'!$C$21*'Drive Train'!$F$39,FM63+FG$2)</f>
        <v>6.0759999999999996</v>
      </c>
      <c r="FN64" s="57">
        <f>'Drive Train'!$F$35-FG64*'DEPRECATED - DT-Prelim Calcs'!$C$21*'Drive Train'!$F$39</f>
        <v>6.0759999999999996</v>
      </c>
      <c r="FO64" s="1">
        <f>IF(FL64&gt;='Drive Train'!$F$29,1,0)</f>
        <v>0</v>
      </c>
      <c r="FP64" s="57">
        <f t="shared" si="56"/>
        <v>103.33333333333333</v>
      </c>
      <c r="FQ64" s="63">
        <f>FQ63+'DEPRECATED - DT-Prelim Calcs'!$C$11</f>
        <v>240</v>
      </c>
      <c r="FR64" s="2">
        <f>GB64/'Drive Train'!$F$35</f>
        <v>0.48999999999999994</v>
      </c>
      <c r="FS64" s="46">
        <f>FZ64*12*60/(PI() * 'Drive Train'!$F$15)/FR$2*FR64</f>
        <v>-240208.67998380828</v>
      </c>
      <c r="FT64" s="2">
        <f>('DEPRECATED - DT-Prelim Calcs'!$C$6*FR64-FS64)/('DEPRECATED - DT-Prelim Calcs'!$C$6*FR64)*'DEPRECATED - DT-Prelim Calcs'!$C$7*FR64</f>
        <v>109.79307988010844</v>
      </c>
      <c r="FU64" s="57">
        <f>FT64/'DEPRECATED - DT-Prelim Calcs'!$C$7*('DEPRECATED - DT-Prelim Calcs'!$C$8-'DEPRECATED - DT-Prelim Calcs'!$C$9)+'DEPRECATED - DT-Prelim Calcs'!$C$9</f>
        <v>5847.7008915427023</v>
      </c>
      <c r="FV64" s="57">
        <f t="shared" si="18"/>
        <v>93</v>
      </c>
      <c r="FW64" s="2">
        <f t="shared" si="57"/>
        <v>0.7112822800297498</v>
      </c>
      <c r="FX64" s="57">
        <f>FW64*'DEPRECATED - DT-Prelim Calcs'!$C$21/FR$2/'DEPRECATED - DT-Prelim Calcs'!$C$19/'DEPRECATED - DT-Prelim Calcs'!$C$18*3.39*'DEPRECATED - DT-Prelim Calcs'!$C$20</f>
        <v>25.773080821789936</v>
      </c>
      <c r="FY64" s="46">
        <f t="shared" si="58"/>
        <v>0</v>
      </c>
      <c r="FZ64" s="57">
        <f>FX63*'DEPRECATED - DT-Prelim Calcs'!$C$11+FZ63</f>
        <v>-855.59844032384763</v>
      </c>
      <c r="GA64" s="57">
        <f>GA63+0.5*FX64*'DEPRECATED - DT-Prelim Calcs'!$C$11^2+FZ64*'DEPRECATED - DT-Prelim Calcs'!$C$11</f>
        <v>-194409.15947088145</v>
      </c>
      <c r="GB64" s="57">
        <f>MIN('Drive Train'!$F$35-FV63*'DEPRECATED - DT-Prelim Calcs'!$C$21*'Drive Train'!$F$39,GB63+FV$2)</f>
        <v>6.0759999999999996</v>
      </c>
      <c r="GC64" s="57">
        <f>'Drive Train'!$F$35-FV64*'DEPRECATED - DT-Prelim Calcs'!$C$21*'Drive Train'!$F$39</f>
        <v>6.0759999999999996</v>
      </c>
      <c r="GD64" s="1">
        <f>IF(GA64&gt;='Drive Train'!$F$29,1,0)</f>
        <v>0</v>
      </c>
      <c r="GE64" s="57">
        <f t="shared" si="59"/>
        <v>103.33333333333333</v>
      </c>
      <c r="GF64" s="63">
        <f>GF63+'DEPRECATED - DT-Prelim Calcs'!$C$11</f>
        <v>240</v>
      </c>
      <c r="GG64" s="2">
        <f>GQ64/'Drive Train'!$F$35</f>
        <v>0.83548387096774201</v>
      </c>
      <c r="GH64" s="46">
        <f>GO64*12*60/(PI() * 'Drive Train'!$F$15)/GG$2*GG64</f>
        <v>-14294.843595786921</v>
      </c>
      <c r="GI64" s="2">
        <f>('DEPRECATED - DT-Prelim Calcs'!$C$6*GG64-GH64)/('DEPRECATED - DT-Prelim Calcs'!$C$6*GG64)*'DEPRECATED - DT-Prelim Calcs'!$C$7*GG64</f>
        <v>8.4770382802229669</v>
      </c>
      <c r="GJ64" s="57">
        <f>GI64/'DEPRECATED - DT-Prelim Calcs'!$C$7*('DEPRECATED - DT-Prelim Calcs'!$C$8-'DEPRECATED - DT-Prelim Calcs'!$C$9)+'DEPRECATED - DT-Prelim Calcs'!$C$9</f>
        <v>453.98797151560444</v>
      </c>
      <c r="GK64" s="57">
        <f t="shared" si="60"/>
        <v>29.999999999999982</v>
      </c>
      <c r="GL64" s="2">
        <f t="shared" si="61"/>
        <v>0.99579519204165001</v>
      </c>
      <c r="GM64" s="57">
        <f>GL64*'DEPRECATED - DT-Prelim Calcs'!$C$21/GG$2/'DEPRECATED - DT-Prelim Calcs'!$C$19/'DEPRECATED - DT-Prelim Calcs'!$C$18*3.39*'DEPRECATED - DT-Prelim Calcs'!$C$20</f>
        <v>25.773080821789936</v>
      </c>
      <c r="GN64" s="46">
        <f t="shared" si="62"/>
        <v>0</v>
      </c>
      <c r="GO64" s="57">
        <f>GM63*'DEPRECATED - DT-Prelim Calcs'!$C$11+GO63</f>
        <v>-41.806782113120661</v>
      </c>
      <c r="GP64" s="57">
        <f>GP63+0.5*GM64*'DEPRECATED - DT-Prelim Calcs'!$C$11^2+GO64*'DEPRECATED - DT-Prelim Calcs'!$C$11</f>
        <v>-89089.472635614526</v>
      </c>
      <c r="GQ64" s="57">
        <f>MIN('Drive Train'!$F$35-GK63*'DEPRECATED - DT-Prelim Calcs'!$C$21*'Drive Train'!$F$39,GQ63+GK$2)</f>
        <v>10.360000000000001</v>
      </c>
      <c r="GR64" s="57">
        <f>'Drive Train'!$F$35-GK64*'DEPRECATED - DT-Prelim Calcs'!$C$21*'Drive Train'!$F$39</f>
        <v>10.360000000000001</v>
      </c>
      <c r="GS64" s="1">
        <f>IF(GP64&gt;='Drive Train'!$F$29,1,0)</f>
        <v>0</v>
      </c>
      <c r="GT64" s="57">
        <f t="shared" si="63"/>
        <v>33.333333333333314</v>
      </c>
      <c r="GU64" s="63">
        <f>GU63+'DEPRECATED - DT-Prelim Calcs'!$C$11</f>
        <v>240</v>
      </c>
      <c r="GV64" s="2">
        <f>HF64/'Drive Train'!$F$35</f>
        <v>0.81720430107526887</v>
      </c>
      <c r="GW64" s="46">
        <f>HD64*12*60/(PI() * 'Drive Train'!$F$15)/GV$2*GV64</f>
        <v>-195494.48875625717</v>
      </c>
      <c r="GX64" s="2">
        <f>('DEPRECATED - DT-Prelim Calcs'!$C$6*GV64-GW64)/('DEPRECATED - DT-Prelim Calcs'!$C$6*GV64)*'DEPRECATED - DT-Prelim Calcs'!$C$7*GV64</f>
        <v>90.363780921422503</v>
      </c>
      <c r="GY64" s="57">
        <f>GX64/'DEPRECATED - DT-Prelim Calcs'!$C$7*('DEPRECATED - DT-Prelim Calcs'!$C$8-'DEPRECATED - DT-Prelim Calcs'!$C$9)+'DEPRECATED - DT-Prelim Calcs'!$C$9</f>
        <v>4813.3527353603768</v>
      </c>
      <c r="GZ64" s="57">
        <f t="shared" si="20"/>
        <v>33.333333333333314</v>
      </c>
      <c r="HA64" s="2">
        <f t="shared" si="64"/>
        <v>0.99579519204165001</v>
      </c>
      <c r="HB64" s="57">
        <f>HA64*'DEPRECATED - DT-Prelim Calcs'!$C$21/GV$2/'DEPRECATED - DT-Prelim Calcs'!$C$19/'DEPRECATED - DT-Prelim Calcs'!$C$18*3.39*'DEPRECATED - DT-Prelim Calcs'!$C$20</f>
        <v>25.773080821789936</v>
      </c>
      <c r="HC64" s="46">
        <f t="shared" si="65"/>
        <v>0</v>
      </c>
      <c r="HD64" s="57">
        <f>HB63*'DEPRECATED - DT-Prelim Calcs'!$C$11+HD63</f>
        <v>-584.53332799818918</v>
      </c>
      <c r="HE64" s="57">
        <f>HE63+0.5*HB64*'DEPRECATED - DT-Prelim Calcs'!$C$11^2+HD64*'DEPRECATED - DT-Prelim Calcs'!$C$11</f>
        <v>-98043.532833486141</v>
      </c>
      <c r="HF64" s="57">
        <f>MIN('Drive Train'!$F$35-GZ63*'DEPRECATED - DT-Prelim Calcs'!$C$21*'Drive Train'!$F$39,HF63+GZ$2)</f>
        <v>10.133333333333335</v>
      </c>
      <c r="HG64" s="57">
        <f>'Drive Train'!$F$35-GZ64*'DEPRECATED - DT-Prelim Calcs'!$C$21*'Drive Train'!$F$39</f>
        <v>10.133333333333335</v>
      </c>
      <c r="HH64" s="1">
        <f>IF(HE64&gt;='Drive Train'!$F$29,1,0)</f>
        <v>0</v>
      </c>
      <c r="HI64" s="57">
        <f t="shared" si="66"/>
        <v>37.037037037037017</v>
      </c>
      <c r="HJ64" s="63">
        <f>HJ63+'DEPRECATED - DT-Prelim Calcs'!$C$11</f>
        <v>240</v>
      </c>
      <c r="HK64" s="2">
        <f>HU64/'Drive Train'!$F$35</f>
        <v>3.1682860723234558</v>
      </c>
      <c r="HL64" s="46">
        <f>HS64*12*60/(PI() * 'Drive Train'!$F$15)/HK$2*HK64</f>
        <v>-1177160.0551242298</v>
      </c>
      <c r="HM64" s="2">
        <f>('DEPRECATED - DT-Prelim Calcs'!$C$6*HK64-HL64)/('DEPRECATED - DT-Prelim Calcs'!$C$6*HK64)*'DEPRECATED - DT-Prelim Calcs'!$C$7*HK64</f>
        <v>539.89743300829468</v>
      </c>
      <c r="HN64" s="57">
        <f>HM64/'DEPRECATED - DT-Prelim Calcs'!$C$7*('DEPRECATED - DT-Prelim Calcs'!$C$8-'DEPRECATED - DT-Prelim Calcs'!$C$9)+'DEPRECATED - DT-Prelim Calcs'!$C$9</f>
        <v>28744.957533180168</v>
      </c>
      <c r="HO64" s="57">
        <f t="shared" si="21"/>
        <v>36.66666666666665</v>
      </c>
      <c r="HP64" s="2">
        <f t="shared" si="67"/>
        <v>0.99579519204165001</v>
      </c>
      <c r="HQ64" s="57">
        <f>HP64*'DEPRECATED - DT-Prelim Calcs'!$C$21/HK$2/'DEPRECATED - DT-Prelim Calcs'!$C$19/'DEPRECATED - DT-Prelim Calcs'!$C$18*3.39*'DEPRECATED - DT-Prelim Calcs'!$C$20</f>
        <v>25.773080821789936</v>
      </c>
      <c r="HR64" s="46">
        <f t="shared" si="68"/>
        <v>0</v>
      </c>
      <c r="HS64" s="57">
        <f>HQ63*'DEPRECATED - DT-Prelim Calcs'!$C$11+HS63</f>
        <v>-907.85508764782855</v>
      </c>
      <c r="HT64" s="57">
        <f>HT63+0.5*HQ64*'DEPRECATED - DT-Prelim Calcs'!$C$11^2+HS64*'DEPRECATED - DT-Prelim Calcs'!$C$11</f>
        <v>-103336.76581539006</v>
      </c>
      <c r="HU64" s="57">
        <f>MIN('Drive Train'!$F$35-HO63*'DEPRECATED - DT-Prelim Calcs'!$C$21*'Drive Train'!$F$39,HU63+HO$2)</f>
        <v>39.286747296810852</v>
      </c>
      <c r="HV64" s="57">
        <f>'Drive Train'!$F$35-HO64*'DEPRECATED - DT-Prelim Calcs'!$C$21*'Drive Train'!$F$39</f>
        <v>9.9066666666666681</v>
      </c>
      <c r="HW64" s="1">
        <f>IF(HT64&gt;='Drive Train'!$F$29,1,0)</f>
        <v>0</v>
      </c>
      <c r="HX64" s="57">
        <f t="shared" si="69"/>
        <v>40.740740740740726</v>
      </c>
      <c r="HY64" s="63">
        <f>HY63+'DEPRECATED - DT-Prelim Calcs'!$C$11</f>
        <v>240</v>
      </c>
      <c r="HZ64" s="2">
        <f>IJ64/'Drive Train'!$F$35</f>
        <v>0.78064516129032269</v>
      </c>
      <c r="IA64" s="46">
        <f>IH64*12*60/(PI() * 'Drive Train'!$F$15)/HZ$2*HZ64</f>
        <v>-97314.487272248589</v>
      </c>
      <c r="IB64" s="2">
        <f>('DEPRECATED - DT-Prelim Calcs'!$C$6*HZ64-IA64)/('DEPRECATED - DT-Prelim Calcs'!$C$6*HZ64)*'DEPRECATED - DT-Prelim Calcs'!$C$7*HZ64</f>
        <v>45.882839702897137</v>
      </c>
      <c r="IC64" s="57">
        <f>IB64/'DEPRECATED - DT-Prelim Calcs'!$C$7*('DEPRECATED - DT-Prelim Calcs'!$C$8-'DEPRECATED - DT-Prelim Calcs'!$C$9)+'DEPRECATED - DT-Prelim Calcs'!$C$9</f>
        <v>2445.3424621915779</v>
      </c>
      <c r="ID64" s="57">
        <f t="shared" si="22"/>
        <v>39.999999999999986</v>
      </c>
      <c r="IE64" s="2">
        <f t="shared" si="70"/>
        <v>0.99579519204165001</v>
      </c>
      <c r="IF64" s="57">
        <f>IE64*'DEPRECATED - DT-Prelim Calcs'!$C$21/HZ$2/'DEPRECATED - DT-Prelim Calcs'!$C$19/'DEPRECATED - DT-Prelim Calcs'!$C$18*3.39*'DEPRECATED - DT-Prelim Calcs'!$C$20</f>
        <v>25.773080821789936</v>
      </c>
      <c r="IG64" s="46">
        <f t="shared" si="71"/>
        <v>0</v>
      </c>
      <c r="IH64" s="57">
        <f>IF63*'DEPRECATED - DT-Prelim Calcs'!$C$11+IH63</f>
        <v>-304.59953072364885</v>
      </c>
      <c r="II64" s="57">
        <f>II63+0.5*IF64*'DEPRECATED - DT-Prelim Calcs'!$C$11^2+IH64*'DEPRECATED - DT-Prelim Calcs'!$C$11</f>
        <v>-128331.86299363321</v>
      </c>
      <c r="IJ64" s="57">
        <f>MIN('Drive Train'!$F$35-ID63*'DEPRECATED - DT-Prelim Calcs'!$C$21*'Drive Train'!$F$39,IJ63+ID$2)</f>
        <v>9.6800000000000015</v>
      </c>
      <c r="IK64" s="57">
        <f>'Drive Train'!$F$35-ID64*'DEPRECATED - DT-Prelim Calcs'!$C$21*'Drive Train'!$F$39</f>
        <v>9.6800000000000015</v>
      </c>
      <c r="IL64" s="1">
        <f>IF(II64&gt;='Drive Train'!$F$29,1,0)</f>
        <v>0</v>
      </c>
      <c r="IM64" s="57">
        <f t="shared" si="72"/>
        <v>44.444444444444429</v>
      </c>
      <c r="IN64" s="63">
        <f>IN63+'DEPRECATED - DT-Prelim Calcs'!$C$11</f>
        <v>240</v>
      </c>
      <c r="IO64" s="2">
        <f>IY64/'Drive Train'!$F$35</f>
        <v>0.76236559139784954</v>
      </c>
      <c r="IP64" s="46">
        <f>IW64*12*60/(PI() * 'Drive Train'!$F$15)/IO$2*IO64</f>
        <v>-12220.838628374733</v>
      </c>
      <c r="IQ64" s="2">
        <f>('DEPRECATED - DT-Prelim Calcs'!$C$6*IO64-IP64)/('DEPRECATED - DT-Prelim Calcs'!$C$6*IO64)*'DEPRECATED - DT-Prelim Calcs'!$C$7*IO64</f>
        <v>7.3630461211193063</v>
      </c>
      <c r="IR64" s="57">
        <f>IQ64/'DEPRECATED - DT-Prelim Calcs'!$C$7*('DEPRECATED - DT-Prelim Calcs'!$C$8-'DEPRECATED - DT-Prelim Calcs'!$C$9)+'DEPRECATED - DT-Prelim Calcs'!$C$9</f>
        <v>394.68291175917301</v>
      </c>
      <c r="IS64" s="57">
        <f t="shared" si="23"/>
        <v>43.333333333333321</v>
      </c>
      <c r="IT64" s="2">
        <f t="shared" si="73"/>
        <v>0.99579519204165001</v>
      </c>
      <c r="IU64" s="57">
        <f>IT64*'DEPRECATED - DT-Prelim Calcs'!$C$21/IO$2/'DEPRECATED - DT-Prelim Calcs'!$C$19/'DEPRECATED - DT-Prelim Calcs'!$C$18*3.39*'DEPRECATED - DT-Prelim Calcs'!$C$20</f>
        <v>25.773080821789936</v>
      </c>
      <c r="IV64" s="46">
        <f t="shared" si="74"/>
        <v>0</v>
      </c>
      <c r="IW64" s="57">
        <f>IU63*'DEPRECATED - DT-Prelim Calcs'!$C$11+IW63</f>
        <v>-39.169057910987434</v>
      </c>
      <c r="IX64" s="57">
        <f>IX63+0.5*IU64*'DEPRECATED - DT-Prelim Calcs'!$C$11^2+IW64*'DEPRECATED - DT-Prelim Calcs'!$C$11</f>
        <v>-108549.14055738646</v>
      </c>
      <c r="IY64" s="57">
        <f>MIN('Drive Train'!$F$35-IS63*'DEPRECATED - DT-Prelim Calcs'!$C$21*'Drive Train'!$F$39,IY63+IS$2)</f>
        <v>9.4533333333333349</v>
      </c>
      <c r="IZ64" s="57">
        <f>'Drive Train'!$F$35-IS64*'DEPRECATED - DT-Prelim Calcs'!$C$21*'Drive Train'!$F$39</f>
        <v>9.4533333333333349</v>
      </c>
      <c r="JA64" s="1">
        <f>IF(IX64&gt;='Drive Train'!$F$29,1,0)</f>
        <v>0</v>
      </c>
      <c r="JB64" s="57">
        <f t="shared" si="75"/>
        <v>48.148148148148138</v>
      </c>
      <c r="JC64" s="63">
        <f>JC63+'DEPRECATED - DT-Prelim Calcs'!$C$11</f>
        <v>240</v>
      </c>
      <c r="JD64" s="2">
        <f>JN64/'Drive Train'!$F$35</f>
        <v>0.74408602150537628</v>
      </c>
      <c r="JE64" s="46">
        <f>JL64*12*60/(PI() * 'Drive Train'!$F$15)/JD$2*JD64</f>
        <v>22399.26523997575</v>
      </c>
      <c r="JF64" s="2">
        <f>('DEPRECATED - DT-Prelim Calcs'!$C$6*JD64-JE64)/('DEPRECATED - DT-Prelim Calcs'!$C$6*JD64)*'DEPRECATED - DT-Prelim Calcs'!$C$7*JD64</f>
        <v>-8.334750667222993</v>
      </c>
      <c r="JG64" s="57">
        <f>JF64/'DEPRECATED - DT-Prelim Calcs'!$C$7*('DEPRECATED - DT-Prelim Calcs'!$C$8-'DEPRECATED - DT-Prelim Calcs'!$C$9)+'DEPRECATED - DT-Prelim Calcs'!$C$9</f>
        <v>-441.0130749397137</v>
      </c>
      <c r="JH64" s="57">
        <f t="shared" si="24"/>
        <v>-441.0130749397137</v>
      </c>
      <c r="JI64" s="2">
        <f t="shared" si="76"/>
        <v>-10.538667724925448</v>
      </c>
      <c r="JJ64" s="57">
        <f>JI64*'DEPRECATED - DT-Prelim Calcs'!$C$21/JD$2/'DEPRECATED - DT-Prelim Calcs'!$C$19/'DEPRECATED - DT-Prelim Calcs'!$C$18*3.39*'DEPRECATED - DT-Prelim Calcs'!$C$20</f>
        <v>-272.76084198760839</v>
      </c>
      <c r="JK64" s="46">
        <f t="shared" si="77"/>
        <v>1</v>
      </c>
      <c r="JL64" s="57">
        <f>JJ63*'DEPRECATED - DT-Prelim Calcs'!$C$11+JL63</f>
        <v>73.555648679415214</v>
      </c>
      <c r="JM64" s="57">
        <f>JM63+0.5*JJ64*'DEPRECATED - DT-Prelim Calcs'!$C$11^2+JL64*'DEPRECATED - DT-Prelim Calcs'!$C$11</f>
        <v>-118255.84990850484</v>
      </c>
      <c r="JN64" s="57">
        <f>MIN('Drive Train'!$F$35-JH63*'DEPRECATED - DT-Prelim Calcs'!$C$21*'Drive Train'!$F$39,JN63+JH$2)</f>
        <v>9.2266666666666666</v>
      </c>
      <c r="JO64" s="57">
        <f>'Drive Train'!$F$35-JH64*'DEPRECATED - DT-Prelim Calcs'!$C$21*'Drive Train'!$F$39</f>
        <v>42.388889095900531</v>
      </c>
      <c r="JP64" s="1">
        <f>IF(JM64&gt;='Drive Train'!$F$29,1,0)</f>
        <v>0</v>
      </c>
      <c r="JQ64" s="57">
        <f>MIN(JG64,'DEPRECATED - DT-Prelim Calcs'!$C$10)*'DEPRECATED - DT-Prelim Calcs'!$C$11*1000/60/60</f>
        <v>-490.014527710793</v>
      </c>
      <c r="JR64" s="63">
        <f>JR63+'DEPRECATED - DT-Prelim Calcs'!$C$11</f>
        <v>240</v>
      </c>
      <c r="JS64" s="2">
        <f>KC64/'Drive Train'!$F$35</f>
        <v>0.72580645161290325</v>
      </c>
      <c r="JT64" s="46">
        <f>KA64*12*60/(PI() * 'Drive Train'!$F$15)/JS$2*JS64</f>
        <v>244.53003414261676</v>
      </c>
      <c r="JU64" s="2">
        <f>('DEPRECATED - DT-Prelim Calcs'!$C$6*JS64-JT64)/('DEPRECATED - DT-Prelim Calcs'!$C$6*JS64)*'DEPRECATED - DT-Prelim Calcs'!$C$7*JS64</f>
        <v>1.6386274353882775</v>
      </c>
      <c r="JV64" s="57">
        <f>JU64/'DEPRECATED - DT-Prelim Calcs'!$C$7*('DEPRECATED - DT-Prelim Calcs'!$C$8-'DEPRECATED - DT-Prelim Calcs'!$C$9)+'DEPRECATED - DT-Prelim Calcs'!$C$9</f>
        <v>89.934813261541919</v>
      </c>
      <c r="JW64" s="57">
        <f t="shared" si="25"/>
        <v>49.999999999999993</v>
      </c>
      <c r="JX64" s="2">
        <f t="shared" si="78"/>
        <v>0.86382207360947194</v>
      </c>
      <c r="JY64" s="57">
        <f>JX64*'DEPRECATED - DT-Prelim Calcs'!$C$21/JS$2/'DEPRECATED - DT-Prelim Calcs'!$C$19/'DEPRECATED - DT-Prelim Calcs'!$C$18*3.39*'DEPRECATED - DT-Prelim Calcs'!$C$20</f>
        <v>22.357364543141831</v>
      </c>
      <c r="JZ64" s="46">
        <f t="shared" si="79"/>
        <v>0</v>
      </c>
      <c r="KA64" s="57">
        <f>JY63*'DEPRECATED - DT-Prelim Calcs'!$C$11+KA63</f>
        <v>0.82322165762596455</v>
      </c>
      <c r="KB64" s="57">
        <f>KB63+0.5*JY64*'DEPRECATED - DT-Prelim Calcs'!$C$11^2+KA64*'DEPRECATED - DT-Prelim Calcs'!$C$11</f>
        <v>-91608.408570676795</v>
      </c>
      <c r="KC64" s="57">
        <f>MIN('Drive Train'!$F$35-JW63*'DEPRECATED - DT-Prelim Calcs'!$C$21*'Drive Train'!$F$39,KC63+JW$2)</f>
        <v>9</v>
      </c>
      <c r="KD64" s="57">
        <f>'Drive Train'!$F$35-JW64*'DEPRECATED - DT-Prelim Calcs'!$C$21*'Drive Train'!$F$39</f>
        <v>9</v>
      </c>
      <c r="KE64" s="1">
        <f>IF(KB64&gt;='Drive Train'!$F$29,1,0)</f>
        <v>0</v>
      </c>
      <c r="KF64" s="57">
        <f>MIN(JV64,'DEPRECATED - DT-Prelim Calcs'!$C$10)*'DEPRECATED - DT-Prelim Calcs'!$C$11*1000/60/60</f>
        <v>99.927570290602119</v>
      </c>
      <c r="KG64" s="63">
        <f>KG63+'DEPRECATED - DT-Prelim Calcs'!$C$11</f>
        <v>240</v>
      </c>
      <c r="KH64" s="2">
        <f>KR64/'Drive Train'!$F$35</f>
        <v>0.7075268817204301</v>
      </c>
      <c r="KI64" s="46">
        <f>KP64*12*60/(PI() * 'Drive Train'!$F$15)/KH$2*KH64</f>
        <v>-149450.9939106965</v>
      </c>
      <c r="KJ64" s="2">
        <f>('DEPRECATED - DT-Prelim Calcs'!$C$6*KH64-KI64)/('DEPRECATED - DT-Prelim Calcs'!$C$6*KH64)*'DEPRECATED - DT-Prelim Calcs'!$C$7*KH64</f>
        <v>69.280542284904712</v>
      </c>
      <c r="KK64" s="57">
        <f>KJ64/'DEPRECATED - DT-Prelim Calcs'!$C$7*('DEPRECATED - DT-Prelim Calcs'!$C$8-'DEPRECATED - DT-Prelim Calcs'!$C$9)+'DEPRECATED - DT-Prelim Calcs'!$C$9</f>
        <v>3690.9545954992841</v>
      </c>
      <c r="KL64" s="57">
        <f t="shared" si="26"/>
        <v>53.333333333333329</v>
      </c>
      <c r="KM64" s="2">
        <f t="shared" si="80"/>
        <v>0.99579519204165001</v>
      </c>
      <c r="KN64" s="57">
        <f>KM64*'DEPRECATED - DT-Prelim Calcs'!$C$21/KH$2/'DEPRECATED - DT-Prelim Calcs'!$C$19/'DEPRECATED - DT-Prelim Calcs'!$C$18*3.39*'DEPRECATED - DT-Prelim Calcs'!$C$20</f>
        <v>25.773080821789936</v>
      </c>
      <c r="KO64" s="46">
        <f t="shared" si="81"/>
        <v>0</v>
      </c>
      <c r="KP64" s="57">
        <f>KN63*'DEPRECATED - DT-Prelim Calcs'!$C$11+KP63</f>
        <v>-516.13257024069674</v>
      </c>
      <c r="KQ64" s="57">
        <f>KQ63+0.5*KN64*'DEPRECATED - DT-Prelim Calcs'!$C$11^2+KP64*'DEPRECATED - DT-Prelim Calcs'!$C$11</f>
        <v>-133922.51028449851</v>
      </c>
      <c r="KR64" s="57">
        <f>MIN('Drive Train'!$F$35-KL63*'DEPRECATED - DT-Prelim Calcs'!$C$21*'Drive Train'!$F$39,KR63+KL$2)</f>
        <v>8.7733333333333334</v>
      </c>
      <c r="KS64" s="57">
        <f>'Drive Train'!$F$35-KL64*'DEPRECATED - DT-Prelim Calcs'!$C$21*'Drive Train'!$F$39</f>
        <v>8.7733333333333334</v>
      </c>
      <c r="KT64" s="1">
        <f>IF(KQ64&gt;='Drive Train'!$F$29,1,0)</f>
        <v>0</v>
      </c>
      <c r="KU64" s="57">
        <f>MIN(KK64,'DEPRECATED - DT-Prelim Calcs'!$C$10)*'DEPRECATED - DT-Prelim Calcs'!$C$11*1000/60/60</f>
        <v>103.33333333333333</v>
      </c>
      <c r="KV64" s="63">
        <f>KV63+'DEPRECATED - DT-Prelim Calcs'!$C$11</f>
        <v>240</v>
      </c>
      <c r="KW64" s="2">
        <f>LG64/'Drive Train'!$F$35</f>
        <v>0.68924731182795695</v>
      </c>
      <c r="KX64" s="46">
        <f>LE64*12*60/(PI() * 'Drive Train'!$F$15)/KW$2*KW64</f>
        <v>-27970.76037214612</v>
      </c>
      <c r="KY64" s="2">
        <f>('DEPRECATED - DT-Prelim Calcs'!$C$6*KW64-KX64)/('DEPRECATED - DT-Prelim Calcs'!$C$6*KW64)*'DEPRECATED - DT-Prelim Calcs'!$C$7*KW64</f>
        <v>14.308277859567694</v>
      </c>
      <c r="KZ64" s="57">
        <f>KY64/'DEPRECATED - DT-Prelim Calcs'!$C$7*('DEPRECATED - DT-Prelim Calcs'!$C$8-'DEPRECATED - DT-Prelim Calcs'!$C$9)+'DEPRECATED - DT-Prelim Calcs'!$C$9</f>
        <v>764.42284206744205</v>
      </c>
      <c r="LA64" s="57">
        <f t="shared" si="27"/>
        <v>56.666666666666664</v>
      </c>
      <c r="LB64" s="2">
        <f t="shared" si="82"/>
        <v>0.99579519204165001</v>
      </c>
      <c r="LC64" s="57">
        <f>LB64*'DEPRECATED - DT-Prelim Calcs'!$C$21/KW$2/'DEPRECATED - DT-Prelim Calcs'!$C$19/'DEPRECATED - DT-Prelim Calcs'!$C$18*3.39*'DEPRECATED - DT-Prelim Calcs'!$C$20</f>
        <v>25.773080821789936</v>
      </c>
      <c r="LD64" s="46">
        <f t="shared" si="83"/>
        <v>0</v>
      </c>
      <c r="LE64" s="57">
        <f>LC63*'DEPRECATED - DT-Prelim Calcs'!$C$11+LE63</f>
        <v>-99.159560895468971</v>
      </c>
      <c r="LF64" s="57">
        <f>LF63+0.5*LC64*'DEPRECATED - DT-Prelim Calcs'!$C$11^2+LE64*'DEPRECATED - DT-Prelim Calcs'!$C$11</f>
        <v>-114005.79308945379</v>
      </c>
      <c r="LG64" s="57">
        <f>MIN('Drive Train'!$F$35-LA63*'DEPRECATED - DT-Prelim Calcs'!$C$21*'Drive Train'!$F$39,LG63+LA$2)</f>
        <v>8.5466666666666669</v>
      </c>
      <c r="LH64" s="57">
        <f>'Drive Train'!$F$35-LA64*'DEPRECATED - DT-Prelim Calcs'!$C$21*'Drive Train'!$F$39</f>
        <v>8.5466666666666669</v>
      </c>
      <c r="LI64" s="1">
        <f>IF(LF64&gt;='Drive Train'!$F$29,1,0)</f>
        <v>0</v>
      </c>
      <c r="LJ64" s="57">
        <f>MIN(KZ64,'DEPRECATED - DT-Prelim Calcs'!$C$10)*'DEPRECATED - DT-Prelim Calcs'!$C$11*1000/60/60</f>
        <v>103.33333333333333</v>
      </c>
      <c r="LK64" s="63">
        <f>LK63+'DEPRECATED - DT-Prelim Calcs'!$C$11</f>
        <v>240</v>
      </c>
      <c r="LL64" s="2">
        <f>LV64/'Drive Train'!$F$35</f>
        <v>0.67096774193548392</v>
      </c>
      <c r="LM64" s="46">
        <f>LT64*12*60/(PI() * 'Drive Train'!$F$15)/LL$2*LL64</f>
        <v>-182014.8966890008</v>
      </c>
      <c r="LN64" s="2">
        <f>('DEPRECATED - DT-Prelim Calcs'!$C$6*LL64-LM64)/('DEPRECATED - DT-Prelim Calcs'!$C$6*LL64)*'DEPRECATED - DT-Prelim Calcs'!$C$7*LL64</f>
        <v>83.916450836017972</v>
      </c>
      <c r="LO64" s="57">
        <f>LN64/'DEPRECATED - DT-Prelim Calcs'!$C$7*('DEPRECATED - DT-Prelim Calcs'!$C$8-'DEPRECATED - DT-Prelim Calcs'!$C$9)+'DEPRECATED - DT-Prelim Calcs'!$C$9</f>
        <v>4470.1193536353139</v>
      </c>
      <c r="LP64" s="57">
        <f t="shared" si="28"/>
        <v>60</v>
      </c>
      <c r="LQ64" s="2">
        <f t="shared" si="84"/>
        <v>0.99579519204165001</v>
      </c>
      <c r="LR64" s="57">
        <f>LQ64*'DEPRECATED - DT-Prelim Calcs'!$C$21/LL$2/'DEPRECATED - DT-Prelim Calcs'!$C$19/'DEPRECATED - DT-Prelim Calcs'!$C$18*3.39*'DEPRECATED - DT-Prelim Calcs'!$C$20</f>
        <v>25.773080821789936</v>
      </c>
      <c r="LS64" s="46">
        <f t="shared" si="85"/>
        <v>0</v>
      </c>
      <c r="LT64" s="57">
        <f>LR63*'DEPRECATED - DT-Prelim Calcs'!$C$11+LT63</f>
        <v>-662.84303266671577</v>
      </c>
      <c r="LU64" s="57">
        <f>LU63+0.5*LR64*'DEPRECATED - DT-Prelim Calcs'!$C$11^2+LT64*'DEPRECATED - DT-Prelim Calcs'!$C$11</f>
        <v>-134543.11631362746</v>
      </c>
      <c r="LV64" s="57">
        <f>MIN('Drive Train'!$F$35-LP63*'DEPRECATED - DT-Prelim Calcs'!$C$21*'Drive Train'!$F$39,LV63+LP$2)</f>
        <v>8.32</v>
      </c>
      <c r="LW64" s="57">
        <f>'Drive Train'!$F$35-LP64*'DEPRECATED - DT-Prelim Calcs'!$C$21*'Drive Train'!$F$39</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Train'!$AA$49 + V64*(1-'Drive Train'!$AA$49))</f>
        <v>0</v>
      </c>
      <c r="W65" s="57">
        <f t="shared" si="0"/>
        <v>0</v>
      </c>
      <c r="X65" s="2">
        <f>MAX(MIN(IF(AND(AI64=1,AG65&lt;0),-1,1)*(W65-$C$9)/($C$8-$C$9)*$C$7-$C$29*AE65/T$2 -  AI64*$C$29/2,X$2),MAX(X$4:X64)*-1)</f>
        <v>-0.2458281045106315</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Train'!$F$39,AG64+W$2)-$C$3,IF(AE64-1&lt;=0,0,IF($C$32=Motors!$C$29,MAX(MAX(AG$4:AG64)*-1,AG64-W$2),MAX(0,MAX(AG$4:AG64)*-1,AG64-W$2))))</f>
        <v>0</v>
      </c>
      <c r="AH65" s="57">
        <f>'Drive Train'!$F$35-ABS(W65)*'DEPRECATED - DT-Prelim Calcs'!$C$21*'Drive Train'!$F$39</f>
        <v>12.4</v>
      </c>
      <c r="AI65" s="1">
        <f>IF(AJ65&gt;='Drive Train'!$F$29,1,0)</f>
        <v>1</v>
      </c>
      <c r="AJ65" s="57">
        <f>AJ64+0.5*Y65*'DEPRECATED - DT-Prelim Calcs'!$C$11^2+AE65*'DEPRECATED - DT-Prelim Calcs'!$C$11</f>
        <v>784.33981740885292</v>
      </c>
      <c r="AK65" s="57">
        <f t="shared" si="8"/>
        <v>0</v>
      </c>
      <c r="AL65" s="63">
        <f>AL64+'DEPRECATED - DT-Prelim Calcs'!$C$11</f>
        <v>244</v>
      </c>
      <c r="AM65" s="2">
        <f>AW65/'Drive Train'!$F$35</f>
        <v>0.88882660531553326</v>
      </c>
      <c r="AN65" s="46">
        <f>AU65*12*60/(PI() * 'Drive Train'!$F$15)/AM$2*AM65</f>
        <v>4007.4130973994615</v>
      </c>
      <c r="AO65" s="2">
        <f>('DEPRECATED - DT-Prelim Calcs'!$C$6*AM65-AN65)/('DEPRECATED - DT-Prelim Calcs'!$C$6*AM65)*'DEPRECATED - DT-Prelim Calcs'!$C$7*AM65</f>
        <v>0.33008983649660745</v>
      </c>
      <c r="AP65" s="57">
        <f>AO65/'DEPRECATED - DT-Prelim Calcs'!$C$7*('DEPRECATED - DT-Prelim Calcs'!$C$8-'DEPRECATED - DT-Prelim Calcs'!$C$9)+'DEPRECATED - DT-Prelim Calcs'!$C$9</f>
        <v>20.272832374487443</v>
      </c>
      <c r="AQ65" s="57">
        <f t="shared" si="9"/>
        <v>20.272832374487443</v>
      </c>
      <c r="AR65" s="2">
        <f t="shared" si="30"/>
        <v>3.5383485524898006E-7</v>
      </c>
      <c r="AS65" s="57">
        <f>AR65*'DEPRECATED - DT-Prelim Calcs'!$C$21/AM$2/'DEPRECATED - DT-Prelim Calcs'!$C$19/'DEPRECATED - DT-Prelim Calcs'!$C$18*3.39*'DEPRECATED - DT-Prelim Calcs'!$C$20</f>
        <v>2.5642180546145139E-6</v>
      </c>
      <c r="AT65" s="46">
        <f t="shared" si="31"/>
        <v>0</v>
      </c>
      <c r="AU65" s="57">
        <f>AS64*'DEPRECATED - DT-Prelim Calcs'!$C$11+AU64</f>
        <v>39.345442980037269</v>
      </c>
      <c r="AV65" s="57">
        <f>AV64+0.5*AS65*'DEPRECATED - DT-Prelim Calcs'!$C$11^2+AU65*'DEPRECATED - DT-Prelim Calcs'!$C$11</f>
        <v>9557.4903081131961</v>
      </c>
      <c r="AW65" s="57">
        <f>MIN('Drive Train'!$F$35-AQ64*'DEPRECATED - DT-Prelim Calcs'!$C$21*'Drive Train'!$F$39,AW64+AQ$2)</f>
        <v>11.021449905912613</v>
      </c>
      <c r="AX65" s="57">
        <f>'Drive Train'!$F$35-AQ65*'DEPRECATED - DT-Prelim Calcs'!$C$21*'Drive Train'!$F$39</f>
        <v>11.021447398534853</v>
      </c>
      <c r="AY65" s="1">
        <f>IF(AV65&gt;='Drive Train'!$F$29,1,0)</f>
        <v>1</v>
      </c>
      <c r="AZ65" s="57">
        <f t="shared" si="32"/>
        <v>22.525369304986047</v>
      </c>
      <c r="BA65" s="63">
        <f>BA64+'DEPRECATED - DT-Prelim Calcs'!$C$11</f>
        <v>244</v>
      </c>
      <c r="BB65" s="2">
        <f>BL65/'Drive Train'!$F$35</f>
        <v>1.3150249722961893</v>
      </c>
      <c r="BC65" s="46">
        <f>BJ65*12*60/(PI() * 'Drive Train'!$F$15)/BB$2*BB65</f>
        <v>-3540.8438893655871</v>
      </c>
      <c r="BD65" s="2">
        <f>('DEPRECATED - DT-Prelim Calcs'!$C$6*BB65-BC65)/('DEPRECATED - DT-Prelim Calcs'!$C$6*BB65)*'DEPRECATED - DT-Prelim Calcs'!$C$7*BB65</f>
        <v>4.770229652909439</v>
      </c>
      <c r="BE65" s="57">
        <f>BD65/'DEPRECATED - DT-Prelim Calcs'!$C$7*('DEPRECATED - DT-Prelim Calcs'!$C$8-'DEPRECATED - DT-Prelim Calcs'!$C$9)+'DEPRECATED - DT-Prelim Calcs'!$C$9</f>
        <v>256.65040019430751</v>
      </c>
      <c r="BF65" s="57">
        <f t="shared" si="10"/>
        <v>93</v>
      </c>
      <c r="BG65" s="2">
        <f t="shared" si="33"/>
        <v>1.8933363320014147</v>
      </c>
      <c r="BH65" s="57">
        <f>BG65*'DEPRECATED - DT-Prelim Calcs'!$C$21/BB$2/'DEPRECATED - DT-Prelim Calcs'!$C$19/'DEPRECATED - DT-Prelim Calcs'!$C$18*3.39*'DEPRECATED - DT-Prelim Calcs'!$C$20</f>
        <v>19.819055491068461</v>
      </c>
      <c r="BI65" s="46">
        <f t="shared" si="34"/>
        <v>0</v>
      </c>
      <c r="BJ65" s="57">
        <f>BH64*'DEPRECATED - DT-Prelim Calcs'!$C$11+BJ64</f>
        <v>-16.267443562330243</v>
      </c>
      <c r="BK65" s="57">
        <f>BK64+0.5*BH65*'DEPRECATED - DT-Prelim Calcs'!$C$11^2+BJ65*'DEPRECATED - DT-Prelim Calcs'!$C$11</f>
        <v>5734.068907239166</v>
      </c>
      <c r="BL65" s="57">
        <f>MIN('Drive Train'!$F$35-BF64*'DEPRECATED - DT-Prelim Calcs'!$C$21*'Drive Train'!$F$39,BL64+BF$2)</f>
        <v>16.306309656472749</v>
      </c>
      <c r="BM65" s="57">
        <f>'Drive Train'!$F$35-BF65*'DEPRECATED - DT-Prelim Calcs'!$C$21*'Drive Train'!$F$39</f>
        <v>6.0759999999999996</v>
      </c>
      <c r="BN65" s="1">
        <f>IF(BK65&gt;='Drive Train'!$F$29,1,0)</f>
        <v>1</v>
      </c>
      <c r="BO65" s="57">
        <f t="shared" si="35"/>
        <v>103.33333333333333</v>
      </c>
      <c r="BP65" s="63">
        <f>BP64+'DEPRECATED - DT-Prelim Calcs'!$C$11</f>
        <v>244</v>
      </c>
      <c r="BQ65" s="2">
        <f>CA65/'Drive Train'!$F$35</f>
        <v>1.1909203213776556</v>
      </c>
      <c r="BR65" s="46">
        <f>BY65*12*60/(PI() * 'Drive Train'!$F$15)/BQ$2*BQ65</f>
        <v>-8605.1598440167454</v>
      </c>
      <c r="BS65" s="2">
        <f>('DEPRECATED - DT-Prelim Calcs'!$C$6*BQ65-BR65)/('DEPRECATED - DT-Prelim Calcs'!$C$6*BQ65)*'DEPRECATED - DT-Prelim Calcs'!$C$7*BQ65</f>
        <v>6.7610063842913233</v>
      </c>
      <c r="BT65" s="57">
        <f>BS65/'DEPRECATED - DT-Prelim Calcs'!$C$7*('DEPRECATED - DT-Prelim Calcs'!$C$8-'DEPRECATED - DT-Prelim Calcs'!$C$9)+'DEPRECATED - DT-Prelim Calcs'!$C$9</f>
        <v>362.63241456621444</v>
      </c>
      <c r="BU65" s="57">
        <f t="shared" si="11"/>
        <v>93</v>
      </c>
      <c r="BV65" s="2">
        <f t="shared" si="36"/>
        <v>1.8828060353728675</v>
      </c>
      <c r="BW65" s="57">
        <f>BV65*'DEPRECATED - DT-Prelim Calcs'!$C$21/BQ$2/'DEPRECATED - DT-Prelim Calcs'!$C$19/'DEPRECATED - DT-Prelim Calcs'!$C$18*3.39*'DEPRECATED - DT-Prelim Calcs'!$C$20</f>
        <v>25.773080821789936</v>
      </c>
      <c r="BX65" s="46">
        <f t="shared" si="37"/>
        <v>0</v>
      </c>
      <c r="BY65" s="57">
        <f>BW64*'DEPRECATED - DT-Prelim Calcs'!$C$11+BY64</f>
        <v>-33.38237227083448</v>
      </c>
      <c r="BZ65" s="57">
        <f>BZ64+0.5*BW65*'DEPRECATED - DT-Prelim Calcs'!$C$11^2+BY65*'DEPRECATED - DT-Prelim Calcs'!$C$11</f>
        <v>-4125.8888970596981</v>
      </c>
      <c r="CA65" s="57">
        <f>MIN('Drive Train'!$F$35-BU64*'DEPRECATED - DT-Prelim Calcs'!$C$21*'Drive Train'!$F$39,CA64+BU$2)</f>
        <v>14.76741198508293</v>
      </c>
      <c r="CB65" s="57">
        <f>'Drive Train'!$F$35-BU65*'DEPRECATED - DT-Prelim Calcs'!$C$21*'Drive Train'!$F$39</f>
        <v>6.0759999999999996</v>
      </c>
      <c r="CC65" s="1">
        <f>IF(BZ65&gt;='Drive Train'!$F$29,1,0)</f>
        <v>0</v>
      </c>
      <c r="CD65" s="57">
        <f t="shared" si="38"/>
        <v>103.33333333333333</v>
      </c>
      <c r="CE65" s="63">
        <f>CE64+'DEPRECATED - DT-Prelim Calcs'!$C$11</f>
        <v>244</v>
      </c>
      <c r="CF65" s="2">
        <f>CP65/'Drive Train'!$F$35</f>
        <v>0.48999999999999994</v>
      </c>
      <c r="CG65" s="46">
        <f>CN65*12*60/(PI() * 'Drive Train'!$F$15)/CF$2*CF65</f>
        <v>-27877.408085783019</v>
      </c>
      <c r="CH65" s="2">
        <f>('DEPRECATED - DT-Prelim Calcs'!$C$6*CF65-CG65)/('DEPRECATED - DT-Prelim Calcs'!$C$6*CF65)*'DEPRECATED - DT-Prelim Calcs'!$C$7*CF65</f>
        <v>13.785881892445982</v>
      </c>
      <c r="CI65" s="57">
        <f>CH65/'DEPRECATED - DT-Prelim Calcs'!$C$7*('DEPRECATED - DT-Prelim Calcs'!$C$8-'DEPRECATED - DT-Prelim Calcs'!$C$9)+'DEPRECATED - DT-Prelim Calcs'!$C$9</f>
        <v>736.61230157710349</v>
      </c>
      <c r="CJ65" s="57">
        <f t="shared" si="12"/>
        <v>93</v>
      </c>
      <c r="CK65" s="2">
        <f t="shared" si="39"/>
        <v>1.5241763143494644</v>
      </c>
      <c r="CL65" s="57">
        <f>CK65*'DEPRECATED - DT-Prelim Calcs'!$C$21/CF$2/'DEPRECATED - DT-Prelim Calcs'!$C$19/'DEPRECATED - DT-Prelim Calcs'!$C$18*3.39*'DEPRECATED - DT-Prelim Calcs'!$C$20</f>
        <v>25.773080821789936</v>
      </c>
      <c r="CM65" s="46">
        <f t="shared" si="40"/>
        <v>0</v>
      </c>
      <c r="CN65" s="57">
        <f>CL64*'DEPRECATED - DT-Prelim Calcs'!$C$11+CN64</f>
        <v>-212.77808659723195</v>
      </c>
      <c r="CO65" s="57">
        <f>CO64+0.5*CL65*'DEPRECATED - DT-Prelim Calcs'!$C$11^2+CN65*'DEPRECATED - DT-Prelim Calcs'!$C$11</f>
        <v>-17062.161767099318</v>
      </c>
      <c r="CP65" s="57">
        <f>MIN('Drive Train'!$F$35-CJ64*'DEPRECATED - DT-Prelim Calcs'!$C$21*'Drive Train'!$F$39,CP64+CJ$2)</f>
        <v>6.0759999999999996</v>
      </c>
      <c r="CQ65" s="57">
        <f>'Drive Train'!$F$35-CJ65*'DEPRECATED - DT-Prelim Calcs'!$C$21*'Drive Train'!$F$39</f>
        <v>6.0759999999999996</v>
      </c>
      <c r="CR65" s="1">
        <f>IF(CO65&gt;='Drive Train'!$F$29,1,0)</f>
        <v>0</v>
      </c>
      <c r="CS65" s="57">
        <f t="shared" si="41"/>
        <v>103.33333333333333</v>
      </c>
      <c r="CT65" s="63">
        <f>CT64+'DEPRECATED - DT-Prelim Calcs'!$C$11</f>
        <v>244</v>
      </c>
      <c r="CU65" s="2">
        <f>DE65/'Drive Train'!$F$35</f>
        <v>2.0095106135133936</v>
      </c>
      <c r="CV65" s="46">
        <f>DC65*12*60/(PI() * 'Drive Train'!$F$15)/CU$2*CU65</f>
        <v>-217993.65006124252</v>
      </c>
      <c r="CW65" s="2">
        <f>('DEPRECATED - DT-Prelim Calcs'!$C$6*CU65-CV65)/('DEPRECATED - DT-Prelim Calcs'!$C$6*CU65)*'DEPRECATED - DT-Prelim Calcs'!$C$7*CU65</f>
        <v>103.41040587830359</v>
      </c>
      <c r="CX65" s="57">
        <f>CW65/'DEPRECATED - DT-Prelim Calcs'!$C$7*('DEPRECATED - DT-Prelim Calcs'!$C$8-'DEPRECATED - DT-Prelim Calcs'!$C$9)+'DEPRECATED - DT-Prelim Calcs'!$C$9</f>
        <v>5507.9095743511834</v>
      </c>
      <c r="CY65" s="57">
        <f t="shared" si="13"/>
        <v>93</v>
      </c>
      <c r="CZ65" s="2">
        <f t="shared" si="42"/>
        <v>1.2803081040535502</v>
      </c>
      <c r="DA65" s="57">
        <f>CZ65*'DEPRECATED - DT-Prelim Calcs'!$C$21/CU$2/'DEPRECATED - DT-Prelim Calcs'!$C$19/'DEPRECATED - DT-Prelim Calcs'!$C$18*3.39*'DEPRECATED - DT-Prelim Calcs'!$C$20</f>
        <v>25.773080821789936</v>
      </c>
      <c r="DB65" s="46">
        <f t="shared" si="43"/>
        <v>0</v>
      </c>
      <c r="DC65" s="57">
        <f>DA64*'DEPRECATED - DT-Prelim Calcs'!$C$11+DC64</f>
        <v>-340.80300196287533</v>
      </c>
      <c r="DD65" s="57">
        <f>DD64+0.5*DA65*'DEPRECATED - DT-Prelim Calcs'!$C$11^2+DC65*'DEPRECATED - DT-Prelim Calcs'!$C$11</f>
        <v>-32882.3379479543</v>
      </c>
      <c r="DE65" s="57">
        <f>MIN('Drive Train'!$F$35-CY64*'DEPRECATED - DT-Prelim Calcs'!$C$21*'Drive Train'!$F$39,DE64+CY$2)</f>
        <v>24.917931607566082</v>
      </c>
      <c r="DF65" s="57">
        <f>'Drive Train'!$F$35-CY65*'DEPRECATED - DT-Prelim Calcs'!$C$21*'Drive Train'!$F$39</f>
        <v>6.0759999999999996</v>
      </c>
      <c r="DG65" s="1">
        <f>IF(DD65&gt;='Drive Train'!$F$29,1,0)</f>
        <v>0</v>
      </c>
      <c r="DH65" s="57">
        <f t="shared" si="44"/>
        <v>103.33333333333333</v>
      </c>
      <c r="DI65" s="63">
        <f>DI64+'DEPRECATED - DT-Prelim Calcs'!$C$11</f>
        <v>244</v>
      </c>
      <c r="DJ65" s="2">
        <f>DT65/'Drive Train'!$F$35</f>
        <v>1.8209976135898862</v>
      </c>
      <c r="DK65" s="46">
        <f>DR65*12*60/(PI() * 'Drive Train'!$F$15)/DJ$2*DJ65</f>
        <v>-230487.93886016926</v>
      </c>
      <c r="DL65" s="2">
        <f>('DEPRECATED - DT-Prelim Calcs'!$C$6*DJ65-DK65)/('DEPRECATED - DT-Prelim Calcs'!$C$6*DJ65)*'DEPRECATED - DT-Prelim Calcs'!$C$7*DJ65</f>
        <v>108.60547716676436</v>
      </c>
      <c r="DM65" s="57">
        <f>DL65/'DEPRECATED - DT-Prelim Calcs'!$C$7*('DEPRECATED - DT-Prelim Calcs'!$C$8-'DEPRECATED - DT-Prelim Calcs'!$C$9)+'DEPRECATED - DT-Prelim Calcs'!$C$9</f>
        <v>5784.4770624464181</v>
      </c>
      <c r="DN65" s="57">
        <f t="shared" si="14"/>
        <v>93</v>
      </c>
      <c r="DO65" s="2">
        <f t="shared" si="45"/>
        <v>1.1037138828047846</v>
      </c>
      <c r="DP65" s="57">
        <f>DO65*'DEPRECATED - DT-Prelim Calcs'!$C$21/DJ$2/'DEPRECATED - DT-Prelim Calcs'!$C$19/'DEPRECATED - DT-Prelim Calcs'!$C$18*3.39*'DEPRECATED - DT-Prelim Calcs'!$C$20</f>
        <v>25.773080821789936</v>
      </c>
      <c r="DQ65" s="46">
        <f t="shared" si="46"/>
        <v>0</v>
      </c>
      <c r="DR65" s="57">
        <f>DP64*'DEPRECATED - DT-Prelim Calcs'!$C$11+DR64</f>
        <v>-342.79202616660825</v>
      </c>
      <c r="DS65" s="57">
        <f>DS64+0.5*DP65*'DEPRECATED - DT-Prelim Calcs'!$C$11^2+DR65*'DEPRECATED - DT-Prelim Calcs'!$C$11</f>
        <v>-69649.809836206492</v>
      </c>
      <c r="DT65" s="57">
        <f>MIN('Drive Train'!$F$35-DN64*'DEPRECATED - DT-Prelim Calcs'!$C$21*'Drive Train'!$F$39,DT64+DN$2)</f>
        <v>22.58037040851459</v>
      </c>
      <c r="DU65" s="57">
        <f>'Drive Train'!$F$35-DN65*'DEPRECATED - DT-Prelim Calcs'!$C$21*'Drive Train'!$F$39</f>
        <v>6.0759999999999996</v>
      </c>
      <c r="DV65" s="1">
        <f>IF(DS65&gt;='Drive Train'!$F$29,1,0)</f>
        <v>0</v>
      </c>
      <c r="DW65" s="57">
        <f t="shared" si="47"/>
        <v>103.33333333333333</v>
      </c>
      <c r="DX65" s="63">
        <f>DX64+'DEPRECATED - DT-Prelim Calcs'!$C$11</f>
        <v>244</v>
      </c>
      <c r="DY65" s="2">
        <f>EI65/'Drive Train'!$F$35</f>
        <v>0.48999999999999994</v>
      </c>
      <c r="DZ65" s="46">
        <f>EG65*12*60/(PI() * 'Drive Train'!$F$15)/DY$2*DY65</f>
        <v>-86770.803772492436</v>
      </c>
      <c r="EA65" s="2">
        <f>('DEPRECATED - DT-Prelim Calcs'!$C$6*DY65-DZ65)/('DEPRECATED - DT-Prelim Calcs'!$C$6*DY65)*'DEPRECATED - DT-Prelim Calcs'!$C$7*DY65</f>
        <v>40.414978253603515</v>
      </c>
      <c r="EB65" s="57">
        <f>EA65/'DEPRECATED - DT-Prelim Calcs'!$C$7*('DEPRECATED - DT-Prelim Calcs'!$C$8-'DEPRECATED - DT-Prelim Calcs'!$C$9)+'DEPRECATED - DT-Prelim Calcs'!$C$9</f>
        <v>2154.2525767374818</v>
      </c>
      <c r="EC65" s="57">
        <f t="shared" si="15"/>
        <v>93</v>
      </c>
      <c r="ED65" s="2">
        <f t="shared" si="48"/>
        <v>0.96993038185874991</v>
      </c>
      <c r="EE65" s="57">
        <f>ED65*'DEPRECATED - DT-Prelim Calcs'!$C$21/DY$2/'DEPRECATED - DT-Prelim Calcs'!$C$19/'DEPRECATED - DT-Prelim Calcs'!$C$18*3.39*'DEPRECATED - DT-Prelim Calcs'!$C$20</f>
        <v>25.773080821789936</v>
      </c>
      <c r="EF65" s="46">
        <f t="shared" si="49"/>
        <v>0</v>
      </c>
      <c r="EG65" s="57">
        <f>EE64*'DEPRECATED - DT-Prelim Calcs'!$C$11+EG64</f>
        <v>-421.45720420183022</v>
      </c>
      <c r="EH65" s="57">
        <f>EH64+0.5*EE65*'DEPRECATED - DT-Prelim Calcs'!$C$11^2+EG65*'DEPRECATED - DT-Prelim Calcs'!$C$11</f>
        <v>-107826.24003303073</v>
      </c>
      <c r="EI65" s="57">
        <f>MIN('Drive Train'!$F$35-EC64*'DEPRECATED - DT-Prelim Calcs'!$C$21*'Drive Train'!$F$39,EI64+EC$2)</f>
        <v>6.0759999999999996</v>
      </c>
      <c r="EJ65" s="57">
        <f>'Drive Train'!$F$35-EC65*'DEPRECATED - DT-Prelim Calcs'!$C$21*'Drive Train'!$F$39</f>
        <v>6.0759999999999996</v>
      </c>
      <c r="EK65" s="1">
        <f>IF(EH65&gt;='Drive Train'!$F$29,1,0)</f>
        <v>0</v>
      </c>
      <c r="EL65" s="57">
        <f t="shared" si="50"/>
        <v>103.33333333333333</v>
      </c>
      <c r="EM65" s="63">
        <f>EM64+'DEPRECATED - DT-Prelim Calcs'!$C$11</f>
        <v>244</v>
      </c>
      <c r="EN65" s="2">
        <f>EX65/'Drive Train'!$F$35</f>
        <v>0.48999999999999994</v>
      </c>
      <c r="EO65" s="46">
        <f>EV65*12*60/(PI() * 'Drive Train'!$F$15)/EN$2*EN65</f>
        <v>-68520.951139363358</v>
      </c>
      <c r="EP65" s="2">
        <f>('DEPRECATED - DT-Prelim Calcs'!$C$6*EN65-EO65)/('DEPRECATED - DT-Prelim Calcs'!$C$6*EN65)*'DEPRECATED - DT-Prelim Calcs'!$C$7*EN65</f>
        <v>32.163168714046094</v>
      </c>
      <c r="EQ65" s="57">
        <f>EP65/'DEPRECATED - DT-Prelim Calcs'!$C$7*('DEPRECATED - DT-Prelim Calcs'!$C$8-'DEPRECATED - DT-Prelim Calcs'!$C$9)+'DEPRECATED - DT-Prelim Calcs'!$C$9</f>
        <v>1714.9549983452755</v>
      </c>
      <c r="ER65" s="57">
        <f t="shared" si="16"/>
        <v>93</v>
      </c>
      <c r="ES65" s="2">
        <f t="shared" si="51"/>
        <v>0.86507304327942547</v>
      </c>
      <c r="ET65" s="57">
        <f>ES65*'DEPRECATED - DT-Prelim Calcs'!$C$21/EN$2/'DEPRECATED - DT-Prelim Calcs'!$C$19/'DEPRECATED - DT-Prelim Calcs'!$C$18*3.39*'DEPRECATED - DT-Prelim Calcs'!$C$20</f>
        <v>25.773080821789936</v>
      </c>
      <c r="EU65" s="46">
        <f t="shared" si="52"/>
        <v>0</v>
      </c>
      <c r="EV65" s="57">
        <f>ET64*'DEPRECATED - DT-Prelim Calcs'!$C$11+EV64</f>
        <v>-296.83524092168932</v>
      </c>
      <c r="EW65" s="57">
        <f>EW64+0.5*ET65*'DEPRECATED - DT-Prelim Calcs'!$C$11^2+EV65*'DEPRECATED - DT-Prelim Calcs'!$C$11</f>
        <v>-135796.45778790998</v>
      </c>
      <c r="EX65" s="57">
        <f>MIN('Drive Train'!$F$35-ER64*'DEPRECATED - DT-Prelim Calcs'!$C$21*'Drive Train'!$F$39,EX64+ER$2)</f>
        <v>6.0759999999999996</v>
      </c>
      <c r="EY65" s="57">
        <f>'Drive Train'!$F$35-ER65*'DEPRECATED - DT-Prelim Calcs'!$C$21*'Drive Train'!$F$39</f>
        <v>6.0759999999999996</v>
      </c>
      <c r="EZ65" s="1">
        <f>IF(EW65&gt;='Drive Train'!$F$29,1,0)</f>
        <v>0</v>
      </c>
      <c r="FA65" s="57">
        <f t="shared" si="53"/>
        <v>103.33333333333333</v>
      </c>
      <c r="FB65" s="63">
        <f>FB64+'DEPRECATED - DT-Prelim Calcs'!$C$11</f>
        <v>244</v>
      </c>
      <c r="FC65" s="2">
        <f>FM65/'Drive Train'!$F$35</f>
        <v>0.48999999999999994</v>
      </c>
      <c r="FD65" s="46">
        <f>FK65*12*60/(PI() * 'Drive Train'!$F$15)/FC$2*FC65</f>
        <v>-1865.9026202631096</v>
      </c>
      <c r="FE65" s="2">
        <f>('DEPRECATED - DT-Prelim Calcs'!$C$6*FC65-FD65)/('DEPRECATED - DT-Prelim Calcs'!$C$6*FC65)*'DEPRECATED - DT-Prelim Calcs'!$C$7*FC65</f>
        <v>2.0245820478112746</v>
      </c>
      <c r="FF65" s="57">
        <f>FE65/'DEPRECATED - DT-Prelim Calcs'!$C$7*('DEPRECATED - DT-Prelim Calcs'!$C$8-'DEPRECATED - DT-Prelim Calcs'!$C$9)+'DEPRECATED - DT-Prelim Calcs'!$C$9</f>
        <v>110.48169159094877</v>
      </c>
      <c r="FG65" s="57">
        <f t="shared" si="17"/>
        <v>93</v>
      </c>
      <c r="FH65" s="2">
        <f t="shared" si="54"/>
        <v>0.78067567320338405</v>
      </c>
      <c r="FI65" s="57">
        <f>FH65*'DEPRECATED - DT-Prelim Calcs'!$C$21/FC$2/'DEPRECATED - DT-Prelim Calcs'!$C$19/'DEPRECATED - DT-Prelim Calcs'!$C$18*3.39*'DEPRECATED - DT-Prelim Calcs'!$C$20</f>
        <v>25.773080821789936</v>
      </c>
      <c r="FJ65" s="46">
        <f t="shared" si="55"/>
        <v>0</v>
      </c>
      <c r="FK65" s="57">
        <f>FI64*'DEPRECATED - DT-Prelim Calcs'!$C$11+FK64</f>
        <v>-7.2945569488956323</v>
      </c>
      <c r="FL65" s="57">
        <f>FL64+0.5*FI65*'DEPRECATED - DT-Prelim Calcs'!$C$11^2+FK65*'DEPRECATED - DT-Prelim Calcs'!$C$11</f>
        <v>-152224.53560787512</v>
      </c>
      <c r="FM65" s="57">
        <f>MIN('Drive Train'!$F$35-FG64*'DEPRECATED - DT-Prelim Calcs'!$C$21*'Drive Train'!$F$39,FM64+FG$2)</f>
        <v>6.0759999999999996</v>
      </c>
      <c r="FN65" s="57">
        <f>'Drive Train'!$F$35-FG65*'DEPRECATED - DT-Prelim Calcs'!$C$21*'Drive Train'!$F$39</f>
        <v>6.0759999999999996</v>
      </c>
      <c r="FO65" s="1">
        <f>IF(FL65&gt;='Drive Train'!$F$29,1,0)</f>
        <v>0</v>
      </c>
      <c r="FP65" s="57">
        <f t="shared" si="56"/>
        <v>103.33333333333333</v>
      </c>
      <c r="FQ65" s="63">
        <f>FQ64+'DEPRECATED - DT-Prelim Calcs'!$C$11</f>
        <v>244</v>
      </c>
      <c r="FR65" s="2">
        <f>GB65/'Drive Train'!$F$35</f>
        <v>0.48999999999999994</v>
      </c>
      <c r="FS65" s="46">
        <f>FZ65*12*60/(PI() * 'Drive Train'!$F$15)/FR$2*FR65</f>
        <v>-211265.58036350098</v>
      </c>
      <c r="FT65" s="2">
        <f>('DEPRECATED - DT-Prelim Calcs'!$C$6*FR65-FS65)/('DEPRECATED - DT-Prelim Calcs'!$C$6*FR65)*'DEPRECATED - DT-Prelim Calcs'!$C$7*FR65</f>
        <v>96.706237462671169</v>
      </c>
      <c r="FU65" s="57">
        <f>FT65/'DEPRECATED - DT-Prelim Calcs'!$C$7*('DEPRECATED - DT-Prelim Calcs'!$C$8-'DEPRECATED - DT-Prelim Calcs'!$C$9)+'DEPRECATED - DT-Prelim Calcs'!$C$9</f>
        <v>5151.0030151289257</v>
      </c>
      <c r="FV65" s="57">
        <f t="shared" si="18"/>
        <v>93</v>
      </c>
      <c r="FW65" s="2">
        <f t="shared" si="57"/>
        <v>0.7112822800297498</v>
      </c>
      <c r="FX65" s="57">
        <f>FW65*'DEPRECATED - DT-Prelim Calcs'!$C$21/FR$2/'DEPRECATED - DT-Prelim Calcs'!$C$19/'DEPRECATED - DT-Prelim Calcs'!$C$18*3.39*'DEPRECATED - DT-Prelim Calcs'!$C$20</f>
        <v>25.773080821789936</v>
      </c>
      <c r="FY65" s="46">
        <f t="shared" si="58"/>
        <v>0</v>
      </c>
      <c r="FZ65" s="57">
        <f>FX64*'DEPRECATED - DT-Prelim Calcs'!$C$11+FZ64</f>
        <v>-752.5061170366879</v>
      </c>
      <c r="GA65" s="57">
        <f>GA64+0.5*FX65*'DEPRECATED - DT-Prelim Calcs'!$C$11^2+FZ65*'DEPRECATED - DT-Prelim Calcs'!$C$11</f>
        <v>-197212.9992924539</v>
      </c>
      <c r="GB65" s="57">
        <f>MIN('Drive Train'!$F$35-FV64*'DEPRECATED - DT-Prelim Calcs'!$C$21*'Drive Train'!$F$39,GB64+FV$2)</f>
        <v>6.0759999999999996</v>
      </c>
      <c r="GC65" s="57">
        <f>'Drive Train'!$F$35-FV65*'DEPRECATED - DT-Prelim Calcs'!$C$21*'Drive Train'!$F$39</f>
        <v>6.0759999999999996</v>
      </c>
      <c r="GD65" s="1">
        <f>IF(GA65&gt;='Drive Train'!$F$29,1,0)</f>
        <v>0</v>
      </c>
      <c r="GE65" s="57">
        <f t="shared" si="59"/>
        <v>103.33333333333333</v>
      </c>
      <c r="GF65" s="63">
        <f>GF64+'DEPRECATED - DT-Prelim Calcs'!$C$11</f>
        <v>244</v>
      </c>
      <c r="GG65" s="2">
        <f>GQ65/'Drive Train'!$F$35</f>
        <v>0.83548387096774201</v>
      </c>
      <c r="GH65" s="46">
        <f>GO65*12*60/(PI() * 'Drive Train'!$F$15)/GG$2*GG65</f>
        <v>20955.146066865138</v>
      </c>
      <c r="GI65" s="2">
        <f>('DEPRECATED - DT-Prelim Calcs'!$C$6*GG65-GH65)/('DEPRECATED - DT-Prelim Calcs'!$C$6*GG65)*'DEPRECATED - DT-Prelim Calcs'!$C$7*GG65</f>
        <v>-7.4615123927585456</v>
      </c>
      <c r="GJ65" s="57">
        <f>GI65/'DEPRECATED - DT-Prelim Calcs'!$C$7*('DEPRECATED - DT-Prelim Calcs'!$C$8-'DEPRECATED - DT-Prelim Calcs'!$C$9)+'DEPRECATED - DT-Prelim Calcs'!$C$9</f>
        <v>-394.52491285930353</v>
      </c>
      <c r="GK65" s="57">
        <f t="shared" si="60"/>
        <v>-394.52491285930353</v>
      </c>
      <c r="GL65" s="2">
        <f t="shared" si="61"/>
        <v>-9.2977853644329862</v>
      </c>
      <c r="GM65" s="57">
        <f>GL65*'DEPRECATED - DT-Prelim Calcs'!$C$21/GG$2/'DEPRECATED - DT-Prelim Calcs'!$C$19/'DEPRECATED - DT-Prelim Calcs'!$C$18*3.39*'DEPRECATED - DT-Prelim Calcs'!$C$20</f>
        <v>-240.64443730630515</v>
      </c>
      <c r="GN65" s="46">
        <f t="shared" si="62"/>
        <v>1</v>
      </c>
      <c r="GO65" s="57">
        <f>GM64*'DEPRECATED - DT-Prelim Calcs'!$C$11+GO64</f>
        <v>61.285541174039082</v>
      </c>
      <c r="GP65" s="57">
        <f>GP64+0.5*GM65*'DEPRECATED - DT-Prelim Calcs'!$C$11^2+GO65*'DEPRECATED - DT-Prelim Calcs'!$C$11</f>
        <v>-90769.485969368819</v>
      </c>
      <c r="GQ65" s="57">
        <f>MIN('Drive Train'!$F$35-GK64*'DEPRECATED - DT-Prelim Calcs'!$C$21*'Drive Train'!$F$39,GQ64+GK$2)</f>
        <v>10.360000000000001</v>
      </c>
      <c r="GR65" s="57">
        <f>'Drive Train'!$F$35-GK65*'DEPRECATED - DT-Prelim Calcs'!$C$21*'Drive Train'!$F$39</f>
        <v>39.227694074432641</v>
      </c>
      <c r="GS65" s="1">
        <f>IF(GP65&gt;='Drive Train'!$F$29,1,0)</f>
        <v>0</v>
      </c>
      <c r="GT65" s="57">
        <f t="shared" si="63"/>
        <v>-438.36101428811503</v>
      </c>
      <c r="GU65" s="63">
        <f>GU64+'DEPRECATED - DT-Prelim Calcs'!$C$11</f>
        <v>244</v>
      </c>
      <c r="GV65" s="2">
        <f>HF65/'Drive Train'!$F$35</f>
        <v>0.81720430107526887</v>
      </c>
      <c r="GW65" s="46">
        <f>HD65*12*60/(PI() * 'Drive Train'!$F$15)/GV$2*GV65</f>
        <v>-161015.73438866955</v>
      </c>
      <c r="GX65" s="2">
        <f>('DEPRECATED - DT-Prelim Calcs'!$C$6*GV65-GW65)/('DEPRECATED - DT-Prelim Calcs'!$C$6*GV65)*'DEPRECATED - DT-Prelim Calcs'!$C$7*GV65</f>
        <v>74.773950147335043</v>
      </c>
      <c r="GY65" s="57">
        <f>GX65/'DEPRECATED - DT-Prelim Calcs'!$C$7*('DEPRECATED - DT-Prelim Calcs'!$C$8-'DEPRECATED - DT-Prelim Calcs'!$C$9)+'DEPRECATED - DT-Prelim Calcs'!$C$9</f>
        <v>3983.4044829473387</v>
      </c>
      <c r="GZ65" s="57">
        <f t="shared" si="20"/>
        <v>33.333333333333314</v>
      </c>
      <c r="HA65" s="2">
        <f t="shared" si="64"/>
        <v>0.99579519204165001</v>
      </c>
      <c r="HB65" s="57">
        <f>HA65*'DEPRECATED - DT-Prelim Calcs'!$C$21/GV$2/'DEPRECATED - DT-Prelim Calcs'!$C$19/'DEPRECATED - DT-Prelim Calcs'!$C$18*3.39*'DEPRECATED - DT-Prelim Calcs'!$C$20</f>
        <v>25.773080821789936</v>
      </c>
      <c r="HC65" s="46">
        <f t="shared" si="65"/>
        <v>0</v>
      </c>
      <c r="HD65" s="57">
        <f>HB64*'DEPRECATED - DT-Prelim Calcs'!$C$11+HD64</f>
        <v>-481.44100471102945</v>
      </c>
      <c r="HE65" s="57">
        <f>HE64+0.5*HB65*'DEPRECATED - DT-Prelim Calcs'!$C$11^2+HD65*'DEPRECATED - DT-Prelim Calcs'!$C$11</f>
        <v>-99763.112205755941</v>
      </c>
      <c r="HF65" s="57">
        <f>MIN('Drive Train'!$F$35-GZ64*'DEPRECATED - DT-Prelim Calcs'!$C$21*'Drive Train'!$F$39,HF64+GZ$2)</f>
        <v>10.133333333333335</v>
      </c>
      <c r="HG65" s="57">
        <f>'Drive Train'!$F$35-GZ65*'DEPRECATED - DT-Prelim Calcs'!$C$21*'Drive Train'!$F$39</f>
        <v>10.133333333333335</v>
      </c>
      <c r="HH65" s="1">
        <f>IF(HE65&gt;='Drive Train'!$F$29,1,0)</f>
        <v>0</v>
      </c>
      <c r="HI65" s="57">
        <f t="shared" si="66"/>
        <v>37.037037037037017</v>
      </c>
      <c r="HJ65" s="63">
        <f>HJ64+'DEPRECATED - DT-Prelim Calcs'!$C$11</f>
        <v>244</v>
      </c>
      <c r="HK65" s="2">
        <f>HU65/'Drive Train'!$F$35</f>
        <v>0.79892473118279583</v>
      </c>
      <c r="HL65" s="46">
        <f>HS65*12*60/(PI() * 'Drive Train'!$F$15)/HK$2*HK65</f>
        <v>-263128.77005384484</v>
      </c>
      <c r="HM65" s="2">
        <f>('DEPRECATED - DT-Prelim Calcs'!$C$6*HK65-HL65)/('DEPRECATED - DT-Prelim Calcs'!$C$6*HK65)*'DEPRECATED - DT-Prelim Calcs'!$C$7*HK65</f>
        <v>120.90108136570889</v>
      </c>
      <c r="HN65" s="57">
        <f>HM65/'DEPRECATED - DT-Prelim Calcs'!$C$7*('DEPRECATED - DT-Prelim Calcs'!$C$8-'DEPRECATED - DT-Prelim Calcs'!$C$9)+'DEPRECATED - DT-Prelim Calcs'!$C$9</f>
        <v>6439.0521739503938</v>
      </c>
      <c r="HO65" s="57">
        <f t="shared" si="21"/>
        <v>36.66666666666665</v>
      </c>
      <c r="HP65" s="2">
        <f t="shared" si="67"/>
        <v>0.99579519204165001</v>
      </c>
      <c r="HQ65" s="57">
        <f>HP65*'DEPRECATED - DT-Prelim Calcs'!$C$21/HK$2/'DEPRECATED - DT-Prelim Calcs'!$C$19/'DEPRECATED - DT-Prelim Calcs'!$C$18*3.39*'DEPRECATED - DT-Prelim Calcs'!$C$20</f>
        <v>25.773080821789936</v>
      </c>
      <c r="HR65" s="46">
        <f t="shared" si="68"/>
        <v>0</v>
      </c>
      <c r="HS65" s="57">
        <f>HQ64*'DEPRECATED - DT-Prelim Calcs'!$C$11+HS64</f>
        <v>-804.76276436066883</v>
      </c>
      <c r="HT65" s="57">
        <f>HT64+0.5*HQ65*'DEPRECATED - DT-Prelim Calcs'!$C$11^2+HS65*'DEPRECATED - DT-Prelim Calcs'!$C$11</f>
        <v>-106349.63222625841</v>
      </c>
      <c r="HU65" s="57">
        <f>MIN('Drive Train'!$F$35-HO64*'DEPRECATED - DT-Prelim Calcs'!$C$21*'Drive Train'!$F$39,HU64+HO$2)</f>
        <v>9.9066666666666681</v>
      </c>
      <c r="HV65" s="57">
        <f>'Drive Train'!$F$35-HO65*'DEPRECATED - DT-Prelim Calcs'!$C$21*'Drive Train'!$F$39</f>
        <v>9.9066666666666681</v>
      </c>
      <c r="HW65" s="1">
        <f>IF(HT65&gt;='Drive Train'!$F$29,1,0)</f>
        <v>0</v>
      </c>
      <c r="HX65" s="57">
        <f t="shared" si="69"/>
        <v>40.740740740740726</v>
      </c>
      <c r="HY65" s="63">
        <f>HY64+'DEPRECATED - DT-Prelim Calcs'!$C$11</f>
        <v>244</v>
      </c>
      <c r="HZ65" s="2">
        <f>IJ65/'Drive Train'!$F$35</f>
        <v>0.78064516129032269</v>
      </c>
      <c r="IA65" s="46">
        <f>IH65*12*60/(PI() * 'Drive Train'!$F$15)/HZ$2*HZ65</f>
        <v>-64378.203494789916</v>
      </c>
      <c r="IB65" s="2">
        <f>('DEPRECATED - DT-Prelim Calcs'!$C$6*HZ65-IA65)/('DEPRECATED - DT-Prelim Calcs'!$C$6*HZ65)*'DEPRECATED - DT-Prelim Calcs'!$C$7*HZ65</f>
        <v>30.990448726597801</v>
      </c>
      <c r="IC65" s="57">
        <f>IB65/'DEPRECATED - DT-Prelim Calcs'!$C$7*('DEPRECATED - DT-Prelim Calcs'!$C$8-'DEPRECATED - DT-Prelim Calcs'!$C$9)+'DEPRECATED - DT-Prelim Calcs'!$C$9</f>
        <v>1652.5234737022813</v>
      </c>
      <c r="ID65" s="57">
        <f t="shared" si="22"/>
        <v>39.999999999999986</v>
      </c>
      <c r="IE65" s="2">
        <f t="shared" si="70"/>
        <v>0.99579519204165001</v>
      </c>
      <c r="IF65" s="57">
        <f>IE65*'DEPRECATED - DT-Prelim Calcs'!$C$21/HZ$2/'DEPRECATED - DT-Prelim Calcs'!$C$19/'DEPRECATED - DT-Prelim Calcs'!$C$18*3.39*'DEPRECATED - DT-Prelim Calcs'!$C$20</f>
        <v>25.773080821789936</v>
      </c>
      <c r="IG65" s="46">
        <f t="shared" si="71"/>
        <v>0</v>
      </c>
      <c r="IH65" s="57">
        <f>IF64*'DEPRECATED - DT-Prelim Calcs'!$C$11+IH64</f>
        <v>-201.50720743648913</v>
      </c>
      <c r="II65" s="57">
        <f>II64+0.5*IF65*'DEPRECATED - DT-Prelim Calcs'!$C$11^2+IH65*'DEPRECATED - DT-Prelim Calcs'!$C$11</f>
        <v>-128931.70717680486</v>
      </c>
      <c r="IJ65" s="57">
        <f>MIN('Drive Train'!$F$35-ID64*'DEPRECATED - DT-Prelim Calcs'!$C$21*'Drive Train'!$F$39,IJ64+ID$2)</f>
        <v>9.6800000000000015</v>
      </c>
      <c r="IK65" s="57">
        <f>'Drive Train'!$F$35-ID65*'DEPRECATED - DT-Prelim Calcs'!$C$21*'Drive Train'!$F$39</f>
        <v>9.6800000000000015</v>
      </c>
      <c r="IL65" s="1">
        <f>IF(II65&gt;='Drive Train'!$F$29,1,0)</f>
        <v>0</v>
      </c>
      <c r="IM65" s="57">
        <f t="shared" si="72"/>
        <v>44.444444444444429</v>
      </c>
      <c r="IN65" s="63">
        <f>IN64+'DEPRECATED - DT-Prelim Calcs'!$C$11</f>
        <v>244</v>
      </c>
      <c r="IO65" s="2">
        <f>IY65/'Drive Train'!$F$35</f>
        <v>0.76236559139784954</v>
      </c>
      <c r="IP65" s="46">
        <f>IW65*12*60/(PI() * 'Drive Train'!$F$15)/IO$2*IO65</f>
        <v>19944.209854019489</v>
      </c>
      <c r="IQ65" s="2">
        <f>('DEPRECATED - DT-Prelim Calcs'!$C$6*IO65-IP65)/('DEPRECATED - DT-Prelim Calcs'!$C$6*IO65)*'DEPRECATED - DT-Prelim Calcs'!$C$7*IO65</f>
        <v>-7.1806249562859605</v>
      </c>
      <c r="IR65" s="57">
        <f>IQ65/'DEPRECATED - DT-Prelim Calcs'!$C$7*('DEPRECATED - DT-Prelim Calcs'!$C$8-'DEPRECATED - DT-Prelim Calcs'!$C$9)+'DEPRECATED - DT-Prelim Calcs'!$C$9</f>
        <v>-379.5714447682526</v>
      </c>
      <c r="IS65" s="57">
        <f t="shared" si="23"/>
        <v>-379.5714447682526</v>
      </c>
      <c r="IT65" s="2">
        <f t="shared" si="73"/>
        <v>-9.0959309521667784</v>
      </c>
      <c r="IU65" s="57">
        <f>IT65*'DEPRECATED - DT-Prelim Calcs'!$C$21/IO$2/'DEPRECATED - DT-Prelim Calcs'!$C$19/'DEPRECATED - DT-Prelim Calcs'!$C$18*3.39*'DEPRECATED - DT-Prelim Calcs'!$C$20</f>
        <v>-235.42005972028213</v>
      </c>
      <c r="IV65" s="46">
        <f t="shared" si="74"/>
        <v>1</v>
      </c>
      <c r="IW65" s="57">
        <f>IU64*'DEPRECATED - DT-Prelim Calcs'!$C$11+IW64</f>
        <v>63.92326537617231</v>
      </c>
      <c r="IX65" s="57">
        <f>IX64+0.5*IU65*'DEPRECATED - DT-Prelim Calcs'!$C$11^2+IW65*'DEPRECATED - DT-Prelim Calcs'!$C$11</f>
        <v>-110176.80797364403</v>
      </c>
      <c r="IY65" s="57">
        <f>MIN('Drive Train'!$F$35-IS64*'DEPRECATED - DT-Prelim Calcs'!$C$21*'Drive Train'!$F$39,IY64+IS$2)</f>
        <v>9.4533333333333349</v>
      </c>
      <c r="IZ65" s="57">
        <f>'Drive Train'!$F$35-IS65*'DEPRECATED - DT-Prelim Calcs'!$C$21*'Drive Train'!$F$39</f>
        <v>38.21085824424118</v>
      </c>
      <c r="JA65" s="1">
        <f>IF(IX65&gt;='Drive Train'!$F$29,1,0)</f>
        <v>0</v>
      </c>
      <c r="JB65" s="57">
        <f t="shared" si="75"/>
        <v>-421.74604974250286</v>
      </c>
      <c r="JC65" s="63">
        <f>JC64+'DEPRECATED - DT-Prelim Calcs'!$C$11</f>
        <v>244</v>
      </c>
      <c r="JD65" s="2">
        <f>JN65/'Drive Train'!$F$35</f>
        <v>3.4184587980564944</v>
      </c>
      <c r="JE65" s="46">
        <f>JL65*12*60/(PI() * 'Drive Train'!$F$15)/JD$2*JD65</f>
        <v>-1423489.0235843468</v>
      </c>
      <c r="JF65" s="2">
        <f>('DEPRECATED - DT-Prelim Calcs'!$C$6*JD65-JE65)/('DEPRECATED - DT-Prelim Calcs'!$C$6*JD65)*'DEPRECATED - DT-Prelim Calcs'!$C$7*JD65</f>
        <v>651.87986409698897</v>
      </c>
      <c r="JG65" s="57">
        <f>JF65/'DEPRECATED - DT-Prelim Calcs'!$C$7*('DEPRECATED - DT-Prelim Calcs'!$C$8-'DEPRECATED - DT-Prelim Calcs'!$C$9)+'DEPRECATED - DT-Prelim Calcs'!$C$9</f>
        <v>34706.51185213431</v>
      </c>
      <c r="JH65" s="57">
        <f t="shared" si="24"/>
        <v>46.666666666666657</v>
      </c>
      <c r="JI65" s="2">
        <f t="shared" si="76"/>
        <v>0.99579519204165001</v>
      </c>
      <c r="JJ65" s="57">
        <f>JI65*'DEPRECATED - DT-Prelim Calcs'!$C$21/JD$2/'DEPRECATED - DT-Prelim Calcs'!$C$19/'DEPRECATED - DT-Prelim Calcs'!$C$18*3.39*'DEPRECATED - DT-Prelim Calcs'!$C$20</f>
        <v>25.773080821789936</v>
      </c>
      <c r="JK65" s="46">
        <f t="shared" si="77"/>
        <v>0</v>
      </c>
      <c r="JL65" s="57">
        <f>JJ64*'DEPRECATED - DT-Prelim Calcs'!$C$11+JL64</f>
        <v>-1017.4877192710184</v>
      </c>
      <c r="JM65" s="57">
        <f>JM64+0.5*JJ65*'DEPRECATED - DT-Prelim Calcs'!$C$11^2+JL65*'DEPRECATED - DT-Prelim Calcs'!$C$11</f>
        <v>-122119.6161390146</v>
      </c>
      <c r="JN65" s="57">
        <f>MIN('Drive Train'!$F$35-JH64*'DEPRECATED - DT-Prelim Calcs'!$C$21*'Drive Train'!$F$39,JN64+JH$2)</f>
        <v>42.388889095900531</v>
      </c>
      <c r="JO65" s="57">
        <f>'Drive Train'!$F$35-JH65*'DEPRECATED - DT-Prelim Calcs'!$C$21*'Drive Train'!$F$39</f>
        <v>9.2266666666666666</v>
      </c>
      <c r="JP65" s="1">
        <f>IF(JM65&gt;='Drive Train'!$F$29,1,0)</f>
        <v>0</v>
      </c>
      <c r="JQ65" s="57">
        <f>MIN(JG65,'DEPRECATED - DT-Prelim Calcs'!$C$10)*'DEPRECATED - DT-Prelim Calcs'!$C$11*1000/60/60</f>
        <v>103.33333333333333</v>
      </c>
      <c r="JR65" s="63">
        <f>JR64+'DEPRECATED - DT-Prelim Calcs'!$C$11</f>
        <v>244</v>
      </c>
      <c r="JS65" s="2">
        <f>KC65/'Drive Train'!$F$35</f>
        <v>0.72580645161290325</v>
      </c>
      <c r="JT65" s="46">
        <f>KA65*12*60/(PI() * 'Drive Train'!$F$15)/JS$2*JS65</f>
        <v>26808.685942477015</v>
      </c>
      <c r="JU65" s="2">
        <f>('DEPRECATED - DT-Prelim Calcs'!$C$6*JS65-JT65)/('DEPRECATED - DT-Prelim Calcs'!$C$6*JS65)*'DEPRECATED - DT-Prelim Calcs'!$C$7*JS65</f>
        <v>-10.372557506278872</v>
      </c>
      <c r="JV65" s="57">
        <f>JU65/'DEPRECATED - DT-Prelim Calcs'!$C$7*('DEPRECATED - DT-Prelim Calcs'!$C$8-'DEPRECATED - DT-Prelim Calcs'!$C$9)+'DEPRECATED - DT-Prelim Calcs'!$C$9</f>
        <v>-549.49880832181714</v>
      </c>
      <c r="JW65" s="57">
        <f t="shared" si="25"/>
        <v>-549.49880832181714</v>
      </c>
      <c r="JX65" s="2">
        <f t="shared" si="78"/>
        <v>-13.076760706879384</v>
      </c>
      <c r="JY65" s="57">
        <f>JX65*'DEPRECATED - DT-Prelim Calcs'!$C$21/JS$2/'DEPRECATED - DT-Prelim Calcs'!$C$19/'DEPRECATED - DT-Prelim Calcs'!$C$18*3.39*'DEPRECATED - DT-Prelim Calcs'!$C$20</f>
        <v>-338.45153429050976</v>
      </c>
      <c r="JZ65" s="46">
        <f t="shared" si="79"/>
        <v>1</v>
      </c>
      <c r="KA65" s="57">
        <f>JY64*'DEPRECATED - DT-Prelim Calcs'!$C$11+KA64</f>
        <v>90.252679830193287</v>
      </c>
      <c r="KB65" s="57">
        <f>KB64+0.5*JY65*'DEPRECATED - DT-Prelim Calcs'!$C$11^2+KA65*'DEPRECATED - DT-Prelim Calcs'!$C$11</f>
        <v>-93955.010125680114</v>
      </c>
      <c r="KC65" s="57">
        <f>MIN('Drive Train'!$F$35-JW64*'DEPRECATED - DT-Prelim Calcs'!$C$21*'Drive Train'!$F$39,KC64+JW$2)</f>
        <v>9</v>
      </c>
      <c r="KD65" s="57">
        <f>'Drive Train'!$F$35-JW65*'DEPRECATED - DT-Prelim Calcs'!$C$21*'Drive Train'!$F$39</f>
        <v>49.765918965883564</v>
      </c>
      <c r="KE65" s="1">
        <f>IF(KB65&gt;='Drive Train'!$F$29,1,0)</f>
        <v>0</v>
      </c>
      <c r="KF65" s="57">
        <f>MIN(JV65,'DEPRECATED - DT-Prelim Calcs'!$C$10)*'DEPRECATED - DT-Prelim Calcs'!$C$11*1000/60/60</f>
        <v>-610.55423146868566</v>
      </c>
      <c r="KG65" s="63">
        <f>KG64+'DEPRECATED - DT-Prelim Calcs'!$C$11</f>
        <v>244</v>
      </c>
      <c r="KH65" s="2">
        <f>KR65/'Drive Train'!$F$35</f>
        <v>0.7075268817204301</v>
      </c>
      <c r="KI65" s="46">
        <f>KP65*12*60/(PI() * 'Drive Train'!$F$15)/KH$2*KH65</f>
        <v>-119599.65131349566</v>
      </c>
      <c r="KJ65" s="2">
        <f>('DEPRECATED - DT-Prelim Calcs'!$C$6*KH65-KI65)/('DEPRECATED - DT-Prelim Calcs'!$C$6*KH65)*'DEPRECATED - DT-Prelim Calcs'!$C$7*KH65</f>
        <v>55.783030904181615</v>
      </c>
      <c r="KK65" s="57">
        <f>KJ65/'DEPRECATED - DT-Prelim Calcs'!$C$7*('DEPRECATED - DT-Prelim Calcs'!$C$8-'DEPRECATED - DT-Prelim Calcs'!$C$9)+'DEPRECATED - DT-Prelim Calcs'!$C$9</f>
        <v>2972.394134857469</v>
      </c>
      <c r="KL65" s="57">
        <f t="shared" si="26"/>
        <v>53.333333333333329</v>
      </c>
      <c r="KM65" s="2">
        <f t="shared" si="80"/>
        <v>0.99579519204165001</v>
      </c>
      <c r="KN65" s="57">
        <f>KM65*'DEPRECATED - DT-Prelim Calcs'!$C$21/KH$2/'DEPRECATED - DT-Prelim Calcs'!$C$19/'DEPRECATED - DT-Prelim Calcs'!$C$18*3.39*'DEPRECATED - DT-Prelim Calcs'!$C$20</f>
        <v>25.773080821789936</v>
      </c>
      <c r="KO65" s="46">
        <f t="shared" si="81"/>
        <v>0</v>
      </c>
      <c r="KP65" s="57">
        <f>KN64*'DEPRECATED - DT-Prelim Calcs'!$C$11+KP64</f>
        <v>-413.04024695353701</v>
      </c>
      <c r="KQ65" s="57">
        <f>KQ64+0.5*KN65*'DEPRECATED - DT-Prelim Calcs'!$C$11^2+KP65*'DEPRECATED - DT-Prelim Calcs'!$C$11</f>
        <v>-135368.48662573835</v>
      </c>
      <c r="KR65" s="57">
        <f>MIN('Drive Train'!$F$35-KL64*'DEPRECATED - DT-Prelim Calcs'!$C$21*'Drive Train'!$F$39,KR64+KL$2)</f>
        <v>8.7733333333333334</v>
      </c>
      <c r="KS65" s="57">
        <f>'Drive Train'!$F$35-KL65*'DEPRECATED - DT-Prelim Calcs'!$C$21*'Drive Train'!$F$39</f>
        <v>8.7733333333333334</v>
      </c>
      <c r="KT65" s="1">
        <f>IF(KQ65&gt;='Drive Train'!$F$29,1,0)</f>
        <v>0</v>
      </c>
      <c r="KU65" s="57">
        <f>MIN(KK65,'DEPRECATED - DT-Prelim Calcs'!$C$10)*'DEPRECATED - DT-Prelim Calcs'!$C$11*1000/60/60</f>
        <v>103.33333333333333</v>
      </c>
      <c r="KV65" s="63">
        <f>KV64+'DEPRECATED - DT-Prelim Calcs'!$C$11</f>
        <v>244</v>
      </c>
      <c r="KW65" s="2">
        <f>LG65/'Drive Train'!$F$35</f>
        <v>0.68924731182795695</v>
      </c>
      <c r="KX65" s="46">
        <f>LE65*12*60/(PI() * 'Drive Train'!$F$15)/KW$2*KW65</f>
        <v>1109.3469299902613</v>
      </c>
      <c r="KY65" s="2">
        <f>('DEPRECATED - DT-Prelim Calcs'!$C$6*KW65-KX65)/('DEPRECATED - DT-Prelim Calcs'!$C$6*KW65)*'DEPRECATED - DT-Prelim Calcs'!$C$7*KW65</f>
        <v>1.1594863777386728</v>
      </c>
      <c r="KZ65" s="57">
        <f>KY65/'DEPRECATED - DT-Prelim Calcs'!$C$7*('DEPRECATED - DT-Prelim Calcs'!$C$8-'DEPRECATED - DT-Prelim Calcs'!$C$9)+'DEPRECATED - DT-Prelim Calcs'!$C$9</f>
        <v>64.427013387498633</v>
      </c>
      <c r="LA65" s="57">
        <f t="shared" si="27"/>
        <v>56.666666666666664</v>
      </c>
      <c r="LB65" s="2">
        <f t="shared" si="82"/>
        <v>0.89587954027550354</v>
      </c>
      <c r="LC65" s="57">
        <f>LB65*'DEPRECATED - DT-Prelim Calcs'!$C$21/KW$2/'DEPRECATED - DT-Prelim Calcs'!$C$19/'DEPRECATED - DT-Prelim Calcs'!$C$18*3.39*'DEPRECATED - DT-Prelim Calcs'!$C$20</f>
        <v>23.187072987135714</v>
      </c>
      <c r="LD65" s="46">
        <f t="shared" si="83"/>
        <v>0</v>
      </c>
      <c r="LE65" s="57">
        <f>LC64*'DEPRECATED - DT-Prelim Calcs'!$C$11+LE64</f>
        <v>3.9327623916907726</v>
      </c>
      <c r="LF65" s="57">
        <f>LF64+0.5*LC65*'DEPRECATED - DT-Prelim Calcs'!$C$11^2+LE65*'DEPRECATED - DT-Prelim Calcs'!$C$11</f>
        <v>-113804.56545598994</v>
      </c>
      <c r="LG65" s="57">
        <f>MIN('Drive Train'!$F$35-LA64*'DEPRECATED - DT-Prelim Calcs'!$C$21*'Drive Train'!$F$39,LG64+LA$2)</f>
        <v>8.5466666666666669</v>
      </c>
      <c r="LH65" s="57">
        <f>'Drive Train'!$F$35-LA65*'DEPRECATED - DT-Prelim Calcs'!$C$21*'Drive Train'!$F$39</f>
        <v>8.5466666666666669</v>
      </c>
      <c r="LI65" s="1">
        <f>IF(LF65&gt;='Drive Train'!$F$29,1,0)</f>
        <v>0</v>
      </c>
      <c r="LJ65" s="57">
        <f>MIN(KZ65,'DEPRECATED - DT-Prelim Calcs'!$C$10)*'DEPRECATED - DT-Prelim Calcs'!$C$11*1000/60/60</f>
        <v>71.585570430554043</v>
      </c>
      <c r="LK65" s="63">
        <f>LK64+'DEPRECATED - DT-Prelim Calcs'!$C$11</f>
        <v>244</v>
      </c>
      <c r="LL65" s="2">
        <f>LV65/'Drive Train'!$F$35</f>
        <v>0.67096774193548392</v>
      </c>
      <c r="LM65" s="46">
        <f>LT65*12*60/(PI() * 'Drive Train'!$F$15)/LL$2*LL65</f>
        <v>-153706.02468192883</v>
      </c>
      <c r="LN65" s="2">
        <f>('DEPRECATED - DT-Prelim Calcs'!$C$6*LL65-LM65)/('DEPRECATED - DT-Prelim Calcs'!$C$6*LL65)*'DEPRECATED - DT-Prelim Calcs'!$C$7*LL65</f>
        <v>71.116379253082982</v>
      </c>
      <c r="LO65" s="57">
        <f>LN65/'DEPRECATED - DT-Prelim Calcs'!$C$7*('DEPRECATED - DT-Prelim Calcs'!$C$8-'DEPRECATED - DT-Prelim Calcs'!$C$9)+'DEPRECATED - DT-Prelim Calcs'!$C$9</f>
        <v>3788.6881569172392</v>
      </c>
      <c r="LP65" s="57">
        <f t="shared" si="28"/>
        <v>60</v>
      </c>
      <c r="LQ65" s="2">
        <f t="shared" si="84"/>
        <v>0.99579519204165001</v>
      </c>
      <c r="LR65" s="57">
        <f>LQ65*'DEPRECATED - DT-Prelim Calcs'!$C$21/LL$2/'DEPRECATED - DT-Prelim Calcs'!$C$19/'DEPRECATED - DT-Prelim Calcs'!$C$18*3.39*'DEPRECATED - DT-Prelim Calcs'!$C$20</f>
        <v>25.773080821789936</v>
      </c>
      <c r="LS65" s="46">
        <f t="shared" si="85"/>
        <v>0</v>
      </c>
      <c r="LT65" s="57">
        <f>LR64*'DEPRECATED - DT-Prelim Calcs'!$C$11+LT64</f>
        <v>-559.75070937955604</v>
      </c>
      <c r="LU65" s="57">
        <f>LU64+0.5*LR65*'DEPRECATED - DT-Prelim Calcs'!$C$11^2+LT65*'DEPRECATED - DT-Prelim Calcs'!$C$11</f>
        <v>-136575.93450457137</v>
      </c>
      <c r="LV65" s="57">
        <f>MIN('Drive Train'!$F$35-LP64*'DEPRECATED - DT-Prelim Calcs'!$C$21*'Drive Train'!$F$39,LV64+LP$2)</f>
        <v>8.32</v>
      </c>
      <c r="LW65" s="57">
        <f>'Drive Train'!$F$35-LP65*'DEPRECATED - DT-Prelim Calcs'!$C$21*'Drive Train'!$F$39</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Train'!$AA$49 + V65*(1-'Drive Train'!$AA$49))</f>
        <v>0</v>
      </c>
      <c r="W66" s="57">
        <f t="shared" si="0"/>
        <v>0</v>
      </c>
      <c r="X66" s="2">
        <f>MAX(MIN(IF(AND(AI65=1,AG66&lt;0),-1,1)*(W66-$C$9)/($C$8-$C$9)*$C$7-$C$29*AE66/T$2 -  AI65*$C$29/2,X$2),MAX(X$4:X65)*-1)</f>
        <v>-0.2458281045106315</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Train'!$F$39,AG65+W$2)-$C$3,IF(AE65-1&lt;=0,0,IF($C$32=Motors!$C$29,MAX(MAX(AG$4:AG65)*-1,AG65-W$2),MAX(0,MAX(AG$4:AG65)*-1,AG65-W$2))))</f>
        <v>0</v>
      </c>
      <c r="AH66" s="57">
        <f>'Drive Train'!$F$35-ABS(W66)*'DEPRECATED - DT-Prelim Calcs'!$C$21*'Drive Train'!$F$39</f>
        <v>12.4</v>
      </c>
      <c r="AI66" s="1">
        <f>IF(AJ66&gt;='Drive Train'!$F$29,1,0)</f>
        <v>1</v>
      </c>
      <c r="AJ66" s="57">
        <f>AJ65+0.5*Y66*'DEPRECATED - DT-Prelim Calcs'!$C$11^2+AE66*'DEPRECATED - DT-Prelim Calcs'!$C$11</f>
        <v>784.33981740885292</v>
      </c>
      <c r="AK66" s="57">
        <f t="shared" si="8"/>
        <v>0</v>
      </c>
      <c r="AL66" s="63">
        <f>AL65+'DEPRECATED - DT-Prelim Calcs'!$C$11</f>
        <v>248</v>
      </c>
      <c r="AM66" s="2">
        <f>AW66/'Drive Train'!$F$35</f>
        <v>0.88882640310764949</v>
      </c>
      <c r="AN66" s="46">
        <f>AU66*12*60/(PI() * 'Drive Train'!$F$15)/AM$2*AM66</f>
        <v>4007.4132303967258</v>
      </c>
      <c r="AO66" s="2">
        <f>('DEPRECATED - DT-Prelim Calcs'!$C$6*AM66-AN66)/('DEPRECATED - DT-Prelim Calcs'!$C$6*AM66)*'DEPRECATED - DT-Prelim Calcs'!$C$7*AM66</f>
        <v>0.33008928903988372</v>
      </c>
      <c r="AP66" s="57">
        <f>AO66/'DEPRECATED - DT-Prelim Calcs'!$C$7*('DEPRECATED - DT-Prelim Calcs'!$C$8-'DEPRECATED - DT-Prelim Calcs'!$C$9)+'DEPRECATED - DT-Prelim Calcs'!$C$9</f>
        <v>20.272803229799617</v>
      </c>
      <c r="AQ66" s="57">
        <f t="shared" si="9"/>
        <v>20.272803229799617</v>
      </c>
      <c r="AR66" s="2">
        <f t="shared" si="30"/>
        <v>-2.7967212967716648E-7</v>
      </c>
      <c r="AS66" s="57">
        <f>AR66*'DEPRECATED - DT-Prelim Calcs'!$C$21/AM$2/'DEPRECATED - DT-Prelim Calcs'!$C$19/'DEPRECATED - DT-Prelim Calcs'!$C$18*3.39*'DEPRECATED - DT-Prelim Calcs'!$C$20</f>
        <v>-2.0267656327584164E-6</v>
      </c>
      <c r="AT66" s="46">
        <f t="shared" si="31"/>
        <v>0</v>
      </c>
      <c r="AU66" s="57">
        <f>AS65*'DEPRECATED - DT-Prelim Calcs'!$C$11+AU65</f>
        <v>39.345453236909485</v>
      </c>
      <c r="AV66" s="57">
        <f>AV65+0.5*AS66*'DEPRECATED - DT-Prelim Calcs'!$C$11^2+AU66*'DEPRECATED - DT-Prelim Calcs'!$C$11</f>
        <v>9714.8721048467087</v>
      </c>
      <c r="AW66" s="57">
        <f>MIN('Drive Train'!$F$35-AQ65*'DEPRECATED - DT-Prelim Calcs'!$C$21*'Drive Train'!$F$39,AW65+AQ$2)</f>
        <v>11.021447398534853</v>
      </c>
      <c r="AX66" s="57">
        <f>'Drive Train'!$F$35-AQ66*'DEPRECATED - DT-Prelim Calcs'!$C$21*'Drive Train'!$F$39</f>
        <v>11.021449380373626</v>
      </c>
      <c r="AY66" s="1">
        <f>IF(AV66&gt;='Drive Train'!$F$29,1,0)</f>
        <v>1</v>
      </c>
      <c r="AZ66" s="57">
        <f t="shared" si="32"/>
        <v>22.525336921999575</v>
      </c>
      <c r="BA66" s="63">
        <f>BA65+'DEPRECATED - DT-Prelim Calcs'!$C$11</f>
        <v>248</v>
      </c>
      <c r="BB66" s="2">
        <f>BL66/'Drive Train'!$F$35</f>
        <v>0.48999999999999994</v>
      </c>
      <c r="BC66" s="46">
        <f>BJ66*12*60/(PI() * 'Drive Train'!$F$15)/BB$2*BB66</f>
        <v>5110.3495924177596</v>
      </c>
      <c r="BD66" s="2">
        <f>('DEPRECATED - DT-Prelim Calcs'!$C$6*BB66-BC66)/('DEPRECATED - DT-Prelim Calcs'!$C$6*BB66)*'DEPRECATED - DT-Prelim Calcs'!$C$7*BB66</f>
        <v>-1.1297833991982742</v>
      </c>
      <c r="BE66" s="57">
        <f>BD66/'DEPRECATED - DT-Prelim Calcs'!$C$7*('DEPRECATED - DT-Prelim Calcs'!$C$8-'DEPRECATED - DT-Prelim Calcs'!$C$9)+'DEPRECATED - DT-Prelim Calcs'!$C$9</f>
        <v>-57.445730339061654</v>
      </c>
      <c r="BF66" s="57">
        <f t="shared" si="10"/>
        <v>-57.445730339061654</v>
      </c>
      <c r="BG66" s="2">
        <f t="shared" si="33"/>
        <v>-1.8933363332365976</v>
      </c>
      <c r="BH66" s="57">
        <f>BG66*'DEPRECATED - DT-Prelim Calcs'!$C$21/BB$2/'DEPRECATED - DT-Prelim Calcs'!$C$19/'DEPRECATED - DT-Prelim Calcs'!$C$18*3.39*'DEPRECATED - DT-Prelim Calcs'!$C$20</f>
        <v>-19.819055503998101</v>
      </c>
      <c r="BI66" s="46">
        <f t="shared" si="34"/>
        <v>1</v>
      </c>
      <c r="BJ66" s="57">
        <f>BH65*'DEPRECATED - DT-Prelim Calcs'!$C$11+BJ65</f>
        <v>63.008778401943601</v>
      </c>
      <c r="BK66" s="57">
        <f>BK65+0.5*BH66*'DEPRECATED - DT-Prelim Calcs'!$C$11^2+BJ66*'DEPRECATED - DT-Prelim Calcs'!$C$11</f>
        <v>5827.5515768149553</v>
      </c>
      <c r="BL66" s="57">
        <f>MIN('Drive Train'!$F$35-BF65*'DEPRECATED - DT-Prelim Calcs'!$C$21*'Drive Train'!$F$39,BL65+BF$2)</f>
        <v>6.0759999999999996</v>
      </c>
      <c r="BM66" s="57">
        <f>'Drive Train'!$F$35-BF66*'DEPRECATED - DT-Prelim Calcs'!$C$21*'Drive Train'!$F$39</f>
        <v>16.306309663056194</v>
      </c>
      <c r="BN66" s="1">
        <f>IF(BK66&gt;='Drive Train'!$F$29,1,0)</f>
        <v>1</v>
      </c>
      <c r="BO66" s="57">
        <f t="shared" si="35"/>
        <v>-63.828589265624061</v>
      </c>
      <c r="BP66" s="63">
        <f>BP65+'DEPRECATED - DT-Prelim Calcs'!$C$11</f>
        <v>248</v>
      </c>
      <c r="BQ66" s="2">
        <f>CA66/'Drive Train'!$F$35</f>
        <v>0.48999999999999994</v>
      </c>
      <c r="BR66" s="46">
        <f>BY66*12*60/(PI() * 'Drive Train'!$F$15)/BQ$2*BQ66</f>
        <v>7393.4969424181872</v>
      </c>
      <c r="BS66" s="2">
        <f>('DEPRECATED - DT-Prelim Calcs'!$C$6*BQ66-BR66)/('DEPRECATED - DT-Prelim Calcs'!$C$6*BQ66)*'DEPRECATED - DT-Prelim Calcs'!$C$7*BQ66</f>
        <v>-2.1621258219939645</v>
      </c>
      <c r="BT66" s="57">
        <f>BS66/'DEPRECATED - DT-Prelim Calcs'!$C$7*('DEPRECATED - DT-Prelim Calcs'!$C$8-'DEPRECATED - DT-Prelim Calcs'!$C$9)+'DEPRECATED - DT-Prelim Calcs'!$C$9</f>
        <v>-112.40404272274922</v>
      </c>
      <c r="BU66" s="57">
        <f t="shared" si="11"/>
        <v>-112.40404272274922</v>
      </c>
      <c r="BV66" s="2">
        <f t="shared" si="36"/>
        <v>-3.2668107718382506</v>
      </c>
      <c r="BW66" s="57">
        <f>BV66*'DEPRECATED - DT-Prelim Calcs'!$C$21/BQ$2/'DEPRECATED - DT-Prelim Calcs'!$C$19/'DEPRECATED - DT-Prelim Calcs'!$C$18*3.39*'DEPRECATED - DT-Prelim Calcs'!$C$20</f>
        <v>-44.718243127687444</v>
      </c>
      <c r="BX66" s="46">
        <f t="shared" si="37"/>
        <v>1</v>
      </c>
      <c r="BY66" s="57">
        <f>BW65*'DEPRECATED - DT-Prelim Calcs'!$C$11+BY65</f>
        <v>69.709951016325263</v>
      </c>
      <c r="BZ66" s="57">
        <f>BZ65+0.5*BW66*'DEPRECATED - DT-Prelim Calcs'!$C$11^2+BY66*'DEPRECATED - DT-Prelim Calcs'!$C$11</f>
        <v>-4204.7950380158964</v>
      </c>
      <c r="CA66" s="57">
        <f>MIN('Drive Train'!$F$35-BU65*'DEPRECATED - DT-Prelim Calcs'!$C$21*'Drive Train'!$F$39,CA65+BU$2)</f>
        <v>6.0759999999999996</v>
      </c>
      <c r="CB66" s="57">
        <f>'Drive Train'!$F$35-BU66*'DEPRECATED - DT-Prelim Calcs'!$C$21*'Drive Train'!$F$39</f>
        <v>20.043474905146947</v>
      </c>
      <c r="CC66" s="1">
        <f>IF(BZ66&gt;='Drive Train'!$F$29,1,0)</f>
        <v>0</v>
      </c>
      <c r="CD66" s="57">
        <f t="shared" si="38"/>
        <v>-124.89338080305468</v>
      </c>
      <c r="CE66" s="63">
        <f>CE65+'DEPRECATED - DT-Prelim Calcs'!$C$11</f>
        <v>248</v>
      </c>
      <c r="CF66" s="2">
        <f>CP66/'Drive Train'!$F$35</f>
        <v>0.48999999999999994</v>
      </c>
      <c r="CG66" s="46">
        <f>CN66*12*60/(PI() * 'Drive Train'!$F$15)/CF$2*CF66</f>
        <v>-14370.628262972959</v>
      </c>
      <c r="CH66" s="2">
        <f>('DEPRECATED - DT-Prelim Calcs'!$C$6*CF66-CG66)/('DEPRECATED - DT-Prelim Calcs'!$C$6*CF66)*'DEPRECATED - DT-Prelim Calcs'!$C$7*CF66</f>
        <v>7.6786887643085988</v>
      </c>
      <c r="CI66" s="57">
        <f>CH66/'DEPRECATED - DT-Prelim Calcs'!$C$7*('DEPRECATED - DT-Prelim Calcs'!$C$8-'DEPRECATED - DT-Prelim Calcs'!$C$9)+'DEPRECATED - DT-Prelim Calcs'!$C$9</f>
        <v>411.4866259173416</v>
      </c>
      <c r="CJ66" s="57">
        <f t="shared" si="12"/>
        <v>93</v>
      </c>
      <c r="CK66" s="2">
        <f t="shared" si="39"/>
        <v>1.5241763143494644</v>
      </c>
      <c r="CL66" s="57">
        <f>CK66*'DEPRECATED - DT-Prelim Calcs'!$C$21/CF$2/'DEPRECATED - DT-Prelim Calcs'!$C$19/'DEPRECATED - DT-Prelim Calcs'!$C$18*3.39*'DEPRECATED - DT-Prelim Calcs'!$C$20</f>
        <v>25.773080821789936</v>
      </c>
      <c r="CM66" s="46">
        <f t="shared" si="40"/>
        <v>0</v>
      </c>
      <c r="CN66" s="57">
        <f>CL65*'DEPRECATED - DT-Prelim Calcs'!$C$11+CN65</f>
        <v>-109.6857633100722</v>
      </c>
      <c r="CO66" s="57">
        <f>CO65+0.5*CL66*'DEPRECATED - DT-Prelim Calcs'!$C$11^2+CN66*'DEPRECATED - DT-Prelim Calcs'!$C$11</f>
        <v>-17294.72017376529</v>
      </c>
      <c r="CP66" s="57">
        <f>MIN('Drive Train'!$F$35-CJ65*'DEPRECATED - DT-Prelim Calcs'!$C$21*'Drive Train'!$F$39,CP65+CJ$2)</f>
        <v>6.0759999999999996</v>
      </c>
      <c r="CQ66" s="57">
        <f>'Drive Train'!$F$35-CJ66*'DEPRECATED - DT-Prelim Calcs'!$C$21*'Drive Train'!$F$39</f>
        <v>6.0759999999999996</v>
      </c>
      <c r="CR66" s="1">
        <f>IF(CO66&gt;='Drive Train'!$F$29,1,0)</f>
        <v>0</v>
      </c>
      <c r="CS66" s="57">
        <f t="shared" si="41"/>
        <v>103.33333333333333</v>
      </c>
      <c r="CT66" s="63">
        <f>CT65+'DEPRECATED - DT-Prelim Calcs'!$C$11</f>
        <v>248</v>
      </c>
      <c r="CU66" s="2">
        <f>DE66/'Drive Train'!$F$35</f>
        <v>0.48999999999999994</v>
      </c>
      <c r="CV66" s="46">
        <f>DC66*12*60/(PI() * 'Drive Train'!$F$15)/CU$2*CU66</f>
        <v>-37076.172946229934</v>
      </c>
      <c r="CW66" s="2">
        <f>('DEPRECATED - DT-Prelim Calcs'!$C$6*CU66-CV66)/('DEPRECATED - DT-Prelim Calcs'!$C$6*CU66)*'DEPRECATED - DT-Prelim Calcs'!$C$7*CU66</f>
        <v>17.945173320903216</v>
      </c>
      <c r="CX66" s="57">
        <f>CW66/'DEPRECATED - DT-Prelim Calcs'!$C$7*('DEPRECATED - DT-Prelim Calcs'!$C$8-'DEPRECATED - DT-Prelim Calcs'!$C$9)+'DEPRECATED - DT-Prelim Calcs'!$C$9</f>
        <v>958.03848011281445</v>
      </c>
      <c r="CY66" s="57">
        <f t="shared" si="13"/>
        <v>93</v>
      </c>
      <c r="CZ66" s="2">
        <f t="shared" si="42"/>
        <v>1.2803081040535502</v>
      </c>
      <c r="DA66" s="57">
        <f>CZ66*'DEPRECATED - DT-Prelim Calcs'!$C$21/CU$2/'DEPRECATED - DT-Prelim Calcs'!$C$19/'DEPRECATED - DT-Prelim Calcs'!$C$18*3.39*'DEPRECATED - DT-Prelim Calcs'!$C$20</f>
        <v>25.773080821789936</v>
      </c>
      <c r="DB66" s="46">
        <f t="shared" si="43"/>
        <v>0</v>
      </c>
      <c r="DC66" s="57">
        <f>DA65*'DEPRECATED - DT-Prelim Calcs'!$C$11+DC65</f>
        <v>-237.7106786757156</v>
      </c>
      <c r="DD66" s="57">
        <f>DD65+0.5*DA66*'DEPRECATED - DT-Prelim Calcs'!$C$11^2+DC66*'DEPRECATED - DT-Prelim Calcs'!$C$11</f>
        <v>-33626.996016082841</v>
      </c>
      <c r="DE66" s="57">
        <f>MIN('Drive Train'!$F$35-CY65*'DEPRECATED - DT-Prelim Calcs'!$C$21*'Drive Train'!$F$39,DE65+CY$2)</f>
        <v>6.0759999999999996</v>
      </c>
      <c r="DF66" s="57">
        <f>'Drive Train'!$F$35-CY66*'DEPRECATED - DT-Prelim Calcs'!$C$21*'Drive Train'!$F$39</f>
        <v>6.0759999999999996</v>
      </c>
      <c r="DG66" s="1">
        <f>IF(DD66&gt;='Drive Train'!$F$29,1,0)</f>
        <v>0</v>
      </c>
      <c r="DH66" s="57">
        <f t="shared" si="44"/>
        <v>103.33333333333333</v>
      </c>
      <c r="DI66" s="63">
        <f>DI65+'DEPRECATED - DT-Prelim Calcs'!$C$11</f>
        <v>248</v>
      </c>
      <c r="DJ66" s="2">
        <f>DT66/'Drive Train'!$F$35</f>
        <v>0.48999999999999994</v>
      </c>
      <c r="DK66" s="46">
        <f>DR66*12*60/(PI() * 'Drive Train'!$F$15)/DJ$2*DJ66</f>
        <v>-43368.229474625085</v>
      </c>
      <c r="DL66" s="2">
        <f>('DEPRECATED - DT-Prelim Calcs'!$C$6*DJ66-DK66)/('DEPRECATED - DT-Prelim Calcs'!$C$6*DJ66)*'DEPRECATED - DT-Prelim Calcs'!$C$7*DJ66</f>
        <v>20.790174490402709</v>
      </c>
      <c r="DM66" s="57">
        <f>DL66/'DEPRECATED - DT-Prelim Calcs'!$C$7*('DEPRECATED - DT-Prelim Calcs'!$C$8-'DEPRECATED - DT-Prelim Calcs'!$C$9)+'DEPRECATED - DT-Prelim Calcs'!$C$9</f>
        <v>1109.4964261903185</v>
      </c>
      <c r="DN66" s="57">
        <f t="shared" si="14"/>
        <v>93</v>
      </c>
      <c r="DO66" s="2">
        <f t="shared" si="45"/>
        <v>1.1037138828047846</v>
      </c>
      <c r="DP66" s="57">
        <f>DO66*'DEPRECATED - DT-Prelim Calcs'!$C$21/DJ$2/'DEPRECATED - DT-Prelim Calcs'!$C$19/'DEPRECATED - DT-Prelim Calcs'!$C$18*3.39*'DEPRECATED - DT-Prelim Calcs'!$C$20</f>
        <v>25.773080821789936</v>
      </c>
      <c r="DQ66" s="46">
        <f t="shared" si="46"/>
        <v>0</v>
      </c>
      <c r="DR66" s="57">
        <f>DP65*'DEPRECATED - DT-Prelim Calcs'!$C$11+DR65</f>
        <v>-239.69970287944852</v>
      </c>
      <c r="DS66" s="57">
        <f>DS65+0.5*DP66*'DEPRECATED - DT-Prelim Calcs'!$C$11^2+DR66*'DEPRECATED - DT-Prelim Calcs'!$C$11</f>
        <v>-70402.424001149979</v>
      </c>
      <c r="DT66" s="57">
        <f>MIN('Drive Train'!$F$35-DN65*'DEPRECATED - DT-Prelim Calcs'!$C$21*'Drive Train'!$F$39,DT65+DN$2)</f>
        <v>6.0759999999999996</v>
      </c>
      <c r="DU66" s="57">
        <f>'Drive Train'!$F$35-DN66*'DEPRECATED - DT-Prelim Calcs'!$C$21*'Drive Train'!$F$39</f>
        <v>6.0759999999999996</v>
      </c>
      <c r="DV66" s="1">
        <f>IF(DS66&gt;='Drive Train'!$F$29,1,0)</f>
        <v>0</v>
      </c>
      <c r="DW66" s="57">
        <f t="shared" si="47"/>
        <v>103.33333333333333</v>
      </c>
      <c r="DX66" s="63">
        <f>DX65+'DEPRECATED - DT-Prelim Calcs'!$C$11</f>
        <v>248</v>
      </c>
      <c r="DY66" s="2">
        <f>EI66/'Drive Train'!$F$35</f>
        <v>0.48999999999999994</v>
      </c>
      <c r="DZ66" s="46">
        <f>EG66*12*60/(PI() * 'Drive Train'!$F$15)/DY$2*DY66</f>
        <v>-65545.864050933771</v>
      </c>
      <c r="EA66" s="2">
        <f>('DEPRECATED - DT-Prelim Calcs'!$C$6*DY66-DZ66)/('DEPRECATED - DT-Prelim Calcs'!$C$6*DY66)*'DEPRECATED - DT-Prelim Calcs'!$C$7*DY66</f>
        <v>30.817960480816204</v>
      </c>
      <c r="EB66" s="57">
        <f>EA66/'DEPRECATED - DT-Prelim Calcs'!$C$7*('DEPRECATED - DT-Prelim Calcs'!$C$8-'DEPRECATED - DT-Prelim Calcs'!$C$9)+'DEPRECATED - DT-Prelim Calcs'!$C$9</f>
        <v>1643.3408007007133</v>
      </c>
      <c r="EC66" s="57">
        <f t="shared" si="15"/>
        <v>93</v>
      </c>
      <c r="ED66" s="2">
        <f t="shared" si="48"/>
        <v>0.96993038185874991</v>
      </c>
      <c r="EE66" s="57">
        <f>ED66*'DEPRECATED - DT-Prelim Calcs'!$C$21/DY$2/'DEPRECATED - DT-Prelim Calcs'!$C$19/'DEPRECATED - DT-Prelim Calcs'!$C$18*3.39*'DEPRECATED - DT-Prelim Calcs'!$C$20</f>
        <v>25.773080821789936</v>
      </c>
      <c r="EF66" s="46">
        <f t="shared" si="49"/>
        <v>0</v>
      </c>
      <c r="EG66" s="57">
        <f>EE65*'DEPRECATED - DT-Prelim Calcs'!$C$11+EG65</f>
        <v>-318.36488091467049</v>
      </c>
      <c r="EH66" s="57">
        <f>EH65+0.5*EE66*'DEPRECATED - DT-Prelim Calcs'!$C$11^2+EG66*'DEPRECATED - DT-Prelim Calcs'!$C$11</f>
        <v>-108893.51491011509</v>
      </c>
      <c r="EI66" s="57">
        <f>MIN('Drive Train'!$F$35-EC65*'DEPRECATED - DT-Prelim Calcs'!$C$21*'Drive Train'!$F$39,EI65+EC$2)</f>
        <v>6.0759999999999996</v>
      </c>
      <c r="EJ66" s="57">
        <f>'Drive Train'!$F$35-EC66*'DEPRECATED - DT-Prelim Calcs'!$C$21*'Drive Train'!$F$39</f>
        <v>6.0759999999999996</v>
      </c>
      <c r="EK66" s="1">
        <f>IF(EH66&gt;='Drive Train'!$F$29,1,0)</f>
        <v>0</v>
      </c>
      <c r="EL66" s="57">
        <f t="shared" si="50"/>
        <v>103.33333333333333</v>
      </c>
      <c r="EM66" s="63">
        <f>EM65+'DEPRECATED - DT-Prelim Calcs'!$C$11</f>
        <v>248</v>
      </c>
      <c r="EN66" s="2">
        <f>EX66/'Drive Train'!$F$35</f>
        <v>0.48999999999999994</v>
      </c>
      <c r="EO66" s="46">
        <f>EV66*12*60/(PI() * 'Drive Train'!$F$15)/EN$2*EN66</f>
        <v>-44723.291451555146</v>
      </c>
      <c r="EP66" s="2">
        <f>('DEPRECATED - DT-Prelim Calcs'!$C$6*EN66-EO66)/('DEPRECATED - DT-Prelim Calcs'!$C$6*EN66)*'DEPRECATED - DT-Prelim Calcs'!$C$7*EN66</f>
        <v>21.402876059708799</v>
      </c>
      <c r="EQ66" s="57">
        <f>EP66/'DEPRECATED - DT-Prelim Calcs'!$C$7*('DEPRECATED - DT-Prelim Calcs'!$C$8-'DEPRECATED - DT-Prelim Calcs'!$C$9)+'DEPRECATED - DT-Prelim Calcs'!$C$9</f>
        <v>1142.1145221828376</v>
      </c>
      <c r="ER66" s="57">
        <f t="shared" si="16"/>
        <v>93</v>
      </c>
      <c r="ES66" s="2">
        <f t="shared" si="51"/>
        <v>0.86507304327942547</v>
      </c>
      <c r="ET66" s="57">
        <f>ES66*'DEPRECATED - DT-Prelim Calcs'!$C$21/EN$2/'DEPRECATED - DT-Prelim Calcs'!$C$19/'DEPRECATED - DT-Prelim Calcs'!$C$18*3.39*'DEPRECATED - DT-Prelim Calcs'!$C$20</f>
        <v>25.773080821789936</v>
      </c>
      <c r="EU66" s="46">
        <f t="shared" si="52"/>
        <v>0</v>
      </c>
      <c r="EV66" s="57">
        <f>ET65*'DEPRECATED - DT-Prelim Calcs'!$C$11+EV65</f>
        <v>-193.74291763452959</v>
      </c>
      <c r="EW66" s="57">
        <f>EW65+0.5*ET66*'DEPRECATED - DT-Prelim Calcs'!$C$11^2+EV66*'DEPRECATED - DT-Prelim Calcs'!$C$11</f>
        <v>-136365.2448118738</v>
      </c>
      <c r="EX66" s="57">
        <f>MIN('Drive Train'!$F$35-ER65*'DEPRECATED - DT-Prelim Calcs'!$C$21*'Drive Train'!$F$39,EX65+ER$2)</f>
        <v>6.0759999999999996</v>
      </c>
      <c r="EY66" s="57">
        <f>'Drive Train'!$F$35-ER66*'DEPRECATED - DT-Prelim Calcs'!$C$21*'Drive Train'!$F$39</f>
        <v>6.0759999999999996</v>
      </c>
      <c r="EZ66" s="1">
        <f>IF(EW66&gt;='Drive Train'!$F$29,1,0)</f>
        <v>0</v>
      </c>
      <c r="FA66" s="57">
        <f t="shared" si="53"/>
        <v>103.33333333333333</v>
      </c>
      <c r="FB66" s="63">
        <f>FB65+'DEPRECATED - DT-Prelim Calcs'!$C$11</f>
        <v>248</v>
      </c>
      <c r="FC66" s="2">
        <f>FM66/'Drive Train'!$F$35</f>
        <v>0.48999999999999994</v>
      </c>
      <c r="FD66" s="46">
        <f>FK66*12*60/(PI() * 'Drive Train'!$F$15)/FC$2*FC66</f>
        <v>24504.477033794636</v>
      </c>
      <c r="FE66" s="2">
        <f>('DEPRECATED - DT-Prelim Calcs'!$C$6*FC66-FD66)/('DEPRECATED - DT-Prelim Calcs'!$C$6*FC66)*'DEPRECATED - DT-Prelim Calcs'!$C$7*FC66</f>
        <v>-9.8989854880759989</v>
      </c>
      <c r="FF66" s="57">
        <f>FE66/'DEPRECATED - DT-Prelim Calcs'!$C$7*('DEPRECATED - DT-Prelim Calcs'!$C$8-'DEPRECATED - DT-Prelim Calcs'!$C$9)+'DEPRECATED - DT-Prelim Calcs'!$C$9</f>
        <v>-524.28748469715788</v>
      </c>
      <c r="FG66" s="57">
        <f t="shared" si="17"/>
        <v>-524.28748469715788</v>
      </c>
      <c r="FH66" s="2">
        <f t="shared" si="54"/>
        <v>-13.560274211647744</v>
      </c>
      <c r="FI66" s="57">
        <f>FH66*'DEPRECATED - DT-Prelim Calcs'!$C$21/FC$2/'DEPRECATED - DT-Prelim Calcs'!$C$19/'DEPRECATED - DT-Prelim Calcs'!$C$18*3.39*'DEPRECATED - DT-Prelim Calcs'!$C$20</f>
        <v>-447.67635936233523</v>
      </c>
      <c r="FJ66" s="46">
        <f t="shared" si="55"/>
        <v>1</v>
      </c>
      <c r="FK66" s="57">
        <f>FI65*'DEPRECATED - DT-Prelim Calcs'!$C$11+FK65</f>
        <v>95.797766338264111</v>
      </c>
      <c r="FL66" s="57">
        <f>FL65+0.5*FI66*'DEPRECATED - DT-Prelim Calcs'!$C$11^2+FK66*'DEPRECATED - DT-Prelim Calcs'!$C$11</f>
        <v>-155422.75541742076</v>
      </c>
      <c r="FM66" s="57">
        <f>MIN('Drive Train'!$F$35-FG65*'DEPRECATED - DT-Prelim Calcs'!$C$21*'Drive Train'!$F$39,FM65+FG$2)</f>
        <v>6.0759999999999996</v>
      </c>
      <c r="FN66" s="57">
        <f>'Drive Train'!$F$35-FG66*'DEPRECATED - DT-Prelim Calcs'!$C$21*'Drive Train'!$F$39</f>
        <v>48.051548959406738</v>
      </c>
      <c r="FO66" s="1">
        <f>IF(FL66&gt;='Drive Train'!$F$29,1,0)</f>
        <v>0</v>
      </c>
      <c r="FP66" s="57">
        <f t="shared" si="56"/>
        <v>-582.54164966350868</v>
      </c>
      <c r="FQ66" s="63">
        <f>FQ65+'DEPRECATED - DT-Prelim Calcs'!$C$11</f>
        <v>248</v>
      </c>
      <c r="FR66" s="2">
        <f>GB66/'Drive Train'!$F$35</f>
        <v>0.48999999999999994</v>
      </c>
      <c r="FS66" s="46">
        <f>FZ66*12*60/(PI() * 'Drive Train'!$F$15)/FR$2*FR66</f>
        <v>-182322.48074319374</v>
      </c>
      <c r="FT66" s="2">
        <f>('DEPRECATED - DT-Prelim Calcs'!$C$6*FR66-FS66)/('DEPRECATED - DT-Prelim Calcs'!$C$6*FR66)*'DEPRECATED - DT-Prelim Calcs'!$C$7*FR66</f>
        <v>83.619395045233944</v>
      </c>
      <c r="FU66" s="57">
        <f>FT66/'DEPRECATED - DT-Prelim Calcs'!$C$7*('DEPRECATED - DT-Prelim Calcs'!$C$8-'DEPRECATED - DT-Prelim Calcs'!$C$9)+'DEPRECATED - DT-Prelim Calcs'!$C$9</f>
        <v>4454.3051387151509</v>
      </c>
      <c r="FV66" s="57">
        <f t="shared" si="18"/>
        <v>93</v>
      </c>
      <c r="FW66" s="2">
        <f t="shared" si="57"/>
        <v>0.7112822800297498</v>
      </c>
      <c r="FX66" s="57">
        <f>FW66*'DEPRECATED - DT-Prelim Calcs'!$C$21/FR$2/'DEPRECATED - DT-Prelim Calcs'!$C$19/'DEPRECATED - DT-Prelim Calcs'!$C$18*3.39*'DEPRECATED - DT-Prelim Calcs'!$C$20</f>
        <v>25.773080821789936</v>
      </c>
      <c r="FY66" s="46">
        <f t="shared" si="58"/>
        <v>0</v>
      </c>
      <c r="FZ66" s="57">
        <f>FX65*'DEPRECATED - DT-Prelim Calcs'!$C$11+FZ65</f>
        <v>-649.41379374952817</v>
      </c>
      <c r="GA66" s="57">
        <f>GA65+0.5*FX66*'DEPRECATED - DT-Prelim Calcs'!$C$11^2+FZ66*'DEPRECATED - DT-Prelim Calcs'!$C$11</f>
        <v>-199604.46982087768</v>
      </c>
      <c r="GB66" s="57">
        <f>MIN('Drive Train'!$F$35-FV65*'DEPRECATED - DT-Prelim Calcs'!$C$21*'Drive Train'!$F$39,GB65+FV$2)</f>
        <v>6.0759999999999996</v>
      </c>
      <c r="GC66" s="57">
        <f>'Drive Train'!$F$35-FV66*'DEPRECATED - DT-Prelim Calcs'!$C$21*'Drive Train'!$F$39</f>
        <v>6.0759999999999996</v>
      </c>
      <c r="GD66" s="1">
        <f>IF(GA66&gt;='Drive Train'!$F$29,1,0)</f>
        <v>0</v>
      </c>
      <c r="GE66" s="57">
        <f t="shared" si="59"/>
        <v>103.33333333333333</v>
      </c>
      <c r="GF66" s="63">
        <f>GF65+'DEPRECATED - DT-Prelim Calcs'!$C$11</f>
        <v>248</v>
      </c>
      <c r="GG66" s="2">
        <f>GQ66/'Drive Train'!$F$35</f>
        <v>3.1635237156800518</v>
      </c>
      <c r="GH66" s="46">
        <f>GO66*12*60/(PI() * 'Drive Train'!$F$15)/GG$2*GG66</f>
        <v>-1166893.733934857</v>
      </c>
      <c r="GI66" s="2">
        <f>('DEPRECATED - DT-Prelim Calcs'!$C$6*GG66-GH66)/('DEPRECATED - DT-Prelim Calcs'!$C$6*GG66)*'DEPRECATED - DT-Prelim Calcs'!$C$7*GG66</f>
        <v>535.24396059437709</v>
      </c>
      <c r="GJ66" s="57">
        <f>GI66/'DEPRECATED - DT-Prelim Calcs'!$C$7*('DEPRECATED - DT-Prelim Calcs'!$C$8-'DEPRECATED - DT-Prelim Calcs'!$C$9)+'DEPRECATED - DT-Prelim Calcs'!$C$9</f>
        <v>28497.222881435096</v>
      </c>
      <c r="GK66" s="57">
        <f t="shared" si="60"/>
        <v>29.999999999999982</v>
      </c>
      <c r="GL66" s="2">
        <f t="shared" si="61"/>
        <v>0.99579519204165001</v>
      </c>
      <c r="GM66" s="57">
        <f>GL66*'DEPRECATED - DT-Prelim Calcs'!$C$21/GG$2/'DEPRECATED - DT-Prelim Calcs'!$C$19/'DEPRECATED - DT-Prelim Calcs'!$C$18*3.39*'DEPRECATED - DT-Prelim Calcs'!$C$20</f>
        <v>25.773080821789936</v>
      </c>
      <c r="GN66" s="46">
        <f t="shared" si="62"/>
        <v>0</v>
      </c>
      <c r="GO66" s="57">
        <f>GM65*'DEPRECATED - DT-Prelim Calcs'!$C$11+GO65</f>
        <v>-901.29220805118155</v>
      </c>
      <c r="GP66" s="57">
        <f>GP65+0.5*GM66*'DEPRECATED - DT-Prelim Calcs'!$C$11^2+GO66*'DEPRECATED - DT-Prelim Calcs'!$C$11</f>
        <v>-94168.470154999231</v>
      </c>
      <c r="GQ66" s="57">
        <f>MIN('Drive Train'!$F$35-GK65*'DEPRECATED - DT-Prelim Calcs'!$C$21*'Drive Train'!$F$39,GQ65+GK$2)</f>
        <v>39.227694074432641</v>
      </c>
      <c r="GR66" s="57">
        <f>'Drive Train'!$F$35-GK66*'DEPRECATED - DT-Prelim Calcs'!$C$21*'Drive Train'!$F$39</f>
        <v>10.360000000000001</v>
      </c>
      <c r="GS66" s="1">
        <f>IF(GP66&gt;='Drive Train'!$F$29,1,0)</f>
        <v>0</v>
      </c>
      <c r="GT66" s="57">
        <f t="shared" si="63"/>
        <v>33.333333333333314</v>
      </c>
      <c r="GU66" s="63">
        <f>GU65+'DEPRECATED - DT-Prelim Calcs'!$C$11</f>
        <v>248</v>
      </c>
      <c r="GV66" s="2">
        <f>HF66/'Drive Train'!$F$35</f>
        <v>0.81720430107526887</v>
      </c>
      <c r="GW66" s="46">
        <f>HD66*12*60/(PI() * 'Drive Train'!$F$15)/GV$2*GV66</f>
        <v>-126536.98002108197</v>
      </c>
      <c r="GX66" s="2">
        <f>('DEPRECATED - DT-Prelim Calcs'!$C$6*GV66-GW66)/('DEPRECATED - DT-Prelim Calcs'!$C$6*GV66)*'DEPRECATED - DT-Prelim Calcs'!$C$7*GV66</f>
        <v>59.184119373247597</v>
      </c>
      <c r="GY66" s="57">
        <f>GX66/'DEPRECATED - DT-Prelim Calcs'!$C$7*('DEPRECATED - DT-Prelim Calcs'!$C$8-'DEPRECATED - DT-Prelim Calcs'!$C$9)+'DEPRECATED - DT-Prelim Calcs'!$C$9</f>
        <v>3153.4562305343015</v>
      </c>
      <c r="GZ66" s="57">
        <f t="shared" si="20"/>
        <v>33.333333333333314</v>
      </c>
      <c r="HA66" s="2">
        <f t="shared" si="64"/>
        <v>0.99579519204165001</v>
      </c>
      <c r="HB66" s="57">
        <f>HA66*'DEPRECATED - DT-Prelim Calcs'!$C$21/GV$2/'DEPRECATED - DT-Prelim Calcs'!$C$19/'DEPRECATED - DT-Prelim Calcs'!$C$18*3.39*'DEPRECATED - DT-Prelim Calcs'!$C$20</f>
        <v>25.773080821789936</v>
      </c>
      <c r="HC66" s="46">
        <f t="shared" si="65"/>
        <v>0</v>
      </c>
      <c r="HD66" s="57">
        <f>HB65*'DEPRECATED - DT-Prelim Calcs'!$C$11+HD65</f>
        <v>-378.34868142386972</v>
      </c>
      <c r="HE66" s="57">
        <f>HE65+0.5*HB66*'DEPRECATED - DT-Prelim Calcs'!$C$11^2+HD66*'DEPRECATED - DT-Prelim Calcs'!$C$11</f>
        <v>-101070.32228487711</v>
      </c>
      <c r="HF66" s="57">
        <f>MIN('Drive Train'!$F$35-GZ65*'DEPRECATED - DT-Prelim Calcs'!$C$21*'Drive Train'!$F$39,HF65+GZ$2)</f>
        <v>10.133333333333335</v>
      </c>
      <c r="HG66" s="57">
        <f>'Drive Train'!$F$35-GZ66*'DEPRECATED - DT-Prelim Calcs'!$C$21*'Drive Train'!$F$39</f>
        <v>10.133333333333335</v>
      </c>
      <c r="HH66" s="1">
        <f>IF(HE66&gt;='Drive Train'!$F$29,1,0)</f>
        <v>0</v>
      </c>
      <c r="HI66" s="57">
        <f t="shared" si="66"/>
        <v>37.037037037037017</v>
      </c>
      <c r="HJ66" s="63">
        <f>HJ65+'DEPRECATED - DT-Prelim Calcs'!$C$11</f>
        <v>248</v>
      </c>
      <c r="HK66" s="2">
        <f>HU66/'Drive Train'!$F$35</f>
        <v>0.79892473118279583</v>
      </c>
      <c r="HL66" s="46">
        <f>HS66*12*60/(PI() * 'Drive Train'!$F$15)/HK$2*HK66</f>
        <v>-229421.2509813217</v>
      </c>
      <c r="HM66" s="2">
        <f>('DEPRECATED - DT-Prelim Calcs'!$C$6*HK66-HL66)/('DEPRECATED - DT-Prelim Calcs'!$C$6*HK66)*'DEPRECATED - DT-Prelim Calcs'!$C$7*HK66</f>
        <v>105.65997049051552</v>
      </c>
      <c r="HN66" s="57">
        <f>HM66/'DEPRECATED - DT-Prelim Calcs'!$C$7*('DEPRECATED - DT-Prelim Calcs'!$C$8-'DEPRECATED - DT-Prelim Calcs'!$C$9)+'DEPRECATED - DT-Prelim Calcs'!$C$9</f>
        <v>5627.6685534992284</v>
      </c>
      <c r="HO66" s="57">
        <f t="shared" si="21"/>
        <v>36.66666666666665</v>
      </c>
      <c r="HP66" s="2">
        <f t="shared" si="67"/>
        <v>0.99579519204165001</v>
      </c>
      <c r="HQ66" s="57">
        <f>HP66*'DEPRECATED - DT-Prelim Calcs'!$C$21/HK$2/'DEPRECATED - DT-Prelim Calcs'!$C$19/'DEPRECATED - DT-Prelim Calcs'!$C$18*3.39*'DEPRECATED - DT-Prelim Calcs'!$C$20</f>
        <v>25.773080821789936</v>
      </c>
      <c r="HR66" s="46">
        <f t="shared" si="68"/>
        <v>0</v>
      </c>
      <c r="HS66" s="57">
        <f>HQ65*'DEPRECATED - DT-Prelim Calcs'!$C$11+HS65</f>
        <v>-701.6704410735091</v>
      </c>
      <c r="HT66" s="57">
        <f>HT65+0.5*HQ66*'DEPRECATED - DT-Prelim Calcs'!$C$11^2+HS66*'DEPRECATED - DT-Prelim Calcs'!$C$11</f>
        <v>-108950.12934397813</v>
      </c>
      <c r="HU66" s="57">
        <f>MIN('Drive Train'!$F$35-HO65*'DEPRECATED - DT-Prelim Calcs'!$C$21*'Drive Train'!$F$39,HU65+HO$2)</f>
        <v>9.9066666666666681</v>
      </c>
      <c r="HV66" s="57">
        <f>'Drive Train'!$F$35-HO66*'DEPRECATED - DT-Prelim Calcs'!$C$21*'Drive Train'!$F$39</f>
        <v>9.9066666666666681</v>
      </c>
      <c r="HW66" s="1">
        <f>IF(HT66&gt;='Drive Train'!$F$29,1,0)</f>
        <v>0</v>
      </c>
      <c r="HX66" s="57">
        <f t="shared" si="69"/>
        <v>40.740740740740726</v>
      </c>
      <c r="HY66" s="63">
        <f>HY65+'DEPRECATED - DT-Prelim Calcs'!$C$11</f>
        <v>248</v>
      </c>
      <c r="HZ66" s="2">
        <f>IJ66/'Drive Train'!$F$35</f>
        <v>0.78064516129032269</v>
      </c>
      <c r="IA66" s="46">
        <f>IH66*12*60/(PI() * 'Drive Train'!$F$15)/HZ$2*HZ66</f>
        <v>-31441.91971733122</v>
      </c>
      <c r="IB66" s="2">
        <f>('DEPRECATED - DT-Prelim Calcs'!$C$6*HZ66-IA66)/('DEPRECATED - DT-Prelim Calcs'!$C$6*HZ66)*'DEPRECATED - DT-Prelim Calcs'!$C$7*HZ66</f>
        <v>16.098057750298466</v>
      </c>
      <c r="IC66" s="57">
        <f>IB66/'DEPRECATED - DT-Prelim Calcs'!$C$7*('DEPRECATED - DT-Prelim Calcs'!$C$8-'DEPRECATED - DT-Prelim Calcs'!$C$9)+'DEPRECATED - DT-Prelim Calcs'!$C$9</f>
        <v>859.70448521298488</v>
      </c>
      <c r="ID66" s="57">
        <f t="shared" si="22"/>
        <v>39.999999999999986</v>
      </c>
      <c r="IE66" s="2">
        <f t="shared" si="70"/>
        <v>0.99579519204165001</v>
      </c>
      <c r="IF66" s="57">
        <f>IE66*'DEPRECATED - DT-Prelim Calcs'!$C$21/HZ$2/'DEPRECATED - DT-Prelim Calcs'!$C$19/'DEPRECATED - DT-Prelim Calcs'!$C$18*3.39*'DEPRECATED - DT-Prelim Calcs'!$C$20</f>
        <v>25.773080821789936</v>
      </c>
      <c r="IG66" s="46">
        <f t="shared" si="71"/>
        <v>0</v>
      </c>
      <c r="IH66" s="57">
        <f>IF65*'DEPRECATED - DT-Prelim Calcs'!$C$11+IH65</f>
        <v>-98.414884149329382</v>
      </c>
      <c r="II66" s="57">
        <f>II65+0.5*IF66*'DEPRECATED - DT-Prelim Calcs'!$C$11^2+IH66*'DEPRECATED - DT-Prelim Calcs'!$C$11</f>
        <v>-129119.18206682787</v>
      </c>
      <c r="IJ66" s="57">
        <f>MIN('Drive Train'!$F$35-ID65*'DEPRECATED - DT-Prelim Calcs'!$C$21*'Drive Train'!$F$39,IJ65+ID$2)</f>
        <v>9.6800000000000015</v>
      </c>
      <c r="IK66" s="57">
        <f>'Drive Train'!$F$35-ID66*'DEPRECATED - DT-Prelim Calcs'!$C$21*'Drive Train'!$F$39</f>
        <v>9.6800000000000015</v>
      </c>
      <c r="IL66" s="1">
        <f>IF(II66&gt;='Drive Train'!$F$29,1,0)</f>
        <v>0</v>
      </c>
      <c r="IM66" s="57">
        <f t="shared" si="72"/>
        <v>44.444444444444429</v>
      </c>
      <c r="IN66" s="63">
        <f>IN65+'DEPRECATED - DT-Prelim Calcs'!$C$11</f>
        <v>248</v>
      </c>
      <c r="IO66" s="2">
        <f>IY66/'Drive Train'!$F$35</f>
        <v>3.0815208261484823</v>
      </c>
      <c r="IP66" s="46">
        <f>IW66*12*60/(PI() * 'Drive Train'!$F$15)/IO$2*IO66</f>
        <v>-1106965.2621466566</v>
      </c>
      <c r="IQ66" s="2">
        <f>('DEPRECATED - DT-Prelim Calcs'!$C$6*IO66-IP66)/('DEPRECATED - DT-Prelim Calcs'!$C$6*IO66)*'DEPRECATED - DT-Prelim Calcs'!$C$7*IO66</f>
        <v>507.9492197451346</v>
      </c>
      <c r="IR66" s="57">
        <f>IQ66/'DEPRECATED - DT-Prelim Calcs'!$C$7*('DEPRECATED - DT-Prelim Calcs'!$C$8-'DEPRECATED - DT-Prelim Calcs'!$C$9)+'DEPRECATED - DT-Prelim Calcs'!$C$9</f>
        <v>27044.14601381775</v>
      </c>
      <c r="IS66" s="57">
        <f t="shared" si="23"/>
        <v>43.333333333333321</v>
      </c>
      <c r="IT66" s="2">
        <f t="shared" si="73"/>
        <v>0.99579519204165001</v>
      </c>
      <c r="IU66" s="57">
        <f>IT66*'DEPRECATED - DT-Prelim Calcs'!$C$21/IO$2/'DEPRECATED - DT-Prelim Calcs'!$C$19/'DEPRECATED - DT-Prelim Calcs'!$C$18*3.39*'DEPRECATED - DT-Prelim Calcs'!$C$20</f>
        <v>25.773080821789936</v>
      </c>
      <c r="IV66" s="46">
        <f t="shared" si="74"/>
        <v>0</v>
      </c>
      <c r="IW66" s="57">
        <f>IU65*'DEPRECATED - DT-Prelim Calcs'!$C$11+IW65</f>
        <v>-877.75697350495625</v>
      </c>
      <c r="IX66" s="57">
        <f>IX65+0.5*IU66*'DEPRECATED - DT-Prelim Calcs'!$C$11^2+IW66*'DEPRECATED - DT-Prelim Calcs'!$C$11</f>
        <v>-113481.65122108953</v>
      </c>
      <c r="IY66" s="57">
        <f>MIN('Drive Train'!$F$35-IS65*'DEPRECATED - DT-Prelim Calcs'!$C$21*'Drive Train'!$F$39,IY65+IS$2)</f>
        <v>38.21085824424118</v>
      </c>
      <c r="IZ66" s="57">
        <f>'Drive Train'!$F$35-IS66*'DEPRECATED - DT-Prelim Calcs'!$C$21*'Drive Train'!$F$39</f>
        <v>9.4533333333333349</v>
      </c>
      <c r="JA66" s="1">
        <f>IF(IX66&gt;='Drive Train'!$F$29,1,0)</f>
        <v>0</v>
      </c>
      <c r="JB66" s="57">
        <f t="shared" si="75"/>
        <v>48.148148148148138</v>
      </c>
      <c r="JC66" s="63">
        <f>JC65+'DEPRECATED - DT-Prelim Calcs'!$C$11</f>
        <v>248</v>
      </c>
      <c r="JD66" s="2">
        <f>JN66/'Drive Train'!$F$35</f>
        <v>0.74408602150537628</v>
      </c>
      <c r="JE66" s="46">
        <f>JL66*12*60/(PI() * 'Drive Train'!$F$15)/JD$2*JD66</f>
        <v>-278452.91798217804</v>
      </c>
      <c r="JF66" s="2">
        <f>('DEPRECATED - DT-Prelim Calcs'!$C$6*JD66-JE66)/('DEPRECATED - DT-Prelim Calcs'!$C$6*JD66)*'DEPRECATED - DT-Prelim Calcs'!$C$7*JD66</f>
        <v>127.69785000170587</v>
      </c>
      <c r="JG66" s="57">
        <f>JF66/'DEPRECATED - DT-Prelim Calcs'!$C$7*('DEPRECATED - DT-Prelim Calcs'!$C$8-'DEPRECATED - DT-Prelim Calcs'!$C$9)+'DEPRECATED - DT-Prelim Calcs'!$C$9</f>
        <v>6800.888446148906</v>
      </c>
      <c r="JH66" s="57">
        <f t="shared" si="24"/>
        <v>46.666666666666657</v>
      </c>
      <c r="JI66" s="2">
        <f t="shared" si="76"/>
        <v>0.99579519204165001</v>
      </c>
      <c r="JJ66" s="57">
        <f>JI66*'DEPRECATED - DT-Prelim Calcs'!$C$21/JD$2/'DEPRECATED - DT-Prelim Calcs'!$C$19/'DEPRECATED - DT-Prelim Calcs'!$C$18*3.39*'DEPRECATED - DT-Prelim Calcs'!$C$20</f>
        <v>25.773080821789936</v>
      </c>
      <c r="JK66" s="46">
        <f t="shared" si="77"/>
        <v>0</v>
      </c>
      <c r="JL66" s="57">
        <f>JJ65*'DEPRECATED - DT-Prelim Calcs'!$C$11+JL65</f>
        <v>-914.39539598385863</v>
      </c>
      <c r="JM66" s="57">
        <f>JM65+0.5*JJ66*'DEPRECATED - DT-Prelim Calcs'!$C$11^2+JL66*'DEPRECATED - DT-Prelim Calcs'!$C$11</f>
        <v>-125571.01307637572</v>
      </c>
      <c r="JN66" s="57">
        <f>MIN('Drive Train'!$F$35-JH65*'DEPRECATED - DT-Prelim Calcs'!$C$21*'Drive Train'!$F$39,JN65+JH$2)</f>
        <v>9.2266666666666666</v>
      </c>
      <c r="JO66" s="57">
        <f>'Drive Train'!$F$35-JH66*'DEPRECATED - DT-Prelim Calcs'!$C$21*'Drive Train'!$F$39</f>
        <v>9.2266666666666666</v>
      </c>
      <c r="JP66" s="1">
        <f>IF(JM66&gt;='Drive Train'!$F$29,1,0)</f>
        <v>0</v>
      </c>
      <c r="JQ66" s="57">
        <f>MIN(JG66,'DEPRECATED - DT-Prelim Calcs'!$C$10)*'DEPRECATED - DT-Prelim Calcs'!$C$11*1000/60/60</f>
        <v>103.33333333333333</v>
      </c>
      <c r="JR66" s="63">
        <f>JR65+'DEPRECATED - DT-Prelim Calcs'!$C$11</f>
        <v>248</v>
      </c>
      <c r="JS66" s="2">
        <f>KC66/'Drive Train'!$F$35</f>
        <v>4.0133805617648033</v>
      </c>
      <c r="JT66" s="46">
        <f>KA66*12*60/(PI() * 'Drive Train'!$F$15)/JS$2*JS66</f>
        <v>-2075384.4576938059</v>
      </c>
      <c r="JU66" s="2">
        <f>('DEPRECATED - DT-Prelim Calcs'!$C$6*JS66-JT66)/('DEPRECATED - DT-Prelim Calcs'!$C$6*JS66)*'DEPRECATED - DT-Prelim Calcs'!$C$7*JS66</f>
        <v>948.07309950696242</v>
      </c>
      <c r="JV66" s="57">
        <f>JU66/'DEPRECATED - DT-Prelim Calcs'!$C$7*('DEPRECATED - DT-Prelim Calcs'!$C$8-'DEPRECATED - DT-Prelim Calcs'!$C$9)+'DEPRECATED - DT-Prelim Calcs'!$C$9</f>
        <v>50474.807330598866</v>
      </c>
      <c r="JW66" s="57">
        <f t="shared" si="25"/>
        <v>49.999999999999993</v>
      </c>
      <c r="JX66" s="2">
        <f t="shared" si="78"/>
        <v>0.99579519204165001</v>
      </c>
      <c r="JY66" s="57">
        <f>JX66*'DEPRECATED - DT-Prelim Calcs'!$C$21/JS$2/'DEPRECATED - DT-Prelim Calcs'!$C$19/'DEPRECATED - DT-Prelim Calcs'!$C$18*3.39*'DEPRECATED - DT-Prelim Calcs'!$C$20</f>
        <v>25.773080821789936</v>
      </c>
      <c r="JZ66" s="46">
        <f t="shared" si="79"/>
        <v>0</v>
      </c>
      <c r="KA66" s="57">
        <f>JY65*'DEPRECATED - DT-Prelim Calcs'!$C$11+KA65</f>
        <v>-1263.5534573318457</v>
      </c>
      <c r="KB66" s="57">
        <f>KB65+0.5*JY66*'DEPRECATED - DT-Prelim Calcs'!$C$11^2+KA66*'DEPRECATED - DT-Prelim Calcs'!$C$11</f>
        <v>-98803.039308433188</v>
      </c>
      <c r="KC66" s="57">
        <f>MIN('Drive Train'!$F$35-JW65*'DEPRECATED - DT-Prelim Calcs'!$C$21*'Drive Train'!$F$39,KC65+JW$2)</f>
        <v>49.765918965883564</v>
      </c>
      <c r="KD66" s="57">
        <f>'Drive Train'!$F$35-JW66*'DEPRECATED - DT-Prelim Calcs'!$C$21*'Drive Train'!$F$39</f>
        <v>9</v>
      </c>
      <c r="KE66" s="1">
        <f>IF(KB66&gt;='Drive Train'!$F$29,1,0)</f>
        <v>0</v>
      </c>
      <c r="KF66" s="57">
        <f>MIN(JV66,'DEPRECATED - DT-Prelim Calcs'!$C$10)*'DEPRECATED - DT-Prelim Calcs'!$C$11*1000/60/60</f>
        <v>103.33333333333333</v>
      </c>
      <c r="KG66" s="63">
        <f>KG65+'DEPRECATED - DT-Prelim Calcs'!$C$11</f>
        <v>248</v>
      </c>
      <c r="KH66" s="2">
        <f>KR66/'Drive Train'!$F$35</f>
        <v>0.7075268817204301</v>
      </c>
      <c r="KI66" s="46">
        <f>KP66*12*60/(PI() * 'Drive Train'!$F$15)/KH$2*KH66</f>
        <v>-89748.308716294821</v>
      </c>
      <c r="KJ66" s="2">
        <f>('DEPRECATED - DT-Prelim Calcs'!$C$6*KH66-KI66)/('DEPRECATED - DT-Prelim Calcs'!$C$6*KH66)*'DEPRECATED - DT-Prelim Calcs'!$C$7*KH66</f>
        <v>42.285519523458532</v>
      </c>
      <c r="KK66" s="57">
        <f>KJ66/'DEPRECATED - DT-Prelim Calcs'!$C$7*('DEPRECATED - DT-Prelim Calcs'!$C$8-'DEPRECATED - DT-Prelim Calcs'!$C$9)+'DEPRECATED - DT-Prelim Calcs'!$C$9</f>
        <v>2253.8336742156553</v>
      </c>
      <c r="KL66" s="57">
        <f t="shared" si="26"/>
        <v>53.333333333333329</v>
      </c>
      <c r="KM66" s="2">
        <f t="shared" si="80"/>
        <v>0.99579519204165001</v>
      </c>
      <c r="KN66" s="57">
        <f>KM66*'DEPRECATED - DT-Prelim Calcs'!$C$21/KH$2/'DEPRECATED - DT-Prelim Calcs'!$C$19/'DEPRECATED - DT-Prelim Calcs'!$C$18*3.39*'DEPRECATED - DT-Prelim Calcs'!$C$20</f>
        <v>25.773080821789936</v>
      </c>
      <c r="KO66" s="46">
        <f t="shared" si="81"/>
        <v>0</v>
      </c>
      <c r="KP66" s="57">
        <f>KN65*'DEPRECATED - DT-Prelim Calcs'!$C$11+KP65</f>
        <v>-309.94792366637728</v>
      </c>
      <c r="KQ66" s="57">
        <f>KQ65+0.5*KN66*'DEPRECATED - DT-Prelim Calcs'!$C$11^2+KP66*'DEPRECATED - DT-Prelim Calcs'!$C$11</f>
        <v>-136402.09367382954</v>
      </c>
      <c r="KR66" s="57">
        <f>MIN('Drive Train'!$F$35-KL65*'DEPRECATED - DT-Prelim Calcs'!$C$21*'Drive Train'!$F$39,KR65+KL$2)</f>
        <v>8.7733333333333334</v>
      </c>
      <c r="KS66" s="57">
        <f>'Drive Train'!$F$35-KL66*'DEPRECATED - DT-Prelim Calcs'!$C$21*'Drive Train'!$F$39</f>
        <v>8.7733333333333334</v>
      </c>
      <c r="KT66" s="1">
        <f>IF(KQ66&gt;='Drive Train'!$F$29,1,0)</f>
        <v>0</v>
      </c>
      <c r="KU66" s="57">
        <f>MIN(KK66,'DEPRECATED - DT-Prelim Calcs'!$C$10)*'DEPRECATED - DT-Prelim Calcs'!$C$11*1000/60/60</f>
        <v>103.33333333333333</v>
      </c>
      <c r="KV66" s="63">
        <f>KV65+'DEPRECATED - DT-Prelim Calcs'!$C$11</f>
        <v>248</v>
      </c>
      <c r="KW66" s="2">
        <f>LG66/'Drive Train'!$F$35</f>
        <v>0.68924731182795695</v>
      </c>
      <c r="KX66" s="46">
        <f>LE66*12*60/(PI() * 'Drive Train'!$F$15)/KW$2*KW66</f>
        <v>27271.627456356364</v>
      </c>
      <c r="KY66" s="2">
        <f>('DEPRECATED - DT-Prelim Calcs'!$C$6*KW66-KX66)/('DEPRECATED - DT-Prelim Calcs'!$C$6*KW66)*'DEPRECATED - DT-Prelim Calcs'!$C$7*KW66</f>
        <v>-10.669987556321798</v>
      </c>
      <c r="KZ66" s="57">
        <f>KY66/'DEPRECATED - DT-Prelim Calcs'!$C$7*('DEPRECATED - DT-Prelim Calcs'!$C$8-'DEPRECATED - DT-Prelim Calcs'!$C$9)+'DEPRECATED - DT-Prelim Calcs'!$C$9</f>
        <v>-565.33294750045093</v>
      </c>
      <c r="LA66" s="57">
        <f t="shared" si="27"/>
        <v>-565.33294750045093</v>
      </c>
      <c r="LB66" s="2">
        <f t="shared" si="82"/>
        <v>-13.566801446792308</v>
      </c>
      <c r="LC66" s="57">
        <f>LB66*'DEPRECATED - DT-Prelim Calcs'!$C$21/KW$2/'DEPRECATED - DT-Prelim Calcs'!$C$19/'DEPRECATED - DT-Prelim Calcs'!$C$18*3.39*'DEPRECATED - DT-Prelim Calcs'!$C$20</f>
        <v>-351.13472426439478</v>
      </c>
      <c r="LD66" s="46">
        <f t="shared" si="83"/>
        <v>1</v>
      </c>
      <c r="LE66" s="57">
        <f>LC65*'DEPRECATED - DT-Prelim Calcs'!$C$11+LE65</f>
        <v>96.681054340233629</v>
      </c>
      <c r="LF66" s="57">
        <f>LF65+0.5*LC66*'DEPRECATED - DT-Prelim Calcs'!$C$11^2+LE66*'DEPRECATED - DT-Prelim Calcs'!$C$11</f>
        <v>-116226.91903274416</v>
      </c>
      <c r="LG66" s="57">
        <f>MIN('Drive Train'!$F$35-LA65*'DEPRECATED - DT-Prelim Calcs'!$C$21*'Drive Train'!$F$39,LG65+LA$2)</f>
        <v>8.5466666666666669</v>
      </c>
      <c r="LH66" s="57">
        <f>'Drive Train'!$F$35-LA66*'DEPRECATED - DT-Prelim Calcs'!$C$21*'Drive Train'!$F$39</f>
        <v>50.842640430030663</v>
      </c>
      <c r="LI66" s="1">
        <f>IF(LF66&gt;='Drive Train'!$F$29,1,0)</f>
        <v>0</v>
      </c>
      <c r="LJ66" s="57">
        <f>MIN(KZ66,'DEPRECATED - DT-Prelim Calcs'!$C$10)*'DEPRECATED - DT-Prelim Calcs'!$C$11*1000/60/60</f>
        <v>-628.14771944494544</v>
      </c>
      <c r="LK66" s="63">
        <f>LK65+'DEPRECATED - DT-Prelim Calcs'!$C$11</f>
        <v>248</v>
      </c>
      <c r="LL66" s="2">
        <f>LV66/'Drive Train'!$F$35</f>
        <v>0.67096774193548392</v>
      </c>
      <c r="LM66" s="46">
        <f>LT66*12*60/(PI() * 'Drive Train'!$F$15)/LL$2*LL66</f>
        <v>-125397.15267485693</v>
      </c>
      <c r="LN66" s="2">
        <f>('DEPRECATED - DT-Prelim Calcs'!$C$6*LL66-LM66)/('DEPRECATED - DT-Prelim Calcs'!$C$6*LL66)*'DEPRECATED - DT-Prelim Calcs'!$C$7*LL66</f>
        <v>58.316307670148056</v>
      </c>
      <c r="LO66" s="57">
        <f>LN66/'DEPRECATED - DT-Prelim Calcs'!$C$7*('DEPRECATED - DT-Prelim Calcs'!$C$8-'DEPRECATED - DT-Prelim Calcs'!$C$9)+'DEPRECATED - DT-Prelim Calcs'!$C$9</f>
        <v>3107.2569601991681</v>
      </c>
      <c r="LP66" s="57">
        <f t="shared" si="28"/>
        <v>60</v>
      </c>
      <c r="LQ66" s="2">
        <f t="shared" si="84"/>
        <v>0.99579519204165001</v>
      </c>
      <c r="LR66" s="57">
        <f>LQ66*'DEPRECATED - DT-Prelim Calcs'!$C$21/LL$2/'DEPRECATED - DT-Prelim Calcs'!$C$19/'DEPRECATED - DT-Prelim Calcs'!$C$18*3.39*'DEPRECATED - DT-Prelim Calcs'!$C$20</f>
        <v>25.773080821789936</v>
      </c>
      <c r="LS66" s="46">
        <f t="shared" si="85"/>
        <v>0</v>
      </c>
      <c r="LT66" s="57">
        <f>LR65*'DEPRECATED - DT-Prelim Calcs'!$C$11+LT65</f>
        <v>-456.65838609239631</v>
      </c>
      <c r="LU66" s="57">
        <f>LU65+0.5*LR66*'DEPRECATED - DT-Prelim Calcs'!$C$11^2+LT66*'DEPRECATED - DT-Prelim Calcs'!$C$11</f>
        <v>-138196.38340236663</v>
      </c>
      <c r="LV66" s="57">
        <f>MIN('Drive Train'!$F$35-LP65*'DEPRECATED - DT-Prelim Calcs'!$C$21*'Drive Train'!$F$39,LV65+LP$2)</f>
        <v>8.32</v>
      </c>
      <c r="LW66" s="57">
        <f>'Drive Train'!$F$35-LP66*'DEPRECATED - DT-Prelim Calcs'!$C$21*'Drive Train'!$F$39</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Train'!$AA$49 + V66*(1-'Drive Train'!$AA$49))</f>
        <v>0</v>
      </c>
      <c r="W67" s="57">
        <f t="shared" si="0"/>
        <v>0</v>
      </c>
      <c r="X67" s="2">
        <f>MAX(MIN(IF(AND(AI66=1,AG67&lt;0),-1,1)*(W67-$C$9)/($C$8-$C$9)*$C$7-$C$29*AE67/T$2 -  AI66*$C$29/2,X$2),MAX(X$4:X66)*-1)</f>
        <v>-0.2458281045106315</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Train'!$F$39,AG66+W$2)-$C$3,IF(AE66-1&lt;=0,0,IF($C$32=Motors!$C$29,MAX(MAX(AG$4:AG66)*-1,AG66-W$2),MAX(0,MAX(AG$4:AG66)*-1,AG66-W$2))))</f>
        <v>0</v>
      </c>
      <c r="AH67" s="57">
        <f>'Drive Train'!$F$35-ABS(W67)*'DEPRECATED - DT-Prelim Calcs'!$C$21*'Drive Train'!$F$39</f>
        <v>12.4</v>
      </c>
      <c r="AI67" s="1">
        <f>IF(AJ67&gt;='Drive Train'!$F$29,1,0)</f>
        <v>1</v>
      </c>
      <c r="AJ67" s="57">
        <f>AJ66+0.5*Y67*'DEPRECATED - DT-Prelim Calcs'!$C$11^2+AE67*'DEPRECATED - DT-Prelim Calcs'!$C$11</f>
        <v>784.33981740885292</v>
      </c>
      <c r="AK67" s="57">
        <f t="shared" si="8"/>
        <v>0</v>
      </c>
      <c r="AL67" s="63">
        <f>AL66+'DEPRECATED - DT-Prelim Calcs'!$C$11</f>
        <v>252</v>
      </c>
      <c r="AM67" s="2">
        <f>AW67/'Drive Train'!$F$35</f>
        <v>0.88882656293335693</v>
      </c>
      <c r="AN67" s="46">
        <f>AU67*12*60/(PI() * 'Drive Train'!$F$15)/AM$2*AM67</f>
        <v>4007.4131252752841</v>
      </c>
      <c r="AO67" s="2">
        <f>('DEPRECATED - DT-Prelim Calcs'!$C$6*AM67-AN67)/('DEPRECATED - DT-Prelim Calcs'!$C$6*AM67)*'DEPRECATED - DT-Prelim Calcs'!$C$7*AM67</f>
        <v>0.33008972175129753</v>
      </c>
      <c r="AP67" s="57">
        <f>AO67/'DEPRECATED - DT-Prelim Calcs'!$C$7*('DEPRECATED - DT-Prelim Calcs'!$C$8-'DEPRECATED - DT-Prelim Calcs'!$C$9)+'DEPRECATED - DT-Prelim Calcs'!$C$9</f>
        <v>20.272826265847083</v>
      </c>
      <c r="AQ67" s="57">
        <f t="shared" si="9"/>
        <v>20.272826265847083</v>
      </c>
      <c r="AR67" s="2">
        <f t="shared" si="30"/>
        <v>2.2105366842550822E-7</v>
      </c>
      <c r="AS67" s="57">
        <f>AR67*'DEPRECATED - DT-Prelim Calcs'!$C$21/AM$2/'DEPRECATED - DT-Prelim Calcs'!$C$19/'DEPRECATED - DT-Prelim Calcs'!$C$18*3.39*'DEPRECATED - DT-Prelim Calcs'!$C$20</f>
        <v>1.6019614778103246E-6</v>
      </c>
      <c r="AT67" s="46">
        <f t="shared" si="31"/>
        <v>0</v>
      </c>
      <c r="AU67" s="57">
        <f>AS66*'DEPRECATED - DT-Prelim Calcs'!$C$11+AU66</f>
        <v>39.345445129846951</v>
      </c>
      <c r="AV67" s="57">
        <f>AV66+0.5*AS67*'DEPRECATED - DT-Prelim Calcs'!$C$11^2+AU67*'DEPRECATED - DT-Prelim Calcs'!$C$11</f>
        <v>9872.2538981817888</v>
      </c>
      <c r="AW67" s="57">
        <f>MIN('Drive Train'!$F$35-AQ66*'DEPRECATED - DT-Prelim Calcs'!$C$21*'Drive Train'!$F$39,AW66+AQ$2)</f>
        <v>11.021449380373626</v>
      </c>
      <c r="AX67" s="57">
        <f>'Drive Train'!$F$35-AQ67*'DEPRECATED - DT-Prelim Calcs'!$C$21*'Drive Train'!$F$39</f>
        <v>11.021447813922398</v>
      </c>
      <c r="AY67" s="1">
        <f>IF(AV67&gt;='Drive Train'!$F$29,1,0)</f>
        <v>1</v>
      </c>
      <c r="AZ67" s="57">
        <f t="shared" si="32"/>
        <v>22.525362517607871</v>
      </c>
      <c r="BA67" s="63">
        <f>BA66+'DEPRECATED - DT-Prelim Calcs'!$C$11</f>
        <v>252</v>
      </c>
      <c r="BB67" s="2">
        <f>BL67/'Drive Train'!$F$35</f>
        <v>1.3150249728271124</v>
      </c>
      <c r="BC67" s="46">
        <f>BJ67*12*60/(PI() * 'Drive Train'!$F$15)/BB$2*BB67</f>
        <v>-3540.8439020524443</v>
      </c>
      <c r="BD67" s="2">
        <f>('DEPRECATED - DT-Prelim Calcs'!$C$6*BB67-BC67)/('DEPRECATED - DT-Prelim Calcs'!$C$6*BB67)*'DEPRECATED - DT-Prelim Calcs'!$C$7*BB67</f>
        <v>4.7702296599254215</v>
      </c>
      <c r="BE67" s="57">
        <f>BD67/'DEPRECATED - DT-Prelim Calcs'!$C$7*('DEPRECATED - DT-Prelim Calcs'!$C$8-'DEPRECATED - DT-Prelim Calcs'!$C$9)+'DEPRECATED - DT-Prelim Calcs'!$C$9</f>
        <v>256.65040056781396</v>
      </c>
      <c r="BF67" s="57">
        <f t="shared" si="10"/>
        <v>93</v>
      </c>
      <c r="BG67" s="2">
        <f t="shared" si="33"/>
        <v>1.8933363326281505</v>
      </c>
      <c r="BH67" s="57">
        <f>BG67*'DEPRECATED - DT-Prelim Calcs'!$C$21/BB$2/'DEPRECATED - DT-Prelim Calcs'!$C$19/'DEPRECATED - DT-Prelim Calcs'!$C$18*3.39*'DEPRECATED - DT-Prelim Calcs'!$C$20</f>
        <v>19.819055497629002</v>
      </c>
      <c r="BI67" s="46">
        <f t="shared" si="34"/>
        <v>0</v>
      </c>
      <c r="BJ67" s="57">
        <f>BH66*'DEPRECATED - DT-Prelim Calcs'!$C$11+BJ66</f>
        <v>-16.267443614048801</v>
      </c>
      <c r="BK67" s="57">
        <f>BK66+0.5*BH67*'DEPRECATED - DT-Prelim Calcs'!$C$11^2+BJ67*'DEPRECATED - DT-Prelim Calcs'!$C$11</f>
        <v>5921.0342463397928</v>
      </c>
      <c r="BL67" s="57">
        <f>MIN('Drive Train'!$F$35-BF66*'DEPRECATED - DT-Prelim Calcs'!$C$21*'Drive Train'!$F$39,BL66+BF$2)</f>
        <v>16.306309663056194</v>
      </c>
      <c r="BM67" s="57">
        <f>'Drive Train'!$F$35-BF67*'DEPRECATED - DT-Prelim Calcs'!$C$21*'Drive Train'!$F$39</f>
        <v>6.0759999999999996</v>
      </c>
      <c r="BN67" s="1">
        <f>IF(BK67&gt;='Drive Train'!$F$29,1,0)</f>
        <v>1</v>
      </c>
      <c r="BO67" s="57">
        <f t="shared" si="35"/>
        <v>103.33333333333333</v>
      </c>
      <c r="BP67" s="63">
        <f>BP66+'DEPRECATED - DT-Prelim Calcs'!$C$11</f>
        <v>252</v>
      </c>
      <c r="BQ67" s="2">
        <f>CA67/'Drive Train'!$F$35</f>
        <v>1.6164092665441085</v>
      </c>
      <c r="BR67" s="46">
        <f>BY67*12*60/(PI() * 'Drive Train'!$F$15)/BQ$2*BQ67</f>
        <v>-38193.188772587222</v>
      </c>
      <c r="BS67" s="2">
        <f>('DEPRECATED - DT-Prelim Calcs'!$C$6*BQ67-BR67)/('DEPRECATED - DT-Prelim Calcs'!$C$6*BQ67)*'DEPRECATED - DT-Prelim Calcs'!$C$7*BQ67</f>
        <v>21.164886846805675</v>
      </c>
      <c r="BT67" s="57">
        <f>BS67/'DEPRECATED - DT-Prelim Calcs'!$C$7*('DEPRECATED - DT-Prelim Calcs'!$C$8-'DEPRECATED - DT-Prelim Calcs'!$C$9)+'DEPRECATED - DT-Prelim Calcs'!$C$9</f>
        <v>1129.4448059938459</v>
      </c>
      <c r="BU67" s="57">
        <f t="shared" si="11"/>
        <v>93</v>
      </c>
      <c r="BV67" s="2">
        <f t="shared" si="36"/>
        <v>1.8828060353728675</v>
      </c>
      <c r="BW67" s="57">
        <f>BV67*'DEPRECATED - DT-Prelim Calcs'!$C$21/BQ$2/'DEPRECATED - DT-Prelim Calcs'!$C$19/'DEPRECATED - DT-Prelim Calcs'!$C$18*3.39*'DEPRECATED - DT-Prelim Calcs'!$C$20</f>
        <v>25.773080821789936</v>
      </c>
      <c r="BX67" s="46">
        <f t="shared" si="37"/>
        <v>0</v>
      </c>
      <c r="BY67" s="57">
        <f>BW66*'DEPRECATED - DT-Prelim Calcs'!$C$11+BY66</f>
        <v>-109.16302149442451</v>
      </c>
      <c r="BZ67" s="57">
        <f>BZ66+0.5*BW67*'DEPRECATED - DT-Prelim Calcs'!$C$11^2+BY67*'DEPRECATED - DT-Prelim Calcs'!$C$11</f>
        <v>-4435.2624774192745</v>
      </c>
      <c r="CA67" s="57">
        <f>MIN('Drive Train'!$F$35-BU66*'DEPRECATED - DT-Prelim Calcs'!$C$21*'Drive Train'!$F$39,CA66+BU$2)</f>
        <v>20.043474905146947</v>
      </c>
      <c r="CB67" s="57">
        <f>'Drive Train'!$F$35-BU67*'DEPRECATED - DT-Prelim Calcs'!$C$21*'Drive Train'!$F$39</f>
        <v>6.0759999999999996</v>
      </c>
      <c r="CC67" s="1">
        <f>IF(BZ67&gt;='Drive Train'!$F$29,1,0)</f>
        <v>0</v>
      </c>
      <c r="CD67" s="57">
        <f t="shared" si="38"/>
        <v>103.33333333333333</v>
      </c>
      <c r="CE67" s="63">
        <f>CE66+'DEPRECATED - DT-Prelim Calcs'!$C$11</f>
        <v>252</v>
      </c>
      <c r="CF67" s="2">
        <f>CP67/'Drive Train'!$F$35</f>
        <v>0.48999999999999994</v>
      </c>
      <c r="CG67" s="46">
        <f>CN67*12*60/(PI() * 'Drive Train'!$F$15)/CF$2*CF67</f>
        <v>-863.84844016289969</v>
      </c>
      <c r="CH67" s="2">
        <f>('DEPRECATED - DT-Prelim Calcs'!$C$6*CF67-CG67)/('DEPRECATED - DT-Prelim Calcs'!$C$6*CF67)*'DEPRECATED - DT-Prelim Calcs'!$C$7*CF67</f>
        <v>1.5714956361712173</v>
      </c>
      <c r="CI67" s="57">
        <f>CH67/'DEPRECATED - DT-Prelim Calcs'!$C$7*('DEPRECATED - DT-Prelim Calcs'!$C$8-'DEPRECATED - DT-Prelim Calcs'!$C$9)+'DEPRECATED - DT-Prelim Calcs'!$C$9</f>
        <v>86.360950257579745</v>
      </c>
      <c r="CJ67" s="57">
        <f t="shared" si="12"/>
        <v>86.360950257579745</v>
      </c>
      <c r="CK67" s="2">
        <f t="shared" si="39"/>
        <v>1.5241763143494644</v>
      </c>
      <c r="CL67" s="57">
        <f>CK67*'DEPRECATED - DT-Prelim Calcs'!$C$21/CF$2/'DEPRECATED - DT-Prelim Calcs'!$C$19/'DEPRECATED - DT-Prelim Calcs'!$C$18*3.39*'DEPRECATED - DT-Prelim Calcs'!$C$20</f>
        <v>25.773080821789936</v>
      </c>
      <c r="CM67" s="46">
        <f t="shared" si="40"/>
        <v>0</v>
      </c>
      <c r="CN67" s="57">
        <f>CL66*'DEPRECATED - DT-Prelim Calcs'!$C$11+CN66</f>
        <v>-6.5934400229124606</v>
      </c>
      <c r="CO67" s="57">
        <f>CO66+0.5*CL67*'DEPRECATED - DT-Prelim Calcs'!$C$11^2+CN67*'DEPRECATED - DT-Prelim Calcs'!$C$11</f>
        <v>-17114.909287282622</v>
      </c>
      <c r="CP67" s="57">
        <f>MIN('Drive Train'!$F$35-CJ66*'DEPRECATED - DT-Prelim Calcs'!$C$21*'Drive Train'!$F$39,CP66+CJ$2)</f>
        <v>6.0759999999999996</v>
      </c>
      <c r="CQ67" s="57">
        <f>'Drive Train'!$F$35-CJ67*'DEPRECATED - DT-Prelim Calcs'!$C$21*'Drive Train'!$F$39</f>
        <v>6.5274553824845771</v>
      </c>
      <c r="CR67" s="1">
        <f>IF(CO67&gt;='Drive Train'!$F$29,1,0)</f>
        <v>0</v>
      </c>
      <c r="CS67" s="57">
        <f t="shared" si="41"/>
        <v>95.956611397310823</v>
      </c>
      <c r="CT67" s="63">
        <f>CT66+'DEPRECATED - DT-Prelim Calcs'!$C$11</f>
        <v>252</v>
      </c>
      <c r="CU67" s="2">
        <f>DE67/'Drive Train'!$F$35</f>
        <v>0.48999999999999994</v>
      </c>
      <c r="CV67" s="46">
        <f>DC67*12*60/(PI() * 'Drive Train'!$F$15)/CU$2*CU67</f>
        <v>-20996.673157170342</v>
      </c>
      <c r="CW67" s="2">
        <f>('DEPRECATED - DT-Prelim Calcs'!$C$6*CU67-CV67)/('DEPRECATED - DT-Prelim Calcs'!$C$6*CU67)*'DEPRECATED - DT-Prelim Calcs'!$C$7*CU67</f>
        <v>10.674705311215858</v>
      </c>
      <c r="CX67" s="57">
        <f>CW67/'DEPRECATED - DT-Prelim Calcs'!$C$7*('DEPRECATED - DT-Prelim Calcs'!$C$8-'DEPRECATED - DT-Prelim Calcs'!$C$9)+'DEPRECATED - DT-Prelim Calcs'!$C$9</f>
        <v>570.98410432738365</v>
      </c>
      <c r="CY67" s="57">
        <f t="shared" si="13"/>
        <v>93</v>
      </c>
      <c r="CZ67" s="2">
        <f t="shared" si="42"/>
        <v>1.2803081040535502</v>
      </c>
      <c r="DA67" s="57">
        <f>CZ67*'DEPRECATED - DT-Prelim Calcs'!$C$21/CU$2/'DEPRECATED - DT-Prelim Calcs'!$C$19/'DEPRECATED - DT-Prelim Calcs'!$C$18*3.39*'DEPRECATED - DT-Prelim Calcs'!$C$20</f>
        <v>25.773080821789936</v>
      </c>
      <c r="DB67" s="46">
        <f t="shared" si="43"/>
        <v>0</v>
      </c>
      <c r="DC67" s="57">
        <f>DA66*'DEPRECATED - DT-Prelim Calcs'!$C$11+DC66</f>
        <v>-134.61835538855587</v>
      </c>
      <c r="DD67" s="57">
        <f>DD66+0.5*DA67*'DEPRECATED - DT-Prelim Calcs'!$C$11^2+DC67*'DEPRECATED - DT-Prelim Calcs'!$C$11</f>
        <v>-33959.284791062746</v>
      </c>
      <c r="DE67" s="57">
        <f>MIN('Drive Train'!$F$35-CY66*'DEPRECATED - DT-Prelim Calcs'!$C$21*'Drive Train'!$F$39,DE66+CY$2)</f>
        <v>6.0759999999999996</v>
      </c>
      <c r="DF67" s="57">
        <f>'Drive Train'!$F$35-CY67*'DEPRECATED - DT-Prelim Calcs'!$C$21*'Drive Train'!$F$39</f>
        <v>6.0759999999999996</v>
      </c>
      <c r="DG67" s="1">
        <f>IF(DD67&gt;='Drive Train'!$F$29,1,0)</f>
        <v>0</v>
      </c>
      <c r="DH67" s="57">
        <f t="shared" si="44"/>
        <v>103.33333333333333</v>
      </c>
      <c r="DI67" s="63">
        <f>DI66+'DEPRECATED - DT-Prelim Calcs'!$C$11</f>
        <v>252</v>
      </c>
      <c r="DJ67" s="2">
        <f>DT67/'Drive Train'!$F$35</f>
        <v>0.48999999999999994</v>
      </c>
      <c r="DK67" s="46">
        <f>DR67*12*60/(PI() * 'Drive Train'!$F$15)/DJ$2*DJ67</f>
        <v>-24716.009719315956</v>
      </c>
      <c r="DL67" s="2">
        <f>('DEPRECATED - DT-Prelim Calcs'!$C$6*DJ67-DK67)/('DEPRECATED - DT-Prelim Calcs'!$C$6*DJ67)*'DEPRECATED - DT-Prelim Calcs'!$C$7*DJ67</f>
        <v>12.356431599165376</v>
      </c>
      <c r="DM67" s="57">
        <f>DL67/'DEPRECATED - DT-Prelim Calcs'!$C$7*('DEPRECATED - DT-Prelim Calcs'!$C$8-'DEPRECATED - DT-Prelim Calcs'!$C$9)+'DEPRECATED - DT-Prelim Calcs'!$C$9</f>
        <v>660.51335027921903</v>
      </c>
      <c r="DN67" s="57">
        <f t="shared" si="14"/>
        <v>93</v>
      </c>
      <c r="DO67" s="2">
        <f t="shared" si="45"/>
        <v>1.1037138828047846</v>
      </c>
      <c r="DP67" s="57">
        <f>DO67*'DEPRECATED - DT-Prelim Calcs'!$C$21/DJ$2/'DEPRECATED - DT-Prelim Calcs'!$C$19/'DEPRECATED - DT-Prelim Calcs'!$C$18*3.39*'DEPRECATED - DT-Prelim Calcs'!$C$20</f>
        <v>25.773080821789936</v>
      </c>
      <c r="DQ67" s="46">
        <f t="shared" si="46"/>
        <v>0</v>
      </c>
      <c r="DR67" s="57">
        <f>DP66*'DEPRECATED - DT-Prelim Calcs'!$C$11+DR66</f>
        <v>-136.60737959228879</v>
      </c>
      <c r="DS67" s="57">
        <f>DS66+0.5*DP67*'DEPRECATED - DT-Prelim Calcs'!$C$11^2+DR67*'DEPRECATED - DT-Prelim Calcs'!$C$11</f>
        <v>-70742.668872944821</v>
      </c>
      <c r="DT67" s="57">
        <f>MIN('Drive Train'!$F$35-DN66*'DEPRECATED - DT-Prelim Calcs'!$C$21*'Drive Train'!$F$39,DT66+DN$2)</f>
        <v>6.0759999999999996</v>
      </c>
      <c r="DU67" s="57">
        <f>'Drive Train'!$F$35-DN67*'DEPRECATED - DT-Prelim Calcs'!$C$21*'Drive Train'!$F$39</f>
        <v>6.0759999999999996</v>
      </c>
      <c r="DV67" s="1">
        <f>IF(DS67&gt;='Drive Train'!$F$29,1,0)</f>
        <v>0</v>
      </c>
      <c r="DW67" s="57">
        <f t="shared" si="47"/>
        <v>103.33333333333333</v>
      </c>
      <c r="DX67" s="63">
        <f>DX66+'DEPRECATED - DT-Prelim Calcs'!$C$11</f>
        <v>252</v>
      </c>
      <c r="DY67" s="2">
        <f>EI67/'Drive Train'!$F$35</f>
        <v>0.48999999999999994</v>
      </c>
      <c r="DZ67" s="46">
        <f>EG67*12*60/(PI() * 'Drive Train'!$F$15)/DY$2*DY67</f>
        <v>-44320.924329375099</v>
      </c>
      <c r="EA67" s="2">
        <f>('DEPRECATED - DT-Prelim Calcs'!$C$6*DY67-DZ67)/('DEPRECATED - DT-Prelim Calcs'!$C$6*DY67)*'DEPRECATED - DT-Prelim Calcs'!$C$7*DY67</f>
        <v>21.22094270802889</v>
      </c>
      <c r="EB67" s="57">
        <f>EA67/'DEPRECATED - DT-Prelim Calcs'!$C$7*('DEPRECATED - DT-Prelim Calcs'!$C$8-'DEPRECATED - DT-Prelim Calcs'!$C$9)+'DEPRECATED - DT-Prelim Calcs'!$C$9</f>
        <v>1132.4290246639448</v>
      </c>
      <c r="EC67" s="57">
        <f t="shared" si="15"/>
        <v>93</v>
      </c>
      <c r="ED67" s="2">
        <f t="shared" si="48"/>
        <v>0.96993038185874991</v>
      </c>
      <c r="EE67" s="57">
        <f>ED67*'DEPRECATED - DT-Prelim Calcs'!$C$21/DY$2/'DEPRECATED - DT-Prelim Calcs'!$C$19/'DEPRECATED - DT-Prelim Calcs'!$C$18*3.39*'DEPRECATED - DT-Prelim Calcs'!$C$20</f>
        <v>25.773080821789936</v>
      </c>
      <c r="EF67" s="46">
        <f t="shared" si="49"/>
        <v>0</v>
      </c>
      <c r="EG67" s="57">
        <f>EE66*'DEPRECATED - DT-Prelim Calcs'!$C$11+EG66</f>
        <v>-215.27255762751076</v>
      </c>
      <c r="EH67" s="57">
        <f>EH66+0.5*EE67*'DEPRECATED - DT-Prelim Calcs'!$C$11^2+EG67*'DEPRECATED - DT-Prelim Calcs'!$C$11</f>
        <v>-109548.42049405082</v>
      </c>
      <c r="EI67" s="57">
        <f>MIN('Drive Train'!$F$35-EC66*'DEPRECATED - DT-Prelim Calcs'!$C$21*'Drive Train'!$F$39,EI66+EC$2)</f>
        <v>6.0759999999999996</v>
      </c>
      <c r="EJ67" s="57">
        <f>'Drive Train'!$F$35-EC67*'DEPRECATED - DT-Prelim Calcs'!$C$21*'Drive Train'!$F$39</f>
        <v>6.0759999999999996</v>
      </c>
      <c r="EK67" s="1">
        <f>IF(EH67&gt;='Drive Train'!$F$29,1,0)</f>
        <v>0</v>
      </c>
      <c r="EL67" s="57">
        <f t="shared" si="50"/>
        <v>103.33333333333333</v>
      </c>
      <c r="EM67" s="63">
        <f>EM66+'DEPRECATED - DT-Prelim Calcs'!$C$11</f>
        <v>252</v>
      </c>
      <c r="EN67" s="2">
        <f>EX67/'Drive Train'!$F$35</f>
        <v>0.48999999999999994</v>
      </c>
      <c r="EO67" s="46">
        <f>EV67*12*60/(PI() * 'Drive Train'!$F$15)/EN$2*EN67</f>
        <v>-20925.631763746936</v>
      </c>
      <c r="EP67" s="2">
        <f>('DEPRECATED - DT-Prelim Calcs'!$C$6*EN67-EO67)/('DEPRECATED - DT-Prelim Calcs'!$C$6*EN67)*'DEPRECATED - DT-Prelim Calcs'!$C$7*EN67</f>
        <v>10.642583405371505</v>
      </c>
      <c r="EQ67" s="57">
        <f>EP67/'DEPRECATED - DT-Prelim Calcs'!$C$7*('DEPRECATED - DT-Prelim Calcs'!$C$8-'DEPRECATED - DT-Prelim Calcs'!$C$9)+'DEPRECATED - DT-Prelim Calcs'!$C$9</f>
        <v>569.27404602040019</v>
      </c>
      <c r="ER67" s="57">
        <f t="shared" si="16"/>
        <v>93</v>
      </c>
      <c r="ES67" s="2">
        <f t="shared" si="51"/>
        <v>0.86507304327942547</v>
      </c>
      <c r="ET67" s="57">
        <f>ES67*'DEPRECATED - DT-Prelim Calcs'!$C$21/EN$2/'DEPRECATED - DT-Prelim Calcs'!$C$19/'DEPRECATED - DT-Prelim Calcs'!$C$18*3.39*'DEPRECATED - DT-Prelim Calcs'!$C$20</f>
        <v>25.773080821789936</v>
      </c>
      <c r="EU67" s="46">
        <f t="shared" si="52"/>
        <v>0</v>
      </c>
      <c r="EV67" s="57">
        <f>ET66*'DEPRECATED - DT-Prelim Calcs'!$C$11+EV66</f>
        <v>-90.650594347369847</v>
      </c>
      <c r="EW67" s="57">
        <f>EW66+0.5*ET67*'DEPRECATED - DT-Prelim Calcs'!$C$11^2+EV67*'DEPRECATED - DT-Prelim Calcs'!$C$11</f>
        <v>-136521.66254268895</v>
      </c>
      <c r="EX67" s="57">
        <f>MIN('Drive Train'!$F$35-ER66*'DEPRECATED - DT-Prelim Calcs'!$C$21*'Drive Train'!$F$39,EX66+ER$2)</f>
        <v>6.0759999999999996</v>
      </c>
      <c r="EY67" s="57">
        <f>'Drive Train'!$F$35-ER67*'DEPRECATED - DT-Prelim Calcs'!$C$21*'Drive Train'!$F$39</f>
        <v>6.0759999999999996</v>
      </c>
      <c r="EZ67" s="1">
        <f>IF(EW67&gt;='Drive Train'!$F$29,1,0)</f>
        <v>0</v>
      </c>
      <c r="FA67" s="57">
        <f t="shared" si="53"/>
        <v>103.33333333333333</v>
      </c>
      <c r="FB67" s="63">
        <f>FB66+'DEPRECATED - DT-Prelim Calcs'!$C$11</f>
        <v>252</v>
      </c>
      <c r="FC67" s="2">
        <f>FM67/'Drive Train'!$F$35</f>
        <v>3.8751249160811883</v>
      </c>
      <c r="FD67" s="46">
        <f>FK67*12*60/(PI() * 'Drive Train'!$F$15)/FC$2*FC67</f>
        <v>-3428670.3148514326</v>
      </c>
      <c r="FE67" s="2">
        <f>('DEPRECATED - DT-Prelim Calcs'!$C$6*FC67-FD67)/('DEPRECATED - DT-Prelim Calcs'!$C$6*FC67)*'DEPRECATED - DT-Prelim Calcs'!$C$7*FC67</f>
        <v>1559.638386656002</v>
      </c>
      <c r="FF67" s="57">
        <f>FE67/'DEPRECATED - DT-Prelim Calcs'!$C$7*('DEPRECATED - DT-Prelim Calcs'!$C$8-'DEPRECATED - DT-Prelim Calcs'!$C$9)+'DEPRECATED - DT-Prelim Calcs'!$C$9</f>
        <v>83032.411621562263</v>
      </c>
      <c r="FG67" s="57">
        <f t="shared" si="17"/>
        <v>93</v>
      </c>
      <c r="FH67" s="2">
        <f t="shared" si="54"/>
        <v>0.78067567320338405</v>
      </c>
      <c r="FI67" s="57">
        <f>FH67*'DEPRECATED - DT-Prelim Calcs'!$C$21/FC$2/'DEPRECATED - DT-Prelim Calcs'!$C$19/'DEPRECATED - DT-Prelim Calcs'!$C$18*3.39*'DEPRECATED - DT-Prelim Calcs'!$C$20</f>
        <v>25.773080821789936</v>
      </c>
      <c r="FJ67" s="46">
        <f t="shared" si="55"/>
        <v>0</v>
      </c>
      <c r="FK67" s="57">
        <f>FI66*'DEPRECATED - DT-Prelim Calcs'!$C$11+FK66</f>
        <v>-1694.9076711110768</v>
      </c>
      <c r="FL67" s="57">
        <f>FL66+0.5*FI67*'DEPRECATED - DT-Prelim Calcs'!$C$11^2+FK67*'DEPRECATED - DT-Prelim Calcs'!$C$11</f>
        <v>-161996.20145529075</v>
      </c>
      <c r="FM67" s="57">
        <f>MIN('Drive Train'!$F$35-FG66*'DEPRECATED - DT-Prelim Calcs'!$C$21*'Drive Train'!$F$39,FM66+FG$2)</f>
        <v>48.051548959406738</v>
      </c>
      <c r="FN67" s="57">
        <f>'Drive Train'!$F$35-FG67*'DEPRECATED - DT-Prelim Calcs'!$C$21*'Drive Train'!$F$39</f>
        <v>6.0759999999999996</v>
      </c>
      <c r="FO67" s="1">
        <f>IF(FL67&gt;='Drive Train'!$F$29,1,0)</f>
        <v>0</v>
      </c>
      <c r="FP67" s="57">
        <f t="shared" si="56"/>
        <v>103.33333333333333</v>
      </c>
      <c r="FQ67" s="63">
        <f>FQ66+'DEPRECATED - DT-Prelim Calcs'!$C$11</f>
        <v>252</v>
      </c>
      <c r="FR67" s="2">
        <f>GB67/'Drive Train'!$F$35</f>
        <v>0.48999999999999994</v>
      </c>
      <c r="FS67" s="46">
        <f>FZ67*12*60/(PI() * 'Drive Train'!$F$15)/FR$2*FR67</f>
        <v>-153379.38112288644</v>
      </c>
      <c r="FT67" s="2">
        <f>('DEPRECATED - DT-Prelim Calcs'!$C$6*FR67-FS67)/('DEPRECATED - DT-Prelim Calcs'!$C$6*FR67)*'DEPRECATED - DT-Prelim Calcs'!$C$7*FR67</f>
        <v>70.532552627796676</v>
      </c>
      <c r="FU67" s="57">
        <f>FT67/'DEPRECATED - DT-Prelim Calcs'!$C$7*('DEPRECATED - DT-Prelim Calcs'!$C$8-'DEPRECATED - DT-Prelim Calcs'!$C$9)+'DEPRECATED - DT-Prelim Calcs'!$C$9</f>
        <v>3757.6072623013747</v>
      </c>
      <c r="FV67" s="57">
        <f t="shared" si="18"/>
        <v>93</v>
      </c>
      <c r="FW67" s="2">
        <f t="shared" si="57"/>
        <v>0.7112822800297498</v>
      </c>
      <c r="FX67" s="57">
        <f>FW67*'DEPRECATED - DT-Prelim Calcs'!$C$21/FR$2/'DEPRECATED - DT-Prelim Calcs'!$C$19/'DEPRECATED - DT-Prelim Calcs'!$C$18*3.39*'DEPRECATED - DT-Prelim Calcs'!$C$20</f>
        <v>25.773080821789936</v>
      </c>
      <c r="FY67" s="46">
        <f t="shared" si="58"/>
        <v>0</v>
      </c>
      <c r="FZ67" s="57">
        <f>FX66*'DEPRECATED - DT-Prelim Calcs'!$C$11+FZ66</f>
        <v>-546.32147046236844</v>
      </c>
      <c r="GA67" s="57">
        <f>GA66+0.5*FX67*'DEPRECATED - DT-Prelim Calcs'!$C$11^2+FZ67*'DEPRECATED - DT-Prelim Calcs'!$C$11</f>
        <v>-201583.57105615284</v>
      </c>
      <c r="GB67" s="57">
        <f>MIN('Drive Train'!$F$35-FV66*'DEPRECATED - DT-Prelim Calcs'!$C$21*'Drive Train'!$F$39,GB66+FV$2)</f>
        <v>6.0759999999999996</v>
      </c>
      <c r="GC67" s="57">
        <f>'Drive Train'!$F$35-FV67*'DEPRECATED - DT-Prelim Calcs'!$C$21*'Drive Train'!$F$39</f>
        <v>6.0759999999999996</v>
      </c>
      <c r="GD67" s="1">
        <f>IF(GA67&gt;='Drive Train'!$F$29,1,0)</f>
        <v>0</v>
      </c>
      <c r="GE67" s="57">
        <f t="shared" si="59"/>
        <v>103.33333333333333</v>
      </c>
      <c r="GF67" s="63">
        <f>GF66+'DEPRECATED - DT-Prelim Calcs'!$C$11</f>
        <v>252</v>
      </c>
      <c r="GG67" s="2">
        <f>GQ67/'Drive Train'!$F$35</f>
        <v>0.83548387096774201</v>
      </c>
      <c r="GH67" s="46">
        <f>GO67*12*60/(PI() * 'Drive Train'!$F$15)/GG$2*GG67</f>
        <v>-272925.63393191347</v>
      </c>
      <c r="GI67" s="2">
        <f>('DEPRECATED - DT-Prelim Calcs'!$C$6*GG67-GH67)/('DEPRECATED - DT-Prelim Calcs'!$C$6*GG67)*'DEPRECATED - DT-Prelim Calcs'!$C$7*GG67</f>
        <v>125.41891533652033</v>
      </c>
      <c r="GJ67" s="57">
        <f>GI67/'DEPRECATED - DT-Prelim Calcs'!$C$7*('DEPRECATED - DT-Prelim Calcs'!$C$8-'DEPRECATED - DT-Prelim Calcs'!$C$9)+'DEPRECATED - DT-Prelim Calcs'!$C$9</f>
        <v>6679.5659077491946</v>
      </c>
      <c r="GK67" s="57">
        <f t="shared" si="60"/>
        <v>29.999999999999982</v>
      </c>
      <c r="GL67" s="2">
        <f t="shared" si="61"/>
        <v>0.99579519204165001</v>
      </c>
      <c r="GM67" s="57">
        <f>GL67*'DEPRECATED - DT-Prelim Calcs'!$C$21/GG$2/'DEPRECATED - DT-Prelim Calcs'!$C$19/'DEPRECATED - DT-Prelim Calcs'!$C$18*3.39*'DEPRECATED - DT-Prelim Calcs'!$C$20</f>
        <v>25.773080821789936</v>
      </c>
      <c r="GN67" s="46">
        <f t="shared" si="62"/>
        <v>0</v>
      </c>
      <c r="GO67" s="57">
        <f>GM66*'DEPRECATED - DT-Prelim Calcs'!$C$11+GO66</f>
        <v>-798.19988476402182</v>
      </c>
      <c r="GP67" s="57">
        <f>GP66+0.5*GM67*'DEPRECATED - DT-Prelim Calcs'!$C$11^2+GO67*'DEPRECATED - DT-Prelim Calcs'!$C$11</f>
        <v>-97155.085047480999</v>
      </c>
      <c r="GQ67" s="57">
        <f>MIN('Drive Train'!$F$35-GK66*'DEPRECATED - DT-Prelim Calcs'!$C$21*'Drive Train'!$F$39,GQ66+GK$2)</f>
        <v>10.360000000000001</v>
      </c>
      <c r="GR67" s="57">
        <f>'Drive Train'!$F$35-GK67*'DEPRECATED - DT-Prelim Calcs'!$C$21*'Drive Train'!$F$39</f>
        <v>10.360000000000001</v>
      </c>
      <c r="GS67" s="1">
        <f>IF(GP67&gt;='Drive Train'!$F$29,1,0)</f>
        <v>0</v>
      </c>
      <c r="GT67" s="57">
        <f t="shared" si="63"/>
        <v>33.333333333333314</v>
      </c>
      <c r="GU67" s="63">
        <f>GU66+'DEPRECATED - DT-Prelim Calcs'!$C$11</f>
        <v>252</v>
      </c>
      <c r="GV67" s="2">
        <f>HF67/'Drive Train'!$F$35</f>
        <v>0.81720430107526887</v>
      </c>
      <c r="GW67" s="46">
        <f>HD67*12*60/(PI() * 'Drive Train'!$F$15)/GV$2*GV67</f>
        <v>-92058.225653494388</v>
      </c>
      <c r="GX67" s="2">
        <f>('DEPRECATED - DT-Prelim Calcs'!$C$6*GV67-GW67)/('DEPRECATED - DT-Prelim Calcs'!$C$6*GV67)*'DEPRECATED - DT-Prelim Calcs'!$C$7*GV67</f>
        <v>43.594288599160151</v>
      </c>
      <c r="GY67" s="57">
        <f>GX67/'DEPRECATED - DT-Prelim Calcs'!$C$7*('DEPRECATED - DT-Prelim Calcs'!$C$8-'DEPRECATED - DT-Prelim Calcs'!$C$9)+'DEPRECATED - DT-Prelim Calcs'!$C$9</f>
        <v>2323.5079781212644</v>
      </c>
      <c r="GZ67" s="57">
        <f t="shared" si="20"/>
        <v>33.333333333333314</v>
      </c>
      <c r="HA67" s="2">
        <f t="shared" si="64"/>
        <v>0.99579519204165001</v>
      </c>
      <c r="HB67" s="57">
        <f>HA67*'DEPRECATED - DT-Prelim Calcs'!$C$21/GV$2/'DEPRECATED - DT-Prelim Calcs'!$C$19/'DEPRECATED - DT-Prelim Calcs'!$C$18*3.39*'DEPRECATED - DT-Prelim Calcs'!$C$20</f>
        <v>25.773080821789936</v>
      </c>
      <c r="HC67" s="46">
        <f t="shared" si="65"/>
        <v>0</v>
      </c>
      <c r="HD67" s="57">
        <f>HB66*'DEPRECATED - DT-Prelim Calcs'!$C$11+HD66</f>
        <v>-275.25635813670999</v>
      </c>
      <c r="HE67" s="57">
        <f>HE66+0.5*HB67*'DEPRECATED - DT-Prelim Calcs'!$C$11^2+HD67*'DEPRECATED - DT-Prelim Calcs'!$C$11</f>
        <v>-101965.16307084964</v>
      </c>
      <c r="HF67" s="57">
        <f>MIN('Drive Train'!$F$35-GZ66*'DEPRECATED - DT-Prelim Calcs'!$C$21*'Drive Train'!$F$39,HF66+GZ$2)</f>
        <v>10.133333333333335</v>
      </c>
      <c r="HG67" s="57">
        <f>'Drive Train'!$F$35-GZ67*'DEPRECATED - DT-Prelim Calcs'!$C$21*'Drive Train'!$F$39</f>
        <v>10.133333333333335</v>
      </c>
      <c r="HH67" s="1">
        <f>IF(HE67&gt;='Drive Train'!$F$29,1,0)</f>
        <v>0</v>
      </c>
      <c r="HI67" s="57">
        <f t="shared" si="66"/>
        <v>37.037037037037017</v>
      </c>
      <c r="HJ67" s="63">
        <f>HJ66+'DEPRECATED - DT-Prelim Calcs'!$C$11</f>
        <v>252</v>
      </c>
      <c r="HK67" s="2">
        <f>HU67/'Drive Train'!$F$35</f>
        <v>0.79892473118279583</v>
      </c>
      <c r="HL67" s="46">
        <f>HS67*12*60/(PI() * 'Drive Train'!$F$15)/HK$2*HK67</f>
        <v>-195713.7319087986</v>
      </c>
      <c r="HM67" s="2">
        <f>('DEPRECATED - DT-Prelim Calcs'!$C$6*HK67-HL67)/('DEPRECATED - DT-Prelim Calcs'!$C$6*HK67)*'DEPRECATED - DT-Prelim Calcs'!$C$7*HK67</f>
        <v>90.418859615322148</v>
      </c>
      <c r="HN67" s="57">
        <f>HM67/'DEPRECATED - DT-Prelim Calcs'!$C$7*('DEPRECATED - DT-Prelim Calcs'!$C$8-'DEPRECATED - DT-Prelim Calcs'!$C$9)+'DEPRECATED - DT-Prelim Calcs'!$C$9</f>
        <v>4816.2849330480622</v>
      </c>
      <c r="HO67" s="57">
        <f t="shared" si="21"/>
        <v>36.66666666666665</v>
      </c>
      <c r="HP67" s="2">
        <f t="shared" si="67"/>
        <v>0.99579519204165001</v>
      </c>
      <c r="HQ67" s="57">
        <f>HP67*'DEPRECATED - DT-Prelim Calcs'!$C$21/HK$2/'DEPRECATED - DT-Prelim Calcs'!$C$19/'DEPRECATED - DT-Prelim Calcs'!$C$18*3.39*'DEPRECATED - DT-Prelim Calcs'!$C$20</f>
        <v>25.773080821789936</v>
      </c>
      <c r="HR67" s="46">
        <f t="shared" si="68"/>
        <v>0</v>
      </c>
      <c r="HS67" s="57">
        <f>HQ66*'DEPRECATED - DT-Prelim Calcs'!$C$11+HS66</f>
        <v>-598.57811778634937</v>
      </c>
      <c r="HT67" s="57">
        <f>HT66+0.5*HQ67*'DEPRECATED - DT-Prelim Calcs'!$C$11^2+HS67*'DEPRECATED - DT-Prelim Calcs'!$C$11</f>
        <v>-111138.25716854921</v>
      </c>
      <c r="HU67" s="57">
        <f>MIN('Drive Train'!$F$35-HO66*'DEPRECATED - DT-Prelim Calcs'!$C$21*'Drive Train'!$F$39,HU66+HO$2)</f>
        <v>9.9066666666666681</v>
      </c>
      <c r="HV67" s="57">
        <f>'Drive Train'!$F$35-HO67*'DEPRECATED - DT-Prelim Calcs'!$C$21*'Drive Train'!$F$39</f>
        <v>9.9066666666666681</v>
      </c>
      <c r="HW67" s="1">
        <f>IF(HT67&gt;='Drive Train'!$F$29,1,0)</f>
        <v>0</v>
      </c>
      <c r="HX67" s="57">
        <f t="shared" si="69"/>
        <v>40.740740740740726</v>
      </c>
      <c r="HY67" s="63">
        <f>HY66+'DEPRECATED - DT-Prelim Calcs'!$C$11</f>
        <v>252</v>
      </c>
      <c r="HZ67" s="2">
        <f>IJ67/'Drive Train'!$F$35</f>
        <v>0.78064516129032269</v>
      </c>
      <c r="IA67" s="46">
        <f>IH67*12*60/(PI() * 'Drive Train'!$F$15)/HZ$2*HZ67</f>
        <v>1494.3640601274576</v>
      </c>
      <c r="IB67" s="2">
        <f>('DEPRECATED - DT-Prelim Calcs'!$C$6*HZ67-IA67)/('DEPRECATED - DT-Prelim Calcs'!$C$6*HZ67)*'DEPRECATED - DT-Prelim Calcs'!$C$7*HZ67</f>
        <v>1.2056667739991389</v>
      </c>
      <c r="IC67" s="57">
        <f>IB67/'DEPRECATED - DT-Prelim Calcs'!$C$7*('DEPRECATED - DT-Prelim Calcs'!$C$8-'DEPRECATED - DT-Prelim Calcs'!$C$9)+'DEPRECATED - DT-Prelim Calcs'!$C$9</f>
        <v>66.885496723688604</v>
      </c>
      <c r="ID67" s="57">
        <f t="shared" si="22"/>
        <v>39.999999999999986</v>
      </c>
      <c r="IE67" s="2">
        <f t="shared" si="70"/>
        <v>0.56049877375584156</v>
      </c>
      <c r="IF67" s="57">
        <f>IE67*'DEPRECATED - DT-Prelim Calcs'!$C$21/HZ$2/'DEPRECATED - DT-Prelim Calcs'!$C$19/'DEPRECATED - DT-Prelim Calcs'!$C$18*3.39*'DEPRECATED - DT-Prelim Calcs'!$C$20</f>
        <v>14.506778413848025</v>
      </c>
      <c r="IG67" s="46">
        <f t="shared" si="71"/>
        <v>0</v>
      </c>
      <c r="IH67" s="57">
        <f>IF66*'DEPRECATED - DT-Prelim Calcs'!$C$11+IH66</f>
        <v>4.6774391378303619</v>
      </c>
      <c r="II67" s="57">
        <f>II66+0.5*IF67*'DEPRECATED - DT-Prelim Calcs'!$C$11^2+IH67*'DEPRECATED - DT-Prelim Calcs'!$C$11</f>
        <v>-128984.41808296576</v>
      </c>
      <c r="IJ67" s="57">
        <f>MIN('Drive Train'!$F$35-ID66*'DEPRECATED - DT-Prelim Calcs'!$C$21*'Drive Train'!$F$39,IJ66+ID$2)</f>
        <v>9.6800000000000015</v>
      </c>
      <c r="IK67" s="57">
        <f>'Drive Train'!$F$35-ID67*'DEPRECATED - DT-Prelim Calcs'!$C$21*'Drive Train'!$F$39</f>
        <v>9.6800000000000015</v>
      </c>
      <c r="IL67" s="1">
        <f>IF(II67&gt;='Drive Train'!$F$29,1,0)</f>
        <v>0</v>
      </c>
      <c r="IM67" s="57">
        <f t="shared" si="72"/>
        <v>44.444444444444429</v>
      </c>
      <c r="IN67" s="63">
        <f>IN66+'DEPRECATED - DT-Prelim Calcs'!$C$11</f>
        <v>252</v>
      </c>
      <c r="IO67" s="2">
        <f>IY67/'Drive Train'!$F$35</f>
        <v>0.76236559139784954</v>
      </c>
      <c r="IP67" s="46">
        <f>IW67*12*60/(PI() * 'Drive Train'!$F$15)/IO$2*IO67</f>
        <v>-241697.20147296201</v>
      </c>
      <c r="IQ67" s="2">
        <f>('DEPRECATED - DT-Prelim Calcs'!$C$6*IO67-IP67)/('DEPRECATED - DT-Prelim Calcs'!$C$6*IO67)*'DEPRECATED - DT-Prelim Calcs'!$C$7*IO67</f>
        <v>111.12252725722725</v>
      </c>
      <c r="IR67" s="57">
        <f>IQ67/'DEPRECATED - DT-Prelim Calcs'!$C$7*('DEPRECATED - DT-Prelim Calcs'!$C$8-'DEPRECATED - DT-Prelim Calcs'!$C$9)+'DEPRECATED - DT-Prelim Calcs'!$C$9</f>
        <v>5918.4760361420149</v>
      </c>
      <c r="IS67" s="57">
        <f t="shared" si="23"/>
        <v>43.333333333333321</v>
      </c>
      <c r="IT67" s="2">
        <f t="shared" si="73"/>
        <v>0.99579519204165001</v>
      </c>
      <c r="IU67" s="57">
        <f>IT67*'DEPRECATED - DT-Prelim Calcs'!$C$21/IO$2/'DEPRECATED - DT-Prelim Calcs'!$C$19/'DEPRECATED - DT-Prelim Calcs'!$C$18*3.39*'DEPRECATED - DT-Prelim Calcs'!$C$20</f>
        <v>25.773080821789936</v>
      </c>
      <c r="IV67" s="46">
        <f t="shared" si="74"/>
        <v>0</v>
      </c>
      <c r="IW67" s="57">
        <f>IU66*'DEPRECATED - DT-Prelim Calcs'!$C$11+IW66</f>
        <v>-774.66465021779652</v>
      </c>
      <c r="IX67" s="57">
        <f>IX66+0.5*IU67*'DEPRECATED - DT-Prelim Calcs'!$C$11^2+IW67*'DEPRECATED - DT-Prelim Calcs'!$C$11</f>
        <v>-116374.12517538641</v>
      </c>
      <c r="IY67" s="57">
        <f>MIN('Drive Train'!$F$35-IS66*'DEPRECATED - DT-Prelim Calcs'!$C$21*'Drive Train'!$F$39,IY66+IS$2)</f>
        <v>9.4533333333333349</v>
      </c>
      <c r="IZ67" s="57">
        <f>'Drive Train'!$F$35-IS67*'DEPRECATED - DT-Prelim Calcs'!$C$21*'Drive Train'!$F$39</f>
        <v>9.4533333333333349</v>
      </c>
      <c r="JA67" s="1">
        <f>IF(IX67&gt;='Drive Train'!$F$29,1,0)</f>
        <v>0</v>
      </c>
      <c r="JB67" s="57">
        <f t="shared" si="75"/>
        <v>48.148148148148138</v>
      </c>
      <c r="JC67" s="63">
        <f>JC66+'DEPRECATED - DT-Prelim Calcs'!$C$11</f>
        <v>252</v>
      </c>
      <c r="JD67" s="2">
        <f>JN67/'Drive Train'!$F$35</f>
        <v>0.74408602150537628</v>
      </c>
      <c r="JE67" s="46">
        <f>JL67*12*60/(PI() * 'Drive Train'!$F$15)/JD$2*JD67</f>
        <v>-247059.10479484827</v>
      </c>
      <c r="JF67" s="2">
        <f>('DEPRECATED - DT-Prelim Calcs'!$C$6*JD67-JE67)/('DEPRECATED - DT-Prelim Calcs'!$C$6*JD67)*'DEPRECATED - DT-Prelim Calcs'!$C$7*JD67</f>
        <v>113.50289882319463</v>
      </c>
      <c r="JG67" s="57">
        <f>JF67/'DEPRECATED - DT-Prelim Calcs'!$C$7*('DEPRECATED - DT-Prelim Calcs'!$C$8-'DEPRECATED - DT-Prelim Calcs'!$C$9)+'DEPRECATED - DT-Prelim Calcs'!$C$9</f>
        <v>6045.1987215833487</v>
      </c>
      <c r="JH67" s="57">
        <f t="shared" si="24"/>
        <v>46.666666666666657</v>
      </c>
      <c r="JI67" s="2">
        <f t="shared" si="76"/>
        <v>0.99579519204165001</v>
      </c>
      <c r="JJ67" s="57">
        <f>JI67*'DEPRECATED - DT-Prelim Calcs'!$C$21/JD$2/'DEPRECATED - DT-Prelim Calcs'!$C$19/'DEPRECATED - DT-Prelim Calcs'!$C$18*3.39*'DEPRECATED - DT-Prelim Calcs'!$C$20</f>
        <v>25.773080821789936</v>
      </c>
      <c r="JK67" s="46">
        <f t="shared" si="77"/>
        <v>0</v>
      </c>
      <c r="JL67" s="57">
        <f>JJ66*'DEPRECATED - DT-Prelim Calcs'!$C$11+JL66</f>
        <v>-811.30307269669891</v>
      </c>
      <c r="JM67" s="57">
        <f>JM66+0.5*JJ67*'DEPRECATED - DT-Prelim Calcs'!$C$11^2+JL67*'DEPRECATED - DT-Prelim Calcs'!$C$11</f>
        <v>-128610.04072058819</v>
      </c>
      <c r="JN67" s="57">
        <f>MIN('Drive Train'!$F$35-JH66*'DEPRECATED - DT-Prelim Calcs'!$C$21*'Drive Train'!$F$39,JN66+JH$2)</f>
        <v>9.2266666666666666</v>
      </c>
      <c r="JO67" s="57">
        <f>'Drive Train'!$F$35-JH67*'DEPRECATED - DT-Prelim Calcs'!$C$21*'Drive Train'!$F$39</f>
        <v>9.2266666666666666</v>
      </c>
      <c r="JP67" s="1">
        <f>IF(JM67&gt;='Drive Train'!$F$29,1,0)</f>
        <v>0</v>
      </c>
      <c r="JQ67" s="57">
        <f>MIN(JG67,'DEPRECATED - DT-Prelim Calcs'!$C$10)*'DEPRECATED - DT-Prelim Calcs'!$C$11*1000/60/60</f>
        <v>103.33333333333333</v>
      </c>
      <c r="JR67" s="63">
        <f>JR66+'DEPRECATED - DT-Prelim Calcs'!$C$11</f>
        <v>252</v>
      </c>
      <c r="JS67" s="2">
        <f>KC67/'Drive Train'!$F$35</f>
        <v>0.72580645161290325</v>
      </c>
      <c r="JT67" s="46">
        <f>KA67*12*60/(PI() * 'Drive Train'!$F$15)/JS$2*JS67</f>
        <v>-344703.76003890095</v>
      </c>
      <c r="JU67" s="2">
        <f>('DEPRECATED - DT-Prelim Calcs'!$C$6*JS67-JT67)/('DEPRECATED - DT-Prelim Calcs'!$C$6*JS67)*'DEPRECATED - DT-Prelim Calcs'!$C$7*JS67</f>
        <v>157.60961788117348</v>
      </c>
      <c r="JV67" s="57">
        <f>JU67/'DEPRECATED - DT-Prelim Calcs'!$C$7*('DEPRECATED - DT-Prelim Calcs'!$C$8-'DEPRECATED - DT-Prelim Calcs'!$C$9)+'DEPRECATED - DT-Prelim Calcs'!$C$9</f>
        <v>8393.2867112674521</v>
      </c>
      <c r="JW67" s="57">
        <f t="shared" si="25"/>
        <v>49.999999999999993</v>
      </c>
      <c r="JX67" s="2">
        <f t="shared" si="78"/>
        <v>0.99579519204165001</v>
      </c>
      <c r="JY67" s="57">
        <f>JX67*'DEPRECATED - DT-Prelim Calcs'!$C$21/JS$2/'DEPRECATED - DT-Prelim Calcs'!$C$19/'DEPRECATED - DT-Prelim Calcs'!$C$18*3.39*'DEPRECATED - DT-Prelim Calcs'!$C$20</f>
        <v>25.773080821789936</v>
      </c>
      <c r="JZ67" s="46">
        <f t="shared" si="79"/>
        <v>0</v>
      </c>
      <c r="KA67" s="57">
        <f>JY66*'DEPRECATED - DT-Prelim Calcs'!$C$11+KA66</f>
        <v>-1160.4611340446859</v>
      </c>
      <c r="KB67" s="57">
        <f>KB66+0.5*JY67*'DEPRECATED - DT-Prelim Calcs'!$C$11^2+KA67*'DEPRECATED - DT-Prelim Calcs'!$C$11</f>
        <v>-103238.69919803762</v>
      </c>
      <c r="KC67" s="57">
        <f>MIN('Drive Train'!$F$35-JW66*'DEPRECATED - DT-Prelim Calcs'!$C$21*'Drive Train'!$F$39,KC66+JW$2)</f>
        <v>9</v>
      </c>
      <c r="KD67" s="57">
        <f>'Drive Train'!$F$35-JW67*'DEPRECATED - DT-Prelim Calcs'!$C$21*'Drive Train'!$F$39</f>
        <v>9</v>
      </c>
      <c r="KE67" s="1">
        <f>IF(KB67&gt;='Drive Train'!$F$29,1,0)</f>
        <v>0</v>
      </c>
      <c r="KF67" s="57">
        <f>MIN(JV67,'DEPRECATED - DT-Prelim Calcs'!$C$10)*'DEPRECATED - DT-Prelim Calcs'!$C$11*1000/60/60</f>
        <v>103.33333333333333</v>
      </c>
      <c r="KG67" s="63">
        <f>KG66+'DEPRECATED - DT-Prelim Calcs'!$C$11</f>
        <v>252</v>
      </c>
      <c r="KH67" s="2">
        <f>KR67/'Drive Train'!$F$35</f>
        <v>0.7075268817204301</v>
      </c>
      <c r="KI67" s="46">
        <f>KP67*12*60/(PI() * 'Drive Train'!$F$15)/KH$2*KH67</f>
        <v>-59896.966119093981</v>
      </c>
      <c r="KJ67" s="2">
        <f>('DEPRECATED - DT-Prelim Calcs'!$C$6*KH67-KI67)/('DEPRECATED - DT-Prelim Calcs'!$C$6*KH67)*'DEPRECATED - DT-Prelim Calcs'!$C$7*KH67</f>
        <v>28.788008142735453</v>
      </c>
      <c r="KK67" s="57">
        <f>KJ67/'DEPRECATED - DT-Prelim Calcs'!$C$7*('DEPRECATED - DT-Prelim Calcs'!$C$8-'DEPRECATED - DT-Prelim Calcs'!$C$9)+'DEPRECATED - DT-Prelim Calcs'!$C$9</f>
        <v>1535.2732135738418</v>
      </c>
      <c r="KL67" s="57">
        <f t="shared" si="26"/>
        <v>53.333333333333329</v>
      </c>
      <c r="KM67" s="2">
        <f t="shared" si="80"/>
        <v>0.99579519204165001</v>
      </c>
      <c r="KN67" s="57">
        <f>KM67*'DEPRECATED - DT-Prelim Calcs'!$C$21/KH$2/'DEPRECATED - DT-Prelim Calcs'!$C$19/'DEPRECATED - DT-Prelim Calcs'!$C$18*3.39*'DEPRECATED - DT-Prelim Calcs'!$C$20</f>
        <v>25.773080821789936</v>
      </c>
      <c r="KO67" s="46">
        <f t="shared" si="81"/>
        <v>0</v>
      </c>
      <c r="KP67" s="57">
        <f>KN66*'DEPRECATED - DT-Prelim Calcs'!$C$11+KP66</f>
        <v>-206.85560037921755</v>
      </c>
      <c r="KQ67" s="57">
        <f>KQ66+0.5*KN67*'DEPRECATED - DT-Prelim Calcs'!$C$11^2+KP67*'DEPRECATED - DT-Prelim Calcs'!$C$11</f>
        <v>-137023.3314287721</v>
      </c>
      <c r="KR67" s="57">
        <f>MIN('Drive Train'!$F$35-KL66*'DEPRECATED - DT-Prelim Calcs'!$C$21*'Drive Train'!$F$39,KR66+KL$2)</f>
        <v>8.7733333333333334</v>
      </c>
      <c r="KS67" s="57">
        <f>'Drive Train'!$F$35-KL67*'DEPRECATED - DT-Prelim Calcs'!$C$21*'Drive Train'!$F$39</f>
        <v>8.7733333333333334</v>
      </c>
      <c r="KT67" s="1">
        <f>IF(KQ67&gt;='Drive Train'!$F$29,1,0)</f>
        <v>0</v>
      </c>
      <c r="KU67" s="57">
        <f>MIN(KK67,'DEPRECATED - DT-Prelim Calcs'!$C$10)*'DEPRECATED - DT-Prelim Calcs'!$C$11*1000/60/60</f>
        <v>103.33333333333333</v>
      </c>
      <c r="KV67" s="63">
        <f>KV66+'DEPRECATED - DT-Prelim Calcs'!$C$11</f>
        <v>252</v>
      </c>
      <c r="KW67" s="2">
        <f>LG67/'Drive Train'!$F$35</f>
        <v>4.1002129379056989</v>
      </c>
      <c r="KX67" s="46">
        <f>LE67*12*60/(PI() * 'Drive Train'!$F$15)/KW$2*KW67</f>
        <v>-2194631.2019120059</v>
      </c>
      <c r="KY67" s="2">
        <f>('DEPRECATED - DT-Prelim Calcs'!$C$6*KW67-KX67)/('DEPRECATED - DT-Prelim Calcs'!$C$6*KW67)*'DEPRECATED - DT-Prelim Calcs'!$C$7*KW67</f>
        <v>1002.2006870279953</v>
      </c>
      <c r="KZ67" s="57">
        <f>KY67/'DEPRECATED - DT-Prelim Calcs'!$C$7*('DEPRECATED - DT-Prelim Calcs'!$C$8-'DEPRECATED - DT-Prelim Calcs'!$C$9)+'DEPRECATED - DT-Prelim Calcs'!$C$9</f>
        <v>53356.371429747633</v>
      </c>
      <c r="LA67" s="57">
        <f t="shared" si="27"/>
        <v>56.666666666666664</v>
      </c>
      <c r="LB67" s="2">
        <f t="shared" si="82"/>
        <v>0.99579519204165001</v>
      </c>
      <c r="LC67" s="57">
        <f>LB67*'DEPRECATED - DT-Prelim Calcs'!$C$21/KW$2/'DEPRECATED - DT-Prelim Calcs'!$C$19/'DEPRECATED - DT-Prelim Calcs'!$C$18*3.39*'DEPRECATED - DT-Prelim Calcs'!$C$20</f>
        <v>25.773080821789936</v>
      </c>
      <c r="LD67" s="46">
        <f t="shared" si="83"/>
        <v>0</v>
      </c>
      <c r="LE67" s="57">
        <f>LC66*'DEPRECATED - DT-Prelim Calcs'!$C$11+LE66</f>
        <v>-1307.8578427173454</v>
      </c>
      <c r="LF67" s="57">
        <f>LF66+0.5*LC67*'DEPRECATED - DT-Prelim Calcs'!$C$11^2+LE67*'DEPRECATED - DT-Prelim Calcs'!$C$11</f>
        <v>-121252.16575703923</v>
      </c>
      <c r="LG67" s="57">
        <f>MIN('Drive Train'!$F$35-LA66*'DEPRECATED - DT-Prelim Calcs'!$C$21*'Drive Train'!$F$39,LG66+LA$2)</f>
        <v>50.842640430030663</v>
      </c>
      <c r="LH67" s="57">
        <f>'Drive Train'!$F$35-LA67*'DEPRECATED - DT-Prelim Calcs'!$C$21*'Drive Train'!$F$39</f>
        <v>8.5466666666666669</v>
      </c>
      <c r="LI67" s="1">
        <f>IF(LF67&gt;='Drive Train'!$F$29,1,0)</f>
        <v>0</v>
      </c>
      <c r="LJ67" s="57">
        <f>MIN(KZ67,'DEPRECATED - DT-Prelim Calcs'!$C$10)*'DEPRECATED - DT-Prelim Calcs'!$C$11*1000/60/60</f>
        <v>103.33333333333333</v>
      </c>
      <c r="LK67" s="63">
        <f>LK66+'DEPRECATED - DT-Prelim Calcs'!$C$11</f>
        <v>252</v>
      </c>
      <c r="LL67" s="2">
        <f>LV67/'Drive Train'!$F$35</f>
        <v>0.67096774193548392</v>
      </c>
      <c r="LM67" s="46">
        <f>LT67*12*60/(PI() * 'Drive Train'!$F$15)/LL$2*LL67</f>
        <v>-97088.280667785031</v>
      </c>
      <c r="LN67" s="2">
        <f>('DEPRECATED - DT-Prelim Calcs'!$C$6*LL67-LM67)/('DEPRECATED - DT-Prelim Calcs'!$C$6*LL67)*'DEPRECATED - DT-Prelim Calcs'!$C$7*LL67</f>
        <v>45.516236087213109</v>
      </c>
      <c r="LO67" s="57">
        <f>LN67/'DEPRECATED - DT-Prelim Calcs'!$C$7*('DEPRECATED - DT-Prelim Calcs'!$C$8-'DEPRECATED - DT-Prelim Calcs'!$C$9)+'DEPRECATED - DT-Prelim Calcs'!$C$9</f>
        <v>2425.8257634810961</v>
      </c>
      <c r="LP67" s="57">
        <f t="shared" si="28"/>
        <v>60</v>
      </c>
      <c r="LQ67" s="2">
        <f t="shared" si="84"/>
        <v>0.99579519204165001</v>
      </c>
      <c r="LR67" s="57">
        <f>LQ67*'DEPRECATED - DT-Prelim Calcs'!$C$21/LL$2/'DEPRECATED - DT-Prelim Calcs'!$C$19/'DEPRECATED - DT-Prelim Calcs'!$C$18*3.39*'DEPRECATED - DT-Prelim Calcs'!$C$20</f>
        <v>25.773080821789936</v>
      </c>
      <c r="LS67" s="46">
        <f t="shared" si="85"/>
        <v>0</v>
      </c>
      <c r="LT67" s="57">
        <f>LR66*'DEPRECATED - DT-Prelim Calcs'!$C$11+LT66</f>
        <v>-353.56606280523658</v>
      </c>
      <c r="LU67" s="57">
        <f>LU66+0.5*LR67*'DEPRECATED - DT-Prelim Calcs'!$C$11^2+LT67*'DEPRECATED - DT-Prelim Calcs'!$C$11</f>
        <v>-139404.46300701326</v>
      </c>
      <c r="LV67" s="57">
        <f>MIN('Drive Train'!$F$35-LP66*'DEPRECATED - DT-Prelim Calcs'!$C$21*'Drive Train'!$F$39,LV66+LP$2)</f>
        <v>8.32</v>
      </c>
      <c r="LW67" s="57">
        <f>'Drive Train'!$F$35-LP67*'DEPRECATED - DT-Prelim Calcs'!$C$21*'Drive Train'!$F$39</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Train'!$AA$49 + V67*(1-'Drive Train'!$AA$49))</f>
        <v>0</v>
      </c>
      <c r="W68" s="57">
        <f t="shared" si="0"/>
        <v>0</v>
      </c>
      <c r="X68" s="2">
        <f>MAX(MIN(IF(AND(AI67=1,AG68&lt;0),-1,1)*(W68-$C$9)/($C$8-$C$9)*$C$7-$C$29*AE68/T$2 -  AI67*$C$29/2,X$2),MAX(X$4:X67)*-1)</f>
        <v>-0.2458281045106315</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Train'!$F$39,AG67+W$2)-$C$3,IF(AE67-1&lt;=0,0,IF($C$32=Motors!$C$29,MAX(MAX(AG$4:AG67)*-1,AG67-W$2),MAX(0,MAX(AG$4:AG67)*-1,AG67-W$2))))</f>
        <v>0</v>
      </c>
      <c r="AH68" s="57">
        <f>'Drive Train'!$F$35-ABS(W68)*'DEPRECATED - DT-Prelim Calcs'!$C$21*'Drive Train'!$F$39</f>
        <v>12.4</v>
      </c>
      <c r="AI68" s="1">
        <f>IF(AJ68&gt;='Drive Train'!$F$29,1,0)</f>
        <v>1</v>
      </c>
      <c r="AJ68" s="57">
        <f>AJ67+0.5*Y68*'DEPRECATED - DT-Prelim Calcs'!$C$11^2+AE68*'DEPRECATED - DT-Prelim Calcs'!$C$11</f>
        <v>784.33981740885292</v>
      </c>
      <c r="AK68" s="57">
        <f t="shared" si="8"/>
        <v>0</v>
      </c>
      <c r="AL68" s="63">
        <f>AL67+'DEPRECATED - DT-Prelim Calcs'!$C$11</f>
        <v>256</v>
      </c>
      <c r="AM68" s="2">
        <f>AW68/'Drive Train'!$F$35</f>
        <v>0.88882643660664495</v>
      </c>
      <c r="AN68" s="46">
        <f>AU68*12*60/(PI() * 'Drive Train'!$F$15)/AM$2*AM68</f>
        <v>4007.4132083635764</v>
      </c>
      <c r="AO68" s="2">
        <f>('DEPRECATED - DT-Prelim Calcs'!$C$6*AM68-AN68)/('DEPRECATED - DT-Prelim Calcs'!$C$6*AM68)*'DEPRECATED - DT-Prelim Calcs'!$C$7*AM68</f>
        <v>0.33008937973491886</v>
      </c>
      <c r="AP68" s="57">
        <f>AO68/'DEPRECATED - DT-Prelim Calcs'!$C$7*('DEPRECATED - DT-Prelim Calcs'!$C$8-'DEPRECATED - DT-Prelim Calcs'!$C$9)+'DEPRECATED - DT-Prelim Calcs'!$C$9</f>
        <v>20.272808058087175</v>
      </c>
      <c r="AQ68" s="57">
        <f t="shared" si="9"/>
        <v>20.272808058087175</v>
      </c>
      <c r="AR68" s="2">
        <f t="shared" si="30"/>
        <v>-1.7472147822994444E-7</v>
      </c>
      <c r="AS68" s="57">
        <f>AR68*'DEPRECATED - DT-Prelim Calcs'!$C$21/AM$2/'DEPRECATED - DT-Prelim Calcs'!$C$19/'DEPRECATED - DT-Prelim Calcs'!$C$18*3.39*'DEPRECATED - DT-Prelim Calcs'!$C$20</f>
        <v>-1.2661951256636457E-6</v>
      </c>
      <c r="AT68" s="46">
        <f t="shared" si="31"/>
        <v>0</v>
      </c>
      <c r="AU68" s="57">
        <f>AS67*'DEPRECATED - DT-Prelim Calcs'!$C$11+AU67</f>
        <v>39.34545153769286</v>
      </c>
      <c r="AV68" s="57">
        <f>AV67+0.5*AS68*'DEPRECATED - DT-Prelim Calcs'!$C$11^2+AU68*'DEPRECATED - DT-Prelim Calcs'!$C$11</f>
        <v>10029.635694203</v>
      </c>
      <c r="AW68" s="57">
        <f>MIN('Drive Train'!$F$35-AQ67*'DEPRECATED - DT-Prelim Calcs'!$C$21*'Drive Train'!$F$39,AW67+AQ$2)</f>
        <v>11.021447813922398</v>
      </c>
      <c r="AX68" s="57">
        <f>'Drive Train'!$F$35-AQ68*'DEPRECATED - DT-Prelim Calcs'!$C$21*'Drive Train'!$F$39</f>
        <v>11.021449052050073</v>
      </c>
      <c r="AY68" s="1">
        <f>IF(AV68&gt;='Drive Train'!$F$29,1,0)</f>
        <v>1</v>
      </c>
      <c r="AZ68" s="57">
        <f t="shared" si="32"/>
        <v>22.525342286763529</v>
      </c>
      <c r="BA68" s="63">
        <f>BA67+'DEPRECATED - DT-Prelim Calcs'!$C$11</f>
        <v>256</v>
      </c>
      <c r="BB68" s="2">
        <f>BL68/'Drive Train'!$F$35</f>
        <v>0.48999999999999994</v>
      </c>
      <c r="BC68" s="46">
        <f>BJ68*12*60/(PI() * 'Drive Train'!$F$15)/BB$2*BB68</f>
        <v>5110.3495903514868</v>
      </c>
      <c r="BD68" s="2">
        <f>('DEPRECATED - DT-Prelim Calcs'!$C$6*BB68-BC68)/('DEPRECATED - DT-Prelim Calcs'!$C$6*BB68)*'DEPRECATED - DT-Prelim Calcs'!$C$7*BB68</f>
        <v>-1.1297833982639931</v>
      </c>
      <c r="BE68" s="57">
        <f>BD68/'DEPRECATED - DT-Prelim Calcs'!$C$7*('DEPRECATED - DT-Prelim Calcs'!$C$8-'DEPRECATED - DT-Prelim Calcs'!$C$9)+'DEPRECATED - DT-Prelim Calcs'!$C$9</f>
        <v>-57.445730289323784</v>
      </c>
      <c r="BF68" s="57">
        <f t="shared" si="10"/>
        <v>-57.445730289323784</v>
      </c>
      <c r="BG68" s="2">
        <f t="shared" si="33"/>
        <v>-1.8933363319935883</v>
      </c>
      <c r="BH68" s="57">
        <f>BG68*'DEPRECATED - DT-Prelim Calcs'!$C$21/BB$2/'DEPRECATED - DT-Prelim Calcs'!$C$19/'DEPRECATED - DT-Prelim Calcs'!$C$18*3.39*'DEPRECATED - DT-Prelim Calcs'!$C$20</f>
        <v>-19.819055490986532</v>
      </c>
      <c r="BI68" s="46">
        <f t="shared" si="34"/>
        <v>1</v>
      </c>
      <c r="BJ68" s="57">
        <f>BH67*'DEPRECATED - DT-Prelim Calcs'!$C$11+BJ67</f>
        <v>63.008778376467205</v>
      </c>
      <c r="BK68" s="57">
        <f>BK67+0.5*BH68*'DEPRECATED - DT-Prelim Calcs'!$C$11^2+BJ68*'DEPRECATED - DT-Prelim Calcs'!$C$11</f>
        <v>6014.5169159177694</v>
      </c>
      <c r="BL68" s="57">
        <f>MIN('Drive Train'!$F$35-BF67*'DEPRECATED - DT-Prelim Calcs'!$C$21*'Drive Train'!$F$39,BL67+BF$2)</f>
        <v>6.0759999999999996</v>
      </c>
      <c r="BM68" s="57">
        <f>'Drive Train'!$F$35-BF68*'DEPRECATED - DT-Prelim Calcs'!$C$21*'Drive Train'!$F$39</f>
        <v>16.306309659674017</v>
      </c>
      <c r="BN68" s="1">
        <f>IF(BK68&gt;='Drive Train'!$F$29,1,0)</f>
        <v>1</v>
      </c>
      <c r="BO68" s="57">
        <f t="shared" si="35"/>
        <v>-63.828589210359759</v>
      </c>
      <c r="BP68" s="63">
        <f>BP67+'DEPRECATED - DT-Prelim Calcs'!$C$11</f>
        <v>256</v>
      </c>
      <c r="BQ68" s="2">
        <f>CA68/'Drive Train'!$F$35</f>
        <v>0.48999999999999994</v>
      </c>
      <c r="BR68" s="46">
        <f>BY68*12*60/(PI() * 'Drive Train'!$F$15)/BQ$2*BQ68</f>
        <v>-643.8634367028086</v>
      </c>
      <c r="BS68" s="2">
        <f>('DEPRECATED - DT-Prelim Calcs'!$C$6*BQ68-BR68)/('DEPRECATED - DT-Prelim Calcs'!$C$6*BQ68)*'DEPRECATED - DT-Prelim Calcs'!$C$7*BQ68</f>
        <v>1.4720277453008948</v>
      </c>
      <c r="BT68" s="57">
        <f>BS68/'DEPRECATED - DT-Prelim Calcs'!$C$7*('DEPRECATED - DT-Prelim Calcs'!$C$8-'DEPRECATED - DT-Prelim Calcs'!$C$9)+'DEPRECATED - DT-Prelim Calcs'!$C$9</f>
        <v>81.065626440707391</v>
      </c>
      <c r="BU68" s="57">
        <f t="shared" si="11"/>
        <v>81.065626440707391</v>
      </c>
      <c r="BV68" s="2">
        <f t="shared" si="36"/>
        <v>1.5682293470355102</v>
      </c>
      <c r="BW68" s="57">
        <f>BV68*'DEPRECATED - DT-Prelim Calcs'!$C$21/BQ$2/'DEPRECATED - DT-Prelim Calcs'!$C$19/'DEPRECATED - DT-Prelim Calcs'!$C$18*3.39*'DEPRECATED - DT-Prelim Calcs'!$C$20</f>
        <v>21.466949302743622</v>
      </c>
      <c r="BX68" s="46">
        <f t="shared" si="37"/>
        <v>0</v>
      </c>
      <c r="BY68" s="57">
        <f>BW67*'DEPRECATED - DT-Prelim Calcs'!$C$11+BY67</f>
        <v>-6.0706982072647691</v>
      </c>
      <c r="BZ68" s="57">
        <f>BZ67+0.5*BW68*'DEPRECATED - DT-Prelim Calcs'!$C$11^2+BY68*'DEPRECATED - DT-Prelim Calcs'!$C$11</f>
        <v>-4287.8096758263846</v>
      </c>
      <c r="CA68" s="57">
        <f>MIN('Drive Train'!$F$35-BU67*'DEPRECATED - DT-Prelim Calcs'!$C$21*'Drive Train'!$F$39,CA67+BU$2)</f>
        <v>6.0759999999999996</v>
      </c>
      <c r="CB68" s="57">
        <f>'Drive Train'!$F$35-BU68*'DEPRECATED - DT-Prelim Calcs'!$C$21*'Drive Train'!$F$39</f>
        <v>6.8875374020318976</v>
      </c>
      <c r="CC68" s="1">
        <f>IF(BZ68&gt;='Drive Train'!$F$29,1,0)</f>
        <v>0</v>
      </c>
      <c r="CD68" s="57">
        <f t="shared" si="38"/>
        <v>90.072918267452664</v>
      </c>
      <c r="CE68" s="63">
        <f>CE67+'DEPRECATED - DT-Prelim Calcs'!$C$11</f>
        <v>256</v>
      </c>
      <c r="CF68" s="2">
        <f>CP68/'Drive Train'!$F$35</f>
        <v>0.52640769213585303</v>
      </c>
      <c r="CG68" s="46">
        <f>CN68*12*60/(PI() * 'Drive Train'!$F$15)/CF$2*CF68</f>
        <v>13582.319042798455</v>
      </c>
      <c r="CH68" s="2">
        <f>('DEPRECATED - DT-Prelim Calcs'!$C$6*CF68-CG68)/('DEPRECATED - DT-Prelim Calcs'!$C$6*CF68)*'DEPRECATED - DT-Prelim Calcs'!$C$7*CF68</f>
        <v>-4.8727062223924218</v>
      </c>
      <c r="CI68" s="57">
        <f>CH68/'DEPRECATED - DT-Prelim Calcs'!$C$7*('DEPRECATED - DT-Prelim Calcs'!$C$8-'DEPRECATED - DT-Prelim Calcs'!$C$9)+'DEPRECATED - DT-Prelim Calcs'!$C$9</f>
        <v>-256.70589557383721</v>
      </c>
      <c r="CJ68" s="57">
        <f t="shared" si="12"/>
        <v>-256.70589557383721</v>
      </c>
      <c r="CK68" s="2">
        <f t="shared" si="39"/>
        <v>-6.7617251979999686</v>
      </c>
      <c r="CL68" s="57">
        <f>CK68*'DEPRECATED - DT-Prelim Calcs'!$C$21/CF$2/'DEPRECATED - DT-Prelim Calcs'!$C$19/'DEPRECATED - DT-Prelim Calcs'!$C$18*3.39*'DEPRECATED - DT-Prelim Calcs'!$C$20</f>
        <v>-114.33748732486201</v>
      </c>
      <c r="CM68" s="46">
        <f t="shared" si="40"/>
        <v>1</v>
      </c>
      <c r="CN68" s="57">
        <f>CL67*'DEPRECATED - DT-Prelim Calcs'!$C$11+CN67</f>
        <v>96.498883264247283</v>
      </c>
      <c r="CO68" s="57">
        <f>CO67+0.5*CL68*'DEPRECATED - DT-Prelim Calcs'!$C$11^2+CN68*'DEPRECATED - DT-Prelim Calcs'!$C$11</f>
        <v>-17643.61365282453</v>
      </c>
      <c r="CP68" s="57">
        <f>MIN('Drive Train'!$F$35-CJ67*'DEPRECATED - DT-Prelim Calcs'!$C$21*'Drive Train'!$F$39,CP67+CJ$2)</f>
        <v>6.5274553824845771</v>
      </c>
      <c r="CQ68" s="57">
        <f>'Drive Train'!$F$35-CJ68*'DEPRECATED - DT-Prelim Calcs'!$C$21*'Drive Train'!$F$39</f>
        <v>29.856000899020934</v>
      </c>
      <c r="CR68" s="1">
        <f>IF(CO68&gt;='Drive Train'!$F$29,1,0)</f>
        <v>0</v>
      </c>
      <c r="CS68" s="57">
        <f t="shared" si="41"/>
        <v>-285.22877285981917</v>
      </c>
      <c r="CT68" s="63">
        <f>CT67+'DEPRECATED - DT-Prelim Calcs'!$C$11</f>
        <v>256</v>
      </c>
      <c r="CU68" s="2">
        <f>DE68/'Drive Train'!$F$35</f>
        <v>0.48999999999999994</v>
      </c>
      <c r="CV68" s="46">
        <f>DC68*12*60/(PI() * 'Drive Train'!$F$15)/CU$2*CU68</f>
        <v>-4917.1733681107453</v>
      </c>
      <c r="CW68" s="2">
        <f>('DEPRECATED - DT-Prelim Calcs'!$C$6*CU68-CV68)/('DEPRECATED - DT-Prelim Calcs'!$C$6*CU68)*'DEPRECATED - DT-Prelim Calcs'!$C$7*CU68</f>
        <v>3.4042373015284983</v>
      </c>
      <c r="CX68" s="57">
        <f>CW68/'DEPRECATED - DT-Prelim Calcs'!$C$7*('DEPRECATED - DT-Prelim Calcs'!$C$8-'DEPRECATED - DT-Prelim Calcs'!$C$9)+'DEPRECATED - DT-Prelim Calcs'!$C$9</f>
        <v>183.92972854195284</v>
      </c>
      <c r="CY68" s="57">
        <f t="shared" si="13"/>
        <v>93</v>
      </c>
      <c r="CZ68" s="2">
        <f t="shared" si="42"/>
        <v>1.2803081040535502</v>
      </c>
      <c r="DA68" s="57">
        <f>CZ68*'DEPRECATED - DT-Prelim Calcs'!$C$21/CU$2/'DEPRECATED - DT-Prelim Calcs'!$C$19/'DEPRECATED - DT-Prelim Calcs'!$C$18*3.39*'DEPRECATED - DT-Prelim Calcs'!$C$20</f>
        <v>25.773080821789936</v>
      </c>
      <c r="DB68" s="46">
        <f t="shared" si="43"/>
        <v>0</v>
      </c>
      <c r="DC68" s="57">
        <f>DA67*'DEPRECATED - DT-Prelim Calcs'!$C$11+DC67</f>
        <v>-31.526032101396126</v>
      </c>
      <c r="DD68" s="57">
        <f>DD67+0.5*DA68*'DEPRECATED - DT-Prelim Calcs'!$C$11^2+DC68*'DEPRECATED - DT-Prelim Calcs'!$C$11</f>
        <v>-33879.204272894007</v>
      </c>
      <c r="DE68" s="57">
        <f>MIN('Drive Train'!$F$35-CY67*'DEPRECATED - DT-Prelim Calcs'!$C$21*'Drive Train'!$F$39,DE67+CY$2)</f>
        <v>6.0759999999999996</v>
      </c>
      <c r="DF68" s="57">
        <f>'Drive Train'!$F$35-CY68*'DEPRECATED - DT-Prelim Calcs'!$C$21*'Drive Train'!$F$39</f>
        <v>6.0759999999999996</v>
      </c>
      <c r="DG68" s="1">
        <f>IF(DD68&gt;='Drive Train'!$F$29,1,0)</f>
        <v>0</v>
      </c>
      <c r="DH68" s="57">
        <f t="shared" si="44"/>
        <v>103.33333333333333</v>
      </c>
      <c r="DI68" s="63">
        <f>DI67+'DEPRECATED - DT-Prelim Calcs'!$C$11</f>
        <v>256</v>
      </c>
      <c r="DJ68" s="2">
        <f>DT68/'Drive Train'!$F$35</f>
        <v>0.48999999999999994</v>
      </c>
      <c r="DK68" s="46">
        <f>DR68*12*60/(PI() * 'Drive Train'!$F$15)/DJ$2*DJ68</f>
        <v>-6063.7899640068208</v>
      </c>
      <c r="DL68" s="2">
        <f>('DEPRECATED - DT-Prelim Calcs'!$C$6*DJ68-DK68)/('DEPRECATED - DT-Prelim Calcs'!$C$6*DJ68)*'DEPRECATED - DT-Prelim Calcs'!$C$7*DJ68</f>
        <v>3.9226887079280375</v>
      </c>
      <c r="DM68" s="57">
        <f>DL68/'DEPRECATED - DT-Prelim Calcs'!$C$7*('DEPRECATED - DT-Prelim Calcs'!$C$8-'DEPRECATED - DT-Prelim Calcs'!$C$9)+'DEPRECATED - DT-Prelim Calcs'!$C$9</f>
        <v>211.53027436811917</v>
      </c>
      <c r="DN68" s="57">
        <f t="shared" si="14"/>
        <v>93</v>
      </c>
      <c r="DO68" s="2">
        <f t="shared" si="45"/>
        <v>1.1037138828047846</v>
      </c>
      <c r="DP68" s="57">
        <f>DO68*'DEPRECATED - DT-Prelim Calcs'!$C$21/DJ$2/'DEPRECATED - DT-Prelim Calcs'!$C$19/'DEPRECATED - DT-Prelim Calcs'!$C$18*3.39*'DEPRECATED - DT-Prelim Calcs'!$C$20</f>
        <v>25.773080821789936</v>
      </c>
      <c r="DQ68" s="46">
        <f t="shared" si="46"/>
        <v>0</v>
      </c>
      <c r="DR68" s="57">
        <f>DP67*'DEPRECATED - DT-Prelim Calcs'!$C$11+DR67</f>
        <v>-33.51505630512905</v>
      </c>
      <c r="DS68" s="57">
        <f>DS67+0.5*DP68*'DEPRECATED - DT-Prelim Calcs'!$C$11^2+DR68*'DEPRECATED - DT-Prelim Calcs'!$C$11</f>
        <v>-70670.54445159102</v>
      </c>
      <c r="DT68" s="57">
        <f>MIN('Drive Train'!$F$35-DN67*'DEPRECATED - DT-Prelim Calcs'!$C$21*'Drive Train'!$F$39,DT67+DN$2)</f>
        <v>6.0759999999999996</v>
      </c>
      <c r="DU68" s="57">
        <f>'Drive Train'!$F$35-DN68*'DEPRECATED - DT-Prelim Calcs'!$C$21*'Drive Train'!$F$39</f>
        <v>6.0759999999999996</v>
      </c>
      <c r="DV68" s="1">
        <f>IF(DS68&gt;='Drive Train'!$F$29,1,0)</f>
        <v>0</v>
      </c>
      <c r="DW68" s="57">
        <f t="shared" si="47"/>
        <v>103.33333333333333</v>
      </c>
      <c r="DX68" s="63">
        <f>DX67+'DEPRECATED - DT-Prelim Calcs'!$C$11</f>
        <v>256</v>
      </c>
      <c r="DY68" s="2">
        <f>EI68/'Drive Train'!$F$35</f>
        <v>0.48999999999999994</v>
      </c>
      <c r="DZ68" s="46">
        <f>EG68*12*60/(PI() * 'Drive Train'!$F$15)/DY$2*DY68</f>
        <v>-23095.984607816426</v>
      </c>
      <c r="EA68" s="2">
        <f>('DEPRECATED - DT-Prelim Calcs'!$C$6*DY68-DZ68)/('DEPRECATED - DT-Prelim Calcs'!$C$6*DY68)*'DEPRECATED - DT-Prelim Calcs'!$C$7*DY68</f>
        <v>11.623924935241574</v>
      </c>
      <c r="EB68" s="57">
        <f>EA68/'DEPRECATED - DT-Prelim Calcs'!$C$7*('DEPRECATED - DT-Prelim Calcs'!$C$8-'DEPRECATED - DT-Prelim Calcs'!$C$9)+'DEPRECATED - DT-Prelim Calcs'!$C$9</f>
        <v>621.51724862717595</v>
      </c>
      <c r="EC68" s="57">
        <f t="shared" si="15"/>
        <v>93</v>
      </c>
      <c r="ED68" s="2">
        <f t="shared" si="48"/>
        <v>0.96993038185874991</v>
      </c>
      <c r="EE68" s="57">
        <f>ED68*'DEPRECATED - DT-Prelim Calcs'!$C$21/DY$2/'DEPRECATED - DT-Prelim Calcs'!$C$19/'DEPRECATED - DT-Prelim Calcs'!$C$18*3.39*'DEPRECATED - DT-Prelim Calcs'!$C$20</f>
        <v>25.773080821789936</v>
      </c>
      <c r="EF68" s="46">
        <f t="shared" si="49"/>
        <v>0</v>
      </c>
      <c r="EG68" s="57">
        <f>EE67*'DEPRECATED - DT-Prelim Calcs'!$C$11+EG67</f>
        <v>-112.18023434035102</v>
      </c>
      <c r="EH68" s="57">
        <f>EH67+0.5*EE68*'DEPRECATED - DT-Prelim Calcs'!$C$11^2+EG68*'DEPRECATED - DT-Prelim Calcs'!$C$11</f>
        <v>-109790.95678483791</v>
      </c>
      <c r="EI68" s="57">
        <f>MIN('Drive Train'!$F$35-EC67*'DEPRECATED - DT-Prelim Calcs'!$C$21*'Drive Train'!$F$39,EI67+EC$2)</f>
        <v>6.0759999999999996</v>
      </c>
      <c r="EJ68" s="57">
        <f>'Drive Train'!$F$35-EC68*'DEPRECATED - DT-Prelim Calcs'!$C$21*'Drive Train'!$F$39</f>
        <v>6.0759999999999996</v>
      </c>
      <c r="EK68" s="1">
        <f>IF(EH68&gt;='Drive Train'!$F$29,1,0)</f>
        <v>0</v>
      </c>
      <c r="EL68" s="57">
        <f t="shared" si="50"/>
        <v>103.33333333333333</v>
      </c>
      <c r="EM68" s="63">
        <f>EM67+'DEPRECATED - DT-Prelim Calcs'!$C$11</f>
        <v>256</v>
      </c>
      <c r="EN68" s="2">
        <f>EX68/'Drive Train'!$F$35</f>
        <v>0.48999999999999994</v>
      </c>
      <c r="EO68" s="46">
        <f>EV68*12*60/(PI() * 'Drive Train'!$F$15)/EN$2*EN68</f>
        <v>2872.0279240612708</v>
      </c>
      <c r="EP68" s="2">
        <f>('DEPRECATED - DT-Prelim Calcs'!$C$6*EN68-EO68)/('DEPRECATED - DT-Prelim Calcs'!$C$6*EN68)*'DEPRECATED - DT-Prelim Calcs'!$C$7*EN68</f>
        <v>-0.11770924896579045</v>
      </c>
      <c r="EQ68" s="57">
        <f>EP68/'DEPRECATED - DT-Prelim Calcs'!$C$7*('DEPRECATED - DT-Prelim Calcs'!$C$8-'DEPRECATED - DT-Prelim Calcs'!$C$9)+'DEPRECATED - DT-Prelim Calcs'!$C$9</f>
        <v>-3.5664301420377233</v>
      </c>
      <c r="ER68" s="57">
        <f t="shared" si="16"/>
        <v>-3.5664301420377233</v>
      </c>
      <c r="ES68" s="2">
        <f t="shared" si="51"/>
        <v>-0.54682770914132472</v>
      </c>
      <c r="ET68" s="57">
        <f>ES68*'DEPRECATED - DT-Prelim Calcs'!$C$21/EN$2/'DEPRECATED - DT-Prelim Calcs'!$C$19/'DEPRECATED - DT-Prelim Calcs'!$C$18*3.39*'DEPRECATED - DT-Prelim Calcs'!$C$20</f>
        <v>-16.291612428317581</v>
      </c>
      <c r="EU68" s="46">
        <f t="shared" si="52"/>
        <v>1</v>
      </c>
      <c r="EV68" s="57">
        <f>ET67*'DEPRECATED - DT-Prelim Calcs'!$C$11+EV67</f>
        <v>12.441728939789897</v>
      </c>
      <c r="EW68" s="57">
        <f>EW67+0.5*ET68*'DEPRECATED - DT-Prelim Calcs'!$C$11^2+EV68*'DEPRECATED - DT-Prelim Calcs'!$C$11</f>
        <v>-136602.22852635634</v>
      </c>
      <c r="EX68" s="57">
        <f>MIN('Drive Train'!$F$35-ER67*'DEPRECATED - DT-Prelim Calcs'!$C$21*'Drive Train'!$F$39,EX67+ER$2)</f>
        <v>6.0759999999999996</v>
      </c>
      <c r="EY68" s="57">
        <f>'Drive Train'!$F$35-ER68*'DEPRECATED - DT-Prelim Calcs'!$C$21*'Drive Train'!$F$39</f>
        <v>12.642517249658566</v>
      </c>
      <c r="EZ68" s="1">
        <f>IF(EW68&gt;='Drive Train'!$F$29,1,0)</f>
        <v>0</v>
      </c>
      <c r="FA68" s="57">
        <f t="shared" si="53"/>
        <v>-3.9627001578196923</v>
      </c>
      <c r="FB68" s="63">
        <f>FB67+'DEPRECATED - DT-Prelim Calcs'!$C$11</f>
        <v>256</v>
      </c>
      <c r="FC68" s="2">
        <f>FM68/'Drive Train'!$F$35</f>
        <v>0.48999999999999994</v>
      </c>
      <c r="FD68" s="46">
        <f>FK68*12*60/(PI() * 'Drive Train'!$F$15)/FC$2*FC68</f>
        <v>-407176.53577704291</v>
      </c>
      <c r="FE68" s="2">
        <f>('DEPRECATED - DT-Prelim Calcs'!$C$6*FC68-FD68)/('DEPRECATED - DT-Prelim Calcs'!$C$6*FC68)*'DEPRECATED - DT-Prelim Calcs'!$C$7*FC68</f>
        <v>185.28886458211508</v>
      </c>
      <c r="FF68" s="57">
        <f>FE68/'DEPRECATED - DT-Prelim Calcs'!$C$7*('DEPRECATED - DT-Prelim Calcs'!$C$8-'DEPRECATED - DT-Prelim Calcs'!$C$9)+'DEPRECATED - DT-Prelim Calcs'!$C$9</f>
        <v>9866.833330242891</v>
      </c>
      <c r="FG68" s="57">
        <f t="shared" si="17"/>
        <v>93</v>
      </c>
      <c r="FH68" s="2">
        <f t="shared" si="54"/>
        <v>0.78067567320338405</v>
      </c>
      <c r="FI68" s="57">
        <f>FH68*'DEPRECATED - DT-Prelim Calcs'!$C$21/FC$2/'DEPRECATED - DT-Prelim Calcs'!$C$19/'DEPRECATED - DT-Prelim Calcs'!$C$18*3.39*'DEPRECATED - DT-Prelim Calcs'!$C$20</f>
        <v>25.773080821789936</v>
      </c>
      <c r="FJ68" s="46">
        <f t="shared" si="55"/>
        <v>0</v>
      </c>
      <c r="FK68" s="57">
        <f>FI67*'DEPRECATED - DT-Prelim Calcs'!$C$11+FK67</f>
        <v>-1591.8153478239169</v>
      </c>
      <c r="FL68" s="57">
        <f>FL67+0.5*FI68*'DEPRECATED - DT-Prelim Calcs'!$C$11^2+FK68*'DEPRECATED - DT-Prelim Calcs'!$C$11</f>
        <v>-168157.27820001211</v>
      </c>
      <c r="FM68" s="57">
        <f>MIN('Drive Train'!$F$35-FG67*'DEPRECATED - DT-Prelim Calcs'!$C$21*'Drive Train'!$F$39,FM67+FG$2)</f>
        <v>6.0759999999999996</v>
      </c>
      <c r="FN68" s="57">
        <f>'Drive Train'!$F$35-FG68*'DEPRECATED - DT-Prelim Calcs'!$C$21*'Drive Train'!$F$39</f>
        <v>6.0759999999999996</v>
      </c>
      <c r="FO68" s="1">
        <f>IF(FL68&gt;='Drive Train'!$F$29,1,0)</f>
        <v>0</v>
      </c>
      <c r="FP68" s="57">
        <f t="shared" si="56"/>
        <v>103.33333333333333</v>
      </c>
      <c r="FQ68" s="63">
        <f>FQ67+'DEPRECATED - DT-Prelim Calcs'!$C$11</f>
        <v>256</v>
      </c>
      <c r="FR68" s="2">
        <f>GB68/'Drive Train'!$F$35</f>
        <v>0.48999999999999994</v>
      </c>
      <c r="FS68" s="46">
        <f>FZ68*12*60/(PI() * 'Drive Train'!$F$15)/FR$2*FR68</f>
        <v>-124436.28150257916</v>
      </c>
      <c r="FT68" s="2">
        <f>('DEPRECATED - DT-Prelim Calcs'!$C$6*FR68-FS68)/('DEPRECATED - DT-Prelim Calcs'!$C$6*FR68)*'DEPRECATED - DT-Prelim Calcs'!$C$7*FR68</f>
        <v>57.445710210359437</v>
      </c>
      <c r="FU68" s="57">
        <f>FT68/'DEPRECATED - DT-Prelim Calcs'!$C$7*('DEPRECATED - DT-Prelim Calcs'!$C$8-'DEPRECATED - DT-Prelim Calcs'!$C$9)+'DEPRECATED - DT-Prelim Calcs'!$C$9</f>
        <v>3060.9093858875999</v>
      </c>
      <c r="FV68" s="57">
        <f t="shared" si="18"/>
        <v>93</v>
      </c>
      <c r="FW68" s="2">
        <f t="shared" si="57"/>
        <v>0.7112822800297498</v>
      </c>
      <c r="FX68" s="57">
        <f>FW68*'DEPRECATED - DT-Prelim Calcs'!$C$21/FR$2/'DEPRECATED - DT-Prelim Calcs'!$C$19/'DEPRECATED - DT-Prelim Calcs'!$C$18*3.39*'DEPRECATED - DT-Prelim Calcs'!$C$20</f>
        <v>25.773080821789936</v>
      </c>
      <c r="FY68" s="46">
        <f t="shared" si="58"/>
        <v>0</v>
      </c>
      <c r="FZ68" s="57">
        <f>FX67*'DEPRECATED - DT-Prelim Calcs'!$C$11+FZ67</f>
        <v>-443.22914717520871</v>
      </c>
      <c r="GA68" s="57">
        <f>GA67+0.5*FX68*'DEPRECATED - DT-Prelim Calcs'!$C$11^2+FZ68*'DEPRECATED - DT-Prelim Calcs'!$C$11</f>
        <v>-203150.30299827937</v>
      </c>
      <c r="GB68" s="57">
        <f>MIN('Drive Train'!$F$35-FV67*'DEPRECATED - DT-Prelim Calcs'!$C$21*'Drive Train'!$F$39,GB67+FV$2)</f>
        <v>6.0759999999999996</v>
      </c>
      <c r="GC68" s="57">
        <f>'Drive Train'!$F$35-FV68*'DEPRECATED - DT-Prelim Calcs'!$C$21*'Drive Train'!$F$39</f>
        <v>6.0759999999999996</v>
      </c>
      <c r="GD68" s="1">
        <f>IF(GA68&gt;='Drive Train'!$F$29,1,0)</f>
        <v>0</v>
      </c>
      <c r="GE68" s="57">
        <f t="shared" si="59"/>
        <v>103.33333333333333</v>
      </c>
      <c r="GF68" s="63">
        <f>GF67+'DEPRECATED - DT-Prelim Calcs'!$C$11</f>
        <v>256</v>
      </c>
      <c r="GG68" s="2">
        <f>GQ68/'Drive Train'!$F$35</f>
        <v>0.83548387096774201</v>
      </c>
      <c r="GH68" s="46">
        <f>GO68*12*60/(PI() * 'Drive Train'!$F$15)/GG$2*GG68</f>
        <v>-237675.64426926136</v>
      </c>
      <c r="GI68" s="2">
        <f>('DEPRECATED - DT-Prelim Calcs'!$C$6*GG68-GH68)/('DEPRECATED - DT-Prelim Calcs'!$C$6*GG68)*'DEPRECATED - DT-Prelim Calcs'!$C$7*GG68</f>
        <v>109.48036466353879</v>
      </c>
      <c r="GJ68" s="57">
        <f>GI68/'DEPRECATED - DT-Prelim Calcs'!$C$7*('DEPRECATED - DT-Prelim Calcs'!$C$8-'DEPRECATED - DT-Prelim Calcs'!$C$9)+'DEPRECATED - DT-Prelim Calcs'!$C$9</f>
        <v>5831.0530233742857</v>
      </c>
      <c r="GK68" s="57">
        <f t="shared" si="60"/>
        <v>29.999999999999982</v>
      </c>
      <c r="GL68" s="2">
        <f t="shared" si="61"/>
        <v>0.99579519204165001</v>
      </c>
      <c r="GM68" s="57">
        <f>GL68*'DEPRECATED - DT-Prelim Calcs'!$C$21/GG$2/'DEPRECATED - DT-Prelim Calcs'!$C$19/'DEPRECATED - DT-Prelim Calcs'!$C$18*3.39*'DEPRECATED - DT-Prelim Calcs'!$C$20</f>
        <v>25.773080821789936</v>
      </c>
      <c r="GN68" s="46">
        <f t="shared" si="62"/>
        <v>0</v>
      </c>
      <c r="GO68" s="57">
        <f>GM67*'DEPRECATED - DT-Prelim Calcs'!$C$11+GO67</f>
        <v>-695.10756147686209</v>
      </c>
      <c r="GP68" s="57">
        <f>GP67+0.5*GM68*'DEPRECATED - DT-Prelim Calcs'!$C$11^2+GO68*'DEPRECATED - DT-Prelim Calcs'!$C$11</f>
        <v>-99729.330646814138</v>
      </c>
      <c r="GQ68" s="57">
        <f>MIN('Drive Train'!$F$35-GK67*'DEPRECATED - DT-Prelim Calcs'!$C$21*'Drive Train'!$F$39,GQ67+GK$2)</f>
        <v>10.360000000000001</v>
      </c>
      <c r="GR68" s="57">
        <f>'Drive Train'!$F$35-GK68*'DEPRECATED - DT-Prelim Calcs'!$C$21*'Drive Train'!$F$39</f>
        <v>10.360000000000001</v>
      </c>
      <c r="GS68" s="1">
        <f>IF(GP68&gt;='Drive Train'!$F$29,1,0)</f>
        <v>0</v>
      </c>
      <c r="GT68" s="57">
        <f t="shared" si="63"/>
        <v>33.333333333333314</v>
      </c>
      <c r="GU68" s="63">
        <f>GU67+'DEPRECATED - DT-Prelim Calcs'!$C$11</f>
        <v>256</v>
      </c>
      <c r="GV68" s="2">
        <f>HF68/'Drive Train'!$F$35</f>
        <v>0.81720430107526887</v>
      </c>
      <c r="GW68" s="46">
        <f>HD68*12*60/(PI() * 'Drive Train'!$F$15)/GV$2*GV68</f>
        <v>-57579.471285906795</v>
      </c>
      <c r="GX68" s="2">
        <f>('DEPRECATED - DT-Prelim Calcs'!$C$6*GV68-GW68)/('DEPRECATED - DT-Prelim Calcs'!$C$6*GV68)*'DEPRECATED - DT-Prelim Calcs'!$C$7*GV68</f>
        <v>28.004457825072709</v>
      </c>
      <c r="GY68" s="57">
        <f>GX68/'DEPRECATED - DT-Prelim Calcs'!$C$7*('DEPRECATED - DT-Prelim Calcs'!$C$8-'DEPRECATED - DT-Prelim Calcs'!$C$9)+'DEPRECATED - DT-Prelim Calcs'!$C$9</f>
        <v>1493.5597257082279</v>
      </c>
      <c r="GZ68" s="57">
        <f t="shared" si="20"/>
        <v>33.333333333333314</v>
      </c>
      <c r="HA68" s="2">
        <f t="shared" si="64"/>
        <v>0.99579519204165001</v>
      </c>
      <c r="HB68" s="57">
        <f>HA68*'DEPRECATED - DT-Prelim Calcs'!$C$21/GV$2/'DEPRECATED - DT-Prelim Calcs'!$C$19/'DEPRECATED - DT-Prelim Calcs'!$C$18*3.39*'DEPRECATED - DT-Prelim Calcs'!$C$20</f>
        <v>25.773080821789936</v>
      </c>
      <c r="HC68" s="46">
        <f t="shared" si="65"/>
        <v>0</v>
      </c>
      <c r="HD68" s="57">
        <f>HB67*'DEPRECATED - DT-Prelim Calcs'!$C$11+HD67</f>
        <v>-172.16403484955026</v>
      </c>
      <c r="HE68" s="57">
        <f>HE67+0.5*HB68*'DEPRECATED - DT-Prelim Calcs'!$C$11^2+HD68*'DEPRECATED - DT-Prelim Calcs'!$C$11</f>
        <v>-102447.63456367352</v>
      </c>
      <c r="HF68" s="57">
        <f>MIN('Drive Train'!$F$35-GZ67*'DEPRECATED - DT-Prelim Calcs'!$C$21*'Drive Train'!$F$39,HF67+GZ$2)</f>
        <v>10.133333333333335</v>
      </c>
      <c r="HG68" s="57">
        <f>'Drive Train'!$F$35-GZ68*'DEPRECATED - DT-Prelim Calcs'!$C$21*'Drive Train'!$F$39</f>
        <v>10.133333333333335</v>
      </c>
      <c r="HH68" s="1">
        <f>IF(HE68&gt;='Drive Train'!$F$29,1,0)</f>
        <v>0</v>
      </c>
      <c r="HI68" s="57">
        <f t="shared" si="66"/>
        <v>37.037037037037017</v>
      </c>
      <c r="HJ68" s="63">
        <f>HJ67+'DEPRECATED - DT-Prelim Calcs'!$C$11</f>
        <v>256</v>
      </c>
      <c r="HK68" s="2">
        <f>HU68/'Drive Train'!$F$35</f>
        <v>0.79892473118279583</v>
      </c>
      <c r="HL68" s="46">
        <f>HS68*12*60/(PI() * 'Drive Train'!$F$15)/HK$2*HK68</f>
        <v>-162006.21283627546</v>
      </c>
      <c r="HM68" s="2">
        <f>('DEPRECATED - DT-Prelim Calcs'!$C$6*HK68-HL68)/('DEPRECATED - DT-Prelim Calcs'!$C$6*HK68)*'DEPRECATED - DT-Prelim Calcs'!$C$7*HK68</f>
        <v>75.177748740128763</v>
      </c>
      <c r="HN68" s="57">
        <f>HM68/'DEPRECATED - DT-Prelim Calcs'!$C$7*('DEPRECATED - DT-Prelim Calcs'!$C$8-'DEPRECATED - DT-Prelim Calcs'!$C$9)+'DEPRECATED - DT-Prelim Calcs'!$C$9</f>
        <v>4004.9013125968963</v>
      </c>
      <c r="HO68" s="57">
        <f t="shared" si="21"/>
        <v>36.66666666666665</v>
      </c>
      <c r="HP68" s="2">
        <f t="shared" si="67"/>
        <v>0.99579519204165001</v>
      </c>
      <c r="HQ68" s="57">
        <f>HP68*'DEPRECATED - DT-Prelim Calcs'!$C$21/HK$2/'DEPRECATED - DT-Prelim Calcs'!$C$19/'DEPRECATED - DT-Prelim Calcs'!$C$18*3.39*'DEPRECATED - DT-Prelim Calcs'!$C$20</f>
        <v>25.773080821789936</v>
      </c>
      <c r="HR68" s="46">
        <f t="shared" si="68"/>
        <v>0</v>
      </c>
      <c r="HS68" s="57">
        <f>HQ67*'DEPRECATED - DT-Prelim Calcs'!$C$11+HS67</f>
        <v>-495.48579449918964</v>
      </c>
      <c r="HT68" s="57">
        <f>HT67+0.5*HQ68*'DEPRECATED - DT-Prelim Calcs'!$C$11^2+HS68*'DEPRECATED - DT-Prelim Calcs'!$C$11</f>
        <v>-112914.01569997166</v>
      </c>
      <c r="HU68" s="57">
        <f>MIN('Drive Train'!$F$35-HO67*'DEPRECATED - DT-Prelim Calcs'!$C$21*'Drive Train'!$F$39,HU67+HO$2)</f>
        <v>9.9066666666666681</v>
      </c>
      <c r="HV68" s="57">
        <f>'Drive Train'!$F$35-HO68*'DEPRECATED - DT-Prelim Calcs'!$C$21*'Drive Train'!$F$39</f>
        <v>9.9066666666666681</v>
      </c>
      <c r="HW68" s="1">
        <f>IF(HT68&gt;='Drive Train'!$F$29,1,0)</f>
        <v>0</v>
      </c>
      <c r="HX68" s="57">
        <f t="shared" si="69"/>
        <v>40.740740740740726</v>
      </c>
      <c r="HY68" s="63">
        <f>HY67+'DEPRECATED - DT-Prelim Calcs'!$C$11</f>
        <v>256</v>
      </c>
      <c r="HZ68" s="2">
        <f>IJ68/'Drive Train'!$F$35</f>
        <v>0.78064516129032269</v>
      </c>
      <c r="IA68" s="46">
        <f>IH68*12*60/(PI() * 'Drive Train'!$F$15)/HZ$2*HZ68</f>
        <v>20033.06239576661</v>
      </c>
      <c r="IB68" s="2">
        <f>('DEPRECATED - DT-Prelim Calcs'!$C$6*HZ68-IA68)/('DEPRECATED - DT-Prelim Calcs'!$C$6*HZ68)*'DEPRECATED - DT-Prelim Calcs'!$C$7*HZ68</f>
        <v>-7.1767465447420182</v>
      </c>
      <c r="IC68" s="57">
        <f>IB68/'DEPRECATED - DT-Prelim Calcs'!$C$7*('DEPRECATED - DT-Prelim Calcs'!$C$8-'DEPRECATED - DT-Prelim Calcs'!$C$9)+'DEPRECATED - DT-Prelim Calcs'!$C$9</f>
        <v>-379.36497165576804</v>
      </c>
      <c r="ID68" s="57">
        <f t="shared" si="22"/>
        <v>-379.36497165576804</v>
      </c>
      <c r="IE68" s="2">
        <f t="shared" si="70"/>
        <v>-9.0555367665358411</v>
      </c>
      <c r="IF68" s="57">
        <f>IE68*'DEPRECATED - DT-Prelim Calcs'!$C$21/HZ$2/'DEPRECATED - DT-Prelim Calcs'!$C$19/'DEPRECATED - DT-Prelim Calcs'!$C$18*3.39*'DEPRECATED - DT-Prelim Calcs'!$C$20</f>
        <v>-234.37458107234647</v>
      </c>
      <c r="IG68" s="46">
        <f t="shared" si="71"/>
        <v>1</v>
      </c>
      <c r="IH68" s="57">
        <f>IF67*'DEPRECATED - DT-Prelim Calcs'!$C$11+IH67</f>
        <v>62.704552793222462</v>
      </c>
      <c r="II68" s="57">
        <f>II67+0.5*IF68*'DEPRECATED - DT-Prelim Calcs'!$C$11^2+IH68*'DEPRECATED - DT-Prelim Calcs'!$C$11</f>
        <v>-130608.59652037163</v>
      </c>
      <c r="IJ68" s="57">
        <f>MIN('Drive Train'!$F$35-ID67*'DEPRECATED - DT-Prelim Calcs'!$C$21*'Drive Train'!$F$39,IJ67+ID$2)</f>
        <v>9.6800000000000015</v>
      </c>
      <c r="IK68" s="57">
        <f>'Drive Train'!$F$35-ID68*'DEPRECATED - DT-Prelim Calcs'!$C$21*'Drive Train'!$F$39</f>
        <v>38.196818072592229</v>
      </c>
      <c r="IL68" s="1">
        <f>IF(II68&gt;='Drive Train'!$F$29,1,0)</f>
        <v>0</v>
      </c>
      <c r="IM68" s="57">
        <f t="shared" si="72"/>
        <v>-421.51663517307566</v>
      </c>
      <c r="IN68" s="63">
        <f>IN67+'DEPRECATED - DT-Prelim Calcs'!$C$11</f>
        <v>256</v>
      </c>
      <c r="IO68" s="2">
        <f>IY68/'Drive Train'!$F$35</f>
        <v>0.76236559139784954</v>
      </c>
      <c r="IP68" s="46">
        <f>IW68*12*60/(PI() * 'Drive Train'!$F$15)/IO$2*IO68</f>
        <v>-209532.15299056785</v>
      </c>
      <c r="IQ68" s="2">
        <f>('DEPRECATED - DT-Prelim Calcs'!$C$6*IO68-IP68)/('DEPRECATED - DT-Prelim Calcs'!$C$6*IO68)*'DEPRECATED - DT-Prelim Calcs'!$C$7*IO68</f>
        <v>96.578856179822012</v>
      </c>
      <c r="IR68" s="57">
        <f>IQ68/'DEPRECATED - DT-Prelim Calcs'!$C$7*('DEPRECATED - DT-Prelim Calcs'!$C$8-'DEPRECATED - DT-Prelim Calcs'!$C$9)+'DEPRECATED - DT-Prelim Calcs'!$C$9</f>
        <v>5144.2216796145904</v>
      </c>
      <c r="IS68" s="57">
        <f t="shared" si="23"/>
        <v>43.333333333333321</v>
      </c>
      <c r="IT68" s="2">
        <f t="shared" si="73"/>
        <v>0.99579519204165001</v>
      </c>
      <c r="IU68" s="57">
        <f>IT68*'DEPRECATED - DT-Prelim Calcs'!$C$21/IO$2/'DEPRECATED - DT-Prelim Calcs'!$C$19/'DEPRECATED - DT-Prelim Calcs'!$C$18*3.39*'DEPRECATED - DT-Prelim Calcs'!$C$20</f>
        <v>25.773080821789936</v>
      </c>
      <c r="IV68" s="46">
        <f t="shared" si="74"/>
        <v>0</v>
      </c>
      <c r="IW68" s="57">
        <f>IU67*'DEPRECATED - DT-Prelim Calcs'!$C$11+IW67</f>
        <v>-671.57232693063679</v>
      </c>
      <c r="IX68" s="57">
        <f>IX67+0.5*IU68*'DEPRECATED - DT-Prelim Calcs'!$C$11^2+IW68*'DEPRECATED - DT-Prelim Calcs'!$C$11</f>
        <v>-118854.22983653464</v>
      </c>
      <c r="IY68" s="57">
        <f>MIN('Drive Train'!$F$35-IS67*'DEPRECATED - DT-Prelim Calcs'!$C$21*'Drive Train'!$F$39,IY67+IS$2)</f>
        <v>9.4533333333333349</v>
      </c>
      <c r="IZ68" s="57">
        <f>'Drive Train'!$F$35-IS68*'DEPRECATED - DT-Prelim Calcs'!$C$21*'Drive Train'!$F$39</f>
        <v>9.4533333333333349</v>
      </c>
      <c r="JA68" s="1">
        <f>IF(IX68&gt;='Drive Train'!$F$29,1,0)</f>
        <v>0</v>
      </c>
      <c r="JB68" s="57">
        <f t="shared" si="75"/>
        <v>48.148148148148138</v>
      </c>
      <c r="JC68" s="63">
        <f>JC67+'DEPRECATED - DT-Prelim Calcs'!$C$11</f>
        <v>256</v>
      </c>
      <c r="JD68" s="2">
        <f>JN68/'Drive Train'!$F$35</f>
        <v>0.74408602150537628</v>
      </c>
      <c r="JE68" s="46">
        <f>JL68*12*60/(PI() * 'Drive Train'!$F$15)/JD$2*JD68</f>
        <v>-215665.29160751856</v>
      </c>
      <c r="JF68" s="2">
        <f>('DEPRECATED - DT-Prelim Calcs'!$C$6*JD68-JE68)/('DEPRECATED - DT-Prelim Calcs'!$C$6*JD68)*'DEPRECATED - DT-Prelim Calcs'!$C$7*JD68</f>
        <v>99.307947644683438</v>
      </c>
      <c r="JG68" s="57">
        <f>JF68/'DEPRECATED - DT-Prelim Calcs'!$C$7*('DEPRECATED - DT-Prelim Calcs'!$C$8-'DEPRECATED - DT-Prelim Calcs'!$C$9)+'DEPRECATED - DT-Prelim Calcs'!$C$9</f>
        <v>5289.5089970177942</v>
      </c>
      <c r="JH68" s="57">
        <f t="shared" si="24"/>
        <v>46.666666666666657</v>
      </c>
      <c r="JI68" s="2">
        <f t="shared" si="76"/>
        <v>0.99579519204165001</v>
      </c>
      <c r="JJ68" s="57">
        <f>JI68*'DEPRECATED - DT-Prelim Calcs'!$C$21/JD$2/'DEPRECATED - DT-Prelim Calcs'!$C$19/'DEPRECATED - DT-Prelim Calcs'!$C$18*3.39*'DEPRECATED - DT-Prelim Calcs'!$C$20</f>
        <v>25.773080821789936</v>
      </c>
      <c r="JK68" s="46">
        <f t="shared" si="77"/>
        <v>0</v>
      </c>
      <c r="JL68" s="57">
        <f>JJ67*'DEPRECATED - DT-Prelim Calcs'!$C$11+JL67</f>
        <v>-708.21074940953918</v>
      </c>
      <c r="JM68" s="57">
        <f>JM67+0.5*JJ68*'DEPRECATED - DT-Prelim Calcs'!$C$11^2+JL68*'DEPRECATED - DT-Prelim Calcs'!$C$11</f>
        <v>-131236.69907165202</v>
      </c>
      <c r="JN68" s="57">
        <f>MIN('Drive Train'!$F$35-JH67*'DEPRECATED - DT-Prelim Calcs'!$C$21*'Drive Train'!$F$39,JN67+JH$2)</f>
        <v>9.2266666666666666</v>
      </c>
      <c r="JO68" s="57">
        <f>'Drive Train'!$F$35-JH68*'DEPRECATED - DT-Prelim Calcs'!$C$21*'Drive Train'!$F$39</f>
        <v>9.2266666666666666</v>
      </c>
      <c r="JP68" s="1">
        <f>IF(JM68&gt;='Drive Train'!$F$29,1,0)</f>
        <v>0</v>
      </c>
      <c r="JQ68" s="57">
        <f>MIN(JG68,'DEPRECATED - DT-Prelim Calcs'!$C$10)*'DEPRECATED - DT-Prelim Calcs'!$C$11*1000/60/60</f>
        <v>103.33333333333333</v>
      </c>
      <c r="JR68" s="63">
        <f>JR67+'DEPRECATED - DT-Prelim Calcs'!$C$11</f>
        <v>256</v>
      </c>
      <c r="JS68" s="2">
        <f>KC68/'Drive Train'!$F$35</f>
        <v>0.72580645161290325</v>
      </c>
      <c r="JT68" s="46">
        <f>KA68*12*60/(PI() * 'Drive Train'!$F$15)/JS$2*JS68</f>
        <v>-314081.18214663561</v>
      </c>
      <c r="JU68" s="2">
        <f>('DEPRECATED - DT-Prelim Calcs'!$C$6*JS68-JT68)/('DEPRECATED - DT-Prelim Calcs'!$C$6*JS68)*'DEPRECATED - DT-Prelim Calcs'!$C$7*JS68</f>
        <v>143.76338660155633</v>
      </c>
      <c r="JV68" s="57">
        <f>JU68/'DEPRECATED - DT-Prelim Calcs'!$C$7*('DEPRECATED - DT-Prelim Calcs'!$C$8-'DEPRECATED - DT-Prelim Calcs'!$C$9)+'DEPRECATED - DT-Prelim Calcs'!$C$9</f>
        <v>7656.1616186637666</v>
      </c>
      <c r="JW68" s="57">
        <f t="shared" si="25"/>
        <v>49.999999999999993</v>
      </c>
      <c r="JX68" s="2">
        <f t="shared" si="78"/>
        <v>0.99579519204165001</v>
      </c>
      <c r="JY68" s="57">
        <f>JX68*'DEPRECATED - DT-Prelim Calcs'!$C$21/JS$2/'DEPRECATED - DT-Prelim Calcs'!$C$19/'DEPRECATED - DT-Prelim Calcs'!$C$18*3.39*'DEPRECATED - DT-Prelim Calcs'!$C$20</f>
        <v>25.773080821789936</v>
      </c>
      <c r="JZ68" s="46">
        <f t="shared" si="79"/>
        <v>0</v>
      </c>
      <c r="KA68" s="57">
        <f>JY67*'DEPRECATED - DT-Prelim Calcs'!$C$11+KA67</f>
        <v>-1057.368810757526</v>
      </c>
      <c r="KB68" s="57">
        <f>KB67+0.5*JY68*'DEPRECATED - DT-Prelim Calcs'!$C$11^2+KA68*'DEPRECATED - DT-Prelim Calcs'!$C$11</f>
        <v>-107261.98979449341</v>
      </c>
      <c r="KC68" s="57">
        <f>MIN('Drive Train'!$F$35-JW67*'DEPRECATED - DT-Prelim Calcs'!$C$21*'Drive Train'!$F$39,KC67+JW$2)</f>
        <v>9</v>
      </c>
      <c r="KD68" s="57">
        <f>'Drive Train'!$F$35-JW68*'DEPRECATED - DT-Prelim Calcs'!$C$21*'Drive Train'!$F$39</f>
        <v>9</v>
      </c>
      <c r="KE68" s="1">
        <f>IF(KB68&gt;='Drive Train'!$F$29,1,0)</f>
        <v>0</v>
      </c>
      <c r="KF68" s="57">
        <f>MIN(JV68,'DEPRECATED - DT-Prelim Calcs'!$C$10)*'DEPRECATED - DT-Prelim Calcs'!$C$11*1000/60/60</f>
        <v>103.33333333333333</v>
      </c>
      <c r="KG68" s="63">
        <f>KG67+'DEPRECATED - DT-Prelim Calcs'!$C$11</f>
        <v>256</v>
      </c>
      <c r="KH68" s="2">
        <f>KR68/'Drive Train'!$F$35</f>
        <v>0.7075268817204301</v>
      </c>
      <c r="KI68" s="46">
        <f>KP68*12*60/(PI() * 'Drive Train'!$F$15)/KH$2*KH68</f>
        <v>-30045.62352189314</v>
      </c>
      <c r="KJ68" s="2">
        <f>('DEPRECATED - DT-Prelim Calcs'!$C$6*KH68-KI68)/('DEPRECATED - DT-Prelim Calcs'!$C$6*KH68)*'DEPRECATED - DT-Prelim Calcs'!$C$7*KH68</f>
        <v>15.290496762012367</v>
      </c>
      <c r="KK68" s="57">
        <f>KJ68/'DEPRECATED - DT-Prelim Calcs'!$C$7*('DEPRECATED - DT-Prelim Calcs'!$C$8-'DEPRECATED - DT-Prelim Calcs'!$C$9)+'DEPRECATED - DT-Prelim Calcs'!$C$9</f>
        <v>816.71275293202768</v>
      </c>
      <c r="KL68" s="57">
        <f t="shared" si="26"/>
        <v>53.333333333333329</v>
      </c>
      <c r="KM68" s="2">
        <f t="shared" si="80"/>
        <v>0.99579519204165001</v>
      </c>
      <c r="KN68" s="57">
        <f>KM68*'DEPRECATED - DT-Prelim Calcs'!$C$21/KH$2/'DEPRECATED - DT-Prelim Calcs'!$C$19/'DEPRECATED - DT-Prelim Calcs'!$C$18*3.39*'DEPRECATED - DT-Prelim Calcs'!$C$20</f>
        <v>25.773080821789936</v>
      </c>
      <c r="KO68" s="46">
        <f t="shared" si="81"/>
        <v>0</v>
      </c>
      <c r="KP68" s="57">
        <f>KN67*'DEPRECATED - DT-Prelim Calcs'!$C$11+KP67</f>
        <v>-103.76327709205781</v>
      </c>
      <c r="KQ68" s="57">
        <f>KQ67+0.5*KN68*'DEPRECATED - DT-Prelim Calcs'!$C$11^2+KP68*'DEPRECATED - DT-Prelim Calcs'!$C$11</f>
        <v>-137232.19989056603</v>
      </c>
      <c r="KR68" s="57">
        <f>MIN('Drive Train'!$F$35-KL67*'DEPRECATED - DT-Prelim Calcs'!$C$21*'Drive Train'!$F$39,KR67+KL$2)</f>
        <v>8.7733333333333334</v>
      </c>
      <c r="KS68" s="57">
        <f>'Drive Train'!$F$35-KL68*'DEPRECATED - DT-Prelim Calcs'!$C$21*'Drive Train'!$F$39</f>
        <v>8.7733333333333334</v>
      </c>
      <c r="KT68" s="1">
        <f>IF(KQ68&gt;='Drive Train'!$F$29,1,0)</f>
        <v>0</v>
      </c>
      <c r="KU68" s="57">
        <f>MIN(KK68,'DEPRECATED - DT-Prelim Calcs'!$C$10)*'DEPRECATED - DT-Prelim Calcs'!$C$11*1000/60/60</f>
        <v>103.33333333333333</v>
      </c>
      <c r="KV68" s="63">
        <f>KV67+'DEPRECATED - DT-Prelim Calcs'!$C$11</f>
        <v>256</v>
      </c>
      <c r="KW68" s="2">
        <f>LG68/'Drive Train'!$F$35</f>
        <v>0.68924731182795695</v>
      </c>
      <c r="KX68" s="46">
        <f>LE68*12*60/(PI() * 'Drive Train'!$F$15)/KW$2*KW68</f>
        <v>-339838.20969245216</v>
      </c>
      <c r="KY68" s="2">
        <f>('DEPRECATED - DT-Prelim Calcs'!$C$6*KW68-KX68)/('DEPRECATED - DT-Prelim Calcs'!$C$6*KW68)*'DEPRECATED - DT-Prelim Calcs'!$C$7*KW68</f>
        <v>155.32151479426517</v>
      </c>
      <c r="KZ68" s="57">
        <f>KY68/'DEPRECATED - DT-Prelim Calcs'!$C$7*('DEPRECATED - DT-Prelim Calcs'!$C$8-'DEPRECATED - DT-Prelim Calcs'!$C$9)+'DEPRECATED - DT-Prelim Calcs'!$C$9</f>
        <v>8271.4760780515462</v>
      </c>
      <c r="LA68" s="57">
        <f t="shared" si="27"/>
        <v>56.666666666666664</v>
      </c>
      <c r="LB68" s="2">
        <f t="shared" si="82"/>
        <v>0.99579519204165001</v>
      </c>
      <c r="LC68" s="57">
        <f>LB68*'DEPRECATED - DT-Prelim Calcs'!$C$21/KW$2/'DEPRECATED - DT-Prelim Calcs'!$C$19/'DEPRECATED - DT-Prelim Calcs'!$C$18*3.39*'DEPRECATED - DT-Prelim Calcs'!$C$20</f>
        <v>25.773080821789936</v>
      </c>
      <c r="LD68" s="46">
        <f t="shared" si="83"/>
        <v>0</v>
      </c>
      <c r="LE68" s="57">
        <f>LC67*'DEPRECATED - DT-Prelim Calcs'!$C$11+LE67</f>
        <v>-1204.7655194301856</v>
      </c>
      <c r="LF68" s="57">
        <f>LF67+0.5*LC68*'DEPRECATED - DT-Prelim Calcs'!$C$11^2+LE68*'DEPRECATED - DT-Prelim Calcs'!$C$11</f>
        <v>-125865.04318818565</v>
      </c>
      <c r="LG68" s="57">
        <f>MIN('Drive Train'!$F$35-LA67*'DEPRECATED - DT-Prelim Calcs'!$C$21*'Drive Train'!$F$39,LG67+LA$2)</f>
        <v>8.5466666666666669</v>
      </c>
      <c r="LH68" s="57">
        <f>'Drive Train'!$F$35-LA68*'DEPRECATED - DT-Prelim Calcs'!$C$21*'Drive Train'!$F$39</f>
        <v>8.5466666666666669</v>
      </c>
      <c r="LI68" s="1">
        <f>IF(LF68&gt;='Drive Train'!$F$29,1,0)</f>
        <v>0</v>
      </c>
      <c r="LJ68" s="57">
        <f>MIN(KZ68,'DEPRECATED - DT-Prelim Calcs'!$C$10)*'DEPRECATED - DT-Prelim Calcs'!$C$11*1000/60/60</f>
        <v>103.33333333333333</v>
      </c>
      <c r="LK68" s="63">
        <f>LK67+'DEPRECATED - DT-Prelim Calcs'!$C$11</f>
        <v>256</v>
      </c>
      <c r="LL68" s="2">
        <f>LV68/'Drive Train'!$F$35</f>
        <v>0.67096774193548392</v>
      </c>
      <c r="LM68" s="46">
        <f>LT68*12*60/(PI() * 'Drive Train'!$F$15)/LL$2*LL68</f>
        <v>-68779.408660713103</v>
      </c>
      <c r="LN68" s="2">
        <f>('DEPRECATED - DT-Prelim Calcs'!$C$6*LL68-LM68)/('DEPRECATED - DT-Prelim Calcs'!$C$6*LL68)*'DEPRECATED - DT-Prelim Calcs'!$C$7*LL68</f>
        <v>32.716164504278133</v>
      </c>
      <c r="LO68" s="57">
        <f>LN68/'DEPRECATED - DT-Prelim Calcs'!$C$7*('DEPRECATED - DT-Prelim Calcs'!$C$8-'DEPRECATED - DT-Prelim Calcs'!$C$9)+'DEPRECATED - DT-Prelim Calcs'!$C$9</f>
        <v>1744.3945667630226</v>
      </c>
      <c r="LP68" s="57">
        <f t="shared" si="28"/>
        <v>60</v>
      </c>
      <c r="LQ68" s="2">
        <f t="shared" si="84"/>
        <v>0.99579519204165001</v>
      </c>
      <c r="LR68" s="57">
        <f>LQ68*'DEPRECATED - DT-Prelim Calcs'!$C$21/LL$2/'DEPRECATED - DT-Prelim Calcs'!$C$19/'DEPRECATED - DT-Prelim Calcs'!$C$18*3.39*'DEPRECATED - DT-Prelim Calcs'!$C$20</f>
        <v>25.773080821789936</v>
      </c>
      <c r="LS68" s="46">
        <f t="shared" si="85"/>
        <v>0</v>
      </c>
      <c r="LT68" s="57">
        <f>LR67*'DEPRECATED - DT-Prelim Calcs'!$C$11+LT67</f>
        <v>-250.47373951807685</v>
      </c>
      <c r="LU68" s="57">
        <f>LU67+0.5*LR68*'DEPRECATED - DT-Prelim Calcs'!$C$11^2+LT68*'DEPRECATED - DT-Prelim Calcs'!$C$11</f>
        <v>-140200.17331851125</v>
      </c>
      <c r="LV68" s="57">
        <f>MIN('Drive Train'!$F$35-LP67*'DEPRECATED - DT-Prelim Calcs'!$C$21*'Drive Train'!$F$39,LV67+LP$2)</f>
        <v>8.32</v>
      </c>
      <c r="LW68" s="57">
        <f>'Drive Train'!$F$35-LP68*'DEPRECATED - DT-Prelim Calcs'!$C$21*'Drive Train'!$F$39</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Train'!$AA$49 + V68*(1-'Drive Train'!$AA$49))</f>
        <v>0</v>
      </c>
      <c r="W69" s="57">
        <f t="shared" ref="W69:W108" si="96">MIN(ABS(V69),U$2) * SIGN(V69)</f>
        <v>0</v>
      </c>
      <c r="X69" s="2">
        <f>MAX(MIN(IF(AND(AI68=1,AG69&lt;0),-1,1)*(W69-$C$9)/($C$8-$C$9)*$C$7-$C$29*AE69/T$2 -  AI68*$C$29/2,X$2),MAX(X$4:X68)*-1)</f>
        <v>-0.2458281045106315</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Train'!$F$39,AG68+W$2)-$C$3,IF(AE68-1&lt;=0,0,IF($C$32=Motors!$C$29,MAX(MAX(AG$4:AG68)*-1,AG68-W$2),MAX(0,MAX(AG$4:AG68)*-1,AG68-W$2))))</f>
        <v>0</v>
      </c>
      <c r="AH69" s="57">
        <f>'Drive Train'!$F$35-ABS(W69)*'DEPRECATED - DT-Prelim Calcs'!$C$21*'Drive Train'!$F$39</f>
        <v>12.4</v>
      </c>
      <c r="AI69" s="1">
        <f>IF(AJ69&gt;='Drive Train'!$F$29,1,0)</f>
        <v>1</v>
      </c>
      <c r="AJ69" s="57">
        <f>AJ68+0.5*Y69*'DEPRECATED - DT-Prelim Calcs'!$C$11^2+AE69*'DEPRECATED - DT-Prelim Calcs'!$C$11</f>
        <v>784.33981740885292</v>
      </c>
      <c r="AK69" s="57">
        <f t="shared" ref="AK69:AK75" si="104">MIN(W69,$C$10)*$C$11*1000/60/60</f>
        <v>0</v>
      </c>
      <c r="AL69" s="63">
        <f>AL68+'DEPRECATED - DT-Prelim Calcs'!$C$11</f>
        <v>260</v>
      </c>
      <c r="AM69" s="2">
        <f>AW69/'Drive Train'!$F$35</f>
        <v>0.88882653645565102</v>
      </c>
      <c r="AN69" s="46">
        <f>AU69*12*60/(PI() * 'Drive Train'!$F$15)/AM$2*AM69</f>
        <v>4007.4131426903423</v>
      </c>
      <c r="AO69" s="2">
        <f>('DEPRECATED - DT-Prelim Calcs'!$C$6*AM69-AN69)/('DEPRECATED - DT-Prelim Calcs'!$C$6*AM69)*'DEPRECATED - DT-Prelim Calcs'!$C$7*AM69</f>
        <v>0.33008965006567526</v>
      </c>
      <c r="AP69" s="57">
        <f>AO69/'DEPRECATED - DT-Prelim Calcs'!$C$7*('DEPRECATED - DT-Prelim Calcs'!$C$8-'DEPRECATED - DT-Prelim Calcs'!$C$9)+'DEPRECATED - DT-Prelim Calcs'!$C$9</f>
        <v>20.272822449554411</v>
      </c>
      <c r="AQ69" s="57">
        <f t="shared" ref="AQ69:AQ132" si="105">MIN(AP69,AO$2)</f>
        <v>20.272822449554411</v>
      </c>
      <c r="AR69" s="2">
        <f t="shared" si="30"/>
        <v>1.3810036858519226E-7</v>
      </c>
      <c r="AS69" s="57">
        <f>AR69*'DEPRECATED - DT-Prelim Calcs'!$C$21/AM$2/'DEPRECATED - DT-Prelim Calcs'!$C$19/'DEPRECATED - DT-Prelim Calcs'!$C$18*3.39*'DEPRECATED - DT-Prelim Calcs'!$C$20</f>
        <v>1.0008043391482411E-6</v>
      </c>
      <c r="AT69" s="46">
        <f t="shared" si="31"/>
        <v>0</v>
      </c>
      <c r="AU69" s="57">
        <f>AS68*'DEPRECATED - DT-Prelim Calcs'!$C$11+AU68</f>
        <v>39.345446472912357</v>
      </c>
      <c r="AV69" s="57">
        <f>AV68+0.5*AS69*'DEPRECATED - DT-Prelim Calcs'!$C$11^2+AU69*'DEPRECATED - DT-Prelim Calcs'!$C$11</f>
        <v>10187.017488101084</v>
      </c>
      <c r="AW69" s="57">
        <f>MIN('Drive Train'!$F$35-AQ68*'DEPRECATED - DT-Prelim Calcs'!$C$21*'Drive Train'!$F$39,AW68+AQ$2)</f>
        <v>11.021449052050073</v>
      </c>
      <c r="AX69" s="57">
        <f>'Drive Train'!$F$35-AQ69*'DEPRECATED - DT-Prelim Calcs'!$C$21*'Drive Train'!$F$39</f>
        <v>11.0214480734303</v>
      </c>
      <c r="AY69" s="1">
        <f>IF(AV69&gt;='Drive Train'!$F$29,1,0)</f>
        <v>1</v>
      </c>
      <c r="AZ69" s="57">
        <f t="shared" si="32"/>
        <v>22.525358277282681</v>
      </c>
      <c r="BA69" s="63">
        <f>BA68+'DEPRECATED - DT-Prelim Calcs'!$C$11</f>
        <v>260</v>
      </c>
      <c r="BB69" s="2">
        <f>BL69/'Drive Train'!$F$35</f>
        <v>1.3150249725543561</v>
      </c>
      <c r="BC69" s="46">
        <f>BJ69*12*60/(PI() * 'Drive Train'!$F$15)/BB$2*BB69</f>
        <v>-3540.843895534701</v>
      </c>
      <c r="BD69" s="2">
        <f>('DEPRECATED - DT-Prelim Calcs'!$C$6*BB69-BC69)/('DEPRECATED - DT-Prelim Calcs'!$C$6*BB69)*'DEPRECATED - DT-Prelim Calcs'!$C$7*BB69</f>
        <v>4.7702296563210318</v>
      </c>
      <c r="BE69" s="57">
        <f>BD69/'DEPRECATED - DT-Prelim Calcs'!$C$7*('DEPRECATED - DT-Prelim Calcs'!$C$8-'DEPRECATED - DT-Prelim Calcs'!$C$9)+'DEPRECATED - DT-Prelim Calcs'!$C$9</f>
        <v>256.65040037592883</v>
      </c>
      <c r="BF69" s="57">
        <f t="shared" ref="BF69:BF132" si="106">MIN(BE69,BD$2)</f>
        <v>93</v>
      </c>
      <c r="BG69" s="2">
        <f t="shared" si="33"/>
        <v>1.8933363323061716</v>
      </c>
      <c r="BH69" s="57">
        <f>BG69*'DEPRECATED - DT-Prelim Calcs'!$C$21/BB$2/'DEPRECATED - DT-Prelim Calcs'!$C$19/'DEPRECATED - DT-Prelim Calcs'!$C$18*3.39*'DEPRECATED - DT-Prelim Calcs'!$C$20</f>
        <v>19.819055494258592</v>
      </c>
      <c r="BI69" s="46">
        <f t="shared" si="34"/>
        <v>0</v>
      </c>
      <c r="BJ69" s="57">
        <f>BH68*'DEPRECATED - DT-Prelim Calcs'!$C$11+BJ68</f>
        <v>-16.267443587478922</v>
      </c>
      <c r="BK69" s="57">
        <f>BK68+0.5*BH69*'DEPRECATED - DT-Prelim Calcs'!$C$11^2+BJ69*'DEPRECATED - DT-Prelim Calcs'!$C$11</f>
        <v>6107.9995855219222</v>
      </c>
      <c r="BL69" s="57">
        <f>MIN('Drive Train'!$F$35-BF68*'DEPRECATED - DT-Prelim Calcs'!$C$21*'Drive Train'!$F$39,BL68+BF$2)</f>
        <v>16.306309659674017</v>
      </c>
      <c r="BM69" s="57">
        <f>'Drive Train'!$F$35-BF69*'DEPRECATED - DT-Prelim Calcs'!$C$21*'Drive Train'!$F$39</f>
        <v>6.0759999999999996</v>
      </c>
      <c r="BN69" s="1">
        <f>IF(BK69&gt;='Drive Train'!$F$29,1,0)</f>
        <v>1</v>
      </c>
      <c r="BO69" s="57">
        <f t="shared" si="35"/>
        <v>103.33333333333333</v>
      </c>
      <c r="BP69" s="63">
        <f>BP68+'DEPRECATED - DT-Prelim Calcs'!$C$11</f>
        <v>260</v>
      </c>
      <c r="BQ69" s="2">
        <f>CA69/'Drive Train'!$F$35</f>
        <v>0.55544656467999176</v>
      </c>
      <c r="BR69" s="46">
        <f>BY69*12*60/(PI() * 'Drive Train'!$F$15)/BQ$2*BQ69</f>
        <v>9593.7506838855916</v>
      </c>
      <c r="BS69" s="2">
        <f>('DEPRECATED - DT-Prelim Calcs'!$C$6*BQ69-BR69)/('DEPRECATED - DT-Prelim Calcs'!$C$6*BQ69)*'DEPRECATED - DT-Prelim Calcs'!$C$7*BQ69</f>
        <v>-2.9992610489456619</v>
      </c>
      <c r="BT69" s="57">
        <f>BS69/'DEPRECATED - DT-Prelim Calcs'!$C$7*('DEPRECATED - DT-Prelim Calcs'!$C$8-'DEPRECATED - DT-Prelim Calcs'!$C$9)+'DEPRECATED - DT-Prelim Calcs'!$C$9</f>
        <v>-156.97020438992882</v>
      </c>
      <c r="BU69" s="57">
        <f t="shared" ref="BU69:BU132" si="107">MIN(BT69,BS$2)</f>
        <v>-156.97020438992882</v>
      </c>
      <c r="BV69" s="2">
        <f t="shared" si="36"/>
        <v>-4.2637957821574055</v>
      </c>
      <c r="BW69" s="57">
        <f>BV69*'DEPRECATED - DT-Prelim Calcs'!$C$21/BQ$2/'DEPRECATED - DT-Prelim Calcs'!$C$19/'DEPRECATED - DT-Prelim Calcs'!$C$18*3.39*'DEPRECATED - DT-Prelim Calcs'!$C$20</f>
        <v>-58.365626217778292</v>
      </c>
      <c r="BX69" s="46">
        <f t="shared" si="37"/>
        <v>1</v>
      </c>
      <c r="BY69" s="57">
        <f>BW68*'DEPRECATED - DT-Prelim Calcs'!$C$11+BY68</f>
        <v>79.797099003709718</v>
      </c>
      <c r="BZ69" s="57">
        <f>BZ68+0.5*BW69*'DEPRECATED - DT-Prelim Calcs'!$C$11^2+BY69*'DEPRECATED - DT-Prelim Calcs'!$C$11</f>
        <v>-4435.5462895537721</v>
      </c>
      <c r="CA69" s="57">
        <f>MIN('Drive Train'!$F$35-BU68*'DEPRECATED - DT-Prelim Calcs'!$C$21*'Drive Train'!$F$39,CA68+BU$2)</f>
        <v>6.8875374020318976</v>
      </c>
      <c r="CB69" s="57">
        <f>'Drive Train'!$F$35-BU69*'DEPRECATED - DT-Prelim Calcs'!$C$21*'Drive Train'!$F$39</f>
        <v>23.073973898515163</v>
      </c>
      <c r="CC69" s="1">
        <f>IF(BZ69&gt;='Drive Train'!$F$29,1,0)</f>
        <v>0</v>
      </c>
      <c r="CD69" s="57">
        <f t="shared" si="38"/>
        <v>-174.41133821103202</v>
      </c>
      <c r="CE69" s="63">
        <f>CE68+'DEPRECATED - DT-Prelim Calcs'!$C$11</f>
        <v>260</v>
      </c>
      <c r="CF69" s="2">
        <f>CP69/'Drive Train'!$F$35</f>
        <v>2.4077420079855592</v>
      </c>
      <c r="CG69" s="46">
        <f>CN69*12*60/(PI() * 'Drive Train'!$F$15)/CF$2*CF69</f>
        <v>-232309.70642686222</v>
      </c>
      <c r="CH69" s="2">
        <f>('DEPRECATED - DT-Prelim Calcs'!$C$6*CF69-CG69)/('DEPRECATED - DT-Prelim Calcs'!$C$6*CF69)*'DEPRECATED - DT-Prelim Calcs'!$C$7*CF69</f>
        <v>110.84325720523731</v>
      </c>
      <c r="CI69" s="57">
        <f>CH69/'DEPRECATED - DT-Prelim Calcs'!$C$7*('DEPRECATED - DT-Prelim Calcs'!$C$8-'DEPRECATED - DT-Prelim Calcs'!$C$9)+'DEPRECATED - DT-Prelim Calcs'!$C$9</f>
        <v>5903.6086719634632</v>
      </c>
      <c r="CJ69" s="57">
        <f t="shared" ref="CJ69:CJ132" si="108">MIN(CI69,CH$2)</f>
        <v>93</v>
      </c>
      <c r="CK69" s="2">
        <f t="shared" si="39"/>
        <v>1.5241763143494644</v>
      </c>
      <c r="CL69" s="57">
        <f>CK69*'DEPRECATED - DT-Prelim Calcs'!$C$21/CF$2/'DEPRECATED - DT-Prelim Calcs'!$C$19/'DEPRECATED - DT-Prelim Calcs'!$C$18*3.39*'DEPRECATED - DT-Prelim Calcs'!$C$20</f>
        <v>25.773080821789936</v>
      </c>
      <c r="CM69" s="46">
        <f t="shared" si="40"/>
        <v>0</v>
      </c>
      <c r="CN69" s="57">
        <f>CL68*'DEPRECATED - DT-Prelim Calcs'!$C$11+CN68</f>
        <v>-360.85106603520074</v>
      </c>
      <c r="CO69" s="57">
        <f>CO68+0.5*CL69*'DEPRECATED - DT-Prelim Calcs'!$C$11^2+CN69*'DEPRECATED - DT-Prelim Calcs'!$C$11</f>
        <v>-18880.833270391013</v>
      </c>
      <c r="CP69" s="57">
        <f>MIN('Drive Train'!$F$35-CJ68*'DEPRECATED - DT-Prelim Calcs'!$C$21*'Drive Train'!$F$39,CP68+CJ$2)</f>
        <v>29.856000899020934</v>
      </c>
      <c r="CQ69" s="57">
        <f>'Drive Train'!$F$35-CJ69*'DEPRECATED - DT-Prelim Calcs'!$C$21*'Drive Train'!$F$39</f>
        <v>6.0759999999999996</v>
      </c>
      <c r="CR69" s="1">
        <f>IF(CO69&gt;='Drive Train'!$F$29,1,0)</f>
        <v>0</v>
      </c>
      <c r="CS69" s="57">
        <f t="shared" si="41"/>
        <v>103.33333333333333</v>
      </c>
      <c r="CT69" s="63">
        <f>CT68+'DEPRECATED - DT-Prelim Calcs'!$C$11</f>
        <v>260</v>
      </c>
      <c r="CU69" s="2">
        <f>DE69/'Drive Train'!$F$35</f>
        <v>0.48999999999999994</v>
      </c>
      <c r="CV69" s="46">
        <f>DC69*12*60/(PI() * 'Drive Train'!$F$15)/CU$2*CU69</f>
        <v>11162.326420948852</v>
      </c>
      <c r="CW69" s="2">
        <f>('DEPRECATED - DT-Prelim Calcs'!$C$6*CU69-CV69)/('DEPRECATED - DT-Prelim Calcs'!$C$6*CU69)*'DEPRECATED - DT-Prelim Calcs'!$C$7*CU69</f>
        <v>-3.8662307081588612</v>
      </c>
      <c r="CX69" s="57">
        <f>CW69/'DEPRECATED - DT-Prelim Calcs'!$C$7*('DEPRECATED - DT-Prelim Calcs'!$C$8-'DEPRECATED - DT-Prelim Calcs'!$C$9)+'DEPRECATED - DT-Prelim Calcs'!$C$9</f>
        <v>-203.12464724347799</v>
      </c>
      <c r="CY69" s="57">
        <f t="shared" ref="CY69:CY132" si="109">MIN(CX69,CW$2)</f>
        <v>-203.12464724347799</v>
      </c>
      <c r="CZ69" s="2">
        <f t="shared" si="42"/>
        <v>-5.5340279762860032</v>
      </c>
      <c r="DA69" s="57">
        <f>CZ69*'DEPRECATED - DT-Prelim Calcs'!$C$21/CU$2/'DEPRECATED - DT-Prelim Calcs'!$C$19/'DEPRECATED - DT-Prelim Calcs'!$C$18*3.39*'DEPRECATED - DT-Prelim Calcs'!$C$20</f>
        <v>-111.40205224921402</v>
      </c>
      <c r="DB69" s="46">
        <f t="shared" si="43"/>
        <v>1</v>
      </c>
      <c r="DC69" s="57">
        <f>DA68*'DEPRECATED - DT-Prelim Calcs'!$C$11+DC68</f>
        <v>71.566291185763617</v>
      </c>
      <c r="DD69" s="57">
        <f>DD68+0.5*DA69*'DEPRECATED - DT-Prelim Calcs'!$C$11^2+DC69*'DEPRECATED - DT-Prelim Calcs'!$C$11</f>
        <v>-34484.155526144663</v>
      </c>
      <c r="DE69" s="57">
        <f>MIN('Drive Train'!$F$35-CY68*'DEPRECATED - DT-Prelim Calcs'!$C$21*'Drive Train'!$F$39,DE68+CY$2)</f>
        <v>6.0759999999999996</v>
      </c>
      <c r="DF69" s="57">
        <f>'Drive Train'!$F$35-CY69*'DEPRECATED - DT-Prelim Calcs'!$C$21*'Drive Train'!$F$39</f>
        <v>26.212476012556507</v>
      </c>
      <c r="DG69" s="1">
        <f>IF(DD69&gt;='Drive Train'!$F$29,1,0)</f>
        <v>0</v>
      </c>
      <c r="DH69" s="57">
        <f t="shared" si="44"/>
        <v>-225.69405249275331</v>
      </c>
      <c r="DI69" s="63">
        <f>DI68+'DEPRECATED - DT-Prelim Calcs'!$C$11</f>
        <v>260</v>
      </c>
      <c r="DJ69" s="2">
        <f>DT69/'Drive Train'!$F$35</f>
        <v>0.48999999999999994</v>
      </c>
      <c r="DK69" s="46">
        <f>DR69*12*60/(PI() * 'Drive Train'!$F$15)/DJ$2*DJ69</f>
        <v>12588.429791302315</v>
      </c>
      <c r="DL69" s="2">
        <f>('DEPRECATED - DT-Prelim Calcs'!$C$6*DJ69-DK69)/('DEPRECATED - DT-Prelim Calcs'!$C$6*DJ69)*'DEPRECATED - DT-Prelim Calcs'!$C$7*DJ69</f>
        <v>-4.5110541833093007</v>
      </c>
      <c r="DM69" s="57">
        <f>DL69/'DEPRECATED - DT-Prelim Calcs'!$C$7*('DEPRECATED - DT-Prelim Calcs'!$C$8-'DEPRECATED - DT-Prelim Calcs'!$C$9)+'DEPRECATED - DT-Prelim Calcs'!$C$9</f>
        <v>-237.45280154298064</v>
      </c>
      <c r="DN69" s="57">
        <f t="shared" ref="DN69:DN132" si="110">MIN(DM69,DL$2)</f>
        <v>-237.45280154298064</v>
      </c>
      <c r="DO69" s="2">
        <f t="shared" si="45"/>
        <v>-6.3919299097655831</v>
      </c>
      <c r="DP69" s="57">
        <f>DO69*'DEPRECATED - DT-Prelim Calcs'!$C$21/DJ$2/'DEPRECATED - DT-Prelim Calcs'!$C$19/'DEPRECATED - DT-Prelim Calcs'!$C$18*3.39*'DEPRECATED - DT-Prelim Calcs'!$C$20</f>
        <v>-149.2594491544894</v>
      </c>
      <c r="DQ69" s="46">
        <f t="shared" si="46"/>
        <v>1</v>
      </c>
      <c r="DR69" s="57">
        <f>DP68*'DEPRECATED - DT-Prelim Calcs'!$C$11+DR68</f>
        <v>69.577266982030693</v>
      </c>
      <c r="DS69" s="57">
        <f>DS68+0.5*DP69*'DEPRECATED - DT-Prelim Calcs'!$C$11^2+DR69*'DEPRECATED - DT-Prelim Calcs'!$C$11</f>
        <v>-71586.310976898822</v>
      </c>
      <c r="DT69" s="57">
        <f>MIN('Drive Train'!$F$35-DN68*'DEPRECATED - DT-Prelim Calcs'!$C$21*'Drive Train'!$F$39,DT68+DN$2)</f>
        <v>6.0759999999999996</v>
      </c>
      <c r="DU69" s="57">
        <f>'Drive Train'!$F$35-DN69*'DEPRECATED - DT-Prelim Calcs'!$C$21*'Drive Train'!$F$39</f>
        <v>28.546790504922683</v>
      </c>
      <c r="DV69" s="1">
        <f>IF(DS69&gt;='Drive Train'!$F$29,1,0)</f>
        <v>0</v>
      </c>
      <c r="DW69" s="57">
        <f t="shared" si="47"/>
        <v>-263.83644615886737</v>
      </c>
      <c r="DX69" s="63">
        <f>DX68+'DEPRECATED - DT-Prelim Calcs'!$C$11</f>
        <v>260</v>
      </c>
      <c r="DY69" s="2">
        <f>EI69/'Drive Train'!$F$35</f>
        <v>0.48999999999999994</v>
      </c>
      <c r="DZ69" s="46">
        <f>EG69*12*60/(PI() * 'Drive Train'!$F$15)/DY$2*DY69</f>
        <v>-1871.0448862577564</v>
      </c>
      <c r="EA69" s="2">
        <f>('DEPRECATED - DT-Prelim Calcs'!$C$6*DY69-DZ69)/('DEPRECATED - DT-Prelim Calcs'!$C$6*DY69)*'DEPRECATED - DT-Prelim Calcs'!$C$7*DY69</f>
        <v>2.0269071624542576</v>
      </c>
      <c r="EB69" s="57">
        <f>EA69/'DEPRECATED - DT-Prelim Calcs'!$C$7*('DEPRECATED - DT-Prelim Calcs'!$C$8-'DEPRECATED - DT-Prelim Calcs'!$C$9)+'DEPRECATED - DT-Prelim Calcs'!$C$9</f>
        <v>110.60547259040717</v>
      </c>
      <c r="EC69" s="57">
        <f t="shared" ref="EC69:EC132" si="111">MIN(EB69,EA$2)</f>
        <v>93</v>
      </c>
      <c r="ED69" s="2">
        <f t="shared" si="48"/>
        <v>0.96993038185874991</v>
      </c>
      <c r="EE69" s="57">
        <f>ED69*'DEPRECATED - DT-Prelim Calcs'!$C$21/DY$2/'DEPRECATED - DT-Prelim Calcs'!$C$19/'DEPRECATED - DT-Prelim Calcs'!$C$18*3.39*'DEPRECATED - DT-Prelim Calcs'!$C$20</f>
        <v>25.773080821789936</v>
      </c>
      <c r="EF69" s="46">
        <f t="shared" si="49"/>
        <v>0</v>
      </c>
      <c r="EG69" s="57">
        <f>EE68*'DEPRECATED - DT-Prelim Calcs'!$C$11+EG68</f>
        <v>-9.0879110531912772</v>
      </c>
      <c r="EH69" s="57">
        <f>EH68+0.5*EE69*'DEPRECATED - DT-Prelim Calcs'!$C$11^2+EG69*'DEPRECATED - DT-Prelim Calcs'!$C$11</f>
        <v>-109621.12378247635</v>
      </c>
      <c r="EI69" s="57">
        <f>MIN('Drive Train'!$F$35-EC68*'DEPRECATED - DT-Prelim Calcs'!$C$21*'Drive Train'!$F$39,EI68+EC$2)</f>
        <v>6.0759999999999996</v>
      </c>
      <c r="EJ69" s="57">
        <f>'Drive Train'!$F$35-EC69*'DEPRECATED - DT-Prelim Calcs'!$C$21*'Drive Train'!$F$39</f>
        <v>6.0759999999999996</v>
      </c>
      <c r="EK69" s="1">
        <f>IF(EH69&gt;='Drive Train'!$F$29,1,0)</f>
        <v>0</v>
      </c>
      <c r="EL69" s="57">
        <f t="shared" si="50"/>
        <v>103.33333333333333</v>
      </c>
      <c r="EM69" s="63">
        <f>EM68+'DEPRECATED - DT-Prelim Calcs'!$C$11</f>
        <v>260</v>
      </c>
      <c r="EN69" s="2">
        <f>EX69/'Drive Train'!$F$35</f>
        <v>1.0195578427144005</v>
      </c>
      <c r="EO69" s="46">
        <f>EV69*12*60/(PI() * 'Drive Train'!$F$15)/EN$2*EN69</f>
        <v>-25324.332138348229</v>
      </c>
      <c r="EP69" s="2">
        <f>('DEPRECATED - DT-Prelim Calcs'!$C$6*EN69-EO69)/('DEPRECATED - DT-Prelim Calcs'!$C$6*EN69)*'DEPRECATED - DT-Prelim Calcs'!$C$7*EN69</f>
        <v>13.907723604209854</v>
      </c>
      <c r="EQ69" s="57">
        <f>EP69/'DEPRECATED - DT-Prelim Calcs'!$C$7*('DEPRECATED - DT-Prelim Calcs'!$C$8-'DEPRECATED - DT-Prelim Calcs'!$C$9)+'DEPRECATED - DT-Prelim Calcs'!$C$9</f>
        <v>743.09872963490636</v>
      </c>
      <c r="ER69" s="57">
        <f t="shared" ref="ER69:ER132" si="112">MIN(EQ69,EP$2)</f>
        <v>93</v>
      </c>
      <c r="ES69" s="2">
        <f t="shared" si="51"/>
        <v>0.86507304327942547</v>
      </c>
      <c r="ET69" s="57">
        <f>ES69*'DEPRECATED - DT-Prelim Calcs'!$C$21/EN$2/'DEPRECATED - DT-Prelim Calcs'!$C$19/'DEPRECATED - DT-Prelim Calcs'!$C$18*3.39*'DEPRECATED - DT-Prelim Calcs'!$C$20</f>
        <v>25.773080821789936</v>
      </c>
      <c r="EU69" s="46">
        <f t="shared" si="52"/>
        <v>0</v>
      </c>
      <c r="EV69" s="57">
        <f>ET68*'DEPRECATED - DT-Prelim Calcs'!$C$11+EV68</f>
        <v>-52.724720773480428</v>
      </c>
      <c r="EW69" s="57">
        <f>EW68+0.5*ET69*'DEPRECATED - DT-Prelim Calcs'!$C$11^2+EV69*'DEPRECATED - DT-Prelim Calcs'!$C$11</f>
        <v>-136606.94276287596</v>
      </c>
      <c r="EX69" s="57">
        <f>MIN('Drive Train'!$F$35-ER68*'DEPRECATED - DT-Prelim Calcs'!$C$21*'Drive Train'!$F$39,EX68+ER$2)</f>
        <v>12.642517249658566</v>
      </c>
      <c r="EY69" s="57">
        <f>'Drive Train'!$F$35-ER69*'DEPRECATED - DT-Prelim Calcs'!$C$21*'Drive Train'!$F$39</f>
        <v>6.0759999999999996</v>
      </c>
      <c r="EZ69" s="1">
        <f>IF(EW69&gt;='Drive Train'!$F$29,1,0)</f>
        <v>0</v>
      </c>
      <c r="FA69" s="57">
        <f t="shared" si="53"/>
        <v>103.33333333333333</v>
      </c>
      <c r="FB69" s="63">
        <f>FB68+'DEPRECATED - DT-Prelim Calcs'!$C$11</f>
        <v>260</v>
      </c>
      <c r="FC69" s="2">
        <f>FM69/'Drive Train'!$F$35</f>
        <v>0.48999999999999994</v>
      </c>
      <c r="FD69" s="46">
        <f>FK69*12*60/(PI() * 'Drive Train'!$F$15)/FC$2*FC69</f>
        <v>-380806.15612298512</v>
      </c>
      <c r="FE69" s="2">
        <f>('DEPRECATED - DT-Prelim Calcs'!$C$6*FC69-FD69)/('DEPRECATED - DT-Prelim Calcs'!$C$6*FC69)*'DEPRECATED - DT-Prelim Calcs'!$C$7*FC69</f>
        <v>173.36529704622779</v>
      </c>
      <c r="FF69" s="57">
        <f>FE69/'DEPRECATED - DT-Prelim Calcs'!$C$7*('DEPRECATED - DT-Prelim Calcs'!$C$8-'DEPRECATED - DT-Prelim Calcs'!$C$9)+'DEPRECATED - DT-Prelim Calcs'!$C$9</f>
        <v>9232.0641539547851</v>
      </c>
      <c r="FG69" s="57">
        <f t="shared" ref="FG69:FG132" si="113">MIN(FF69,FE$2)</f>
        <v>93</v>
      </c>
      <c r="FH69" s="2">
        <f t="shared" si="54"/>
        <v>0.78067567320338405</v>
      </c>
      <c r="FI69" s="57">
        <f>FH69*'DEPRECATED - DT-Prelim Calcs'!$C$21/FC$2/'DEPRECATED - DT-Prelim Calcs'!$C$19/'DEPRECATED - DT-Prelim Calcs'!$C$18*3.39*'DEPRECATED - DT-Prelim Calcs'!$C$20</f>
        <v>25.773080821789936</v>
      </c>
      <c r="FJ69" s="46">
        <f t="shared" si="55"/>
        <v>0</v>
      </c>
      <c r="FK69" s="57">
        <f>FI68*'DEPRECATED - DT-Prelim Calcs'!$C$11+FK68</f>
        <v>-1488.7230245367571</v>
      </c>
      <c r="FL69" s="57">
        <f>FL68+0.5*FI69*'DEPRECATED - DT-Prelim Calcs'!$C$11^2+FK69*'DEPRECATED - DT-Prelim Calcs'!$C$11</f>
        <v>-173905.98565158481</v>
      </c>
      <c r="FM69" s="57">
        <f>MIN('Drive Train'!$F$35-FG68*'DEPRECATED - DT-Prelim Calcs'!$C$21*'Drive Train'!$F$39,FM68+FG$2)</f>
        <v>6.0759999999999996</v>
      </c>
      <c r="FN69" s="57">
        <f>'Drive Train'!$F$35-FG69*'DEPRECATED - DT-Prelim Calcs'!$C$21*'Drive Train'!$F$39</f>
        <v>6.0759999999999996</v>
      </c>
      <c r="FO69" s="1">
        <f>IF(FL69&gt;='Drive Train'!$F$29,1,0)</f>
        <v>0</v>
      </c>
      <c r="FP69" s="57">
        <f t="shared" si="56"/>
        <v>103.33333333333333</v>
      </c>
      <c r="FQ69" s="63">
        <f>FQ68+'DEPRECATED - DT-Prelim Calcs'!$C$11</f>
        <v>260</v>
      </c>
      <c r="FR69" s="2">
        <f>GB69/'Drive Train'!$F$35</f>
        <v>0.48999999999999994</v>
      </c>
      <c r="FS69" s="46">
        <f>FZ69*12*60/(PI() * 'Drive Train'!$F$15)/FR$2*FR69</f>
        <v>-95493.181882271878</v>
      </c>
      <c r="FT69" s="2">
        <f>('DEPRECATED - DT-Prelim Calcs'!$C$6*FR69-FS69)/('DEPRECATED - DT-Prelim Calcs'!$C$6*FR69)*'DEPRECATED - DT-Prelim Calcs'!$C$7*FR69</f>
        <v>44.358867792922183</v>
      </c>
      <c r="FU69" s="57">
        <f>FT69/'DEPRECATED - DT-Prelim Calcs'!$C$7*('DEPRECATED - DT-Prelim Calcs'!$C$8-'DEPRECATED - DT-Prelim Calcs'!$C$9)+'DEPRECATED - DT-Prelim Calcs'!$C$9</f>
        <v>2364.2115094738238</v>
      </c>
      <c r="FV69" s="57">
        <f t="shared" ref="FV69:FV132" si="114">MIN(FU69,FT$2)</f>
        <v>93</v>
      </c>
      <c r="FW69" s="2">
        <f t="shared" si="57"/>
        <v>0.7112822800297498</v>
      </c>
      <c r="FX69" s="57">
        <f>FW69*'DEPRECATED - DT-Prelim Calcs'!$C$21/FR$2/'DEPRECATED - DT-Prelim Calcs'!$C$19/'DEPRECATED - DT-Prelim Calcs'!$C$18*3.39*'DEPRECATED - DT-Prelim Calcs'!$C$20</f>
        <v>25.773080821789936</v>
      </c>
      <c r="FY69" s="46">
        <f t="shared" si="58"/>
        <v>0</v>
      </c>
      <c r="FZ69" s="57">
        <f>FX68*'DEPRECATED - DT-Prelim Calcs'!$C$11+FZ68</f>
        <v>-340.13682388804898</v>
      </c>
      <c r="GA69" s="57">
        <f>GA68+0.5*FX69*'DEPRECATED - DT-Prelim Calcs'!$C$11^2+FZ69*'DEPRECATED - DT-Prelim Calcs'!$C$11</f>
        <v>-204304.66564725724</v>
      </c>
      <c r="GB69" s="57">
        <f>MIN('Drive Train'!$F$35-FV68*'DEPRECATED - DT-Prelim Calcs'!$C$21*'Drive Train'!$F$39,GB68+FV$2)</f>
        <v>6.0759999999999996</v>
      </c>
      <c r="GC69" s="57">
        <f>'Drive Train'!$F$35-FV69*'DEPRECATED - DT-Prelim Calcs'!$C$21*'Drive Train'!$F$39</f>
        <v>6.0759999999999996</v>
      </c>
      <c r="GD69" s="1">
        <f>IF(GA69&gt;='Drive Train'!$F$29,1,0)</f>
        <v>0</v>
      </c>
      <c r="GE69" s="57">
        <f t="shared" si="59"/>
        <v>103.33333333333333</v>
      </c>
      <c r="GF69" s="63">
        <f>GF68+'DEPRECATED - DT-Prelim Calcs'!$C$11</f>
        <v>260</v>
      </c>
      <c r="GG69" s="2">
        <f>GQ69/'Drive Train'!$F$35</f>
        <v>0.83548387096774201</v>
      </c>
      <c r="GH69" s="46">
        <f>GO69*12*60/(PI() * 'Drive Train'!$F$15)/GG$2*GG69</f>
        <v>-202425.65460660931</v>
      </c>
      <c r="GI69" s="2">
        <f>('DEPRECATED - DT-Prelim Calcs'!$C$6*GG69-GH69)/('DEPRECATED - DT-Prelim Calcs'!$C$6*GG69)*'DEPRECATED - DT-Prelim Calcs'!$C$7*GG69</f>
        <v>93.541813990557287</v>
      </c>
      <c r="GJ69" s="57">
        <f>GI69/'DEPRECATED - DT-Prelim Calcs'!$C$7*('DEPRECATED - DT-Prelim Calcs'!$C$8-'DEPRECATED - DT-Prelim Calcs'!$C$9)+'DEPRECATED - DT-Prelim Calcs'!$C$9</f>
        <v>4982.5401389993776</v>
      </c>
      <c r="GK69" s="57">
        <f t="shared" si="60"/>
        <v>29.999999999999982</v>
      </c>
      <c r="GL69" s="2">
        <f t="shared" si="61"/>
        <v>0.99579519204165001</v>
      </c>
      <c r="GM69" s="57">
        <f>GL69*'DEPRECATED - DT-Prelim Calcs'!$C$21/GG$2/'DEPRECATED - DT-Prelim Calcs'!$C$19/'DEPRECATED - DT-Prelim Calcs'!$C$18*3.39*'DEPRECATED - DT-Prelim Calcs'!$C$20</f>
        <v>25.773080821789936</v>
      </c>
      <c r="GN69" s="46">
        <f t="shared" si="62"/>
        <v>0</v>
      </c>
      <c r="GO69" s="57">
        <f>GM68*'DEPRECATED - DT-Prelim Calcs'!$C$11+GO68</f>
        <v>-592.01523818970236</v>
      </c>
      <c r="GP69" s="57">
        <f>GP68+0.5*GM69*'DEPRECATED - DT-Prelim Calcs'!$C$11^2+GO69*'DEPRECATED - DT-Prelim Calcs'!$C$11</f>
        <v>-101891.20695299863</v>
      </c>
      <c r="GQ69" s="57">
        <f>MIN('Drive Train'!$F$35-GK68*'DEPRECATED - DT-Prelim Calcs'!$C$21*'Drive Train'!$F$39,GQ68+GK$2)</f>
        <v>10.360000000000001</v>
      </c>
      <c r="GR69" s="57">
        <f>'Drive Train'!$F$35-GK69*'DEPRECATED - DT-Prelim Calcs'!$C$21*'Drive Train'!$F$39</f>
        <v>10.360000000000001</v>
      </c>
      <c r="GS69" s="1">
        <f>IF(GP69&gt;='Drive Train'!$F$29,1,0)</f>
        <v>0</v>
      </c>
      <c r="GT69" s="57">
        <f t="shared" si="63"/>
        <v>33.333333333333314</v>
      </c>
      <c r="GU69" s="63">
        <f>GU68+'DEPRECATED - DT-Prelim Calcs'!$C$11</f>
        <v>260</v>
      </c>
      <c r="GV69" s="2">
        <f>HF69/'Drive Train'!$F$35</f>
        <v>0.81720430107526887</v>
      </c>
      <c r="GW69" s="46">
        <f>HD69*12*60/(PI() * 'Drive Train'!$F$15)/GV$2*GV69</f>
        <v>-23100.716918319195</v>
      </c>
      <c r="GX69" s="2">
        <f>('DEPRECATED - DT-Prelim Calcs'!$C$6*GV69-GW69)/('DEPRECATED - DT-Prelim Calcs'!$C$6*GV69)*'DEPRECATED - DT-Prelim Calcs'!$C$7*GV69</f>
        <v>12.414627050985256</v>
      </c>
      <c r="GY69" s="57">
        <f>GX69/'DEPRECATED - DT-Prelim Calcs'!$C$7*('DEPRECATED - DT-Prelim Calcs'!$C$8-'DEPRECATED - DT-Prelim Calcs'!$C$9)+'DEPRECATED - DT-Prelim Calcs'!$C$9</f>
        <v>663.61147329519031</v>
      </c>
      <c r="GZ69" s="57">
        <f t="shared" ref="GZ69:GZ132" si="115">MIN(GY69,GX$2)</f>
        <v>33.333333333333314</v>
      </c>
      <c r="HA69" s="2">
        <f t="shared" si="64"/>
        <v>0.99579519204165001</v>
      </c>
      <c r="HB69" s="57">
        <f>HA69*'DEPRECATED - DT-Prelim Calcs'!$C$21/GV$2/'DEPRECATED - DT-Prelim Calcs'!$C$19/'DEPRECATED - DT-Prelim Calcs'!$C$18*3.39*'DEPRECATED - DT-Prelim Calcs'!$C$20</f>
        <v>25.773080821789936</v>
      </c>
      <c r="HC69" s="46">
        <f t="shared" si="65"/>
        <v>0</v>
      </c>
      <c r="HD69" s="57">
        <f>HB68*'DEPRECATED - DT-Prelim Calcs'!$C$11+HD68</f>
        <v>-69.071711562390519</v>
      </c>
      <c r="HE69" s="57">
        <f>HE68+0.5*HB69*'DEPRECATED - DT-Prelim Calcs'!$C$11^2+HD69*'DEPRECATED - DT-Prelim Calcs'!$C$11</f>
        <v>-102517.73676334877</v>
      </c>
      <c r="HF69" s="57">
        <f>MIN('Drive Train'!$F$35-GZ68*'DEPRECATED - DT-Prelim Calcs'!$C$21*'Drive Train'!$F$39,HF68+GZ$2)</f>
        <v>10.133333333333335</v>
      </c>
      <c r="HG69" s="57">
        <f>'Drive Train'!$F$35-GZ69*'DEPRECATED - DT-Prelim Calcs'!$C$21*'Drive Train'!$F$39</f>
        <v>10.133333333333335</v>
      </c>
      <c r="HH69" s="1">
        <f>IF(HE69&gt;='Drive Train'!$F$29,1,0)</f>
        <v>0</v>
      </c>
      <c r="HI69" s="57">
        <f t="shared" si="66"/>
        <v>37.037037037037017</v>
      </c>
      <c r="HJ69" s="63">
        <f>HJ68+'DEPRECATED - DT-Prelim Calcs'!$C$11</f>
        <v>260</v>
      </c>
      <c r="HK69" s="2">
        <f>HU69/'Drive Train'!$F$35</f>
        <v>0.79892473118279583</v>
      </c>
      <c r="HL69" s="46">
        <f>HS69*12*60/(PI() * 'Drive Train'!$F$15)/HK$2*HK69</f>
        <v>-128298.69376375232</v>
      </c>
      <c r="HM69" s="2">
        <f>('DEPRECATED - DT-Prelim Calcs'!$C$6*HK69-HL69)/('DEPRECATED - DT-Prelim Calcs'!$C$6*HK69)*'DEPRECATED - DT-Prelim Calcs'!$C$7*HK69</f>
        <v>59.936637864935371</v>
      </c>
      <c r="HN69" s="57">
        <f>HM69/'DEPRECATED - DT-Prelim Calcs'!$C$7*('DEPRECATED - DT-Prelim Calcs'!$C$8-'DEPRECATED - DT-Prelim Calcs'!$C$9)+'DEPRECATED - DT-Prelim Calcs'!$C$9</f>
        <v>3193.5176921457291</v>
      </c>
      <c r="HO69" s="57">
        <f t="shared" ref="HO69:HO132" si="116">MIN(HN69,HM$2)</f>
        <v>36.66666666666665</v>
      </c>
      <c r="HP69" s="2">
        <f t="shared" si="67"/>
        <v>0.99579519204165001</v>
      </c>
      <c r="HQ69" s="57">
        <f>HP69*'DEPRECATED - DT-Prelim Calcs'!$C$21/HK$2/'DEPRECATED - DT-Prelim Calcs'!$C$19/'DEPRECATED - DT-Prelim Calcs'!$C$18*3.39*'DEPRECATED - DT-Prelim Calcs'!$C$20</f>
        <v>25.773080821789936</v>
      </c>
      <c r="HR69" s="46">
        <f t="shared" si="68"/>
        <v>0</v>
      </c>
      <c r="HS69" s="57">
        <f>HQ68*'DEPRECATED - DT-Prelim Calcs'!$C$11+HS68</f>
        <v>-392.39347121202991</v>
      </c>
      <c r="HT69" s="57">
        <f>HT68+0.5*HQ69*'DEPRECATED - DT-Prelim Calcs'!$C$11^2+HS69*'DEPRECATED - DT-Prelim Calcs'!$C$11</f>
        <v>-114277.40493824545</v>
      </c>
      <c r="HU69" s="57">
        <f>MIN('Drive Train'!$F$35-HO68*'DEPRECATED - DT-Prelim Calcs'!$C$21*'Drive Train'!$F$39,HU68+HO$2)</f>
        <v>9.9066666666666681</v>
      </c>
      <c r="HV69" s="57">
        <f>'Drive Train'!$F$35-HO69*'DEPRECATED - DT-Prelim Calcs'!$C$21*'Drive Train'!$F$39</f>
        <v>9.9066666666666681</v>
      </c>
      <c r="HW69" s="1">
        <f>IF(HT69&gt;='Drive Train'!$F$29,1,0)</f>
        <v>0</v>
      </c>
      <c r="HX69" s="57">
        <f t="shared" si="69"/>
        <v>40.740740740740726</v>
      </c>
      <c r="HY69" s="63">
        <f>HY68+'DEPRECATED - DT-Prelim Calcs'!$C$11</f>
        <v>260</v>
      </c>
      <c r="HZ69" s="2">
        <f>IJ69/'Drive Train'!$F$35</f>
        <v>3.0803885542413085</v>
      </c>
      <c r="IA69" s="46">
        <f>IH69*12*60/(PI() * 'Drive Train'!$F$15)/HZ$2*HZ69</f>
        <v>-1102822.9110676881</v>
      </c>
      <c r="IB69" s="2">
        <f>('DEPRECATED - DT-Prelim Calcs'!$C$6*HZ69-IA69)/('DEPRECATED - DT-Prelim Calcs'!$C$6*HZ69)*'DEPRECATED - DT-Prelim Calcs'!$C$7*HZ69</f>
        <v>506.07349545383209</v>
      </c>
      <c r="IC69" s="57">
        <f>IB69/'DEPRECATED - DT-Prelim Calcs'!$C$7*('DEPRECATED - DT-Prelim Calcs'!$C$8-'DEPRECATED - DT-Prelim Calcs'!$C$9)+'DEPRECATED - DT-Prelim Calcs'!$C$9</f>
        <v>26944.288990343011</v>
      </c>
      <c r="ID69" s="57">
        <f t="shared" ref="ID69:ID132" si="117">MIN(IC69,IB$2)</f>
        <v>39.999999999999986</v>
      </c>
      <c r="IE69" s="2">
        <f t="shared" si="70"/>
        <v>0.99579519204165001</v>
      </c>
      <c r="IF69" s="57">
        <f>IE69*'DEPRECATED - DT-Prelim Calcs'!$C$21/HZ$2/'DEPRECATED - DT-Prelim Calcs'!$C$19/'DEPRECATED - DT-Prelim Calcs'!$C$18*3.39*'DEPRECATED - DT-Prelim Calcs'!$C$20</f>
        <v>25.773080821789936</v>
      </c>
      <c r="IG69" s="46">
        <f t="shared" si="71"/>
        <v>0</v>
      </c>
      <c r="IH69" s="57">
        <f>IF68*'DEPRECATED - DT-Prelim Calcs'!$C$11+IH68</f>
        <v>-874.79377149616346</v>
      </c>
      <c r="II69" s="57">
        <f>II68+0.5*IF69*'DEPRECATED - DT-Prelim Calcs'!$C$11^2+IH69*'DEPRECATED - DT-Prelim Calcs'!$C$11</f>
        <v>-133901.58695978197</v>
      </c>
      <c r="IJ69" s="57">
        <f>MIN('Drive Train'!$F$35-ID68*'DEPRECATED - DT-Prelim Calcs'!$C$21*'Drive Train'!$F$39,IJ68+ID$2)</f>
        <v>38.196818072592229</v>
      </c>
      <c r="IK69" s="57">
        <f>'Drive Train'!$F$35-ID69*'DEPRECATED - DT-Prelim Calcs'!$C$21*'Drive Train'!$F$39</f>
        <v>9.6800000000000015</v>
      </c>
      <c r="IL69" s="1">
        <f>IF(II69&gt;='Drive Train'!$F$29,1,0)</f>
        <v>0</v>
      </c>
      <c r="IM69" s="57">
        <f t="shared" si="72"/>
        <v>44.444444444444429</v>
      </c>
      <c r="IN69" s="63">
        <f>IN68+'DEPRECATED - DT-Prelim Calcs'!$C$11</f>
        <v>260</v>
      </c>
      <c r="IO69" s="2">
        <f>IY69/'Drive Train'!$F$35</f>
        <v>0.76236559139784954</v>
      </c>
      <c r="IP69" s="46">
        <f>IW69*12*60/(PI() * 'Drive Train'!$F$15)/IO$2*IO69</f>
        <v>-177367.10450817362</v>
      </c>
      <c r="IQ69" s="2">
        <f>('DEPRECATED - DT-Prelim Calcs'!$C$6*IO69-IP69)/('DEPRECATED - DT-Prelim Calcs'!$C$6*IO69)*'DEPRECATED - DT-Prelim Calcs'!$C$7*IO69</f>
        <v>82.035185102416747</v>
      </c>
      <c r="IR69" s="57">
        <f>IQ69/'DEPRECATED - DT-Prelim Calcs'!$C$7*('DEPRECATED - DT-Prelim Calcs'!$C$8-'DEPRECATED - DT-Prelim Calcs'!$C$9)+'DEPRECATED - DT-Prelim Calcs'!$C$9</f>
        <v>4369.9673230871658</v>
      </c>
      <c r="IS69" s="57">
        <f t="shared" ref="IS69:IS132" si="118">MIN(IR69,IQ$2)</f>
        <v>43.333333333333321</v>
      </c>
      <c r="IT69" s="2">
        <f t="shared" si="73"/>
        <v>0.99579519204165001</v>
      </c>
      <c r="IU69" s="57">
        <f>IT69*'DEPRECATED - DT-Prelim Calcs'!$C$21/IO$2/'DEPRECATED - DT-Prelim Calcs'!$C$19/'DEPRECATED - DT-Prelim Calcs'!$C$18*3.39*'DEPRECATED - DT-Prelim Calcs'!$C$20</f>
        <v>25.773080821789936</v>
      </c>
      <c r="IV69" s="46">
        <f t="shared" si="74"/>
        <v>0</v>
      </c>
      <c r="IW69" s="57">
        <f>IU68*'DEPRECATED - DT-Prelim Calcs'!$C$11+IW68</f>
        <v>-568.48000364347706</v>
      </c>
      <c r="IX69" s="57">
        <f>IX68+0.5*IU69*'DEPRECATED - DT-Prelim Calcs'!$C$11^2+IW69*'DEPRECATED - DT-Prelim Calcs'!$C$11</f>
        <v>-120921.96520453422</v>
      </c>
      <c r="IY69" s="57">
        <f>MIN('Drive Train'!$F$35-IS68*'DEPRECATED - DT-Prelim Calcs'!$C$21*'Drive Train'!$F$39,IY68+IS$2)</f>
        <v>9.4533333333333349</v>
      </c>
      <c r="IZ69" s="57">
        <f>'Drive Train'!$F$35-IS69*'DEPRECATED - DT-Prelim Calcs'!$C$21*'Drive Train'!$F$39</f>
        <v>9.4533333333333349</v>
      </c>
      <c r="JA69" s="1">
        <f>IF(IX69&gt;='Drive Train'!$F$29,1,0)</f>
        <v>0</v>
      </c>
      <c r="JB69" s="57">
        <f t="shared" si="75"/>
        <v>48.148148148148138</v>
      </c>
      <c r="JC69" s="63">
        <f>JC68+'DEPRECATED - DT-Prelim Calcs'!$C$11</f>
        <v>260</v>
      </c>
      <c r="JD69" s="2">
        <f>JN69/'Drive Train'!$F$35</f>
        <v>0.74408602150537628</v>
      </c>
      <c r="JE69" s="46">
        <f>JL69*12*60/(PI() * 'Drive Train'!$F$15)/JD$2*JD69</f>
        <v>-184271.4784201888</v>
      </c>
      <c r="JF69" s="2">
        <f>('DEPRECATED - DT-Prelim Calcs'!$C$6*JD69-JE69)/('DEPRECATED - DT-Prelim Calcs'!$C$6*JD69)*'DEPRECATED - DT-Prelim Calcs'!$C$7*JD69</f>
        <v>85.112996466172234</v>
      </c>
      <c r="JG69" s="57">
        <f>JF69/'DEPRECATED - DT-Prelim Calcs'!$C$7*('DEPRECATED - DT-Prelim Calcs'!$C$8-'DEPRECATED - DT-Prelim Calcs'!$C$9)+'DEPRECATED - DT-Prelim Calcs'!$C$9</f>
        <v>4533.8192724522396</v>
      </c>
      <c r="JH69" s="57">
        <f t="shared" ref="JH69:JH132" si="119">MIN(JG69,JF$2)</f>
        <v>46.666666666666657</v>
      </c>
      <c r="JI69" s="2">
        <f t="shared" si="76"/>
        <v>0.99579519204165001</v>
      </c>
      <c r="JJ69" s="57">
        <f>JI69*'DEPRECATED - DT-Prelim Calcs'!$C$21/JD$2/'DEPRECATED - DT-Prelim Calcs'!$C$19/'DEPRECATED - DT-Prelim Calcs'!$C$18*3.39*'DEPRECATED - DT-Prelim Calcs'!$C$20</f>
        <v>25.773080821789936</v>
      </c>
      <c r="JK69" s="46">
        <f t="shared" si="77"/>
        <v>0</v>
      </c>
      <c r="JL69" s="57">
        <f>JJ68*'DEPRECATED - DT-Prelim Calcs'!$C$11+JL68</f>
        <v>-605.11842612237945</v>
      </c>
      <c r="JM69" s="57">
        <f>JM68+0.5*JJ69*'DEPRECATED - DT-Prelim Calcs'!$C$11^2+JL69*'DEPRECATED - DT-Prelim Calcs'!$C$11</f>
        <v>-133450.98812956724</v>
      </c>
      <c r="JN69" s="57">
        <f>MIN('Drive Train'!$F$35-JH68*'DEPRECATED - DT-Prelim Calcs'!$C$21*'Drive Train'!$F$39,JN68+JH$2)</f>
        <v>9.2266666666666666</v>
      </c>
      <c r="JO69" s="57">
        <f>'Drive Train'!$F$35-JH69*'DEPRECATED - DT-Prelim Calcs'!$C$21*'Drive Train'!$F$39</f>
        <v>9.2266666666666666</v>
      </c>
      <c r="JP69" s="1">
        <f>IF(JM69&gt;='Drive Train'!$F$29,1,0)</f>
        <v>0</v>
      </c>
      <c r="JQ69" s="57">
        <f>MIN(JG69,'DEPRECATED - DT-Prelim Calcs'!$C$10)*'DEPRECATED - DT-Prelim Calcs'!$C$11*1000/60/60</f>
        <v>103.33333333333333</v>
      </c>
      <c r="JR69" s="63">
        <f>JR68+'DEPRECATED - DT-Prelim Calcs'!$C$11</f>
        <v>260</v>
      </c>
      <c r="JS69" s="2">
        <f>KC69/'Drive Train'!$F$35</f>
        <v>0.72580645161290325</v>
      </c>
      <c r="JT69" s="46">
        <f>KA69*12*60/(PI() * 'Drive Train'!$F$15)/JS$2*JS69</f>
        <v>-283458.60425437032</v>
      </c>
      <c r="JU69" s="2">
        <f>('DEPRECATED - DT-Prelim Calcs'!$C$6*JS69-JT69)/('DEPRECATED - DT-Prelim Calcs'!$C$6*JS69)*'DEPRECATED - DT-Prelim Calcs'!$C$7*JS69</f>
        <v>129.91715532193919</v>
      </c>
      <c r="JV69" s="57">
        <f>JU69/'DEPRECATED - DT-Prelim Calcs'!$C$7*('DEPRECATED - DT-Prelim Calcs'!$C$8-'DEPRECATED - DT-Prelim Calcs'!$C$9)+'DEPRECATED - DT-Prelim Calcs'!$C$9</f>
        <v>6919.036526060082</v>
      </c>
      <c r="JW69" s="57">
        <f t="shared" ref="JW69:JW132" si="120">MIN(JV69,JU$2)</f>
        <v>49.999999999999993</v>
      </c>
      <c r="JX69" s="2">
        <f t="shared" si="78"/>
        <v>0.99579519204165001</v>
      </c>
      <c r="JY69" s="57">
        <f>JX69*'DEPRECATED - DT-Prelim Calcs'!$C$21/JS$2/'DEPRECATED - DT-Prelim Calcs'!$C$19/'DEPRECATED - DT-Prelim Calcs'!$C$18*3.39*'DEPRECATED - DT-Prelim Calcs'!$C$20</f>
        <v>25.773080821789936</v>
      </c>
      <c r="JZ69" s="46">
        <f t="shared" si="79"/>
        <v>0</v>
      </c>
      <c r="KA69" s="57">
        <f>JY68*'DEPRECATED - DT-Prelim Calcs'!$C$11+KA68</f>
        <v>-954.27648747036631</v>
      </c>
      <c r="KB69" s="57">
        <f>KB68+0.5*JY69*'DEPRECATED - DT-Prelim Calcs'!$C$11^2+KA69*'DEPRECATED - DT-Prelim Calcs'!$C$11</f>
        <v>-110872.91109780056</v>
      </c>
      <c r="KC69" s="57">
        <f>MIN('Drive Train'!$F$35-JW68*'DEPRECATED - DT-Prelim Calcs'!$C$21*'Drive Train'!$F$39,KC68+JW$2)</f>
        <v>9</v>
      </c>
      <c r="KD69" s="57">
        <f>'Drive Train'!$F$35-JW69*'DEPRECATED - DT-Prelim Calcs'!$C$21*'Drive Train'!$F$39</f>
        <v>9</v>
      </c>
      <c r="KE69" s="1">
        <f>IF(KB69&gt;='Drive Train'!$F$29,1,0)</f>
        <v>0</v>
      </c>
      <c r="KF69" s="57">
        <f>MIN(JV69,'DEPRECATED - DT-Prelim Calcs'!$C$10)*'DEPRECATED - DT-Prelim Calcs'!$C$11*1000/60/60</f>
        <v>103.33333333333333</v>
      </c>
      <c r="KG69" s="63">
        <f>KG68+'DEPRECATED - DT-Prelim Calcs'!$C$11</f>
        <v>260</v>
      </c>
      <c r="KH69" s="2">
        <f>KR69/'Drive Train'!$F$35</f>
        <v>0.7075268817204301</v>
      </c>
      <c r="KI69" s="46">
        <f>KP69*12*60/(PI() * 'Drive Train'!$F$15)/KH$2*KH69</f>
        <v>-194.28092469230552</v>
      </c>
      <c r="KJ69" s="2">
        <f>('DEPRECATED - DT-Prelim Calcs'!$C$6*KH69-KI69)/('DEPRECATED - DT-Prelim Calcs'!$C$6*KH69)*'DEPRECATED - DT-Prelim Calcs'!$C$7*KH69</f>
        <v>1.7929853812892869</v>
      </c>
      <c r="KK69" s="57">
        <f>KJ69/'DEPRECATED - DT-Prelim Calcs'!$C$7*('DEPRECATED - DT-Prelim Calcs'!$C$8-'DEPRECATED - DT-Prelim Calcs'!$C$9)+'DEPRECATED - DT-Prelim Calcs'!$C$9</f>
        <v>98.152292290213907</v>
      </c>
      <c r="KL69" s="57">
        <f t="shared" ref="KL69:KL132" si="121">MIN(KK69,KJ$2)</f>
        <v>53.333333333333329</v>
      </c>
      <c r="KM69" s="2">
        <f t="shared" si="80"/>
        <v>0.97120509233608099</v>
      </c>
      <c r="KN69" s="57">
        <f>KM69*'DEPRECATED - DT-Prelim Calcs'!$C$21/KH$2/'DEPRECATED - DT-Prelim Calcs'!$C$19/'DEPRECATED - DT-Prelim Calcs'!$C$18*3.39*'DEPRECATED - DT-Prelim Calcs'!$C$20</f>
        <v>25.136642092026516</v>
      </c>
      <c r="KO69" s="46">
        <f t="shared" si="81"/>
        <v>0</v>
      </c>
      <c r="KP69" s="57">
        <f>KN68*'DEPRECATED - DT-Prelim Calcs'!$C$11+KP68</f>
        <v>-0.67095380489806189</v>
      </c>
      <c r="KQ69" s="57">
        <f>KQ68+0.5*KN69*'DEPRECATED - DT-Prelim Calcs'!$C$11^2+KP69*'DEPRECATED - DT-Prelim Calcs'!$C$11</f>
        <v>-137033.79056904939</v>
      </c>
      <c r="KR69" s="57">
        <f>MIN('Drive Train'!$F$35-KL68*'DEPRECATED - DT-Prelim Calcs'!$C$21*'Drive Train'!$F$39,KR68+KL$2)</f>
        <v>8.7733333333333334</v>
      </c>
      <c r="KS69" s="57">
        <f>'Drive Train'!$F$35-KL69*'DEPRECATED - DT-Prelim Calcs'!$C$21*'Drive Train'!$F$39</f>
        <v>8.7733333333333334</v>
      </c>
      <c r="KT69" s="1">
        <f>IF(KQ69&gt;='Drive Train'!$F$29,1,0)</f>
        <v>0</v>
      </c>
      <c r="KU69" s="57">
        <f>MIN(KK69,'DEPRECATED - DT-Prelim Calcs'!$C$10)*'DEPRECATED - DT-Prelim Calcs'!$C$11*1000/60/60</f>
        <v>103.33333333333333</v>
      </c>
      <c r="KV69" s="63">
        <f>KV68+'DEPRECATED - DT-Prelim Calcs'!$C$11</f>
        <v>260</v>
      </c>
      <c r="KW69" s="2">
        <f>LG69/'Drive Train'!$F$35</f>
        <v>0.68924731182795695</v>
      </c>
      <c r="KX69" s="46">
        <f>LE69*12*60/(PI() * 'Drive Train'!$F$15)/KW$2*KW69</f>
        <v>-310758.10239031585</v>
      </c>
      <c r="KY69" s="2">
        <f>('DEPRECATED - DT-Prelim Calcs'!$C$6*KW69-KX69)/('DEPRECATED - DT-Prelim Calcs'!$C$6*KW69)*'DEPRECATED - DT-Prelim Calcs'!$C$7*KW69</f>
        <v>142.1727233124362</v>
      </c>
      <c r="KZ69" s="57">
        <f>KY69/'DEPRECATED - DT-Prelim Calcs'!$C$7*('DEPRECATED - DT-Prelim Calcs'!$C$8-'DEPRECATED - DT-Prelim Calcs'!$C$9)+'DEPRECATED - DT-Prelim Calcs'!$C$9</f>
        <v>7571.4802493716043</v>
      </c>
      <c r="LA69" s="57">
        <f t="shared" ref="LA69:LA132" si="122">MIN(KZ69,KY$2)</f>
        <v>56.666666666666664</v>
      </c>
      <c r="LB69" s="2">
        <f t="shared" si="82"/>
        <v>0.99579519204165001</v>
      </c>
      <c r="LC69" s="57">
        <f>LB69*'DEPRECATED - DT-Prelim Calcs'!$C$21/KW$2/'DEPRECATED - DT-Prelim Calcs'!$C$19/'DEPRECATED - DT-Prelim Calcs'!$C$18*3.39*'DEPRECATED - DT-Prelim Calcs'!$C$20</f>
        <v>25.773080821789936</v>
      </c>
      <c r="LD69" s="46">
        <f t="shared" si="83"/>
        <v>0</v>
      </c>
      <c r="LE69" s="57">
        <f>LC68*'DEPRECATED - DT-Prelim Calcs'!$C$11+LE68</f>
        <v>-1101.6731961430257</v>
      </c>
      <c r="LF69" s="57">
        <f>LF68+0.5*LC69*'DEPRECATED - DT-Prelim Calcs'!$C$11^2+LE69*'DEPRECATED - DT-Prelim Calcs'!$C$11</f>
        <v>-130065.55132618344</v>
      </c>
      <c r="LG69" s="57">
        <f>MIN('Drive Train'!$F$35-LA68*'DEPRECATED - DT-Prelim Calcs'!$C$21*'Drive Train'!$F$39,LG68+LA$2)</f>
        <v>8.5466666666666669</v>
      </c>
      <c r="LH69" s="57">
        <f>'Drive Train'!$F$35-LA69*'DEPRECATED - DT-Prelim Calcs'!$C$21*'Drive Train'!$F$39</f>
        <v>8.5466666666666669</v>
      </c>
      <c r="LI69" s="1">
        <f>IF(LF69&gt;='Drive Train'!$F$29,1,0)</f>
        <v>0</v>
      </c>
      <c r="LJ69" s="57">
        <f>MIN(KZ69,'DEPRECATED - DT-Prelim Calcs'!$C$10)*'DEPRECATED - DT-Prelim Calcs'!$C$11*1000/60/60</f>
        <v>103.33333333333333</v>
      </c>
      <c r="LK69" s="63">
        <f>LK68+'DEPRECATED - DT-Prelim Calcs'!$C$11</f>
        <v>260</v>
      </c>
      <c r="LL69" s="2">
        <f>LV69/'Drive Train'!$F$35</f>
        <v>0.67096774193548392</v>
      </c>
      <c r="LM69" s="46">
        <f>LT69*12*60/(PI() * 'Drive Train'!$F$15)/LL$2*LL69</f>
        <v>-40470.536653641182</v>
      </c>
      <c r="LN69" s="2">
        <f>('DEPRECATED - DT-Prelim Calcs'!$C$6*LL69-LM69)/('DEPRECATED - DT-Prelim Calcs'!$C$6*LL69)*'DEPRECATED - DT-Prelim Calcs'!$C$7*LL69</f>
        <v>19.916092921343175</v>
      </c>
      <c r="LO69" s="57">
        <f>LN69/'DEPRECATED - DT-Prelim Calcs'!$C$7*('DEPRECATED - DT-Prelim Calcs'!$C$8-'DEPRECATED - DT-Prelim Calcs'!$C$9)+'DEPRECATED - DT-Prelim Calcs'!$C$9</f>
        <v>1062.9633700449499</v>
      </c>
      <c r="LP69" s="57">
        <f t="shared" ref="LP69:LP132" si="123">MIN(LO69,LN$2)</f>
        <v>60</v>
      </c>
      <c r="LQ69" s="2">
        <f t="shared" si="84"/>
        <v>0.99579519204165001</v>
      </c>
      <c r="LR69" s="57">
        <f>LQ69*'DEPRECATED - DT-Prelim Calcs'!$C$21/LL$2/'DEPRECATED - DT-Prelim Calcs'!$C$19/'DEPRECATED - DT-Prelim Calcs'!$C$18*3.39*'DEPRECATED - DT-Prelim Calcs'!$C$20</f>
        <v>25.773080821789936</v>
      </c>
      <c r="LS69" s="46">
        <f t="shared" si="85"/>
        <v>0</v>
      </c>
      <c r="LT69" s="57">
        <f>LR68*'DEPRECATED - DT-Prelim Calcs'!$C$11+LT68</f>
        <v>-147.38141623091713</v>
      </c>
      <c r="LU69" s="57">
        <f>LU68+0.5*LR69*'DEPRECATED - DT-Prelim Calcs'!$C$11^2+LT69*'DEPRECATED - DT-Prelim Calcs'!$C$11</f>
        <v>-140583.51433686059</v>
      </c>
      <c r="LV69" s="57">
        <f>MIN('Drive Train'!$F$35-LP68*'DEPRECATED - DT-Prelim Calcs'!$C$21*'Drive Train'!$F$39,LV68+LP$2)</f>
        <v>8.32</v>
      </c>
      <c r="LW69" s="57">
        <f>'Drive Train'!$F$35-LP69*'DEPRECATED - DT-Prelim Calcs'!$C$21*'Drive Train'!$F$39</f>
        <v>8.32</v>
      </c>
      <c r="LX69" s="1">
        <f>IF(LU69&gt;='Drive Train'!$F$29,1,0)</f>
        <v>0</v>
      </c>
      <c r="LY69" s="57">
        <f>MIN(LO69,'DEPRECATED - DT-Prelim Calcs'!$C$10)*'DEPRECATED - DT-Prelim Calcs'!$C$11*1000/60/60</f>
        <v>103.33333333333333</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Train'!$AA$49 + V69*(1-'Drive Train'!$AA$49))</f>
        <v>0</v>
      </c>
      <c r="W70" s="57">
        <f t="shared" si="96"/>
        <v>0</v>
      </c>
      <c r="X70" s="2">
        <f>MAX(MIN(IF(AND(AI69=1,AG70&lt;0),-1,1)*(W70-$C$9)/($C$8-$C$9)*$C$7-$C$29*AE70/T$2 -  AI69*$C$29/2,X$2),MAX(X$4:X69)*-1)</f>
        <v>-0.2458281045106315</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Train'!$F$39,AG69+W$2)-$C$3,IF(AE69-1&lt;=0,0,IF($C$32=Motors!$C$29,MAX(MAX(AG$4:AG69)*-1,AG69-W$2),MAX(0,MAX(AG$4:AG69)*-1,AG69-W$2))))</f>
        <v>0</v>
      </c>
      <c r="AH70" s="57">
        <f>'Drive Train'!$F$35-ABS(W70)*'DEPRECATED - DT-Prelim Calcs'!$C$21*'Drive Train'!$F$39</f>
        <v>12.4</v>
      </c>
      <c r="AI70" s="1">
        <f>IF(AJ70&gt;='Drive Train'!$F$29,1,0)</f>
        <v>1</v>
      </c>
      <c r="AJ70" s="57">
        <f>AJ69+0.5*Y70*'DEPRECATED - DT-Prelim Calcs'!$C$11^2+AE70*'DEPRECATED - DT-Prelim Calcs'!$C$11</f>
        <v>784.33981740885292</v>
      </c>
      <c r="AK70" s="57">
        <f t="shared" si="104"/>
        <v>0</v>
      </c>
      <c r="AL70" s="63">
        <f>AL69+'DEPRECATED - DT-Prelim Calcs'!$C$11</f>
        <v>264</v>
      </c>
      <c r="AM70" s="2">
        <f>AW70/'Drive Train'!$F$35</f>
        <v>0.88882645753470158</v>
      </c>
      <c r="AN70" s="46">
        <f>AU70*12*60/(PI() * 'Drive Train'!$F$15)/AM$2*AM70</f>
        <v>4007.4131945986578</v>
      </c>
      <c r="AO70" s="2">
        <f>('DEPRECATED - DT-Prelim Calcs'!$C$6*AM70-AN70)/('DEPRECATED - DT-Prelim Calcs'!$C$6*AM70)*'DEPRECATED - DT-Prelim Calcs'!$C$7*AM70</f>
        <v>0.33008943639544797</v>
      </c>
      <c r="AP70" s="57">
        <f>AO70/'DEPRECATED - DT-Prelim Calcs'!$C$7*('DEPRECATED - DT-Prelim Calcs'!$C$8-'DEPRECATED - DT-Prelim Calcs'!$C$9)+'DEPRECATED - DT-Prelim Calcs'!$C$9</f>
        <v>20.272811074496254</v>
      </c>
      <c r="AQ70" s="57">
        <f t="shared" si="105"/>
        <v>20.272811074496254</v>
      </c>
      <c r="AR70" s="2">
        <f t="shared" ref="AR70:AR133" si="125">MIN((AQ70-$C$9)/($C$8-$C$9)*$C$7-$C$29*AU70/AN$2,AR$2)</f>
        <v>-1.0915494114138724E-7</v>
      </c>
      <c r="AS70" s="57">
        <f>AR70*'DEPRECATED - DT-Prelim Calcs'!$C$21/AM$2/'DEPRECATED - DT-Prelim Calcs'!$C$19/'DEPRECATED - DT-Prelim Calcs'!$C$18*3.39*'DEPRECATED - DT-Prelim Calcs'!$C$20</f>
        <v>-7.9103871954100395E-7</v>
      </c>
      <c r="AT70" s="46">
        <f t="shared" ref="AT70:AT133" si="126">IF(AQ70&lt;=$C$17,1,0)</f>
        <v>0</v>
      </c>
      <c r="AU70" s="57">
        <f>AS69*'DEPRECATED - DT-Prelim Calcs'!$C$11+AU69</f>
        <v>39.345450476129713</v>
      </c>
      <c r="AV70" s="57">
        <f>AV69+0.5*AS70*'DEPRECATED - DT-Prelim Calcs'!$C$11^2+AU70*'DEPRECATED - DT-Prelim Calcs'!$C$11</f>
        <v>10344.399283677294</v>
      </c>
      <c r="AW70" s="57">
        <f>MIN('Drive Train'!$F$35-AQ69*'DEPRECATED - DT-Prelim Calcs'!$C$21*'Drive Train'!$F$39,AW69+AQ$2)</f>
        <v>11.0214480734303</v>
      </c>
      <c r="AX70" s="57">
        <f>'Drive Train'!$F$35-AQ70*'DEPRECATED - DT-Prelim Calcs'!$C$21*'Drive Train'!$F$39</f>
        <v>11.021448846934256</v>
      </c>
      <c r="AY70" s="1">
        <f>IF(AV70&gt;='Drive Train'!$F$29,1,0)</f>
        <v>1</v>
      </c>
      <c r="AZ70" s="57">
        <f t="shared" ref="AZ70:AZ133" si="127">MIN(AQ70,$C$10)*$C$11*1000/60/60</f>
        <v>22.525345638329171</v>
      </c>
      <c r="BA70" s="63">
        <f>BA69+'DEPRECATED - DT-Prelim Calcs'!$C$11</f>
        <v>264</v>
      </c>
      <c r="BB70" s="2">
        <f>BL70/'Drive Train'!$F$35</f>
        <v>0.48999999999999994</v>
      </c>
      <c r="BC70" s="46">
        <f>BJ70*12*60/(PI() * 'Drive Train'!$F$15)/BB$2*BB70</f>
        <v>5110.3495914130126</v>
      </c>
      <c r="BD70" s="2">
        <f>('DEPRECATED - DT-Prelim Calcs'!$C$6*BB70-BC70)/('DEPRECATED - DT-Prelim Calcs'!$C$6*BB70)*'DEPRECATED - DT-Prelim Calcs'!$C$7*BB70</f>
        <v>-1.1297833987439703</v>
      </c>
      <c r="BE70" s="57">
        <f>BD70/'DEPRECATED - DT-Prelim Calcs'!$C$7*('DEPRECATED - DT-Prelim Calcs'!$C$8-'DEPRECATED - DT-Prelim Calcs'!$C$9)+'DEPRECATED - DT-Prelim Calcs'!$C$9</f>
        <v>-57.445730314876094</v>
      </c>
      <c r="BF70" s="57">
        <f t="shared" si="106"/>
        <v>-57.445730314876094</v>
      </c>
      <c r="BG70" s="2">
        <f t="shared" ref="BG70:BG133" si="128">MIN((BF70-$C$9)/($C$8-$C$9)*$C$7-$C$29*BJ70/BC$2,BG$2)</f>
        <v>-1.8933363326321715</v>
      </c>
      <c r="BH70" s="57">
        <f>BG70*'DEPRECATED - DT-Prelim Calcs'!$C$21/BB$2/'DEPRECATED - DT-Prelim Calcs'!$C$19/'DEPRECATED - DT-Prelim Calcs'!$C$18*3.39*'DEPRECATED - DT-Prelim Calcs'!$C$20</f>
        <v>-19.819055497671091</v>
      </c>
      <c r="BI70" s="46">
        <f t="shared" ref="BI70:BI133" si="129">IF(BF70&lt;=$C$17,1,0)</f>
        <v>1</v>
      </c>
      <c r="BJ70" s="57">
        <f>BH69*'DEPRECATED - DT-Prelim Calcs'!$C$11+BJ69</f>
        <v>63.008778389555445</v>
      </c>
      <c r="BK70" s="57">
        <f>BK69+0.5*BH70*'DEPRECATED - DT-Prelim Calcs'!$C$11^2+BJ70*'DEPRECATED - DT-Prelim Calcs'!$C$11</f>
        <v>6201.4822550987747</v>
      </c>
      <c r="BL70" s="57">
        <f>MIN('Drive Train'!$F$35-BF69*'DEPRECATED - DT-Prelim Calcs'!$C$21*'Drive Train'!$F$39,BL69+BF$2)</f>
        <v>6.0759999999999996</v>
      </c>
      <c r="BM70" s="57">
        <f>'Drive Train'!$F$35-BF70*'DEPRECATED - DT-Prelim Calcs'!$C$21*'Drive Train'!$F$39</f>
        <v>16.306309661411575</v>
      </c>
      <c r="BN70" s="1">
        <f>IF(BK70&gt;='Drive Train'!$F$29,1,0)</f>
        <v>1</v>
      </c>
      <c r="BO70" s="57">
        <f t="shared" ref="BO70:BO133" si="130">MIN(BF70,$C$10)*$C$11*1000/60/60</f>
        <v>-63.828589238751213</v>
      </c>
      <c r="BP70" s="63">
        <f>BP69+'DEPRECATED - DT-Prelim Calcs'!$C$11</f>
        <v>264</v>
      </c>
      <c r="BQ70" s="2">
        <f>CA70/'Drive Train'!$F$35</f>
        <v>1.8608043466544486</v>
      </c>
      <c r="BR70" s="46">
        <f>BY70*12*60/(PI() * 'Drive Train'!$F$15)/BQ$2*BQ70</f>
        <v>-61892.191303792744</v>
      </c>
      <c r="BS70" s="2">
        <f>('DEPRECATED - DT-Prelim Calcs'!$C$6*BQ70-BR70)/('DEPRECATED - DT-Prelim Calcs'!$C$6*BQ70)*'DEPRECATED - DT-Prelim Calcs'!$C$7*BQ70</f>
        <v>32.469563061204674</v>
      </c>
      <c r="BT70" s="57">
        <f>BS70/'DEPRECATED - DT-Prelim Calcs'!$C$7*('DEPRECATED - DT-Prelim Calcs'!$C$8-'DEPRECATED - DT-Prelim Calcs'!$C$9)+'DEPRECATED - DT-Prelim Calcs'!$C$9</f>
        <v>1731.2663654574937</v>
      </c>
      <c r="BU70" s="57">
        <f t="shared" si="107"/>
        <v>93</v>
      </c>
      <c r="BV70" s="2">
        <f t="shared" ref="BV70:BV133" si="131">MIN((BU70-$C$9)/($C$8-$C$9)*$C$7-$C$29*BY70/BR$2,BV$2)</f>
        <v>1.8828060353728675</v>
      </c>
      <c r="BW70" s="57">
        <f>BV70*'DEPRECATED - DT-Prelim Calcs'!$C$21/BQ$2/'DEPRECATED - DT-Prelim Calcs'!$C$19/'DEPRECATED - DT-Prelim Calcs'!$C$18*3.39*'DEPRECATED - DT-Prelim Calcs'!$C$20</f>
        <v>25.773080821789936</v>
      </c>
      <c r="BX70" s="46">
        <f t="shared" ref="BX70:BX133" si="132">IF(BW70&lt;=$C$17,1,0)</f>
        <v>0</v>
      </c>
      <c r="BY70" s="57">
        <f>BW69*'DEPRECATED - DT-Prelim Calcs'!$C$11+BY69</f>
        <v>-153.66540586740345</v>
      </c>
      <c r="BZ70" s="57">
        <f>BZ69+0.5*BW70*'DEPRECATED - DT-Prelim Calcs'!$C$11^2+BY70*'DEPRECATED - DT-Prelim Calcs'!$C$11</f>
        <v>-4844.0232664490668</v>
      </c>
      <c r="CA70" s="57">
        <f>MIN('Drive Train'!$F$35-BU69*'DEPRECATED - DT-Prelim Calcs'!$C$21*'Drive Train'!$F$39,CA69+BU$2)</f>
        <v>23.073973898515163</v>
      </c>
      <c r="CB70" s="57">
        <f>'Drive Train'!$F$35-BU70*'DEPRECATED - DT-Prelim Calcs'!$C$21*'Drive Train'!$F$39</f>
        <v>6.0759999999999996</v>
      </c>
      <c r="CC70" s="1">
        <f>IF(BZ70&gt;='Drive Train'!$F$29,1,0)</f>
        <v>0</v>
      </c>
      <c r="CD70" s="57">
        <f t="shared" ref="CD70:CD133" si="133">MIN(BU70,$C$10)*$C$11*1000/60/60</f>
        <v>103.33333333333333</v>
      </c>
      <c r="CE70" s="63">
        <f>CE69+'DEPRECATED - DT-Prelim Calcs'!$C$11</f>
        <v>264</v>
      </c>
      <c r="CF70" s="2">
        <f>CP70/'Drive Train'!$F$35</f>
        <v>0.48999999999999994</v>
      </c>
      <c r="CG70" s="46">
        <f>CN70*12*60/(PI() * 'Drive Train'!$F$15)/CF$2*CF70</f>
        <v>-33770.609437179628</v>
      </c>
      <c r="CH70" s="2">
        <f>('DEPRECATED - DT-Prelim Calcs'!$C$6*CF70-CG70)/('DEPRECATED - DT-Prelim Calcs'!$C$6*CF70)*'DEPRECATED - DT-Prelim Calcs'!$C$7*CF70</f>
        <v>16.450537662964898</v>
      </c>
      <c r="CI70" s="57">
        <f>CH70/'DEPRECATED - DT-Prelim Calcs'!$C$7*('DEPRECATED - DT-Prelim Calcs'!$C$8-'DEPRECATED - DT-Prelim Calcs'!$C$9)+'DEPRECATED - DT-Prelim Calcs'!$C$9</f>
        <v>878.46928720265419</v>
      </c>
      <c r="CJ70" s="57">
        <f t="shared" si="108"/>
        <v>93</v>
      </c>
      <c r="CK70" s="2">
        <f t="shared" ref="CK70:CK133" si="134">MIN((CJ70-$C$9)/($C$8-$C$9)*$C$7-$C$29*CN70/CG$2,CK$2)</f>
        <v>1.5241763143494644</v>
      </c>
      <c r="CL70" s="57">
        <f>CK70*'DEPRECATED - DT-Prelim Calcs'!$C$21/CF$2/'DEPRECATED - DT-Prelim Calcs'!$C$19/'DEPRECATED - DT-Prelim Calcs'!$C$18*3.39*'DEPRECATED - DT-Prelim Calcs'!$C$20</f>
        <v>25.773080821789936</v>
      </c>
      <c r="CM70" s="46">
        <f t="shared" ref="CM70:CM133" si="135">IF(CL70&lt;=$C$17,1,0)</f>
        <v>0</v>
      </c>
      <c r="CN70" s="57">
        <f>CL69*'DEPRECATED - DT-Prelim Calcs'!$C$11+CN69</f>
        <v>-257.75874274804102</v>
      </c>
      <c r="CO70" s="57">
        <f>CO69+0.5*CL70*'DEPRECATED - DT-Prelim Calcs'!$C$11^2+CN70*'DEPRECATED - DT-Prelim Calcs'!$C$11</f>
        <v>-19705.683594808859</v>
      </c>
      <c r="CP70" s="57">
        <f>MIN('Drive Train'!$F$35-CJ69*'DEPRECATED - DT-Prelim Calcs'!$C$21*'Drive Train'!$F$39,CP69+CJ$2)</f>
        <v>6.0759999999999996</v>
      </c>
      <c r="CQ70" s="57">
        <f>'Drive Train'!$F$35-CJ70*'DEPRECATED - DT-Prelim Calcs'!$C$21*'Drive Train'!$F$39</f>
        <v>6.0759999999999996</v>
      </c>
      <c r="CR70" s="1">
        <f>IF(CO70&gt;='Drive Train'!$F$29,1,0)</f>
        <v>0</v>
      </c>
      <c r="CS70" s="57">
        <f t="shared" ref="CS70:CS133" si="136">MIN(CJ70,$C$10)*$C$11*1000/60/60</f>
        <v>103.33333333333333</v>
      </c>
      <c r="CT70" s="63">
        <f>CT69+'DEPRECATED - DT-Prelim Calcs'!$C$11</f>
        <v>264</v>
      </c>
      <c r="CU70" s="2">
        <f>DE70/'Drive Train'!$F$35</f>
        <v>2.1139093558513311</v>
      </c>
      <c r="CV70" s="46">
        <f>DC70*12*60/(PI() * 'Drive Train'!$F$15)/CU$2*CU70</f>
        <v>-251684.66976071743</v>
      </c>
      <c r="CW70" s="2">
        <f>('DEPRECATED - DT-Prelim Calcs'!$C$6*CU70-CV70)/('DEPRECATED - DT-Prelim Calcs'!$C$6*CU70)*'DEPRECATED - DT-Prelim Calcs'!$C$7*CU70</f>
        <v>118.89565740563719</v>
      </c>
      <c r="CX70" s="57">
        <f>CW70/'DEPRECATED - DT-Prelim Calcs'!$C$7*('DEPRECATED - DT-Prelim Calcs'!$C$8-'DEPRECATED - DT-Prelim Calcs'!$C$9)+'DEPRECATED - DT-Prelim Calcs'!$C$9</f>
        <v>6332.2903921756224</v>
      </c>
      <c r="CY70" s="57">
        <f t="shared" si="109"/>
        <v>93</v>
      </c>
      <c r="CZ70" s="2">
        <f t="shared" ref="CZ70:CZ133" si="137">MIN((CY70-$C$9)/($C$8-$C$9)*$C$7-$C$29*DC70/CV$2,CZ$2)</f>
        <v>1.2803081040535502</v>
      </c>
      <c r="DA70" s="57">
        <f>CZ70*'DEPRECATED - DT-Prelim Calcs'!$C$21/CU$2/'DEPRECATED - DT-Prelim Calcs'!$C$19/'DEPRECATED - DT-Prelim Calcs'!$C$18*3.39*'DEPRECATED - DT-Prelim Calcs'!$C$20</f>
        <v>25.773080821789936</v>
      </c>
      <c r="DB70" s="46">
        <f t="shared" ref="DB70:DB133" si="138">IF(DA70&lt;=$C$17,1,0)</f>
        <v>0</v>
      </c>
      <c r="DC70" s="57">
        <f>DA69*'DEPRECATED - DT-Prelim Calcs'!$C$11+DC69</f>
        <v>-374.0419178110925</v>
      </c>
      <c r="DD70" s="57">
        <f>DD69+0.5*DA70*'DEPRECATED - DT-Prelim Calcs'!$C$11^2+DC70*'DEPRECATED - DT-Prelim Calcs'!$C$11</f>
        <v>-35774.138550814714</v>
      </c>
      <c r="DE70" s="57">
        <f>MIN('Drive Train'!$F$35-CY69*'DEPRECATED - DT-Prelim Calcs'!$C$21*'Drive Train'!$F$39,DE69+CY$2)</f>
        <v>26.212476012556507</v>
      </c>
      <c r="DF70" s="57">
        <f>'Drive Train'!$F$35-CY70*'DEPRECATED - DT-Prelim Calcs'!$C$21*'Drive Train'!$F$39</f>
        <v>6.0759999999999996</v>
      </c>
      <c r="DG70" s="1">
        <f>IF(DD70&gt;='Drive Train'!$F$29,1,0)</f>
        <v>0</v>
      </c>
      <c r="DH70" s="57">
        <f t="shared" ref="DH70:DH133" si="139">MIN(CY70,$C$10)*$C$11*1000/60/60</f>
        <v>103.33333333333333</v>
      </c>
      <c r="DI70" s="63">
        <f>DI69+'DEPRECATED - DT-Prelim Calcs'!$C$11</f>
        <v>264</v>
      </c>
      <c r="DJ70" s="2">
        <f>DT70/'Drive Train'!$F$35</f>
        <v>2.3021605245905388</v>
      </c>
      <c r="DK70" s="46">
        <f>DR70*12*60/(PI() * 'Drive Train'!$F$15)/DJ$2*DJ70</f>
        <v>-448367.04641994112</v>
      </c>
      <c r="DL70" s="2">
        <f>('DEPRECATED - DT-Prelim Calcs'!$C$6*DJ70-DK70)/('DEPRECATED - DT-Prelim Calcs'!$C$6*DJ70)*'DEPRECATED - DT-Prelim Calcs'!$C$7*DJ70</f>
        <v>208.28077381962123</v>
      </c>
      <c r="DM70" s="57">
        <f>DL70/'DEPRECATED - DT-Prelim Calcs'!$C$7*('DEPRECATED - DT-Prelim Calcs'!$C$8-'DEPRECATED - DT-Prelim Calcs'!$C$9)+'DEPRECATED - DT-Prelim Calcs'!$C$9</f>
        <v>11090.842440272783</v>
      </c>
      <c r="DN70" s="57">
        <f t="shared" si="110"/>
        <v>93</v>
      </c>
      <c r="DO70" s="2">
        <f t="shared" ref="DO70:DO133" si="140">MIN((DN70-$C$9)/($C$8-$C$9)*$C$7-$C$29*DR70/DK$2,DO$2)</f>
        <v>1.1037138828047846</v>
      </c>
      <c r="DP70" s="57">
        <f>DO70*'DEPRECATED - DT-Prelim Calcs'!$C$21/DJ$2/'DEPRECATED - DT-Prelim Calcs'!$C$19/'DEPRECATED - DT-Prelim Calcs'!$C$18*3.39*'DEPRECATED - DT-Prelim Calcs'!$C$20</f>
        <v>25.773080821789936</v>
      </c>
      <c r="DQ70" s="46">
        <f t="shared" ref="DQ70:DQ133" si="141">IF(DP70&lt;=$C$17,1,0)</f>
        <v>0</v>
      </c>
      <c r="DR70" s="57">
        <f>DP69*'DEPRECATED - DT-Prelim Calcs'!$C$11+DR69</f>
        <v>-527.46052963592695</v>
      </c>
      <c r="DS70" s="57">
        <f>DS69+0.5*DP70*'DEPRECATED - DT-Prelim Calcs'!$C$11^2+DR70*'DEPRECATED - DT-Prelim Calcs'!$C$11</f>
        <v>-73489.968448868211</v>
      </c>
      <c r="DT70" s="57">
        <f>MIN('Drive Train'!$F$35-DN69*'DEPRECATED - DT-Prelim Calcs'!$C$21*'Drive Train'!$F$39,DT69+DN$2)</f>
        <v>28.546790504922683</v>
      </c>
      <c r="DU70" s="57">
        <f>'Drive Train'!$F$35-DN70*'DEPRECATED - DT-Prelim Calcs'!$C$21*'Drive Train'!$F$39</f>
        <v>6.0759999999999996</v>
      </c>
      <c r="DV70" s="1">
        <f>IF(DS70&gt;='Drive Train'!$F$29,1,0)</f>
        <v>0</v>
      </c>
      <c r="DW70" s="57">
        <f t="shared" ref="DW70:DW133" si="142">MIN(DN70,$C$10)*$C$11*1000/60/60</f>
        <v>103.33333333333333</v>
      </c>
      <c r="DX70" s="63">
        <f>DX69+'DEPRECATED - DT-Prelim Calcs'!$C$11</f>
        <v>264</v>
      </c>
      <c r="DY70" s="2">
        <f>EI70/'Drive Train'!$F$35</f>
        <v>0.48999999999999994</v>
      </c>
      <c r="DZ70" s="46">
        <f>EG70*12*60/(PI() * 'Drive Train'!$F$15)/DY$2*DY70</f>
        <v>19353.894835300915</v>
      </c>
      <c r="EA70" s="2">
        <f>('DEPRECATED - DT-Prelim Calcs'!$C$6*DY70-DZ70)/('DEPRECATED - DT-Prelim Calcs'!$C$6*DY70)*'DEPRECATED - DT-Prelim Calcs'!$C$7*DY70</f>
        <v>-7.5701106103330584</v>
      </c>
      <c r="EB70" s="57">
        <f>EA70/'DEPRECATED - DT-Prelim Calcs'!$C$7*('DEPRECATED - DT-Prelim Calcs'!$C$8-'DEPRECATED - DT-Prelim Calcs'!$C$9)+'DEPRECATED - DT-Prelim Calcs'!$C$9</f>
        <v>-400.3063034463616</v>
      </c>
      <c r="EC70" s="57">
        <f t="shared" si="111"/>
        <v>-400.3063034463616</v>
      </c>
      <c r="ED70" s="2">
        <f t="shared" ref="ED70:ED133" si="143">MIN((EC70-$C$9)/($C$8-$C$9)*$C$7-$C$29*EG70/DZ$2,ED$2)</f>
        <v>-10.461835123366162</v>
      </c>
      <c r="EE70" s="57">
        <f>ED70*'DEPRECATED - DT-Prelim Calcs'!$C$21/DY$2/'DEPRECATED - DT-Prelim Calcs'!$C$19/'DEPRECATED - DT-Prelim Calcs'!$C$18*3.39*'DEPRECATED - DT-Prelim Calcs'!$C$20</f>
        <v>-277.99286136602666</v>
      </c>
      <c r="EF70" s="46">
        <f t="shared" ref="EF70:EF133" si="144">IF(EE70&lt;=$C$17,1,0)</f>
        <v>1</v>
      </c>
      <c r="EG70" s="57">
        <f>EE69*'DEPRECATED - DT-Prelim Calcs'!$C$11+EG69</f>
        <v>94.004412233968466</v>
      </c>
      <c r="EH70" s="57">
        <f>EH69+0.5*EE70*'DEPRECATED - DT-Prelim Calcs'!$C$11^2+EG70*'DEPRECATED - DT-Prelim Calcs'!$C$11</f>
        <v>-111469.0490244687</v>
      </c>
      <c r="EI70" s="57">
        <f>MIN('Drive Train'!$F$35-EC69*'DEPRECATED - DT-Prelim Calcs'!$C$21*'Drive Train'!$F$39,EI69+EC$2)</f>
        <v>6.0759999999999996</v>
      </c>
      <c r="EJ70" s="57">
        <f>'Drive Train'!$F$35-EC70*'DEPRECATED - DT-Prelim Calcs'!$C$21*'Drive Train'!$F$39</f>
        <v>39.620828634352591</v>
      </c>
      <c r="EK70" s="1">
        <f>IF(EH70&gt;='Drive Train'!$F$29,1,0)</f>
        <v>0</v>
      </c>
      <c r="EL70" s="57">
        <f t="shared" ref="EL70:EL133" si="145">MIN(EC70,$C$10)*$C$11*1000/60/60</f>
        <v>-444.78478160706851</v>
      </c>
      <c r="EM70" s="63">
        <f>EM69+'DEPRECATED - DT-Prelim Calcs'!$C$11</f>
        <v>264</v>
      </c>
      <c r="EN70" s="2">
        <f>EX70/'Drive Train'!$F$35</f>
        <v>0.48999999999999994</v>
      </c>
      <c r="EO70" s="46">
        <f>EV70*12*60/(PI() * 'Drive Train'!$F$15)/EN$2*EN70</f>
        <v>11626.773223187458</v>
      </c>
      <c r="EP70" s="2">
        <f>('DEPRECATED - DT-Prelim Calcs'!$C$6*EN70-EO70)/('DEPRECATED - DT-Prelim Calcs'!$C$6*EN70)*'DEPRECATED - DT-Prelim Calcs'!$C$7*EN70</f>
        <v>-4.0762338588896379</v>
      </c>
      <c r="EQ70" s="57">
        <f>EP70/'DEPRECATED - DT-Prelim Calcs'!$C$7*('DEPRECATED - DT-Prelim Calcs'!$C$8-'DEPRECATED - DT-Prelim Calcs'!$C$9)+'DEPRECATED - DT-Prelim Calcs'!$C$9</f>
        <v>-214.30448302719526</v>
      </c>
      <c r="ER70" s="57">
        <f t="shared" si="112"/>
        <v>-214.30448302719526</v>
      </c>
      <c r="ES70" s="2">
        <f t="shared" ref="ES70:ES133" si="146">MIN((ER70-$C$9)/($C$8-$C$9)*$C$7-$C$29*EV70/EO$2,ES$2)</f>
        <v>-5.8134255416533378</v>
      </c>
      <c r="ET70" s="57">
        <f>ES70*'DEPRECATED - DT-Prelim Calcs'!$C$21/EN$2/'DEPRECATED - DT-Prelim Calcs'!$C$19/'DEPRECATED - DT-Prelim Calcs'!$C$18*3.39*'DEPRECATED - DT-Prelim Calcs'!$C$20</f>
        <v>-173.19911595961398</v>
      </c>
      <c r="EU70" s="46">
        <f t="shared" ref="EU70:EU133" si="147">IF(ET70&lt;=$C$17,1,0)</f>
        <v>1</v>
      </c>
      <c r="EV70" s="57">
        <f>ET69*'DEPRECATED - DT-Prelim Calcs'!$C$11+EV69</f>
        <v>50.367602513679316</v>
      </c>
      <c r="EW70" s="57">
        <f>EW69+0.5*ET70*'DEPRECATED - DT-Prelim Calcs'!$C$11^2+EV70*'DEPRECATED - DT-Prelim Calcs'!$C$11</f>
        <v>-137791.06528049815</v>
      </c>
      <c r="EX70" s="57">
        <f>MIN('Drive Train'!$F$35-ER69*'DEPRECATED - DT-Prelim Calcs'!$C$21*'Drive Train'!$F$39,EX69+ER$2)</f>
        <v>6.0759999999999996</v>
      </c>
      <c r="EY70" s="57">
        <f>'Drive Train'!$F$35-ER70*'DEPRECATED - DT-Prelim Calcs'!$C$21*'Drive Train'!$F$39</f>
        <v>26.972704845849279</v>
      </c>
      <c r="EZ70" s="1">
        <f>IF(EW70&gt;='Drive Train'!$F$29,1,0)</f>
        <v>0</v>
      </c>
      <c r="FA70" s="57">
        <f t="shared" ref="FA70:FA133" si="148">MIN(ER70,$C$10)*$C$11*1000/60/60</f>
        <v>-238.11609225243919</v>
      </c>
      <c r="FB70" s="63">
        <f>FB69+'DEPRECATED - DT-Prelim Calcs'!$C$11</f>
        <v>264</v>
      </c>
      <c r="FC70" s="2">
        <f>FM70/'Drive Train'!$F$35</f>
        <v>0.48999999999999994</v>
      </c>
      <c r="FD70" s="46">
        <f>FK70*12*60/(PI() * 'Drive Train'!$F$15)/FC$2*FC70</f>
        <v>-354435.77646892739</v>
      </c>
      <c r="FE70" s="2">
        <f>('DEPRECATED - DT-Prelim Calcs'!$C$6*FC70-FD70)/('DEPRECATED - DT-Prelim Calcs'!$C$6*FC70)*'DEPRECATED - DT-Prelim Calcs'!$C$7*FC70</f>
        <v>161.44172951034054</v>
      </c>
      <c r="FF70" s="57">
        <f>FE70/'DEPRECATED - DT-Prelim Calcs'!$C$7*('DEPRECATED - DT-Prelim Calcs'!$C$8-'DEPRECATED - DT-Prelim Calcs'!$C$9)+'DEPRECATED - DT-Prelim Calcs'!$C$9</f>
        <v>8597.2949776666792</v>
      </c>
      <c r="FG70" s="57">
        <f t="shared" si="113"/>
        <v>93</v>
      </c>
      <c r="FH70" s="2">
        <f t="shared" ref="FH70:FH133" si="149">MIN((FG70-$C$9)/($C$8-$C$9)*$C$7-$C$29*FK70/FD$2,FH$2)</f>
        <v>0.78067567320338405</v>
      </c>
      <c r="FI70" s="57">
        <f>FH70*'DEPRECATED - DT-Prelim Calcs'!$C$21/FC$2/'DEPRECATED - DT-Prelim Calcs'!$C$19/'DEPRECATED - DT-Prelim Calcs'!$C$18*3.39*'DEPRECATED - DT-Prelim Calcs'!$C$20</f>
        <v>25.773080821789936</v>
      </c>
      <c r="FJ70" s="46">
        <f t="shared" ref="FJ70:FJ133" si="150">IF(FI70&lt;=$C$17,1,0)</f>
        <v>0</v>
      </c>
      <c r="FK70" s="57">
        <f>FI69*'DEPRECATED - DT-Prelim Calcs'!$C$11+FK69</f>
        <v>-1385.6307012495972</v>
      </c>
      <c r="FL70" s="57">
        <f>FL69+0.5*FI70*'DEPRECATED - DT-Prelim Calcs'!$C$11^2+FK70*'DEPRECATED - DT-Prelim Calcs'!$C$11</f>
        <v>-179242.32381000888</v>
      </c>
      <c r="FM70" s="57">
        <f>MIN('Drive Train'!$F$35-FG69*'DEPRECATED - DT-Prelim Calcs'!$C$21*'Drive Train'!$F$39,FM69+FG$2)</f>
        <v>6.0759999999999996</v>
      </c>
      <c r="FN70" s="57">
        <f>'Drive Train'!$F$35-FG70*'DEPRECATED - DT-Prelim Calcs'!$C$21*'Drive Train'!$F$39</f>
        <v>6.0759999999999996</v>
      </c>
      <c r="FO70" s="1">
        <f>IF(FL70&gt;='Drive Train'!$F$29,1,0)</f>
        <v>0</v>
      </c>
      <c r="FP70" s="57">
        <f t="shared" ref="FP70:FP133" si="151">MIN(FG70,$C$10)*$C$11*1000/60/60</f>
        <v>103.33333333333333</v>
      </c>
      <c r="FQ70" s="63">
        <f>FQ69+'DEPRECATED - DT-Prelim Calcs'!$C$11</f>
        <v>264</v>
      </c>
      <c r="FR70" s="2">
        <f>GB70/'Drive Train'!$F$35</f>
        <v>0.48999999999999994</v>
      </c>
      <c r="FS70" s="46">
        <f>FZ70*12*60/(PI() * 'Drive Train'!$F$15)/FR$2*FR70</f>
        <v>-66550.082261964591</v>
      </c>
      <c r="FT70" s="2">
        <f>('DEPRECATED - DT-Prelim Calcs'!$C$6*FR70-FS70)/('DEPRECATED - DT-Prelim Calcs'!$C$6*FR70)*'DEPRECATED - DT-Prelim Calcs'!$C$7*FR70</f>
        <v>31.272025375484922</v>
      </c>
      <c r="FU70" s="57">
        <f>FT70/'DEPRECATED - DT-Prelim Calcs'!$C$7*('DEPRECATED - DT-Prelim Calcs'!$C$8-'DEPRECATED - DT-Prelim Calcs'!$C$9)+'DEPRECATED - DT-Prelim Calcs'!$C$9</f>
        <v>1667.5136330600481</v>
      </c>
      <c r="FV70" s="57">
        <f t="shared" si="114"/>
        <v>93</v>
      </c>
      <c r="FW70" s="2">
        <f t="shared" ref="FW70:FW133" si="152">MIN((FV70-$C$9)/($C$8-$C$9)*$C$7-$C$29*FZ70/FS$2,FW$2)</f>
        <v>0.7112822800297498</v>
      </c>
      <c r="FX70" s="57">
        <f>FW70*'DEPRECATED - DT-Prelim Calcs'!$C$21/FR$2/'DEPRECATED - DT-Prelim Calcs'!$C$19/'DEPRECATED - DT-Prelim Calcs'!$C$18*3.39*'DEPRECATED - DT-Prelim Calcs'!$C$20</f>
        <v>25.773080821789936</v>
      </c>
      <c r="FY70" s="46">
        <f t="shared" ref="FY70:FY133" si="153">IF(FX70&lt;=$C$17,1,0)</f>
        <v>0</v>
      </c>
      <c r="FZ70" s="57">
        <f>FX69*'DEPRECATED - DT-Prelim Calcs'!$C$11+FZ69</f>
        <v>-237.04450060088925</v>
      </c>
      <c r="GA70" s="57">
        <f>GA69+0.5*FX70*'DEPRECATED - DT-Prelim Calcs'!$C$11^2+FZ70*'DEPRECATED - DT-Prelim Calcs'!$C$11</f>
        <v>-205046.65900308648</v>
      </c>
      <c r="GB70" s="57">
        <f>MIN('Drive Train'!$F$35-FV69*'DEPRECATED - DT-Prelim Calcs'!$C$21*'Drive Train'!$F$39,GB69+FV$2)</f>
        <v>6.0759999999999996</v>
      </c>
      <c r="GC70" s="57">
        <f>'Drive Train'!$F$35-FV70*'DEPRECATED - DT-Prelim Calcs'!$C$21*'Drive Train'!$F$39</f>
        <v>6.0759999999999996</v>
      </c>
      <c r="GD70" s="1">
        <f>IF(GA70&gt;='Drive Train'!$F$29,1,0)</f>
        <v>0</v>
      </c>
      <c r="GE70" s="57">
        <f t="shared" ref="GE70:GE133" si="154">MIN(FV70,$C$10)*$C$11*1000/60/60</f>
        <v>103.33333333333333</v>
      </c>
      <c r="GF70" s="63">
        <f>GF69+'DEPRECATED - DT-Prelim Calcs'!$C$11</f>
        <v>264</v>
      </c>
      <c r="GG70" s="2">
        <f>GQ70/'Drive Train'!$F$35</f>
        <v>0.83548387096774201</v>
      </c>
      <c r="GH70" s="46">
        <f>GO70*12*60/(PI() * 'Drive Train'!$F$15)/GG$2*GG70</f>
        <v>-167175.66494395724</v>
      </c>
      <c r="GI70" s="2">
        <f>('DEPRECATED - DT-Prelim Calcs'!$C$6*GG70-GH70)/('DEPRECATED - DT-Prelim Calcs'!$C$6*GG70)*'DEPRECATED - DT-Prelim Calcs'!$C$7*GG70</f>
        <v>77.603263317575781</v>
      </c>
      <c r="GJ70" s="57">
        <f>GI70/'DEPRECATED - DT-Prelim Calcs'!$C$7*('DEPRECATED - DT-Prelim Calcs'!$C$8-'DEPRECATED - DT-Prelim Calcs'!$C$9)+'DEPRECATED - DT-Prelim Calcs'!$C$9</f>
        <v>4134.0272546244705</v>
      </c>
      <c r="GK70" s="57">
        <f t="shared" ref="GK70:GK133" si="155">MIN(GJ70,GI$2)</f>
        <v>29.999999999999982</v>
      </c>
      <c r="GL70" s="2">
        <f t="shared" ref="GL70:GL133" si="156">MIN((GK70-$C$9)/($C$8-$C$9)*$C$7-$C$29*GO70/GH$2,GL$2)</f>
        <v>0.99579519204165001</v>
      </c>
      <c r="GM70" s="57">
        <f>GL70*'DEPRECATED - DT-Prelim Calcs'!$C$21/GG$2/'DEPRECATED - DT-Prelim Calcs'!$C$19/'DEPRECATED - DT-Prelim Calcs'!$C$18*3.39*'DEPRECATED - DT-Prelim Calcs'!$C$20</f>
        <v>25.773080821789936</v>
      </c>
      <c r="GN70" s="46">
        <f t="shared" ref="GN70:GN133" si="157">IF(GM70&lt;=$C$17,1,0)</f>
        <v>0</v>
      </c>
      <c r="GO70" s="57">
        <f>GM69*'DEPRECATED - DT-Prelim Calcs'!$C$11+GO69</f>
        <v>-488.92291490254263</v>
      </c>
      <c r="GP70" s="57">
        <f>GP69+0.5*GM70*'DEPRECATED - DT-Prelim Calcs'!$C$11^2+GO70*'DEPRECATED - DT-Prelim Calcs'!$C$11</f>
        <v>-103640.71396603448</v>
      </c>
      <c r="GQ70" s="57">
        <f>MIN('Drive Train'!$F$35-GK69*'DEPRECATED - DT-Prelim Calcs'!$C$21*'Drive Train'!$F$39,GQ69+GK$2)</f>
        <v>10.360000000000001</v>
      </c>
      <c r="GR70" s="57">
        <f>'Drive Train'!$F$35-GK70*'DEPRECATED - DT-Prelim Calcs'!$C$21*'Drive Train'!$F$39</f>
        <v>10.360000000000001</v>
      </c>
      <c r="GS70" s="1">
        <f>IF(GP70&gt;='Drive Train'!$F$29,1,0)</f>
        <v>0</v>
      </c>
      <c r="GT70" s="57">
        <f t="shared" ref="GT70:GT133" si="158">MIN(GK70,$C$10)*$C$11*1000/60/60</f>
        <v>33.333333333333314</v>
      </c>
      <c r="GU70" s="63">
        <f>GU69+'DEPRECATED - DT-Prelim Calcs'!$C$11</f>
        <v>264</v>
      </c>
      <c r="GV70" s="2">
        <f>HF70/'Drive Train'!$F$35</f>
        <v>0.81720430107526887</v>
      </c>
      <c r="GW70" s="46">
        <f>HD70*12*60/(PI() * 'Drive Train'!$F$15)/GV$2*GV70</f>
        <v>11378.037449268406</v>
      </c>
      <c r="GX70" s="2">
        <f>('DEPRECATED - DT-Prelim Calcs'!$C$6*GV70-GW70)/('DEPRECATED - DT-Prelim Calcs'!$C$6*GV70)*'DEPRECATED - DT-Prelim Calcs'!$C$7*GV70</f>
        <v>-3.175203723102197</v>
      </c>
      <c r="GY70" s="57">
        <f>GX70/'DEPRECATED - DT-Prelim Calcs'!$C$7*('DEPRECATED - DT-Prelim Calcs'!$C$8-'DEPRECATED - DT-Prelim Calcs'!$C$9)+'DEPRECATED - DT-Prelim Calcs'!$C$9</f>
        <v>-166.33677911784724</v>
      </c>
      <c r="GZ70" s="57">
        <f t="shared" si="115"/>
        <v>-166.33677911784724</v>
      </c>
      <c r="HA70" s="2">
        <f t="shared" ref="HA70:HA133" si="159">MIN((GZ70-$C$9)/($C$8-$C$9)*$C$7-$C$29*HD70/GW$2,HA$2)</f>
        <v>-4.1945490465385742</v>
      </c>
      <c r="HB70" s="57">
        <f>HA70*'DEPRECATED - DT-Prelim Calcs'!$C$21/GV$2/'DEPRECATED - DT-Prelim Calcs'!$C$19/'DEPRECATED - DT-Prelim Calcs'!$C$18*3.39*'DEPRECATED - DT-Prelim Calcs'!$C$20</f>
        <v>-108.56293789263337</v>
      </c>
      <c r="HC70" s="46">
        <f t="shared" ref="HC70:HC133" si="160">IF(HB70&lt;=$C$17,1,0)</f>
        <v>1</v>
      </c>
      <c r="HD70" s="57">
        <f>HB69*'DEPRECATED - DT-Prelim Calcs'!$C$11+HD69</f>
        <v>34.020611724769225</v>
      </c>
      <c r="HE70" s="57">
        <f>HE69+0.5*HB70*'DEPRECATED - DT-Prelim Calcs'!$C$11^2+HD70*'DEPRECATED - DT-Prelim Calcs'!$C$11</f>
        <v>-103250.15781959076</v>
      </c>
      <c r="HF70" s="57">
        <f>MIN('Drive Train'!$F$35-GZ69*'DEPRECATED - DT-Prelim Calcs'!$C$21*'Drive Train'!$F$39,HF69+GZ$2)</f>
        <v>10.133333333333335</v>
      </c>
      <c r="HG70" s="57">
        <f>'Drive Train'!$F$35-GZ70*'DEPRECATED - DT-Prelim Calcs'!$C$21*'Drive Train'!$F$39</f>
        <v>23.710900980013612</v>
      </c>
      <c r="HH70" s="1">
        <f>IF(HE70&gt;='Drive Train'!$F$29,1,0)</f>
        <v>0</v>
      </c>
      <c r="HI70" s="57">
        <f t="shared" ref="HI70:HI133" si="161">MIN(GZ70,$C$10)*$C$11*1000/60/60</f>
        <v>-184.81864346427471</v>
      </c>
      <c r="HJ70" s="63">
        <f>HJ69+'DEPRECATED - DT-Prelim Calcs'!$C$11</f>
        <v>264</v>
      </c>
      <c r="HK70" s="2">
        <f>HU70/'Drive Train'!$F$35</f>
        <v>0.79892473118279583</v>
      </c>
      <c r="HL70" s="46">
        <f>HS70*12*60/(PI() * 'Drive Train'!$F$15)/HK$2*HK70</f>
        <v>-94591.174691229186</v>
      </c>
      <c r="HM70" s="2">
        <f>('DEPRECATED - DT-Prelim Calcs'!$C$6*HK70-HL70)/('DEPRECATED - DT-Prelim Calcs'!$C$6*HK70)*'DEPRECATED - DT-Prelim Calcs'!$C$7*HK70</f>
        <v>44.695526989741978</v>
      </c>
      <c r="HN70" s="57">
        <f>HM70/'DEPRECATED - DT-Prelim Calcs'!$C$7*('DEPRECATED - DT-Prelim Calcs'!$C$8-'DEPRECATED - DT-Prelim Calcs'!$C$9)+'DEPRECATED - DT-Prelim Calcs'!$C$9</f>
        <v>2382.1340716945624</v>
      </c>
      <c r="HO70" s="57">
        <f t="shared" si="116"/>
        <v>36.66666666666665</v>
      </c>
      <c r="HP70" s="2">
        <f t="shared" ref="HP70:HP133" si="162">MIN((HO70-$C$9)/($C$8-$C$9)*$C$7-$C$29*HS70/HL$2,HP$2)</f>
        <v>0.99579519204165001</v>
      </c>
      <c r="HQ70" s="57">
        <f>HP70*'DEPRECATED - DT-Prelim Calcs'!$C$21/HK$2/'DEPRECATED - DT-Prelim Calcs'!$C$19/'DEPRECATED - DT-Prelim Calcs'!$C$18*3.39*'DEPRECATED - DT-Prelim Calcs'!$C$20</f>
        <v>25.773080821789936</v>
      </c>
      <c r="HR70" s="46">
        <f t="shared" ref="HR70:HR133" si="163">IF(HQ70&lt;=$C$17,1,0)</f>
        <v>0</v>
      </c>
      <c r="HS70" s="57">
        <f>HQ69*'DEPRECATED - DT-Prelim Calcs'!$C$11+HS69</f>
        <v>-289.30114792487018</v>
      </c>
      <c r="HT70" s="57">
        <f>HT69+0.5*HQ70*'DEPRECATED - DT-Prelim Calcs'!$C$11^2+HS70*'DEPRECATED - DT-Prelim Calcs'!$C$11</f>
        <v>-115228.42488337062</v>
      </c>
      <c r="HU70" s="57">
        <f>MIN('Drive Train'!$F$35-HO69*'DEPRECATED - DT-Prelim Calcs'!$C$21*'Drive Train'!$F$39,HU69+HO$2)</f>
        <v>9.9066666666666681</v>
      </c>
      <c r="HV70" s="57">
        <f>'Drive Train'!$F$35-HO70*'DEPRECATED - DT-Prelim Calcs'!$C$21*'Drive Train'!$F$39</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-246545.78613860082</v>
      </c>
      <c r="IB70" s="2">
        <f>('DEPRECATED - DT-Prelim Calcs'!$C$6*HZ70-IA70)/('DEPRECATED - DT-Prelim Calcs'!$C$6*HZ70)*'DEPRECATED - DT-Prelim Calcs'!$C$7*HZ70</f>
        <v>113.35890541920274</v>
      </c>
      <c r="IC70" s="57">
        <f>IB70/'DEPRECATED - DT-Prelim Calcs'!$C$7*('DEPRECATED - DT-Prelim Calcs'!$C$8-'DEPRECATED - DT-Prelim Calcs'!$C$9)+'DEPRECATED - DT-Prelim Calcs'!$C$9</f>
        <v>6037.533014640544</v>
      </c>
      <c r="ID70" s="57">
        <f t="shared" si="117"/>
        <v>39.999999999999986</v>
      </c>
      <c r="IE70" s="2">
        <f t="shared" ref="IE70:IE133" si="165">MIN((ID70-$C$9)/($C$8-$C$9)*$C$7-$C$29*IH70/IA$2,IE$2)</f>
        <v>0.99579519204165001</v>
      </c>
      <c r="IF70" s="57">
        <f>IE70*'DEPRECATED - DT-Prelim Calcs'!$C$21/HZ$2/'DEPRECATED - DT-Prelim Calcs'!$C$19/'DEPRECATED - DT-Prelim Calcs'!$C$18*3.39*'DEPRECATED - DT-Prelim Calcs'!$C$20</f>
        <v>25.773080821789936</v>
      </c>
      <c r="IG70" s="46">
        <f t="shared" ref="IG70:IG133" si="166">IF(IF70&lt;=$C$17,1,0)</f>
        <v>0</v>
      </c>
      <c r="IH70" s="57">
        <f>IF69*'DEPRECATED - DT-Prelim Calcs'!$C$11+IH69</f>
        <v>-771.70144820900373</v>
      </c>
      <c r="II70" s="57">
        <f>II69+0.5*IF70*'DEPRECATED - DT-Prelim Calcs'!$C$11^2+IH70*'DEPRECATED - DT-Prelim Calcs'!$C$11</f>
        <v>-136782.20810604366</v>
      </c>
      <c r="IJ70" s="57">
        <f>MIN('Drive Train'!$F$35-ID69*'DEPRECATED - DT-Prelim Calcs'!$C$21*'Drive Train'!$F$39,IJ69+ID$2)</f>
        <v>9.6800000000000015</v>
      </c>
      <c r="IK70" s="57">
        <f>'Drive Train'!$F$35-ID70*'DEPRECATED - DT-Prelim Calcs'!$C$21*'Drive Train'!$F$39</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-145202.05602577943</v>
      </c>
      <c r="IQ70" s="2">
        <f>('DEPRECATED - DT-Prelim Calcs'!$C$6*IO70-IP70)/('DEPRECATED - DT-Prelim Calcs'!$C$6*IO70)*'DEPRECATED - DT-Prelim Calcs'!$C$7*IO70</f>
        <v>67.491514025011483</v>
      </c>
      <c r="IR70" s="57">
        <f>IQ70/'DEPRECATED - DT-Prelim Calcs'!$C$7*('DEPRECATED - DT-Prelim Calcs'!$C$8-'DEPRECATED - DT-Prelim Calcs'!$C$9)+'DEPRECATED - DT-Prelim Calcs'!$C$9</f>
        <v>3595.7129665597399</v>
      </c>
      <c r="IS70" s="57">
        <f t="shared" si="118"/>
        <v>43.333333333333321</v>
      </c>
      <c r="IT70" s="2">
        <f t="shared" ref="IT70:IT133" si="168">MIN((IS70-$C$9)/($C$8-$C$9)*$C$7-$C$29*IW70/IP$2,IT$2)</f>
        <v>0.99579519204165001</v>
      </c>
      <c r="IU70" s="57">
        <f>IT70*'DEPRECATED - DT-Prelim Calcs'!$C$21/IO$2/'DEPRECATED - DT-Prelim Calcs'!$C$19/'DEPRECATED - DT-Prelim Calcs'!$C$18*3.39*'DEPRECATED - DT-Prelim Calcs'!$C$20</f>
        <v>25.773080821789936</v>
      </c>
      <c r="IV70" s="46">
        <f t="shared" ref="IV70:IV133" si="169">IF(IU70&lt;=$C$17,1,0)</f>
        <v>0</v>
      </c>
      <c r="IW70" s="57">
        <f>IU69*'DEPRECATED - DT-Prelim Calcs'!$C$11+IW69</f>
        <v>-465.38768035631733</v>
      </c>
      <c r="IX70" s="57">
        <f>IX69+0.5*IU70*'DEPRECATED - DT-Prelim Calcs'!$C$11^2+IW70*'DEPRECATED - DT-Prelim Calcs'!$C$11</f>
        <v>-122577.33127938518</v>
      </c>
      <c r="IY70" s="57">
        <f>MIN('Drive Train'!$F$35-IS69*'DEPRECATED - DT-Prelim Calcs'!$C$21*'Drive Train'!$F$39,IY69+IS$2)</f>
        <v>9.4533333333333349</v>
      </c>
      <c r="IZ70" s="57">
        <f>'Drive Train'!$F$35-IS70*'DEPRECATED - DT-Prelim Calcs'!$C$21*'Drive Train'!$F$39</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-152877.66523285903</v>
      </c>
      <c r="JF70" s="2">
        <f>('DEPRECATED - DT-Prelim Calcs'!$C$6*JD70-JE70)/('DEPRECATED - DT-Prelim Calcs'!$C$6*JD70)*'DEPRECATED - DT-Prelim Calcs'!$C$7*JD70</f>
        <v>70.91804528766103</v>
      </c>
      <c r="JG70" s="57">
        <f>JF70/'DEPRECATED - DT-Prelim Calcs'!$C$7*('DEPRECATED - DT-Prelim Calcs'!$C$8-'DEPRECATED - DT-Prelim Calcs'!$C$9)+'DEPRECATED - DT-Prelim Calcs'!$C$9</f>
        <v>3778.1295478866846</v>
      </c>
      <c r="JH70" s="57">
        <f t="shared" si="119"/>
        <v>46.666666666666657</v>
      </c>
      <c r="JI70" s="2">
        <f t="shared" ref="JI70:JI133" si="171">MIN((JH70-$C$9)/($C$8-$C$9)*$C$7-$C$29*JL70/JE$2,JI$2)</f>
        <v>0.99579519204165001</v>
      </c>
      <c r="JJ70" s="57">
        <f>JI70*'DEPRECATED - DT-Prelim Calcs'!$C$21/JD$2/'DEPRECATED - DT-Prelim Calcs'!$C$19/'DEPRECATED - DT-Prelim Calcs'!$C$18*3.39*'DEPRECATED - DT-Prelim Calcs'!$C$20</f>
        <v>25.773080821789936</v>
      </c>
      <c r="JK70" s="46">
        <f t="shared" ref="JK70:JK133" si="172">IF(JJ70&lt;=$C$17,1,0)</f>
        <v>0</v>
      </c>
      <c r="JL70" s="57">
        <f>JJ69*'DEPRECATED - DT-Prelim Calcs'!$C$11+JL69</f>
        <v>-502.02610283521972</v>
      </c>
      <c r="JM70" s="57">
        <f>JM69+0.5*JJ70*'DEPRECATED - DT-Prelim Calcs'!$C$11^2+JL70*'DEPRECATED - DT-Prelim Calcs'!$C$11</f>
        <v>-135252.9078943338</v>
      </c>
      <c r="JN70" s="57">
        <f>MIN('Drive Train'!$F$35-JH69*'DEPRECATED - DT-Prelim Calcs'!$C$21*'Drive Train'!$F$39,JN69+JH$2)</f>
        <v>9.2266666666666666</v>
      </c>
      <c r="JO70" s="57">
        <f>'Drive Train'!$F$35-JH70*'DEPRECATED - DT-Prelim Calcs'!$C$21*'Drive Train'!$F$39</f>
        <v>9.2266666666666666</v>
      </c>
      <c r="JP70" s="1">
        <f>IF(JM70&gt;='Drive Train'!$F$29,1,0)</f>
        <v>0</v>
      </c>
      <c r="JQ70" s="57">
        <f>MIN(JG70,'DEPRECATED - DT-Prelim Calcs'!$C$10)*'DEPRECATED - DT-Prelim Calcs'!$C$11*1000/60/60</f>
        <v>103.33333333333333</v>
      </c>
      <c r="JR70" s="63">
        <f>JR69+'DEPRECATED - DT-Prelim Calcs'!$C$11</f>
        <v>264</v>
      </c>
      <c r="JS70" s="2">
        <f>KC70/'Drive Train'!$F$35</f>
        <v>0.72580645161290325</v>
      </c>
      <c r="JT70" s="46">
        <f>KA70*12*60/(PI() * 'Drive Train'!$F$15)/JS$2*JS70</f>
        <v>-252836.0263621051</v>
      </c>
      <c r="JU70" s="2">
        <f>('DEPRECATED - DT-Prelim Calcs'!$C$6*JS70-JT70)/('DEPRECATED - DT-Prelim Calcs'!$C$6*JS70)*'DEPRECATED - DT-Prelim Calcs'!$C$7*JS70</f>
        <v>116.07092404232208</v>
      </c>
      <c r="JV70" s="57">
        <f>JU70/'DEPRECATED - DT-Prelim Calcs'!$C$7*('DEPRECATED - DT-Prelim Calcs'!$C$8-'DEPRECATED - DT-Prelim Calcs'!$C$9)+'DEPRECATED - DT-Prelim Calcs'!$C$9</f>
        <v>6181.9114334563992</v>
      </c>
      <c r="JW70" s="57">
        <f t="shared" si="120"/>
        <v>49.999999999999993</v>
      </c>
      <c r="JX70" s="2">
        <f t="shared" ref="JX70:JX133" si="173">MIN((JW70-$C$9)/($C$8-$C$9)*$C$7-$C$29*KA70/JT$2,JX$2)</f>
        <v>0.99579519204165001</v>
      </c>
      <c r="JY70" s="57">
        <f>JX70*'DEPRECATED - DT-Prelim Calcs'!$C$21/JS$2/'DEPRECATED - DT-Prelim Calcs'!$C$19/'DEPRECATED - DT-Prelim Calcs'!$C$18*3.39*'DEPRECATED - DT-Prelim Calcs'!$C$20</f>
        <v>25.773080821789936</v>
      </c>
      <c r="JZ70" s="46">
        <f t="shared" ref="JZ70:JZ133" si="174">IF(JY70&lt;=$C$17,1,0)</f>
        <v>0</v>
      </c>
      <c r="KA70" s="57">
        <f>JY69*'DEPRECATED - DT-Prelim Calcs'!$C$11+KA69</f>
        <v>-851.18416418320658</v>
      </c>
      <c r="KB70" s="57">
        <f>KB69+0.5*JY70*'DEPRECATED - DT-Prelim Calcs'!$C$11^2+KA70*'DEPRECATED - DT-Prelim Calcs'!$C$11</f>
        <v>-114071.46310795908</v>
      </c>
      <c r="KC70" s="57">
        <f>MIN('Drive Train'!$F$35-JW69*'DEPRECATED - DT-Prelim Calcs'!$C$21*'Drive Train'!$F$39,KC69+JW$2)</f>
        <v>9</v>
      </c>
      <c r="KD70" s="57">
        <f>'Drive Train'!$F$35-JW70*'DEPRECATED - DT-Prelim Calcs'!$C$21*'Drive Train'!$F$39</f>
        <v>9</v>
      </c>
      <c r="KE70" s="1">
        <f>IF(KB70&gt;='Drive Train'!$F$29,1,0)</f>
        <v>0</v>
      </c>
      <c r="KF70" s="57">
        <f>MIN(JV70,'DEPRECATED - DT-Prelim Calcs'!$C$10)*'DEPRECATED - DT-Prelim Calcs'!$C$11*1000/60/60</f>
        <v>103.33333333333333</v>
      </c>
      <c r="KG70" s="63">
        <f>KG69+'DEPRECATED - DT-Prelim Calcs'!$C$11</f>
        <v>264</v>
      </c>
      <c r="KH70" s="2">
        <f>KR70/'Drive Train'!$F$35</f>
        <v>0.7075268817204301</v>
      </c>
      <c r="KI70" s="46">
        <f>KP70*12*60/(PI() * 'Drive Train'!$F$15)/KH$2*KH70</f>
        <v>28919.914619904997</v>
      </c>
      <c r="KJ70" s="2">
        <f>('DEPRECATED - DT-Prelim Calcs'!$C$6*KH70-KI70)/('DEPRECATED - DT-Prelim Calcs'!$C$6*KH70)*'DEPRECATED - DT-Prelim Calcs'!$C$7*KH70</f>
        <v>-11.371219358387918</v>
      </c>
      <c r="KK70" s="57">
        <f>KJ70/'DEPRECATED - DT-Prelim Calcs'!$C$7*('DEPRECATED - DT-Prelim Calcs'!$C$8-'DEPRECATED - DT-Prelim Calcs'!$C$9)+'DEPRECATED - DT-Prelim Calcs'!$C$9</f>
        <v>-602.66408451500831</v>
      </c>
      <c r="KL70" s="57">
        <f t="shared" si="121"/>
        <v>-602.66408451500831</v>
      </c>
      <c r="KM70" s="2">
        <f t="shared" ref="KM70:KM133" si="175">MIN((KL70-$C$9)/($C$8-$C$9)*$C$7-$C$29*KP70/KI$2,KM$2)</f>
        <v>-14.363750517262334</v>
      </c>
      <c r="KN70" s="57">
        <f>KM70*'DEPRECATED - DT-Prelim Calcs'!$C$21/KH$2/'DEPRECATED - DT-Prelim Calcs'!$C$19/'DEPRECATED - DT-Prelim Calcs'!$C$18*3.39*'DEPRECATED - DT-Prelim Calcs'!$C$20</f>
        <v>-371.76128780700645</v>
      </c>
      <c r="KO70" s="46">
        <f t="shared" ref="KO70:KO133" si="176">IF(KN70&lt;=$C$17,1,0)</f>
        <v>1</v>
      </c>
      <c r="KP70" s="57">
        <f>KN69*'DEPRECATED - DT-Prelim Calcs'!$C$11+KP69</f>
        <v>99.875614563208003</v>
      </c>
      <c r="KQ70" s="57">
        <f>KQ69+0.5*KN70*'DEPRECATED - DT-Prelim Calcs'!$C$11^2+KP70*'DEPRECATED - DT-Prelim Calcs'!$C$11</f>
        <v>-139608.37841325262</v>
      </c>
      <c r="KR70" s="57">
        <f>MIN('Drive Train'!$F$35-KL69*'DEPRECATED - DT-Prelim Calcs'!$C$21*'Drive Train'!$F$39,KR69+KL$2)</f>
        <v>8.7733333333333334</v>
      </c>
      <c r="KS70" s="57">
        <f>'Drive Train'!$F$35-KL70*'DEPRECATED - DT-Prelim Calcs'!$C$21*'Drive Train'!$F$39</f>
        <v>53.381157747020566</v>
      </c>
      <c r="KT70" s="1">
        <f>IF(KQ70&gt;='Drive Train'!$F$29,1,0)</f>
        <v>0</v>
      </c>
      <c r="KU70" s="57">
        <f>MIN(KK70,'DEPRECATED - DT-Prelim Calcs'!$C$10)*'DEPRECATED - DT-Prelim Calcs'!$C$11*1000/60/60</f>
        <v>-669.62676057223143</v>
      </c>
      <c r="KV70" s="63">
        <f>KV69+'DEPRECATED - DT-Prelim Calcs'!$C$11</f>
        <v>264</v>
      </c>
      <c r="KW70" s="2">
        <f>LG70/'Drive Train'!$F$35</f>
        <v>0.68924731182795695</v>
      </c>
      <c r="KX70" s="46">
        <f>LE70*12*60/(PI() * 'Drive Train'!$F$15)/KW$2*KW70</f>
        <v>-281677.99508817942</v>
      </c>
      <c r="KY70" s="2">
        <f>('DEPRECATED - DT-Prelim Calcs'!$C$6*KW70-KX70)/('DEPRECATED - DT-Prelim Calcs'!$C$6*KW70)*'DEPRECATED - DT-Prelim Calcs'!$C$7*KW70</f>
        <v>129.02393183060715</v>
      </c>
      <c r="KZ70" s="57">
        <f>KY70/'DEPRECATED - DT-Prelim Calcs'!$C$7*('DEPRECATED - DT-Prelim Calcs'!$C$8-'DEPRECATED - DT-Prelim Calcs'!$C$9)+'DEPRECATED - DT-Prelim Calcs'!$C$9</f>
        <v>6871.4844206916587</v>
      </c>
      <c r="LA70" s="57">
        <f t="shared" si="122"/>
        <v>56.666666666666664</v>
      </c>
      <c r="LB70" s="2">
        <f t="shared" ref="LB70:LB133" si="177">MIN((LA70-$C$9)/($C$8-$C$9)*$C$7-$C$29*LE70/KX$2,LB$2)</f>
        <v>0.99579519204165001</v>
      </c>
      <c r="LC70" s="57">
        <f>LB70*'DEPRECATED - DT-Prelim Calcs'!$C$21/KW$2/'DEPRECATED - DT-Prelim Calcs'!$C$19/'DEPRECATED - DT-Prelim Calcs'!$C$18*3.39*'DEPRECATED - DT-Prelim Calcs'!$C$20</f>
        <v>25.773080821789936</v>
      </c>
      <c r="LD70" s="46">
        <f t="shared" ref="LD70:LD133" si="178">IF(LC70&lt;=$C$17,1,0)</f>
        <v>0</v>
      </c>
      <c r="LE70" s="57">
        <f>LC69*'DEPRECATED - DT-Prelim Calcs'!$C$11+LE69</f>
        <v>-998.58087285586601</v>
      </c>
      <c r="LF70" s="57">
        <f>LF69+0.5*LC70*'DEPRECATED - DT-Prelim Calcs'!$C$11^2+LE70*'DEPRECATED - DT-Prelim Calcs'!$C$11</f>
        <v>-133853.69017103259</v>
      </c>
      <c r="LG70" s="57">
        <f>MIN('Drive Train'!$F$35-LA69*'DEPRECATED - DT-Prelim Calcs'!$C$21*'Drive Train'!$F$39,LG69+LA$2)</f>
        <v>8.5466666666666669</v>
      </c>
      <c r="LH70" s="57">
        <f>'Drive Train'!$F$35-LA70*'DEPRECATED - DT-Prelim Calcs'!$C$21*'Drive Train'!$F$39</f>
        <v>8.5466666666666669</v>
      </c>
      <c r="LI70" s="1">
        <f>IF(LF70&gt;='Drive Train'!$F$29,1,0)</f>
        <v>0</v>
      </c>
      <c r="LJ70" s="57">
        <f>MIN(KZ70,'DEPRECATED - DT-Prelim Calcs'!$C$10)*'DEPRECATED - DT-Prelim Calcs'!$C$11*1000/60/60</f>
        <v>103.33333333333333</v>
      </c>
      <c r="LK70" s="63">
        <f>LK69+'DEPRECATED - DT-Prelim Calcs'!$C$11</f>
        <v>264</v>
      </c>
      <c r="LL70" s="2">
        <f>LV70/'Drive Train'!$F$35</f>
        <v>0.67096774193548392</v>
      </c>
      <c r="LM70" s="46">
        <f>LT70*12*60/(PI() * 'Drive Train'!$F$15)/LL$2*LL70</f>
        <v>-12161.664646569263</v>
      </c>
      <c r="LN70" s="2">
        <f>('DEPRECATED - DT-Prelim Calcs'!$C$6*LL70-LM70)/('DEPRECATED - DT-Prelim Calcs'!$C$6*LL70)*'DEPRECATED - DT-Prelim Calcs'!$C$7*LL70</f>
        <v>7.1160213384082169</v>
      </c>
      <c r="LO70" s="57">
        <f>LN70/'DEPRECATED - DT-Prelim Calcs'!$C$7*('DEPRECATED - DT-Prelim Calcs'!$C$8-'DEPRECATED - DT-Prelim Calcs'!$C$9)+'DEPRECATED - DT-Prelim Calcs'!$C$9</f>
        <v>381.53217332687728</v>
      </c>
      <c r="LP70" s="57">
        <f t="shared" si="123"/>
        <v>60</v>
      </c>
      <c r="LQ70" s="2">
        <f t="shared" ref="LQ70:LQ133" si="179">MIN((LP70-$C$9)/($C$8-$C$9)*$C$7-$C$29*LT70/LM$2,LQ$2)</f>
        <v>0.99579519204165001</v>
      </c>
      <c r="LR70" s="57">
        <f>LQ70*'DEPRECATED - DT-Prelim Calcs'!$C$21/LL$2/'DEPRECATED - DT-Prelim Calcs'!$C$19/'DEPRECATED - DT-Prelim Calcs'!$C$18*3.39*'DEPRECATED - DT-Prelim Calcs'!$C$20</f>
        <v>25.773080821789936</v>
      </c>
      <c r="LS70" s="46">
        <f t="shared" ref="LS70:LS133" si="180">IF(LR70&lt;=$C$17,1,0)</f>
        <v>0</v>
      </c>
      <c r="LT70" s="57">
        <f>LR69*'DEPRECATED - DT-Prelim Calcs'!$C$11+LT69</f>
        <v>-44.289092943757382</v>
      </c>
      <c r="LU70" s="57">
        <f>LU69+0.5*LR70*'DEPRECATED - DT-Prelim Calcs'!$C$11^2+LT70*'DEPRECATED - DT-Prelim Calcs'!$C$11</f>
        <v>-140554.4860620613</v>
      </c>
      <c r="LV70" s="57">
        <f>MIN('Drive Train'!$F$35-LP69*'DEPRECATED - DT-Prelim Calcs'!$C$21*'Drive Train'!$F$39,LV69+LP$2)</f>
        <v>8.32</v>
      </c>
      <c r="LW70" s="57">
        <f>'Drive Train'!$F$35-LP70*'DEPRECATED - DT-Prelim Calcs'!$C$21*'Drive Train'!$F$39</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Train'!$AA$49 + V70*(1-'Drive Train'!$AA$49))</f>
        <v>0</v>
      </c>
      <c r="W71" s="57">
        <f t="shared" si="96"/>
        <v>0</v>
      </c>
      <c r="X71" s="2">
        <f>MAX(MIN(IF(AND(AI70=1,AG71&lt;0),-1,1)*(W71-$C$9)/($C$8-$C$9)*$C$7-$C$29*AE71/T$2 -  AI70*$C$29/2,X$2),MAX(X$4:X70)*-1)</f>
        <v>-0.2458281045106315</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Train'!$F$39,AG70+W$2)-$C$3,IF(AE70-1&lt;=0,0,IF($C$32=Motors!$C$29,MAX(MAX(AG$4:AG70)*-1,AG70-W$2),MAX(0,MAX(AG$4:AG70)*-1,AG70-W$2))))</f>
        <v>0</v>
      </c>
      <c r="AH71" s="57">
        <f>'Drive Train'!$F$35-ABS(W71)*'DEPRECATED - DT-Prelim Calcs'!$C$21*'Drive Train'!$F$39</f>
        <v>12.4</v>
      </c>
      <c r="AI71" s="1">
        <f>IF(AJ71&gt;='Drive Train'!$F$29,1,0)</f>
        <v>1</v>
      </c>
      <c r="AJ71" s="57">
        <f>AJ70+0.5*Y71*'DEPRECATED - DT-Prelim Calcs'!$C$11^2+AE71*'DEPRECATED - DT-Prelim Calcs'!$C$11</f>
        <v>784.33981740885292</v>
      </c>
      <c r="AK71" s="57">
        <f t="shared" si="104"/>
        <v>0</v>
      </c>
      <c r="AL71" s="63">
        <f>AL70+'DEPRECATED - DT-Prelim Calcs'!$C$11</f>
        <v>268</v>
      </c>
      <c r="AM71" s="2">
        <f>AW71/'Drive Train'!$F$35</f>
        <v>0.88882651991405281</v>
      </c>
      <c r="AN71" s="46">
        <f>AU71*12*60/(PI() * 'Drive Train'!$F$15)/AM$2*AM71</f>
        <v>4007.4131535701713</v>
      </c>
      <c r="AO71" s="2">
        <f>('DEPRECATED - DT-Prelim Calcs'!$C$6*AM71-AN71)/('DEPRECATED - DT-Prelim Calcs'!$C$6*AM71)*'DEPRECATED - DT-Prelim Calcs'!$C$7*AM71</f>
        <v>0.33008960528102627</v>
      </c>
      <c r="AP71" s="57">
        <f>AO71/'DEPRECATED - DT-Prelim Calcs'!$C$7*('DEPRECATED - DT-Prelim Calcs'!$C$8-'DEPRECATED - DT-Prelim Calcs'!$C$9)+'DEPRECATED - DT-Prelim Calcs'!$C$9</f>
        <v>20.272820065375797</v>
      </c>
      <c r="AQ71" s="57">
        <f t="shared" si="105"/>
        <v>20.272820065375797</v>
      </c>
      <c r="AR71" s="2">
        <f t="shared" si="125"/>
        <v>8.6276385979910941E-8</v>
      </c>
      <c r="AS71" s="57">
        <f>AR71*'DEPRECATED - DT-Prelim Calcs'!$C$21/AM$2/'DEPRECATED - DT-Prelim Calcs'!$C$19/'DEPRECATED - DT-Prelim Calcs'!$C$18*3.39*'DEPRECATED - DT-Prelim Calcs'!$C$20</f>
        <v>6.252393265804919E-7</v>
      </c>
      <c r="AT71" s="46">
        <f t="shared" si="126"/>
        <v>0</v>
      </c>
      <c r="AU71" s="57">
        <f>AS70*'DEPRECATED - DT-Prelim Calcs'!$C$11+AU70</f>
        <v>39.345447311974837</v>
      </c>
      <c r="AV71" s="57">
        <f>AV70+0.5*AS71*'DEPRECATED - DT-Prelim Calcs'!$C$11^2+AU71*'DEPRECATED - DT-Prelim Calcs'!$C$11</f>
        <v>10501.781077927109</v>
      </c>
      <c r="AW71" s="57">
        <f>MIN('Drive Train'!$F$35-AQ70*'DEPRECATED - DT-Prelim Calcs'!$C$21*'Drive Train'!$F$39,AW70+AQ$2)</f>
        <v>11.021448846934256</v>
      </c>
      <c r="AX71" s="57">
        <f>'Drive Train'!$F$35-AQ71*'DEPRECATED - DT-Prelim Calcs'!$C$21*'Drive Train'!$F$39</f>
        <v>11.021448235554447</v>
      </c>
      <c r="AY71" s="1">
        <f>IF(AV71&gt;='Drive Train'!$F$29,1,0)</f>
        <v>1</v>
      </c>
      <c r="AZ71" s="57">
        <f t="shared" si="127"/>
        <v>22.525355628195328</v>
      </c>
      <c r="BA71" s="63">
        <f>BA70+'DEPRECATED - DT-Prelim Calcs'!$C$11</f>
        <v>268</v>
      </c>
      <c r="BB71" s="2">
        <f>BL71/'Drive Train'!$F$35</f>
        <v>1.3150249726944818</v>
      </c>
      <c r="BC71" s="46">
        <f>BJ71*12*60/(PI() * 'Drive Train'!$F$15)/BB$2*BB71</f>
        <v>-3540.8438988831226</v>
      </c>
      <c r="BD71" s="2">
        <f>('DEPRECATED - DT-Prelim Calcs'!$C$6*BB71-BC71)/('DEPRECATED - DT-Prelim Calcs'!$C$6*BB71)*'DEPRECATED - DT-Prelim Calcs'!$C$7*BB71</f>
        <v>4.7702296581727497</v>
      </c>
      <c r="BE71" s="57">
        <f>BD71/'DEPRECATED - DT-Prelim Calcs'!$C$7*('DEPRECATED - DT-Prelim Calcs'!$C$8-'DEPRECATED - DT-Prelim Calcs'!$C$9)+'DEPRECATED - DT-Prelim Calcs'!$C$9</f>
        <v>256.65040047450782</v>
      </c>
      <c r="BF71" s="57">
        <f t="shared" si="106"/>
        <v>93</v>
      </c>
      <c r="BG71" s="2">
        <f t="shared" si="128"/>
        <v>1.8933363324715848</v>
      </c>
      <c r="BH71" s="57">
        <f>BG71*'DEPRECATED - DT-Prelim Calcs'!$C$21/BB$2/'DEPRECATED - DT-Prelim Calcs'!$C$19/'DEPRECATED - DT-Prelim Calcs'!$C$18*3.39*'DEPRECATED - DT-Prelim Calcs'!$C$20</f>
        <v>19.819055495990099</v>
      </c>
      <c r="BI71" s="46">
        <f t="shared" si="129"/>
        <v>0</v>
      </c>
      <c r="BJ71" s="57">
        <f>BH70*'DEPRECATED - DT-Prelim Calcs'!$C$11+BJ70</f>
        <v>-16.267443601128917</v>
      </c>
      <c r="BK71" s="57">
        <f>BK70+0.5*BH71*'DEPRECATED - DT-Prelim Calcs'!$C$11^2+BJ71*'DEPRECATED - DT-Prelim Calcs'!$C$11</f>
        <v>6294.9649246621802</v>
      </c>
      <c r="BL71" s="57">
        <f>MIN('Drive Train'!$F$35-BF70*'DEPRECATED - DT-Prelim Calcs'!$C$21*'Drive Train'!$F$39,BL70+BF$2)</f>
        <v>16.306309661411575</v>
      </c>
      <c r="BM71" s="57">
        <f>'Drive Train'!$F$35-BF71*'DEPRECATED - DT-Prelim Calcs'!$C$21*'Drive Train'!$F$39</f>
        <v>6.0759999999999996</v>
      </c>
      <c r="BN71" s="1">
        <f>IF(BK71&gt;='Drive Train'!$F$29,1,0)</f>
        <v>1</v>
      </c>
      <c r="BO71" s="57">
        <f t="shared" si="130"/>
        <v>103.33333333333333</v>
      </c>
      <c r="BP71" s="63">
        <f>BP70+'DEPRECATED - DT-Prelim Calcs'!$C$11</f>
        <v>268</v>
      </c>
      <c r="BQ71" s="2">
        <f>CA71/'Drive Train'!$F$35</f>
        <v>0.48999999999999994</v>
      </c>
      <c r="BR71" s="46">
        <f>BY71*12*60/(PI() * 'Drive Train'!$F$15)/BQ$2*BQ71</f>
        <v>-5363.8243317389297</v>
      </c>
      <c r="BS71" s="2">
        <f>('DEPRECATED - DT-Prelim Calcs'!$C$6*BQ71-BR71)/('DEPRECATED - DT-Prelim Calcs'!$C$6*BQ71)*'DEPRECATED - DT-Prelim Calcs'!$C$7*BQ71</f>
        <v>3.6061939286099101</v>
      </c>
      <c r="BT71" s="57">
        <f>BS71/'DEPRECATED - DT-Prelim Calcs'!$C$7*('DEPRECATED - DT-Prelim Calcs'!$C$8-'DEPRECATED - DT-Prelim Calcs'!$C$9)+'DEPRECATED - DT-Prelim Calcs'!$C$9</f>
        <v>194.68119545255249</v>
      </c>
      <c r="BU71" s="57">
        <f t="shared" si="107"/>
        <v>93</v>
      </c>
      <c r="BV71" s="2">
        <f t="shared" si="131"/>
        <v>1.8828060353728675</v>
      </c>
      <c r="BW71" s="57">
        <f>BV71*'DEPRECATED - DT-Prelim Calcs'!$C$21/BQ$2/'DEPRECATED - DT-Prelim Calcs'!$C$19/'DEPRECATED - DT-Prelim Calcs'!$C$18*3.39*'DEPRECATED - DT-Prelim Calcs'!$C$20</f>
        <v>25.773080821789936</v>
      </c>
      <c r="BX71" s="46">
        <f t="shared" si="132"/>
        <v>0</v>
      </c>
      <c r="BY71" s="57">
        <f>BW70*'DEPRECATED - DT-Prelim Calcs'!$C$11+BY70</f>
        <v>-50.573082580243707</v>
      </c>
      <c r="BZ71" s="57">
        <f>BZ70+0.5*BW71*'DEPRECATED - DT-Prelim Calcs'!$C$11^2+BY71*'DEPRECATED - DT-Prelim Calcs'!$C$11</f>
        <v>-4840.1309501957221</v>
      </c>
      <c r="CA71" s="57">
        <f>MIN('Drive Train'!$F$35-BU70*'DEPRECATED - DT-Prelim Calcs'!$C$21*'Drive Train'!$F$39,CA70+BU$2)</f>
        <v>6.0759999999999996</v>
      </c>
      <c r="CB71" s="57">
        <f>'Drive Train'!$F$35-BU71*'DEPRECATED - DT-Prelim Calcs'!$C$21*'Drive Train'!$F$39</f>
        <v>6.0759999999999996</v>
      </c>
      <c r="CC71" s="1">
        <f>IF(BZ71&gt;='Drive Train'!$F$29,1,0)</f>
        <v>0</v>
      </c>
      <c r="CD71" s="57">
        <f t="shared" si="133"/>
        <v>103.33333333333333</v>
      </c>
      <c r="CE71" s="63">
        <f>CE70+'DEPRECATED - DT-Prelim Calcs'!$C$11</f>
        <v>268</v>
      </c>
      <c r="CF71" s="2">
        <f>CP71/'Drive Train'!$F$35</f>
        <v>0.48999999999999994</v>
      </c>
      <c r="CG71" s="46">
        <f>CN71*12*60/(PI() * 'Drive Train'!$F$15)/CF$2*CF71</f>
        <v>-20263.829614369566</v>
      </c>
      <c r="CH71" s="2">
        <f>('DEPRECATED - DT-Prelim Calcs'!$C$6*CF71-CG71)/('DEPRECATED - DT-Prelim Calcs'!$C$6*CF71)*'DEPRECATED - DT-Prelim Calcs'!$C$7*CF71</f>
        <v>10.343344534827514</v>
      </c>
      <c r="CI71" s="57">
        <f>CH71/'DEPRECATED - DT-Prelim Calcs'!$C$7*('DEPRECATED - DT-Prelim Calcs'!$C$8-'DEPRECATED - DT-Prelim Calcs'!$C$9)+'DEPRECATED - DT-Prelim Calcs'!$C$9</f>
        <v>553.34361154289218</v>
      </c>
      <c r="CJ71" s="57">
        <f t="shared" si="108"/>
        <v>93</v>
      </c>
      <c r="CK71" s="2">
        <f t="shared" si="134"/>
        <v>1.5241763143494644</v>
      </c>
      <c r="CL71" s="57">
        <f>CK71*'DEPRECATED - DT-Prelim Calcs'!$C$21/CF$2/'DEPRECATED - DT-Prelim Calcs'!$C$19/'DEPRECATED - DT-Prelim Calcs'!$C$18*3.39*'DEPRECATED - DT-Prelim Calcs'!$C$20</f>
        <v>25.773080821789936</v>
      </c>
      <c r="CM71" s="46">
        <f t="shared" si="135"/>
        <v>0</v>
      </c>
      <c r="CN71" s="57">
        <f>CL70*'DEPRECATED - DT-Prelim Calcs'!$C$11+CN70</f>
        <v>-154.66641946088129</v>
      </c>
      <c r="CO71" s="57">
        <f>CO70+0.5*CL71*'DEPRECATED - DT-Prelim Calcs'!$C$11^2+CN71*'DEPRECATED - DT-Prelim Calcs'!$C$11</f>
        <v>-20118.164626078065</v>
      </c>
      <c r="CP71" s="57">
        <f>MIN('Drive Train'!$F$35-CJ70*'DEPRECATED - DT-Prelim Calcs'!$C$21*'Drive Train'!$F$39,CP70+CJ$2)</f>
        <v>6.0759999999999996</v>
      </c>
      <c r="CQ71" s="57">
        <f>'Drive Train'!$F$35-CJ71*'DEPRECATED - DT-Prelim Calcs'!$C$21*'Drive Train'!$F$39</f>
        <v>6.0759999999999996</v>
      </c>
      <c r="CR71" s="1">
        <f>IF(CO71&gt;='Drive Train'!$F$29,1,0)</f>
        <v>0</v>
      </c>
      <c r="CS71" s="57">
        <f t="shared" si="136"/>
        <v>103.33333333333333</v>
      </c>
      <c r="CT71" s="63">
        <f>CT70+'DEPRECATED - DT-Prelim Calcs'!$C$11</f>
        <v>268</v>
      </c>
      <c r="CU71" s="2">
        <f>DE71/'Drive Train'!$F$35</f>
        <v>0.48999999999999994</v>
      </c>
      <c r="CV71" s="46">
        <f>DC71*12*60/(PI() * 'Drive Train'!$F$15)/CU$2*CU71</f>
        <v>-42260.507951284053</v>
      </c>
      <c r="CW71" s="2">
        <f>('DEPRECATED - DT-Prelim Calcs'!$C$6*CU71-CV71)/('DEPRECATED - DT-Prelim Calcs'!$C$6*CU71)*'DEPRECATED - DT-Prelim Calcs'!$C$7*CU71</f>
        <v>20.289309786603106</v>
      </c>
      <c r="CX71" s="57">
        <f>CW71/'DEPRECATED - DT-Prelim Calcs'!$C$7*('DEPRECATED - DT-Prelim Calcs'!$C$8-'DEPRECATED - DT-Prelim Calcs'!$C$9)+'DEPRECATED - DT-Prelim Calcs'!$C$9</f>
        <v>1082.8321351125223</v>
      </c>
      <c r="CY71" s="57">
        <f t="shared" si="109"/>
        <v>93</v>
      </c>
      <c r="CZ71" s="2">
        <f t="shared" si="137"/>
        <v>1.2803081040535502</v>
      </c>
      <c r="DA71" s="57">
        <f>CZ71*'DEPRECATED - DT-Prelim Calcs'!$C$21/CU$2/'DEPRECATED - DT-Prelim Calcs'!$C$19/'DEPRECATED - DT-Prelim Calcs'!$C$18*3.39*'DEPRECATED - DT-Prelim Calcs'!$C$20</f>
        <v>25.773080821789936</v>
      </c>
      <c r="DB71" s="46">
        <f t="shared" si="138"/>
        <v>0</v>
      </c>
      <c r="DC71" s="57">
        <f>DA70*'DEPRECATED - DT-Prelim Calcs'!$C$11+DC70</f>
        <v>-270.94959452393277</v>
      </c>
      <c r="DD71" s="57">
        <f>DD70+0.5*DA71*'DEPRECATED - DT-Prelim Calcs'!$C$11^2+DC71*'DEPRECATED - DT-Prelim Calcs'!$C$11</f>
        <v>-36651.752282336121</v>
      </c>
      <c r="DE71" s="57">
        <f>MIN('Drive Train'!$F$35-CY70*'DEPRECATED - DT-Prelim Calcs'!$C$21*'Drive Train'!$F$39,DE70+CY$2)</f>
        <v>6.0759999999999996</v>
      </c>
      <c r="DF71" s="57">
        <f>'Drive Train'!$F$35-CY71*'DEPRECATED - DT-Prelim Calcs'!$C$21*'Drive Train'!$F$39</f>
        <v>6.0759999999999996</v>
      </c>
      <c r="DG71" s="1">
        <f>IF(DD71&gt;='Drive Train'!$F$29,1,0)</f>
        <v>0</v>
      </c>
      <c r="DH71" s="57">
        <f t="shared" si="139"/>
        <v>103.33333333333333</v>
      </c>
      <c r="DI71" s="63">
        <f>DI70+'DEPRECATED - DT-Prelim Calcs'!$C$11</f>
        <v>268</v>
      </c>
      <c r="DJ71" s="2">
        <f>DT71/'Drive Train'!$F$35</f>
        <v>0.48999999999999994</v>
      </c>
      <c r="DK71" s="46">
        <f>DR71*12*60/(PI() * 'Drive Train'!$F$15)/DJ$2*DJ71</f>
        <v>-76779.810461109781</v>
      </c>
      <c r="DL71" s="2">
        <f>('DEPRECATED - DT-Prelim Calcs'!$C$6*DJ71-DK71)/('DEPRECATED - DT-Prelim Calcs'!$C$6*DJ71)*'DEPRECATED - DT-Prelim Calcs'!$C$7*DJ71</f>
        <v>35.897474711308547</v>
      </c>
      <c r="DM71" s="57">
        <f>DL71/'DEPRECATED - DT-Prelim Calcs'!$C$7*('DEPRECATED - DT-Prelim Calcs'!$C$8-'DEPRECATED - DT-Prelim Calcs'!$C$9)+'DEPRECATED - DT-Prelim Calcs'!$C$9</f>
        <v>1913.7564338011978</v>
      </c>
      <c r="DN71" s="57">
        <f t="shared" si="110"/>
        <v>93</v>
      </c>
      <c r="DO71" s="2">
        <f t="shared" si="140"/>
        <v>1.1037138828047846</v>
      </c>
      <c r="DP71" s="57">
        <f>DO71*'DEPRECATED - DT-Prelim Calcs'!$C$21/DJ$2/'DEPRECATED - DT-Prelim Calcs'!$C$19/'DEPRECATED - DT-Prelim Calcs'!$C$18*3.39*'DEPRECATED - DT-Prelim Calcs'!$C$20</f>
        <v>25.773080821789936</v>
      </c>
      <c r="DQ71" s="46">
        <f t="shared" si="141"/>
        <v>0</v>
      </c>
      <c r="DR71" s="57">
        <f>DP70*'DEPRECATED - DT-Prelim Calcs'!$C$11+DR70</f>
        <v>-424.36820634876722</v>
      </c>
      <c r="DS71" s="57">
        <f>DS70+0.5*DP71*'DEPRECATED - DT-Prelim Calcs'!$C$11^2+DR71*'DEPRECATED - DT-Prelim Calcs'!$C$11</f>
        <v>-74981.25662768897</v>
      </c>
      <c r="DT71" s="57">
        <f>MIN('Drive Train'!$F$35-DN70*'DEPRECATED - DT-Prelim Calcs'!$C$21*'Drive Train'!$F$39,DT70+DN$2)</f>
        <v>6.0759999999999996</v>
      </c>
      <c r="DU71" s="57">
        <f>'Drive Train'!$F$35-DN71*'DEPRECATED - DT-Prelim Calcs'!$C$21*'Drive Train'!$F$39</f>
        <v>6.0759999999999996</v>
      </c>
      <c r="DV71" s="1">
        <f>IF(DS71&gt;='Drive Train'!$F$29,1,0)</f>
        <v>0</v>
      </c>
      <c r="DW71" s="57">
        <f t="shared" si="142"/>
        <v>103.33333333333333</v>
      </c>
      <c r="DX71" s="63">
        <f>DX70+'DEPRECATED - DT-Prelim Calcs'!$C$11</f>
        <v>268</v>
      </c>
      <c r="DY71" s="2">
        <f>EI71/'Drive Train'!$F$35</f>
        <v>3.1952281156735958</v>
      </c>
      <c r="DZ71" s="46">
        <f>EG71*12*60/(PI() * 'Drive Train'!$F$15)/DY$2*DY71</f>
        <v>-1366657.3493637394</v>
      </c>
      <c r="EA71" s="2">
        <f>('DEPRECATED - DT-Prelim Calcs'!$C$6*DY71-DZ71)/('DEPRECATED - DT-Prelim Calcs'!$C$6*DY71)*'DEPRECATED - DT-Prelim Calcs'!$C$7*DY71</f>
        <v>625.64500481817527</v>
      </c>
      <c r="EB71" s="57">
        <f>EA71/'DEPRECATED - DT-Prelim Calcs'!$C$7*('DEPRECATED - DT-Prelim Calcs'!$C$8-'DEPRECATED - DT-Prelim Calcs'!$C$9)+'DEPRECATED - DT-Prelim Calcs'!$C$9</f>
        <v>33309.859385133561</v>
      </c>
      <c r="EC71" s="57">
        <f t="shared" si="111"/>
        <v>93</v>
      </c>
      <c r="ED71" s="2">
        <f t="shared" si="143"/>
        <v>0.96993038185874991</v>
      </c>
      <c r="EE71" s="57">
        <f>ED71*'DEPRECATED - DT-Prelim Calcs'!$C$21/DY$2/'DEPRECATED - DT-Prelim Calcs'!$C$19/'DEPRECATED - DT-Prelim Calcs'!$C$18*3.39*'DEPRECATED - DT-Prelim Calcs'!$C$20</f>
        <v>25.773080821789936</v>
      </c>
      <c r="EF71" s="46">
        <f t="shared" si="144"/>
        <v>0</v>
      </c>
      <c r="EG71" s="57">
        <f>EE70*'DEPRECATED - DT-Prelim Calcs'!$C$11+EG70</f>
        <v>-1017.9670332301382</v>
      </c>
      <c r="EH71" s="57">
        <f>EH70+0.5*EE71*'DEPRECATED - DT-Prelim Calcs'!$C$11^2+EG71*'DEPRECATED - DT-Prelim Calcs'!$C$11</f>
        <v>-115334.73251081494</v>
      </c>
      <c r="EI71" s="57">
        <f>MIN('Drive Train'!$F$35-EC70*'DEPRECATED - DT-Prelim Calcs'!$C$21*'Drive Train'!$F$39,EI70+EC$2)</f>
        <v>39.620828634352591</v>
      </c>
      <c r="EJ71" s="57">
        <f>'Drive Train'!$F$35-EC71*'DEPRECATED - DT-Prelim Calcs'!$C$21*'Drive Train'!$F$39</f>
        <v>6.0759999999999996</v>
      </c>
      <c r="EK71" s="1">
        <f>IF(EH71&gt;='Drive Train'!$F$29,1,0)</f>
        <v>0</v>
      </c>
      <c r="EL71" s="57">
        <f t="shared" si="145"/>
        <v>103.33333333333333</v>
      </c>
      <c r="EM71" s="63">
        <f>EM70+'DEPRECATED - DT-Prelim Calcs'!$C$11</f>
        <v>268</v>
      </c>
      <c r="EN71" s="2">
        <f>EX71/'Drive Train'!$F$35</f>
        <v>2.1752181327297806</v>
      </c>
      <c r="EO71" s="46">
        <f>EV71*12*60/(PI() * 'Drive Train'!$F$15)/EN$2*EN71</f>
        <v>-658324.01972540934</v>
      </c>
      <c r="EP71" s="2">
        <f>('DEPRECATED - DT-Prelim Calcs'!$C$6*EN71-EO71)/('DEPRECATED - DT-Prelim Calcs'!$C$6*EN71)*'DEPRECATED - DT-Prelim Calcs'!$C$7*EN71</f>
        <v>302.908483493169</v>
      </c>
      <c r="EQ71" s="57">
        <f>EP71/'DEPRECATED - DT-Prelim Calcs'!$C$7*('DEPRECATED - DT-Prelim Calcs'!$C$8-'DEPRECATED - DT-Prelim Calcs'!$C$9)+'DEPRECATED - DT-Prelim Calcs'!$C$9</f>
        <v>16128.491880569953</v>
      </c>
      <c r="ER71" s="57">
        <f t="shared" si="112"/>
        <v>93</v>
      </c>
      <c r="ES71" s="2">
        <f t="shared" si="146"/>
        <v>0.86507304327942547</v>
      </c>
      <c r="ET71" s="57">
        <f>ES71*'DEPRECATED - DT-Prelim Calcs'!$C$21/EN$2/'DEPRECATED - DT-Prelim Calcs'!$C$19/'DEPRECATED - DT-Prelim Calcs'!$C$18*3.39*'DEPRECATED - DT-Prelim Calcs'!$C$20</f>
        <v>25.773080821789936</v>
      </c>
      <c r="EU71" s="46">
        <f t="shared" si="147"/>
        <v>0</v>
      </c>
      <c r="EV71" s="57">
        <f>ET70*'DEPRECATED - DT-Prelim Calcs'!$C$11+EV70</f>
        <v>-642.42886132477656</v>
      </c>
      <c r="EW71" s="57">
        <f>EW70+0.5*ET71*'DEPRECATED - DT-Prelim Calcs'!$C$11^2+EV71*'DEPRECATED - DT-Prelim Calcs'!$C$11</f>
        <v>-140154.59607922295</v>
      </c>
      <c r="EX71" s="57">
        <f>MIN('Drive Train'!$F$35-ER70*'DEPRECATED - DT-Prelim Calcs'!$C$21*'Drive Train'!$F$39,EX70+ER$2)</f>
        <v>26.972704845849279</v>
      </c>
      <c r="EY71" s="57">
        <f>'Drive Train'!$F$35-ER71*'DEPRECATED - DT-Prelim Calcs'!$C$21*'Drive Train'!$F$39</f>
        <v>6.0759999999999996</v>
      </c>
      <c r="EZ71" s="1">
        <f>IF(EW71&gt;='Drive Train'!$F$29,1,0)</f>
        <v>0</v>
      </c>
      <c r="FA71" s="57">
        <f t="shared" si="148"/>
        <v>103.33333333333333</v>
      </c>
      <c r="FB71" s="63">
        <f>FB70+'DEPRECATED - DT-Prelim Calcs'!$C$11</f>
        <v>268</v>
      </c>
      <c r="FC71" s="2">
        <f>FM71/'Drive Train'!$F$35</f>
        <v>0.48999999999999994</v>
      </c>
      <c r="FD71" s="46">
        <f>FK71*12*60/(PI() * 'Drive Train'!$F$15)/FC$2*FC71</f>
        <v>-328065.39681486966</v>
      </c>
      <c r="FE71" s="2">
        <f>('DEPRECATED - DT-Prelim Calcs'!$C$6*FC71-FD71)/('DEPRECATED - DT-Prelim Calcs'!$C$6*FC71)*'DEPRECATED - DT-Prelim Calcs'!$C$7*FC71</f>
        <v>149.51816197445328</v>
      </c>
      <c r="FF71" s="57">
        <f>FE71/'DEPRECATED - DT-Prelim Calcs'!$C$7*('DEPRECATED - DT-Prelim Calcs'!$C$8-'DEPRECATED - DT-Prelim Calcs'!$C$9)+'DEPRECATED - DT-Prelim Calcs'!$C$9</f>
        <v>7962.5258013785706</v>
      </c>
      <c r="FG71" s="57">
        <f t="shared" si="113"/>
        <v>93</v>
      </c>
      <c r="FH71" s="2">
        <f t="shared" si="149"/>
        <v>0.78067567320338405</v>
      </c>
      <c r="FI71" s="57">
        <f>FH71*'DEPRECATED - DT-Prelim Calcs'!$C$21/FC$2/'DEPRECATED - DT-Prelim Calcs'!$C$19/'DEPRECATED - DT-Prelim Calcs'!$C$18*3.39*'DEPRECATED - DT-Prelim Calcs'!$C$20</f>
        <v>25.773080821789936</v>
      </c>
      <c r="FJ71" s="46">
        <f t="shared" si="150"/>
        <v>0</v>
      </c>
      <c r="FK71" s="57">
        <f>FI70*'DEPRECATED - DT-Prelim Calcs'!$C$11+FK70</f>
        <v>-1282.5383779624374</v>
      </c>
      <c r="FL71" s="57">
        <f>FL70+0.5*FI71*'DEPRECATED - DT-Prelim Calcs'!$C$11^2+FK71*'DEPRECATED - DT-Prelim Calcs'!$C$11</f>
        <v>-184166.29267528432</v>
      </c>
      <c r="FM71" s="57">
        <f>MIN('Drive Train'!$F$35-FG70*'DEPRECATED - DT-Prelim Calcs'!$C$21*'Drive Train'!$F$39,FM70+FG$2)</f>
        <v>6.0759999999999996</v>
      </c>
      <c r="FN71" s="57">
        <f>'Drive Train'!$F$35-FG71*'DEPRECATED - DT-Prelim Calcs'!$C$21*'Drive Train'!$F$39</f>
        <v>6.0759999999999996</v>
      </c>
      <c r="FO71" s="1">
        <f>IF(FL71&gt;='Drive Train'!$F$29,1,0)</f>
        <v>0</v>
      </c>
      <c r="FP71" s="57">
        <f t="shared" si="151"/>
        <v>103.33333333333333</v>
      </c>
      <c r="FQ71" s="63">
        <f>FQ70+'DEPRECATED - DT-Prelim Calcs'!$C$11</f>
        <v>268</v>
      </c>
      <c r="FR71" s="2">
        <f>GB71/'Drive Train'!$F$35</f>
        <v>0.48999999999999994</v>
      </c>
      <c r="FS71" s="46">
        <f>FZ71*12*60/(PI() * 'Drive Train'!$F$15)/FR$2*FR71</f>
        <v>-37606.982641657305</v>
      </c>
      <c r="FT71" s="2">
        <f>('DEPRECATED - DT-Prelim Calcs'!$C$6*FR71-FS71)/('DEPRECATED - DT-Prelim Calcs'!$C$6*FR71)*'DEPRECATED - DT-Prelim Calcs'!$C$7*FR71</f>
        <v>18.185182958047672</v>
      </c>
      <c r="FU71" s="57">
        <f>FT71/'DEPRECATED - DT-Prelim Calcs'!$C$7*('DEPRECATED - DT-Prelim Calcs'!$C$8-'DEPRECATED - DT-Prelim Calcs'!$C$9)+'DEPRECATED - DT-Prelim Calcs'!$C$9</f>
        <v>970.81575664627246</v>
      </c>
      <c r="FV71" s="57">
        <f t="shared" si="114"/>
        <v>93</v>
      </c>
      <c r="FW71" s="2">
        <f t="shared" si="152"/>
        <v>0.7112822800297498</v>
      </c>
      <c r="FX71" s="57">
        <f>FW71*'DEPRECATED - DT-Prelim Calcs'!$C$21/FR$2/'DEPRECATED - DT-Prelim Calcs'!$C$19/'DEPRECATED - DT-Prelim Calcs'!$C$18*3.39*'DEPRECATED - DT-Prelim Calcs'!$C$20</f>
        <v>25.773080821789936</v>
      </c>
      <c r="FY71" s="46">
        <f t="shared" si="153"/>
        <v>0</v>
      </c>
      <c r="FZ71" s="57">
        <f>FX70*'DEPRECATED - DT-Prelim Calcs'!$C$11+FZ70</f>
        <v>-133.95217731372952</v>
      </c>
      <c r="GA71" s="57">
        <f>GA70+0.5*FX71*'DEPRECATED - DT-Prelim Calcs'!$C$11^2+FZ71*'DEPRECATED - DT-Prelim Calcs'!$C$11</f>
        <v>-205376.28306576709</v>
      </c>
      <c r="GB71" s="57">
        <f>MIN('Drive Train'!$F$35-FV70*'DEPRECATED - DT-Prelim Calcs'!$C$21*'Drive Train'!$F$39,GB70+FV$2)</f>
        <v>6.0759999999999996</v>
      </c>
      <c r="GC71" s="57">
        <f>'Drive Train'!$F$35-FV71*'DEPRECATED - DT-Prelim Calcs'!$C$21*'Drive Train'!$F$39</f>
        <v>6.0759999999999996</v>
      </c>
      <c r="GD71" s="1">
        <f>IF(GA71&gt;='Drive Train'!$F$29,1,0)</f>
        <v>0</v>
      </c>
      <c r="GE71" s="57">
        <f t="shared" si="154"/>
        <v>103.33333333333333</v>
      </c>
      <c r="GF71" s="63">
        <f>GF70+'DEPRECATED - DT-Prelim Calcs'!$C$11</f>
        <v>268</v>
      </c>
      <c r="GG71" s="2">
        <f>GQ71/'Drive Train'!$F$35</f>
        <v>0.83548387096774201</v>
      </c>
      <c r="GH71" s="46">
        <f>GO71*12*60/(PI() * 'Drive Train'!$F$15)/GG$2*GG71</f>
        <v>-131925.67528130522</v>
      </c>
      <c r="GI71" s="2">
        <f>('DEPRECATED - DT-Prelim Calcs'!$C$6*GG71-GH71)/('DEPRECATED - DT-Prelim Calcs'!$C$6*GG71)*'DEPRECATED - DT-Prelim Calcs'!$C$7*GG71</f>
        <v>61.664712644594275</v>
      </c>
      <c r="GJ71" s="57">
        <f>GI71/'DEPRECATED - DT-Prelim Calcs'!$C$7*('DEPRECATED - DT-Prelim Calcs'!$C$8-'DEPRECATED - DT-Prelim Calcs'!$C$9)+'DEPRECATED - DT-Prelim Calcs'!$C$9</f>
        <v>3285.5143702495625</v>
      </c>
      <c r="GK71" s="57">
        <f t="shared" si="155"/>
        <v>29.999999999999982</v>
      </c>
      <c r="GL71" s="2">
        <f t="shared" si="156"/>
        <v>0.99579519204165001</v>
      </c>
      <c r="GM71" s="57">
        <f>GL71*'DEPRECATED - DT-Prelim Calcs'!$C$21/GG$2/'DEPRECATED - DT-Prelim Calcs'!$C$19/'DEPRECATED - DT-Prelim Calcs'!$C$18*3.39*'DEPRECATED - DT-Prelim Calcs'!$C$20</f>
        <v>25.773080821789936</v>
      </c>
      <c r="GN71" s="46">
        <f t="shared" si="157"/>
        <v>0</v>
      </c>
      <c r="GO71" s="57">
        <f>GM70*'DEPRECATED - DT-Prelim Calcs'!$C$11+GO70</f>
        <v>-385.8305916153829</v>
      </c>
      <c r="GP71" s="57">
        <f>GP70+0.5*GM71*'DEPRECATED - DT-Prelim Calcs'!$C$11^2+GO71*'DEPRECATED - DT-Prelim Calcs'!$C$11</f>
        <v>-104977.85168592171</v>
      </c>
      <c r="GQ71" s="57">
        <f>MIN('Drive Train'!$F$35-GK70*'DEPRECATED - DT-Prelim Calcs'!$C$21*'Drive Train'!$F$39,GQ70+GK$2)</f>
        <v>10.360000000000001</v>
      </c>
      <c r="GR71" s="57">
        <f>'Drive Train'!$F$35-GK71*'DEPRECATED - DT-Prelim Calcs'!$C$21*'Drive Train'!$F$39</f>
        <v>10.360000000000001</v>
      </c>
      <c r="GS71" s="1">
        <f>IF(GP71&gt;='Drive Train'!$F$29,1,0)</f>
        <v>0</v>
      </c>
      <c r="GT71" s="57">
        <f t="shared" si="158"/>
        <v>33.333333333333314</v>
      </c>
      <c r="GU71" s="63">
        <f>GU70+'DEPRECATED - DT-Prelim Calcs'!$C$11</f>
        <v>268</v>
      </c>
      <c r="GV71" s="2">
        <f>HF71/'Drive Train'!$F$35</f>
        <v>1.9121694338720654</v>
      </c>
      <c r="GW71" s="46">
        <f>HD71*12*60/(PI() * 'Drive Train'!$F$15)/GV$2*GV71</f>
        <v>-313207.27725251863</v>
      </c>
      <c r="GX71" s="2">
        <f>('DEPRECATED - DT-Prelim Calcs'!$C$6*GV71-GW71)/('DEPRECATED - DT-Prelim Calcs'!$C$6*GV71)*'DEPRECATED - DT-Prelim Calcs'!$C$7*GV71</f>
        <v>146.22737865056038</v>
      </c>
      <c r="GY71" s="57">
        <f>GX71/'DEPRECATED - DT-Prelim Calcs'!$C$7*('DEPRECATED - DT-Prelim Calcs'!$C$8-'DEPRECATED - DT-Prelim Calcs'!$C$9)+'DEPRECATED - DT-Prelim Calcs'!$C$9</f>
        <v>7787.3359671646876</v>
      </c>
      <c r="GZ71" s="57">
        <f t="shared" si="115"/>
        <v>33.333333333333314</v>
      </c>
      <c r="HA71" s="2">
        <f t="shared" si="159"/>
        <v>0.99579519204165001</v>
      </c>
      <c r="HB71" s="57">
        <f>HA71*'DEPRECATED - DT-Prelim Calcs'!$C$21/GV$2/'DEPRECATED - DT-Prelim Calcs'!$C$19/'DEPRECATED - DT-Prelim Calcs'!$C$18*3.39*'DEPRECATED - DT-Prelim Calcs'!$C$20</f>
        <v>25.773080821789936</v>
      </c>
      <c r="HC71" s="46">
        <f t="shared" si="160"/>
        <v>0</v>
      </c>
      <c r="HD71" s="57">
        <f>HB70*'DEPRECATED - DT-Prelim Calcs'!$C$11+HD70</f>
        <v>-400.23113984576423</v>
      </c>
      <c r="HE71" s="57">
        <f>HE70+0.5*HB71*'DEPRECATED - DT-Prelim Calcs'!$C$11^2+HD71*'DEPRECATED - DT-Prelim Calcs'!$C$11</f>
        <v>-104644.89773239951</v>
      </c>
      <c r="HF71" s="57">
        <f>MIN('Drive Train'!$F$35-GZ70*'DEPRECATED - DT-Prelim Calcs'!$C$21*'Drive Train'!$F$39,HF70+GZ$2)</f>
        <v>23.710900980013612</v>
      </c>
      <c r="HG71" s="57">
        <f>'Drive Train'!$F$35-GZ71*'DEPRECATED - DT-Prelim Calcs'!$C$21*'Drive Train'!$F$39</f>
        <v>10.133333333333335</v>
      </c>
      <c r="HH71" s="1">
        <f>IF(HE71&gt;='Drive Train'!$F$29,1,0)</f>
        <v>0</v>
      </c>
      <c r="HI71" s="57">
        <f t="shared" si="161"/>
        <v>37.037037037037017</v>
      </c>
      <c r="HJ71" s="63">
        <f>HJ70+'DEPRECATED - DT-Prelim Calcs'!$C$11</f>
        <v>268</v>
      </c>
      <c r="HK71" s="2">
        <f>HU71/'Drive Train'!$F$35</f>
        <v>0.79892473118279583</v>
      </c>
      <c r="HL71" s="46">
        <f>HS71*12*60/(PI() * 'Drive Train'!$F$15)/HK$2*HK71</f>
        <v>-60883.655618706041</v>
      </c>
      <c r="HM71" s="2">
        <f>('DEPRECATED - DT-Prelim Calcs'!$C$6*HK71-HL71)/('DEPRECATED - DT-Prelim Calcs'!$C$6*HK71)*'DEPRECATED - DT-Prelim Calcs'!$C$7*HK71</f>
        <v>29.454416114548586</v>
      </c>
      <c r="HN71" s="57">
        <f>HM71/'DEPRECATED - DT-Prelim Calcs'!$C$7*('DEPRECATED - DT-Prelim Calcs'!$C$8-'DEPRECATED - DT-Prelim Calcs'!$C$9)+'DEPRECATED - DT-Prelim Calcs'!$C$9</f>
        <v>1570.7504512433959</v>
      </c>
      <c r="HO71" s="57">
        <f t="shared" si="116"/>
        <v>36.66666666666665</v>
      </c>
      <c r="HP71" s="2">
        <f t="shared" si="162"/>
        <v>0.99579519204165001</v>
      </c>
      <c r="HQ71" s="57">
        <f>HP71*'DEPRECATED - DT-Prelim Calcs'!$C$21/HK$2/'DEPRECATED - DT-Prelim Calcs'!$C$19/'DEPRECATED - DT-Prelim Calcs'!$C$18*3.39*'DEPRECATED - DT-Prelim Calcs'!$C$20</f>
        <v>25.773080821789936</v>
      </c>
      <c r="HR71" s="46">
        <f t="shared" si="163"/>
        <v>0</v>
      </c>
      <c r="HS71" s="57">
        <f>HQ70*'DEPRECATED - DT-Prelim Calcs'!$C$11+HS70</f>
        <v>-186.20882463771045</v>
      </c>
      <c r="HT71" s="57">
        <f>HT70+0.5*HQ71*'DEPRECATED - DT-Prelim Calcs'!$C$11^2+HS71*'DEPRECATED - DT-Prelim Calcs'!$C$11</f>
        <v>-115767.07553534715</v>
      </c>
      <c r="HU71" s="57">
        <f>MIN('Drive Train'!$F$35-HO70*'DEPRECATED - DT-Prelim Calcs'!$C$21*'Drive Train'!$F$39,HU70+HO$2)</f>
        <v>9.9066666666666681</v>
      </c>
      <c r="HV71" s="57">
        <f>'Drive Train'!$F$35-HO71*'DEPRECATED - DT-Prelim Calcs'!$C$21*'Drive Train'!$F$39</f>
        <v>9.9066666666666681</v>
      </c>
      <c r="HW71" s="1">
        <f>IF(HT71&gt;='Drive Train'!$F$29,1,0)</f>
        <v>0</v>
      </c>
      <c r="HX71" s="57">
        <f t="shared" si="164"/>
        <v>40.740740740740726</v>
      </c>
      <c r="HY71" s="63">
        <f>HY70+'DEPRECATED - DT-Prelim Calcs'!$C$11</f>
        <v>268</v>
      </c>
      <c r="HZ71" s="2">
        <f>IJ71/'Drive Train'!$F$35</f>
        <v>0.78064516129032269</v>
      </c>
      <c r="IA71" s="46">
        <f>IH71*12*60/(PI() * 'Drive Train'!$F$15)/HZ$2*HZ71</f>
        <v>-213609.50236114213</v>
      </c>
      <c r="IB71" s="2">
        <f>('DEPRECATED - DT-Prelim Calcs'!$C$6*HZ71-IA71)/('DEPRECATED - DT-Prelim Calcs'!$C$6*HZ71)*'DEPRECATED - DT-Prelim Calcs'!$C$7*HZ71</f>
        <v>98.466514442903417</v>
      </c>
      <c r="IC71" s="57">
        <f>IB71/'DEPRECATED - DT-Prelim Calcs'!$C$7*('DEPRECATED - DT-Prelim Calcs'!$C$8-'DEPRECATED - DT-Prelim Calcs'!$C$9)+'DEPRECATED - DT-Prelim Calcs'!$C$9</f>
        <v>5244.7140261512486</v>
      </c>
      <c r="ID71" s="57">
        <f t="shared" si="117"/>
        <v>39.999999999999986</v>
      </c>
      <c r="IE71" s="2">
        <f t="shared" si="165"/>
        <v>0.99579519204165001</v>
      </c>
      <c r="IF71" s="57">
        <f>IE71*'DEPRECATED - DT-Prelim Calcs'!$C$21/HZ$2/'DEPRECATED - DT-Prelim Calcs'!$C$19/'DEPRECATED - DT-Prelim Calcs'!$C$18*3.39*'DEPRECATED - DT-Prelim Calcs'!$C$20</f>
        <v>25.773080821789936</v>
      </c>
      <c r="IG71" s="46">
        <f t="shared" si="166"/>
        <v>0</v>
      </c>
      <c r="IH71" s="57">
        <f>IF70*'DEPRECATED - DT-Prelim Calcs'!$C$11+IH70</f>
        <v>-668.609124921844</v>
      </c>
      <c r="II71" s="57">
        <f>II70+0.5*IF71*'DEPRECATED - DT-Prelim Calcs'!$C$11^2+IH71*'DEPRECATED - DT-Prelim Calcs'!$C$11</f>
        <v>-139250.45995915672</v>
      </c>
      <c r="IJ71" s="57">
        <f>MIN('Drive Train'!$F$35-ID70*'DEPRECATED - DT-Prelim Calcs'!$C$21*'Drive Train'!$F$39,IJ70+ID$2)</f>
        <v>9.6800000000000015</v>
      </c>
      <c r="IK71" s="57">
        <f>'Drive Train'!$F$35-ID71*'DEPRECATED - DT-Prelim Calcs'!$C$21*'Drive Train'!$F$39</f>
        <v>9.6800000000000015</v>
      </c>
      <c r="IL71" s="1">
        <f>IF(II71&gt;='Drive Train'!$F$29,1,0)</f>
        <v>0</v>
      </c>
      <c r="IM71" s="57">
        <f t="shared" si="167"/>
        <v>44.444444444444429</v>
      </c>
      <c r="IN71" s="63">
        <f>IN70+'DEPRECATED - DT-Prelim Calcs'!$C$11</f>
        <v>268</v>
      </c>
      <c r="IO71" s="2">
        <f>IY71/'Drive Train'!$F$35</f>
        <v>0.76236559139784954</v>
      </c>
      <c r="IP71" s="46">
        <f>IW71*12*60/(PI() * 'Drive Train'!$F$15)/IO$2*IO71</f>
        <v>-113037.0075433852</v>
      </c>
      <c r="IQ71" s="2">
        <f>('DEPRECATED - DT-Prelim Calcs'!$C$6*IO71-IP71)/('DEPRECATED - DT-Prelim Calcs'!$C$6*IO71)*'DEPRECATED - DT-Prelim Calcs'!$C$7*IO71</f>
        <v>52.947842947606219</v>
      </c>
      <c r="IR71" s="57">
        <f>IQ71/'DEPRECATED - DT-Prelim Calcs'!$C$7*('DEPRECATED - DT-Prelim Calcs'!$C$8-'DEPRECATED - DT-Prelim Calcs'!$C$9)+'DEPRECATED - DT-Prelim Calcs'!$C$9</f>
        <v>2821.4586100323145</v>
      </c>
      <c r="IS71" s="57">
        <f t="shared" si="118"/>
        <v>43.333333333333321</v>
      </c>
      <c r="IT71" s="2">
        <f t="shared" si="168"/>
        <v>0.99579519204165001</v>
      </c>
      <c r="IU71" s="57">
        <f>IT71*'DEPRECATED - DT-Prelim Calcs'!$C$21/IO$2/'DEPRECATED - DT-Prelim Calcs'!$C$19/'DEPRECATED - DT-Prelim Calcs'!$C$18*3.39*'DEPRECATED - DT-Prelim Calcs'!$C$20</f>
        <v>25.773080821789936</v>
      </c>
      <c r="IV71" s="46">
        <f t="shared" si="169"/>
        <v>0</v>
      </c>
      <c r="IW71" s="57">
        <f>IU70*'DEPRECATED - DT-Prelim Calcs'!$C$11+IW70</f>
        <v>-362.2953570691576</v>
      </c>
      <c r="IX71" s="57">
        <f>IX70+0.5*IU71*'DEPRECATED - DT-Prelim Calcs'!$C$11^2+IW71*'DEPRECATED - DT-Prelim Calcs'!$C$11</f>
        <v>-123820.32806108749</v>
      </c>
      <c r="IY71" s="57">
        <f>MIN('Drive Train'!$F$35-IS70*'DEPRECATED - DT-Prelim Calcs'!$C$21*'Drive Train'!$F$39,IY70+IS$2)</f>
        <v>9.4533333333333349</v>
      </c>
      <c r="IZ71" s="57">
        <f>'Drive Train'!$F$35-IS71*'DEPRECATED - DT-Prelim Calcs'!$C$21*'Drive Train'!$F$39</f>
        <v>9.4533333333333349</v>
      </c>
      <c r="JA71" s="1">
        <f>IF(IX71&gt;='Drive Train'!$F$29,1,0)</f>
        <v>0</v>
      </c>
      <c r="JB71" s="57">
        <f t="shared" si="170"/>
        <v>48.148148148148138</v>
      </c>
      <c r="JC71" s="63">
        <f>JC70+'DEPRECATED - DT-Prelim Calcs'!$C$11</f>
        <v>268</v>
      </c>
      <c r="JD71" s="2">
        <f>JN71/'Drive Train'!$F$35</f>
        <v>0.74408602150537628</v>
      </c>
      <c r="JE71" s="46">
        <f>JL71*12*60/(PI() * 'Drive Train'!$F$15)/JD$2*JD71</f>
        <v>-121483.85204552925</v>
      </c>
      <c r="JF71" s="2">
        <f>('DEPRECATED - DT-Prelim Calcs'!$C$6*JD71-JE71)/('DEPRECATED - DT-Prelim Calcs'!$C$6*JD71)*'DEPRECATED - DT-Prelim Calcs'!$C$7*JD71</f>
        <v>56.72309410914982</v>
      </c>
      <c r="JG71" s="57">
        <f>JF71/'DEPRECATED - DT-Prelim Calcs'!$C$7*('DEPRECATED - DT-Prelim Calcs'!$C$8-'DEPRECATED - DT-Prelim Calcs'!$C$9)+'DEPRECATED - DT-Prelim Calcs'!$C$9</f>
        <v>3022.4398233211291</v>
      </c>
      <c r="JH71" s="57">
        <f t="shared" si="119"/>
        <v>46.666666666666657</v>
      </c>
      <c r="JI71" s="2">
        <f t="shared" si="171"/>
        <v>0.99579519204165001</v>
      </c>
      <c r="JJ71" s="57">
        <f>JI71*'DEPRECATED - DT-Prelim Calcs'!$C$21/JD$2/'DEPRECATED - DT-Prelim Calcs'!$C$19/'DEPRECATED - DT-Prelim Calcs'!$C$18*3.39*'DEPRECATED - DT-Prelim Calcs'!$C$20</f>
        <v>25.773080821789936</v>
      </c>
      <c r="JK71" s="46">
        <f t="shared" si="172"/>
        <v>0</v>
      </c>
      <c r="JL71" s="57">
        <f>JJ70*'DEPRECATED - DT-Prelim Calcs'!$C$11+JL70</f>
        <v>-398.93377954805999</v>
      </c>
      <c r="JM71" s="57">
        <f>JM70+0.5*JJ71*'DEPRECATED - DT-Prelim Calcs'!$C$11^2+JL71*'DEPRECATED - DT-Prelim Calcs'!$C$11</f>
        <v>-136642.45836595172</v>
      </c>
      <c r="JN71" s="57">
        <f>MIN('Drive Train'!$F$35-JH70*'DEPRECATED - DT-Prelim Calcs'!$C$21*'Drive Train'!$F$39,JN70+JH$2)</f>
        <v>9.2266666666666666</v>
      </c>
      <c r="JO71" s="57">
        <f>'Drive Train'!$F$35-JH71*'DEPRECATED - DT-Prelim Calcs'!$C$21*'Drive Train'!$F$39</f>
        <v>9.2266666666666666</v>
      </c>
      <c r="JP71" s="1">
        <f>IF(JM71&gt;='Drive Train'!$F$29,1,0)</f>
        <v>0</v>
      </c>
      <c r="JQ71" s="57">
        <f>MIN(JG71,'DEPRECATED - DT-Prelim Calcs'!$C$10)*'DEPRECATED - DT-Prelim Calcs'!$C$11*1000/60/60</f>
        <v>103.33333333333333</v>
      </c>
      <c r="JR71" s="63">
        <f>JR70+'DEPRECATED - DT-Prelim Calcs'!$C$11</f>
        <v>268</v>
      </c>
      <c r="JS71" s="2">
        <f>KC71/'Drive Train'!$F$35</f>
        <v>0.72580645161290325</v>
      </c>
      <c r="JT71" s="46">
        <f>KA71*12*60/(PI() * 'Drive Train'!$F$15)/JS$2*JS71</f>
        <v>-222213.44846983976</v>
      </c>
      <c r="JU71" s="2">
        <f>('DEPRECATED - DT-Prelim Calcs'!$C$6*JS71-JT71)/('DEPRECATED - DT-Prelim Calcs'!$C$6*JS71)*'DEPRECATED - DT-Prelim Calcs'!$C$7*JS71</f>
        <v>102.22469276270489</v>
      </c>
      <c r="JV71" s="57">
        <f>JU71/'DEPRECATED - DT-Prelim Calcs'!$C$7*('DEPRECATED - DT-Prelim Calcs'!$C$8-'DEPRECATED - DT-Prelim Calcs'!$C$9)+'DEPRECATED - DT-Prelim Calcs'!$C$9</f>
        <v>5444.7863408527128</v>
      </c>
      <c r="JW71" s="57">
        <f t="shared" si="120"/>
        <v>49.999999999999993</v>
      </c>
      <c r="JX71" s="2">
        <f t="shared" si="173"/>
        <v>0.99579519204165001</v>
      </c>
      <c r="JY71" s="57">
        <f>JX71*'DEPRECATED - DT-Prelim Calcs'!$C$21/JS$2/'DEPRECATED - DT-Prelim Calcs'!$C$19/'DEPRECATED - DT-Prelim Calcs'!$C$18*3.39*'DEPRECATED - DT-Prelim Calcs'!$C$20</f>
        <v>25.773080821789936</v>
      </c>
      <c r="JZ71" s="46">
        <f t="shared" si="174"/>
        <v>0</v>
      </c>
      <c r="KA71" s="57">
        <f>JY70*'DEPRECATED - DT-Prelim Calcs'!$C$11+KA70</f>
        <v>-748.09184089604685</v>
      </c>
      <c r="KB71" s="57">
        <f>KB70+0.5*JY71*'DEPRECATED - DT-Prelim Calcs'!$C$11^2+KA71*'DEPRECATED - DT-Prelim Calcs'!$C$11</f>
        <v>-116857.64582496895</v>
      </c>
      <c r="KC71" s="57">
        <f>MIN('Drive Train'!$F$35-JW70*'DEPRECATED - DT-Prelim Calcs'!$C$21*'Drive Train'!$F$39,KC70+JW$2)</f>
        <v>9</v>
      </c>
      <c r="KD71" s="57">
        <f>'Drive Train'!$F$35-JW71*'DEPRECATED - DT-Prelim Calcs'!$C$21*'Drive Train'!$F$39</f>
        <v>9</v>
      </c>
      <c r="KE71" s="1">
        <f>IF(KB71&gt;='Drive Train'!$F$29,1,0)</f>
        <v>0</v>
      </c>
      <c r="KF71" s="57">
        <f>MIN(JV71,'DEPRECATED - DT-Prelim Calcs'!$C$10)*'DEPRECATED - DT-Prelim Calcs'!$C$11*1000/60/60</f>
        <v>103.33333333333333</v>
      </c>
      <c r="KG71" s="63">
        <f>KG70+'DEPRECATED - DT-Prelim Calcs'!$C$11</f>
        <v>268</v>
      </c>
      <c r="KH71" s="2">
        <f>KR71/'Drive Train'!$F$35</f>
        <v>4.3049320763726264</v>
      </c>
      <c r="KI71" s="46">
        <f>KP71*12*60/(PI() * 'Drive Train'!$F$15)/KH$2*KH71</f>
        <v>-2443939.4568313845</v>
      </c>
      <c r="KJ71" s="2">
        <f>('DEPRECATED - DT-Prelim Calcs'!$C$6*KH71-KI71)/('DEPRECATED - DT-Prelim Calcs'!$C$6*KH71)*'DEPRECATED - DT-Prelim Calcs'!$C$7*KH71</f>
        <v>1115.4206819820388</v>
      </c>
      <c r="KK71" s="57">
        <f>KJ71/'DEPRECATED - DT-Prelim Calcs'!$C$7*('DEPRECATED - DT-Prelim Calcs'!$C$8-'DEPRECATED - DT-Prelim Calcs'!$C$9)+'DEPRECATED - DT-Prelim Calcs'!$C$9</f>
        <v>59383.809335392354</v>
      </c>
      <c r="KL71" s="57">
        <f t="shared" si="121"/>
        <v>53.333333333333329</v>
      </c>
      <c r="KM71" s="2">
        <f t="shared" si="175"/>
        <v>0.99579519204165001</v>
      </c>
      <c r="KN71" s="57">
        <f>KM71*'DEPRECATED - DT-Prelim Calcs'!$C$21/KH$2/'DEPRECATED - DT-Prelim Calcs'!$C$19/'DEPRECATED - DT-Prelim Calcs'!$C$18*3.39*'DEPRECATED - DT-Prelim Calcs'!$C$20</f>
        <v>25.773080821789936</v>
      </c>
      <c r="KO71" s="46">
        <f t="shared" si="176"/>
        <v>0</v>
      </c>
      <c r="KP71" s="57">
        <f>KN70*'DEPRECATED - DT-Prelim Calcs'!$C$11+KP70</f>
        <v>-1387.1695366648178</v>
      </c>
      <c r="KQ71" s="57">
        <f>KQ70+0.5*KN71*'DEPRECATED - DT-Prelim Calcs'!$C$11^2+KP71*'DEPRECATED - DT-Prelim Calcs'!$C$11</f>
        <v>-144950.87191333759</v>
      </c>
      <c r="KR71" s="57">
        <f>MIN('Drive Train'!$F$35-KL70*'DEPRECATED - DT-Prelim Calcs'!$C$21*'Drive Train'!$F$39,KR70+KL$2)</f>
        <v>53.381157747020566</v>
      </c>
      <c r="KS71" s="57">
        <f>'Drive Train'!$F$35-KL71*'DEPRECATED - DT-Prelim Calcs'!$C$21*'Drive Train'!$F$39</f>
        <v>8.7733333333333334</v>
      </c>
      <c r="KT71" s="1">
        <f>IF(KQ71&gt;='Drive Train'!$F$29,1,0)</f>
        <v>0</v>
      </c>
      <c r="KU71" s="57">
        <f>MIN(KK71,'DEPRECATED - DT-Prelim Calcs'!$C$10)*'DEPRECATED - DT-Prelim Calcs'!$C$11*1000/60/60</f>
        <v>103.33333333333333</v>
      </c>
      <c r="KV71" s="63">
        <f>KV70+'DEPRECATED - DT-Prelim Calcs'!$C$11</f>
        <v>268</v>
      </c>
      <c r="KW71" s="2">
        <f>LG71/'Drive Train'!$F$35</f>
        <v>0.68924731182795695</v>
      </c>
      <c r="KX71" s="46">
        <f>LE71*12*60/(PI() * 'Drive Train'!$F$15)/KW$2*KW71</f>
        <v>-252597.88778604305</v>
      </c>
      <c r="KY71" s="2">
        <f>('DEPRECATED - DT-Prelim Calcs'!$C$6*KW71-KX71)/('DEPRECATED - DT-Prelim Calcs'!$C$6*KW71)*'DEPRECATED - DT-Prelim Calcs'!$C$7*KW71</f>
        <v>115.87514034877812</v>
      </c>
      <c r="KZ71" s="57">
        <f>KY71/'DEPRECATED - DT-Prelim Calcs'!$C$7*('DEPRECATED - DT-Prelim Calcs'!$C$8-'DEPRECATED - DT-Prelim Calcs'!$C$9)+'DEPRECATED - DT-Prelim Calcs'!$C$9</f>
        <v>6171.4885920117149</v>
      </c>
      <c r="LA71" s="57">
        <f t="shared" si="122"/>
        <v>56.666666666666664</v>
      </c>
      <c r="LB71" s="2">
        <f t="shared" si="177"/>
        <v>0.99579519204165001</v>
      </c>
      <c r="LC71" s="57">
        <f>LB71*'DEPRECATED - DT-Prelim Calcs'!$C$21/KW$2/'DEPRECATED - DT-Prelim Calcs'!$C$19/'DEPRECATED - DT-Prelim Calcs'!$C$18*3.39*'DEPRECATED - DT-Prelim Calcs'!$C$20</f>
        <v>25.773080821789936</v>
      </c>
      <c r="LD71" s="46">
        <f t="shared" si="178"/>
        <v>0</v>
      </c>
      <c r="LE71" s="57">
        <f>LC70*'DEPRECATED - DT-Prelim Calcs'!$C$11+LE70</f>
        <v>-895.48854956870628</v>
      </c>
      <c r="LF71" s="57">
        <f>LF70+0.5*LC71*'DEPRECATED - DT-Prelim Calcs'!$C$11^2+LE71*'DEPRECATED - DT-Prelim Calcs'!$C$11</f>
        <v>-137229.4597227331</v>
      </c>
      <c r="LG71" s="57">
        <f>MIN('Drive Train'!$F$35-LA70*'DEPRECATED - DT-Prelim Calcs'!$C$21*'Drive Train'!$F$39,LG70+LA$2)</f>
        <v>8.5466666666666669</v>
      </c>
      <c r="LH71" s="57">
        <f>'Drive Train'!$F$35-LA71*'DEPRECATED - DT-Prelim Calcs'!$C$21*'Drive Train'!$F$39</f>
        <v>8.5466666666666669</v>
      </c>
      <c r="LI71" s="1">
        <f>IF(LF71&gt;='Drive Train'!$F$29,1,0)</f>
        <v>0</v>
      </c>
      <c r="LJ71" s="57">
        <f>MIN(KZ71,'DEPRECATED - DT-Prelim Calcs'!$C$10)*'DEPRECATED - DT-Prelim Calcs'!$C$11*1000/60/60</f>
        <v>103.33333333333333</v>
      </c>
      <c r="LK71" s="63">
        <f>LK70+'DEPRECATED - DT-Prelim Calcs'!$C$11</f>
        <v>268</v>
      </c>
      <c r="LL71" s="2">
        <f>LV71/'Drive Train'!$F$35</f>
        <v>0.67096774193548392</v>
      </c>
      <c r="LM71" s="46">
        <f>LT71*12*60/(PI() * 'Drive Train'!$F$15)/LL$2*LL71</f>
        <v>16147.20736050266</v>
      </c>
      <c r="LN71" s="2">
        <f>('DEPRECATED - DT-Prelim Calcs'!$C$6*LL71-LM71)/('DEPRECATED - DT-Prelim Calcs'!$C$6*LL71)*'DEPRECATED - DT-Prelim Calcs'!$C$7*LL71</f>
        <v>-5.6840502445267438</v>
      </c>
      <c r="LO71" s="57">
        <f>LN71/'DEPRECATED - DT-Prelim Calcs'!$C$7*('DEPRECATED - DT-Prelim Calcs'!$C$8-'DEPRECATED - DT-Prelim Calcs'!$C$9)+'DEPRECATED - DT-Prelim Calcs'!$C$9</f>
        <v>-299.89902339119556</v>
      </c>
      <c r="LP71" s="57">
        <f t="shared" si="123"/>
        <v>-299.89902339119556</v>
      </c>
      <c r="LQ71" s="2">
        <f t="shared" si="179"/>
        <v>-7.4459467776763359</v>
      </c>
      <c r="LR71" s="57">
        <f>LQ71*'DEPRECATED - DT-Prelim Calcs'!$C$21/LL$2/'DEPRECATED - DT-Prelim Calcs'!$C$19/'DEPRECATED - DT-Prelim Calcs'!$C$18*3.39*'DEPRECATED - DT-Prelim Calcs'!$C$20</f>
        <v>-192.71531900283762</v>
      </c>
      <c r="LS71" s="46">
        <f t="shared" si="180"/>
        <v>1</v>
      </c>
      <c r="LT71" s="57">
        <f>LR70*'DEPRECATED - DT-Prelim Calcs'!$C$11+LT70</f>
        <v>58.803230343402362</v>
      </c>
      <c r="LU71" s="57">
        <f>LU70+0.5*LR71*'DEPRECATED - DT-Prelim Calcs'!$C$11^2+LT71*'DEPRECATED - DT-Prelim Calcs'!$C$11</f>
        <v>-141860.99569271039</v>
      </c>
      <c r="LV71" s="57">
        <f>MIN('Drive Train'!$F$35-LP70*'DEPRECATED - DT-Prelim Calcs'!$C$21*'Drive Train'!$F$39,LV70+LP$2)</f>
        <v>8.32</v>
      </c>
      <c r="LW71" s="57">
        <f>'Drive Train'!$F$35-LP71*'DEPRECATED - DT-Prelim Calcs'!$C$21*'Drive Train'!$F$39</f>
        <v>32.7931335906013</v>
      </c>
      <c r="LX71" s="1">
        <f>IF(LU71&gt;='Drive Train'!$F$29,1,0)</f>
        <v>0</v>
      </c>
      <c r="LY71" s="57">
        <f>MIN(LO71,'DEPRECATED - DT-Prelim Calcs'!$C$10)*'DEPRECATED - DT-Prelim Calcs'!$C$11*1000/60/60</f>
        <v>-333.2211371013284</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Train'!$AA$49 + V71*(1-'Drive Train'!$AA$49))</f>
        <v>0</v>
      </c>
      <c r="W72" s="57">
        <f t="shared" si="96"/>
        <v>0</v>
      </c>
      <c r="X72" s="2">
        <f>MAX(MIN(IF(AND(AI71=1,AG72&lt;0),-1,1)*(W72-$C$9)/($C$8-$C$9)*$C$7-$C$29*AE72/T$2 -  AI71*$C$29/2,X$2),MAX(X$4:X71)*-1)</f>
        <v>-0.2458281045106315</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Train'!$F$39,AG71+W$2)-$C$3,IF(AE71-1&lt;=0,0,IF($C$32=Motors!$C$29,MAX(MAX(AG$4:AG71)*-1,AG71-W$2),MAX(0,MAX(AG$4:AG71)*-1,AG71-W$2))))</f>
        <v>0</v>
      </c>
      <c r="AH72" s="57">
        <f>'Drive Train'!$F$35-ABS(W72)*'DEPRECATED - DT-Prelim Calcs'!$C$21*'Drive Train'!$F$39</f>
        <v>12.4</v>
      </c>
      <c r="AI72" s="1">
        <f>IF(AJ72&gt;='Drive Train'!$F$29,1,0)</f>
        <v>1</v>
      </c>
      <c r="AJ72" s="57">
        <f>AJ71+0.5*Y72*'DEPRECATED - DT-Prelim Calcs'!$C$11^2+AE72*'DEPRECATED - DT-Prelim Calcs'!$C$11</f>
        <v>784.33981740885292</v>
      </c>
      <c r="AK72" s="57">
        <f t="shared" si="104"/>
        <v>0</v>
      </c>
      <c r="AL72" s="63">
        <f>AL71+'DEPRECATED - DT-Prelim Calcs'!$C$11</f>
        <v>272</v>
      </c>
      <c r="AM72" s="2">
        <f>AW72/'Drive Train'!$F$35</f>
        <v>0.88882647060922948</v>
      </c>
      <c r="AN72" s="46">
        <f>AU72*12*60/(PI() * 'Drive Train'!$F$15)/AM$2*AM72</f>
        <v>4007.4131859992081</v>
      </c>
      <c r="AO72" s="2">
        <f>('DEPRECATED - DT-Prelim Calcs'!$C$6*AM72-AN72)/('DEPRECATED - DT-Prelim Calcs'!$C$6*AM72)*'DEPRECATED - DT-Prelim Calcs'!$C$7*AM72</f>
        <v>0.33008947179336651</v>
      </c>
      <c r="AP72" s="57">
        <f>AO72/'DEPRECATED - DT-Prelim Calcs'!$C$7*('DEPRECATED - DT-Prelim Calcs'!$C$8-'DEPRECATED - DT-Prelim Calcs'!$C$9)+'DEPRECATED - DT-Prelim Calcs'!$C$9</f>
        <v>20.27281295895806</v>
      </c>
      <c r="AQ72" s="57">
        <f t="shared" si="105"/>
        <v>20.27281295895806</v>
      </c>
      <c r="AR72" s="2">
        <f t="shared" si="125"/>
        <v>-6.819311160199959E-8</v>
      </c>
      <c r="AS72" s="57">
        <f>AR72*'DEPRECATED - DT-Prelim Calcs'!$C$21/AM$2/'DEPRECATED - DT-Prelim Calcs'!$C$19/'DEPRECATED - DT-Prelim Calcs'!$C$18*3.39*'DEPRECATED - DT-Prelim Calcs'!$C$20</f>
        <v>-4.9419101983931489E-7</v>
      </c>
      <c r="AT72" s="46">
        <f t="shared" si="126"/>
        <v>0</v>
      </c>
      <c r="AU72" s="57">
        <f>AS71*'DEPRECATED - DT-Prelim Calcs'!$C$11+AU71</f>
        <v>39.345449812932145</v>
      </c>
      <c r="AV72" s="57">
        <f>AV71+0.5*AS72*'DEPRECATED - DT-Prelim Calcs'!$C$11^2+AU72*'DEPRECATED - DT-Prelim Calcs'!$C$11</f>
        <v>10659.16287322531</v>
      </c>
      <c r="AW72" s="57">
        <f>MIN('Drive Train'!$F$35-AQ71*'DEPRECATED - DT-Prelim Calcs'!$C$21*'Drive Train'!$F$39,AW71+AQ$2)</f>
        <v>11.021448235554447</v>
      </c>
      <c r="AX72" s="57">
        <f>'Drive Train'!$F$35-AQ72*'DEPRECATED - DT-Prelim Calcs'!$C$21*'Drive Train'!$F$39</f>
        <v>11.021448718790852</v>
      </c>
      <c r="AY72" s="1">
        <f>IF(AV72&gt;='Drive Train'!$F$29,1,0)</f>
        <v>1</v>
      </c>
      <c r="AZ72" s="57">
        <f t="shared" si="127"/>
        <v>22.525347732175625</v>
      </c>
      <c r="BA72" s="63">
        <f>BA71+'DEPRECATED - DT-Prelim Calcs'!$C$11</f>
        <v>272</v>
      </c>
      <c r="BB72" s="2">
        <f>BL72/'Drive Train'!$F$35</f>
        <v>0.48999999999999994</v>
      </c>
      <c r="BC72" s="46">
        <f>BJ72*12*60/(PI() * 'Drive Train'!$F$15)/BB$2*BB72</f>
        <v>5110.3495908676632</v>
      </c>
      <c r="BD72" s="2">
        <f>('DEPRECATED - DT-Prelim Calcs'!$C$6*BB72-BC72)/('DEPRECATED - DT-Prelim Calcs'!$C$6*BB72)*'DEPRECATED - DT-Prelim Calcs'!$C$7*BB72</f>
        <v>-1.1297833984973862</v>
      </c>
      <c r="BE72" s="57">
        <f>BD72/'DEPRECATED - DT-Prelim Calcs'!$C$7*('DEPRECATED - DT-Prelim Calcs'!$C$8-'DEPRECATED - DT-Prelim Calcs'!$C$9)+'DEPRECATED - DT-Prelim Calcs'!$C$9</f>
        <v>-57.445730301748817</v>
      </c>
      <c r="BF72" s="57">
        <f t="shared" si="106"/>
        <v>-57.445730301748817</v>
      </c>
      <c r="BG72" s="2">
        <f t="shared" si="128"/>
        <v>-1.893336332304105</v>
      </c>
      <c r="BH72" s="57">
        <f>BG72*'DEPRECATED - DT-Prelim Calcs'!$C$21/BB$2/'DEPRECATED - DT-Prelim Calcs'!$C$19/'DEPRECATED - DT-Prelim Calcs'!$C$18*3.39*'DEPRECATED - DT-Prelim Calcs'!$C$20</f>
        <v>-19.819055494236956</v>
      </c>
      <c r="BI72" s="46">
        <f t="shared" si="129"/>
        <v>1</v>
      </c>
      <c r="BJ72" s="57">
        <f>BH71*'DEPRECATED - DT-Prelim Calcs'!$C$11+BJ71</f>
        <v>63.00877838283148</v>
      </c>
      <c r="BK72" s="57">
        <f>BK71+0.5*BH72*'DEPRECATED - DT-Prelim Calcs'!$C$11^2+BJ72*'DEPRECATED - DT-Prelim Calcs'!$C$11</f>
        <v>6388.4475942396102</v>
      </c>
      <c r="BL72" s="57">
        <f>MIN('Drive Train'!$F$35-BF71*'DEPRECATED - DT-Prelim Calcs'!$C$21*'Drive Train'!$F$39,BL71+BF$2)</f>
        <v>6.0759999999999996</v>
      </c>
      <c r="BM72" s="57">
        <f>'Drive Train'!$F$35-BF72*'DEPRECATED - DT-Prelim Calcs'!$C$21*'Drive Train'!$F$39</f>
        <v>16.30630966051892</v>
      </c>
      <c r="BN72" s="1">
        <f>IF(BK72&gt;='Drive Train'!$F$29,1,0)</f>
        <v>1</v>
      </c>
      <c r="BO72" s="57">
        <f t="shared" si="130"/>
        <v>-63.828589224165356</v>
      </c>
      <c r="BP72" s="63">
        <f>BP71+'DEPRECATED - DT-Prelim Calcs'!$C$11</f>
        <v>272</v>
      </c>
      <c r="BQ72" s="2">
        <f>CA72/'Drive Train'!$F$35</f>
        <v>0.48999999999999994</v>
      </c>
      <c r="BR72" s="46">
        <f>BY72*12*60/(PI() * 'Drive Train'!$F$15)/BQ$2*BQ72</f>
        <v>5570.2355248215981</v>
      </c>
      <c r="BS72" s="2">
        <f>('DEPRECATED - DT-Prelim Calcs'!$C$6*BQ72-BR72)/('DEPRECATED - DT-Prelim Calcs'!$C$6*BQ72)*'DEPRECATED - DT-Prelim Calcs'!$C$7*BQ72</f>
        <v>-1.3377243179774956</v>
      </c>
      <c r="BT72" s="57">
        <f>BS72/'DEPRECATED - DT-Prelim Calcs'!$C$7*('DEPRECATED - DT-Prelim Calcs'!$C$8-'DEPRECATED - DT-Prelim Calcs'!$C$9)+'DEPRECATED - DT-Prelim Calcs'!$C$9</f>
        <v>-68.515780081540527</v>
      </c>
      <c r="BU72" s="57">
        <f t="shared" si="107"/>
        <v>-68.515780081540527</v>
      </c>
      <c r="BV72" s="2">
        <f t="shared" si="131"/>
        <v>-2.1699902131664413</v>
      </c>
      <c r="BW72" s="57">
        <f>BV72*'DEPRECATED - DT-Prelim Calcs'!$C$21/BQ$2/'DEPRECATED - DT-Prelim Calcs'!$C$19/'DEPRECATED - DT-Prelim Calcs'!$C$18*3.39*'DEPRECATED - DT-Prelim Calcs'!$C$20</f>
        <v>-29.704245735199219</v>
      </c>
      <c r="BX72" s="46">
        <f t="shared" si="132"/>
        <v>1</v>
      </c>
      <c r="BY72" s="57">
        <f>BW71*'DEPRECATED - DT-Prelim Calcs'!$C$11+BY71</f>
        <v>52.519240706916037</v>
      </c>
      <c r="BZ72" s="57">
        <f>BZ71+0.5*BW72*'DEPRECATED - DT-Prelim Calcs'!$C$11^2+BY72*'DEPRECATED - DT-Prelim Calcs'!$C$11</f>
        <v>-4867.6879532496523</v>
      </c>
      <c r="CA72" s="57">
        <f>MIN('Drive Train'!$F$35-BU71*'DEPRECATED - DT-Prelim Calcs'!$C$21*'Drive Train'!$F$39,CA71+BU$2)</f>
        <v>6.0759999999999996</v>
      </c>
      <c r="CB72" s="57">
        <f>'Drive Train'!$F$35-BU72*'DEPRECATED - DT-Prelim Calcs'!$C$21*'Drive Train'!$F$39</f>
        <v>17.059073045544757</v>
      </c>
      <c r="CC72" s="1">
        <f>IF(BZ72&gt;='Drive Train'!$F$29,1,0)</f>
        <v>0</v>
      </c>
      <c r="CD72" s="57">
        <f t="shared" si="133"/>
        <v>-76.128644535045012</v>
      </c>
      <c r="CE72" s="63">
        <f>CE71+'DEPRECATED - DT-Prelim Calcs'!$C$11</f>
        <v>272</v>
      </c>
      <c r="CF72" s="2">
        <f>CP72/'Drive Train'!$F$35</f>
        <v>0.48999999999999994</v>
      </c>
      <c r="CG72" s="46">
        <f>CN72*12*60/(PI() * 'Drive Train'!$F$15)/CF$2*CF72</f>
        <v>-6757.0497915595042</v>
      </c>
      <c r="CH72" s="2">
        <f>('DEPRECATED - DT-Prelim Calcs'!$C$6*CF72-CG72)/('DEPRECATED - DT-Prelim Calcs'!$C$6*CF72)*'DEPRECATED - DT-Prelim Calcs'!$C$7*CF72</f>
        <v>4.2361514066901327</v>
      </c>
      <c r="CI72" s="57">
        <f>CH72/'DEPRECATED - DT-Prelim Calcs'!$C$7*('DEPRECATED - DT-Prelim Calcs'!$C$8-'DEPRECATED - DT-Prelim Calcs'!$C$9)+'DEPRECATED - DT-Prelim Calcs'!$C$9</f>
        <v>228.21793588313028</v>
      </c>
      <c r="CJ72" s="57">
        <f t="shared" si="108"/>
        <v>93</v>
      </c>
      <c r="CK72" s="2">
        <f t="shared" si="134"/>
        <v>1.5241763143494644</v>
      </c>
      <c r="CL72" s="57">
        <f>CK72*'DEPRECATED - DT-Prelim Calcs'!$C$21/CF$2/'DEPRECATED - DT-Prelim Calcs'!$C$19/'DEPRECATED - DT-Prelim Calcs'!$C$18*3.39*'DEPRECATED - DT-Prelim Calcs'!$C$20</f>
        <v>25.773080821789936</v>
      </c>
      <c r="CM72" s="46">
        <f t="shared" si="135"/>
        <v>0</v>
      </c>
      <c r="CN72" s="57">
        <f>CL71*'DEPRECATED - DT-Prelim Calcs'!$C$11+CN71</f>
        <v>-51.574096173721543</v>
      </c>
      <c r="CO72" s="57">
        <f>CO71+0.5*CL72*'DEPRECATED - DT-Prelim Calcs'!$C$11^2+CN72*'DEPRECATED - DT-Prelim Calcs'!$C$11</f>
        <v>-20118.276364198635</v>
      </c>
      <c r="CP72" s="57">
        <f>MIN('Drive Train'!$F$35-CJ71*'DEPRECATED - DT-Prelim Calcs'!$C$21*'Drive Train'!$F$39,CP71+CJ$2)</f>
        <v>6.0759999999999996</v>
      </c>
      <c r="CQ72" s="57">
        <f>'Drive Train'!$F$35-CJ72*'DEPRECATED - DT-Prelim Calcs'!$C$21*'Drive Train'!$F$39</f>
        <v>6.0759999999999996</v>
      </c>
      <c r="CR72" s="1">
        <f>IF(CO72&gt;='Drive Train'!$F$29,1,0)</f>
        <v>0</v>
      </c>
      <c r="CS72" s="57">
        <f t="shared" si="136"/>
        <v>103.33333333333333</v>
      </c>
      <c r="CT72" s="63">
        <f>CT71+'DEPRECATED - DT-Prelim Calcs'!$C$11</f>
        <v>272</v>
      </c>
      <c r="CU72" s="2">
        <f>DE72/'Drive Train'!$F$35</f>
        <v>0.48999999999999994</v>
      </c>
      <c r="CV72" s="46">
        <f>DC72*12*60/(PI() * 'Drive Train'!$F$15)/CU$2*CU72</f>
        <v>-26181.008162224454</v>
      </c>
      <c r="CW72" s="2">
        <f>('DEPRECATED - DT-Prelim Calcs'!$C$6*CU72-CV72)/('DEPRECATED - DT-Prelim Calcs'!$C$6*CU72)*'DEPRECATED - DT-Prelim Calcs'!$C$7*CU72</f>
        <v>13.018841776915748</v>
      </c>
      <c r="CX72" s="57">
        <f>CW72/'DEPRECATED - DT-Prelim Calcs'!$C$7*('DEPRECATED - DT-Prelim Calcs'!$C$8-'DEPRECATED - DT-Prelim Calcs'!$C$9)+'DEPRECATED - DT-Prelim Calcs'!$C$9</f>
        <v>695.77775932709153</v>
      </c>
      <c r="CY72" s="57">
        <f t="shared" si="109"/>
        <v>93</v>
      </c>
      <c r="CZ72" s="2">
        <f t="shared" si="137"/>
        <v>1.2803081040535502</v>
      </c>
      <c r="DA72" s="57">
        <f>CZ72*'DEPRECATED - DT-Prelim Calcs'!$C$21/CU$2/'DEPRECATED - DT-Prelim Calcs'!$C$19/'DEPRECATED - DT-Prelim Calcs'!$C$18*3.39*'DEPRECATED - DT-Prelim Calcs'!$C$20</f>
        <v>25.773080821789936</v>
      </c>
      <c r="DB72" s="46">
        <f t="shared" si="138"/>
        <v>0</v>
      </c>
      <c r="DC72" s="57">
        <f>DA71*'DEPRECATED - DT-Prelim Calcs'!$C$11+DC71</f>
        <v>-167.85727123677304</v>
      </c>
      <c r="DD72" s="57">
        <f>DD71+0.5*DA72*'DEPRECATED - DT-Prelim Calcs'!$C$11^2+DC72*'DEPRECATED - DT-Prelim Calcs'!$C$11</f>
        <v>-37116.996720708892</v>
      </c>
      <c r="DE72" s="57">
        <f>MIN('Drive Train'!$F$35-CY71*'DEPRECATED - DT-Prelim Calcs'!$C$21*'Drive Train'!$F$39,DE71+CY$2)</f>
        <v>6.0759999999999996</v>
      </c>
      <c r="DF72" s="57">
        <f>'Drive Train'!$F$35-CY72*'DEPRECATED - DT-Prelim Calcs'!$C$21*'Drive Train'!$F$39</f>
        <v>6.0759999999999996</v>
      </c>
      <c r="DG72" s="1">
        <f>IF(DD72&gt;='Drive Train'!$F$29,1,0)</f>
        <v>0</v>
      </c>
      <c r="DH72" s="57">
        <f t="shared" si="139"/>
        <v>103.33333333333333</v>
      </c>
      <c r="DI72" s="63">
        <f>DI71+'DEPRECATED - DT-Prelim Calcs'!$C$11</f>
        <v>272</v>
      </c>
      <c r="DJ72" s="2">
        <f>DT72/'Drive Train'!$F$35</f>
        <v>0.48999999999999994</v>
      </c>
      <c r="DK72" s="46">
        <f>DR72*12*60/(PI() * 'Drive Train'!$F$15)/DJ$2*DJ72</f>
        <v>-58127.590705800649</v>
      </c>
      <c r="DL72" s="2">
        <f>('DEPRECATED - DT-Prelim Calcs'!$C$6*DJ72-DK72)/('DEPRECATED - DT-Prelim Calcs'!$C$6*DJ72)*'DEPRECATED - DT-Prelim Calcs'!$C$7*DJ72</f>
        <v>27.463731820071214</v>
      </c>
      <c r="DM72" s="57">
        <f>DL72/'DEPRECATED - DT-Prelim Calcs'!$C$7*('DEPRECATED - DT-Prelim Calcs'!$C$8-'DEPRECATED - DT-Prelim Calcs'!$C$9)+'DEPRECATED - DT-Prelim Calcs'!$C$9</f>
        <v>1464.7733578900984</v>
      </c>
      <c r="DN72" s="57">
        <f t="shared" si="110"/>
        <v>93</v>
      </c>
      <c r="DO72" s="2">
        <f t="shared" si="140"/>
        <v>1.1037138828047846</v>
      </c>
      <c r="DP72" s="57">
        <f>DO72*'DEPRECATED - DT-Prelim Calcs'!$C$21/DJ$2/'DEPRECATED - DT-Prelim Calcs'!$C$19/'DEPRECATED - DT-Prelim Calcs'!$C$18*3.39*'DEPRECATED - DT-Prelim Calcs'!$C$20</f>
        <v>25.773080821789936</v>
      </c>
      <c r="DQ72" s="46">
        <f t="shared" si="141"/>
        <v>0</v>
      </c>
      <c r="DR72" s="57">
        <f>DP71*'DEPRECATED - DT-Prelim Calcs'!$C$11+DR71</f>
        <v>-321.27588306160749</v>
      </c>
      <c r="DS72" s="57">
        <f>DS71+0.5*DP72*'DEPRECATED - DT-Prelim Calcs'!$C$11^2+DR72*'DEPRECATED - DT-Prelim Calcs'!$C$11</f>
        <v>-76060.175513361086</v>
      </c>
      <c r="DT72" s="57">
        <f>MIN('Drive Train'!$F$35-DN71*'DEPRECATED - DT-Prelim Calcs'!$C$21*'Drive Train'!$F$39,DT71+DN$2)</f>
        <v>6.0759999999999996</v>
      </c>
      <c r="DU72" s="57">
        <f>'Drive Train'!$F$35-DN72*'DEPRECATED - DT-Prelim Calcs'!$C$21*'Drive Train'!$F$39</f>
        <v>6.0759999999999996</v>
      </c>
      <c r="DV72" s="1">
        <f>IF(DS72&gt;='Drive Train'!$F$29,1,0)</f>
        <v>0</v>
      </c>
      <c r="DW72" s="57">
        <f t="shared" si="142"/>
        <v>103.33333333333333</v>
      </c>
      <c r="DX72" s="63">
        <f>DX71+'DEPRECATED - DT-Prelim Calcs'!$C$11</f>
        <v>272</v>
      </c>
      <c r="DY72" s="2">
        <f>EI72/'Drive Train'!$F$35</f>
        <v>0.48999999999999994</v>
      </c>
      <c r="DZ72" s="46">
        <f>EG72*12*60/(PI() * 'Drive Train'!$F$15)/DY$2*DY72</f>
        <v>-188356.99838900362</v>
      </c>
      <c r="EA72" s="2">
        <f>('DEPRECATED - DT-Prelim Calcs'!$C$6*DY72-DZ72)/('DEPRECATED - DT-Prelim Calcs'!$C$6*DY72)*'DEPRECATED - DT-Prelim Calcs'!$C$7*DY72</f>
        <v>86.347948052063558</v>
      </c>
      <c r="EB72" s="57">
        <f>EA72/'DEPRECATED - DT-Prelim Calcs'!$C$7*('DEPRECATED - DT-Prelim Calcs'!$C$8-'DEPRECATED - DT-Prelim Calcs'!$C$9)+'DEPRECATED - DT-Prelim Calcs'!$C$9</f>
        <v>4599.5637904895248</v>
      </c>
      <c r="EC72" s="57">
        <f t="shared" si="111"/>
        <v>93</v>
      </c>
      <c r="ED72" s="2">
        <f t="shared" si="143"/>
        <v>0.96993038185874991</v>
      </c>
      <c r="EE72" s="57">
        <f>ED72*'DEPRECATED - DT-Prelim Calcs'!$C$21/DY$2/'DEPRECATED - DT-Prelim Calcs'!$C$19/'DEPRECATED - DT-Prelim Calcs'!$C$18*3.39*'DEPRECATED - DT-Prelim Calcs'!$C$20</f>
        <v>25.773080821789936</v>
      </c>
      <c r="EF72" s="46">
        <f t="shared" si="144"/>
        <v>0</v>
      </c>
      <c r="EG72" s="57">
        <f>EE71*'DEPRECATED - DT-Prelim Calcs'!$C$11+EG71</f>
        <v>-914.87470994297848</v>
      </c>
      <c r="EH72" s="57">
        <f>EH71+0.5*EE72*'DEPRECATED - DT-Prelim Calcs'!$C$11^2+EG72*'DEPRECATED - DT-Prelim Calcs'!$C$11</f>
        <v>-118788.04670401254</v>
      </c>
      <c r="EI72" s="57">
        <f>MIN('Drive Train'!$F$35-EC71*'DEPRECATED - DT-Prelim Calcs'!$C$21*'Drive Train'!$F$39,EI71+EC$2)</f>
        <v>6.0759999999999996</v>
      </c>
      <c r="EJ72" s="57">
        <f>'Drive Train'!$F$35-EC72*'DEPRECATED - DT-Prelim Calcs'!$C$21*'Drive Train'!$F$39</f>
        <v>6.0759999999999996</v>
      </c>
      <c r="EK72" s="1">
        <f>IF(EH72&gt;='Drive Train'!$F$29,1,0)</f>
        <v>0</v>
      </c>
      <c r="EL72" s="57">
        <f t="shared" si="145"/>
        <v>103.33333333333333</v>
      </c>
      <c r="EM72" s="63">
        <f>EM71+'DEPRECATED - DT-Prelim Calcs'!$C$11</f>
        <v>272</v>
      </c>
      <c r="EN72" s="2">
        <f>EX72/'Drive Train'!$F$35</f>
        <v>0.48999999999999994</v>
      </c>
      <c r="EO72" s="46">
        <f>EV72*12*60/(PI() * 'Drive Train'!$F$15)/EN$2*EN72</f>
        <v>-124499.54545760479</v>
      </c>
      <c r="EP72" s="2">
        <f>('DEPRECATED - DT-Prelim Calcs'!$C$6*EN72-EO72)/('DEPRECATED - DT-Prelim Calcs'!$C$6*EN72)*'DEPRECATED - DT-Prelim Calcs'!$C$7*EN72</f>
        <v>57.474315488335378</v>
      </c>
      <c r="EQ72" s="57">
        <f>EP72/'DEPRECATED - DT-Prelim Calcs'!$C$7*('DEPRECATED - DT-Prelim Calcs'!$C$8-'DEPRECATED - DT-Prelim Calcs'!$C$9)+'DEPRECATED - DT-Prelim Calcs'!$C$9</f>
        <v>3062.4322311839956</v>
      </c>
      <c r="ER72" s="57">
        <f t="shared" si="112"/>
        <v>93</v>
      </c>
      <c r="ES72" s="2">
        <f t="shared" si="146"/>
        <v>0.86507304327942547</v>
      </c>
      <c r="ET72" s="57">
        <f>ES72*'DEPRECATED - DT-Prelim Calcs'!$C$21/EN$2/'DEPRECATED - DT-Prelim Calcs'!$C$19/'DEPRECATED - DT-Prelim Calcs'!$C$18*3.39*'DEPRECATED - DT-Prelim Calcs'!$C$20</f>
        <v>25.773080821789936</v>
      </c>
      <c r="EU72" s="46">
        <f t="shared" si="147"/>
        <v>0</v>
      </c>
      <c r="EV72" s="57">
        <f>ET71*'DEPRECATED - DT-Prelim Calcs'!$C$11+EV71</f>
        <v>-539.33653803761683</v>
      </c>
      <c r="EW72" s="57">
        <f>EW71+0.5*ET72*'DEPRECATED - DT-Prelim Calcs'!$C$11^2+EV72*'DEPRECATED - DT-Prelim Calcs'!$C$11</f>
        <v>-142105.75758479911</v>
      </c>
      <c r="EX72" s="57">
        <f>MIN('Drive Train'!$F$35-ER71*'DEPRECATED - DT-Prelim Calcs'!$C$21*'Drive Train'!$F$39,EX71+ER$2)</f>
        <v>6.0759999999999996</v>
      </c>
      <c r="EY72" s="57">
        <f>'Drive Train'!$F$35-ER72*'DEPRECATED - DT-Prelim Calcs'!$C$21*'Drive Train'!$F$39</f>
        <v>6.0759999999999996</v>
      </c>
      <c r="EZ72" s="1">
        <f>IF(EW72&gt;='Drive Train'!$F$29,1,0)</f>
        <v>0</v>
      </c>
      <c r="FA72" s="57">
        <f t="shared" si="148"/>
        <v>103.33333333333333</v>
      </c>
      <c r="FB72" s="63">
        <f>FB71+'DEPRECATED - DT-Prelim Calcs'!$C$11</f>
        <v>272</v>
      </c>
      <c r="FC72" s="2">
        <f>FM72/'Drive Train'!$F$35</f>
        <v>0.48999999999999994</v>
      </c>
      <c r="FD72" s="46">
        <f>FK72*12*60/(PI() * 'Drive Train'!$F$15)/FC$2*FC72</f>
        <v>-301695.01716081181</v>
      </c>
      <c r="FE72" s="2">
        <f>('DEPRECATED - DT-Prelim Calcs'!$C$6*FC72-FD72)/('DEPRECATED - DT-Prelim Calcs'!$C$6*FC72)*'DEPRECATED - DT-Prelim Calcs'!$C$7*FC72</f>
        <v>137.59459443856596</v>
      </c>
      <c r="FF72" s="57">
        <f>FE72/'DEPRECATED - DT-Prelim Calcs'!$C$7*('DEPRECATED - DT-Prelim Calcs'!$C$8-'DEPRECATED - DT-Prelim Calcs'!$C$9)+'DEPRECATED - DT-Prelim Calcs'!$C$9</f>
        <v>7327.756625090462</v>
      </c>
      <c r="FG72" s="57">
        <f t="shared" si="113"/>
        <v>93</v>
      </c>
      <c r="FH72" s="2">
        <f t="shared" si="149"/>
        <v>0.78067567320338405</v>
      </c>
      <c r="FI72" s="57">
        <f>FH72*'DEPRECATED - DT-Prelim Calcs'!$C$21/FC$2/'DEPRECATED - DT-Prelim Calcs'!$C$19/'DEPRECATED - DT-Prelim Calcs'!$C$18*3.39*'DEPRECATED - DT-Prelim Calcs'!$C$20</f>
        <v>25.773080821789936</v>
      </c>
      <c r="FJ72" s="46">
        <f t="shared" si="150"/>
        <v>0</v>
      </c>
      <c r="FK72" s="57">
        <f>FI71*'DEPRECATED - DT-Prelim Calcs'!$C$11+FK71</f>
        <v>-1179.4460546752775</v>
      </c>
      <c r="FL72" s="57">
        <f>FL71+0.5*FI72*'DEPRECATED - DT-Prelim Calcs'!$C$11^2+FK72*'DEPRECATED - DT-Prelim Calcs'!$C$11</f>
        <v>-188677.8922474111</v>
      </c>
      <c r="FM72" s="57">
        <f>MIN('Drive Train'!$F$35-FG71*'DEPRECATED - DT-Prelim Calcs'!$C$21*'Drive Train'!$F$39,FM71+FG$2)</f>
        <v>6.0759999999999996</v>
      </c>
      <c r="FN72" s="57">
        <f>'Drive Train'!$F$35-FG72*'DEPRECATED - DT-Prelim Calcs'!$C$21*'Drive Train'!$F$39</f>
        <v>6.0759999999999996</v>
      </c>
      <c r="FO72" s="1">
        <f>IF(FL72&gt;='Drive Train'!$F$29,1,0)</f>
        <v>0</v>
      </c>
      <c r="FP72" s="57">
        <f t="shared" si="151"/>
        <v>103.33333333333333</v>
      </c>
      <c r="FQ72" s="63">
        <f>FQ71+'DEPRECATED - DT-Prelim Calcs'!$C$11</f>
        <v>272</v>
      </c>
      <c r="FR72" s="2">
        <f>GB72/'Drive Train'!$F$35</f>
        <v>0.48999999999999994</v>
      </c>
      <c r="FS72" s="46">
        <f>FZ72*12*60/(PI() * 'Drive Train'!$F$15)/FR$2*FR72</f>
        <v>-8663.8830213500132</v>
      </c>
      <c r="FT72" s="2">
        <f>('DEPRECATED - DT-Prelim Calcs'!$C$6*FR72-FS72)/('DEPRECATED - DT-Prelim Calcs'!$C$6*FR72)*'DEPRECATED - DT-Prelim Calcs'!$C$7*FR72</f>
        <v>5.098340540610419</v>
      </c>
      <c r="FU72" s="57">
        <f>FT72/'DEPRECATED - DT-Prelim Calcs'!$C$7*('DEPRECATED - DT-Prelim Calcs'!$C$8-'DEPRECATED - DT-Prelim Calcs'!$C$9)+'DEPRECATED - DT-Prelim Calcs'!$C$9</f>
        <v>274.11788023249659</v>
      </c>
      <c r="FV72" s="57">
        <f t="shared" si="114"/>
        <v>93</v>
      </c>
      <c r="FW72" s="2">
        <f t="shared" si="152"/>
        <v>0.7112822800297498</v>
      </c>
      <c r="FX72" s="57">
        <f>FW72*'DEPRECATED - DT-Prelim Calcs'!$C$21/FR$2/'DEPRECATED - DT-Prelim Calcs'!$C$19/'DEPRECATED - DT-Prelim Calcs'!$C$18*3.39*'DEPRECATED - DT-Prelim Calcs'!$C$20</f>
        <v>25.773080821789936</v>
      </c>
      <c r="FY72" s="46">
        <f t="shared" si="153"/>
        <v>0</v>
      </c>
      <c r="FZ72" s="57">
        <f>FX71*'DEPRECATED - DT-Prelim Calcs'!$C$11+FZ71</f>
        <v>-30.859854026569778</v>
      </c>
      <c r="GA72" s="57">
        <f>GA71+0.5*FX72*'DEPRECATED - DT-Prelim Calcs'!$C$11^2+FZ72*'DEPRECATED - DT-Prelim Calcs'!$C$11</f>
        <v>-205293.53783529904</v>
      </c>
      <c r="GB72" s="57">
        <f>MIN('Drive Train'!$F$35-FV71*'DEPRECATED - DT-Prelim Calcs'!$C$21*'Drive Train'!$F$39,GB71+FV$2)</f>
        <v>6.0759999999999996</v>
      </c>
      <c r="GC72" s="57">
        <f>'Drive Train'!$F$35-FV72*'DEPRECATED - DT-Prelim Calcs'!$C$21*'Drive Train'!$F$39</f>
        <v>6.0759999999999996</v>
      </c>
      <c r="GD72" s="1">
        <f>IF(GA72&gt;='Drive Train'!$F$29,1,0)</f>
        <v>0</v>
      </c>
      <c r="GE72" s="57">
        <f t="shared" si="154"/>
        <v>103.33333333333333</v>
      </c>
      <c r="GF72" s="63">
        <f>GF71+'DEPRECATED - DT-Prelim Calcs'!$C$11</f>
        <v>272</v>
      </c>
      <c r="GG72" s="2">
        <f>GQ72/'Drive Train'!$F$35</f>
        <v>0.83548387096774201</v>
      </c>
      <c r="GH72" s="46">
        <f>GO72*12*60/(PI() * 'Drive Train'!$F$15)/GG$2*GG72</f>
        <v>-96675.685618653151</v>
      </c>
      <c r="GI72" s="2">
        <f>('DEPRECATED - DT-Prelim Calcs'!$C$6*GG72-GH72)/('DEPRECATED - DT-Prelim Calcs'!$C$6*GG72)*'DEPRECATED - DT-Prelim Calcs'!$C$7*GG72</f>
        <v>45.726161971612761</v>
      </c>
      <c r="GJ72" s="57">
        <f>GI72/'DEPRECATED - DT-Prelim Calcs'!$C$7*('DEPRECATED - DT-Prelim Calcs'!$C$8-'DEPRECATED - DT-Prelim Calcs'!$C$9)+'DEPRECATED - DT-Prelim Calcs'!$C$9</f>
        <v>2437.0014858746545</v>
      </c>
      <c r="GK72" s="57">
        <f t="shared" si="155"/>
        <v>29.999999999999982</v>
      </c>
      <c r="GL72" s="2">
        <f t="shared" si="156"/>
        <v>0.99579519204165001</v>
      </c>
      <c r="GM72" s="57">
        <f>GL72*'DEPRECATED - DT-Prelim Calcs'!$C$21/GG$2/'DEPRECATED - DT-Prelim Calcs'!$C$19/'DEPRECATED - DT-Prelim Calcs'!$C$18*3.39*'DEPRECATED - DT-Prelim Calcs'!$C$20</f>
        <v>25.773080821789936</v>
      </c>
      <c r="GN72" s="46">
        <f t="shared" si="157"/>
        <v>0</v>
      </c>
      <c r="GO72" s="57">
        <f>GM71*'DEPRECATED - DT-Prelim Calcs'!$C$11+GO71</f>
        <v>-282.73826832822317</v>
      </c>
      <c r="GP72" s="57">
        <f>GP71+0.5*GM72*'DEPRECATED - DT-Prelim Calcs'!$C$11^2+GO72*'DEPRECATED - DT-Prelim Calcs'!$C$11</f>
        <v>-105902.62011266028</v>
      </c>
      <c r="GQ72" s="57">
        <f>MIN('Drive Train'!$F$35-GK71*'DEPRECATED - DT-Prelim Calcs'!$C$21*'Drive Train'!$F$39,GQ71+GK$2)</f>
        <v>10.360000000000001</v>
      </c>
      <c r="GR72" s="57">
        <f>'Drive Train'!$F$35-GK72*'DEPRECATED - DT-Prelim Calcs'!$C$21*'Drive Train'!$F$39</f>
        <v>10.360000000000001</v>
      </c>
      <c r="GS72" s="1">
        <f>IF(GP72&gt;='Drive Train'!$F$29,1,0)</f>
        <v>0</v>
      </c>
      <c r="GT72" s="57">
        <f t="shared" si="158"/>
        <v>33.333333333333314</v>
      </c>
      <c r="GU72" s="63">
        <f>GU71+'DEPRECATED - DT-Prelim Calcs'!$C$11</f>
        <v>272</v>
      </c>
      <c r="GV72" s="2">
        <f>HF72/'Drive Train'!$F$35</f>
        <v>0.81720430107526887</v>
      </c>
      <c r="GW72" s="46">
        <f>HD72*12*60/(PI() * 'Drive Train'!$F$15)/GV$2*GV72</f>
        <v>-99376.713440270469</v>
      </c>
      <c r="GX72" s="2">
        <f>('DEPRECATED - DT-Prelim Calcs'!$C$6*GV72-GW72)/('DEPRECATED - DT-Prelim Calcs'!$C$6*GV72)*'DEPRECATED - DT-Prelim Calcs'!$C$7*GV72</f>
        <v>46.903398461473543</v>
      </c>
      <c r="GY72" s="57">
        <f>GX72/'DEPRECATED - DT-Prelim Calcs'!$C$7*('DEPRECATED - DT-Prelim Calcs'!$C$8-'DEPRECATED - DT-Prelim Calcs'!$C$9)+'DEPRECATED - DT-Prelim Calcs'!$C$9</f>
        <v>2499.6734533639237</v>
      </c>
      <c r="GZ72" s="57">
        <f t="shared" si="115"/>
        <v>33.333333333333314</v>
      </c>
      <c r="HA72" s="2">
        <f t="shared" si="159"/>
        <v>0.99579519204165001</v>
      </c>
      <c r="HB72" s="57">
        <f>HA72*'DEPRECATED - DT-Prelim Calcs'!$C$21/GV$2/'DEPRECATED - DT-Prelim Calcs'!$C$19/'DEPRECATED - DT-Prelim Calcs'!$C$18*3.39*'DEPRECATED - DT-Prelim Calcs'!$C$20</f>
        <v>25.773080821789936</v>
      </c>
      <c r="HC72" s="46">
        <f t="shared" si="160"/>
        <v>0</v>
      </c>
      <c r="HD72" s="57">
        <f>HB71*'DEPRECATED - DT-Prelim Calcs'!$C$11+HD71</f>
        <v>-297.1388165586045</v>
      </c>
      <c r="HE72" s="57">
        <f>HE71+0.5*HB72*'DEPRECATED - DT-Prelim Calcs'!$C$11^2+HD72*'DEPRECATED - DT-Prelim Calcs'!$C$11</f>
        <v>-105627.2683520596</v>
      </c>
      <c r="HF72" s="57">
        <f>MIN('Drive Train'!$F$35-GZ71*'DEPRECATED - DT-Prelim Calcs'!$C$21*'Drive Train'!$F$39,HF71+GZ$2)</f>
        <v>10.133333333333335</v>
      </c>
      <c r="HG72" s="57">
        <f>'Drive Train'!$F$35-GZ72*'DEPRECATED - DT-Prelim Calcs'!$C$21*'Drive Train'!$F$39</f>
        <v>10.133333333333335</v>
      </c>
      <c r="HH72" s="1">
        <f>IF(HE72&gt;='Drive Train'!$F$29,1,0)</f>
        <v>0</v>
      </c>
      <c r="HI72" s="57">
        <f t="shared" si="161"/>
        <v>37.037037037037017</v>
      </c>
      <c r="HJ72" s="63">
        <f>HJ71+'DEPRECATED - DT-Prelim Calcs'!$C$11</f>
        <v>272</v>
      </c>
      <c r="HK72" s="2">
        <f>HU72/'Drive Train'!$F$35</f>
        <v>0.79892473118279583</v>
      </c>
      <c r="HL72" s="46">
        <f>HS72*12*60/(PI() * 'Drive Train'!$F$15)/HK$2*HK72</f>
        <v>-27176.13654618289</v>
      </c>
      <c r="HM72" s="2">
        <f>('DEPRECATED - DT-Prelim Calcs'!$C$6*HK72-HL72)/('DEPRECATED - DT-Prelim Calcs'!$C$6*HK72)*'DEPRECATED - DT-Prelim Calcs'!$C$7*HK72</f>
        <v>14.213305239355185</v>
      </c>
      <c r="HN72" s="57">
        <f>HM72/'DEPRECATED - DT-Prelim Calcs'!$C$7*('DEPRECATED - DT-Prelim Calcs'!$C$8-'DEPRECATED - DT-Prelim Calcs'!$C$9)+'DEPRECATED - DT-Prelim Calcs'!$C$9</f>
        <v>759.36683079222837</v>
      </c>
      <c r="HO72" s="57">
        <f t="shared" si="116"/>
        <v>36.66666666666665</v>
      </c>
      <c r="HP72" s="2">
        <f t="shared" si="162"/>
        <v>0.99579519204165001</v>
      </c>
      <c r="HQ72" s="57">
        <f>HP72*'DEPRECATED - DT-Prelim Calcs'!$C$21/HK$2/'DEPRECATED - DT-Prelim Calcs'!$C$19/'DEPRECATED - DT-Prelim Calcs'!$C$18*3.39*'DEPRECATED - DT-Prelim Calcs'!$C$20</f>
        <v>25.773080821789936</v>
      </c>
      <c r="HR72" s="46">
        <f t="shared" si="163"/>
        <v>0</v>
      </c>
      <c r="HS72" s="57">
        <f>HQ71*'DEPRECATED - DT-Prelim Calcs'!$C$11+HS71</f>
        <v>-83.116501350550706</v>
      </c>
      <c r="HT72" s="57">
        <f>HT71+0.5*HQ72*'DEPRECATED - DT-Prelim Calcs'!$C$11^2+HS72*'DEPRECATED - DT-Prelim Calcs'!$C$11</f>
        <v>-115893.35689417504</v>
      </c>
      <c r="HU72" s="57">
        <f>MIN('Drive Train'!$F$35-HO71*'DEPRECATED - DT-Prelim Calcs'!$C$21*'Drive Train'!$F$39,HU71+HO$2)</f>
        <v>9.9066666666666681</v>
      </c>
      <c r="HV72" s="57">
        <f>'Drive Train'!$F$35-HO72*'DEPRECATED - DT-Prelim Calcs'!$C$21*'Drive Train'!$F$39</f>
        <v>9.9066666666666681</v>
      </c>
      <c r="HW72" s="1">
        <f>IF(HT72&gt;='Drive Train'!$F$29,1,0)</f>
        <v>0</v>
      </c>
      <c r="HX72" s="57">
        <f t="shared" si="164"/>
        <v>40.740740740740726</v>
      </c>
      <c r="HY72" s="63">
        <f>HY71+'DEPRECATED - DT-Prelim Calcs'!$C$11</f>
        <v>272</v>
      </c>
      <c r="HZ72" s="2">
        <f>IJ72/'Drive Train'!$F$35</f>
        <v>0.78064516129032269</v>
      </c>
      <c r="IA72" s="46">
        <f>IH72*12*60/(PI() * 'Drive Train'!$F$15)/HZ$2*HZ72</f>
        <v>-180673.21858368345</v>
      </c>
      <c r="IB72" s="2">
        <f>('DEPRECATED - DT-Prelim Calcs'!$C$6*HZ72-IA72)/('DEPRECATED - DT-Prelim Calcs'!$C$6*HZ72)*'DEPRECATED - DT-Prelim Calcs'!$C$7*HZ72</f>
        <v>83.574123466604092</v>
      </c>
      <c r="IC72" s="57">
        <f>IB72/'DEPRECATED - DT-Prelim Calcs'!$C$7*('DEPRECATED - DT-Prelim Calcs'!$C$8-'DEPRECATED - DT-Prelim Calcs'!$C$9)+'DEPRECATED - DT-Prelim Calcs'!$C$9</f>
        <v>4451.8950376619523</v>
      </c>
      <c r="ID72" s="57">
        <f t="shared" si="117"/>
        <v>39.999999999999986</v>
      </c>
      <c r="IE72" s="2">
        <f t="shared" si="165"/>
        <v>0.99579519204165001</v>
      </c>
      <c r="IF72" s="57">
        <f>IE72*'DEPRECATED - DT-Prelim Calcs'!$C$21/HZ$2/'DEPRECATED - DT-Prelim Calcs'!$C$19/'DEPRECATED - DT-Prelim Calcs'!$C$18*3.39*'DEPRECATED - DT-Prelim Calcs'!$C$20</f>
        <v>25.773080821789936</v>
      </c>
      <c r="IG72" s="46">
        <f t="shared" si="166"/>
        <v>0</v>
      </c>
      <c r="IH72" s="57">
        <f>IF71*'DEPRECATED - DT-Prelim Calcs'!$C$11+IH71</f>
        <v>-565.51680163468427</v>
      </c>
      <c r="II72" s="57">
        <f>II71+0.5*IF72*'DEPRECATED - DT-Prelim Calcs'!$C$11^2+IH72*'DEPRECATED - DT-Prelim Calcs'!$C$11</f>
        <v>-141306.34251912116</v>
      </c>
      <c r="IJ72" s="57">
        <f>MIN('Drive Train'!$F$35-ID71*'DEPRECATED - DT-Prelim Calcs'!$C$21*'Drive Train'!$F$39,IJ71+ID$2)</f>
        <v>9.6800000000000015</v>
      </c>
      <c r="IK72" s="57">
        <f>'Drive Train'!$F$35-ID72*'DEPRECATED - DT-Prelim Calcs'!$C$21*'Drive Train'!$F$39</f>
        <v>9.6800000000000015</v>
      </c>
      <c r="IL72" s="1">
        <f>IF(II72&gt;='Drive Train'!$F$29,1,0)</f>
        <v>0</v>
      </c>
      <c r="IM72" s="57">
        <f t="shared" si="167"/>
        <v>44.444444444444429</v>
      </c>
      <c r="IN72" s="63">
        <f>IN71+'DEPRECATED - DT-Prelim Calcs'!$C$11</f>
        <v>272</v>
      </c>
      <c r="IO72" s="2">
        <f>IY72/'Drive Train'!$F$35</f>
        <v>0.76236559139784954</v>
      </c>
      <c r="IP72" s="46">
        <f>IW72*12*60/(PI() * 'Drive Train'!$F$15)/IO$2*IO72</f>
        <v>-80871.959060990965</v>
      </c>
      <c r="IQ72" s="2">
        <f>('DEPRECATED - DT-Prelim Calcs'!$C$6*IO72-IP72)/('DEPRECATED - DT-Prelim Calcs'!$C$6*IO72)*'DEPRECATED - DT-Prelim Calcs'!$C$7*IO72</f>
        <v>38.404171870200948</v>
      </c>
      <c r="IR72" s="57">
        <f>IQ72/'DEPRECATED - DT-Prelim Calcs'!$C$7*('DEPRECATED - DT-Prelim Calcs'!$C$8-'DEPRECATED - DT-Prelim Calcs'!$C$9)+'DEPRECATED - DT-Prelim Calcs'!$C$9</f>
        <v>2047.2042535048888</v>
      </c>
      <c r="IS72" s="57">
        <f t="shared" si="118"/>
        <v>43.333333333333321</v>
      </c>
      <c r="IT72" s="2">
        <f t="shared" si="168"/>
        <v>0.99579519204165001</v>
      </c>
      <c r="IU72" s="57">
        <f>IT72*'DEPRECATED - DT-Prelim Calcs'!$C$21/IO$2/'DEPRECATED - DT-Prelim Calcs'!$C$19/'DEPRECATED - DT-Prelim Calcs'!$C$18*3.39*'DEPRECATED - DT-Prelim Calcs'!$C$20</f>
        <v>25.773080821789936</v>
      </c>
      <c r="IV72" s="46">
        <f t="shared" si="169"/>
        <v>0</v>
      </c>
      <c r="IW72" s="57">
        <f>IU71*'DEPRECATED - DT-Prelim Calcs'!$C$11+IW71</f>
        <v>-259.20303378199787</v>
      </c>
      <c r="IX72" s="57">
        <f>IX71+0.5*IU72*'DEPRECATED - DT-Prelim Calcs'!$C$11^2+IW72*'DEPRECATED - DT-Prelim Calcs'!$C$11</f>
        <v>-124650.95554964116</v>
      </c>
      <c r="IY72" s="57">
        <f>MIN('Drive Train'!$F$35-IS71*'DEPRECATED - DT-Prelim Calcs'!$C$21*'Drive Train'!$F$39,IY71+IS$2)</f>
        <v>9.4533333333333349</v>
      </c>
      <c r="IZ72" s="57">
        <f>'Drive Train'!$F$35-IS72*'DEPRECATED - DT-Prelim Calcs'!$C$21*'Drive Train'!$F$39</f>
        <v>9.4533333333333349</v>
      </c>
      <c r="JA72" s="1">
        <f>IF(IX72&gt;='Drive Train'!$F$29,1,0)</f>
        <v>0</v>
      </c>
      <c r="JB72" s="57">
        <f t="shared" si="170"/>
        <v>48.148148148148138</v>
      </c>
      <c r="JC72" s="63">
        <f>JC71+'DEPRECATED - DT-Prelim Calcs'!$C$11</f>
        <v>272</v>
      </c>
      <c r="JD72" s="2">
        <f>JN72/'Drive Train'!$F$35</f>
        <v>0.74408602150537628</v>
      </c>
      <c r="JE72" s="46">
        <f>JL72*12*60/(PI() * 'Drive Train'!$F$15)/JD$2*JD72</f>
        <v>-90090.038858199536</v>
      </c>
      <c r="JF72" s="2">
        <f>('DEPRECATED - DT-Prelim Calcs'!$C$6*JD72-JE72)/('DEPRECATED - DT-Prelim Calcs'!$C$6*JD72)*'DEPRECATED - DT-Prelim Calcs'!$C$7*JD72</f>
        <v>42.52814293063863</v>
      </c>
      <c r="JG72" s="57">
        <f>JF72/'DEPRECATED - DT-Prelim Calcs'!$C$7*('DEPRECATED - DT-Prelim Calcs'!$C$8-'DEPRECATED - DT-Prelim Calcs'!$C$9)+'DEPRECATED - DT-Prelim Calcs'!$C$9</f>
        <v>2266.750098755575</v>
      </c>
      <c r="JH72" s="57">
        <f t="shared" si="119"/>
        <v>46.666666666666657</v>
      </c>
      <c r="JI72" s="2">
        <f t="shared" si="171"/>
        <v>0.99579519204165001</v>
      </c>
      <c r="JJ72" s="57">
        <f>JI72*'DEPRECATED - DT-Prelim Calcs'!$C$21/JD$2/'DEPRECATED - DT-Prelim Calcs'!$C$19/'DEPRECATED - DT-Prelim Calcs'!$C$18*3.39*'DEPRECATED - DT-Prelim Calcs'!$C$20</f>
        <v>25.773080821789936</v>
      </c>
      <c r="JK72" s="46">
        <f t="shared" si="172"/>
        <v>0</v>
      </c>
      <c r="JL72" s="57">
        <f>JJ71*'DEPRECATED - DT-Prelim Calcs'!$C$11+JL71</f>
        <v>-295.84145626090026</v>
      </c>
      <c r="JM72" s="57">
        <f>JM71+0.5*JJ72*'DEPRECATED - DT-Prelim Calcs'!$C$11^2+JL72*'DEPRECATED - DT-Prelim Calcs'!$C$11</f>
        <v>-137619.63954442102</v>
      </c>
      <c r="JN72" s="57">
        <f>MIN('Drive Train'!$F$35-JH71*'DEPRECATED - DT-Prelim Calcs'!$C$21*'Drive Train'!$F$39,JN71+JH$2)</f>
        <v>9.2266666666666666</v>
      </c>
      <c r="JO72" s="57">
        <f>'Drive Train'!$F$35-JH72*'DEPRECATED - DT-Prelim Calcs'!$C$21*'Drive Train'!$F$39</f>
        <v>9.2266666666666666</v>
      </c>
      <c r="JP72" s="1">
        <f>IF(JM72&gt;='Drive Train'!$F$29,1,0)</f>
        <v>0</v>
      </c>
      <c r="JQ72" s="57">
        <f>MIN(JG72,'DEPRECATED - DT-Prelim Calcs'!$C$10)*'DEPRECATED - DT-Prelim Calcs'!$C$11*1000/60/60</f>
        <v>103.33333333333333</v>
      </c>
      <c r="JR72" s="63">
        <f>JR71+'DEPRECATED - DT-Prelim Calcs'!$C$11</f>
        <v>272</v>
      </c>
      <c r="JS72" s="2">
        <f>KC72/'Drive Train'!$F$35</f>
        <v>0.72580645161290325</v>
      </c>
      <c r="JT72" s="46">
        <f>KA72*12*60/(PI() * 'Drive Train'!$F$15)/JS$2*JS72</f>
        <v>-191590.8705775745</v>
      </c>
      <c r="JU72" s="2">
        <f>('DEPRECATED - DT-Prelim Calcs'!$C$6*JS72-JT72)/('DEPRECATED - DT-Prelim Calcs'!$C$6*JS72)*'DEPRECATED - DT-Prelim Calcs'!$C$7*JS72</f>
        <v>88.378461483087776</v>
      </c>
      <c r="JV72" s="57">
        <f>JU72/'DEPRECATED - DT-Prelim Calcs'!$C$7*('DEPRECATED - DT-Prelim Calcs'!$C$8-'DEPRECATED - DT-Prelim Calcs'!$C$9)+'DEPRECATED - DT-Prelim Calcs'!$C$9</f>
        <v>4707.66124824903</v>
      </c>
      <c r="JW72" s="57">
        <f t="shared" si="120"/>
        <v>49.999999999999993</v>
      </c>
      <c r="JX72" s="2">
        <f t="shared" si="173"/>
        <v>0.99579519204165001</v>
      </c>
      <c r="JY72" s="57">
        <f>JX72*'DEPRECATED - DT-Prelim Calcs'!$C$21/JS$2/'DEPRECATED - DT-Prelim Calcs'!$C$19/'DEPRECATED - DT-Prelim Calcs'!$C$18*3.39*'DEPRECATED - DT-Prelim Calcs'!$C$20</f>
        <v>25.773080821789936</v>
      </c>
      <c r="JZ72" s="46">
        <f t="shared" si="174"/>
        <v>0</v>
      </c>
      <c r="KA72" s="57">
        <f>JY71*'DEPRECATED - DT-Prelim Calcs'!$C$11+KA71</f>
        <v>-644.99951760888712</v>
      </c>
      <c r="KB72" s="57">
        <f>KB71+0.5*JY72*'DEPRECATED - DT-Prelim Calcs'!$C$11^2+KA72*'DEPRECATED - DT-Prelim Calcs'!$C$11</f>
        <v>-119231.45924883019</v>
      </c>
      <c r="KC72" s="57">
        <f>MIN('Drive Train'!$F$35-JW71*'DEPRECATED - DT-Prelim Calcs'!$C$21*'Drive Train'!$F$39,KC71+JW$2)</f>
        <v>9</v>
      </c>
      <c r="KD72" s="57">
        <f>'Drive Train'!$F$35-JW72*'DEPRECATED - DT-Prelim Calcs'!$C$21*'Drive Train'!$F$39</f>
        <v>9</v>
      </c>
      <c r="KE72" s="1">
        <f>IF(KB72&gt;='Drive Train'!$F$29,1,0)</f>
        <v>0</v>
      </c>
      <c r="KF72" s="57">
        <f>MIN(JV72,'DEPRECATED - DT-Prelim Calcs'!$C$10)*'DEPRECATED - DT-Prelim Calcs'!$C$11*1000/60/60</f>
        <v>103.33333333333333</v>
      </c>
      <c r="KG72" s="63">
        <f>KG71+'DEPRECATED - DT-Prelim Calcs'!$C$11</f>
        <v>272</v>
      </c>
      <c r="KH72" s="2">
        <f>KR72/'Drive Train'!$F$35</f>
        <v>0.7075268817204301</v>
      </c>
      <c r="KI72" s="46">
        <f>KP72*12*60/(PI() * 'Drive Train'!$F$15)/KH$2*KH72</f>
        <v>-371816.51936414989</v>
      </c>
      <c r="KJ72" s="2">
        <f>('DEPRECATED - DT-Prelim Calcs'!$C$6*KH72-KI72)/('DEPRECATED - DT-Prelim Calcs'!$C$6*KH72)*'DEPRECATED - DT-Prelim Calcs'!$C$7*KH72</f>
        <v>169.8248042629202</v>
      </c>
      <c r="KK72" s="57">
        <f>KJ72/'DEPRECATED - DT-Prelim Calcs'!$C$7*('DEPRECATED - DT-Prelim Calcs'!$C$8-'DEPRECATED - DT-Prelim Calcs'!$C$9)+'DEPRECATED - DT-Prelim Calcs'!$C$9</f>
        <v>9043.580658478284</v>
      </c>
      <c r="KL72" s="57">
        <f t="shared" si="121"/>
        <v>53.333333333333329</v>
      </c>
      <c r="KM72" s="2">
        <f t="shared" si="175"/>
        <v>0.99579519204165001</v>
      </c>
      <c r="KN72" s="57">
        <f>KM72*'DEPRECATED - DT-Prelim Calcs'!$C$21/KH$2/'DEPRECATED - DT-Prelim Calcs'!$C$19/'DEPRECATED - DT-Prelim Calcs'!$C$18*3.39*'DEPRECATED - DT-Prelim Calcs'!$C$20</f>
        <v>25.773080821789936</v>
      </c>
      <c r="KO72" s="46">
        <f t="shared" si="176"/>
        <v>0</v>
      </c>
      <c r="KP72" s="57">
        <f>KN71*'DEPRECATED - DT-Prelim Calcs'!$C$11+KP71</f>
        <v>-1284.0772133776579</v>
      </c>
      <c r="KQ72" s="57">
        <f>KQ71+0.5*KN72*'DEPRECATED - DT-Prelim Calcs'!$C$11^2+KP72*'DEPRECATED - DT-Prelim Calcs'!$C$11</f>
        <v>-149880.99612027389</v>
      </c>
      <c r="KR72" s="57">
        <f>MIN('Drive Train'!$F$35-KL71*'DEPRECATED - DT-Prelim Calcs'!$C$21*'Drive Train'!$F$39,KR71+KL$2)</f>
        <v>8.7733333333333334</v>
      </c>
      <c r="KS72" s="57">
        <f>'Drive Train'!$F$35-KL72*'DEPRECATED - DT-Prelim Calcs'!$C$21*'Drive Train'!$F$39</f>
        <v>8.7733333333333334</v>
      </c>
      <c r="KT72" s="1">
        <f>IF(KQ72&gt;='Drive Train'!$F$29,1,0)</f>
        <v>0</v>
      </c>
      <c r="KU72" s="57">
        <f>MIN(KK72,'DEPRECATED - DT-Prelim Calcs'!$C$10)*'DEPRECATED - DT-Prelim Calcs'!$C$11*1000/60/60</f>
        <v>103.33333333333333</v>
      </c>
      <c r="KV72" s="63">
        <f>KV71+'DEPRECATED - DT-Prelim Calcs'!$C$11</f>
        <v>272</v>
      </c>
      <c r="KW72" s="2">
        <f>LG72/'Drive Train'!$F$35</f>
        <v>0.68924731182795695</v>
      </c>
      <c r="KX72" s="46">
        <f>LE72*12*60/(PI() * 'Drive Train'!$F$15)/KW$2*KW72</f>
        <v>-223517.78048390665</v>
      </c>
      <c r="KY72" s="2">
        <f>('DEPRECATED - DT-Prelim Calcs'!$C$6*KW72-KX72)/('DEPRECATED - DT-Prelim Calcs'!$C$6*KW72)*'DEPRECATED - DT-Prelim Calcs'!$C$7*KW72</f>
        <v>102.72634886694911</v>
      </c>
      <c r="KZ72" s="57">
        <f>KY72/'DEPRECATED - DT-Prelim Calcs'!$C$7*('DEPRECATED - DT-Prelim Calcs'!$C$8-'DEPRECATED - DT-Prelim Calcs'!$C$9)+'DEPRECATED - DT-Prelim Calcs'!$C$9</f>
        <v>5471.492763331772</v>
      </c>
      <c r="LA72" s="57">
        <f t="shared" si="122"/>
        <v>56.666666666666664</v>
      </c>
      <c r="LB72" s="2">
        <f t="shared" si="177"/>
        <v>0.99579519204165001</v>
      </c>
      <c r="LC72" s="57">
        <f>LB72*'DEPRECATED - DT-Prelim Calcs'!$C$21/KW$2/'DEPRECATED - DT-Prelim Calcs'!$C$19/'DEPRECATED - DT-Prelim Calcs'!$C$18*3.39*'DEPRECATED - DT-Prelim Calcs'!$C$20</f>
        <v>25.773080821789936</v>
      </c>
      <c r="LD72" s="46">
        <f t="shared" si="178"/>
        <v>0</v>
      </c>
      <c r="LE72" s="57">
        <f>LC71*'DEPRECATED - DT-Prelim Calcs'!$C$11+LE71</f>
        <v>-792.39622628154655</v>
      </c>
      <c r="LF72" s="57">
        <f>LF71+0.5*LC72*'DEPRECATED - DT-Prelim Calcs'!$C$11^2+LE72*'DEPRECATED - DT-Prelim Calcs'!$C$11</f>
        <v>-140192.85998128497</v>
      </c>
      <c r="LG72" s="57">
        <f>MIN('Drive Train'!$F$35-LA71*'DEPRECATED - DT-Prelim Calcs'!$C$21*'Drive Train'!$F$39,LG71+LA$2)</f>
        <v>8.5466666666666669</v>
      </c>
      <c r="LH72" s="57">
        <f>'Drive Train'!$F$35-LA72*'DEPRECATED - DT-Prelim Calcs'!$C$21*'Drive Train'!$F$39</f>
        <v>8.5466666666666669</v>
      </c>
      <c r="LI72" s="1">
        <f>IF(LF72&gt;='Drive Train'!$F$29,1,0)</f>
        <v>0</v>
      </c>
      <c r="LJ72" s="57">
        <f>MIN(KZ72,'DEPRECATED - DT-Prelim Calcs'!$C$10)*'DEPRECATED - DT-Prelim Calcs'!$C$11*1000/60/60</f>
        <v>103.33333333333333</v>
      </c>
      <c r="LK72" s="63">
        <f>LK71+'DEPRECATED - DT-Prelim Calcs'!$C$11</f>
        <v>272</v>
      </c>
      <c r="LL72" s="2">
        <f>LV72/'Drive Train'!$F$35</f>
        <v>2.6446075476291369</v>
      </c>
      <c r="LM72" s="46">
        <f>LT72*12*60/(PI() * 'Drive Train'!$F$15)/LL$2*LL72</f>
        <v>-770674.92311335553</v>
      </c>
      <c r="LN72" s="2">
        <f>('DEPRECATED - DT-Prelim Calcs'!$C$6*LL72-LM72)/('DEPRECATED - DT-Prelim Calcs'!$C$6*LL72)*'DEPRECATED - DT-Prelim Calcs'!$C$7*LL72</f>
        <v>354.84002664817024</v>
      </c>
      <c r="LO72" s="57">
        <f>LN72/'DEPRECATED - DT-Prelim Calcs'!$C$7*('DEPRECATED - DT-Prelim Calcs'!$C$8-'DEPRECATED - DT-Prelim Calcs'!$C$9)+'DEPRECATED - DT-Prelim Calcs'!$C$9</f>
        <v>18893.146231933712</v>
      </c>
      <c r="LP72" s="57">
        <f t="shared" si="123"/>
        <v>60</v>
      </c>
      <c r="LQ72" s="2">
        <f t="shared" si="179"/>
        <v>0.99579519204165001</v>
      </c>
      <c r="LR72" s="57">
        <f>LQ72*'DEPRECATED - DT-Prelim Calcs'!$C$21/LL$2/'DEPRECATED - DT-Prelim Calcs'!$C$19/'DEPRECATED - DT-Prelim Calcs'!$C$18*3.39*'DEPRECATED - DT-Prelim Calcs'!$C$20</f>
        <v>25.773080821789936</v>
      </c>
      <c r="LS72" s="46">
        <f t="shared" si="180"/>
        <v>0</v>
      </c>
      <c r="LT72" s="57">
        <f>LR71*'DEPRECATED - DT-Prelim Calcs'!$C$11+LT71</f>
        <v>-712.05804566794814</v>
      </c>
      <c r="LU72" s="57">
        <f>LU71+0.5*LR72*'DEPRECATED - DT-Prelim Calcs'!$C$11^2+LT72*'DEPRECATED - DT-Prelim Calcs'!$C$11</f>
        <v>-144503.04322880786</v>
      </c>
      <c r="LV72" s="57">
        <f>MIN('Drive Train'!$F$35-LP71*'DEPRECATED - DT-Prelim Calcs'!$C$21*'Drive Train'!$F$39,LV71+LP$2)</f>
        <v>32.7931335906013</v>
      </c>
      <c r="LW72" s="57">
        <f>'Drive Train'!$F$35-LP72*'DEPRECATED - DT-Prelim Calcs'!$C$21*'Drive Train'!$F$39</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Train'!$AA$49 + V72*(1-'Drive Train'!$AA$49))</f>
        <v>0</v>
      </c>
      <c r="W73" s="57">
        <f t="shared" si="96"/>
        <v>0</v>
      </c>
      <c r="X73" s="2">
        <f>MAX(MIN(IF(AND(AI72=1,AG73&lt;0),-1,1)*(W73-$C$9)/($C$8-$C$9)*$C$7-$C$29*AE73/T$2 -  AI72*$C$29/2,X$2),MAX(X$4:X72)*-1)</f>
        <v>-0.2458281045106315</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Train'!$F$39,AG72+W$2)-$C$3,IF(AE72-1&lt;=0,0,IF($C$32=Motors!$C$29,MAX(MAX(AG$4:AG72)*-1,AG72-W$2),MAX(0,MAX(AG$4:AG72)*-1,AG72-W$2))))</f>
        <v>0</v>
      </c>
      <c r="AH73" s="57">
        <f>'Drive Train'!$F$35-ABS(W73)*'DEPRECATED - DT-Prelim Calcs'!$C$21*'Drive Train'!$F$39</f>
        <v>12.4</v>
      </c>
      <c r="AI73" s="1">
        <f>IF(AJ73&gt;='Drive Train'!$F$29,1,0)</f>
        <v>1</v>
      </c>
      <c r="AJ73" s="57">
        <f>AJ72+0.5*Y73*'DEPRECATED - DT-Prelim Calcs'!$C$11^2+AE73*'DEPRECATED - DT-Prelim Calcs'!$C$11</f>
        <v>784.33981740885292</v>
      </c>
      <c r="AK73" s="57">
        <f t="shared" si="104"/>
        <v>0</v>
      </c>
      <c r="AL73" s="63">
        <f>AL72+'DEPRECATED - DT-Prelim Calcs'!$C$11</f>
        <v>276</v>
      </c>
      <c r="AM73" s="2">
        <f>AW73/'Drive Train'!$F$35</f>
        <v>0.88882650957990739</v>
      </c>
      <c r="AN73" s="46">
        <f>AU73*12*60/(PI() * 'Drive Train'!$F$15)/AM$2*AM73</f>
        <v>4007.4131603671995</v>
      </c>
      <c r="AO73" s="2">
        <f>('DEPRECATED - DT-Prelim Calcs'!$C$6*AM73-AN73)/('DEPRECATED - DT-Prelim Calcs'!$C$6*AM73)*'DEPRECATED - DT-Prelim Calcs'!$C$7*AM73</f>
        <v>0.33008957730240768</v>
      </c>
      <c r="AP73" s="57">
        <f>AO73/'DEPRECATED - DT-Prelim Calcs'!$C$7*('DEPRECATED - DT-Prelim Calcs'!$C$8-'DEPRECATED - DT-Prelim Calcs'!$C$9)+'DEPRECATED - DT-Prelim Calcs'!$C$9</f>
        <v>20.272818575891662</v>
      </c>
      <c r="AQ73" s="57">
        <f t="shared" si="105"/>
        <v>20.272818575891662</v>
      </c>
      <c r="AR73" s="2">
        <f t="shared" si="125"/>
        <v>5.3900036489640257E-8</v>
      </c>
      <c r="AS73" s="57">
        <f>AR73*'DEPRECATED - DT-Prelim Calcs'!$C$21/AM$2/'DEPRECATED - DT-Prelim Calcs'!$C$19/'DEPRECATED - DT-Prelim Calcs'!$C$18*3.39*'DEPRECATED - DT-Prelim Calcs'!$C$20</f>
        <v>3.9061003929039864E-7</v>
      </c>
      <c r="AT73" s="46">
        <f t="shared" si="126"/>
        <v>0</v>
      </c>
      <c r="AU73" s="57">
        <f>AS72*'DEPRECATED - DT-Prelim Calcs'!$C$11+AU72</f>
        <v>39.345447836168063</v>
      </c>
      <c r="AV73" s="57">
        <f>AV72+0.5*AS73*'DEPRECATED - DT-Prelim Calcs'!$C$11^2+AU73*'DEPRECATED - DT-Prelim Calcs'!$C$11</f>
        <v>10816.544667694863</v>
      </c>
      <c r="AW73" s="57">
        <f>MIN('Drive Train'!$F$35-AQ72*'DEPRECATED - DT-Prelim Calcs'!$C$21*'Drive Train'!$F$39,AW72+AQ$2)</f>
        <v>11.021448718790852</v>
      </c>
      <c r="AX73" s="57">
        <f>'Drive Train'!$F$35-AQ73*'DEPRECATED - DT-Prelim Calcs'!$C$21*'Drive Train'!$F$39</f>
        <v>11.021448336839367</v>
      </c>
      <c r="AY73" s="1">
        <f>IF(AV73&gt;='Drive Train'!$F$29,1,0)</f>
        <v>1</v>
      </c>
      <c r="AZ73" s="57">
        <f t="shared" si="127"/>
        <v>22.525353973212962</v>
      </c>
      <c r="BA73" s="63">
        <f>BA72+'DEPRECATED - DT-Prelim Calcs'!$C$11</f>
        <v>276</v>
      </c>
      <c r="BB73" s="2">
        <f>BL73/'Drive Train'!$F$35</f>
        <v>1.3150249726224936</v>
      </c>
      <c r="BC73" s="46">
        <f>BJ73*12*60/(PI() * 'Drive Train'!$F$15)/BB$2*BB73</f>
        <v>-3540.8438971628993</v>
      </c>
      <c r="BD73" s="2">
        <f>('DEPRECATED - DT-Prelim Calcs'!$C$6*BB73-BC73)/('DEPRECATED - DT-Prelim Calcs'!$C$6*BB73)*'DEPRECATED - DT-Prelim Calcs'!$C$7*BB73</f>
        <v>4.7702296572214458</v>
      </c>
      <c r="BE73" s="57">
        <f>BD73/'DEPRECATED - DT-Prelim Calcs'!$C$7*('DEPRECATED - DT-Prelim Calcs'!$C$8-'DEPRECATED - DT-Prelim Calcs'!$C$9)+'DEPRECATED - DT-Prelim Calcs'!$C$9</f>
        <v>256.65040042386369</v>
      </c>
      <c r="BF73" s="57">
        <f t="shared" si="106"/>
        <v>93</v>
      </c>
      <c r="BG73" s="2">
        <f t="shared" si="128"/>
        <v>1.893336332386605</v>
      </c>
      <c r="BH73" s="57">
        <f>BG73*'DEPRECATED - DT-Prelim Calcs'!$C$21/BB$2/'DEPRECATED - DT-Prelim Calcs'!$C$19/'DEPRECATED - DT-Prelim Calcs'!$C$18*3.39*'DEPRECATED - DT-Prelim Calcs'!$C$20</f>
        <v>19.819055495100553</v>
      </c>
      <c r="BI73" s="46">
        <f t="shared" si="129"/>
        <v>0</v>
      </c>
      <c r="BJ73" s="57">
        <f>BH72*'DEPRECATED - DT-Prelim Calcs'!$C$11+BJ72</f>
        <v>-16.267443594116344</v>
      </c>
      <c r="BK73" s="57">
        <f>BK72+0.5*BH73*'DEPRECATED - DT-Prelim Calcs'!$C$11^2+BJ73*'DEPRECATED - DT-Prelim Calcs'!$C$11</f>
        <v>6481.9302638239496</v>
      </c>
      <c r="BL73" s="57">
        <f>MIN('Drive Train'!$F$35-BF72*'DEPRECATED - DT-Prelim Calcs'!$C$21*'Drive Train'!$F$39,BL72+BF$2)</f>
        <v>16.30630966051892</v>
      </c>
      <c r="BM73" s="57">
        <f>'Drive Train'!$F$35-BF73*'DEPRECATED - DT-Prelim Calcs'!$C$21*'Drive Train'!$F$39</f>
        <v>6.0759999999999996</v>
      </c>
      <c r="BN73" s="1">
        <f>IF(BK73&gt;='Drive Train'!$F$29,1,0)</f>
        <v>1</v>
      </c>
      <c r="BO73" s="57">
        <f t="shared" si="130"/>
        <v>103.33333333333333</v>
      </c>
      <c r="BP73" s="63">
        <f>BP72+'DEPRECATED - DT-Prelim Calcs'!$C$11</f>
        <v>276</v>
      </c>
      <c r="BQ73" s="2">
        <f>CA73/'Drive Train'!$F$35</f>
        <v>1.3757316972213514</v>
      </c>
      <c r="BR73" s="46">
        <f>BY73*12*60/(PI() * 'Drive Train'!$F$15)/BQ$2*BQ73</f>
        <v>-19742.017040934767</v>
      </c>
      <c r="BS73" s="2">
        <f>('DEPRECATED - DT-Prelim Calcs'!$C$6*BQ73-BR73)/('DEPRECATED - DT-Prelim Calcs'!$C$6*BQ73)*'DEPRECATED - DT-Prelim Calcs'!$C$7*BQ73</f>
        <v>12.242016405060077</v>
      </c>
      <c r="BT73" s="57">
        <f>BS73/'DEPRECATED - DT-Prelim Calcs'!$C$7*('DEPRECATED - DT-Prelim Calcs'!$C$8-'DEPRECATED - DT-Prelim Calcs'!$C$9)+'DEPRECATED - DT-Prelim Calcs'!$C$9</f>
        <v>654.42228413660087</v>
      </c>
      <c r="BU73" s="57">
        <f t="shared" si="107"/>
        <v>93</v>
      </c>
      <c r="BV73" s="2">
        <f t="shared" si="131"/>
        <v>1.8828060353728675</v>
      </c>
      <c r="BW73" s="57">
        <f>BV73*'DEPRECATED - DT-Prelim Calcs'!$C$21/BQ$2/'DEPRECATED - DT-Prelim Calcs'!$C$19/'DEPRECATED - DT-Prelim Calcs'!$C$18*3.39*'DEPRECATED - DT-Prelim Calcs'!$C$20</f>
        <v>25.773080821789936</v>
      </c>
      <c r="BX73" s="46">
        <f t="shared" si="132"/>
        <v>0</v>
      </c>
      <c r="BY73" s="57">
        <f>BW72*'DEPRECATED - DT-Prelim Calcs'!$C$11+BY72</f>
        <v>-66.29774223388084</v>
      </c>
      <c r="BZ73" s="57">
        <f>BZ72+0.5*BW73*'DEPRECATED - DT-Prelim Calcs'!$C$11^2+BY73*'DEPRECATED - DT-Prelim Calcs'!$C$11</f>
        <v>-4926.6942756108565</v>
      </c>
      <c r="CA73" s="57">
        <f>MIN('Drive Train'!$F$35-BU72*'DEPRECATED - DT-Prelim Calcs'!$C$21*'Drive Train'!$F$39,CA72+BU$2)</f>
        <v>17.059073045544757</v>
      </c>
      <c r="CB73" s="57">
        <f>'Drive Train'!$F$35-BU73*'DEPRECATED - DT-Prelim Calcs'!$C$21*'Drive Train'!$F$39</f>
        <v>6.0759999999999996</v>
      </c>
      <c r="CC73" s="1">
        <f>IF(BZ73&gt;='Drive Train'!$F$29,1,0)</f>
        <v>0</v>
      </c>
      <c r="CD73" s="57">
        <f t="shared" si="133"/>
        <v>103.33333333333333</v>
      </c>
      <c r="CE73" s="63">
        <f>CE72+'DEPRECATED - DT-Prelim Calcs'!$C$11</f>
        <v>276</v>
      </c>
      <c r="CF73" s="2">
        <f>CP73/'Drive Train'!$F$35</f>
        <v>0.48999999999999994</v>
      </c>
      <c r="CG73" s="46">
        <f>CN73*12*60/(PI() * 'Drive Train'!$F$15)/CF$2*CF73</f>
        <v>6749.7300312505577</v>
      </c>
      <c r="CH73" s="2">
        <f>('DEPRECATED - DT-Prelim Calcs'!$C$6*CF73-CG73)/('DEPRECATED - DT-Prelim Calcs'!$C$6*CF73)*'DEPRECATED - DT-Prelim Calcs'!$C$7*CF73</f>
        <v>-1.8710417214472503</v>
      </c>
      <c r="CI73" s="57">
        <f>CH73/'DEPRECATED - DT-Prelim Calcs'!$C$7*('DEPRECATED - DT-Prelim Calcs'!$C$8-'DEPRECATED - DT-Prelim Calcs'!$C$9)+'DEPRECATED - DT-Prelim Calcs'!$C$9</f>
        <v>-96.90773977663163</v>
      </c>
      <c r="CJ73" s="57">
        <f t="shared" si="108"/>
        <v>-96.90773977663163</v>
      </c>
      <c r="CK73" s="2">
        <f t="shared" si="134"/>
        <v>-2.8795394917318156</v>
      </c>
      <c r="CL73" s="57">
        <f>CK73*'DEPRECATED - DT-Prelim Calcs'!$C$21/CF$2/'DEPRECATED - DT-Prelim Calcs'!$C$19/'DEPRECATED - DT-Prelim Calcs'!$C$18*3.39*'DEPRECATED - DT-Prelim Calcs'!$C$20</f>
        <v>-48.69161353003679</v>
      </c>
      <c r="CM73" s="46">
        <f t="shared" si="135"/>
        <v>1</v>
      </c>
      <c r="CN73" s="57">
        <f>CL72*'DEPRECATED - DT-Prelim Calcs'!$C$11+CN72</f>
        <v>51.518227113438201</v>
      </c>
      <c r="CO73" s="57">
        <f>CO72+0.5*CL73*'DEPRECATED - DT-Prelim Calcs'!$C$11^2+CN73*'DEPRECATED - DT-Prelim Calcs'!$C$11</f>
        <v>-20301.736363985176</v>
      </c>
      <c r="CP73" s="57">
        <f>MIN('Drive Train'!$F$35-CJ72*'DEPRECATED - DT-Prelim Calcs'!$C$21*'Drive Train'!$F$39,CP72+CJ$2)</f>
        <v>6.0759999999999996</v>
      </c>
      <c r="CQ73" s="57">
        <f>'Drive Train'!$F$35-CJ73*'DEPRECATED - DT-Prelim Calcs'!$C$21*'Drive Train'!$F$39</f>
        <v>18.989726304810951</v>
      </c>
      <c r="CR73" s="1">
        <f>IF(CO73&gt;='Drive Train'!$F$29,1,0)</f>
        <v>0</v>
      </c>
      <c r="CS73" s="57">
        <f t="shared" si="136"/>
        <v>-107.67526641847959</v>
      </c>
      <c r="CT73" s="63">
        <f>CT72+'DEPRECATED - DT-Prelim Calcs'!$C$11</f>
        <v>276</v>
      </c>
      <c r="CU73" s="2">
        <f>DE73/'Drive Train'!$F$35</f>
        <v>0.48999999999999994</v>
      </c>
      <c r="CV73" s="46">
        <f>DC73*12*60/(PI() * 'Drive Train'!$F$15)/CU$2*CU73</f>
        <v>-10101.508373164859</v>
      </c>
      <c r="CW73" s="2">
        <f>('DEPRECATED - DT-Prelim Calcs'!$C$6*CU73-CV73)/('DEPRECATED - DT-Prelim Calcs'!$C$6*CU73)*'DEPRECATED - DT-Prelim Calcs'!$C$7*CU73</f>
        <v>5.7483737672283883</v>
      </c>
      <c r="CX73" s="57">
        <f>CW73/'DEPRECATED - DT-Prelim Calcs'!$C$7*('DEPRECATED - DT-Prelim Calcs'!$C$8-'DEPRECATED - DT-Prelim Calcs'!$C$9)+'DEPRECATED - DT-Prelim Calcs'!$C$9</f>
        <v>308.72338354166067</v>
      </c>
      <c r="CY73" s="57">
        <f t="shared" si="109"/>
        <v>93</v>
      </c>
      <c r="CZ73" s="2">
        <f t="shared" si="137"/>
        <v>1.2803081040535502</v>
      </c>
      <c r="DA73" s="57">
        <f>CZ73*'DEPRECATED - DT-Prelim Calcs'!$C$21/CU$2/'DEPRECATED - DT-Prelim Calcs'!$C$19/'DEPRECATED - DT-Prelim Calcs'!$C$18*3.39*'DEPRECATED - DT-Prelim Calcs'!$C$20</f>
        <v>25.773080821789936</v>
      </c>
      <c r="DB73" s="46">
        <f t="shared" si="138"/>
        <v>0</v>
      </c>
      <c r="DC73" s="57">
        <f>DA72*'DEPRECATED - DT-Prelim Calcs'!$C$11+DC72</f>
        <v>-64.764947949613301</v>
      </c>
      <c r="DD73" s="57">
        <f>DD72+0.5*DA73*'DEPRECATED - DT-Prelim Calcs'!$C$11^2+DC73*'DEPRECATED - DT-Prelim Calcs'!$C$11</f>
        <v>-37169.871865933026</v>
      </c>
      <c r="DE73" s="57">
        <f>MIN('Drive Train'!$F$35-CY72*'DEPRECATED - DT-Prelim Calcs'!$C$21*'Drive Train'!$F$39,DE72+CY$2)</f>
        <v>6.0759999999999996</v>
      </c>
      <c r="DF73" s="57">
        <f>'Drive Train'!$F$35-CY73*'DEPRECATED - DT-Prelim Calcs'!$C$21*'Drive Train'!$F$39</f>
        <v>6.0759999999999996</v>
      </c>
      <c r="DG73" s="1">
        <f>IF(DD73&gt;='Drive Train'!$F$29,1,0)</f>
        <v>0</v>
      </c>
      <c r="DH73" s="57">
        <f t="shared" si="139"/>
        <v>103.33333333333333</v>
      </c>
      <c r="DI73" s="63">
        <f>DI72+'DEPRECATED - DT-Prelim Calcs'!$C$11</f>
        <v>276</v>
      </c>
      <c r="DJ73" s="2">
        <f>DT73/'Drive Train'!$F$35</f>
        <v>0.48999999999999994</v>
      </c>
      <c r="DK73" s="46">
        <f>DR73*12*60/(PI() * 'Drive Train'!$F$15)/DJ$2*DJ73</f>
        <v>-39475.370950491517</v>
      </c>
      <c r="DL73" s="2">
        <f>('DEPRECATED - DT-Prelim Calcs'!$C$6*DJ73-DK73)/('DEPRECATED - DT-Prelim Calcs'!$C$6*DJ73)*'DEPRECATED - DT-Prelim Calcs'!$C$7*DJ73</f>
        <v>19.029988928833873</v>
      </c>
      <c r="DM73" s="57">
        <f>DL73/'DEPRECATED - DT-Prelim Calcs'!$C$7*('DEPRECATED - DT-Prelim Calcs'!$C$8-'DEPRECATED - DT-Prelim Calcs'!$C$9)+'DEPRECATED - DT-Prelim Calcs'!$C$9</f>
        <v>1015.7902819789985</v>
      </c>
      <c r="DN73" s="57">
        <f t="shared" si="110"/>
        <v>93</v>
      </c>
      <c r="DO73" s="2">
        <f t="shared" si="140"/>
        <v>1.1037138828047846</v>
      </c>
      <c r="DP73" s="57">
        <f>DO73*'DEPRECATED - DT-Prelim Calcs'!$C$21/DJ$2/'DEPRECATED - DT-Prelim Calcs'!$C$19/'DEPRECATED - DT-Prelim Calcs'!$C$18*3.39*'DEPRECATED - DT-Prelim Calcs'!$C$20</f>
        <v>25.773080821789936</v>
      </c>
      <c r="DQ73" s="46">
        <f t="shared" si="141"/>
        <v>0</v>
      </c>
      <c r="DR73" s="57">
        <f>DP72*'DEPRECATED - DT-Prelim Calcs'!$C$11+DR72</f>
        <v>-218.18355977444776</v>
      </c>
      <c r="DS73" s="57">
        <f>DS72+0.5*DP73*'DEPRECATED - DT-Prelim Calcs'!$C$11^2+DR73*'DEPRECATED - DT-Prelim Calcs'!$C$11</f>
        <v>-76726.725105884558</v>
      </c>
      <c r="DT73" s="57">
        <f>MIN('Drive Train'!$F$35-DN72*'DEPRECATED - DT-Prelim Calcs'!$C$21*'Drive Train'!$F$39,DT72+DN$2)</f>
        <v>6.0759999999999996</v>
      </c>
      <c r="DU73" s="57">
        <f>'Drive Train'!$F$35-DN73*'DEPRECATED - DT-Prelim Calcs'!$C$21*'Drive Train'!$F$39</f>
        <v>6.0759999999999996</v>
      </c>
      <c r="DV73" s="1">
        <f>IF(DS73&gt;='Drive Train'!$F$29,1,0)</f>
        <v>0</v>
      </c>
      <c r="DW73" s="57">
        <f t="shared" si="142"/>
        <v>103.33333333333333</v>
      </c>
      <c r="DX73" s="63">
        <f>DX72+'DEPRECATED - DT-Prelim Calcs'!$C$11</f>
        <v>276</v>
      </c>
      <c r="DY73" s="2">
        <f>EI73/'Drive Train'!$F$35</f>
        <v>0.48999999999999994</v>
      </c>
      <c r="DZ73" s="46">
        <f>EG73*12*60/(PI() * 'Drive Train'!$F$15)/DY$2*DY73</f>
        <v>-167132.05866744497</v>
      </c>
      <c r="EA73" s="2">
        <f>('DEPRECATED - DT-Prelim Calcs'!$C$6*DY73-DZ73)/('DEPRECATED - DT-Prelim Calcs'!$C$6*DY73)*'DEPRECATED - DT-Prelim Calcs'!$C$7*DY73</f>
        <v>76.750930279276247</v>
      </c>
      <c r="EB73" s="57">
        <f>EA73/'DEPRECATED - DT-Prelim Calcs'!$C$7*('DEPRECATED - DT-Prelim Calcs'!$C$8-'DEPRECATED - DT-Prelim Calcs'!$C$9)+'DEPRECATED - DT-Prelim Calcs'!$C$9</f>
        <v>4088.6520144527562</v>
      </c>
      <c r="EC73" s="57">
        <f t="shared" si="111"/>
        <v>93</v>
      </c>
      <c r="ED73" s="2">
        <f t="shared" si="143"/>
        <v>0.96993038185874991</v>
      </c>
      <c r="EE73" s="57">
        <f>ED73*'DEPRECATED - DT-Prelim Calcs'!$C$21/DY$2/'DEPRECATED - DT-Prelim Calcs'!$C$19/'DEPRECATED - DT-Prelim Calcs'!$C$18*3.39*'DEPRECATED - DT-Prelim Calcs'!$C$20</f>
        <v>25.773080821789936</v>
      </c>
      <c r="EF73" s="46">
        <f t="shared" si="144"/>
        <v>0</v>
      </c>
      <c r="EG73" s="57">
        <f>EE72*'DEPRECATED - DT-Prelim Calcs'!$C$11+EG72</f>
        <v>-811.78238665581875</v>
      </c>
      <c r="EH73" s="57">
        <f>EH72+0.5*EE73*'DEPRECATED - DT-Prelim Calcs'!$C$11^2+EG73*'DEPRECATED - DT-Prelim Calcs'!$C$11</f>
        <v>-121828.99160406149</v>
      </c>
      <c r="EI73" s="57">
        <f>MIN('Drive Train'!$F$35-EC72*'DEPRECATED - DT-Prelim Calcs'!$C$21*'Drive Train'!$F$39,EI72+EC$2)</f>
        <v>6.0759999999999996</v>
      </c>
      <c r="EJ73" s="57">
        <f>'Drive Train'!$F$35-EC73*'DEPRECATED - DT-Prelim Calcs'!$C$21*'Drive Train'!$F$39</f>
        <v>6.0759999999999996</v>
      </c>
      <c r="EK73" s="1">
        <f>IF(EH73&gt;='Drive Train'!$F$29,1,0)</f>
        <v>0</v>
      </c>
      <c r="EL73" s="57">
        <f t="shared" si="145"/>
        <v>103.33333333333333</v>
      </c>
      <c r="EM73" s="63">
        <f>EM72+'DEPRECATED - DT-Prelim Calcs'!$C$11</f>
        <v>276</v>
      </c>
      <c r="EN73" s="2">
        <f>EX73/'Drive Train'!$F$35</f>
        <v>0.48999999999999994</v>
      </c>
      <c r="EO73" s="46">
        <f>EV73*12*60/(PI() * 'Drive Train'!$F$15)/EN$2*EN73</f>
        <v>-100701.88576979657</v>
      </c>
      <c r="EP73" s="2">
        <f>('DEPRECATED - DT-Prelim Calcs'!$C$6*EN73-EO73)/('DEPRECATED - DT-Prelim Calcs'!$C$6*EN73)*'DEPRECATED - DT-Prelim Calcs'!$C$7*EN73</f>
        <v>46.714022833998072</v>
      </c>
      <c r="EQ73" s="57">
        <f>EP73/'DEPRECATED - DT-Prelim Calcs'!$C$7*('DEPRECATED - DT-Prelim Calcs'!$C$8-'DEPRECATED - DT-Prelim Calcs'!$C$9)+'DEPRECATED - DT-Prelim Calcs'!$C$9</f>
        <v>2489.5917550215568</v>
      </c>
      <c r="ER73" s="57">
        <f t="shared" si="112"/>
        <v>93</v>
      </c>
      <c r="ES73" s="2">
        <f t="shared" si="146"/>
        <v>0.86507304327942547</v>
      </c>
      <c r="ET73" s="57">
        <f>ES73*'DEPRECATED - DT-Prelim Calcs'!$C$21/EN$2/'DEPRECATED - DT-Prelim Calcs'!$C$19/'DEPRECATED - DT-Prelim Calcs'!$C$18*3.39*'DEPRECATED - DT-Prelim Calcs'!$C$20</f>
        <v>25.773080821789936</v>
      </c>
      <c r="EU73" s="46">
        <f t="shared" si="147"/>
        <v>0</v>
      </c>
      <c r="EV73" s="57">
        <f>ET72*'DEPRECATED - DT-Prelim Calcs'!$C$11+EV72</f>
        <v>-436.2442147504571</v>
      </c>
      <c r="EW73" s="57">
        <f>EW72+0.5*ET73*'DEPRECATED - DT-Prelim Calcs'!$C$11^2+EV73*'DEPRECATED - DT-Prelim Calcs'!$C$11</f>
        <v>-143644.54979722662</v>
      </c>
      <c r="EX73" s="57">
        <f>MIN('Drive Train'!$F$35-ER72*'DEPRECATED - DT-Prelim Calcs'!$C$21*'Drive Train'!$F$39,EX72+ER$2)</f>
        <v>6.0759999999999996</v>
      </c>
      <c r="EY73" s="57">
        <f>'Drive Train'!$F$35-ER73*'DEPRECATED - DT-Prelim Calcs'!$C$21*'Drive Train'!$F$39</f>
        <v>6.0759999999999996</v>
      </c>
      <c r="EZ73" s="1">
        <f>IF(EW73&gt;='Drive Train'!$F$29,1,0)</f>
        <v>0</v>
      </c>
      <c r="FA73" s="57">
        <f t="shared" si="148"/>
        <v>103.33333333333333</v>
      </c>
      <c r="FB73" s="63">
        <f>FB72+'DEPRECATED - DT-Prelim Calcs'!$C$11</f>
        <v>276</v>
      </c>
      <c r="FC73" s="2">
        <f>FM73/'Drive Train'!$F$35</f>
        <v>0.48999999999999994</v>
      </c>
      <c r="FD73" s="46">
        <f>FK73*12*60/(PI() * 'Drive Train'!$F$15)/FC$2*FC73</f>
        <v>-275324.63750675402</v>
      </c>
      <c r="FE73" s="2">
        <f>('DEPRECATED - DT-Prelim Calcs'!$C$6*FC73-FD73)/('DEPRECATED - DT-Prelim Calcs'!$C$6*FC73)*'DEPRECATED - DT-Prelim Calcs'!$C$7*FC73</f>
        <v>125.67102690267866</v>
      </c>
      <c r="FF73" s="57">
        <f>FE73/'DEPRECATED - DT-Prelim Calcs'!$C$7*('DEPRECATED - DT-Prelim Calcs'!$C$8-'DEPRECATED - DT-Prelim Calcs'!$C$9)+'DEPRECATED - DT-Prelim Calcs'!$C$9</f>
        <v>6692.9874488023543</v>
      </c>
      <c r="FG73" s="57">
        <f t="shared" si="113"/>
        <v>93</v>
      </c>
      <c r="FH73" s="2">
        <f t="shared" si="149"/>
        <v>0.78067567320338405</v>
      </c>
      <c r="FI73" s="57">
        <f>FH73*'DEPRECATED - DT-Prelim Calcs'!$C$21/FC$2/'DEPRECATED - DT-Prelim Calcs'!$C$19/'DEPRECATED - DT-Prelim Calcs'!$C$18*3.39*'DEPRECATED - DT-Prelim Calcs'!$C$20</f>
        <v>25.773080821789936</v>
      </c>
      <c r="FJ73" s="46">
        <f t="shared" si="150"/>
        <v>0</v>
      </c>
      <c r="FK73" s="57">
        <f>FI72*'DEPRECATED - DT-Prelim Calcs'!$C$11+FK72</f>
        <v>-1076.3537313881177</v>
      </c>
      <c r="FL73" s="57">
        <f>FL72+0.5*FI73*'DEPRECATED - DT-Prelim Calcs'!$C$11^2+FK73*'DEPRECATED - DT-Prelim Calcs'!$C$11</f>
        <v>-192777.12252638926</v>
      </c>
      <c r="FM73" s="57">
        <f>MIN('Drive Train'!$F$35-FG72*'DEPRECATED - DT-Prelim Calcs'!$C$21*'Drive Train'!$F$39,FM72+FG$2)</f>
        <v>6.0759999999999996</v>
      </c>
      <c r="FN73" s="57">
        <f>'Drive Train'!$F$35-FG73*'DEPRECATED - DT-Prelim Calcs'!$C$21*'Drive Train'!$F$39</f>
        <v>6.0759999999999996</v>
      </c>
      <c r="FO73" s="1">
        <f>IF(FL73&gt;='Drive Train'!$F$29,1,0)</f>
        <v>0</v>
      </c>
      <c r="FP73" s="57">
        <f t="shared" si="151"/>
        <v>103.33333333333333</v>
      </c>
      <c r="FQ73" s="63">
        <f>FQ72+'DEPRECATED - DT-Prelim Calcs'!$C$11</f>
        <v>276</v>
      </c>
      <c r="FR73" s="2">
        <f>GB73/'Drive Train'!$F$35</f>
        <v>0.48999999999999994</v>
      </c>
      <c r="FS73" s="46">
        <f>FZ73*12*60/(PI() * 'Drive Train'!$F$15)/FR$2*FR73</f>
        <v>20279.216598957275</v>
      </c>
      <c r="FT73" s="2">
        <f>('DEPRECATED - DT-Prelim Calcs'!$C$6*FR73-FS73)/('DEPRECATED - DT-Prelim Calcs'!$C$6*FR73)*'DEPRECATED - DT-Prelim Calcs'!$C$7*FR73</f>
        <v>-7.9885018768268354</v>
      </c>
      <c r="FU73" s="57">
        <f>FT73/'DEPRECATED - DT-Prelim Calcs'!$C$7*('DEPRECATED - DT-Prelim Calcs'!$C$8-'DEPRECATED - DT-Prelim Calcs'!$C$9)+'DEPRECATED - DT-Prelim Calcs'!$C$9</f>
        <v>-422.57999618127923</v>
      </c>
      <c r="FV73" s="57">
        <f t="shared" si="114"/>
        <v>-422.57999618127923</v>
      </c>
      <c r="FW73" s="2">
        <f t="shared" si="152"/>
        <v>-11.018481539491505</v>
      </c>
      <c r="FX73" s="57">
        <f>FW73*'DEPRECATED - DT-Prelim Calcs'!$C$21/FR$2/'DEPRECATED - DT-Prelim Calcs'!$C$19/'DEPRECATED - DT-Prelim Calcs'!$C$18*3.39*'DEPRECATED - DT-Prelim Calcs'!$C$20</f>
        <v>-399.25107545043488</v>
      </c>
      <c r="FY73" s="46">
        <f t="shared" si="153"/>
        <v>1</v>
      </c>
      <c r="FZ73" s="57">
        <f>FX72*'DEPRECATED - DT-Prelim Calcs'!$C$11+FZ72</f>
        <v>72.232469260589966</v>
      </c>
      <c r="GA73" s="57">
        <f>GA72+0.5*FX73*'DEPRECATED - DT-Prelim Calcs'!$C$11^2+FZ73*'DEPRECATED - DT-Prelim Calcs'!$C$11</f>
        <v>-208198.61656186017</v>
      </c>
      <c r="GB73" s="57">
        <f>MIN('Drive Train'!$F$35-FV72*'DEPRECATED - DT-Prelim Calcs'!$C$21*'Drive Train'!$F$39,GB72+FV$2)</f>
        <v>6.0759999999999996</v>
      </c>
      <c r="GC73" s="57">
        <f>'Drive Train'!$F$35-FV73*'DEPRECATED - DT-Prelim Calcs'!$C$21*'Drive Train'!$F$39</f>
        <v>41.135439740326987</v>
      </c>
      <c r="GD73" s="1">
        <f>IF(GA73&gt;='Drive Train'!$F$29,1,0)</f>
        <v>0</v>
      </c>
      <c r="GE73" s="57">
        <f t="shared" si="154"/>
        <v>-469.53332909031025</v>
      </c>
      <c r="GF73" s="63">
        <f>GF72+'DEPRECATED - DT-Prelim Calcs'!$C$11</f>
        <v>276</v>
      </c>
      <c r="GG73" s="2">
        <f>GQ73/'Drive Train'!$F$35</f>
        <v>0.83548387096774201</v>
      </c>
      <c r="GH73" s="46">
        <f>GO73*12*60/(PI() * 'Drive Train'!$F$15)/GG$2*GG73</f>
        <v>-61425.695956001102</v>
      </c>
      <c r="GI73" s="2">
        <f>('DEPRECATED - DT-Prelim Calcs'!$C$6*GG73-GH73)/('DEPRECATED - DT-Prelim Calcs'!$C$6*GG73)*'DEPRECATED - DT-Prelim Calcs'!$C$7*GG73</f>
        <v>29.787611298631255</v>
      </c>
      <c r="GJ73" s="57">
        <f>GI73/'DEPRECATED - DT-Prelim Calcs'!$C$7*('DEPRECATED - DT-Prelim Calcs'!$C$8-'DEPRECATED - DT-Prelim Calcs'!$C$9)+'DEPRECATED - DT-Prelim Calcs'!$C$9</f>
        <v>1588.4886014997471</v>
      </c>
      <c r="GK73" s="57">
        <f t="shared" si="155"/>
        <v>29.999999999999982</v>
      </c>
      <c r="GL73" s="2">
        <f t="shared" si="156"/>
        <v>0.99579519204165001</v>
      </c>
      <c r="GM73" s="57">
        <f>GL73*'DEPRECATED - DT-Prelim Calcs'!$C$21/GG$2/'DEPRECATED - DT-Prelim Calcs'!$C$19/'DEPRECATED - DT-Prelim Calcs'!$C$18*3.39*'DEPRECATED - DT-Prelim Calcs'!$C$20</f>
        <v>25.773080821789936</v>
      </c>
      <c r="GN73" s="46">
        <f t="shared" si="157"/>
        <v>0</v>
      </c>
      <c r="GO73" s="57">
        <f>GM72*'DEPRECATED - DT-Prelim Calcs'!$C$11+GO72</f>
        <v>-179.64594504106344</v>
      </c>
      <c r="GP73" s="57">
        <f>GP72+0.5*GM73*'DEPRECATED - DT-Prelim Calcs'!$C$11^2+GO73*'DEPRECATED - DT-Prelim Calcs'!$C$11</f>
        <v>-106415.01924625022</v>
      </c>
      <c r="GQ73" s="57">
        <f>MIN('Drive Train'!$F$35-GK72*'DEPRECATED - DT-Prelim Calcs'!$C$21*'Drive Train'!$F$39,GQ72+GK$2)</f>
        <v>10.360000000000001</v>
      </c>
      <c r="GR73" s="57">
        <f>'Drive Train'!$F$35-GK73*'DEPRECATED - DT-Prelim Calcs'!$C$21*'Drive Train'!$F$39</f>
        <v>10.360000000000001</v>
      </c>
      <c r="GS73" s="1">
        <f>IF(GP73&gt;='Drive Train'!$F$29,1,0)</f>
        <v>0</v>
      </c>
      <c r="GT73" s="57">
        <f t="shared" si="158"/>
        <v>33.333333333333314</v>
      </c>
      <c r="GU73" s="63">
        <f>GU72+'DEPRECATED - DT-Prelim Calcs'!$C$11</f>
        <v>276</v>
      </c>
      <c r="GV73" s="2">
        <f>HF73/'Drive Train'!$F$35</f>
        <v>0.81720430107526887</v>
      </c>
      <c r="GW73" s="46">
        <f>HD73*12*60/(PI() * 'Drive Train'!$F$15)/GV$2*GV73</f>
        <v>-64897.959072682876</v>
      </c>
      <c r="GX73" s="2">
        <f>('DEPRECATED - DT-Prelim Calcs'!$C$6*GV73-GW73)/('DEPRECATED - DT-Prelim Calcs'!$C$6*GV73)*'DEPRECATED - DT-Prelim Calcs'!$C$7*GV73</f>
        <v>31.313567687386097</v>
      </c>
      <c r="GY73" s="57">
        <f>GX73/'DEPRECATED - DT-Prelim Calcs'!$C$7*('DEPRECATED - DT-Prelim Calcs'!$C$8-'DEPRECATED - DT-Prelim Calcs'!$C$9)+'DEPRECATED - DT-Prelim Calcs'!$C$9</f>
        <v>1669.7252009508866</v>
      </c>
      <c r="GZ73" s="57">
        <f t="shared" si="115"/>
        <v>33.333333333333314</v>
      </c>
      <c r="HA73" s="2">
        <f t="shared" si="159"/>
        <v>0.99579519204165001</v>
      </c>
      <c r="HB73" s="57">
        <f>HA73*'DEPRECATED - DT-Prelim Calcs'!$C$21/GV$2/'DEPRECATED - DT-Prelim Calcs'!$C$19/'DEPRECATED - DT-Prelim Calcs'!$C$18*3.39*'DEPRECATED - DT-Prelim Calcs'!$C$20</f>
        <v>25.773080821789936</v>
      </c>
      <c r="HC73" s="46">
        <f t="shared" si="160"/>
        <v>0</v>
      </c>
      <c r="HD73" s="57">
        <f>HB72*'DEPRECATED - DT-Prelim Calcs'!$C$11+HD72</f>
        <v>-194.04649327144477</v>
      </c>
      <c r="HE73" s="57">
        <f>HE72+0.5*HB73*'DEPRECATED - DT-Prelim Calcs'!$C$11^2+HD73*'DEPRECATED - DT-Prelim Calcs'!$C$11</f>
        <v>-106197.26967857107</v>
      </c>
      <c r="HF73" s="57">
        <f>MIN('Drive Train'!$F$35-GZ72*'DEPRECATED - DT-Prelim Calcs'!$C$21*'Drive Train'!$F$39,HF72+GZ$2)</f>
        <v>10.133333333333335</v>
      </c>
      <c r="HG73" s="57">
        <f>'Drive Train'!$F$35-GZ73*'DEPRECATED - DT-Prelim Calcs'!$C$21*'Drive Train'!$F$39</f>
        <v>10.133333333333335</v>
      </c>
      <c r="HH73" s="1">
        <f>IF(HE73&gt;='Drive Train'!$F$29,1,0)</f>
        <v>0</v>
      </c>
      <c r="HI73" s="57">
        <f t="shared" si="161"/>
        <v>37.037037037037017</v>
      </c>
      <c r="HJ73" s="63">
        <f>HJ72+'DEPRECATED - DT-Prelim Calcs'!$C$11</f>
        <v>276</v>
      </c>
      <c r="HK73" s="2">
        <f>HU73/'Drive Train'!$F$35</f>
        <v>0.79892473118279583</v>
      </c>
      <c r="HL73" s="46">
        <f>HS73*12*60/(PI() * 'Drive Train'!$F$15)/HK$2*HK73</f>
        <v>6531.3825263402505</v>
      </c>
      <c r="HM73" s="2">
        <f>('DEPRECATED - DT-Prelim Calcs'!$C$6*HK73-HL73)/('DEPRECATED - DT-Prelim Calcs'!$C$6*HK73)*'DEPRECATED - DT-Prelim Calcs'!$C$7*HK73</f>
        <v>-1.0278056358382057</v>
      </c>
      <c r="HN73" s="57">
        <f>HM73/'DEPRECATED - DT-Prelim Calcs'!$C$7*('DEPRECATED - DT-Prelim Calcs'!$C$8-'DEPRECATED - DT-Prelim Calcs'!$C$9)+'DEPRECATED - DT-Prelim Calcs'!$C$9</f>
        <v>-52.016789658938507</v>
      </c>
      <c r="HO73" s="57">
        <f t="shared" si="116"/>
        <v>-52.016789658938507</v>
      </c>
      <c r="HP73" s="2">
        <f t="shared" si="162"/>
        <v>-1.6263328121751073</v>
      </c>
      <c r="HQ73" s="57">
        <f>HP73*'DEPRECATED - DT-Prelim Calcs'!$C$21/HK$2/'DEPRECATED - DT-Prelim Calcs'!$C$19/'DEPRECATED - DT-Prelim Calcs'!$C$18*3.39*'DEPRECATED - DT-Prelim Calcs'!$C$20</f>
        <v>-42.092598303652771</v>
      </c>
      <c r="HR73" s="46">
        <f t="shared" si="163"/>
        <v>1</v>
      </c>
      <c r="HS73" s="57">
        <f>HQ72*'DEPRECATED - DT-Prelim Calcs'!$C$11+HS72</f>
        <v>19.975821936609037</v>
      </c>
      <c r="HT73" s="57">
        <f>HT72+0.5*HQ73*'DEPRECATED - DT-Prelim Calcs'!$C$11^2+HS73*'DEPRECATED - DT-Prelim Calcs'!$C$11</f>
        <v>-116150.19439285783</v>
      </c>
      <c r="HU73" s="57">
        <f>MIN('Drive Train'!$F$35-HO72*'DEPRECATED - DT-Prelim Calcs'!$C$21*'Drive Train'!$F$39,HU72+HO$2)</f>
        <v>9.9066666666666681</v>
      </c>
      <c r="HV73" s="57">
        <f>'Drive Train'!$F$35-HO73*'DEPRECATED - DT-Prelim Calcs'!$C$21*'Drive Train'!$F$39</f>
        <v>15.937141696807819</v>
      </c>
      <c r="HW73" s="1">
        <f>IF(HT73&gt;='Drive Train'!$F$29,1,0)</f>
        <v>0</v>
      </c>
      <c r="HX73" s="57">
        <f t="shared" si="164"/>
        <v>-57.796432954376115</v>
      </c>
      <c r="HY73" s="63">
        <f>HY72+'DEPRECATED - DT-Prelim Calcs'!$C$11</f>
        <v>276</v>
      </c>
      <c r="HZ73" s="2">
        <f>IJ73/'Drive Train'!$F$35</f>
        <v>0.78064516129032269</v>
      </c>
      <c r="IA73" s="46">
        <f>IH73*12*60/(PI() * 'Drive Train'!$F$15)/HZ$2*HZ73</f>
        <v>-147736.93480622474</v>
      </c>
      <c r="IB73" s="2">
        <f>('DEPRECATED - DT-Prelim Calcs'!$C$6*HZ73-IA73)/('DEPRECATED - DT-Prelim Calcs'!$C$6*HZ73)*'DEPRECATED - DT-Prelim Calcs'!$C$7*HZ73</f>
        <v>68.681732490304739</v>
      </c>
      <c r="IC73" s="57">
        <f>IB73/'DEPRECATED - DT-Prelim Calcs'!$C$7*('DEPRECATED - DT-Prelim Calcs'!$C$8-'DEPRECATED - DT-Prelim Calcs'!$C$9)+'DEPRECATED - DT-Prelim Calcs'!$C$9</f>
        <v>3659.0760491726546</v>
      </c>
      <c r="ID73" s="57">
        <f t="shared" si="117"/>
        <v>39.999999999999986</v>
      </c>
      <c r="IE73" s="2">
        <f t="shared" si="165"/>
        <v>0.99579519204165001</v>
      </c>
      <c r="IF73" s="57">
        <f>IE73*'DEPRECATED - DT-Prelim Calcs'!$C$21/HZ$2/'DEPRECATED - DT-Prelim Calcs'!$C$19/'DEPRECATED - DT-Prelim Calcs'!$C$18*3.39*'DEPRECATED - DT-Prelim Calcs'!$C$20</f>
        <v>25.773080821789936</v>
      </c>
      <c r="IG73" s="46">
        <f t="shared" si="166"/>
        <v>0</v>
      </c>
      <c r="IH73" s="57">
        <f>IF72*'DEPRECATED - DT-Prelim Calcs'!$C$11+IH72</f>
        <v>-462.42447834752454</v>
      </c>
      <c r="II73" s="57">
        <f>II72+0.5*IF73*'DEPRECATED - DT-Prelim Calcs'!$C$11^2+IH73*'DEPRECATED - DT-Prelim Calcs'!$C$11</f>
        <v>-142949.85578593693</v>
      </c>
      <c r="IJ73" s="57">
        <f>MIN('Drive Train'!$F$35-ID72*'DEPRECATED - DT-Prelim Calcs'!$C$21*'Drive Train'!$F$39,IJ72+ID$2)</f>
        <v>9.6800000000000015</v>
      </c>
      <c r="IK73" s="57">
        <f>'Drive Train'!$F$35-ID73*'DEPRECATED - DT-Prelim Calcs'!$C$21*'Drive Train'!$F$39</f>
        <v>9.6800000000000015</v>
      </c>
      <c r="IL73" s="1">
        <f>IF(II73&gt;='Drive Train'!$F$29,1,0)</f>
        <v>0</v>
      </c>
      <c r="IM73" s="57">
        <f t="shared" si="167"/>
        <v>44.444444444444429</v>
      </c>
      <c r="IN73" s="63">
        <f>IN72+'DEPRECATED - DT-Prelim Calcs'!$C$11</f>
        <v>276</v>
      </c>
      <c r="IO73" s="2">
        <f>IY73/'Drive Train'!$F$35</f>
        <v>0.76236559139784954</v>
      </c>
      <c r="IP73" s="46">
        <f>IW73*12*60/(PI() * 'Drive Train'!$F$15)/IO$2*IO73</f>
        <v>-48706.910578596755</v>
      </c>
      <c r="IQ73" s="2">
        <f>('DEPRECATED - DT-Prelim Calcs'!$C$6*IO73-IP73)/('DEPRECATED - DT-Prelim Calcs'!$C$6*IO73)*'DEPRECATED - DT-Prelim Calcs'!$C$7*IO73</f>
        <v>23.860500792795676</v>
      </c>
      <c r="IR73" s="57">
        <f>IQ73/'DEPRECATED - DT-Prelim Calcs'!$C$7*('DEPRECATED - DT-Prelim Calcs'!$C$8-'DEPRECATED - DT-Prelim Calcs'!$C$9)+'DEPRECATED - DT-Prelim Calcs'!$C$9</f>
        <v>1272.9498969774629</v>
      </c>
      <c r="IS73" s="57">
        <f t="shared" si="118"/>
        <v>43.333333333333321</v>
      </c>
      <c r="IT73" s="2">
        <f t="shared" si="168"/>
        <v>0.99579519204165001</v>
      </c>
      <c r="IU73" s="57">
        <f>IT73*'DEPRECATED - DT-Prelim Calcs'!$C$21/IO$2/'DEPRECATED - DT-Prelim Calcs'!$C$19/'DEPRECATED - DT-Prelim Calcs'!$C$18*3.39*'DEPRECATED - DT-Prelim Calcs'!$C$20</f>
        <v>25.773080821789936</v>
      </c>
      <c r="IV73" s="46">
        <f t="shared" si="169"/>
        <v>0</v>
      </c>
      <c r="IW73" s="57">
        <f>IU72*'DEPRECATED - DT-Prelim Calcs'!$C$11+IW72</f>
        <v>-156.11071049483814</v>
      </c>
      <c r="IX73" s="57">
        <f>IX72+0.5*IU73*'DEPRECATED - DT-Prelim Calcs'!$C$11^2+IW73*'DEPRECATED - DT-Prelim Calcs'!$C$11</f>
        <v>-125069.2137450462</v>
      </c>
      <c r="IY73" s="57">
        <f>MIN('Drive Train'!$F$35-IS72*'DEPRECATED - DT-Prelim Calcs'!$C$21*'Drive Train'!$F$39,IY72+IS$2)</f>
        <v>9.4533333333333349</v>
      </c>
      <c r="IZ73" s="57">
        <f>'Drive Train'!$F$35-IS73*'DEPRECATED - DT-Prelim Calcs'!$C$21*'Drive Train'!$F$39</f>
        <v>9.4533333333333349</v>
      </c>
      <c r="JA73" s="1">
        <f>IF(IX73&gt;='Drive Train'!$F$29,1,0)</f>
        <v>0</v>
      </c>
      <c r="JB73" s="57">
        <f t="shared" si="170"/>
        <v>48.148148148148138</v>
      </c>
      <c r="JC73" s="63">
        <f>JC72+'DEPRECATED - DT-Prelim Calcs'!$C$11</f>
        <v>276</v>
      </c>
      <c r="JD73" s="2">
        <f>JN73/'Drive Train'!$F$35</f>
        <v>0.74408602150537628</v>
      </c>
      <c r="JE73" s="46">
        <f>JL73*12*60/(PI() * 'Drive Train'!$F$15)/JD$2*JD73</f>
        <v>-58696.22567086979</v>
      </c>
      <c r="JF73" s="2">
        <f>('DEPRECATED - DT-Prelim Calcs'!$C$6*JD73-JE73)/('DEPRECATED - DT-Prelim Calcs'!$C$6*JD73)*'DEPRECATED - DT-Prelim Calcs'!$C$7*JD73</f>
        <v>28.333191752127433</v>
      </c>
      <c r="JG73" s="57">
        <f>JF73/'DEPRECATED - DT-Prelim Calcs'!$C$7*('DEPRECATED - DT-Prelim Calcs'!$C$8-'DEPRECATED - DT-Prelim Calcs'!$C$9)+'DEPRECATED - DT-Prelim Calcs'!$C$9</f>
        <v>1511.0603741900206</v>
      </c>
      <c r="JH73" s="57">
        <f t="shared" si="119"/>
        <v>46.666666666666657</v>
      </c>
      <c r="JI73" s="2">
        <f t="shared" si="171"/>
        <v>0.99579519204165001</v>
      </c>
      <c r="JJ73" s="57">
        <f>JI73*'DEPRECATED - DT-Prelim Calcs'!$C$21/JD$2/'DEPRECATED - DT-Prelim Calcs'!$C$19/'DEPRECATED - DT-Prelim Calcs'!$C$18*3.39*'DEPRECATED - DT-Prelim Calcs'!$C$20</f>
        <v>25.773080821789936</v>
      </c>
      <c r="JK73" s="46">
        <f t="shared" si="172"/>
        <v>0</v>
      </c>
      <c r="JL73" s="57">
        <f>JJ72*'DEPRECATED - DT-Prelim Calcs'!$C$11+JL72</f>
        <v>-192.74913297374053</v>
      </c>
      <c r="JM73" s="57">
        <f>JM72+0.5*JJ73*'DEPRECATED - DT-Prelim Calcs'!$C$11^2+JL73*'DEPRECATED - DT-Prelim Calcs'!$C$11</f>
        <v>-138184.45142974166</v>
      </c>
      <c r="JN73" s="57">
        <f>MIN('Drive Train'!$F$35-JH72*'DEPRECATED - DT-Prelim Calcs'!$C$21*'Drive Train'!$F$39,JN72+JH$2)</f>
        <v>9.2266666666666666</v>
      </c>
      <c r="JO73" s="57">
        <f>'Drive Train'!$F$35-JH73*'DEPRECATED - DT-Prelim Calcs'!$C$21*'Drive Train'!$F$39</f>
        <v>9.2266666666666666</v>
      </c>
      <c r="JP73" s="1">
        <f>IF(JM73&gt;='Drive Train'!$F$29,1,0)</f>
        <v>0</v>
      </c>
      <c r="JQ73" s="57">
        <f>MIN(JG73,'DEPRECATED - DT-Prelim Calcs'!$C$10)*'DEPRECATED - DT-Prelim Calcs'!$C$11*1000/60/60</f>
        <v>103.33333333333333</v>
      </c>
      <c r="JR73" s="63">
        <f>JR72+'DEPRECATED - DT-Prelim Calcs'!$C$11</f>
        <v>276</v>
      </c>
      <c r="JS73" s="2">
        <f>KC73/'Drive Train'!$F$35</f>
        <v>0.72580645161290325</v>
      </c>
      <c r="JT73" s="46">
        <f>KA73*12*60/(PI() * 'Drive Train'!$F$15)/JS$2*JS73</f>
        <v>-160968.29268530919</v>
      </c>
      <c r="JU73" s="2">
        <f>('DEPRECATED - DT-Prelim Calcs'!$C$6*JS73-JT73)/('DEPRECATED - DT-Prelim Calcs'!$C$6*JS73)*'DEPRECATED - DT-Prelim Calcs'!$C$7*JS73</f>
        <v>74.532230203470618</v>
      </c>
      <c r="JV73" s="57">
        <f>JU73/'DEPRECATED - DT-Prelim Calcs'!$C$7*('DEPRECATED - DT-Prelim Calcs'!$C$8-'DEPRECATED - DT-Prelim Calcs'!$C$9)+'DEPRECATED - DT-Prelim Calcs'!$C$9</f>
        <v>3970.5361556453445</v>
      </c>
      <c r="JW73" s="57">
        <f t="shared" si="120"/>
        <v>49.999999999999993</v>
      </c>
      <c r="JX73" s="2">
        <f t="shared" si="173"/>
        <v>0.99579519204165001</v>
      </c>
      <c r="JY73" s="57">
        <f>JX73*'DEPRECATED - DT-Prelim Calcs'!$C$21/JS$2/'DEPRECATED - DT-Prelim Calcs'!$C$19/'DEPRECATED - DT-Prelim Calcs'!$C$18*3.39*'DEPRECATED - DT-Prelim Calcs'!$C$20</f>
        <v>25.773080821789936</v>
      </c>
      <c r="JZ73" s="46">
        <f t="shared" si="174"/>
        <v>0</v>
      </c>
      <c r="KA73" s="57">
        <f>JY72*'DEPRECATED - DT-Prelim Calcs'!$C$11+KA72</f>
        <v>-541.90719432172739</v>
      </c>
      <c r="KB73" s="57">
        <f>KB72+0.5*JY73*'DEPRECATED - DT-Prelim Calcs'!$C$11^2+KA73*'DEPRECATED - DT-Prelim Calcs'!$C$11</f>
        <v>-121192.90337954278</v>
      </c>
      <c r="KC73" s="57">
        <f>MIN('Drive Train'!$F$35-JW72*'DEPRECATED - DT-Prelim Calcs'!$C$21*'Drive Train'!$F$39,KC72+JW$2)</f>
        <v>9</v>
      </c>
      <c r="KD73" s="57">
        <f>'Drive Train'!$F$35-JW73*'DEPRECATED - DT-Prelim Calcs'!$C$21*'Drive Train'!$F$39</f>
        <v>9</v>
      </c>
      <c r="KE73" s="1">
        <f>IF(KB73&gt;='Drive Train'!$F$29,1,0)</f>
        <v>0</v>
      </c>
      <c r="KF73" s="57">
        <f>MIN(JV73,'DEPRECATED - DT-Prelim Calcs'!$C$10)*'DEPRECATED - DT-Prelim Calcs'!$C$11*1000/60/60</f>
        <v>103.33333333333333</v>
      </c>
      <c r="KG73" s="63">
        <f>KG72+'DEPRECATED - DT-Prelim Calcs'!$C$11</f>
        <v>276</v>
      </c>
      <c r="KH73" s="2">
        <f>KR73/'Drive Train'!$F$35</f>
        <v>0.7075268817204301</v>
      </c>
      <c r="KI73" s="46">
        <f>KP73*12*60/(PI() * 'Drive Train'!$F$15)/KH$2*KH73</f>
        <v>-341965.17676694907</v>
      </c>
      <c r="KJ73" s="2">
        <f>('DEPRECATED - DT-Prelim Calcs'!$C$6*KH73-KI73)/('DEPRECATED - DT-Prelim Calcs'!$C$6*KH73)*'DEPRECATED - DT-Prelim Calcs'!$C$7*KH73</f>
        <v>156.32729288219716</v>
      </c>
      <c r="KK73" s="57">
        <f>KJ73/'DEPRECATED - DT-Prelim Calcs'!$C$7*('DEPRECATED - DT-Prelim Calcs'!$C$8-'DEPRECATED - DT-Prelim Calcs'!$C$9)+'DEPRECATED - DT-Prelim Calcs'!$C$9</f>
        <v>8325.0201978364712</v>
      </c>
      <c r="KL73" s="57">
        <f t="shared" si="121"/>
        <v>53.333333333333329</v>
      </c>
      <c r="KM73" s="2">
        <f t="shared" si="175"/>
        <v>0.99579519204165001</v>
      </c>
      <c r="KN73" s="57">
        <f>KM73*'DEPRECATED - DT-Prelim Calcs'!$C$21/KH$2/'DEPRECATED - DT-Prelim Calcs'!$C$19/'DEPRECATED - DT-Prelim Calcs'!$C$18*3.39*'DEPRECATED - DT-Prelim Calcs'!$C$20</f>
        <v>25.773080821789936</v>
      </c>
      <c r="KO73" s="46">
        <f t="shared" si="176"/>
        <v>0</v>
      </c>
      <c r="KP73" s="57">
        <f>KN72*'DEPRECATED - DT-Prelim Calcs'!$C$11+KP72</f>
        <v>-1180.9848900904981</v>
      </c>
      <c r="KQ73" s="57">
        <f>KQ72+0.5*KN73*'DEPRECATED - DT-Prelim Calcs'!$C$11^2+KP73*'DEPRECATED - DT-Prelim Calcs'!$C$11</f>
        <v>-154398.75103406157</v>
      </c>
      <c r="KR73" s="57">
        <f>MIN('Drive Train'!$F$35-KL72*'DEPRECATED - DT-Prelim Calcs'!$C$21*'Drive Train'!$F$39,KR72+KL$2)</f>
        <v>8.7733333333333334</v>
      </c>
      <c r="KS73" s="57">
        <f>'Drive Train'!$F$35-KL73*'DEPRECATED - DT-Prelim Calcs'!$C$21*'Drive Train'!$F$39</f>
        <v>8.7733333333333334</v>
      </c>
      <c r="KT73" s="1">
        <f>IF(KQ73&gt;='Drive Train'!$F$29,1,0)</f>
        <v>0</v>
      </c>
      <c r="KU73" s="57">
        <f>MIN(KK73,'DEPRECATED - DT-Prelim Calcs'!$C$10)*'DEPRECATED - DT-Prelim Calcs'!$C$11*1000/60/60</f>
        <v>103.33333333333333</v>
      </c>
      <c r="KV73" s="63">
        <f>KV72+'DEPRECATED - DT-Prelim Calcs'!$C$11</f>
        <v>276</v>
      </c>
      <c r="KW73" s="2">
        <f>LG73/'Drive Train'!$F$35</f>
        <v>0.68924731182795695</v>
      </c>
      <c r="KX73" s="46">
        <f>LE73*12*60/(PI() * 'Drive Train'!$F$15)/KW$2*KW73</f>
        <v>-194437.67318177034</v>
      </c>
      <c r="KY73" s="2">
        <f>('DEPRECATED - DT-Prelim Calcs'!$C$6*KW73-KX73)/('DEPRECATED - DT-Prelim Calcs'!$C$6*KW73)*'DEPRECATED - DT-Prelim Calcs'!$C$7*KW73</f>
        <v>89.577557385120116</v>
      </c>
      <c r="KZ73" s="57">
        <f>KY73/'DEPRECATED - DT-Prelim Calcs'!$C$7*('DEPRECATED - DT-Prelim Calcs'!$C$8-'DEPRECATED - DT-Prelim Calcs'!$C$9)+'DEPRECATED - DT-Prelim Calcs'!$C$9</f>
        <v>4771.4969346518301</v>
      </c>
      <c r="LA73" s="57">
        <f t="shared" si="122"/>
        <v>56.666666666666664</v>
      </c>
      <c r="LB73" s="2">
        <f t="shared" si="177"/>
        <v>0.99579519204165001</v>
      </c>
      <c r="LC73" s="57">
        <f>LB73*'DEPRECATED - DT-Prelim Calcs'!$C$21/KW$2/'DEPRECATED - DT-Prelim Calcs'!$C$19/'DEPRECATED - DT-Prelim Calcs'!$C$18*3.39*'DEPRECATED - DT-Prelim Calcs'!$C$20</f>
        <v>25.773080821789936</v>
      </c>
      <c r="LD73" s="46">
        <f t="shared" si="178"/>
        <v>0</v>
      </c>
      <c r="LE73" s="57">
        <f>LC72*'DEPRECATED - DT-Prelim Calcs'!$C$11+LE72</f>
        <v>-689.30390299438682</v>
      </c>
      <c r="LF73" s="57">
        <f>LF72+0.5*LC73*'DEPRECATED - DT-Prelim Calcs'!$C$11^2+LE73*'DEPRECATED - DT-Prelim Calcs'!$C$11</f>
        <v>-142743.89094668822</v>
      </c>
      <c r="LG73" s="57">
        <f>MIN('Drive Train'!$F$35-LA72*'DEPRECATED - DT-Prelim Calcs'!$C$21*'Drive Train'!$F$39,LG72+LA$2)</f>
        <v>8.5466666666666669</v>
      </c>
      <c r="LH73" s="57">
        <f>'Drive Train'!$F$35-LA73*'DEPRECATED - DT-Prelim Calcs'!$C$21*'Drive Train'!$F$39</f>
        <v>8.5466666666666669</v>
      </c>
      <c r="LI73" s="1">
        <f>IF(LF73&gt;='Drive Train'!$F$29,1,0)</f>
        <v>0</v>
      </c>
      <c r="LJ73" s="57">
        <f>MIN(KZ73,'DEPRECATED - DT-Prelim Calcs'!$C$10)*'DEPRECATED - DT-Prelim Calcs'!$C$11*1000/60/60</f>
        <v>103.33333333333333</v>
      </c>
      <c r="LK73" s="63">
        <f>LK72+'DEPRECATED - DT-Prelim Calcs'!$C$11</f>
        <v>276</v>
      </c>
      <c r="LL73" s="2">
        <f>LV73/'Drive Train'!$F$35</f>
        <v>0.67096774193548392</v>
      </c>
      <c r="LM73" s="46">
        <f>LT73*12*60/(PI() * 'Drive Train'!$F$15)/LL$2*LL73</f>
        <v>-167220.33359897113</v>
      </c>
      <c r="LN73" s="2">
        <f>('DEPRECATED - DT-Prelim Calcs'!$C$6*LL73-LM73)/('DEPRECATED - DT-Prelim Calcs'!$C$6*LL73)*'DEPRECATED - DT-Prelim Calcs'!$C$7*LL73</f>
        <v>77.226976718387306</v>
      </c>
      <c r="LO73" s="57">
        <f>LN73/'DEPRECATED - DT-Prelim Calcs'!$C$7*('DEPRECATED - DT-Prelim Calcs'!$C$8-'DEPRECATED - DT-Prelim Calcs'!$C$9)+'DEPRECATED - DT-Prelim Calcs'!$C$9</f>
        <v>4113.9950676220296</v>
      </c>
      <c r="LP73" s="57">
        <f t="shared" si="123"/>
        <v>60</v>
      </c>
      <c r="LQ73" s="2">
        <f t="shared" si="179"/>
        <v>0.99579519204165001</v>
      </c>
      <c r="LR73" s="57">
        <f>LQ73*'DEPRECATED - DT-Prelim Calcs'!$C$21/LL$2/'DEPRECATED - DT-Prelim Calcs'!$C$19/'DEPRECATED - DT-Prelim Calcs'!$C$18*3.39*'DEPRECATED - DT-Prelim Calcs'!$C$20</f>
        <v>25.773080821789936</v>
      </c>
      <c r="LS73" s="46">
        <f t="shared" si="180"/>
        <v>0</v>
      </c>
      <c r="LT73" s="57">
        <f>LR72*'DEPRECATED - DT-Prelim Calcs'!$C$11+LT72</f>
        <v>-608.96572238078841</v>
      </c>
      <c r="LU73" s="57">
        <f>LU72+0.5*LR73*'DEPRECATED - DT-Prelim Calcs'!$C$11^2+LT73*'DEPRECATED - DT-Prelim Calcs'!$C$11</f>
        <v>-146732.7214717567</v>
      </c>
      <c r="LV73" s="57">
        <f>MIN('Drive Train'!$F$35-LP72*'DEPRECATED - DT-Prelim Calcs'!$C$21*'Drive Train'!$F$39,LV72+LP$2)</f>
        <v>8.32</v>
      </c>
      <c r="LW73" s="57">
        <f>'Drive Train'!$F$35-LP73*'DEPRECATED - DT-Prelim Calcs'!$C$21*'Drive Train'!$F$39</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Train'!$AA$49 + V73*(1-'Drive Train'!$AA$49))</f>
        <v>0</v>
      </c>
      <c r="W74" s="57">
        <f t="shared" si="96"/>
        <v>0</v>
      </c>
      <c r="X74" s="2">
        <f>MAX(MIN(IF(AND(AI73=1,AG74&lt;0),-1,1)*(W74-$C$9)/($C$8-$C$9)*$C$7-$C$29*AE74/T$2 -  AI73*$C$29/2,X$2),MAX(X$4:X73)*-1)</f>
        <v>-0.2458281045106315</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Train'!$F$39,AG73+W$2)-$C$3,IF(AE73-1&lt;=0,0,IF($C$32=Motors!$C$29,MAX(MAX(AG$4:AG73)*-1,AG73-W$2),MAX(0,MAX(AG$4:AG73)*-1,AG73-W$2))))</f>
        <v>0</v>
      </c>
      <c r="AH74" s="57">
        <f>'Drive Train'!$F$35-ABS(W74)*'DEPRECATED - DT-Prelim Calcs'!$C$21*'Drive Train'!$F$39</f>
        <v>12.4</v>
      </c>
      <c r="AI74" s="1">
        <f>IF(AJ74&gt;='Drive Train'!$F$29,1,0)</f>
        <v>1</v>
      </c>
      <c r="AJ74" s="57">
        <f>AJ73+0.5*Y74*'DEPRECATED - DT-Prelim Calcs'!$C$11^2+AE74*'DEPRECATED - DT-Prelim Calcs'!$C$11</f>
        <v>784.33981740885292</v>
      </c>
      <c r="AK74" s="57">
        <f t="shared" si="104"/>
        <v>0</v>
      </c>
      <c r="AL74" s="63">
        <f>AL73+'DEPRECATED - DT-Prelim Calcs'!$C$11</f>
        <v>280</v>
      </c>
      <c r="AM74" s="2">
        <f>AW74/'Drive Train'!$F$35</f>
        <v>0.8888264787773682</v>
      </c>
      <c r="AN74" s="46">
        <f>AU74*12*60/(PI() * 'Drive Train'!$F$15)/AM$2*AM74</f>
        <v>4007.4131806268124</v>
      </c>
      <c r="AO74" s="2">
        <f>('DEPRECATED - DT-Prelim Calcs'!$C$6*AM74-AN74)/('DEPRECATED - DT-Prelim Calcs'!$C$6*AM74)*'DEPRECATED - DT-Prelim Calcs'!$C$7*AM74</f>
        <v>0.33008949390775044</v>
      </c>
      <c r="AP74" s="57">
        <f>AO74/'DEPRECATED - DT-Prelim Calcs'!$C$7*('DEPRECATED - DT-Prelim Calcs'!$C$8-'DEPRECATED - DT-Prelim Calcs'!$C$9)+'DEPRECATED - DT-Prelim Calcs'!$C$9</f>
        <v>20.27281413625078</v>
      </c>
      <c r="AQ74" s="57">
        <f t="shared" si="105"/>
        <v>20.27281413625078</v>
      </c>
      <c r="AR74" s="2">
        <f t="shared" si="125"/>
        <v>-4.2602747718500922E-8</v>
      </c>
      <c r="AS74" s="57">
        <f>AR74*'DEPRECATED - DT-Prelim Calcs'!$C$21/AM$2/'DEPRECATED - DT-Prelim Calcs'!$C$19/'DEPRECATED - DT-Prelim Calcs'!$C$18*3.39*'DEPRECATED - DT-Prelim Calcs'!$C$20</f>
        <v>-3.0873932642700618E-7</v>
      </c>
      <c r="AT74" s="46">
        <f t="shared" si="126"/>
        <v>0</v>
      </c>
      <c r="AU74" s="57">
        <f>AS73*'DEPRECATED - DT-Prelim Calcs'!$C$11+AU73</f>
        <v>39.345449398608217</v>
      </c>
      <c r="AV74" s="57">
        <f>AV73+0.5*AS74*'DEPRECATED - DT-Prelim Calcs'!$C$11^2+AU74*'DEPRECATED - DT-Prelim Calcs'!$C$11</f>
        <v>10973.926462819381</v>
      </c>
      <c r="AW74" s="57">
        <f>MIN('Drive Train'!$F$35-AQ73*'DEPRECATED - DT-Prelim Calcs'!$C$21*'Drive Train'!$F$39,AW73+AQ$2)</f>
        <v>11.021448336839367</v>
      </c>
      <c r="AX74" s="57">
        <f>'Drive Train'!$F$35-AQ74*'DEPRECATED - DT-Prelim Calcs'!$C$21*'Drive Train'!$F$39</f>
        <v>11.021448638734947</v>
      </c>
      <c r="AY74" s="1">
        <f>IF(AV74&gt;='Drive Train'!$F$29,1,0)</f>
        <v>1</v>
      </c>
      <c r="AZ74" s="57">
        <f t="shared" si="127"/>
        <v>22.525349040278645</v>
      </c>
      <c r="BA74" s="63">
        <f>BA73+'DEPRECATED - DT-Prelim Calcs'!$C$11</f>
        <v>280</v>
      </c>
      <c r="BB74" s="2">
        <f>BL74/'Drive Train'!$F$35</f>
        <v>0.48999999999999994</v>
      </c>
      <c r="BC74" s="46">
        <f>BJ74*12*60/(PI() * 'Drive Train'!$F$15)/BB$2*BB74</f>
        <v>5110.349591147834</v>
      </c>
      <c r="BD74" s="2">
        <f>('DEPRECATED - DT-Prelim Calcs'!$C$6*BB74-BC74)/('DEPRECATED - DT-Prelim Calcs'!$C$6*BB74)*'DEPRECATED - DT-Prelim Calcs'!$C$7*BB74</f>
        <v>-1.1297833986240675</v>
      </c>
      <c r="BE74" s="57">
        <f>BD74/'DEPRECATED - DT-Prelim Calcs'!$C$7*('DEPRECATED - DT-Prelim Calcs'!$C$8-'DEPRECATED - DT-Prelim Calcs'!$C$9)+'DEPRECATED - DT-Prelim Calcs'!$C$9</f>
        <v>-57.445730308492884</v>
      </c>
      <c r="BF74" s="57">
        <f t="shared" si="106"/>
        <v>-57.445730308492884</v>
      </c>
      <c r="BG74" s="2">
        <f t="shared" si="128"/>
        <v>-1.8933363324726473</v>
      </c>
      <c r="BH74" s="57">
        <f>BG74*'DEPRECATED - DT-Prelim Calcs'!$C$21/BB$2/'DEPRECATED - DT-Prelim Calcs'!$C$19/'DEPRECATED - DT-Prelim Calcs'!$C$18*3.39*'DEPRECATED - DT-Prelim Calcs'!$C$20</f>
        <v>-19.819055496001223</v>
      </c>
      <c r="BI74" s="46">
        <f t="shared" si="129"/>
        <v>1</v>
      </c>
      <c r="BJ74" s="57">
        <f>BH73*'DEPRECATED - DT-Prelim Calcs'!$C$11+BJ73</f>
        <v>63.008778386285869</v>
      </c>
      <c r="BK74" s="57">
        <f>BK73+0.5*BH74*'DEPRECATED - DT-Prelim Calcs'!$C$11^2+BJ74*'DEPRECATED - DT-Prelim Calcs'!$C$11</f>
        <v>6575.412933401084</v>
      </c>
      <c r="BL74" s="57">
        <f>MIN('Drive Train'!$F$35-BF73*'DEPRECATED - DT-Prelim Calcs'!$C$21*'Drive Train'!$F$39,BL73+BF$2)</f>
        <v>6.0759999999999996</v>
      </c>
      <c r="BM74" s="57">
        <f>'Drive Train'!$F$35-BF74*'DEPRECATED - DT-Prelim Calcs'!$C$21*'Drive Train'!$F$39</f>
        <v>16.306309660977519</v>
      </c>
      <c r="BN74" s="1">
        <f>IF(BK74&gt;='Drive Train'!$F$29,1,0)</f>
        <v>1</v>
      </c>
      <c r="BO74" s="57">
        <f t="shared" si="130"/>
        <v>-63.828589231658761</v>
      </c>
      <c r="BP74" s="63">
        <f>BP73+'DEPRECATED - DT-Prelim Calcs'!$C$11</f>
        <v>280</v>
      </c>
      <c r="BQ74" s="2">
        <f>CA74/'Drive Train'!$F$35</f>
        <v>0.48999999999999994</v>
      </c>
      <c r="BR74" s="46">
        <f>BY74*12*60/(PI() * 'Drive Train'!$F$15)/BQ$2*BQ74</f>
        <v>3902.4646918955223</v>
      </c>
      <c r="BS74" s="2">
        <f>('DEPRECATED - DT-Prelim Calcs'!$C$6*BQ74-BR74)/('DEPRECATED - DT-Prelim Calcs'!$C$6*BQ74)*'DEPRECATED - DT-Prelim Calcs'!$C$7*BQ74</f>
        <v>-0.58362906331486097</v>
      </c>
      <c r="BT74" s="57">
        <f>BS74/'DEPRECATED - DT-Prelim Calcs'!$C$7*('DEPRECATED - DT-Prelim Calcs'!$C$8-'DEPRECATED - DT-Prelim Calcs'!$C$9)+'DEPRECATED - DT-Prelim Calcs'!$C$9</f>
        <v>-28.370377105102353</v>
      </c>
      <c r="BU74" s="57">
        <f t="shared" si="107"/>
        <v>-28.370377105102353</v>
      </c>
      <c r="BV74" s="2">
        <f t="shared" si="131"/>
        <v>-1.1667082268027824</v>
      </c>
      <c r="BW74" s="57">
        <f>BV74*'DEPRECATED - DT-Prelim Calcs'!$C$21/BQ$2/'DEPRECATED - DT-Prelim Calcs'!$C$19/'DEPRECATED - DT-Prelim Calcs'!$C$18*3.39*'DEPRECATED - DT-Prelim Calcs'!$C$20</f>
        <v>-15.970665517268959</v>
      </c>
      <c r="BX74" s="46">
        <f t="shared" si="132"/>
        <v>1</v>
      </c>
      <c r="BY74" s="57">
        <f>BW73*'DEPRECATED - DT-Prelim Calcs'!$C$11+BY73</f>
        <v>36.794581053278904</v>
      </c>
      <c r="BZ74" s="57">
        <f>BZ73+0.5*BW74*'DEPRECATED - DT-Prelim Calcs'!$C$11^2+BY74*'DEPRECATED - DT-Prelim Calcs'!$C$11</f>
        <v>-4907.2812755358918</v>
      </c>
      <c r="CA74" s="57">
        <f>MIN('Drive Train'!$F$35-BU73*'DEPRECATED - DT-Prelim Calcs'!$C$21*'Drive Train'!$F$39,CA73+BU$2)</f>
        <v>6.0759999999999996</v>
      </c>
      <c r="CB74" s="57">
        <f>'Drive Train'!$F$35-BU74*'DEPRECATED - DT-Prelim Calcs'!$C$21*'Drive Train'!$F$39</f>
        <v>14.32918564314696</v>
      </c>
      <c r="CC74" s="1">
        <f>IF(BZ74&gt;='Drive Train'!$F$29,1,0)</f>
        <v>0</v>
      </c>
      <c r="CD74" s="57">
        <f t="shared" si="133"/>
        <v>-31.522641227891505</v>
      </c>
      <c r="CE74" s="63">
        <f>CE73+'DEPRECATED - DT-Prelim Calcs'!$C$11</f>
        <v>280</v>
      </c>
      <c r="CF74" s="2">
        <f>CP74/'Drive Train'!$F$35</f>
        <v>1.5314295407105605</v>
      </c>
      <c r="CG74" s="46">
        <f>CN74*12*60/(PI() * 'Drive Train'!$F$15)/CF$2*CF74</f>
        <v>-58656.438365147078</v>
      </c>
      <c r="CH74" s="2">
        <f>('DEPRECATED - DT-Prelim Calcs'!$C$6*CF74-CG74)/('DEPRECATED - DT-Prelim Calcs'!$C$6*CF74)*'DEPRECATED - DT-Prelim Calcs'!$C$7*CF74</f>
        <v>30.212699500805591</v>
      </c>
      <c r="CI74" s="57">
        <f>CH74/'DEPRECATED - DT-Prelim Calcs'!$C$7*('DEPRECATED - DT-Prelim Calcs'!$C$8-'DEPRECATED - DT-Prelim Calcs'!$C$9)+'DEPRECATED - DT-Prelim Calcs'!$C$9</f>
        <v>1611.1188157482813</v>
      </c>
      <c r="CJ74" s="57">
        <f t="shared" si="108"/>
        <v>93</v>
      </c>
      <c r="CK74" s="2">
        <f t="shared" si="134"/>
        <v>1.5241763143494644</v>
      </c>
      <c r="CL74" s="57">
        <f>CK74*'DEPRECATED - DT-Prelim Calcs'!$C$21/CF$2/'DEPRECATED - DT-Prelim Calcs'!$C$19/'DEPRECATED - DT-Prelim Calcs'!$C$18*3.39*'DEPRECATED - DT-Prelim Calcs'!$C$20</f>
        <v>25.773080821789936</v>
      </c>
      <c r="CM74" s="46">
        <f t="shared" si="135"/>
        <v>0</v>
      </c>
      <c r="CN74" s="57">
        <f>CL73*'DEPRECATED - DT-Prelim Calcs'!$C$11+CN73</f>
        <v>-143.24822700670896</v>
      </c>
      <c r="CO74" s="57">
        <f>CO73+0.5*CL74*'DEPRECATED - DT-Prelim Calcs'!$C$11^2+CN74*'DEPRECATED - DT-Prelim Calcs'!$C$11</f>
        <v>-20668.544625437695</v>
      </c>
      <c r="CP74" s="57">
        <f>MIN('Drive Train'!$F$35-CJ73*'DEPRECATED - DT-Prelim Calcs'!$C$21*'Drive Train'!$F$39,CP73+CJ$2)</f>
        <v>18.989726304810951</v>
      </c>
      <c r="CQ74" s="57">
        <f>'Drive Train'!$F$35-CJ74*'DEPRECATED - DT-Prelim Calcs'!$C$21*'Drive Train'!$F$39</f>
        <v>6.0759999999999996</v>
      </c>
      <c r="CR74" s="1">
        <f>IF(CO74&gt;='Drive Train'!$F$29,1,0)</f>
        <v>0</v>
      </c>
      <c r="CS74" s="57">
        <f t="shared" si="136"/>
        <v>103.33333333333333</v>
      </c>
      <c r="CT74" s="63">
        <f>CT73+'DEPRECATED - DT-Prelim Calcs'!$C$11</f>
        <v>280</v>
      </c>
      <c r="CU74" s="2">
        <f>DE74/'Drive Train'!$F$35</f>
        <v>0.48999999999999994</v>
      </c>
      <c r="CV74" s="46">
        <f>DC74*12*60/(PI() * 'Drive Train'!$F$15)/CU$2*CU74</f>
        <v>5977.9914158947367</v>
      </c>
      <c r="CW74" s="2">
        <f>('DEPRECATED - DT-Prelim Calcs'!$C$6*CU74-CV74)/('DEPRECATED - DT-Prelim Calcs'!$C$6*CU74)*'DEPRECATED - DT-Prelim Calcs'!$C$7*CU74</f>
        <v>-1.522094242458971</v>
      </c>
      <c r="CX74" s="57">
        <f>CW74/'DEPRECATED - DT-Prelim Calcs'!$C$7*('DEPRECATED - DT-Prelim Calcs'!$C$8-'DEPRECATED - DT-Prelim Calcs'!$C$9)+'DEPRECATED - DT-Prelim Calcs'!$C$9</f>
        <v>-78.330992243770126</v>
      </c>
      <c r="CY74" s="57">
        <f t="shared" si="109"/>
        <v>-78.330992243770126</v>
      </c>
      <c r="CZ74" s="2">
        <f t="shared" si="137"/>
        <v>-2.4152841901750177</v>
      </c>
      <c r="DA74" s="57">
        <f>CZ74*'DEPRECATED - DT-Prelim Calcs'!$C$21/CU$2/'DEPRECATED - DT-Prelim Calcs'!$C$19/'DEPRECATED - DT-Prelim Calcs'!$C$18*3.39*'DEPRECATED - DT-Prelim Calcs'!$C$20</f>
        <v>-48.620573785236729</v>
      </c>
      <c r="DB74" s="46">
        <f t="shared" si="138"/>
        <v>1</v>
      </c>
      <c r="DC74" s="57">
        <f>DA73*'DEPRECATED - DT-Prelim Calcs'!$C$11+DC73</f>
        <v>38.327375337546442</v>
      </c>
      <c r="DD74" s="57">
        <f>DD73+0.5*DA74*'DEPRECATED - DT-Prelim Calcs'!$C$11^2+DC74*'DEPRECATED - DT-Prelim Calcs'!$C$11</f>
        <v>-37405.526954864734</v>
      </c>
      <c r="DE74" s="57">
        <f>MIN('Drive Train'!$F$35-CY73*'DEPRECATED - DT-Prelim Calcs'!$C$21*'Drive Train'!$F$39,DE73+CY$2)</f>
        <v>6.0759999999999996</v>
      </c>
      <c r="DF74" s="57">
        <f>'Drive Train'!$F$35-CY74*'DEPRECATED - DT-Prelim Calcs'!$C$21*'Drive Train'!$F$39</f>
        <v>17.726507472576369</v>
      </c>
      <c r="DG74" s="1">
        <f>IF(DD74&gt;='Drive Train'!$F$29,1,0)</f>
        <v>0</v>
      </c>
      <c r="DH74" s="57">
        <f t="shared" si="139"/>
        <v>-87.034435826411254</v>
      </c>
      <c r="DI74" s="63">
        <f>DI73+'DEPRECATED - DT-Prelim Calcs'!$C$11</f>
        <v>280</v>
      </c>
      <c r="DJ74" s="2">
        <f>DT74/'Drive Train'!$F$35</f>
        <v>0.48999999999999994</v>
      </c>
      <c r="DK74" s="46">
        <f>DR74*12*60/(PI() * 'Drive Train'!$F$15)/DJ$2*DJ74</f>
        <v>-20823.151195182378</v>
      </c>
      <c r="DL74" s="2">
        <f>('DEPRECATED - DT-Prelim Calcs'!$C$6*DJ74-DK74)/('DEPRECATED - DT-Prelim Calcs'!$C$6*DJ74)*'DEPRECATED - DT-Prelim Calcs'!$C$7*DJ74</f>
        <v>10.596246037596535</v>
      </c>
      <c r="DM74" s="57">
        <f>DL74/'DEPRECATED - DT-Prelim Calcs'!$C$7*('DEPRECATED - DT-Prelim Calcs'!$C$8-'DEPRECATED - DT-Prelim Calcs'!$C$9)+'DEPRECATED - DT-Prelim Calcs'!$C$9</f>
        <v>566.80720606789862</v>
      </c>
      <c r="DN74" s="57">
        <f t="shared" si="110"/>
        <v>93</v>
      </c>
      <c r="DO74" s="2">
        <f t="shared" si="140"/>
        <v>1.1037138828047846</v>
      </c>
      <c r="DP74" s="57">
        <f>DO74*'DEPRECATED - DT-Prelim Calcs'!$C$21/DJ$2/'DEPRECATED - DT-Prelim Calcs'!$C$19/'DEPRECATED - DT-Prelim Calcs'!$C$18*3.39*'DEPRECATED - DT-Prelim Calcs'!$C$20</f>
        <v>25.773080821789936</v>
      </c>
      <c r="DQ74" s="46">
        <f t="shared" si="141"/>
        <v>0</v>
      </c>
      <c r="DR74" s="57">
        <f>DP73*'DEPRECATED - DT-Prelim Calcs'!$C$11+DR73</f>
        <v>-115.09123648728801</v>
      </c>
      <c r="DS74" s="57">
        <f>DS73+0.5*DP74*'DEPRECATED - DT-Prelim Calcs'!$C$11^2+DR74*'DEPRECATED - DT-Prelim Calcs'!$C$11</f>
        <v>-76980.9054052594</v>
      </c>
      <c r="DT74" s="57">
        <f>MIN('Drive Train'!$F$35-DN73*'DEPRECATED - DT-Prelim Calcs'!$C$21*'Drive Train'!$F$39,DT73+DN$2)</f>
        <v>6.0759999999999996</v>
      </c>
      <c r="DU74" s="57">
        <f>'Drive Train'!$F$35-DN74*'DEPRECATED - DT-Prelim Calcs'!$C$21*'Drive Train'!$F$39</f>
        <v>6.0759999999999996</v>
      </c>
      <c r="DV74" s="1">
        <f>IF(DS74&gt;='Drive Train'!$F$29,1,0)</f>
        <v>0</v>
      </c>
      <c r="DW74" s="57">
        <f t="shared" si="142"/>
        <v>103.33333333333333</v>
      </c>
      <c r="DX74" s="63">
        <f>DX73+'DEPRECATED - DT-Prelim Calcs'!$C$11</f>
        <v>280</v>
      </c>
      <c r="DY74" s="2">
        <f>EI74/'Drive Train'!$F$35</f>
        <v>0.48999999999999994</v>
      </c>
      <c r="DZ74" s="46">
        <f>EG74*12*60/(PI() * 'Drive Train'!$F$15)/DY$2*DY74</f>
        <v>-145907.11894588632</v>
      </c>
      <c r="EA74" s="2">
        <f>('DEPRECATED - DT-Prelim Calcs'!$C$6*DY74-DZ74)/('DEPRECATED - DT-Prelim Calcs'!$C$6*DY74)*'DEPRECATED - DT-Prelim Calcs'!$C$7*DY74</f>
        <v>67.15391250648895</v>
      </c>
      <c r="EB74" s="57">
        <f>EA74/'DEPRECATED - DT-Prelim Calcs'!$C$7*('DEPRECATED - DT-Prelim Calcs'!$C$8-'DEPRECATED - DT-Prelim Calcs'!$C$9)+'DEPRECATED - DT-Prelim Calcs'!$C$9</f>
        <v>3577.7402384159886</v>
      </c>
      <c r="EC74" s="57">
        <f t="shared" si="111"/>
        <v>93</v>
      </c>
      <c r="ED74" s="2">
        <f t="shared" si="143"/>
        <v>0.96993038185874991</v>
      </c>
      <c r="EE74" s="57">
        <f>ED74*'DEPRECATED - DT-Prelim Calcs'!$C$21/DY$2/'DEPRECATED - DT-Prelim Calcs'!$C$19/'DEPRECATED - DT-Prelim Calcs'!$C$18*3.39*'DEPRECATED - DT-Prelim Calcs'!$C$20</f>
        <v>25.773080821789936</v>
      </c>
      <c r="EF74" s="46">
        <f t="shared" si="144"/>
        <v>0</v>
      </c>
      <c r="EG74" s="57">
        <f>EE73*'DEPRECATED - DT-Prelim Calcs'!$C$11+EG73</f>
        <v>-708.69006336865903</v>
      </c>
      <c r="EH74" s="57">
        <f>EH73+0.5*EE74*'DEPRECATED - DT-Prelim Calcs'!$C$11^2+EG74*'DEPRECATED - DT-Prelim Calcs'!$C$11</f>
        <v>-124457.56721096182</v>
      </c>
      <c r="EI74" s="57">
        <f>MIN('Drive Train'!$F$35-EC73*'DEPRECATED - DT-Prelim Calcs'!$C$21*'Drive Train'!$F$39,EI73+EC$2)</f>
        <v>6.0759999999999996</v>
      </c>
      <c r="EJ74" s="57">
        <f>'Drive Train'!$F$35-EC74*'DEPRECATED - DT-Prelim Calcs'!$C$21*'Drive Train'!$F$39</f>
        <v>6.0759999999999996</v>
      </c>
      <c r="EK74" s="1">
        <f>IF(EH74&gt;='Drive Train'!$F$29,1,0)</f>
        <v>0</v>
      </c>
      <c r="EL74" s="57">
        <f t="shared" si="145"/>
        <v>103.33333333333333</v>
      </c>
      <c r="EM74" s="63">
        <f>EM73+'DEPRECATED - DT-Prelim Calcs'!$C$11</f>
        <v>280</v>
      </c>
      <c r="EN74" s="2">
        <f>EX74/'Drive Train'!$F$35</f>
        <v>0.48999999999999994</v>
      </c>
      <c r="EO74" s="46">
        <f>EV74*12*60/(PI() * 'Drive Train'!$F$15)/EN$2*EN74</f>
        <v>-76904.226081988381</v>
      </c>
      <c r="EP74" s="2">
        <f>('DEPRECATED - DT-Prelim Calcs'!$C$6*EN74-EO74)/('DEPRECATED - DT-Prelim Calcs'!$C$6*EN74)*'DEPRECATED - DT-Prelim Calcs'!$C$7*EN74</f>
        <v>35.953730179660788</v>
      </c>
      <c r="EQ74" s="57">
        <f>EP74/'DEPRECATED - DT-Prelim Calcs'!$C$7*('DEPRECATED - DT-Prelim Calcs'!$C$8-'DEPRECATED - DT-Prelim Calcs'!$C$9)+'DEPRECATED - DT-Prelim Calcs'!$C$9</f>
        <v>1916.75127885912</v>
      </c>
      <c r="ER74" s="57">
        <f t="shared" si="112"/>
        <v>93</v>
      </c>
      <c r="ES74" s="2">
        <f t="shared" si="146"/>
        <v>0.86507304327942547</v>
      </c>
      <c r="ET74" s="57">
        <f>ES74*'DEPRECATED - DT-Prelim Calcs'!$C$21/EN$2/'DEPRECATED - DT-Prelim Calcs'!$C$19/'DEPRECATED - DT-Prelim Calcs'!$C$18*3.39*'DEPRECATED - DT-Prelim Calcs'!$C$20</f>
        <v>25.773080821789936</v>
      </c>
      <c r="EU74" s="46">
        <f t="shared" si="147"/>
        <v>0</v>
      </c>
      <c r="EV74" s="57">
        <f>ET73*'DEPRECATED - DT-Prelim Calcs'!$C$11+EV73</f>
        <v>-333.15189146329737</v>
      </c>
      <c r="EW74" s="57">
        <f>EW73+0.5*ET74*'DEPRECATED - DT-Prelim Calcs'!$C$11^2+EV74*'DEPRECATED - DT-Prelim Calcs'!$C$11</f>
        <v>-144770.97271650549</v>
      </c>
      <c r="EX74" s="57">
        <f>MIN('Drive Train'!$F$35-ER73*'DEPRECATED - DT-Prelim Calcs'!$C$21*'Drive Train'!$F$39,EX73+ER$2)</f>
        <v>6.0759999999999996</v>
      </c>
      <c r="EY74" s="57">
        <f>'Drive Train'!$F$35-ER74*'DEPRECATED - DT-Prelim Calcs'!$C$21*'Drive Train'!$F$39</f>
        <v>6.0759999999999996</v>
      </c>
      <c r="EZ74" s="1">
        <f>IF(EW74&gt;='Drive Train'!$F$29,1,0)</f>
        <v>0</v>
      </c>
      <c r="FA74" s="57">
        <f t="shared" si="148"/>
        <v>103.33333333333333</v>
      </c>
      <c r="FB74" s="63">
        <f>FB73+'DEPRECATED - DT-Prelim Calcs'!$C$11</f>
        <v>280</v>
      </c>
      <c r="FC74" s="2">
        <f>FM74/'Drive Train'!$F$35</f>
        <v>0.48999999999999994</v>
      </c>
      <c r="FD74" s="46">
        <f>FK74*12*60/(PI() * 'Drive Train'!$F$15)/FC$2*FC74</f>
        <v>-248954.25785269632</v>
      </c>
      <c r="FE74" s="2">
        <f>('DEPRECATED - DT-Prelim Calcs'!$C$6*FC74-FD74)/('DEPRECATED - DT-Prelim Calcs'!$C$6*FC74)*'DEPRECATED - DT-Prelim Calcs'!$C$7*FC74</f>
        <v>113.74745936679139</v>
      </c>
      <c r="FF74" s="57">
        <f>FE74/'DEPRECATED - DT-Prelim Calcs'!$C$7*('DEPRECATED - DT-Prelim Calcs'!$C$8-'DEPRECATED - DT-Prelim Calcs'!$C$9)+'DEPRECATED - DT-Prelim Calcs'!$C$9</f>
        <v>6058.2182725142475</v>
      </c>
      <c r="FG74" s="57">
        <f t="shared" si="113"/>
        <v>93</v>
      </c>
      <c r="FH74" s="2">
        <f t="shared" si="149"/>
        <v>0.78067567320338405</v>
      </c>
      <c r="FI74" s="57">
        <f>FH74*'DEPRECATED - DT-Prelim Calcs'!$C$21/FC$2/'DEPRECATED - DT-Prelim Calcs'!$C$19/'DEPRECATED - DT-Prelim Calcs'!$C$18*3.39*'DEPRECATED - DT-Prelim Calcs'!$C$20</f>
        <v>25.773080821789936</v>
      </c>
      <c r="FJ74" s="46">
        <f t="shared" si="150"/>
        <v>0</v>
      </c>
      <c r="FK74" s="57">
        <f>FI73*'DEPRECATED - DT-Prelim Calcs'!$C$11+FK73</f>
        <v>-973.26140810095796</v>
      </c>
      <c r="FL74" s="57">
        <f>FL73+0.5*FI74*'DEPRECATED - DT-Prelim Calcs'!$C$11^2+FK74*'DEPRECATED - DT-Prelim Calcs'!$C$11</f>
        <v>-196463.98351221878</v>
      </c>
      <c r="FM74" s="57">
        <f>MIN('Drive Train'!$F$35-FG73*'DEPRECATED - DT-Prelim Calcs'!$C$21*'Drive Train'!$F$39,FM73+FG$2)</f>
        <v>6.0759999999999996</v>
      </c>
      <c r="FN74" s="57">
        <f>'Drive Train'!$F$35-FG74*'DEPRECATED - DT-Prelim Calcs'!$C$21*'Drive Train'!$F$39</f>
        <v>6.0759999999999996</v>
      </c>
      <c r="FO74" s="1">
        <f>IF(FL74&gt;='Drive Train'!$F$29,1,0)</f>
        <v>0</v>
      </c>
      <c r="FP74" s="57">
        <f t="shared" si="151"/>
        <v>103.33333333333333</v>
      </c>
      <c r="FQ74" s="63">
        <f>FQ73+'DEPRECATED - DT-Prelim Calcs'!$C$11</f>
        <v>280</v>
      </c>
      <c r="FR74" s="2">
        <f>GB74/'Drive Train'!$F$35</f>
        <v>3.3173741726070149</v>
      </c>
      <c r="FS74" s="46">
        <f>FZ74*12*60/(PI() * 'Drive Train'!$F$15)/FR$2*FR74</f>
        <v>-2898157.2907294123</v>
      </c>
      <c r="FT74" s="2">
        <f>('DEPRECATED - DT-Prelim Calcs'!$C$6*FR74-FS74)/('DEPRECATED - DT-Prelim Calcs'!$C$6*FR74)*'DEPRECATED - DT-Prelim Calcs'!$C$7*FR74</f>
        <v>1318.4187124047419</v>
      </c>
      <c r="FU74" s="57">
        <f>FT74/'DEPRECATED - DT-Prelim Calcs'!$C$7*('DEPRECATED - DT-Prelim Calcs'!$C$8-'DEPRECATED - DT-Prelim Calcs'!$C$9)+'DEPRECATED - DT-Prelim Calcs'!$C$9</f>
        <v>70190.716930094757</v>
      </c>
      <c r="FV74" s="57">
        <f t="shared" si="114"/>
        <v>93</v>
      </c>
      <c r="FW74" s="2">
        <f t="shared" si="152"/>
        <v>0.7112822800297498</v>
      </c>
      <c r="FX74" s="57">
        <f>FW74*'DEPRECATED - DT-Prelim Calcs'!$C$21/FR$2/'DEPRECATED - DT-Prelim Calcs'!$C$19/'DEPRECATED - DT-Prelim Calcs'!$C$18*3.39*'DEPRECATED - DT-Prelim Calcs'!$C$20</f>
        <v>25.773080821789936</v>
      </c>
      <c r="FY74" s="46">
        <f t="shared" si="153"/>
        <v>0</v>
      </c>
      <c r="FZ74" s="57">
        <f>FX73*'DEPRECATED - DT-Prelim Calcs'!$C$11+FZ73</f>
        <v>-1524.7718325411495</v>
      </c>
      <c r="GA74" s="57">
        <f>GA73+0.5*FX74*'DEPRECATED - DT-Prelim Calcs'!$C$11^2+FZ74*'DEPRECATED - DT-Prelim Calcs'!$C$11</f>
        <v>-214091.51924545044</v>
      </c>
      <c r="GB74" s="57">
        <f>MIN('Drive Train'!$F$35-FV73*'DEPRECATED - DT-Prelim Calcs'!$C$21*'Drive Train'!$F$39,GB73+FV$2)</f>
        <v>41.135439740326987</v>
      </c>
      <c r="GC74" s="57">
        <f>'Drive Train'!$F$35-FV74*'DEPRECATED - DT-Prelim Calcs'!$C$21*'Drive Train'!$F$39</f>
        <v>6.0759999999999996</v>
      </c>
      <c r="GD74" s="1">
        <f>IF(GA74&gt;='Drive Train'!$F$29,1,0)</f>
        <v>0</v>
      </c>
      <c r="GE74" s="57">
        <f t="shared" si="154"/>
        <v>103.33333333333333</v>
      </c>
      <c r="GF74" s="63">
        <f>GF73+'DEPRECATED - DT-Prelim Calcs'!$C$11</f>
        <v>280</v>
      </c>
      <c r="GG74" s="2">
        <f>GQ74/'Drive Train'!$F$35</f>
        <v>0.83548387096774201</v>
      </c>
      <c r="GH74" s="46">
        <f>GO74*12*60/(PI() * 'Drive Train'!$F$15)/GG$2*GG74</f>
        <v>-26175.706293349038</v>
      </c>
      <c r="GI74" s="2">
        <f>('DEPRECATED - DT-Prelim Calcs'!$C$6*GG74-GH74)/('DEPRECATED - DT-Prelim Calcs'!$C$6*GG74)*'DEPRECATED - DT-Prelim Calcs'!$C$7*GG74</f>
        <v>13.84906062564974</v>
      </c>
      <c r="GJ74" s="57">
        <f>GI74/'DEPRECATED - DT-Prelim Calcs'!$C$7*('DEPRECATED - DT-Prelim Calcs'!$C$8-'DEPRECATED - DT-Prelim Calcs'!$C$9)+'DEPRECATED - DT-Prelim Calcs'!$C$9</f>
        <v>739.97571712483887</v>
      </c>
      <c r="GK74" s="57">
        <f t="shared" si="155"/>
        <v>29.999999999999982</v>
      </c>
      <c r="GL74" s="2">
        <f t="shared" si="156"/>
        <v>0.99579519204165001</v>
      </c>
      <c r="GM74" s="57">
        <f>GL74*'DEPRECATED - DT-Prelim Calcs'!$C$21/GG$2/'DEPRECATED - DT-Prelim Calcs'!$C$19/'DEPRECATED - DT-Prelim Calcs'!$C$18*3.39*'DEPRECATED - DT-Prelim Calcs'!$C$20</f>
        <v>25.773080821789936</v>
      </c>
      <c r="GN74" s="46">
        <f t="shared" si="157"/>
        <v>0</v>
      </c>
      <c r="GO74" s="57">
        <f>GM73*'DEPRECATED - DT-Prelim Calcs'!$C$11+GO73</f>
        <v>-76.553621753903698</v>
      </c>
      <c r="GP74" s="57">
        <f>GP73+0.5*GM74*'DEPRECATED - DT-Prelim Calcs'!$C$11^2+GO74*'DEPRECATED - DT-Prelim Calcs'!$C$11</f>
        <v>-106515.04908669152</v>
      </c>
      <c r="GQ74" s="57">
        <f>MIN('Drive Train'!$F$35-GK73*'DEPRECATED - DT-Prelim Calcs'!$C$21*'Drive Train'!$F$39,GQ73+GK$2)</f>
        <v>10.360000000000001</v>
      </c>
      <c r="GR74" s="57">
        <f>'Drive Train'!$F$35-GK74*'DEPRECATED - DT-Prelim Calcs'!$C$21*'Drive Train'!$F$39</f>
        <v>10.360000000000001</v>
      </c>
      <c r="GS74" s="1">
        <f>IF(GP74&gt;='Drive Train'!$F$29,1,0)</f>
        <v>0</v>
      </c>
      <c r="GT74" s="57">
        <f t="shared" si="158"/>
        <v>33.333333333333314</v>
      </c>
      <c r="GU74" s="63">
        <f>GU73+'DEPRECATED - DT-Prelim Calcs'!$C$11</f>
        <v>280</v>
      </c>
      <c r="GV74" s="2">
        <f>HF74/'Drive Train'!$F$35</f>
        <v>0.81720430107526887</v>
      </c>
      <c r="GW74" s="46">
        <f>HD74*12*60/(PI() * 'Drive Train'!$F$15)/GV$2*GV74</f>
        <v>-30419.204705095271</v>
      </c>
      <c r="GX74" s="2">
        <f>('DEPRECATED - DT-Prelim Calcs'!$C$6*GV74-GW74)/('DEPRECATED - DT-Prelim Calcs'!$C$6*GV74)*'DEPRECATED - DT-Prelim Calcs'!$C$7*GV74</f>
        <v>15.723736913298641</v>
      </c>
      <c r="GY74" s="57">
        <f>GX74/'DEPRECATED - DT-Prelim Calcs'!$C$7*('DEPRECATED - DT-Prelim Calcs'!$C$8-'DEPRECATED - DT-Prelim Calcs'!$C$9)+'DEPRECATED - DT-Prelim Calcs'!$C$9</f>
        <v>839.77694853784897</v>
      </c>
      <c r="GZ74" s="57">
        <f t="shared" si="115"/>
        <v>33.333333333333314</v>
      </c>
      <c r="HA74" s="2">
        <f t="shared" si="159"/>
        <v>0.99579519204165001</v>
      </c>
      <c r="HB74" s="57">
        <f>HA74*'DEPRECATED - DT-Prelim Calcs'!$C$21/GV$2/'DEPRECATED - DT-Prelim Calcs'!$C$19/'DEPRECATED - DT-Prelim Calcs'!$C$18*3.39*'DEPRECATED - DT-Prelim Calcs'!$C$20</f>
        <v>25.773080821789936</v>
      </c>
      <c r="HC74" s="46">
        <f t="shared" si="160"/>
        <v>0</v>
      </c>
      <c r="HD74" s="57">
        <f>HB73*'DEPRECATED - DT-Prelim Calcs'!$C$11+HD73</f>
        <v>-90.954169984285031</v>
      </c>
      <c r="HE74" s="57">
        <f>HE73+0.5*HB74*'DEPRECATED - DT-Prelim Calcs'!$C$11^2+HD74*'DEPRECATED - DT-Prelim Calcs'!$C$11</f>
        <v>-106354.9017119339</v>
      </c>
      <c r="HF74" s="57">
        <f>MIN('Drive Train'!$F$35-GZ73*'DEPRECATED - DT-Prelim Calcs'!$C$21*'Drive Train'!$F$39,HF73+GZ$2)</f>
        <v>10.133333333333335</v>
      </c>
      <c r="HG74" s="57">
        <f>'Drive Train'!$F$35-GZ74*'DEPRECATED - DT-Prelim Calcs'!$C$21*'Drive Train'!$F$39</f>
        <v>10.133333333333335</v>
      </c>
      <c r="HH74" s="1">
        <f>IF(HE74&gt;='Drive Train'!$F$29,1,0)</f>
        <v>0</v>
      </c>
      <c r="HI74" s="57">
        <f t="shared" si="161"/>
        <v>37.037037037037017</v>
      </c>
      <c r="HJ74" s="63">
        <f>HJ73+'DEPRECATED - DT-Prelim Calcs'!$C$11</f>
        <v>280</v>
      </c>
      <c r="HK74" s="2">
        <f>HU74/'Drive Train'!$F$35</f>
        <v>1.2852533626457918</v>
      </c>
      <c r="HL74" s="46">
        <f>HS74*12*60/(PI() * 'Drive Train'!$F$15)/HK$2*HK74</f>
        <v>-78055.113389677092</v>
      </c>
      <c r="HM74" s="2">
        <f>('DEPRECATED - DT-Prelim Calcs'!$C$6*HK74-HL74)/('DEPRECATED - DT-Prelim Calcs'!$C$6*HK74)*'DEPRECATED - DT-Prelim Calcs'!$C$7*HK74</f>
        <v>38.390673224824724</v>
      </c>
      <c r="HN74" s="57">
        <f>HM74/'DEPRECATED - DT-Prelim Calcs'!$C$7*('DEPRECATED - DT-Prelim Calcs'!$C$8-'DEPRECATED - DT-Prelim Calcs'!$C$9)+'DEPRECATED - DT-Prelim Calcs'!$C$9</f>
        <v>2046.485632674279</v>
      </c>
      <c r="HO74" s="57">
        <f t="shared" si="116"/>
        <v>36.66666666666665</v>
      </c>
      <c r="HP74" s="2">
        <f t="shared" si="162"/>
        <v>0.99579519204165001</v>
      </c>
      <c r="HQ74" s="57">
        <f>HP74*'DEPRECATED - DT-Prelim Calcs'!$C$21/HK$2/'DEPRECATED - DT-Prelim Calcs'!$C$19/'DEPRECATED - DT-Prelim Calcs'!$C$18*3.39*'DEPRECATED - DT-Prelim Calcs'!$C$20</f>
        <v>25.773080821789936</v>
      </c>
      <c r="HR74" s="46">
        <f t="shared" si="163"/>
        <v>0</v>
      </c>
      <c r="HS74" s="57">
        <f>HQ73*'DEPRECATED - DT-Prelim Calcs'!$C$11+HS73</f>
        <v>-148.39457127800205</v>
      </c>
      <c r="HT74" s="57">
        <f>HT73+0.5*HQ74*'DEPRECATED - DT-Prelim Calcs'!$C$11^2+HS74*'DEPRECATED - DT-Prelim Calcs'!$C$11</f>
        <v>-116537.58803139551</v>
      </c>
      <c r="HU74" s="57">
        <f>MIN('Drive Train'!$F$35-HO73*'DEPRECATED - DT-Prelim Calcs'!$C$21*'Drive Train'!$F$39,HU73+HO$2)</f>
        <v>15.937141696807819</v>
      </c>
      <c r="HV74" s="57">
        <f>'Drive Train'!$F$35-HO74*'DEPRECATED - DT-Prelim Calcs'!$C$21*'Drive Train'!$F$39</f>
        <v>9.9066666666666681</v>
      </c>
      <c r="HW74" s="1">
        <f>IF(HT74&gt;='Drive Train'!$F$29,1,0)</f>
        <v>0</v>
      </c>
      <c r="HX74" s="57">
        <f t="shared" si="164"/>
        <v>40.740740740740726</v>
      </c>
      <c r="HY74" s="63">
        <f>HY73+'DEPRECATED - DT-Prelim Calcs'!$C$11</f>
        <v>280</v>
      </c>
      <c r="HZ74" s="2">
        <f>IJ74/'Drive Train'!$F$35</f>
        <v>0.78064516129032269</v>
      </c>
      <c r="IA74" s="46">
        <f>IH74*12*60/(PI() * 'Drive Train'!$F$15)/HZ$2*HZ74</f>
        <v>-114800.65102876608</v>
      </c>
      <c r="IB74" s="2">
        <f>('DEPRECATED - DT-Prelim Calcs'!$C$6*HZ74-IA74)/('DEPRECATED - DT-Prelim Calcs'!$C$6*HZ74)*'DEPRECATED - DT-Prelim Calcs'!$C$7*HZ74</f>
        <v>53.789341514005429</v>
      </c>
      <c r="IC74" s="57">
        <f>IB74/'DEPRECATED - DT-Prelim Calcs'!$C$7*('DEPRECATED - DT-Prelim Calcs'!$C$8-'DEPRECATED - DT-Prelim Calcs'!$C$9)+'DEPRECATED - DT-Prelim Calcs'!$C$9</f>
        <v>2866.2570606833597</v>
      </c>
      <c r="ID74" s="57">
        <f t="shared" si="117"/>
        <v>39.999999999999986</v>
      </c>
      <c r="IE74" s="2">
        <f t="shared" si="165"/>
        <v>0.99579519204165001</v>
      </c>
      <c r="IF74" s="57">
        <f>IE74*'DEPRECATED - DT-Prelim Calcs'!$C$21/HZ$2/'DEPRECATED - DT-Prelim Calcs'!$C$19/'DEPRECATED - DT-Prelim Calcs'!$C$18*3.39*'DEPRECATED - DT-Prelim Calcs'!$C$20</f>
        <v>25.773080821789936</v>
      </c>
      <c r="IG74" s="46">
        <f t="shared" si="166"/>
        <v>0</v>
      </c>
      <c r="IH74" s="57">
        <f>IF73*'DEPRECATED - DT-Prelim Calcs'!$C$11+IH73</f>
        <v>-359.33215506036481</v>
      </c>
      <c r="II74" s="57">
        <f>II73+0.5*IF74*'DEPRECATED - DT-Prelim Calcs'!$C$11^2+IH74*'DEPRECATED - DT-Prelim Calcs'!$C$11</f>
        <v>-144180.99975960408</v>
      </c>
      <c r="IJ74" s="57">
        <f>MIN('Drive Train'!$F$35-ID73*'DEPRECATED - DT-Prelim Calcs'!$C$21*'Drive Train'!$F$39,IJ73+ID$2)</f>
        <v>9.6800000000000015</v>
      </c>
      <c r="IK74" s="57">
        <f>'Drive Train'!$F$35-ID74*'DEPRECATED - DT-Prelim Calcs'!$C$21*'Drive Train'!$F$39</f>
        <v>9.6800000000000015</v>
      </c>
      <c r="IL74" s="1">
        <f>IF(II74&gt;='Drive Train'!$F$29,1,0)</f>
        <v>0</v>
      </c>
      <c r="IM74" s="57">
        <f t="shared" si="167"/>
        <v>44.444444444444429</v>
      </c>
      <c r="IN74" s="63">
        <f>IN73+'DEPRECATED - DT-Prelim Calcs'!$C$11</f>
        <v>280</v>
      </c>
      <c r="IO74" s="2">
        <f>IY74/'Drive Train'!$F$35</f>
        <v>0.76236559139784954</v>
      </c>
      <c r="IP74" s="46">
        <f>IW74*12*60/(PI() * 'Drive Train'!$F$15)/IO$2*IO74</f>
        <v>-16541.862096202531</v>
      </c>
      <c r="IQ74" s="2">
        <f>('DEPRECATED - DT-Prelim Calcs'!$C$6*IO74-IP74)/('DEPRECATED - DT-Prelim Calcs'!$C$6*IO74)*'DEPRECATED - DT-Prelim Calcs'!$C$7*IO74</f>
        <v>9.3168297153904138</v>
      </c>
      <c r="IR74" s="57">
        <f>IQ74/'DEPRECATED - DT-Prelim Calcs'!$C$7*('DEPRECATED - DT-Prelim Calcs'!$C$8-'DEPRECATED - DT-Prelim Calcs'!$C$9)+'DEPRECATED - DT-Prelim Calcs'!$C$9</f>
        <v>498.69554045003736</v>
      </c>
      <c r="IS74" s="57">
        <f t="shared" si="118"/>
        <v>43.333333333333321</v>
      </c>
      <c r="IT74" s="2">
        <f t="shared" si="168"/>
        <v>0.99579519204165001</v>
      </c>
      <c r="IU74" s="57">
        <f>IT74*'DEPRECATED - DT-Prelim Calcs'!$C$21/IO$2/'DEPRECATED - DT-Prelim Calcs'!$C$19/'DEPRECATED - DT-Prelim Calcs'!$C$18*3.39*'DEPRECATED - DT-Prelim Calcs'!$C$20</f>
        <v>25.773080821789936</v>
      </c>
      <c r="IV74" s="46">
        <f t="shared" si="169"/>
        <v>0</v>
      </c>
      <c r="IW74" s="57">
        <f>IU73*'DEPRECATED - DT-Prelim Calcs'!$C$11+IW73</f>
        <v>-53.018387207678401</v>
      </c>
      <c r="IX74" s="57">
        <f>IX73+0.5*IU74*'DEPRECATED - DT-Prelim Calcs'!$C$11^2+IW74*'DEPRECATED - DT-Prelim Calcs'!$C$11</f>
        <v>-125075.1026473026</v>
      </c>
      <c r="IY74" s="57">
        <f>MIN('Drive Train'!$F$35-IS73*'DEPRECATED - DT-Prelim Calcs'!$C$21*'Drive Train'!$F$39,IY73+IS$2)</f>
        <v>9.4533333333333349</v>
      </c>
      <c r="IZ74" s="57">
        <f>'Drive Train'!$F$35-IS74*'DEPRECATED - DT-Prelim Calcs'!$C$21*'Drive Train'!$F$39</f>
        <v>9.4533333333333349</v>
      </c>
      <c r="JA74" s="1">
        <f>IF(IX74&gt;='Drive Train'!$F$29,1,0)</f>
        <v>0</v>
      </c>
      <c r="JB74" s="57">
        <f t="shared" si="170"/>
        <v>48.148148148148138</v>
      </c>
      <c r="JC74" s="63">
        <f>JC73+'DEPRECATED - DT-Prelim Calcs'!$C$11</f>
        <v>280</v>
      </c>
      <c r="JD74" s="2">
        <f>JN74/'Drive Train'!$F$35</f>
        <v>0.74408602150537628</v>
      </c>
      <c r="JE74" s="46">
        <f>JL74*12*60/(PI() * 'Drive Train'!$F$15)/JD$2*JD74</f>
        <v>-27302.412483540022</v>
      </c>
      <c r="JF74" s="2">
        <f>('DEPRECATED - DT-Prelim Calcs'!$C$6*JD74-JE74)/('DEPRECATED - DT-Prelim Calcs'!$C$6*JD74)*'DEPRECATED - DT-Prelim Calcs'!$C$7*JD74</f>
        <v>14.138240573616224</v>
      </c>
      <c r="JG74" s="57">
        <f>JF74/'DEPRECATED - DT-Prelim Calcs'!$C$7*('DEPRECATED - DT-Prelim Calcs'!$C$8-'DEPRECATED - DT-Prelim Calcs'!$C$9)+'DEPRECATED - DT-Prelim Calcs'!$C$9</f>
        <v>755.3706496244655</v>
      </c>
      <c r="JH74" s="57">
        <f t="shared" si="119"/>
        <v>46.666666666666657</v>
      </c>
      <c r="JI74" s="2">
        <f t="shared" si="171"/>
        <v>0.99579519204165001</v>
      </c>
      <c r="JJ74" s="57">
        <f>JI74*'DEPRECATED - DT-Prelim Calcs'!$C$21/JD$2/'DEPRECATED - DT-Prelim Calcs'!$C$19/'DEPRECATED - DT-Prelim Calcs'!$C$18*3.39*'DEPRECATED - DT-Prelim Calcs'!$C$20</f>
        <v>25.773080821789936</v>
      </c>
      <c r="JK74" s="46">
        <f t="shared" si="172"/>
        <v>0</v>
      </c>
      <c r="JL74" s="57">
        <f>JJ73*'DEPRECATED - DT-Prelim Calcs'!$C$11+JL73</f>
        <v>-89.656809686580786</v>
      </c>
      <c r="JM74" s="57">
        <f>JM73+0.5*JJ74*'DEPRECATED - DT-Prelim Calcs'!$C$11^2+JL74*'DEPRECATED - DT-Prelim Calcs'!$C$11</f>
        <v>-138336.89402191367</v>
      </c>
      <c r="JN74" s="57">
        <f>MIN('Drive Train'!$F$35-JH73*'DEPRECATED - DT-Prelim Calcs'!$C$21*'Drive Train'!$F$39,JN73+JH$2)</f>
        <v>9.2266666666666666</v>
      </c>
      <c r="JO74" s="57">
        <f>'Drive Train'!$F$35-JH74*'DEPRECATED - DT-Prelim Calcs'!$C$21*'Drive Train'!$F$39</f>
        <v>9.2266666666666666</v>
      </c>
      <c r="JP74" s="1">
        <f>IF(JM74&gt;='Drive Train'!$F$29,1,0)</f>
        <v>0</v>
      </c>
      <c r="JQ74" s="57">
        <f>MIN(JG74,'DEPRECATED - DT-Prelim Calcs'!$C$10)*'DEPRECATED - DT-Prelim Calcs'!$C$11*1000/60/60</f>
        <v>103.33333333333333</v>
      </c>
      <c r="JR74" s="63">
        <f>JR73+'DEPRECATED - DT-Prelim Calcs'!$C$11</f>
        <v>280</v>
      </c>
      <c r="JS74" s="2">
        <f>KC74/'Drive Train'!$F$35</f>
        <v>0.72580645161290325</v>
      </c>
      <c r="JT74" s="46">
        <f>KA74*12*60/(PI() * 'Drive Train'!$F$15)/JS$2*JS74</f>
        <v>-130345.71479304388</v>
      </c>
      <c r="JU74" s="2">
        <f>('DEPRECATED - DT-Prelim Calcs'!$C$6*JS74-JT74)/('DEPRECATED - DT-Prelim Calcs'!$C$6*JS74)*'DEPRECATED - DT-Prelim Calcs'!$C$7*JS74</f>
        <v>60.685998923853475</v>
      </c>
      <c r="JV74" s="57">
        <f>JU74/'DEPRECATED - DT-Prelim Calcs'!$C$7*('DEPRECATED - DT-Prelim Calcs'!$C$8-'DEPRECATED - DT-Prelim Calcs'!$C$9)+'DEPRECATED - DT-Prelim Calcs'!$C$9</f>
        <v>3233.4110630416599</v>
      </c>
      <c r="JW74" s="57">
        <f t="shared" si="120"/>
        <v>49.999999999999993</v>
      </c>
      <c r="JX74" s="2">
        <f t="shared" si="173"/>
        <v>0.99579519204165001</v>
      </c>
      <c r="JY74" s="57">
        <f>JX74*'DEPRECATED - DT-Prelim Calcs'!$C$21/JS$2/'DEPRECATED - DT-Prelim Calcs'!$C$19/'DEPRECATED - DT-Prelim Calcs'!$C$18*3.39*'DEPRECATED - DT-Prelim Calcs'!$C$20</f>
        <v>25.773080821789936</v>
      </c>
      <c r="JZ74" s="46">
        <f t="shared" si="174"/>
        <v>0</v>
      </c>
      <c r="KA74" s="57">
        <f>JY73*'DEPRECATED - DT-Prelim Calcs'!$C$11+KA73</f>
        <v>-438.81487103456766</v>
      </c>
      <c r="KB74" s="57">
        <f>KB73+0.5*JY74*'DEPRECATED - DT-Prelim Calcs'!$C$11^2+KA74*'DEPRECATED - DT-Prelim Calcs'!$C$11</f>
        <v>-122741.97821710673</v>
      </c>
      <c r="KC74" s="57">
        <f>MIN('Drive Train'!$F$35-JW73*'DEPRECATED - DT-Prelim Calcs'!$C$21*'Drive Train'!$F$39,KC73+JW$2)</f>
        <v>9</v>
      </c>
      <c r="KD74" s="57">
        <f>'Drive Train'!$F$35-JW74*'DEPRECATED - DT-Prelim Calcs'!$C$21*'Drive Train'!$F$39</f>
        <v>9</v>
      </c>
      <c r="KE74" s="1">
        <f>IF(KB74&gt;='Drive Train'!$F$29,1,0)</f>
        <v>0</v>
      </c>
      <c r="KF74" s="57">
        <f>MIN(JV74,'DEPRECATED - DT-Prelim Calcs'!$C$10)*'DEPRECATED - DT-Prelim Calcs'!$C$11*1000/60/60</f>
        <v>103.33333333333333</v>
      </c>
      <c r="KG74" s="63">
        <f>KG73+'DEPRECATED - DT-Prelim Calcs'!$C$11</f>
        <v>280</v>
      </c>
      <c r="KH74" s="2">
        <f>KR74/'Drive Train'!$F$35</f>
        <v>0.7075268817204301</v>
      </c>
      <c r="KI74" s="46">
        <f>KP74*12*60/(PI() * 'Drive Train'!$F$15)/KH$2*KH74</f>
        <v>-312113.83416974818</v>
      </c>
      <c r="KJ74" s="2">
        <f>('DEPRECATED - DT-Prelim Calcs'!$C$6*KH74-KI74)/('DEPRECATED - DT-Prelim Calcs'!$C$6*KH74)*'DEPRECATED - DT-Prelim Calcs'!$C$7*KH74</f>
        <v>142.82978150147403</v>
      </c>
      <c r="KK74" s="57">
        <f>KJ74/'DEPRECATED - DT-Prelim Calcs'!$C$7*('DEPRECATED - DT-Prelim Calcs'!$C$8-'DEPRECATED - DT-Prelim Calcs'!$C$9)+'DEPRECATED - DT-Prelim Calcs'!$C$9</f>
        <v>7606.4597371946547</v>
      </c>
      <c r="KL74" s="57">
        <f t="shared" si="121"/>
        <v>53.333333333333329</v>
      </c>
      <c r="KM74" s="2">
        <f t="shared" si="175"/>
        <v>0.99579519204165001</v>
      </c>
      <c r="KN74" s="57">
        <f>KM74*'DEPRECATED - DT-Prelim Calcs'!$C$21/KH$2/'DEPRECATED - DT-Prelim Calcs'!$C$19/'DEPRECATED - DT-Prelim Calcs'!$C$18*3.39*'DEPRECATED - DT-Prelim Calcs'!$C$20</f>
        <v>25.773080821789936</v>
      </c>
      <c r="KO74" s="46">
        <f t="shared" si="176"/>
        <v>0</v>
      </c>
      <c r="KP74" s="57">
        <f>KN73*'DEPRECATED - DT-Prelim Calcs'!$C$11+KP73</f>
        <v>-1077.8925668033382</v>
      </c>
      <c r="KQ74" s="57">
        <f>KQ73+0.5*KN74*'DEPRECATED - DT-Prelim Calcs'!$C$11^2+KP74*'DEPRECATED - DT-Prelim Calcs'!$C$11</f>
        <v>-158504.13665470062</v>
      </c>
      <c r="KR74" s="57">
        <f>MIN('Drive Train'!$F$35-KL73*'DEPRECATED - DT-Prelim Calcs'!$C$21*'Drive Train'!$F$39,KR73+KL$2)</f>
        <v>8.7733333333333334</v>
      </c>
      <c r="KS74" s="57">
        <f>'Drive Train'!$F$35-KL74*'DEPRECATED - DT-Prelim Calcs'!$C$21*'Drive Train'!$F$39</f>
        <v>8.7733333333333334</v>
      </c>
      <c r="KT74" s="1">
        <f>IF(KQ74&gt;='Drive Train'!$F$29,1,0)</f>
        <v>0</v>
      </c>
      <c r="KU74" s="57">
        <f>MIN(KK74,'DEPRECATED - DT-Prelim Calcs'!$C$10)*'DEPRECATED - DT-Prelim Calcs'!$C$11*1000/60/60</f>
        <v>103.33333333333333</v>
      </c>
      <c r="KV74" s="63">
        <f>KV73+'DEPRECATED - DT-Prelim Calcs'!$C$11</f>
        <v>280</v>
      </c>
      <c r="KW74" s="2">
        <f>LG74/'Drive Train'!$F$35</f>
        <v>0.68924731182795695</v>
      </c>
      <c r="KX74" s="46">
        <f>LE74*12*60/(PI() * 'Drive Train'!$F$15)/KW$2*KW74</f>
        <v>-165357.56587963394</v>
      </c>
      <c r="KY74" s="2">
        <f>('DEPRECATED - DT-Prelim Calcs'!$C$6*KW74-KX74)/('DEPRECATED - DT-Prelim Calcs'!$C$6*KW74)*'DEPRECATED - DT-Prelim Calcs'!$C$7*KW74</f>
        <v>76.42876590329108</v>
      </c>
      <c r="KZ74" s="57">
        <f>KY74/'DEPRECATED - DT-Prelim Calcs'!$C$7*('DEPRECATED - DT-Prelim Calcs'!$C$8-'DEPRECATED - DT-Prelim Calcs'!$C$9)+'DEPRECATED - DT-Prelim Calcs'!$C$9</f>
        <v>4071.5011059718859</v>
      </c>
      <c r="LA74" s="57">
        <f t="shared" si="122"/>
        <v>56.666666666666664</v>
      </c>
      <c r="LB74" s="2">
        <f t="shared" si="177"/>
        <v>0.99579519204165001</v>
      </c>
      <c r="LC74" s="57">
        <f>LB74*'DEPRECATED - DT-Prelim Calcs'!$C$21/KW$2/'DEPRECATED - DT-Prelim Calcs'!$C$19/'DEPRECATED - DT-Prelim Calcs'!$C$18*3.39*'DEPRECATED - DT-Prelim Calcs'!$C$20</f>
        <v>25.773080821789936</v>
      </c>
      <c r="LD74" s="46">
        <f t="shared" si="178"/>
        <v>0</v>
      </c>
      <c r="LE74" s="57">
        <f>LC73*'DEPRECATED - DT-Prelim Calcs'!$C$11+LE73</f>
        <v>-586.21157970722709</v>
      </c>
      <c r="LF74" s="57">
        <f>LF73+0.5*LC74*'DEPRECATED - DT-Prelim Calcs'!$C$11^2+LE74*'DEPRECATED - DT-Prelim Calcs'!$C$11</f>
        <v>-144882.55261894281</v>
      </c>
      <c r="LG74" s="57">
        <f>MIN('Drive Train'!$F$35-LA73*'DEPRECATED - DT-Prelim Calcs'!$C$21*'Drive Train'!$F$39,LG73+LA$2)</f>
        <v>8.5466666666666669</v>
      </c>
      <c r="LH74" s="57">
        <f>'Drive Train'!$F$35-LA74*'DEPRECATED - DT-Prelim Calcs'!$C$21*'Drive Train'!$F$39</f>
        <v>8.5466666666666669</v>
      </c>
      <c r="LI74" s="1">
        <f>IF(LF74&gt;='Drive Train'!$F$29,1,0)</f>
        <v>0</v>
      </c>
      <c r="LJ74" s="57">
        <f>MIN(KZ74,'DEPRECATED - DT-Prelim Calcs'!$C$10)*'DEPRECATED - DT-Prelim Calcs'!$C$11*1000/60/60</f>
        <v>103.33333333333333</v>
      </c>
      <c r="LK74" s="63">
        <f>LK73+'DEPRECATED - DT-Prelim Calcs'!$C$11</f>
        <v>280</v>
      </c>
      <c r="LL74" s="2">
        <f>LV74/'Drive Train'!$F$35</f>
        <v>0.67096774193548392</v>
      </c>
      <c r="LM74" s="46">
        <f>LT74*12*60/(PI() * 'Drive Train'!$F$15)/LL$2*LL74</f>
        <v>-138911.46159189922</v>
      </c>
      <c r="LN74" s="2">
        <f>('DEPRECATED - DT-Prelim Calcs'!$C$6*LL74-LM74)/('DEPRECATED - DT-Prelim Calcs'!$C$6*LL74)*'DEPRECATED - DT-Prelim Calcs'!$C$7*LL74</f>
        <v>64.426905135452344</v>
      </c>
      <c r="LO74" s="57">
        <f>LN74/'DEPRECATED - DT-Prelim Calcs'!$C$7*('DEPRECATED - DT-Prelim Calcs'!$C$8-'DEPRECATED - DT-Prelim Calcs'!$C$9)+'DEPRECATED - DT-Prelim Calcs'!$C$9</f>
        <v>3432.5638709039567</v>
      </c>
      <c r="LP74" s="57">
        <f t="shared" si="123"/>
        <v>60</v>
      </c>
      <c r="LQ74" s="2">
        <f t="shared" si="179"/>
        <v>0.99579519204165001</v>
      </c>
      <c r="LR74" s="57">
        <f>LQ74*'DEPRECATED - DT-Prelim Calcs'!$C$21/LL$2/'DEPRECATED - DT-Prelim Calcs'!$C$19/'DEPRECATED - DT-Prelim Calcs'!$C$18*3.39*'DEPRECATED - DT-Prelim Calcs'!$C$20</f>
        <v>25.773080821789936</v>
      </c>
      <c r="LS74" s="46">
        <f t="shared" si="180"/>
        <v>0</v>
      </c>
      <c r="LT74" s="57">
        <f>LR73*'DEPRECATED - DT-Prelim Calcs'!$C$11+LT73</f>
        <v>-505.87339909362868</v>
      </c>
      <c r="LU74" s="57">
        <f>LU73+0.5*LR74*'DEPRECATED - DT-Prelim Calcs'!$C$11^2+LT74*'DEPRECATED - DT-Prelim Calcs'!$C$11</f>
        <v>-148550.0304215569</v>
      </c>
      <c r="LV74" s="57">
        <f>MIN('Drive Train'!$F$35-LP73*'DEPRECATED - DT-Prelim Calcs'!$C$21*'Drive Train'!$F$39,LV73+LP$2)</f>
        <v>8.32</v>
      </c>
      <c r="LW74" s="57">
        <f>'Drive Train'!$F$35-LP74*'DEPRECATED - DT-Prelim Calcs'!$C$21*'Drive Train'!$F$39</f>
        <v>8.32</v>
      </c>
      <c r="LX74" s="1">
        <f>IF(LU74&gt;='Drive Train'!$F$29,1,0)</f>
        <v>0</v>
      </c>
      <c r="LY74" s="57">
        <f>MIN(LO74,'DEPRECATED - DT-Prelim Calcs'!$C$10)*'DEPRECATED - DT-Prelim Calcs'!$C$11*1000/60/60</f>
        <v>103.33333333333333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Train'!$AA$49 + V74*(1-'Drive Train'!$AA$49))</f>
        <v>0</v>
      </c>
      <c r="W75" s="57">
        <f t="shared" si="96"/>
        <v>0</v>
      </c>
      <c r="X75" s="2">
        <f>MAX(MIN(IF(AND(AI74=1,AG75&lt;0),-1,1)*(W75-$C$9)/($C$8-$C$9)*$C$7-$C$29*AE75/T$2 -  AI74*$C$29/2,X$2),MAX(X$4:X74)*-1)</f>
        <v>-0.2458281045106315</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Train'!$F$39,AG74+W$2)-$C$3,IF(AE74-1&lt;=0,0,IF($C$32=Motors!$C$29,MAX(MAX(AG$4:AG74)*-1,AG74-W$2),MAX(0,MAX(AG$4:AG74)*-1,AG74-W$2))))</f>
        <v>0</v>
      </c>
      <c r="AH75" s="57">
        <f>'Drive Train'!$F$35-ABS(W75)*'DEPRECATED - DT-Prelim Calcs'!$C$21*'Drive Train'!$F$39</f>
        <v>12.4</v>
      </c>
      <c r="AI75" s="1">
        <f>IF(AJ75&gt;='Drive Train'!$F$29,1,0)</f>
        <v>1</v>
      </c>
      <c r="AJ75" s="57">
        <f>AJ74+0.5*Y75*'DEPRECATED - DT-Prelim Calcs'!$C$11^2+AE75*'DEPRECATED - DT-Prelim Calcs'!$C$11</f>
        <v>784.33981740885292</v>
      </c>
      <c r="AK75" s="57">
        <f t="shared" si="104"/>
        <v>0</v>
      </c>
      <c r="AL75" s="63">
        <f>AL74+'DEPRECATED - DT-Prelim Calcs'!$C$11</f>
        <v>284</v>
      </c>
      <c r="AM75" s="2">
        <f>AW75/'Drive Train'!$F$35</f>
        <v>0.88882650312378608</v>
      </c>
      <c r="AN75" s="46">
        <f>AU75*12*60/(PI() * 'Drive Train'!$F$15)/AM$2*AM75</f>
        <v>4007.4131646135556</v>
      </c>
      <c r="AO75" s="2">
        <f>('DEPRECATED - DT-Prelim Calcs'!$C$6*AM75-AN75)/('DEPRECATED - DT-Prelim Calcs'!$C$6*AM75)*'DEPRECATED - DT-Prelim Calcs'!$C$7*AM75</f>
        <v>0.33008955982313343</v>
      </c>
      <c r="AP75" s="57">
        <f>AO75/'DEPRECATED - DT-Prelim Calcs'!$C$7*('DEPRECATED - DT-Prelim Calcs'!$C$8-'DEPRECATED - DT-Prelim Calcs'!$C$9)+'DEPRECATED - DT-Prelim Calcs'!$C$9</f>
        <v>20.272817645356024</v>
      </c>
      <c r="AQ75" s="57">
        <f t="shared" si="105"/>
        <v>20.272817645356024</v>
      </c>
      <c r="AR75" s="2">
        <f t="shared" si="125"/>
        <v>3.3673337451745056E-8</v>
      </c>
      <c r="AS75" s="57">
        <f>AR75*'DEPRECATED - DT-Prelim Calcs'!$C$21/AM$2/'DEPRECATED - DT-Prelim Calcs'!$C$19/'DEPRECATED - DT-Prelim Calcs'!$C$18*3.39*'DEPRECATED - DT-Prelim Calcs'!$C$20</f>
        <v>2.4402847422177648E-7</v>
      </c>
      <c r="AT75" s="46">
        <f t="shared" si="126"/>
        <v>0</v>
      </c>
      <c r="AU75" s="57">
        <f>AS74*'DEPRECATED - DT-Prelim Calcs'!$C$11+AU74</f>
        <v>39.345448163650914</v>
      </c>
      <c r="AV75" s="57">
        <f>AV74+0.5*AS75*'DEPRECATED - DT-Prelim Calcs'!$C$11^2+AU75*'DEPRECATED - DT-Prelim Calcs'!$C$11</f>
        <v>11131.308257426213</v>
      </c>
      <c r="AW75" s="57">
        <f>MIN('Drive Train'!$F$35-AQ74*'DEPRECATED - DT-Prelim Calcs'!$C$21*'Drive Train'!$F$39,AW74+AQ$2)</f>
        <v>11.021448638734947</v>
      </c>
      <c r="AX75" s="57">
        <f>'Drive Train'!$F$35-AQ75*'DEPRECATED - DT-Prelim Calcs'!$C$21*'Drive Train'!$F$39</f>
        <v>11.021448400115791</v>
      </c>
      <c r="AY75" s="1">
        <f>IF(AV75&gt;='Drive Train'!$F$29,1,0)</f>
        <v>1</v>
      </c>
      <c r="AZ75" s="57">
        <f t="shared" si="127"/>
        <v>22.52535293928447</v>
      </c>
      <c r="BA75" s="63">
        <f>BA74+'DEPRECATED - DT-Prelim Calcs'!$C$11</f>
        <v>284</v>
      </c>
      <c r="BB75" s="2">
        <f>BL75/'Drive Train'!$F$35</f>
        <v>1.3150249726594774</v>
      </c>
      <c r="BC75" s="46">
        <f>BJ75*12*60/(PI() * 'Drive Train'!$F$15)/BB$2*BB75</f>
        <v>-3540.8438980466567</v>
      </c>
      <c r="BD75" s="2">
        <f>('DEPRECATED - DT-Prelim Calcs'!$C$6*BB75-BC75)/('DEPRECATED - DT-Prelim Calcs'!$C$6*BB75)*'DEPRECATED - DT-Prelim Calcs'!$C$7*BB75</f>
        <v>4.7702296577101739</v>
      </c>
      <c r="BE75" s="57">
        <f>BD75/'DEPRECATED - DT-Prelim Calcs'!$C$7*('DEPRECATED - DT-Prelim Calcs'!$C$8-'DEPRECATED - DT-Prelim Calcs'!$C$9)+'DEPRECATED - DT-Prelim Calcs'!$C$9</f>
        <v>256.65040044988189</v>
      </c>
      <c r="BF75" s="57">
        <f t="shared" si="106"/>
        <v>93</v>
      </c>
      <c r="BG75" s="2">
        <f t="shared" si="128"/>
        <v>1.893336332430263</v>
      </c>
      <c r="BH75" s="57">
        <f>BG75*'DEPRECATED - DT-Prelim Calcs'!$C$21/BB$2/'DEPRECATED - DT-Prelim Calcs'!$C$19/'DEPRECATED - DT-Prelim Calcs'!$C$18*3.39*'DEPRECATED - DT-Prelim Calcs'!$C$20</f>
        <v>19.819055495557549</v>
      </c>
      <c r="BI75" s="46">
        <f t="shared" si="129"/>
        <v>0</v>
      </c>
      <c r="BJ75" s="57">
        <f>BH74*'DEPRECATED - DT-Prelim Calcs'!$C$11+BJ74</f>
        <v>-16.267443597719023</v>
      </c>
      <c r="BK75" s="57">
        <f>BK74+0.5*BH75*'DEPRECATED - DT-Prelim Calcs'!$C$11^2+BJ75*'DEPRECATED - DT-Prelim Calcs'!$C$11</f>
        <v>6668.8956029746687</v>
      </c>
      <c r="BL75" s="57">
        <f>MIN('Drive Train'!$F$35-BF74*'DEPRECATED - DT-Prelim Calcs'!$C$21*'Drive Train'!$F$39,BL74+BF$2)</f>
        <v>16.306309660977519</v>
      </c>
      <c r="BM75" s="57">
        <f>'Drive Train'!$F$35-BF75*'DEPRECATED - DT-Prelim Calcs'!$C$21*'Drive Train'!$F$39</f>
        <v>6.0759999999999996</v>
      </c>
      <c r="BN75" s="1">
        <f>IF(BK75&gt;='Drive Train'!$F$29,1,0)</f>
        <v>1</v>
      </c>
      <c r="BO75" s="57">
        <f t="shared" si="130"/>
        <v>103.33333333333333</v>
      </c>
      <c r="BP75" s="63">
        <f>BP74+'DEPRECATED - DT-Prelim Calcs'!$C$11</f>
        <v>284</v>
      </c>
      <c r="BQ75" s="2">
        <f>CA75/'Drive Train'!$F$35</f>
        <v>1.1555794873505614</v>
      </c>
      <c r="BR75" s="46">
        <f>BY75*12*60/(PI() * 'Drive Train'!$F$15)/BQ$2*BQ75</f>
        <v>-6775.4337602261248</v>
      </c>
      <c r="BS75" s="2">
        <f>('DEPRECATED - DT-Prelim Calcs'!$C$6*BQ75-BR75)/('DEPRECATED - DT-Prelim Calcs'!$C$6*BQ75)*'DEPRECATED - DT-Prelim Calcs'!$C$7*BQ75</f>
        <v>5.8485104223281663</v>
      </c>
      <c r="BT75" s="57">
        <f>BS75/'DEPRECATED - DT-Prelim Calcs'!$C$7*('DEPRECATED - DT-Prelim Calcs'!$C$8-'DEPRECATED - DT-Prelim Calcs'!$C$9)+'DEPRECATED - DT-Prelim Calcs'!$C$9</f>
        <v>314.05431003514678</v>
      </c>
      <c r="BU75" s="57">
        <f t="shared" si="107"/>
        <v>93</v>
      </c>
      <c r="BV75" s="2">
        <f t="shared" si="131"/>
        <v>1.8828060353728675</v>
      </c>
      <c r="BW75" s="57">
        <f>BV75*'DEPRECATED - DT-Prelim Calcs'!$C$21/BQ$2/'DEPRECATED - DT-Prelim Calcs'!$C$19/'DEPRECATED - DT-Prelim Calcs'!$C$18*3.39*'DEPRECATED - DT-Prelim Calcs'!$C$20</f>
        <v>25.773080821789936</v>
      </c>
      <c r="BX75" s="46">
        <f t="shared" si="132"/>
        <v>0</v>
      </c>
      <c r="BY75" s="57">
        <f>BW74*'DEPRECATED - DT-Prelim Calcs'!$C$11+BY74</f>
        <v>-27.088081015796931</v>
      </c>
      <c r="BZ75" s="57">
        <f>BZ74+0.5*BW75*'DEPRECATED - DT-Prelim Calcs'!$C$11^2+BY75*'DEPRECATED - DT-Prelim Calcs'!$C$11</f>
        <v>-4809.4489530247602</v>
      </c>
      <c r="CA75" s="57">
        <f>MIN('Drive Train'!$F$35-BU74*'DEPRECATED - DT-Prelim Calcs'!$C$21*'Drive Train'!$F$39,CA74+BU$2)</f>
        <v>14.32918564314696</v>
      </c>
      <c r="CB75" s="57">
        <f>'Drive Train'!$F$35-BU75*'DEPRECATED - DT-Prelim Calcs'!$C$21*'Drive Train'!$F$39</f>
        <v>6.0759999999999996</v>
      </c>
      <c r="CC75" s="1">
        <f>IF(BZ75&gt;='Drive Train'!$F$29,1,0)</f>
        <v>0</v>
      </c>
      <c r="CD75" s="57">
        <f t="shared" si="133"/>
        <v>103.33333333333333</v>
      </c>
      <c r="CE75" s="63">
        <f>CE74+'DEPRECATED - DT-Prelim Calcs'!$C$11</f>
        <v>284</v>
      </c>
      <c r="CF75" s="2">
        <f>CP75/'Drive Train'!$F$35</f>
        <v>0.48999999999999994</v>
      </c>
      <c r="CG75" s="46">
        <f>CN75*12*60/(PI() * 'Drive Train'!$F$15)/CF$2*CF75</f>
        <v>-5261.0799022846777</v>
      </c>
      <c r="CH75" s="2">
        <f>('DEPRECATED - DT-Prelim Calcs'!$C$6*CF75-CG75)/('DEPRECATED - DT-Prelim Calcs'!$C$6*CF75)*'DEPRECATED - DT-Prelim Calcs'!$C$7*CF75</f>
        <v>3.5597372541287191</v>
      </c>
      <c r="CI75" s="57">
        <f>CH75/'DEPRECATED - DT-Prelim Calcs'!$C$7*('DEPRECATED - DT-Prelim Calcs'!$C$8-'DEPRECATED - DT-Prelim Calcs'!$C$9)+'DEPRECATED - DT-Prelim Calcs'!$C$9</f>
        <v>192.20800402685256</v>
      </c>
      <c r="CJ75" s="57">
        <f t="shared" si="108"/>
        <v>93</v>
      </c>
      <c r="CK75" s="2">
        <f t="shared" si="134"/>
        <v>1.5241763143494644</v>
      </c>
      <c r="CL75" s="57">
        <f>CK75*'DEPRECATED - DT-Prelim Calcs'!$C$21/CF$2/'DEPRECATED - DT-Prelim Calcs'!$C$19/'DEPRECATED - DT-Prelim Calcs'!$C$18*3.39*'DEPRECATED - DT-Prelim Calcs'!$C$20</f>
        <v>25.773080821789936</v>
      </c>
      <c r="CM75" s="46">
        <f t="shared" si="135"/>
        <v>0</v>
      </c>
      <c r="CN75" s="57">
        <f>CL74*'DEPRECATED - DT-Prelim Calcs'!$C$11+CN74</f>
        <v>-40.155903719549215</v>
      </c>
      <c r="CO75" s="57">
        <f>CO74+0.5*CL75*'DEPRECATED - DT-Prelim Calcs'!$C$11^2+CN75*'DEPRECATED - DT-Prelim Calcs'!$C$11</f>
        <v>-20622.983593741574</v>
      </c>
      <c r="CP75" s="57">
        <f>MIN('Drive Train'!$F$35-CJ74*'DEPRECATED - DT-Prelim Calcs'!$C$21*'Drive Train'!$F$39,CP74+CJ$2)</f>
        <v>6.0759999999999996</v>
      </c>
      <c r="CQ75" s="57">
        <f>'Drive Train'!$F$35-CJ75*'DEPRECATED - DT-Prelim Calcs'!$C$21*'Drive Train'!$F$39</f>
        <v>6.0759999999999996</v>
      </c>
      <c r="CR75" s="1">
        <f>IF(CO75&gt;='Drive Train'!$F$29,1,0)</f>
        <v>0</v>
      </c>
      <c r="CS75" s="57">
        <f t="shared" si="136"/>
        <v>103.33333333333333</v>
      </c>
      <c r="CT75" s="63">
        <f>CT74+'DEPRECATED - DT-Prelim Calcs'!$C$11</f>
        <v>284</v>
      </c>
      <c r="CU75" s="2">
        <f>DE75/'Drive Train'!$F$35</f>
        <v>1.4295570542400298</v>
      </c>
      <c r="CV75" s="46">
        <f>DC75*12*60/(PI() * 'Drive Train'!$F$15)/CU$2*CU75</f>
        <v>-71057.069382994974</v>
      </c>
      <c r="CW75" s="2">
        <f>('DEPRECATED - DT-Prelim Calcs'!$C$6*CU75-CV75)/('DEPRECATED - DT-Prelim Calcs'!$C$6*CU75)*'DEPRECATED - DT-Prelim Calcs'!$C$7*CU75</f>
        <v>35.574226349314706</v>
      </c>
      <c r="CX75" s="57">
        <f>CW75/'DEPRECATED - DT-Prelim Calcs'!$C$7*('DEPRECATED - DT-Prelim Calcs'!$C$8-'DEPRECATED - DT-Prelim Calcs'!$C$9)+'DEPRECATED - DT-Prelim Calcs'!$C$9</f>
        <v>1896.5478176834345</v>
      </c>
      <c r="CY75" s="57">
        <f t="shared" si="109"/>
        <v>93</v>
      </c>
      <c r="CZ75" s="2">
        <f t="shared" si="137"/>
        <v>1.2803081040535502</v>
      </c>
      <c r="DA75" s="57">
        <f>CZ75*'DEPRECATED - DT-Prelim Calcs'!$C$21/CU$2/'DEPRECATED - DT-Prelim Calcs'!$C$19/'DEPRECATED - DT-Prelim Calcs'!$C$18*3.39*'DEPRECATED - DT-Prelim Calcs'!$C$20</f>
        <v>25.773080821789936</v>
      </c>
      <c r="DB75" s="46">
        <f t="shared" si="138"/>
        <v>0</v>
      </c>
      <c r="DC75" s="57">
        <f>DA74*'DEPRECATED - DT-Prelim Calcs'!$C$11+DC74</f>
        <v>-156.15491980340047</v>
      </c>
      <c r="DD75" s="57">
        <f>DD74+0.5*DA75*'DEPRECATED - DT-Prelim Calcs'!$C$11^2+DC75*'DEPRECATED - DT-Prelim Calcs'!$C$11</f>
        <v>-37823.961987504015</v>
      </c>
      <c r="DE75" s="57">
        <f>MIN('Drive Train'!$F$35-CY74*'DEPRECATED - DT-Prelim Calcs'!$C$21*'Drive Train'!$F$39,DE74+CY$2)</f>
        <v>17.726507472576369</v>
      </c>
      <c r="DF75" s="57">
        <f>'Drive Train'!$F$35-CY75*'DEPRECATED - DT-Prelim Calcs'!$C$21*'Drive Train'!$F$39</f>
        <v>6.0759999999999996</v>
      </c>
      <c r="DG75" s="1">
        <f>IF(DD75&gt;='Drive Train'!$F$29,1,0)</f>
        <v>0</v>
      </c>
      <c r="DH75" s="57">
        <f t="shared" si="139"/>
        <v>103.33333333333333</v>
      </c>
      <c r="DI75" s="63">
        <f>DI74+'DEPRECATED - DT-Prelim Calcs'!$C$11</f>
        <v>284</v>
      </c>
      <c r="DJ75" s="2">
        <f>DT75/'Drive Train'!$F$35</f>
        <v>0.48999999999999994</v>
      </c>
      <c r="DK75" s="46">
        <f>DR75*12*60/(PI() * 'Drive Train'!$F$15)/DJ$2*DJ75</f>
        <v>-2170.9314398732481</v>
      </c>
      <c r="DL75" s="2">
        <f>('DEPRECATED - DT-Prelim Calcs'!$C$6*DJ75-DK75)/('DEPRECATED - DT-Prelim Calcs'!$C$6*DJ75)*'DEPRECATED - DT-Prelim Calcs'!$C$7*DJ75</f>
        <v>2.1625031463591986</v>
      </c>
      <c r="DM75" s="57">
        <f>DL75/'DEPRECATED - DT-Prelim Calcs'!$C$7*('DEPRECATED - DT-Prelim Calcs'!$C$8-'DEPRECATED - DT-Prelim Calcs'!$C$9)+'DEPRECATED - DT-Prelim Calcs'!$C$9</f>
        <v>117.82413015679883</v>
      </c>
      <c r="DN75" s="57">
        <f t="shared" si="110"/>
        <v>93</v>
      </c>
      <c r="DO75" s="2">
        <f t="shared" si="140"/>
        <v>1.1037138828047846</v>
      </c>
      <c r="DP75" s="57">
        <f>DO75*'DEPRECATED - DT-Prelim Calcs'!$C$21/DJ$2/'DEPRECATED - DT-Prelim Calcs'!$C$19/'DEPRECATED - DT-Prelim Calcs'!$C$18*3.39*'DEPRECATED - DT-Prelim Calcs'!$C$20</f>
        <v>25.773080821789936</v>
      </c>
      <c r="DQ75" s="46">
        <f t="shared" si="141"/>
        <v>0</v>
      </c>
      <c r="DR75" s="57">
        <f>DP74*'DEPRECATED - DT-Prelim Calcs'!$C$11+DR74</f>
        <v>-11.998913200128271</v>
      </c>
      <c r="DS75" s="57">
        <f>DS74+0.5*DP75*'DEPRECATED - DT-Prelim Calcs'!$C$11^2+DR75*'DEPRECATED - DT-Prelim Calcs'!$C$11</f>
        <v>-76822.716411485599</v>
      </c>
      <c r="DT75" s="57">
        <f>MIN('Drive Train'!$F$35-DN74*'DEPRECATED - DT-Prelim Calcs'!$C$21*'Drive Train'!$F$39,DT74+DN$2)</f>
        <v>6.0759999999999996</v>
      </c>
      <c r="DU75" s="57">
        <f>'Drive Train'!$F$35-DN75*'DEPRECATED - DT-Prelim Calcs'!$C$21*'Drive Train'!$F$39</f>
        <v>6.0759999999999996</v>
      </c>
      <c r="DV75" s="1">
        <f>IF(DS75&gt;='Drive Train'!$F$29,1,0)</f>
        <v>0</v>
      </c>
      <c r="DW75" s="57">
        <f t="shared" si="142"/>
        <v>103.33333333333333</v>
      </c>
      <c r="DX75" s="63">
        <f>DX74+'DEPRECATED - DT-Prelim Calcs'!$C$11</f>
        <v>284</v>
      </c>
      <c r="DY75" s="2">
        <f>EI75/'Drive Train'!$F$35</f>
        <v>0.48999999999999994</v>
      </c>
      <c r="DZ75" s="46">
        <f>EG75*12*60/(PI() * 'Drive Train'!$F$15)/DY$2*DY75</f>
        <v>-124682.17922432766</v>
      </c>
      <c r="EA75" s="2">
        <f>('DEPRECATED - DT-Prelim Calcs'!$C$6*DY75-DZ75)/('DEPRECATED - DT-Prelim Calcs'!$C$6*DY75)*'DEPRECATED - DT-Prelim Calcs'!$C$7*DY75</f>
        <v>57.556894733701618</v>
      </c>
      <c r="EB75" s="57">
        <f>EA75/'DEPRECATED - DT-Prelim Calcs'!$C$7*('DEPRECATED - DT-Prelim Calcs'!$C$8-'DEPRECATED - DT-Prelim Calcs'!$C$9)+'DEPRECATED - DT-Prelim Calcs'!$C$9</f>
        <v>3066.8284623792188</v>
      </c>
      <c r="EC75" s="57">
        <f t="shared" si="111"/>
        <v>93</v>
      </c>
      <c r="ED75" s="2">
        <f t="shared" si="143"/>
        <v>0.96993038185874991</v>
      </c>
      <c r="EE75" s="57">
        <f>ED75*'DEPRECATED - DT-Prelim Calcs'!$C$21/DY$2/'DEPRECATED - DT-Prelim Calcs'!$C$19/'DEPRECATED - DT-Prelim Calcs'!$C$18*3.39*'DEPRECATED - DT-Prelim Calcs'!$C$20</f>
        <v>25.773080821789936</v>
      </c>
      <c r="EF75" s="46">
        <f t="shared" si="144"/>
        <v>0</v>
      </c>
      <c r="EG75" s="57">
        <f>EE74*'DEPRECATED - DT-Prelim Calcs'!$C$11+EG74</f>
        <v>-605.5977400814993</v>
      </c>
      <c r="EH75" s="57">
        <f>EH74+0.5*EE75*'DEPRECATED - DT-Prelim Calcs'!$C$11^2+EG75*'DEPRECATED - DT-Prelim Calcs'!$C$11</f>
        <v>-126673.7735247135</v>
      </c>
      <c r="EI75" s="57">
        <f>MIN('Drive Train'!$F$35-EC74*'DEPRECATED - DT-Prelim Calcs'!$C$21*'Drive Train'!$F$39,EI74+EC$2)</f>
        <v>6.0759999999999996</v>
      </c>
      <c r="EJ75" s="57">
        <f>'Drive Train'!$F$35-EC75*'DEPRECATED - DT-Prelim Calcs'!$C$21*'Drive Train'!$F$39</f>
        <v>6.0759999999999996</v>
      </c>
      <c r="EK75" s="1">
        <f>IF(EH75&gt;='Drive Train'!$F$29,1,0)</f>
        <v>0</v>
      </c>
      <c r="EL75" s="57">
        <f t="shared" si="145"/>
        <v>103.33333333333333</v>
      </c>
      <c r="EM75" s="63">
        <f>EM74+'DEPRECATED - DT-Prelim Calcs'!$C$11</f>
        <v>284</v>
      </c>
      <c r="EN75" s="2">
        <f>EX75/'Drive Train'!$F$35</f>
        <v>0.48999999999999994</v>
      </c>
      <c r="EO75" s="46">
        <f>EV75*12*60/(PI() * 'Drive Train'!$F$15)/EN$2*EN75</f>
        <v>-53106.566394180183</v>
      </c>
      <c r="EP75" s="2">
        <f>('DEPRECATED - DT-Prelim Calcs'!$C$6*EN75-EO75)/('DEPRECATED - DT-Prelim Calcs'!$C$6*EN75)*'DEPRECATED - DT-Prelim Calcs'!$C$7*EN75</f>
        <v>25.193437525323496</v>
      </c>
      <c r="EQ75" s="57">
        <f>EP75/'DEPRECATED - DT-Prelim Calcs'!$C$7*('DEPRECATED - DT-Prelim Calcs'!$C$8-'DEPRECATED - DT-Prelim Calcs'!$C$9)+'DEPRECATED - DT-Prelim Calcs'!$C$9</f>
        <v>1343.9108026966826</v>
      </c>
      <c r="ER75" s="57">
        <f t="shared" si="112"/>
        <v>93</v>
      </c>
      <c r="ES75" s="2">
        <f t="shared" si="146"/>
        <v>0.86507304327942547</v>
      </c>
      <c r="ET75" s="57">
        <f>ES75*'DEPRECATED - DT-Prelim Calcs'!$C$21/EN$2/'DEPRECATED - DT-Prelim Calcs'!$C$19/'DEPRECATED - DT-Prelim Calcs'!$C$18*3.39*'DEPRECATED - DT-Prelim Calcs'!$C$20</f>
        <v>25.773080821789936</v>
      </c>
      <c r="EU75" s="46">
        <f t="shared" si="147"/>
        <v>0</v>
      </c>
      <c r="EV75" s="57">
        <f>ET74*'DEPRECATED - DT-Prelim Calcs'!$C$11+EV74</f>
        <v>-230.05956817613765</v>
      </c>
      <c r="EW75" s="57">
        <f>EW74+0.5*ET75*'DEPRECATED - DT-Prelim Calcs'!$C$11^2+EV75*'DEPRECATED - DT-Prelim Calcs'!$C$11</f>
        <v>-145485.02634263574</v>
      </c>
      <c r="EX75" s="57">
        <f>MIN('Drive Train'!$F$35-ER74*'DEPRECATED - DT-Prelim Calcs'!$C$21*'Drive Train'!$F$39,EX74+ER$2)</f>
        <v>6.0759999999999996</v>
      </c>
      <c r="EY75" s="57">
        <f>'Drive Train'!$F$35-ER75*'DEPRECATED - DT-Prelim Calcs'!$C$21*'Drive Train'!$F$39</f>
        <v>6.0759999999999996</v>
      </c>
      <c r="EZ75" s="1">
        <f>IF(EW75&gt;='Drive Train'!$F$29,1,0)</f>
        <v>0</v>
      </c>
      <c r="FA75" s="57">
        <f t="shared" si="148"/>
        <v>103.33333333333333</v>
      </c>
      <c r="FB75" s="63">
        <f>FB74+'DEPRECATED - DT-Prelim Calcs'!$C$11</f>
        <v>284</v>
      </c>
      <c r="FC75" s="2">
        <f>FM75/'Drive Train'!$F$35</f>
        <v>0.48999999999999994</v>
      </c>
      <c r="FD75" s="46">
        <f>FK75*12*60/(PI() * 'Drive Train'!$F$15)/FC$2*FC75</f>
        <v>-222583.87819863856</v>
      </c>
      <c r="FE75" s="2">
        <f>('DEPRECATED - DT-Prelim Calcs'!$C$6*FC75-FD75)/('DEPRECATED - DT-Prelim Calcs'!$C$6*FC75)*'DEPRECATED - DT-Prelim Calcs'!$C$7*FC75</f>
        <v>101.82389183090412</v>
      </c>
      <c r="FF75" s="57">
        <f>FE75/'DEPRECATED - DT-Prelim Calcs'!$C$7*('DEPRECATED - DT-Prelim Calcs'!$C$8-'DEPRECATED - DT-Prelim Calcs'!$C$9)+'DEPRECATED - DT-Prelim Calcs'!$C$9</f>
        <v>5423.4490962261398</v>
      </c>
      <c r="FG75" s="57">
        <f t="shared" si="113"/>
        <v>93</v>
      </c>
      <c r="FH75" s="2">
        <f t="shared" si="149"/>
        <v>0.78067567320338405</v>
      </c>
      <c r="FI75" s="57">
        <f>FH75*'DEPRECATED - DT-Prelim Calcs'!$C$21/FC$2/'DEPRECATED - DT-Prelim Calcs'!$C$19/'DEPRECATED - DT-Prelim Calcs'!$C$18*3.39*'DEPRECATED - DT-Prelim Calcs'!$C$20</f>
        <v>25.773080821789936</v>
      </c>
      <c r="FJ75" s="46">
        <f t="shared" si="150"/>
        <v>0</v>
      </c>
      <c r="FK75" s="57">
        <f>FI74*'DEPRECATED - DT-Prelim Calcs'!$C$11+FK74</f>
        <v>-870.16908481379824</v>
      </c>
      <c r="FL75" s="57">
        <f>FL74+0.5*FI75*'DEPRECATED - DT-Prelim Calcs'!$C$11^2+FK75*'DEPRECATED - DT-Prelim Calcs'!$C$11</f>
        <v>-199738.47520489965</v>
      </c>
      <c r="FM75" s="57">
        <f>MIN('Drive Train'!$F$35-FG74*'DEPRECATED - DT-Prelim Calcs'!$C$21*'Drive Train'!$F$39,FM74+FG$2)</f>
        <v>6.0759999999999996</v>
      </c>
      <c r="FN75" s="57">
        <f>'Drive Train'!$F$35-FG75*'DEPRECATED - DT-Prelim Calcs'!$C$21*'Drive Train'!$F$39</f>
        <v>6.0759999999999996</v>
      </c>
      <c r="FO75" s="1">
        <f>IF(FL75&gt;='Drive Train'!$F$29,1,0)</f>
        <v>0</v>
      </c>
      <c r="FP75" s="57">
        <f t="shared" si="151"/>
        <v>103.33333333333333</v>
      </c>
      <c r="FQ75" s="63">
        <f>FQ74+'DEPRECATED - DT-Prelim Calcs'!$C$11</f>
        <v>284</v>
      </c>
      <c r="FR75" s="2">
        <f>GB75/'Drive Train'!$F$35</f>
        <v>0.48999999999999994</v>
      </c>
      <c r="FS75" s="46">
        <f>FZ75*12*60/(PI() * 'Drive Train'!$F$15)/FR$2*FR75</f>
        <v>-399135.55493236997</v>
      </c>
      <c r="FT75" s="2">
        <f>('DEPRECATED - DT-Prelim Calcs'!$C$6*FR75-FS75)/('DEPRECATED - DT-Prelim Calcs'!$C$6*FR75)*'DEPRECATED - DT-Prelim Calcs'!$C$7*FR75</f>
        <v>181.65307399381081</v>
      </c>
      <c r="FU75" s="57">
        <f>FT75/'DEPRECATED - DT-Prelim Calcs'!$C$7*('DEPRECATED - DT-Prelim Calcs'!$C$8-'DEPRECATED - DT-Prelim Calcs'!$C$9)+'DEPRECATED - DT-Prelim Calcs'!$C$9</f>
        <v>9673.2765117866929</v>
      </c>
      <c r="FV75" s="57">
        <f t="shared" si="114"/>
        <v>93</v>
      </c>
      <c r="FW75" s="2">
        <f t="shared" si="152"/>
        <v>0.7112822800297498</v>
      </c>
      <c r="FX75" s="57">
        <f>FW75*'DEPRECATED - DT-Prelim Calcs'!$C$21/FR$2/'DEPRECATED - DT-Prelim Calcs'!$C$19/'DEPRECATED - DT-Prelim Calcs'!$C$18*3.39*'DEPRECATED - DT-Prelim Calcs'!$C$20</f>
        <v>25.773080821789936</v>
      </c>
      <c r="FY75" s="46">
        <f t="shared" si="153"/>
        <v>0</v>
      </c>
      <c r="FZ75" s="57">
        <f>FX74*'DEPRECATED - DT-Prelim Calcs'!$C$11+FZ74</f>
        <v>-1421.6795092539896</v>
      </c>
      <c r="GA75" s="57">
        <f>GA74+0.5*FX75*'DEPRECATED - DT-Prelim Calcs'!$C$11^2+FZ75*'DEPRECATED - DT-Prelim Calcs'!$C$11</f>
        <v>-219572.05263589209</v>
      </c>
      <c r="GB75" s="57">
        <f>MIN('Drive Train'!$F$35-FV74*'DEPRECATED - DT-Prelim Calcs'!$C$21*'Drive Train'!$F$39,GB74+FV$2)</f>
        <v>6.0759999999999996</v>
      </c>
      <c r="GC75" s="57">
        <f>'Drive Train'!$F$35-FV75*'DEPRECATED - DT-Prelim Calcs'!$C$21*'Drive Train'!$F$39</f>
        <v>6.0759999999999996</v>
      </c>
      <c r="GD75" s="1">
        <f>IF(GA75&gt;='Drive Train'!$F$29,1,0)</f>
        <v>0</v>
      </c>
      <c r="GE75" s="57">
        <f t="shared" si="154"/>
        <v>103.33333333333333</v>
      </c>
      <c r="GF75" s="63">
        <f>GF74+'DEPRECATED - DT-Prelim Calcs'!$C$11</f>
        <v>284</v>
      </c>
      <c r="GG75" s="2">
        <f>GQ75/'Drive Train'!$F$35</f>
        <v>0.83548387096774201</v>
      </c>
      <c r="GH75" s="46">
        <f>GO75*12*60/(PI() * 'Drive Train'!$F$15)/GG$2*GG75</f>
        <v>9074.2833693030188</v>
      </c>
      <c r="GI75" s="2">
        <f>('DEPRECATED - DT-Prelim Calcs'!$C$6*GG75-GH75)/('DEPRECATED - DT-Prelim Calcs'!$C$6*GG75)*'DEPRECATED - DT-Prelim Calcs'!$C$7*GG75</f>
        <v>-2.0894900473317706</v>
      </c>
      <c r="GJ75" s="57">
        <f>GI75/'DEPRECATED - DT-Prelim Calcs'!$C$7*('DEPRECATED - DT-Prelim Calcs'!$C$8-'DEPRECATED - DT-Prelim Calcs'!$C$9)+'DEPRECATED - DT-Prelim Calcs'!$C$9</f>
        <v>-108.53716725006895</v>
      </c>
      <c r="GK75" s="57">
        <f t="shared" si="155"/>
        <v>-108.53716725006895</v>
      </c>
      <c r="GL75" s="2">
        <f t="shared" si="156"/>
        <v>-2.8846580330474025</v>
      </c>
      <c r="GM75" s="57">
        <f>GL75*'DEPRECATED - DT-Prelim Calcs'!$C$21/GG$2/'DEPRECATED - DT-Prelim Calcs'!$C$19/'DEPRECATED - DT-Prelim Calcs'!$C$18*3.39*'DEPRECATED - DT-Prelim Calcs'!$C$20</f>
        <v>-74.660457514888947</v>
      </c>
      <c r="GN75" s="46">
        <f t="shared" si="157"/>
        <v>1</v>
      </c>
      <c r="GO75" s="57">
        <f>GM74*'DEPRECATED - DT-Prelim Calcs'!$C$11+GO74</f>
        <v>26.538701533256045</v>
      </c>
      <c r="GP75" s="57">
        <f>GP74+0.5*GM75*'DEPRECATED - DT-Prelim Calcs'!$C$11^2+GO75*'DEPRECATED - DT-Prelim Calcs'!$C$11</f>
        <v>-107006.1779406776</v>
      </c>
      <c r="GQ75" s="57">
        <f>MIN('Drive Train'!$F$35-GK74*'DEPRECATED - DT-Prelim Calcs'!$C$21*'Drive Train'!$F$39,GQ74+GK$2)</f>
        <v>10.360000000000001</v>
      </c>
      <c r="GR75" s="57">
        <f>'Drive Train'!$F$35-GK75*'DEPRECATED - DT-Prelim Calcs'!$C$21*'Drive Train'!$F$39</f>
        <v>19.780527373004688</v>
      </c>
      <c r="GS75" s="1">
        <f>IF(GP75&gt;='Drive Train'!$F$29,1,0)</f>
        <v>0</v>
      </c>
      <c r="GT75" s="57">
        <f t="shared" si="158"/>
        <v>-120.59685250007661</v>
      </c>
      <c r="GU75" s="63">
        <f>GU74+'DEPRECATED - DT-Prelim Calcs'!$C$11</f>
        <v>284</v>
      </c>
      <c r="GV75" s="2">
        <f>HF75/'Drive Train'!$F$35</f>
        <v>0.81720430107526887</v>
      </c>
      <c r="GW75" s="46">
        <f>HD75*12*60/(PI() * 'Drive Train'!$F$15)/GV$2*GV75</f>
        <v>4059.5496624923285</v>
      </c>
      <c r="GX75" s="2">
        <f>('DEPRECATED - DT-Prelim Calcs'!$C$6*GV75-GW75)/('DEPRECATED - DT-Prelim Calcs'!$C$6*GV75)*'DEPRECATED - DT-Prelim Calcs'!$C$7*GV75</f>
        <v>0.13390613921118943</v>
      </c>
      <c r="GY75" s="57">
        <f>GX75/'DEPRECATED - DT-Prelim Calcs'!$C$7*('DEPRECATED - DT-Prelim Calcs'!$C$8-'DEPRECATED - DT-Prelim Calcs'!$C$9)+'DEPRECATED - DT-Prelim Calcs'!$C$9</f>
        <v>9.8286961248114544</v>
      </c>
      <c r="GZ75" s="57">
        <f t="shared" si="115"/>
        <v>9.8286961248114544</v>
      </c>
      <c r="HA75" s="2">
        <f t="shared" si="159"/>
        <v>-0.22978425837889338</v>
      </c>
      <c r="HB75" s="57">
        <f>HA75*'DEPRECATED - DT-Prelim Calcs'!$C$21/GV$2/'DEPRECATED - DT-Prelim Calcs'!$C$19/'DEPRECATED - DT-Prelim Calcs'!$C$18*3.39*'DEPRECATED - DT-Prelim Calcs'!$C$20</f>
        <v>-5.9472553293133164</v>
      </c>
      <c r="HC75" s="46">
        <f t="shared" si="160"/>
        <v>1</v>
      </c>
      <c r="HD75" s="57">
        <f>HB74*'DEPRECATED - DT-Prelim Calcs'!$C$11+HD74</f>
        <v>12.138153302874713</v>
      </c>
      <c r="HE75" s="57">
        <f>HE74+0.5*HB75*'DEPRECATED - DT-Prelim Calcs'!$C$11^2+HD75*'DEPRECATED - DT-Prelim Calcs'!$C$11</f>
        <v>-106353.92714135689</v>
      </c>
      <c r="HF75" s="57">
        <f>MIN('Drive Train'!$F$35-GZ74*'DEPRECATED - DT-Prelim Calcs'!$C$21*'Drive Train'!$F$39,HF74+GZ$2)</f>
        <v>10.133333333333335</v>
      </c>
      <c r="HG75" s="57">
        <f>'Drive Train'!$F$35-GZ75*'DEPRECATED - DT-Prelim Calcs'!$C$21*'Drive Train'!$F$39</f>
        <v>11.731648663512821</v>
      </c>
      <c r="HH75" s="1">
        <f>IF(HE75&gt;='Drive Train'!$F$29,1,0)</f>
        <v>0</v>
      </c>
      <c r="HI75" s="57">
        <f t="shared" si="161"/>
        <v>10.920773472012728</v>
      </c>
      <c r="HJ75" s="63">
        <f>HJ74+'DEPRECATED - DT-Prelim Calcs'!$C$11</f>
        <v>284</v>
      </c>
      <c r="HK75" s="2">
        <f>HU75/'Drive Train'!$F$35</f>
        <v>0.79892473118279583</v>
      </c>
      <c r="HL75" s="46">
        <f>HS75*12*60/(PI() * 'Drive Train'!$F$15)/HK$2*HK75</f>
        <v>-14812.222088797205</v>
      </c>
      <c r="HM75" s="2">
        <f>('DEPRECATED - DT-Prelim Calcs'!$C$6*HK75-HL75)/('DEPRECATED - DT-Prelim Calcs'!$C$6*HK75)*'DEPRECATED - DT-Prelim Calcs'!$C$7*HK75</f>
        <v>8.6228673702558414</v>
      </c>
      <c r="HN75" s="57">
        <f>HM75/'DEPRECATED - DT-Prelim Calcs'!$C$7*('DEPRECATED - DT-Prelim Calcs'!$C$8-'DEPRECATED - DT-Prelim Calcs'!$C$9)+'DEPRECATED - DT-Prelim Calcs'!$C$9</f>
        <v>461.75140398498939</v>
      </c>
      <c r="HO75" s="57">
        <f t="shared" si="116"/>
        <v>36.66666666666665</v>
      </c>
      <c r="HP75" s="2">
        <f t="shared" si="162"/>
        <v>0.99579519204165001</v>
      </c>
      <c r="HQ75" s="57">
        <f>HP75*'DEPRECATED - DT-Prelim Calcs'!$C$21/HK$2/'DEPRECATED - DT-Prelim Calcs'!$C$19/'DEPRECATED - DT-Prelim Calcs'!$C$18*3.39*'DEPRECATED - DT-Prelim Calcs'!$C$20</f>
        <v>25.773080821789936</v>
      </c>
      <c r="HR75" s="46">
        <f t="shared" si="163"/>
        <v>0</v>
      </c>
      <c r="HS75" s="57">
        <f>HQ74*'DEPRECATED - DT-Prelim Calcs'!$C$11+HS74</f>
        <v>-45.302247990842304</v>
      </c>
      <c r="HT75" s="57">
        <f>HT74+0.5*HQ75*'DEPRECATED - DT-Prelim Calcs'!$C$11^2+HS75*'DEPRECATED - DT-Prelim Calcs'!$C$11</f>
        <v>-116512.61237678457</v>
      </c>
      <c r="HU75" s="57">
        <f>MIN('Drive Train'!$F$35-HO74*'DEPRECATED - DT-Prelim Calcs'!$C$21*'Drive Train'!$F$39,HU74+HO$2)</f>
        <v>9.9066666666666681</v>
      </c>
      <c r="HV75" s="57">
        <f>'Drive Train'!$F$35-HO75*'DEPRECATED - DT-Prelim Calcs'!$C$21*'Drive Train'!$F$39</f>
        <v>9.9066666666666681</v>
      </c>
      <c r="HW75" s="1">
        <f>IF(HT75&gt;='Drive Train'!$F$29,1,0)</f>
        <v>0</v>
      </c>
      <c r="HX75" s="57">
        <f t="shared" si="164"/>
        <v>40.740740740740726</v>
      </c>
      <c r="HY75" s="63">
        <f>HY74+'DEPRECATED - DT-Prelim Calcs'!$C$11</f>
        <v>284</v>
      </c>
      <c r="HZ75" s="2">
        <f>IJ75/'Drive Train'!$F$35</f>
        <v>0.78064516129032269</v>
      </c>
      <c r="IA75" s="46">
        <f>IH75*12*60/(PI() * 'Drive Train'!$F$15)/HZ$2*HZ75</f>
        <v>-81864.367251307413</v>
      </c>
      <c r="IB75" s="2">
        <f>('DEPRECATED - DT-Prelim Calcs'!$C$6*HZ75-IA75)/('DEPRECATED - DT-Prelim Calcs'!$C$6*HZ75)*'DEPRECATED - DT-Prelim Calcs'!$C$7*HZ75</f>
        <v>38.89695053770609</v>
      </c>
      <c r="IC75" s="57">
        <f>IB75/'DEPRECATED - DT-Prelim Calcs'!$C$7*('DEPRECATED - DT-Prelim Calcs'!$C$8-'DEPRECATED - DT-Prelim Calcs'!$C$9)+'DEPRECATED - DT-Prelim Calcs'!$C$9</f>
        <v>2073.4380721940629</v>
      </c>
      <c r="ID75" s="57">
        <f t="shared" si="117"/>
        <v>39.999999999999986</v>
      </c>
      <c r="IE75" s="2">
        <f t="shared" si="165"/>
        <v>0.99579519204165001</v>
      </c>
      <c r="IF75" s="57">
        <f>IE75*'DEPRECATED - DT-Prelim Calcs'!$C$21/HZ$2/'DEPRECATED - DT-Prelim Calcs'!$C$19/'DEPRECATED - DT-Prelim Calcs'!$C$18*3.39*'DEPRECATED - DT-Prelim Calcs'!$C$20</f>
        <v>25.773080821789936</v>
      </c>
      <c r="IG75" s="46">
        <f t="shared" si="166"/>
        <v>0</v>
      </c>
      <c r="IH75" s="57">
        <f>IF74*'DEPRECATED - DT-Prelim Calcs'!$C$11+IH74</f>
        <v>-256.23983177320508</v>
      </c>
      <c r="II75" s="57">
        <f>II74+0.5*IF75*'DEPRECATED - DT-Prelim Calcs'!$C$11^2+IH75*'DEPRECATED - DT-Prelim Calcs'!$C$11</f>
        <v>-144999.77444012259</v>
      </c>
      <c r="IJ75" s="57">
        <f>MIN('Drive Train'!$F$35-ID74*'DEPRECATED - DT-Prelim Calcs'!$C$21*'Drive Train'!$F$39,IJ74+ID$2)</f>
        <v>9.6800000000000015</v>
      </c>
      <c r="IK75" s="57">
        <f>'Drive Train'!$F$35-ID75*'DEPRECATED - DT-Prelim Calcs'!$C$21*'Drive Train'!$F$39</f>
        <v>9.6800000000000015</v>
      </c>
      <c r="IL75" s="1">
        <f>IF(II75&gt;='Drive Train'!$F$29,1,0)</f>
        <v>0</v>
      </c>
      <c r="IM75" s="57">
        <f t="shared" si="167"/>
        <v>44.444444444444429</v>
      </c>
      <c r="IN75" s="63">
        <f>IN74+'DEPRECATED - DT-Prelim Calcs'!$C$11</f>
        <v>284</v>
      </c>
      <c r="IO75" s="2">
        <f>IY75/'Drive Train'!$F$35</f>
        <v>0.76236559139784954</v>
      </c>
      <c r="IP75" s="46">
        <f>IW75*12*60/(PI() * 'Drive Train'!$F$15)/IO$2*IO75</f>
        <v>15623.18638619169</v>
      </c>
      <c r="IQ75" s="2">
        <f>('DEPRECATED - DT-Prelim Calcs'!$C$6*IO75-IP75)/('DEPRECATED - DT-Prelim Calcs'!$C$6*IO75)*'DEPRECATED - DT-Prelim Calcs'!$C$7*IO75</f>
        <v>-5.2268413620148548</v>
      </c>
      <c r="IR75" s="57">
        <f>IQ75/'DEPRECATED - DT-Prelim Calcs'!$C$7*('DEPRECATED - DT-Prelim Calcs'!$C$8-'DEPRECATED - DT-Prelim Calcs'!$C$9)+'DEPRECATED - DT-Prelim Calcs'!$C$9</f>
        <v>-275.55881607738831</v>
      </c>
      <c r="IS75" s="57">
        <f t="shared" si="118"/>
        <v>-275.55881607738831</v>
      </c>
      <c r="IT75" s="2">
        <f t="shared" si="168"/>
        <v>-6.7271857115407343</v>
      </c>
      <c r="IU75" s="57">
        <f>IT75*'DEPRECATED - DT-Prelim Calcs'!$C$21/IO$2/'DEPRECATED - DT-Prelim Calcs'!$C$19/'DEPRECATED - DT-Prelim Calcs'!$C$18*3.39*'DEPRECATED - DT-Prelim Calcs'!$C$20</f>
        <v>-174.11241029518649</v>
      </c>
      <c r="IV75" s="46">
        <f t="shared" si="169"/>
        <v>1</v>
      </c>
      <c r="IW75" s="57">
        <f>IU74*'DEPRECATED - DT-Prelim Calcs'!$C$11+IW74</f>
        <v>50.073936079481342</v>
      </c>
      <c r="IX75" s="57">
        <f>IX74+0.5*IU75*'DEPRECATED - DT-Prelim Calcs'!$C$11^2+IW75*'DEPRECATED - DT-Prelim Calcs'!$C$11</f>
        <v>-126267.70618534618</v>
      </c>
      <c r="IY75" s="57">
        <f>MIN('Drive Train'!$F$35-IS74*'DEPRECATED - DT-Prelim Calcs'!$C$21*'Drive Train'!$F$39,IY74+IS$2)</f>
        <v>9.4533333333333349</v>
      </c>
      <c r="IZ75" s="57">
        <f>'Drive Train'!$F$35-IS75*'DEPRECATED - DT-Prelim Calcs'!$C$21*'Drive Train'!$F$39</f>
        <v>31.137999493262406</v>
      </c>
      <c r="JA75" s="1">
        <f>IF(IX75&gt;='Drive Train'!$F$29,1,0)</f>
        <v>0</v>
      </c>
      <c r="JB75" s="57">
        <f t="shared" si="170"/>
        <v>-306.17646230820918</v>
      </c>
      <c r="JC75" s="63">
        <f>JC74+'DEPRECATED - DT-Prelim Calcs'!$C$11</f>
        <v>284</v>
      </c>
      <c r="JD75" s="2">
        <f>JN75/'Drive Train'!$F$35</f>
        <v>0.74408602150537628</v>
      </c>
      <c r="JE75" s="46">
        <f>JL75*12*60/(PI() * 'Drive Train'!$F$15)/JD$2*JD75</f>
        <v>4091.4007037897318</v>
      </c>
      <c r="JF75" s="2">
        <f>('DEPRECATED - DT-Prelim Calcs'!$C$6*JD75-JE75)/('DEPRECATED - DT-Prelim Calcs'!$C$6*JD75)*'DEPRECATED - DT-Prelim Calcs'!$C$7*JD75</f>
        <v>-5.6710604894980088E-2</v>
      </c>
      <c r="JG75" s="57">
        <f>JF75/'DEPRECATED - DT-Prelim Calcs'!$C$7*('DEPRECATED - DT-Prelim Calcs'!$C$8-'DEPRECATED - DT-Prelim Calcs'!$C$9)+'DEPRECATED - DT-Prelim Calcs'!$C$9</f>
        <v>-0.3190749410896041</v>
      </c>
      <c r="JH75" s="57">
        <f t="shared" si="119"/>
        <v>-0.3190749410896041</v>
      </c>
      <c r="JI75" s="2">
        <f t="shared" si="171"/>
        <v>-0.45927326507033589</v>
      </c>
      <c r="JJ75" s="57">
        <f>JI75*'DEPRECATED - DT-Prelim Calcs'!$C$21/JD$2/'DEPRECATED - DT-Prelim Calcs'!$C$19/'DEPRECATED - DT-Prelim Calcs'!$C$18*3.39*'DEPRECATED - DT-Prelim Calcs'!$C$20</f>
        <v>-11.886868981237289</v>
      </c>
      <c r="JK75" s="46">
        <f t="shared" si="172"/>
        <v>1</v>
      </c>
      <c r="JL75" s="57">
        <f>JJ74*'DEPRECATED - DT-Prelim Calcs'!$C$11+JL74</f>
        <v>13.435513600578957</v>
      </c>
      <c r="JM75" s="57">
        <f>JM74+0.5*JJ75*'DEPRECATED - DT-Prelim Calcs'!$C$11^2+JL75*'DEPRECATED - DT-Prelim Calcs'!$C$11</f>
        <v>-138378.24691936126</v>
      </c>
      <c r="JN75" s="57">
        <f>MIN('Drive Train'!$F$35-JH74*'DEPRECATED - DT-Prelim Calcs'!$C$21*'Drive Train'!$F$39,JN74+JH$2)</f>
        <v>9.2266666666666666</v>
      </c>
      <c r="JO75" s="57">
        <f>'Drive Train'!$F$35-JH75*'DEPRECATED - DT-Prelim Calcs'!$C$21*'Drive Train'!$F$39</f>
        <v>12.421697095994093</v>
      </c>
      <c r="JP75" s="1">
        <f>IF(JM75&gt;='Drive Train'!$F$29,1,0)</f>
        <v>0</v>
      </c>
      <c r="JQ75" s="57">
        <f>MIN(JG75,'DEPRECATED - DT-Prelim Calcs'!$C$10)*'DEPRECATED - DT-Prelim Calcs'!$C$11*1000/60/60</f>
        <v>-0.35452771232178232</v>
      </c>
      <c r="JR75" s="63">
        <f>JR74+'DEPRECATED - DT-Prelim Calcs'!$C$11</f>
        <v>284</v>
      </c>
      <c r="JS75" s="2">
        <f>KC75/'Drive Train'!$F$35</f>
        <v>0.72580645161290325</v>
      </c>
      <c r="JT75" s="46">
        <f>KA75*12*60/(PI() * 'Drive Train'!$F$15)/JS$2*JS75</f>
        <v>-99723.136900778583</v>
      </c>
      <c r="JU75" s="2">
        <f>('DEPRECATED - DT-Prelim Calcs'!$C$6*JS75-JT75)/('DEPRECATED - DT-Prelim Calcs'!$C$6*JS75)*'DEPRECATED - DT-Prelim Calcs'!$C$7*JS75</f>
        <v>46.839767644236332</v>
      </c>
      <c r="JV75" s="57">
        <f>JU75/'DEPRECATED - DT-Prelim Calcs'!$C$7*('DEPRECATED - DT-Prelim Calcs'!$C$8-'DEPRECATED - DT-Prelim Calcs'!$C$9)+'DEPRECATED - DT-Prelim Calcs'!$C$9</f>
        <v>2496.2859704379753</v>
      </c>
      <c r="JW75" s="57">
        <f t="shared" si="120"/>
        <v>49.999999999999993</v>
      </c>
      <c r="JX75" s="2">
        <f t="shared" si="173"/>
        <v>0.99579519204165001</v>
      </c>
      <c r="JY75" s="57">
        <f>JX75*'DEPRECATED - DT-Prelim Calcs'!$C$21/JS$2/'DEPRECATED - DT-Prelim Calcs'!$C$19/'DEPRECATED - DT-Prelim Calcs'!$C$18*3.39*'DEPRECATED - DT-Prelim Calcs'!$C$20</f>
        <v>25.773080821789936</v>
      </c>
      <c r="JZ75" s="46">
        <f t="shared" si="174"/>
        <v>0</v>
      </c>
      <c r="KA75" s="57">
        <f>JY74*'DEPRECATED - DT-Prelim Calcs'!$C$11+KA74</f>
        <v>-335.72254774740793</v>
      </c>
      <c r="KB75" s="57">
        <f>KB74+0.5*JY75*'DEPRECATED - DT-Prelim Calcs'!$C$11^2+KA75*'DEPRECATED - DT-Prelim Calcs'!$C$11</f>
        <v>-123878.68376152206</v>
      </c>
      <c r="KC75" s="57">
        <f>MIN('Drive Train'!$F$35-JW74*'DEPRECATED - DT-Prelim Calcs'!$C$21*'Drive Train'!$F$39,KC74+JW$2)</f>
        <v>9</v>
      </c>
      <c r="KD75" s="57">
        <f>'Drive Train'!$F$35-JW75*'DEPRECATED - DT-Prelim Calcs'!$C$21*'Drive Train'!$F$39</f>
        <v>9</v>
      </c>
      <c r="KE75" s="1">
        <f>IF(KB75&gt;='Drive Train'!$F$29,1,0)</f>
        <v>0</v>
      </c>
      <c r="KF75" s="57">
        <f>MIN(JV75,'DEPRECATED - DT-Prelim Calcs'!$C$10)*'DEPRECATED - DT-Prelim Calcs'!$C$11*1000/60/60</f>
        <v>103.33333333333333</v>
      </c>
      <c r="KG75" s="63">
        <f>KG74+'DEPRECATED - DT-Prelim Calcs'!$C$11</f>
        <v>284</v>
      </c>
      <c r="KH75" s="2">
        <f>KR75/'Drive Train'!$F$35</f>
        <v>0.7075268817204301</v>
      </c>
      <c r="KI75" s="46">
        <f>KP75*12*60/(PI() * 'Drive Train'!$F$15)/KH$2*KH75</f>
        <v>-282262.4915725473</v>
      </c>
      <c r="KJ75" s="2">
        <f>('DEPRECATED - DT-Prelim Calcs'!$C$6*KH75-KI75)/('DEPRECATED - DT-Prelim Calcs'!$C$6*KH75)*'DEPRECATED - DT-Prelim Calcs'!$C$7*KH75</f>
        <v>129.33227012075093</v>
      </c>
      <c r="KK75" s="57">
        <f>KJ75/'DEPRECATED - DT-Prelim Calcs'!$C$7*('DEPRECATED - DT-Prelim Calcs'!$C$8-'DEPRECATED - DT-Prelim Calcs'!$C$9)+'DEPRECATED - DT-Prelim Calcs'!$C$9</f>
        <v>6887.8992765528401</v>
      </c>
      <c r="KL75" s="57">
        <f t="shared" si="121"/>
        <v>53.333333333333329</v>
      </c>
      <c r="KM75" s="2">
        <f t="shared" si="175"/>
        <v>0.99579519204165001</v>
      </c>
      <c r="KN75" s="57">
        <f>KM75*'DEPRECATED - DT-Prelim Calcs'!$C$21/KH$2/'DEPRECATED - DT-Prelim Calcs'!$C$19/'DEPRECATED - DT-Prelim Calcs'!$C$18*3.39*'DEPRECATED - DT-Prelim Calcs'!$C$20</f>
        <v>25.773080821789936</v>
      </c>
      <c r="KO75" s="46">
        <f t="shared" si="176"/>
        <v>0</v>
      </c>
      <c r="KP75" s="57">
        <f>KN74*'DEPRECATED - DT-Prelim Calcs'!$C$11+KP74</f>
        <v>-974.80024351617851</v>
      </c>
      <c r="KQ75" s="57">
        <f>KQ74+0.5*KN75*'DEPRECATED - DT-Prelim Calcs'!$C$11^2+KP75*'DEPRECATED - DT-Prelim Calcs'!$C$11</f>
        <v>-162197.15298219101</v>
      </c>
      <c r="KR75" s="57">
        <f>MIN('Drive Train'!$F$35-KL74*'DEPRECATED - DT-Prelim Calcs'!$C$21*'Drive Train'!$F$39,KR74+KL$2)</f>
        <v>8.7733333333333334</v>
      </c>
      <c r="KS75" s="57">
        <f>'Drive Train'!$F$35-KL75*'DEPRECATED - DT-Prelim Calcs'!$C$21*'Drive Train'!$F$39</f>
        <v>8.7733333333333334</v>
      </c>
      <c r="KT75" s="1">
        <f>IF(KQ75&gt;='Drive Train'!$F$29,1,0)</f>
        <v>0</v>
      </c>
      <c r="KU75" s="57">
        <f>MIN(KK75,'DEPRECATED - DT-Prelim Calcs'!$C$10)*'DEPRECATED - DT-Prelim Calcs'!$C$11*1000/60/60</f>
        <v>103.33333333333333</v>
      </c>
      <c r="KV75" s="63">
        <f>KV74+'DEPRECATED - DT-Prelim Calcs'!$C$11</f>
        <v>284</v>
      </c>
      <c r="KW75" s="2">
        <f>LG75/'Drive Train'!$F$35</f>
        <v>0.68924731182795695</v>
      </c>
      <c r="KX75" s="46">
        <f>LE75*12*60/(PI() * 'Drive Train'!$F$15)/KW$2*KW75</f>
        <v>-136277.45857749754</v>
      </c>
      <c r="KY75" s="2">
        <f>('DEPRECATED - DT-Prelim Calcs'!$C$6*KW75-KX75)/('DEPRECATED - DT-Prelim Calcs'!$C$6*KW75)*'DEPRECATED - DT-Prelim Calcs'!$C$7*KW75</f>
        <v>63.279974421462065</v>
      </c>
      <c r="KZ75" s="57">
        <f>KY75/'DEPRECATED - DT-Prelim Calcs'!$C$7*('DEPRECATED - DT-Prelim Calcs'!$C$8-'DEPRECATED - DT-Prelim Calcs'!$C$9)+'DEPRECATED - DT-Prelim Calcs'!$C$9</f>
        <v>3371.505277291943</v>
      </c>
      <c r="LA75" s="57">
        <f t="shared" si="122"/>
        <v>56.666666666666664</v>
      </c>
      <c r="LB75" s="2">
        <f t="shared" si="177"/>
        <v>0.99579519204165001</v>
      </c>
      <c r="LC75" s="57">
        <f>LB75*'DEPRECATED - DT-Prelim Calcs'!$C$21/KW$2/'DEPRECATED - DT-Prelim Calcs'!$C$19/'DEPRECATED - DT-Prelim Calcs'!$C$18*3.39*'DEPRECATED - DT-Prelim Calcs'!$C$20</f>
        <v>25.773080821789936</v>
      </c>
      <c r="LD75" s="46">
        <f t="shared" si="178"/>
        <v>0</v>
      </c>
      <c r="LE75" s="57">
        <f>LC74*'DEPRECATED - DT-Prelim Calcs'!$C$11+LE74</f>
        <v>-483.11925642006736</v>
      </c>
      <c r="LF75" s="57">
        <f>LF74+0.5*LC75*'DEPRECATED - DT-Prelim Calcs'!$C$11^2+LE75*'DEPRECATED - DT-Prelim Calcs'!$C$11</f>
        <v>-146608.84499804876</v>
      </c>
      <c r="LG75" s="57">
        <f>MIN('Drive Train'!$F$35-LA74*'DEPRECATED - DT-Prelim Calcs'!$C$21*'Drive Train'!$F$39,LG74+LA$2)</f>
        <v>8.5466666666666669</v>
      </c>
      <c r="LH75" s="57">
        <f>'Drive Train'!$F$35-LA75*'DEPRECATED - DT-Prelim Calcs'!$C$21*'Drive Train'!$F$39</f>
        <v>8.5466666666666669</v>
      </c>
      <c r="LI75" s="1">
        <f>IF(LF75&gt;='Drive Train'!$F$29,1,0)</f>
        <v>0</v>
      </c>
      <c r="LJ75" s="57">
        <f>MIN(KZ75,'DEPRECATED - DT-Prelim Calcs'!$C$10)*'DEPRECATED - DT-Prelim Calcs'!$C$11*1000/60/60</f>
        <v>103.33333333333333</v>
      </c>
      <c r="LK75" s="63">
        <f>LK74+'DEPRECATED - DT-Prelim Calcs'!$C$11</f>
        <v>284</v>
      </c>
      <c r="LL75" s="2">
        <f>LV75/'Drive Train'!$F$35</f>
        <v>0.67096774193548392</v>
      </c>
      <c r="LM75" s="46">
        <f>LT75*12*60/(PI() * 'Drive Train'!$F$15)/LL$2*LL75</f>
        <v>-110602.58958482731</v>
      </c>
      <c r="LN75" s="2">
        <f>('DEPRECATED - DT-Prelim Calcs'!$C$6*LL75-LM75)/('DEPRECATED - DT-Prelim Calcs'!$C$6*LL75)*'DEPRECATED - DT-Prelim Calcs'!$C$7*LL75</f>
        <v>51.626833552517397</v>
      </c>
      <c r="LO75" s="57">
        <f>LN75/'DEPRECATED - DT-Prelim Calcs'!$C$7*('DEPRECATED - DT-Prelim Calcs'!$C$8-'DEPRECATED - DT-Prelim Calcs'!$C$9)+'DEPRECATED - DT-Prelim Calcs'!$C$9</f>
        <v>2751.1326741858843</v>
      </c>
      <c r="LP75" s="57">
        <f t="shared" si="123"/>
        <v>60</v>
      </c>
      <c r="LQ75" s="2">
        <f t="shared" si="179"/>
        <v>0.99579519204165001</v>
      </c>
      <c r="LR75" s="57">
        <f>LQ75*'DEPRECATED - DT-Prelim Calcs'!$C$21/LL$2/'DEPRECATED - DT-Prelim Calcs'!$C$19/'DEPRECATED - DT-Prelim Calcs'!$C$18*3.39*'DEPRECATED - DT-Prelim Calcs'!$C$20</f>
        <v>25.773080821789936</v>
      </c>
      <c r="LS75" s="46">
        <f t="shared" si="180"/>
        <v>0</v>
      </c>
      <c r="LT75" s="57">
        <f>LR74*'DEPRECATED - DT-Prelim Calcs'!$C$11+LT74</f>
        <v>-402.78107580646895</v>
      </c>
      <c r="LU75" s="57">
        <f>LU74+0.5*LR75*'DEPRECATED - DT-Prelim Calcs'!$C$11^2+LT75*'DEPRECATED - DT-Prelim Calcs'!$C$11</f>
        <v>-149954.97007820845</v>
      </c>
      <c r="LV75" s="57">
        <f>MIN('Drive Train'!$F$35-LP74*'DEPRECATED - DT-Prelim Calcs'!$C$21*'Drive Train'!$F$39,LV74+LP$2)</f>
        <v>8.32</v>
      </c>
      <c r="LW75" s="57">
        <f>'Drive Train'!$F$35-LP75*'DEPRECATED - DT-Prelim Calcs'!$C$21*'Drive Train'!$F$39</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Train'!$AA$49 + V75*(1-'Drive Train'!$AA$49))</f>
        <v>0</v>
      </c>
      <c r="W76" s="57">
        <f t="shared" si="96"/>
        <v>0</v>
      </c>
      <c r="X76" s="2">
        <f>MAX(MIN(IF(AND(AI75=1,AG76&lt;0),-1,1)*(W76-$C$9)/($C$8-$C$9)*$C$7-$C$29*AE76/T$2 -  AI75*$C$29/2,X$2),MAX(X$4:X75)*-1)</f>
        <v>-0.2458281045106315</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Train'!$F$39,AG75+W$2)-$C$3,IF(AE75-1&lt;=0,0,IF($C$32=Motors!$C$29,MAX(MAX(AG$4:AG75)*-1,AG75-W$2),MAX(0,MAX(AG$4:AG75)*-1,AG75-W$2))))</f>
        <v>0</v>
      </c>
      <c r="AH76" s="57">
        <f>'Drive Train'!$F$35-ABS(W76)*'DEPRECATED - DT-Prelim Calcs'!$C$21*'Drive Train'!$F$39</f>
        <v>12.4</v>
      </c>
      <c r="AI76" s="1">
        <f>IF(AJ76&gt;='Drive Train'!$F$29,1,0)</f>
        <v>1</v>
      </c>
      <c r="AJ76" s="57">
        <f>AJ75+0.5*Y76*'DEPRECATED - DT-Prelim Calcs'!$C$11^2+AE76*'DEPRECATED - DT-Prelim Calcs'!$C$11</f>
        <v>784.33981740885292</v>
      </c>
      <c r="AK76" s="57">
        <f>MIN(W76,$C$10)*$C$11*1000/60/60</f>
        <v>0</v>
      </c>
      <c r="AL76" s="63">
        <f>AL75+'DEPRECATED - DT-Prelim Calcs'!$C$11</f>
        <v>288</v>
      </c>
      <c r="AM76" s="2">
        <f>AW76/'Drive Train'!$F$35</f>
        <v>0.88882648388030572</v>
      </c>
      <c r="AN76" s="46">
        <f>AU76*12*60/(PI() * 'Drive Train'!$F$15)/AM$2*AM76</f>
        <v>4007.4131772704827</v>
      </c>
      <c r="AO76" s="2">
        <f>('DEPRECATED - DT-Prelim Calcs'!$C$6*AM76-AN76)/('DEPRECATED - DT-Prelim Calcs'!$C$6*AM76)*'DEPRECATED - DT-Prelim Calcs'!$C$7*AM76</f>
        <v>0.33008950772341966</v>
      </c>
      <c r="AP76" s="57">
        <f>AO76/'DEPRECATED - DT-Prelim Calcs'!$C$7*('DEPRECATED - DT-Prelim Calcs'!$C$8-'DEPRECATED - DT-Prelim Calcs'!$C$9)+'DEPRECATED - DT-Prelim Calcs'!$C$9</f>
        <v>20.272814871748857</v>
      </c>
      <c r="AQ76" s="57">
        <f t="shared" si="105"/>
        <v>20.272814871748857</v>
      </c>
      <c r="AR76" s="2">
        <f t="shared" si="125"/>
        <v>-2.6615505910321247E-8</v>
      </c>
      <c r="AS76" s="57">
        <f>AR76*'DEPRECATED - DT-Prelim Calcs'!$C$21/AM$2/'DEPRECATED - DT-Prelim Calcs'!$C$19/'DEPRECATED - DT-Prelim Calcs'!$C$18*3.39*'DEPRECATED - DT-Prelim Calcs'!$C$20</f>
        <v>-1.9288083063473648E-7</v>
      </c>
      <c r="AT76" s="46">
        <f t="shared" si="126"/>
        <v>0</v>
      </c>
      <c r="AU76" s="57">
        <f>AS75*'DEPRECATED - DT-Prelim Calcs'!$C$11+AU75</f>
        <v>39.34544913976481</v>
      </c>
      <c r="AV76" s="57">
        <f>AV75+0.5*AS76*'DEPRECATED - DT-Prelim Calcs'!$C$11^2+AU76*'DEPRECATED - DT-Prelim Calcs'!$C$11</f>
        <v>11288.690052442225</v>
      </c>
      <c r="AW76" s="57">
        <f>MIN('Drive Train'!$F$35-AQ75*'DEPRECATED - DT-Prelim Calcs'!$C$21*'Drive Train'!$F$39,AW75+AQ$2)</f>
        <v>11.021448400115791</v>
      </c>
      <c r="AX76" s="57">
        <f>'Drive Train'!$F$35-AQ76*'DEPRECATED - DT-Prelim Calcs'!$C$21*'Drive Train'!$F$39</f>
        <v>11.021448588721078</v>
      </c>
      <c r="AY76" s="1">
        <f>IF(AV76&gt;='Drive Train'!$F$29,1,0)</f>
        <v>1</v>
      </c>
      <c r="AZ76" s="57">
        <f t="shared" si="127"/>
        <v>22.525349857498728</v>
      </c>
      <c r="BA76" s="63">
        <f>BA75+'DEPRECATED - DT-Prelim Calcs'!$C$11</f>
        <v>288</v>
      </c>
      <c r="BB76" s="2">
        <f>BL76/'Drive Train'!$F$35</f>
        <v>0.48999999999999994</v>
      </c>
      <c r="BC76" s="46">
        <f>BJ76*12*60/(PI() * 'Drive Train'!$F$15)/BB$2*BB76</f>
        <v>5110.3495910038955</v>
      </c>
      <c r="BD76" s="2">
        <f>('DEPRECATED - DT-Prelim Calcs'!$C$6*BB76-BC76)/('DEPRECATED - DT-Prelim Calcs'!$C$6*BB76)*'DEPRECATED - DT-Prelim Calcs'!$C$7*BB76</f>
        <v>-1.1297833985589847</v>
      </c>
      <c r="BE76" s="57">
        <f>BD76/'DEPRECATED - DT-Prelim Calcs'!$C$7*('DEPRECATED - DT-Prelim Calcs'!$C$8-'DEPRECATED - DT-Prelim Calcs'!$C$9)+'DEPRECATED - DT-Prelim Calcs'!$C$9</f>
        <v>-57.445730305028107</v>
      </c>
      <c r="BF76" s="57">
        <f t="shared" si="106"/>
        <v>-57.445730305028107</v>
      </c>
      <c r="BG76" s="2">
        <f t="shared" si="128"/>
        <v>-1.8933363323860584</v>
      </c>
      <c r="BH76" s="57">
        <f>BG76*'DEPRECATED - DT-Prelim Calcs'!$C$21/BB$2/'DEPRECATED - DT-Prelim Calcs'!$C$19/'DEPRECATED - DT-Prelim Calcs'!$C$18*3.39*'DEPRECATED - DT-Prelim Calcs'!$C$20</f>
        <v>-19.819055495094823</v>
      </c>
      <c r="BI76" s="46">
        <f t="shared" si="129"/>
        <v>1</v>
      </c>
      <c r="BJ76" s="57">
        <f>BH75*'DEPRECATED - DT-Prelim Calcs'!$C$11+BJ75</f>
        <v>63.008778384511174</v>
      </c>
      <c r="BK76" s="57">
        <f>BK75+0.5*BH76*'DEPRECATED - DT-Prelim Calcs'!$C$11^2+BJ76*'DEPRECATED - DT-Prelim Calcs'!$C$11</f>
        <v>6762.3782725519541</v>
      </c>
      <c r="BL76" s="57">
        <f>MIN('Drive Train'!$F$35-BF75*'DEPRECATED - DT-Prelim Calcs'!$C$21*'Drive Train'!$F$39,BL75+BF$2)</f>
        <v>6.0759999999999996</v>
      </c>
      <c r="BM76" s="57">
        <f>'Drive Train'!$F$35-BF76*'DEPRECATED - DT-Prelim Calcs'!$C$21*'Drive Train'!$F$39</f>
        <v>16.306309660741913</v>
      </c>
      <c r="BN76" s="1">
        <f>IF(BK76&gt;='Drive Train'!$F$29,1,0)</f>
        <v>1</v>
      </c>
      <c r="BO76" s="57">
        <f t="shared" si="130"/>
        <v>-63.828589227809012</v>
      </c>
      <c r="BP76" s="63">
        <f>BP75+'DEPRECATED - DT-Prelim Calcs'!$C$11</f>
        <v>288</v>
      </c>
      <c r="BQ76" s="2">
        <f>CA76/'Drive Train'!$F$35</f>
        <v>0.48999999999999994</v>
      </c>
      <c r="BR76" s="46">
        <f>BY76*12*60/(PI() * 'Drive Train'!$F$15)/BQ$2*BQ76</f>
        <v>8061.0748487333303</v>
      </c>
      <c r="BS76" s="2">
        <f>('DEPRECATED - DT-Prelim Calcs'!$C$6*BQ76-BR76)/('DEPRECATED - DT-Prelim Calcs'!$C$6*BQ76)*'DEPRECATED - DT-Prelim Calcs'!$C$7*BQ76</f>
        <v>-2.4639762449244516</v>
      </c>
      <c r="BT76" s="57">
        <f>BS76/'DEPRECATED - DT-Prelim Calcs'!$C$7*('DEPRECATED - DT-Prelim Calcs'!$C$8-'DEPRECATED - DT-Prelim Calcs'!$C$9)+'DEPRECATED - DT-Prelim Calcs'!$C$9</f>
        <v>-128.47350714680798</v>
      </c>
      <c r="BU76" s="57">
        <f t="shared" si="107"/>
        <v>-128.47350714680798</v>
      </c>
      <c r="BV76" s="2">
        <f t="shared" si="131"/>
        <v>-3.668406047806263</v>
      </c>
      <c r="BW76" s="57">
        <f>BV76*'DEPRECATED - DT-Prelim Calcs'!$C$21/BQ$2/'DEPRECATED - DT-Prelim Calcs'!$C$19/'DEPRECATED - DT-Prelim Calcs'!$C$18*3.39*'DEPRECATED - DT-Prelim Calcs'!$C$20</f>
        <v>-50.215542005382439</v>
      </c>
      <c r="BX76" s="46">
        <f t="shared" si="132"/>
        <v>1</v>
      </c>
      <c r="BY76" s="57">
        <f>BW75*'DEPRECATED - DT-Prelim Calcs'!$C$11+BY75</f>
        <v>76.004242271362813</v>
      </c>
      <c r="BZ76" s="57">
        <f>BZ75+0.5*BW76*'DEPRECATED - DT-Prelim Calcs'!$C$11^2+BY76*'DEPRECATED - DT-Prelim Calcs'!$C$11</f>
        <v>-4907.1563199823686</v>
      </c>
      <c r="CA76" s="57">
        <f>MIN('Drive Train'!$F$35-BU75*'DEPRECATED - DT-Prelim Calcs'!$C$21*'Drive Train'!$F$39,CA75+BU$2)</f>
        <v>6.0759999999999996</v>
      </c>
      <c r="CB76" s="57">
        <f>'Drive Train'!$F$35-BU76*'DEPRECATED - DT-Prelim Calcs'!$C$21*'Drive Train'!$F$39</f>
        <v>21.136198485982945</v>
      </c>
      <c r="CC76" s="1">
        <f>IF(BZ76&gt;='Drive Train'!$F$29,1,0)</f>
        <v>0</v>
      </c>
      <c r="CD76" s="57">
        <f t="shared" si="133"/>
        <v>-142.74834127423108</v>
      </c>
      <c r="CE76" s="63">
        <f>CE75+'DEPRECATED - DT-Prelim Calcs'!$C$11</f>
        <v>288</v>
      </c>
      <c r="CF76" s="2">
        <f>CP76/'Drive Train'!$F$35</f>
        <v>0.48999999999999994</v>
      </c>
      <c r="CG76" s="46">
        <f>CN76*12*60/(PI() * 'Drive Train'!$F$15)/CF$2*CF76</f>
        <v>8245.6999205253851</v>
      </c>
      <c r="CH76" s="2">
        <f>('DEPRECATED - DT-Prelim Calcs'!$C$6*CF76-CG76)/('DEPRECATED - DT-Prelim Calcs'!$C$6*CF76)*'DEPRECATED - DT-Prelim Calcs'!$C$7*CF76</f>
        <v>-2.5474558740086635</v>
      </c>
      <c r="CI76" s="57">
        <f>CH76/'DEPRECATED - DT-Prelim Calcs'!$C$7*('DEPRECATED - DT-Prelim Calcs'!$C$8-'DEPRECATED - DT-Prelim Calcs'!$C$9)+'DEPRECATED - DT-Prelim Calcs'!$C$9</f>
        <v>-132.91767163290936</v>
      </c>
      <c r="CJ76" s="57">
        <f t="shared" si="108"/>
        <v>-132.91767163290936</v>
      </c>
      <c r="CK76" s="2">
        <f t="shared" si="134"/>
        <v>-3.7794710725105749</v>
      </c>
      <c r="CL76" s="57">
        <f>CK76*'DEPRECATED - DT-Prelim Calcs'!$C$21/CF$2/'DEPRECATED - DT-Prelim Calcs'!$C$19/'DEPRECATED - DT-Prelim Calcs'!$C$18*3.39*'DEPRECATED - DT-Prelim Calcs'!$C$20</f>
        <v>-63.909019250838597</v>
      </c>
      <c r="CM76" s="46">
        <f t="shared" si="135"/>
        <v>1</v>
      </c>
      <c r="CN76" s="57">
        <f>CL75*'DEPRECATED - DT-Prelim Calcs'!$C$11+CN75</f>
        <v>62.936419567610528</v>
      </c>
      <c r="CO76" s="57">
        <f>CO75+0.5*CL76*'DEPRECATED - DT-Prelim Calcs'!$C$11^2+CN76*'DEPRECATED - DT-Prelim Calcs'!$C$11</f>
        <v>-20882.510069477841</v>
      </c>
      <c r="CP76" s="57">
        <f>MIN('Drive Train'!$F$35-CJ75*'DEPRECATED - DT-Prelim Calcs'!$C$21*'Drive Train'!$F$39,CP75+CJ$2)</f>
        <v>6.0759999999999996</v>
      </c>
      <c r="CQ76" s="57">
        <f>'Drive Train'!$F$35-CJ76*'DEPRECATED - DT-Prelim Calcs'!$C$21*'Drive Train'!$F$39</f>
        <v>21.438401671037838</v>
      </c>
      <c r="CR76" s="1">
        <f>IF(CO76&gt;='Drive Train'!$F$29,1,0)</f>
        <v>0</v>
      </c>
      <c r="CS76" s="57">
        <f t="shared" si="136"/>
        <v>-147.68630181434372</v>
      </c>
      <c r="CT76" s="63">
        <f>CT75+'DEPRECATED - DT-Prelim Calcs'!$C$11</f>
        <v>288</v>
      </c>
      <c r="CU76" s="2">
        <f>DE76/'Drive Train'!$F$35</f>
        <v>0.48999999999999994</v>
      </c>
      <c r="CV76" s="46">
        <f>DC76*12*60/(PI() * 'Drive Train'!$F$15)/CU$2*CU76</f>
        <v>-8276.2710382734858</v>
      </c>
      <c r="CW76" s="2">
        <f>('DEPRECATED - DT-Prelim Calcs'!$C$6*CU76-CV76)/('DEPRECATED - DT-Prelim Calcs'!$C$6*CU76)*'DEPRECATED - DT-Prelim Calcs'!$C$7*CU76</f>
        <v>4.9230788371930769</v>
      </c>
      <c r="CX76" s="57">
        <f>CW76/'DEPRECATED - DT-Prelim Calcs'!$C$7*('DEPRECATED - DT-Prelim Calcs'!$C$8-'DEPRECATED - DT-Prelim Calcs'!$C$9)+'DEPRECATED - DT-Prelim Calcs'!$C$9</f>
        <v>264.78755801322478</v>
      </c>
      <c r="CY76" s="57">
        <f t="shared" si="109"/>
        <v>93</v>
      </c>
      <c r="CZ76" s="2">
        <f t="shared" si="137"/>
        <v>1.2803081040535502</v>
      </c>
      <c r="DA76" s="57">
        <f>CZ76*'DEPRECATED - DT-Prelim Calcs'!$C$21/CU$2/'DEPRECATED - DT-Prelim Calcs'!$C$19/'DEPRECATED - DT-Prelim Calcs'!$C$18*3.39*'DEPRECATED - DT-Prelim Calcs'!$C$20</f>
        <v>25.773080821789936</v>
      </c>
      <c r="DB76" s="46">
        <f t="shared" si="138"/>
        <v>0</v>
      </c>
      <c r="DC76" s="57">
        <f>DA75*'DEPRECATED - DT-Prelim Calcs'!$C$11+DC75</f>
        <v>-53.062596516240731</v>
      </c>
      <c r="DD76" s="57">
        <f>DD75+0.5*DA76*'DEPRECATED - DT-Prelim Calcs'!$C$11^2+DC76*'DEPRECATED - DT-Prelim Calcs'!$C$11</f>
        <v>-37830.027726994653</v>
      </c>
      <c r="DE76" s="57">
        <f>MIN('Drive Train'!$F$35-CY75*'DEPRECATED - DT-Prelim Calcs'!$C$21*'Drive Train'!$F$39,DE75+CY$2)</f>
        <v>6.0759999999999996</v>
      </c>
      <c r="DF76" s="57">
        <f>'Drive Train'!$F$35-CY76*'DEPRECATED - DT-Prelim Calcs'!$C$21*'Drive Train'!$F$39</f>
        <v>6.0759999999999996</v>
      </c>
      <c r="DG76" s="1">
        <f>IF(DD76&gt;='Drive Train'!$F$29,1,0)</f>
        <v>0</v>
      </c>
      <c r="DH76" s="57">
        <f t="shared" si="139"/>
        <v>103.33333333333333</v>
      </c>
      <c r="DI76" s="63">
        <f>DI75+'DEPRECATED - DT-Prelim Calcs'!$C$11</f>
        <v>288</v>
      </c>
      <c r="DJ76" s="2">
        <f>DT76/'Drive Train'!$F$35</f>
        <v>0.48999999999999994</v>
      </c>
      <c r="DK76" s="46">
        <f>DR76*12*60/(PI() * 'Drive Train'!$F$15)/DJ$2*DJ76</f>
        <v>16481.288315435886</v>
      </c>
      <c r="DL76" s="2">
        <f>('DEPRECATED - DT-Prelim Calcs'!$C$6*DJ76-DK76)/('DEPRECATED - DT-Prelim Calcs'!$C$6*DJ76)*'DEPRECATED - DT-Prelim Calcs'!$C$7*DJ76</f>
        <v>-6.2712397448781392</v>
      </c>
      <c r="DM76" s="57">
        <f>DL76/'DEPRECATED - DT-Prelim Calcs'!$C$7*('DEPRECATED - DT-Prelim Calcs'!$C$8-'DEPRECATED - DT-Prelim Calcs'!$C$9)+'DEPRECATED - DT-Prelim Calcs'!$C$9</f>
        <v>-331.15894575430093</v>
      </c>
      <c r="DN76" s="57">
        <f t="shared" si="110"/>
        <v>-331.15894575430093</v>
      </c>
      <c r="DO76" s="2">
        <f t="shared" si="140"/>
        <v>-8.7337593479702686</v>
      </c>
      <c r="DP76" s="57">
        <f>DO76*'DEPRECATED - DT-Prelim Calcs'!$C$21/DJ$2/'DEPRECATED - DT-Prelim Calcs'!$C$19/'DEPRECATED - DT-Prelim Calcs'!$C$18*3.39*'DEPRECATED - DT-Prelim Calcs'!$C$20</f>
        <v>-203.94405566529792</v>
      </c>
      <c r="DQ76" s="46">
        <f t="shared" si="141"/>
        <v>1</v>
      </c>
      <c r="DR76" s="57">
        <f>DP75*'DEPRECATED - DT-Prelim Calcs'!$C$11+DR75</f>
        <v>91.093410087031472</v>
      </c>
      <c r="DS76" s="57">
        <f>DS75+0.5*DP76*'DEPRECATED - DT-Prelim Calcs'!$C$11^2+DR76*'DEPRECATED - DT-Prelim Calcs'!$C$11</f>
        <v>-78089.895216459845</v>
      </c>
      <c r="DT76" s="57">
        <f>MIN('Drive Train'!$F$35-DN75*'DEPRECATED - DT-Prelim Calcs'!$C$21*'Drive Train'!$F$39,DT75+DN$2)</f>
        <v>6.0759999999999996</v>
      </c>
      <c r="DU76" s="57">
        <f>'Drive Train'!$F$35-DN76*'DEPRECATED - DT-Prelim Calcs'!$C$21*'Drive Train'!$F$39</f>
        <v>34.918808311292466</v>
      </c>
      <c r="DV76" s="1">
        <f>IF(DS76&gt;='Drive Train'!$F$29,1,0)</f>
        <v>0</v>
      </c>
      <c r="DW76" s="57">
        <f t="shared" si="142"/>
        <v>-367.9543841714455</v>
      </c>
      <c r="DX76" s="63">
        <f>DX75+'DEPRECATED - DT-Prelim Calcs'!$C$11</f>
        <v>288</v>
      </c>
      <c r="DY76" s="2">
        <f>EI76/'Drive Train'!$F$35</f>
        <v>0.48999999999999994</v>
      </c>
      <c r="DZ76" s="46">
        <f>EG76*12*60/(PI() * 'Drive Train'!$F$15)/DY$2*DY76</f>
        <v>-103457.23950276899</v>
      </c>
      <c r="EA76" s="2">
        <f>('DEPRECATED - DT-Prelim Calcs'!$C$6*DY76-DZ76)/('DEPRECATED - DT-Prelim Calcs'!$C$6*DY76)*'DEPRECATED - DT-Prelim Calcs'!$C$7*DY76</f>
        <v>47.959876960914308</v>
      </c>
      <c r="EB76" s="57">
        <f>EA76/'DEPRECATED - DT-Prelim Calcs'!$C$7*('DEPRECATED - DT-Prelim Calcs'!$C$8-'DEPRECATED - DT-Prelim Calcs'!$C$9)+'DEPRECATED - DT-Prelim Calcs'!$C$9</f>
        <v>2555.9166863424502</v>
      </c>
      <c r="EC76" s="57">
        <f t="shared" si="111"/>
        <v>93</v>
      </c>
      <c r="ED76" s="2">
        <f t="shared" si="143"/>
        <v>0.96993038185874991</v>
      </c>
      <c r="EE76" s="57">
        <f>ED76*'DEPRECATED - DT-Prelim Calcs'!$C$21/DY$2/'DEPRECATED - DT-Prelim Calcs'!$C$19/'DEPRECATED - DT-Prelim Calcs'!$C$18*3.39*'DEPRECATED - DT-Prelim Calcs'!$C$20</f>
        <v>25.773080821789936</v>
      </c>
      <c r="EF76" s="46">
        <f t="shared" si="144"/>
        <v>0</v>
      </c>
      <c r="EG76" s="57">
        <f>EE75*'DEPRECATED - DT-Prelim Calcs'!$C$11+EG75</f>
        <v>-502.50541679433957</v>
      </c>
      <c r="EH76" s="57">
        <f>EH75+0.5*EE76*'DEPRECATED - DT-Prelim Calcs'!$C$11^2+EG76*'DEPRECATED - DT-Prelim Calcs'!$C$11</f>
        <v>-128477.61054531654</v>
      </c>
      <c r="EI76" s="57">
        <f>MIN('Drive Train'!$F$35-EC75*'DEPRECATED - DT-Prelim Calcs'!$C$21*'Drive Train'!$F$39,EI75+EC$2)</f>
        <v>6.0759999999999996</v>
      </c>
      <c r="EJ76" s="57">
        <f>'Drive Train'!$F$35-EC76*'DEPRECATED - DT-Prelim Calcs'!$C$21*'Drive Train'!$F$39</f>
        <v>6.0759999999999996</v>
      </c>
      <c r="EK76" s="1">
        <f>IF(EH76&gt;='Drive Train'!$F$29,1,0)</f>
        <v>0</v>
      </c>
      <c r="EL76" s="57">
        <f t="shared" si="145"/>
        <v>103.33333333333333</v>
      </c>
      <c r="EM76" s="63">
        <f>EM75+'DEPRECATED - DT-Prelim Calcs'!$C$11</f>
        <v>288</v>
      </c>
      <c r="EN76" s="2">
        <f>EX76/'Drive Train'!$F$35</f>
        <v>0.48999999999999994</v>
      </c>
      <c r="EO76" s="46">
        <f>EV76*12*60/(PI() * 'Drive Train'!$F$15)/EN$2*EN76</f>
        <v>-29308.906706371959</v>
      </c>
      <c r="EP76" s="2">
        <f>('DEPRECATED - DT-Prelim Calcs'!$C$6*EN76-EO76)/('DEPRECATED - DT-Prelim Calcs'!$C$6*EN76)*'DEPRECATED - DT-Prelim Calcs'!$C$7*EN76</f>
        <v>14.433144870986196</v>
      </c>
      <c r="EQ76" s="57">
        <f>EP76/'DEPRECATED - DT-Prelim Calcs'!$C$7*('DEPRECATED - DT-Prelim Calcs'!$C$8-'DEPRECATED - DT-Prelim Calcs'!$C$9)+'DEPRECATED - DT-Prelim Calcs'!$C$9</f>
        <v>771.07032653424437</v>
      </c>
      <c r="ER76" s="57">
        <f t="shared" si="112"/>
        <v>93</v>
      </c>
      <c r="ES76" s="2">
        <f t="shared" si="146"/>
        <v>0.86507304327942547</v>
      </c>
      <c r="ET76" s="57">
        <f>ES76*'DEPRECATED - DT-Prelim Calcs'!$C$21/EN$2/'DEPRECATED - DT-Prelim Calcs'!$C$19/'DEPRECATED - DT-Prelim Calcs'!$C$18*3.39*'DEPRECATED - DT-Prelim Calcs'!$C$20</f>
        <v>25.773080821789936</v>
      </c>
      <c r="EU76" s="46">
        <f t="shared" si="147"/>
        <v>0</v>
      </c>
      <c r="EV76" s="57">
        <f>ET75*'DEPRECATED - DT-Prelim Calcs'!$C$11+EV75</f>
        <v>-126.9672448889779</v>
      </c>
      <c r="EW76" s="57">
        <f>EW75+0.5*ET76*'DEPRECATED - DT-Prelim Calcs'!$C$11^2+EV76*'DEPRECATED - DT-Prelim Calcs'!$C$11</f>
        <v>-145786.71067561733</v>
      </c>
      <c r="EX76" s="57">
        <f>MIN('Drive Train'!$F$35-ER75*'DEPRECATED - DT-Prelim Calcs'!$C$21*'Drive Train'!$F$39,EX75+ER$2)</f>
        <v>6.0759999999999996</v>
      </c>
      <c r="EY76" s="57">
        <f>'Drive Train'!$F$35-ER76*'DEPRECATED - DT-Prelim Calcs'!$C$21*'Drive Train'!$F$39</f>
        <v>6.0759999999999996</v>
      </c>
      <c r="EZ76" s="1">
        <f>IF(EW76&gt;='Drive Train'!$F$29,1,0)</f>
        <v>0</v>
      </c>
      <c r="FA76" s="57">
        <f t="shared" si="148"/>
        <v>103.33333333333333</v>
      </c>
      <c r="FB76" s="63">
        <f>FB75+'DEPRECATED - DT-Prelim Calcs'!$C$11</f>
        <v>288</v>
      </c>
      <c r="FC76" s="2">
        <f>FM76/'Drive Train'!$F$35</f>
        <v>0.48999999999999994</v>
      </c>
      <c r="FD76" s="46">
        <f>FK76*12*60/(PI() * 'Drive Train'!$F$15)/FC$2*FC76</f>
        <v>-196213.49854458083</v>
      </c>
      <c r="FE76" s="2">
        <f>('DEPRECATED - DT-Prelim Calcs'!$C$6*FC76-FD76)/('DEPRECATED - DT-Prelim Calcs'!$C$6*FC76)*'DEPRECATED - DT-Prelim Calcs'!$C$7*FC76</f>
        <v>89.900324295016858</v>
      </c>
      <c r="FF76" s="57">
        <f>FE76/'DEPRECATED - DT-Prelim Calcs'!$C$7*('DEPRECATED - DT-Prelim Calcs'!$C$8-'DEPRECATED - DT-Prelim Calcs'!$C$9)+'DEPRECATED - DT-Prelim Calcs'!$C$9</f>
        <v>4788.6799199380339</v>
      </c>
      <c r="FG76" s="57">
        <f t="shared" si="113"/>
        <v>93</v>
      </c>
      <c r="FH76" s="2">
        <f t="shared" si="149"/>
        <v>0.78067567320338405</v>
      </c>
      <c r="FI76" s="57">
        <f>FH76*'DEPRECATED - DT-Prelim Calcs'!$C$21/FC$2/'DEPRECATED - DT-Prelim Calcs'!$C$19/'DEPRECATED - DT-Prelim Calcs'!$C$18*3.39*'DEPRECATED - DT-Prelim Calcs'!$C$20</f>
        <v>25.773080821789936</v>
      </c>
      <c r="FJ76" s="46">
        <f t="shared" si="150"/>
        <v>0</v>
      </c>
      <c r="FK76" s="57">
        <f>FI75*'DEPRECATED - DT-Prelim Calcs'!$C$11+FK75</f>
        <v>-767.07676152663851</v>
      </c>
      <c r="FL76" s="57">
        <f>FL75+0.5*FI76*'DEPRECATED - DT-Prelim Calcs'!$C$11^2+FK76*'DEPRECATED - DT-Prelim Calcs'!$C$11</f>
        <v>-202600.59760443188</v>
      </c>
      <c r="FM76" s="57">
        <f>MIN('Drive Train'!$F$35-FG75*'DEPRECATED - DT-Prelim Calcs'!$C$21*'Drive Train'!$F$39,FM75+FG$2)</f>
        <v>6.0759999999999996</v>
      </c>
      <c r="FN76" s="57">
        <f>'Drive Train'!$F$35-FG76*'DEPRECATED - DT-Prelim Calcs'!$C$21*'Drive Train'!$F$39</f>
        <v>6.0759999999999996</v>
      </c>
      <c r="FO76" s="1">
        <f>IF(FL76&gt;='Drive Train'!$F$29,1,0)</f>
        <v>0</v>
      </c>
      <c r="FP76" s="57">
        <f t="shared" si="151"/>
        <v>103.33333333333333</v>
      </c>
      <c r="FQ76" s="63">
        <f>FQ75+'DEPRECATED - DT-Prelim Calcs'!$C$11</f>
        <v>288</v>
      </c>
      <c r="FR76" s="2">
        <f>GB76/'Drive Train'!$F$35</f>
        <v>0.48999999999999994</v>
      </c>
      <c r="FS76" s="46">
        <f>FZ76*12*60/(PI() * 'Drive Train'!$F$15)/FR$2*FR76</f>
        <v>-370192.4553120627</v>
      </c>
      <c r="FT76" s="2">
        <f>('DEPRECATED - DT-Prelim Calcs'!$C$6*FR76-FS76)/('DEPRECATED - DT-Prelim Calcs'!$C$6*FR76)*'DEPRECATED - DT-Prelim Calcs'!$C$7*FR76</f>
        <v>168.56623157637355</v>
      </c>
      <c r="FU76" s="57">
        <f>FT76/'DEPRECATED - DT-Prelim Calcs'!$C$7*('DEPRECATED - DT-Prelim Calcs'!$C$8-'DEPRECATED - DT-Prelim Calcs'!$C$9)+'DEPRECATED - DT-Prelim Calcs'!$C$9</f>
        <v>8976.5786353729163</v>
      </c>
      <c r="FV76" s="57">
        <f t="shared" si="114"/>
        <v>93</v>
      </c>
      <c r="FW76" s="2">
        <f t="shared" si="152"/>
        <v>0.7112822800297498</v>
      </c>
      <c r="FX76" s="57">
        <f>FW76*'DEPRECATED - DT-Prelim Calcs'!$C$21/FR$2/'DEPRECATED - DT-Prelim Calcs'!$C$19/'DEPRECATED - DT-Prelim Calcs'!$C$18*3.39*'DEPRECATED - DT-Prelim Calcs'!$C$20</f>
        <v>25.773080821789936</v>
      </c>
      <c r="FY76" s="46">
        <f t="shared" si="153"/>
        <v>0</v>
      </c>
      <c r="FZ76" s="57">
        <f>FX75*'DEPRECATED - DT-Prelim Calcs'!$C$11+FZ75</f>
        <v>-1318.5871859668298</v>
      </c>
      <c r="GA76" s="57">
        <f>GA75+0.5*FX76*'DEPRECATED - DT-Prelim Calcs'!$C$11^2+FZ76*'DEPRECATED - DT-Prelim Calcs'!$C$11</f>
        <v>-224640.21673318511</v>
      </c>
      <c r="GB76" s="57">
        <f>MIN('Drive Train'!$F$35-FV75*'DEPRECATED - DT-Prelim Calcs'!$C$21*'Drive Train'!$F$39,GB75+FV$2)</f>
        <v>6.0759999999999996</v>
      </c>
      <c r="GC76" s="57">
        <f>'Drive Train'!$F$35-FV76*'DEPRECATED - DT-Prelim Calcs'!$C$21*'Drive Train'!$F$39</f>
        <v>6.0759999999999996</v>
      </c>
      <c r="GD76" s="1">
        <f>IF(GA76&gt;='Drive Train'!$F$29,1,0)</f>
        <v>0</v>
      </c>
      <c r="GE76" s="57">
        <f t="shared" si="154"/>
        <v>103.33333333333333</v>
      </c>
      <c r="GF76" s="63">
        <f>GF75+'DEPRECATED - DT-Prelim Calcs'!$C$11</f>
        <v>288</v>
      </c>
      <c r="GG76" s="2">
        <f>GQ76/'Drive Train'!$F$35</f>
        <v>1.5952038204036039</v>
      </c>
      <c r="GH76" s="46">
        <f>GO76*12*60/(PI() * 'Drive Train'!$F$15)/GG$2*GG76</f>
        <v>-177641.45143098783</v>
      </c>
      <c r="GI76" s="2">
        <f>('DEPRECATED - DT-Prelim Calcs'!$C$6*GG76-GH76)/('DEPRECATED - DT-Prelim Calcs'!$C$6*GG76)*'DEPRECATED - DT-Prelim Calcs'!$C$7*GG76</f>
        <v>84.166373280095897</v>
      </c>
      <c r="GJ76" s="57">
        <f>GI76/'DEPRECATED - DT-Prelim Calcs'!$C$7*('DEPRECATED - DT-Prelim Calcs'!$C$8-'DEPRECATED - DT-Prelim Calcs'!$C$9)+'DEPRECATED - DT-Prelim Calcs'!$C$9</f>
        <v>4483.4243534590469</v>
      </c>
      <c r="GK76" s="57">
        <f t="shared" si="155"/>
        <v>29.999999999999982</v>
      </c>
      <c r="GL76" s="2">
        <f t="shared" si="156"/>
        <v>0.99579519204165001</v>
      </c>
      <c r="GM76" s="57">
        <f>GL76*'DEPRECATED - DT-Prelim Calcs'!$C$21/GG$2/'DEPRECATED - DT-Prelim Calcs'!$C$19/'DEPRECATED - DT-Prelim Calcs'!$C$18*3.39*'DEPRECATED - DT-Prelim Calcs'!$C$20</f>
        <v>25.773080821789936</v>
      </c>
      <c r="GN76" s="46">
        <f t="shared" si="157"/>
        <v>0</v>
      </c>
      <c r="GO76" s="57">
        <f>GM75*'DEPRECATED - DT-Prelim Calcs'!$C$11+GO75</f>
        <v>-272.10312852629977</v>
      </c>
      <c r="GP76" s="57">
        <f>GP75+0.5*GM76*'DEPRECATED - DT-Prelim Calcs'!$C$11^2+GO76*'DEPRECATED - DT-Prelim Calcs'!$C$11</f>
        <v>-107888.40580820848</v>
      </c>
      <c r="GQ76" s="57">
        <f>MIN('Drive Train'!$F$35-GK75*'DEPRECATED - DT-Prelim Calcs'!$C$21*'Drive Train'!$F$39,GQ75+GK$2)</f>
        <v>19.780527373004688</v>
      </c>
      <c r="GR76" s="57">
        <f>'Drive Train'!$F$35-GK76*'DEPRECATED - DT-Prelim Calcs'!$C$21*'Drive Train'!$F$39</f>
        <v>10.360000000000001</v>
      </c>
      <c r="GS76" s="1">
        <f>IF(GP76&gt;='Drive Train'!$F$29,1,0)</f>
        <v>0</v>
      </c>
      <c r="GT76" s="57">
        <f t="shared" si="158"/>
        <v>33.333333333333314</v>
      </c>
      <c r="GU76" s="63">
        <f>GU75+'DEPRECATED - DT-Prelim Calcs'!$C$11</f>
        <v>288</v>
      </c>
      <c r="GV76" s="2">
        <f>HF76/'Drive Train'!$F$35</f>
        <v>0.94610069867038882</v>
      </c>
      <c r="GW76" s="46">
        <f>HD76*12*60/(PI() * 'Drive Train'!$F$15)/GV$2*GV76</f>
        <v>-4511.1808952480042</v>
      </c>
      <c r="GX76" s="2">
        <f>('DEPRECATED - DT-Prelim Calcs'!$C$6*GV76-GW76)/('DEPRECATED - DT-Prelim Calcs'!$C$6*GV76)*'DEPRECATED - DT-Prelim Calcs'!$C$7*GV76</f>
        <v>4.3198674037858229</v>
      </c>
      <c r="GY76" s="57">
        <f>GX76/'DEPRECATED - DT-Prelim Calcs'!$C$7*('DEPRECATED - DT-Prelim Calcs'!$C$8-'DEPRECATED - DT-Prelim Calcs'!$C$9)+'DEPRECATED - DT-Prelim Calcs'!$C$9</f>
        <v>232.6746837783075</v>
      </c>
      <c r="GZ76" s="57">
        <f t="shared" si="115"/>
        <v>33.333333333333314</v>
      </c>
      <c r="HA76" s="2">
        <f t="shared" si="159"/>
        <v>0.92450966232525467</v>
      </c>
      <c r="HB76" s="57">
        <f>HA76*'DEPRECATED - DT-Prelim Calcs'!$C$21/GV$2/'DEPRECATED - DT-Prelim Calcs'!$C$19/'DEPRECATED - DT-Prelim Calcs'!$C$18*3.39*'DEPRECATED - DT-Prelim Calcs'!$C$20</f>
        <v>23.928075208700054</v>
      </c>
      <c r="HC76" s="46">
        <f t="shared" si="160"/>
        <v>0</v>
      </c>
      <c r="HD76" s="57">
        <f>HB75*'DEPRECATED - DT-Prelim Calcs'!$C$11+HD75</f>
        <v>-11.650868014378553</v>
      </c>
      <c r="HE76" s="57">
        <f>HE75+0.5*HB76*'DEPRECATED - DT-Prelim Calcs'!$C$11^2+HD76*'DEPRECATED - DT-Prelim Calcs'!$C$11</f>
        <v>-106209.10601174481</v>
      </c>
      <c r="HF76" s="57">
        <f>MIN('Drive Train'!$F$35-GZ75*'DEPRECATED - DT-Prelim Calcs'!$C$21*'Drive Train'!$F$39,HF75+GZ$2)</f>
        <v>11.731648663512821</v>
      </c>
      <c r="HG76" s="57">
        <f>'Drive Train'!$F$35-GZ76*'DEPRECATED - DT-Prelim Calcs'!$C$21*'Drive Train'!$F$39</f>
        <v>10.133333333333335</v>
      </c>
      <c r="HH76" s="1">
        <f>IF(HE76&gt;='Drive Train'!$F$29,1,0)</f>
        <v>0</v>
      </c>
      <c r="HI76" s="57">
        <f t="shared" si="161"/>
        <v>37.037037037037017</v>
      </c>
      <c r="HJ76" s="63">
        <f>HJ75+'DEPRECATED - DT-Prelim Calcs'!$C$11</f>
        <v>288</v>
      </c>
      <c r="HK76" s="2">
        <f>HU76/'Drive Train'!$F$35</f>
        <v>0.79892473118279583</v>
      </c>
      <c r="HL76" s="46">
        <f>HS76*12*60/(PI() * 'Drive Train'!$F$15)/HK$2*HK76</f>
        <v>18895.296983725933</v>
      </c>
      <c r="HM76" s="2">
        <f>('DEPRECATED - DT-Prelim Calcs'!$C$6*HK76-HL76)/('DEPRECATED - DT-Prelim Calcs'!$C$6*HK76)*'DEPRECATED - DT-Prelim Calcs'!$C$7*HK76</f>
        <v>-6.6182435049375492</v>
      </c>
      <c r="HN76" s="57">
        <f>HM76/'DEPRECATED - DT-Prelim Calcs'!$C$7*('DEPRECATED - DT-Prelim Calcs'!$C$8-'DEPRECATED - DT-Prelim Calcs'!$C$9)+'DEPRECATED - DT-Prelim Calcs'!$C$9</f>
        <v>-349.63221646617745</v>
      </c>
      <c r="HO76" s="57">
        <f t="shared" si="116"/>
        <v>-349.63221646617745</v>
      </c>
      <c r="HP76" s="2">
        <f t="shared" si="162"/>
        <v>-8.3497832982519782</v>
      </c>
      <c r="HQ76" s="57">
        <f>HP76*'DEPRECATED - DT-Prelim Calcs'!$C$21/HK$2/'DEPRECATED - DT-Prelim Calcs'!$C$19/'DEPRECATED - DT-Prelim Calcs'!$C$18*3.39*'DEPRECATED - DT-Prelim Calcs'!$C$20</f>
        <v>-216.10833383224355</v>
      </c>
      <c r="HR76" s="46">
        <f t="shared" si="163"/>
        <v>1</v>
      </c>
      <c r="HS76" s="57">
        <f>HQ75*'DEPRECATED - DT-Prelim Calcs'!$C$11+HS75</f>
        <v>57.79007529631744</v>
      </c>
      <c r="HT76" s="57">
        <f>HT75+0.5*HQ76*'DEPRECATED - DT-Prelim Calcs'!$C$11^2+HS76*'DEPRECATED - DT-Prelim Calcs'!$C$11</f>
        <v>-118010.31874625725</v>
      </c>
      <c r="HU76" s="57">
        <f>MIN('Drive Train'!$F$35-HO75*'DEPRECATED - DT-Prelim Calcs'!$C$21*'Drive Train'!$F$39,HU75+HO$2)</f>
        <v>9.9066666666666681</v>
      </c>
      <c r="HV76" s="57">
        <f>'Drive Train'!$F$35-HO76*'DEPRECATED - DT-Prelim Calcs'!$C$21*'Drive Train'!$F$39</f>
        <v>36.17499071970007</v>
      </c>
      <c r="HW76" s="1">
        <f>IF(HT76&gt;='Drive Train'!$F$29,1,0)</f>
        <v>0</v>
      </c>
      <c r="HX76" s="57">
        <f t="shared" si="164"/>
        <v>-388.48024051797495</v>
      </c>
      <c r="HY76" s="63">
        <f>HY75+'DEPRECATED - DT-Prelim Calcs'!$C$11</f>
        <v>288</v>
      </c>
      <c r="HZ76" s="2">
        <f>IJ76/'Drive Train'!$F$35</f>
        <v>0.78064516129032269</v>
      </c>
      <c r="IA76" s="46">
        <f>IH76*12*60/(PI() * 'Drive Train'!$F$15)/HZ$2*HZ76</f>
        <v>-48928.083473848732</v>
      </c>
      <c r="IB76" s="2">
        <f>('DEPRECATED - DT-Prelim Calcs'!$C$6*HZ76-IA76)/('DEPRECATED - DT-Prelim Calcs'!$C$6*HZ76)*'DEPRECATED - DT-Prelim Calcs'!$C$7*HZ76</f>
        <v>24.004559561406762</v>
      </c>
      <c r="IC76" s="57">
        <f>IB76/'DEPRECATED - DT-Prelim Calcs'!$C$7*('DEPRECATED - DT-Prelim Calcs'!$C$8-'DEPRECATED - DT-Prelim Calcs'!$C$9)+'DEPRECATED - DT-Prelim Calcs'!$C$9</f>
        <v>1280.6190837047666</v>
      </c>
      <c r="ID76" s="57">
        <f t="shared" si="117"/>
        <v>39.999999999999986</v>
      </c>
      <c r="IE76" s="2">
        <f t="shared" si="165"/>
        <v>0.99579519204165001</v>
      </c>
      <c r="IF76" s="57">
        <f>IE76*'DEPRECATED - DT-Prelim Calcs'!$C$21/HZ$2/'DEPRECATED - DT-Prelim Calcs'!$C$19/'DEPRECATED - DT-Prelim Calcs'!$C$18*3.39*'DEPRECATED - DT-Prelim Calcs'!$C$20</f>
        <v>25.773080821789936</v>
      </c>
      <c r="IG76" s="46">
        <f t="shared" si="166"/>
        <v>0</v>
      </c>
      <c r="IH76" s="57">
        <f>IF75*'DEPRECATED - DT-Prelim Calcs'!$C$11+IH75</f>
        <v>-153.14750848604535</v>
      </c>
      <c r="II76" s="57">
        <f>II75+0.5*IF76*'DEPRECATED - DT-Prelim Calcs'!$C$11^2+IH76*'DEPRECATED - DT-Prelim Calcs'!$C$11</f>
        <v>-145406.17982749245</v>
      </c>
      <c r="IJ76" s="57">
        <f>MIN('Drive Train'!$F$35-ID75*'DEPRECATED - DT-Prelim Calcs'!$C$21*'Drive Train'!$F$39,IJ75+ID$2)</f>
        <v>9.6800000000000015</v>
      </c>
      <c r="IK76" s="57">
        <f>'Drive Train'!$F$35-ID76*'DEPRECATED - DT-Prelim Calcs'!$C$21*'Drive Train'!$F$39</f>
        <v>9.6800000000000015</v>
      </c>
      <c r="IL76" s="1">
        <f>IF(II76&gt;='Drive Train'!$F$29,1,0)</f>
        <v>0</v>
      </c>
      <c r="IM76" s="57">
        <f t="shared" si="167"/>
        <v>44.444444444444429</v>
      </c>
      <c r="IN76" s="63">
        <f>IN75+'DEPRECATED - DT-Prelim Calcs'!$C$11</f>
        <v>288</v>
      </c>
      <c r="IO76" s="2">
        <f>IY76/'Drive Train'!$F$35</f>
        <v>2.5111289913921295</v>
      </c>
      <c r="IP76" s="46">
        <f>IW76*12*60/(PI() * 'Drive Train'!$F$15)/IO$2*IO76</f>
        <v>-664276.12463240535</v>
      </c>
      <c r="IQ76" s="2">
        <f>('DEPRECATED - DT-Prelim Calcs'!$C$6*IO76-IP76)/('DEPRECATED - DT-Prelim Calcs'!$C$6*IO76)*'DEPRECATED - DT-Prelim Calcs'!$C$7*IO76</f>
        <v>306.409318123307</v>
      </c>
      <c r="IR76" s="57">
        <f>IQ76/'DEPRECATED - DT-Prelim Calcs'!$C$7*('DEPRECATED - DT-Prelim Calcs'!$C$8-'DEPRECATED - DT-Prelim Calcs'!$C$9)+'DEPRECATED - DT-Prelim Calcs'!$C$9</f>
        <v>16314.86411419929</v>
      </c>
      <c r="IS76" s="57">
        <f t="shared" si="118"/>
        <v>43.333333333333321</v>
      </c>
      <c r="IT76" s="2">
        <f t="shared" si="168"/>
        <v>0.99579519204165001</v>
      </c>
      <c r="IU76" s="57">
        <f>IT76*'DEPRECATED - DT-Prelim Calcs'!$C$21/IO$2/'DEPRECATED - DT-Prelim Calcs'!$C$19/'DEPRECATED - DT-Prelim Calcs'!$C$18*3.39*'DEPRECATED - DT-Prelim Calcs'!$C$20</f>
        <v>25.773080821789936</v>
      </c>
      <c r="IV76" s="46">
        <f t="shared" si="169"/>
        <v>0</v>
      </c>
      <c r="IW76" s="57">
        <f>IU75*'DEPRECATED - DT-Prelim Calcs'!$C$11+IW75</f>
        <v>-646.37570510126466</v>
      </c>
      <c r="IX76" s="57">
        <f>IX75+0.5*IU76*'DEPRECATED - DT-Prelim Calcs'!$C$11^2+IW76*'DEPRECATED - DT-Prelim Calcs'!$C$11</f>
        <v>-128647.02435917692</v>
      </c>
      <c r="IY76" s="57">
        <f>MIN('Drive Train'!$F$35-IS75*'DEPRECATED - DT-Prelim Calcs'!$C$21*'Drive Train'!$F$39,IY75+IS$2)</f>
        <v>31.137999493262406</v>
      </c>
      <c r="IZ76" s="57">
        <f>'Drive Train'!$F$35-IS76*'DEPRECATED - DT-Prelim Calcs'!$C$21*'Drive Train'!$F$39</f>
        <v>9.4533333333333349</v>
      </c>
      <c r="JA76" s="1">
        <f>IF(IX76&gt;='Drive Train'!$F$29,1,0)</f>
        <v>0</v>
      </c>
      <c r="JB76" s="57">
        <f t="shared" si="170"/>
        <v>48.148148148148138</v>
      </c>
      <c r="JC76" s="63">
        <f>JC75+'DEPRECATED - DT-Prelim Calcs'!$C$11</f>
        <v>288</v>
      </c>
      <c r="JD76" s="2">
        <f>JN76/'Drive Train'!$F$35</f>
        <v>1.0017497658059751</v>
      </c>
      <c r="JE76" s="46">
        <f>JL76*12*60/(PI() * 'Drive Train'!$F$15)/JD$2*JD76</f>
        <v>-13984.938138902233</v>
      </c>
      <c r="JF76" s="2">
        <f>('DEPRECATED - DT-Prelim Calcs'!$C$6*JD76-JE76)/('DEPRECATED - DT-Prelim Calcs'!$C$6*JD76)*'DEPRECATED - DT-Prelim Calcs'!$C$7*JD76</f>
        <v>8.7376129796363742</v>
      </c>
      <c r="JG76" s="57">
        <f>JF76/'DEPRECATED - DT-Prelim Calcs'!$C$7*('DEPRECATED - DT-Prelim Calcs'!$C$8-'DEPRECATED - DT-Prelim Calcs'!$C$9)+'DEPRECATED - DT-Prelim Calcs'!$C$9</f>
        <v>467.86006028520615</v>
      </c>
      <c r="JH76" s="57">
        <f t="shared" si="119"/>
        <v>46.666666666666657</v>
      </c>
      <c r="JI76" s="2">
        <f t="shared" si="171"/>
        <v>0.99579519204165001</v>
      </c>
      <c r="JJ76" s="57">
        <f>JI76*'DEPRECATED - DT-Prelim Calcs'!$C$21/JD$2/'DEPRECATED - DT-Prelim Calcs'!$C$19/'DEPRECATED - DT-Prelim Calcs'!$C$18*3.39*'DEPRECATED - DT-Prelim Calcs'!$C$20</f>
        <v>25.773080821789936</v>
      </c>
      <c r="JK76" s="46">
        <f t="shared" si="172"/>
        <v>0</v>
      </c>
      <c r="JL76" s="57">
        <f>JJ75*'DEPRECATED - DT-Prelim Calcs'!$C$11+JL75</f>
        <v>-34.111962324370197</v>
      </c>
      <c r="JM76" s="57">
        <f>JM75+0.5*JJ76*'DEPRECATED - DT-Prelim Calcs'!$C$11^2+JL76*'DEPRECATED - DT-Prelim Calcs'!$C$11</f>
        <v>-138308.51012208444</v>
      </c>
      <c r="JN76" s="57">
        <f>MIN('Drive Train'!$F$35-JH75*'DEPRECATED - DT-Prelim Calcs'!$C$21*'Drive Train'!$F$39,JN75+JH$2)</f>
        <v>12.421697095994093</v>
      </c>
      <c r="JO76" s="57">
        <f>'Drive Train'!$F$35-JH76*'DEPRECATED - DT-Prelim Calcs'!$C$21*'Drive Train'!$F$39</f>
        <v>9.2266666666666666</v>
      </c>
      <c r="JP76" s="1">
        <f>IF(JM76&gt;='Drive Train'!$F$29,1,0)</f>
        <v>0</v>
      </c>
      <c r="JQ76" s="57">
        <f>MIN(JG76,'DEPRECATED - DT-Prelim Calcs'!$C$10)*'DEPRECATED - DT-Prelim Calcs'!$C$11*1000/60/60</f>
        <v>103.33333333333333</v>
      </c>
      <c r="JR76" s="63">
        <f>JR75+'DEPRECATED - DT-Prelim Calcs'!$C$11</f>
        <v>288</v>
      </c>
      <c r="JS76" s="2">
        <f>KC76/'Drive Train'!$F$35</f>
        <v>0.72580645161290325</v>
      </c>
      <c r="JT76" s="46">
        <f>KA76*12*60/(PI() * 'Drive Train'!$F$15)/JS$2*JS76</f>
        <v>-69100.559008513286</v>
      </c>
      <c r="JU76" s="2">
        <f>('DEPRECATED - DT-Prelim Calcs'!$C$6*JS76-JT76)/('DEPRECATED - DT-Prelim Calcs'!$C$6*JS76)*'DEPRECATED - DT-Prelim Calcs'!$C$7*JS76</f>
        <v>32.993536364619189</v>
      </c>
      <c r="JV76" s="57">
        <f>JU76/'DEPRECATED - DT-Prelim Calcs'!$C$7*('DEPRECATED - DT-Prelim Calcs'!$C$8-'DEPRECATED - DT-Prelim Calcs'!$C$9)+'DEPRECATED - DT-Prelim Calcs'!$C$9</f>
        <v>1759.1608778342913</v>
      </c>
      <c r="JW76" s="57">
        <f t="shared" si="120"/>
        <v>49.999999999999993</v>
      </c>
      <c r="JX76" s="2">
        <f t="shared" si="173"/>
        <v>0.99579519204165001</v>
      </c>
      <c r="JY76" s="57">
        <f>JX76*'DEPRECATED - DT-Prelim Calcs'!$C$21/JS$2/'DEPRECATED - DT-Prelim Calcs'!$C$19/'DEPRECATED - DT-Prelim Calcs'!$C$18*3.39*'DEPRECATED - DT-Prelim Calcs'!$C$20</f>
        <v>25.773080821789936</v>
      </c>
      <c r="JZ76" s="46">
        <f t="shared" si="174"/>
        <v>0</v>
      </c>
      <c r="KA76" s="57">
        <f>JY75*'DEPRECATED - DT-Prelim Calcs'!$C$11+KA75</f>
        <v>-232.6302244602482</v>
      </c>
      <c r="KB76" s="57">
        <f>KB75+0.5*JY76*'DEPRECATED - DT-Prelim Calcs'!$C$11^2+KA76*'DEPRECATED - DT-Prelim Calcs'!$C$11</f>
        <v>-124603.02001278874</v>
      </c>
      <c r="KC76" s="57">
        <f>MIN('Drive Train'!$F$35-JW75*'DEPRECATED - DT-Prelim Calcs'!$C$21*'Drive Train'!$F$39,KC75+JW$2)</f>
        <v>9</v>
      </c>
      <c r="KD76" s="57">
        <f>'Drive Train'!$F$35-JW76*'DEPRECATED - DT-Prelim Calcs'!$C$21*'Drive Train'!$F$39</f>
        <v>9</v>
      </c>
      <c r="KE76" s="1">
        <f>IF(KB76&gt;='Drive Train'!$F$29,1,0)</f>
        <v>0</v>
      </c>
      <c r="KF76" s="57">
        <f>MIN(JV76,'DEPRECATED - DT-Prelim Calcs'!$C$10)*'DEPRECATED - DT-Prelim Calcs'!$C$11*1000/60/60</f>
        <v>103.33333333333333</v>
      </c>
      <c r="KG76" s="63">
        <f>KG75+'DEPRECATED - DT-Prelim Calcs'!$C$11</f>
        <v>288</v>
      </c>
      <c r="KH76" s="2">
        <f>KR76/'Drive Train'!$F$35</f>
        <v>0.7075268817204301</v>
      </c>
      <c r="KI76" s="46">
        <f>KP76*12*60/(PI() * 'Drive Train'!$F$15)/KH$2*KH76</f>
        <v>-252411.1489753465</v>
      </c>
      <c r="KJ76" s="2">
        <f>('DEPRECATED - DT-Prelim Calcs'!$C$6*KH76-KI76)/('DEPRECATED - DT-Prelim Calcs'!$C$6*KH76)*'DEPRECATED - DT-Prelim Calcs'!$C$7*KH76</f>
        <v>115.83475874002785</v>
      </c>
      <c r="KK76" s="57">
        <f>KJ76/'DEPRECATED - DT-Prelim Calcs'!$C$7*('DEPRECATED - DT-Prelim Calcs'!$C$8-'DEPRECATED - DT-Prelim Calcs'!$C$9)+'DEPRECATED - DT-Prelim Calcs'!$C$9</f>
        <v>6169.3388159110264</v>
      </c>
      <c r="KL76" s="57">
        <f t="shared" si="121"/>
        <v>53.333333333333329</v>
      </c>
      <c r="KM76" s="2">
        <f t="shared" si="175"/>
        <v>0.99579519204165001</v>
      </c>
      <c r="KN76" s="57">
        <f>KM76*'DEPRECATED - DT-Prelim Calcs'!$C$21/KH$2/'DEPRECATED - DT-Prelim Calcs'!$C$19/'DEPRECATED - DT-Prelim Calcs'!$C$18*3.39*'DEPRECATED - DT-Prelim Calcs'!$C$20</f>
        <v>25.773080821789936</v>
      </c>
      <c r="KO76" s="46">
        <f t="shared" si="176"/>
        <v>0</v>
      </c>
      <c r="KP76" s="57">
        <f>KN75*'DEPRECATED - DT-Prelim Calcs'!$C$11+KP75</f>
        <v>-871.70792022901878</v>
      </c>
      <c r="KQ76" s="57">
        <f>KQ75+0.5*KN76*'DEPRECATED - DT-Prelim Calcs'!$C$11^2+KP76*'DEPRECATED - DT-Prelim Calcs'!$C$11</f>
        <v>-165477.80001653277</v>
      </c>
      <c r="KR76" s="57">
        <f>MIN('Drive Train'!$F$35-KL75*'DEPRECATED - DT-Prelim Calcs'!$C$21*'Drive Train'!$F$39,KR75+KL$2)</f>
        <v>8.7733333333333334</v>
      </c>
      <c r="KS76" s="57">
        <f>'Drive Train'!$F$35-KL76*'DEPRECATED - DT-Prelim Calcs'!$C$21*'Drive Train'!$F$39</f>
        <v>8.7733333333333334</v>
      </c>
      <c r="KT76" s="1">
        <f>IF(KQ76&gt;='Drive Train'!$F$29,1,0)</f>
        <v>0</v>
      </c>
      <c r="KU76" s="57">
        <f>MIN(KK76,'DEPRECATED - DT-Prelim Calcs'!$C$10)*'DEPRECATED - DT-Prelim Calcs'!$C$11*1000/60/60</f>
        <v>103.33333333333333</v>
      </c>
      <c r="KV76" s="63">
        <f>KV75+'DEPRECATED - DT-Prelim Calcs'!$C$11</f>
        <v>288</v>
      </c>
      <c r="KW76" s="2">
        <f>LG76/'Drive Train'!$F$35</f>
        <v>0.68924731182795695</v>
      </c>
      <c r="KX76" s="46">
        <f>LE76*12*60/(PI() * 'Drive Train'!$F$15)/KW$2*KW76</f>
        <v>-107197.35127536117</v>
      </c>
      <c r="KY76" s="2">
        <f>('DEPRECATED - DT-Prelim Calcs'!$C$6*KW76-KX76)/('DEPRECATED - DT-Prelim Calcs'!$C$6*KW76)*'DEPRECATED - DT-Prelim Calcs'!$C$7*KW76</f>
        <v>50.131182939633042</v>
      </c>
      <c r="KZ76" s="57">
        <f>KY76/'DEPRECATED - DT-Prelim Calcs'!$C$7*('DEPRECATED - DT-Prelim Calcs'!$C$8-'DEPRECATED - DT-Prelim Calcs'!$C$9)+'DEPRECATED - DT-Prelim Calcs'!$C$9</f>
        <v>2671.5094486119997</v>
      </c>
      <c r="LA76" s="57">
        <f t="shared" si="122"/>
        <v>56.666666666666664</v>
      </c>
      <c r="LB76" s="2">
        <f t="shared" si="177"/>
        <v>0.99579519204165001</v>
      </c>
      <c r="LC76" s="57">
        <f>LB76*'DEPRECATED - DT-Prelim Calcs'!$C$21/KW$2/'DEPRECATED - DT-Prelim Calcs'!$C$19/'DEPRECATED - DT-Prelim Calcs'!$C$18*3.39*'DEPRECATED - DT-Prelim Calcs'!$C$20</f>
        <v>25.773080821789936</v>
      </c>
      <c r="LD76" s="46">
        <f t="shared" si="178"/>
        <v>0</v>
      </c>
      <c r="LE76" s="57">
        <f>LC75*'DEPRECATED - DT-Prelim Calcs'!$C$11+LE75</f>
        <v>-380.02693313290763</v>
      </c>
      <c r="LF76" s="57">
        <f>LF75+0.5*LC76*'DEPRECATED - DT-Prelim Calcs'!$C$11^2+LE76*'DEPRECATED - DT-Prelim Calcs'!$C$11</f>
        <v>-147922.76808400609</v>
      </c>
      <c r="LG76" s="57">
        <f>MIN('Drive Train'!$F$35-LA75*'DEPRECATED - DT-Prelim Calcs'!$C$21*'Drive Train'!$F$39,LG75+LA$2)</f>
        <v>8.5466666666666669</v>
      </c>
      <c r="LH76" s="57">
        <f>'Drive Train'!$F$35-LA76*'DEPRECATED - DT-Prelim Calcs'!$C$21*'Drive Train'!$F$39</f>
        <v>8.5466666666666669</v>
      </c>
      <c r="LI76" s="1">
        <f>IF(LF76&gt;='Drive Train'!$F$29,1,0)</f>
        <v>0</v>
      </c>
      <c r="LJ76" s="57">
        <f>MIN(KZ76,'DEPRECATED - DT-Prelim Calcs'!$C$10)*'DEPRECATED - DT-Prelim Calcs'!$C$11*1000/60/60</f>
        <v>103.33333333333333</v>
      </c>
      <c r="LK76" s="63">
        <f>LK75+'DEPRECATED - DT-Prelim Calcs'!$C$11</f>
        <v>288</v>
      </c>
      <c r="LL76" s="2">
        <f>LV76/'Drive Train'!$F$35</f>
        <v>0.67096774193548392</v>
      </c>
      <c r="LM76" s="46">
        <f>LT76*12*60/(PI() * 'Drive Train'!$F$15)/LL$2*LL76</f>
        <v>-82293.717577755378</v>
      </c>
      <c r="LN76" s="2">
        <f>('DEPRECATED - DT-Prelim Calcs'!$C$6*LL76-LM76)/('DEPRECATED - DT-Prelim Calcs'!$C$6*LL76)*'DEPRECATED - DT-Prelim Calcs'!$C$7*LL76</f>
        <v>38.826761969582435</v>
      </c>
      <c r="LO76" s="57">
        <f>LN76/'DEPRECATED - DT-Prelim Calcs'!$C$7*('DEPRECATED - DT-Prelim Calcs'!$C$8-'DEPRECATED - DT-Prelim Calcs'!$C$9)+'DEPRECATED - DT-Prelim Calcs'!$C$9</f>
        <v>2069.7014774678119</v>
      </c>
      <c r="LP76" s="57">
        <f t="shared" si="123"/>
        <v>60</v>
      </c>
      <c r="LQ76" s="2">
        <f t="shared" si="179"/>
        <v>0.99579519204165001</v>
      </c>
      <c r="LR76" s="57">
        <f>LQ76*'DEPRECATED - DT-Prelim Calcs'!$C$21/LL$2/'DEPRECATED - DT-Prelim Calcs'!$C$19/'DEPRECATED - DT-Prelim Calcs'!$C$18*3.39*'DEPRECATED - DT-Prelim Calcs'!$C$20</f>
        <v>25.773080821789936</v>
      </c>
      <c r="LS76" s="46">
        <f t="shared" si="180"/>
        <v>0</v>
      </c>
      <c r="LT76" s="57">
        <f>LR75*'DEPRECATED - DT-Prelim Calcs'!$C$11+LT75</f>
        <v>-299.68875251930922</v>
      </c>
      <c r="LU76" s="57">
        <f>LU75+0.5*LR76*'DEPRECATED - DT-Prelim Calcs'!$C$11^2+LT76*'DEPRECATED - DT-Prelim Calcs'!$C$11</f>
        <v>-150947.54044171138</v>
      </c>
      <c r="LV76" s="57">
        <f>MIN('Drive Train'!$F$35-LP75*'DEPRECATED - DT-Prelim Calcs'!$C$21*'Drive Train'!$F$39,LV75+LP$2)</f>
        <v>8.32</v>
      </c>
      <c r="LW76" s="57">
        <f>'Drive Train'!$F$35-LP76*'DEPRECATED - DT-Prelim Calcs'!$C$21*'Drive Train'!$F$39</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Train'!$AA$49 + V76*(1-'Drive Train'!$AA$49))</f>
        <v>0</v>
      </c>
      <c r="W77" s="57">
        <f t="shared" si="96"/>
        <v>0</v>
      </c>
      <c r="X77" s="2">
        <f>MAX(MIN(IF(AND(AI76=1,AG77&lt;0),-1,1)*(W77-$C$9)/($C$8-$C$9)*$C$7-$C$29*AE77/T$2 -  AI76*$C$29/2,X$2),MAX(X$4:X76)*-1)</f>
        <v>-0.2458281045106315</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Train'!$F$39,AG76+W$2)-$C$3,IF(AE76-1&lt;=0,0,IF($C$32=Motors!$C$29,MAX(MAX(AG$4:AG76)*-1,AG76-W$2),MAX(0,MAX(AG$4:AG76)*-1,AG76-W$2))))</f>
        <v>0</v>
      </c>
      <c r="AH77" s="57">
        <f>'Drive Train'!$F$35-ABS(W77)*'DEPRECATED - DT-Prelim Calcs'!$C$21*'Drive Train'!$F$39</f>
        <v>12.4</v>
      </c>
      <c r="AI77" s="1">
        <f>IF(AJ77&gt;='Drive Train'!$F$29,1,0)</f>
        <v>1</v>
      </c>
      <c r="AJ77" s="57">
        <f>AJ76+0.5*Y77*'DEPRECATED - DT-Prelim Calcs'!$C$11^2+AE77*'DEPRECATED - DT-Prelim Calcs'!$C$11</f>
        <v>784.33981740885292</v>
      </c>
      <c r="AK77" s="57">
        <f t="shared" ref="AK77:AK140" si="181">MIN(W77,$C$10)*$C$11*1000/60/60</f>
        <v>0</v>
      </c>
      <c r="AL77" s="63">
        <f>AL76+'DEPRECATED - DT-Prelim Calcs'!$C$11</f>
        <v>292</v>
      </c>
      <c r="AM77" s="2">
        <f>AW77/'Drive Train'!$F$35</f>
        <v>0.88882649909040956</v>
      </c>
      <c r="AN77" s="46">
        <f>AU77*12*60/(PI() * 'Drive Train'!$F$15)/AM$2*AM77</f>
        <v>4007.4131672664098</v>
      </c>
      <c r="AO77" s="2">
        <f>('DEPRECATED - DT-Prelim Calcs'!$C$6*AM77-AN77)/('DEPRECATED - DT-Prelim Calcs'!$C$6*AM77)*'DEPRECATED - DT-Prelim Calcs'!$C$7*AM77</f>
        <v>0.3300895489031877</v>
      </c>
      <c r="AP77" s="57">
        <f>AO77/'DEPRECATED - DT-Prelim Calcs'!$C$7*('DEPRECATED - DT-Prelim Calcs'!$C$8-'DEPRECATED - DT-Prelim Calcs'!$C$9)+'DEPRECATED - DT-Prelim Calcs'!$C$9</f>
        <v>20.272817064016174</v>
      </c>
      <c r="AQ77" s="57">
        <f t="shared" si="105"/>
        <v>20.272817064016174</v>
      </c>
      <c r="AR77" s="2">
        <f t="shared" si="125"/>
        <v>2.1036974440225009E-8</v>
      </c>
      <c r="AS77" s="57">
        <f>AR77*'DEPRECATED - DT-Prelim Calcs'!$C$21/AM$2/'DEPRECATED - DT-Prelim Calcs'!$C$19/'DEPRECATED - DT-Prelim Calcs'!$C$18*3.39*'DEPRECATED - DT-Prelim Calcs'!$C$20</f>
        <v>1.5245357791597756E-7</v>
      </c>
      <c r="AT77" s="46">
        <f t="shared" si="126"/>
        <v>0</v>
      </c>
      <c r="AU77" s="57">
        <f>AS76*'DEPRECATED - DT-Prelim Calcs'!$C$11+AU76</f>
        <v>39.345448368241485</v>
      </c>
      <c r="AV77" s="57">
        <f>AV76+0.5*AS77*'DEPRECATED - DT-Prelim Calcs'!$C$11^2+AU77*'DEPRECATED - DT-Prelim Calcs'!$C$11</f>
        <v>11446.071847134821</v>
      </c>
      <c r="AW77" s="57">
        <f>MIN('Drive Train'!$F$35-AQ76*'DEPRECATED - DT-Prelim Calcs'!$C$21*'Drive Train'!$F$39,AW76+AQ$2)</f>
        <v>11.021448588721078</v>
      </c>
      <c r="AX77" s="57">
        <f>'Drive Train'!$F$35-AQ77*'DEPRECATED - DT-Prelim Calcs'!$C$21*'Drive Train'!$F$39</f>
        <v>11.0214484396469</v>
      </c>
      <c r="AY77" s="1">
        <f>IF(AV77&gt;='Drive Train'!$F$29,1,0)</f>
        <v>1</v>
      </c>
      <c r="AZ77" s="57">
        <f t="shared" si="127"/>
        <v>22.525352293351304</v>
      </c>
      <c r="BA77" s="63">
        <f>BA76+'DEPRECATED - DT-Prelim Calcs'!$C$11</f>
        <v>292</v>
      </c>
      <c r="BB77" s="2">
        <f>BL77/'Drive Train'!$F$35</f>
        <v>1.3150249726404768</v>
      </c>
      <c r="BC77" s="46">
        <f>BJ77*12*60/(PI() * 'Drive Train'!$F$15)/BB$2*BB77</f>
        <v>-3540.8438975926197</v>
      </c>
      <c r="BD77" s="2">
        <f>('DEPRECATED - DT-Prelim Calcs'!$C$6*BB77-BC77)/('DEPRECATED - DT-Prelim Calcs'!$C$6*BB77)*'DEPRECATED - DT-Prelim Calcs'!$C$7*BB77</f>
        <v>4.7702296574590859</v>
      </c>
      <c r="BE77" s="57">
        <f>BD77/'DEPRECATED - DT-Prelim Calcs'!$C$7*('DEPRECATED - DT-Prelim Calcs'!$C$8-'DEPRECATED - DT-Prelim Calcs'!$C$9)+'DEPRECATED - DT-Prelim Calcs'!$C$9</f>
        <v>256.65040043651481</v>
      </c>
      <c r="BF77" s="57">
        <f t="shared" si="106"/>
        <v>93</v>
      </c>
      <c r="BG77" s="2">
        <f t="shared" si="128"/>
        <v>1.8933363324078334</v>
      </c>
      <c r="BH77" s="57">
        <f>BG77*'DEPRECATED - DT-Prelim Calcs'!$C$21/BB$2/'DEPRECATED - DT-Prelim Calcs'!$C$19/'DEPRECATED - DT-Prelim Calcs'!$C$18*3.39*'DEPRECATED - DT-Prelim Calcs'!$C$20</f>
        <v>19.819055495322768</v>
      </c>
      <c r="BI77" s="46">
        <f t="shared" si="129"/>
        <v>0</v>
      </c>
      <c r="BJ77" s="57">
        <f>BH76*'DEPRECATED - DT-Prelim Calcs'!$C$11+BJ76</f>
        <v>-16.267443595868116</v>
      </c>
      <c r="BK77" s="57">
        <f>BK76+0.5*BH77*'DEPRECATED - DT-Prelim Calcs'!$C$11^2+BJ77*'DEPRECATED - DT-Prelim Calcs'!$C$11</f>
        <v>6855.8609421310639</v>
      </c>
      <c r="BL77" s="57">
        <f>MIN('Drive Train'!$F$35-BF76*'DEPRECATED - DT-Prelim Calcs'!$C$21*'Drive Train'!$F$39,BL76+BF$2)</f>
        <v>16.306309660741913</v>
      </c>
      <c r="BM77" s="57">
        <f>'Drive Train'!$F$35-BF77*'DEPRECATED - DT-Prelim Calcs'!$C$21*'Drive Train'!$F$39</f>
        <v>6.0759999999999996</v>
      </c>
      <c r="BN77" s="1">
        <f>IF(BK77&gt;='Drive Train'!$F$29,1,0)</f>
        <v>1</v>
      </c>
      <c r="BO77" s="57">
        <f t="shared" si="130"/>
        <v>103.33333333333333</v>
      </c>
      <c r="BP77" s="63">
        <f>BP76+'DEPRECATED - DT-Prelim Calcs'!$C$11</f>
        <v>292</v>
      </c>
      <c r="BQ77" s="2">
        <f>CA77/'Drive Train'!$F$35</f>
        <v>1.7045321359663665</v>
      </c>
      <c r="BR77" s="46">
        <f>BY77*12*60/(PI() * 'Drive Train'!$F$15)/BQ$2*BQ77</f>
        <v>-46065.983668217086</v>
      </c>
      <c r="BS77" s="2">
        <f>('DEPRECATED - DT-Prelim Calcs'!$C$6*BQ77-BR77)/('DEPRECATED - DT-Prelim Calcs'!$C$6*BQ77)*'DEPRECATED - DT-Prelim Calcs'!$C$7*BQ77</f>
        <v>24.937006995596985</v>
      </c>
      <c r="BT77" s="57">
        <f>BS77/'DEPRECATED - DT-Prelim Calcs'!$C$7*('DEPRECATED - DT-Prelim Calcs'!$C$8-'DEPRECATED - DT-Prelim Calcs'!$C$9)+'DEPRECATED - DT-Prelim Calcs'!$C$9</f>
        <v>1330.2593350768022</v>
      </c>
      <c r="BU77" s="57">
        <f t="shared" si="107"/>
        <v>93</v>
      </c>
      <c r="BV77" s="2">
        <f t="shared" si="131"/>
        <v>1.8828060353728675</v>
      </c>
      <c r="BW77" s="57">
        <f>BV77*'DEPRECATED - DT-Prelim Calcs'!$C$21/BQ$2/'DEPRECATED - DT-Prelim Calcs'!$C$19/'DEPRECATED - DT-Prelim Calcs'!$C$18*3.39*'DEPRECATED - DT-Prelim Calcs'!$C$20</f>
        <v>25.773080821789936</v>
      </c>
      <c r="BX77" s="46">
        <f t="shared" si="132"/>
        <v>0</v>
      </c>
      <c r="BY77" s="57">
        <f>BW76*'DEPRECATED - DT-Prelim Calcs'!$C$11+BY76</f>
        <v>-124.85792575016694</v>
      </c>
      <c r="BZ77" s="57">
        <f>BZ76+0.5*BW77*'DEPRECATED - DT-Prelim Calcs'!$C$11^2+BY77*'DEPRECATED - DT-Prelim Calcs'!$C$11</f>
        <v>-5200.4033764087171</v>
      </c>
      <c r="CA77" s="57">
        <f>MIN('Drive Train'!$F$35-BU76*'DEPRECATED - DT-Prelim Calcs'!$C$21*'Drive Train'!$F$39,CA76+BU$2)</f>
        <v>21.136198485982945</v>
      </c>
      <c r="CB77" s="57">
        <f>'Drive Train'!$F$35-BU77*'DEPRECATED - DT-Prelim Calcs'!$C$21*'Drive Train'!$F$39</f>
        <v>6.0759999999999996</v>
      </c>
      <c r="CC77" s="1">
        <f>IF(BZ77&gt;='Drive Train'!$F$29,1,0)</f>
        <v>0</v>
      </c>
      <c r="CD77" s="57">
        <f t="shared" si="133"/>
        <v>103.33333333333333</v>
      </c>
      <c r="CE77" s="63">
        <f>CE76+'DEPRECATED - DT-Prelim Calcs'!$C$11</f>
        <v>292</v>
      </c>
      <c r="CF77" s="2">
        <f>CP77/'Drive Train'!$F$35</f>
        <v>1.7289033605675674</v>
      </c>
      <c r="CG77" s="46">
        <f>CN77*12*60/(PI() * 'Drive Train'!$F$15)/CF$2*CF77</f>
        <v>-89080.177644850599</v>
      </c>
      <c r="CH77" s="2">
        <f>('DEPRECATED - DT-Prelim Calcs'!$C$6*CF77-CG77)/('DEPRECATED - DT-Prelim Calcs'!$C$6*CF77)*'DEPRECATED - DT-Prelim Calcs'!$C$7*CF77</f>
        <v>44.44493629673331</v>
      </c>
      <c r="CI77" s="57">
        <f>CH77/'DEPRECATED - DT-Prelim Calcs'!$C$7*('DEPRECATED - DT-Prelim Calcs'!$C$8-'DEPRECATED - DT-Prelim Calcs'!$C$9)+'DEPRECATED - DT-Prelim Calcs'!$C$9</f>
        <v>2368.7934966269222</v>
      </c>
      <c r="CJ77" s="57">
        <f t="shared" si="108"/>
        <v>93</v>
      </c>
      <c r="CK77" s="2">
        <f t="shared" si="134"/>
        <v>1.5241763143494644</v>
      </c>
      <c r="CL77" s="57">
        <f>CK77*'DEPRECATED - DT-Prelim Calcs'!$C$21/CF$2/'DEPRECATED - DT-Prelim Calcs'!$C$19/'DEPRECATED - DT-Prelim Calcs'!$C$18*3.39*'DEPRECATED - DT-Prelim Calcs'!$C$20</f>
        <v>25.773080821789936</v>
      </c>
      <c r="CM77" s="46">
        <f t="shared" si="135"/>
        <v>0</v>
      </c>
      <c r="CN77" s="57">
        <f>CL76*'DEPRECATED - DT-Prelim Calcs'!$C$11+CN76</f>
        <v>-192.69965743574386</v>
      </c>
      <c r="CO77" s="57">
        <f>CO76+0.5*CL77*'DEPRECATED - DT-Prelim Calcs'!$C$11^2+CN77*'DEPRECATED - DT-Prelim Calcs'!$C$11</f>
        <v>-21447.124052646497</v>
      </c>
      <c r="CP77" s="57">
        <f>MIN('Drive Train'!$F$35-CJ76*'DEPRECATED - DT-Prelim Calcs'!$C$21*'Drive Train'!$F$39,CP76+CJ$2)</f>
        <v>21.438401671037838</v>
      </c>
      <c r="CQ77" s="57">
        <f>'Drive Train'!$F$35-CJ77*'DEPRECATED - DT-Prelim Calcs'!$C$21*'Drive Train'!$F$39</f>
        <v>6.0759999999999996</v>
      </c>
      <c r="CR77" s="1">
        <f>IF(CO77&gt;='Drive Train'!$F$29,1,0)</f>
        <v>0</v>
      </c>
      <c r="CS77" s="57">
        <f t="shared" si="136"/>
        <v>103.33333333333333</v>
      </c>
      <c r="CT77" s="63">
        <f>CT76+'DEPRECATED - DT-Prelim Calcs'!$C$11</f>
        <v>292</v>
      </c>
      <c r="CU77" s="2">
        <f>DE77/'Drive Train'!$F$35</f>
        <v>0.48999999999999994</v>
      </c>
      <c r="CV77" s="46">
        <f>DC77*12*60/(PI() * 'Drive Train'!$F$15)/CU$2*CU77</f>
        <v>7803.2287507861129</v>
      </c>
      <c r="CW77" s="2">
        <f>('DEPRECATED - DT-Prelim Calcs'!$C$6*CU77-CV77)/('DEPRECATED - DT-Prelim Calcs'!$C$6*CU77)*'DEPRECATED - DT-Prelim Calcs'!$C$7*CU77</f>
        <v>-2.3473891724942839</v>
      </c>
      <c r="CX77" s="57">
        <f>CW77/'DEPRECATED - DT-Prelim Calcs'!$C$7*('DEPRECATED - DT-Prelim Calcs'!$C$8-'DEPRECATED - DT-Prelim Calcs'!$C$9)+'DEPRECATED - DT-Prelim Calcs'!$C$9</f>
        <v>-122.26681777220607</v>
      </c>
      <c r="CY77" s="57">
        <f t="shared" si="109"/>
        <v>-122.26681777220607</v>
      </c>
      <c r="CZ77" s="2">
        <f t="shared" si="137"/>
        <v>-3.513293402700981</v>
      </c>
      <c r="DA77" s="57">
        <f>CZ77*'DEPRECATED - DT-Prelim Calcs'!$C$21/CU$2/'DEPRECATED - DT-Prelim Calcs'!$C$19/'DEPRECATED - DT-Prelim Calcs'!$C$18*3.39*'DEPRECATED - DT-Prelim Calcs'!$C$20</f>
        <v>-70.723909761869692</v>
      </c>
      <c r="DB77" s="46">
        <f t="shared" si="138"/>
        <v>1</v>
      </c>
      <c r="DC77" s="57">
        <f>DA76*'DEPRECATED - DT-Prelim Calcs'!$C$11+DC76</f>
        <v>50.029726770919012</v>
      </c>
      <c r="DD77" s="57">
        <f>DD76+0.5*DA77*'DEPRECATED - DT-Prelim Calcs'!$C$11^2+DC77*'DEPRECATED - DT-Prelim Calcs'!$C$11</f>
        <v>-38195.700098005931</v>
      </c>
      <c r="DE77" s="57">
        <f>MIN('Drive Train'!$F$35-CY76*'DEPRECATED - DT-Prelim Calcs'!$C$21*'Drive Train'!$F$39,DE76+CY$2)</f>
        <v>6.0759999999999996</v>
      </c>
      <c r="DF77" s="57">
        <f>'Drive Train'!$F$35-CY77*'DEPRECATED - DT-Prelim Calcs'!$C$21*'Drive Train'!$F$39</f>
        <v>20.714143608510014</v>
      </c>
      <c r="DG77" s="1">
        <f>IF(DD77&gt;='Drive Train'!$F$29,1,0)</f>
        <v>0</v>
      </c>
      <c r="DH77" s="57">
        <f t="shared" si="139"/>
        <v>-135.85201974689562</v>
      </c>
      <c r="DI77" s="63">
        <f>DI76+'DEPRECATED - DT-Prelim Calcs'!$C$11</f>
        <v>292</v>
      </c>
      <c r="DJ77" s="2">
        <f>DT77/'Drive Train'!$F$35</f>
        <v>2.8160329283300376</v>
      </c>
      <c r="DK77" s="46">
        <f>DR77*12*60/(PI() * 'Drive Train'!$F$15)/DJ$2*DJ77</f>
        <v>-753518.30421021336</v>
      </c>
      <c r="DL77" s="2">
        <f>('DEPRECATED - DT-Prelim Calcs'!$C$6*DJ77-DK77)/('DEPRECATED - DT-Prelim Calcs'!$C$6*DJ77)*'DEPRECATED - DT-Prelim Calcs'!$C$7*DJ77</f>
        <v>347.49566621405108</v>
      </c>
      <c r="DM77" s="57">
        <f>DL77/'DEPRECATED - DT-Prelim Calcs'!$C$7*('DEPRECATED - DT-Prelim Calcs'!$C$8-'DEPRECATED - DT-Prelim Calcs'!$C$9)+'DEPRECATED - DT-Prelim Calcs'!$C$9</f>
        <v>18502.158081021891</v>
      </c>
      <c r="DN77" s="57">
        <f t="shared" si="110"/>
        <v>93</v>
      </c>
      <c r="DO77" s="2">
        <f t="shared" si="140"/>
        <v>1.1037138828047846</v>
      </c>
      <c r="DP77" s="57">
        <f>DO77*'DEPRECATED - DT-Prelim Calcs'!$C$21/DJ$2/'DEPRECATED - DT-Prelim Calcs'!$C$19/'DEPRECATED - DT-Prelim Calcs'!$C$18*3.39*'DEPRECATED - DT-Prelim Calcs'!$C$20</f>
        <v>25.773080821789936</v>
      </c>
      <c r="DQ77" s="46">
        <f t="shared" si="141"/>
        <v>0</v>
      </c>
      <c r="DR77" s="57">
        <f>DP76*'DEPRECATED - DT-Prelim Calcs'!$C$11+DR76</f>
        <v>-724.68281257416027</v>
      </c>
      <c r="DS77" s="57">
        <f>DS76+0.5*DP77*'DEPRECATED - DT-Prelim Calcs'!$C$11^2+DR77*'DEPRECATED - DT-Prelim Calcs'!$C$11</f>
        <v>-80782.441820182168</v>
      </c>
      <c r="DT77" s="57">
        <f>MIN('Drive Train'!$F$35-DN76*'DEPRECATED - DT-Prelim Calcs'!$C$21*'Drive Train'!$F$39,DT76+DN$2)</f>
        <v>34.918808311292466</v>
      </c>
      <c r="DU77" s="57">
        <f>'Drive Train'!$F$35-DN77*'DEPRECATED - DT-Prelim Calcs'!$C$21*'Drive Train'!$F$39</f>
        <v>6.0759999999999996</v>
      </c>
      <c r="DV77" s="1">
        <f>IF(DS77&gt;='Drive Train'!$F$29,1,0)</f>
        <v>0</v>
      </c>
      <c r="DW77" s="57">
        <f t="shared" si="142"/>
        <v>103.33333333333333</v>
      </c>
      <c r="DX77" s="63">
        <f>DX76+'DEPRECATED - DT-Prelim Calcs'!$C$11</f>
        <v>292</v>
      </c>
      <c r="DY77" s="2">
        <f>EI77/'Drive Train'!$F$35</f>
        <v>0.48999999999999994</v>
      </c>
      <c r="DZ77" s="46">
        <f>EG77*12*60/(PI() * 'Drive Train'!$F$15)/DY$2*DY77</f>
        <v>-82232.299781210328</v>
      </c>
      <c r="EA77" s="2">
        <f>('DEPRECATED - DT-Prelim Calcs'!$C$6*DY77-DZ77)/('DEPRECATED - DT-Prelim Calcs'!$C$6*DY77)*'DEPRECATED - DT-Prelim Calcs'!$C$7*DY77</f>
        <v>38.36285918812699</v>
      </c>
      <c r="EB77" s="57">
        <f>EA77/'DEPRECATED - DT-Prelim Calcs'!$C$7*('DEPRECATED - DT-Prelim Calcs'!$C$8-'DEPRECATED - DT-Prelim Calcs'!$C$9)+'DEPRECATED - DT-Prelim Calcs'!$C$9</f>
        <v>2045.0049103056817</v>
      </c>
      <c r="EC77" s="57">
        <f t="shared" si="111"/>
        <v>93</v>
      </c>
      <c r="ED77" s="2">
        <f t="shared" si="143"/>
        <v>0.96993038185874991</v>
      </c>
      <c r="EE77" s="57">
        <f>ED77*'DEPRECATED - DT-Prelim Calcs'!$C$21/DY$2/'DEPRECATED - DT-Prelim Calcs'!$C$19/'DEPRECATED - DT-Prelim Calcs'!$C$18*3.39*'DEPRECATED - DT-Prelim Calcs'!$C$20</f>
        <v>25.773080821789936</v>
      </c>
      <c r="EF77" s="46">
        <f t="shared" si="144"/>
        <v>0</v>
      </c>
      <c r="EG77" s="57">
        <f>EE76*'DEPRECATED - DT-Prelim Calcs'!$C$11+EG76</f>
        <v>-399.41309350717984</v>
      </c>
      <c r="EH77" s="57">
        <f>EH76+0.5*EE77*'DEPRECATED - DT-Prelim Calcs'!$C$11^2+EG77*'DEPRECATED - DT-Prelim Calcs'!$C$11</f>
        <v>-129869.07827277094</v>
      </c>
      <c r="EI77" s="57">
        <f>MIN('Drive Train'!$F$35-EC76*'DEPRECATED - DT-Prelim Calcs'!$C$21*'Drive Train'!$F$39,EI76+EC$2)</f>
        <v>6.0759999999999996</v>
      </c>
      <c r="EJ77" s="57">
        <f>'Drive Train'!$F$35-EC77*'DEPRECATED - DT-Prelim Calcs'!$C$21*'Drive Train'!$F$39</f>
        <v>6.0759999999999996</v>
      </c>
      <c r="EK77" s="1">
        <f>IF(EH77&gt;='Drive Train'!$F$29,1,0)</f>
        <v>0</v>
      </c>
      <c r="EL77" s="57">
        <f t="shared" si="145"/>
        <v>103.33333333333333</v>
      </c>
      <c r="EM77" s="63">
        <f>EM76+'DEPRECATED - DT-Prelim Calcs'!$C$11</f>
        <v>292</v>
      </c>
      <c r="EN77" s="2">
        <f>EX77/'Drive Train'!$F$35</f>
        <v>0.48999999999999994</v>
      </c>
      <c r="EO77" s="46">
        <f>EV77*12*60/(PI() * 'Drive Train'!$F$15)/EN$2*EN77</f>
        <v>-5511.2470185637503</v>
      </c>
      <c r="EP77" s="2">
        <f>('DEPRECATED - DT-Prelim Calcs'!$C$6*EN77-EO77)/('DEPRECATED - DT-Prelim Calcs'!$C$6*EN77)*'DEPRECATED - DT-Prelim Calcs'!$C$7*EN77</f>
        <v>3.6728522166489004</v>
      </c>
      <c r="EQ77" s="57">
        <f>EP77/'DEPRECATED - DT-Prelim Calcs'!$C$7*('DEPRECATED - DT-Prelim Calcs'!$C$8-'DEPRECATED - DT-Prelim Calcs'!$C$9)+'DEPRECATED - DT-Prelim Calcs'!$C$9</f>
        <v>198.22985037180661</v>
      </c>
      <c r="ER77" s="57">
        <f t="shared" si="112"/>
        <v>93</v>
      </c>
      <c r="ES77" s="2">
        <f t="shared" si="146"/>
        <v>0.86507304327942547</v>
      </c>
      <c r="ET77" s="57">
        <f>ES77*'DEPRECATED - DT-Prelim Calcs'!$C$21/EN$2/'DEPRECATED - DT-Prelim Calcs'!$C$19/'DEPRECATED - DT-Prelim Calcs'!$C$18*3.39*'DEPRECATED - DT-Prelim Calcs'!$C$20</f>
        <v>25.773080821789936</v>
      </c>
      <c r="EU77" s="46">
        <f t="shared" si="147"/>
        <v>0</v>
      </c>
      <c r="EV77" s="57">
        <f>ET76*'DEPRECATED - DT-Prelim Calcs'!$C$11+EV76</f>
        <v>-23.874921601818158</v>
      </c>
      <c r="EW77" s="57">
        <f>EW76+0.5*ET77*'DEPRECATED - DT-Prelim Calcs'!$C$11^2+EV77*'DEPRECATED - DT-Prelim Calcs'!$C$11</f>
        <v>-145676.02571545029</v>
      </c>
      <c r="EX77" s="57">
        <f>MIN('Drive Train'!$F$35-ER76*'DEPRECATED - DT-Prelim Calcs'!$C$21*'Drive Train'!$F$39,EX76+ER$2)</f>
        <v>6.0759999999999996</v>
      </c>
      <c r="EY77" s="57">
        <f>'Drive Train'!$F$35-ER77*'DEPRECATED - DT-Prelim Calcs'!$C$21*'Drive Train'!$F$39</f>
        <v>6.0759999999999996</v>
      </c>
      <c r="EZ77" s="1">
        <f>IF(EW77&gt;='Drive Train'!$F$29,1,0)</f>
        <v>0</v>
      </c>
      <c r="FA77" s="57">
        <f t="shared" si="148"/>
        <v>103.33333333333333</v>
      </c>
      <c r="FB77" s="63">
        <f>FB76+'DEPRECATED - DT-Prelim Calcs'!$C$11</f>
        <v>292</v>
      </c>
      <c r="FC77" s="2">
        <f>FM77/'Drive Train'!$F$35</f>
        <v>0.48999999999999994</v>
      </c>
      <c r="FD77" s="46">
        <f>FK77*12*60/(PI() * 'Drive Train'!$F$15)/FC$2*FC77</f>
        <v>-169843.11889052307</v>
      </c>
      <c r="FE77" s="2">
        <f>('DEPRECATED - DT-Prelim Calcs'!$C$6*FC77-FD77)/('DEPRECATED - DT-Prelim Calcs'!$C$6*FC77)*'DEPRECATED - DT-Prelim Calcs'!$C$7*FC77</f>
        <v>77.976756759129572</v>
      </c>
      <c r="FF77" s="57">
        <f>FE77/'DEPRECATED - DT-Prelim Calcs'!$C$7*('DEPRECATED - DT-Prelim Calcs'!$C$8-'DEPRECATED - DT-Prelim Calcs'!$C$9)+'DEPRECATED - DT-Prelim Calcs'!$C$9</f>
        <v>4153.9107436499271</v>
      </c>
      <c r="FG77" s="57">
        <f t="shared" si="113"/>
        <v>93</v>
      </c>
      <c r="FH77" s="2">
        <f t="shared" si="149"/>
        <v>0.78067567320338405</v>
      </c>
      <c r="FI77" s="57">
        <f>FH77*'DEPRECATED - DT-Prelim Calcs'!$C$21/FC$2/'DEPRECATED - DT-Prelim Calcs'!$C$19/'DEPRECATED - DT-Prelim Calcs'!$C$18*3.39*'DEPRECATED - DT-Prelim Calcs'!$C$20</f>
        <v>25.773080821789936</v>
      </c>
      <c r="FJ77" s="46">
        <f t="shared" si="150"/>
        <v>0</v>
      </c>
      <c r="FK77" s="57">
        <f>FI76*'DEPRECATED - DT-Prelim Calcs'!$C$11+FK76</f>
        <v>-663.98443823947878</v>
      </c>
      <c r="FL77" s="57">
        <f>FL76+0.5*FI77*'DEPRECATED - DT-Prelim Calcs'!$C$11^2+FK77*'DEPRECATED - DT-Prelim Calcs'!$C$11</f>
        <v>-205050.35071081549</v>
      </c>
      <c r="FM77" s="57">
        <f>MIN('Drive Train'!$F$35-FG76*'DEPRECATED - DT-Prelim Calcs'!$C$21*'Drive Train'!$F$39,FM76+FG$2)</f>
        <v>6.0759999999999996</v>
      </c>
      <c r="FN77" s="57">
        <f>'Drive Train'!$F$35-FG77*'DEPRECATED - DT-Prelim Calcs'!$C$21*'Drive Train'!$F$39</f>
        <v>6.0759999999999996</v>
      </c>
      <c r="FO77" s="1">
        <f>IF(FL77&gt;='Drive Train'!$F$29,1,0)</f>
        <v>0</v>
      </c>
      <c r="FP77" s="57">
        <f t="shared" si="151"/>
        <v>103.33333333333333</v>
      </c>
      <c r="FQ77" s="63">
        <f>FQ76+'DEPRECATED - DT-Prelim Calcs'!$C$11</f>
        <v>292</v>
      </c>
      <c r="FR77" s="2">
        <f>GB77/'Drive Train'!$F$35</f>
        <v>0.48999999999999994</v>
      </c>
      <c r="FS77" s="46">
        <f>FZ77*12*60/(PI() * 'Drive Train'!$F$15)/FR$2*FR77</f>
        <v>-341249.35569175542</v>
      </c>
      <c r="FT77" s="2">
        <f>('DEPRECATED - DT-Prelim Calcs'!$C$6*FR77-FS77)/('DEPRECATED - DT-Prelim Calcs'!$C$6*FR77)*'DEPRECATED - DT-Prelim Calcs'!$C$7*FR77</f>
        <v>155.47938915893633</v>
      </c>
      <c r="FU77" s="57">
        <f>FT77/'DEPRECATED - DT-Prelim Calcs'!$C$7*('DEPRECATED - DT-Prelim Calcs'!$C$8-'DEPRECATED - DT-Prelim Calcs'!$C$9)+'DEPRECATED - DT-Prelim Calcs'!$C$9</f>
        <v>8279.8807589591433</v>
      </c>
      <c r="FV77" s="57">
        <f t="shared" si="114"/>
        <v>93</v>
      </c>
      <c r="FW77" s="2">
        <f t="shared" si="152"/>
        <v>0.7112822800297498</v>
      </c>
      <c r="FX77" s="57">
        <f>FW77*'DEPRECATED - DT-Prelim Calcs'!$C$21/FR$2/'DEPRECATED - DT-Prelim Calcs'!$C$19/'DEPRECATED - DT-Prelim Calcs'!$C$18*3.39*'DEPRECATED - DT-Prelim Calcs'!$C$20</f>
        <v>25.773080821789936</v>
      </c>
      <c r="FY77" s="46">
        <f t="shared" si="153"/>
        <v>0</v>
      </c>
      <c r="FZ77" s="57">
        <f>FX76*'DEPRECATED - DT-Prelim Calcs'!$C$11+FZ76</f>
        <v>-1215.49486267967</v>
      </c>
      <c r="GA77" s="57">
        <f>GA76+0.5*FX77*'DEPRECATED - DT-Prelim Calcs'!$C$11^2+FZ77*'DEPRECATED - DT-Prelim Calcs'!$C$11</f>
        <v>-229296.01153732947</v>
      </c>
      <c r="GB77" s="57">
        <f>MIN('Drive Train'!$F$35-FV76*'DEPRECATED - DT-Prelim Calcs'!$C$21*'Drive Train'!$F$39,GB76+FV$2)</f>
        <v>6.0759999999999996</v>
      </c>
      <c r="GC77" s="57">
        <f>'Drive Train'!$F$35-FV77*'DEPRECATED - DT-Prelim Calcs'!$C$21*'Drive Train'!$F$39</f>
        <v>6.0759999999999996</v>
      </c>
      <c r="GD77" s="1">
        <f>IF(GA77&gt;='Drive Train'!$F$29,1,0)</f>
        <v>0</v>
      </c>
      <c r="GE77" s="57">
        <f t="shared" si="154"/>
        <v>103.33333333333333</v>
      </c>
      <c r="GF77" s="63">
        <f>GF76+'DEPRECATED - DT-Prelim Calcs'!$C$11</f>
        <v>292</v>
      </c>
      <c r="GG77" s="2">
        <f>GQ77/'Drive Train'!$F$35</f>
        <v>0.83548387096774201</v>
      </c>
      <c r="GH77" s="46">
        <f>GO77*12*60/(PI() * 'Drive Train'!$F$15)/GG$2*GG77</f>
        <v>-57789.26061217417</v>
      </c>
      <c r="GI77" s="2">
        <f>('DEPRECATED - DT-Prelim Calcs'!$C$6*GG77-GH77)/('DEPRECATED - DT-Prelim Calcs'!$C$6*GG77)*'DEPRECATED - DT-Prelim Calcs'!$C$7*GG77</f>
        <v>28.143369426469359</v>
      </c>
      <c r="GJ77" s="57">
        <f>GI77/'DEPRECATED - DT-Prelim Calcs'!$C$7*('DEPRECATED - DT-Prelim Calcs'!$C$8-'DEPRECATED - DT-Prelim Calcs'!$C$9)+'DEPRECATED - DT-Prelim Calcs'!$C$9</f>
        <v>1500.9548951933689</v>
      </c>
      <c r="GK77" s="57">
        <f t="shared" si="155"/>
        <v>29.999999999999982</v>
      </c>
      <c r="GL77" s="2">
        <f t="shared" si="156"/>
        <v>0.99579519204165001</v>
      </c>
      <c r="GM77" s="57">
        <f>GL77*'DEPRECATED - DT-Prelim Calcs'!$C$21/GG$2/'DEPRECATED - DT-Prelim Calcs'!$C$19/'DEPRECATED - DT-Prelim Calcs'!$C$18*3.39*'DEPRECATED - DT-Prelim Calcs'!$C$20</f>
        <v>25.773080821789936</v>
      </c>
      <c r="GN77" s="46">
        <f t="shared" si="157"/>
        <v>0</v>
      </c>
      <c r="GO77" s="57">
        <f>GM76*'DEPRECATED - DT-Prelim Calcs'!$C$11+GO76</f>
        <v>-169.01080523914004</v>
      </c>
      <c r="GP77" s="57">
        <f>GP76+0.5*GM77*'DEPRECATED - DT-Prelim Calcs'!$C$11^2+GO77*'DEPRECATED - DT-Prelim Calcs'!$C$11</f>
        <v>-108358.26438259073</v>
      </c>
      <c r="GQ77" s="57">
        <f>MIN('Drive Train'!$F$35-GK76*'DEPRECATED - DT-Prelim Calcs'!$C$21*'Drive Train'!$F$39,GQ76+GK$2)</f>
        <v>10.360000000000001</v>
      </c>
      <c r="GR77" s="57">
        <f>'Drive Train'!$F$35-GK77*'DEPRECATED - DT-Prelim Calcs'!$C$21*'Drive Train'!$F$39</f>
        <v>10.360000000000001</v>
      </c>
      <c r="GS77" s="1">
        <f>IF(GP77&gt;='Drive Train'!$F$29,1,0)</f>
        <v>0</v>
      </c>
      <c r="GT77" s="57">
        <f t="shared" si="158"/>
        <v>33.333333333333314</v>
      </c>
      <c r="GU77" s="63">
        <f>GU76+'DEPRECATED - DT-Prelim Calcs'!$C$11</f>
        <v>292</v>
      </c>
      <c r="GV77" s="2">
        <f>HF77/'Drive Train'!$F$35</f>
        <v>0.81720430107526887</v>
      </c>
      <c r="GW77" s="46">
        <f>HD77*12*60/(PI() * 'Drive Train'!$F$15)/GV$2*GV77</f>
        <v>28113.960395766691</v>
      </c>
      <c r="GX77" s="2">
        <f>('DEPRECATED - DT-Prelim Calcs'!$C$6*GV77-GW77)/('DEPRECATED - DT-Prelim Calcs'!$C$6*GV77)*'DEPRECATED - DT-Prelim Calcs'!$C$7*GV77</f>
        <v>-10.742478451256206</v>
      </c>
      <c r="GY77" s="57">
        <f>GX77/'DEPRECATED - DT-Prelim Calcs'!$C$7*('DEPRECATED - DT-Prelim Calcs'!$C$8-'DEPRECATED - DT-Prelim Calcs'!$C$9)+'DEPRECATED - DT-Prelim Calcs'!$C$9</f>
        <v>-569.19211008139882</v>
      </c>
      <c r="GZ77" s="57">
        <f t="shared" si="115"/>
        <v>-569.19211008139882</v>
      </c>
      <c r="HA77" s="2">
        <f t="shared" si="159"/>
        <v>-13.261175913843918</v>
      </c>
      <c r="HB77" s="57">
        <f>HA77*'DEPRECATED - DT-Prelim Calcs'!$C$21/GV$2/'DEPRECATED - DT-Prelim Calcs'!$C$19/'DEPRECATED - DT-Prelim Calcs'!$C$18*3.39*'DEPRECATED - DT-Prelim Calcs'!$C$20</f>
        <v>-343.2245519470012</v>
      </c>
      <c r="HC77" s="46">
        <f t="shared" si="160"/>
        <v>1</v>
      </c>
      <c r="HD77" s="57">
        <f>HB76*'DEPRECATED - DT-Prelim Calcs'!$C$11+HD76</f>
        <v>84.061432820421658</v>
      </c>
      <c r="HE77" s="57">
        <f>HE76+0.5*HB77*'DEPRECATED - DT-Prelim Calcs'!$C$11^2+HD77*'DEPRECATED - DT-Prelim Calcs'!$C$11</f>
        <v>-108618.65669603914</v>
      </c>
      <c r="HF77" s="57">
        <f>MIN('Drive Train'!$F$35-GZ76*'DEPRECATED - DT-Prelim Calcs'!$C$21*'Drive Train'!$F$39,HF76+GZ$2)</f>
        <v>10.133333333333335</v>
      </c>
      <c r="HG77" s="57">
        <f>'Drive Train'!$F$35-GZ77*'DEPRECATED - DT-Prelim Calcs'!$C$21*'Drive Train'!$F$39</f>
        <v>51.105063485535119</v>
      </c>
      <c r="HH77" s="1">
        <f>IF(HE77&gt;='Drive Train'!$F$29,1,0)</f>
        <v>0</v>
      </c>
      <c r="HI77" s="57">
        <f t="shared" si="161"/>
        <v>-632.43567786822098</v>
      </c>
      <c r="HJ77" s="63">
        <f>HJ76+'DEPRECATED - DT-Prelim Calcs'!$C$11</f>
        <v>292</v>
      </c>
      <c r="HK77" s="2">
        <f>HU77/'Drive Train'!$F$35</f>
        <v>2.9173379612661345</v>
      </c>
      <c r="HL77" s="46">
        <f>HS77*12*60/(PI() * 'Drive Train'!$F$15)/HK$2*HK77</f>
        <v>-963081.07604656334</v>
      </c>
      <c r="HM77" s="2">
        <f>('DEPRECATED - DT-Prelim Calcs'!$C$6*HK77-HL77)/('DEPRECATED - DT-Prelim Calcs'!$C$6*HK77)*'DEPRECATED - DT-Prelim Calcs'!$C$7*HK77</f>
        <v>442.49521099175792</v>
      </c>
      <c r="HN77" s="57">
        <f>HM77/'DEPRECATED - DT-Prelim Calcs'!$C$7*('DEPRECATED - DT-Prelim Calcs'!$C$8-'DEPRECATED - DT-Prelim Calcs'!$C$9)+'DEPRECATED - DT-Prelim Calcs'!$C$9</f>
        <v>23559.602726241719</v>
      </c>
      <c r="HO77" s="57">
        <f t="shared" si="116"/>
        <v>36.66666666666665</v>
      </c>
      <c r="HP77" s="2">
        <f t="shared" si="162"/>
        <v>0.99579519204165001</v>
      </c>
      <c r="HQ77" s="57">
        <f>HP77*'DEPRECATED - DT-Prelim Calcs'!$C$21/HK$2/'DEPRECATED - DT-Prelim Calcs'!$C$19/'DEPRECATED - DT-Prelim Calcs'!$C$18*3.39*'DEPRECATED - DT-Prelim Calcs'!$C$20</f>
        <v>25.773080821789936</v>
      </c>
      <c r="HR77" s="46">
        <f t="shared" si="163"/>
        <v>0</v>
      </c>
      <c r="HS77" s="57">
        <f>HQ76*'DEPRECATED - DT-Prelim Calcs'!$C$11+HS76</f>
        <v>-806.64326003265671</v>
      </c>
      <c r="HT77" s="57">
        <f>HT76+0.5*HQ77*'DEPRECATED - DT-Prelim Calcs'!$C$11^2+HS77*'DEPRECATED - DT-Prelim Calcs'!$C$11</f>
        <v>-121030.70713981356</v>
      </c>
      <c r="HU77" s="57">
        <f>MIN('Drive Train'!$F$35-HO76*'DEPRECATED - DT-Prelim Calcs'!$C$21*'Drive Train'!$F$39,HU76+HO$2)</f>
        <v>36.17499071970007</v>
      </c>
      <c r="HV77" s="57">
        <f>'Drive Train'!$F$35-HO77*'DEPRECATED - DT-Prelim Calcs'!$C$21*'Drive Train'!$F$39</f>
        <v>9.9066666666666681</v>
      </c>
      <c r="HW77" s="1">
        <f>IF(HT77&gt;='Drive Train'!$F$29,1,0)</f>
        <v>0</v>
      </c>
      <c r="HX77" s="57">
        <f t="shared" si="164"/>
        <v>40.740740740740726</v>
      </c>
      <c r="HY77" s="63">
        <f>HY76+'DEPRECATED - DT-Prelim Calcs'!$C$11</f>
        <v>292</v>
      </c>
      <c r="HZ77" s="2">
        <f>IJ77/'Drive Train'!$F$35</f>
        <v>0.78064516129032269</v>
      </c>
      <c r="IA77" s="46">
        <f>IH77*12*60/(PI() * 'Drive Train'!$F$15)/HZ$2*HZ77</f>
        <v>-15991.79969639005</v>
      </c>
      <c r="IB77" s="2">
        <f>('DEPRECATED - DT-Prelim Calcs'!$C$6*HZ77-IA77)/('DEPRECATED - DT-Prelim Calcs'!$C$6*HZ77)*'DEPRECATED - DT-Prelim Calcs'!$C$7*HZ77</f>
        <v>9.1121685851074297</v>
      </c>
      <c r="IC77" s="57">
        <f>IB77/'DEPRECATED - DT-Prelim Calcs'!$C$7*('DEPRECATED - DT-Prelim Calcs'!$C$8-'DEPRECATED - DT-Prelim Calcs'!$C$9)+'DEPRECATED - DT-Prelim Calcs'!$C$9</f>
        <v>487.80009521547021</v>
      </c>
      <c r="ID77" s="57">
        <f t="shared" si="117"/>
        <v>39.999999999999986</v>
      </c>
      <c r="IE77" s="2">
        <f t="shared" si="165"/>
        <v>0.99579519204165001</v>
      </c>
      <c r="IF77" s="57">
        <f>IE77*'DEPRECATED - DT-Prelim Calcs'!$C$21/HZ$2/'DEPRECATED - DT-Prelim Calcs'!$C$19/'DEPRECATED - DT-Prelim Calcs'!$C$18*3.39*'DEPRECATED - DT-Prelim Calcs'!$C$20</f>
        <v>25.773080821789936</v>
      </c>
      <c r="IG77" s="46">
        <f t="shared" si="166"/>
        <v>0</v>
      </c>
      <c r="IH77" s="57">
        <f>IF76*'DEPRECATED - DT-Prelim Calcs'!$C$11+IH76</f>
        <v>-50.05518519888561</v>
      </c>
      <c r="II77" s="57">
        <f>II76+0.5*IF77*'DEPRECATED - DT-Prelim Calcs'!$C$11^2+IH77*'DEPRECATED - DT-Prelim Calcs'!$C$11</f>
        <v>-145400.21592171368</v>
      </c>
      <c r="IJ77" s="57">
        <f>MIN('Drive Train'!$F$35-ID76*'DEPRECATED - DT-Prelim Calcs'!$C$21*'Drive Train'!$F$39,IJ76+ID$2)</f>
        <v>9.6800000000000015</v>
      </c>
      <c r="IK77" s="57">
        <f>'Drive Train'!$F$35-ID77*'DEPRECATED - DT-Prelim Calcs'!$C$21*'Drive Train'!$F$39</f>
        <v>9.6800000000000015</v>
      </c>
      <c r="IL77" s="1">
        <f>IF(II77&gt;='Drive Train'!$F$29,1,0)</f>
        <v>0</v>
      </c>
      <c r="IM77" s="57">
        <f t="shared" si="167"/>
        <v>44.444444444444429</v>
      </c>
      <c r="IN77" s="63">
        <f>IN76+'DEPRECATED - DT-Prelim Calcs'!$C$11</f>
        <v>292</v>
      </c>
      <c r="IO77" s="2">
        <f>IY77/'Drive Train'!$F$35</f>
        <v>0.76236559139784954</v>
      </c>
      <c r="IP77" s="46">
        <f>IW77*12*60/(PI() * 'Drive Train'!$F$15)/IO$2*IO77</f>
        <v>-169505.69895543592</v>
      </c>
      <c r="IQ77" s="2">
        <f>('DEPRECATED - DT-Prelim Calcs'!$C$6*IO77-IP77)/('DEPRECATED - DT-Prelim Calcs'!$C$6*IO77)*'DEPRECATED - DT-Prelim Calcs'!$C$7*IO77</f>
        <v>78.480590846863677</v>
      </c>
      <c r="IR77" s="57">
        <f>IQ77/'DEPRECATED - DT-Prelim Calcs'!$C$7*('DEPRECATED - DT-Prelim Calcs'!$C$8-'DEPRECATED - DT-Prelim Calcs'!$C$9)+'DEPRECATED - DT-Prelim Calcs'!$C$9</f>
        <v>4180.7331143786769</v>
      </c>
      <c r="IS77" s="57">
        <f t="shared" si="118"/>
        <v>43.333333333333321</v>
      </c>
      <c r="IT77" s="2">
        <f t="shared" si="168"/>
        <v>0.99579519204165001</v>
      </c>
      <c r="IU77" s="57">
        <f>IT77*'DEPRECATED - DT-Prelim Calcs'!$C$21/IO$2/'DEPRECATED - DT-Prelim Calcs'!$C$19/'DEPRECATED - DT-Prelim Calcs'!$C$18*3.39*'DEPRECATED - DT-Prelim Calcs'!$C$20</f>
        <v>25.773080821789936</v>
      </c>
      <c r="IV77" s="46">
        <f t="shared" si="169"/>
        <v>0</v>
      </c>
      <c r="IW77" s="57">
        <f>IU76*'DEPRECATED - DT-Prelim Calcs'!$C$11+IW76</f>
        <v>-543.28338181410493</v>
      </c>
      <c r="IX77" s="57">
        <f>IX76+0.5*IU77*'DEPRECATED - DT-Prelim Calcs'!$C$11^2+IW77*'DEPRECATED - DT-Prelim Calcs'!$C$11</f>
        <v>-130613.97323985903</v>
      </c>
      <c r="IY77" s="57">
        <f>MIN('Drive Train'!$F$35-IS76*'DEPRECATED - DT-Prelim Calcs'!$C$21*'Drive Train'!$F$39,IY76+IS$2)</f>
        <v>9.4533333333333349</v>
      </c>
      <c r="IZ77" s="57">
        <f>'Drive Train'!$F$35-IS77*'DEPRECATED - DT-Prelim Calcs'!$C$21*'Drive Train'!$F$39</f>
        <v>9.4533333333333349</v>
      </c>
      <c r="JA77" s="1">
        <f>IF(IX77&gt;='Drive Train'!$F$29,1,0)</f>
        <v>0</v>
      </c>
      <c r="JB77" s="57">
        <f t="shared" si="170"/>
        <v>48.148148148148138</v>
      </c>
      <c r="JC77" s="63">
        <f>JC76+'DEPRECATED - DT-Prelim Calcs'!$C$11</f>
        <v>292</v>
      </c>
      <c r="JD77" s="2">
        <f>JN77/'Drive Train'!$F$35</f>
        <v>0.74408602150537628</v>
      </c>
      <c r="JE77" s="46">
        <f>JL77*12*60/(PI() * 'Drive Train'!$F$15)/JD$2*JD77</f>
        <v>21005.992460062364</v>
      </c>
      <c r="JF77" s="2">
        <f>('DEPRECATED - DT-Prelim Calcs'!$C$6*JD77-JE77)/('DEPRECATED - DT-Prelim Calcs'!$C$6*JD77)*'DEPRECATED - DT-Prelim Calcs'!$C$7*JD77</f>
        <v>-7.7047717930032453</v>
      </c>
      <c r="JG77" s="57">
        <f>JF77/'DEPRECATED - DT-Prelim Calcs'!$C$7*('DEPRECATED - DT-Prelim Calcs'!$C$8-'DEPRECATED - DT-Prelim Calcs'!$C$9)+'DEPRECATED - DT-Prelim Calcs'!$C$9</f>
        <v>-407.47519545324332</v>
      </c>
      <c r="JH77" s="57">
        <f t="shared" si="119"/>
        <v>-407.47519545324332</v>
      </c>
      <c r="JI77" s="2">
        <f t="shared" si="171"/>
        <v>-9.7716014233822595</v>
      </c>
      <c r="JJ77" s="57">
        <f>JI77*'DEPRECATED - DT-Prelim Calcs'!$C$21/JD$2/'DEPRECATED - DT-Prelim Calcs'!$C$19/'DEPRECATED - DT-Prelim Calcs'!$C$18*3.39*'DEPRECATED - DT-Prelim Calcs'!$C$20</f>
        <v>-252.90770155939347</v>
      </c>
      <c r="JK77" s="46">
        <f t="shared" si="172"/>
        <v>1</v>
      </c>
      <c r="JL77" s="57">
        <f>JJ76*'DEPRECATED - DT-Prelim Calcs'!$C$11+JL76</f>
        <v>68.980360962789547</v>
      </c>
      <c r="JM77" s="57">
        <f>JM76+0.5*JJ77*'DEPRECATED - DT-Prelim Calcs'!$C$11^2+JL77*'DEPRECATED - DT-Prelim Calcs'!$C$11</f>
        <v>-140055.85029070842</v>
      </c>
      <c r="JN77" s="57">
        <f>MIN('Drive Train'!$F$35-JH76*'DEPRECATED - DT-Prelim Calcs'!$C$21*'Drive Train'!$F$39,JN76+JH$2)</f>
        <v>9.2266666666666666</v>
      </c>
      <c r="JO77" s="57">
        <f>'Drive Train'!$F$35-JH77*'DEPRECATED - DT-Prelim Calcs'!$C$21*'Drive Train'!$F$39</f>
        <v>40.108313290820547</v>
      </c>
      <c r="JP77" s="1">
        <f>IF(JM77&gt;='Drive Train'!$F$29,1,0)</f>
        <v>0</v>
      </c>
      <c r="JQ77" s="57">
        <f>MIN(JG77,'DEPRECATED - DT-Prelim Calcs'!$C$10)*'DEPRECATED - DT-Prelim Calcs'!$C$11*1000/60/60</f>
        <v>-452.75021717027033</v>
      </c>
      <c r="JR77" s="63">
        <f>JR76+'DEPRECATED - DT-Prelim Calcs'!$C$11</f>
        <v>292</v>
      </c>
      <c r="JS77" s="2">
        <f>KC77/'Drive Train'!$F$35</f>
        <v>0.72580645161290325</v>
      </c>
      <c r="JT77" s="46">
        <f>KA77*12*60/(PI() * 'Drive Train'!$F$15)/JS$2*JS77</f>
        <v>-38477.981116247996</v>
      </c>
      <c r="JU77" s="2">
        <f>('DEPRECATED - DT-Prelim Calcs'!$C$6*JS77-JT77)/('DEPRECATED - DT-Prelim Calcs'!$C$6*JS77)*'DEPRECATED - DT-Prelim Calcs'!$C$7*JS77</f>
        <v>19.147305085002046</v>
      </c>
      <c r="JV77" s="57">
        <f>JU77/'DEPRECATED - DT-Prelim Calcs'!$C$7*('DEPRECATED - DT-Prelim Calcs'!$C$8-'DEPRECATED - DT-Prelim Calcs'!$C$9)+'DEPRECATED - DT-Prelim Calcs'!$C$9</f>
        <v>1022.0357852306068</v>
      </c>
      <c r="JW77" s="57">
        <f t="shared" si="120"/>
        <v>49.999999999999993</v>
      </c>
      <c r="JX77" s="2">
        <f t="shared" si="173"/>
        <v>0.99579519204165001</v>
      </c>
      <c r="JY77" s="57">
        <f>JX77*'DEPRECATED - DT-Prelim Calcs'!$C$21/JS$2/'DEPRECATED - DT-Prelim Calcs'!$C$19/'DEPRECATED - DT-Prelim Calcs'!$C$18*3.39*'DEPRECATED - DT-Prelim Calcs'!$C$20</f>
        <v>25.773080821789936</v>
      </c>
      <c r="JZ77" s="46">
        <f t="shared" si="174"/>
        <v>0</v>
      </c>
      <c r="KA77" s="57">
        <f>JY76*'DEPRECATED - DT-Prelim Calcs'!$C$11+KA76</f>
        <v>-129.53790117308847</v>
      </c>
      <c r="KB77" s="57">
        <f>KB76+0.5*JY77*'DEPRECATED - DT-Prelim Calcs'!$C$11^2+KA77*'DEPRECATED - DT-Prelim Calcs'!$C$11</f>
        <v>-124914.98697090677</v>
      </c>
      <c r="KC77" s="57">
        <f>MIN('Drive Train'!$F$35-JW76*'DEPRECATED - DT-Prelim Calcs'!$C$21*'Drive Train'!$F$39,KC76+JW$2)</f>
        <v>9</v>
      </c>
      <c r="KD77" s="57">
        <f>'Drive Train'!$F$35-JW77*'DEPRECATED - DT-Prelim Calcs'!$C$21*'Drive Train'!$F$39</f>
        <v>9</v>
      </c>
      <c r="KE77" s="1">
        <f>IF(KB77&gt;='Drive Train'!$F$29,1,0)</f>
        <v>0</v>
      </c>
      <c r="KF77" s="57">
        <f>MIN(JV77,'DEPRECATED - DT-Prelim Calcs'!$C$10)*'DEPRECATED - DT-Prelim Calcs'!$C$11*1000/60/60</f>
        <v>103.33333333333333</v>
      </c>
      <c r="KG77" s="63">
        <f>KG76+'DEPRECATED - DT-Prelim Calcs'!$C$11</f>
        <v>292</v>
      </c>
      <c r="KH77" s="2">
        <f>KR77/'Drive Train'!$F$35</f>
        <v>0.7075268817204301</v>
      </c>
      <c r="KI77" s="46">
        <f>KP77*12*60/(PI() * 'Drive Train'!$F$15)/KH$2*KH77</f>
        <v>-222559.80637814564</v>
      </c>
      <c r="KJ77" s="2">
        <f>('DEPRECATED - DT-Prelim Calcs'!$C$6*KH77-KI77)/('DEPRECATED - DT-Prelim Calcs'!$C$6*KH77)*'DEPRECATED - DT-Prelim Calcs'!$C$7*KH77</f>
        <v>102.3372473593048</v>
      </c>
      <c r="KK77" s="57">
        <f>KJ77/'DEPRECATED - DT-Prelim Calcs'!$C$7*('DEPRECATED - DT-Prelim Calcs'!$C$8-'DEPRECATED - DT-Prelim Calcs'!$C$9)+'DEPRECATED - DT-Prelim Calcs'!$C$9</f>
        <v>5450.7783552692135</v>
      </c>
      <c r="KL77" s="57">
        <f t="shared" si="121"/>
        <v>53.333333333333329</v>
      </c>
      <c r="KM77" s="2">
        <f t="shared" si="175"/>
        <v>0.99579519204165001</v>
      </c>
      <c r="KN77" s="57">
        <f>KM77*'DEPRECATED - DT-Prelim Calcs'!$C$21/KH$2/'DEPRECATED - DT-Prelim Calcs'!$C$19/'DEPRECATED - DT-Prelim Calcs'!$C$18*3.39*'DEPRECATED - DT-Prelim Calcs'!$C$20</f>
        <v>25.773080821789936</v>
      </c>
      <c r="KO77" s="46">
        <f t="shared" si="176"/>
        <v>0</v>
      </c>
      <c r="KP77" s="57">
        <f>KN76*'DEPRECATED - DT-Prelim Calcs'!$C$11+KP76</f>
        <v>-768.61559694185905</v>
      </c>
      <c r="KQ77" s="57">
        <f>KQ76+0.5*KN77*'DEPRECATED - DT-Prelim Calcs'!$C$11^2+KP77*'DEPRECATED - DT-Prelim Calcs'!$C$11</f>
        <v>-168346.0777577259</v>
      </c>
      <c r="KR77" s="57">
        <f>MIN('Drive Train'!$F$35-KL76*'DEPRECATED - DT-Prelim Calcs'!$C$21*'Drive Train'!$F$39,KR76+KL$2)</f>
        <v>8.7733333333333334</v>
      </c>
      <c r="KS77" s="57">
        <f>'Drive Train'!$F$35-KL77*'DEPRECATED - DT-Prelim Calcs'!$C$21*'Drive Train'!$F$39</f>
        <v>8.7733333333333334</v>
      </c>
      <c r="KT77" s="1">
        <f>IF(KQ77&gt;='Drive Train'!$F$29,1,0)</f>
        <v>0</v>
      </c>
      <c r="KU77" s="57">
        <f>MIN(KK77,'DEPRECATED - DT-Prelim Calcs'!$C$10)*'DEPRECATED - DT-Prelim Calcs'!$C$11*1000/60/60</f>
        <v>103.33333333333333</v>
      </c>
      <c r="KV77" s="63">
        <f>KV76+'DEPRECATED - DT-Prelim Calcs'!$C$11</f>
        <v>292</v>
      </c>
      <c r="KW77" s="2">
        <f>LG77/'Drive Train'!$F$35</f>
        <v>0.68924731182795695</v>
      </c>
      <c r="KX77" s="46">
        <f>LE77*12*60/(PI() * 'Drive Train'!$F$15)/KW$2*KW77</f>
        <v>-78117.243973224802</v>
      </c>
      <c r="KY77" s="2">
        <f>('DEPRECATED - DT-Prelim Calcs'!$C$6*KW77-KX77)/('DEPRECATED - DT-Prelim Calcs'!$C$6*KW77)*'DEPRECATED - DT-Prelim Calcs'!$C$7*KW77</f>
        <v>36.98239145780402</v>
      </c>
      <c r="KZ77" s="57">
        <f>KY77/'DEPRECATED - DT-Prelim Calcs'!$C$7*('DEPRECATED - DT-Prelim Calcs'!$C$8-'DEPRECATED - DT-Prelim Calcs'!$C$9)+'DEPRECATED - DT-Prelim Calcs'!$C$9</f>
        <v>1971.5136199320564</v>
      </c>
      <c r="LA77" s="57">
        <f t="shared" si="122"/>
        <v>56.666666666666664</v>
      </c>
      <c r="LB77" s="2">
        <f t="shared" si="177"/>
        <v>0.99579519204165001</v>
      </c>
      <c r="LC77" s="57">
        <f>LB77*'DEPRECATED - DT-Prelim Calcs'!$C$21/KW$2/'DEPRECATED - DT-Prelim Calcs'!$C$19/'DEPRECATED - DT-Prelim Calcs'!$C$18*3.39*'DEPRECATED - DT-Prelim Calcs'!$C$20</f>
        <v>25.773080821789936</v>
      </c>
      <c r="LD77" s="46">
        <f t="shared" si="178"/>
        <v>0</v>
      </c>
      <c r="LE77" s="57">
        <f>LC76*'DEPRECATED - DT-Prelim Calcs'!$C$11+LE76</f>
        <v>-276.9346098457479</v>
      </c>
      <c r="LF77" s="57">
        <f>LF76+0.5*LC77*'DEPRECATED - DT-Prelim Calcs'!$C$11^2+LE77*'DEPRECATED - DT-Prelim Calcs'!$C$11</f>
        <v>-148824.32187681476</v>
      </c>
      <c r="LG77" s="57">
        <f>MIN('Drive Train'!$F$35-LA76*'DEPRECATED - DT-Prelim Calcs'!$C$21*'Drive Train'!$F$39,LG76+LA$2)</f>
        <v>8.5466666666666669</v>
      </c>
      <c r="LH77" s="57">
        <f>'Drive Train'!$F$35-LA77*'DEPRECATED - DT-Prelim Calcs'!$C$21*'Drive Train'!$F$39</f>
        <v>8.5466666666666669</v>
      </c>
      <c r="LI77" s="1">
        <f>IF(LF77&gt;='Drive Train'!$F$29,1,0)</f>
        <v>0</v>
      </c>
      <c r="LJ77" s="57">
        <f>MIN(KZ77,'DEPRECATED - DT-Prelim Calcs'!$C$10)*'DEPRECATED - DT-Prelim Calcs'!$C$11*1000/60/60</f>
        <v>103.33333333333333</v>
      </c>
      <c r="LK77" s="63">
        <f>LK76+'DEPRECATED - DT-Prelim Calcs'!$C$11</f>
        <v>292</v>
      </c>
      <c r="LL77" s="2">
        <f>LV77/'Drive Train'!$F$35</f>
        <v>0.67096774193548392</v>
      </c>
      <c r="LM77" s="46">
        <f>LT77*12*60/(PI() * 'Drive Train'!$F$15)/LL$2*LL77</f>
        <v>-53984.845570683465</v>
      </c>
      <c r="LN77" s="2">
        <f>('DEPRECATED - DT-Prelim Calcs'!$C$6*LL77-LM77)/('DEPRECATED - DT-Prelim Calcs'!$C$6*LL77)*'DEPRECATED - DT-Prelim Calcs'!$C$7*LL77</f>
        <v>26.02669038664747</v>
      </c>
      <c r="LO77" s="57">
        <f>LN77/'DEPRECATED - DT-Prelim Calcs'!$C$7*('DEPRECATED - DT-Prelim Calcs'!$C$8-'DEPRECATED - DT-Prelim Calcs'!$C$9)+'DEPRECATED - DT-Prelim Calcs'!$C$9</f>
        <v>1388.2702807497387</v>
      </c>
      <c r="LP77" s="57">
        <f t="shared" si="123"/>
        <v>60</v>
      </c>
      <c r="LQ77" s="2">
        <f t="shared" si="179"/>
        <v>0.99579519204165001</v>
      </c>
      <c r="LR77" s="57">
        <f>LQ77*'DEPRECATED - DT-Prelim Calcs'!$C$21/LL$2/'DEPRECATED - DT-Prelim Calcs'!$C$19/'DEPRECATED - DT-Prelim Calcs'!$C$18*3.39*'DEPRECATED - DT-Prelim Calcs'!$C$20</f>
        <v>25.773080821789936</v>
      </c>
      <c r="LS77" s="46">
        <f t="shared" si="180"/>
        <v>0</v>
      </c>
      <c r="LT77" s="57">
        <f>LR76*'DEPRECATED - DT-Prelim Calcs'!$C$11+LT76</f>
        <v>-196.59642923214949</v>
      </c>
      <c r="LU77" s="57">
        <f>LU76+0.5*LR77*'DEPRECATED - DT-Prelim Calcs'!$C$11^2+LT77*'DEPRECATED - DT-Prelim Calcs'!$C$11</f>
        <v>-151527.74151206567</v>
      </c>
      <c r="LV77" s="57">
        <f>MIN('Drive Train'!$F$35-LP76*'DEPRECATED - DT-Prelim Calcs'!$C$21*'Drive Train'!$F$39,LV76+LP$2)</f>
        <v>8.32</v>
      </c>
      <c r="LW77" s="57">
        <f>'Drive Train'!$F$35-LP77*'DEPRECATED - DT-Prelim Calcs'!$C$21*'Drive Train'!$F$39</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Train'!$AA$49 + V77*(1-'Drive Train'!$AA$49))</f>
        <v>0</v>
      </c>
      <c r="W78" s="57">
        <f t="shared" si="96"/>
        <v>0</v>
      </c>
      <c r="X78" s="2">
        <f>MAX(MIN(IF(AND(AI77=1,AG78&lt;0),-1,1)*(W78-$C$9)/($C$8-$C$9)*$C$7-$C$29*AE78/T$2 -  AI77*$C$29/2,X$2),MAX(X$4:X77)*-1)</f>
        <v>-0.2458281045106315</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Train'!$F$39,AG77+W$2)-$C$3,IF(AE77-1&lt;=0,0,IF($C$32=Motors!$C$29,MAX(MAX(AG$4:AG77)*-1,AG77-W$2),MAX(0,MAX(AG$4:AG77)*-1,AG77-W$2))))</f>
        <v>0</v>
      </c>
      <c r="AH78" s="57">
        <f>'Drive Train'!$F$35-ABS(W78)*'DEPRECATED - DT-Prelim Calcs'!$C$21*'Drive Train'!$F$39</f>
        <v>12.4</v>
      </c>
      <c r="AI78" s="1">
        <f>IF(AJ78&gt;='Drive Train'!$F$29,1,0)</f>
        <v>1</v>
      </c>
      <c r="AJ78" s="57">
        <f>AJ77+0.5*Y78*'DEPRECATED - DT-Prelim Calcs'!$C$11^2+AE78*'DEPRECATED - DT-Prelim Calcs'!$C$11</f>
        <v>784.33981740885292</v>
      </c>
      <c r="AK78" s="57">
        <f t="shared" si="181"/>
        <v>0</v>
      </c>
      <c r="AL78" s="63">
        <f>AL77+'DEPRECATED - DT-Prelim Calcs'!$C$11</f>
        <v>296</v>
      </c>
      <c r="AM78" s="2">
        <f>AW78/'Drive Train'!$F$35</f>
        <v>0.88882648706829837</v>
      </c>
      <c r="AN78" s="46">
        <f>AU78*12*60/(PI() * 'Drive Train'!$F$15)/AM$2*AM78</f>
        <v>4007.4131751736581</v>
      </c>
      <c r="AO78" s="2">
        <f>('DEPRECATED - DT-Prelim Calcs'!$C$6*AM78-AN78)/('DEPRECATED - DT-Prelim Calcs'!$C$6*AM78)*'DEPRECATED - DT-Prelim Calcs'!$C$7*AM78</f>
        <v>0.33008951635457728</v>
      </c>
      <c r="AP78" s="57">
        <f>AO78/'DEPRECATED - DT-Prelim Calcs'!$C$7*('DEPRECATED - DT-Prelim Calcs'!$C$8-'DEPRECATED - DT-Prelim Calcs'!$C$9)+'DEPRECATED - DT-Prelim Calcs'!$C$9</f>
        <v>20.272815331241603</v>
      </c>
      <c r="AQ78" s="57">
        <f t="shared" si="105"/>
        <v>20.272815331241603</v>
      </c>
      <c r="AR78" s="2">
        <f t="shared" si="125"/>
        <v>-1.6627686894032934E-8</v>
      </c>
      <c r="AS78" s="57">
        <f>AR78*'DEPRECATED - DT-Prelim Calcs'!$C$21/AM$2/'DEPRECATED - DT-Prelim Calcs'!$C$19/'DEPRECATED - DT-Prelim Calcs'!$C$18*3.39*'DEPRECATED - DT-Prelim Calcs'!$C$20</f>
        <v>-1.2049975944329829E-7</v>
      </c>
      <c r="AT78" s="46">
        <f t="shared" si="126"/>
        <v>0</v>
      </c>
      <c r="AU78" s="57">
        <f>AS77*'DEPRECATED - DT-Prelim Calcs'!$C$11+AU77</f>
        <v>39.345448978055799</v>
      </c>
      <c r="AV78" s="57">
        <f>AV77+0.5*AS78*'DEPRECATED - DT-Prelim Calcs'!$C$11^2+AU78*'DEPRECATED - DT-Prelim Calcs'!$C$11</f>
        <v>11603.453642083045</v>
      </c>
      <c r="AW78" s="57">
        <f>MIN('Drive Train'!$F$35-AQ77*'DEPRECATED - DT-Prelim Calcs'!$C$21*'Drive Train'!$F$39,AW77+AQ$2)</f>
        <v>11.0214484396469</v>
      </c>
      <c r="AX78" s="57">
        <f>'Drive Train'!$F$35-AQ78*'DEPRECATED - DT-Prelim Calcs'!$C$21*'Drive Train'!$F$39</f>
        <v>11.021448557475571</v>
      </c>
      <c r="AY78" s="1">
        <f>IF(AV78&gt;='Drive Train'!$F$29,1,0)</f>
        <v>1</v>
      </c>
      <c r="AZ78" s="57">
        <f t="shared" si="127"/>
        <v>22.525350368046226</v>
      </c>
      <c r="BA78" s="63">
        <f>BA77+'DEPRECATED - DT-Prelim Calcs'!$C$11</f>
        <v>296</v>
      </c>
      <c r="BB78" s="2">
        <f>BL78/'Drive Train'!$F$35</f>
        <v>0.48999999999999994</v>
      </c>
      <c r="BC78" s="46">
        <f>BJ78*12*60/(PI() * 'Drive Train'!$F$15)/BB$2*BB78</f>
        <v>5110.3495910778465</v>
      </c>
      <c r="BD78" s="2">
        <f>('DEPRECATED - DT-Prelim Calcs'!$C$6*BB78-BC78)/('DEPRECATED - DT-Prelim Calcs'!$C$6*BB78)*'DEPRECATED - DT-Prelim Calcs'!$C$7*BB78</f>
        <v>-1.1297833985924224</v>
      </c>
      <c r="BE78" s="57">
        <f>BD78/'DEPRECATED - DT-Prelim Calcs'!$C$7*('DEPRECATED - DT-Prelim Calcs'!$C$8-'DEPRECATED - DT-Prelim Calcs'!$C$9)+'DEPRECATED - DT-Prelim Calcs'!$C$9</f>
        <v>-57.445730306808215</v>
      </c>
      <c r="BF78" s="57">
        <f t="shared" si="106"/>
        <v>-57.445730306808215</v>
      </c>
      <c r="BG78" s="2">
        <f t="shared" si="128"/>
        <v>-1.8933363324305452</v>
      </c>
      <c r="BH78" s="57">
        <f>BG78*'DEPRECATED - DT-Prelim Calcs'!$C$21/BB$2/'DEPRECATED - DT-Prelim Calcs'!$C$19/'DEPRECATED - DT-Prelim Calcs'!$C$18*3.39*'DEPRECATED - DT-Prelim Calcs'!$C$20</f>
        <v>-19.819055495560505</v>
      </c>
      <c r="BI78" s="46">
        <f t="shared" si="129"/>
        <v>1</v>
      </c>
      <c r="BJ78" s="57">
        <f>BH77*'DEPRECATED - DT-Prelim Calcs'!$C$11+BJ77</f>
        <v>63.008778385422957</v>
      </c>
      <c r="BK78" s="57">
        <f>BK77+0.5*BH78*'DEPRECATED - DT-Prelim Calcs'!$C$11^2+BJ78*'DEPRECATED - DT-Prelim Calcs'!$C$11</f>
        <v>6949.343611708272</v>
      </c>
      <c r="BL78" s="57">
        <f>MIN('Drive Train'!$F$35-BF77*'DEPRECATED - DT-Prelim Calcs'!$C$21*'Drive Train'!$F$39,BL77+BF$2)</f>
        <v>6.0759999999999996</v>
      </c>
      <c r="BM78" s="57">
        <f>'Drive Train'!$F$35-BF78*'DEPRECATED - DT-Prelim Calcs'!$C$21*'Drive Train'!$F$39</f>
        <v>16.306309660862958</v>
      </c>
      <c r="BN78" s="1">
        <f>IF(BK78&gt;='Drive Train'!$F$29,1,0)</f>
        <v>1</v>
      </c>
      <c r="BO78" s="57">
        <f t="shared" si="130"/>
        <v>-63.828589229786907</v>
      </c>
      <c r="BP78" s="63">
        <f>BP77+'DEPRECATED - DT-Prelim Calcs'!$C$11</f>
        <v>296</v>
      </c>
      <c r="BQ78" s="2">
        <f>CA78/'Drive Train'!$F$35</f>
        <v>0.48999999999999994</v>
      </c>
      <c r="BR78" s="46">
        <f>BY78*12*60/(PI() * 'Drive Train'!$F$15)/BQ$2*BQ78</f>
        <v>-2308.4783867147885</v>
      </c>
      <c r="BS78" s="2">
        <f>('DEPRECATED - DT-Prelim Calcs'!$C$6*BQ78-BR78)/('DEPRECATED - DT-Prelim Calcs'!$C$6*BQ78)*'DEPRECATED - DT-Prelim Calcs'!$C$7*BQ78</f>
        <v>2.2246960435239473</v>
      </c>
      <c r="BT78" s="57">
        <f>BS78/'DEPRECATED - DT-Prelim Calcs'!$C$7*('DEPRECATED - DT-Prelim Calcs'!$C$8-'DEPRECATED - DT-Prelim Calcs'!$C$9)+'DEPRECATED - DT-Prelim Calcs'!$C$9</f>
        <v>121.13506322992633</v>
      </c>
      <c r="BU78" s="57">
        <f t="shared" si="107"/>
        <v>93</v>
      </c>
      <c r="BV78" s="2">
        <f t="shared" si="131"/>
        <v>1.8828060353728675</v>
      </c>
      <c r="BW78" s="57">
        <f>BV78*'DEPRECATED - DT-Prelim Calcs'!$C$21/BQ$2/'DEPRECATED - DT-Prelim Calcs'!$C$19/'DEPRECATED - DT-Prelim Calcs'!$C$18*3.39*'DEPRECATED - DT-Prelim Calcs'!$C$20</f>
        <v>25.773080821789936</v>
      </c>
      <c r="BX78" s="46">
        <f t="shared" si="132"/>
        <v>0</v>
      </c>
      <c r="BY78" s="57">
        <f>BW77*'DEPRECATED - DT-Prelim Calcs'!$C$11+BY77</f>
        <v>-21.765602463007198</v>
      </c>
      <c r="BZ78" s="57">
        <f>BZ77+0.5*BW78*'DEPRECATED - DT-Prelim Calcs'!$C$11^2+BY78*'DEPRECATED - DT-Prelim Calcs'!$C$11</f>
        <v>-5081.2811396864263</v>
      </c>
      <c r="CA78" s="57">
        <f>MIN('Drive Train'!$F$35-BU77*'DEPRECATED - DT-Prelim Calcs'!$C$21*'Drive Train'!$F$39,CA77+BU$2)</f>
        <v>6.0759999999999996</v>
      </c>
      <c r="CB78" s="57">
        <f>'Drive Train'!$F$35-BU78*'DEPRECATED - DT-Prelim Calcs'!$C$21*'Drive Train'!$F$39</f>
        <v>6.0759999999999996</v>
      </c>
      <c r="CC78" s="1">
        <f>IF(BZ78&gt;='Drive Train'!$F$29,1,0)</f>
        <v>0</v>
      </c>
      <c r="CD78" s="57">
        <f t="shared" si="133"/>
        <v>103.33333333333333</v>
      </c>
      <c r="CE78" s="63">
        <f>CE77+'DEPRECATED - DT-Prelim Calcs'!$C$11</f>
        <v>296</v>
      </c>
      <c r="CF78" s="2">
        <f>CP78/'Drive Train'!$F$35</f>
        <v>0.48999999999999994</v>
      </c>
      <c r="CG78" s="46">
        <f>CN78*12*60/(PI() * 'Drive Train'!$F$15)/CF$2*CF78</f>
        <v>-11740.025777502677</v>
      </c>
      <c r="CH78" s="2">
        <f>('DEPRECATED - DT-Prelim Calcs'!$C$6*CF78-CG78)/('DEPRECATED - DT-Prelim Calcs'!$C$6*CF78)*'DEPRECATED - DT-Prelim Calcs'!$C$7*CF78</f>
        <v>6.489241861872693</v>
      </c>
      <c r="CI78" s="57">
        <f>CH78/'DEPRECATED - DT-Prelim Calcs'!$C$7*('DEPRECATED - DT-Prelim Calcs'!$C$8-'DEPRECATED - DT-Prelim Calcs'!$C$9)+'DEPRECATED - DT-Prelim Calcs'!$C$9</f>
        <v>348.1646186216874</v>
      </c>
      <c r="CJ78" s="57">
        <f t="shared" si="108"/>
        <v>93</v>
      </c>
      <c r="CK78" s="2">
        <f t="shared" si="134"/>
        <v>1.5241763143494644</v>
      </c>
      <c r="CL78" s="57">
        <f>CK78*'DEPRECATED - DT-Prelim Calcs'!$C$21/CF$2/'DEPRECATED - DT-Prelim Calcs'!$C$19/'DEPRECATED - DT-Prelim Calcs'!$C$18*3.39*'DEPRECATED - DT-Prelim Calcs'!$C$20</f>
        <v>25.773080821789936</v>
      </c>
      <c r="CM78" s="46">
        <f t="shared" si="135"/>
        <v>0</v>
      </c>
      <c r="CN78" s="57">
        <f>CL77*'DEPRECATED - DT-Prelim Calcs'!$C$11+CN77</f>
        <v>-89.607334148584115</v>
      </c>
      <c r="CO78" s="57">
        <f>CO77+0.5*CL78*'DEPRECATED - DT-Prelim Calcs'!$C$11^2+CN78*'DEPRECATED - DT-Prelim Calcs'!$C$11</f>
        <v>-21599.368742666516</v>
      </c>
      <c r="CP78" s="57">
        <f>MIN('Drive Train'!$F$35-CJ77*'DEPRECATED - DT-Prelim Calcs'!$C$21*'Drive Train'!$F$39,CP77+CJ$2)</f>
        <v>6.0759999999999996</v>
      </c>
      <c r="CQ78" s="57">
        <f>'Drive Train'!$F$35-CJ78*'DEPRECATED - DT-Prelim Calcs'!$C$21*'Drive Train'!$F$39</f>
        <v>6.0759999999999996</v>
      </c>
      <c r="CR78" s="1">
        <f>IF(CO78&gt;='Drive Train'!$F$29,1,0)</f>
        <v>0</v>
      </c>
      <c r="CS78" s="57">
        <f t="shared" si="136"/>
        <v>103.33333333333333</v>
      </c>
      <c r="CT78" s="63">
        <f>CT77+'DEPRECATED - DT-Prelim Calcs'!$C$11</f>
        <v>296</v>
      </c>
      <c r="CU78" s="2">
        <f>DE78/'Drive Train'!$F$35</f>
        <v>1.6704954522991946</v>
      </c>
      <c r="CV78" s="46">
        <f>DC78*12*60/(PI() * 'Drive Train'!$F$15)/CU$2*CU78</f>
        <v>-123823.0064642522</v>
      </c>
      <c r="CW78" s="2">
        <f>('DEPRECATED - DT-Prelim Calcs'!$C$6*CU78-CV78)/('DEPRECATED - DT-Prelim Calcs'!$C$6*CU78)*'DEPRECATED - DT-Prelim Calcs'!$C$7*CU78</f>
        <v>60.013407281851173</v>
      </c>
      <c r="CX78" s="57">
        <f>CW78/'DEPRECATED - DT-Prelim Calcs'!$C$7*('DEPRECATED - DT-Prelim Calcs'!$C$8-'DEPRECATED - DT-Prelim Calcs'!$C$9)+'DEPRECATED - DT-Prelim Calcs'!$C$9</f>
        <v>3197.6046283242758</v>
      </c>
      <c r="CY78" s="57">
        <f t="shared" si="109"/>
        <v>93</v>
      </c>
      <c r="CZ78" s="2">
        <f t="shared" si="137"/>
        <v>1.2803081040535502</v>
      </c>
      <c r="DA78" s="57">
        <f>CZ78*'DEPRECATED - DT-Prelim Calcs'!$C$21/CU$2/'DEPRECATED - DT-Prelim Calcs'!$C$19/'DEPRECATED - DT-Prelim Calcs'!$C$18*3.39*'DEPRECATED - DT-Prelim Calcs'!$C$20</f>
        <v>25.773080821789936</v>
      </c>
      <c r="DB78" s="46">
        <f t="shared" si="138"/>
        <v>0</v>
      </c>
      <c r="DC78" s="57">
        <f>DA77*'DEPRECATED - DT-Prelim Calcs'!$C$11+DC77</f>
        <v>-232.86591227655975</v>
      </c>
      <c r="DD78" s="57">
        <f>DD77+0.5*DA78*'DEPRECATED - DT-Prelim Calcs'!$C$11^2+DC78*'DEPRECATED - DT-Prelim Calcs'!$C$11</f>
        <v>-38920.97910053785</v>
      </c>
      <c r="DE78" s="57">
        <f>MIN('Drive Train'!$F$35-CY77*'DEPRECATED - DT-Prelim Calcs'!$C$21*'Drive Train'!$F$39,DE77+CY$2)</f>
        <v>20.714143608510014</v>
      </c>
      <c r="DF78" s="57">
        <f>'Drive Train'!$F$35-CY78*'DEPRECATED - DT-Prelim Calcs'!$C$21*'Drive Train'!$F$39</f>
        <v>6.0759999999999996</v>
      </c>
      <c r="DG78" s="1">
        <f>IF(DD78&gt;='Drive Train'!$F$29,1,0)</f>
        <v>0</v>
      </c>
      <c r="DH78" s="57">
        <f t="shared" si="139"/>
        <v>103.33333333333333</v>
      </c>
      <c r="DI78" s="63">
        <f>DI77+'DEPRECATED - DT-Prelim Calcs'!$C$11</f>
        <v>296</v>
      </c>
      <c r="DJ78" s="2">
        <f>DT78/'Drive Train'!$F$35</f>
        <v>0.48999999999999994</v>
      </c>
      <c r="DK78" s="46">
        <f>DR78*12*60/(PI() * 'Drive Train'!$F$15)/DJ$2*DJ78</f>
        <v>-112462.71336515037</v>
      </c>
      <c r="DL78" s="2">
        <f>('DEPRECATED - DT-Prelim Calcs'!$C$6*DJ78-DK78)/('DEPRECATED - DT-Prelim Calcs'!$C$6*DJ78)*'DEPRECATED - DT-Prelim Calcs'!$C$7*DJ78</f>
        <v>52.031770395874737</v>
      </c>
      <c r="DM78" s="57">
        <f>DL78/'DEPRECATED - DT-Prelim Calcs'!$C$7*('DEPRECATED - DT-Prelim Calcs'!$C$8-'DEPRECATED - DT-Prelim Calcs'!$C$9)+'DEPRECATED - DT-Prelim Calcs'!$C$9</f>
        <v>2772.6901003281032</v>
      </c>
      <c r="DN78" s="57">
        <f t="shared" si="110"/>
        <v>93</v>
      </c>
      <c r="DO78" s="2">
        <f t="shared" si="140"/>
        <v>1.1037138828047846</v>
      </c>
      <c r="DP78" s="57">
        <f>DO78*'DEPRECATED - DT-Prelim Calcs'!$C$21/DJ$2/'DEPRECATED - DT-Prelim Calcs'!$C$19/'DEPRECATED - DT-Prelim Calcs'!$C$18*3.39*'DEPRECATED - DT-Prelim Calcs'!$C$20</f>
        <v>25.773080821789936</v>
      </c>
      <c r="DQ78" s="46">
        <f t="shared" si="141"/>
        <v>0</v>
      </c>
      <c r="DR78" s="57">
        <f>DP77*'DEPRECATED - DT-Prelim Calcs'!$C$11+DR77</f>
        <v>-621.59048928700054</v>
      </c>
      <c r="DS78" s="57">
        <f>DS77+0.5*DP78*'DEPRECATED - DT-Prelim Calcs'!$C$11^2+DR78*'DEPRECATED - DT-Prelim Calcs'!$C$11</f>
        <v>-83062.619130755862</v>
      </c>
      <c r="DT78" s="57">
        <f>MIN('Drive Train'!$F$35-DN77*'DEPRECATED - DT-Prelim Calcs'!$C$21*'Drive Train'!$F$39,DT77+DN$2)</f>
        <v>6.0759999999999996</v>
      </c>
      <c r="DU78" s="57">
        <f>'Drive Train'!$F$35-DN78*'DEPRECATED - DT-Prelim Calcs'!$C$21*'Drive Train'!$F$39</f>
        <v>6.0759999999999996</v>
      </c>
      <c r="DV78" s="1">
        <f>IF(DS78&gt;='Drive Train'!$F$29,1,0)</f>
        <v>0</v>
      </c>
      <c r="DW78" s="57">
        <f t="shared" si="142"/>
        <v>103.33333333333333</v>
      </c>
      <c r="DX78" s="63">
        <f>DX77+'DEPRECATED - DT-Prelim Calcs'!$C$11</f>
        <v>296</v>
      </c>
      <c r="DY78" s="2">
        <f>EI78/'Drive Train'!$F$35</f>
        <v>0.48999999999999994</v>
      </c>
      <c r="DZ78" s="46">
        <f>EG78*12*60/(PI() * 'Drive Train'!$F$15)/DY$2*DY78</f>
        <v>-61007.360059651641</v>
      </c>
      <c r="EA78" s="2">
        <f>('DEPRECATED - DT-Prelim Calcs'!$C$6*DY78-DZ78)/('DEPRECATED - DT-Prelim Calcs'!$C$6*DY78)*'DEPRECATED - DT-Prelim Calcs'!$C$7*DY78</f>
        <v>28.765841415339672</v>
      </c>
      <c r="EB78" s="57">
        <f>EA78/'DEPRECATED - DT-Prelim Calcs'!$C$7*('DEPRECATED - DT-Prelim Calcs'!$C$8-'DEPRECATED - DT-Prelim Calcs'!$C$9)+'DEPRECATED - DT-Prelim Calcs'!$C$9</f>
        <v>1534.093134268913</v>
      </c>
      <c r="EC78" s="57">
        <f t="shared" si="111"/>
        <v>93</v>
      </c>
      <c r="ED78" s="2">
        <f t="shared" si="143"/>
        <v>0.96993038185874991</v>
      </c>
      <c r="EE78" s="57">
        <f>ED78*'DEPRECATED - DT-Prelim Calcs'!$C$21/DY$2/'DEPRECATED - DT-Prelim Calcs'!$C$19/'DEPRECATED - DT-Prelim Calcs'!$C$18*3.39*'DEPRECATED - DT-Prelim Calcs'!$C$20</f>
        <v>25.773080821789936</v>
      </c>
      <c r="EF78" s="46">
        <f t="shared" si="144"/>
        <v>0</v>
      </c>
      <c r="EG78" s="57">
        <f>EE77*'DEPRECATED - DT-Prelim Calcs'!$C$11+EG77</f>
        <v>-296.32077022002011</v>
      </c>
      <c r="EH78" s="57">
        <f>EH77+0.5*EE78*'DEPRECATED - DT-Prelim Calcs'!$C$11^2+EG78*'DEPRECATED - DT-Prelim Calcs'!$C$11</f>
        <v>-130848.17670707671</v>
      </c>
      <c r="EI78" s="57">
        <f>MIN('Drive Train'!$F$35-EC77*'DEPRECATED - DT-Prelim Calcs'!$C$21*'Drive Train'!$F$39,EI77+EC$2)</f>
        <v>6.0759999999999996</v>
      </c>
      <c r="EJ78" s="57">
        <f>'Drive Train'!$F$35-EC78*'DEPRECATED - DT-Prelim Calcs'!$C$21*'Drive Train'!$F$39</f>
        <v>6.0759999999999996</v>
      </c>
      <c r="EK78" s="1">
        <f>IF(EH78&gt;='Drive Train'!$F$29,1,0)</f>
        <v>0</v>
      </c>
      <c r="EL78" s="57">
        <f t="shared" si="145"/>
        <v>103.33333333333333</v>
      </c>
      <c r="EM78" s="63">
        <f>EM77+'DEPRECATED - DT-Prelim Calcs'!$C$11</f>
        <v>296</v>
      </c>
      <c r="EN78" s="2">
        <f>EX78/'Drive Train'!$F$35</f>
        <v>0.48999999999999994</v>
      </c>
      <c r="EO78" s="46">
        <f>EV78*12*60/(PI() * 'Drive Train'!$F$15)/EN$2*EN78</f>
        <v>18286.412669244459</v>
      </c>
      <c r="EP78" s="2">
        <f>('DEPRECATED - DT-Prelim Calcs'!$C$6*EN78-EO78)/('DEPRECATED - DT-Prelim Calcs'!$C$6*EN78)*'DEPRECATED - DT-Prelim Calcs'!$C$7*EN78</f>
        <v>-7.0874404376883948</v>
      </c>
      <c r="EQ78" s="57">
        <f>EP78/'DEPRECATED - DT-Prelim Calcs'!$C$7*('DEPRECATED - DT-Prelim Calcs'!$C$8-'DEPRECATED - DT-Prelim Calcs'!$C$9)+'DEPRECATED - DT-Prelim Calcs'!$C$9</f>
        <v>-374.61062579063116</v>
      </c>
      <c r="ER78" s="57">
        <f t="shared" si="112"/>
        <v>-374.61062579063116</v>
      </c>
      <c r="ES78" s="2">
        <f t="shared" si="146"/>
        <v>-9.8196691813644819</v>
      </c>
      <c r="ET78" s="57">
        <f>ES78*'DEPRECATED - DT-Prelim Calcs'!$C$21/EN$2/'DEPRECATED - DT-Prelim Calcs'!$C$19/'DEPRECATED - DT-Prelim Calcs'!$C$18*3.39*'DEPRECATED - DT-Prelim Calcs'!$C$20</f>
        <v>-292.55694582173993</v>
      </c>
      <c r="EU78" s="46">
        <f t="shared" si="147"/>
        <v>1</v>
      </c>
      <c r="EV78" s="57">
        <f>ET77*'DEPRECATED - DT-Prelim Calcs'!$C$11+EV77</f>
        <v>79.217401685341585</v>
      </c>
      <c r="EW78" s="57">
        <f>EW77+0.5*ET78*'DEPRECATED - DT-Prelim Calcs'!$C$11^2+EV78*'DEPRECATED - DT-Prelim Calcs'!$C$11</f>
        <v>-147699.61167528285</v>
      </c>
      <c r="EX78" s="57">
        <f>MIN('Drive Train'!$F$35-ER77*'DEPRECATED - DT-Prelim Calcs'!$C$21*'Drive Train'!$F$39,EX77+ER$2)</f>
        <v>6.0759999999999996</v>
      </c>
      <c r="EY78" s="57">
        <f>'Drive Train'!$F$35-ER78*'DEPRECATED - DT-Prelim Calcs'!$C$21*'Drive Train'!$F$39</f>
        <v>37.873522553762918</v>
      </c>
      <c r="EZ78" s="1">
        <f>IF(EW78&gt;='Drive Train'!$F$29,1,0)</f>
        <v>0</v>
      </c>
      <c r="FA78" s="57">
        <f t="shared" si="148"/>
        <v>-416.23402865625684</v>
      </c>
      <c r="FB78" s="63">
        <f>FB77+'DEPRECATED - DT-Prelim Calcs'!$C$11</f>
        <v>296</v>
      </c>
      <c r="FC78" s="2">
        <f>FM78/'Drive Train'!$F$35</f>
        <v>0.48999999999999994</v>
      </c>
      <c r="FD78" s="46">
        <f>FK78*12*60/(PI() * 'Drive Train'!$F$15)/FC$2*FC78</f>
        <v>-143472.73923646534</v>
      </c>
      <c r="FE78" s="2">
        <f>('DEPRECATED - DT-Prelim Calcs'!$C$6*FC78-FD78)/('DEPRECATED - DT-Prelim Calcs'!$C$6*FC78)*'DEPRECATED - DT-Prelim Calcs'!$C$7*FC78</f>
        <v>66.053189223242299</v>
      </c>
      <c r="FF78" s="57">
        <f>FE78/'DEPRECATED - DT-Prelim Calcs'!$C$7*('DEPRECATED - DT-Prelim Calcs'!$C$8-'DEPRECATED - DT-Prelim Calcs'!$C$9)+'DEPRECATED - DT-Prelim Calcs'!$C$9</f>
        <v>3519.1415673618203</v>
      </c>
      <c r="FG78" s="57">
        <f t="shared" si="113"/>
        <v>93</v>
      </c>
      <c r="FH78" s="2">
        <f t="shared" si="149"/>
        <v>0.78067567320338405</v>
      </c>
      <c r="FI78" s="57">
        <f>FH78*'DEPRECATED - DT-Prelim Calcs'!$C$21/FC$2/'DEPRECATED - DT-Prelim Calcs'!$C$19/'DEPRECATED - DT-Prelim Calcs'!$C$18*3.39*'DEPRECATED - DT-Prelim Calcs'!$C$20</f>
        <v>25.773080821789936</v>
      </c>
      <c r="FJ78" s="46">
        <f t="shared" si="150"/>
        <v>0</v>
      </c>
      <c r="FK78" s="57">
        <f>FI77*'DEPRECATED - DT-Prelim Calcs'!$C$11+FK77</f>
        <v>-560.89211495231905</v>
      </c>
      <c r="FL78" s="57">
        <f>FL77+0.5*FI78*'DEPRECATED - DT-Prelim Calcs'!$C$11^2+FK78*'DEPRECATED - DT-Prelim Calcs'!$C$11</f>
        <v>-207087.73452405044</v>
      </c>
      <c r="FM78" s="57">
        <f>MIN('Drive Train'!$F$35-FG77*'DEPRECATED - DT-Prelim Calcs'!$C$21*'Drive Train'!$F$39,FM77+FG$2)</f>
        <v>6.0759999999999996</v>
      </c>
      <c r="FN78" s="57">
        <f>'Drive Train'!$F$35-FG78*'DEPRECATED - DT-Prelim Calcs'!$C$21*'Drive Train'!$F$39</f>
        <v>6.0759999999999996</v>
      </c>
      <c r="FO78" s="1">
        <f>IF(FL78&gt;='Drive Train'!$F$29,1,0)</f>
        <v>0</v>
      </c>
      <c r="FP78" s="57">
        <f t="shared" si="151"/>
        <v>103.33333333333333</v>
      </c>
      <c r="FQ78" s="63">
        <f>FQ77+'DEPRECATED - DT-Prelim Calcs'!$C$11</f>
        <v>296</v>
      </c>
      <c r="FR78" s="2">
        <f>GB78/'Drive Train'!$F$35</f>
        <v>0.48999999999999994</v>
      </c>
      <c r="FS78" s="46">
        <f>FZ78*12*60/(PI() * 'Drive Train'!$F$15)/FR$2*FR78</f>
        <v>-312306.25607144804</v>
      </c>
      <c r="FT78" s="2">
        <f>('DEPRECATED - DT-Prelim Calcs'!$C$6*FR78-FS78)/('DEPRECATED - DT-Prelim Calcs'!$C$6*FR78)*'DEPRECATED - DT-Prelim Calcs'!$C$7*FR78</f>
        <v>142.39254674149902</v>
      </c>
      <c r="FU78" s="57">
        <f>FT78/'DEPRECATED - DT-Prelim Calcs'!$C$7*('DEPRECATED - DT-Prelim Calcs'!$C$8-'DEPRECATED - DT-Prelim Calcs'!$C$9)+'DEPRECATED - DT-Prelim Calcs'!$C$9</f>
        <v>7583.1828825453631</v>
      </c>
      <c r="FV78" s="57">
        <f t="shared" si="114"/>
        <v>93</v>
      </c>
      <c r="FW78" s="2">
        <f t="shared" si="152"/>
        <v>0.7112822800297498</v>
      </c>
      <c r="FX78" s="57">
        <f>FW78*'DEPRECATED - DT-Prelim Calcs'!$C$21/FR$2/'DEPRECATED - DT-Prelim Calcs'!$C$19/'DEPRECATED - DT-Prelim Calcs'!$C$18*3.39*'DEPRECATED - DT-Prelim Calcs'!$C$20</f>
        <v>25.773080821789936</v>
      </c>
      <c r="FY78" s="46">
        <f t="shared" si="153"/>
        <v>0</v>
      </c>
      <c r="FZ78" s="57">
        <f>FX77*'DEPRECATED - DT-Prelim Calcs'!$C$11+FZ77</f>
        <v>-1112.4025393925101</v>
      </c>
      <c r="GA78" s="57">
        <f>GA77+0.5*FX78*'DEPRECATED - DT-Prelim Calcs'!$C$11^2+FZ78*'DEPRECATED - DT-Prelim Calcs'!$C$11</f>
        <v>-233539.4370483252</v>
      </c>
      <c r="GB78" s="57">
        <f>MIN('Drive Train'!$F$35-FV77*'DEPRECATED - DT-Prelim Calcs'!$C$21*'Drive Train'!$F$39,GB77+FV$2)</f>
        <v>6.0759999999999996</v>
      </c>
      <c r="GC78" s="57">
        <f>'Drive Train'!$F$35-FV78*'DEPRECATED - DT-Prelim Calcs'!$C$21*'Drive Train'!$F$39</f>
        <v>6.0759999999999996</v>
      </c>
      <c r="GD78" s="1">
        <f>IF(GA78&gt;='Drive Train'!$F$29,1,0)</f>
        <v>0</v>
      </c>
      <c r="GE78" s="57">
        <f t="shared" si="154"/>
        <v>103.33333333333333</v>
      </c>
      <c r="GF78" s="63">
        <f>GF77+'DEPRECATED - DT-Prelim Calcs'!$C$11</f>
        <v>296</v>
      </c>
      <c r="GG78" s="2">
        <f>GQ78/'Drive Train'!$F$35</f>
        <v>0.83548387096774201</v>
      </c>
      <c r="GH78" s="46">
        <f>GO78*12*60/(PI() * 'Drive Train'!$F$15)/GG$2*GG78</f>
        <v>-22539.270949522113</v>
      </c>
      <c r="GI78" s="2">
        <f>('DEPRECATED - DT-Prelim Calcs'!$C$6*GG78-GH78)/('DEPRECATED - DT-Prelim Calcs'!$C$6*GG78)*'DEPRECATED - DT-Prelim Calcs'!$C$7*GG78</f>
        <v>12.204818753487848</v>
      </c>
      <c r="GJ78" s="57">
        <f>GI78/'DEPRECATED - DT-Prelim Calcs'!$C$7*('DEPRECATED - DT-Prelim Calcs'!$C$8-'DEPRECATED - DT-Prelim Calcs'!$C$9)+'DEPRECATED - DT-Prelim Calcs'!$C$9</f>
        <v>652.44201081846097</v>
      </c>
      <c r="GK78" s="57">
        <f t="shared" si="155"/>
        <v>29.999999999999982</v>
      </c>
      <c r="GL78" s="2">
        <f t="shared" si="156"/>
        <v>0.99579519204165001</v>
      </c>
      <c r="GM78" s="57">
        <f>GL78*'DEPRECATED - DT-Prelim Calcs'!$C$21/GG$2/'DEPRECATED - DT-Prelim Calcs'!$C$19/'DEPRECATED - DT-Prelim Calcs'!$C$18*3.39*'DEPRECATED - DT-Prelim Calcs'!$C$20</f>
        <v>25.773080821789936</v>
      </c>
      <c r="GN78" s="46">
        <f t="shared" si="157"/>
        <v>0</v>
      </c>
      <c r="GO78" s="57">
        <f>GM77*'DEPRECATED - DT-Prelim Calcs'!$C$11+GO77</f>
        <v>-65.918481951980297</v>
      </c>
      <c r="GP78" s="57">
        <f>GP77+0.5*GM78*'DEPRECATED - DT-Prelim Calcs'!$C$11^2+GO78*'DEPRECATED - DT-Prelim Calcs'!$C$11</f>
        <v>-108415.75366382433</v>
      </c>
      <c r="GQ78" s="57">
        <f>MIN('Drive Train'!$F$35-GK77*'DEPRECATED - DT-Prelim Calcs'!$C$21*'Drive Train'!$F$39,GQ77+GK$2)</f>
        <v>10.360000000000001</v>
      </c>
      <c r="GR78" s="57">
        <f>'Drive Train'!$F$35-GK78*'DEPRECATED - DT-Prelim Calcs'!$C$21*'Drive Train'!$F$39</f>
        <v>10.360000000000001</v>
      </c>
      <c r="GS78" s="1">
        <f>IF(GP78&gt;='Drive Train'!$F$29,1,0)</f>
        <v>0</v>
      </c>
      <c r="GT78" s="57">
        <f t="shared" si="158"/>
        <v>33.333333333333314</v>
      </c>
      <c r="GU78" s="63">
        <f>GU77+'DEPRECATED - DT-Prelim Calcs'!$C$11</f>
        <v>296</v>
      </c>
      <c r="GV78" s="2">
        <f>HF78/'Drive Train'!$F$35</f>
        <v>4.1213760875431547</v>
      </c>
      <c r="GW78" s="46">
        <f>HD78*12*60/(PI() * 'Drive Train'!$F$15)/GV$2*GV78</f>
        <v>-2173875.9766257117</v>
      </c>
      <c r="GX78" s="2">
        <f>('DEPRECATED - DT-Prelim Calcs'!$C$6*GV78-GW78)/('DEPRECATED - DT-Prelim Calcs'!$C$6*GV78)*'DEPRECATED - DT-Prelim Calcs'!$C$7*GV78</f>
        <v>992.86705739686374</v>
      </c>
      <c r="GY78" s="57">
        <f>GX78/'DEPRECATED - DT-Prelim Calcs'!$C$7*('DEPRECATED - DT-Prelim Calcs'!$C$8-'DEPRECATED - DT-Prelim Calcs'!$C$9)+'DEPRECATED - DT-Prelim Calcs'!$C$9</f>
        <v>52859.481520339265</v>
      </c>
      <c r="GZ78" s="57">
        <f t="shared" si="115"/>
        <v>33.333333333333314</v>
      </c>
      <c r="HA78" s="2">
        <f t="shared" si="159"/>
        <v>0.99579519204165001</v>
      </c>
      <c r="HB78" s="57">
        <f>HA78*'DEPRECATED - DT-Prelim Calcs'!$C$21/GV$2/'DEPRECATED - DT-Prelim Calcs'!$C$19/'DEPRECATED - DT-Prelim Calcs'!$C$18*3.39*'DEPRECATED - DT-Prelim Calcs'!$C$20</f>
        <v>25.773080821789936</v>
      </c>
      <c r="HC78" s="46">
        <f t="shared" si="160"/>
        <v>0</v>
      </c>
      <c r="HD78" s="57">
        <f>HB77*'DEPRECATED - DT-Prelim Calcs'!$C$11+HD77</f>
        <v>-1288.8367749675831</v>
      </c>
      <c r="HE78" s="57">
        <f>HE77+0.5*HB78*'DEPRECATED - DT-Prelim Calcs'!$C$11^2+HD78*'DEPRECATED - DT-Prelim Calcs'!$C$11</f>
        <v>-113567.81914933515</v>
      </c>
      <c r="HF78" s="57">
        <f>MIN('Drive Train'!$F$35-GZ77*'DEPRECATED - DT-Prelim Calcs'!$C$21*'Drive Train'!$F$39,HF77+GZ$2)</f>
        <v>51.105063485535119</v>
      </c>
      <c r="HG78" s="57">
        <f>'Drive Train'!$F$35-GZ78*'DEPRECATED - DT-Prelim Calcs'!$C$21*'Drive Train'!$F$39</f>
        <v>10.133333333333335</v>
      </c>
      <c r="HH78" s="1">
        <f>IF(HE78&gt;='Drive Train'!$F$29,1,0)</f>
        <v>0</v>
      </c>
      <c r="HI78" s="57">
        <f t="shared" si="161"/>
        <v>37.037037037037017</v>
      </c>
      <c r="HJ78" s="63">
        <f>HJ77+'DEPRECATED - DT-Prelim Calcs'!$C$11</f>
        <v>296</v>
      </c>
      <c r="HK78" s="2">
        <f>HU78/'Drive Train'!$F$35</f>
        <v>0.79892473118279583</v>
      </c>
      <c r="HL78" s="46">
        <f>HS78*12*60/(PI() * 'Drive Train'!$F$15)/HK$2*HK78</f>
        <v>-230036.10611027997</v>
      </c>
      <c r="HM78" s="2">
        <f>('DEPRECATED - DT-Prelim Calcs'!$C$6*HK78-HL78)/('DEPRECATED - DT-Prelim Calcs'!$C$6*HK78)*'DEPRECATED - DT-Prelim Calcs'!$C$7*HK78</f>
        <v>105.93798190905012</v>
      </c>
      <c r="HN78" s="57">
        <f>HM78/'DEPRECATED - DT-Prelim Calcs'!$C$7*('DEPRECATED - DT-Prelim Calcs'!$C$8-'DEPRECATED - DT-Prelim Calcs'!$C$9)+'DEPRECATED - DT-Prelim Calcs'!$C$9</f>
        <v>5642.4689124195565</v>
      </c>
      <c r="HO78" s="57">
        <f t="shared" si="116"/>
        <v>36.66666666666665</v>
      </c>
      <c r="HP78" s="2">
        <f t="shared" si="162"/>
        <v>0.99579519204165001</v>
      </c>
      <c r="HQ78" s="57">
        <f>HP78*'DEPRECATED - DT-Prelim Calcs'!$C$21/HK$2/'DEPRECATED - DT-Prelim Calcs'!$C$19/'DEPRECATED - DT-Prelim Calcs'!$C$18*3.39*'DEPRECATED - DT-Prelim Calcs'!$C$20</f>
        <v>25.773080821789936</v>
      </c>
      <c r="HR78" s="46">
        <f t="shared" si="163"/>
        <v>0</v>
      </c>
      <c r="HS78" s="57">
        <f>HQ77*'DEPRECATED - DT-Prelim Calcs'!$C$11+HS77</f>
        <v>-703.55093674549698</v>
      </c>
      <c r="HT78" s="57">
        <f>HT77+0.5*HQ78*'DEPRECATED - DT-Prelim Calcs'!$C$11^2+HS78*'DEPRECATED - DT-Prelim Calcs'!$C$11</f>
        <v>-123638.72624022124</v>
      </c>
      <c r="HU78" s="57">
        <f>MIN('Drive Train'!$F$35-HO77*'DEPRECATED - DT-Prelim Calcs'!$C$21*'Drive Train'!$F$39,HU77+HO$2)</f>
        <v>9.9066666666666681</v>
      </c>
      <c r="HV78" s="57">
        <f>'Drive Train'!$F$35-HO78*'DEPRECATED - DT-Prelim Calcs'!$C$21*'Drive Train'!$F$39</f>
        <v>9.9066666666666681</v>
      </c>
      <c r="HW78" s="1">
        <f>IF(HT78&gt;='Drive Train'!$F$29,1,0)</f>
        <v>0</v>
      </c>
      <c r="HX78" s="57">
        <f t="shared" si="164"/>
        <v>40.740740740740726</v>
      </c>
      <c r="HY78" s="63">
        <f>HY77+'DEPRECATED - DT-Prelim Calcs'!$C$11</f>
        <v>296</v>
      </c>
      <c r="HZ78" s="2">
        <f>IJ78/'Drive Train'!$F$35</f>
        <v>0.78064516129032269</v>
      </c>
      <c r="IA78" s="46">
        <f>IH78*12*60/(PI() * 'Drive Train'!$F$15)/HZ$2*HZ78</f>
        <v>16944.484081068629</v>
      </c>
      <c r="IB78" s="2">
        <f>('DEPRECATED - DT-Prelim Calcs'!$C$6*HZ78-IA78)/('DEPRECATED - DT-Prelim Calcs'!$C$6*HZ78)*'DEPRECATED - DT-Prelim Calcs'!$C$7*HZ78</f>
        <v>-5.7802223911918977</v>
      </c>
      <c r="IC78" s="57">
        <f>IB78/'DEPRECATED - DT-Prelim Calcs'!$C$7*('DEPRECATED - DT-Prelim Calcs'!$C$8-'DEPRECATED - DT-Prelim Calcs'!$C$9)+'DEPRECATED - DT-Prelim Calcs'!$C$9</f>
        <v>-305.01889327382594</v>
      </c>
      <c r="ID78" s="57">
        <f t="shared" si="117"/>
        <v>-305.01889327382594</v>
      </c>
      <c r="IE78" s="2">
        <f t="shared" si="165"/>
        <v>-7.3693519199643056</v>
      </c>
      <c r="IF78" s="57">
        <f>IE78*'DEPRECATED - DT-Prelim Calcs'!$C$21/HZ$2/'DEPRECATED - DT-Prelim Calcs'!$C$19/'DEPRECATED - DT-Prelim Calcs'!$C$18*3.39*'DEPRECATED - DT-Prelim Calcs'!$C$20</f>
        <v>-190.73289784422744</v>
      </c>
      <c r="IG78" s="46">
        <f t="shared" si="166"/>
        <v>1</v>
      </c>
      <c r="IH78" s="57">
        <f>IF77*'DEPRECATED - DT-Prelim Calcs'!$C$11+IH77</f>
        <v>53.037138088274133</v>
      </c>
      <c r="II78" s="57">
        <f>II77+0.5*IF78*'DEPRECATED - DT-Prelim Calcs'!$C$11^2+IH78*'DEPRECATED - DT-Prelim Calcs'!$C$11</f>
        <v>-146713.93055211441</v>
      </c>
      <c r="IJ78" s="57">
        <f>MIN('Drive Train'!$F$35-ID77*'DEPRECATED - DT-Prelim Calcs'!$C$21*'Drive Train'!$F$39,IJ77+ID$2)</f>
        <v>9.6800000000000015</v>
      </c>
      <c r="IK78" s="57">
        <f>'Drive Train'!$F$35-ID78*'DEPRECATED - DT-Prelim Calcs'!$C$21*'Drive Train'!$F$39</f>
        <v>33.141284742620165</v>
      </c>
      <c r="IL78" s="1">
        <f>IF(II78&gt;='Drive Train'!$F$29,1,0)</f>
        <v>0</v>
      </c>
      <c r="IM78" s="57">
        <f t="shared" si="167"/>
        <v>-338.90988141536212</v>
      </c>
      <c r="IN78" s="63">
        <f>IN77+'DEPRECATED - DT-Prelim Calcs'!$C$11</f>
        <v>296</v>
      </c>
      <c r="IO78" s="2">
        <f>IY78/'Drive Train'!$F$35</f>
        <v>0.76236559139784954</v>
      </c>
      <c r="IP78" s="46">
        <f>IW78*12*60/(PI() * 'Drive Train'!$F$15)/IO$2*IO78</f>
        <v>-137340.65047304172</v>
      </c>
      <c r="IQ78" s="2">
        <f>('DEPRECATED - DT-Prelim Calcs'!$C$6*IO78-IP78)/('DEPRECATED - DT-Prelim Calcs'!$C$6*IO78)*'DEPRECATED - DT-Prelim Calcs'!$C$7*IO78</f>
        <v>63.93691976945842</v>
      </c>
      <c r="IR78" s="57">
        <f>IQ78/'DEPRECATED - DT-Prelim Calcs'!$C$7*('DEPRECATED - DT-Prelim Calcs'!$C$8-'DEPRECATED - DT-Prelim Calcs'!$C$9)+'DEPRECATED - DT-Prelim Calcs'!$C$9</f>
        <v>3406.478757851251</v>
      </c>
      <c r="IS78" s="57">
        <f t="shared" si="118"/>
        <v>43.333333333333321</v>
      </c>
      <c r="IT78" s="2">
        <f t="shared" si="168"/>
        <v>0.99579519204165001</v>
      </c>
      <c r="IU78" s="57">
        <f>IT78*'DEPRECATED - DT-Prelim Calcs'!$C$21/IO$2/'DEPRECATED - DT-Prelim Calcs'!$C$19/'DEPRECATED - DT-Prelim Calcs'!$C$18*3.39*'DEPRECATED - DT-Prelim Calcs'!$C$20</f>
        <v>25.773080821789936</v>
      </c>
      <c r="IV78" s="46">
        <f t="shared" si="169"/>
        <v>0</v>
      </c>
      <c r="IW78" s="57">
        <f>IU77*'DEPRECATED - DT-Prelim Calcs'!$C$11+IW77</f>
        <v>-440.1910585269452</v>
      </c>
      <c r="IX78" s="57">
        <f>IX77+0.5*IU78*'DEPRECATED - DT-Prelim Calcs'!$C$11^2+IW78*'DEPRECATED - DT-Prelim Calcs'!$C$11</f>
        <v>-132168.5528273925</v>
      </c>
      <c r="IY78" s="57">
        <f>MIN('Drive Train'!$F$35-IS77*'DEPRECATED - DT-Prelim Calcs'!$C$21*'Drive Train'!$F$39,IY77+IS$2)</f>
        <v>9.4533333333333349</v>
      </c>
      <c r="IZ78" s="57">
        <f>'Drive Train'!$F$35-IS78*'DEPRECATED - DT-Prelim Calcs'!$C$21*'Drive Train'!$F$39</f>
        <v>9.4533333333333349</v>
      </c>
      <c r="JA78" s="1">
        <f>IF(IX78&gt;='Drive Train'!$F$29,1,0)</f>
        <v>0</v>
      </c>
      <c r="JB78" s="57">
        <f t="shared" si="170"/>
        <v>48.148148148148138</v>
      </c>
      <c r="JC78" s="63">
        <f>JC77+'DEPRECATED - DT-Prelim Calcs'!$C$11</f>
        <v>296</v>
      </c>
      <c r="JD78" s="2">
        <f>JN78/'Drive Train'!$F$35</f>
        <v>3.234541394421012</v>
      </c>
      <c r="JE78" s="46">
        <f>JL78*12*60/(PI() * 'Drive Train'!$F$15)/JD$2*JD78</f>
        <v>-1247837.3686416599</v>
      </c>
      <c r="JF78" s="2">
        <f>('DEPRECATED - DT-Prelim Calcs'!$C$6*JD78-JE78)/('DEPRECATED - DT-Prelim Calcs'!$C$6*JD78)*'DEPRECATED - DT-Prelim Calcs'!$C$7*JD78</f>
        <v>572.01439268295633</v>
      </c>
      <c r="JG78" s="57">
        <f>JF78/'DEPRECATED - DT-Prelim Calcs'!$C$7*('DEPRECATED - DT-Prelim Calcs'!$C$8-'DEPRECATED - DT-Prelim Calcs'!$C$9)+'DEPRECATED - DT-Prelim Calcs'!$C$9</f>
        <v>30454.752523329171</v>
      </c>
      <c r="JH78" s="57">
        <f t="shared" si="119"/>
        <v>46.666666666666657</v>
      </c>
      <c r="JI78" s="2">
        <f t="shared" si="171"/>
        <v>0.99579519204165001</v>
      </c>
      <c r="JJ78" s="57">
        <f>JI78*'DEPRECATED - DT-Prelim Calcs'!$C$21/JD$2/'DEPRECATED - DT-Prelim Calcs'!$C$19/'DEPRECATED - DT-Prelim Calcs'!$C$18*3.39*'DEPRECATED - DT-Prelim Calcs'!$C$20</f>
        <v>25.773080821789936</v>
      </c>
      <c r="JK78" s="46">
        <f t="shared" si="172"/>
        <v>0</v>
      </c>
      <c r="JL78" s="57">
        <f>JJ77*'DEPRECATED - DT-Prelim Calcs'!$C$11+JL77</f>
        <v>-942.65044527478437</v>
      </c>
      <c r="JM78" s="57">
        <f>JM77+0.5*JJ78*'DEPRECATED - DT-Prelim Calcs'!$C$11^2+JL78*'DEPRECATED - DT-Prelim Calcs'!$C$11</f>
        <v>-143620.26742523324</v>
      </c>
      <c r="JN78" s="57">
        <f>MIN('Drive Train'!$F$35-JH77*'DEPRECATED - DT-Prelim Calcs'!$C$21*'Drive Train'!$F$39,JN77+JH$2)</f>
        <v>40.108313290820547</v>
      </c>
      <c r="JO78" s="57">
        <f>'Drive Train'!$F$35-JH78*'DEPRECATED - DT-Prelim Calcs'!$C$21*'Drive Train'!$F$39</f>
        <v>9.2266666666666666</v>
      </c>
      <c r="JP78" s="1">
        <f>IF(JM78&gt;='Drive Train'!$F$29,1,0)</f>
        <v>0</v>
      </c>
      <c r="JQ78" s="57">
        <f>MIN(JG78,'DEPRECATED - DT-Prelim Calcs'!$C$10)*'DEPRECATED - DT-Prelim Calcs'!$C$11*1000/60/60</f>
        <v>103.33333333333333</v>
      </c>
      <c r="JR78" s="63">
        <f>JR77+'DEPRECATED - DT-Prelim Calcs'!$C$11</f>
        <v>296</v>
      </c>
      <c r="JS78" s="2">
        <f>KC78/'Drive Train'!$F$35</f>
        <v>0.72580645161290325</v>
      </c>
      <c r="JT78" s="46">
        <f>KA78*12*60/(PI() * 'Drive Train'!$F$15)/JS$2*JS78</f>
        <v>-7855.4032239826975</v>
      </c>
      <c r="JU78" s="2">
        <f>('DEPRECATED - DT-Prelim Calcs'!$C$6*JS78-JT78)/('DEPRECATED - DT-Prelim Calcs'!$C$6*JS78)*'DEPRECATED - DT-Prelim Calcs'!$C$7*JS78</f>
        <v>5.3010738053849025</v>
      </c>
      <c r="JV78" s="57">
        <f>JU78/'DEPRECATED - DT-Prelim Calcs'!$C$7*('DEPRECATED - DT-Prelim Calcs'!$C$8-'DEPRECATED - DT-Prelim Calcs'!$C$9)+'DEPRECATED - DT-Prelim Calcs'!$C$9</f>
        <v>284.91069262692241</v>
      </c>
      <c r="JW78" s="57">
        <f t="shared" si="120"/>
        <v>49.999999999999993</v>
      </c>
      <c r="JX78" s="2">
        <f t="shared" si="173"/>
        <v>0.99579519204165001</v>
      </c>
      <c r="JY78" s="57">
        <f>JX78*'DEPRECATED - DT-Prelim Calcs'!$C$21/JS$2/'DEPRECATED - DT-Prelim Calcs'!$C$19/'DEPRECATED - DT-Prelim Calcs'!$C$18*3.39*'DEPRECATED - DT-Prelim Calcs'!$C$20</f>
        <v>25.773080821789936</v>
      </c>
      <c r="JZ78" s="46">
        <f t="shared" si="174"/>
        <v>0</v>
      </c>
      <c r="KA78" s="57">
        <f>JY77*'DEPRECATED - DT-Prelim Calcs'!$C$11+KA77</f>
        <v>-26.445577885928728</v>
      </c>
      <c r="KB78" s="57">
        <f>KB77+0.5*JY78*'DEPRECATED - DT-Prelim Calcs'!$C$11^2+KA78*'DEPRECATED - DT-Prelim Calcs'!$C$11</f>
        <v>-124814.58463587618</v>
      </c>
      <c r="KC78" s="57">
        <f>MIN('Drive Train'!$F$35-JW77*'DEPRECATED - DT-Prelim Calcs'!$C$21*'Drive Train'!$F$39,KC77+JW$2)</f>
        <v>9</v>
      </c>
      <c r="KD78" s="57">
        <f>'Drive Train'!$F$35-JW78*'DEPRECATED - DT-Prelim Calcs'!$C$21*'Drive Train'!$F$39</f>
        <v>9</v>
      </c>
      <c r="KE78" s="1">
        <f>IF(KB78&gt;='Drive Train'!$F$29,1,0)</f>
        <v>0</v>
      </c>
      <c r="KF78" s="57">
        <f>MIN(JV78,'DEPRECATED - DT-Prelim Calcs'!$C$10)*'DEPRECATED - DT-Prelim Calcs'!$C$11*1000/60/60</f>
        <v>103.33333333333333</v>
      </c>
      <c r="KG78" s="63">
        <f>KG77+'DEPRECATED - DT-Prelim Calcs'!$C$11</f>
        <v>296</v>
      </c>
      <c r="KH78" s="2">
        <f>KR78/'Drive Train'!$F$35</f>
        <v>0.7075268817204301</v>
      </c>
      <c r="KI78" s="46">
        <f>KP78*12*60/(PI() * 'Drive Train'!$F$15)/KH$2*KH78</f>
        <v>-192708.46378094482</v>
      </c>
      <c r="KJ78" s="2">
        <f>('DEPRECATED - DT-Prelim Calcs'!$C$6*KH78-KI78)/('DEPRECATED - DT-Prelim Calcs'!$C$6*KH78)*'DEPRECATED - DT-Prelim Calcs'!$C$7*KH78</f>
        <v>88.8397359785817</v>
      </c>
      <c r="KK78" s="57">
        <f>KJ78/'DEPRECATED - DT-Prelim Calcs'!$C$7*('DEPRECATED - DT-Prelim Calcs'!$C$8-'DEPRECATED - DT-Prelim Calcs'!$C$9)+'DEPRECATED - DT-Prelim Calcs'!$C$9</f>
        <v>4732.2178946273989</v>
      </c>
      <c r="KL78" s="57">
        <f t="shared" si="121"/>
        <v>53.333333333333329</v>
      </c>
      <c r="KM78" s="2">
        <f t="shared" si="175"/>
        <v>0.99579519204165001</v>
      </c>
      <c r="KN78" s="57">
        <f>KM78*'DEPRECATED - DT-Prelim Calcs'!$C$21/KH$2/'DEPRECATED - DT-Prelim Calcs'!$C$19/'DEPRECATED - DT-Prelim Calcs'!$C$18*3.39*'DEPRECATED - DT-Prelim Calcs'!$C$20</f>
        <v>25.773080821789936</v>
      </c>
      <c r="KO78" s="46">
        <f t="shared" si="176"/>
        <v>0</v>
      </c>
      <c r="KP78" s="57">
        <f>KN77*'DEPRECATED - DT-Prelim Calcs'!$C$11+KP77</f>
        <v>-665.52327365469932</v>
      </c>
      <c r="KQ78" s="57">
        <f>KQ77+0.5*KN78*'DEPRECATED - DT-Prelim Calcs'!$C$11^2+KP78*'DEPRECATED - DT-Prelim Calcs'!$C$11</f>
        <v>-170801.98620577037</v>
      </c>
      <c r="KR78" s="57">
        <f>MIN('Drive Train'!$F$35-KL77*'DEPRECATED - DT-Prelim Calcs'!$C$21*'Drive Train'!$F$39,KR77+KL$2)</f>
        <v>8.7733333333333334</v>
      </c>
      <c r="KS78" s="57">
        <f>'Drive Train'!$F$35-KL78*'DEPRECATED - DT-Prelim Calcs'!$C$21*'Drive Train'!$F$39</f>
        <v>8.7733333333333334</v>
      </c>
      <c r="KT78" s="1">
        <f>IF(KQ78&gt;='Drive Train'!$F$29,1,0)</f>
        <v>0</v>
      </c>
      <c r="KU78" s="57">
        <f>MIN(KK78,'DEPRECATED - DT-Prelim Calcs'!$C$10)*'DEPRECATED - DT-Prelim Calcs'!$C$11*1000/60/60</f>
        <v>103.33333333333333</v>
      </c>
      <c r="KV78" s="63">
        <f>KV77+'DEPRECATED - DT-Prelim Calcs'!$C$11</f>
        <v>296</v>
      </c>
      <c r="KW78" s="2">
        <f>LG78/'Drive Train'!$F$35</f>
        <v>0.68924731182795695</v>
      </c>
      <c r="KX78" s="46">
        <f>LE78*12*60/(PI() * 'Drive Train'!$F$15)/KW$2*KW78</f>
        <v>-49037.136671088425</v>
      </c>
      <c r="KY78" s="2">
        <f>('DEPRECATED - DT-Prelim Calcs'!$C$6*KW78-KX78)/('DEPRECATED - DT-Prelim Calcs'!$C$6*KW78)*'DEPRECATED - DT-Prelim Calcs'!$C$7*KW78</f>
        <v>23.833599975975005</v>
      </c>
      <c r="KZ78" s="57">
        <f>KY78/'DEPRECATED - DT-Prelim Calcs'!$C$7*('DEPRECATED - DT-Prelim Calcs'!$C$8-'DEPRECATED - DT-Prelim Calcs'!$C$9)+'DEPRECATED - DT-Prelim Calcs'!$C$9</f>
        <v>1271.5177912521135</v>
      </c>
      <c r="LA78" s="57">
        <f t="shared" si="122"/>
        <v>56.666666666666664</v>
      </c>
      <c r="LB78" s="2">
        <f t="shared" si="177"/>
        <v>0.99579519204165001</v>
      </c>
      <c r="LC78" s="57">
        <f>LB78*'DEPRECATED - DT-Prelim Calcs'!$C$21/KW$2/'DEPRECATED - DT-Prelim Calcs'!$C$19/'DEPRECATED - DT-Prelim Calcs'!$C$18*3.39*'DEPRECATED - DT-Prelim Calcs'!$C$20</f>
        <v>25.773080821789936</v>
      </c>
      <c r="LD78" s="46">
        <f t="shared" si="178"/>
        <v>0</v>
      </c>
      <c r="LE78" s="57">
        <f>LC77*'DEPRECATED - DT-Prelim Calcs'!$C$11+LE77</f>
        <v>-173.84228655858817</v>
      </c>
      <c r="LF78" s="57">
        <f>LF77+0.5*LC78*'DEPRECATED - DT-Prelim Calcs'!$C$11^2+LE78*'DEPRECATED - DT-Prelim Calcs'!$C$11</f>
        <v>-149313.5063764748</v>
      </c>
      <c r="LG78" s="57">
        <f>MIN('Drive Train'!$F$35-LA77*'DEPRECATED - DT-Prelim Calcs'!$C$21*'Drive Train'!$F$39,LG77+LA$2)</f>
        <v>8.5466666666666669</v>
      </c>
      <c r="LH78" s="57">
        <f>'Drive Train'!$F$35-LA78*'DEPRECATED - DT-Prelim Calcs'!$C$21*'Drive Train'!$F$39</f>
        <v>8.5466666666666669</v>
      </c>
      <c r="LI78" s="1">
        <f>IF(LF78&gt;='Drive Train'!$F$29,1,0)</f>
        <v>0</v>
      </c>
      <c r="LJ78" s="57">
        <f>MIN(KZ78,'DEPRECATED - DT-Prelim Calcs'!$C$10)*'DEPRECATED - DT-Prelim Calcs'!$C$11*1000/60/60</f>
        <v>103.33333333333333</v>
      </c>
      <c r="LK78" s="63">
        <f>LK77+'DEPRECATED - DT-Prelim Calcs'!$C$11</f>
        <v>296</v>
      </c>
      <c r="LL78" s="2">
        <f>LV78/'Drive Train'!$F$35</f>
        <v>0.67096774193548392</v>
      </c>
      <c r="LM78" s="46">
        <f>LT78*12*60/(PI() * 'Drive Train'!$F$15)/LL$2*LL78</f>
        <v>-25675.973563611533</v>
      </c>
      <c r="LN78" s="2">
        <f>('DEPRECATED - DT-Prelim Calcs'!$C$6*LL78-LM78)/('DEPRECATED - DT-Prelim Calcs'!$C$6*LL78)*'DEPRECATED - DT-Prelim Calcs'!$C$7*LL78</f>
        <v>13.22661880371251</v>
      </c>
      <c r="LO78" s="57">
        <f>LN78/'DEPRECATED - DT-Prelim Calcs'!$C$7*('DEPRECATED - DT-Prelim Calcs'!$C$8-'DEPRECATED - DT-Prelim Calcs'!$C$9)+'DEPRECATED - DT-Prelim Calcs'!$C$9</f>
        <v>706.83908403166606</v>
      </c>
      <c r="LP78" s="57">
        <f t="shared" si="123"/>
        <v>60</v>
      </c>
      <c r="LQ78" s="2">
        <f t="shared" si="179"/>
        <v>0.99579519204165001</v>
      </c>
      <c r="LR78" s="57">
        <f>LQ78*'DEPRECATED - DT-Prelim Calcs'!$C$21/LL$2/'DEPRECATED - DT-Prelim Calcs'!$C$19/'DEPRECATED - DT-Prelim Calcs'!$C$18*3.39*'DEPRECATED - DT-Prelim Calcs'!$C$20</f>
        <v>25.773080821789936</v>
      </c>
      <c r="LS78" s="46">
        <f t="shared" si="180"/>
        <v>0</v>
      </c>
      <c r="LT78" s="57">
        <f>LR77*'DEPRECATED - DT-Prelim Calcs'!$C$11+LT77</f>
        <v>-93.504105944989746</v>
      </c>
      <c r="LU78" s="57">
        <f>LU77+0.5*LR78*'DEPRECATED - DT-Prelim Calcs'!$C$11^2+LT78*'DEPRECATED - DT-Prelim Calcs'!$C$11</f>
        <v>-151695.5732892713</v>
      </c>
      <c r="LV78" s="57">
        <f>MIN('Drive Train'!$F$35-LP77*'DEPRECATED - DT-Prelim Calcs'!$C$21*'Drive Train'!$F$39,LV77+LP$2)</f>
        <v>8.32</v>
      </c>
      <c r="LW78" s="57">
        <f>'Drive Train'!$F$35-LP78*'DEPRECATED - DT-Prelim Calcs'!$C$21*'Drive Train'!$F$39</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Train'!$AA$49 + V78*(1-'Drive Train'!$AA$49))</f>
        <v>0</v>
      </c>
      <c r="W79" s="57">
        <f t="shared" si="96"/>
        <v>0</v>
      </c>
      <c r="X79" s="2">
        <f>MAX(MIN(IF(AND(AI78=1,AG79&lt;0),-1,1)*(W79-$C$9)/($C$8-$C$9)*$C$7-$C$29*AE79/T$2 -  AI78*$C$29/2,X$2),MAX(X$4:X78)*-1)</f>
        <v>-0.2458281045106315</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Train'!$F$39,AG78+W$2)-$C$3,IF(AE78-1&lt;=0,0,IF($C$32=Motors!$C$29,MAX(MAX(AG$4:AG78)*-1,AG78-W$2),MAX(0,MAX(AG$4:AG78)*-1,AG78-W$2))))</f>
        <v>0</v>
      </c>
      <c r="AH79" s="57">
        <f>'Drive Train'!$F$35-ABS(W79)*'DEPRECATED - DT-Prelim Calcs'!$C$21*'Drive Train'!$F$39</f>
        <v>12.4</v>
      </c>
      <c r="AI79" s="1">
        <f>IF(AJ79&gt;='Drive Train'!$F$29,1,0)</f>
        <v>1</v>
      </c>
      <c r="AJ79" s="57">
        <f>AJ78+0.5*Y79*'DEPRECATED - DT-Prelim Calcs'!$C$11^2+AE79*'DEPRECATED - DT-Prelim Calcs'!$C$11</f>
        <v>784.33981740885292</v>
      </c>
      <c r="AK79" s="57">
        <f t="shared" si="181"/>
        <v>0</v>
      </c>
      <c r="AL79" s="63">
        <f>AL78+'DEPRECATED - DT-Prelim Calcs'!$C$11</f>
        <v>300</v>
      </c>
      <c r="AM79" s="2">
        <f>AW79/'Drive Train'!$F$35</f>
        <v>0.88882649657061052</v>
      </c>
      <c r="AN79" s="46">
        <f>AU79*12*60/(PI() * 'Drive Train'!$F$15)/AM$2*AM79</f>
        <v>4007.4131689237447</v>
      </c>
      <c r="AO79" s="2">
        <f>('DEPRECATED - DT-Prelim Calcs'!$C$6*AM79-AN79)/('DEPRECATED - DT-Prelim Calcs'!$C$6*AM79)*'DEPRECATED - DT-Prelim Calcs'!$C$7*AM79</f>
        <v>0.33008954208109531</v>
      </c>
      <c r="AP79" s="57">
        <f>AO79/'DEPRECATED - DT-Prelim Calcs'!$C$7*('DEPRECATED - DT-Prelim Calcs'!$C$8-'DEPRECATED - DT-Prelim Calcs'!$C$9)+'DEPRECATED - DT-Prelim Calcs'!$C$9</f>
        <v>20.272816700831754</v>
      </c>
      <c r="AQ79" s="57">
        <f t="shared" si="105"/>
        <v>20.272816700831754</v>
      </c>
      <c r="AR79" s="2">
        <f t="shared" si="125"/>
        <v>1.314257297435617E-8</v>
      </c>
      <c r="AS79" s="57">
        <f>AR79*'DEPRECATED - DT-Prelim Calcs'!$C$21/AM$2/'DEPRECATED - DT-Prelim Calcs'!$C$19/'DEPRECATED - DT-Prelim Calcs'!$C$18*3.39*'DEPRECATED - DT-Prelim Calcs'!$C$20</f>
        <v>9.5243366799517713E-8</v>
      </c>
      <c r="AT79" s="46">
        <f t="shared" si="126"/>
        <v>0</v>
      </c>
      <c r="AU79" s="57">
        <f>AS78*'DEPRECATED - DT-Prelim Calcs'!$C$11+AU78</f>
        <v>39.345448496056761</v>
      </c>
      <c r="AV79" s="57">
        <f>AV78+0.5*AS79*'DEPRECATED - DT-Prelim Calcs'!$C$11^2+AU79*'DEPRECATED - DT-Prelim Calcs'!$C$11</f>
        <v>11760.835436829218</v>
      </c>
      <c r="AW79" s="57">
        <f>MIN('Drive Train'!$F$35-AQ78*'DEPRECATED - DT-Prelim Calcs'!$C$21*'Drive Train'!$F$39,AW78+AQ$2)</f>
        <v>11.021448557475571</v>
      </c>
      <c r="AX79" s="57">
        <f>'Drive Train'!$F$35-AQ79*'DEPRECATED - DT-Prelim Calcs'!$C$21*'Drive Train'!$F$39</f>
        <v>11.021448464343441</v>
      </c>
      <c r="AY79" s="1">
        <f>IF(AV79&gt;='Drive Train'!$F$29,1,0)</f>
        <v>1</v>
      </c>
      <c r="AZ79" s="57">
        <f t="shared" si="127"/>
        <v>22.525351889813059</v>
      </c>
      <c r="BA79" s="63">
        <f>BA78+'DEPRECATED - DT-Prelim Calcs'!$C$11</f>
        <v>300</v>
      </c>
      <c r="BB79" s="2">
        <f>BL79/'Drive Train'!$F$35</f>
        <v>1.3150249726502385</v>
      </c>
      <c r="BC79" s="46">
        <f>BJ79*12*60/(PI() * 'Drive Train'!$F$15)/BB$2*BB79</f>
        <v>-3540.8438978258914</v>
      </c>
      <c r="BD79" s="2">
        <f>('DEPRECATED - DT-Prelim Calcs'!$C$6*BB79-BC79)/('DEPRECATED - DT-Prelim Calcs'!$C$6*BB79)*'DEPRECATED - DT-Prelim Calcs'!$C$7*BB79</f>
        <v>4.7702296575880885</v>
      </c>
      <c r="BE79" s="57">
        <f>BD79/'DEPRECATED - DT-Prelim Calcs'!$C$7*('DEPRECATED - DT-Prelim Calcs'!$C$8-'DEPRECATED - DT-Prelim Calcs'!$C$9)+'DEPRECATED - DT-Prelim Calcs'!$C$9</f>
        <v>256.65040044338247</v>
      </c>
      <c r="BF79" s="57">
        <f t="shared" si="106"/>
        <v>93</v>
      </c>
      <c r="BG79" s="2">
        <f t="shared" si="128"/>
        <v>1.8933363324193571</v>
      </c>
      <c r="BH79" s="57">
        <f>BG79*'DEPRECATED - DT-Prelim Calcs'!$C$21/BB$2/'DEPRECATED - DT-Prelim Calcs'!$C$19/'DEPRECATED - DT-Prelim Calcs'!$C$18*3.39*'DEPRECATED - DT-Prelim Calcs'!$C$20</f>
        <v>19.819055495443394</v>
      </c>
      <c r="BI79" s="46">
        <f t="shared" si="129"/>
        <v>0</v>
      </c>
      <c r="BJ79" s="57">
        <f>BH78*'DEPRECATED - DT-Prelim Calcs'!$C$11+BJ78</f>
        <v>-16.267443596819064</v>
      </c>
      <c r="BK79" s="57">
        <f>BK78+0.5*BH79*'DEPRECATED - DT-Prelim Calcs'!$C$11^2+BJ79*'DEPRECATED - DT-Prelim Calcs'!$C$11</f>
        <v>7042.8262812845433</v>
      </c>
      <c r="BL79" s="57">
        <f>MIN('Drive Train'!$F$35-BF78*'DEPRECATED - DT-Prelim Calcs'!$C$21*'Drive Train'!$F$39,BL78+BF$2)</f>
        <v>16.306309660862958</v>
      </c>
      <c r="BM79" s="57">
        <f>'Drive Train'!$F$35-BF79*'DEPRECATED - DT-Prelim Calcs'!$C$21*'Drive Train'!$F$39</f>
        <v>6.0759999999999996</v>
      </c>
      <c r="BN79" s="1">
        <f>IF(BK79&gt;='Drive Train'!$F$29,1,0)</f>
        <v>1</v>
      </c>
      <c r="BO79" s="57">
        <f t="shared" si="130"/>
        <v>103.33333333333333</v>
      </c>
      <c r="BP79" s="63">
        <f>BP78+'DEPRECATED - DT-Prelim Calcs'!$C$11</f>
        <v>300</v>
      </c>
      <c r="BQ79" s="2">
        <f>CA79/'Drive Train'!$F$35</f>
        <v>0.48999999999999994</v>
      </c>
      <c r="BR79" s="46">
        <f>BY79*12*60/(PI() * 'Drive Train'!$F$15)/BQ$2*BQ79</f>
        <v>8625.581469845738</v>
      </c>
      <c r="BS79" s="2">
        <f>('DEPRECATED - DT-Prelim Calcs'!$C$6*BQ79-BR79)/('DEPRECATED - DT-Prelim Calcs'!$C$6*BQ79)*'DEPRECATED - DT-Prelim Calcs'!$C$7*BQ79</f>
        <v>-2.7192222030634574</v>
      </c>
      <c r="BT79" s="57">
        <f>BS79/'DEPRECATED - DT-Prelim Calcs'!$C$7*('DEPRECATED - DT-Prelim Calcs'!$C$8-'DEPRECATED - DT-Prelim Calcs'!$C$9)+'DEPRECATED - DT-Prelim Calcs'!$C$9</f>
        <v>-142.06191230416667</v>
      </c>
      <c r="BU79" s="57">
        <f t="shared" si="107"/>
        <v>-142.06191230416667</v>
      </c>
      <c r="BV79" s="2">
        <f t="shared" si="131"/>
        <v>-4.0079966635933415</v>
      </c>
      <c r="BW79" s="57">
        <f>BV79*'DEPRECATED - DT-Prelim Calcs'!$C$21/BQ$2/'DEPRECATED - DT-Prelim Calcs'!$C$19/'DEPRECATED - DT-Prelim Calcs'!$C$18*3.39*'DEPRECATED - DT-Prelim Calcs'!$C$20</f>
        <v>-54.864080528506783</v>
      </c>
      <c r="BX79" s="46">
        <f t="shared" si="132"/>
        <v>1</v>
      </c>
      <c r="BY79" s="57">
        <f>BW78*'DEPRECATED - DT-Prelim Calcs'!$C$11+BY78</f>
        <v>81.326720824152545</v>
      </c>
      <c r="BZ79" s="57">
        <f>BZ78+0.5*BW79*'DEPRECATED - DT-Prelim Calcs'!$C$11^2+BY79*'DEPRECATED - DT-Prelim Calcs'!$C$11</f>
        <v>-5194.8869006178702</v>
      </c>
      <c r="CA79" s="57">
        <f>MIN('Drive Train'!$F$35-BU78*'DEPRECATED - DT-Prelim Calcs'!$C$21*'Drive Train'!$F$39,CA78+BU$2)</f>
        <v>6.0759999999999996</v>
      </c>
      <c r="CB79" s="57">
        <f>'Drive Train'!$F$35-BU79*'DEPRECATED - DT-Prelim Calcs'!$C$21*'Drive Train'!$F$39</f>
        <v>22.060210036683337</v>
      </c>
      <c r="CC79" s="1">
        <f>IF(BZ79&gt;='Drive Train'!$F$29,1,0)</f>
        <v>0</v>
      </c>
      <c r="CD79" s="57">
        <f t="shared" si="133"/>
        <v>-157.84656922685187</v>
      </c>
      <c r="CE79" s="63">
        <f>CE78+'DEPRECATED - DT-Prelim Calcs'!$C$11</f>
        <v>300</v>
      </c>
      <c r="CF79" s="2">
        <f>CP79/'Drive Train'!$F$35</f>
        <v>0.48999999999999994</v>
      </c>
      <c r="CG79" s="46">
        <f>CN79*12*60/(PI() * 'Drive Train'!$F$15)/CF$2*CF79</f>
        <v>1766.7540453073846</v>
      </c>
      <c r="CH79" s="2">
        <f>('DEPRECATED - DT-Prelim Calcs'!$C$6*CF79-CG79)/('DEPRECATED - DT-Prelim Calcs'!$C$6*CF79)*'DEPRECATED - DT-Prelim Calcs'!$C$7*CF79</f>
        <v>0.38204873373531012</v>
      </c>
      <c r="CI79" s="57">
        <f>CH79/'DEPRECATED - DT-Prelim Calcs'!$C$7*('DEPRECATED - DT-Prelim Calcs'!$C$8-'DEPRECATED - DT-Prelim Calcs'!$C$9)+'DEPRECATED - DT-Prelim Calcs'!$C$9</f>
        <v>23.038942961925429</v>
      </c>
      <c r="CJ79" s="57">
        <f t="shared" si="108"/>
        <v>23.038942961925429</v>
      </c>
      <c r="CK79" s="2">
        <f t="shared" si="134"/>
        <v>0.11807261808559782</v>
      </c>
      <c r="CL79" s="57">
        <f>CK79*'DEPRECATED - DT-Prelim Calcs'!$C$21/CF$2/'DEPRECATED - DT-Prelim Calcs'!$C$19/'DEPRECATED - DT-Prelim Calcs'!$C$18*3.39*'DEPRECATED - DT-Prelim Calcs'!$C$20</f>
        <v>1.996550595958628</v>
      </c>
      <c r="CM79" s="46">
        <f t="shared" si="135"/>
        <v>0</v>
      </c>
      <c r="CN79" s="57">
        <f>CL78*'DEPRECATED - DT-Prelim Calcs'!$C$11+CN78</f>
        <v>13.484989138575628</v>
      </c>
      <c r="CO79" s="57">
        <f>CO78+0.5*CL79*'DEPRECATED - DT-Prelim Calcs'!$C$11^2+CN79*'DEPRECATED - DT-Prelim Calcs'!$C$11</f>
        <v>-21529.456381344546</v>
      </c>
      <c r="CP79" s="57">
        <f>MIN('Drive Train'!$F$35-CJ78*'DEPRECATED - DT-Prelim Calcs'!$C$21*'Drive Train'!$F$39,CP78+CJ$2)</f>
        <v>6.0759999999999996</v>
      </c>
      <c r="CQ79" s="57">
        <f>'Drive Train'!$F$35-CJ79*'DEPRECATED - DT-Prelim Calcs'!$C$21*'Drive Train'!$F$39</f>
        <v>10.83335187858907</v>
      </c>
      <c r="CR79" s="1">
        <f>IF(CO79&gt;='Drive Train'!$F$29,1,0)</f>
        <v>0</v>
      </c>
      <c r="CS79" s="57">
        <f t="shared" si="136"/>
        <v>25.598825513250475</v>
      </c>
      <c r="CT79" s="63">
        <f>CT78+'DEPRECATED - DT-Prelim Calcs'!$C$11</f>
        <v>300</v>
      </c>
      <c r="CU79" s="2">
        <f>DE79/'Drive Train'!$F$35</f>
        <v>0.48999999999999994</v>
      </c>
      <c r="CV79" s="46">
        <f>DC79*12*60/(PI() * 'Drive Train'!$F$15)/CU$2*CU79</f>
        <v>-20241.026007030192</v>
      </c>
      <c r="CW79" s="2">
        <f>('DEPRECATED - DT-Prelim Calcs'!$C$6*CU79-CV79)/('DEPRECATED - DT-Prelim Calcs'!$C$6*CU79)*'DEPRECATED - DT-Prelim Calcs'!$C$7*CU79</f>
        <v>10.333033710495828</v>
      </c>
      <c r="CX79" s="57">
        <f>CW79/'DEPRECATED - DT-Prelim Calcs'!$C$7*('DEPRECATED - DT-Prelim Calcs'!$C$8-'DEPRECATED - DT-Prelim Calcs'!$C$9)+'DEPRECATED - DT-Prelim Calcs'!$C$9</f>
        <v>552.79469919361611</v>
      </c>
      <c r="CY79" s="57">
        <f t="shared" si="109"/>
        <v>93</v>
      </c>
      <c r="CZ79" s="2">
        <f t="shared" si="137"/>
        <v>1.2803081040535502</v>
      </c>
      <c r="DA79" s="57">
        <f>CZ79*'DEPRECATED - DT-Prelim Calcs'!$C$21/CU$2/'DEPRECATED - DT-Prelim Calcs'!$C$19/'DEPRECATED - DT-Prelim Calcs'!$C$18*3.39*'DEPRECATED - DT-Prelim Calcs'!$C$20</f>
        <v>25.773080821789936</v>
      </c>
      <c r="DB79" s="46">
        <f t="shared" si="138"/>
        <v>0</v>
      </c>
      <c r="DC79" s="57">
        <f>DA78*'DEPRECATED - DT-Prelim Calcs'!$C$11+DC78</f>
        <v>-129.77358898940003</v>
      </c>
      <c r="DD79" s="57">
        <f>DD78+0.5*DA79*'DEPRECATED - DT-Prelim Calcs'!$C$11^2+DC79*'DEPRECATED - DT-Prelim Calcs'!$C$11</f>
        <v>-39233.888809921125</v>
      </c>
      <c r="DE79" s="57">
        <f>MIN('Drive Train'!$F$35-CY78*'DEPRECATED - DT-Prelim Calcs'!$C$21*'Drive Train'!$F$39,DE78+CY$2)</f>
        <v>6.0759999999999996</v>
      </c>
      <c r="DF79" s="57">
        <f>'Drive Train'!$F$35-CY79*'DEPRECATED - DT-Prelim Calcs'!$C$21*'Drive Train'!$F$39</f>
        <v>6.0759999999999996</v>
      </c>
      <c r="DG79" s="1">
        <f>IF(DD79&gt;='Drive Train'!$F$29,1,0)</f>
        <v>0</v>
      </c>
      <c r="DH79" s="57">
        <f t="shared" si="139"/>
        <v>103.33333333333333</v>
      </c>
      <c r="DI79" s="63">
        <f>DI78+'DEPRECATED - DT-Prelim Calcs'!$C$11</f>
        <v>300</v>
      </c>
      <c r="DJ79" s="2">
        <f>DT79/'Drive Train'!$F$35</f>
        <v>0.48999999999999994</v>
      </c>
      <c r="DK79" s="46">
        <f>DR79*12*60/(PI() * 'Drive Train'!$F$15)/DJ$2*DJ79</f>
        <v>-93810.493609841244</v>
      </c>
      <c r="DL79" s="2">
        <f>('DEPRECATED - DT-Prelim Calcs'!$C$6*DJ79-DK79)/('DEPRECATED - DT-Prelim Calcs'!$C$6*DJ79)*'DEPRECATED - DT-Prelim Calcs'!$C$7*DJ79</f>
        <v>43.598027504637408</v>
      </c>
      <c r="DM79" s="57">
        <f>DL79/'DEPRECATED - DT-Prelim Calcs'!$C$7*('DEPRECATED - DT-Prelim Calcs'!$C$8-'DEPRECATED - DT-Prelim Calcs'!$C$9)+'DEPRECATED - DT-Prelim Calcs'!$C$9</f>
        <v>2323.7070244170036</v>
      </c>
      <c r="DN79" s="57">
        <f t="shared" si="110"/>
        <v>93</v>
      </c>
      <c r="DO79" s="2">
        <f t="shared" si="140"/>
        <v>1.1037138828047846</v>
      </c>
      <c r="DP79" s="57">
        <f>DO79*'DEPRECATED - DT-Prelim Calcs'!$C$21/DJ$2/'DEPRECATED - DT-Prelim Calcs'!$C$19/'DEPRECATED - DT-Prelim Calcs'!$C$18*3.39*'DEPRECATED - DT-Prelim Calcs'!$C$20</f>
        <v>25.773080821789936</v>
      </c>
      <c r="DQ79" s="46">
        <f t="shared" si="141"/>
        <v>0</v>
      </c>
      <c r="DR79" s="57">
        <f>DP78*'DEPRECATED - DT-Prelim Calcs'!$C$11+DR78</f>
        <v>-518.49816599984081</v>
      </c>
      <c r="DS79" s="57">
        <f>DS78+0.5*DP79*'DEPRECATED - DT-Prelim Calcs'!$C$11^2+DR79*'DEPRECATED - DT-Prelim Calcs'!$C$11</f>
        <v>-84930.427148180912</v>
      </c>
      <c r="DT79" s="57">
        <f>MIN('Drive Train'!$F$35-DN78*'DEPRECATED - DT-Prelim Calcs'!$C$21*'Drive Train'!$F$39,DT78+DN$2)</f>
        <v>6.0759999999999996</v>
      </c>
      <c r="DU79" s="57">
        <f>'Drive Train'!$F$35-DN79*'DEPRECATED - DT-Prelim Calcs'!$C$21*'Drive Train'!$F$39</f>
        <v>6.0759999999999996</v>
      </c>
      <c r="DV79" s="1">
        <f>IF(DS79&gt;='Drive Train'!$F$29,1,0)</f>
        <v>0</v>
      </c>
      <c r="DW79" s="57">
        <f t="shared" si="142"/>
        <v>103.33333333333333</v>
      </c>
      <c r="DX79" s="63">
        <f>DX78+'DEPRECATED - DT-Prelim Calcs'!$C$11</f>
        <v>300</v>
      </c>
      <c r="DY79" s="2">
        <f>EI79/'Drive Train'!$F$35</f>
        <v>0.48999999999999994</v>
      </c>
      <c r="DZ79" s="46">
        <f>EG79*12*60/(PI() * 'Drive Train'!$F$15)/DY$2*DY79</f>
        <v>-39782.420338092968</v>
      </c>
      <c r="EA79" s="2">
        <f>('DEPRECATED - DT-Prelim Calcs'!$C$6*DY79-DZ79)/('DEPRECATED - DT-Prelim Calcs'!$C$6*DY79)*'DEPRECATED - DT-Prelim Calcs'!$C$7*DY79</f>
        <v>19.168823642552354</v>
      </c>
      <c r="EB79" s="57">
        <f>EA79/'DEPRECATED - DT-Prelim Calcs'!$C$7*('DEPRECATED - DT-Prelim Calcs'!$C$8-'DEPRECATED - DT-Prelim Calcs'!$C$9)+'DEPRECATED - DT-Prelim Calcs'!$C$9</f>
        <v>1023.181358232144</v>
      </c>
      <c r="EC79" s="57">
        <f t="shared" si="111"/>
        <v>93</v>
      </c>
      <c r="ED79" s="2">
        <f t="shared" si="143"/>
        <v>0.96993038185874991</v>
      </c>
      <c r="EE79" s="57">
        <f>ED79*'DEPRECATED - DT-Prelim Calcs'!$C$21/DY$2/'DEPRECATED - DT-Prelim Calcs'!$C$19/'DEPRECATED - DT-Prelim Calcs'!$C$18*3.39*'DEPRECATED - DT-Prelim Calcs'!$C$20</f>
        <v>25.773080821789936</v>
      </c>
      <c r="EF79" s="46">
        <f t="shared" si="144"/>
        <v>0</v>
      </c>
      <c r="EG79" s="57">
        <f>EE78*'DEPRECATED - DT-Prelim Calcs'!$C$11+EG78</f>
        <v>-193.22844693286038</v>
      </c>
      <c r="EH79" s="57">
        <f>EH78+0.5*EE79*'DEPRECATED - DT-Prelim Calcs'!$C$11^2+EG79*'DEPRECATED - DT-Prelim Calcs'!$C$11</f>
        <v>-131414.90584823384</v>
      </c>
      <c r="EI79" s="57">
        <f>MIN('Drive Train'!$F$35-EC78*'DEPRECATED - DT-Prelim Calcs'!$C$21*'Drive Train'!$F$39,EI78+EC$2)</f>
        <v>6.0759999999999996</v>
      </c>
      <c r="EJ79" s="57">
        <f>'Drive Train'!$F$35-EC79*'DEPRECATED - DT-Prelim Calcs'!$C$21*'Drive Train'!$F$39</f>
        <v>6.0759999999999996</v>
      </c>
      <c r="EK79" s="1">
        <f>IF(EH79&gt;='Drive Train'!$F$29,1,0)</f>
        <v>0</v>
      </c>
      <c r="EL79" s="57">
        <f t="shared" si="145"/>
        <v>103.33333333333333</v>
      </c>
      <c r="EM79" s="63">
        <f>EM78+'DEPRECATED - DT-Prelim Calcs'!$C$11</f>
        <v>300</v>
      </c>
      <c r="EN79" s="2">
        <f>EX79/'Drive Train'!$F$35</f>
        <v>3.0543163349808804</v>
      </c>
      <c r="EO79" s="46">
        <f>EV79*12*60/(PI() * 'Drive Train'!$F$15)/EN$2*EN79</f>
        <v>-1569837.6500214743</v>
      </c>
      <c r="EP79" s="2">
        <f>('DEPRECATED - DT-Prelim Calcs'!$C$6*EN79-EO79)/('DEPRECATED - DT-Prelim Calcs'!$C$6*EN79)*'DEPRECATED - DT-Prelim Calcs'!$C$7*EN79</f>
        <v>717.17492423442457</v>
      </c>
      <c r="EQ79" s="57">
        <f>EP79/'DEPRECATED - DT-Prelim Calcs'!$C$7*('DEPRECATED - DT-Prelim Calcs'!$C$8-'DEPRECATED - DT-Prelim Calcs'!$C$9)+'DEPRECATED - DT-Prelim Calcs'!$C$9</f>
        <v>38182.593269409408</v>
      </c>
      <c r="ER79" s="57">
        <f t="shared" si="112"/>
        <v>93</v>
      </c>
      <c r="ES79" s="2">
        <f t="shared" si="146"/>
        <v>0.86507304327942547</v>
      </c>
      <c r="ET79" s="57">
        <f>ES79*'DEPRECATED - DT-Prelim Calcs'!$C$21/EN$2/'DEPRECATED - DT-Prelim Calcs'!$C$19/'DEPRECATED - DT-Prelim Calcs'!$C$18*3.39*'DEPRECATED - DT-Prelim Calcs'!$C$20</f>
        <v>25.773080821789936</v>
      </c>
      <c r="EU79" s="46">
        <f t="shared" si="147"/>
        <v>0</v>
      </c>
      <c r="EV79" s="57">
        <f>ET78*'DEPRECATED - DT-Prelim Calcs'!$C$11+EV78</f>
        <v>-1091.0103816016181</v>
      </c>
      <c r="EW79" s="57">
        <f>EW78+0.5*ET79*'DEPRECATED - DT-Prelim Calcs'!$C$11^2+EV79*'DEPRECATED - DT-Prelim Calcs'!$C$11</f>
        <v>-151857.46855511502</v>
      </c>
      <c r="EX79" s="57">
        <f>MIN('Drive Train'!$F$35-ER78*'DEPRECATED - DT-Prelim Calcs'!$C$21*'Drive Train'!$F$39,EX78+ER$2)</f>
        <v>37.873522553762918</v>
      </c>
      <c r="EY79" s="57">
        <f>'Drive Train'!$F$35-ER79*'DEPRECATED - DT-Prelim Calcs'!$C$21*'Drive Train'!$F$39</f>
        <v>6.0759999999999996</v>
      </c>
      <c r="EZ79" s="1">
        <f>IF(EW79&gt;='Drive Train'!$F$29,1,0)</f>
        <v>0</v>
      </c>
      <c r="FA79" s="57">
        <f t="shared" si="148"/>
        <v>103.33333333333333</v>
      </c>
      <c r="FB79" s="63">
        <f>FB78+'DEPRECATED - DT-Prelim Calcs'!$C$11</f>
        <v>300</v>
      </c>
      <c r="FC79" s="2">
        <f>FM79/'Drive Train'!$F$35</f>
        <v>0.48999999999999994</v>
      </c>
      <c r="FD79" s="46">
        <f>FK79*12*60/(PI() * 'Drive Train'!$F$15)/FC$2*FC79</f>
        <v>-117102.35958240759</v>
      </c>
      <c r="FE79" s="2">
        <f>('DEPRECATED - DT-Prelim Calcs'!$C$6*FC79-FD79)/('DEPRECATED - DT-Prelim Calcs'!$C$6*FC79)*'DEPRECATED - DT-Prelim Calcs'!$C$7*FC79</f>
        <v>54.129621687355026</v>
      </c>
      <c r="FF79" s="57">
        <f>FE79/'DEPRECATED - DT-Prelim Calcs'!$C$7*('DEPRECATED - DT-Prelim Calcs'!$C$8-'DEPRECATED - DT-Prelim Calcs'!$C$9)+'DEPRECATED - DT-Prelim Calcs'!$C$9</f>
        <v>2884.3723910737135</v>
      </c>
      <c r="FG79" s="57">
        <f t="shared" si="113"/>
        <v>93</v>
      </c>
      <c r="FH79" s="2">
        <f t="shared" si="149"/>
        <v>0.78067567320338405</v>
      </c>
      <c r="FI79" s="57">
        <f>FH79*'DEPRECATED - DT-Prelim Calcs'!$C$21/FC$2/'DEPRECATED - DT-Prelim Calcs'!$C$19/'DEPRECATED - DT-Prelim Calcs'!$C$18*3.39*'DEPRECATED - DT-Prelim Calcs'!$C$20</f>
        <v>25.773080821789936</v>
      </c>
      <c r="FJ79" s="46">
        <f t="shared" si="150"/>
        <v>0</v>
      </c>
      <c r="FK79" s="57">
        <f>FI78*'DEPRECATED - DT-Prelim Calcs'!$C$11+FK78</f>
        <v>-457.79979166515932</v>
      </c>
      <c r="FL79" s="57">
        <f>FL78+0.5*FI79*'DEPRECATED - DT-Prelim Calcs'!$C$11^2+FK79*'DEPRECATED - DT-Prelim Calcs'!$C$11</f>
        <v>-208712.74904413676</v>
      </c>
      <c r="FM79" s="57">
        <f>MIN('Drive Train'!$F$35-FG78*'DEPRECATED - DT-Prelim Calcs'!$C$21*'Drive Train'!$F$39,FM78+FG$2)</f>
        <v>6.0759999999999996</v>
      </c>
      <c r="FN79" s="57">
        <f>'Drive Train'!$F$35-FG79*'DEPRECATED - DT-Prelim Calcs'!$C$21*'Drive Train'!$F$39</f>
        <v>6.0759999999999996</v>
      </c>
      <c r="FO79" s="1">
        <f>IF(FL79&gt;='Drive Train'!$F$29,1,0)</f>
        <v>0</v>
      </c>
      <c r="FP79" s="57">
        <f t="shared" si="151"/>
        <v>103.33333333333333</v>
      </c>
      <c r="FQ79" s="63">
        <f>FQ78+'DEPRECATED - DT-Prelim Calcs'!$C$11</f>
        <v>300</v>
      </c>
      <c r="FR79" s="2">
        <f>GB79/'Drive Train'!$F$35</f>
        <v>0.48999999999999994</v>
      </c>
      <c r="FS79" s="46">
        <f>FZ79*12*60/(PI() * 'Drive Train'!$F$15)/FR$2*FR79</f>
        <v>-283363.15645114082</v>
      </c>
      <c r="FT79" s="2">
        <f>('DEPRECATED - DT-Prelim Calcs'!$C$6*FR79-FS79)/('DEPRECATED - DT-Prelim Calcs'!$C$6*FR79)*'DEPRECATED - DT-Prelim Calcs'!$C$7*FR79</f>
        <v>129.30570432406179</v>
      </c>
      <c r="FU79" s="57">
        <f>FT79/'DEPRECATED - DT-Prelim Calcs'!$C$7*('DEPRECATED - DT-Prelim Calcs'!$C$8-'DEPRECATED - DT-Prelim Calcs'!$C$9)+'DEPRECATED - DT-Prelim Calcs'!$C$9</f>
        <v>6886.4850061315883</v>
      </c>
      <c r="FV79" s="57">
        <f t="shared" si="114"/>
        <v>93</v>
      </c>
      <c r="FW79" s="2">
        <f t="shared" si="152"/>
        <v>0.7112822800297498</v>
      </c>
      <c r="FX79" s="57">
        <f>FW79*'DEPRECATED - DT-Prelim Calcs'!$C$21/FR$2/'DEPRECATED - DT-Prelim Calcs'!$C$19/'DEPRECATED - DT-Prelim Calcs'!$C$18*3.39*'DEPRECATED - DT-Prelim Calcs'!$C$20</f>
        <v>25.773080821789936</v>
      </c>
      <c r="FY79" s="46">
        <f t="shared" si="153"/>
        <v>0</v>
      </c>
      <c r="FZ79" s="57">
        <f>FX78*'DEPRECATED - DT-Prelim Calcs'!$C$11+FZ78</f>
        <v>-1009.3102161053504</v>
      </c>
      <c r="GA79" s="57">
        <f>GA78+0.5*FX79*'DEPRECATED - DT-Prelim Calcs'!$C$11^2+FZ79*'DEPRECATED - DT-Prelim Calcs'!$C$11</f>
        <v>-237370.4932661723</v>
      </c>
      <c r="GB79" s="57">
        <f>MIN('Drive Train'!$F$35-FV78*'DEPRECATED - DT-Prelim Calcs'!$C$21*'Drive Train'!$F$39,GB78+FV$2)</f>
        <v>6.0759999999999996</v>
      </c>
      <c r="GC79" s="57">
        <f>'Drive Train'!$F$35-FV79*'DEPRECATED - DT-Prelim Calcs'!$C$21*'Drive Train'!$F$39</f>
        <v>6.0759999999999996</v>
      </c>
      <c r="GD79" s="1">
        <f>IF(GA79&gt;='Drive Train'!$F$29,1,0)</f>
        <v>0</v>
      </c>
      <c r="GE79" s="57">
        <f t="shared" si="154"/>
        <v>103.33333333333333</v>
      </c>
      <c r="GF79" s="63">
        <f>GF78+'DEPRECATED - DT-Prelim Calcs'!$C$11</f>
        <v>300</v>
      </c>
      <c r="GG79" s="2">
        <f>GQ79/'Drive Train'!$F$35</f>
        <v>0.83548387096774201</v>
      </c>
      <c r="GH79" s="46">
        <f>GO79*12*60/(PI() * 'Drive Train'!$F$15)/GG$2*GG79</f>
        <v>12710.718713129943</v>
      </c>
      <c r="GI79" s="2">
        <f>('DEPRECATED - DT-Prelim Calcs'!$C$6*GG79-GH79)/('DEPRECATED - DT-Prelim Calcs'!$C$6*GG79)*'DEPRECATED - DT-Prelim Calcs'!$C$7*GG79</f>
        <v>-3.7337319194936636</v>
      </c>
      <c r="GJ79" s="57">
        <f>GI79/'DEPRECATED - DT-Prelim Calcs'!$C$7*('DEPRECATED - DT-Prelim Calcs'!$C$8-'DEPRECATED - DT-Prelim Calcs'!$C$9)+'DEPRECATED - DT-Prelim Calcs'!$C$9</f>
        <v>-196.07087355644694</v>
      </c>
      <c r="GK79" s="57">
        <f t="shared" si="155"/>
        <v>-196.07087355644694</v>
      </c>
      <c r="GL79" s="2">
        <f t="shared" si="156"/>
        <v>-4.8475561395206217</v>
      </c>
      <c r="GM79" s="57">
        <f>GL79*'DEPRECATED - DT-Prelim Calcs'!$C$21/GG$2/'DEPRECATED - DT-Prelim Calcs'!$C$19/'DEPRECATED - DT-Prelim Calcs'!$C$18*3.39*'DEPRECATED - DT-Prelim Calcs'!$C$20</f>
        <v>-125.46400823233078</v>
      </c>
      <c r="GN79" s="46">
        <f t="shared" si="157"/>
        <v>1</v>
      </c>
      <c r="GO79" s="57">
        <f>GM78*'DEPRECATED - DT-Prelim Calcs'!$C$11+GO78</f>
        <v>37.173841335179446</v>
      </c>
      <c r="GP79" s="57">
        <f>GP78+0.5*GM79*'DEPRECATED - DT-Prelim Calcs'!$C$11^2+GO79*'DEPRECATED - DT-Prelim Calcs'!$C$11</f>
        <v>-109270.77036434227</v>
      </c>
      <c r="GQ79" s="57">
        <f>MIN('Drive Train'!$F$35-GK78*'DEPRECATED - DT-Prelim Calcs'!$C$21*'Drive Train'!$F$39,GQ78+GK$2)</f>
        <v>10.360000000000001</v>
      </c>
      <c r="GR79" s="57">
        <f>'Drive Train'!$F$35-GK79*'DEPRECATED - DT-Prelim Calcs'!$C$21*'Drive Train'!$F$39</f>
        <v>25.732819401838391</v>
      </c>
      <c r="GS79" s="1">
        <f>IF(GP79&gt;='Drive Train'!$F$29,1,0)</f>
        <v>0</v>
      </c>
      <c r="GT79" s="57">
        <f t="shared" si="158"/>
        <v>-217.85652617382993</v>
      </c>
      <c r="GU79" s="63">
        <f>GU78+'DEPRECATED - DT-Prelim Calcs'!$C$11</f>
        <v>300</v>
      </c>
      <c r="GV79" s="2">
        <f>HF79/'Drive Train'!$F$35</f>
        <v>0.81720430107526887</v>
      </c>
      <c r="GW79" s="46">
        <f>HD79*12*60/(PI() * 'Drive Train'!$F$15)/GV$2*GV79</f>
        <v>-396566.78973410209</v>
      </c>
      <c r="GX79" s="2">
        <f>('DEPRECATED - DT-Prelim Calcs'!$C$6*GV79-GW79)/('DEPRECATED - DT-Prelim Calcs'!$C$6*GV79)*'DEPRECATED - DT-Prelim Calcs'!$C$7*GV79</f>
        <v>181.28014965624544</v>
      </c>
      <c r="GY79" s="57">
        <f>GX79/'DEPRECATED - DT-Prelim Calcs'!$C$7*('DEPRECATED - DT-Prelim Calcs'!$C$8-'DEPRECATED - DT-Prelim Calcs'!$C$9)+'DEPRECATED - DT-Prelim Calcs'!$C$9</f>
        <v>9653.4233198739803</v>
      </c>
      <c r="GZ79" s="57">
        <f t="shared" si="115"/>
        <v>33.333333333333314</v>
      </c>
      <c r="HA79" s="2">
        <f t="shared" si="159"/>
        <v>0.99579519204165001</v>
      </c>
      <c r="HB79" s="57">
        <f>HA79*'DEPRECATED - DT-Prelim Calcs'!$C$21/GV$2/'DEPRECATED - DT-Prelim Calcs'!$C$19/'DEPRECATED - DT-Prelim Calcs'!$C$18*3.39*'DEPRECATED - DT-Prelim Calcs'!$C$20</f>
        <v>25.773080821789936</v>
      </c>
      <c r="HC79" s="46">
        <f t="shared" si="160"/>
        <v>0</v>
      </c>
      <c r="HD79" s="57">
        <f>HB78*'DEPRECATED - DT-Prelim Calcs'!$C$11+HD78</f>
        <v>-1185.7444516804233</v>
      </c>
      <c r="HE79" s="57">
        <f>HE78+0.5*HB79*'DEPRECATED - DT-Prelim Calcs'!$C$11^2+HD79*'DEPRECATED - DT-Prelim Calcs'!$C$11</f>
        <v>-118104.61230948253</v>
      </c>
      <c r="HF79" s="57">
        <f>MIN('Drive Train'!$F$35-GZ78*'DEPRECATED - DT-Prelim Calcs'!$C$21*'Drive Train'!$F$39,HF78+GZ$2)</f>
        <v>10.133333333333335</v>
      </c>
      <c r="HG79" s="57">
        <f>'Drive Train'!$F$35-GZ79*'DEPRECATED - DT-Prelim Calcs'!$C$21*'Drive Train'!$F$39</f>
        <v>10.133333333333335</v>
      </c>
      <c r="HH79" s="1">
        <f>IF(HE79&gt;='Drive Train'!$F$29,1,0)</f>
        <v>0</v>
      </c>
      <c r="HI79" s="57">
        <f t="shared" si="161"/>
        <v>37.037037037037017</v>
      </c>
      <c r="HJ79" s="63">
        <f>HJ78+'DEPRECATED - DT-Prelim Calcs'!$C$11</f>
        <v>300</v>
      </c>
      <c r="HK79" s="2">
        <f>HU79/'Drive Train'!$F$35</f>
        <v>0.79892473118279583</v>
      </c>
      <c r="HL79" s="46">
        <f>HS79*12*60/(PI() * 'Drive Train'!$F$15)/HK$2*HK79</f>
        <v>-196328.58703775678</v>
      </c>
      <c r="HM79" s="2">
        <f>('DEPRECATED - DT-Prelim Calcs'!$C$6*HK79-HL79)/('DEPRECATED - DT-Prelim Calcs'!$C$6*HK79)*'DEPRECATED - DT-Prelim Calcs'!$C$7*HK79</f>
        <v>90.696871033856709</v>
      </c>
      <c r="HN79" s="57">
        <f>HM79/'DEPRECATED - DT-Prelim Calcs'!$C$7*('DEPRECATED - DT-Prelim Calcs'!$C$8-'DEPRECATED - DT-Prelim Calcs'!$C$9)+'DEPRECATED - DT-Prelim Calcs'!$C$9</f>
        <v>4831.0852919683884</v>
      </c>
      <c r="HO79" s="57">
        <f t="shared" si="116"/>
        <v>36.66666666666665</v>
      </c>
      <c r="HP79" s="2">
        <f t="shared" si="162"/>
        <v>0.99579519204165001</v>
      </c>
      <c r="HQ79" s="57">
        <f>HP79*'DEPRECATED - DT-Prelim Calcs'!$C$21/HK$2/'DEPRECATED - DT-Prelim Calcs'!$C$19/'DEPRECATED - DT-Prelim Calcs'!$C$18*3.39*'DEPRECATED - DT-Prelim Calcs'!$C$20</f>
        <v>25.773080821789936</v>
      </c>
      <c r="HR79" s="46">
        <f t="shared" si="163"/>
        <v>0</v>
      </c>
      <c r="HS79" s="57">
        <f>HQ78*'DEPRECATED - DT-Prelim Calcs'!$C$11+HS78</f>
        <v>-600.45861345833725</v>
      </c>
      <c r="HT79" s="57">
        <f>HT78+0.5*HQ79*'DEPRECATED - DT-Prelim Calcs'!$C$11^2+HS79*'DEPRECATED - DT-Prelim Calcs'!$C$11</f>
        <v>-125834.37604748027</v>
      </c>
      <c r="HU79" s="57">
        <f>MIN('Drive Train'!$F$35-HO78*'DEPRECATED - DT-Prelim Calcs'!$C$21*'Drive Train'!$F$39,HU78+HO$2)</f>
        <v>9.9066666666666681</v>
      </c>
      <c r="HV79" s="57">
        <f>'Drive Train'!$F$35-HO79*'DEPRECATED - DT-Prelim Calcs'!$C$21*'Drive Train'!$F$39</f>
        <v>9.9066666666666681</v>
      </c>
      <c r="HW79" s="1">
        <f>IF(HT79&gt;='Drive Train'!$F$29,1,0)</f>
        <v>0</v>
      </c>
      <c r="HX79" s="57">
        <f t="shared" si="164"/>
        <v>40.740740740740726</v>
      </c>
      <c r="HY79" s="63">
        <f>HY78+'DEPRECATED - DT-Prelim Calcs'!$C$11</f>
        <v>300</v>
      </c>
      <c r="HZ79" s="2">
        <f>IJ79/'Drive Train'!$F$35</f>
        <v>2.6726842534371098</v>
      </c>
      <c r="IA79" s="46">
        <f>IH79*12*60/(PI() * 'Drive Train'!$F$15)/HZ$2*HZ79</f>
        <v>-776490.29944140243</v>
      </c>
      <c r="IB79" s="2">
        <f>('DEPRECATED - DT-Prelim Calcs'!$C$6*HZ79-IA79)/('DEPRECATED - DT-Prelim Calcs'!$C$6*HZ79)*'DEPRECATED - DT-Prelim Calcs'!$C$7*HZ79</f>
        <v>357.53715810402542</v>
      </c>
      <c r="IC79" s="57">
        <f>IB79/'DEPRECATED - DT-Prelim Calcs'!$C$7*('DEPRECATED - DT-Prelim Calcs'!$C$8-'DEPRECATED - DT-Prelim Calcs'!$C$9)+'DEPRECATED - DT-Prelim Calcs'!$C$9</f>
        <v>19036.732109853303</v>
      </c>
      <c r="ID79" s="57">
        <f t="shared" si="117"/>
        <v>39.999999999999986</v>
      </c>
      <c r="IE79" s="2">
        <f t="shared" si="165"/>
        <v>0.99579519204165001</v>
      </c>
      <c r="IF79" s="57">
        <f>IE79*'DEPRECATED - DT-Prelim Calcs'!$C$21/HZ$2/'DEPRECATED - DT-Prelim Calcs'!$C$19/'DEPRECATED - DT-Prelim Calcs'!$C$18*3.39*'DEPRECATED - DT-Prelim Calcs'!$C$20</f>
        <v>25.773080821789936</v>
      </c>
      <c r="IG79" s="46">
        <f t="shared" si="166"/>
        <v>0</v>
      </c>
      <c r="IH79" s="57">
        <f>IF78*'DEPRECATED - DT-Prelim Calcs'!$C$11+IH78</f>
        <v>-709.89445328863565</v>
      </c>
      <c r="II79" s="57">
        <f>II78+0.5*IF79*'DEPRECATED - DT-Prelim Calcs'!$C$11^2+IH79*'DEPRECATED - DT-Prelim Calcs'!$C$11</f>
        <v>-149347.32371869465</v>
      </c>
      <c r="IJ79" s="57">
        <f>MIN('Drive Train'!$F$35-ID78*'DEPRECATED - DT-Prelim Calcs'!$C$21*'Drive Train'!$F$39,IJ78+ID$2)</f>
        <v>33.141284742620165</v>
      </c>
      <c r="IK79" s="57">
        <f>'Drive Train'!$F$35-ID79*'DEPRECATED - DT-Prelim Calcs'!$C$21*'Drive Train'!$F$39</f>
        <v>9.6800000000000015</v>
      </c>
      <c r="IL79" s="1">
        <f>IF(II79&gt;='Drive Train'!$F$29,1,0)</f>
        <v>0</v>
      </c>
      <c r="IM79" s="57">
        <f t="shared" si="167"/>
        <v>44.444444444444429</v>
      </c>
      <c r="IN79" s="63">
        <f>IN78+'DEPRECATED - DT-Prelim Calcs'!$C$11</f>
        <v>300</v>
      </c>
      <c r="IO79" s="2">
        <f>IY79/'Drive Train'!$F$35</f>
        <v>0.76236559139784954</v>
      </c>
      <c r="IP79" s="46">
        <f>IW79*12*60/(PI() * 'Drive Train'!$F$15)/IO$2*IO79</f>
        <v>-105175.60199064748</v>
      </c>
      <c r="IQ79" s="2">
        <f>('DEPRECATED - DT-Prelim Calcs'!$C$6*IO79-IP79)/('DEPRECATED - DT-Prelim Calcs'!$C$6*IO79)*'DEPRECATED - DT-Prelim Calcs'!$C$7*IO79</f>
        <v>49.393248692053142</v>
      </c>
      <c r="IR79" s="57">
        <f>IQ79/'DEPRECATED - DT-Prelim Calcs'!$C$7*('DEPRECATED - DT-Prelim Calcs'!$C$8-'DEPRECATED - DT-Prelim Calcs'!$C$9)+'DEPRECATED - DT-Prelim Calcs'!$C$9</f>
        <v>2632.2244013238251</v>
      </c>
      <c r="IS79" s="57">
        <f t="shared" si="118"/>
        <v>43.333333333333321</v>
      </c>
      <c r="IT79" s="2">
        <f t="shared" si="168"/>
        <v>0.99579519204165001</v>
      </c>
      <c r="IU79" s="57">
        <f>IT79*'DEPRECATED - DT-Prelim Calcs'!$C$21/IO$2/'DEPRECATED - DT-Prelim Calcs'!$C$19/'DEPRECATED - DT-Prelim Calcs'!$C$18*3.39*'DEPRECATED - DT-Prelim Calcs'!$C$20</f>
        <v>25.773080821789936</v>
      </c>
      <c r="IV79" s="46">
        <f t="shared" si="169"/>
        <v>0</v>
      </c>
      <c r="IW79" s="57">
        <f>IU78*'DEPRECATED - DT-Prelim Calcs'!$C$11+IW78</f>
        <v>-337.09873523978547</v>
      </c>
      <c r="IX79" s="57">
        <f>IX78+0.5*IU79*'DEPRECATED - DT-Prelim Calcs'!$C$11^2+IW79*'DEPRECATED - DT-Prelim Calcs'!$C$11</f>
        <v>-133310.76312177733</v>
      </c>
      <c r="IY79" s="57">
        <f>MIN('Drive Train'!$F$35-IS78*'DEPRECATED - DT-Prelim Calcs'!$C$21*'Drive Train'!$F$39,IY78+IS$2)</f>
        <v>9.4533333333333349</v>
      </c>
      <c r="IZ79" s="57">
        <f>'Drive Train'!$F$35-IS79*'DEPRECATED - DT-Prelim Calcs'!$C$21*'Drive Train'!$F$39</f>
        <v>9.4533333333333349</v>
      </c>
      <c r="JA79" s="1">
        <f>IF(IX79&gt;='Drive Train'!$F$29,1,0)</f>
        <v>0</v>
      </c>
      <c r="JB79" s="57">
        <f t="shared" si="170"/>
        <v>48.148148148148138</v>
      </c>
      <c r="JC79" s="63">
        <f>JC78+'DEPRECATED - DT-Prelim Calcs'!$C$11</f>
        <v>300</v>
      </c>
      <c r="JD79" s="2">
        <f>JN79/'Drive Train'!$F$35</f>
        <v>0.74408602150537628</v>
      </c>
      <c r="JE79" s="46">
        <f>JL79*12*60/(PI() * 'Drive Train'!$F$15)/JD$2*JD79</f>
        <v>-255663.37047394563</v>
      </c>
      <c r="JF79" s="2">
        <f>('DEPRECATED - DT-Prelim Calcs'!$C$6*JD79-JE79)/('DEPRECATED - DT-Prelim Calcs'!$C$6*JD79)*'DEPRECATED - DT-Prelim Calcs'!$C$7*JD79</f>
        <v>117.39338292950319</v>
      </c>
      <c r="JG79" s="57">
        <f>JF79/'DEPRECATED - DT-Prelim Calcs'!$C$7*('DEPRECATED - DT-Prelim Calcs'!$C$8-'DEPRECATED - DT-Prelim Calcs'!$C$9)+'DEPRECATED - DT-Prelim Calcs'!$C$9</f>
        <v>6252.3145352096508</v>
      </c>
      <c r="JH79" s="57">
        <f t="shared" si="119"/>
        <v>46.666666666666657</v>
      </c>
      <c r="JI79" s="2">
        <f t="shared" si="171"/>
        <v>0.99579519204165001</v>
      </c>
      <c r="JJ79" s="57">
        <f>JI79*'DEPRECATED - DT-Prelim Calcs'!$C$21/JD$2/'DEPRECATED - DT-Prelim Calcs'!$C$19/'DEPRECATED - DT-Prelim Calcs'!$C$18*3.39*'DEPRECATED - DT-Prelim Calcs'!$C$20</f>
        <v>25.773080821789936</v>
      </c>
      <c r="JK79" s="46">
        <f t="shared" si="172"/>
        <v>0</v>
      </c>
      <c r="JL79" s="57">
        <f>JJ78*'DEPRECATED - DT-Prelim Calcs'!$C$11+JL78</f>
        <v>-839.55812198762465</v>
      </c>
      <c r="JM79" s="57">
        <f>JM78+0.5*JJ79*'DEPRECATED - DT-Prelim Calcs'!$C$11^2+JL79*'DEPRECATED - DT-Prelim Calcs'!$C$11</f>
        <v>-146772.31526660942</v>
      </c>
      <c r="JN79" s="57">
        <f>MIN('Drive Train'!$F$35-JH78*'DEPRECATED - DT-Prelim Calcs'!$C$21*'Drive Train'!$F$39,JN78+JH$2)</f>
        <v>9.2266666666666666</v>
      </c>
      <c r="JO79" s="57">
        <f>'Drive Train'!$F$35-JH79*'DEPRECATED - DT-Prelim Calcs'!$C$21*'Drive Train'!$F$39</f>
        <v>9.2266666666666666</v>
      </c>
      <c r="JP79" s="1">
        <f>IF(JM79&gt;='Drive Train'!$F$29,1,0)</f>
        <v>0</v>
      </c>
      <c r="JQ79" s="57">
        <f>MIN(JG79,'DEPRECATED - DT-Prelim Calcs'!$C$10)*'DEPRECATED - DT-Prelim Calcs'!$C$11*1000/60/60</f>
        <v>103.33333333333333</v>
      </c>
      <c r="JR79" s="63">
        <f>JR78+'DEPRECATED - DT-Prelim Calcs'!$C$11</f>
        <v>300</v>
      </c>
      <c r="JS79" s="2">
        <f>KC79/'Drive Train'!$F$35</f>
        <v>0.72580645161290325</v>
      </c>
      <c r="JT79" s="46">
        <f>KA79*12*60/(PI() * 'Drive Train'!$F$15)/JS$2*JS79</f>
        <v>22767.174668282601</v>
      </c>
      <c r="JU79" s="2">
        <f>('DEPRECATED - DT-Prelim Calcs'!$C$6*JS79-JT79)/('DEPRECATED - DT-Prelim Calcs'!$C$6*JS79)*'DEPRECATED - DT-Prelim Calcs'!$C$7*JS79</f>
        <v>-8.5451574742322425</v>
      </c>
      <c r="JV79" s="57">
        <f>JU79/'DEPRECATED - DT-Prelim Calcs'!$C$7*('DEPRECATED - DT-Prelim Calcs'!$C$8-'DEPRECATED - DT-Prelim Calcs'!$C$9)+'DEPRECATED - DT-Prelim Calcs'!$C$9</f>
        <v>-452.21439997676219</v>
      </c>
      <c r="JW79" s="57">
        <f t="shared" si="120"/>
        <v>-452.21439997676219</v>
      </c>
      <c r="JX79" s="2">
        <f t="shared" si="173"/>
        <v>-10.84169176683816</v>
      </c>
      <c r="JY79" s="57">
        <f>JX79*'DEPRECATED - DT-Prelim Calcs'!$C$21/JS$2/'DEPRECATED - DT-Prelim Calcs'!$C$19/'DEPRECATED - DT-Prelim Calcs'!$C$18*3.39*'DEPRECATED - DT-Prelim Calcs'!$C$20</f>
        <v>-280.60368275002401</v>
      </c>
      <c r="JZ79" s="46">
        <f t="shared" si="174"/>
        <v>1</v>
      </c>
      <c r="KA79" s="57">
        <f>JY78*'DEPRECATED - DT-Prelim Calcs'!$C$11+KA78</f>
        <v>76.646745401231016</v>
      </c>
      <c r="KB79" s="57">
        <f>KB78+0.5*JY79*'DEPRECATED - DT-Prelim Calcs'!$C$11^2+KA79*'DEPRECATED - DT-Prelim Calcs'!$C$11</f>
        <v>-126752.82711627145</v>
      </c>
      <c r="KC79" s="57">
        <f>MIN('Drive Train'!$F$35-JW78*'DEPRECATED - DT-Prelim Calcs'!$C$21*'Drive Train'!$F$39,KC78+JW$2)</f>
        <v>9</v>
      </c>
      <c r="KD79" s="57">
        <f>'Drive Train'!$F$35-JW79*'DEPRECATED - DT-Prelim Calcs'!$C$21*'Drive Train'!$F$39</f>
        <v>43.150579198419834</v>
      </c>
      <c r="KE79" s="1">
        <f>IF(KB79&gt;='Drive Train'!$F$29,1,0)</f>
        <v>0</v>
      </c>
      <c r="KF79" s="57">
        <f>MIN(JV79,'DEPRECATED - DT-Prelim Calcs'!$C$10)*'DEPRECATED - DT-Prelim Calcs'!$C$11*1000/60/60</f>
        <v>-502.4604444186246</v>
      </c>
      <c r="KG79" s="63">
        <f>KG78+'DEPRECATED - DT-Prelim Calcs'!$C$11</f>
        <v>300</v>
      </c>
      <c r="KH79" s="2">
        <f>KR79/'Drive Train'!$F$35</f>
        <v>0.7075268817204301</v>
      </c>
      <c r="KI79" s="46">
        <f>KP79*12*60/(PI() * 'Drive Train'!$F$15)/KH$2*KH79</f>
        <v>-162857.12118374399</v>
      </c>
      <c r="KJ79" s="2">
        <f>('DEPRECATED - DT-Prelim Calcs'!$C$6*KH79-KI79)/('DEPRECATED - DT-Prelim Calcs'!$C$6*KH79)*'DEPRECATED - DT-Prelim Calcs'!$C$7*KH79</f>
        <v>75.342224597858646</v>
      </c>
      <c r="KK79" s="57">
        <f>KJ79/'DEPRECATED - DT-Prelim Calcs'!$C$7*('DEPRECATED - DT-Prelim Calcs'!$C$8-'DEPRECATED - DT-Prelim Calcs'!$C$9)+'DEPRECATED - DT-Prelim Calcs'!$C$9</f>
        <v>4013.6574339855865</v>
      </c>
      <c r="KL79" s="57">
        <f t="shared" si="121"/>
        <v>53.333333333333329</v>
      </c>
      <c r="KM79" s="2">
        <f t="shared" si="175"/>
        <v>0.99579519204165001</v>
      </c>
      <c r="KN79" s="57">
        <f>KM79*'DEPRECATED - DT-Prelim Calcs'!$C$21/KH$2/'DEPRECATED - DT-Prelim Calcs'!$C$19/'DEPRECATED - DT-Prelim Calcs'!$C$18*3.39*'DEPRECATED - DT-Prelim Calcs'!$C$20</f>
        <v>25.773080821789936</v>
      </c>
      <c r="KO79" s="46">
        <f t="shared" si="176"/>
        <v>0</v>
      </c>
      <c r="KP79" s="57">
        <f>KN78*'DEPRECATED - DT-Prelim Calcs'!$C$11+KP78</f>
        <v>-562.43095036753959</v>
      </c>
      <c r="KQ79" s="57">
        <f>KQ78+0.5*KN79*'DEPRECATED - DT-Prelim Calcs'!$C$11^2+KP79*'DEPRECATED - DT-Prelim Calcs'!$C$11</f>
        <v>-172845.52536066622</v>
      </c>
      <c r="KR79" s="57">
        <f>MIN('Drive Train'!$F$35-KL78*'DEPRECATED - DT-Prelim Calcs'!$C$21*'Drive Train'!$F$39,KR78+KL$2)</f>
        <v>8.7733333333333334</v>
      </c>
      <c r="KS79" s="57">
        <f>'Drive Train'!$F$35-KL79*'DEPRECATED - DT-Prelim Calcs'!$C$21*'Drive Train'!$F$39</f>
        <v>8.7733333333333334</v>
      </c>
      <c r="KT79" s="1">
        <f>IF(KQ79&gt;='Drive Train'!$F$29,1,0)</f>
        <v>0</v>
      </c>
      <c r="KU79" s="57">
        <f>MIN(KK79,'DEPRECATED - DT-Prelim Calcs'!$C$10)*'DEPRECATED - DT-Prelim Calcs'!$C$11*1000/60/60</f>
        <v>103.33333333333333</v>
      </c>
      <c r="KV79" s="63">
        <f>KV78+'DEPRECATED - DT-Prelim Calcs'!$C$11</f>
        <v>300</v>
      </c>
      <c r="KW79" s="2">
        <f>LG79/'Drive Train'!$F$35</f>
        <v>0.68924731182795695</v>
      </c>
      <c r="KX79" s="46">
        <f>LE79*12*60/(PI() * 'Drive Train'!$F$15)/KW$2*KW79</f>
        <v>-19957.029368952048</v>
      </c>
      <c r="KY79" s="2">
        <f>('DEPRECATED - DT-Prelim Calcs'!$C$6*KW79-KX79)/('DEPRECATED - DT-Prelim Calcs'!$C$6*KW79)*'DEPRECATED - DT-Prelim Calcs'!$C$7*KW79</f>
        <v>10.684808494145985</v>
      </c>
      <c r="KZ79" s="57">
        <f>KY79/'DEPRECATED - DT-Prelim Calcs'!$C$7*('DEPRECATED - DT-Prelim Calcs'!$C$8-'DEPRECATED - DT-Prelim Calcs'!$C$9)+'DEPRECATED - DT-Prelim Calcs'!$C$9</f>
        <v>571.5219625721702</v>
      </c>
      <c r="LA79" s="57">
        <f t="shared" si="122"/>
        <v>56.666666666666664</v>
      </c>
      <c r="LB79" s="2">
        <f t="shared" si="177"/>
        <v>0.99579519204165001</v>
      </c>
      <c r="LC79" s="57">
        <f>LB79*'DEPRECATED - DT-Prelim Calcs'!$C$21/KW$2/'DEPRECATED - DT-Prelim Calcs'!$C$19/'DEPRECATED - DT-Prelim Calcs'!$C$18*3.39*'DEPRECATED - DT-Prelim Calcs'!$C$20</f>
        <v>25.773080821789936</v>
      </c>
      <c r="LD79" s="46">
        <f t="shared" si="178"/>
        <v>0</v>
      </c>
      <c r="LE79" s="57">
        <f>LC78*'DEPRECATED - DT-Prelim Calcs'!$C$11+LE78</f>
        <v>-70.749963271428427</v>
      </c>
      <c r="LF79" s="57">
        <f>LF78+0.5*LC79*'DEPRECATED - DT-Prelim Calcs'!$C$11^2+LE79*'DEPRECATED - DT-Prelim Calcs'!$C$11</f>
        <v>-149390.32158298622</v>
      </c>
      <c r="LG79" s="57">
        <f>MIN('Drive Train'!$F$35-LA78*'DEPRECATED - DT-Prelim Calcs'!$C$21*'Drive Train'!$F$39,LG78+LA$2)</f>
        <v>8.5466666666666669</v>
      </c>
      <c r="LH79" s="57">
        <f>'Drive Train'!$F$35-LA79*'DEPRECATED - DT-Prelim Calcs'!$C$21*'Drive Train'!$F$39</f>
        <v>8.5466666666666669</v>
      </c>
      <c r="LI79" s="1">
        <f>IF(LF79&gt;='Drive Train'!$F$29,1,0)</f>
        <v>0</v>
      </c>
      <c r="LJ79" s="57">
        <f>MIN(KZ79,'DEPRECATED - DT-Prelim Calcs'!$C$10)*'DEPRECATED - DT-Prelim Calcs'!$C$11*1000/60/60</f>
        <v>103.33333333333333</v>
      </c>
      <c r="LK79" s="63">
        <f>LK78+'DEPRECATED - DT-Prelim Calcs'!$C$11</f>
        <v>300</v>
      </c>
      <c r="LL79" s="2">
        <f>LV79/'Drive Train'!$F$35</f>
        <v>0.67096774193548392</v>
      </c>
      <c r="LM79" s="46">
        <f>LT79*12*60/(PI() * 'Drive Train'!$F$15)/LL$2*LL79</f>
        <v>2632.8984434603858</v>
      </c>
      <c r="LN79" s="2">
        <f>('DEPRECATED - DT-Prelim Calcs'!$C$6*LL79-LM79)/('DEPRECATED - DT-Prelim Calcs'!$C$6*LL79)*'DEPRECATED - DT-Prelim Calcs'!$C$7*LL79</f>
        <v>0.42654722077755008</v>
      </c>
      <c r="LO79" s="57">
        <f>LN79/'DEPRECATED - DT-Prelim Calcs'!$C$7*('DEPRECATED - DT-Prelim Calcs'!$C$8-'DEPRECATED - DT-Prelim Calcs'!$C$9)+'DEPRECATED - DT-Prelim Calcs'!$C$9</f>
        <v>25.407887313593225</v>
      </c>
      <c r="LP79" s="57">
        <f t="shared" si="123"/>
        <v>25.407887313593225</v>
      </c>
      <c r="LQ79" s="2">
        <f t="shared" si="179"/>
        <v>0.13925948512767461</v>
      </c>
      <c r="LR79" s="57">
        <f>LQ79*'DEPRECATED - DT-Prelim Calcs'!$C$21/LL$2/'DEPRECATED - DT-Prelim Calcs'!$C$19/'DEPRECATED - DT-Prelim Calcs'!$C$18*3.39*'DEPRECATED - DT-Prelim Calcs'!$C$20</f>
        <v>3.6043013604410858</v>
      </c>
      <c r="LS79" s="46">
        <f t="shared" si="180"/>
        <v>0</v>
      </c>
      <c r="LT79" s="57">
        <f>LR78*'DEPRECATED - DT-Prelim Calcs'!$C$11+LT78</f>
        <v>9.5882173421699974</v>
      </c>
      <c r="LU79" s="57">
        <f>LU78+0.5*LR79*'DEPRECATED - DT-Prelim Calcs'!$C$11^2+LT79*'DEPRECATED - DT-Prelim Calcs'!$C$11</f>
        <v>-151628.3860090191</v>
      </c>
      <c r="LV79" s="57">
        <f>MIN('Drive Train'!$F$35-LP78*'DEPRECATED - DT-Prelim Calcs'!$C$21*'Drive Train'!$F$39,LV78+LP$2)</f>
        <v>8.32</v>
      </c>
      <c r="LW79" s="57">
        <f>'Drive Train'!$F$35-LP79*'DEPRECATED - DT-Prelim Calcs'!$C$21*'Drive Train'!$F$39</f>
        <v>10.672263662675661</v>
      </c>
      <c r="LX79" s="1">
        <f>IF(LU79&gt;='Drive Train'!$F$29,1,0)</f>
        <v>0</v>
      </c>
      <c r="LY79" s="57">
        <f>MIN(LO79,'DEPRECATED - DT-Prelim Calcs'!$C$10)*'DEPRECATED - DT-Prelim Calcs'!$C$11*1000/60/60</f>
        <v>28.230985903992472</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Train'!$AA$49 + V79*(1-'Drive Train'!$AA$49))</f>
        <v>0</v>
      </c>
      <c r="W80" s="57">
        <f t="shared" si="96"/>
        <v>0</v>
      </c>
      <c r="X80" s="2">
        <f>MAX(MIN(IF(AND(AI79=1,AG80&lt;0),-1,1)*(W80-$C$9)/($C$8-$C$9)*$C$7-$C$29*AE80/T$2 -  AI79*$C$29/2,X$2),MAX(X$4:X79)*-1)</f>
        <v>-0.2458281045106315</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Train'!$F$39,AG79+W$2)-$C$3,IF(AE79-1&lt;=0,0,IF($C$32=Motors!$C$29,MAX(MAX(AG$4:AG79)*-1,AG79-W$2),MAX(0,MAX(AG$4:AG79)*-1,AG79-W$2))))</f>
        <v>0</v>
      </c>
      <c r="AH80" s="57">
        <f>'Drive Train'!$F$35-ABS(W80)*'DEPRECATED - DT-Prelim Calcs'!$C$21*'Drive Train'!$F$39</f>
        <v>12.4</v>
      </c>
      <c r="AI80" s="1">
        <f>IF(AJ80&gt;='Drive Train'!$F$29,1,0)</f>
        <v>1</v>
      </c>
      <c r="AJ80" s="57">
        <f>AJ79+0.5*Y80*'DEPRECATED - DT-Prelim Calcs'!$C$11^2+AE80*'DEPRECATED - DT-Prelim Calcs'!$C$11</f>
        <v>784.33981740885292</v>
      </c>
      <c r="AK80" s="57">
        <f t="shared" si="181"/>
        <v>0</v>
      </c>
      <c r="AL80" s="63">
        <f>AL79+'DEPRECATED - DT-Prelim Calcs'!$C$11</f>
        <v>304</v>
      </c>
      <c r="AM80" s="2">
        <f>AW80/'Drive Train'!$F$35</f>
        <v>0.88882648905995487</v>
      </c>
      <c r="AN80" s="46">
        <f>AU80*12*60/(PI() * 'Drive Train'!$F$15)/AM$2*AM80</f>
        <v>4007.4131738636943</v>
      </c>
      <c r="AO80" s="2">
        <f>('DEPRECATED - DT-Prelim Calcs'!$C$6*AM80-AN80)/('DEPRECATED - DT-Prelim Calcs'!$C$6*AM80)*'DEPRECATED - DT-Prelim Calcs'!$C$7*AM80</f>
        <v>0.33008952174677969</v>
      </c>
      <c r="AP80" s="57">
        <f>AO80/'DEPRECATED - DT-Prelim Calcs'!$C$7*('DEPRECATED - DT-Prelim Calcs'!$C$8-'DEPRECATED - DT-Prelim Calcs'!$C$9)+'DEPRECATED - DT-Prelim Calcs'!$C$9</f>
        <v>20.272815618303664</v>
      </c>
      <c r="AQ80" s="57">
        <f t="shared" si="105"/>
        <v>20.272815618303664</v>
      </c>
      <c r="AR80" s="2">
        <f t="shared" si="125"/>
        <v>-1.0387928184307782E-8</v>
      </c>
      <c r="AS80" s="57">
        <f>AR80*'DEPRECATED - DT-Prelim Calcs'!$C$21/AM$2/'DEPRECATED - DT-Prelim Calcs'!$C$19/'DEPRECATED - DT-Prelim Calcs'!$C$18*3.39*'DEPRECATED - DT-Prelim Calcs'!$C$20</f>
        <v>-7.5280636164285164E-8</v>
      </c>
      <c r="AT80" s="46">
        <f t="shared" si="126"/>
        <v>0</v>
      </c>
      <c r="AU80" s="57">
        <f>AS79*'DEPRECATED - DT-Prelim Calcs'!$C$11+AU79</f>
        <v>39.345448877030229</v>
      </c>
      <c r="AV80" s="57">
        <f>AV79+0.5*AS80*'DEPRECATED - DT-Prelim Calcs'!$C$11^2+AU80*'DEPRECATED - DT-Prelim Calcs'!$C$11</f>
        <v>11918.217231735094</v>
      </c>
      <c r="AW80" s="57">
        <f>MIN('Drive Train'!$F$35-AQ79*'DEPRECATED - DT-Prelim Calcs'!$C$21*'Drive Train'!$F$39,AW79+AQ$2)</f>
        <v>11.021448464343441</v>
      </c>
      <c r="AX80" s="57">
        <f>'Drive Train'!$F$35-AQ80*'DEPRECATED - DT-Prelim Calcs'!$C$21*'Drive Train'!$F$39</f>
        <v>11.021448537955351</v>
      </c>
      <c r="AY80" s="1">
        <f>IF(AV80&gt;='Drive Train'!$F$29,1,0)</f>
        <v>1</v>
      </c>
      <c r="AZ80" s="57">
        <f t="shared" si="127"/>
        <v>22.525350687004067</v>
      </c>
      <c r="BA80" s="63">
        <f>BA79+'DEPRECATED - DT-Prelim Calcs'!$C$11</f>
        <v>304</v>
      </c>
      <c r="BB80" s="2">
        <f>BL80/'Drive Train'!$F$35</f>
        <v>0.48999999999999994</v>
      </c>
      <c r="BC80" s="46">
        <f>BJ80*12*60/(PI() * 'Drive Train'!$F$15)/BB$2*BB80</f>
        <v>5110.3495910398533</v>
      </c>
      <c r="BD80" s="2">
        <f>('DEPRECATED - DT-Prelim Calcs'!$C$6*BB80-BC80)/('DEPRECATED - DT-Prelim Calcs'!$C$6*BB80)*'DEPRECATED - DT-Prelim Calcs'!$C$7*BB80</f>
        <v>-1.1297833985752432</v>
      </c>
      <c r="BE80" s="57">
        <f>BD80/'DEPRECATED - DT-Prelim Calcs'!$C$7*('DEPRECATED - DT-Prelim Calcs'!$C$8-'DEPRECATED - DT-Prelim Calcs'!$C$9)+'DEPRECATED - DT-Prelim Calcs'!$C$9</f>
        <v>-57.445730305893655</v>
      </c>
      <c r="BF80" s="57">
        <f t="shared" si="106"/>
        <v>-57.445730305893655</v>
      </c>
      <c r="BG80" s="2">
        <f t="shared" si="128"/>
        <v>-1.8933363324076895</v>
      </c>
      <c r="BH80" s="57">
        <f>BG80*'DEPRECATED - DT-Prelim Calcs'!$C$21/BB$2/'DEPRECATED - DT-Prelim Calcs'!$C$19/'DEPRECATED - DT-Prelim Calcs'!$C$18*3.39*'DEPRECATED - DT-Prelim Calcs'!$C$20</f>
        <v>-19.819055495321262</v>
      </c>
      <c r="BI80" s="46">
        <f t="shared" si="129"/>
        <v>1</v>
      </c>
      <c r="BJ80" s="57">
        <f>BH79*'DEPRECATED - DT-Prelim Calcs'!$C$11+BJ79</f>
        <v>63.00877838495451</v>
      </c>
      <c r="BK80" s="57">
        <f>BK79+0.5*BH80*'DEPRECATED - DT-Prelim Calcs'!$C$11^2+BJ80*'DEPRECATED - DT-Prelim Calcs'!$C$11</f>
        <v>7136.3089508617913</v>
      </c>
      <c r="BL80" s="57">
        <f>MIN('Drive Train'!$F$35-BF79*'DEPRECATED - DT-Prelim Calcs'!$C$21*'Drive Train'!$F$39,BL79+BF$2)</f>
        <v>6.0759999999999996</v>
      </c>
      <c r="BM80" s="57">
        <f>'Drive Train'!$F$35-BF80*'DEPRECATED - DT-Prelim Calcs'!$C$21*'Drive Train'!$F$39</f>
        <v>16.306309660800768</v>
      </c>
      <c r="BN80" s="1">
        <f>IF(BK80&gt;='Drive Train'!$F$29,1,0)</f>
        <v>1</v>
      </c>
      <c r="BO80" s="57">
        <f t="shared" si="130"/>
        <v>-63.828589228770724</v>
      </c>
      <c r="BP80" s="63">
        <f>BP79+'DEPRECATED - DT-Prelim Calcs'!$C$11</f>
        <v>304</v>
      </c>
      <c r="BQ80" s="2">
        <f>CA80/'Drive Train'!$F$35</f>
        <v>1.7790491965067208</v>
      </c>
      <c r="BR80" s="46">
        <f>BY80*12*60/(PI() * 'Drive Train'!$F$15)/BQ$2*BQ80</f>
        <v>-53190.461219492565</v>
      </c>
      <c r="BS80" s="2">
        <f>('DEPRECATED - DT-Prelim Calcs'!$C$6*BQ80-BR80)/('DEPRECATED - DT-Prelim Calcs'!$C$6*BQ80)*'DEPRECATED - DT-Prelim Calcs'!$C$7*BQ80</f>
        <v>28.337979771644438</v>
      </c>
      <c r="BT80" s="57">
        <f>BS80/'DEPRECATED - DT-Prelim Calcs'!$C$7*('DEPRECATED - DT-Prelim Calcs'!$C$8-'DEPRECATED - DT-Prelim Calcs'!$C$9)+'DEPRECATED - DT-Prelim Calcs'!$C$9</f>
        <v>1511.3152716605732</v>
      </c>
      <c r="BU80" s="57">
        <f t="shared" si="107"/>
        <v>93</v>
      </c>
      <c r="BV80" s="2">
        <f t="shared" si="131"/>
        <v>1.8828060353728675</v>
      </c>
      <c r="BW80" s="57">
        <f>BV80*'DEPRECATED - DT-Prelim Calcs'!$C$21/BQ$2/'DEPRECATED - DT-Prelim Calcs'!$C$19/'DEPRECATED - DT-Prelim Calcs'!$C$18*3.39*'DEPRECATED - DT-Prelim Calcs'!$C$20</f>
        <v>25.773080821789936</v>
      </c>
      <c r="BX80" s="46">
        <f t="shared" si="132"/>
        <v>0</v>
      </c>
      <c r="BY80" s="57">
        <f>BW79*'DEPRECATED - DT-Prelim Calcs'!$C$11+BY79</f>
        <v>-138.12960128987459</v>
      </c>
      <c r="BZ80" s="57">
        <f>BZ79+0.5*BW80*'DEPRECATED - DT-Prelim Calcs'!$C$11^2+BY80*'DEPRECATED - DT-Prelim Calcs'!$C$11</f>
        <v>-5541.2206592030489</v>
      </c>
      <c r="CA80" s="57">
        <f>MIN('Drive Train'!$F$35-BU79*'DEPRECATED - DT-Prelim Calcs'!$C$21*'Drive Train'!$F$39,CA79+BU$2)</f>
        <v>22.060210036683337</v>
      </c>
      <c r="CB80" s="57">
        <f>'Drive Train'!$F$35-BU80*'DEPRECATED - DT-Prelim Calcs'!$C$21*'Drive Train'!$F$39</f>
        <v>6.0759999999999996</v>
      </c>
      <c r="CC80" s="1">
        <f>IF(BZ80&gt;='Drive Train'!$F$29,1,0)</f>
        <v>0</v>
      </c>
      <c r="CD80" s="57">
        <f t="shared" si="133"/>
        <v>103.33333333333333</v>
      </c>
      <c r="CE80" s="63">
        <f>CE79+'DEPRECATED - DT-Prelim Calcs'!$C$11</f>
        <v>304</v>
      </c>
      <c r="CF80" s="2">
        <f>CP80/'Drive Train'!$F$35</f>
        <v>0.87365740956363469</v>
      </c>
      <c r="CG80" s="46">
        <f>CN80*12*60/(PI() * 'Drive Train'!$F$15)/CF$2*CF80</f>
        <v>5015.6442329320535</v>
      </c>
      <c r="CH80" s="2">
        <f>('DEPRECATED - DT-Prelim Calcs'!$C$6*CF80-CG80)/('DEPRECATED - DT-Prelim Calcs'!$C$6*CF80)*'DEPRECATED - DT-Prelim Calcs'!$C$7*CF80</f>
        <v>-0.16234729423986735</v>
      </c>
      <c r="CI80" s="57">
        <f>CH80/'DEPRECATED - DT-Prelim Calcs'!$C$7*('DEPRECATED - DT-Prelim Calcs'!$C$8-'DEPRECATED - DT-Prelim Calcs'!$C$9)+'DEPRECATED - DT-Prelim Calcs'!$C$9</f>
        <v>-5.9428040875414849</v>
      </c>
      <c r="CJ80" s="57">
        <f t="shared" si="108"/>
        <v>-5.9428040875414849</v>
      </c>
      <c r="CK80" s="2">
        <f t="shared" si="134"/>
        <v>-0.58265773559151224</v>
      </c>
      <c r="CL80" s="57">
        <f>CK80*'DEPRECATED - DT-Prelim Calcs'!$C$21/CF$2/'DEPRECATED - DT-Prelim Calcs'!$C$19/'DEPRECATED - DT-Prelim Calcs'!$C$18*3.39*'DEPRECATED - DT-Prelim Calcs'!$C$20</f>
        <v>-9.8524591738263094</v>
      </c>
      <c r="CM80" s="46">
        <f t="shared" si="135"/>
        <v>1</v>
      </c>
      <c r="CN80" s="57">
        <f>CL79*'DEPRECATED - DT-Prelim Calcs'!$C$11+CN79</f>
        <v>21.471191522410141</v>
      </c>
      <c r="CO80" s="57">
        <f>CO79+0.5*CL80*'DEPRECATED - DT-Prelim Calcs'!$C$11^2+CN80*'DEPRECATED - DT-Prelim Calcs'!$C$11</f>
        <v>-21522.391288645518</v>
      </c>
      <c r="CP80" s="57">
        <f>MIN('Drive Train'!$F$35-CJ79*'DEPRECATED - DT-Prelim Calcs'!$C$21*'Drive Train'!$F$39,CP79+CJ$2)</f>
        <v>10.83335187858907</v>
      </c>
      <c r="CQ80" s="57">
        <f>'Drive Train'!$F$35-CJ80*'DEPRECATED - DT-Prelim Calcs'!$C$21*'Drive Train'!$F$39</f>
        <v>12.804110677952821</v>
      </c>
      <c r="CR80" s="1">
        <f>IF(CO80&gt;='Drive Train'!$F$29,1,0)</f>
        <v>0</v>
      </c>
      <c r="CS80" s="57">
        <f t="shared" si="136"/>
        <v>-6.6031156528238721</v>
      </c>
      <c r="CT80" s="63">
        <f>CT79+'DEPRECATED - DT-Prelim Calcs'!$C$11</f>
        <v>304</v>
      </c>
      <c r="CU80" s="2">
        <f>DE80/'Drive Train'!$F$35</f>
        <v>0.48999999999999994</v>
      </c>
      <c r="CV80" s="46">
        <f>DC80*12*60/(PI() * 'Drive Train'!$F$15)/CU$2*CU80</f>
        <v>-4161.5262179705933</v>
      </c>
      <c r="CW80" s="2">
        <f>('DEPRECATED - DT-Prelim Calcs'!$C$6*CU80-CV80)/('DEPRECATED - DT-Prelim Calcs'!$C$6*CU80)*'DEPRECATED - DT-Prelim Calcs'!$C$7*CU80</f>
        <v>3.0625657008084675</v>
      </c>
      <c r="CX80" s="57">
        <f>CW80/'DEPRECATED - DT-Prelim Calcs'!$C$7*('DEPRECATED - DT-Prelim Calcs'!$C$8-'DEPRECATED - DT-Prelim Calcs'!$C$9)+'DEPRECATED - DT-Prelim Calcs'!$C$9</f>
        <v>165.74032340818519</v>
      </c>
      <c r="CY80" s="57">
        <f t="shared" si="109"/>
        <v>93</v>
      </c>
      <c r="CZ80" s="2">
        <f t="shared" si="137"/>
        <v>1.2803081040535502</v>
      </c>
      <c r="DA80" s="57">
        <f>CZ80*'DEPRECATED - DT-Prelim Calcs'!$C$21/CU$2/'DEPRECATED - DT-Prelim Calcs'!$C$19/'DEPRECATED - DT-Prelim Calcs'!$C$18*3.39*'DEPRECATED - DT-Prelim Calcs'!$C$20</f>
        <v>25.773080821789936</v>
      </c>
      <c r="DB80" s="46">
        <f t="shared" si="138"/>
        <v>0</v>
      </c>
      <c r="DC80" s="57">
        <f>DA79*'DEPRECATED - DT-Prelim Calcs'!$C$11+DC79</f>
        <v>-26.681265702240282</v>
      </c>
      <c r="DD80" s="57">
        <f>DD79+0.5*DA80*'DEPRECATED - DT-Prelim Calcs'!$C$11^2+DC80*'DEPRECATED - DT-Prelim Calcs'!$C$11</f>
        <v>-39134.429226155764</v>
      </c>
      <c r="DE80" s="57">
        <f>MIN('Drive Train'!$F$35-CY79*'DEPRECATED - DT-Prelim Calcs'!$C$21*'Drive Train'!$F$39,DE79+CY$2)</f>
        <v>6.0759999999999996</v>
      </c>
      <c r="DF80" s="57">
        <f>'Drive Train'!$F$35-CY80*'DEPRECATED - DT-Prelim Calcs'!$C$21*'Drive Train'!$F$39</f>
        <v>6.0759999999999996</v>
      </c>
      <c r="DG80" s="1">
        <f>IF(DD80&gt;='Drive Train'!$F$29,1,0)</f>
        <v>0</v>
      </c>
      <c r="DH80" s="57">
        <f t="shared" si="139"/>
        <v>103.33333333333333</v>
      </c>
      <c r="DI80" s="63">
        <f>DI79+'DEPRECATED - DT-Prelim Calcs'!$C$11</f>
        <v>304</v>
      </c>
      <c r="DJ80" s="2">
        <f>DT80/'Drive Train'!$F$35</f>
        <v>0.48999999999999994</v>
      </c>
      <c r="DK80" s="46">
        <f>DR80*12*60/(PI() * 'Drive Train'!$F$15)/DJ$2*DJ80</f>
        <v>-75158.273854532104</v>
      </c>
      <c r="DL80" s="2">
        <f>('DEPRECATED - DT-Prelim Calcs'!$C$6*DJ80-DK80)/('DEPRECATED - DT-Prelim Calcs'!$C$6*DJ80)*'DEPRECATED - DT-Prelim Calcs'!$C$7*DJ80</f>
        <v>35.164284613400071</v>
      </c>
      <c r="DM80" s="57">
        <f>DL80/'DEPRECATED - DT-Prelim Calcs'!$C$7*('DEPRECATED - DT-Prelim Calcs'!$C$8-'DEPRECATED - DT-Prelim Calcs'!$C$9)+'DEPRECATED - DT-Prelim Calcs'!$C$9</f>
        <v>1874.7239485059042</v>
      </c>
      <c r="DN80" s="57">
        <f t="shared" si="110"/>
        <v>93</v>
      </c>
      <c r="DO80" s="2">
        <f t="shared" si="140"/>
        <v>1.1037138828047846</v>
      </c>
      <c r="DP80" s="57">
        <f>DO80*'DEPRECATED - DT-Prelim Calcs'!$C$21/DJ$2/'DEPRECATED - DT-Prelim Calcs'!$C$19/'DEPRECATED - DT-Prelim Calcs'!$C$18*3.39*'DEPRECATED - DT-Prelim Calcs'!$C$20</f>
        <v>25.773080821789936</v>
      </c>
      <c r="DQ80" s="46">
        <f t="shared" si="141"/>
        <v>0</v>
      </c>
      <c r="DR80" s="57">
        <f>DP79*'DEPRECATED - DT-Prelim Calcs'!$C$11+DR79</f>
        <v>-415.40584271268108</v>
      </c>
      <c r="DS80" s="57">
        <f>DS79+0.5*DP80*'DEPRECATED - DT-Prelim Calcs'!$C$11^2+DR80*'DEPRECATED - DT-Prelim Calcs'!$C$11</f>
        <v>-86385.865872457318</v>
      </c>
      <c r="DT80" s="57">
        <f>MIN('Drive Train'!$F$35-DN79*'DEPRECATED - DT-Prelim Calcs'!$C$21*'Drive Train'!$F$39,DT79+DN$2)</f>
        <v>6.0759999999999996</v>
      </c>
      <c r="DU80" s="57">
        <f>'Drive Train'!$F$35-DN80*'DEPRECATED - DT-Prelim Calcs'!$C$21*'Drive Train'!$F$39</f>
        <v>6.0759999999999996</v>
      </c>
      <c r="DV80" s="1">
        <f>IF(DS80&gt;='Drive Train'!$F$29,1,0)</f>
        <v>0</v>
      </c>
      <c r="DW80" s="57">
        <f t="shared" si="142"/>
        <v>103.33333333333333</v>
      </c>
      <c r="DX80" s="63">
        <f>DX79+'DEPRECATED - DT-Prelim Calcs'!$C$11</f>
        <v>304</v>
      </c>
      <c r="DY80" s="2">
        <f>EI80/'Drive Train'!$F$35</f>
        <v>0.48999999999999994</v>
      </c>
      <c r="DZ80" s="46">
        <f>EG80*12*60/(PI() * 'Drive Train'!$F$15)/DY$2*DY80</f>
        <v>-18557.480616534307</v>
      </c>
      <c r="EA80" s="2">
        <f>('DEPRECATED - DT-Prelim Calcs'!$C$6*DY80-DZ80)/('DEPRECATED - DT-Prelim Calcs'!$C$6*DY80)*'DEPRECATED - DT-Prelim Calcs'!$C$7*DY80</f>
        <v>9.5718058697650452</v>
      </c>
      <c r="EB80" s="57">
        <f>EA80/'DEPRECATED - DT-Prelim Calcs'!$C$7*('DEPRECATED - DT-Prelim Calcs'!$C$8-'DEPRECATED - DT-Prelim Calcs'!$C$9)+'DEPRECATED - DT-Prelim Calcs'!$C$9</f>
        <v>512.26958219537573</v>
      </c>
      <c r="EC80" s="57">
        <f t="shared" si="111"/>
        <v>93</v>
      </c>
      <c r="ED80" s="2">
        <f t="shared" si="143"/>
        <v>0.96993038185874991</v>
      </c>
      <c r="EE80" s="57">
        <f>ED80*'DEPRECATED - DT-Prelim Calcs'!$C$21/DY$2/'DEPRECATED - DT-Prelim Calcs'!$C$19/'DEPRECATED - DT-Prelim Calcs'!$C$18*3.39*'DEPRECATED - DT-Prelim Calcs'!$C$20</f>
        <v>25.773080821789936</v>
      </c>
      <c r="EF80" s="46">
        <f t="shared" si="144"/>
        <v>0</v>
      </c>
      <c r="EG80" s="57">
        <f>EE79*'DEPRECATED - DT-Prelim Calcs'!$C$11+EG79</f>
        <v>-90.136123645700636</v>
      </c>
      <c r="EH80" s="57">
        <f>EH79+0.5*EE80*'DEPRECATED - DT-Prelim Calcs'!$C$11^2+EG80*'DEPRECATED - DT-Prelim Calcs'!$C$11</f>
        <v>-131569.26569624234</v>
      </c>
      <c r="EI80" s="57">
        <f>MIN('Drive Train'!$F$35-EC79*'DEPRECATED - DT-Prelim Calcs'!$C$21*'Drive Train'!$F$39,EI79+EC$2)</f>
        <v>6.0759999999999996</v>
      </c>
      <c r="EJ80" s="57">
        <f>'Drive Train'!$F$35-EC80*'DEPRECATED - DT-Prelim Calcs'!$C$21*'Drive Train'!$F$39</f>
        <v>6.0759999999999996</v>
      </c>
      <c r="EK80" s="1">
        <f>IF(EH80&gt;='Drive Train'!$F$29,1,0)</f>
        <v>0</v>
      </c>
      <c r="EL80" s="57">
        <f t="shared" si="145"/>
        <v>103.33333333333333</v>
      </c>
      <c r="EM80" s="63">
        <f>EM79+'DEPRECATED - DT-Prelim Calcs'!$C$11</f>
        <v>304</v>
      </c>
      <c r="EN80" s="2">
        <f>EX80/'Drive Train'!$F$35</f>
        <v>0.48999999999999994</v>
      </c>
      <c r="EO80" s="46">
        <f>EV80*12*60/(PI() * 'Drive Train'!$F$15)/EN$2*EN80</f>
        <v>-228049.35422515558</v>
      </c>
      <c r="EP80" s="2">
        <f>('DEPRECATED - DT-Prelim Calcs'!$C$6*EN80-EO80)/('DEPRECATED - DT-Prelim Calcs'!$C$6*EN80)*'DEPRECATED - DT-Prelim Calcs'!$C$7*EN80</f>
        <v>104.29514834570824</v>
      </c>
      <c r="EQ80" s="57">
        <f>EP80/'DEPRECATED - DT-Prelim Calcs'!$C$7*('DEPRECATED - DT-Prelim Calcs'!$C$8-'DEPRECATED - DT-Prelim Calcs'!$C$9)+'DEPRECATED - DT-Prelim Calcs'!$C$9</f>
        <v>5555.0101795661276</v>
      </c>
      <c r="ER80" s="57">
        <f t="shared" si="112"/>
        <v>93</v>
      </c>
      <c r="ES80" s="2">
        <f t="shared" si="146"/>
        <v>0.86507304327942547</v>
      </c>
      <c r="ET80" s="57">
        <f>ES80*'DEPRECATED - DT-Prelim Calcs'!$C$21/EN$2/'DEPRECATED - DT-Prelim Calcs'!$C$19/'DEPRECATED - DT-Prelim Calcs'!$C$18*3.39*'DEPRECATED - DT-Prelim Calcs'!$C$20</f>
        <v>25.773080821789936</v>
      </c>
      <c r="EU80" s="46">
        <f t="shared" si="147"/>
        <v>0</v>
      </c>
      <c r="EV80" s="57">
        <f>ET79*'DEPRECATED - DT-Prelim Calcs'!$C$11+EV79</f>
        <v>-987.91805831445834</v>
      </c>
      <c r="EW80" s="57">
        <f>EW79+0.5*ET80*'DEPRECATED - DT-Prelim Calcs'!$C$11^2+EV80*'DEPRECATED - DT-Prelim Calcs'!$C$11</f>
        <v>-155602.95614179852</v>
      </c>
      <c r="EX80" s="57">
        <f>MIN('Drive Train'!$F$35-ER79*'DEPRECATED - DT-Prelim Calcs'!$C$21*'Drive Train'!$F$39,EX79+ER$2)</f>
        <v>6.0759999999999996</v>
      </c>
      <c r="EY80" s="57">
        <f>'Drive Train'!$F$35-ER80*'DEPRECATED - DT-Prelim Calcs'!$C$21*'Drive Train'!$F$39</f>
        <v>6.0759999999999996</v>
      </c>
      <c r="EZ80" s="1">
        <f>IF(EW80&gt;='Drive Train'!$F$29,1,0)</f>
        <v>0</v>
      </c>
      <c r="FA80" s="57">
        <f t="shared" si="148"/>
        <v>103.33333333333333</v>
      </c>
      <c r="FB80" s="63">
        <f>FB79+'DEPRECATED - DT-Prelim Calcs'!$C$11</f>
        <v>304</v>
      </c>
      <c r="FC80" s="2">
        <f>FM80/'Drive Train'!$F$35</f>
        <v>0.48999999999999994</v>
      </c>
      <c r="FD80" s="46">
        <f>FK80*12*60/(PI() * 'Drive Train'!$F$15)/FC$2*FC80</f>
        <v>-90731.979928349829</v>
      </c>
      <c r="FE80" s="2">
        <f>('DEPRECATED - DT-Prelim Calcs'!$C$6*FC80-FD80)/('DEPRECATED - DT-Prelim Calcs'!$C$6*FC80)*'DEPRECATED - DT-Prelim Calcs'!$C$7*FC80</f>
        <v>42.206054151467747</v>
      </c>
      <c r="FF80" s="57">
        <f>FE80/'DEPRECATED - DT-Prelim Calcs'!$C$7*('DEPRECATED - DT-Prelim Calcs'!$C$8-'DEPRECATED - DT-Prelim Calcs'!$C$9)+'DEPRECATED - DT-Prelim Calcs'!$C$9</f>
        <v>2249.6032147856063</v>
      </c>
      <c r="FG80" s="57">
        <f t="shared" si="113"/>
        <v>93</v>
      </c>
      <c r="FH80" s="2">
        <f t="shared" si="149"/>
        <v>0.78067567320338405</v>
      </c>
      <c r="FI80" s="57">
        <f>FH80*'DEPRECATED - DT-Prelim Calcs'!$C$21/FC$2/'DEPRECATED - DT-Prelim Calcs'!$C$19/'DEPRECATED - DT-Prelim Calcs'!$C$18*3.39*'DEPRECATED - DT-Prelim Calcs'!$C$20</f>
        <v>25.773080821789936</v>
      </c>
      <c r="FJ80" s="46">
        <f t="shared" si="150"/>
        <v>0</v>
      </c>
      <c r="FK80" s="57">
        <f>FI79*'DEPRECATED - DT-Prelim Calcs'!$C$11+FK79</f>
        <v>-354.70746837799959</v>
      </c>
      <c r="FL80" s="57">
        <f>FL79+0.5*FI80*'DEPRECATED - DT-Prelim Calcs'!$C$11^2+FK80*'DEPRECATED - DT-Prelim Calcs'!$C$11</f>
        <v>-209925.39427107444</v>
      </c>
      <c r="FM80" s="57">
        <f>MIN('Drive Train'!$F$35-FG79*'DEPRECATED - DT-Prelim Calcs'!$C$21*'Drive Train'!$F$39,FM79+FG$2)</f>
        <v>6.0759999999999996</v>
      </c>
      <c r="FN80" s="57">
        <f>'Drive Train'!$F$35-FG80*'DEPRECATED - DT-Prelim Calcs'!$C$21*'Drive Train'!$F$39</f>
        <v>6.0759999999999996</v>
      </c>
      <c r="FO80" s="1">
        <f>IF(FL80&gt;='Drive Train'!$F$29,1,0)</f>
        <v>0</v>
      </c>
      <c r="FP80" s="57">
        <f t="shared" si="151"/>
        <v>103.33333333333333</v>
      </c>
      <c r="FQ80" s="63">
        <f>FQ79+'DEPRECATED - DT-Prelim Calcs'!$C$11</f>
        <v>304</v>
      </c>
      <c r="FR80" s="2">
        <f>GB80/'Drive Train'!$F$35</f>
        <v>0.48999999999999994</v>
      </c>
      <c r="FS80" s="46">
        <f>FZ80*12*60/(PI() * 'Drive Train'!$F$15)/FR$2*FR80</f>
        <v>-254420.05683083352</v>
      </c>
      <c r="FT80" s="2">
        <f>('DEPRECATED - DT-Prelim Calcs'!$C$6*FR80-FS80)/('DEPRECATED - DT-Prelim Calcs'!$C$6*FR80)*'DEPRECATED - DT-Prelim Calcs'!$C$7*FR80</f>
        <v>116.21886190662454</v>
      </c>
      <c r="FU80" s="57">
        <f>FT80/'DEPRECATED - DT-Prelim Calcs'!$C$7*('DEPRECATED - DT-Prelim Calcs'!$C$8-'DEPRECATED - DT-Prelim Calcs'!$C$9)+'DEPRECATED - DT-Prelim Calcs'!$C$9</f>
        <v>6189.7871297178126</v>
      </c>
      <c r="FV80" s="57">
        <f t="shared" si="114"/>
        <v>93</v>
      </c>
      <c r="FW80" s="2">
        <f t="shared" si="152"/>
        <v>0.7112822800297498</v>
      </c>
      <c r="FX80" s="57">
        <f>FW80*'DEPRECATED - DT-Prelim Calcs'!$C$21/FR$2/'DEPRECATED - DT-Prelim Calcs'!$C$19/'DEPRECATED - DT-Prelim Calcs'!$C$18*3.39*'DEPRECATED - DT-Prelim Calcs'!$C$20</f>
        <v>25.773080821789936</v>
      </c>
      <c r="FY80" s="46">
        <f t="shared" si="153"/>
        <v>0</v>
      </c>
      <c r="FZ80" s="57">
        <f>FX79*'DEPRECATED - DT-Prelim Calcs'!$C$11+FZ79</f>
        <v>-906.21789281819065</v>
      </c>
      <c r="GA80" s="57">
        <f>GA79+0.5*FX80*'DEPRECATED - DT-Prelim Calcs'!$C$11^2+FZ80*'DEPRECATED - DT-Prelim Calcs'!$C$11</f>
        <v>-240789.18019087074</v>
      </c>
      <c r="GB80" s="57">
        <f>MIN('Drive Train'!$F$35-FV79*'DEPRECATED - DT-Prelim Calcs'!$C$21*'Drive Train'!$F$39,GB79+FV$2)</f>
        <v>6.0759999999999996</v>
      </c>
      <c r="GC80" s="57">
        <f>'Drive Train'!$F$35-FV80*'DEPRECATED - DT-Prelim Calcs'!$C$21*'Drive Train'!$F$39</f>
        <v>6.0759999999999996</v>
      </c>
      <c r="GD80" s="1">
        <f>IF(GA80&gt;='Drive Train'!$F$29,1,0)</f>
        <v>0</v>
      </c>
      <c r="GE80" s="57">
        <f t="shared" si="154"/>
        <v>103.33333333333333</v>
      </c>
      <c r="GF80" s="63">
        <f>GF79+'DEPRECATED - DT-Prelim Calcs'!$C$11</f>
        <v>304</v>
      </c>
      <c r="GG80" s="2">
        <f>GQ80/'Drive Train'!$F$35</f>
        <v>2.0752273711159992</v>
      </c>
      <c r="GH80" s="46">
        <f>GO80*12*60/(PI() * 'Drive Train'!$F$15)/GG$2*GG80</f>
        <v>-394653.82156585646</v>
      </c>
      <c r="GI80" s="2">
        <f>('DEPRECATED - DT-Prelim Calcs'!$C$6*GG80-GH80)/('DEPRECATED - DT-Prelim Calcs'!$C$6*GG80)*'DEPRECATED - DT-Prelim Calcs'!$C$7*GG80</f>
        <v>183.44702216208449</v>
      </c>
      <c r="GJ80" s="57">
        <f>GI80/'DEPRECATED - DT-Prelim Calcs'!$C$7*('DEPRECATED - DT-Prelim Calcs'!$C$8-'DEPRECATED - DT-Prelim Calcs'!$C$9)+'DEPRECATED - DT-Prelim Calcs'!$C$9</f>
        <v>9768.7800595001827</v>
      </c>
      <c r="GK80" s="57">
        <f t="shared" si="155"/>
        <v>29.999999999999982</v>
      </c>
      <c r="GL80" s="2">
        <f t="shared" si="156"/>
        <v>0.99579519204165001</v>
      </c>
      <c r="GM80" s="57">
        <f>GL80*'DEPRECATED - DT-Prelim Calcs'!$C$21/GG$2/'DEPRECATED - DT-Prelim Calcs'!$C$19/'DEPRECATED - DT-Prelim Calcs'!$C$18*3.39*'DEPRECATED - DT-Prelim Calcs'!$C$20</f>
        <v>25.773080821789936</v>
      </c>
      <c r="GN80" s="46">
        <f t="shared" si="157"/>
        <v>0</v>
      </c>
      <c r="GO80" s="57">
        <f>GM79*'DEPRECATED - DT-Prelim Calcs'!$C$11+GO79</f>
        <v>-464.68219159414366</v>
      </c>
      <c r="GP80" s="57">
        <f>GP79+0.5*GM80*'DEPRECATED - DT-Prelim Calcs'!$C$11^2+GO80*'DEPRECATED - DT-Prelim Calcs'!$C$11</f>
        <v>-110923.31448414453</v>
      </c>
      <c r="GQ80" s="57">
        <f>MIN('Drive Train'!$F$35-GK79*'DEPRECATED - DT-Prelim Calcs'!$C$21*'Drive Train'!$F$39,GQ79+GK$2)</f>
        <v>25.732819401838391</v>
      </c>
      <c r="GR80" s="57">
        <f>'Drive Train'!$F$35-GK80*'DEPRECATED - DT-Prelim Calcs'!$C$21*'Drive Train'!$F$39</f>
        <v>10.360000000000001</v>
      </c>
      <c r="GS80" s="1">
        <f>IF(GP80&gt;='Drive Train'!$F$29,1,0)</f>
        <v>0</v>
      </c>
      <c r="GT80" s="57">
        <f t="shared" si="158"/>
        <v>33.333333333333314</v>
      </c>
      <c r="GU80" s="63">
        <f>GU79+'DEPRECATED - DT-Prelim Calcs'!$C$11</f>
        <v>304</v>
      </c>
      <c r="GV80" s="2">
        <f>HF80/'Drive Train'!$F$35</f>
        <v>0.81720430107526887</v>
      </c>
      <c r="GW80" s="46">
        <f>HD80*12*60/(PI() * 'Drive Train'!$F$15)/GV$2*GV80</f>
        <v>-362088.03536651452</v>
      </c>
      <c r="GX80" s="2">
        <f>('DEPRECATED - DT-Prelim Calcs'!$C$6*GV80-GW80)/('DEPRECATED - DT-Prelim Calcs'!$C$6*GV80)*'DEPRECATED - DT-Prelim Calcs'!$C$7*GV80</f>
        <v>165.69031888215801</v>
      </c>
      <c r="GY80" s="57">
        <f>GX80/'DEPRECATED - DT-Prelim Calcs'!$C$7*('DEPRECATED - DT-Prelim Calcs'!$C$8-'DEPRECATED - DT-Prelim Calcs'!$C$9)+'DEPRECATED - DT-Prelim Calcs'!$C$9</f>
        <v>8823.475067460944</v>
      </c>
      <c r="GZ80" s="57">
        <f t="shared" si="115"/>
        <v>33.333333333333314</v>
      </c>
      <c r="HA80" s="2">
        <f t="shared" si="159"/>
        <v>0.99579519204165001</v>
      </c>
      <c r="HB80" s="57">
        <f>HA80*'DEPRECATED - DT-Prelim Calcs'!$C$21/GV$2/'DEPRECATED - DT-Prelim Calcs'!$C$19/'DEPRECATED - DT-Prelim Calcs'!$C$18*3.39*'DEPRECATED - DT-Prelim Calcs'!$C$20</f>
        <v>25.773080821789936</v>
      </c>
      <c r="HC80" s="46">
        <f t="shared" si="160"/>
        <v>0</v>
      </c>
      <c r="HD80" s="57">
        <f>HB79*'DEPRECATED - DT-Prelim Calcs'!$C$11+HD79</f>
        <v>-1082.6521283932634</v>
      </c>
      <c r="HE80" s="57">
        <f>HE79+0.5*HB80*'DEPRECATED - DT-Prelim Calcs'!$C$11^2+HD80*'DEPRECATED - DT-Prelim Calcs'!$C$11</f>
        <v>-122229.03617648127</v>
      </c>
      <c r="HF80" s="57">
        <f>MIN('Drive Train'!$F$35-GZ79*'DEPRECATED - DT-Prelim Calcs'!$C$21*'Drive Train'!$F$39,HF79+GZ$2)</f>
        <v>10.133333333333335</v>
      </c>
      <c r="HG80" s="57">
        <f>'Drive Train'!$F$35-GZ80*'DEPRECATED - DT-Prelim Calcs'!$C$21*'Drive Train'!$F$39</f>
        <v>10.133333333333335</v>
      </c>
      <c r="HH80" s="1">
        <f>IF(HE80&gt;='Drive Train'!$F$29,1,0)</f>
        <v>0</v>
      </c>
      <c r="HI80" s="57">
        <f t="shared" si="161"/>
        <v>37.037037037037017</v>
      </c>
      <c r="HJ80" s="63">
        <f>HJ79+'DEPRECATED - DT-Prelim Calcs'!$C$11</f>
        <v>304</v>
      </c>
      <c r="HK80" s="2">
        <f>HU80/'Drive Train'!$F$35</f>
        <v>0.79892473118279583</v>
      </c>
      <c r="HL80" s="46">
        <f>HS80*12*60/(PI() * 'Drive Train'!$F$15)/HK$2*HK80</f>
        <v>-162621.06796523367</v>
      </c>
      <c r="HM80" s="2">
        <f>('DEPRECATED - DT-Prelim Calcs'!$C$6*HK80-HL80)/('DEPRECATED - DT-Prelim Calcs'!$C$6*HK80)*'DEPRECATED - DT-Prelim Calcs'!$C$7*HK80</f>
        <v>75.455760158663338</v>
      </c>
      <c r="HN80" s="57">
        <f>HM80/'DEPRECATED - DT-Prelim Calcs'!$C$7*('DEPRECATED - DT-Prelim Calcs'!$C$8-'DEPRECATED - DT-Prelim Calcs'!$C$9)+'DEPRECATED - DT-Prelim Calcs'!$C$9</f>
        <v>4019.7016715172222</v>
      </c>
      <c r="HO80" s="57">
        <f t="shared" si="116"/>
        <v>36.66666666666665</v>
      </c>
      <c r="HP80" s="2">
        <f t="shared" si="162"/>
        <v>0.99579519204165001</v>
      </c>
      <c r="HQ80" s="57">
        <f>HP80*'DEPRECATED - DT-Prelim Calcs'!$C$21/HK$2/'DEPRECATED - DT-Prelim Calcs'!$C$19/'DEPRECATED - DT-Prelim Calcs'!$C$18*3.39*'DEPRECATED - DT-Prelim Calcs'!$C$20</f>
        <v>25.773080821789936</v>
      </c>
      <c r="HR80" s="46">
        <f t="shared" si="163"/>
        <v>0</v>
      </c>
      <c r="HS80" s="57">
        <f>HQ79*'DEPRECATED - DT-Prelim Calcs'!$C$11+HS79</f>
        <v>-497.36629017117752</v>
      </c>
      <c r="HT80" s="57">
        <f>HT79+0.5*HQ80*'DEPRECATED - DT-Prelim Calcs'!$C$11^2+HS80*'DEPRECATED - DT-Prelim Calcs'!$C$11</f>
        <v>-127617.65656159066</v>
      </c>
      <c r="HU80" s="57">
        <f>MIN('Drive Train'!$F$35-HO79*'DEPRECATED - DT-Prelim Calcs'!$C$21*'Drive Train'!$F$39,HU79+HO$2)</f>
        <v>9.9066666666666681</v>
      </c>
      <c r="HV80" s="57">
        <f>'Drive Train'!$F$35-HO80*'DEPRECATED - DT-Prelim Calcs'!$C$21*'Drive Train'!$F$39</f>
        <v>9.9066666666666681</v>
      </c>
      <c r="HW80" s="1">
        <f>IF(HT80&gt;='Drive Train'!$F$29,1,0)</f>
        <v>0</v>
      </c>
      <c r="HX80" s="57">
        <f t="shared" si="164"/>
        <v>40.740740740740726</v>
      </c>
      <c r="HY80" s="63">
        <f>HY79+'DEPRECATED - DT-Prelim Calcs'!$C$11</f>
        <v>304</v>
      </c>
      <c r="HZ80" s="2">
        <f>IJ80/'Drive Train'!$F$35</f>
        <v>0.78064516129032269</v>
      </c>
      <c r="IA80" s="46">
        <f>IH80*12*60/(PI() * 'Drive Train'!$F$15)/HZ$2*HZ80</f>
        <v>-193863.19478731</v>
      </c>
      <c r="IB80" s="2">
        <f>('DEPRECATED - DT-Prelim Calcs'!$C$6*HZ80-IA80)/('DEPRECATED - DT-Prelim Calcs'!$C$6*HZ80)*'DEPRECATED - DT-Prelim Calcs'!$C$7*HZ80</f>
        <v>89.538071431095645</v>
      </c>
      <c r="IC80" s="57">
        <f>IB80/'DEPRECATED - DT-Prelim Calcs'!$C$7*('DEPRECATED - DT-Prelim Calcs'!$C$8-'DEPRECATED - DT-Prelim Calcs'!$C$9)+'DEPRECATED - DT-Prelim Calcs'!$C$9</f>
        <v>4769.3948400869594</v>
      </c>
      <c r="ID80" s="57">
        <f t="shared" si="117"/>
        <v>39.999999999999986</v>
      </c>
      <c r="IE80" s="2">
        <f t="shared" si="165"/>
        <v>0.99579519204165001</v>
      </c>
      <c r="IF80" s="57">
        <f>IE80*'DEPRECATED - DT-Prelim Calcs'!$C$21/HZ$2/'DEPRECATED - DT-Prelim Calcs'!$C$19/'DEPRECATED - DT-Prelim Calcs'!$C$18*3.39*'DEPRECATED - DT-Prelim Calcs'!$C$20</f>
        <v>25.773080821789936</v>
      </c>
      <c r="IG80" s="46">
        <f t="shared" si="166"/>
        <v>0</v>
      </c>
      <c r="IH80" s="57">
        <f>IF79*'DEPRECATED - DT-Prelim Calcs'!$C$11+IH79</f>
        <v>-606.80213000147592</v>
      </c>
      <c r="II80" s="57">
        <f>II79+0.5*IF80*'DEPRECATED - DT-Prelim Calcs'!$C$11^2+IH80*'DEPRECATED - DT-Prelim Calcs'!$C$11</f>
        <v>-151568.34759212623</v>
      </c>
      <c r="IJ80" s="57">
        <f>MIN('Drive Train'!$F$35-ID79*'DEPRECATED - DT-Prelim Calcs'!$C$21*'Drive Train'!$F$39,IJ79+ID$2)</f>
        <v>9.6800000000000015</v>
      </c>
      <c r="IK80" s="57">
        <f>'Drive Train'!$F$35-ID80*'DEPRECATED - DT-Prelim Calcs'!$C$21*'Drive Train'!$F$39</f>
        <v>9.6800000000000015</v>
      </c>
      <c r="IL80" s="1">
        <f>IF(II80&gt;='Drive Train'!$F$29,1,0)</f>
        <v>0</v>
      </c>
      <c r="IM80" s="57">
        <f t="shared" si="167"/>
        <v>44.444444444444429</v>
      </c>
      <c r="IN80" s="63">
        <f>IN79+'DEPRECATED - DT-Prelim Calcs'!$C$11</f>
        <v>304</v>
      </c>
      <c r="IO80" s="2">
        <f>IY80/'Drive Train'!$F$35</f>
        <v>0.76236559139784954</v>
      </c>
      <c r="IP80" s="46">
        <f>IW80*12*60/(PI() * 'Drive Train'!$F$15)/IO$2*IO80</f>
        <v>-73010.553508253273</v>
      </c>
      <c r="IQ80" s="2">
        <f>('DEPRECATED - DT-Prelim Calcs'!$C$6*IO80-IP80)/('DEPRECATED - DT-Prelim Calcs'!$C$6*IO80)*'DEPRECATED - DT-Prelim Calcs'!$C$7*IO80</f>
        <v>34.849577614647878</v>
      </c>
      <c r="IR80" s="57">
        <f>IQ80/'DEPRECATED - DT-Prelim Calcs'!$C$7*('DEPRECATED - DT-Prelim Calcs'!$C$8-'DEPRECATED - DT-Prelim Calcs'!$C$9)+'DEPRECATED - DT-Prelim Calcs'!$C$9</f>
        <v>1857.9700447963996</v>
      </c>
      <c r="IS80" s="57">
        <f t="shared" si="118"/>
        <v>43.333333333333321</v>
      </c>
      <c r="IT80" s="2">
        <f t="shared" si="168"/>
        <v>0.99579519204165001</v>
      </c>
      <c r="IU80" s="57">
        <f>IT80*'DEPRECATED - DT-Prelim Calcs'!$C$21/IO$2/'DEPRECATED - DT-Prelim Calcs'!$C$19/'DEPRECATED - DT-Prelim Calcs'!$C$18*3.39*'DEPRECATED - DT-Prelim Calcs'!$C$20</f>
        <v>25.773080821789936</v>
      </c>
      <c r="IV80" s="46">
        <f t="shared" si="169"/>
        <v>0</v>
      </c>
      <c r="IW80" s="57">
        <f>IU79*'DEPRECATED - DT-Prelim Calcs'!$C$11+IW79</f>
        <v>-234.00641195262574</v>
      </c>
      <c r="IX80" s="57">
        <f>IX79+0.5*IU80*'DEPRECATED - DT-Prelim Calcs'!$C$11^2+IW80*'DEPRECATED - DT-Prelim Calcs'!$C$11</f>
        <v>-134040.60412301353</v>
      </c>
      <c r="IY80" s="57">
        <f>MIN('Drive Train'!$F$35-IS79*'DEPRECATED - DT-Prelim Calcs'!$C$21*'Drive Train'!$F$39,IY79+IS$2)</f>
        <v>9.4533333333333349</v>
      </c>
      <c r="IZ80" s="57">
        <f>'Drive Train'!$F$35-IS80*'DEPRECATED - DT-Prelim Calcs'!$C$21*'Drive Train'!$F$39</f>
        <v>9.4533333333333349</v>
      </c>
      <c r="JA80" s="1">
        <f>IF(IX80&gt;='Drive Train'!$F$29,1,0)</f>
        <v>0</v>
      </c>
      <c r="JB80" s="57">
        <f t="shared" si="170"/>
        <v>48.148148148148138</v>
      </c>
      <c r="JC80" s="63">
        <f>JC79+'DEPRECATED - DT-Prelim Calcs'!$C$11</f>
        <v>304</v>
      </c>
      <c r="JD80" s="2">
        <f>JN80/'Drive Train'!$F$35</f>
        <v>0.74408602150537628</v>
      </c>
      <c r="JE80" s="46">
        <f>JL80*12*60/(PI() * 'Drive Train'!$F$15)/JD$2*JD80</f>
        <v>-224269.55728661589</v>
      </c>
      <c r="JF80" s="2">
        <f>('DEPRECATED - DT-Prelim Calcs'!$C$6*JD80-JE80)/('DEPRECATED - DT-Prelim Calcs'!$C$6*JD80)*'DEPRECATED - DT-Prelim Calcs'!$C$7*JD80</f>
        <v>103.19843175099199</v>
      </c>
      <c r="JG80" s="57">
        <f>JF80/'DEPRECATED - DT-Prelim Calcs'!$C$7*('DEPRECATED - DT-Prelim Calcs'!$C$8-'DEPRECATED - DT-Prelim Calcs'!$C$9)+'DEPRECATED - DT-Prelim Calcs'!$C$9</f>
        <v>5496.6248106440962</v>
      </c>
      <c r="JH80" s="57">
        <f t="shared" si="119"/>
        <v>46.666666666666657</v>
      </c>
      <c r="JI80" s="2">
        <f t="shared" si="171"/>
        <v>0.99579519204165001</v>
      </c>
      <c r="JJ80" s="57">
        <f>JI80*'DEPRECATED - DT-Prelim Calcs'!$C$21/JD$2/'DEPRECATED - DT-Prelim Calcs'!$C$19/'DEPRECATED - DT-Prelim Calcs'!$C$18*3.39*'DEPRECATED - DT-Prelim Calcs'!$C$20</f>
        <v>25.773080821789936</v>
      </c>
      <c r="JK80" s="46">
        <f t="shared" si="172"/>
        <v>0</v>
      </c>
      <c r="JL80" s="57">
        <f>JJ79*'DEPRECATED - DT-Prelim Calcs'!$C$11+JL79</f>
        <v>-736.46579870046492</v>
      </c>
      <c r="JM80" s="57">
        <f>JM79+0.5*JJ80*'DEPRECATED - DT-Prelim Calcs'!$C$11^2+JL80*'DEPRECATED - DT-Prelim Calcs'!$C$11</f>
        <v>-149511.99381483698</v>
      </c>
      <c r="JN80" s="57">
        <f>MIN('Drive Train'!$F$35-JH79*'DEPRECATED - DT-Prelim Calcs'!$C$21*'Drive Train'!$F$39,JN79+JH$2)</f>
        <v>9.2266666666666666</v>
      </c>
      <c r="JO80" s="57">
        <f>'Drive Train'!$F$35-JH80*'DEPRECATED - DT-Prelim Calcs'!$C$21*'Drive Train'!$F$39</f>
        <v>9.2266666666666666</v>
      </c>
      <c r="JP80" s="1">
        <f>IF(JM80&gt;='Drive Train'!$F$29,1,0)</f>
        <v>0</v>
      </c>
      <c r="JQ80" s="57">
        <f>MIN(JG80,'DEPRECATED - DT-Prelim Calcs'!$C$10)*'DEPRECATED - DT-Prelim Calcs'!$C$11*1000/60/60</f>
        <v>103.33333333333333</v>
      </c>
      <c r="JR80" s="63">
        <f>JR79+'DEPRECATED - DT-Prelim Calcs'!$C$11</f>
        <v>304</v>
      </c>
      <c r="JS80" s="2">
        <f>KC80/'Drive Train'!$F$35</f>
        <v>3.479885419227406</v>
      </c>
      <c r="JT80" s="46">
        <f>KA80*12*60/(PI() * 'Drive Train'!$F$15)/JS$2*JS80</f>
        <v>-1489343.5316909675</v>
      </c>
      <c r="JU80" s="2">
        <f>('DEPRECATED - DT-Prelim Calcs'!$C$6*JS80-JT80)/('DEPRECATED - DT-Prelim Calcs'!$C$6*JS80)*'DEPRECATED - DT-Prelim Calcs'!$C$7*JS80</f>
        <v>681.80451848983751</v>
      </c>
      <c r="JV80" s="57">
        <f>JU80/'DEPRECATED - DT-Prelim Calcs'!$C$7*('DEPRECATED - DT-Prelim Calcs'!$C$8-'DEPRECATED - DT-Prelim Calcs'!$C$9)+'DEPRECATED - DT-Prelim Calcs'!$C$9</f>
        <v>36299.596150309604</v>
      </c>
      <c r="JW80" s="57">
        <f t="shared" si="120"/>
        <v>49.999999999999993</v>
      </c>
      <c r="JX80" s="2">
        <f t="shared" si="173"/>
        <v>0.99579519204165001</v>
      </c>
      <c r="JY80" s="57">
        <f>JX80*'DEPRECATED - DT-Prelim Calcs'!$C$21/JS$2/'DEPRECATED - DT-Prelim Calcs'!$C$19/'DEPRECATED - DT-Prelim Calcs'!$C$18*3.39*'DEPRECATED - DT-Prelim Calcs'!$C$20</f>
        <v>25.773080821789936</v>
      </c>
      <c r="JZ80" s="46">
        <f t="shared" si="174"/>
        <v>0</v>
      </c>
      <c r="KA80" s="57">
        <f>JY79*'DEPRECATED - DT-Prelim Calcs'!$C$11+KA79</f>
        <v>-1045.7679855988649</v>
      </c>
      <c r="KB80" s="57">
        <f>KB79+0.5*JY80*'DEPRECATED - DT-Prelim Calcs'!$C$11^2+KA80*'DEPRECATED - DT-Prelim Calcs'!$C$11</f>
        <v>-130729.7144120926</v>
      </c>
      <c r="KC80" s="57">
        <f>MIN('Drive Train'!$F$35-JW79*'DEPRECATED - DT-Prelim Calcs'!$C$21*'Drive Train'!$F$39,KC79+JW$2)</f>
        <v>43.150579198419834</v>
      </c>
      <c r="KD80" s="57">
        <f>'Drive Train'!$F$35-JW80*'DEPRECATED - DT-Prelim Calcs'!$C$21*'Drive Train'!$F$39</f>
        <v>9</v>
      </c>
      <c r="KE80" s="1">
        <f>IF(KB80&gt;='Drive Train'!$F$29,1,0)</f>
        <v>0</v>
      </c>
      <c r="KF80" s="57">
        <f>MIN(JV80,'DEPRECATED - DT-Prelim Calcs'!$C$10)*'DEPRECATED - DT-Prelim Calcs'!$C$11*1000/60/60</f>
        <v>103.33333333333333</v>
      </c>
      <c r="KG80" s="63">
        <f>KG79+'DEPRECATED - DT-Prelim Calcs'!$C$11</f>
        <v>304</v>
      </c>
      <c r="KH80" s="2">
        <f>KR80/'Drive Train'!$F$35</f>
        <v>0.7075268817204301</v>
      </c>
      <c r="KI80" s="46">
        <f>KP80*12*60/(PI() * 'Drive Train'!$F$15)/KH$2*KH80</f>
        <v>-133005.77858654314</v>
      </c>
      <c r="KJ80" s="2">
        <f>('DEPRECATED - DT-Prelim Calcs'!$C$6*KH80-KI80)/('DEPRECATED - DT-Prelim Calcs'!$C$6*KH80)*'DEPRECATED - DT-Prelim Calcs'!$C$7*KH80</f>
        <v>61.844713217135535</v>
      </c>
      <c r="KK80" s="57">
        <f>KJ80/'DEPRECATED - DT-Prelim Calcs'!$C$7*('DEPRECATED - DT-Prelim Calcs'!$C$8-'DEPRECATED - DT-Prelim Calcs'!$C$9)+'DEPRECATED - DT-Prelim Calcs'!$C$9</f>
        <v>3295.0969733437714</v>
      </c>
      <c r="KL80" s="57">
        <f t="shared" si="121"/>
        <v>53.333333333333329</v>
      </c>
      <c r="KM80" s="2">
        <f t="shared" si="175"/>
        <v>0.99579519204165001</v>
      </c>
      <c r="KN80" s="57">
        <f>KM80*'DEPRECATED - DT-Prelim Calcs'!$C$21/KH$2/'DEPRECATED - DT-Prelim Calcs'!$C$19/'DEPRECATED - DT-Prelim Calcs'!$C$18*3.39*'DEPRECATED - DT-Prelim Calcs'!$C$20</f>
        <v>25.773080821789936</v>
      </c>
      <c r="KO80" s="46">
        <f t="shared" si="176"/>
        <v>0</v>
      </c>
      <c r="KP80" s="57">
        <f>KN79*'DEPRECATED - DT-Prelim Calcs'!$C$11+KP79</f>
        <v>-459.33862708037987</v>
      </c>
      <c r="KQ80" s="57">
        <f>KQ79+0.5*KN80*'DEPRECATED - DT-Prelim Calcs'!$C$11^2+KP80*'DEPRECATED - DT-Prelim Calcs'!$C$11</f>
        <v>-174476.69522241343</v>
      </c>
      <c r="KR80" s="57">
        <f>MIN('Drive Train'!$F$35-KL79*'DEPRECATED - DT-Prelim Calcs'!$C$21*'Drive Train'!$F$39,KR79+KL$2)</f>
        <v>8.7733333333333334</v>
      </c>
      <c r="KS80" s="57">
        <f>'Drive Train'!$F$35-KL80*'DEPRECATED - DT-Prelim Calcs'!$C$21*'Drive Train'!$F$39</f>
        <v>8.7733333333333334</v>
      </c>
      <c r="KT80" s="1">
        <f>IF(KQ80&gt;='Drive Train'!$F$29,1,0)</f>
        <v>0</v>
      </c>
      <c r="KU80" s="57">
        <f>MIN(KK80,'DEPRECATED - DT-Prelim Calcs'!$C$10)*'DEPRECATED - DT-Prelim Calcs'!$C$11*1000/60/60</f>
        <v>103.33333333333333</v>
      </c>
      <c r="KV80" s="63">
        <f>KV79+'DEPRECATED - DT-Prelim Calcs'!$C$11</f>
        <v>304</v>
      </c>
      <c r="KW80" s="2">
        <f>LG80/'Drive Train'!$F$35</f>
        <v>0.68924731182795695</v>
      </c>
      <c r="KX80" s="46">
        <f>LE80*12*60/(PI() * 'Drive Train'!$F$15)/KW$2*KW80</f>
        <v>9123.0779331843278</v>
      </c>
      <c r="KY80" s="2">
        <f>('DEPRECATED - DT-Prelim Calcs'!$C$6*KW80-KX80)/('DEPRECATED - DT-Prelim Calcs'!$C$6*KW80)*'DEPRECATED - DT-Prelim Calcs'!$C$7*KW80</f>
        <v>-2.463982987683035</v>
      </c>
      <c r="KZ80" s="57">
        <f>KY80/'DEPRECATED - DT-Prelim Calcs'!$C$7*('DEPRECATED - DT-Prelim Calcs'!$C$8-'DEPRECATED - DT-Prelim Calcs'!$C$9)+'DEPRECATED - DT-Prelim Calcs'!$C$9</f>
        <v>-128.4738661077732</v>
      </c>
      <c r="LA80" s="57">
        <f t="shared" si="122"/>
        <v>-128.4738661077732</v>
      </c>
      <c r="LB80" s="2">
        <f t="shared" si="177"/>
        <v>-3.4330435588934143</v>
      </c>
      <c r="LC80" s="57">
        <f>LB80*'DEPRECATED - DT-Prelim Calcs'!$C$21/KW$2/'DEPRECATED - DT-Prelim Calcs'!$C$19/'DEPRECATED - DT-Prelim Calcs'!$C$18*3.39*'DEPRECATED - DT-Prelim Calcs'!$C$20</f>
        <v>-88.853721945249731</v>
      </c>
      <c r="LD80" s="46">
        <f t="shared" si="178"/>
        <v>1</v>
      </c>
      <c r="LE80" s="57">
        <f>LC79*'DEPRECATED - DT-Prelim Calcs'!$C$11+LE79</f>
        <v>32.342360015731316</v>
      </c>
      <c r="LF80" s="57">
        <f>LF79+0.5*LC80*'DEPRECATED - DT-Prelim Calcs'!$C$11^2+LE80*'DEPRECATED - DT-Prelim Calcs'!$C$11</f>
        <v>-149971.78191848527</v>
      </c>
      <c r="LG80" s="57">
        <f>MIN('Drive Train'!$F$35-LA79*'DEPRECATED - DT-Prelim Calcs'!$C$21*'Drive Train'!$F$39,LG79+LA$2)</f>
        <v>8.5466666666666669</v>
      </c>
      <c r="LH80" s="57">
        <f>'Drive Train'!$F$35-LA80*'DEPRECATED - DT-Prelim Calcs'!$C$21*'Drive Train'!$F$39</f>
        <v>21.136222895328579</v>
      </c>
      <c r="LI80" s="1">
        <f>IF(LF80&gt;='Drive Train'!$F$29,1,0)</f>
        <v>0</v>
      </c>
      <c r="LJ80" s="57">
        <f>MIN(KZ80,'DEPRECATED - DT-Prelim Calcs'!$C$10)*'DEPRECATED - DT-Prelim Calcs'!$C$11*1000/60/60</f>
        <v>-142.74874011974802</v>
      </c>
      <c r="LK80" s="63">
        <f>LK79+'DEPRECATED - DT-Prelim Calcs'!$C$11</f>
        <v>304</v>
      </c>
      <c r="LL80" s="2">
        <f>LV80/'Drive Train'!$F$35</f>
        <v>0.8606664244093275</v>
      </c>
      <c r="LM80" s="46">
        <f>LT80*12*60/(PI() * 'Drive Train'!$F$15)/LL$2*LL80</f>
        <v>8455.4907129883632</v>
      </c>
      <c r="LN80" s="2">
        <f>('DEPRECATED - DT-Prelim Calcs'!$C$6*LL80-LM80)/('DEPRECATED - DT-Prelim Calcs'!$C$6*LL80)*'DEPRECATED - DT-Prelim Calcs'!$C$7*LL80</f>
        <v>-1.7490082920894598</v>
      </c>
      <c r="LO80" s="57">
        <f>LN80/'DEPRECATED - DT-Prelim Calcs'!$C$7*('DEPRECATED - DT-Prelim Calcs'!$C$8-'DEPRECATED - DT-Prelim Calcs'!$C$9)+'DEPRECATED - DT-Prelim Calcs'!$C$9</f>
        <v>-90.411105342355896</v>
      </c>
      <c r="LP80" s="57">
        <f t="shared" si="123"/>
        <v>-90.411105342355896</v>
      </c>
      <c r="LQ80" s="2">
        <f t="shared" si="179"/>
        <v>-2.4682727089047782</v>
      </c>
      <c r="LR80" s="57">
        <f>LQ80*'DEPRECATED - DT-Prelim Calcs'!$C$21/LL$2/'DEPRECATED - DT-Prelim Calcs'!$C$19/'DEPRECATED - DT-Prelim Calcs'!$C$18*3.39*'DEPRECATED - DT-Prelim Calcs'!$C$20</f>
        <v>-63.883610329944716</v>
      </c>
      <c r="LS80" s="46">
        <f t="shared" si="180"/>
        <v>1</v>
      </c>
      <c r="LT80" s="57">
        <f>LR79*'DEPRECATED - DT-Prelim Calcs'!$C$11+LT79</f>
        <v>24.005422783934343</v>
      </c>
      <c r="LU80" s="57">
        <f>LU79+0.5*LR80*'DEPRECATED - DT-Prelim Calcs'!$C$11^2+LT80*'DEPRECATED - DT-Prelim Calcs'!$C$11</f>
        <v>-152043.43320052291</v>
      </c>
      <c r="LV80" s="57">
        <f>MIN('Drive Train'!$F$35-LP79*'DEPRECATED - DT-Prelim Calcs'!$C$21*'Drive Train'!$F$39,LV79+LP$2)</f>
        <v>10.672263662675661</v>
      </c>
      <c r="LW80" s="57">
        <f>'Drive Train'!$F$35-LP80*'DEPRECATED - DT-Prelim Calcs'!$C$21*'Drive Train'!$F$39</f>
        <v>18.5479551632802</v>
      </c>
      <c r="LX80" s="1">
        <f>IF(LU80&gt;='Drive Train'!$F$29,1,0)</f>
        <v>0</v>
      </c>
      <c r="LY80" s="57">
        <f>MIN(LO80,'DEPRECATED - DT-Prelim Calcs'!$C$10)*'DEPRECATED - DT-Prelim Calcs'!$C$11*1000/60/60</f>
        <v>-100.45678371372877</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Train'!$AA$49 + V80*(1-'Drive Train'!$AA$49))</f>
        <v>0</v>
      </c>
      <c r="W81" s="57">
        <f t="shared" si="96"/>
        <v>0</v>
      </c>
      <c r="X81" s="2">
        <f>MAX(MIN(IF(AND(AI80=1,AG81&lt;0),-1,1)*(W81-$C$9)/($C$8-$C$9)*$C$7-$C$29*AE81/T$2 -  AI80*$C$29/2,X$2),MAX(X$4:X80)*-1)</f>
        <v>-0.2458281045106315</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Train'!$F$39,AG80+W$2)-$C$3,IF(AE80-1&lt;=0,0,IF($C$32=Motors!$C$29,MAX(MAX(AG$4:AG80)*-1,AG80-W$2),MAX(0,MAX(AG$4:AG80)*-1,AG80-W$2))))</f>
        <v>0</v>
      </c>
      <c r="AH81" s="57">
        <f>'Drive Train'!$F$35-ABS(W81)*'DEPRECATED - DT-Prelim Calcs'!$C$21*'Drive Train'!$F$39</f>
        <v>12.4</v>
      </c>
      <c r="AI81" s="1">
        <f>IF(AJ81&gt;='Drive Train'!$F$29,1,0)</f>
        <v>1</v>
      </c>
      <c r="AJ81" s="57">
        <f>AJ80+0.5*Y81*'DEPRECATED - DT-Prelim Calcs'!$C$11^2+AE81*'DEPRECATED - DT-Prelim Calcs'!$C$11</f>
        <v>784.33981740885292</v>
      </c>
      <c r="AK81" s="57">
        <f t="shared" si="181"/>
        <v>0</v>
      </c>
      <c r="AL81" s="63">
        <f>AL80+'DEPRECATED - DT-Prelim Calcs'!$C$11</f>
        <v>308</v>
      </c>
      <c r="AM81" s="2">
        <f>AW81/'Drive Train'!$F$35</f>
        <v>0.88882649499639921</v>
      </c>
      <c r="AN81" s="46">
        <f>AU81*12*60/(PI() * 'Drive Train'!$F$15)/AM$2*AM81</f>
        <v>4007.4131699591444</v>
      </c>
      <c r="AO81" s="2">
        <f>('DEPRECATED - DT-Prelim Calcs'!$C$6*AM81-AN81)/('DEPRECATED - DT-Prelim Calcs'!$C$6*AM81)*'DEPRECATED - DT-Prelim Calcs'!$C$7*AM81</f>
        <v>0.33008953781908229</v>
      </c>
      <c r="AP81" s="57">
        <f>AO81/'DEPRECATED - DT-Prelim Calcs'!$C$7*('DEPRECATED - DT-Prelim Calcs'!$C$8-'DEPRECATED - DT-Prelim Calcs'!$C$9)+'DEPRECATED - DT-Prelim Calcs'!$C$9</f>
        <v>20.272816473937038</v>
      </c>
      <c r="AQ81" s="57">
        <f t="shared" si="105"/>
        <v>20.272816473937038</v>
      </c>
      <c r="AR81" s="2">
        <f t="shared" si="125"/>
        <v>8.2106488275002221E-9</v>
      </c>
      <c r="AS81" s="57">
        <f>AR81*'DEPRECATED - DT-Prelim Calcs'!$C$21/AM$2/'DEPRECATED - DT-Prelim Calcs'!$C$19/'DEPRECATED - DT-Prelim Calcs'!$C$18*3.39*'DEPRECATED - DT-Prelim Calcs'!$C$20</f>
        <v>5.9502035063110837E-8</v>
      </c>
      <c r="AT81" s="46">
        <f t="shared" si="126"/>
        <v>0</v>
      </c>
      <c r="AU81" s="57">
        <f>AS80*'DEPRECATED - DT-Prelim Calcs'!$C$11+AU80</f>
        <v>39.345448575907682</v>
      </c>
      <c r="AV81" s="57">
        <f>AV80+0.5*AS81*'DEPRECATED - DT-Prelim Calcs'!$C$11^2+AU81*'DEPRECATED - DT-Prelim Calcs'!$C$11</f>
        <v>12075.599026514741</v>
      </c>
      <c r="AW81" s="57">
        <f>MIN('Drive Train'!$F$35-AQ80*'DEPRECATED - DT-Prelim Calcs'!$C$21*'Drive Train'!$F$39,AW80+AQ$2)</f>
        <v>11.021448537955351</v>
      </c>
      <c r="AX81" s="57">
        <f>'Drive Train'!$F$35-AQ81*'DEPRECATED - DT-Prelim Calcs'!$C$21*'Drive Train'!$F$39</f>
        <v>11.021448479772282</v>
      </c>
      <c r="AY81" s="1">
        <f>IF(AV81&gt;='Drive Train'!$F$29,1,0)</f>
        <v>1</v>
      </c>
      <c r="AZ81" s="57">
        <f t="shared" si="127"/>
        <v>22.525351637707821</v>
      </c>
      <c r="BA81" s="63">
        <f>BA80+'DEPRECATED - DT-Prelim Calcs'!$C$11</f>
        <v>308</v>
      </c>
      <c r="BB81" s="2">
        <f>BL81/'Drive Train'!$F$35</f>
        <v>1.3150249726452232</v>
      </c>
      <c r="BC81" s="46">
        <f>BJ81*12*60/(PI() * 'Drive Train'!$F$15)/BB$2*BB81</f>
        <v>-3540.8438977060523</v>
      </c>
      <c r="BD81" s="2">
        <f>('DEPRECATED - DT-Prelim Calcs'!$C$6*BB81-BC81)/('DEPRECATED - DT-Prelim Calcs'!$C$6*BB81)*'DEPRECATED - DT-Prelim Calcs'!$C$7*BB81</f>
        <v>4.7702296575218153</v>
      </c>
      <c r="BE81" s="57">
        <f>BD81/'DEPRECATED - DT-Prelim Calcs'!$C$7*('DEPRECATED - DT-Prelim Calcs'!$C$8-'DEPRECATED - DT-Prelim Calcs'!$C$9)+'DEPRECATED - DT-Prelim Calcs'!$C$9</f>
        <v>256.65040043985431</v>
      </c>
      <c r="BF81" s="57">
        <f t="shared" si="106"/>
        <v>93</v>
      </c>
      <c r="BG81" s="2">
        <f t="shared" si="128"/>
        <v>1.8933363324134371</v>
      </c>
      <c r="BH81" s="57">
        <f>BG81*'DEPRECATED - DT-Prelim Calcs'!$C$21/BB$2/'DEPRECATED - DT-Prelim Calcs'!$C$19/'DEPRECATED - DT-Prelim Calcs'!$C$18*3.39*'DEPRECATED - DT-Prelim Calcs'!$C$20</f>
        <v>19.819055495381424</v>
      </c>
      <c r="BI81" s="46">
        <f t="shared" si="129"/>
        <v>0</v>
      </c>
      <c r="BJ81" s="57">
        <f>BH80*'DEPRECATED - DT-Prelim Calcs'!$C$11+BJ80</f>
        <v>-16.267443596330537</v>
      </c>
      <c r="BK81" s="57">
        <f>BK80+0.5*BH81*'DEPRECATED - DT-Prelim Calcs'!$C$11^2+BJ81*'DEPRECATED - DT-Prelim Calcs'!$C$11</f>
        <v>7229.7916204395206</v>
      </c>
      <c r="BL81" s="57">
        <f>MIN('Drive Train'!$F$35-BF80*'DEPRECATED - DT-Prelim Calcs'!$C$21*'Drive Train'!$F$39,BL80+BF$2)</f>
        <v>16.306309660800768</v>
      </c>
      <c r="BM81" s="57">
        <f>'Drive Train'!$F$35-BF81*'DEPRECATED - DT-Prelim Calcs'!$C$21*'Drive Train'!$F$39</f>
        <v>6.0759999999999996</v>
      </c>
      <c r="BN81" s="1">
        <f>IF(BK81&gt;='Drive Train'!$F$29,1,0)</f>
        <v>1</v>
      </c>
      <c r="BO81" s="57">
        <f t="shared" si="130"/>
        <v>103.33333333333333</v>
      </c>
      <c r="BP81" s="63">
        <f>BP80+'DEPRECATED - DT-Prelim Calcs'!$C$11</f>
        <v>308</v>
      </c>
      <c r="BQ81" s="2">
        <f>CA81/'Drive Train'!$F$35</f>
        <v>0.48999999999999994</v>
      </c>
      <c r="BR81" s="46">
        <f>BY81*12*60/(PI() * 'Drive Train'!$F$15)/BQ$2*BQ81</f>
        <v>-3716.0836294815658</v>
      </c>
      <c r="BS81" s="2">
        <f>('DEPRECATED - DT-Prelim Calcs'!$C$6*BQ81-BR81)/('DEPRECATED - DT-Prelim Calcs'!$C$6*BQ81)*'DEPRECATED - DT-Prelim Calcs'!$C$7*BQ81</f>
        <v>2.8611554497280625</v>
      </c>
      <c r="BT81" s="57">
        <f>BS81/'DEPRECATED - DT-Prelim Calcs'!$C$7*('DEPRECATED - DT-Prelim Calcs'!$C$8-'DEPRECATED - DT-Prelim Calcs'!$C$9)+'DEPRECATED - DT-Prelim Calcs'!$C$9</f>
        <v>155.01794365149809</v>
      </c>
      <c r="BU81" s="57">
        <f t="shared" si="107"/>
        <v>93</v>
      </c>
      <c r="BV81" s="2">
        <f t="shared" si="131"/>
        <v>1.8828060353728675</v>
      </c>
      <c r="BW81" s="57">
        <f>BV81*'DEPRECATED - DT-Prelim Calcs'!$C$21/BQ$2/'DEPRECATED - DT-Prelim Calcs'!$C$19/'DEPRECATED - DT-Prelim Calcs'!$C$18*3.39*'DEPRECATED - DT-Prelim Calcs'!$C$20</f>
        <v>25.773080821789936</v>
      </c>
      <c r="BX81" s="46">
        <f t="shared" si="132"/>
        <v>0</v>
      </c>
      <c r="BY81" s="57">
        <f>BW80*'DEPRECATED - DT-Prelim Calcs'!$C$11+BY80</f>
        <v>-35.037278002714842</v>
      </c>
      <c r="BZ81" s="57">
        <f>BZ80+0.5*BW81*'DEPRECATED - DT-Prelim Calcs'!$C$11^2+BY81*'DEPRECATED - DT-Prelim Calcs'!$C$11</f>
        <v>-5475.185124639589</v>
      </c>
      <c r="CA81" s="57">
        <f>MIN('Drive Train'!$F$35-BU80*'DEPRECATED - DT-Prelim Calcs'!$C$21*'Drive Train'!$F$39,CA80+BU$2)</f>
        <v>6.0759999999999996</v>
      </c>
      <c r="CB81" s="57">
        <f>'Drive Train'!$F$35-BU81*'DEPRECATED - DT-Prelim Calcs'!$C$21*'Drive Train'!$F$39</f>
        <v>6.0759999999999996</v>
      </c>
      <c r="CC81" s="1">
        <f>IF(BZ81&gt;='Drive Train'!$F$29,1,0)</f>
        <v>0</v>
      </c>
      <c r="CD81" s="57">
        <f t="shared" si="133"/>
        <v>103.33333333333333</v>
      </c>
      <c r="CE81" s="63">
        <f>CE80+'DEPRECATED - DT-Prelim Calcs'!$C$11</f>
        <v>308</v>
      </c>
      <c r="CF81" s="2">
        <f>CP81/'Drive Train'!$F$35</f>
        <v>1.0325895708026469</v>
      </c>
      <c r="CG81" s="46">
        <f>CN81*12*60/(PI() * 'Drive Train'!$F$15)/CF$2*CF81</f>
        <v>-4952.7543409880464</v>
      </c>
      <c r="CH81" s="2">
        <f>('DEPRECATED - DT-Prelim Calcs'!$C$6*CF81-CG81)/('DEPRECATED - DT-Prelim Calcs'!$C$6*CF81)*'DEPRECATED - DT-Prelim Calcs'!$C$7*CF81</f>
        <v>4.7279663744113378</v>
      </c>
      <c r="CI81" s="57">
        <f>CH81/'DEPRECATED - DT-Prelim Calcs'!$C$7*('DEPRECATED - DT-Prelim Calcs'!$C$8-'DEPRECATED - DT-Prelim Calcs'!$C$9)+'DEPRECATED - DT-Prelim Calcs'!$C$9</f>
        <v>254.40045055476128</v>
      </c>
      <c r="CJ81" s="57">
        <f t="shared" si="108"/>
        <v>93</v>
      </c>
      <c r="CK81" s="2">
        <f t="shared" si="134"/>
        <v>1.5241763143494644</v>
      </c>
      <c r="CL81" s="57">
        <f>CK81*'DEPRECATED - DT-Prelim Calcs'!$C$21/CF$2/'DEPRECATED - DT-Prelim Calcs'!$C$19/'DEPRECATED - DT-Prelim Calcs'!$C$18*3.39*'DEPRECATED - DT-Prelim Calcs'!$C$20</f>
        <v>25.773080821789936</v>
      </c>
      <c r="CM81" s="46">
        <f t="shared" si="135"/>
        <v>0</v>
      </c>
      <c r="CN81" s="57">
        <f>CL80*'DEPRECATED - DT-Prelim Calcs'!$C$11+CN80</f>
        <v>-17.938645172895097</v>
      </c>
      <c r="CO81" s="57">
        <f>CO80+0.5*CL81*'DEPRECATED - DT-Prelim Calcs'!$C$11^2+CN81*'DEPRECATED - DT-Prelim Calcs'!$C$11</f>
        <v>-21387.96122276278</v>
      </c>
      <c r="CP81" s="57">
        <f>MIN('Drive Train'!$F$35-CJ80*'DEPRECATED - DT-Prelim Calcs'!$C$21*'Drive Train'!$F$39,CP80+CJ$2)</f>
        <v>12.804110677952821</v>
      </c>
      <c r="CQ81" s="57">
        <f>'Drive Train'!$F$35-CJ81*'DEPRECATED - DT-Prelim Calcs'!$C$21*'Drive Train'!$F$39</f>
        <v>6.0759999999999996</v>
      </c>
      <c r="CR81" s="1">
        <f>IF(CO81&gt;='Drive Train'!$F$29,1,0)</f>
        <v>0</v>
      </c>
      <c r="CS81" s="57">
        <f t="shared" si="136"/>
        <v>103.33333333333333</v>
      </c>
      <c r="CT81" s="63">
        <f>CT80+'DEPRECATED - DT-Prelim Calcs'!$C$11</f>
        <v>308</v>
      </c>
      <c r="CU81" s="2">
        <f>DE81/'Drive Train'!$F$35</f>
        <v>0.48999999999999994</v>
      </c>
      <c r="CV81" s="46">
        <f>DC81*12*60/(PI() * 'Drive Train'!$F$15)/CU$2*CU81</f>
        <v>11917.973571089004</v>
      </c>
      <c r="CW81" s="2">
        <f>('DEPRECATED - DT-Prelim Calcs'!$C$6*CU81-CV81)/('DEPRECATED - DT-Prelim Calcs'!$C$6*CU81)*'DEPRECATED - DT-Prelim Calcs'!$C$7*CU81</f>
        <v>-4.2079023088788938</v>
      </c>
      <c r="CX81" s="57">
        <f>CW81/'DEPRECATED - DT-Prelim Calcs'!$C$7*('DEPRECATED - DT-Prelim Calcs'!$C$8-'DEPRECATED - DT-Prelim Calcs'!$C$9)+'DEPRECATED - DT-Prelim Calcs'!$C$9</f>
        <v>-221.3140523772457</v>
      </c>
      <c r="CY81" s="57">
        <f t="shared" si="109"/>
        <v>-221.3140523772457</v>
      </c>
      <c r="CZ81" s="2">
        <f t="shared" si="137"/>
        <v>-5.9886031246308935</v>
      </c>
      <c r="DA81" s="57">
        <f>CZ81*'DEPRECATED - DT-Prelim Calcs'!$C$21/CU$2/'DEPRECATED - DT-Prelim Calcs'!$C$19/'DEPRECATED - DT-Prelim Calcs'!$C$18*3.39*'DEPRECATED - DT-Prelim Calcs'!$C$20</f>
        <v>-120.55281994394072</v>
      </c>
      <c r="DB81" s="46">
        <f t="shared" si="138"/>
        <v>1</v>
      </c>
      <c r="DC81" s="57">
        <f>DA80*'DEPRECATED - DT-Prelim Calcs'!$C$11+DC80</f>
        <v>76.411057584919462</v>
      </c>
      <c r="DD81" s="57">
        <f>DD80+0.5*DA81*'DEPRECATED - DT-Prelim Calcs'!$C$11^2+DC81*'DEPRECATED - DT-Prelim Calcs'!$C$11</f>
        <v>-39793.207555367611</v>
      </c>
      <c r="DE81" s="57">
        <f>MIN('Drive Train'!$F$35-CY80*'DEPRECATED - DT-Prelim Calcs'!$C$21*'Drive Train'!$F$39,DE80+CY$2)</f>
        <v>6.0759999999999996</v>
      </c>
      <c r="DF81" s="57">
        <f>'Drive Train'!$F$35-CY81*'DEPRECATED - DT-Prelim Calcs'!$C$21*'Drive Train'!$F$39</f>
        <v>27.449355561652709</v>
      </c>
      <c r="DG81" s="1">
        <f>IF(DD81&gt;='Drive Train'!$F$29,1,0)</f>
        <v>0</v>
      </c>
      <c r="DH81" s="57">
        <f t="shared" si="139"/>
        <v>-245.90450264138411</v>
      </c>
      <c r="DI81" s="63">
        <f>DI80+'DEPRECATED - DT-Prelim Calcs'!$C$11</f>
        <v>308</v>
      </c>
      <c r="DJ81" s="2">
        <f>DT81/'Drive Train'!$F$35</f>
        <v>0.48999999999999994</v>
      </c>
      <c r="DK81" s="46">
        <f>DR81*12*60/(PI() * 'Drive Train'!$F$15)/DJ$2*DJ81</f>
        <v>-56506.054099222965</v>
      </c>
      <c r="DL81" s="2">
        <f>('DEPRECATED - DT-Prelim Calcs'!$C$6*DJ81-DK81)/('DEPRECATED - DT-Prelim Calcs'!$C$6*DJ81)*'DEPRECATED - DT-Prelim Calcs'!$C$7*DJ81</f>
        <v>26.730541722162727</v>
      </c>
      <c r="DM81" s="57">
        <f>DL81/'DEPRECATED - DT-Prelim Calcs'!$C$7*('DEPRECATED - DT-Prelim Calcs'!$C$8-'DEPRECATED - DT-Prelim Calcs'!$C$9)+'DEPRECATED - DT-Prelim Calcs'!$C$9</f>
        <v>1425.7408725948042</v>
      </c>
      <c r="DN81" s="57">
        <f t="shared" si="110"/>
        <v>93</v>
      </c>
      <c r="DO81" s="2">
        <f t="shared" si="140"/>
        <v>1.1037138828047846</v>
      </c>
      <c r="DP81" s="57">
        <f>DO81*'DEPRECATED - DT-Prelim Calcs'!$C$21/DJ$2/'DEPRECATED - DT-Prelim Calcs'!$C$19/'DEPRECATED - DT-Prelim Calcs'!$C$18*3.39*'DEPRECATED - DT-Prelim Calcs'!$C$20</f>
        <v>25.773080821789936</v>
      </c>
      <c r="DQ81" s="46">
        <f t="shared" si="141"/>
        <v>0</v>
      </c>
      <c r="DR81" s="57">
        <f>DP80*'DEPRECATED - DT-Prelim Calcs'!$C$11+DR80</f>
        <v>-312.31351942552135</v>
      </c>
      <c r="DS81" s="57">
        <f>DS80+0.5*DP81*'DEPRECATED - DT-Prelim Calcs'!$C$11^2+DR81*'DEPRECATED - DT-Prelim Calcs'!$C$11</f>
        <v>-87428.935303585095</v>
      </c>
      <c r="DT81" s="57">
        <f>MIN('Drive Train'!$F$35-DN80*'DEPRECATED - DT-Prelim Calcs'!$C$21*'Drive Train'!$F$39,DT80+DN$2)</f>
        <v>6.0759999999999996</v>
      </c>
      <c r="DU81" s="57">
        <f>'Drive Train'!$F$35-DN81*'DEPRECATED - DT-Prelim Calcs'!$C$21*'Drive Train'!$F$39</f>
        <v>6.0759999999999996</v>
      </c>
      <c r="DV81" s="1">
        <f>IF(DS81&gt;='Drive Train'!$F$29,1,0)</f>
        <v>0</v>
      </c>
      <c r="DW81" s="57">
        <f t="shared" si="142"/>
        <v>103.33333333333333</v>
      </c>
      <c r="DX81" s="63">
        <f>DX80+'DEPRECATED - DT-Prelim Calcs'!$C$11</f>
        <v>308</v>
      </c>
      <c r="DY81" s="2">
        <f>EI81/'Drive Train'!$F$35</f>
        <v>0.48999999999999994</v>
      </c>
      <c r="DZ81" s="46">
        <f>EG81*12*60/(PI() * 'Drive Train'!$F$15)/DY$2*DY81</f>
        <v>2667.4591050243648</v>
      </c>
      <c r="EA81" s="2">
        <f>('DEPRECATED - DT-Prelim Calcs'!$C$6*DY81-DZ81)/('DEPRECATED - DT-Prelim Calcs'!$C$6*DY81)*'DEPRECATED - DT-Prelim Calcs'!$C$7*DY81</f>
        <v>-2.5211903022273857E-2</v>
      </c>
      <c r="EB81" s="57">
        <f>EA81/'DEPRECATED - DT-Prelim Calcs'!$C$7*('DEPRECATED - DT-Prelim Calcs'!$C$8-'DEPRECATED - DT-Prelim Calcs'!$C$9)+'DEPRECATED - DT-Prelim Calcs'!$C$9</f>
        <v>1.3578061586067489</v>
      </c>
      <c r="EC81" s="57">
        <f t="shared" si="111"/>
        <v>1.3578061586067489</v>
      </c>
      <c r="ED81" s="2">
        <f t="shared" si="143"/>
        <v>-0.42376511141539835</v>
      </c>
      <c r="EE81" s="57">
        <f>ED81*'DEPRECATED - DT-Prelim Calcs'!$C$21/DY$2/'DEPRECATED - DT-Prelim Calcs'!$C$19/'DEPRECATED - DT-Prelim Calcs'!$C$18*3.39*'DEPRECATED - DT-Prelim Calcs'!$C$20</f>
        <v>-11.260326174167004</v>
      </c>
      <c r="EF81" s="46">
        <f t="shared" si="144"/>
        <v>1</v>
      </c>
      <c r="EG81" s="57">
        <f>EE80*'DEPRECATED - DT-Prelim Calcs'!$C$11+EG80</f>
        <v>12.956199641459108</v>
      </c>
      <c r="EH81" s="57">
        <f>EH80+0.5*EE81*'DEPRECATED - DT-Prelim Calcs'!$C$11^2+EG81*'DEPRECATED - DT-Prelim Calcs'!$C$11</f>
        <v>-131607.52350706985</v>
      </c>
      <c r="EI81" s="57">
        <f>MIN('Drive Train'!$F$35-EC80*'DEPRECATED - DT-Prelim Calcs'!$C$21*'Drive Train'!$F$39,EI80+EC$2)</f>
        <v>6.0759999999999996</v>
      </c>
      <c r="EJ81" s="57">
        <f>'Drive Train'!$F$35-EC81*'DEPRECATED - DT-Prelim Calcs'!$C$21*'Drive Train'!$F$39</f>
        <v>12.307669181214742</v>
      </c>
      <c r="EK81" s="1">
        <f>IF(EH81&gt;='Drive Train'!$F$29,1,0)</f>
        <v>0</v>
      </c>
      <c r="EL81" s="57">
        <f t="shared" si="145"/>
        <v>1.5086735095630543</v>
      </c>
      <c r="EM81" s="63">
        <f>EM80+'DEPRECATED - DT-Prelim Calcs'!$C$11</f>
        <v>308</v>
      </c>
      <c r="EN81" s="2">
        <f>EX81/'Drive Train'!$F$35</f>
        <v>0.48999999999999994</v>
      </c>
      <c r="EO81" s="46">
        <f>EV81*12*60/(PI() * 'Drive Train'!$F$15)/EN$2*EN81</f>
        <v>-204251.69453734736</v>
      </c>
      <c r="EP81" s="2">
        <f>('DEPRECATED - DT-Prelim Calcs'!$C$6*EN81-EO81)/('DEPRECATED - DT-Prelim Calcs'!$C$6*EN81)*'DEPRECATED - DT-Prelim Calcs'!$C$7*EN81</f>
        <v>93.53485569137095</v>
      </c>
      <c r="EQ81" s="57">
        <f>EP81/'DEPRECATED - DT-Prelim Calcs'!$C$7*('DEPRECATED - DT-Prelim Calcs'!$C$8-'DEPRECATED - DT-Prelim Calcs'!$C$9)+'DEPRECATED - DT-Prelim Calcs'!$C$9</f>
        <v>4982.1697034036897</v>
      </c>
      <c r="ER81" s="57">
        <f t="shared" si="112"/>
        <v>93</v>
      </c>
      <c r="ES81" s="2">
        <f t="shared" si="146"/>
        <v>0.86507304327942547</v>
      </c>
      <c r="ET81" s="57">
        <f>ES81*'DEPRECATED - DT-Prelim Calcs'!$C$21/EN$2/'DEPRECATED - DT-Prelim Calcs'!$C$19/'DEPRECATED - DT-Prelim Calcs'!$C$18*3.39*'DEPRECATED - DT-Prelim Calcs'!$C$20</f>
        <v>25.773080821789936</v>
      </c>
      <c r="EU81" s="46">
        <f t="shared" si="147"/>
        <v>0</v>
      </c>
      <c r="EV81" s="57">
        <f>ET80*'DEPRECATED - DT-Prelim Calcs'!$C$11+EV80</f>
        <v>-884.82573502729861</v>
      </c>
      <c r="EW81" s="57">
        <f>EW80+0.5*ET81*'DEPRECATED - DT-Prelim Calcs'!$C$11^2+EV81*'DEPRECATED - DT-Prelim Calcs'!$C$11</f>
        <v>-158936.0744353334</v>
      </c>
      <c r="EX81" s="57">
        <f>MIN('Drive Train'!$F$35-ER80*'DEPRECATED - DT-Prelim Calcs'!$C$21*'Drive Train'!$F$39,EX80+ER$2)</f>
        <v>6.0759999999999996</v>
      </c>
      <c r="EY81" s="57">
        <f>'Drive Train'!$F$35-ER81*'DEPRECATED - DT-Prelim Calcs'!$C$21*'Drive Train'!$F$39</f>
        <v>6.0759999999999996</v>
      </c>
      <c r="EZ81" s="1">
        <f>IF(EW81&gt;='Drive Train'!$F$29,1,0)</f>
        <v>0</v>
      </c>
      <c r="FA81" s="57">
        <f t="shared" si="148"/>
        <v>103.33333333333333</v>
      </c>
      <c r="FB81" s="63">
        <f>FB80+'DEPRECATED - DT-Prelim Calcs'!$C$11</f>
        <v>308</v>
      </c>
      <c r="FC81" s="2">
        <f>FM81/'Drive Train'!$F$35</f>
        <v>0.48999999999999994</v>
      </c>
      <c r="FD81" s="46">
        <f>FK81*12*60/(PI() * 'Drive Train'!$F$15)/FC$2*FC81</f>
        <v>-64361.600274292105</v>
      </c>
      <c r="FE81" s="2">
        <f>('DEPRECATED - DT-Prelim Calcs'!$C$6*FC81-FD81)/('DEPRECATED - DT-Prelim Calcs'!$C$6*FC81)*'DEPRECATED - DT-Prelim Calcs'!$C$7*FC81</f>
        <v>30.282486615580485</v>
      </c>
      <c r="FF81" s="57">
        <f>FE81/'DEPRECATED - DT-Prelim Calcs'!$C$7*('DEPRECATED - DT-Prelim Calcs'!$C$8-'DEPRECATED - DT-Prelim Calcs'!$C$9)+'DEPRECATED - DT-Prelim Calcs'!$C$9</f>
        <v>1614.8340384975006</v>
      </c>
      <c r="FG81" s="57">
        <f t="shared" si="113"/>
        <v>93</v>
      </c>
      <c r="FH81" s="2">
        <f t="shared" si="149"/>
        <v>0.78067567320338405</v>
      </c>
      <c r="FI81" s="57">
        <f>FH81*'DEPRECATED - DT-Prelim Calcs'!$C$21/FC$2/'DEPRECATED - DT-Prelim Calcs'!$C$19/'DEPRECATED - DT-Prelim Calcs'!$C$18*3.39*'DEPRECATED - DT-Prelim Calcs'!$C$20</f>
        <v>25.773080821789936</v>
      </c>
      <c r="FJ81" s="46">
        <f t="shared" si="150"/>
        <v>0</v>
      </c>
      <c r="FK81" s="57">
        <f>FI80*'DEPRECATED - DT-Prelim Calcs'!$C$11+FK80</f>
        <v>-251.61514509083986</v>
      </c>
      <c r="FL81" s="57">
        <f>FL80+0.5*FI81*'DEPRECATED - DT-Prelim Calcs'!$C$11^2+FK81*'DEPRECATED - DT-Prelim Calcs'!$C$11</f>
        <v>-210725.67020486348</v>
      </c>
      <c r="FM81" s="57">
        <f>MIN('Drive Train'!$F$35-FG80*'DEPRECATED - DT-Prelim Calcs'!$C$21*'Drive Train'!$F$39,FM80+FG$2)</f>
        <v>6.0759999999999996</v>
      </c>
      <c r="FN81" s="57">
        <f>'Drive Train'!$F$35-FG81*'DEPRECATED - DT-Prelim Calcs'!$C$21*'Drive Train'!$F$39</f>
        <v>6.0759999999999996</v>
      </c>
      <c r="FO81" s="1">
        <f>IF(FL81&gt;='Drive Train'!$F$29,1,0)</f>
        <v>0</v>
      </c>
      <c r="FP81" s="57">
        <f t="shared" si="151"/>
        <v>103.33333333333333</v>
      </c>
      <c r="FQ81" s="63">
        <f>FQ80+'DEPRECATED - DT-Prelim Calcs'!$C$11</f>
        <v>308</v>
      </c>
      <c r="FR81" s="2">
        <f>GB81/'Drive Train'!$F$35</f>
        <v>0.48999999999999994</v>
      </c>
      <c r="FS81" s="46">
        <f>FZ81*12*60/(PI() * 'Drive Train'!$F$15)/FR$2*FR81</f>
        <v>-225476.95721052619</v>
      </c>
      <c r="FT81" s="2">
        <f>('DEPRECATED - DT-Prelim Calcs'!$C$6*FR81-FS81)/('DEPRECATED - DT-Prelim Calcs'!$C$6*FR81)*'DEPRECATED - DT-Prelim Calcs'!$C$7*FR81</f>
        <v>103.13201948918727</v>
      </c>
      <c r="FU81" s="57">
        <f>FT81/'DEPRECATED - DT-Prelim Calcs'!$C$7*('DEPRECATED - DT-Prelim Calcs'!$C$8-'DEPRECATED - DT-Prelim Calcs'!$C$9)+'DEPRECATED - DT-Prelim Calcs'!$C$9</f>
        <v>5493.089253304036</v>
      </c>
      <c r="FV81" s="57">
        <f t="shared" si="114"/>
        <v>93</v>
      </c>
      <c r="FW81" s="2">
        <f t="shared" si="152"/>
        <v>0.7112822800297498</v>
      </c>
      <c r="FX81" s="57">
        <f>FW81*'DEPRECATED - DT-Prelim Calcs'!$C$21/FR$2/'DEPRECATED - DT-Prelim Calcs'!$C$19/'DEPRECATED - DT-Prelim Calcs'!$C$18*3.39*'DEPRECATED - DT-Prelim Calcs'!$C$20</f>
        <v>25.773080821789936</v>
      </c>
      <c r="FY81" s="46">
        <f t="shared" si="153"/>
        <v>0</v>
      </c>
      <c r="FZ81" s="57">
        <f>FX80*'DEPRECATED - DT-Prelim Calcs'!$C$11+FZ80</f>
        <v>-803.12556953103092</v>
      </c>
      <c r="GA81" s="57">
        <f>GA80+0.5*FX81*'DEPRECATED - DT-Prelim Calcs'!$C$11^2+FZ81*'DEPRECATED - DT-Prelim Calcs'!$C$11</f>
        <v>-243795.49782242056</v>
      </c>
      <c r="GB81" s="57">
        <f>MIN('Drive Train'!$F$35-FV80*'DEPRECATED - DT-Prelim Calcs'!$C$21*'Drive Train'!$F$39,GB80+FV$2)</f>
        <v>6.0759999999999996</v>
      </c>
      <c r="GC81" s="57">
        <f>'Drive Train'!$F$35-FV81*'DEPRECATED - DT-Prelim Calcs'!$C$21*'Drive Train'!$F$39</f>
        <v>6.0759999999999996</v>
      </c>
      <c r="GD81" s="1">
        <f>IF(GA81&gt;='Drive Train'!$F$29,1,0)</f>
        <v>0</v>
      </c>
      <c r="GE81" s="57">
        <f t="shared" si="154"/>
        <v>103.33333333333333</v>
      </c>
      <c r="GF81" s="63">
        <f>GF80+'DEPRECATED - DT-Prelim Calcs'!$C$11</f>
        <v>308</v>
      </c>
      <c r="GG81" s="2">
        <f>GQ81/'Drive Train'!$F$35</f>
        <v>0.83548387096774201</v>
      </c>
      <c r="GH81" s="46">
        <f>GO81*12*60/(PI() * 'Drive Train'!$F$15)/GG$2*GG81</f>
        <v>-123637.13139374398</v>
      </c>
      <c r="GI81" s="2">
        <f>('DEPRECATED - DT-Prelim Calcs'!$C$6*GG81-GH81)/('DEPRECATED - DT-Prelim Calcs'!$C$6*GG81)*'DEPRECATED - DT-Prelim Calcs'!$C$7*GG81</f>
        <v>57.916984545340519</v>
      </c>
      <c r="GJ81" s="57">
        <f>GI81/'DEPRECATED - DT-Prelim Calcs'!$C$7*('DEPRECATED - DT-Prelim Calcs'!$C$8-'DEPRECATED - DT-Prelim Calcs'!$C$9)+'DEPRECATED - DT-Prelim Calcs'!$C$9</f>
        <v>3085.9983888660531</v>
      </c>
      <c r="GK81" s="57">
        <f t="shared" si="155"/>
        <v>29.999999999999982</v>
      </c>
      <c r="GL81" s="2">
        <f t="shared" si="156"/>
        <v>0.99579519204165001</v>
      </c>
      <c r="GM81" s="57">
        <f>GL81*'DEPRECATED - DT-Prelim Calcs'!$C$21/GG$2/'DEPRECATED - DT-Prelim Calcs'!$C$19/'DEPRECATED - DT-Prelim Calcs'!$C$18*3.39*'DEPRECATED - DT-Prelim Calcs'!$C$20</f>
        <v>25.773080821789936</v>
      </c>
      <c r="GN81" s="46">
        <f t="shared" si="157"/>
        <v>0</v>
      </c>
      <c r="GO81" s="57">
        <f>GM80*'DEPRECATED - DT-Prelim Calcs'!$C$11+GO80</f>
        <v>-361.58986830698393</v>
      </c>
      <c r="GP81" s="57">
        <f>GP80+0.5*GM81*'DEPRECATED - DT-Prelim Calcs'!$C$11^2+GO81*'DEPRECATED - DT-Prelim Calcs'!$C$11</f>
        <v>-112163.48931079815</v>
      </c>
      <c r="GQ81" s="57">
        <f>MIN('Drive Train'!$F$35-GK80*'DEPRECATED - DT-Prelim Calcs'!$C$21*'Drive Train'!$F$39,GQ80+GK$2)</f>
        <v>10.360000000000001</v>
      </c>
      <c r="GR81" s="57">
        <f>'Drive Train'!$F$35-GK81*'DEPRECATED - DT-Prelim Calcs'!$C$21*'Drive Train'!$F$39</f>
        <v>10.360000000000001</v>
      </c>
      <c r="GS81" s="1">
        <f>IF(GP81&gt;='Drive Train'!$F$29,1,0)</f>
        <v>0</v>
      </c>
      <c r="GT81" s="57">
        <f t="shared" si="158"/>
        <v>33.333333333333314</v>
      </c>
      <c r="GU81" s="63">
        <f>GU80+'DEPRECATED - DT-Prelim Calcs'!$C$11</f>
        <v>308</v>
      </c>
      <c r="GV81" s="2">
        <f>HF81/'Drive Train'!$F$35</f>
        <v>0.81720430107526887</v>
      </c>
      <c r="GW81" s="46">
        <f>HD81*12*60/(PI() * 'Drive Train'!$F$15)/GV$2*GV81</f>
        <v>-327609.28099892684</v>
      </c>
      <c r="GX81" s="2">
        <f>('DEPRECATED - DT-Prelim Calcs'!$C$6*GV81-GW81)/('DEPRECATED - DT-Prelim Calcs'!$C$6*GV81)*'DEPRECATED - DT-Prelim Calcs'!$C$7*GV81</f>
        <v>150.10048810807052</v>
      </c>
      <c r="GY81" s="57">
        <f>GX81/'DEPRECATED - DT-Prelim Calcs'!$C$7*('DEPRECATED - DT-Prelim Calcs'!$C$8-'DEPRECATED - DT-Prelim Calcs'!$C$9)+'DEPRECATED - DT-Prelim Calcs'!$C$9</f>
        <v>7993.5268150479042</v>
      </c>
      <c r="GZ81" s="57">
        <f t="shared" si="115"/>
        <v>33.333333333333314</v>
      </c>
      <c r="HA81" s="2">
        <f t="shared" si="159"/>
        <v>0.99579519204165001</v>
      </c>
      <c r="HB81" s="57">
        <f>HA81*'DEPRECATED - DT-Prelim Calcs'!$C$21/GV$2/'DEPRECATED - DT-Prelim Calcs'!$C$19/'DEPRECATED - DT-Prelim Calcs'!$C$18*3.39*'DEPRECATED - DT-Prelim Calcs'!$C$20</f>
        <v>25.773080821789936</v>
      </c>
      <c r="HC81" s="46">
        <f t="shared" si="160"/>
        <v>0</v>
      </c>
      <c r="HD81" s="57">
        <f>HB80*'DEPRECATED - DT-Prelim Calcs'!$C$11+HD80</f>
        <v>-979.55980510610368</v>
      </c>
      <c r="HE81" s="57">
        <f>HE80+0.5*HB81*'DEPRECATED - DT-Prelim Calcs'!$C$11^2+HD81*'DEPRECATED - DT-Prelim Calcs'!$C$11</f>
        <v>-125941.09075033136</v>
      </c>
      <c r="HF81" s="57">
        <f>MIN('Drive Train'!$F$35-GZ80*'DEPRECATED - DT-Prelim Calcs'!$C$21*'Drive Train'!$F$39,HF80+GZ$2)</f>
        <v>10.133333333333335</v>
      </c>
      <c r="HG81" s="57">
        <f>'Drive Train'!$F$35-GZ81*'DEPRECATED - DT-Prelim Calcs'!$C$21*'Drive Train'!$F$39</f>
        <v>10.133333333333335</v>
      </c>
      <c r="HH81" s="1">
        <f>IF(HE81&gt;='Drive Train'!$F$29,1,0)</f>
        <v>0</v>
      </c>
      <c r="HI81" s="57">
        <f t="shared" si="161"/>
        <v>37.037037037037017</v>
      </c>
      <c r="HJ81" s="63">
        <f>HJ80+'DEPRECATED - DT-Prelim Calcs'!$C$11</f>
        <v>308</v>
      </c>
      <c r="HK81" s="2">
        <f>HU81/'Drive Train'!$F$35</f>
        <v>0.79892473118279583</v>
      </c>
      <c r="HL81" s="46">
        <f>HS81*12*60/(PI() * 'Drive Train'!$F$15)/HK$2*HK81</f>
        <v>-128913.54889271055</v>
      </c>
      <c r="HM81" s="2">
        <f>('DEPRECATED - DT-Prelim Calcs'!$C$6*HK81-HL81)/('DEPRECATED - DT-Prelim Calcs'!$C$6*HK81)*'DEPRECATED - DT-Prelim Calcs'!$C$7*HK81</f>
        <v>60.214649283469946</v>
      </c>
      <c r="HN81" s="57">
        <f>HM81/'DEPRECATED - DT-Prelim Calcs'!$C$7*('DEPRECATED - DT-Prelim Calcs'!$C$8-'DEPRECATED - DT-Prelim Calcs'!$C$9)+'DEPRECATED - DT-Prelim Calcs'!$C$9</f>
        <v>3208.3180510660554</v>
      </c>
      <c r="HO81" s="57">
        <f t="shared" si="116"/>
        <v>36.66666666666665</v>
      </c>
      <c r="HP81" s="2">
        <f t="shared" si="162"/>
        <v>0.99579519204165001</v>
      </c>
      <c r="HQ81" s="57">
        <f>HP81*'DEPRECATED - DT-Prelim Calcs'!$C$21/HK$2/'DEPRECATED - DT-Prelim Calcs'!$C$19/'DEPRECATED - DT-Prelim Calcs'!$C$18*3.39*'DEPRECATED - DT-Prelim Calcs'!$C$20</f>
        <v>25.773080821789936</v>
      </c>
      <c r="HR81" s="46">
        <f t="shared" si="163"/>
        <v>0</v>
      </c>
      <c r="HS81" s="57">
        <f>HQ80*'DEPRECATED - DT-Prelim Calcs'!$C$11+HS80</f>
        <v>-394.2739668840178</v>
      </c>
      <c r="HT81" s="57">
        <f>HT80+0.5*HQ81*'DEPRECATED - DT-Prelim Calcs'!$C$11^2+HS81*'DEPRECATED - DT-Prelim Calcs'!$C$11</f>
        <v>-128988.56778255242</v>
      </c>
      <c r="HU81" s="57">
        <f>MIN('Drive Train'!$F$35-HO80*'DEPRECATED - DT-Prelim Calcs'!$C$21*'Drive Train'!$F$39,HU80+HO$2)</f>
        <v>9.9066666666666681</v>
      </c>
      <c r="HV81" s="57">
        <f>'Drive Train'!$F$35-HO81*'DEPRECATED - DT-Prelim Calcs'!$C$21*'Drive Train'!$F$39</f>
        <v>9.9066666666666681</v>
      </c>
      <c r="HW81" s="1">
        <f>IF(HT81&gt;='Drive Train'!$F$29,1,0)</f>
        <v>0</v>
      </c>
      <c r="HX81" s="57">
        <f t="shared" si="164"/>
        <v>40.740740740740726</v>
      </c>
      <c r="HY81" s="63">
        <f>HY80+'DEPRECATED - DT-Prelim Calcs'!$C$11</f>
        <v>308</v>
      </c>
      <c r="HZ81" s="2">
        <f>IJ81/'Drive Train'!$F$35</f>
        <v>0.78064516129032269</v>
      </c>
      <c r="IA81" s="46">
        <f>IH81*12*60/(PI() * 'Drive Train'!$F$15)/HZ$2*HZ81</f>
        <v>-160926.91100985135</v>
      </c>
      <c r="IB81" s="2">
        <f>('DEPRECATED - DT-Prelim Calcs'!$C$6*HZ81-IA81)/('DEPRECATED - DT-Prelim Calcs'!$C$6*HZ81)*'DEPRECATED - DT-Prelim Calcs'!$C$7*HZ81</f>
        <v>74.64568045479632</v>
      </c>
      <c r="IC81" s="57">
        <f>IB81/'DEPRECATED - DT-Prelim Calcs'!$C$7*('DEPRECATED - DT-Prelim Calcs'!$C$8-'DEPRECATED - DT-Prelim Calcs'!$C$9)+'DEPRECATED - DT-Prelim Calcs'!$C$9</f>
        <v>3976.5758515976627</v>
      </c>
      <c r="ID81" s="57">
        <f t="shared" si="117"/>
        <v>39.999999999999986</v>
      </c>
      <c r="IE81" s="2">
        <f t="shared" si="165"/>
        <v>0.99579519204165001</v>
      </c>
      <c r="IF81" s="57">
        <f>IE81*'DEPRECATED - DT-Prelim Calcs'!$C$21/HZ$2/'DEPRECATED - DT-Prelim Calcs'!$C$19/'DEPRECATED - DT-Prelim Calcs'!$C$18*3.39*'DEPRECATED - DT-Prelim Calcs'!$C$20</f>
        <v>25.773080821789936</v>
      </c>
      <c r="IG81" s="46">
        <f t="shared" si="166"/>
        <v>0</v>
      </c>
      <c r="IH81" s="57">
        <f>IF80*'DEPRECATED - DT-Prelim Calcs'!$C$11+IH80</f>
        <v>-503.70980671431619</v>
      </c>
      <c r="II81" s="57">
        <f>II80+0.5*IF81*'DEPRECATED - DT-Prelim Calcs'!$C$11^2+IH81*'DEPRECATED - DT-Prelim Calcs'!$C$11</f>
        <v>-153377.00217240918</v>
      </c>
      <c r="IJ81" s="57">
        <f>MIN('Drive Train'!$F$35-ID80*'DEPRECATED - DT-Prelim Calcs'!$C$21*'Drive Train'!$F$39,IJ80+ID$2)</f>
        <v>9.6800000000000015</v>
      </c>
      <c r="IK81" s="57">
        <f>'Drive Train'!$F$35-ID81*'DEPRECATED - DT-Prelim Calcs'!$C$21*'Drive Train'!$F$39</f>
        <v>9.6800000000000015</v>
      </c>
      <c r="IL81" s="1">
        <f>IF(II81&gt;='Drive Train'!$F$29,1,0)</f>
        <v>0</v>
      </c>
      <c r="IM81" s="57">
        <f t="shared" si="167"/>
        <v>44.444444444444429</v>
      </c>
      <c r="IN81" s="63">
        <f>IN80+'DEPRECATED - DT-Prelim Calcs'!$C$11</f>
        <v>308</v>
      </c>
      <c r="IO81" s="2">
        <f>IY81/'Drive Train'!$F$35</f>
        <v>0.76236559139784954</v>
      </c>
      <c r="IP81" s="46">
        <f>IW81*12*60/(PI() * 'Drive Train'!$F$15)/IO$2*IO81</f>
        <v>-40845.505025859064</v>
      </c>
      <c r="IQ81" s="2">
        <f>('DEPRECATED - DT-Prelim Calcs'!$C$6*IO81-IP81)/('DEPRECATED - DT-Prelim Calcs'!$C$6*IO81)*'DEPRECATED - DT-Prelim Calcs'!$C$7*IO81</f>
        <v>20.305906537242613</v>
      </c>
      <c r="IR81" s="57">
        <f>IQ81/'DEPRECATED - DT-Prelim Calcs'!$C$7*('DEPRECATED - DT-Prelim Calcs'!$C$8-'DEPRECATED - DT-Prelim Calcs'!$C$9)+'DEPRECATED - DT-Prelim Calcs'!$C$9</f>
        <v>1083.715688268974</v>
      </c>
      <c r="IS81" s="57">
        <f t="shared" si="118"/>
        <v>43.333333333333321</v>
      </c>
      <c r="IT81" s="2">
        <f t="shared" si="168"/>
        <v>0.99579519204165001</v>
      </c>
      <c r="IU81" s="57">
        <f>IT81*'DEPRECATED - DT-Prelim Calcs'!$C$21/IO$2/'DEPRECATED - DT-Prelim Calcs'!$C$19/'DEPRECATED - DT-Prelim Calcs'!$C$18*3.39*'DEPRECATED - DT-Prelim Calcs'!$C$20</f>
        <v>25.773080821789936</v>
      </c>
      <c r="IV81" s="46">
        <f t="shared" si="169"/>
        <v>0</v>
      </c>
      <c r="IW81" s="57">
        <f>IU80*'DEPRECATED - DT-Prelim Calcs'!$C$11+IW80</f>
        <v>-130.91408866546601</v>
      </c>
      <c r="IX81" s="57">
        <f>IX80+0.5*IU81*'DEPRECATED - DT-Prelim Calcs'!$C$11^2+IW81*'DEPRECATED - DT-Prelim Calcs'!$C$11</f>
        <v>-134358.07583110107</v>
      </c>
      <c r="IY81" s="57">
        <f>MIN('Drive Train'!$F$35-IS80*'DEPRECATED - DT-Prelim Calcs'!$C$21*'Drive Train'!$F$39,IY80+IS$2)</f>
        <v>9.4533333333333349</v>
      </c>
      <c r="IZ81" s="57">
        <f>'Drive Train'!$F$35-IS81*'DEPRECATED - DT-Prelim Calcs'!$C$21*'Drive Train'!$F$39</f>
        <v>9.4533333333333349</v>
      </c>
      <c r="JA81" s="1">
        <f>IF(IX81&gt;='Drive Train'!$F$29,1,0)</f>
        <v>0</v>
      </c>
      <c r="JB81" s="57">
        <f t="shared" si="170"/>
        <v>48.148148148148138</v>
      </c>
      <c r="JC81" s="63">
        <f>JC80+'DEPRECATED - DT-Prelim Calcs'!$C$11</f>
        <v>308</v>
      </c>
      <c r="JD81" s="2">
        <f>JN81/'Drive Train'!$F$35</f>
        <v>0.74408602150537628</v>
      </c>
      <c r="JE81" s="46">
        <f>JL81*12*60/(PI() * 'Drive Train'!$F$15)/JD$2*JD81</f>
        <v>-192875.74409928612</v>
      </c>
      <c r="JF81" s="2">
        <f>('DEPRECATED - DT-Prelim Calcs'!$C$6*JD81-JE81)/('DEPRECATED - DT-Prelim Calcs'!$C$6*JD81)*'DEPRECATED - DT-Prelim Calcs'!$C$7*JD81</f>
        <v>89.003480572480797</v>
      </c>
      <c r="JG81" s="57">
        <f>JF81/'DEPRECATED - DT-Prelim Calcs'!$C$7*('DEPRECATED - DT-Prelim Calcs'!$C$8-'DEPRECATED - DT-Prelim Calcs'!$C$9)+'DEPRECATED - DT-Prelim Calcs'!$C$9</f>
        <v>4740.9350860785416</v>
      </c>
      <c r="JH81" s="57">
        <f t="shared" si="119"/>
        <v>46.666666666666657</v>
      </c>
      <c r="JI81" s="2">
        <f t="shared" si="171"/>
        <v>0.99579519204165001</v>
      </c>
      <c r="JJ81" s="57">
        <f>JI81*'DEPRECATED - DT-Prelim Calcs'!$C$21/JD$2/'DEPRECATED - DT-Prelim Calcs'!$C$19/'DEPRECATED - DT-Prelim Calcs'!$C$18*3.39*'DEPRECATED - DT-Prelim Calcs'!$C$20</f>
        <v>25.773080821789936</v>
      </c>
      <c r="JK81" s="46">
        <f t="shared" si="172"/>
        <v>0</v>
      </c>
      <c r="JL81" s="57">
        <f>JJ80*'DEPRECATED - DT-Prelim Calcs'!$C$11+JL80</f>
        <v>-633.37347541330519</v>
      </c>
      <c r="JM81" s="57">
        <f>JM80+0.5*JJ81*'DEPRECATED - DT-Prelim Calcs'!$C$11^2+JL81*'DEPRECATED - DT-Prelim Calcs'!$C$11</f>
        <v>-151839.30306991588</v>
      </c>
      <c r="JN81" s="57">
        <f>MIN('Drive Train'!$F$35-JH80*'DEPRECATED - DT-Prelim Calcs'!$C$21*'Drive Train'!$F$39,JN80+JH$2)</f>
        <v>9.2266666666666666</v>
      </c>
      <c r="JO81" s="57">
        <f>'Drive Train'!$F$35-JH81*'DEPRECATED - DT-Prelim Calcs'!$C$21*'Drive Train'!$F$39</f>
        <v>9.2266666666666666</v>
      </c>
      <c r="JP81" s="1">
        <f>IF(JM81&gt;='Drive Train'!$F$29,1,0)</f>
        <v>0</v>
      </c>
      <c r="JQ81" s="57">
        <f>MIN(JG81,'DEPRECATED - DT-Prelim Calcs'!$C$10)*'DEPRECATED - DT-Prelim Calcs'!$C$11*1000/60/60</f>
        <v>103.33333333333333</v>
      </c>
      <c r="JR81" s="63">
        <f>JR80+'DEPRECATED - DT-Prelim Calcs'!$C$11</f>
        <v>308</v>
      </c>
      <c r="JS81" s="2">
        <f>KC81/'Drive Train'!$F$35</f>
        <v>0.72580645161290325</v>
      </c>
      <c r="JT81" s="46">
        <f>KA81*12*60/(PI() * 'Drive Train'!$F$15)/JS$2*JS81</f>
        <v>-280012.69130267436</v>
      </c>
      <c r="JU81" s="2">
        <f>('DEPRECATED - DT-Prelim Calcs'!$C$6*JS81-JT81)/('DEPRECATED - DT-Prelim Calcs'!$C$6*JS81)*'DEPRECATED - DT-Prelim Calcs'!$C$7*JS81</f>
        <v>128.35905959706352</v>
      </c>
      <c r="JV81" s="57">
        <f>JU81/'DEPRECATED - DT-Prelim Calcs'!$C$7*('DEPRECATED - DT-Prelim Calcs'!$C$8-'DEPRECATED - DT-Prelim Calcs'!$C$9)+'DEPRECATED - DT-Prelim Calcs'!$C$9</f>
        <v>6836.0889403747924</v>
      </c>
      <c r="JW81" s="57">
        <f t="shared" si="120"/>
        <v>49.999999999999993</v>
      </c>
      <c r="JX81" s="2">
        <f t="shared" si="173"/>
        <v>0.99579519204165001</v>
      </c>
      <c r="JY81" s="57">
        <f>JX81*'DEPRECATED - DT-Prelim Calcs'!$C$21/JS$2/'DEPRECATED - DT-Prelim Calcs'!$C$19/'DEPRECATED - DT-Prelim Calcs'!$C$18*3.39*'DEPRECATED - DT-Prelim Calcs'!$C$20</f>
        <v>25.773080821789936</v>
      </c>
      <c r="JZ81" s="46">
        <f t="shared" si="174"/>
        <v>0</v>
      </c>
      <c r="KA81" s="57">
        <f>JY80*'DEPRECATED - DT-Prelim Calcs'!$C$11+KA80</f>
        <v>-942.6756623117052</v>
      </c>
      <c r="KB81" s="57">
        <f>KB80+0.5*JY81*'DEPRECATED - DT-Prelim Calcs'!$C$11^2+KA81*'DEPRECATED - DT-Prelim Calcs'!$C$11</f>
        <v>-134294.23241476511</v>
      </c>
      <c r="KC81" s="57">
        <f>MIN('Drive Train'!$F$35-JW80*'DEPRECATED - DT-Prelim Calcs'!$C$21*'Drive Train'!$F$39,KC80+JW$2)</f>
        <v>9</v>
      </c>
      <c r="KD81" s="57">
        <f>'Drive Train'!$F$35-JW81*'DEPRECATED - DT-Prelim Calcs'!$C$21*'Drive Train'!$F$39</f>
        <v>9</v>
      </c>
      <c r="KE81" s="1">
        <f>IF(KB81&gt;='Drive Train'!$F$29,1,0)</f>
        <v>0</v>
      </c>
      <c r="KF81" s="57">
        <f>MIN(JV81,'DEPRECATED - DT-Prelim Calcs'!$C$10)*'DEPRECATED - DT-Prelim Calcs'!$C$11*1000/60/60</f>
        <v>103.33333333333333</v>
      </c>
      <c r="KG81" s="63">
        <f>KG80+'DEPRECATED - DT-Prelim Calcs'!$C$11</f>
        <v>308</v>
      </c>
      <c r="KH81" s="2">
        <f>KR81/'Drive Train'!$F$35</f>
        <v>0.7075268817204301</v>
      </c>
      <c r="KI81" s="46">
        <f>KP81*12*60/(PI() * 'Drive Train'!$F$15)/KH$2*KH81</f>
        <v>-103154.43598934231</v>
      </c>
      <c r="KJ81" s="2">
        <f>('DEPRECATED - DT-Prelim Calcs'!$C$6*KH81-KI81)/('DEPRECATED - DT-Prelim Calcs'!$C$6*KH81)*'DEPRECATED - DT-Prelim Calcs'!$C$7*KH81</f>
        <v>48.347201836412466</v>
      </c>
      <c r="KK81" s="57">
        <f>KJ81/'DEPRECATED - DT-Prelim Calcs'!$C$7*('DEPRECATED - DT-Prelim Calcs'!$C$8-'DEPRECATED - DT-Prelim Calcs'!$C$9)+'DEPRECATED - DT-Prelim Calcs'!$C$9</f>
        <v>2576.5365127019581</v>
      </c>
      <c r="KL81" s="57">
        <f t="shared" si="121"/>
        <v>53.333333333333329</v>
      </c>
      <c r="KM81" s="2">
        <f t="shared" si="175"/>
        <v>0.99579519204165001</v>
      </c>
      <c r="KN81" s="57">
        <f>KM81*'DEPRECATED - DT-Prelim Calcs'!$C$21/KH$2/'DEPRECATED - DT-Prelim Calcs'!$C$19/'DEPRECATED - DT-Prelim Calcs'!$C$18*3.39*'DEPRECATED - DT-Prelim Calcs'!$C$20</f>
        <v>25.773080821789936</v>
      </c>
      <c r="KO81" s="46">
        <f t="shared" si="176"/>
        <v>0</v>
      </c>
      <c r="KP81" s="57">
        <f>KN80*'DEPRECATED - DT-Prelim Calcs'!$C$11+KP80</f>
        <v>-356.24630379322014</v>
      </c>
      <c r="KQ81" s="57">
        <f>KQ80+0.5*KN81*'DEPRECATED - DT-Prelim Calcs'!$C$11^2+KP81*'DEPRECATED - DT-Prelim Calcs'!$C$11</f>
        <v>-175695.49579101198</v>
      </c>
      <c r="KR81" s="57">
        <f>MIN('Drive Train'!$F$35-KL80*'DEPRECATED - DT-Prelim Calcs'!$C$21*'Drive Train'!$F$39,KR80+KL$2)</f>
        <v>8.7733333333333334</v>
      </c>
      <c r="KS81" s="57">
        <f>'Drive Train'!$F$35-KL81*'DEPRECATED - DT-Prelim Calcs'!$C$21*'Drive Train'!$F$39</f>
        <v>8.7733333333333334</v>
      </c>
      <c r="KT81" s="1">
        <f>IF(KQ81&gt;='Drive Train'!$F$29,1,0)</f>
        <v>0</v>
      </c>
      <c r="KU81" s="57">
        <f>MIN(KK81,'DEPRECATED - DT-Prelim Calcs'!$C$10)*'DEPRECATED - DT-Prelim Calcs'!$C$11*1000/60/60</f>
        <v>103.33333333333333</v>
      </c>
      <c r="KV81" s="63">
        <f>KV80+'DEPRECATED - DT-Prelim Calcs'!$C$11</f>
        <v>308</v>
      </c>
      <c r="KW81" s="2">
        <f>LG81/'Drive Train'!$F$35</f>
        <v>1.7045341044619822</v>
      </c>
      <c r="KX81" s="46">
        <f>LE81*12*60/(PI() * 'Drive Train'!$F$15)/KW$2*KW81</f>
        <v>-225372.18823218206</v>
      </c>
      <c r="KY81" s="2">
        <f>('DEPRECATED - DT-Prelim Calcs'!$C$6*KW81-KX81)/('DEPRECATED - DT-Prelim Calcs'!$C$6*KW81)*'DEPRECATED - DT-Prelim Calcs'!$C$7*KW81</f>
        <v>106.01167459129536</v>
      </c>
      <c r="KZ81" s="57">
        <f>KY81/'DEPRECATED - DT-Prelim Calcs'!$C$7*('DEPRECATED - DT-Prelim Calcs'!$C$8-'DEPRECATED - DT-Prelim Calcs'!$C$9)+'DEPRECATED - DT-Prelim Calcs'!$C$9</f>
        <v>5646.3920539681303</v>
      </c>
      <c r="LA81" s="57">
        <f t="shared" si="122"/>
        <v>56.666666666666664</v>
      </c>
      <c r="LB81" s="2">
        <f t="shared" si="177"/>
        <v>0.99579519204165001</v>
      </c>
      <c r="LC81" s="57">
        <f>LB81*'DEPRECATED - DT-Prelim Calcs'!$C$21/KW$2/'DEPRECATED - DT-Prelim Calcs'!$C$19/'DEPRECATED - DT-Prelim Calcs'!$C$18*3.39*'DEPRECATED - DT-Prelim Calcs'!$C$20</f>
        <v>25.773080821789936</v>
      </c>
      <c r="LD81" s="46">
        <f t="shared" si="178"/>
        <v>0</v>
      </c>
      <c r="LE81" s="57">
        <f>LC80*'DEPRECATED - DT-Prelim Calcs'!$C$11+LE80</f>
        <v>-323.07252776526764</v>
      </c>
      <c r="LF81" s="57">
        <f>LF80+0.5*LC81*'DEPRECATED - DT-Prelim Calcs'!$C$11^2+LE81*'DEPRECATED - DT-Prelim Calcs'!$C$11</f>
        <v>-151057.88738297203</v>
      </c>
      <c r="LG81" s="57">
        <f>MIN('Drive Train'!$F$35-LA80*'DEPRECATED - DT-Prelim Calcs'!$C$21*'Drive Train'!$F$39,LG80+LA$2)</f>
        <v>21.136222895328579</v>
      </c>
      <c r="LH81" s="57">
        <f>'Drive Train'!$F$35-LA81*'DEPRECATED - DT-Prelim Calcs'!$C$21*'Drive Train'!$F$39</f>
        <v>8.5466666666666669</v>
      </c>
      <c r="LI81" s="1">
        <f>IF(LF81&gt;='Drive Train'!$F$29,1,0)</f>
        <v>0</v>
      </c>
      <c r="LJ81" s="57">
        <f>MIN(KZ81,'DEPRECATED - DT-Prelim Calcs'!$C$10)*'DEPRECATED - DT-Prelim Calcs'!$C$11*1000/60/60</f>
        <v>103.33333333333333</v>
      </c>
      <c r="LK81" s="63">
        <f>LK80+'DEPRECATED - DT-Prelim Calcs'!$C$11</f>
        <v>308</v>
      </c>
      <c r="LL81" s="2">
        <f>LV81/'Drive Train'!$F$35</f>
        <v>1.4958028357484032</v>
      </c>
      <c r="LM81" s="46">
        <f>LT81*12*60/(PI() * 'Drive Train'!$F$15)/LL$2*LL81</f>
        <v>-141734.10959902205</v>
      </c>
      <c r="LN81" s="2">
        <f>('DEPRECATED - DT-Prelim Calcs'!$C$6*LL81-LM81)/('DEPRECATED - DT-Prelim Calcs'!$C$6*LL81)*'DEPRECATED - DT-Prelim Calcs'!$C$7*LL81</f>
        <v>67.691039455850301</v>
      </c>
      <c r="LO81" s="57">
        <f>LN81/'DEPRECATED - DT-Prelim Calcs'!$C$7*('DEPRECATED - DT-Prelim Calcs'!$C$8-'DEPRECATED - DT-Prelim Calcs'!$C$9)+'DEPRECATED - DT-Prelim Calcs'!$C$9</f>
        <v>3606.3350050562631</v>
      </c>
      <c r="LP81" s="57">
        <f t="shared" si="123"/>
        <v>60</v>
      </c>
      <c r="LQ81" s="2">
        <f t="shared" si="179"/>
        <v>0.99579519204165001</v>
      </c>
      <c r="LR81" s="57">
        <f>LQ81*'DEPRECATED - DT-Prelim Calcs'!$C$21/LL$2/'DEPRECATED - DT-Prelim Calcs'!$C$19/'DEPRECATED - DT-Prelim Calcs'!$C$18*3.39*'DEPRECATED - DT-Prelim Calcs'!$C$20</f>
        <v>25.773080821789936</v>
      </c>
      <c r="LS81" s="46">
        <f t="shared" si="180"/>
        <v>0</v>
      </c>
      <c r="LT81" s="57">
        <f>LR80*'DEPRECATED - DT-Prelim Calcs'!$C$11+LT80</f>
        <v>-231.52901853584453</v>
      </c>
      <c r="LU81" s="57">
        <f>LU80+0.5*LR81*'DEPRECATED - DT-Prelim Calcs'!$C$11^2+LT81*'DEPRECATED - DT-Prelim Calcs'!$C$11</f>
        <v>-152763.36462809198</v>
      </c>
      <c r="LV81" s="57">
        <f>MIN('Drive Train'!$F$35-LP80*'DEPRECATED - DT-Prelim Calcs'!$C$21*'Drive Train'!$F$39,LV80+LP$2)</f>
        <v>18.5479551632802</v>
      </c>
      <c r="LW81" s="57">
        <f>'Drive Train'!$F$35-LP81*'DEPRECATED - DT-Prelim Calcs'!$C$21*'Drive Train'!$F$39</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Train'!$AA$49 + V81*(1-'Drive Train'!$AA$49))</f>
        <v>0</v>
      </c>
      <c r="W82" s="57">
        <f t="shared" si="96"/>
        <v>0</v>
      </c>
      <c r="X82" s="2">
        <f>MAX(MIN(IF(AND(AI81=1,AG82&lt;0),-1,1)*(W82-$C$9)/($C$8-$C$9)*$C$7-$C$29*AE82/T$2 -  AI81*$C$29/2,X$2),MAX(X$4:X81)*-1)</f>
        <v>-0.2458281045106315</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Train'!$F$39,AG81+W$2)-$C$3,IF(AE81-1&lt;=0,0,IF($C$32=Motors!$C$29,MAX(MAX(AG$4:AG81)*-1,AG81-W$2),MAX(0,MAX(AG$4:AG81)*-1,AG81-W$2))))</f>
        <v>0</v>
      </c>
      <c r="AH82" s="57">
        <f>'Drive Train'!$F$35-ABS(W82)*'DEPRECATED - DT-Prelim Calcs'!$C$21*'Drive Train'!$F$39</f>
        <v>12.4</v>
      </c>
      <c r="AI82" s="1">
        <f>IF(AJ82&gt;='Drive Train'!$F$29,1,0)</f>
        <v>1</v>
      </c>
      <c r="AJ82" s="57">
        <f>AJ81+0.5*Y82*'DEPRECATED - DT-Prelim Calcs'!$C$11^2+AE82*'DEPRECATED - DT-Prelim Calcs'!$C$11</f>
        <v>784.33981740885292</v>
      </c>
      <c r="AK82" s="57">
        <f t="shared" si="181"/>
        <v>0</v>
      </c>
      <c r="AL82" s="63">
        <f>AL81+'DEPRECATED - DT-Prelim Calcs'!$C$11</f>
        <v>312</v>
      </c>
      <c r="AM82" s="2">
        <f>AW82/'Drive Train'!$F$35</f>
        <v>0.88882649030421623</v>
      </c>
      <c r="AN82" s="46">
        <f>AU82*12*60/(PI() * 'Drive Train'!$F$15)/AM$2*AM82</f>
        <v>4007.4131730453132</v>
      </c>
      <c r="AO82" s="2">
        <f>('DEPRECATED - DT-Prelim Calcs'!$C$6*AM82-AN82)/('DEPRECATED - DT-Prelim Calcs'!$C$6*AM82)*'DEPRECATED - DT-Prelim Calcs'!$C$7*AM82</f>
        <v>0.33008952511548662</v>
      </c>
      <c r="AP82" s="57">
        <f>AO82/'DEPRECATED - DT-Prelim Calcs'!$C$7*('DEPRECATED - DT-Prelim Calcs'!$C$8-'DEPRECATED - DT-Prelim Calcs'!$C$9)+'DEPRECATED - DT-Prelim Calcs'!$C$9</f>
        <v>20.272815797641879</v>
      </c>
      <c r="AQ82" s="57">
        <f t="shared" si="105"/>
        <v>20.272815797641879</v>
      </c>
      <c r="AR82" s="2">
        <f t="shared" si="125"/>
        <v>-6.4897215379389195E-9</v>
      </c>
      <c r="AS82" s="57">
        <f>AR82*'DEPRECATED - DT-Prelim Calcs'!$C$21/AM$2/'DEPRECATED - DT-Prelim Calcs'!$C$19/'DEPRECATED - DT-Prelim Calcs'!$C$18*3.39*'DEPRECATED - DT-Prelim Calcs'!$C$20</f>
        <v>-4.7030587547102918E-8</v>
      </c>
      <c r="AT82" s="46">
        <f t="shared" si="126"/>
        <v>0</v>
      </c>
      <c r="AU82" s="57">
        <f>AS81*'DEPRECATED - DT-Prelim Calcs'!$C$11+AU81</f>
        <v>39.345448813915823</v>
      </c>
      <c r="AV82" s="57">
        <f>AV81+0.5*AS82*'DEPRECATED - DT-Prelim Calcs'!$C$11^2+AU82*'DEPRECATED - DT-Prelim Calcs'!$C$11</f>
        <v>12232.98082139416</v>
      </c>
      <c r="AW82" s="57">
        <f>MIN('Drive Train'!$F$35-AQ81*'DEPRECATED - DT-Prelim Calcs'!$C$21*'Drive Train'!$F$39,AW81+AQ$2)</f>
        <v>11.021448479772282</v>
      </c>
      <c r="AX82" s="57">
        <f>'Drive Train'!$F$35-AQ82*'DEPRECATED - DT-Prelim Calcs'!$C$21*'Drive Train'!$F$39</f>
        <v>11.021448525760352</v>
      </c>
      <c r="AY82" s="1">
        <f>IF(AV82&gt;='Drive Train'!$F$29,1,0)</f>
        <v>1</v>
      </c>
      <c r="AZ82" s="57">
        <f t="shared" si="127"/>
        <v>22.525350886268757</v>
      </c>
      <c r="BA82" s="63">
        <f>BA81+'DEPRECATED - DT-Prelim Calcs'!$C$11</f>
        <v>312</v>
      </c>
      <c r="BB82" s="2">
        <f>BL82/'Drive Train'!$F$35</f>
        <v>0.48999999999999994</v>
      </c>
      <c r="BC82" s="46">
        <f>BJ82*12*60/(PI() * 'Drive Train'!$F$15)/BB$2*BB82</f>
        <v>5110.3495910593701</v>
      </c>
      <c r="BD82" s="2">
        <f>('DEPRECATED - DT-Prelim Calcs'!$C$6*BB82-BC82)/('DEPRECATED - DT-Prelim Calcs'!$C$6*BB82)*'DEPRECATED - DT-Prelim Calcs'!$C$7*BB82</f>
        <v>-1.1297833985840682</v>
      </c>
      <c r="BE82" s="57">
        <f>BD82/'DEPRECATED - DT-Prelim Calcs'!$C$7*('DEPRECATED - DT-Prelim Calcs'!$C$8-'DEPRECATED - DT-Prelim Calcs'!$C$9)+'DEPRECATED - DT-Prelim Calcs'!$C$9</f>
        <v>-57.445730306363458</v>
      </c>
      <c r="BF82" s="57">
        <f t="shared" si="106"/>
        <v>-57.445730306363458</v>
      </c>
      <c r="BG82" s="2">
        <f t="shared" si="128"/>
        <v>-1.8933363324194306</v>
      </c>
      <c r="BH82" s="57">
        <f>BG82*'DEPRECATED - DT-Prelim Calcs'!$C$21/BB$2/'DEPRECATED - DT-Prelim Calcs'!$C$19/'DEPRECATED - DT-Prelim Calcs'!$C$18*3.39*'DEPRECATED - DT-Prelim Calcs'!$C$20</f>
        <v>-19.819055495444161</v>
      </c>
      <c r="BI82" s="46">
        <f t="shared" si="129"/>
        <v>1</v>
      </c>
      <c r="BJ82" s="57">
        <f>BH81*'DEPRECATED - DT-Prelim Calcs'!$C$11+BJ81</f>
        <v>63.008778385195157</v>
      </c>
      <c r="BK82" s="57">
        <f>BK81+0.5*BH82*'DEPRECATED - DT-Prelim Calcs'!$C$11^2+BJ82*'DEPRECATED - DT-Prelim Calcs'!$C$11</f>
        <v>7323.2742900167477</v>
      </c>
      <c r="BL82" s="57">
        <f>MIN('Drive Train'!$F$35-BF81*'DEPRECATED - DT-Prelim Calcs'!$C$21*'Drive Train'!$F$39,BL81+BF$2)</f>
        <v>6.0759999999999996</v>
      </c>
      <c r="BM82" s="57">
        <f>'Drive Train'!$F$35-BF82*'DEPRECATED - DT-Prelim Calcs'!$C$21*'Drive Train'!$F$39</f>
        <v>16.306309660832717</v>
      </c>
      <c r="BN82" s="1">
        <f>IF(BK82&gt;='Drive Train'!$F$29,1,0)</f>
        <v>1</v>
      </c>
      <c r="BO82" s="57">
        <f t="shared" si="130"/>
        <v>-63.828589229292739</v>
      </c>
      <c r="BP82" s="63">
        <f>BP81+'DEPRECATED - DT-Prelim Calcs'!$C$11</f>
        <v>312</v>
      </c>
      <c r="BQ82" s="2">
        <f>CA82/'Drive Train'!$F$35</f>
        <v>0.48999999999999994</v>
      </c>
      <c r="BR82" s="46">
        <f>BY82*12*60/(PI() * 'Drive Train'!$F$15)/BQ$2*BQ82</f>
        <v>7217.9762270789615</v>
      </c>
      <c r="BS82" s="2">
        <f>('DEPRECATED - DT-Prelim Calcs'!$C$6*BQ82-BR82)/('DEPRECATED - DT-Prelim Calcs'!$C$6*BQ82)*'DEPRECATED - DT-Prelim Calcs'!$C$7*BQ82</f>
        <v>-2.0827627968593427</v>
      </c>
      <c r="BT82" s="57">
        <f>BS82/'DEPRECATED - DT-Prelim Calcs'!$C$7*('DEPRECATED - DT-Prelim Calcs'!$C$8-'DEPRECATED - DT-Prelim Calcs'!$C$9)+'DEPRECATED - DT-Prelim Calcs'!$C$9</f>
        <v>-108.17903188259488</v>
      </c>
      <c r="BU82" s="57">
        <f t="shared" si="107"/>
        <v>-108.17903188259488</v>
      </c>
      <c r="BV82" s="2">
        <f t="shared" si="131"/>
        <v>-3.1612226607759228</v>
      </c>
      <c r="BW82" s="57">
        <f>BV82*'DEPRECATED - DT-Prelim Calcs'!$C$21/BQ$2/'DEPRECATED - DT-Prelim Calcs'!$C$19/'DEPRECATED - DT-Prelim Calcs'!$C$18*3.39*'DEPRECATED - DT-Prelim Calcs'!$C$20</f>
        <v>-43.272883983355534</v>
      </c>
      <c r="BX82" s="46">
        <f t="shared" si="132"/>
        <v>1</v>
      </c>
      <c r="BY82" s="57">
        <f>BW81*'DEPRECATED - DT-Prelim Calcs'!$C$11+BY81</f>
        <v>68.055045284444901</v>
      </c>
      <c r="BZ82" s="57">
        <f>BZ81+0.5*BW82*'DEPRECATED - DT-Prelim Calcs'!$C$11^2+BY82*'DEPRECATED - DT-Prelim Calcs'!$C$11</f>
        <v>-5549.1480153686534</v>
      </c>
      <c r="CA82" s="57">
        <f>MIN('Drive Train'!$F$35-BU81*'DEPRECATED - DT-Prelim Calcs'!$C$21*'Drive Train'!$F$39,CA81+BU$2)</f>
        <v>6.0759999999999996</v>
      </c>
      <c r="CB82" s="57">
        <f>'Drive Train'!$F$35-BU82*'DEPRECATED - DT-Prelim Calcs'!$C$21*'Drive Train'!$F$39</f>
        <v>19.756174168016454</v>
      </c>
      <c r="CC82" s="1">
        <f>IF(BZ82&gt;='Drive Train'!$F$29,1,0)</f>
        <v>0</v>
      </c>
      <c r="CD82" s="57">
        <f t="shared" si="133"/>
        <v>-120.1989243139943</v>
      </c>
      <c r="CE82" s="63">
        <f>CE81+'DEPRECATED - DT-Prelim Calcs'!$C$11</f>
        <v>312</v>
      </c>
      <c r="CF82" s="2">
        <f>CP82/'Drive Train'!$F$35</f>
        <v>0.48999999999999994</v>
      </c>
      <c r="CG82" s="46">
        <f>CN82*12*60/(PI() * 'Drive Train'!$F$15)/CF$2*CF82</f>
        <v>11156.524023501808</v>
      </c>
      <c r="CH82" s="2">
        <f>('DEPRECATED - DT-Prelim Calcs'!$C$6*CF82-CG82)/('DEPRECATED - DT-Prelim Calcs'!$C$6*CF82)*'DEPRECATED - DT-Prelim Calcs'!$C$7*CF82</f>
        <v>-3.8636071100636702</v>
      </c>
      <c r="CI82" s="57">
        <f>CH82/'DEPRECATED - DT-Prelim Calcs'!$C$7*('DEPRECATED - DT-Prelim Calcs'!$C$8-'DEPRECATED - DT-Prelim Calcs'!$C$9)+'DEPRECATED - DT-Prelim Calcs'!$C$9</f>
        <v>-202.98497602538131</v>
      </c>
      <c r="CJ82" s="57">
        <f t="shared" si="108"/>
        <v>-202.98497602538131</v>
      </c>
      <c r="CK82" s="2">
        <f t="shared" si="134"/>
        <v>-5.5305374242740548</v>
      </c>
      <c r="CL82" s="57">
        <f>CK82*'DEPRECATED - DT-Prelim Calcs'!$C$21/CF$2/'DEPRECATED - DT-Prelim Calcs'!$C$19/'DEPRECATED - DT-Prelim Calcs'!$C$18*3.39*'DEPRECATED - DT-Prelim Calcs'!$C$20</f>
        <v>-93.518700351006572</v>
      </c>
      <c r="CM82" s="46">
        <f t="shared" si="135"/>
        <v>1</v>
      </c>
      <c r="CN82" s="57">
        <f>CL81*'DEPRECATED - DT-Prelim Calcs'!$C$11+CN81</f>
        <v>85.15367811426465</v>
      </c>
      <c r="CO82" s="57">
        <f>CO81+0.5*CL82*'DEPRECATED - DT-Prelim Calcs'!$C$11^2+CN82*'DEPRECATED - DT-Prelim Calcs'!$C$11</f>
        <v>-21795.496113113772</v>
      </c>
      <c r="CP82" s="57">
        <f>MIN('Drive Train'!$F$35-CJ81*'DEPRECATED - DT-Prelim Calcs'!$C$21*'Drive Train'!$F$39,CP81+CJ$2)</f>
        <v>6.0759999999999996</v>
      </c>
      <c r="CQ82" s="57">
        <f>'Drive Train'!$F$35-CJ82*'DEPRECATED - DT-Prelim Calcs'!$C$21*'Drive Train'!$F$39</f>
        <v>26.202978369725933</v>
      </c>
      <c r="CR82" s="1">
        <f>IF(CO82&gt;='Drive Train'!$F$29,1,0)</f>
        <v>0</v>
      </c>
      <c r="CS82" s="57">
        <f t="shared" si="136"/>
        <v>-225.53886225042368</v>
      </c>
      <c r="CT82" s="63">
        <f>CT81+'DEPRECATED - DT-Prelim Calcs'!$C$11</f>
        <v>312</v>
      </c>
      <c r="CU82" s="2">
        <f>DE82/'Drive Train'!$F$35</f>
        <v>2.2136577065848959</v>
      </c>
      <c r="CV82" s="46">
        <f>DC82*12*60/(PI() * 'Drive Train'!$F$15)/CU$2*CU82</f>
        <v>-285938.65858457581</v>
      </c>
      <c r="CW82" s="2">
        <f>('DEPRECATED - DT-Prelim Calcs'!$C$6*CU82-CV82)/('DEPRECATED - DT-Prelim Calcs'!$C$6*CU82)*'DEPRECATED - DT-Prelim Calcs'!$C$7*CU82</f>
        <v>134.62425225651458</v>
      </c>
      <c r="CX82" s="57">
        <f>CW82/'DEPRECATED - DT-Prelim Calcs'!$C$7*('DEPRECATED - DT-Prelim Calcs'!$C$8-'DEPRECATED - DT-Prelim Calcs'!$C$9)+'DEPRECATED - DT-Prelim Calcs'!$C$9</f>
        <v>7169.6259603779336</v>
      </c>
      <c r="CY82" s="57">
        <f t="shared" si="109"/>
        <v>93</v>
      </c>
      <c r="CZ82" s="2">
        <f t="shared" si="137"/>
        <v>1.2803081040535502</v>
      </c>
      <c r="DA82" s="57">
        <f>CZ82*'DEPRECATED - DT-Prelim Calcs'!$C$21/CU$2/'DEPRECATED - DT-Prelim Calcs'!$C$19/'DEPRECATED - DT-Prelim Calcs'!$C$18*3.39*'DEPRECATED - DT-Prelim Calcs'!$C$20</f>
        <v>25.773080821789936</v>
      </c>
      <c r="DB82" s="46">
        <f t="shared" si="138"/>
        <v>0</v>
      </c>
      <c r="DC82" s="57">
        <f>DA81*'DEPRECATED - DT-Prelim Calcs'!$C$11+DC81</f>
        <v>-405.80022219084344</v>
      </c>
      <c r="DD82" s="57">
        <f>DD81+0.5*DA82*'DEPRECATED - DT-Prelim Calcs'!$C$11^2+DC82*'DEPRECATED - DT-Prelim Calcs'!$C$11</f>
        <v>-41210.22379755666</v>
      </c>
      <c r="DE82" s="57">
        <f>MIN('Drive Train'!$F$35-CY81*'DEPRECATED - DT-Prelim Calcs'!$C$21*'Drive Train'!$F$39,DE81+CY$2)</f>
        <v>27.449355561652709</v>
      </c>
      <c r="DF82" s="57">
        <f>'Drive Train'!$F$35-CY82*'DEPRECATED - DT-Prelim Calcs'!$C$21*'Drive Train'!$F$39</f>
        <v>6.0759999999999996</v>
      </c>
      <c r="DG82" s="1">
        <f>IF(DD82&gt;='Drive Train'!$F$29,1,0)</f>
        <v>0</v>
      </c>
      <c r="DH82" s="57">
        <f t="shared" si="139"/>
        <v>103.33333333333333</v>
      </c>
      <c r="DI82" s="63">
        <f>DI81+'DEPRECATED - DT-Prelim Calcs'!$C$11</f>
        <v>312</v>
      </c>
      <c r="DJ82" s="2">
        <f>DT82/'Drive Train'!$F$35</f>
        <v>0.48999999999999994</v>
      </c>
      <c r="DK82" s="46">
        <f>DR82*12*60/(PI() * 'Drive Train'!$F$15)/DJ$2*DJ82</f>
        <v>-37853.834343913833</v>
      </c>
      <c r="DL82" s="2">
        <f>('DEPRECATED - DT-Prelim Calcs'!$C$6*DJ82-DK82)/('DEPRECATED - DT-Prelim Calcs'!$C$6*DJ82)*'DEPRECATED - DT-Prelim Calcs'!$C$7*DJ82</f>
        <v>18.296798830925393</v>
      </c>
      <c r="DM82" s="57">
        <f>DL82/'DEPRECATED - DT-Prelim Calcs'!$C$7*('DEPRECATED - DT-Prelim Calcs'!$C$8-'DEPRECATED - DT-Prelim Calcs'!$C$9)+'DEPRECATED - DT-Prelim Calcs'!$C$9</f>
        <v>976.75779668370456</v>
      </c>
      <c r="DN82" s="57">
        <f t="shared" si="110"/>
        <v>93</v>
      </c>
      <c r="DO82" s="2">
        <f t="shared" si="140"/>
        <v>1.1037138828047846</v>
      </c>
      <c r="DP82" s="57">
        <f>DO82*'DEPRECATED - DT-Prelim Calcs'!$C$21/DJ$2/'DEPRECATED - DT-Prelim Calcs'!$C$19/'DEPRECATED - DT-Prelim Calcs'!$C$18*3.39*'DEPRECATED - DT-Prelim Calcs'!$C$20</f>
        <v>25.773080821789936</v>
      </c>
      <c r="DQ82" s="46">
        <f t="shared" si="141"/>
        <v>0</v>
      </c>
      <c r="DR82" s="57">
        <f>DP81*'DEPRECATED - DT-Prelim Calcs'!$C$11+DR81</f>
        <v>-209.22119613836162</v>
      </c>
      <c r="DS82" s="57">
        <f>DS81+0.5*DP82*'DEPRECATED - DT-Prelim Calcs'!$C$11^2+DR82*'DEPRECATED - DT-Prelim Calcs'!$C$11</f>
        <v>-88059.635441564227</v>
      </c>
      <c r="DT82" s="57">
        <f>MIN('Drive Train'!$F$35-DN81*'DEPRECATED - DT-Prelim Calcs'!$C$21*'Drive Train'!$F$39,DT81+DN$2)</f>
        <v>6.0759999999999996</v>
      </c>
      <c r="DU82" s="57">
        <f>'Drive Train'!$F$35-DN82*'DEPRECATED - DT-Prelim Calcs'!$C$21*'Drive Train'!$F$39</f>
        <v>6.0759999999999996</v>
      </c>
      <c r="DV82" s="1">
        <f>IF(DS82&gt;='Drive Train'!$F$29,1,0)</f>
        <v>0</v>
      </c>
      <c r="DW82" s="57">
        <f t="shared" si="142"/>
        <v>103.33333333333333</v>
      </c>
      <c r="DX82" s="63">
        <f>DX81+'DEPRECATED - DT-Prelim Calcs'!$C$11</f>
        <v>312</v>
      </c>
      <c r="DY82" s="2">
        <f>EI82/'Drive Train'!$F$35</f>
        <v>0.99255396622699521</v>
      </c>
      <c r="DZ82" s="46">
        <f>EG82*12*60/(PI() * 'Drive Train'!$F$15)/DY$2*DY82</f>
        <v>-13380.786869589068</v>
      </c>
      <c r="EA82" s="2">
        <f>('DEPRECATED - DT-Prelim Calcs'!$C$6*DY82-DZ82)/('DEPRECATED - DT-Prelim Calcs'!$C$6*DY82)*'DEPRECATED - DT-Prelim Calcs'!$C$7*DY82</f>
        <v>8.4422795155882326</v>
      </c>
      <c r="EB82" s="57">
        <f>EA82/'DEPRECATED - DT-Prelim Calcs'!$C$7*('DEPRECATED - DT-Prelim Calcs'!$C$8-'DEPRECATED - DT-Prelim Calcs'!$C$9)+'DEPRECATED - DT-Prelim Calcs'!$C$9</f>
        <v>452.1375360373321</v>
      </c>
      <c r="EC82" s="57">
        <f t="shared" si="111"/>
        <v>93</v>
      </c>
      <c r="ED82" s="2">
        <f t="shared" si="143"/>
        <v>0.96993038185874991</v>
      </c>
      <c r="EE82" s="57">
        <f>ED82*'DEPRECATED - DT-Prelim Calcs'!$C$21/DY$2/'DEPRECATED - DT-Prelim Calcs'!$C$19/'DEPRECATED - DT-Prelim Calcs'!$C$18*3.39*'DEPRECATED - DT-Prelim Calcs'!$C$20</f>
        <v>25.773080821789936</v>
      </c>
      <c r="EF82" s="46">
        <f t="shared" si="144"/>
        <v>0</v>
      </c>
      <c r="EG82" s="57">
        <f>EE81*'DEPRECATED - DT-Prelim Calcs'!$C$11+EG81</f>
        <v>-32.085105055208906</v>
      </c>
      <c r="EH82" s="57">
        <f>EH81+0.5*EE82*'DEPRECATED - DT-Prelim Calcs'!$C$11^2+EG82*'DEPRECATED - DT-Prelim Calcs'!$C$11</f>
        <v>-131529.67928071637</v>
      </c>
      <c r="EI82" s="57">
        <f>MIN('Drive Train'!$F$35-EC81*'DEPRECATED - DT-Prelim Calcs'!$C$21*'Drive Train'!$F$39,EI81+EC$2)</f>
        <v>12.307669181214742</v>
      </c>
      <c r="EJ82" s="57">
        <f>'Drive Train'!$F$35-EC82*'DEPRECATED - DT-Prelim Calcs'!$C$21*'Drive Train'!$F$39</f>
        <v>6.0759999999999996</v>
      </c>
      <c r="EK82" s="1">
        <f>IF(EH82&gt;='Drive Train'!$F$29,1,0)</f>
        <v>0</v>
      </c>
      <c r="EL82" s="57">
        <f t="shared" si="145"/>
        <v>103.33333333333333</v>
      </c>
      <c r="EM82" s="63">
        <f>EM81+'DEPRECATED - DT-Prelim Calcs'!$C$11</f>
        <v>312</v>
      </c>
      <c r="EN82" s="2">
        <f>EX82/'Drive Train'!$F$35</f>
        <v>0.48999999999999994</v>
      </c>
      <c r="EO82" s="46">
        <f>EV82*12*60/(PI() * 'Drive Train'!$F$15)/EN$2*EN82</f>
        <v>-180454.03484953917</v>
      </c>
      <c r="EP82" s="2">
        <f>('DEPRECATED - DT-Prelim Calcs'!$C$6*EN82-EO82)/('DEPRECATED - DT-Prelim Calcs'!$C$6*EN82)*'DEPRECATED - DT-Prelim Calcs'!$C$7*EN82</f>
        <v>82.774563037033658</v>
      </c>
      <c r="EQ82" s="57">
        <f>EP82/'DEPRECATED - DT-Prelim Calcs'!$C$7*('DEPRECATED - DT-Prelim Calcs'!$C$8-'DEPRECATED - DT-Prelim Calcs'!$C$9)+'DEPRECATED - DT-Prelim Calcs'!$C$9</f>
        <v>4409.3292272412527</v>
      </c>
      <c r="ER82" s="57">
        <f t="shared" si="112"/>
        <v>93</v>
      </c>
      <c r="ES82" s="2">
        <f t="shared" si="146"/>
        <v>0.86507304327942547</v>
      </c>
      <c r="ET82" s="57">
        <f>ES82*'DEPRECATED - DT-Prelim Calcs'!$C$21/EN$2/'DEPRECATED - DT-Prelim Calcs'!$C$19/'DEPRECATED - DT-Prelim Calcs'!$C$18*3.39*'DEPRECATED - DT-Prelim Calcs'!$C$20</f>
        <v>25.773080821789936</v>
      </c>
      <c r="EU82" s="46">
        <f t="shared" si="147"/>
        <v>0</v>
      </c>
      <c r="EV82" s="57">
        <f>ET81*'DEPRECATED - DT-Prelim Calcs'!$C$11+EV81</f>
        <v>-781.73341174013888</v>
      </c>
      <c r="EW82" s="57">
        <f>EW81+0.5*ET82*'DEPRECATED - DT-Prelim Calcs'!$C$11^2+EV82*'DEPRECATED - DT-Prelim Calcs'!$C$11</f>
        <v>-161856.82343571965</v>
      </c>
      <c r="EX82" s="57">
        <f>MIN('Drive Train'!$F$35-ER81*'DEPRECATED - DT-Prelim Calcs'!$C$21*'Drive Train'!$F$39,EX81+ER$2)</f>
        <v>6.0759999999999996</v>
      </c>
      <c r="EY82" s="57">
        <f>'Drive Train'!$F$35-ER82*'DEPRECATED - DT-Prelim Calcs'!$C$21*'Drive Train'!$F$39</f>
        <v>6.0759999999999996</v>
      </c>
      <c r="EZ82" s="1">
        <f>IF(EW82&gt;='Drive Train'!$F$29,1,0)</f>
        <v>0</v>
      </c>
      <c r="FA82" s="57">
        <f t="shared" si="148"/>
        <v>103.33333333333333</v>
      </c>
      <c r="FB82" s="63">
        <f>FB81+'DEPRECATED - DT-Prelim Calcs'!$C$11</f>
        <v>312</v>
      </c>
      <c r="FC82" s="2">
        <f>FM82/'Drive Train'!$F$35</f>
        <v>0.48999999999999994</v>
      </c>
      <c r="FD82" s="46">
        <f>FK82*12*60/(PI() * 'Drive Train'!$F$15)/FC$2*FC82</f>
        <v>-37991.220620234366</v>
      </c>
      <c r="FE82" s="2">
        <f>('DEPRECATED - DT-Prelim Calcs'!$C$6*FC82-FD82)/('DEPRECATED - DT-Prelim Calcs'!$C$6*FC82)*'DEPRECATED - DT-Prelim Calcs'!$C$7*FC82</f>
        <v>18.358919079693212</v>
      </c>
      <c r="FF82" s="57">
        <f>FE82/'DEPRECATED - DT-Prelim Calcs'!$C$7*('DEPRECATED - DT-Prelim Calcs'!$C$8-'DEPRECATED - DT-Prelim Calcs'!$C$9)+'DEPRECATED - DT-Prelim Calcs'!$C$9</f>
        <v>980.06486220939394</v>
      </c>
      <c r="FG82" s="57">
        <f t="shared" si="113"/>
        <v>93</v>
      </c>
      <c r="FH82" s="2">
        <f t="shared" si="149"/>
        <v>0.78067567320338405</v>
      </c>
      <c r="FI82" s="57">
        <f>FH82*'DEPRECATED - DT-Prelim Calcs'!$C$21/FC$2/'DEPRECATED - DT-Prelim Calcs'!$C$19/'DEPRECATED - DT-Prelim Calcs'!$C$18*3.39*'DEPRECATED - DT-Prelim Calcs'!$C$20</f>
        <v>25.773080821789936</v>
      </c>
      <c r="FJ82" s="46">
        <f t="shared" si="150"/>
        <v>0</v>
      </c>
      <c r="FK82" s="57">
        <f>FI81*'DEPRECATED - DT-Prelim Calcs'!$C$11+FK81</f>
        <v>-148.52282180368013</v>
      </c>
      <c r="FL82" s="57">
        <f>FL81+0.5*FI82*'DEPRECATED - DT-Prelim Calcs'!$C$11^2+FK82*'DEPRECATED - DT-Prelim Calcs'!$C$11</f>
        <v>-211113.57684550388</v>
      </c>
      <c r="FM82" s="57">
        <f>MIN('Drive Train'!$F$35-FG81*'DEPRECATED - DT-Prelim Calcs'!$C$21*'Drive Train'!$F$39,FM81+FG$2)</f>
        <v>6.0759999999999996</v>
      </c>
      <c r="FN82" s="57">
        <f>'Drive Train'!$F$35-FG82*'DEPRECATED - DT-Prelim Calcs'!$C$21*'Drive Train'!$F$39</f>
        <v>6.0759999999999996</v>
      </c>
      <c r="FO82" s="1">
        <f>IF(FL82&gt;='Drive Train'!$F$29,1,0)</f>
        <v>0</v>
      </c>
      <c r="FP82" s="57">
        <f t="shared" si="151"/>
        <v>103.33333333333333</v>
      </c>
      <c r="FQ82" s="63">
        <f>FQ81+'DEPRECATED - DT-Prelim Calcs'!$C$11</f>
        <v>312</v>
      </c>
      <c r="FR82" s="2">
        <f>GB82/'Drive Train'!$F$35</f>
        <v>0.48999999999999994</v>
      </c>
      <c r="FS82" s="46">
        <f>FZ82*12*60/(PI() * 'Drive Train'!$F$15)/FR$2*FR82</f>
        <v>-196533.85759021898</v>
      </c>
      <c r="FT82" s="2">
        <f>('DEPRECATED - DT-Prelim Calcs'!$C$6*FR82-FS82)/('DEPRECATED - DT-Prelim Calcs'!$C$6*FR82)*'DEPRECATED - DT-Prelim Calcs'!$C$7*FR82</f>
        <v>90.045177071750061</v>
      </c>
      <c r="FU82" s="57">
        <f>FT82/'DEPRECATED - DT-Prelim Calcs'!$C$7*('DEPRECATED - DT-Prelim Calcs'!$C$8-'DEPRECATED - DT-Prelim Calcs'!$C$9)+'DEPRECATED - DT-Prelim Calcs'!$C$9</f>
        <v>4796.391376890263</v>
      </c>
      <c r="FV82" s="57">
        <f t="shared" si="114"/>
        <v>93</v>
      </c>
      <c r="FW82" s="2">
        <f t="shared" si="152"/>
        <v>0.7112822800297498</v>
      </c>
      <c r="FX82" s="57">
        <f>FW82*'DEPRECATED - DT-Prelim Calcs'!$C$21/FR$2/'DEPRECATED - DT-Prelim Calcs'!$C$19/'DEPRECATED - DT-Prelim Calcs'!$C$18*3.39*'DEPRECATED - DT-Prelim Calcs'!$C$20</f>
        <v>25.773080821789936</v>
      </c>
      <c r="FY82" s="46">
        <f t="shared" si="153"/>
        <v>0</v>
      </c>
      <c r="FZ82" s="57">
        <f>FX81*'DEPRECATED - DT-Prelim Calcs'!$C$11+FZ81</f>
        <v>-700.03324624387119</v>
      </c>
      <c r="GA82" s="57">
        <f>GA81+0.5*FX82*'DEPRECATED - DT-Prelim Calcs'!$C$11^2+FZ82*'DEPRECATED - DT-Prelim Calcs'!$C$11</f>
        <v>-246389.44616082174</v>
      </c>
      <c r="GB82" s="57">
        <f>MIN('Drive Train'!$F$35-FV81*'DEPRECATED - DT-Prelim Calcs'!$C$21*'Drive Train'!$F$39,GB81+FV$2)</f>
        <v>6.0759999999999996</v>
      </c>
      <c r="GC82" s="57">
        <f>'Drive Train'!$F$35-FV82*'DEPRECATED - DT-Prelim Calcs'!$C$21*'Drive Train'!$F$39</f>
        <v>6.0759999999999996</v>
      </c>
      <c r="GD82" s="1">
        <f>IF(GA82&gt;='Drive Train'!$F$29,1,0)</f>
        <v>0</v>
      </c>
      <c r="GE82" s="57">
        <f t="shared" si="154"/>
        <v>103.33333333333333</v>
      </c>
      <c r="GF82" s="63">
        <f>GF81+'DEPRECATED - DT-Prelim Calcs'!$C$11</f>
        <v>312</v>
      </c>
      <c r="GG82" s="2">
        <f>GQ82/'Drive Train'!$F$35</f>
        <v>0.83548387096774201</v>
      </c>
      <c r="GH82" s="46">
        <f>GO82*12*60/(PI() * 'Drive Train'!$F$15)/GG$2*GG82</f>
        <v>-88387.141731091935</v>
      </c>
      <c r="GI82" s="2">
        <f>('DEPRECATED - DT-Prelim Calcs'!$C$6*GG82-GH82)/('DEPRECATED - DT-Prelim Calcs'!$C$6*GG82)*'DEPRECATED - DT-Prelim Calcs'!$C$7*GG82</f>
        <v>41.978433872359005</v>
      </c>
      <c r="GJ82" s="57">
        <f>GI82/'DEPRECATED - DT-Prelim Calcs'!$C$7*('DEPRECATED - DT-Prelim Calcs'!$C$8-'DEPRECATED - DT-Prelim Calcs'!$C$9)+'DEPRECATED - DT-Prelim Calcs'!$C$9</f>
        <v>2237.4855044911455</v>
      </c>
      <c r="GK82" s="57">
        <f t="shared" si="155"/>
        <v>29.999999999999982</v>
      </c>
      <c r="GL82" s="2">
        <f t="shared" si="156"/>
        <v>0.99579519204165001</v>
      </c>
      <c r="GM82" s="57">
        <f>GL82*'DEPRECATED - DT-Prelim Calcs'!$C$21/GG$2/'DEPRECATED - DT-Prelim Calcs'!$C$19/'DEPRECATED - DT-Prelim Calcs'!$C$18*3.39*'DEPRECATED - DT-Prelim Calcs'!$C$20</f>
        <v>25.773080821789936</v>
      </c>
      <c r="GN82" s="46">
        <f t="shared" si="157"/>
        <v>0</v>
      </c>
      <c r="GO82" s="57">
        <f>GM81*'DEPRECATED - DT-Prelim Calcs'!$C$11+GO81</f>
        <v>-258.4975450198242</v>
      </c>
      <c r="GP82" s="57">
        <f>GP81+0.5*GM82*'DEPRECATED - DT-Prelim Calcs'!$C$11^2+GO82*'DEPRECATED - DT-Prelim Calcs'!$C$11</f>
        <v>-112991.29484430313</v>
      </c>
      <c r="GQ82" s="57">
        <f>MIN('Drive Train'!$F$35-GK81*'DEPRECATED - DT-Prelim Calcs'!$C$21*'Drive Train'!$F$39,GQ81+GK$2)</f>
        <v>10.360000000000001</v>
      </c>
      <c r="GR82" s="57">
        <f>'Drive Train'!$F$35-GK82*'DEPRECATED - DT-Prelim Calcs'!$C$21*'Drive Train'!$F$39</f>
        <v>10.360000000000001</v>
      </c>
      <c r="GS82" s="1">
        <f>IF(GP82&gt;='Drive Train'!$F$29,1,0)</f>
        <v>0</v>
      </c>
      <c r="GT82" s="57">
        <f t="shared" si="158"/>
        <v>33.333333333333314</v>
      </c>
      <c r="GU82" s="63">
        <f>GU81+'DEPRECATED - DT-Prelim Calcs'!$C$11</f>
        <v>312</v>
      </c>
      <c r="GV82" s="2">
        <f>HF82/'Drive Train'!$F$35</f>
        <v>0.81720430107526887</v>
      </c>
      <c r="GW82" s="46">
        <f>HD82*12*60/(PI() * 'Drive Train'!$F$15)/GV$2*GV82</f>
        <v>-293130.52663133928</v>
      </c>
      <c r="GX82" s="2">
        <f>('DEPRECATED - DT-Prelim Calcs'!$C$6*GV82-GW82)/('DEPRECATED - DT-Prelim Calcs'!$C$6*GV82)*'DEPRECATED - DT-Prelim Calcs'!$C$7*GV82</f>
        <v>134.51065733398309</v>
      </c>
      <c r="GY82" s="57">
        <f>GX82/'DEPRECATED - DT-Prelim Calcs'!$C$7*('DEPRECATED - DT-Prelim Calcs'!$C$8-'DEPRECATED - DT-Prelim Calcs'!$C$9)+'DEPRECATED - DT-Prelim Calcs'!$C$9</f>
        <v>7163.5785626348679</v>
      </c>
      <c r="GZ82" s="57">
        <f t="shared" si="115"/>
        <v>33.333333333333314</v>
      </c>
      <c r="HA82" s="2">
        <f t="shared" si="159"/>
        <v>0.99579519204165001</v>
      </c>
      <c r="HB82" s="57">
        <f>HA82*'DEPRECATED - DT-Prelim Calcs'!$C$21/GV$2/'DEPRECATED - DT-Prelim Calcs'!$C$19/'DEPRECATED - DT-Prelim Calcs'!$C$18*3.39*'DEPRECATED - DT-Prelim Calcs'!$C$20</f>
        <v>25.773080821789936</v>
      </c>
      <c r="HC82" s="46">
        <f t="shared" si="160"/>
        <v>0</v>
      </c>
      <c r="HD82" s="57">
        <f>HB81*'DEPRECATED - DT-Prelim Calcs'!$C$11+HD81</f>
        <v>-876.46748181894395</v>
      </c>
      <c r="HE82" s="57">
        <f>HE81+0.5*HB82*'DEPRECATED - DT-Prelim Calcs'!$C$11^2+HD82*'DEPRECATED - DT-Prelim Calcs'!$C$11</f>
        <v>-129240.77603103283</v>
      </c>
      <c r="HF82" s="57">
        <f>MIN('Drive Train'!$F$35-GZ81*'DEPRECATED - DT-Prelim Calcs'!$C$21*'Drive Train'!$F$39,HF81+GZ$2)</f>
        <v>10.133333333333335</v>
      </c>
      <c r="HG82" s="57">
        <f>'Drive Train'!$F$35-GZ82*'DEPRECATED - DT-Prelim Calcs'!$C$21*'Drive Train'!$F$39</f>
        <v>10.133333333333335</v>
      </c>
      <c r="HH82" s="1">
        <f>IF(HE82&gt;='Drive Train'!$F$29,1,0)</f>
        <v>0</v>
      </c>
      <c r="HI82" s="57">
        <f t="shared" si="161"/>
        <v>37.037037037037017</v>
      </c>
      <c r="HJ82" s="63">
        <f>HJ81+'DEPRECATED - DT-Prelim Calcs'!$C$11</f>
        <v>312</v>
      </c>
      <c r="HK82" s="2">
        <f>HU82/'Drive Train'!$F$35</f>
        <v>0.79892473118279583</v>
      </c>
      <c r="HL82" s="46">
        <f>HS82*12*60/(PI() * 'Drive Train'!$F$15)/HK$2*HK82</f>
        <v>-95206.029820187381</v>
      </c>
      <c r="HM82" s="2">
        <f>('DEPRECATED - DT-Prelim Calcs'!$C$6*HK82-HL82)/('DEPRECATED - DT-Prelim Calcs'!$C$6*HK82)*'DEPRECATED - DT-Prelim Calcs'!$C$7*HK82</f>
        <v>44.973538408276539</v>
      </c>
      <c r="HN82" s="57">
        <f>HM82/'DEPRECATED - DT-Prelim Calcs'!$C$7*('DEPRECATED - DT-Prelim Calcs'!$C$8-'DEPRECATED - DT-Prelim Calcs'!$C$9)+'DEPRECATED - DT-Prelim Calcs'!$C$9</f>
        <v>2396.9344306148878</v>
      </c>
      <c r="HO82" s="57">
        <f t="shared" si="116"/>
        <v>36.66666666666665</v>
      </c>
      <c r="HP82" s="2">
        <f t="shared" si="162"/>
        <v>0.99579519204165001</v>
      </c>
      <c r="HQ82" s="57">
        <f>HP82*'DEPRECATED - DT-Prelim Calcs'!$C$21/HK$2/'DEPRECATED - DT-Prelim Calcs'!$C$19/'DEPRECATED - DT-Prelim Calcs'!$C$18*3.39*'DEPRECATED - DT-Prelim Calcs'!$C$20</f>
        <v>25.773080821789936</v>
      </c>
      <c r="HR82" s="46">
        <f t="shared" si="163"/>
        <v>0</v>
      </c>
      <c r="HS82" s="57">
        <f>HQ81*'DEPRECATED - DT-Prelim Calcs'!$C$11+HS81</f>
        <v>-291.18164359685807</v>
      </c>
      <c r="HT82" s="57">
        <f>HT81+0.5*HQ82*'DEPRECATED - DT-Prelim Calcs'!$C$11^2+HS82*'DEPRECATED - DT-Prelim Calcs'!$C$11</f>
        <v>-129947.10971036553</v>
      </c>
      <c r="HU82" s="57">
        <f>MIN('Drive Train'!$F$35-HO81*'DEPRECATED - DT-Prelim Calcs'!$C$21*'Drive Train'!$F$39,HU81+HO$2)</f>
        <v>9.9066666666666681</v>
      </c>
      <c r="HV82" s="57">
        <f>'Drive Train'!$F$35-HO82*'DEPRECATED - DT-Prelim Calcs'!$C$21*'Drive Train'!$F$39</f>
        <v>9.9066666666666681</v>
      </c>
      <c r="HW82" s="1">
        <f>IF(HT82&gt;='Drive Train'!$F$29,1,0)</f>
        <v>0</v>
      </c>
      <c r="HX82" s="57">
        <f t="shared" si="164"/>
        <v>40.740740740740726</v>
      </c>
      <c r="HY82" s="63">
        <f>HY81+'DEPRECATED - DT-Prelim Calcs'!$C$11</f>
        <v>312</v>
      </c>
      <c r="HZ82" s="2">
        <f>IJ82/'Drive Train'!$F$35</f>
        <v>0.78064516129032269</v>
      </c>
      <c r="IA82" s="46">
        <f>IH82*12*60/(PI() * 'Drive Train'!$F$15)/HZ$2*HZ82</f>
        <v>-127990.62723239267</v>
      </c>
      <c r="IB82" s="2">
        <f>('DEPRECATED - DT-Prelim Calcs'!$C$6*HZ82-IA82)/('DEPRECATED - DT-Prelim Calcs'!$C$6*HZ82)*'DEPRECATED - DT-Prelim Calcs'!$C$7*HZ82</f>
        <v>59.753289478496995</v>
      </c>
      <c r="IC82" s="57">
        <f>IB82/'DEPRECATED - DT-Prelim Calcs'!$C$7*('DEPRECATED - DT-Prelim Calcs'!$C$8-'DEPRECATED - DT-Prelim Calcs'!$C$9)+'DEPRECATED - DT-Prelim Calcs'!$C$9</f>
        <v>3183.7568631083668</v>
      </c>
      <c r="ID82" s="57">
        <f t="shared" si="117"/>
        <v>39.999999999999986</v>
      </c>
      <c r="IE82" s="2">
        <f t="shared" si="165"/>
        <v>0.99579519204165001</v>
      </c>
      <c r="IF82" s="57">
        <f>IE82*'DEPRECATED - DT-Prelim Calcs'!$C$21/HZ$2/'DEPRECATED - DT-Prelim Calcs'!$C$19/'DEPRECATED - DT-Prelim Calcs'!$C$18*3.39*'DEPRECATED - DT-Prelim Calcs'!$C$20</f>
        <v>25.773080821789936</v>
      </c>
      <c r="IG82" s="46">
        <f t="shared" si="166"/>
        <v>0</v>
      </c>
      <c r="IH82" s="57">
        <f>IF81*'DEPRECATED - DT-Prelim Calcs'!$C$11+IH81</f>
        <v>-400.61748342715646</v>
      </c>
      <c r="II82" s="57">
        <f>II81+0.5*IF82*'DEPRECATED - DT-Prelim Calcs'!$C$11^2+IH82*'DEPRECATED - DT-Prelim Calcs'!$C$11</f>
        <v>-154773.2874595435</v>
      </c>
      <c r="IJ82" s="57">
        <f>MIN('Drive Train'!$F$35-ID81*'DEPRECATED - DT-Prelim Calcs'!$C$21*'Drive Train'!$F$39,IJ81+ID$2)</f>
        <v>9.6800000000000015</v>
      </c>
      <c r="IK82" s="57">
        <f>'Drive Train'!$F$35-ID82*'DEPRECATED - DT-Prelim Calcs'!$C$21*'Drive Train'!$F$39</f>
        <v>9.6800000000000015</v>
      </c>
      <c r="IL82" s="1">
        <f>IF(II82&gt;='Drive Train'!$F$29,1,0)</f>
        <v>0</v>
      </c>
      <c r="IM82" s="57">
        <f t="shared" si="167"/>
        <v>44.444444444444429</v>
      </c>
      <c r="IN82" s="63">
        <f>IN81+'DEPRECATED - DT-Prelim Calcs'!$C$11</f>
        <v>312</v>
      </c>
      <c r="IO82" s="2">
        <f>IY82/'Drive Train'!$F$35</f>
        <v>0.76236559139784954</v>
      </c>
      <c r="IP82" s="46">
        <f>IW82*12*60/(PI() * 'Drive Train'!$F$15)/IO$2*IO82</f>
        <v>-8680.4565434648357</v>
      </c>
      <c r="IQ82" s="2">
        <f>('DEPRECATED - DT-Prelim Calcs'!$C$6*IO82-IP82)/('DEPRECATED - DT-Prelim Calcs'!$C$6*IO82)*'DEPRECATED - DT-Prelim Calcs'!$C$7*IO82</f>
        <v>5.7622354598373455</v>
      </c>
      <c r="IR82" s="57">
        <f>IQ82/'DEPRECATED - DT-Prelim Calcs'!$C$7*('DEPRECATED - DT-Prelim Calcs'!$C$8-'DEPRECATED - DT-Prelim Calcs'!$C$9)+'DEPRECATED - DT-Prelim Calcs'!$C$9</f>
        <v>309.46133174154829</v>
      </c>
      <c r="IS82" s="57">
        <f t="shared" si="118"/>
        <v>43.333333333333321</v>
      </c>
      <c r="IT82" s="2">
        <f t="shared" si="168"/>
        <v>0.99579519204165001</v>
      </c>
      <c r="IU82" s="57">
        <f>IT82*'DEPRECATED - DT-Prelim Calcs'!$C$21/IO$2/'DEPRECATED - DT-Prelim Calcs'!$C$19/'DEPRECATED - DT-Prelim Calcs'!$C$18*3.39*'DEPRECATED - DT-Prelim Calcs'!$C$20</f>
        <v>25.773080821789936</v>
      </c>
      <c r="IV82" s="46">
        <f t="shared" si="169"/>
        <v>0</v>
      </c>
      <c r="IW82" s="57">
        <f>IU81*'DEPRECATED - DT-Prelim Calcs'!$C$11+IW81</f>
        <v>-27.821765378306267</v>
      </c>
      <c r="IX82" s="57">
        <f>IX81+0.5*IU82*'DEPRECATED - DT-Prelim Calcs'!$C$11^2+IW82*'DEPRECATED - DT-Prelim Calcs'!$C$11</f>
        <v>-134263.17824603998</v>
      </c>
      <c r="IY82" s="57">
        <f>MIN('Drive Train'!$F$35-IS81*'DEPRECATED - DT-Prelim Calcs'!$C$21*'Drive Train'!$F$39,IY81+IS$2)</f>
        <v>9.4533333333333349</v>
      </c>
      <c r="IZ82" s="57">
        <f>'Drive Train'!$F$35-IS82*'DEPRECATED - DT-Prelim Calcs'!$C$21*'Drive Train'!$F$39</f>
        <v>9.4533333333333349</v>
      </c>
      <c r="JA82" s="1">
        <f>IF(IX82&gt;='Drive Train'!$F$29,1,0)</f>
        <v>0</v>
      </c>
      <c r="JB82" s="57">
        <f t="shared" si="170"/>
        <v>48.148148148148138</v>
      </c>
      <c r="JC82" s="63">
        <f>JC81+'DEPRECATED - DT-Prelim Calcs'!$C$11</f>
        <v>312</v>
      </c>
      <c r="JD82" s="2">
        <f>JN82/'Drive Train'!$F$35</f>
        <v>0.74408602150537628</v>
      </c>
      <c r="JE82" s="46">
        <f>JL82*12*60/(PI() * 'Drive Train'!$F$15)/JD$2*JD82</f>
        <v>-161481.93091195638</v>
      </c>
      <c r="JF82" s="2">
        <f>('DEPRECATED - DT-Prelim Calcs'!$C$6*JD82-JE82)/('DEPRECATED - DT-Prelim Calcs'!$C$6*JD82)*'DEPRECATED - DT-Prelim Calcs'!$C$7*JD82</f>
        <v>74.808529393969593</v>
      </c>
      <c r="JG82" s="57">
        <f>JF82/'DEPRECATED - DT-Prelim Calcs'!$C$7*('DEPRECATED - DT-Prelim Calcs'!$C$8-'DEPRECATED - DT-Prelim Calcs'!$C$9)+'DEPRECATED - DT-Prelim Calcs'!$C$9</f>
        <v>3985.2453615129871</v>
      </c>
      <c r="JH82" s="57">
        <f t="shared" si="119"/>
        <v>46.666666666666657</v>
      </c>
      <c r="JI82" s="2">
        <f t="shared" si="171"/>
        <v>0.99579519204165001</v>
      </c>
      <c r="JJ82" s="57">
        <f>JI82*'DEPRECATED - DT-Prelim Calcs'!$C$21/JD$2/'DEPRECATED - DT-Prelim Calcs'!$C$19/'DEPRECATED - DT-Prelim Calcs'!$C$18*3.39*'DEPRECATED - DT-Prelim Calcs'!$C$20</f>
        <v>25.773080821789936</v>
      </c>
      <c r="JK82" s="46">
        <f t="shared" si="172"/>
        <v>0</v>
      </c>
      <c r="JL82" s="57">
        <f>JJ81*'DEPRECATED - DT-Prelim Calcs'!$C$11+JL81</f>
        <v>-530.28115212614546</v>
      </c>
      <c r="JM82" s="57">
        <f>JM81+0.5*JJ82*'DEPRECATED - DT-Prelim Calcs'!$C$11^2+JL82*'DEPRECATED - DT-Prelim Calcs'!$C$11</f>
        <v>-153754.24303184616</v>
      </c>
      <c r="JN82" s="57">
        <f>MIN('Drive Train'!$F$35-JH81*'DEPRECATED - DT-Prelim Calcs'!$C$21*'Drive Train'!$F$39,JN81+JH$2)</f>
        <v>9.2266666666666666</v>
      </c>
      <c r="JO82" s="57">
        <f>'Drive Train'!$F$35-JH82*'DEPRECATED - DT-Prelim Calcs'!$C$21*'Drive Train'!$F$39</f>
        <v>9.2266666666666666</v>
      </c>
      <c r="JP82" s="1">
        <f>IF(JM82&gt;='Drive Train'!$F$29,1,0)</f>
        <v>0</v>
      </c>
      <c r="JQ82" s="57">
        <f>MIN(JG82,'DEPRECATED - DT-Prelim Calcs'!$C$10)*'DEPRECATED - DT-Prelim Calcs'!$C$11*1000/60/60</f>
        <v>103.33333333333333</v>
      </c>
      <c r="JR82" s="63">
        <f>JR81+'DEPRECATED - DT-Prelim Calcs'!$C$11</f>
        <v>312</v>
      </c>
      <c r="JS82" s="2">
        <f>KC82/'Drive Train'!$F$35</f>
        <v>0.72580645161290325</v>
      </c>
      <c r="JT82" s="46">
        <f>KA82*12*60/(PI() * 'Drive Train'!$F$15)/JS$2*JS82</f>
        <v>-249390.11341040913</v>
      </c>
      <c r="JU82" s="2">
        <f>('DEPRECATED - DT-Prelim Calcs'!$C$6*JS82-JT82)/('DEPRECATED - DT-Prelim Calcs'!$C$6*JS82)*'DEPRECATED - DT-Prelim Calcs'!$C$7*JS82</f>
        <v>114.51282831744642</v>
      </c>
      <c r="JV82" s="57">
        <f>JU82/'DEPRECATED - DT-Prelim Calcs'!$C$7*('DEPRECATED - DT-Prelim Calcs'!$C$8-'DEPRECATED - DT-Prelim Calcs'!$C$9)+'DEPRECATED - DT-Prelim Calcs'!$C$9</f>
        <v>6098.9638477711105</v>
      </c>
      <c r="JW82" s="57">
        <f t="shared" si="120"/>
        <v>49.999999999999993</v>
      </c>
      <c r="JX82" s="2">
        <f t="shared" si="173"/>
        <v>0.99579519204165001</v>
      </c>
      <c r="JY82" s="57">
        <f>JX82*'DEPRECATED - DT-Prelim Calcs'!$C$21/JS$2/'DEPRECATED - DT-Prelim Calcs'!$C$19/'DEPRECATED - DT-Prelim Calcs'!$C$18*3.39*'DEPRECATED - DT-Prelim Calcs'!$C$20</f>
        <v>25.773080821789936</v>
      </c>
      <c r="JZ82" s="46">
        <f t="shared" si="174"/>
        <v>0</v>
      </c>
      <c r="KA82" s="57">
        <f>JY81*'DEPRECATED - DT-Prelim Calcs'!$C$11+KA81</f>
        <v>-839.58333902454547</v>
      </c>
      <c r="KB82" s="57">
        <f>KB81+0.5*JY82*'DEPRECATED - DT-Prelim Calcs'!$C$11^2+KA82*'DEPRECATED - DT-Prelim Calcs'!$C$11</f>
        <v>-137446.38112428898</v>
      </c>
      <c r="KC82" s="57">
        <f>MIN('Drive Train'!$F$35-JW81*'DEPRECATED - DT-Prelim Calcs'!$C$21*'Drive Train'!$F$39,KC81+JW$2)</f>
        <v>9</v>
      </c>
      <c r="KD82" s="57">
        <f>'Drive Train'!$F$35-JW82*'DEPRECATED - DT-Prelim Calcs'!$C$21*'Drive Train'!$F$39</f>
        <v>9</v>
      </c>
      <c r="KE82" s="1">
        <f>IF(KB82&gt;='Drive Train'!$F$29,1,0)</f>
        <v>0</v>
      </c>
      <c r="KF82" s="57">
        <f>MIN(JV82,'DEPRECATED - DT-Prelim Calcs'!$C$10)*'DEPRECATED - DT-Prelim Calcs'!$C$11*1000/60/60</f>
        <v>103.33333333333333</v>
      </c>
      <c r="KG82" s="63">
        <f>KG81+'DEPRECATED - DT-Prelim Calcs'!$C$11</f>
        <v>312</v>
      </c>
      <c r="KH82" s="2">
        <f>KR82/'Drive Train'!$F$35</f>
        <v>0.7075268817204301</v>
      </c>
      <c r="KI82" s="46">
        <f>KP82*12*60/(PI() * 'Drive Train'!$F$15)/KH$2*KH82</f>
        <v>-73303.093392141483</v>
      </c>
      <c r="KJ82" s="2">
        <f>('DEPRECATED - DT-Prelim Calcs'!$C$6*KH82-KI82)/('DEPRECATED - DT-Prelim Calcs'!$C$6*KH82)*'DEPRECATED - DT-Prelim Calcs'!$C$7*KH82</f>
        <v>34.849690455689391</v>
      </c>
      <c r="KK82" s="57">
        <f>KJ82/'DEPRECATED - DT-Prelim Calcs'!$C$7*('DEPRECATED - DT-Prelim Calcs'!$C$8-'DEPRECATED - DT-Prelim Calcs'!$C$9)+'DEPRECATED - DT-Prelim Calcs'!$C$9</f>
        <v>1857.9760520601449</v>
      </c>
      <c r="KL82" s="57">
        <f t="shared" si="121"/>
        <v>53.333333333333329</v>
      </c>
      <c r="KM82" s="2">
        <f t="shared" si="175"/>
        <v>0.99579519204165001</v>
      </c>
      <c r="KN82" s="57">
        <f>KM82*'DEPRECATED - DT-Prelim Calcs'!$C$21/KH$2/'DEPRECATED - DT-Prelim Calcs'!$C$19/'DEPRECATED - DT-Prelim Calcs'!$C$18*3.39*'DEPRECATED - DT-Prelim Calcs'!$C$20</f>
        <v>25.773080821789936</v>
      </c>
      <c r="KO82" s="46">
        <f t="shared" si="176"/>
        <v>0</v>
      </c>
      <c r="KP82" s="57">
        <f>KN81*'DEPRECATED - DT-Prelim Calcs'!$C$11+KP81</f>
        <v>-253.15398050606041</v>
      </c>
      <c r="KQ82" s="57">
        <f>KQ81+0.5*KN82*'DEPRECATED - DT-Prelim Calcs'!$C$11^2+KP82*'DEPRECATED - DT-Prelim Calcs'!$C$11</f>
        <v>-176501.92706646191</v>
      </c>
      <c r="KR82" s="57">
        <f>MIN('Drive Train'!$F$35-KL81*'DEPRECATED - DT-Prelim Calcs'!$C$21*'Drive Train'!$F$39,KR81+KL$2)</f>
        <v>8.7733333333333334</v>
      </c>
      <c r="KS82" s="57">
        <f>'Drive Train'!$F$35-KL82*'DEPRECATED - DT-Prelim Calcs'!$C$21*'Drive Train'!$F$39</f>
        <v>8.7733333333333334</v>
      </c>
      <c r="KT82" s="1">
        <f>IF(KQ82&gt;='Drive Train'!$F$29,1,0)</f>
        <v>0</v>
      </c>
      <c r="KU82" s="57">
        <f>MIN(KK82,'DEPRECATED - DT-Prelim Calcs'!$C$10)*'DEPRECATED - DT-Prelim Calcs'!$C$11*1000/60/60</f>
        <v>103.33333333333333</v>
      </c>
      <c r="KV82" s="63">
        <f>KV81+'DEPRECATED - DT-Prelim Calcs'!$C$11</f>
        <v>312</v>
      </c>
      <c r="KW82" s="2">
        <f>LG82/'Drive Train'!$F$35</f>
        <v>0.68924731182795695</v>
      </c>
      <c r="KX82" s="46">
        <f>LE82*12*60/(PI() * 'Drive Train'!$F$15)/KW$2*KW82</f>
        <v>-62051.642126160506</v>
      </c>
      <c r="KY82" s="2">
        <f>('DEPRECATED - DT-Prelim Calcs'!$C$6*KW82-KX82)/('DEPRECATED - DT-Prelim Calcs'!$C$6*KW82)*'DEPRECATED - DT-Prelim Calcs'!$C$7*KW82</f>
        <v>29.718207508193341</v>
      </c>
      <c r="KZ82" s="57">
        <f>KY82/'DEPRECATED - DT-Prelim Calcs'!$C$7*('DEPRECATED - DT-Prelim Calcs'!$C$8-'DEPRECATED - DT-Prelim Calcs'!$C$9)+'DEPRECATED - DT-Prelim Calcs'!$C$9</f>
        <v>1584.7937856021601</v>
      </c>
      <c r="LA82" s="57">
        <f t="shared" si="122"/>
        <v>56.666666666666664</v>
      </c>
      <c r="LB82" s="2">
        <f t="shared" si="177"/>
        <v>0.99579519204165001</v>
      </c>
      <c r="LC82" s="57">
        <f>LB82*'DEPRECATED - DT-Prelim Calcs'!$C$21/KW$2/'DEPRECATED - DT-Prelim Calcs'!$C$19/'DEPRECATED - DT-Prelim Calcs'!$C$18*3.39*'DEPRECATED - DT-Prelim Calcs'!$C$20</f>
        <v>25.773080821789936</v>
      </c>
      <c r="LD82" s="46">
        <f t="shared" si="178"/>
        <v>0</v>
      </c>
      <c r="LE82" s="57">
        <f>LC81*'DEPRECATED - DT-Prelim Calcs'!$C$11+LE81</f>
        <v>-219.98020447810791</v>
      </c>
      <c r="LF82" s="57">
        <f>LF81+0.5*LC82*'DEPRECATED - DT-Prelim Calcs'!$C$11^2+LE82*'DEPRECATED - DT-Prelim Calcs'!$C$11</f>
        <v>-151731.62355431015</v>
      </c>
      <c r="LG82" s="57">
        <f>MIN('Drive Train'!$F$35-LA81*'DEPRECATED - DT-Prelim Calcs'!$C$21*'Drive Train'!$F$39,LG81+LA$2)</f>
        <v>8.5466666666666669</v>
      </c>
      <c r="LH82" s="57">
        <f>'Drive Train'!$F$35-LA82*'DEPRECATED - DT-Prelim Calcs'!$C$21*'Drive Train'!$F$39</f>
        <v>8.5466666666666669</v>
      </c>
      <c r="LI82" s="1">
        <f>IF(LF82&gt;='Drive Train'!$F$29,1,0)</f>
        <v>0</v>
      </c>
      <c r="LJ82" s="57">
        <f>MIN(KZ82,'DEPRECATED - DT-Prelim Calcs'!$C$10)*'DEPRECATED - DT-Prelim Calcs'!$C$11*1000/60/60</f>
        <v>103.33333333333333</v>
      </c>
      <c r="LK82" s="63">
        <f>LK81+'DEPRECATED - DT-Prelim Calcs'!$C$11</f>
        <v>312</v>
      </c>
      <c r="LL82" s="2">
        <f>LV82/'Drive Train'!$F$35</f>
        <v>0.67096774193548392</v>
      </c>
      <c r="LM82" s="46">
        <f>LT82*12*60/(PI() * 'Drive Train'!$F$15)/LL$2*LL82</f>
        <v>-35268.367720054819</v>
      </c>
      <c r="LN82" s="2">
        <f>('DEPRECATED - DT-Prelim Calcs'!$C$6*LL82-LM82)/('DEPRECATED - DT-Prelim Calcs'!$C$6*LL82)*'DEPRECATED - DT-Prelim Calcs'!$C$7*LL82</f>
        <v>17.563892709346341</v>
      </c>
      <c r="LO82" s="57">
        <f>LN82/'DEPRECATED - DT-Prelim Calcs'!$C$7*('DEPRECATED - DT-Prelim Calcs'!$C$8-'DEPRECATED - DT-Prelim Calcs'!$C$9)+'DEPRECATED - DT-Prelim Calcs'!$C$9</f>
        <v>937.74042929839652</v>
      </c>
      <c r="LP82" s="57">
        <f t="shared" si="123"/>
        <v>60</v>
      </c>
      <c r="LQ82" s="2">
        <f t="shared" si="179"/>
        <v>0.99579519204165001</v>
      </c>
      <c r="LR82" s="57">
        <f>LQ82*'DEPRECATED - DT-Prelim Calcs'!$C$21/LL$2/'DEPRECATED - DT-Prelim Calcs'!$C$19/'DEPRECATED - DT-Prelim Calcs'!$C$18*3.39*'DEPRECATED - DT-Prelim Calcs'!$C$20</f>
        <v>25.773080821789936</v>
      </c>
      <c r="LS82" s="46">
        <f t="shared" si="180"/>
        <v>0</v>
      </c>
      <c r="LT82" s="57">
        <f>LR81*'DEPRECATED - DT-Prelim Calcs'!$C$11+LT81</f>
        <v>-128.43669524868477</v>
      </c>
      <c r="LU82" s="57">
        <f>LU81+0.5*LR82*'DEPRECATED - DT-Prelim Calcs'!$C$11^2+LT82*'DEPRECATED - DT-Prelim Calcs'!$C$11</f>
        <v>-153070.92676251239</v>
      </c>
      <c r="LV82" s="57">
        <f>MIN('Drive Train'!$F$35-LP81*'DEPRECATED - DT-Prelim Calcs'!$C$21*'Drive Train'!$F$39,LV81+LP$2)</f>
        <v>8.32</v>
      </c>
      <c r="LW82" s="57">
        <f>'Drive Train'!$F$35-LP82*'DEPRECATED - DT-Prelim Calcs'!$C$21*'Drive Train'!$F$39</f>
        <v>8.32</v>
      </c>
      <c r="LX82" s="1">
        <f>IF(LU82&gt;='Drive Train'!$F$29,1,0)</f>
        <v>0</v>
      </c>
      <c r="LY82" s="57">
        <f>MIN(LO82,'DEPRECATED - DT-Prelim Calcs'!$C$10)*'DEPRECATED - DT-Prelim Calcs'!$C$11*1000/60/60</f>
        <v>103.33333333333333</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Train'!$AA$49 + V82*(1-'Drive Train'!$AA$49))</f>
        <v>0</v>
      </c>
      <c r="W83" s="57">
        <f t="shared" si="96"/>
        <v>0</v>
      </c>
      <c r="X83" s="2">
        <f>MAX(MIN(IF(AND(AI82=1,AG83&lt;0),-1,1)*(W83-$C$9)/($C$8-$C$9)*$C$7-$C$29*AE83/T$2 -  AI82*$C$29/2,X$2),MAX(X$4:X82)*-1)</f>
        <v>-0.2458281045106315</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Train'!$F$39,AG82+W$2)-$C$3,IF(AE82-1&lt;=0,0,IF($C$32=Motors!$C$29,MAX(MAX(AG$4:AG82)*-1,AG82-W$2),MAX(0,MAX(AG$4:AG82)*-1,AG82-W$2))))</f>
        <v>0</v>
      </c>
      <c r="AH83" s="57">
        <f>'Drive Train'!$F$35-ABS(W83)*'DEPRECATED - DT-Prelim Calcs'!$C$21*'Drive Train'!$F$39</f>
        <v>12.4</v>
      </c>
      <c r="AI83" s="1">
        <f>IF(AJ83&gt;='Drive Train'!$F$29,1,0)</f>
        <v>1</v>
      </c>
      <c r="AJ83" s="57">
        <f>AJ82+0.5*Y83*'DEPRECATED - DT-Prelim Calcs'!$C$11^2+AE83*'DEPRECATED - DT-Prelim Calcs'!$C$11</f>
        <v>784.33981740885292</v>
      </c>
      <c r="AK83" s="57">
        <f t="shared" si="181"/>
        <v>0</v>
      </c>
      <c r="AL83" s="63">
        <f>AL82+'DEPRECATED - DT-Prelim Calcs'!$C$11</f>
        <v>316</v>
      </c>
      <c r="AM83" s="2">
        <f>AW83/'Drive Train'!$F$35</f>
        <v>0.88882649401293157</v>
      </c>
      <c r="AN83" s="46">
        <f>AU83*12*60/(PI() * 'Drive Train'!$F$15)/AM$2*AM83</f>
        <v>4007.4131706059957</v>
      </c>
      <c r="AO83" s="2">
        <f>('DEPRECATED - DT-Prelim Calcs'!$C$6*AM83-AN83)/('DEPRECATED - DT-Prelim Calcs'!$C$6*AM83)*'DEPRECATED - DT-Prelim Calcs'!$C$7*AM83</f>
        <v>0.33008953515644646</v>
      </c>
      <c r="AP83" s="57">
        <f>AO83/'DEPRECATED - DT-Prelim Calcs'!$C$7*('DEPRECATED - DT-Prelim Calcs'!$C$8-'DEPRECATED - DT-Prelim Calcs'!$C$9)+'DEPRECATED - DT-Prelim Calcs'!$C$9</f>
        <v>20.272816332187585</v>
      </c>
      <c r="AQ83" s="57">
        <f t="shared" si="105"/>
        <v>20.272816332187585</v>
      </c>
      <c r="AR83" s="2">
        <f t="shared" si="125"/>
        <v>5.1294950509372939E-9</v>
      </c>
      <c r="AS83" s="57">
        <f>AR83*'DEPRECATED - DT-Prelim Calcs'!$C$21/AM$2/'DEPRECATED - DT-Prelim Calcs'!$C$19/'DEPRECATED - DT-Prelim Calcs'!$C$18*3.39*'DEPRECATED - DT-Prelim Calcs'!$C$20</f>
        <v>3.7173115156826018E-8</v>
      </c>
      <c r="AT83" s="46">
        <f t="shared" si="126"/>
        <v>0</v>
      </c>
      <c r="AU83" s="57">
        <f>AS82*'DEPRECATED - DT-Prelim Calcs'!$C$11+AU82</f>
        <v>39.345448625793473</v>
      </c>
      <c r="AV83" s="57">
        <f>AV82+0.5*AS83*'DEPRECATED - DT-Prelim Calcs'!$C$11^2+AU83*'DEPRECATED - DT-Prelim Calcs'!$C$11</f>
        <v>12390.362616194718</v>
      </c>
      <c r="AW83" s="57">
        <f>MIN('Drive Train'!$F$35-AQ82*'DEPRECATED - DT-Prelim Calcs'!$C$21*'Drive Train'!$F$39,AW82+AQ$2)</f>
        <v>11.021448525760352</v>
      </c>
      <c r="AX83" s="57">
        <f>'Drive Train'!$F$35-AQ83*'DEPRECATED - DT-Prelim Calcs'!$C$21*'Drive Train'!$F$39</f>
        <v>11.021448489411245</v>
      </c>
      <c r="AY83" s="1">
        <f>IF(AV83&gt;='Drive Train'!$F$29,1,0)</f>
        <v>1</v>
      </c>
      <c r="AZ83" s="57">
        <f t="shared" si="127"/>
        <v>22.525351480208425</v>
      </c>
      <c r="BA83" s="63">
        <f>BA82+'DEPRECATED - DT-Prelim Calcs'!$C$11</f>
        <v>316</v>
      </c>
      <c r="BB83" s="2">
        <f>BL83/'Drive Train'!$F$35</f>
        <v>1.3150249726477998</v>
      </c>
      <c r="BC83" s="46">
        <f>BJ83*12*60/(PI() * 'Drive Train'!$F$15)/BB$2*BB83</f>
        <v>-3540.8438977676124</v>
      </c>
      <c r="BD83" s="2">
        <f>('DEPRECATED - DT-Prelim Calcs'!$C$6*BB83-BC83)/('DEPRECATED - DT-Prelim Calcs'!$C$6*BB83)*'DEPRECATED - DT-Prelim Calcs'!$C$7*BB83</f>
        <v>4.7702296575558591</v>
      </c>
      <c r="BE83" s="57">
        <f>BD83/'DEPRECATED - DT-Prelim Calcs'!$C$7*('DEPRECATED - DT-Prelim Calcs'!$C$8-'DEPRECATED - DT-Prelim Calcs'!$C$9)+'DEPRECATED - DT-Prelim Calcs'!$C$9</f>
        <v>256.6504004416667</v>
      </c>
      <c r="BF83" s="57">
        <f t="shared" si="106"/>
        <v>93</v>
      </c>
      <c r="BG83" s="2">
        <f t="shared" si="128"/>
        <v>1.8933363324164783</v>
      </c>
      <c r="BH83" s="57">
        <f>BG83*'DEPRECATED - DT-Prelim Calcs'!$C$21/BB$2/'DEPRECATED - DT-Prelim Calcs'!$C$19/'DEPRECATED - DT-Prelim Calcs'!$C$18*3.39*'DEPRECATED - DT-Prelim Calcs'!$C$20</f>
        <v>19.819055495413256</v>
      </c>
      <c r="BI83" s="46">
        <f t="shared" si="129"/>
        <v>0</v>
      </c>
      <c r="BJ83" s="57">
        <f>BH82*'DEPRECATED - DT-Prelim Calcs'!$C$11+BJ82</f>
        <v>-16.267443596581487</v>
      </c>
      <c r="BK83" s="57">
        <f>BK82+0.5*BH83*'DEPRECATED - DT-Prelim Calcs'!$C$11^2+BJ83*'DEPRECATED - DT-Prelim Calcs'!$C$11</f>
        <v>7416.7569595937284</v>
      </c>
      <c r="BL83" s="57">
        <f>MIN('Drive Train'!$F$35-BF82*'DEPRECATED - DT-Prelim Calcs'!$C$21*'Drive Train'!$F$39,BL82+BF$2)</f>
        <v>16.306309660832717</v>
      </c>
      <c r="BM83" s="57">
        <f>'Drive Train'!$F$35-BF83*'DEPRECATED - DT-Prelim Calcs'!$C$21*'Drive Train'!$F$39</f>
        <v>6.0759999999999996</v>
      </c>
      <c r="BN83" s="1">
        <f>IF(BK83&gt;='Drive Train'!$F$29,1,0)</f>
        <v>1</v>
      </c>
      <c r="BO83" s="57">
        <f t="shared" si="130"/>
        <v>103.33333333333333</v>
      </c>
      <c r="BP83" s="63">
        <f>BP82+'DEPRECATED - DT-Prelim Calcs'!$C$11</f>
        <v>316</v>
      </c>
      <c r="BQ83" s="2">
        <f>CA83/'Drive Train'!$F$35</f>
        <v>1.5932398522593914</v>
      </c>
      <c r="BR83" s="46">
        <f>BY83*12*60/(PI() * 'Drive Train'!$F$15)/BQ$2*BQ83</f>
        <v>-36222.665406189655</v>
      </c>
      <c r="BS83" s="2">
        <f>('DEPRECATED - DT-Prelim Calcs'!$C$6*BQ83-BR83)/('DEPRECATED - DT-Prelim Calcs'!$C$6*BQ83)*'DEPRECATED - DT-Prelim Calcs'!$C$7*BQ83</f>
        <v>20.218061445242896</v>
      </c>
      <c r="BT83" s="57">
        <f>BS83/'DEPRECATED - DT-Prelim Calcs'!$C$7*('DEPRECATED - DT-Prelim Calcs'!$C$8-'DEPRECATED - DT-Prelim Calcs'!$C$9)+'DEPRECATED - DT-Prelim Calcs'!$C$9</f>
        <v>1079.0391217529725</v>
      </c>
      <c r="BU83" s="57">
        <f t="shared" si="107"/>
        <v>93</v>
      </c>
      <c r="BV83" s="2">
        <f t="shared" si="131"/>
        <v>1.8828060353728675</v>
      </c>
      <c r="BW83" s="57">
        <f>BV83*'DEPRECATED - DT-Prelim Calcs'!$C$21/BQ$2/'DEPRECATED - DT-Prelim Calcs'!$C$19/'DEPRECATED - DT-Prelim Calcs'!$C$18*3.39*'DEPRECATED - DT-Prelim Calcs'!$C$20</f>
        <v>25.773080821789936</v>
      </c>
      <c r="BX83" s="46">
        <f t="shared" si="132"/>
        <v>0</v>
      </c>
      <c r="BY83" s="57">
        <f>BW82*'DEPRECATED - DT-Prelim Calcs'!$C$11+BY82</f>
        <v>-105.03649064897724</v>
      </c>
      <c r="BZ83" s="57">
        <f>BZ82+0.5*BW83*'DEPRECATED - DT-Prelim Calcs'!$C$11^2+BY83*'DEPRECATED - DT-Prelim Calcs'!$C$11</f>
        <v>-5763.1093313902429</v>
      </c>
      <c r="CA83" s="57">
        <f>MIN('Drive Train'!$F$35-BU82*'DEPRECATED - DT-Prelim Calcs'!$C$21*'Drive Train'!$F$39,CA82+BU$2)</f>
        <v>19.756174168016454</v>
      </c>
      <c r="CB83" s="57">
        <f>'Drive Train'!$F$35-BU83*'DEPRECATED - DT-Prelim Calcs'!$C$21*'Drive Train'!$F$39</f>
        <v>6.0759999999999996</v>
      </c>
      <c r="CC83" s="1">
        <f>IF(BZ83&gt;='Drive Train'!$F$29,1,0)</f>
        <v>0</v>
      </c>
      <c r="CD83" s="57">
        <f t="shared" si="133"/>
        <v>103.33333333333333</v>
      </c>
      <c r="CE83" s="63">
        <f>CE82+'DEPRECATED - DT-Prelim Calcs'!$C$11</f>
        <v>316</v>
      </c>
      <c r="CF83" s="2">
        <f>CP83/'Drive Train'!$F$35</f>
        <v>2.1131434169133816</v>
      </c>
      <c r="CG83" s="46">
        <f>CN83*12*60/(PI() * 'Drive Train'!$F$15)/CF$2*CF83</f>
        <v>-163244.17042134653</v>
      </c>
      <c r="CH83" s="2">
        <f>('DEPRECATED - DT-Prelim Calcs'!$C$6*CF83-CG83)/('DEPRECATED - DT-Prelim Calcs'!$C$6*CF83)*'DEPRECATED - DT-Prelim Calcs'!$C$7*CF83</f>
        <v>78.904767701448904</v>
      </c>
      <c r="CI83" s="57">
        <f>CH83/'DEPRECATED - DT-Prelim Calcs'!$C$7*('DEPRECATED - DT-Prelim Calcs'!$C$8-'DEPRECATED - DT-Prelim Calcs'!$C$9)+'DEPRECATED - DT-Prelim Calcs'!$C$9</f>
        <v>4203.3148116580478</v>
      </c>
      <c r="CJ83" s="57">
        <f t="shared" si="108"/>
        <v>93</v>
      </c>
      <c r="CK83" s="2">
        <f t="shared" si="134"/>
        <v>1.5241763143494644</v>
      </c>
      <c r="CL83" s="57">
        <f>CK83*'DEPRECATED - DT-Prelim Calcs'!$C$21/CF$2/'DEPRECATED - DT-Prelim Calcs'!$C$19/'DEPRECATED - DT-Prelim Calcs'!$C$18*3.39*'DEPRECATED - DT-Prelim Calcs'!$C$20</f>
        <v>25.773080821789936</v>
      </c>
      <c r="CM83" s="46">
        <f t="shared" si="135"/>
        <v>0</v>
      </c>
      <c r="CN83" s="57">
        <f>CL82*'DEPRECATED - DT-Prelim Calcs'!$C$11+CN82</f>
        <v>-288.92112328976162</v>
      </c>
      <c r="CO83" s="57">
        <f>CO82+0.5*CL83*'DEPRECATED - DT-Prelim Calcs'!$C$11^2+CN83*'DEPRECATED - DT-Prelim Calcs'!$C$11</f>
        <v>-22744.995959698499</v>
      </c>
      <c r="CP83" s="57">
        <f>MIN('Drive Train'!$F$35-CJ82*'DEPRECATED - DT-Prelim Calcs'!$C$21*'Drive Train'!$F$39,CP82+CJ$2)</f>
        <v>26.202978369725933</v>
      </c>
      <c r="CQ83" s="57">
        <f>'Drive Train'!$F$35-CJ83*'DEPRECATED - DT-Prelim Calcs'!$C$21*'Drive Train'!$F$39</f>
        <v>6.0759999999999996</v>
      </c>
      <c r="CR83" s="1">
        <f>IF(CO83&gt;='Drive Train'!$F$29,1,0)</f>
        <v>0</v>
      </c>
      <c r="CS83" s="57">
        <f t="shared" si="136"/>
        <v>103.33333333333333</v>
      </c>
      <c r="CT83" s="63">
        <f>CT82+'DEPRECATED - DT-Prelim Calcs'!$C$11</f>
        <v>316</v>
      </c>
      <c r="CU83" s="2">
        <f>DE83/'Drive Train'!$F$35</f>
        <v>0.48999999999999994</v>
      </c>
      <c r="CV83" s="46">
        <f>DC83*12*60/(PI() * 'Drive Train'!$F$15)/CU$2*CU83</f>
        <v>-47213.909255013314</v>
      </c>
      <c r="CW83" s="2">
        <f>('DEPRECATED - DT-Prelim Calcs'!$C$6*CU83-CV83)/('DEPRECATED - DT-Prelim Calcs'!$C$6*CU83)*'DEPRECATED - DT-Prelim Calcs'!$C$7*CU83</f>
        <v>22.529027824499451</v>
      </c>
      <c r="CX83" s="57">
        <f>CW83/'DEPRECATED - DT-Prelim Calcs'!$C$7*('DEPRECATED - DT-Prelim Calcs'!$C$8-'DEPRECATED - DT-Prelim Calcs'!$C$9)+'DEPRECATED - DT-Prelim Calcs'!$C$9</f>
        <v>1202.0669169640164</v>
      </c>
      <c r="CY83" s="57">
        <f t="shared" si="109"/>
        <v>93</v>
      </c>
      <c r="CZ83" s="2">
        <f t="shared" si="137"/>
        <v>1.2803081040535502</v>
      </c>
      <c r="DA83" s="57">
        <f>CZ83*'DEPRECATED - DT-Prelim Calcs'!$C$21/CU$2/'DEPRECATED - DT-Prelim Calcs'!$C$19/'DEPRECATED - DT-Prelim Calcs'!$C$18*3.39*'DEPRECATED - DT-Prelim Calcs'!$C$20</f>
        <v>25.773080821789936</v>
      </c>
      <c r="DB83" s="46">
        <f t="shared" si="138"/>
        <v>0</v>
      </c>
      <c r="DC83" s="57">
        <f>DA82*'DEPRECATED - DT-Prelim Calcs'!$C$11+DC82</f>
        <v>-302.70789890368371</v>
      </c>
      <c r="DD83" s="57">
        <f>DD82+0.5*DA83*'DEPRECATED - DT-Prelim Calcs'!$C$11^2+DC83*'DEPRECATED - DT-Prelim Calcs'!$C$11</f>
        <v>-42214.870746597073</v>
      </c>
      <c r="DE83" s="57">
        <f>MIN('Drive Train'!$F$35-CY82*'DEPRECATED - DT-Prelim Calcs'!$C$21*'Drive Train'!$F$39,DE82+CY$2)</f>
        <v>6.0759999999999996</v>
      </c>
      <c r="DF83" s="57">
        <f>'Drive Train'!$F$35-CY83*'DEPRECATED - DT-Prelim Calcs'!$C$21*'Drive Train'!$F$39</f>
        <v>6.0759999999999996</v>
      </c>
      <c r="DG83" s="1">
        <f>IF(DD83&gt;='Drive Train'!$F$29,1,0)</f>
        <v>0</v>
      </c>
      <c r="DH83" s="57">
        <f t="shared" si="139"/>
        <v>103.33333333333333</v>
      </c>
      <c r="DI83" s="63">
        <f>DI82+'DEPRECATED - DT-Prelim Calcs'!$C$11</f>
        <v>316</v>
      </c>
      <c r="DJ83" s="2">
        <f>DT83/'Drive Train'!$F$35</f>
        <v>0.48999999999999994</v>
      </c>
      <c r="DK83" s="46">
        <f>DR83*12*60/(PI() * 'Drive Train'!$F$15)/DJ$2*DJ83</f>
        <v>-19201.614588604702</v>
      </c>
      <c r="DL83" s="2">
        <f>('DEPRECATED - DT-Prelim Calcs'!$C$6*DJ83-DK83)/('DEPRECATED - DT-Prelim Calcs'!$C$6*DJ83)*'DEPRECATED - DT-Prelim Calcs'!$C$7*DJ83</f>
        <v>9.8630559396880546</v>
      </c>
      <c r="DM83" s="57">
        <f>DL83/'DEPRECATED - DT-Prelim Calcs'!$C$7*('DEPRECATED - DT-Prelim Calcs'!$C$8-'DEPRECATED - DT-Prelim Calcs'!$C$9)+'DEPRECATED - DT-Prelim Calcs'!$C$9</f>
        <v>527.77472077260472</v>
      </c>
      <c r="DN83" s="57">
        <f t="shared" si="110"/>
        <v>93</v>
      </c>
      <c r="DO83" s="2">
        <f t="shared" si="140"/>
        <v>1.1037138828047846</v>
      </c>
      <c r="DP83" s="57">
        <f>DO83*'DEPRECATED - DT-Prelim Calcs'!$C$21/DJ$2/'DEPRECATED - DT-Prelim Calcs'!$C$19/'DEPRECATED - DT-Prelim Calcs'!$C$18*3.39*'DEPRECATED - DT-Prelim Calcs'!$C$20</f>
        <v>25.773080821789936</v>
      </c>
      <c r="DQ83" s="46">
        <f t="shared" si="141"/>
        <v>0</v>
      </c>
      <c r="DR83" s="57">
        <f>DP82*'DEPRECATED - DT-Prelim Calcs'!$C$11+DR82</f>
        <v>-106.12887285120188</v>
      </c>
      <c r="DS83" s="57">
        <f>DS82+0.5*DP83*'DEPRECATED - DT-Prelim Calcs'!$C$11^2+DR83*'DEPRECATED - DT-Prelim Calcs'!$C$11</f>
        <v>-88277.966286394716</v>
      </c>
      <c r="DT83" s="57">
        <f>MIN('Drive Train'!$F$35-DN82*'DEPRECATED - DT-Prelim Calcs'!$C$21*'Drive Train'!$F$39,DT82+DN$2)</f>
        <v>6.0759999999999996</v>
      </c>
      <c r="DU83" s="57">
        <f>'Drive Train'!$F$35-DN83*'DEPRECATED - DT-Prelim Calcs'!$C$21*'Drive Train'!$F$39</f>
        <v>6.0759999999999996</v>
      </c>
      <c r="DV83" s="1">
        <f>IF(DS83&gt;='Drive Train'!$F$29,1,0)</f>
        <v>0</v>
      </c>
      <c r="DW83" s="57">
        <f t="shared" si="142"/>
        <v>103.33333333333333</v>
      </c>
      <c r="DX83" s="63">
        <f>DX82+'DEPRECATED - DT-Prelim Calcs'!$C$11</f>
        <v>316</v>
      </c>
      <c r="DY83" s="2">
        <f>EI83/'Drive Train'!$F$35</f>
        <v>0.48999999999999994</v>
      </c>
      <c r="DZ83" s="46">
        <f>EG83*12*60/(PI() * 'Drive Train'!$F$15)/DY$2*DY83</f>
        <v>14619.16735129426</v>
      </c>
      <c r="EA83" s="2">
        <f>('DEPRECATED - DT-Prelim Calcs'!$C$6*DY83-DZ83)/('DEPRECATED - DT-Prelim Calcs'!$C$6*DY83)*'DEPRECATED - DT-Prelim Calcs'!$C$7*DY83</f>
        <v>-5.4292676016171049</v>
      </c>
      <c r="EB83" s="57">
        <f>EA83/'DEPRECATED - DT-Prelim Calcs'!$C$7*('DEPRECATED - DT-Prelim Calcs'!$C$8-'DEPRECATED - DT-Prelim Calcs'!$C$9)+'DEPRECATED - DT-Prelim Calcs'!$C$9</f>
        <v>-286.3352835217737</v>
      </c>
      <c r="EC83" s="57">
        <f t="shared" si="111"/>
        <v>-286.3352835217737</v>
      </c>
      <c r="ED83" s="2">
        <f t="shared" si="143"/>
        <v>-7.6135620265699187</v>
      </c>
      <c r="EE83" s="57">
        <f>ED83*'DEPRECATED - DT-Prelim Calcs'!$C$21/DY$2/'DEPRECATED - DT-Prelim Calcs'!$C$19/'DEPRECATED - DT-Prelim Calcs'!$C$18*3.39*'DEPRECATED - DT-Prelim Calcs'!$C$20</f>
        <v>-202.30828224646055</v>
      </c>
      <c r="EF83" s="46">
        <f t="shared" si="144"/>
        <v>1</v>
      </c>
      <c r="EG83" s="57">
        <f>EE82*'DEPRECATED - DT-Prelim Calcs'!$C$11+EG82</f>
        <v>71.007218231950844</v>
      </c>
      <c r="EH83" s="57">
        <f>EH82+0.5*EE83*'DEPRECATED - DT-Prelim Calcs'!$C$11^2+EG83*'DEPRECATED - DT-Prelim Calcs'!$C$11</f>
        <v>-132864.11666576026</v>
      </c>
      <c r="EI83" s="57">
        <f>MIN('Drive Train'!$F$35-EC82*'DEPRECATED - DT-Prelim Calcs'!$C$21*'Drive Train'!$F$39,EI82+EC$2)</f>
        <v>6.0759999999999996</v>
      </c>
      <c r="EJ83" s="57">
        <f>'Drive Train'!$F$35-EC83*'DEPRECATED - DT-Prelim Calcs'!$C$21*'Drive Train'!$F$39</f>
        <v>31.870799279480615</v>
      </c>
      <c r="EK83" s="1">
        <f>IF(EH83&gt;='Drive Train'!$F$29,1,0)</f>
        <v>0</v>
      </c>
      <c r="EL83" s="57">
        <f t="shared" si="145"/>
        <v>-318.15031502419305</v>
      </c>
      <c r="EM83" s="63">
        <f>EM82+'DEPRECATED - DT-Prelim Calcs'!$C$11</f>
        <v>316</v>
      </c>
      <c r="EN83" s="2">
        <f>EX83/'Drive Train'!$F$35</f>
        <v>0.48999999999999994</v>
      </c>
      <c r="EO83" s="46">
        <f>EV83*12*60/(PI() * 'Drive Train'!$F$15)/EN$2*EN83</f>
        <v>-156656.37516173095</v>
      </c>
      <c r="EP83" s="2">
        <f>('DEPRECATED - DT-Prelim Calcs'!$C$6*EN83-EO83)/('DEPRECATED - DT-Prelim Calcs'!$C$6*EN83)*'DEPRECATED - DT-Prelim Calcs'!$C$7*EN83</f>
        <v>72.014270382696353</v>
      </c>
      <c r="EQ83" s="57">
        <f>EP83/'DEPRECATED - DT-Prelim Calcs'!$C$7*('DEPRECATED - DT-Prelim Calcs'!$C$8-'DEPRECATED - DT-Prelim Calcs'!$C$9)+'DEPRECATED - DT-Prelim Calcs'!$C$9</f>
        <v>3836.4887510788144</v>
      </c>
      <c r="ER83" s="57">
        <f t="shared" si="112"/>
        <v>93</v>
      </c>
      <c r="ES83" s="2">
        <f t="shared" si="146"/>
        <v>0.86507304327942547</v>
      </c>
      <c r="ET83" s="57">
        <f>ES83*'DEPRECATED - DT-Prelim Calcs'!$C$21/EN$2/'DEPRECATED - DT-Prelim Calcs'!$C$19/'DEPRECATED - DT-Prelim Calcs'!$C$18*3.39*'DEPRECATED - DT-Prelim Calcs'!$C$20</f>
        <v>25.773080821789936</v>
      </c>
      <c r="EU83" s="46">
        <f t="shared" si="147"/>
        <v>0</v>
      </c>
      <c r="EV83" s="57">
        <f>ET82*'DEPRECATED - DT-Prelim Calcs'!$C$11+EV82</f>
        <v>-678.64108845297915</v>
      </c>
      <c r="EW83" s="57">
        <f>EW82+0.5*ET83*'DEPRECATED - DT-Prelim Calcs'!$C$11^2+EV83*'DEPRECATED - DT-Prelim Calcs'!$C$11</f>
        <v>-164365.20314295724</v>
      </c>
      <c r="EX83" s="57">
        <f>MIN('Drive Train'!$F$35-ER82*'DEPRECATED - DT-Prelim Calcs'!$C$21*'Drive Train'!$F$39,EX82+ER$2)</f>
        <v>6.0759999999999996</v>
      </c>
      <c r="EY83" s="57">
        <f>'Drive Train'!$F$35-ER83*'DEPRECATED - DT-Prelim Calcs'!$C$21*'Drive Train'!$F$39</f>
        <v>6.0759999999999996</v>
      </c>
      <c r="EZ83" s="1">
        <f>IF(EW83&gt;='Drive Train'!$F$29,1,0)</f>
        <v>0</v>
      </c>
      <c r="FA83" s="57">
        <f t="shared" si="148"/>
        <v>103.33333333333333</v>
      </c>
      <c r="FB83" s="63">
        <f>FB82+'DEPRECATED - DT-Prelim Calcs'!$C$11</f>
        <v>316</v>
      </c>
      <c r="FC83" s="2">
        <f>FM83/'Drive Train'!$F$35</f>
        <v>0.48999999999999994</v>
      </c>
      <c r="FD83" s="46">
        <f>FK83*12*60/(PI() * 'Drive Train'!$F$15)/FC$2*FC83</f>
        <v>-11620.840966176616</v>
      </c>
      <c r="FE83" s="2">
        <f>('DEPRECATED - DT-Prelim Calcs'!$C$6*FC83-FD83)/('DEPRECATED - DT-Prelim Calcs'!$C$6*FC83)*'DEPRECATED - DT-Prelim Calcs'!$C$7*FC83</f>
        <v>6.4353515438059379</v>
      </c>
      <c r="FF83" s="57">
        <f>FE83/'DEPRECATED - DT-Prelim Calcs'!$C$7*('DEPRECATED - DT-Prelim Calcs'!$C$8-'DEPRECATED - DT-Prelim Calcs'!$C$9)+'DEPRECATED - DT-Prelim Calcs'!$C$9</f>
        <v>345.29568592128709</v>
      </c>
      <c r="FG83" s="57">
        <f t="shared" si="113"/>
        <v>93</v>
      </c>
      <c r="FH83" s="2">
        <f t="shared" si="149"/>
        <v>0.78067567320338405</v>
      </c>
      <c r="FI83" s="57">
        <f>FH83*'DEPRECATED - DT-Prelim Calcs'!$C$21/FC$2/'DEPRECATED - DT-Prelim Calcs'!$C$19/'DEPRECATED - DT-Prelim Calcs'!$C$18*3.39*'DEPRECATED - DT-Prelim Calcs'!$C$20</f>
        <v>25.773080821789936</v>
      </c>
      <c r="FJ83" s="46">
        <f t="shared" si="150"/>
        <v>0</v>
      </c>
      <c r="FK83" s="57">
        <f>FI82*'DEPRECATED - DT-Prelim Calcs'!$C$11+FK82</f>
        <v>-45.430498516520387</v>
      </c>
      <c r="FL83" s="57">
        <f>FL82+0.5*FI83*'DEPRECATED - DT-Prelim Calcs'!$C$11^2+FK83*'DEPRECATED - DT-Prelim Calcs'!$C$11</f>
        <v>-211089.11419299565</v>
      </c>
      <c r="FM83" s="57">
        <f>MIN('Drive Train'!$F$35-FG82*'DEPRECATED - DT-Prelim Calcs'!$C$21*'Drive Train'!$F$39,FM82+FG$2)</f>
        <v>6.0759999999999996</v>
      </c>
      <c r="FN83" s="57">
        <f>'Drive Train'!$F$35-FG83*'DEPRECATED - DT-Prelim Calcs'!$C$21*'Drive Train'!$F$39</f>
        <v>6.0759999999999996</v>
      </c>
      <c r="FO83" s="1">
        <f>IF(FL83&gt;='Drive Train'!$F$29,1,0)</f>
        <v>0</v>
      </c>
      <c r="FP83" s="57">
        <f t="shared" si="151"/>
        <v>103.33333333333333</v>
      </c>
      <c r="FQ83" s="63">
        <f>FQ82+'DEPRECATED - DT-Prelim Calcs'!$C$11</f>
        <v>316</v>
      </c>
      <c r="FR83" s="2">
        <f>GB83/'Drive Train'!$F$35</f>
        <v>0.48999999999999994</v>
      </c>
      <c r="FS83" s="46">
        <f>FZ83*12*60/(PI() * 'Drive Train'!$F$15)/FR$2*FR83</f>
        <v>-167590.75796991168</v>
      </c>
      <c r="FT83" s="2">
        <f>('DEPRECATED - DT-Prelim Calcs'!$C$6*FR83-FS83)/('DEPRECATED - DT-Prelim Calcs'!$C$6*FR83)*'DEPRECATED - DT-Prelim Calcs'!$C$7*FR83</f>
        <v>76.958334654312793</v>
      </c>
      <c r="FU83" s="57">
        <f>FT83/'DEPRECATED - DT-Prelim Calcs'!$C$7*('DEPRECATED - DT-Prelim Calcs'!$C$8-'DEPRECATED - DT-Prelim Calcs'!$C$9)+'DEPRECATED - DT-Prelim Calcs'!$C$9</f>
        <v>4099.6935004764855</v>
      </c>
      <c r="FV83" s="57">
        <f t="shared" si="114"/>
        <v>93</v>
      </c>
      <c r="FW83" s="2">
        <f t="shared" si="152"/>
        <v>0.7112822800297498</v>
      </c>
      <c r="FX83" s="57">
        <f>FW83*'DEPRECATED - DT-Prelim Calcs'!$C$21/FR$2/'DEPRECATED - DT-Prelim Calcs'!$C$19/'DEPRECATED - DT-Prelim Calcs'!$C$18*3.39*'DEPRECATED - DT-Prelim Calcs'!$C$20</f>
        <v>25.773080821789936</v>
      </c>
      <c r="FY83" s="46">
        <f t="shared" si="153"/>
        <v>0</v>
      </c>
      <c r="FZ83" s="57">
        <f>FX82*'DEPRECATED - DT-Prelim Calcs'!$C$11+FZ82</f>
        <v>-596.94092295671146</v>
      </c>
      <c r="GA83" s="57">
        <f>GA82+0.5*FX83*'DEPRECATED - DT-Prelim Calcs'!$C$11^2+FZ83*'DEPRECATED - DT-Prelim Calcs'!$C$11</f>
        <v>-248571.02520607426</v>
      </c>
      <c r="GB83" s="57">
        <f>MIN('Drive Train'!$F$35-FV82*'DEPRECATED - DT-Prelim Calcs'!$C$21*'Drive Train'!$F$39,GB82+FV$2)</f>
        <v>6.0759999999999996</v>
      </c>
      <c r="GC83" s="57">
        <f>'Drive Train'!$F$35-FV83*'DEPRECATED - DT-Prelim Calcs'!$C$21*'Drive Train'!$F$39</f>
        <v>6.0759999999999996</v>
      </c>
      <c r="GD83" s="1">
        <f>IF(GA83&gt;='Drive Train'!$F$29,1,0)</f>
        <v>0</v>
      </c>
      <c r="GE83" s="57">
        <f t="shared" si="154"/>
        <v>103.33333333333333</v>
      </c>
      <c r="GF83" s="63">
        <f>GF82+'DEPRECATED - DT-Prelim Calcs'!$C$11</f>
        <v>316</v>
      </c>
      <c r="GG83" s="2">
        <f>GQ83/'Drive Train'!$F$35</f>
        <v>0.83548387096774201</v>
      </c>
      <c r="GH83" s="46">
        <f>GO83*12*60/(PI() * 'Drive Train'!$F$15)/GG$2*GG83</f>
        <v>-53137.152068439893</v>
      </c>
      <c r="GI83" s="2">
        <f>('DEPRECATED - DT-Prelim Calcs'!$C$6*GG83-GH83)/('DEPRECATED - DT-Prelim Calcs'!$C$6*GG83)*'DEPRECATED - DT-Prelim Calcs'!$C$7*GG83</f>
        <v>26.039883199377499</v>
      </c>
      <c r="GJ83" s="57">
        <f>GI83/'DEPRECATED - DT-Prelim Calcs'!$C$7*('DEPRECATED - DT-Prelim Calcs'!$C$8-'DEPRECATED - DT-Prelim Calcs'!$C$9)+'DEPRECATED - DT-Prelim Calcs'!$C$9</f>
        <v>1388.9726201162377</v>
      </c>
      <c r="GK83" s="57">
        <f t="shared" si="155"/>
        <v>29.999999999999982</v>
      </c>
      <c r="GL83" s="2">
        <f t="shared" si="156"/>
        <v>0.99579519204165001</v>
      </c>
      <c r="GM83" s="57">
        <f>GL83*'DEPRECATED - DT-Prelim Calcs'!$C$21/GG$2/'DEPRECATED - DT-Prelim Calcs'!$C$19/'DEPRECATED - DT-Prelim Calcs'!$C$18*3.39*'DEPRECATED - DT-Prelim Calcs'!$C$20</f>
        <v>25.773080821789936</v>
      </c>
      <c r="GN83" s="46">
        <f t="shared" si="157"/>
        <v>0</v>
      </c>
      <c r="GO83" s="57">
        <f>GM82*'DEPRECATED - DT-Prelim Calcs'!$C$11+GO82</f>
        <v>-155.40522173266447</v>
      </c>
      <c r="GP83" s="57">
        <f>GP82+0.5*GM83*'DEPRECATED - DT-Prelim Calcs'!$C$11^2+GO83*'DEPRECATED - DT-Prelim Calcs'!$C$11</f>
        <v>-113406.73108465948</v>
      </c>
      <c r="GQ83" s="57">
        <f>MIN('Drive Train'!$F$35-GK82*'DEPRECATED - DT-Prelim Calcs'!$C$21*'Drive Train'!$F$39,GQ82+GK$2)</f>
        <v>10.360000000000001</v>
      </c>
      <c r="GR83" s="57">
        <f>'Drive Train'!$F$35-GK83*'DEPRECATED - DT-Prelim Calcs'!$C$21*'Drive Train'!$F$39</f>
        <v>10.360000000000001</v>
      </c>
      <c r="GS83" s="1">
        <f>IF(GP83&gt;='Drive Train'!$F$29,1,0)</f>
        <v>0</v>
      </c>
      <c r="GT83" s="57">
        <f t="shared" si="158"/>
        <v>33.333333333333314</v>
      </c>
      <c r="GU83" s="63">
        <f>GU82+'DEPRECATED - DT-Prelim Calcs'!$C$11</f>
        <v>316</v>
      </c>
      <c r="GV83" s="2">
        <f>HF83/'Drive Train'!$F$35</f>
        <v>0.81720430107526887</v>
      </c>
      <c r="GW83" s="46">
        <f>HD83*12*60/(PI() * 'Drive Train'!$F$15)/GV$2*GV83</f>
        <v>-258651.77226375169</v>
      </c>
      <c r="GX83" s="2">
        <f>('DEPRECATED - DT-Prelim Calcs'!$C$6*GV83-GW83)/('DEPRECATED - DT-Prelim Calcs'!$C$6*GV83)*'DEPRECATED - DT-Prelim Calcs'!$C$7*GV83</f>
        <v>118.92082655989566</v>
      </c>
      <c r="GY83" s="57">
        <f>GX83/'DEPRECATED - DT-Prelim Calcs'!$C$7*('DEPRECATED - DT-Prelim Calcs'!$C$8-'DEPRECATED - DT-Prelim Calcs'!$C$9)+'DEPRECATED - DT-Prelim Calcs'!$C$9</f>
        <v>6333.6303102218308</v>
      </c>
      <c r="GZ83" s="57">
        <f t="shared" si="115"/>
        <v>33.333333333333314</v>
      </c>
      <c r="HA83" s="2">
        <f t="shared" si="159"/>
        <v>0.99579519204165001</v>
      </c>
      <c r="HB83" s="57">
        <f>HA83*'DEPRECATED - DT-Prelim Calcs'!$C$21/GV$2/'DEPRECATED - DT-Prelim Calcs'!$C$19/'DEPRECATED - DT-Prelim Calcs'!$C$18*3.39*'DEPRECATED - DT-Prelim Calcs'!$C$20</f>
        <v>25.773080821789936</v>
      </c>
      <c r="HC83" s="46">
        <f t="shared" si="160"/>
        <v>0</v>
      </c>
      <c r="HD83" s="57">
        <f>HB82*'DEPRECATED - DT-Prelim Calcs'!$C$11+HD82</f>
        <v>-773.37515853178422</v>
      </c>
      <c r="HE83" s="57">
        <f>HE82+0.5*HB83*'DEPRECATED - DT-Prelim Calcs'!$C$11^2+HD83*'DEPRECATED - DT-Prelim Calcs'!$C$11</f>
        <v>-132128.09201858565</v>
      </c>
      <c r="HF83" s="57">
        <f>MIN('Drive Train'!$F$35-GZ82*'DEPRECATED - DT-Prelim Calcs'!$C$21*'Drive Train'!$F$39,HF82+GZ$2)</f>
        <v>10.133333333333335</v>
      </c>
      <c r="HG83" s="57">
        <f>'Drive Train'!$F$35-GZ83*'DEPRECATED - DT-Prelim Calcs'!$C$21*'Drive Train'!$F$39</f>
        <v>10.133333333333335</v>
      </c>
      <c r="HH83" s="1">
        <f>IF(HE83&gt;='Drive Train'!$F$29,1,0)</f>
        <v>0</v>
      </c>
      <c r="HI83" s="57">
        <f t="shared" si="161"/>
        <v>37.037037037037017</v>
      </c>
      <c r="HJ83" s="63">
        <f>HJ82+'DEPRECATED - DT-Prelim Calcs'!$C$11</f>
        <v>316</v>
      </c>
      <c r="HK83" s="2">
        <f>HU83/'Drive Train'!$F$35</f>
        <v>0.79892473118279583</v>
      </c>
      <c r="HL83" s="46">
        <f>HS83*12*60/(PI() * 'Drive Train'!$F$15)/HK$2*HK83</f>
        <v>-61498.510747664252</v>
      </c>
      <c r="HM83" s="2">
        <f>('DEPRECATED - DT-Prelim Calcs'!$C$6*HK83-HL83)/('DEPRECATED - DT-Prelim Calcs'!$C$6*HK83)*'DEPRECATED - DT-Prelim Calcs'!$C$7*HK83</f>
        <v>29.732427533083154</v>
      </c>
      <c r="HN83" s="57">
        <f>HM83/'DEPRECATED - DT-Prelim Calcs'!$C$7*('DEPRECATED - DT-Prelim Calcs'!$C$8-'DEPRECATED - DT-Prelim Calcs'!$C$9)+'DEPRECATED - DT-Prelim Calcs'!$C$9</f>
        <v>1585.5508101637215</v>
      </c>
      <c r="HO83" s="57">
        <f t="shared" si="116"/>
        <v>36.66666666666665</v>
      </c>
      <c r="HP83" s="2">
        <f t="shared" si="162"/>
        <v>0.99579519204165001</v>
      </c>
      <c r="HQ83" s="57">
        <f>HP83*'DEPRECATED - DT-Prelim Calcs'!$C$21/HK$2/'DEPRECATED - DT-Prelim Calcs'!$C$19/'DEPRECATED - DT-Prelim Calcs'!$C$18*3.39*'DEPRECATED - DT-Prelim Calcs'!$C$20</f>
        <v>25.773080821789936</v>
      </c>
      <c r="HR83" s="46">
        <f t="shared" si="163"/>
        <v>0</v>
      </c>
      <c r="HS83" s="57">
        <f>HQ82*'DEPRECATED - DT-Prelim Calcs'!$C$11+HS82</f>
        <v>-188.08932030969834</v>
      </c>
      <c r="HT83" s="57">
        <f>HT82+0.5*HQ83*'DEPRECATED - DT-Prelim Calcs'!$C$11^2+HS83*'DEPRECATED - DT-Prelim Calcs'!$C$11</f>
        <v>-130493.28234503001</v>
      </c>
      <c r="HU83" s="57">
        <f>MIN('Drive Train'!$F$35-HO82*'DEPRECATED - DT-Prelim Calcs'!$C$21*'Drive Train'!$F$39,HU82+HO$2)</f>
        <v>9.9066666666666681</v>
      </c>
      <c r="HV83" s="57">
        <f>'Drive Train'!$F$35-HO83*'DEPRECATED - DT-Prelim Calcs'!$C$21*'Drive Train'!$F$39</f>
        <v>9.9066666666666681</v>
      </c>
      <c r="HW83" s="1">
        <f>IF(HT83&gt;='Drive Train'!$F$29,1,0)</f>
        <v>0</v>
      </c>
      <c r="HX83" s="57">
        <f t="shared" si="164"/>
        <v>40.740740740740726</v>
      </c>
      <c r="HY83" s="63">
        <f>HY82+'DEPRECATED - DT-Prelim Calcs'!$C$11</f>
        <v>316</v>
      </c>
      <c r="HZ83" s="2">
        <f>IJ83/'Drive Train'!$F$35</f>
        <v>0.78064516129032269</v>
      </c>
      <c r="IA83" s="46">
        <f>IH83*12*60/(PI() * 'Drive Train'!$F$15)/HZ$2*HZ83</f>
        <v>-95054.343454933987</v>
      </c>
      <c r="IB83" s="2">
        <f>('DEPRECATED - DT-Prelim Calcs'!$C$6*HZ83-IA83)/('DEPRECATED - DT-Prelim Calcs'!$C$6*HZ83)*'DEPRECATED - DT-Prelim Calcs'!$C$7*HZ83</f>
        <v>44.860898502197664</v>
      </c>
      <c r="IC83" s="57">
        <f>IB83/'DEPRECATED - DT-Prelim Calcs'!$C$7*('DEPRECATED - DT-Prelim Calcs'!$C$8-'DEPRECATED - DT-Prelim Calcs'!$C$9)+'DEPRECATED - DT-Prelim Calcs'!$C$9</f>
        <v>2390.9378746190705</v>
      </c>
      <c r="ID83" s="57">
        <f t="shared" si="117"/>
        <v>39.999999999999986</v>
      </c>
      <c r="IE83" s="2">
        <f t="shared" si="165"/>
        <v>0.99579519204165001</v>
      </c>
      <c r="IF83" s="57">
        <f>IE83*'DEPRECATED - DT-Prelim Calcs'!$C$21/HZ$2/'DEPRECATED - DT-Prelim Calcs'!$C$19/'DEPRECATED - DT-Prelim Calcs'!$C$18*3.39*'DEPRECATED - DT-Prelim Calcs'!$C$20</f>
        <v>25.773080821789936</v>
      </c>
      <c r="IG83" s="46">
        <f t="shared" si="166"/>
        <v>0</v>
      </c>
      <c r="IH83" s="57">
        <f>IF82*'DEPRECATED - DT-Prelim Calcs'!$C$11+IH82</f>
        <v>-297.52516013999673</v>
      </c>
      <c r="II83" s="57">
        <f>II82+0.5*IF83*'DEPRECATED - DT-Prelim Calcs'!$C$11^2+IH83*'DEPRECATED - DT-Prelim Calcs'!$C$11</f>
        <v>-155757.20345352916</v>
      </c>
      <c r="IJ83" s="57">
        <f>MIN('Drive Train'!$F$35-ID82*'DEPRECATED - DT-Prelim Calcs'!$C$21*'Drive Train'!$F$39,IJ82+ID$2)</f>
        <v>9.6800000000000015</v>
      </c>
      <c r="IK83" s="57">
        <f>'Drive Train'!$F$35-ID83*'DEPRECATED - DT-Prelim Calcs'!$C$21*'Drive Train'!$F$39</f>
        <v>9.6800000000000015</v>
      </c>
      <c r="IL83" s="1">
        <f>IF(II83&gt;='Drive Train'!$F$29,1,0)</f>
        <v>0</v>
      </c>
      <c r="IM83" s="57">
        <f t="shared" si="167"/>
        <v>44.444444444444429</v>
      </c>
      <c r="IN83" s="63">
        <f>IN82+'DEPRECATED - DT-Prelim Calcs'!$C$11</f>
        <v>316</v>
      </c>
      <c r="IO83" s="2">
        <f>IY83/'Drive Train'!$F$35</f>
        <v>0.76236559139784954</v>
      </c>
      <c r="IP83" s="46">
        <f>IW83*12*60/(PI() * 'Drive Train'!$F$15)/IO$2*IO83</f>
        <v>23484.591938929381</v>
      </c>
      <c r="IQ83" s="2">
        <f>('DEPRECATED - DT-Prelim Calcs'!$C$6*IO83-IP83)/('DEPRECATED - DT-Prelim Calcs'!$C$6*IO83)*'DEPRECATED - DT-Prelim Calcs'!$C$7*IO83</f>
        <v>-8.7814356175679205</v>
      </c>
      <c r="IR83" s="57">
        <f>IQ83/'DEPRECATED - DT-Prelim Calcs'!$C$7*('DEPRECATED - DT-Prelim Calcs'!$C$8-'DEPRECATED - DT-Prelim Calcs'!$C$9)+'DEPRECATED - DT-Prelim Calcs'!$C$9</f>
        <v>-464.79302478587726</v>
      </c>
      <c r="IS83" s="57">
        <f t="shared" si="118"/>
        <v>-464.79302478587726</v>
      </c>
      <c r="IT83" s="2">
        <f t="shared" si="168"/>
        <v>-11.036735781408735</v>
      </c>
      <c r="IU83" s="57">
        <f>IT83*'DEPRECATED - DT-Prelim Calcs'!$C$21/IO$2/'DEPRECATED - DT-Prelim Calcs'!$C$19/'DEPRECATED - DT-Prelim Calcs'!$C$18*3.39*'DEPRECATED - DT-Prelim Calcs'!$C$20</f>
        <v>-285.65179424072858</v>
      </c>
      <c r="IV83" s="46">
        <f t="shared" si="169"/>
        <v>1</v>
      </c>
      <c r="IW83" s="57">
        <f>IU82*'DEPRECATED - DT-Prelim Calcs'!$C$11+IW82</f>
        <v>75.270557908853476</v>
      </c>
      <c r="IX83" s="57">
        <f>IX82+0.5*IU83*'DEPRECATED - DT-Prelim Calcs'!$C$11^2+IW83*'DEPRECATED - DT-Prelim Calcs'!$C$11</f>
        <v>-136247.31036833042</v>
      </c>
      <c r="IY83" s="57">
        <f>MIN('Drive Train'!$F$35-IS82*'DEPRECATED - DT-Prelim Calcs'!$C$21*'Drive Train'!$F$39,IY82+IS$2)</f>
        <v>9.4533333333333349</v>
      </c>
      <c r="IZ83" s="57">
        <f>'Drive Train'!$F$35-IS83*'DEPRECATED - DT-Prelim Calcs'!$C$21*'Drive Train'!$F$39</f>
        <v>44.005925685439657</v>
      </c>
      <c r="JA83" s="1">
        <f>IF(IX83&gt;='Drive Train'!$F$29,1,0)</f>
        <v>0</v>
      </c>
      <c r="JB83" s="57">
        <f t="shared" si="170"/>
        <v>-516.43669420653032</v>
      </c>
      <c r="JC83" s="63">
        <f>JC82+'DEPRECATED - DT-Prelim Calcs'!$C$11</f>
        <v>316</v>
      </c>
      <c r="JD83" s="2">
        <f>JN83/'Drive Train'!$F$35</f>
        <v>0.74408602150537628</v>
      </c>
      <c r="JE83" s="46">
        <f>JL83*12*60/(PI() * 'Drive Train'!$F$15)/JD$2*JD83</f>
        <v>-130088.11772462663</v>
      </c>
      <c r="JF83" s="2">
        <f>('DEPRECATED - DT-Prelim Calcs'!$C$6*JD83-JE83)/('DEPRECATED - DT-Prelim Calcs'!$C$6*JD83)*'DEPRECATED - DT-Prelim Calcs'!$C$7*JD83</f>
        <v>60.613578215458396</v>
      </c>
      <c r="JG83" s="57">
        <f>JF83/'DEPRECATED - DT-Prelim Calcs'!$C$7*('DEPRECATED - DT-Prelim Calcs'!$C$8-'DEPRECATED - DT-Prelim Calcs'!$C$9)+'DEPRECATED - DT-Prelim Calcs'!$C$9</f>
        <v>3229.5556369474325</v>
      </c>
      <c r="JH83" s="57">
        <f t="shared" si="119"/>
        <v>46.666666666666657</v>
      </c>
      <c r="JI83" s="2">
        <f t="shared" si="171"/>
        <v>0.99579519204165001</v>
      </c>
      <c r="JJ83" s="57">
        <f>JI83*'DEPRECATED - DT-Prelim Calcs'!$C$21/JD$2/'DEPRECATED - DT-Prelim Calcs'!$C$19/'DEPRECATED - DT-Prelim Calcs'!$C$18*3.39*'DEPRECATED - DT-Prelim Calcs'!$C$20</f>
        <v>25.773080821789936</v>
      </c>
      <c r="JK83" s="46">
        <f t="shared" si="172"/>
        <v>0</v>
      </c>
      <c r="JL83" s="57">
        <f>JJ82*'DEPRECATED - DT-Prelim Calcs'!$C$11+JL82</f>
        <v>-427.18882883898573</v>
      </c>
      <c r="JM83" s="57">
        <f>JM82+0.5*JJ83*'DEPRECATED - DT-Prelim Calcs'!$C$11^2+JL83*'DEPRECATED - DT-Prelim Calcs'!$C$11</f>
        <v>-155256.8137006278</v>
      </c>
      <c r="JN83" s="57">
        <f>MIN('Drive Train'!$F$35-JH82*'DEPRECATED - DT-Prelim Calcs'!$C$21*'Drive Train'!$F$39,JN82+JH$2)</f>
        <v>9.2266666666666666</v>
      </c>
      <c r="JO83" s="57">
        <f>'Drive Train'!$F$35-JH83*'DEPRECATED - DT-Prelim Calcs'!$C$21*'Drive Train'!$F$39</f>
        <v>9.2266666666666666</v>
      </c>
      <c r="JP83" s="1">
        <f>IF(JM83&gt;='Drive Train'!$F$29,1,0)</f>
        <v>0</v>
      </c>
      <c r="JQ83" s="57">
        <f>MIN(JG83,'DEPRECATED - DT-Prelim Calcs'!$C$10)*'DEPRECATED - DT-Prelim Calcs'!$C$11*1000/60/60</f>
        <v>103.33333333333333</v>
      </c>
      <c r="JR83" s="63">
        <f>JR82+'DEPRECATED - DT-Prelim Calcs'!$C$11</f>
        <v>316</v>
      </c>
      <c r="JS83" s="2">
        <f>KC83/'Drive Train'!$F$35</f>
        <v>0.72580645161290325</v>
      </c>
      <c r="JT83" s="46">
        <f>KA83*12*60/(PI() * 'Drive Train'!$F$15)/JS$2*JS83</f>
        <v>-218767.53551814379</v>
      </c>
      <c r="JU83" s="2">
        <f>('DEPRECATED - DT-Prelim Calcs'!$C$6*JS83-JT83)/('DEPRECATED - DT-Prelim Calcs'!$C$6*JS83)*'DEPRECATED - DT-Prelim Calcs'!$C$7*JS83</f>
        <v>100.66659703782923</v>
      </c>
      <c r="JV83" s="57">
        <f>JU83/'DEPRECATED - DT-Prelim Calcs'!$C$7*('DEPRECATED - DT-Prelim Calcs'!$C$8-'DEPRECATED - DT-Prelim Calcs'!$C$9)+'DEPRECATED - DT-Prelim Calcs'!$C$9</f>
        <v>5361.8387551674241</v>
      </c>
      <c r="JW83" s="57">
        <f t="shared" si="120"/>
        <v>49.999999999999993</v>
      </c>
      <c r="JX83" s="2">
        <f t="shared" si="173"/>
        <v>0.99579519204165001</v>
      </c>
      <c r="JY83" s="57">
        <f>JX83*'DEPRECATED - DT-Prelim Calcs'!$C$21/JS$2/'DEPRECATED - DT-Prelim Calcs'!$C$19/'DEPRECATED - DT-Prelim Calcs'!$C$18*3.39*'DEPRECATED - DT-Prelim Calcs'!$C$20</f>
        <v>25.773080821789936</v>
      </c>
      <c r="JZ83" s="46">
        <f t="shared" si="174"/>
        <v>0</v>
      </c>
      <c r="KA83" s="57">
        <f>JY82*'DEPRECATED - DT-Prelim Calcs'!$C$11+KA82</f>
        <v>-736.49101573738574</v>
      </c>
      <c r="KB83" s="57">
        <f>KB82+0.5*JY83*'DEPRECATED - DT-Prelim Calcs'!$C$11^2+KA83*'DEPRECATED - DT-Prelim Calcs'!$C$11</f>
        <v>-140186.16054066422</v>
      </c>
      <c r="KC83" s="57">
        <f>MIN('Drive Train'!$F$35-JW82*'DEPRECATED - DT-Prelim Calcs'!$C$21*'Drive Train'!$F$39,KC82+JW$2)</f>
        <v>9</v>
      </c>
      <c r="KD83" s="57">
        <f>'Drive Train'!$F$35-JW83*'DEPRECATED - DT-Prelim Calcs'!$C$21*'Drive Train'!$F$39</f>
        <v>9</v>
      </c>
      <c r="KE83" s="1">
        <f>IF(KB83&gt;='Drive Train'!$F$29,1,0)</f>
        <v>0</v>
      </c>
      <c r="KF83" s="57">
        <f>MIN(JV83,'DEPRECATED - DT-Prelim Calcs'!$C$10)*'DEPRECATED - DT-Prelim Calcs'!$C$11*1000/60/60</f>
        <v>103.33333333333333</v>
      </c>
      <c r="KG83" s="63">
        <f>KG82+'DEPRECATED - DT-Prelim Calcs'!$C$11</f>
        <v>316</v>
      </c>
      <c r="KH83" s="2">
        <f>KR83/'Drive Train'!$F$35</f>
        <v>0.7075268817204301</v>
      </c>
      <c r="KI83" s="46">
        <f>KP83*12*60/(PI() * 'Drive Train'!$F$15)/KH$2*KH83</f>
        <v>-43451.750794940643</v>
      </c>
      <c r="KJ83" s="2">
        <f>('DEPRECATED - DT-Prelim Calcs'!$C$6*KH83-KI83)/('DEPRECATED - DT-Prelim Calcs'!$C$6*KH83)*'DEPRECATED - DT-Prelim Calcs'!$C$7*KH83</f>
        <v>21.352179074966305</v>
      </c>
      <c r="KK83" s="57">
        <f>KJ83/'DEPRECATED - DT-Prelim Calcs'!$C$7*('DEPRECATED - DT-Prelim Calcs'!$C$8-'DEPRECATED - DT-Prelim Calcs'!$C$9)+'DEPRECATED - DT-Prelim Calcs'!$C$9</f>
        <v>1139.4155914183307</v>
      </c>
      <c r="KL83" s="57">
        <f t="shared" si="121"/>
        <v>53.333333333333329</v>
      </c>
      <c r="KM83" s="2">
        <f t="shared" si="175"/>
        <v>0.99579519204165001</v>
      </c>
      <c r="KN83" s="57">
        <f>KM83*'DEPRECATED - DT-Prelim Calcs'!$C$21/KH$2/'DEPRECATED - DT-Prelim Calcs'!$C$19/'DEPRECATED - DT-Prelim Calcs'!$C$18*3.39*'DEPRECATED - DT-Prelim Calcs'!$C$20</f>
        <v>25.773080821789936</v>
      </c>
      <c r="KO83" s="46">
        <f t="shared" si="176"/>
        <v>0</v>
      </c>
      <c r="KP83" s="57">
        <f>KN82*'DEPRECATED - DT-Prelim Calcs'!$C$11+KP82</f>
        <v>-150.06165721890068</v>
      </c>
      <c r="KQ83" s="57">
        <f>KQ82+0.5*KN83*'DEPRECATED - DT-Prelim Calcs'!$C$11^2+KP83*'DEPRECATED - DT-Prelim Calcs'!$C$11</f>
        <v>-176895.98904876321</v>
      </c>
      <c r="KR83" s="57">
        <f>MIN('Drive Train'!$F$35-KL82*'DEPRECATED - DT-Prelim Calcs'!$C$21*'Drive Train'!$F$39,KR82+KL$2)</f>
        <v>8.7733333333333334</v>
      </c>
      <c r="KS83" s="57">
        <f>'Drive Train'!$F$35-KL83*'DEPRECATED - DT-Prelim Calcs'!$C$21*'Drive Train'!$F$39</f>
        <v>8.7733333333333334</v>
      </c>
      <c r="KT83" s="1">
        <f>IF(KQ83&gt;='Drive Train'!$F$29,1,0)</f>
        <v>0</v>
      </c>
      <c r="KU83" s="57">
        <f>MIN(KK83,'DEPRECATED - DT-Prelim Calcs'!$C$10)*'DEPRECATED - DT-Prelim Calcs'!$C$11*1000/60/60</f>
        <v>103.33333333333333</v>
      </c>
      <c r="KV83" s="63">
        <f>KV82+'DEPRECATED - DT-Prelim Calcs'!$C$11</f>
        <v>316</v>
      </c>
      <c r="KW83" s="2">
        <f>LG83/'Drive Train'!$F$35</f>
        <v>0.68924731182795695</v>
      </c>
      <c r="KX83" s="46">
        <f>LE83*12*60/(PI() * 'Drive Train'!$F$15)/KW$2*KW83</f>
        <v>-32971.534824024129</v>
      </c>
      <c r="KY83" s="2">
        <f>('DEPRECATED - DT-Prelim Calcs'!$C$6*KW83-KX83)/('DEPRECATED - DT-Prelim Calcs'!$C$6*KW83)*'DEPRECATED - DT-Prelim Calcs'!$C$7*KW83</f>
        <v>16.569416026364316</v>
      </c>
      <c r="KZ83" s="57">
        <f>KY83/'DEPRECATED - DT-Prelim Calcs'!$C$7*('DEPRECATED - DT-Prelim Calcs'!$C$8-'DEPRECATED - DT-Prelim Calcs'!$C$9)+'DEPRECATED - DT-Prelim Calcs'!$C$9</f>
        <v>884.7979569222166</v>
      </c>
      <c r="LA83" s="57">
        <f t="shared" si="122"/>
        <v>56.666666666666664</v>
      </c>
      <c r="LB83" s="2">
        <f t="shared" si="177"/>
        <v>0.99579519204165001</v>
      </c>
      <c r="LC83" s="57">
        <f>LB83*'DEPRECATED - DT-Prelim Calcs'!$C$21/KW$2/'DEPRECATED - DT-Prelim Calcs'!$C$19/'DEPRECATED - DT-Prelim Calcs'!$C$18*3.39*'DEPRECATED - DT-Prelim Calcs'!$C$20</f>
        <v>25.773080821789936</v>
      </c>
      <c r="LD83" s="46">
        <f t="shared" si="178"/>
        <v>0</v>
      </c>
      <c r="LE83" s="57">
        <f>LC82*'DEPRECATED - DT-Prelim Calcs'!$C$11+LE82</f>
        <v>-116.88788119094816</v>
      </c>
      <c r="LF83" s="57">
        <f>LF82+0.5*LC83*'DEPRECATED - DT-Prelim Calcs'!$C$11^2+LE83*'DEPRECATED - DT-Prelim Calcs'!$C$11</f>
        <v>-151992.99043249962</v>
      </c>
      <c r="LG83" s="57">
        <f>MIN('Drive Train'!$F$35-LA82*'DEPRECATED - DT-Prelim Calcs'!$C$21*'Drive Train'!$F$39,LG82+LA$2)</f>
        <v>8.5466666666666669</v>
      </c>
      <c r="LH83" s="57">
        <f>'Drive Train'!$F$35-LA83*'DEPRECATED - DT-Prelim Calcs'!$C$21*'Drive Train'!$F$39</f>
        <v>8.5466666666666669</v>
      </c>
      <c r="LI83" s="1">
        <f>IF(LF83&gt;='Drive Train'!$F$29,1,0)</f>
        <v>0</v>
      </c>
      <c r="LJ83" s="57">
        <f>MIN(KZ83,'DEPRECATED - DT-Prelim Calcs'!$C$10)*'DEPRECATED - DT-Prelim Calcs'!$C$11*1000/60/60</f>
        <v>103.33333333333333</v>
      </c>
      <c r="LK83" s="63">
        <f>LK82+'DEPRECATED - DT-Prelim Calcs'!$C$11</f>
        <v>316</v>
      </c>
      <c r="LL83" s="2">
        <f>LV83/'Drive Train'!$F$35</f>
        <v>0.67096774193548392</v>
      </c>
      <c r="LM83" s="46">
        <f>LT83*12*60/(PI() * 'Drive Train'!$F$15)/LL$2*LL83</f>
        <v>-6959.495712982889</v>
      </c>
      <c r="LN83" s="2">
        <f>('DEPRECATED - DT-Prelim Calcs'!$C$6*LL83-LM83)/('DEPRECATED - DT-Prelim Calcs'!$C$6*LL83)*'DEPRECATED - DT-Prelim Calcs'!$C$7*LL83</f>
        <v>4.7638211264113766</v>
      </c>
      <c r="LO83" s="57">
        <f>LN83/'DEPRECATED - DT-Prelim Calcs'!$C$7*('DEPRECATED - DT-Prelim Calcs'!$C$8-'DEPRECATED - DT-Prelim Calcs'!$C$9)+'DEPRECATED - DT-Prelim Calcs'!$C$9</f>
        <v>256.30923258032351</v>
      </c>
      <c r="LP83" s="57">
        <f t="shared" si="123"/>
        <v>60</v>
      </c>
      <c r="LQ83" s="2">
        <f t="shared" si="179"/>
        <v>0.99579519204165001</v>
      </c>
      <c r="LR83" s="57">
        <f>LQ83*'DEPRECATED - DT-Prelim Calcs'!$C$21/LL$2/'DEPRECATED - DT-Prelim Calcs'!$C$19/'DEPRECATED - DT-Prelim Calcs'!$C$18*3.39*'DEPRECATED - DT-Prelim Calcs'!$C$20</f>
        <v>25.773080821789936</v>
      </c>
      <c r="LS83" s="46">
        <f t="shared" si="180"/>
        <v>0</v>
      </c>
      <c r="LT83" s="57">
        <f>LR82*'DEPRECATED - DT-Prelim Calcs'!$C$11+LT82</f>
        <v>-25.344371961525027</v>
      </c>
      <c r="LU83" s="57">
        <f>LU82+0.5*LR83*'DEPRECATED - DT-Prelim Calcs'!$C$11^2+LT83*'DEPRECATED - DT-Prelim Calcs'!$C$11</f>
        <v>-152966.11960378417</v>
      </c>
      <c r="LV83" s="57">
        <f>MIN('Drive Train'!$F$35-LP82*'DEPRECATED - DT-Prelim Calcs'!$C$21*'Drive Train'!$F$39,LV82+LP$2)</f>
        <v>8.32</v>
      </c>
      <c r="LW83" s="57">
        <f>'Drive Train'!$F$35-LP83*'DEPRECATED - DT-Prelim Calcs'!$C$21*'Drive Train'!$F$39</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Train'!$AA$49 + V83*(1-'Drive Train'!$AA$49))</f>
        <v>0</v>
      </c>
      <c r="W84" s="57">
        <f t="shared" si="96"/>
        <v>0</v>
      </c>
      <c r="X84" s="2">
        <f>MAX(MIN(IF(AND(AI83=1,AG84&lt;0),-1,1)*(W84-$C$9)/($C$8-$C$9)*$C$7-$C$29*AE84/T$2 -  AI83*$C$29/2,X$2),MAX(X$4:X83)*-1)</f>
        <v>-0.2458281045106315</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Train'!$F$39,AG83+W$2)-$C$3,IF(AE83-1&lt;=0,0,IF($C$32=Motors!$C$29,MAX(MAX(AG$4:AG83)*-1,AG83-W$2),MAX(0,MAX(AG$4:AG83)*-1,AG83-W$2))))</f>
        <v>0</v>
      </c>
      <c r="AH84" s="57">
        <f>'Drive Train'!$F$35-ABS(W84)*'DEPRECATED - DT-Prelim Calcs'!$C$21*'Drive Train'!$F$39</f>
        <v>12.4</v>
      </c>
      <c r="AI84" s="1">
        <f>IF(AJ84&gt;='Drive Train'!$F$29,1,0)</f>
        <v>1</v>
      </c>
      <c r="AJ84" s="57">
        <f>AJ83+0.5*Y84*'DEPRECATED - DT-Prelim Calcs'!$C$11^2+AE84*'DEPRECATED - DT-Prelim Calcs'!$C$11</f>
        <v>784.33981740885292</v>
      </c>
      <c r="AK84" s="57">
        <f t="shared" si="181"/>
        <v>0</v>
      </c>
      <c r="AL84" s="63">
        <f>AL83+'DEPRECATED - DT-Prelim Calcs'!$C$11</f>
        <v>320</v>
      </c>
      <c r="AM84" s="2">
        <f>AW84/'Drive Train'!$F$35</f>
        <v>0.88882649108155198</v>
      </c>
      <c r="AN84" s="46">
        <f>AU84*12*60/(PI() * 'Drive Train'!$F$15)/AM$2*AM84</f>
        <v>4007.413172534038</v>
      </c>
      <c r="AO84" s="2">
        <f>('DEPRECATED - DT-Prelim Calcs'!$C$6*AM84-AN84)/('DEPRECATED - DT-Prelim Calcs'!$C$6*AM84)*'DEPRECATED - DT-Prelim Calcs'!$C$7*AM84</f>
        <v>0.3300895272200427</v>
      </c>
      <c r="AP84" s="57">
        <f>AO84/'DEPRECATED - DT-Prelim Calcs'!$C$7*('DEPRECATED - DT-Prelim Calcs'!$C$8-'DEPRECATED - DT-Prelim Calcs'!$C$9)+'DEPRECATED - DT-Prelim Calcs'!$C$9</f>
        <v>20.272815909681114</v>
      </c>
      <c r="AQ84" s="57">
        <f t="shared" si="105"/>
        <v>20.272815909681114</v>
      </c>
      <c r="AR84" s="2">
        <f t="shared" si="125"/>
        <v>-4.0543673973658656E-9</v>
      </c>
      <c r="AS84" s="57">
        <f>AR84*'DEPRECATED - DT-Prelim Calcs'!$C$21/AM$2/'DEPRECATED - DT-Prelim Calcs'!$C$19/'DEPRECATED - DT-Prelim Calcs'!$C$18*3.39*'DEPRECATED - DT-Prelim Calcs'!$C$20</f>
        <v>-2.9381735366490506E-8</v>
      </c>
      <c r="AT84" s="46">
        <f t="shared" si="126"/>
        <v>0</v>
      </c>
      <c r="AU84" s="57">
        <f>AS83*'DEPRECATED - DT-Prelim Calcs'!$C$11+AU83</f>
        <v>39.345448774485931</v>
      </c>
      <c r="AV84" s="57">
        <f>AV83+0.5*AS84*'DEPRECATED - DT-Prelim Calcs'!$C$11^2+AU84*'DEPRECATED - DT-Prelim Calcs'!$C$11</f>
        <v>12547.744411057607</v>
      </c>
      <c r="AW84" s="57">
        <f>MIN('Drive Train'!$F$35-AQ83*'DEPRECATED - DT-Prelim Calcs'!$C$21*'Drive Train'!$F$39,AW83+AQ$2)</f>
        <v>11.021448489411245</v>
      </c>
      <c r="AX84" s="57">
        <f>'Drive Train'!$F$35-AQ84*'DEPRECATED - DT-Prelim Calcs'!$C$21*'Drive Train'!$F$39</f>
        <v>11.021448518141685</v>
      </c>
      <c r="AY84" s="1">
        <f>IF(AV84&gt;='Drive Train'!$F$29,1,0)</f>
        <v>1</v>
      </c>
      <c r="AZ84" s="57">
        <f t="shared" si="127"/>
        <v>22.525351010756797</v>
      </c>
      <c r="BA84" s="63">
        <f>BA83+'DEPRECATED - DT-Prelim Calcs'!$C$11</f>
        <v>320</v>
      </c>
      <c r="BB84" s="2">
        <f>BL84/'Drive Train'!$F$35</f>
        <v>0.48999999999999994</v>
      </c>
      <c r="BC84" s="46">
        <f>BJ84*12*60/(PI() * 'Drive Train'!$F$15)/BB$2*BB84</f>
        <v>5110.3495910493448</v>
      </c>
      <c r="BD84" s="2">
        <f>('DEPRECATED - DT-Prelim Calcs'!$C$6*BB84-BC84)/('DEPRECATED - DT-Prelim Calcs'!$C$6*BB84)*'DEPRECATED - DT-Prelim Calcs'!$C$7*BB84</f>
        <v>-1.1297833985795349</v>
      </c>
      <c r="BE84" s="57">
        <f>BD84/'DEPRECATED - DT-Prelim Calcs'!$C$7*('DEPRECATED - DT-Prelim Calcs'!$C$8-'DEPRECATED - DT-Prelim Calcs'!$C$9)+'DEPRECATED - DT-Prelim Calcs'!$C$9</f>
        <v>-57.44573030612213</v>
      </c>
      <c r="BF84" s="57">
        <f t="shared" si="106"/>
        <v>-57.44573030612213</v>
      </c>
      <c r="BG84" s="2">
        <f t="shared" si="128"/>
        <v>-1.8933363324133992</v>
      </c>
      <c r="BH84" s="57">
        <f>BG84*'DEPRECATED - DT-Prelim Calcs'!$C$21/BB$2/'DEPRECATED - DT-Prelim Calcs'!$C$19/'DEPRECATED - DT-Prelim Calcs'!$C$18*3.39*'DEPRECATED - DT-Prelim Calcs'!$C$20</f>
        <v>-19.819055495381029</v>
      </c>
      <c r="BI84" s="46">
        <f t="shared" si="129"/>
        <v>1</v>
      </c>
      <c r="BJ84" s="57">
        <f>BH83*'DEPRECATED - DT-Prelim Calcs'!$C$11+BJ83</f>
        <v>63.008778385071537</v>
      </c>
      <c r="BK84" s="57">
        <f>BK83+0.5*BH84*'DEPRECATED - DT-Prelim Calcs'!$C$11^2+BJ84*'DEPRECATED - DT-Prelim Calcs'!$C$11</f>
        <v>7510.2396291709665</v>
      </c>
      <c r="BL84" s="57">
        <f>MIN('Drive Train'!$F$35-BF83*'DEPRECATED - DT-Prelim Calcs'!$C$21*'Drive Train'!$F$39,BL83+BF$2)</f>
        <v>6.0759999999999996</v>
      </c>
      <c r="BM84" s="57">
        <f>'Drive Train'!$F$35-BF84*'DEPRECATED - DT-Prelim Calcs'!$C$21*'Drive Train'!$F$39</f>
        <v>16.306309660816304</v>
      </c>
      <c r="BN84" s="1">
        <f>IF(BK84&gt;='Drive Train'!$F$29,1,0)</f>
        <v>1</v>
      </c>
      <c r="BO84" s="57">
        <f t="shared" si="130"/>
        <v>-63.828589229024594</v>
      </c>
      <c r="BP84" s="63">
        <f>BP83+'DEPRECATED - DT-Prelim Calcs'!$C$11</f>
        <v>320</v>
      </c>
      <c r="BQ84" s="2">
        <f>CA84/'Drive Train'!$F$35</f>
        <v>0.48999999999999994</v>
      </c>
      <c r="BR84" s="46">
        <f>BY84*12*60/(PI() * 'Drive Train'!$F$15)/BQ$2*BQ84</f>
        <v>-206.20005086190042</v>
      </c>
      <c r="BS84" s="2">
        <f>('DEPRECATED - DT-Prelim Calcs'!$C$6*BQ84-BR84)/('DEPRECATED - DT-Prelim Calcs'!$C$6*BQ84)*'DEPRECATED - DT-Prelim Calcs'!$C$7*BQ84</f>
        <v>1.2741349198081011</v>
      </c>
      <c r="BT84" s="57">
        <f>BS84/'DEPRECATED - DT-Prelim Calcs'!$C$7*('DEPRECATED - DT-Prelim Calcs'!$C$8-'DEPRECATED - DT-Prelim Calcs'!$C$9)+'DEPRECATED - DT-Prelim Calcs'!$C$9</f>
        <v>70.530502162398079</v>
      </c>
      <c r="BU84" s="57">
        <f t="shared" si="107"/>
        <v>70.530502162398079</v>
      </c>
      <c r="BV84" s="2">
        <f t="shared" si="131"/>
        <v>1.3049438989174866</v>
      </c>
      <c r="BW84" s="57">
        <f>BV84*'DEPRECATED - DT-Prelim Calcs'!$C$21/BQ$2/'DEPRECATED - DT-Prelim Calcs'!$C$19/'DEPRECATED - DT-Prelim Calcs'!$C$18*3.39*'DEPRECATED - DT-Prelim Calcs'!$C$20</f>
        <v>17.862925836670982</v>
      </c>
      <c r="BX84" s="46">
        <f t="shared" si="132"/>
        <v>0</v>
      </c>
      <c r="BY84" s="57">
        <f>BW83*'DEPRECATED - DT-Prelim Calcs'!$C$11+BY83</f>
        <v>-1.9441673618174917</v>
      </c>
      <c r="BZ84" s="57">
        <f>BZ83+0.5*BW84*'DEPRECATED - DT-Prelim Calcs'!$C$11^2+BY84*'DEPRECATED - DT-Prelim Calcs'!$C$11</f>
        <v>-5627.982594144145</v>
      </c>
      <c r="CA84" s="57">
        <f>MIN('Drive Train'!$F$35-BU83*'DEPRECATED - DT-Prelim Calcs'!$C$21*'Drive Train'!$F$39,CA83+BU$2)</f>
        <v>6.0759999999999996</v>
      </c>
      <c r="CB84" s="57">
        <f>'Drive Train'!$F$35-BU84*'DEPRECATED - DT-Prelim Calcs'!$C$21*'Drive Train'!$F$39</f>
        <v>7.6039258529569302</v>
      </c>
      <c r="CC84" s="1">
        <f>IF(BZ84&gt;='Drive Train'!$F$29,1,0)</f>
        <v>0</v>
      </c>
      <c r="CD84" s="57">
        <f t="shared" si="133"/>
        <v>78.367224624886745</v>
      </c>
      <c r="CE84" s="63">
        <f>CE83+'DEPRECATED - DT-Prelim Calcs'!$C$11</f>
        <v>320</v>
      </c>
      <c r="CF84" s="2">
        <f>CP84/'Drive Train'!$F$35</f>
        <v>0.48999999999999994</v>
      </c>
      <c r="CG84" s="46">
        <f>CN84*12*60/(PI() * 'Drive Train'!$F$15)/CF$2*CF84</f>
        <v>-24346.610943870026</v>
      </c>
      <c r="CH84" s="2">
        <f>('DEPRECATED - DT-Prelim Calcs'!$C$6*CF84-CG84)/('DEPRECATED - DT-Prelim Calcs'!$C$6*CF84)*'DEPRECATED - DT-Prelim Calcs'!$C$7*CF84</f>
        <v>12.189405135971251</v>
      </c>
      <c r="CI84" s="57">
        <f>CH84/'DEPRECATED - DT-Prelim Calcs'!$C$7*('DEPRECATED - DT-Prelim Calcs'!$C$8-'DEPRECATED - DT-Prelim Calcs'!$C$9)+'DEPRECATED - DT-Prelim Calcs'!$C$9</f>
        <v>651.62144354568943</v>
      </c>
      <c r="CJ84" s="57">
        <f t="shared" si="108"/>
        <v>93</v>
      </c>
      <c r="CK84" s="2">
        <f t="shared" si="134"/>
        <v>1.5241763143494644</v>
      </c>
      <c r="CL84" s="57">
        <f>CK84*'DEPRECATED - DT-Prelim Calcs'!$C$21/CF$2/'DEPRECATED - DT-Prelim Calcs'!$C$19/'DEPRECATED - DT-Prelim Calcs'!$C$18*3.39*'DEPRECATED - DT-Prelim Calcs'!$C$20</f>
        <v>25.773080821789936</v>
      </c>
      <c r="CM84" s="46">
        <f t="shared" si="135"/>
        <v>0</v>
      </c>
      <c r="CN84" s="57">
        <f>CL83*'DEPRECATED - DT-Prelim Calcs'!$C$11+CN83</f>
        <v>-185.82880000260189</v>
      </c>
      <c r="CO84" s="57">
        <f>CO83+0.5*CL84*'DEPRECATED - DT-Prelim Calcs'!$C$11^2+CN84*'DEPRECATED - DT-Prelim Calcs'!$C$11</f>
        <v>-23282.12651313459</v>
      </c>
      <c r="CP84" s="57">
        <f>MIN('Drive Train'!$F$35-CJ83*'DEPRECATED - DT-Prelim Calcs'!$C$21*'Drive Train'!$F$39,CP83+CJ$2)</f>
        <v>6.0759999999999996</v>
      </c>
      <c r="CQ84" s="57">
        <f>'Drive Train'!$F$35-CJ84*'DEPRECATED - DT-Prelim Calcs'!$C$21*'Drive Train'!$F$39</f>
        <v>6.0759999999999996</v>
      </c>
      <c r="CR84" s="1">
        <f>IF(CO84&gt;='Drive Train'!$F$29,1,0)</f>
        <v>0</v>
      </c>
      <c r="CS84" s="57">
        <f t="shared" si="136"/>
        <v>103.33333333333333</v>
      </c>
      <c r="CT84" s="63">
        <f>CT83+'DEPRECATED - DT-Prelim Calcs'!$C$11</f>
        <v>320</v>
      </c>
      <c r="CU84" s="2">
        <f>DE84/'Drive Train'!$F$35</f>
        <v>0.48999999999999994</v>
      </c>
      <c r="CV84" s="46">
        <f>DC84*12*60/(PI() * 'Drive Train'!$F$15)/CU$2*CU84</f>
        <v>-31134.409465953722</v>
      </c>
      <c r="CW84" s="2">
        <f>('DEPRECATED - DT-Prelim Calcs'!$C$6*CU84-CV84)/('DEPRECATED - DT-Prelim Calcs'!$C$6*CU84)*'DEPRECATED - DT-Prelim Calcs'!$C$7*CU84</f>
        <v>15.258559814812093</v>
      </c>
      <c r="CX84" s="57">
        <f>CW84/'DEPRECATED - DT-Prelim Calcs'!$C$7*('DEPRECATED - DT-Prelim Calcs'!$C$8-'DEPRECATED - DT-Prelim Calcs'!$C$9)+'DEPRECATED - DT-Prelim Calcs'!$C$9</f>
        <v>815.01254117858582</v>
      </c>
      <c r="CY84" s="57">
        <f t="shared" si="109"/>
        <v>93</v>
      </c>
      <c r="CZ84" s="2">
        <f t="shared" si="137"/>
        <v>1.2803081040535502</v>
      </c>
      <c r="DA84" s="57">
        <f>CZ84*'DEPRECATED - DT-Prelim Calcs'!$C$21/CU$2/'DEPRECATED - DT-Prelim Calcs'!$C$19/'DEPRECATED - DT-Prelim Calcs'!$C$18*3.39*'DEPRECATED - DT-Prelim Calcs'!$C$20</f>
        <v>25.773080821789936</v>
      </c>
      <c r="DB84" s="46">
        <f t="shared" si="138"/>
        <v>0</v>
      </c>
      <c r="DC84" s="57">
        <f>DA83*'DEPRECATED - DT-Prelim Calcs'!$C$11+DC83</f>
        <v>-199.61557561652398</v>
      </c>
      <c r="DD84" s="57">
        <f>DD83+0.5*DA84*'DEPRECATED - DT-Prelim Calcs'!$C$11^2+DC84*'DEPRECATED - DT-Prelim Calcs'!$C$11</f>
        <v>-42807.148402488849</v>
      </c>
      <c r="DE84" s="57">
        <f>MIN('Drive Train'!$F$35-CY83*'DEPRECATED - DT-Prelim Calcs'!$C$21*'Drive Train'!$F$39,DE83+CY$2)</f>
        <v>6.0759999999999996</v>
      </c>
      <c r="DF84" s="57">
        <f>'Drive Train'!$F$35-CY84*'DEPRECATED - DT-Prelim Calcs'!$C$21*'Drive Train'!$F$39</f>
        <v>6.0759999999999996</v>
      </c>
      <c r="DG84" s="1">
        <f>IF(DD84&gt;='Drive Train'!$F$29,1,0)</f>
        <v>0</v>
      </c>
      <c r="DH84" s="57">
        <f t="shared" si="139"/>
        <v>103.33333333333333</v>
      </c>
      <c r="DI84" s="63">
        <f>DI83+'DEPRECATED - DT-Prelim Calcs'!$C$11</f>
        <v>320</v>
      </c>
      <c r="DJ84" s="2">
        <f>DT84/'Drive Train'!$F$35</f>
        <v>0.48999999999999994</v>
      </c>
      <c r="DK84" s="46">
        <f>DR84*12*60/(PI() * 'Drive Train'!$F$15)/DJ$2*DJ84</f>
        <v>-549.39483329556879</v>
      </c>
      <c r="DL84" s="2">
        <f>('DEPRECATED - DT-Prelim Calcs'!$C$6*DJ84-DK84)/('DEPRECATED - DT-Prelim Calcs'!$C$6*DJ84)*'DEPRECATED - DT-Prelim Calcs'!$C$7*DJ84</f>
        <v>1.4293130484507168</v>
      </c>
      <c r="DM84" s="57">
        <f>DL84/'DEPRECATED - DT-Prelim Calcs'!$C$7*('DEPRECATED - DT-Prelim Calcs'!$C$8-'DEPRECATED - DT-Prelim Calcs'!$C$9)+'DEPRECATED - DT-Prelim Calcs'!$C$9</f>
        <v>78.791644861504977</v>
      </c>
      <c r="DN84" s="57">
        <f t="shared" si="110"/>
        <v>78.791644861504977</v>
      </c>
      <c r="DO84" s="2">
        <f t="shared" si="140"/>
        <v>1.1037138828047846</v>
      </c>
      <c r="DP84" s="57">
        <f>DO84*'DEPRECATED - DT-Prelim Calcs'!$C$21/DJ$2/'DEPRECATED - DT-Prelim Calcs'!$C$19/'DEPRECATED - DT-Prelim Calcs'!$C$18*3.39*'DEPRECATED - DT-Prelim Calcs'!$C$20</f>
        <v>25.773080821789936</v>
      </c>
      <c r="DQ84" s="46">
        <f t="shared" si="141"/>
        <v>0</v>
      </c>
      <c r="DR84" s="57">
        <f>DP83*'DEPRECATED - DT-Prelim Calcs'!$C$11+DR83</f>
        <v>-3.0365495640421329</v>
      </c>
      <c r="DS84" s="57">
        <f>DS83+0.5*DP84*'DEPRECATED - DT-Prelim Calcs'!$C$11^2+DR84*'DEPRECATED - DT-Prelim Calcs'!$C$11</f>
        <v>-88083.927838076575</v>
      </c>
      <c r="DT84" s="57">
        <f>MIN('Drive Train'!$F$35-DN83*'DEPRECATED - DT-Prelim Calcs'!$C$21*'Drive Train'!$F$39,DT83+DN$2)</f>
        <v>6.0759999999999996</v>
      </c>
      <c r="DU84" s="57">
        <f>'Drive Train'!$F$35-DN84*'DEPRECATED - DT-Prelim Calcs'!$C$21*'Drive Train'!$F$39</f>
        <v>7.0421681494176616</v>
      </c>
      <c r="DV84" s="1">
        <f>IF(DS84&gt;='Drive Train'!$F$29,1,0)</f>
        <v>0</v>
      </c>
      <c r="DW84" s="57">
        <f t="shared" si="142"/>
        <v>87.546272068338851</v>
      </c>
      <c r="DX84" s="63">
        <f>DX83+'DEPRECATED - DT-Prelim Calcs'!$C$11</f>
        <v>320</v>
      </c>
      <c r="DY84" s="2">
        <f>EI84/'Drive Train'!$F$35</f>
        <v>2.5702257483452109</v>
      </c>
      <c r="DZ84" s="46">
        <f>EG84*12*60/(PI() * 'Drive Train'!$F$15)/DY$2*DY84</f>
        <v>-797231.79868854955</v>
      </c>
      <c r="EA84" s="2">
        <f>('DEPRECATED - DT-Prelim Calcs'!$C$6*DY84-DZ84)/('DEPRECATED - DT-Prelim Calcs'!$C$6*DY84)*'DEPRECATED - DT-Prelim Calcs'!$C$7*DY84</f>
        <v>366.66865959561414</v>
      </c>
      <c r="EB84" s="57">
        <f>EA84/'DEPRECATED - DT-Prelim Calcs'!$C$7*('DEPRECATED - DT-Prelim Calcs'!$C$8-'DEPRECATED - DT-Prelim Calcs'!$C$9)+'DEPRECATED - DT-Prelim Calcs'!$C$9</f>
        <v>19522.861421625435</v>
      </c>
      <c r="EC84" s="57">
        <f t="shared" si="111"/>
        <v>93</v>
      </c>
      <c r="ED84" s="2">
        <f t="shared" si="143"/>
        <v>0.96993038185874991</v>
      </c>
      <c r="EE84" s="57">
        <f>ED84*'DEPRECATED - DT-Prelim Calcs'!$C$21/DY$2/'DEPRECATED - DT-Prelim Calcs'!$C$19/'DEPRECATED - DT-Prelim Calcs'!$C$18*3.39*'DEPRECATED - DT-Prelim Calcs'!$C$20</f>
        <v>25.773080821789936</v>
      </c>
      <c r="EF84" s="46">
        <f t="shared" si="144"/>
        <v>0</v>
      </c>
      <c r="EG84" s="57">
        <f>EE83*'DEPRECATED - DT-Prelim Calcs'!$C$11+EG83</f>
        <v>-738.22591075389141</v>
      </c>
      <c r="EH84" s="57">
        <f>EH83+0.5*EE84*'DEPRECATED - DT-Prelim Calcs'!$C$11^2+EG84*'DEPRECATED - DT-Prelim Calcs'!$C$11</f>
        <v>-135610.83566220151</v>
      </c>
      <c r="EI84" s="57">
        <f>MIN('Drive Train'!$F$35-EC83*'DEPRECATED - DT-Prelim Calcs'!$C$21*'Drive Train'!$F$39,EI83+EC$2)</f>
        <v>31.870799279480615</v>
      </c>
      <c r="EJ84" s="57">
        <f>'Drive Train'!$F$35-EC84*'DEPRECATED - DT-Prelim Calcs'!$C$21*'Drive Train'!$F$39</f>
        <v>6.0759999999999996</v>
      </c>
      <c r="EK84" s="1">
        <f>IF(EH84&gt;='Drive Train'!$F$29,1,0)</f>
        <v>0</v>
      </c>
      <c r="EL84" s="57">
        <f t="shared" si="145"/>
        <v>103.33333333333333</v>
      </c>
      <c r="EM84" s="63">
        <f>EM83+'DEPRECATED - DT-Prelim Calcs'!$C$11</f>
        <v>320</v>
      </c>
      <c r="EN84" s="2">
        <f>EX84/'Drive Train'!$F$35</f>
        <v>0.48999999999999994</v>
      </c>
      <c r="EO84" s="46">
        <f>EV84*12*60/(PI() * 'Drive Train'!$F$15)/EN$2*EN84</f>
        <v>-132858.71547392273</v>
      </c>
      <c r="EP84" s="2">
        <f>('DEPRECATED - DT-Prelim Calcs'!$C$6*EN84-EO84)/('DEPRECATED - DT-Prelim Calcs'!$C$6*EN84)*'DEPRECATED - DT-Prelim Calcs'!$C$7*EN84</f>
        <v>61.253977728359068</v>
      </c>
      <c r="EQ84" s="57">
        <f>EP84/'DEPRECATED - DT-Prelim Calcs'!$C$7*('DEPRECATED - DT-Prelim Calcs'!$C$8-'DEPRECATED - DT-Prelim Calcs'!$C$9)+'DEPRECATED - DT-Prelim Calcs'!$C$9</f>
        <v>3263.648274916377</v>
      </c>
      <c r="ER84" s="57">
        <f t="shared" si="112"/>
        <v>93</v>
      </c>
      <c r="ES84" s="2">
        <f t="shared" si="146"/>
        <v>0.86507304327942547</v>
      </c>
      <c r="ET84" s="57">
        <f>ES84*'DEPRECATED - DT-Prelim Calcs'!$C$21/EN$2/'DEPRECATED - DT-Prelim Calcs'!$C$19/'DEPRECATED - DT-Prelim Calcs'!$C$18*3.39*'DEPRECATED - DT-Prelim Calcs'!$C$20</f>
        <v>25.773080821789936</v>
      </c>
      <c r="EU84" s="46">
        <f t="shared" si="147"/>
        <v>0</v>
      </c>
      <c r="EV84" s="57">
        <f>ET83*'DEPRECATED - DT-Prelim Calcs'!$C$11+EV83</f>
        <v>-575.54876516581942</v>
      </c>
      <c r="EW84" s="57">
        <f>EW83+0.5*ET84*'DEPRECATED - DT-Prelim Calcs'!$C$11^2+EV84*'DEPRECATED - DT-Prelim Calcs'!$C$11</f>
        <v>-166461.2135570462</v>
      </c>
      <c r="EX84" s="57">
        <f>MIN('Drive Train'!$F$35-ER83*'DEPRECATED - DT-Prelim Calcs'!$C$21*'Drive Train'!$F$39,EX83+ER$2)</f>
        <v>6.0759999999999996</v>
      </c>
      <c r="EY84" s="57">
        <f>'Drive Train'!$F$35-ER84*'DEPRECATED - DT-Prelim Calcs'!$C$21*'Drive Train'!$F$39</f>
        <v>6.0759999999999996</v>
      </c>
      <c r="EZ84" s="1">
        <f>IF(EW84&gt;='Drive Train'!$F$29,1,0)</f>
        <v>0</v>
      </c>
      <c r="FA84" s="57">
        <f t="shared" si="148"/>
        <v>103.33333333333333</v>
      </c>
      <c r="FB84" s="63">
        <f>FB83+'DEPRECATED - DT-Prelim Calcs'!$C$11</f>
        <v>320</v>
      </c>
      <c r="FC84" s="2">
        <f>FM84/'Drive Train'!$F$35</f>
        <v>0.48999999999999994</v>
      </c>
      <c r="FD84" s="46">
        <f>FK84*12*60/(PI() * 'Drive Train'!$F$15)/FC$2*FC84</f>
        <v>14749.538687881126</v>
      </c>
      <c r="FE84" s="2">
        <f>('DEPRECATED - DT-Prelim Calcs'!$C$6*FC84-FD84)/('DEPRECATED - DT-Prelim Calcs'!$C$6*FC84)*'DEPRECATED - DT-Prelim Calcs'!$C$7*FC84</f>
        <v>-5.4882159920813347</v>
      </c>
      <c r="FF84" s="57">
        <f>FE84/'DEPRECATED - DT-Prelim Calcs'!$C$7*('DEPRECATED - DT-Prelim Calcs'!$C$8-'DEPRECATED - DT-Prelim Calcs'!$C$9)+'DEPRECATED - DT-Prelim Calcs'!$C$9</f>
        <v>-289.47349036681965</v>
      </c>
      <c r="FG84" s="57">
        <f t="shared" si="113"/>
        <v>-289.47349036681965</v>
      </c>
      <c r="FH84" s="2">
        <f t="shared" si="149"/>
        <v>-7.6919895964454934</v>
      </c>
      <c r="FI84" s="57">
        <f>FH84*'DEPRECATED - DT-Prelim Calcs'!$C$21/FC$2/'DEPRECATED - DT-Prelim Calcs'!$C$19/'DEPRECATED - DT-Prelim Calcs'!$C$18*3.39*'DEPRECATED - DT-Prelim Calcs'!$C$20</f>
        <v>-253.941907445487</v>
      </c>
      <c r="FJ84" s="46">
        <f t="shared" si="150"/>
        <v>1</v>
      </c>
      <c r="FK84" s="57">
        <f>FI83*'DEPRECATED - DT-Prelim Calcs'!$C$11+FK83</f>
        <v>57.661824770639356</v>
      </c>
      <c r="FL84" s="57">
        <f>FL83+0.5*FI84*'DEPRECATED - DT-Prelim Calcs'!$C$11^2+FK84*'DEPRECATED - DT-Prelim Calcs'!$C$11</f>
        <v>-212890.00215347696</v>
      </c>
      <c r="FM84" s="57">
        <f>MIN('Drive Train'!$F$35-FG83*'DEPRECATED - DT-Prelim Calcs'!$C$21*'Drive Train'!$F$39,FM83+FG$2)</f>
        <v>6.0759999999999996</v>
      </c>
      <c r="FN84" s="57">
        <f>'Drive Train'!$F$35-FG84*'DEPRECATED - DT-Prelim Calcs'!$C$21*'Drive Train'!$F$39</f>
        <v>32.084197344943739</v>
      </c>
      <c r="FO84" s="1">
        <f>IF(FL84&gt;='Drive Train'!$F$29,1,0)</f>
        <v>0</v>
      </c>
      <c r="FP84" s="57">
        <f t="shared" si="151"/>
        <v>-321.6372115186885</v>
      </c>
      <c r="FQ84" s="63">
        <f>FQ83+'DEPRECATED - DT-Prelim Calcs'!$C$11</f>
        <v>320</v>
      </c>
      <c r="FR84" s="2">
        <f>GB84/'Drive Train'!$F$35</f>
        <v>0.48999999999999994</v>
      </c>
      <c r="FS84" s="46">
        <f>FZ84*12*60/(PI() * 'Drive Train'!$F$15)/FR$2*FR84</f>
        <v>-138647.6583496044</v>
      </c>
      <c r="FT84" s="2">
        <f>('DEPRECATED - DT-Prelim Calcs'!$C$6*FR84-FS84)/('DEPRECATED - DT-Prelim Calcs'!$C$6*FR84)*'DEPRECATED - DT-Prelim Calcs'!$C$7*FR84</f>
        <v>63.871492236875547</v>
      </c>
      <c r="FU84" s="57">
        <f>FT84/'DEPRECATED - DT-Prelim Calcs'!$C$7*('DEPRECATED - DT-Prelim Calcs'!$C$8-'DEPRECATED - DT-Prelim Calcs'!$C$9)+'DEPRECATED - DT-Prelim Calcs'!$C$9</f>
        <v>3402.9956240627107</v>
      </c>
      <c r="FV84" s="57">
        <f t="shared" si="114"/>
        <v>93</v>
      </c>
      <c r="FW84" s="2">
        <f t="shared" si="152"/>
        <v>0.7112822800297498</v>
      </c>
      <c r="FX84" s="57">
        <f>FW84*'DEPRECATED - DT-Prelim Calcs'!$C$21/FR$2/'DEPRECATED - DT-Prelim Calcs'!$C$19/'DEPRECATED - DT-Prelim Calcs'!$C$18*3.39*'DEPRECATED - DT-Prelim Calcs'!$C$20</f>
        <v>25.773080821789936</v>
      </c>
      <c r="FY84" s="46">
        <f t="shared" si="153"/>
        <v>0</v>
      </c>
      <c r="FZ84" s="57">
        <f>FX83*'DEPRECATED - DT-Prelim Calcs'!$C$11+FZ83</f>
        <v>-493.84859966955173</v>
      </c>
      <c r="GA84" s="57">
        <f>GA83+0.5*FX84*'DEPRECATED - DT-Prelim Calcs'!$C$11^2+FZ84*'DEPRECATED - DT-Prelim Calcs'!$C$11</f>
        <v>-250340.23495817816</v>
      </c>
      <c r="GB84" s="57">
        <f>MIN('Drive Train'!$F$35-FV83*'DEPRECATED - DT-Prelim Calcs'!$C$21*'Drive Train'!$F$39,GB83+FV$2)</f>
        <v>6.0759999999999996</v>
      </c>
      <c r="GC84" s="57">
        <f>'Drive Train'!$F$35-FV84*'DEPRECATED - DT-Prelim Calcs'!$C$21*'Drive Train'!$F$39</f>
        <v>6.0759999999999996</v>
      </c>
      <c r="GD84" s="1">
        <f>IF(GA84&gt;='Drive Train'!$F$29,1,0)</f>
        <v>0</v>
      </c>
      <c r="GE84" s="57">
        <f t="shared" si="154"/>
        <v>103.33333333333333</v>
      </c>
      <c r="GF84" s="63">
        <f>GF83+'DEPRECATED - DT-Prelim Calcs'!$C$11</f>
        <v>320</v>
      </c>
      <c r="GG84" s="2">
        <f>GQ84/'Drive Train'!$F$35</f>
        <v>0.83548387096774201</v>
      </c>
      <c r="GH84" s="46">
        <f>GO84*12*60/(PI() * 'Drive Train'!$F$15)/GG$2*GG84</f>
        <v>-17887.162405787825</v>
      </c>
      <c r="GI84" s="2">
        <f>('DEPRECATED - DT-Prelim Calcs'!$C$6*GG84-GH84)/('DEPRECATED - DT-Prelim Calcs'!$C$6*GG84)*'DEPRECATED - DT-Prelim Calcs'!$C$7*GG84</f>
        <v>10.101332526395984</v>
      </c>
      <c r="GJ84" s="57">
        <f>GI84/'DEPRECATED - DT-Prelim Calcs'!$C$7*('DEPRECATED - DT-Prelim Calcs'!$C$8-'DEPRECATED - DT-Prelim Calcs'!$C$9)+'DEPRECATED - DT-Prelim Calcs'!$C$9</f>
        <v>540.45973574132984</v>
      </c>
      <c r="GK84" s="57">
        <f t="shared" si="155"/>
        <v>29.999999999999982</v>
      </c>
      <c r="GL84" s="2">
        <f t="shared" si="156"/>
        <v>0.99579519204165001</v>
      </c>
      <c r="GM84" s="57">
        <f>GL84*'DEPRECATED - DT-Prelim Calcs'!$C$21/GG$2/'DEPRECATED - DT-Prelim Calcs'!$C$19/'DEPRECATED - DT-Prelim Calcs'!$C$18*3.39*'DEPRECATED - DT-Prelim Calcs'!$C$20</f>
        <v>25.773080821789936</v>
      </c>
      <c r="GN84" s="46">
        <f t="shared" si="157"/>
        <v>0</v>
      </c>
      <c r="GO84" s="57">
        <f>GM83*'DEPRECATED - DT-Prelim Calcs'!$C$11+GO83</f>
        <v>-52.312898445504729</v>
      </c>
      <c r="GP84" s="57">
        <f>GP83+0.5*GM84*'DEPRECATED - DT-Prelim Calcs'!$C$11^2+GO84*'DEPRECATED - DT-Prelim Calcs'!$C$11</f>
        <v>-113409.79803186718</v>
      </c>
      <c r="GQ84" s="57">
        <f>MIN('Drive Train'!$F$35-GK83*'DEPRECATED - DT-Prelim Calcs'!$C$21*'Drive Train'!$F$39,GQ83+GK$2)</f>
        <v>10.360000000000001</v>
      </c>
      <c r="GR84" s="57">
        <f>'Drive Train'!$F$35-GK84*'DEPRECATED - DT-Prelim Calcs'!$C$21*'Drive Train'!$F$39</f>
        <v>10.360000000000001</v>
      </c>
      <c r="GS84" s="1">
        <f>IF(GP84&gt;='Drive Train'!$F$29,1,0)</f>
        <v>0</v>
      </c>
      <c r="GT84" s="57">
        <f t="shared" si="158"/>
        <v>33.333333333333314</v>
      </c>
      <c r="GU84" s="63">
        <f>GU83+'DEPRECATED - DT-Prelim Calcs'!$C$11</f>
        <v>320</v>
      </c>
      <c r="GV84" s="2">
        <f>HF84/'Drive Train'!$F$35</f>
        <v>0.81720430107526887</v>
      </c>
      <c r="GW84" s="46">
        <f>HD84*12*60/(PI() * 'Drive Train'!$F$15)/GV$2*GV84</f>
        <v>-224173.01789616409</v>
      </c>
      <c r="GX84" s="2">
        <f>('DEPRECATED - DT-Prelim Calcs'!$C$6*GV84-GW84)/('DEPRECATED - DT-Prelim Calcs'!$C$6*GV84)*'DEPRECATED - DT-Prelim Calcs'!$C$7*GV84</f>
        <v>103.33099578580818</v>
      </c>
      <c r="GY84" s="57">
        <f>GX84/'DEPRECATED - DT-Prelim Calcs'!$C$7*('DEPRECATED - DT-Prelim Calcs'!$C$8-'DEPRECATED - DT-Prelim Calcs'!$C$9)+'DEPRECATED - DT-Prelim Calcs'!$C$9</f>
        <v>5503.6820578087927</v>
      </c>
      <c r="GZ84" s="57">
        <f t="shared" si="115"/>
        <v>33.333333333333314</v>
      </c>
      <c r="HA84" s="2">
        <f t="shared" si="159"/>
        <v>0.99579519204165001</v>
      </c>
      <c r="HB84" s="57">
        <f>HA84*'DEPRECATED - DT-Prelim Calcs'!$C$21/GV$2/'DEPRECATED - DT-Prelim Calcs'!$C$19/'DEPRECATED - DT-Prelim Calcs'!$C$18*3.39*'DEPRECATED - DT-Prelim Calcs'!$C$20</f>
        <v>25.773080821789936</v>
      </c>
      <c r="HC84" s="46">
        <f t="shared" si="160"/>
        <v>0</v>
      </c>
      <c r="HD84" s="57">
        <f>HB83*'DEPRECATED - DT-Prelim Calcs'!$C$11+HD83</f>
        <v>-670.28283524462449</v>
      </c>
      <c r="HE84" s="57">
        <f>HE83+0.5*HB84*'DEPRECATED - DT-Prelim Calcs'!$C$11^2+HD84*'DEPRECATED - DT-Prelim Calcs'!$C$11</f>
        <v>-134603.03871298983</v>
      </c>
      <c r="HF84" s="57">
        <f>MIN('Drive Train'!$F$35-GZ83*'DEPRECATED - DT-Prelim Calcs'!$C$21*'Drive Train'!$F$39,HF83+GZ$2)</f>
        <v>10.133333333333335</v>
      </c>
      <c r="HG84" s="57">
        <f>'Drive Train'!$F$35-GZ84*'DEPRECATED - DT-Prelim Calcs'!$C$21*'Drive Train'!$F$39</f>
        <v>10.133333333333335</v>
      </c>
      <c r="HH84" s="1">
        <f>IF(HE84&gt;='Drive Train'!$F$29,1,0)</f>
        <v>0</v>
      </c>
      <c r="HI84" s="57">
        <f t="shared" si="161"/>
        <v>37.037037037037017</v>
      </c>
      <c r="HJ84" s="63">
        <f>HJ83+'DEPRECATED - DT-Prelim Calcs'!$C$11</f>
        <v>320</v>
      </c>
      <c r="HK84" s="2">
        <f>HU84/'Drive Train'!$F$35</f>
        <v>0.79892473118279583</v>
      </c>
      <c r="HL84" s="46">
        <f>HS84*12*60/(PI() * 'Drive Train'!$F$15)/HK$2*HK84</f>
        <v>-27790.991675141111</v>
      </c>
      <c r="HM84" s="2">
        <f>('DEPRECATED - DT-Prelim Calcs'!$C$6*HK84-HL84)/('DEPRECATED - DT-Prelim Calcs'!$C$6*HK84)*'DEPRECATED - DT-Prelim Calcs'!$C$7*HK84</f>
        <v>14.491316657889765</v>
      </c>
      <c r="HN84" s="57">
        <f>HM84/'DEPRECATED - DT-Prelim Calcs'!$C$7*('DEPRECATED - DT-Prelim Calcs'!$C$8-'DEPRECATED - DT-Prelim Calcs'!$C$9)+'DEPRECATED - DT-Prelim Calcs'!$C$9</f>
        <v>774.16718971255477</v>
      </c>
      <c r="HO84" s="57">
        <f t="shared" si="116"/>
        <v>36.66666666666665</v>
      </c>
      <c r="HP84" s="2">
        <f t="shared" si="162"/>
        <v>0.99579519204165001</v>
      </c>
      <c r="HQ84" s="57">
        <f>HP84*'DEPRECATED - DT-Prelim Calcs'!$C$21/HK$2/'DEPRECATED - DT-Prelim Calcs'!$C$19/'DEPRECATED - DT-Prelim Calcs'!$C$18*3.39*'DEPRECATED - DT-Prelim Calcs'!$C$20</f>
        <v>25.773080821789936</v>
      </c>
      <c r="HR84" s="46">
        <f t="shared" si="163"/>
        <v>0</v>
      </c>
      <c r="HS84" s="57">
        <f>HQ83*'DEPRECATED - DT-Prelim Calcs'!$C$11+HS83</f>
        <v>-84.996997022538594</v>
      </c>
      <c r="HT84" s="57">
        <f>HT83+0.5*HQ84*'DEPRECATED - DT-Prelim Calcs'!$C$11^2+HS84*'DEPRECATED - DT-Prelim Calcs'!$C$11</f>
        <v>-130627.08568654585</v>
      </c>
      <c r="HU84" s="57">
        <f>MIN('Drive Train'!$F$35-HO83*'DEPRECATED - DT-Prelim Calcs'!$C$21*'Drive Train'!$F$39,HU83+HO$2)</f>
        <v>9.9066666666666681</v>
      </c>
      <c r="HV84" s="57">
        <f>'Drive Train'!$F$35-HO84*'DEPRECATED - DT-Prelim Calcs'!$C$21*'Drive Train'!$F$39</f>
        <v>9.9066666666666681</v>
      </c>
      <c r="HW84" s="1">
        <f>IF(HT84&gt;='Drive Train'!$F$29,1,0)</f>
        <v>0</v>
      </c>
      <c r="HX84" s="57">
        <f t="shared" si="164"/>
        <v>40.740740740740726</v>
      </c>
      <c r="HY84" s="63">
        <f>HY83+'DEPRECATED - DT-Prelim Calcs'!$C$11</f>
        <v>320</v>
      </c>
      <c r="HZ84" s="2">
        <f>IJ84/'Drive Train'!$F$35</f>
        <v>0.78064516129032269</v>
      </c>
      <c r="IA84" s="46">
        <f>IH84*12*60/(PI() * 'Drive Train'!$F$15)/HZ$2*HZ84</f>
        <v>-62118.059677475314</v>
      </c>
      <c r="IB84" s="2">
        <f>('DEPRECATED - DT-Prelim Calcs'!$C$6*HZ84-IA84)/('DEPRECATED - DT-Prelim Calcs'!$C$6*HZ84)*'DEPRECATED - DT-Prelim Calcs'!$C$7*HZ84</f>
        <v>29.968507525898332</v>
      </c>
      <c r="IC84" s="57">
        <f>IB84/'DEPRECATED - DT-Prelim Calcs'!$C$7*('DEPRECATED - DT-Prelim Calcs'!$C$8-'DEPRECATED - DT-Prelim Calcs'!$C$9)+'DEPRECATED - DT-Prelim Calcs'!$C$9</f>
        <v>1598.1188861297744</v>
      </c>
      <c r="ID84" s="57">
        <f t="shared" si="117"/>
        <v>39.999999999999986</v>
      </c>
      <c r="IE84" s="2">
        <f t="shared" si="165"/>
        <v>0.99579519204165001</v>
      </c>
      <c r="IF84" s="57">
        <f>IE84*'DEPRECATED - DT-Prelim Calcs'!$C$21/HZ$2/'DEPRECATED - DT-Prelim Calcs'!$C$19/'DEPRECATED - DT-Prelim Calcs'!$C$18*3.39*'DEPRECATED - DT-Prelim Calcs'!$C$20</f>
        <v>25.773080821789936</v>
      </c>
      <c r="IG84" s="46">
        <f t="shared" si="166"/>
        <v>0</v>
      </c>
      <c r="IH84" s="57">
        <f>IF83*'DEPRECATED - DT-Prelim Calcs'!$C$11+IH83</f>
        <v>-194.432836852837</v>
      </c>
      <c r="II84" s="57">
        <f>II83+0.5*IF84*'DEPRECATED - DT-Prelim Calcs'!$C$11^2+IH84*'DEPRECATED - DT-Prelim Calcs'!$C$11</f>
        <v>-156328.75015436619</v>
      </c>
      <c r="IJ84" s="57">
        <f>MIN('Drive Train'!$F$35-ID83*'DEPRECATED - DT-Prelim Calcs'!$C$21*'Drive Train'!$F$39,IJ83+ID$2)</f>
        <v>9.6800000000000015</v>
      </c>
      <c r="IK84" s="57">
        <f>'Drive Train'!$F$35-ID84*'DEPRECATED - DT-Prelim Calcs'!$C$21*'Drive Train'!$F$39</f>
        <v>9.6800000000000015</v>
      </c>
      <c r="IL84" s="1">
        <f>IF(II84&gt;='Drive Train'!$F$29,1,0)</f>
        <v>0</v>
      </c>
      <c r="IM84" s="57">
        <f t="shared" si="167"/>
        <v>44.444444444444429</v>
      </c>
      <c r="IN84" s="63">
        <f>IN83+'DEPRECATED - DT-Prelim Calcs'!$C$11</f>
        <v>320</v>
      </c>
      <c r="IO84" s="2">
        <f>IY84/'Drive Train'!$F$35</f>
        <v>3.5488649746322301</v>
      </c>
      <c r="IP84" s="46">
        <f>IW84*12*60/(PI() * 'Drive Train'!$F$15)/IO$2*IO84</f>
        <v>-1550191.9681487475</v>
      </c>
      <c r="IQ84" s="2">
        <f>('DEPRECATED - DT-Prelim Calcs'!$C$6*IO84-IP84)/('DEPRECATED - DT-Prelim Calcs'!$C$6*IO84)*'DEPRECATED - DT-Prelim Calcs'!$C$7*IO84</f>
        <v>709.48384211953567</v>
      </c>
      <c r="IR84" s="57">
        <f>IQ84/'DEPRECATED - DT-Prelim Calcs'!$C$7*('DEPRECATED - DT-Prelim Calcs'!$C$8-'DEPRECATED - DT-Prelim Calcs'!$C$9)+'DEPRECATED - DT-Prelim Calcs'!$C$9</f>
        <v>37773.146864703907</v>
      </c>
      <c r="IS84" s="57">
        <f t="shared" si="118"/>
        <v>43.333333333333321</v>
      </c>
      <c r="IT84" s="2">
        <f t="shared" si="168"/>
        <v>0.99579519204165001</v>
      </c>
      <c r="IU84" s="57">
        <f>IT84*'DEPRECATED - DT-Prelim Calcs'!$C$21/IO$2/'DEPRECATED - DT-Prelim Calcs'!$C$19/'DEPRECATED - DT-Prelim Calcs'!$C$18*3.39*'DEPRECATED - DT-Prelim Calcs'!$C$20</f>
        <v>25.773080821789936</v>
      </c>
      <c r="IV84" s="46">
        <f t="shared" si="169"/>
        <v>0</v>
      </c>
      <c r="IW84" s="57">
        <f>IU83*'DEPRECATED - DT-Prelim Calcs'!$C$11+IW83</f>
        <v>-1067.3366190540607</v>
      </c>
      <c r="IX84" s="57">
        <f>IX83+0.5*IU84*'DEPRECATED - DT-Prelim Calcs'!$C$11^2+IW84*'DEPRECATED - DT-Prelim Calcs'!$C$11</f>
        <v>-140310.47219797235</v>
      </c>
      <c r="IY84" s="57">
        <f>MIN('Drive Train'!$F$35-IS83*'DEPRECATED - DT-Prelim Calcs'!$C$21*'Drive Train'!$F$39,IY83+IS$2)</f>
        <v>44.005925685439657</v>
      </c>
      <c r="IZ84" s="57">
        <f>'Drive Train'!$F$35-IS84*'DEPRECATED - DT-Prelim Calcs'!$C$21*'Drive Train'!$F$39</f>
        <v>9.4533333333333349</v>
      </c>
      <c r="JA84" s="1">
        <f>IF(IX84&gt;='Drive Train'!$F$29,1,0)</f>
        <v>0</v>
      </c>
      <c r="JB84" s="57">
        <f t="shared" si="170"/>
        <v>48.148148148148138</v>
      </c>
      <c r="JC84" s="63">
        <f>JC83+'DEPRECATED - DT-Prelim Calcs'!$C$11</f>
        <v>320</v>
      </c>
      <c r="JD84" s="2">
        <f>JN84/'Drive Train'!$F$35</f>
        <v>0.74408602150537628</v>
      </c>
      <c r="JE84" s="46">
        <f>JL84*12*60/(PI() * 'Drive Train'!$F$15)/JD$2*JD84</f>
        <v>-98694.304537296877</v>
      </c>
      <c r="JF84" s="2">
        <f>('DEPRECATED - DT-Prelim Calcs'!$C$6*JD84-JE84)/('DEPRECATED - DT-Prelim Calcs'!$C$6*JD84)*'DEPRECATED - DT-Prelim Calcs'!$C$7*JD84</f>
        <v>46.418627036947186</v>
      </c>
      <c r="JG84" s="57">
        <f>JF84/'DEPRECATED - DT-Prelim Calcs'!$C$7*('DEPRECATED - DT-Prelim Calcs'!$C$8-'DEPRECATED - DT-Prelim Calcs'!$C$9)+'DEPRECATED - DT-Prelim Calcs'!$C$9</f>
        <v>2473.865912381877</v>
      </c>
      <c r="JH84" s="57">
        <f t="shared" si="119"/>
        <v>46.666666666666657</v>
      </c>
      <c r="JI84" s="2">
        <f t="shared" si="171"/>
        <v>0.99579519204165001</v>
      </c>
      <c r="JJ84" s="57">
        <f>JI84*'DEPRECATED - DT-Prelim Calcs'!$C$21/JD$2/'DEPRECATED - DT-Prelim Calcs'!$C$19/'DEPRECATED - DT-Prelim Calcs'!$C$18*3.39*'DEPRECATED - DT-Prelim Calcs'!$C$20</f>
        <v>25.773080821789936</v>
      </c>
      <c r="JK84" s="46">
        <f t="shared" si="172"/>
        <v>0</v>
      </c>
      <c r="JL84" s="57">
        <f>JJ83*'DEPRECATED - DT-Prelim Calcs'!$C$11+JL83</f>
        <v>-324.096505551826</v>
      </c>
      <c r="JM84" s="57">
        <f>JM83+0.5*JJ84*'DEPRECATED - DT-Prelim Calcs'!$C$11^2+JL84*'DEPRECATED - DT-Prelim Calcs'!$C$11</f>
        <v>-156347.01507626078</v>
      </c>
      <c r="JN84" s="57">
        <f>MIN('Drive Train'!$F$35-JH83*'DEPRECATED - DT-Prelim Calcs'!$C$21*'Drive Train'!$F$39,JN83+JH$2)</f>
        <v>9.2266666666666666</v>
      </c>
      <c r="JO84" s="57">
        <f>'Drive Train'!$F$35-JH84*'DEPRECATED - DT-Prelim Calcs'!$C$21*'Drive Train'!$F$39</f>
        <v>9.2266666666666666</v>
      </c>
      <c r="JP84" s="1">
        <f>IF(JM84&gt;='Drive Train'!$F$29,1,0)</f>
        <v>0</v>
      </c>
      <c r="JQ84" s="57">
        <f>MIN(JG84,'DEPRECATED - DT-Prelim Calcs'!$C$10)*'DEPRECATED - DT-Prelim Calcs'!$C$11*1000/60/60</f>
        <v>103.33333333333333</v>
      </c>
      <c r="JR84" s="63">
        <f>JR83+'DEPRECATED - DT-Prelim Calcs'!$C$11</f>
        <v>320</v>
      </c>
      <c r="JS84" s="2">
        <f>KC84/'Drive Train'!$F$35</f>
        <v>0.72580645161290325</v>
      </c>
      <c r="JT84" s="46">
        <f>KA84*12*60/(PI() * 'Drive Train'!$F$15)/JS$2*JS84</f>
        <v>-188144.95762587851</v>
      </c>
      <c r="JU84" s="2">
        <f>('DEPRECATED - DT-Prelim Calcs'!$C$6*JS84-JT84)/('DEPRECATED - DT-Prelim Calcs'!$C$6*JS84)*'DEPRECATED - DT-Prelim Calcs'!$C$7*JS84</f>
        <v>86.820365758212105</v>
      </c>
      <c r="JV84" s="57">
        <f>JU84/'DEPRECATED - DT-Prelim Calcs'!$C$7*('DEPRECATED - DT-Prelim Calcs'!$C$8-'DEPRECATED - DT-Prelim Calcs'!$C$9)+'DEPRECATED - DT-Prelim Calcs'!$C$9</f>
        <v>4624.7136625637404</v>
      </c>
      <c r="JW84" s="57">
        <f t="shared" si="120"/>
        <v>49.999999999999993</v>
      </c>
      <c r="JX84" s="2">
        <f t="shared" si="173"/>
        <v>0.99579519204165001</v>
      </c>
      <c r="JY84" s="57">
        <f>JX84*'DEPRECATED - DT-Prelim Calcs'!$C$21/JS$2/'DEPRECATED - DT-Prelim Calcs'!$C$19/'DEPRECATED - DT-Prelim Calcs'!$C$18*3.39*'DEPRECATED - DT-Prelim Calcs'!$C$20</f>
        <v>25.773080821789936</v>
      </c>
      <c r="JZ84" s="46">
        <f t="shared" si="174"/>
        <v>0</v>
      </c>
      <c r="KA84" s="57">
        <f>JY83*'DEPRECATED - DT-Prelim Calcs'!$C$11+KA83</f>
        <v>-633.39869245022601</v>
      </c>
      <c r="KB84" s="57">
        <f>KB83+0.5*JY84*'DEPRECATED - DT-Prelim Calcs'!$C$11^2+KA84*'DEPRECATED - DT-Prelim Calcs'!$C$11</f>
        <v>-142513.5706638908</v>
      </c>
      <c r="KC84" s="57">
        <f>MIN('Drive Train'!$F$35-JW83*'DEPRECATED - DT-Prelim Calcs'!$C$21*'Drive Train'!$F$39,KC83+JW$2)</f>
        <v>9</v>
      </c>
      <c r="KD84" s="57">
        <f>'Drive Train'!$F$35-JW84*'DEPRECATED - DT-Prelim Calcs'!$C$21*'Drive Train'!$F$39</f>
        <v>9</v>
      </c>
      <c r="KE84" s="1">
        <f>IF(KB84&gt;='Drive Train'!$F$29,1,0)</f>
        <v>0</v>
      </c>
      <c r="KF84" s="57">
        <f>MIN(JV84,'DEPRECATED - DT-Prelim Calcs'!$C$10)*'DEPRECATED - DT-Prelim Calcs'!$C$11*1000/60/60</f>
        <v>103.33333333333333</v>
      </c>
      <c r="KG84" s="63">
        <f>KG83+'DEPRECATED - DT-Prelim Calcs'!$C$11</f>
        <v>320</v>
      </c>
      <c r="KH84" s="2">
        <f>KR84/'Drive Train'!$F$35</f>
        <v>0.7075268817204301</v>
      </c>
      <c r="KI84" s="46">
        <f>KP84*12*60/(PI() * 'Drive Train'!$F$15)/KH$2*KH84</f>
        <v>-13600.408197739796</v>
      </c>
      <c r="KJ84" s="2">
        <f>('DEPRECATED - DT-Prelim Calcs'!$C$6*KH84-KI84)/('DEPRECATED - DT-Prelim Calcs'!$C$6*KH84)*'DEPRECATED - DT-Prelim Calcs'!$C$7*KH84</f>
        <v>7.8546676942432176</v>
      </c>
      <c r="KK84" s="57">
        <f>KJ84/'DEPRECATED - DT-Prelim Calcs'!$C$7*('DEPRECATED - DT-Prelim Calcs'!$C$8-'DEPRECATED - DT-Prelim Calcs'!$C$9)+'DEPRECATED - DT-Prelim Calcs'!$C$9</f>
        <v>420.85513077651655</v>
      </c>
      <c r="KL84" s="57">
        <f t="shared" si="121"/>
        <v>53.333333333333329</v>
      </c>
      <c r="KM84" s="2">
        <f t="shared" si="175"/>
        <v>0.99579519204165001</v>
      </c>
      <c r="KN84" s="57">
        <f>KM84*'DEPRECATED - DT-Prelim Calcs'!$C$21/KH$2/'DEPRECATED - DT-Prelim Calcs'!$C$19/'DEPRECATED - DT-Prelim Calcs'!$C$18*3.39*'DEPRECATED - DT-Prelim Calcs'!$C$20</f>
        <v>25.773080821789936</v>
      </c>
      <c r="KO84" s="46">
        <f t="shared" si="176"/>
        <v>0</v>
      </c>
      <c r="KP84" s="57">
        <f>KN83*'DEPRECATED - DT-Prelim Calcs'!$C$11+KP83</f>
        <v>-46.969333931740934</v>
      </c>
      <c r="KQ84" s="57">
        <f>KQ83+0.5*KN84*'DEPRECATED - DT-Prelim Calcs'!$C$11^2+KP84*'DEPRECATED - DT-Prelim Calcs'!$C$11</f>
        <v>-176877.68173791585</v>
      </c>
      <c r="KR84" s="57">
        <f>MIN('Drive Train'!$F$35-KL83*'DEPRECATED - DT-Prelim Calcs'!$C$21*'Drive Train'!$F$39,KR83+KL$2)</f>
        <v>8.7733333333333334</v>
      </c>
      <c r="KS84" s="57">
        <f>'Drive Train'!$F$35-KL84*'DEPRECATED - DT-Prelim Calcs'!$C$21*'Drive Train'!$F$39</f>
        <v>8.7733333333333334</v>
      </c>
      <c r="KT84" s="1">
        <f>IF(KQ84&gt;='Drive Train'!$F$29,1,0)</f>
        <v>0</v>
      </c>
      <c r="KU84" s="57">
        <f>MIN(KK84,'DEPRECATED - DT-Prelim Calcs'!$C$10)*'DEPRECATED - DT-Prelim Calcs'!$C$11*1000/60/60</f>
        <v>103.33333333333333</v>
      </c>
      <c r="KV84" s="63">
        <f>KV83+'DEPRECATED - DT-Prelim Calcs'!$C$11</f>
        <v>320</v>
      </c>
      <c r="KW84" s="2">
        <f>LG84/'Drive Train'!$F$35</f>
        <v>0.68924731182795695</v>
      </c>
      <c r="KX84" s="46">
        <f>LE84*12*60/(PI() * 'Drive Train'!$F$15)/KW$2*KW84</f>
        <v>-3891.427521887751</v>
      </c>
      <c r="KY84" s="2">
        <f>('DEPRECATED - DT-Prelim Calcs'!$C$6*KW84-KX84)/('DEPRECATED - DT-Prelim Calcs'!$C$6*KW84)*'DEPRECATED - DT-Prelim Calcs'!$C$7*KW84</f>
        <v>3.4206245445352974</v>
      </c>
      <c r="KZ84" s="57">
        <f>KY84/'DEPRECATED - DT-Prelim Calcs'!$C$7*('DEPRECATED - DT-Prelim Calcs'!$C$8-'DEPRECATED - DT-Prelim Calcs'!$C$9)+'DEPRECATED - DT-Prelim Calcs'!$C$9</f>
        <v>184.80212824227328</v>
      </c>
      <c r="LA84" s="57">
        <f t="shared" si="122"/>
        <v>56.666666666666664</v>
      </c>
      <c r="LB84" s="2">
        <f t="shared" si="177"/>
        <v>0.99579519204165001</v>
      </c>
      <c r="LC84" s="57">
        <f>LB84*'DEPRECATED - DT-Prelim Calcs'!$C$21/KW$2/'DEPRECATED - DT-Prelim Calcs'!$C$19/'DEPRECATED - DT-Prelim Calcs'!$C$18*3.39*'DEPRECATED - DT-Prelim Calcs'!$C$20</f>
        <v>25.773080821789936</v>
      </c>
      <c r="LD84" s="46">
        <f t="shared" si="178"/>
        <v>0</v>
      </c>
      <c r="LE84" s="57">
        <f>LC83*'DEPRECATED - DT-Prelim Calcs'!$C$11+LE83</f>
        <v>-13.795557903788421</v>
      </c>
      <c r="LF84" s="57">
        <f>LF83+0.5*LC84*'DEPRECATED - DT-Prelim Calcs'!$C$11^2+LE84*'DEPRECATED - DT-Prelim Calcs'!$C$11</f>
        <v>-151841.98801754045</v>
      </c>
      <c r="LG84" s="57">
        <f>MIN('Drive Train'!$F$35-LA83*'DEPRECATED - DT-Prelim Calcs'!$C$21*'Drive Train'!$F$39,LG83+LA$2)</f>
        <v>8.5466666666666669</v>
      </c>
      <c r="LH84" s="57">
        <f>'Drive Train'!$F$35-LA84*'DEPRECATED - DT-Prelim Calcs'!$C$21*'Drive Train'!$F$39</f>
        <v>8.5466666666666669</v>
      </c>
      <c r="LI84" s="1">
        <f>IF(LF84&gt;='Drive Train'!$F$29,1,0)</f>
        <v>0</v>
      </c>
      <c r="LJ84" s="57">
        <f>MIN(KZ84,'DEPRECATED - DT-Prelim Calcs'!$C$10)*'DEPRECATED - DT-Prelim Calcs'!$C$11*1000/60/60</f>
        <v>103.33333333333333</v>
      </c>
      <c r="LK84" s="63">
        <f>LK83+'DEPRECATED - DT-Prelim Calcs'!$C$11</f>
        <v>320</v>
      </c>
      <c r="LL84" s="2">
        <f>LV84/'Drive Train'!$F$35</f>
        <v>0.67096774193548392</v>
      </c>
      <c r="LM84" s="46">
        <f>LT84*12*60/(PI() * 'Drive Train'!$F$15)/LL$2*LL84</f>
        <v>21349.376294089034</v>
      </c>
      <c r="LN84" s="2">
        <f>('DEPRECATED - DT-Prelim Calcs'!$C$6*LL84-LM84)/('DEPRECATED - DT-Prelim Calcs'!$C$6*LL84)*'DEPRECATED - DT-Prelim Calcs'!$C$7*LL84</f>
        <v>-8.0362504565235842</v>
      </c>
      <c r="LO84" s="57">
        <f>LN84/'DEPRECATED - DT-Prelim Calcs'!$C$7*('DEPRECATED - DT-Prelim Calcs'!$C$8-'DEPRECATED - DT-Prelim Calcs'!$C$9)+'DEPRECATED - DT-Prelim Calcs'!$C$9</f>
        <v>-425.12196413774933</v>
      </c>
      <c r="LP84" s="57">
        <f t="shared" si="123"/>
        <v>-425.12196413774933</v>
      </c>
      <c r="LQ84" s="2">
        <f t="shared" si="179"/>
        <v>-10.365779720479887</v>
      </c>
      <c r="LR84" s="57">
        <f>LQ84*'DEPRECATED - DT-Prelim Calcs'!$C$21/LL$2/'DEPRECATED - DT-Prelim Calcs'!$C$19/'DEPRECATED - DT-Prelim Calcs'!$C$18*3.39*'DEPRECATED - DT-Prelim Calcs'!$C$20</f>
        <v>-268.28617034096419</v>
      </c>
      <c r="LS84" s="46">
        <f t="shared" si="180"/>
        <v>1</v>
      </c>
      <c r="LT84" s="57">
        <f>LR83*'DEPRECATED - DT-Prelim Calcs'!$C$11+LT83</f>
        <v>77.747951325634716</v>
      </c>
      <c r="LU84" s="57">
        <f>LU83+0.5*LR84*'DEPRECATED - DT-Prelim Calcs'!$C$11^2+LT84*'DEPRECATED - DT-Prelim Calcs'!$C$11</f>
        <v>-154801.41716120936</v>
      </c>
      <c r="LV84" s="57">
        <f>MIN('Drive Train'!$F$35-LP83*'DEPRECATED - DT-Prelim Calcs'!$C$21*'Drive Train'!$F$39,LV83+LP$2)</f>
        <v>8.32</v>
      </c>
      <c r="LW84" s="57">
        <f>'Drive Train'!$F$35-LP84*'DEPRECATED - DT-Prelim Calcs'!$C$21*'Drive Train'!$F$39</f>
        <v>41.308293561366959</v>
      </c>
      <c r="LX84" s="1">
        <f>IF(LU84&gt;='Drive Train'!$F$29,1,0)</f>
        <v>0</v>
      </c>
      <c r="LY84" s="57">
        <f>MIN(LO84,'DEPRECATED - DT-Prelim Calcs'!$C$10)*'DEPRECATED - DT-Prelim Calcs'!$C$11*1000/60/60</f>
        <v>-472.35773793083263</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Train'!$AA$49 + V84*(1-'Drive Train'!$AA$49))</f>
        <v>0</v>
      </c>
      <c r="W85" s="57">
        <f t="shared" si="96"/>
        <v>0</v>
      </c>
      <c r="X85" s="2">
        <f>MAX(MIN(IF(AND(AI84=1,AG85&lt;0),-1,1)*(W85-$C$9)/($C$8-$C$9)*$C$7-$C$29*AE85/T$2 -  AI84*$C$29/2,X$2),MAX(X$4:X84)*-1)</f>
        <v>-0.2458281045106315</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Train'!$F$39,AG84+W$2)-$C$3,IF(AE84-1&lt;=0,0,IF($C$32=Motors!$C$29,MAX(MAX(AG$4:AG84)*-1,AG84-W$2),MAX(0,MAX(AG$4:AG84)*-1,AG84-W$2))))</f>
        <v>0</v>
      </c>
      <c r="AH85" s="57">
        <f>'Drive Train'!$F$35-ABS(W85)*'DEPRECATED - DT-Prelim Calcs'!$C$21*'Drive Train'!$F$39</f>
        <v>12.4</v>
      </c>
      <c r="AI85" s="1">
        <f>IF(AJ85&gt;='Drive Train'!$F$29,1,0)</f>
        <v>1</v>
      </c>
      <c r="AJ85" s="57">
        <f>AJ84+0.5*Y85*'DEPRECATED - DT-Prelim Calcs'!$C$11^2+AE85*'DEPRECATED - DT-Prelim Calcs'!$C$11</f>
        <v>784.33981740885292</v>
      </c>
      <c r="AK85" s="57">
        <f t="shared" si="181"/>
        <v>0</v>
      </c>
      <c r="AL85" s="63">
        <f>AL84+'DEPRECATED - DT-Prelim Calcs'!$C$11</f>
        <v>324</v>
      </c>
      <c r="AM85" s="2">
        <f>AW85/'Drive Train'!$F$35</f>
        <v>0.88882649339852304</v>
      </c>
      <c r="AN85" s="46">
        <f>AU85*12*60/(PI() * 'Drive Train'!$F$15)/AM$2*AM85</f>
        <v>4007.4131710101092</v>
      </c>
      <c r="AO85" s="2">
        <f>('DEPRECATED - DT-Prelim Calcs'!$C$6*AM85-AN85)/('DEPRECATED - DT-Prelim Calcs'!$C$6*AM85)*'DEPRECATED - DT-Prelim Calcs'!$C$7*AM85</f>
        <v>0.33008953349299919</v>
      </c>
      <c r="AP85" s="57">
        <f>AO85/'DEPRECATED - DT-Prelim Calcs'!$C$7*('DEPRECATED - DT-Prelim Calcs'!$C$8-'DEPRECATED - DT-Prelim Calcs'!$C$9)+'DEPRECATED - DT-Prelim Calcs'!$C$9</f>
        <v>20.27281624363145</v>
      </c>
      <c r="AQ85" s="57">
        <f t="shared" si="105"/>
        <v>20.27281624363145</v>
      </c>
      <c r="AR85" s="2">
        <f t="shared" si="125"/>
        <v>3.2045839870598058E-9</v>
      </c>
      <c r="AS85" s="57">
        <f>AR85*'DEPRECATED - DT-Prelim Calcs'!$C$21/AM$2/'DEPRECATED - DT-Prelim Calcs'!$C$19/'DEPRECATED - DT-Prelim Calcs'!$C$18*3.39*'DEPRECATED - DT-Prelim Calcs'!$C$20</f>
        <v>2.3223410569219224E-8</v>
      </c>
      <c r="AT85" s="46">
        <f t="shared" si="126"/>
        <v>0</v>
      </c>
      <c r="AU85" s="57">
        <f>AS84*'DEPRECATED - DT-Prelim Calcs'!$C$11+AU84</f>
        <v>39.345448656958986</v>
      </c>
      <c r="AV85" s="57">
        <f>AV84+0.5*AS85*'DEPRECATED - DT-Prelim Calcs'!$C$11^2+AU85*'DEPRECATED - DT-Prelim Calcs'!$C$11</f>
        <v>12705.126205871231</v>
      </c>
      <c r="AW85" s="57">
        <f>MIN('Drive Train'!$F$35-AQ84*'DEPRECATED - DT-Prelim Calcs'!$C$21*'Drive Train'!$F$39,AW84+AQ$2)</f>
        <v>11.021448518141685</v>
      </c>
      <c r="AX85" s="57">
        <f>'Drive Train'!$F$35-AQ85*'DEPRECATED - DT-Prelim Calcs'!$C$21*'Drive Train'!$F$39</f>
        <v>11.021448495433061</v>
      </c>
      <c r="AY85" s="1">
        <f>IF(AV85&gt;='Drive Train'!$F$29,1,0)</f>
        <v>1</v>
      </c>
      <c r="AZ85" s="57">
        <f t="shared" si="127"/>
        <v>22.525351381812719</v>
      </c>
      <c r="BA85" s="63">
        <f>BA84+'DEPRECATED - DT-Prelim Calcs'!$C$11</f>
        <v>324</v>
      </c>
      <c r="BB85" s="2">
        <f>BL85/'Drive Train'!$F$35</f>
        <v>1.315024972646476</v>
      </c>
      <c r="BC85" s="46">
        <f>BJ85*12*60/(PI() * 'Drive Train'!$F$15)/BB$2*BB85</f>
        <v>-3540.8438977359901</v>
      </c>
      <c r="BD85" s="2">
        <f>('DEPRECATED - DT-Prelim Calcs'!$C$6*BB85-BC85)/('DEPRECATED - DT-Prelim Calcs'!$C$6*BB85)*'DEPRECATED - DT-Prelim Calcs'!$C$7*BB85</f>
        <v>4.77022965753837</v>
      </c>
      <c r="BE85" s="57">
        <f>BD85/'DEPRECATED - DT-Prelim Calcs'!$C$7*('DEPRECATED - DT-Prelim Calcs'!$C$8-'DEPRECATED - DT-Prelim Calcs'!$C$9)+'DEPRECATED - DT-Prelim Calcs'!$C$9</f>
        <v>256.65040044073561</v>
      </c>
      <c r="BF85" s="57">
        <f t="shared" si="106"/>
        <v>93</v>
      </c>
      <c r="BG85" s="2">
        <f t="shared" si="128"/>
        <v>1.8933363324149162</v>
      </c>
      <c r="BH85" s="57">
        <f>BG85*'DEPRECATED - DT-Prelim Calcs'!$C$21/BB$2/'DEPRECATED - DT-Prelim Calcs'!$C$19/'DEPRECATED - DT-Prelim Calcs'!$C$18*3.39*'DEPRECATED - DT-Prelim Calcs'!$C$20</f>
        <v>19.81905549539691</v>
      </c>
      <c r="BI85" s="46">
        <f t="shared" si="129"/>
        <v>0</v>
      </c>
      <c r="BJ85" s="57">
        <f>BH84*'DEPRECATED - DT-Prelim Calcs'!$C$11+BJ84</f>
        <v>-16.26744359645258</v>
      </c>
      <c r="BK85" s="57">
        <f>BK84+0.5*BH85*'DEPRECATED - DT-Prelim Calcs'!$C$11^2+BJ85*'DEPRECATED - DT-Prelim Calcs'!$C$11</f>
        <v>7603.7222987483319</v>
      </c>
      <c r="BL85" s="57">
        <f>MIN('Drive Train'!$F$35-BF84*'DEPRECATED - DT-Prelim Calcs'!$C$21*'Drive Train'!$F$39,BL84+BF$2)</f>
        <v>16.306309660816304</v>
      </c>
      <c r="BM85" s="57">
        <f>'Drive Train'!$F$35-BF85*'DEPRECATED - DT-Prelim Calcs'!$C$21*'Drive Train'!$F$39</f>
        <v>6.0759999999999996</v>
      </c>
      <c r="BN85" s="1">
        <f>IF(BK85&gt;='Drive Train'!$F$29,1,0)</f>
        <v>1</v>
      </c>
      <c r="BO85" s="57">
        <f t="shared" si="130"/>
        <v>103.33333333333333</v>
      </c>
      <c r="BP85" s="63">
        <f>BP84+'DEPRECATED - DT-Prelim Calcs'!$C$11</f>
        <v>324</v>
      </c>
      <c r="BQ85" s="2">
        <f>CA85/'Drive Train'!$F$35</f>
        <v>0.61321982685136533</v>
      </c>
      <c r="BR85" s="46">
        <f>BY85*12*60/(PI() * 'Drive Train'!$F$15)/BQ$2*BQ85</f>
        <v>9225.8655527171377</v>
      </c>
      <c r="BS85" s="2">
        <f>('DEPRECATED - DT-Prelim Calcs'!$C$6*BQ85-BR85)/('DEPRECATED - DT-Prelim Calcs'!$C$6*BQ85)*'DEPRECATED - DT-Prelim Calcs'!$C$7*BQ85</f>
        <v>-2.6936854296800115</v>
      </c>
      <c r="BT85" s="57">
        <f>BS85/'DEPRECATED - DT-Prelim Calcs'!$C$7*('DEPRECATED - DT-Prelim Calcs'!$C$8-'DEPRECATED - DT-Prelim Calcs'!$C$9)+'DEPRECATED - DT-Prelim Calcs'!$C$9</f>
        <v>-140.70242349707283</v>
      </c>
      <c r="BU85" s="57">
        <f t="shared" si="107"/>
        <v>-140.70242349707283</v>
      </c>
      <c r="BV85" s="2">
        <f t="shared" si="131"/>
        <v>-3.7951627336198772</v>
      </c>
      <c r="BW85" s="57">
        <f>BV85*'DEPRECATED - DT-Prelim Calcs'!$C$21/BQ$2/'DEPRECATED - DT-Prelim Calcs'!$C$19/'DEPRECATED - DT-Prelim Calcs'!$C$18*3.39*'DEPRECATED - DT-Prelim Calcs'!$C$20</f>
        <v>-51.950670450267388</v>
      </c>
      <c r="BX85" s="46">
        <f t="shared" si="132"/>
        <v>1</v>
      </c>
      <c r="BY85" s="57">
        <f>BW84*'DEPRECATED - DT-Prelim Calcs'!$C$11+BY84</f>
        <v>69.507535984866436</v>
      </c>
      <c r="BZ85" s="57">
        <f>BZ84+0.5*BW85*'DEPRECATED - DT-Prelim Calcs'!$C$11^2+BY85*'DEPRECATED - DT-Prelim Calcs'!$C$11</f>
        <v>-5765.5578138068176</v>
      </c>
      <c r="CA85" s="57">
        <f>MIN('Drive Train'!$F$35-BU84*'DEPRECATED - DT-Prelim Calcs'!$C$21*'Drive Train'!$F$39,CA84+BU$2)</f>
        <v>7.6039258529569302</v>
      </c>
      <c r="CB85" s="57">
        <f>'Drive Train'!$F$35-BU85*'DEPRECATED - DT-Prelim Calcs'!$C$21*'Drive Train'!$F$39</f>
        <v>21.967764797800953</v>
      </c>
      <c r="CC85" s="1">
        <f>IF(BZ85&gt;='Drive Train'!$F$29,1,0)</f>
        <v>0</v>
      </c>
      <c r="CD85" s="57">
        <f t="shared" si="133"/>
        <v>-156.33602610785871</v>
      </c>
      <c r="CE85" s="63">
        <f>CE84+'DEPRECATED - DT-Prelim Calcs'!$C$11</f>
        <v>324</v>
      </c>
      <c r="CF85" s="2">
        <f>CP85/'Drive Train'!$F$35</f>
        <v>0.48999999999999994</v>
      </c>
      <c r="CG85" s="46">
        <f>CN85*12*60/(PI() * 'Drive Train'!$F$15)/CF$2*CF85</f>
        <v>-10839.831121059959</v>
      </c>
      <c r="CH85" s="2">
        <f>('DEPRECATED - DT-Prelim Calcs'!$C$6*CF85-CG85)/('DEPRECATED - DT-Prelim Calcs'!$C$6*CF85)*'DEPRECATED - DT-Prelim Calcs'!$C$7*CF85</f>
        <v>6.0822120078338653</v>
      </c>
      <c r="CI85" s="57">
        <f>CH85/'DEPRECATED - DT-Prelim Calcs'!$C$7*('DEPRECATED - DT-Prelim Calcs'!$C$8-'DEPRECATED - DT-Prelim Calcs'!$C$9)+'DEPRECATED - DT-Prelim Calcs'!$C$9</f>
        <v>326.49576788592736</v>
      </c>
      <c r="CJ85" s="57">
        <f t="shared" si="108"/>
        <v>93</v>
      </c>
      <c r="CK85" s="2">
        <f t="shared" si="134"/>
        <v>1.5241763143494644</v>
      </c>
      <c r="CL85" s="57">
        <f>CK85*'DEPRECATED - DT-Prelim Calcs'!$C$21/CF$2/'DEPRECATED - DT-Prelim Calcs'!$C$19/'DEPRECATED - DT-Prelim Calcs'!$C$18*3.39*'DEPRECATED - DT-Prelim Calcs'!$C$20</f>
        <v>25.773080821789936</v>
      </c>
      <c r="CM85" s="46">
        <f t="shared" si="135"/>
        <v>0</v>
      </c>
      <c r="CN85" s="57">
        <f>CL84*'DEPRECATED - DT-Prelim Calcs'!$C$11+CN84</f>
        <v>-82.736476715442151</v>
      </c>
      <c r="CO85" s="57">
        <f>CO84+0.5*CL85*'DEPRECATED - DT-Prelim Calcs'!$C$11^2+CN85*'DEPRECATED - DT-Prelim Calcs'!$C$11</f>
        <v>-23406.88777342204</v>
      </c>
      <c r="CP85" s="57">
        <f>MIN('Drive Train'!$F$35-CJ84*'DEPRECATED - DT-Prelim Calcs'!$C$21*'Drive Train'!$F$39,CP84+CJ$2)</f>
        <v>6.0759999999999996</v>
      </c>
      <c r="CQ85" s="57">
        <f>'Drive Train'!$F$35-CJ85*'DEPRECATED - DT-Prelim Calcs'!$C$21*'Drive Train'!$F$39</f>
        <v>6.0759999999999996</v>
      </c>
      <c r="CR85" s="1">
        <f>IF(CO85&gt;='Drive Train'!$F$29,1,0)</f>
        <v>0</v>
      </c>
      <c r="CS85" s="57">
        <f t="shared" si="136"/>
        <v>103.33333333333333</v>
      </c>
      <c r="CT85" s="63">
        <f>CT84+'DEPRECATED - DT-Prelim Calcs'!$C$11</f>
        <v>324</v>
      </c>
      <c r="CU85" s="2">
        <f>DE85/'Drive Train'!$F$35</f>
        <v>0.48999999999999994</v>
      </c>
      <c r="CV85" s="46">
        <f>DC85*12*60/(PI() * 'Drive Train'!$F$15)/CU$2*CU85</f>
        <v>-15054.909676894122</v>
      </c>
      <c r="CW85" s="2">
        <f>('DEPRECATED - DT-Prelim Calcs'!$C$6*CU85-CV85)/('DEPRECATED - DT-Prelim Calcs'!$C$6*CU85)*'DEPRECATED - DT-Prelim Calcs'!$C$7*CU85</f>
        <v>7.9880918051247347</v>
      </c>
      <c r="CX85" s="57">
        <f>CW85/'DEPRECATED - DT-Prelim Calcs'!$C$7*('DEPRECATED - DT-Prelim Calcs'!$C$8-'DEPRECATED - DT-Prelim Calcs'!$C$9)+'DEPRECATED - DT-Prelim Calcs'!$C$9</f>
        <v>427.95816539315496</v>
      </c>
      <c r="CY85" s="57">
        <f t="shared" si="109"/>
        <v>93</v>
      </c>
      <c r="CZ85" s="2">
        <f t="shared" si="137"/>
        <v>1.2803081040535502</v>
      </c>
      <c r="DA85" s="57">
        <f>CZ85*'DEPRECATED - DT-Prelim Calcs'!$C$21/CU$2/'DEPRECATED - DT-Prelim Calcs'!$C$19/'DEPRECATED - DT-Prelim Calcs'!$C$18*3.39*'DEPRECATED - DT-Prelim Calcs'!$C$20</f>
        <v>25.773080821789936</v>
      </c>
      <c r="DB85" s="46">
        <f t="shared" si="138"/>
        <v>0</v>
      </c>
      <c r="DC85" s="57">
        <f>DA84*'DEPRECATED - DT-Prelim Calcs'!$C$11+DC84</f>
        <v>-96.52325232936424</v>
      </c>
      <c r="DD85" s="57">
        <f>DD84+0.5*DA85*'DEPRECATED - DT-Prelim Calcs'!$C$11^2+DC85*'DEPRECATED - DT-Prelim Calcs'!$C$11</f>
        <v>-42987.056765231981</v>
      </c>
      <c r="DE85" s="57">
        <f>MIN('Drive Train'!$F$35-CY84*'DEPRECATED - DT-Prelim Calcs'!$C$21*'Drive Train'!$F$39,DE84+CY$2)</f>
        <v>6.0759999999999996</v>
      </c>
      <c r="DF85" s="57">
        <f>'Drive Train'!$F$35-CY85*'DEPRECATED - DT-Prelim Calcs'!$C$21*'Drive Train'!$F$39</f>
        <v>6.0759999999999996</v>
      </c>
      <c r="DG85" s="1">
        <f>IF(DD85&gt;='Drive Train'!$F$29,1,0)</f>
        <v>0</v>
      </c>
      <c r="DH85" s="57">
        <f t="shared" si="139"/>
        <v>103.33333333333333</v>
      </c>
      <c r="DI85" s="63">
        <f>DI84+'DEPRECATED - DT-Prelim Calcs'!$C$11</f>
        <v>324</v>
      </c>
      <c r="DJ85" s="2">
        <f>DT85/'Drive Train'!$F$35</f>
        <v>0.56791678624335984</v>
      </c>
      <c r="DK85" s="46">
        <f>DR85*12*60/(PI() * 'Drive Train'!$F$15)/DJ$2*DJ85</f>
        <v>20981.424799257442</v>
      </c>
      <c r="DL85" s="2">
        <f>('DEPRECATED - DT-Prelim Calcs'!$C$6*DJ85-DK85)/('DEPRECATED - DT-Prelim Calcs'!$C$6*DJ85)*'DEPRECATED - DT-Prelim Calcs'!$C$7*DJ85</f>
        <v>-8.1182311954744097</v>
      </c>
      <c r="DM85" s="57">
        <f>DL85/'DEPRECATED - DT-Prelim Calcs'!$C$7*('DEPRECATED - DT-Prelim Calcs'!$C$8-'DEPRECATED - DT-Prelim Calcs'!$C$9)+'DEPRECATED - DT-Prelim Calcs'!$C$9</f>
        <v>-429.48633293749657</v>
      </c>
      <c r="DN85" s="57">
        <f t="shared" si="110"/>
        <v>-429.48633293749657</v>
      </c>
      <c r="DO85" s="2">
        <f t="shared" si="140"/>
        <v>-10.823029533359938</v>
      </c>
      <c r="DP85" s="57">
        <f>DO85*'DEPRECATED - DT-Prelim Calcs'!$C$21/DJ$2/'DEPRECATED - DT-Prelim Calcs'!$C$19/'DEPRECATED - DT-Prelim Calcs'!$C$18*3.39*'DEPRECATED - DT-Prelim Calcs'!$C$20</f>
        <v>-252.73109203904258</v>
      </c>
      <c r="DQ85" s="46">
        <f t="shared" si="141"/>
        <v>1</v>
      </c>
      <c r="DR85" s="57">
        <f>DP84*'DEPRECATED - DT-Prelim Calcs'!$C$11+DR84</f>
        <v>100.05577372311761</v>
      </c>
      <c r="DS85" s="57">
        <f>DS84+0.5*DP85*'DEPRECATED - DT-Prelim Calcs'!$C$11^2+DR85*'DEPRECATED - DT-Prelim Calcs'!$C$11</f>
        <v>-89705.553479496448</v>
      </c>
      <c r="DT85" s="57">
        <f>MIN('Drive Train'!$F$35-DN84*'DEPRECATED - DT-Prelim Calcs'!$C$21*'Drive Train'!$F$39,DT84+DN$2)</f>
        <v>7.0421681494176616</v>
      </c>
      <c r="DU85" s="57">
        <f>'Drive Train'!$F$35-DN85*'DEPRECATED - DT-Prelim Calcs'!$C$21*'Drive Train'!$F$39</f>
        <v>41.605070639749769</v>
      </c>
      <c r="DV85" s="1">
        <f>IF(DS85&gt;='Drive Train'!$F$29,1,0)</f>
        <v>0</v>
      </c>
      <c r="DW85" s="57">
        <f t="shared" si="142"/>
        <v>-477.20703659721846</v>
      </c>
      <c r="DX85" s="63">
        <f>DX84+'DEPRECATED - DT-Prelim Calcs'!$C$11</f>
        <v>324</v>
      </c>
      <c r="DY85" s="2">
        <f>EI85/'Drive Train'!$F$35</f>
        <v>0.48999999999999994</v>
      </c>
      <c r="DZ85" s="46">
        <f>EG85*12*60/(PI() * 'Drive Train'!$F$15)/DY$2*DY85</f>
        <v>-130763.10319992296</v>
      </c>
      <c r="EA85" s="2">
        <f>('DEPRECATED - DT-Prelim Calcs'!$C$6*DY85-DZ85)/('DEPRECATED - DT-Prelim Calcs'!$C$6*DY85)*'DEPRECATED - DT-Prelim Calcs'!$C$7*DY85</f>
        <v>60.306430715162158</v>
      </c>
      <c r="EB85" s="57">
        <f>EA85/'DEPRECATED - DT-Prelim Calcs'!$C$7*('DEPRECATED - DT-Prelim Calcs'!$C$8-'DEPRECATED - DT-Prelim Calcs'!$C$9)+'DEPRECATED - DT-Prelim Calcs'!$C$9</f>
        <v>3213.2041745872634</v>
      </c>
      <c r="EC85" s="57">
        <f t="shared" si="111"/>
        <v>93</v>
      </c>
      <c r="ED85" s="2">
        <f t="shared" si="143"/>
        <v>0.96993038185874991</v>
      </c>
      <c r="EE85" s="57">
        <f>ED85*'DEPRECATED - DT-Prelim Calcs'!$C$21/DY$2/'DEPRECATED - DT-Prelim Calcs'!$C$19/'DEPRECATED - DT-Prelim Calcs'!$C$18*3.39*'DEPRECATED - DT-Prelim Calcs'!$C$20</f>
        <v>25.773080821789936</v>
      </c>
      <c r="EF85" s="46">
        <f t="shared" si="144"/>
        <v>0</v>
      </c>
      <c r="EG85" s="57">
        <f>EE84*'DEPRECATED - DT-Prelim Calcs'!$C$11+EG84</f>
        <v>-635.13358746673168</v>
      </c>
      <c r="EH85" s="57">
        <f>EH84+0.5*EE85*'DEPRECATED - DT-Prelim Calcs'!$C$11^2+EG85*'DEPRECATED - DT-Prelim Calcs'!$C$11</f>
        <v>-137945.18536549414</v>
      </c>
      <c r="EI85" s="57">
        <f>MIN('Drive Train'!$F$35-EC84*'DEPRECATED - DT-Prelim Calcs'!$C$21*'Drive Train'!$F$39,EI84+EC$2)</f>
        <v>6.0759999999999996</v>
      </c>
      <c r="EJ85" s="57">
        <f>'Drive Train'!$F$35-EC85*'DEPRECATED - DT-Prelim Calcs'!$C$21*'Drive Train'!$F$39</f>
        <v>6.0759999999999996</v>
      </c>
      <c r="EK85" s="1">
        <f>IF(EH85&gt;='Drive Train'!$F$29,1,0)</f>
        <v>0</v>
      </c>
      <c r="EL85" s="57">
        <f t="shared" si="145"/>
        <v>103.33333333333333</v>
      </c>
      <c r="EM85" s="63">
        <f>EM84+'DEPRECATED - DT-Prelim Calcs'!$C$11</f>
        <v>324</v>
      </c>
      <c r="EN85" s="2">
        <f>EX85/'Drive Train'!$F$35</f>
        <v>0.48999999999999994</v>
      </c>
      <c r="EO85" s="46">
        <f>EV85*12*60/(PI() * 'Drive Train'!$F$15)/EN$2*EN85</f>
        <v>-109061.05578611454</v>
      </c>
      <c r="EP85" s="2">
        <f>('DEPRECATED - DT-Prelim Calcs'!$C$6*EN85-EO85)/('DEPRECATED - DT-Prelim Calcs'!$C$6*EN85)*'DEPRECATED - DT-Prelim Calcs'!$C$7*EN85</f>
        <v>50.493685074021769</v>
      </c>
      <c r="EQ85" s="57">
        <f>EP85/'DEPRECATED - DT-Prelim Calcs'!$C$7*('DEPRECATED - DT-Prelim Calcs'!$C$8-'DEPRECATED - DT-Prelim Calcs'!$C$9)+'DEPRECATED - DT-Prelim Calcs'!$C$9</f>
        <v>2690.8077987539386</v>
      </c>
      <c r="ER85" s="57">
        <f t="shared" si="112"/>
        <v>93</v>
      </c>
      <c r="ES85" s="2">
        <f t="shared" si="146"/>
        <v>0.86507304327942547</v>
      </c>
      <c r="ET85" s="57">
        <f>ES85*'DEPRECATED - DT-Prelim Calcs'!$C$21/EN$2/'DEPRECATED - DT-Prelim Calcs'!$C$19/'DEPRECATED - DT-Prelim Calcs'!$C$18*3.39*'DEPRECATED - DT-Prelim Calcs'!$C$20</f>
        <v>25.773080821789936</v>
      </c>
      <c r="EU85" s="46">
        <f t="shared" si="147"/>
        <v>0</v>
      </c>
      <c r="EV85" s="57">
        <f>ET84*'DEPRECATED - DT-Prelim Calcs'!$C$11+EV84</f>
        <v>-472.45644187865969</v>
      </c>
      <c r="EW85" s="57">
        <f>EW84+0.5*ET85*'DEPRECATED - DT-Prelim Calcs'!$C$11^2+EV85*'DEPRECATED - DT-Prelim Calcs'!$C$11</f>
        <v>-168144.85467798653</v>
      </c>
      <c r="EX85" s="57">
        <f>MIN('Drive Train'!$F$35-ER84*'DEPRECATED - DT-Prelim Calcs'!$C$21*'Drive Train'!$F$39,EX84+ER$2)</f>
        <v>6.0759999999999996</v>
      </c>
      <c r="EY85" s="57">
        <f>'Drive Train'!$F$35-ER85*'DEPRECATED - DT-Prelim Calcs'!$C$21*'Drive Train'!$F$39</f>
        <v>6.0759999999999996</v>
      </c>
      <c r="EZ85" s="1">
        <f>IF(EW85&gt;='Drive Train'!$F$29,1,0)</f>
        <v>0</v>
      </c>
      <c r="FA85" s="57">
        <f t="shared" si="148"/>
        <v>103.33333333333333</v>
      </c>
      <c r="FB85" s="63">
        <f>FB84+'DEPRECATED - DT-Prelim Calcs'!$C$11</f>
        <v>324</v>
      </c>
      <c r="FC85" s="2">
        <f>FM85/'Drive Train'!$F$35</f>
        <v>2.5874352697535272</v>
      </c>
      <c r="FD85" s="46">
        <f>FK85*12*60/(PI() * 'Drive Train'!$F$15)/FC$2*FC85</f>
        <v>-1294127.1264761188</v>
      </c>
      <c r="FE85" s="2">
        <f>('DEPRECATED - DT-Prelim Calcs'!$C$6*FC85-FD85)/('DEPRECATED - DT-Prelim Calcs'!$C$6*FC85)*'DEPRECATED - DT-Prelim Calcs'!$C$7*FC85</f>
        <v>591.38513266003963</v>
      </c>
      <c r="FF85" s="57">
        <f>FE85/'DEPRECATED - DT-Prelim Calcs'!$C$7*('DEPRECATED - DT-Prelim Calcs'!$C$8-'DEPRECATED - DT-Prelim Calcs'!$C$9)+'DEPRECATED - DT-Prelim Calcs'!$C$9</f>
        <v>31485.983203436965</v>
      </c>
      <c r="FG85" s="57">
        <f t="shared" si="113"/>
        <v>93</v>
      </c>
      <c r="FH85" s="2">
        <f t="shared" si="149"/>
        <v>0.78067567320338405</v>
      </c>
      <c r="FI85" s="57">
        <f>FH85*'DEPRECATED - DT-Prelim Calcs'!$C$21/FC$2/'DEPRECATED - DT-Prelim Calcs'!$C$19/'DEPRECATED - DT-Prelim Calcs'!$C$18*3.39*'DEPRECATED - DT-Prelim Calcs'!$C$20</f>
        <v>25.773080821789936</v>
      </c>
      <c r="FJ85" s="46">
        <f t="shared" si="150"/>
        <v>0</v>
      </c>
      <c r="FK85" s="57">
        <f>FI84*'DEPRECATED - DT-Prelim Calcs'!$C$11+FK84</f>
        <v>-958.10580501130869</v>
      </c>
      <c r="FL85" s="57">
        <f>FL84+0.5*FI85*'DEPRECATED - DT-Prelim Calcs'!$C$11^2+FK85*'DEPRECATED - DT-Prelim Calcs'!$C$11</f>
        <v>-216516.24072694787</v>
      </c>
      <c r="FM85" s="57">
        <f>MIN('Drive Train'!$F$35-FG84*'DEPRECATED - DT-Prelim Calcs'!$C$21*'Drive Train'!$F$39,FM84+FG$2)</f>
        <v>32.084197344943739</v>
      </c>
      <c r="FN85" s="57">
        <f>'Drive Train'!$F$35-FG85*'DEPRECATED - DT-Prelim Calcs'!$C$21*'Drive Train'!$F$39</f>
        <v>6.0759999999999996</v>
      </c>
      <c r="FO85" s="1">
        <f>IF(FL85&gt;='Drive Train'!$F$29,1,0)</f>
        <v>0</v>
      </c>
      <c r="FP85" s="57">
        <f t="shared" si="151"/>
        <v>103.33333333333333</v>
      </c>
      <c r="FQ85" s="63">
        <f>FQ84+'DEPRECATED - DT-Prelim Calcs'!$C$11</f>
        <v>324</v>
      </c>
      <c r="FR85" s="2">
        <f>GB85/'Drive Train'!$F$35</f>
        <v>0.48999999999999994</v>
      </c>
      <c r="FS85" s="46">
        <f>FZ85*12*60/(PI() * 'Drive Train'!$F$15)/FR$2*FR85</f>
        <v>-109704.5587292971</v>
      </c>
      <c r="FT85" s="2">
        <f>('DEPRECATED - DT-Prelim Calcs'!$C$6*FR85-FS85)/('DEPRECATED - DT-Prelim Calcs'!$C$6*FR85)*'DEPRECATED - DT-Prelim Calcs'!$C$7*FR85</f>
        <v>50.784649819438272</v>
      </c>
      <c r="FU85" s="57">
        <f>FT85/'DEPRECATED - DT-Prelim Calcs'!$C$7*('DEPRECATED - DT-Prelim Calcs'!$C$8-'DEPRECATED - DT-Prelim Calcs'!$C$9)+'DEPRECATED - DT-Prelim Calcs'!$C$9</f>
        <v>2706.2977476489336</v>
      </c>
      <c r="FV85" s="57">
        <f t="shared" si="114"/>
        <v>93</v>
      </c>
      <c r="FW85" s="2">
        <f t="shared" si="152"/>
        <v>0.7112822800297498</v>
      </c>
      <c r="FX85" s="57">
        <f>FW85*'DEPRECATED - DT-Prelim Calcs'!$C$21/FR$2/'DEPRECATED - DT-Prelim Calcs'!$C$19/'DEPRECATED - DT-Prelim Calcs'!$C$18*3.39*'DEPRECATED - DT-Prelim Calcs'!$C$20</f>
        <v>25.773080821789936</v>
      </c>
      <c r="FY85" s="46">
        <f t="shared" si="153"/>
        <v>0</v>
      </c>
      <c r="FZ85" s="57">
        <f>FX84*'DEPRECATED - DT-Prelim Calcs'!$C$11+FZ84</f>
        <v>-390.756276382392</v>
      </c>
      <c r="GA85" s="57">
        <f>GA84+0.5*FX85*'DEPRECATED - DT-Prelim Calcs'!$C$11^2+FZ85*'DEPRECATED - DT-Prelim Calcs'!$C$11</f>
        <v>-251697.07541713343</v>
      </c>
      <c r="GB85" s="57">
        <f>MIN('Drive Train'!$F$35-FV84*'DEPRECATED - DT-Prelim Calcs'!$C$21*'Drive Train'!$F$39,GB84+FV$2)</f>
        <v>6.0759999999999996</v>
      </c>
      <c r="GC85" s="57">
        <f>'Drive Train'!$F$35-FV85*'DEPRECATED - DT-Prelim Calcs'!$C$21*'Drive Train'!$F$39</f>
        <v>6.0759999999999996</v>
      </c>
      <c r="GD85" s="1">
        <f>IF(GA85&gt;='Drive Train'!$F$29,1,0)</f>
        <v>0</v>
      </c>
      <c r="GE85" s="57">
        <f t="shared" si="154"/>
        <v>103.33333333333333</v>
      </c>
      <c r="GF85" s="63">
        <f>GF84+'DEPRECATED - DT-Prelim Calcs'!$C$11</f>
        <v>324</v>
      </c>
      <c r="GG85" s="2">
        <f>GQ85/'Drive Train'!$F$35</f>
        <v>0.83548387096774201</v>
      </c>
      <c r="GH85" s="46">
        <f>GO85*12*60/(PI() * 'Drive Train'!$F$15)/GG$2*GG85</f>
        <v>17362.827256864231</v>
      </c>
      <c r="GI85" s="2">
        <f>('DEPRECATED - DT-Prelim Calcs'!$C$6*GG85-GH85)/('DEPRECATED - DT-Prelim Calcs'!$C$6*GG85)*'DEPRECATED - DT-Prelim Calcs'!$C$7*GG85</f>
        <v>-5.8372181465855268</v>
      </c>
      <c r="GJ85" s="57">
        <f>GI85/'DEPRECATED - DT-Prelim Calcs'!$C$7*('DEPRECATED - DT-Prelim Calcs'!$C$8-'DEPRECATED - DT-Prelim Calcs'!$C$9)+'DEPRECATED - DT-Prelim Calcs'!$C$9</f>
        <v>-308.05314863357808</v>
      </c>
      <c r="GK85" s="57">
        <f t="shared" si="155"/>
        <v>-308.05314863357808</v>
      </c>
      <c r="GL85" s="2">
        <f t="shared" si="156"/>
        <v>-7.3587007600637584</v>
      </c>
      <c r="GM85" s="57">
        <f>GL85*'DEPRECATED - DT-Prelim Calcs'!$C$21/GG$2/'DEPRECATED - DT-Prelim Calcs'!$C$19/'DEPRECATED - DT-Prelim Calcs'!$C$18*3.39*'DEPRECATED - DT-Prelim Calcs'!$C$20</f>
        <v>-190.4572254899557</v>
      </c>
      <c r="GN85" s="46">
        <f t="shared" si="157"/>
        <v>1</v>
      </c>
      <c r="GO85" s="57">
        <f>GM84*'DEPRECATED - DT-Prelim Calcs'!$C$11+GO84</f>
        <v>50.779424841655015</v>
      </c>
      <c r="GP85" s="57">
        <f>GP84+0.5*GM85*'DEPRECATED - DT-Prelim Calcs'!$C$11^2+GO85*'DEPRECATED - DT-Prelim Calcs'!$C$11</f>
        <v>-114730.33813642021</v>
      </c>
      <c r="GQ85" s="57">
        <f>MIN('Drive Train'!$F$35-GK84*'DEPRECATED - DT-Prelim Calcs'!$C$21*'Drive Train'!$F$39,GQ84+GK$2)</f>
        <v>10.360000000000001</v>
      </c>
      <c r="GR85" s="57">
        <f>'Drive Train'!$F$35-GK85*'DEPRECATED - DT-Prelim Calcs'!$C$21*'Drive Train'!$F$39</f>
        <v>33.347614107083309</v>
      </c>
      <c r="GS85" s="1">
        <f>IF(GP85&gt;='Drive Train'!$F$29,1,0)</f>
        <v>0</v>
      </c>
      <c r="GT85" s="57">
        <f t="shared" si="158"/>
        <v>-342.28127625953124</v>
      </c>
      <c r="GU85" s="63">
        <f>GU84+'DEPRECATED - DT-Prelim Calcs'!$C$11</f>
        <v>324</v>
      </c>
      <c r="GV85" s="2">
        <f>HF85/'Drive Train'!$F$35</f>
        <v>0.81720430107526887</v>
      </c>
      <c r="GW85" s="46">
        <f>HD85*12*60/(PI() * 'Drive Train'!$F$15)/GV$2*GV85</f>
        <v>-189694.2635285765</v>
      </c>
      <c r="GX85" s="2">
        <f>('DEPRECATED - DT-Prelim Calcs'!$C$6*GV85-GW85)/('DEPRECATED - DT-Prelim Calcs'!$C$6*GV85)*'DEPRECATED - DT-Prelim Calcs'!$C$7*GV85</f>
        <v>87.741165011720724</v>
      </c>
      <c r="GY85" s="57">
        <f>GX85/'DEPRECATED - DT-Prelim Calcs'!$C$7*('DEPRECATED - DT-Prelim Calcs'!$C$8-'DEPRECATED - DT-Prelim Calcs'!$C$9)+'DEPRECATED - DT-Prelim Calcs'!$C$9</f>
        <v>4673.7338053957546</v>
      </c>
      <c r="GZ85" s="57">
        <f t="shared" si="115"/>
        <v>33.333333333333314</v>
      </c>
      <c r="HA85" s="2">
        <f t="shared" si="159"/>
        <v>0.99579519204165001</v>
      </c>
      <c r="HB85" s="57">
        <f>HA85*'DEPRECATED - DT-Prelim Calcs'!$C$21/GV$2/'DEPRECATED - DT-Prelim Calcs'!$C$19/'DEPRECATED - DT-Prelim Calcs'!$C$18*3.39*'DEPRECATED - DT-Prelim Calcs'!$C$20</f>
        <v>25.773080821789936</v>
      </c>
      <c r="HC85" s="46">
        <f t="shared" si="160"/>
        <v>0</v>
      </c>
      <c r="HD85" s="57">
        <f>HB84*'DEPRECATED - DT-Prelim Calcs'!$C$11+HD84</f>
        <v>-567.19051195746476</v>
      </c>
      <c r="HE85" s="57">
        <f>HE84+0.5*HB85*'DEPRECATED - DT-Prelim Calcs'!$C$11^2+HD85*'DEPRECATED - DT-Prelim Calcs'!$C$11</f>
        <v>-136665.61611424538</v>
      </c>
      <c r="HF85" s="57">
        <f>MIN('Drive Train'!$F$35-GZ84*'DEPRECATED - DT-Prelim Calcs'!$C$21*'Drive Train'!$F$39,HF84+GZ$2)</f>
        <v>10.133333333333335</v>
      </c>
      <c r="HG85" s="57">
        <f>'Drive Train'!$F$35-GZ85*'DEPRECATED - DT-Prelim Calcs'!$C$21*'Drive Train'!$F$39</f>
        <v>10.133333333333335</v>
      </c>
      <c r="HH85" s="1">
        <f>IF(HE85&gt;='Drive Train'!$F$29,1,0)</f>
        <v>0</v>
      </c>
      <c r="HI85" s="57">
        <f t="shared" si="161"/>
        <v>37.037037037037017</v>
      </c>
      <c r="HJ85" s="63">
        <f>HJ84+'DEPRECATED - DT-Prelim Calcs'!$C$11</f>
        <v>324</v>
      </c>
      <c r="HK85" s="2">
        <f>HU85/'Drive Train'!$F$35</f>
        <v>0.79892473118279583</v>
      </c>
      <c r="HL85" s="46">
        <f>HS85*12*60/(PI() * 'Drive Train'!$F$15)/HK$2*HK85</f>
        <v>5916.5273973820331</v>
      </c>
      <c r="HM85" s="2">
        <f>('DEPRECATED - DT-Prelim Calcs'!$C$6*HK85-HL85)/('DEPRECATED - DT-Prelim Calcs'!$C$6*HK85)*'DEPRECATED - DT-Prelim Calcs'!$C$7*HK85</f>
        <v>-0.74979421730362716</v>
      </c>
      <c r="HN85" s="57">
        <f>HM85/'DEPRECATED - DT-Prelim Calcs'!$C$7*('DEPRECATED - DT-Prelim Calcs'!$C$8-'DEPRECATED - DT-Prelim Calcs'!$C$9)+'DEPRECATED - DT-Prelim Calcs'!$C$9</f>
        <v>-37.216430738612182</v>
      </c>
      <c r="HO85" s="57">
        <f t="shared" si="116"/>
        <v>-37.216430738612182</v>
      </c>
      <c r="HP85" s="2">
        <f t="shared" si="162"/>
        <v>-1.2919768903584909</v>
      </c>
      <c r="HQ85" s="57">
        <f>HP85*'DEPRECATED - DT-Prelim Calcs'!$C$21/HK$2/'DEPRECATED - DT-Prelim Calcs'!$C$19/'DEPRECATED - DT-Prelim Calcs'!$C$18*3.39*'DEPRECATED - DT-Prelim Calcs'!$C$20</f>
        <v>-33.438828667995317</v>
      </c>
      <c r="HR85" s="46">
        <f t="shared" si="163"/>
        <v>1</v>
      </c>
      <c r="HS85" s="57">
        <f>HQ84*'DEPRECATED - DT-Prelim Calcs'!$C$11+HS84</f>
        <v>18.09532626462115</v>
      </c>
      <c r="HT85" s="57">
        <f>HT84+0.5*HQ85*'DEPRECATED - DT-Prelim Calcs'!$C$11^2+HS85*'DEPRECATED - DT-Prelim Calcs'!$C$11</f>
        <v>-130822.21501083132</v>
      </c>
      <c r="HU85" s="57">
        <f>MIN('Drive Train'!$F$35-HO84*'DEPRECATED - DT-Prelim Calcs'!$C$21*'Drive Train'!$F$39,HU84+HO$2)</f>
        <v>9.9066666666666681</v>
      </c>
      <c r="HV85" s="57">
        <f>'Drive Train'!$F$35-HO85*'DEPRECATED - DT-Prelim Calcs'!$C$21*'Drive Train'!$F$39</f>
        <v>14.93071729022563</v>
      </c>
      <c r="HW85" s="1">
        <f>IF(HT85&gt;='Drive Train'!$F$29,1,0)</f>
        <v>0</v>
      </c>
      <c r="HX85" s="57">
        <f t="shared" si="164"/>
        <v>-41.35158970956909</v>
      </c>
      <c r="HY85" s="63">
        <f>HY84+'DEPRECATED - DT-Prelim Calcs'!$C$11</f>
        <v>324</v>
      </c>
      <c r="HZ85" s="2">
        <f>IJ85/'Drive Train'!$F$35</f>
        <v>0.78064516129032269</v>
      </c>
      <c r="IA85" s="46">
        <f>IH85*12*60/(PI() * 'Drive Train'!$F$15)/HZ$2*HZ85</f>
        <v>-29181.775900016619</v>
      </c>
      <c r="IB85" s="2">
        <f>('DEPRECATED - DT-Prelim Calcs'!$C$6*HZ85-IA85)/('DEPRECATED - DT-Prelim Calcs'!$C$6*HZ85)*'DEPRECATED - DT-Prelim Calcs'!$C$7*HZ85</f>
        <v>15.076116549598995</v>
      </c>
      <c r="IC85" s="57">
        <f>IB85/'DEPRECATED - DT-Prelim Calcs'!$C$7*('DEPRECATED - DT-Prelim Calcs'!$C$8-'DEPRECATED - DT-Prelim Calcs'!$C$9)+'DEPRECATED - DT-Prelim Calcs'!$C$9</f>
        <v>805.29989764047775</v>
      </c>
      <c r="ID85" s="57">
        <f t="shared" si="117"/>
        <v>39.999999999999986</v>
      </c>
      <c r="IE85" s="2">
        <f t="shared" si="165"/>
        <v>0.99579519204165001</v>
      </c>
      <c r="IF85" s="57">
        <f>IE85*'DEPRECATED - DT-Prelim Calcs'!$C$21/HZ$2/'DEPRECATED - DT-Prelim Calcs'!$C$19/'DEPRECATED - DT-Prelim Calcs'!$C$18*3.39*'DEPRECATED - DT-Prelim Calcs'!$C$20</f>
        <v>25.773080821789936</v>
      </c>
      <c r="IG85" s="46">
        <f t="shared" si="166"/>
        <v>0</v>
      </c>
      <c r="IH85" s="57">
        <f>IF84*'DEPRECATED - DT-Prelim Calcs'!$C$11+IH84</f>
        <v>-91.340513565677256</v>
      </c>
      <c r="II85" s="57">
        <f>II84+0.5*IF85*'DEPRECATED - DT-Prelim Calcs'!$C$11^2+IH85*'DEPRECATED - DT-Prelim Calcs'!$C$11</f>
        <v>-156487.9275620546</v>
      </c>
      <c r="IJ85" s="57">
        <f>MIN('Drive Train'!$F$35-ID84*'DEPRECATED - DT-Prelim Calcs'!$C$21*'Drive Train'!$F$39,IJ84+ID$2)</f>
        <v>9.6800000000000015</v>
      </c>
      <c r="IK85" s="57">
        <f>'Drive Train'!$F$35-ID85*'DEPRECATED - DT-Prelim Calcs'!$C$21*'Drive Train'!$F$39</f>
        <v>9.6800000000000015</v>
      </c>
      <c r="IL85" s="1">
        <f>IF(II85&gt;='Drive Train'!$F$29,1,0)</f>
        <v>0</v>
      </c>
      <c r="IM85" s="57">
        <f t="shared" si="167"/>
        <v>44.444444444444429</v>
      </c>
      <c r="IN85" s="63">
        <f>IN84+'DEPRECATED - DT-Prelim Calcs'!$C$11</f>
        <v>324</v>
      </c>
      <c r="IO85" s="2">
        <f>IY85/'Drive Train'!$F$35</f>
        <v>0.76236559139784954</v>
      </c>
      <c r="IP85" s="46">
        <f>IW85*12*60/(PI() * 'Drive Train'!$F$15)/IO$2*IO85</f>
        <v>-300846.49887871323</v>
      </c>
      <c r="IQ85" s="2">
        <f>('DEPRECATED - DT-Prelim Calcs'!$C$6*IO85-IP85)/('DEPRECATED - DT-Prelim Calcs'!$C$6*IO85)*'DEPRECATED - DT-Prelim Calcs'!$C$7*IO85</f>
        <v>137.86733152511852</v>
      </c>
      <c r="IR85" s="57">
        <f>IQ85/'DEPRECATED - DT-Prelim Calcs'!$C$7*('DEPRECATED - DT-Prelim Calcs'!$C$8-'DEPRECATED - DT-Prelim Calcs'!$C$9)+'DEPRECATED - DT-Prelim Calcs'!$C$9</f>
        <v>7342.2761969596286</v>
      </c>
      <c r="IS85" s="57">
        <f t="shared" si="118"/>
        <v>43.333333333333321</v>
      </c>
      <c r="IT85" s="2">
        <f t="shared" si="168"/>
        <v>0.99579519204165001</v>
      </c>
      <c r="IU85" s="57">
        <f>IT85*'DEPRECATED - DT-Prelim Calcs'!$C$21/IO$2/'DEPRECATED - DT-Prelim Calcs'!$C$19/'DEPRECATED - DT-Prelim Calcs'!$C$18*3.39*'DEPRECATED - DT-Prelim Calcs'!$C$20</f>
        <v>25.773080821789936</v>
      </c>
      <c r="IV85" s="46">
        <f t="shared" si="169"/>
        <v>0</v>
      </c>
      <c r="IW85" s="57">
        <f>IU84*'DEPRECATED - DT-Prelim Calcs'!$C$11+IW84</f>
        <v>-964.24429576690102</v>
      </c>
      <c r="IX85" s="57">
        <f>IX84+0.5*IU85*'DEPRECATED - DT-Prelim Calcs'!$C$11^2+IW85*'DEPRECATED - DT-Prelim Calcs'!$C$11</f>
        <v>-143961.26473446566</v>
      </c>
      <c r="IY85" s="57">
        <f>MIN('Drive Train'!$F$35-IS84*'DEPRECATED - DT-Prelim Calcs'!$C$21*'Drive Train'!$F$39,IY84+IS$2)</f>
        <v>9.4533333333333349</v>
      </c>
      <c r="IZ85" s="57">
        <f>'Drive Train'!$F$35-IS85*'DEPRECATED - DT-Prelim Calcs'!$C$21*'Drive Train'!$F$39</f>
        <v>9.4533333333333349</v>
      </c>
      <c r="JA85" s="1">
        <f>IF(IX85&gt;='Drive Train'!$F$29,1,0)</f>
        <v>0</v>
      </c>
      <c r="JB85" s="57">
        <f t="shared" si="170"/>
        <v>48.148148148148138</v>
      </c>
      <c r="JC85" s="63">
        <f>JC84+'DEPRECATED - DT-Prelim Calcs'!$C$11</f>
        <v>324</v>
      </c>
      <c r="JD85" s="2">
        <f>JN85/'Drive Train'!$F$35</f>
        <v>0.74408602150537628</v>
      </c>
      <c r="JE85" s="46">
        <f>JL85*12*60/(PI() * 'Drive Train'!$F$15)/JD$2*JD85</f>
        <v>-67300.491349967138</v>
      </c>
      <c r="JF85" s="2">
        <f>('DEPRECATED - DT-Prelim Calcs'!$C$6*JD85-JE85)/('DEPRECATED - DT-Prelim Calcs'!$C$6*JD85)*'DEPRECATED - DT-Prelim Calcs'!$C$7*JD85</f>
        <v>32.223675858435989</v>
      </c>
      <c r="JG85" s="57">
        <f>JF85/'DEPRECATED - DT-Prelim Calcs'!$C$7*('DEPRECATED - DT-Prelim Calcs'!$C$8-'DEPRECATED - DT-Prelim Calcs'!$C$9)+'DEPRECATED - DT-Prelim Calcs'!$C$9</f>
        <v>1718.1761878163227</v>
      </c>
      <c r="JH85" s="57">
        <f t="shared" si="119"/>
        <v>46.666666666666657</v>
      </c>
      <c r="JI85" s="2">
        <f t="shared" si="171"/>
        <v>0.99579519204165001</v>
      </c>
      <c r="JJ85" s="57">
        <f>JI85*'DEPRECATED - DT-Prelim Calcs'!$C$21/JD$2/'DEPRECATED - DT-Prelim Calcs'!$C$19/'DEPRECATED - DT-Prelim Calcs'!$C$18*3.39*'DEPRECATED - DT-Prelim Calcs'!$C$20</f>
        <v>25.773080821789936</v>
      </c>
      <c r="JK85" s="46">
        <f t="shared" si="172"/>
        <v>0</v>
      </c>
      <c r="JL85" s="57">
        <f>JJ84*'DEPRECATED - DT-Prelim Calcs'!$C$11+JL84</f>
        <v>-221.00418226466627</v>
      </c>
      <c r="JM85" s="57">
        <f>JM84+0.5*JJ85*'DEPRECATED - DT-Prelim Calcs'!$C$11^2+JL85*'DEPRECATED - DT-Prelim Calcs'!$C$11</f>
        <v>-157024.84715874513</v>
      </c>
      <c r="JN85" s="57">
        <f>MIN('Drive Train'!$F$35-JH84*'DEPRECATED - DT-Prelim Calcs'!$C$21*'Drive Train'!$F$39,JN84+JH$2)</f>
        <v>9.2266666666666666</v>
      </c>
      <c r="JO85" s="57">
        <f>'Drive Train'!$F$35-JH85*'DEPRECATED - DT-Prelim Calcs'!$C$21*'Drive Train'!$F$39</f>
        <v>9.2266666666666666</v>
      </c>
      <c r="JP85" s="1">
        <f>IF(JM85&gt;='Drive Train'!$F$29,1,0)</f>
        <v>0</v>
      </c>
      <c r="JQ85" s="57">
        <f>MIN(JG85,'DEPRECATED - DT-Prelim Calcs'!$C$10)*'DEPRECATED - DT-Prelim Calcs'!$C$11*1000/60/60</f>
        <v>103.33333333333333</v>
      </c>
      <c r="JR85" s="63">
        <f>JR84+'DEPRECATED - DT-Prelim Calcs'!$C$11</f>
        <v>324</v>
      </c>
      <c r="JS85" s="2">
        <f>KC85/'Drive Train'!$F$35</f>
        <v>0.72580645161290325</v>
      </c>
      <c r="JT85" s="46">
        <f>KA85*12*60/(PI() * 'Drive Train'!$F$15)/JS$2*JS85</f>
        <v>-157522.3797336132</v>
      </c>
      <c r="JU85" s="2">
        <f>('DEPRECATED - DT-Prelim Calcs'!$C$6*JS85-JT85)/('DEPRECATED - DT-Prelim Calcs'!$C$6*JS85)*'DEPRECATED - DT-Prelim Calcs'!$C$7*JS85</f>
        <v>72.974134478594948</v>
      </c>
      <c r="JV85" s="57">
        <f>JU85/'DEPRECATED - DT-Prelim Calcs'!$C$7*('DEPRECATED - DT-Prelim Calcs'!$C$8-'DEPRECATED - DT-Prelim Calcs'!$C$9)+'DEPRECATED - DT-Prelim Calcs'!$C$9</f>
        <v>3887.5885699600549</v>
      </c>
      <c r="JW85" s="57">
        <f t="shared" si="120"/>
        <v>49.999999999999993</v>
      </c>
      <c r="JX85" s="2">
        <f t="shared" si="173"/>
        <v>0.99579519204165001</v>
      </c>
      <c r="JY85" s="57">
        <f>JX85*'DEPRECATED - DT-Prelim Calcs'!$C$21/JS$2/'DEPRECATED - DT-Prelim Calcs'!$C$19/'DEPRECATED - DT-Prelim Calcs'!$C$18*3.39*'DEPRECATED - DT-Prelim Calcs'!$C$20</f>
        <v>25.773080821789936</v>
      </c>
      <c r="JZ85" s="46">
        <f t="shared" si="174"/>
        <v>0</v>
      </c>
      <c r="KA85" s="57">
        <f>JY84*'DEPRECATED - DT-Prelim Calcs'!$C$11+KA84</f>
        <v>-530.30636916306628</v>
      </c>
      <c r="KB85" s="57">
        <f>KB84+0.5*JY85*'DEPRECATED - DT-Prelim Calcs'!$C$11^2+KA85*'DEPRECATED - DT-Prelim Calcs'!$C$11</f>
        <v>-144428.61149396875</v>
      </c>
      <c r="KC85" s="57">
        <f>MIN('Drive Train'!$F$35-JW84*'DEPRECATED - DT-Prelim Calcs'!$C$21*'Drive Train'!$F$39,KC84+JW$2)</f>
        <v>9</v>
      </c>
      <c r="KD85" s="57">
        <f>'Drive Train'!$F$35-JW85*'DEPRECATED - DT-Prelim Calcs'!$C$21*'Drive Train'!$F$39</f>
        <v>9</v>
      </c>
      <c r="KE85" s="1">
        <f>IF(KB85&gt;='Drive Train'!$F$29,1,0)</f>
        <v>0</v>
      </c>
      <c r="KF85" s="57">
        <f>MIN(JV85,'DEPRECATED - DT-Prelim Calcs'!$C$10)*'DEPRECATED - DT-Prelim Calcs'!$C$11*1000/60/60</f>
        <v>103.33333333333333</v>
      </c>
      <c r="KG85" s="63">
        <f>KG84+'DEPRECATED - DT-Prelim Calcs'!$C$11</f>
        <v>324</v>
      </c>
      <c r="KH85" s="2">
        <f>KR85/'Drive Train'!$F$35</f>
        <v>0.7075268817204301</v>
      </c>
      <c r="KI85" s="46">
        <f>KP85*12*60/(PI() * 'Drive Train'!$F$15)/KH$2*KH85</f>
        <v>16250.934399461039</v>
      </c>
      <c r="KJ85" s="2">
        <f>('DEPRECATED - DT-Prelim Calcs'!$C$6*KH85-KI85)/('DEPRECATED - DT-Prelim Calcs'!$C$6*KH85)*'DEPRECATED - DT-Prelim Calcs'!$C$7*KH85</f>
        <v>-5.6428436864798623</v>
      </c>
      <c r="KK85" s="57">
        <f>KJ85/'DEPRECATED - DT-Prelim Calcs'!$C$7*('DEPRECATED - DT-Prelim Calcs'!$C$8-'DEPRECATED - DT-Prelim Calcs'!$C$9)+'DEPRECATED - DT-Prelim Calcs'!$C$9</f>
        <v>-297.70532986529724</v>
      </c>
      <c r="KL85" s="57">
        <f t="shared" si="121"/>
        <v>-297.70532986529724</v>
      </c>
      <c r="KM85" s="2">
        <f t="shared" si="175"/>
        <v>-7.3244332827969698</v>
      </c>
      <c r="KN85" s="57">
        <f>KM85*'DEPRECATED - DT-Prelim Calcs'!$C$21/KH$2/'DEPRECATED - DT-Prelim Calcs'!$C$19/'DEPRECATED - DT-Prelim Calcs'!$C$18*3.39*'DEPRECATED - DT-Prelim Calcs'!$C$20</f>
        <v>-189.57031775208537</v>
      </c>
      <c r="KO85" s="46">
        <f t="shared" si="176"/>
        <v>1</v>
      </c>
      <c r="KP85" s="57">
        <f>KN84*'DEPRECATED - DT-Prelim Calcs'!$C$11+KP84</f>
        <v>56.12298935541881</v>
      </c>
      <c r="KQ85" s="57">
        <f>KQ84+0.5*KN85*'DEPRECATED - DT-Prelim Calcs'!$C$11^2+KP85*'DEPRECATED - DT-Prelim Calcs'!$C$11</f>
        <v>-178169.75232251085</v>
      </c>
      <c r="KR85" s="57">
        <f>MIN('Drive Train'!$F$35-KL84*'DEPRECATED - DT-Prelim Calcs'!$C$21*'Drive Train'!$F$39,KR84+KL$2)</f>
        <v>8.7733333333333334</v>
      </c>
      <c r="KS85" s="57">
        <f>'Drive Train'!$F$35-KL85*'DEPRECATED - DT-Prelim Calcs'!$C$21*'Drive Train'!$F$39</f>
        <v>32.643962430840212</v>
      </c>
      <c r="KT85" s="1">
        <f>IF(KQ85&gt;='Drive Train'!$F$29,1,0)</f>
        <v>0</v>
      </c>
      <c r="KU85" s="57">
        <f>MIN(KK85,'DEPRECATED - DT-Prelim Calcs'!$C$10)*'DEPRECATED - DT-Prelim Calcs'!$C$11*1000/60/60</f>
        <v>-330.78369985033027</v>
      </c>
      <c r="KV85" s="63">
        <f>KV84+'DEPRECATED - DT-Prelim Calcs'!$C$11</f>
        <v>324</v>
      </c>
      <c r="KW85" s="2">
        <f>LG85/'Drive Train'!$F$35</f>
        <v>0.68924731182795695</v>
      </c>
      <c r="KX85" s="46">
        <f>LE85*12*60/(PI() * 'Drive Train'!$F$15)/KW$2*KW85</f>
        <v>25188.679780248629</v>
      </c>
      <c r="KY85" s="2">
        <f>('DEPRECATED - DT-Prelim Calcs'!$C$6*KW85-KX85)/('DEPRECATED - DT-Prelim Calcs'!$C$6*KW85)*'DEPRECATED - DT-Prelim Calcs'!$C$7*KW85</f>
        <v>-9.7281669372937234</v>
      </c>
      <c r="KZ85" s="57">
        <f>KY85/'DEPRECATED - DT-Prelim Calcs'!$C$7*('DEPRECATED - DT-Prelim Calcs'!$C$8-'DEPRECATED - DT-Prelim Calcs'!$C$9)+'DEPRECATED - DT-Prelim Calcs'!$C$9</f>
        <v>-515.19370043766992</v>
      </c>
      <c r="LA85" s="57">
        <f t="shared" si="122"/>
        <v>-515.19370043766992</v>
      </c>
      <c r="LB85" s="2">
        <f t="shared" si="177"/>
        <v>-12.403728474162367</v>
      </c>
      <c r="LC85" s="57">
        <f>LB85*'DEPRECATED - DT-Prelim Calcs'!$C$21/KW$2/'DEPRECATED - DT-Prelim Calcs'!$C$19/'DEPRECATED - DT-Prelim Calcs'!$C$18*3.39*'DEPRECATED - DT-Prelim Calcs'!$C$20</f>
        <v>-321.03217510087438</v>
      </c>
      <c r="LD85" s="46">
        <f t="shared" si="178"/>
        <v>1</v>
      </c>
      <c r="LE85" s="57">
        <f>LC84*'DEPRECATED - DT-Prelim Calcs'!$C$11+LE84</f>
        <v>89.296765383371323</v>
      </c>
      <c r="LF85" s="57">
        <f>LF84+0.5*LC85*'DEPRECATED - DT-Prelim Calcs'!$C$11^2+LE85*'DEPRECATED - DT-Prelim Calcs'!$C$11</f>
        <v>-154053.05835681397</v>
      </c>
      <c r="LG85" s="57">
        <f>MIN('Drive Train'!$F$35-LA84*'DEPRECATED - DT-Prelim Calcs'!$C$21*'Drive Train'!$F$39,LG84+LA$2)</f>
        <v>8.5466666666666669</v>
      </c>
      <c r="LH85" s="57">
        <f>'Drive Train'!$F$35-LA85*'DEPRECATED - DT-Prelim Calcs'!$C$21*'Drive Train'!$F$39</f>
        <v>47.433171629761553</v>
      </c>
      <c r="LI85" s="1">
        <f>IF(LF85&gt;='Drive Train'!$F$29,1,0)</f>
        <v>0</v>
      </c>
      <c r="LJ85" s="57">
        <f>MIN(KZ85,'DEPRECATED - DT-Prelim Calcs'!$C$10)*'DEPRECATED - DT-Prelim Calcs'!$C$11*1000/60/60</f>
        <v>-572.43744493074439</v>
      </c>
      <c r="LK85" s="63">
        <f>LK84+'DEPRECATED - DT-Prelim Calcs'!$C$11</f>
        <v>324</v>
      </c>
      <c r="LL85" s="2">
        <f>LV85/'Drive Train'!$F$35</f>
        <v>3.3313139968844321</v>
      </c>
      <c r="LM85" s="46">
        <f>LT85*12*60/(PI() * 'Drive Train'!$F$15)/LL$2*LL85</f>
        <v>-1357082.8931971535</v>
      </c>
      <c r="LN85" s="2">
        <f>('DEPRECATED - DT-Prelim Calcs'!$C$6*LL85-LM85)/('DEPRECATED - DT-Prelim Calcs'!$C$6*LL85)*'DEPRECATED - DT-Prelim Calcs'!$C$7*LL85</f>
        <v>621.64380868467526</v>
      </c>
      <c r="LO85" s="57">
        <f>LN85/'DEPRECATED - DT-Prelim Calcs'!$C$7*('DEPRECATED - DT-Prelim Calcs'!$C$8-'DEPRECATED - DT-Prelim Calcs'!$C$9)+'DEPRECATED - DT-Prelim Calcs'!$C$9</f>
        <v>33096.849649063828</v>
      </c>
      <c r="LP85" s="57">
        <f t="shared" si="123"/>
        <v>60</v>
      </c>
      <c r="LQ85" s="2">
        <f t="shared" si="179"/>
        <v>0.99579519204165001</v>
      </c>
      <c r="LR85" s="57">
        <f>LQ85*'DEPRECATED - DT-Prelim Calcs'!$C$21/LL$2/'DEPRECATED - DT-Prelim Calcs'!$C$19/'DEPRECATED - DT-Prelim Calcs'!$C$18*3.39*'DEPRECATED - DT-Prelim Calcs'!$C$20</f>
        <v>25.773080821789936</v>
      </c>
      <c r="LS85" s="46">
        <f t="shared" si="180"/>
        <v>0</v>
      </c>
      <c r="LT85" s="57">
        <f>LR84*'DEPRECATED - DT-Prelim Calcs'!$C$11+LT84</f>
        <v>-995.39673003822202</v>
      </c>
      <c r="LU85" s="57">
        <f>LU84+0.5*LR85*'DEPRECATED - DT-Prelim Calcs'!$C$11^2+LT85*'DEPRECATED - DT-Prelim Calcs'!$C$11</f>
        <v>-158576.81943478793</v>
      </c>
      <c r="LV85" s="57">
        <f>MIN('Drive Train'!$F$35-LP84*'DEPRECATED - DT-Prelim Calcs'!$C$21*'Drive Train'!$F$39,LV84+LP$2)</f>
        <v>41.308293561366959</v>
      </c>
      <c r="LW85" s="57">
        <f>'Drive Train'!$F$35-LP85*'DEPRECATED - DT-Prelim Calcs'!$C$21*'Drive Train'!$F$39</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Train'!$AA$49 + V85*(1-'Drive Train'!$AA$49))</f>
        <v>0</v>
      </c>
      <c r="W86" s="57">
        <f t="shared" si="96"/>
        <v>0</v>
      </c>
      <c r="X86" s="2">
        <f>MAX(MIN(IF(AND(AI85=1,AG86&lt;0),-1,1)*(W86-$C$9)/($C$8-$C$9)*$C$7-$C$29*AE86/T$2 -  AI85*$C$29/2,X$2),MAX(X$4:X85)*-1)</f>
        <v>-0.2458281045106315</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Train'!$F$39,AG85+W$2)-$C$3,IF(AE85-1&lt;=0,0,IF($C$32=Motors!$C$29,MAX(MAX(AG$4:AG85)*-1,AG85-W$2),MAX(0,MAX(AG$4:AG85)*-1,AG85-W$2))))</f>
        <v>0</v>
      </c>
      <c r="AH86" s="57">
        <f>'Drive Train'!$F$35-ABS(W86)*'DEPRECATED - DT-Prelim Calcs'!$C$21*'Drive Train'!$F$39</f>
        <v>12.4</v>
      </c>
      <c r="AI86" s="1">
        <f>IF(AJ86&gt;='Drive Train'!$F$29,1,0)</f>
        <v>1</v>
      </c>
      <c r="AJ86" s="57">
        <f>AJ85+0.5*Y86*'DEPRECATED - DT-Prelim Calcs'!$C$11^2+AE86*'DEPRECATED - DT-Prelim Calcs'!$C$11</f>
        <v>784.33981740885292</v>
      </c>
      <c r="AK86" s="57">
        <f t="shared" si="181"/>
        <v>0</v>
      </c>
      <c r="AL86" s="63">
        <f>AL85+'DEPRECATED - DT-Prelim Calcs'!$C$11</f>
        <v>328</v>
      </c>
      <c r="AM86" s="2">
        <f>AW86/'Drive Train'!$F$35</f>
        <v>0.8888264915671823</v>
      </c>
      <c r="AN86" s="46">
        <f>AU86*12*60/(PI() * 'Drive Train'!$F$15)/AM$2*AM86</f>
        <v>4007.4131722146271</v>
      </c>
      <c r="AO86" s="2">
        <f>('DEPRECATED - DT-Prelim Calcs'!$C$6*AM86-AN86)/('DEPRECATED - DT-Prelim Calcs'!$C$6*AM86)*'DEPRECATED - DT-Prelim Calcs'!$C$7*AM86</f>
        <v>0.33008952853483597</v>
      </c>
      <c r="AP86" s="57">
        <f>AO86/'DEPRECATED - DT-Prelim Calcs'!$C$7*('DEPRECATED - DT-Prelim Calcs'!$C$8-'DEPRECATED - DT-Prelim Calcs'!$C$9)+'DEPRECATED - DT-Prelim Calcs'!$C$9</f>
        <v>20.272815979676121</v>
      </c>
      <c r="AQ86" s="57">
        <f t="shared" si="105"/>
        <v>20.272815979676121</v>
      </c>
      <c r="AR86" s="2">
        <f t="shared" si="125"/>
        <v>-2.5329126018824866E-9</v>
      </c>
      <c r="AS86" s="57">
        <f>AR86*'DEPRECATED - DT-Prelim Calcs'!$C$21/AM$2/'DEPRECATED - DT-Prelim Calcs'!$C$19/'DEPRECATED - DT-Prelim Calcs'!$C$18*3.39*'DEPRECATED - DT-Prelim Calcs'!$C$20</f>
        <v>-1.8355851969239871E-8</v>
      </c>
      <c r="AT86" s="46">
        <f t="shared" si="126"/>
        <v>0</v>
      </c>
      <c r="AU86" s="57">
        <f>AS85*'DEPRECATED - DT-Prelim Calcs'!$C$11+AU85</f>
        <v>39.345448749852629</v>
      </c>
      <c r="AV86" s="57">
        <f>AV85+0.5*AS86*'DEPRECATED - DT-Prelim Calcs'!$C$11^2+AU86*'DEPRECATED - DT-Prelim Calcs'!$C$11</f>
        <v>12862.508000723794</v>
      </c>
      <c r="AW86" s="57">
        <f>MIN('Drive Train'!$F$35-AQ85*'DEPRECATED - DT-Prelim Calcs'!$C$21*'Drive Train'!$F$39,AW85+AQ$2)</f>
        <v>11.021448495433061</v>
      </c>
      <c r="AX86" s="57">
        <f>'Drive Train'!$F$35-AQ86*'DEPRECATED - DT-Prelim Calcs'!$C$21*'Drive Train'!$F$39</f>
        <v>11.021448513382024</v>
      </c>
      <c r="AY86" s="1">
        <f>IF(AV86&gt;='Drive Train'!$F$29,1,0)</f>
        <v>1</v>
      </c>
      <c r="AZ86" s="57">
        <f t="shared" si="127"/>
        <v>22.525351088529025</v>
      </c>
      <c r="BA86" s="63">
        <f>BA85+'DEPRECATED - DT-Prelim Calcs'!$C$11</f>
        <v>328</v>
      </c>
      <c r="BB86" s="2">
        <f>BL86/'Drive Train'!$F$35</f>
        <v>0.48999999999999994</v>
      </c>
      <c r="BC86" s="46">
        <f>BJ86*12*60/(PI() * 'Drive Train'!$F$15)/BB$2*BB86</f>
        <v>5110.3495910544962</v>
      </c>
      <c r="BD86" s="2">
        <f>('DEPRECATED - DT-Prelim Calcs'!$C$6*BB86-BC86)/('DEPRECATED - DT-Prelim Calcs'!$C$6*BB86)*'DEPRECATED - DT-Prelim Calcs'!$C$7*BB86</f>
        <v>-1.1297833985818642</v>
      </c>
      <c r="BE86" s="57">
        <f>BD86/'DEPRECATED - DT-Prelim Calcs'!$C$7*('DEPRECATED - DT-Prelim Calcs'!$C$8-'DEPRECATED - DT-Prelim Calcs'!$C$9)+'DEPRECATED - DT-Prelim Calcs'!$C$9</f>
        <v>-57.445730306246134</v>
      </c>
      <c r="BF86" s="57">
        <f t="shared" si="106"/>
        <v>-57.445730306246134</v>
      </c>
      <c r="BG86" s="2">
        <f t="shared" si="128"/>
        <v>-1.8933363324164982</v>
      </c>
      <c r="BH86" s="57">
        <f>BG86*'DEPRECATED - DT-Prelim Calcs'!$C$21/BB$2/'DEPRECATED - DT-Prelim Calcs'!$C$19/'DEPRECATED - DT-Prelim Calcs'!$C$18*3.39*'DEPRECATED - DT-Prelim Calcs'!$C$20</f>
        <v>-19.819055495413465</v>
      </c>
      <c r="BI86" s="46">
        <f t="shared" si="129"/>
        <v>1</v>
      </c>
      <c r="BJ86" s="57">
        <f>BH85*'DEPRECATED - DT-Prelim Calcs'!$C$11+BJ85</f>
        <v>63.008778385135059</v>
      </c>
      <c r="BK86" s="57">
        <f>BK85+0.5*BH86*'DEPRECATED - DT-Prelim Calcs'!$C$11^2+BJ86*'DEPRECATED - DT-Prelim Calcs'!$C$11</f>
        <v>7697.2049683255646</v>
      </c>
      <c r="BL86" s="57">
        <f>MIN('Drive Train'!$F$35-BF85*'DEPRECATED - DT-Prelim Calcs'!$C$21*'Drive Train'!$F$39,BL85+BF$2)</f>
        <v>6.0759999999999996</v>
      </c>
      <c r="BM86" s="57">
        <f>'Drive Train'!$F$35-BF86*'DEPRECATED - DT-Prelim Calcs'!$C$21*'Drive Train'!$F$39</f>
        <v>16.306309660824738</v>
      </c>
      <c r="BN86" s="1">
        <f>IF(BK86&gt;='Drive Train'!$F$29,1,0)</f>
        <v>1</v>
      </c>
      <c r="BO86" s="57">
        <f t="shared" si="130"/>
        <v>-63.828589229162375</v>
      </c>
      <c r="BP86" s="63">
        <f>BP85+'DEPRECATED - DT-Prelim Calcs'!$C$11</f>
        <v>328</v>
      </c>
      <c r="BQ86" s="2">
        <f>CA86/'Drive Train'!$F$35</f>
        <v>1.7715939353065284</v>
      </c>
      <c r="BR86" s="46">
        <f>BY86*12*60/(PI() * 'Drive Train'!$F$15)/BQ$2*BQ86</f>
        <v>-53031.042106826098</v>
      </c>
      <c r="BS86" s="2">
        <f>('DEPRECATED - DT-Prelim Calcs'!$C$6*BQ86-BR86)/('DEPRECATED - DT-Prelim Calcs'!$C$6*BQ86)*'DEPRECATED - DT-Prelim Calcs'!$C$7*BQ86</f>
        <v>28.247930029013858</v>
      </c>
      <c r="BT86" s="57">
        <f>BS86/'DEPRECATED - DT-Prelim Calcs'!$C$7*('DEPRECATED - DT-Prelim Calcs'!$C$8-'DEPRECATED - DT-Prelim Calcs'!$C$9)+'DEPRECATED - DT-Prelim Calcs'!$C$9</f>
        <v>1506.521337229244</v>
      </c>
      <c r="BU86" s="57">
        <f t="shared" si="107"/>
        <v>93</v>
      </c>
      <c r="BV86" s="2">
        <f t="shared" si="131"/>
        <v>1.8828060353728675</v>
      </c>
      <c r="BW86" s="57">
        <f>BV86*'DEPRECATED - DT-Prelim Calcs'!$C$21/BQ$2/'DEPRECATED - DT-Prelim Calcs'!$C$19/'DEPRECATED - DT-Prelim Calcs'!$C$18*3.39*'DEPRECATED - DT-Prelim Calcs'!$C$20</f>
        <v>25.773080821789936</v>
      </c>
      <c r="BX86" s="46">
        <f t="shared" si="132"/>
        <v>0</v>
      </c>
      <c r="BY86" s="57">
        <f>BW85*'DEPRECATED - DT-Prelim Calcs'!$C$11+BY85</f>
        <v>-138.2951458162031</v>
      </c>
      <c r="BZ86" s="57">
        <f>BZ85+0.5*BW86*'DEPRECATED - DT-Prelim Calcs'!$C$11^2+BY86*'DEPRECATED - DT-Prelim Calcs'!$C$11</f>
        <v>-6112.5537504973108</v>
      </c>
      <c r="CA86" s="57">
        <f>MIN('Drive Train'!$F$35-BU85*'DEPRECATED - DT-Prelim Calcs'!$C$21*'Drive Train'!$F$39,CA85+BU$2)</f>
        <v>21.967764797800953</v>
      </c>
      <c r="CB86" s="57">
        <f>'Drive Train'!$F$35-BU86*'DEPRECATED - DT-Prelim Calcs'!$C$21*'Drive Train'!$F$39</f>
        <v>6.0759999999999996</v>
      </c>
      <c r="CC86" s="1">
        <f>IF(BZ86&gt;='Drive Train'!$F$29,1,0)</f>
        <v>0</v>
      </c>
      <c r="CD86" s="57">
        <f t="shared" si="133"/>
        <v>103.33333333333333</v>
      </c>
      <c r="CE86" s="63">
        <f>CE85+'DEPRECATED - DT-Prelim Calcs'!$C$11</f>
        <v>328</v>
      </c>
      <c r="CF86" s="2">
        <f>CP86/'Drive Train'!$F$35</f>
        <v>0.48999999999999994</v>
      </c>
      <c r="CG86" s="46">
        <f>CN86*12*60/(PI() * 'Drive Train'!$F$15)/CF$2*CF86</f>
        <v>2666.9487017501028</v>
      </c>
      <c r="CH86" s="2">
        <f>('DEPRECATED - DT-Prelim Calcs'!$C$6*CF86-CG86)/('DEPRECATED - DT-Prelim Calcs'!$C$6*CF86)*'DEPRECATED - DT-Prelim Calcs'!$C$7*CF86</f>
        <v>-2.4981120303517495E-2</v>
      </c>
      <c r="CI86" s="57">
        <f>CH86/'DEPRECATED - DT-Prelim Calcs'!$C$7*('DEPRECATED - DT-Prelim Calcs'!$C$8-'DEPRECATED - DT-Prelim Calcs'!$C$9)+'DEPRECATED - DT-Prelim Calcs'!$C$9</f>
        <v>1.370092226165438</v>
      </c>
      <c r="CJ86" s="57">
        <f t="shared" si="108"/>
        <v>1.370092226165438</v>
      </c>
      <c r="CK86" s="2">
        <f t="shared" si="134"/>
        <v>-0.42345806778521944</v>
      </c>
      <c r="CL86" s="57">
        <f>CK86*'DEPRECATED - DT-Prelim Calcs'!$C$21/CF$2/'DEPRECATED - DT-Prelim Calcs'!$C$19/'DEPRECATED - DT-Prelim Calcs'!$C$18*3.39*'DEPRECATED - DT-Prelim Calcs'!$C$20</f>
        <v>-7.1604701522511203</v>
      </c>
      <c r="CM86" s="46">
        <f t="shared" si="135"/>
        <v>1</v>
      </c>
      <c r="CN86" s="57">
        <f>CL85*'DEPRECATED - DT-Prelim Calcs'!$C$11+CN85</f>
        <v>20.355846571717592</v>
      </c>
      <c r="CO86" s="57">
        <f>CO85+0.5*CL86*'DEPRECATED - DT-Prelim Calcs'!$C$11^2+CN86*'DEPRECATED - DT-Prelim Calcs'!$C$11</f>
        <v>-23382.748148353177</v>
      </c>
      <c r="CP86" s="57">
        <f>MIN('Drive Train'!$F$35-CJ85*'DEPRECATED - DT-Prelim Calcs'!$C$21*'Drive Train'!$F$39,CP85+CJ$2)</f>
        <v>6.0759999999999996</v>
      </c>
      <c r="CQ86" s="57">
        <f>'Drive Train'!$F$35-CJ86*'DEPRECATED - DT-Prelim Calcs'!$C$21*'Drive Train'!$F$39</f>
        <v>12.306833728620751</v>
      </c>
      <c r="CR86" s="1">
        <f>IF(CO86&gt;='Drive Train'!$F$29,1,0)</f>
        <v>0</v>
      </c>
      <c r="CS86" s="57">
        <f t="shared" si="136"/>
        <v>1.5223246957393755</v>
      </c>
      <c r="CT86" s="63">
        <f>CT85+'DEPRECATED - DT-Prelim Calcs'!$C$11</f>
        <v>328</v>
      </c>
      <c r="CU86" s="2">
        <f>DE86/'Drive Train'!$F$35</f>
        <v>0.48999999999999994</v>
      </c>
      <c r="CV86" s="46">
        <f>DC86*12*60/(PI() * 'Drive Train'!$F$15)/CU$2*CU86</f>
        <v>1024.5901121654742</v>
      </c>
      <c r="CW86" s="2">
        <f>('DEPRECATED - DT-Prelim Calcs'!$C$6*CU86-CV86)/('DEPRECATED - DT-Prelim Calcs'!$C$6*CU86)*'DEPRECATED - DT-Prelim Calcs'!$C$7*CU86</f>
        <v>0.71762379543737453</v>
      </c>
      <c r="CX86" s="57">
        <f>CW86/'DEPRECATED - DT-Prelim Calcs'!$C$7*('DEPRECATED - DT-Prelim Calcs'!$C$8-'DEPRECATED - DT-Prelim Calcs'!$C$9)+'DEPRECATED - DT-Prelim Calcs'!$C$9</f>
        <v>40.903789607724136</v>
      </c>
      <c r="CY86" s="57">
        <f t="shared" si="109"/>
        <v>40.903789607724136</v>
      </c>
      <c r="CZ86" s="2">
        <f t="shared" si="137"/>
        <v>0.56453665879777049</v>
      </c>
      <c r="DA86" s="57">
        <f>CZ86*'DEPRECATED - DT-Prelim Calcs'!$C$21/CU$2/'DEPRECATED - DT-Prelim Calcs'!$C$19/'DEPRECATED - DT-Prelim Calcs'!$C$18*3.39*'DEPRECATED - DT-Prelim Calcs'!$C$20</f>
        <v>11.364334013033494</v>
      </c>
      <c r="DB86" s="46">
        <f t="shared" si="138"/>
        <v>0</v>
      </c>
      <c r="DC86" s="57">
        <f>DA85*'DEPRECATED - DT-Prelim Calcs'!$C$11+DC85</f>
        <v>6.5690709577955033</v>
      </c>
      <c r="DD86" s="57">
        <f>DD85+0.5*DA86*'DEPRECATED - DT-Prelim Calcs'!$C$11^2+DC86*'DEPRECATED - DT-Prelim Calcs'!$C$11</f>
        <v>-42869.865809296527</v>
      </c>
      <c r="DE86" s="57">
        <f>MIN('Drive Train'!$F$35-CY85*'DEPRECATED - DT-Prelim Calcs'!$C$21*'Drive Train'!$F$39,DE85+CY$2)</f>
        <v>6.0759999999999996</v>
      </c>
      <c r="DF86" s="57">
        <f>'Drive Train'!$F$35-CY86*'DEPRECATED - DT-Prelim Calcs'!$C$21*'Drive Train'!$F$39</f>
        <v>9.6185423066747582</v>
      </c>
      <c r="DG86" s="1">
        <f>IF(DD86&gt;='Drive Train'!$F$29,1,0)</f>
        <v>0</v>
      </c>
      <c r="DH86" s="57">
        <f t="shared" si="139"/>
        <v>45.448655119693491</v>
      </c>
      <c r="DI86" s="63">
        <f>DI85+'DEPRECATED - DT-Prelim Calcs'!$C$11</f>
        <v>328</v>
      </c>
      <c r="DJ86" s="2">
        <f>DT86/'Drive Train'!$F$35</f>
        <v>3.3552476322378846</v>
      </c>
      <c r="DK86" s="46">
        <f>DR86*12*60/(PI() * 'Drive Train'!$F$15)/DJ$2*DJ86</f>
        <v>-1128465.8569151564</v>
      </c>
      <c r="DL86" s="2">
        <f>('DEPRECATED - DT-Prelim Calcs'!$C$6*DJ86-DK86)/('DEPRECATED - DT-Prelim Calcs'!$C$6*DJ86)*'DEPRECATED - DT-Prelim Calcs'!$C$7*DJ86</f>
        <v>518.33055864463643</v>
      </c>
      <c r="DM86" s="57">
        <f>DL86/'DEPRECATED - DT-Prelim Calcs'!$C$7*('DEPRECATED - DT-Prelim Calcs'!$C$8-'DEPRECATED - DT-Prelim Calcs'!$C$9)+'DEPRECATED - DT-Prelim Calcs'!$C$9</f>
        <v>27596.812312907412</v>
      </c>
      <c r="DN86" s="57">
        <f t="shared" si="110"/>
        <v>93</v>
      </c>
      <c r="DO86" s="2">
        <f t="shared" si="140"/>
        <v>1.1037138828047846</v>
      </c>
      <c r="DP86" s="57">
        <f>DO86*'DEPRECATED - DT-Prelim Calcs'!$C$21/DJ$2/'DEPRECATED - DT-Prelim Calcs'!$C$19/'DEPRECATED - DT-Prelim Calcs'!$C$18*3.39*'DEPRECATED - DT-Prelim Calcs'!$C$20</f>
        <v>25.773080821789936</v>
      </c>
      <c r="DQ86" s="46">
        <f t="shared" si="141"/>
        <v>0</v>
      </c>
      <c r="DR86" s="57">
        <f>DP85*'DEPRECATED - DT-Prelim Calcs'!$C$11+DR85</f>
        <v>-910.86859443305275</v>
      </c>
      <c r="DS86" s="57">
        <f>DS85+0.5*DP86*'DEPRECATED - DT-Prelim Calcs'!$C$11^2+DR86*'DEPRECATED - DT-Prelim Calcs'!$C$11</f>
        <v>-93142.843210654348</v>
      </c>
      <c r="DT86" s="57">
        <f>MIN('Drive Train'!$F$35-DN85*'DEPRECATED - DT-Prelim Calcs'!$C$21*'Drive Train'!$F$39,DT85+DN$2)</f>
        <v>41.605070639749769</v>
      </c>
      <c r="DU86" s="57">
        <f>'Drive Train'!$F$35-DN86*'DEPRECATED - DT-Prelim Calcs'!$C$21*'Drive Train'!$F$39</f>
        <v>6.0759999999999996</v>
      </c>
      <c r="DV86" s="1">
        <f>IF(DS86&gt;='Drive Train'!$F$29,1,0)</f>
        <v>0</v>
      </c>
      <c r="DW86" s="57">
        <f t="shared" si="142"/>
        <v>103.33333333333333</v>
      </c>
      <c r="DX86" s="63">
        <f>DX85+'DEPRECATED - DT-Prelim Calcs'!$C$11</f>
        <v>328</v>
      </c>
      <c r="DY86" s="2">
        <f>EI86/'Drive Train'!$F$35</f>
        <v>0.48999999999999994</v>
      </c>
      <c r="DZ86" s="46">
        <f>EG86*12*60/(PI() * 'Drive Train'!$F$15)/DY$2*DY86</f>
        <v>-109538.16347836429</v>
      </c>
      <c r="EA86" s="2">
        <f>('DEPRECATED - DT-Prelim Calcs'!$C$6*DY86-DZ86)/('DEPRECATED - DT-Prelim Calcs'!$C$6*DY86)*'DEPRECATED - DT-Prelim Calcs'!$C$7*DY86</f>
        <v>50.709412942374847</v>
      </c>
      <c r="EB86" s="57">
        <f>EA86/'DEPRECATED - DT-Prelim Calcs'!$C$7*('DEPRECATED - DT-Prelim Calcs'!$C$8-'DEPRECATED - DT-Prelim Calcs'!$C$9)+'DEPRECATED - DT-Prelim Calcs'!$C$9</f>
        <v>2702.2923985504949</v>
      </c>
      <c r="EC86" s="57">
        <f t="shared" si="111"/>
        <v>93</v>
      </c>
      <c r="ED86" s="2">
        <f t="shared" si="143"/>
        <v>0.96993038185874991</v>
      </c>
      <c r="EE86" s="57">
        <f>ED86*'DEPRECATED - DT-Prelim Calcs'!$C$21/DY$2/'DEPRECATED - DT-Prelim Calcs'!$C$19/'DEPRECATED - DT-Prelim Calcs'!$C$18*3.39*'DEPRECATED - DT-Prelim Calcs'!$C$20</f>
        <v>25.773080821789936</v>
      </c>
      <c r="EF86" s="46">
        <f t="shared" si="144"/>
        <v>0</v>
      </c>
      <c r="EG86" s="57">
        <f>EE85*'DEPRECATED - DT-Prelim Calcs'!$C$11+EG85</f>
        <v>-532.04126417957195</v>
      </c>
      <c r="EH86" s="57">
        <f>EH85+0.5*EE86*'DEPRECATED - DT-Prelim Calcs'!$C$11^2+EG86*'DEPRECATED - DT-Prelim Calcs'!$C$11</f>
        <v>-139867.1657756381</v>
      </c>
      <c r="EI86" s="57">
        <f>MIN('Drive Train'!$F$35-EC85*'DEPRECATED - DT-Prelim Calcs'!$C$21*'Drive Train'!$F$39,EI85+EC$2)</f>
        <v>6.0759999999999996</v>
      </c>
      <c r="EJ86" s="57">
        <f>'Drive Train'!$F$35-EC86*'DEPRECATED - DT-Prelim Calcs'!$C$21*'Drive Train'!$F$39</f>
        <v>6.0759999999999996</v>
      </c>
      <c r="EK86" s="1">
        <f>IF(EH86&gt;='Drive Train'!$F$29,1,0)</f>
        <v>0</v>
      </c>
      <c r="EL86" s="57">
        <f t="shared" si="145"/>
        <v>103.33333333333333</v>
      </c>
      <c r="EM86" s="63">
        <f>EM85+'DEPRECATED - DT-Prelim Calcs'!$C$11</f>
        <v>328</v>
      </c>
      <c r="EN86" s="2">
        <f>EX86/'Drive Train'!$F$35</f>
        <v>0.48999999999999994</v>
      </c>
      <c r="EO86" s="46">
        <f>EV86*12*60/(PI() * 'Drive Train'!$F$15)/EN$2*EN86</f>
        <v>-85263.39609830633</v>
      </c>
      <c r="EP86" s="2">
        <f>('DEPRECATED - DT-Prelim Calcs'!$C$6*EN86-EO86)/('DEPRECATED - DT-Prelim Calcs'!$C$6*EN86)*'DEPRECATED - DT-Prelim Calcs'!$C$7*EN86</f>
        <v>39.733392419684478</v>
      </c>
      <c r="EQ86" s="57">
        <f>EP86/'DEPRECATED - DT-Prelim Calcs'!$C$7*('DEPRECATED - DT-Prelim Calcs'!$C$8-'DEPRECATED - DT-Prelim Calcs'!$C$9)+'DEPRECATED - DT-Prelim Calcs'!$C$9</f>
        <v>2117.9673225915012</v>
      </c>
      <c r="ER86" s="57">
        <f t="shared" si="112"/>
        <v>93</v>
      </c>
      <c r="ES86" s="2">
        <f t="shared" si="146"/>
        <v>0.86507304327942547</v>
      </c>
      <c r="ET86" s="57">
        <f>ES86*'DEPRECATED - DT-Prelim Calcs'!$C$21/EN$2/'DEPRECATED - DT-Prelim Calcs'!$C$19/'DEPRECATED - DT-Prelim Calcs'!$C$18*3.39*'DEPRECATED - DT-Prelim Calcs'!$C$20</f>
        <v>25.773080821789936</v>
      </c>
      <c r="EU86" s="46">
        <f t="shared" si="147"/>
        <v>0</v>
      </c>
      <c r="EV86" s="57">
        <f>ET85*'DEPRECATED - DT-Prelim Calcs'!$C$11+EV85</f>
        <v>-369.36411859149996</v>
      </c>
      <c r="EW86" s="57">
        <f>EW85+0.5*ET86*'DEPRECATED - DT-Prelim Calcs'!$C$11^2+EV86*'DEPRECATED - DT-Prelim Calcs'!$C$11</f>
        <v>-169416.1265057782</v>
      </c>
      <c r="EX86" s="57">
        <f>MIN('Drive Train'!$F$35-ER85*'DEPRECATED - DT-Prelim Calcs'!$C$21*'Drive Train'!$F$39,EX85+ER$2)</f>
        <v>6.0759999999999996</v>
      </c>
      <c r="EY86" s="57">
        <f>'Drive Train'!$F$35-ER86*'DEPRECATED - DT-Prelim Calcs'!$C$21*'Drive Train'!$F$39</f>
        <v>6.0759999999999996</v>
      </c>
      <c r="EZ86" s="1">
        <f>IF(EW86&gt;='Drive Train'!$F$29,1,0)</f>
        <v>0</v>
      </c>
      <c r="FA86" s="57">
        <f t="shared" si="148"/>
        <v>103.33333333333333</v>
      </c>
      <c r="FB86" s="63">
        <f>FB85+'DEPRECATED - DT-Prelim Calcs'!$C$11</f>
        <v>328</v>
      </c>
      <c r="FC86" s="2">
        <f>FM86/'Drive Train'!$F$35</f>
        <v>0.48999999999999994</v>
      </c>
      <c r="FD86" s="46">
        <f>FK86*12*60/(PI() * 'Drive Train'!$F$15)/FC$2*FC86</f>
        <v>-218707.16852116794</v>
      </c>
      <c r="FE86" s="2">
        <f>('DEPRECATED - DT-Prelim Calcs'!$C$6*FC86-FD86)/('DEPRECATED - DT-Prelim Calcs'!$C$6*FC86)*'DEPRECATED - DT-Prelim Calcs'!$C$7*FC86</f>
        <v>100.07100809306094</v>
      </c>
      <c r="FF86" s="57">
        <f>FE86/'DEPRECATED - DT-Prelim Calcs'!$C$7*('DEPRECATED - DT-Prelim Calcs'!$C$8-'DEPRECATED - DT-Prelim Calcs'!$C$9)+'DEPRECATED - DT-Prelim Calcs'!$C$9</f>
        <v>5330.1316756596343</v>
      </c>
      <c r="FG86" s="57">
        <f t="shared" si="113"/>
        <v>93</v>
      </c>
      <c r="FH86" s="2">
        <f t="shared" si="149"/>
        <v>0.78067567320338405</v>
      </c>
      <c r="FI86" s="57">
        <f>FH86*'DEPRECATED - DT-Prelim Calcs'!$C$21/FC$2/'DEPRECATED - DT-Prelim Calcs'!$C$19/'DEPRECATED - DT-Prelim Calcs'!$C$18*3.39*'DEPRECATED - DT-Prelim Calcs'!$C$20</f>
        <v>25.773080821789936</v>
      </c>
      <c r="FJ86" s="46">
        <f t="shared" si="150"/>
        <v>0</v>
      </c>
      <c r="FK86" s="57">
        <f>FI85*'DEPRECATED - DT-Prelim Calcs'!$C$11+FK85</f>
        <v>-855.01348172414896</v>
      </c>
      <c r="FL86" s="57">
        <f>FL85+0.5*FI86*'DEPRECATED - DT-Prelim Calcs'!$C$11^2+FK86*'DEPRECATED - DT-Prelim Calcs'!$C$11</f>
        <v>-219730.11000727015</v>
      </c>
      <c r="FM86" s="57">
        <f>MIN('Drive Train'!$F$35-FG85*'DEPRECATED - DT-Prelim Calcs'!$C$21*'Drive Train'!$F$39,FM85+FG$2)</f>
        <v>6.0759999999999996</v>
      </c>
      <c r="FN86" s="57">
        <f>'Drive Train'!$F$35-FG86*'DEPRECATED - DT-Prelim Calcs'!$C$21*'Drive Train'!$F$39</f>
        <v>6.0759999999999996</v>
      </c>
      <c r="FO86" s="1">
        <f>IF(FL86&gt;='Drive Train'!$F$29,1,0)</f>
        <v>0</v>
      </c>
      <c r="FP86" s="57">
        <f t="shared" si="151"/>
        <v>103.33333333333333</v>
      </c>
      <c r="FQ86" s="63">
        <f>FQ85+'DEPRECATED - DT-Prelim Calcs'!$C$11</f>
        <v>328</v>
      </c>
      <c r="FR86" s="2">
        <f>GB86/'Drive Train'!$F$35</f>
        <v>0.48999999999999994</v>
      </c>
      <c r="FS86" s="46">
        <f>FZ86*12*60/(PI() * 'Drive Train'!$F$15)/FR$2*FR86</f>
        <v>-80761.459108989817</v>
      </c>
      <c r="FT86" s="2">
        <f>('DEPRECATED - DT-Prelim Calcs'!$C$6*FR86-FS86)/('DEPRECATED - DT-Prelim Calcs'!$C$6*FR86)*'DEPRECATED - DT-Prelim Calcs'!$C$7*FR86</f>
        <v>37.697807402001018</v>
      </c>
      <c r="FU86" s="57">
        <f>FT86/'DEPRECATED - DT-Prelim Calcs'!$C$7*('DEPRECATED - DT-Prelim Calcs'!$C$8-'DEPRECATED - DT-Prelim Calcs'!$C$9)+'DEPRECATED - DT-Prelim Calcs'!$C$9</f>
        <v>2009.5998712351582</v>
      </c>
      <c r="FV86" s="57">
        <f t="shared" si="114"/>
        <v>93</v>
      </c>
      <c r="FW86" s="2">
        <f t="shared" si="152"/>
        <v>0.7112822800297498</v>
      </c>
      <c r="FX86" s="57">
        <f>FW86*'DEPRECATED - DT-Prelim Calcs'!$C$21/FR$2/'DEPRECATED - DT-Prelim Calcs'!$C$19/'DEPRECATED - DT-Prelim Calcs'!$C$18*3.39*'DEPRECATED - DT-Prelim Calcs'!$C$20</f>
        <v>25.773080821789936</v>
      </c>
      <c r="FY86" s="46">
        <f t="shared" si="153"/>
        <v>0</v>
      </c>
      <c r="FZ86" s="57">
        <f>FX85*'DEPRECATED - DT-Prelim Calcs'!$C$11+FZ85</f>
        <v>-287.66395309523227</v>
      </c>
      <c r="GA86" s="57">
        <f>GA85+0.5*FX86*'DEPRECATED - DT-Prelim Calcs'!$C$11^2+FZ86*'DEPRECATED - DT-Prelim Calcs'!$C$11</f>
        <v>-252641.54658294003</v>
      </c>
      <c r="GB86" s="57">
        <f>MIN('Drive Train'!$F$35-FV85*'DEPRECATED - DT-Prelim Calcs'!$C$21*'Drive Train'!$F$39,GB85+FV$2)</f>
        <v>6.0759999999999996</v>
      </c>
      <c r="GC86" s="57">
        <f>'Drive Train'!$F$35-FV86*'DEPRECATED - DT-Prelim Calcs'!$C$21*'Drive Train'!$F$39</f>
        <v>6.0759999999999996</v>
      </c>
      <c r="GD86" s="1">
        <f>IF(GA86&gt;='Drive Train'!$F$29,1,0)</f>
        <v>0</v>
      </c>
      <c r="GE86" s="57">
        <f t="shared" si="154"/>
        <v>103.33333333333333</v>
      </c>
      <c r="GF86" s="63">
        <f>GF85+'DEPRECATED - DT-Prelim Calcs'!$C$11</f>
        <v>328</v>
      </c>
      <c r="GG86" s="2">
        <f>GQ86/'Drive Train'!$F$35</f>
        <v>2.6893237183131702</v>
      </c>
      <c r="GH86" s="46">
        <f>GO86*12*60/(PI() * 'Drive Train'!$F$15)/GG$2*GG86</f>
        <v>-782595.77732274006</v>
      </c>
      <c r="GI86" s="2">
        <f>('DEPRECATED - DT-Prelim Calcs'!$C$6*GG86-GH86)/('DEPRECATED - DT-Prelim Calcs'!$C$6*GG86)*'DEPRECATED - DT-Prelim Calcs'!$C$7*GG86</f>
        <v>360.33789743089159</v>
      </c>
      <c r="GJ86" s="57">
        <f>GI86/'DEPRECATED - DT-Prelim Calcs'!$C$7*('DEPRECATED - DT-Prelim Calcs'!$C$8-'DEPRECATED - DT-Prelim Calcs'!$C$9)+'DEPRECATED - DT-Prelim Calcs'!$C$9</f>
        <v>19185.833709702652</v>
      </c>
      <c r="GK86" s="57">
        <f t="shared" si="155"/>
        <v>29.999999999999982</v>
      </c>
      <c r="GL86" s="2">
        <f t="shared" si="156"/>
        <v>0.99579519204165001</v>
      </c>
      <c r="GM86" s="57">
        <f>GL86*'DEPRECATED - DT-Prelim Calcs'!$C$21/GG$2/'DEPRECATED - DT-Prelim Calcs'!$C$19/'DEPRECATED - DT-Prelim Calcs'!$C$18*3.39*'DEPRECATED - DT-Prelim Calcs'!$C$20</f>
        <v>25.773080821789936</v>
      </c>
      <c r="GN86" s="46">
        <f t="shared" si="157"/>
        <v>0</v>
      </c>
      <c r="GO86" s="57">
        <f>GM85*'DEPRECATED - DT-Prelim Calcs'!$C$11+GO85</f>
        <v>-711.04947711816783</v>
      </c>
      <c r="GP86" s="57">
        <f>GP85+0.5*GM86*'DEPRECATED - DT-Prelim Calcs'!$C$11^2+GO86*'DEPRECATED - DT-Prelim Calcs'!$C$11</f>
        <v>-117368.35139831857</v>
      </c>
      <c r="GQ86" s="57">
        <f>MIN('Drive Train'!$F$35-GK85*'DEPRECATED - DT-Prelim Calcs'!$C$21*'Drive Train'!$F$39,GQ85+GK$2)</f>
        <v>33.347614107083309</v>
      </c>
      <c r="GR86" s="57">
        <f>'Drive Train'!$F$35-GK86*'DEPRECATED - DT-Prelim Calcs'!$C$21*'Drive Train'!$F$39</f>
        <v>10.360000000000001</v>
      </c>
      <c r="GS86" s="1">
        <f>IF(GP86&gt;='Drive Train'!$F$29,1,0)</f>
        <v>0</v>
      </c>
      <c r="GT86" s="57">
        <f t="shared" si="158"/>
        <v>33.333333333333314</v>
      </c>
      <c r="GU86" s="63">
        <f>GU85+'DEPRECATED - DT-Prelim Calcs'!$C$11</f>
        <v>328</v>
      </c>
      <c r="GV86" s="2">
        <f>HF86/'Drive Train'!$F$35</f>
        <v>0.81720430107526887</v>
      </c>
      <c r="GW86" s="46">
        <f>HD86*12*60/(PI() * 'Drive Train'!$F$15)/GV$2*GV86</f>
        <v>-155215.50916098891</v>
      </c>
      <c r="GX86" s="2">
        <f>('DEPRECATED - DT-Prelim Calcs'!$C$6*GV86-GW86)/('DEPRECATED - DT-Prelim Calcs'!$C$6*GV86)*'DEPRECATED - DT-Prelim Calcs'!$C$7*GV86</f>
        <v>72.151334237633279</v>
      </c>
      <c r="GY86" s="57">
        <f>GX86/'DEPRECATED - DT-Prelim Calcs'!$C$7*('DEPRECATED - DT-Prelim Calcs'!$C$8-'DEPRECATED - DT-Prelim Calcs'!$C$9)+'DEPRECATED - DT-Prelim Calcs'!$C$9</f>
        <v>3843.7855529827175</v>
      </c>
      <c r="GZ86" s="57">
        <f t="shared" si="115"/>
        <v>33.333333333333314</v>
      </c>
      <c r="HA86" s="2">
        <f t="shared" si="159"/>
        <v>0.99579519204165001</v>
      </c>
      <c r="HB86" s="57">
        <f>HA86*'DEPRECATED - DT-Prelim Calcs'!$C$21/GV$2/'DEPRECATED - DT-Prelim Calcs'!$C$19/'DEPRECATED - DT-Prelim Calcs'!$C$18*3.39*'DEPRECATED - DT-Prelim Calcs'!$C$20</f>
        <v>25.773080821789936</v>
      </c>
      <c r="HC86" s="46">
        <f t="shared" si="160"/>
        <v>0</v>
      </c>
      <c r="HD86" s="57">
        <f>HB85*'DEPRECATED - DT-Prelim Calcs'!$C$11+HD85</f>
        <v>-464.09818867030503</v>
      </c>
      <c r="HE86" s="57">
        <f>HE85+0.5*HB86*'DEPRECATED - DT-Prelim Calcs'!$C$11^2+HD86*'DEPRECATED - DT-Prelim Calcs'!$C$11</f>
        <v>-138315.8242223523</v>
      </c>
      <c r="HF86" s="57">
        <f>MIN('Drive Train'!$F$35-GZ85*'DEPRECATED - DT-Prelim Calcs'!$C$21*'Drive Train'!$F$39,HF85+GZ$2)</f>
        <v>10.133333333333335</v>
      </c>
      <c r="HG86" s="57">
        <f>'Drive Train'!$F$35-GZ86*'DEPRECATED - DT-Prelim Calcs'!$C$21*'Drive Train'!$F$39</f>
        <v>10.133333333333335</v>
      </c>
      <c r="HH86" s="1">
        <f>IF(HE86&gt;='Drive Train'!$F$29,1,0)</f>
        <v>0</v>
      </c>
      <c r="HI86" s="57">
        <f t="shared" si="161"/>
        <v>37.037037037037017</v>
      </c>
      <c r="HJ86" s="63">
        <f>HJ85+'DEPRECATED - DT-Prelim Calcs'!$C$11</f>
        <v>328</v>
      </c>
      <c r="HK86" s="2">
        <f>HU86/'Drive Train'!$F$35</f>
        <v>1.2040901040504539</v>
      </c>
      <c r="HL86" s="46">
        <f>HS86*12*60/(PI() * 'Drive Train'!$F$15)/HK$2*HK86</f>
        <v>-56994.996100412012</v>
      </c>
      <c r="HM86" s="2">
        <f>('DEPRECATED - DT-Prelim Calcs'!$C$6*HK86-HL86)/('DEPRECATED - DT-Prelim Calcs'!$C$6*HK86)*'DEPRECATED - DT-Prelim Calcs'!$C$7*HK86</f>
        <v>28.672577713987287</v>
      </c>
      <c r="HN86" s="57">
        <f>HM86/'DEPRECATED - DT-Prelim Calcs'!$C$7*('DEPRECATED - DT-Prelim Calcs'!$C$8-'DEPRECATED - DT-Prelim Calcs'!$C$9)+'DEPRECATED - DT-Prelim Calcs'!$C$9</f>
        <v>1529.1280998774146</v>
      </c>
      <c r="HO86" s="57">
        <f t="shared" si="116"/>
        <v>36.66666666666665</v>
      </c>
      <c r="HP86" s="2">
        <f t="shared" si="162"/>
        <v>0.99579519204165001</v>
      </c>
      <c r="HQ86" s="57">
        <f>HP86*'DEPRECATED - DT-Prelim Calcs'!$C$21/HK$2/'DEPRECATED - DT-Prelim Calcs'!$C$19/'DEPRECATED - DT-Prelim Calcs'!$C$18*3.39*'DEPRECATED - DT-Prelim Calcs'!$C$20</f>
        <v>25.773080821789936</v>
      </c>
      <c r="HR86" s="46">
        <f t="shared" si="163"/>
        <v>0</v>
      </c>
      <c r="HS86" s="57">
        <f>HQ85*'DEPRECATED - DT-Prelim Calcs'!$C$11+HS85</f>
        <v>-115.65998840736012</v>
      </c>
      <c r="HT86" s="57">
        <f>HT85+0.5*HQ86*'DEPRECATED - DT-Prelim Calcs'!$C$11^2+HS86*'DEPRECATED - DT-Prelim Calcs'!$C$11</f>
        <v>-131078.67031788646</v>
      </c>
      <c r="HU86" s="57">
        <f>MIN('Drive Train'!$F$35-HO85*'DEPRECATED - DT-Prelim Calcs'!$C$21*'Drive Train'!$F$39,HU85+HO$2)</f>
        <v>14.93071729022563</v>
      </c>
      <c r="HV86" s="57">
        <f>'Drive Train'!$F$35-HO86*'DEPRECATED - DT-Prelim Calcs'!$C$21*'Drive Train'!$F$39</f>
        <v>9.9066666666666681</v>
      </c>
      <c r="HW86" s="1">
        <f>IF(HT86&gt;='Drive Train'!$F$29,1,0)</f>
        <v>0</v>
      </c>
      <c r="HX86" s="57">
        <f t="shared" si="164"/>
        <v>40.740740740740726</v>
      </c>
      <c r="HY86" s="63">
        <f>HY85+'DEPRECATED - DT-Prelim Calcs'!$C$11</f>
        <v>328</v>
      </c>
      <c r="HZ86" s="2">
        <f>IJ86/'Drive Train'!$F$35</f>
        <v>0.78064516129032269</v>
      </c>
      <c r="IA86" s="46">
        <f>IH86*12*60/(PI() * 'Drive Train'!$F$15)/HZ$2*HZ86</f>
        <v>3754.5078774420604</v>
      </c>
      <c r="IB86" s="2">
        <f>('DEPRECATED - DT-Prelim Calcs'!$C$6*HZ86-IA86)/('DEPRECATED - DT-Prelim Calcs'!$C$6*HZ86)*'DEPRECATED - DT-Prelim Calcs'!$C$7*HZ86</f>
        <v>0.18372557329966524</v>
      </c>
      <c r="IC86" s="57">
        <f>IB86/'DEPRECATED - DT-Prelim Calcs'!$C$7*('DEPRECATED - DT-Prelim Calcs'!$C$8-'DEPRECATED - DT-Prelim Calcs'!$C$9)+'DEPRECATED - DT-Prelim Calcs'!$C$9</f>
        <v>12.480909151181347</v>
      </c>
      <c r="ID86" s="57">
        <f t="shared" si="117"/>
        <v>12.480909151181347</v>
      </c>
      <c r="IE86" s="2">
        <f t="shared" si="165"/>
        <v>-0.16838897356445601</v>
      </c>
      <c r="IF86" s="57">
        <f>IE86*'DEPRECATED - DT-Prelim Calcs'!$C$21/HZ$2/'DEPRECATED - DT-Prelim Calcs'!$C$19/'DEPRECATED - DT-Prelim Calcs'!$C$18*3.39*'DEPRECATED - DT-Prelim Calcs'!$C$20</f>
        <v>-4.358228137531972</v>
      </c>
      <c r="IG86" s="46">
        <f t="shared" si="166"/>
        <v>1</v>
      </c>
      <c r="IH86" s="57">
        <f>IF85*'DEPRECATED - DT-Prelim Calcs'!$C$11+IH85</f>
        <v>11.751809721482488</v>
      </c>
      <c r="II86" s="57">
        <f>II85+0.5*IF86*'DEPRECATED - DT-Prelim Calcs'!$C$11^2+IH86*'DEPRECATED - DT-Prelim Calcs'!$C$11</f>
        <v>-156475.7861482689</v>
      </c>
      <c r="IJ86" s="57">
        <f>MIN('Drive Train'!$F$35-ID85*'DEPRECATED - DT-Prelim Calcs'!$C$21*'Drive Train'!$F$39,IJ85+ID$2)</f>
        <v>9.6800000000000015</v>
      </c>
      <c r="IK86" s="57">
        <f>'Drive Train'!$F$35-ID86*'DEPRECATED - DT-Prelim Calcs'!$C$21*'Drive Train'!$F$39</f>
        <v>11.551298177719669</v>
      </c>
      <c r="IL86" s="1">
        <f>IF(II86&gt;='Drive Train'!$F$29,1,0)</f>
        <v>0</v>
      </c>
      <c r="IM86" s="57">
        <f t="shared" si="167"/>
        <v>13.867676834645943</v>
      </c>
      <c r="IN86" s="63">
        <f>IN85+'DEPRECATED - DT-Prelim Calcs'!$C$11</f>
        <v>328</v>
      </c>
      <c r="IO86" s="2">
        <f>IY86/'Drive Train'!$F$35</f>
        <v>0.76236559139784954</v>
      </c>
      <c r="IP86" s="46">
        <f>IW86*12*60/(PI() * 'Drive Train'!$F$15)/IO$2*IO86</f>
        <v>-268681.45039631898</v>
      </c>
      <c r="IQ86" s="2">
        <f>('DEPRECATED - DT-Prelim Calcs'!$C$6*IO86-IP86)/('DEPRECATED - DT-Prelim Calcs'!$C$6*IO86)*'DEPRECATED - DT-Prelim Calcs'!$C$7*IO86</f>
        <v>123.32366044771325</v>
      </c>
      <c r="IR86" s="57">
        <f>IQ86/'DEPRECATED - DT-Prelim Calcs'!$C$7*('DEPRECATED - DT-Prelim Calcs'!$C$8-'DEPRECATED - DT-Prelim Calcs'!$C$9)+'DEPRECATED - DT-Prelim Calcs'!$C$9</f>
        <v>6568.021840432204</v>
      </c>
      <c r="IS86" s="57">
        <f t="shared" si="118"/>
        <v>43.333333333333321</v>
      </c>
      <c r="IT86" s="2">
        <f t="shared" si="168"/>
        <v>0.99579519204165001</v>
      </c>
      <c r="IU86" s="57">
        <f>IT86*'DEPRECATED - DT-Prelim Calcs'!$C$21/IO$2/'DEPRECATED - DT-Prelim Calcs'!$C$19/'DEPRECATED - DT-Prelim Calcs'!$C$18*3.39*'DEPRECATED - DT-Prelim Calcs'!$C$20</f>
        <v>25.773080821789936</v>
      </c>
      <c r="IV86" s="46">
        <f t="shared" si="169"/>
        <v>0</v>
      </c>
      <c r="IW86" s="57">
        <f>IU85*'DEPRECATED - DT-Prelim Calcs'!$C$11+IW85</f>
        <v>-861.15197247974129</v>
      </c>
      <c r="IX86" s="57">
        <f>IX85+0.5*IU86*'DEPRECATED - DT-Prelim Calcs'!$C$11^2+IW86*'DEPRECATED - DT-Prelim Calcs'!$C$11</f>
        <v>-147199.6879778103</v>
      </c>
      <c r="IY86" s="57">
        <f>MIN('Drive Train'!$F$35-IS85*'DEPRECATED - DT-Prelim Calcs'!$C$21*'Drive Train'!$F$39,IY85+IS$2)</f>
        <v>9.4533333333333349</v>
      </c>
      <c r="IZ86" s="57">
        <f>'Drive Train'!$F$35-IS86*'DEPRECATED - DT-Prelim Calcs'!$C$21*'Drive Train'!$F$39</f>
        <v>9.4533333333333349</v>
      </c>
      <c r="JA86" s="1">
        <f>IF(IX86&gt;='Drive Train'!$F$29,1,0)</f>
        <v>0</v>
      </c>
      <c r="JB86" s="57">
        <f t="shared" si="170"/>
        <v>48.148148148148138</v>
      </c>
      <c r="JC86" s="63">
        <f>JC85+'DEPRECATED - DT-Prelim Calcs'!$C$11</f>
        <v>328</v>
      </c>
      <c r="JD86" s="2">
        <f>JN86/'Drive Train'!$F$35</f>
        <v>0.74408602150537628</v>
      </c>
      <c r="JE86" s="46">
        <f>JL86*12*60/(PI() * 'Drive Train'!$F$15)/JD$2*JD86</f>
        <v>-35906.67816263737</v>
      </c>
      <c r="JF86" s="2">
        <f>('DEPRECATED - DT-Prelim Calcs'!$C$6*JD86-JE86)/('DEPRECATED - DT-Prelim Calcs'!$C$6*JD86)*'DEPRECATED - DT-Prelim Calcs'!$C$7*JD86</f>
        <v>18.028724679924782</v>
      </c>
      <c r="JG86" s="57">
        <f>JF86/'DEPRECATED - DT-Prelim Calcs'!$C$7*('DEPRECATED - DT-Prelim Calcs'!$C$8-'DEPRECATED - DT-Prelim Calcs'!$C$9)+'DEPRECATED - DT-Prelim Calcs'!$C$9</f>
        <v>962.48646325076754</v>
      </c>
      <c r="JH86" s="57">
        <f t="shared" si="119"/>
        <v>46.666666666666657</v>
      </c>
      <c r="JI86" s="2">
        <f t="shared" si="171"/>
        <v>0.99579519204165001</v>
      </c>
      <c r="JJ86" s="57">
        <f>JI86*'DEPRECATED - DT-Prelim Calcs'!$C$21/JD$2/'DEPRECATED - DT-Prelim Calcs'!$C$19/'DEPRECATED - DT-Prelim Calcs'!$C$18*3.39*'DEPRECATED - DT-Prelim Calcs'!$C$20</f>
        <v>25.773080821789936</v>
      </c>
      <c r="JK86" s="46">
        <f t="shared" si="172"/>
        <v>0</v>
      </c>
      <c r="JL86" s="57">
        <f>JJ85*'DEPRECATED - DT-Prelim Calcs'!$C$11+JL85</f>
        <v>-117.91185897750653</v>
      </c>
      <c r="JM86" s="57">
        <f>JM85+0.5*JJ86*'DEPRECATED - DT-Prelim Calcs'!$C$11^2+JL86*'DEPRECATED - DT-Prelim Calcs'!$C$11</f>
        <v>-157290.30994808086</v>
      </c>
      <c r="JN86" s="57">
        <f>MIN('Drive Train'!$F$35-JH85*'DEPRECATED - DT-Prelim Calcs'!$C$21*'Drive Train'!$F$39,JN85+JH$2)</f>
        <v>9.2266666666666666</v>
      </c>
      <c r="JO86" s="57">
        <f>'Drive Train'!$F$35-JH86*'DEPRECATED - DT-Prelim Calcs'!$C$21*'Drive Train'!$F$39</f>
        <v>9.2266666666666666</v>
      </c>
      <c r="JP86" s="1">
        <f>IF(JM86&gt;='Drive Train'!$F$29,1,0)</f>
        <v>0</v>
      </c>
      <c r="JQ86" s="57">
        <f>MIN(JG86,'DEPRECATED - DT-Prelim Calcs'!$C$10)*'DEPRECATED - DT-Prelim Calcs'!$C$11*1000/60/60</f>
        <v>103.33333333333333</v>
      </c>
      <c r="JR86" s="63">
        <f>JR85+'DEPRECATED - DT-Prelim Calcs'!$C$11</f>
        <v>328</v>
      </c>
      <c r="JS86" s="2">
        <f>KC86/'Drive Train'!$F$35</f>
        <v>0.72580645161290325</v>
      </c>
      <c r="JT86" s="46">
        <f>KA86*12*60/(PI() * 'Drive Train'!$F$15)/JS$2*JS86</f>
        <v>-126899.80184134791</v>
      </c>
      <c r="JU86" s="2">
        <f>('DEPRECATED - DT-Prelim Calcs'!$C$6*JS86-JT86)/('DEPRECATED - DT-Prelim Calcs'!$C$6*JS86)*'DEPRECATED - DT-Prelim Calcs'!$C$7*JS86</f>
        <v>59.127903198977812</v>
      </c>
      <c r="JV86" s="57">
        <f>JU86/'DEPRECATED - DT-Prelim Calcs'!$C$7*('DEPRECATED - DT-Prelim Calcs'!$C$8-'DEPRECATED - DT-Prelim Calcs'!$C$9)+'DEPRECATED - DT-Prelim Calcs'!$C$9</f>
        <v>3150.4634773563703</v>
      </c>
      <c r="JW86" s="57">
        <f t="shared" si="120"/>
        <v>49.999999999999993</v>
      </c>
      <c r="JX86" s="2">
        <f t="shared" si="173"/>
        <v>0.99579519204165001</v>
      </c>
      <c r="JY86" s="57">
        <f>JX86*'DEPRECATED - DT-Prelim Calcs'!$C$21/JS$2/'DEPRECATED - DT-Prelim Calcs'!$C$19/'DEPRECATED - DT-Prelim Calcs'!$C$18*3.39*'DEPRECATED - DT-Prelim Calcs'!$C$20</f>
        <v>25.773080821789936</v>
      </c>
      <c r="JZ86" s="46">
        <f t="shared" si="174"/>
        <v>0</v>
      </c>
      <c r="KA86" s="57">
        <f>JY85*'DEPRECATED - DT-Prelim Calcs'!$C$11+KA85</f>
        <v>-427.21404587590655</v>
      </c>
      <c r="KB86" s="57">
        <f>KB85+0.5*JY86*'DEPRECATED - DT-Prelim Calcs'!$C$11^2+KA86*'DEPRECATED - DT-Prelim Calcs'!$C$11</f>
        <v>-145931.28303089808</v>
      </c>
      <c r="KC86" s="57">
        <f>MIN('Drive Train'!$F$35-JW85*'DEPRECATED - DT-Prelim Calcs'!$C$21*'Drive Train'!$F$39,KC85+JW$2)</f>
        <v>9</v>
      </c>
      <c r="KD86" s="57">
        <f>'Drive Train'!$F$35-JW86*'DEPRECATED - DT-Prelim Calcs'!$C$21*'Drive Train'!$F$39</f>
        <v>9</v>
      </c>
      <c r="KE86" s="1">
        <f>IF(KB86&gt;='Drive Train'!$F$29,1,0)</f>
        <v>0</v>
      </c>
      <c r="KF86" s="57">
        <f>MIN(JV86,'DEPRECATED - DT-Prelim Calcs'!$C$10)*'DEPRECATED - DT-Prelim Calcs'!$C$11*1000/60/60</f>
        <v>103.33333333333333</v>
      </c>
      <c r="KG86" s="63">
        <f>KG85+'DEPRECATED - DT-Prelim Calcs'!$C$11</f>
        <v>328</v>
      </c>
      <c r="KH86" s="2">
        <f>KR86/'Drive Train'!$F$35</f>
        <v>2.6325776153903395</v>
      </c>
      <c r="KI86" s="46">
        <f>KP86*12*60/(PI() * 'Drive Train'!$F$15)/KH$2*KH86</f>
        <v>-756503.25929220452</v>
      </c>
      <c r="KJ86" s="2">
        <f>('DEPRECATED - DT-Prelim Calcs'!$C$6*KH86-KI86)/('DEPRECATED - DT-Prelim Calcs'!$C$6*KH86)*'DEPRECATED - DT-Prelim Calcs'!$C$7*KH86</f>
        <v>348.40320903136711</v>
      </c>
      <c r="KK86" s="57">
        <f>KJ86/'DEPRECATED - DT-Prelim Calcs'!$C$7*('DEPRECATED - DT-Prelim Calcs'!$C$8-'DEPRECATED - DT-Prelim Calcs'!$C$9)+'DEPRECATED - DT-Prelim Calcs'!$C$9</f>
        <v>18550.472497396018</v>
      </c>
      <c r="KL86" s="57">
        <f t="shared" si="121"/>
        <v>53.333333333333329</v>
      </c>
      <c r="KM86" s="2">
        <f t="shared" si="175"/>
        <v>0.99579519204165001</v>
      </c>
      <c r="KN86" s="57">
        <f>KM86*'DEPRECATED - DT-Prelim Calcs'!$C$21/KH$2/'DEPRECATED - DT-Prelim Calcs'!$C$19/'DEPRECATED - DT-Prelim Calcs'!$C$18*3.39*'DEPRECATED - DT-Prelim Calcs'!$C$20</f>
        <v>25.773080821789936</v>
      </c>
      <c r="KO86" s="46">
        <f t="shared" si="176"/>
        <v>0</v>
      </c>
      <c r="KP86" s="57">
        <f>KN85*'DEPRECATED - DT-Prelim Calcs'!$C$11+KP85</f>
        <v>-702.15828165292271</v>
      </c>
      <c r="KQ86" s="57">
        <f>KQ85+0.5*KN86*'DEPRECATED - DT-Prelim Calcs'!$C$11^2+KP86*'DEPRECATED - DT-Prelim Calcs'!$C$11</f>
        <v>-180772.20080254824</v>
      </c>
      <c r="KR86" s="57">
        <f>MIN('Drive Train'!$F$35-KL85*'DEPRECATED - DT-Prelim Calcs'!$C$21*'Drive Train'!$F$39,KR85+KL$2)</f>
        <v>32.643962430840212</v>
      </c>
      <c r="KS86" s="57">
        <f>'Drive Train'!$F$35-KL86*'DEPRECATED - DT-Prelim Calcs'!$C$21*'Drive Train'!$F$39</f>
        <v>8.7733333333333334</v>
      </c>
      <c r="KT86" s="1">
        <f>IF(KQ86&gt;='Drive Train'!$F$29,1,0)</f>
        <v>0</v>
      </c>
      <c r="KU86" s="57">
        <f>MIN(KK86,'DEPRECATED - DT-Prelim Calcs'!$C$10)*'DEPRECATED - DT-Prelim Calcs'!$C$11*1000/60/60</f>
        <v>103.33333333333333</v>
      </c>
      <c r="KV86" s="63">
        <f>KV85+'DEPRECATED - DT-Prelim Calcs'!$C$11</f>
        <v>328</v>
      </c>
      <c r="KW86" s="2">
        <f>LG86/'Drive Train'!$F$35</f>
        <v>3.8252557765936737</v>
      </c>
      <c r="KX86" s="46">
        <f>LE86*12*60/(PI() * 'Drive Train'!$F$15)/KW$2*KW86</f>
        <v>-1870518.0274199729</v>
      </c>
      <c r="KY86" s="2">
        <f>('DEPRECATED - DT-Prelim Calcs'!$C$6*KW86-KX86)/('DEPRECATED - DT-Prelim Calcs'!$C$6*KW86)*'DEPRECATED - DT-Prelim Calcs'!$C$7*KW86</f>
        <v>854.98780564900824</v>
      </c>
      <c r="KZ86" s="57">
        <f>KY86/'DEPRECATED - DT-Prelim Calcs'!$C$7*('DEPRECATED - DT-Prelim Calcs'!$C$8-'DEPRECATED - DT-Prelim Calcs'!$C$9)+'DEPRECATED - DT-Prelim Calcs'!$C$9</f>
        <v>45519.270732268771</v>
      </c>
      <c r="LA86" s="57">
        <f t="shared" si="122"/>
        <v>56.666666666666664</v>
      </c>
      <c r="LB86" s="2">
        <f t="shared" si="177"/>
        <v>0.99579519204165001</v>
      </c>
      <c r="LC86" s="57">
        <f>LB86*'DEPRECATED - DT-Prelim Calcs'!$C$21/KW$2/'DEPRECATED - DT-Prelim Calcs'!$C$19/'DEPRECATED - DT-Prelim Calcs'!$C$18*3.39*'DEPRECATED - DT-Prelim Calcs'!$C$20</f>
        <v>25.773080821789936</v>
      </c>
      <c r="LD86" s="46">
        <f t="shared" si="178"/>
        <v>0</v>
      </c>
      <c r="LE86" s="57">
        <f>LC85*'DEPRECATED - DT-Prelim Calcs'!$C$11+LE85</f>
        <v>-1194.8319350201261</v>
      </c>
      <c r="LF86" s="57">
        <f>LF85+0.5*LC86*'DEPRECATED - DT-Prelim Calcs'!$C$11^2+LE86*'DEPRECATED - DT-Prelim Calcs'!$C$11</f>
        <v>-158626.20145032016</v>
      </c>
      <c r="LG86" s="57">
        <f>MIN('Drive Train'!$F$35-LA85*'DEPRECATED - DT-Prelim Calcs'!$C$21*'Drive Train'!$F$39,LG85+LA$2)</f>
        <v>47.433171629761553</v>
      </c>
      <c r="LH86" s="57">
        <f>'Drive Train'!$F$35-LA86*'DEPRECATED - DT-Prelim Calcs'!$C$21*'Drive Train'!$F$39</f>
        <v>8.5466666666666669</v>
      </c>
      <c r="LI86" s="1">
        <f>IF(LF86&gt;='Drive Train'!$F$29,1,0)</f>
        <v>0</v>
      </c>
      <c r="LJ86" s="57">
        <f>MIN(KZ86,'DEPRECATED - DT-Prelim Calcs'!$C$10)*'DEPRECATED - DT-Prelim Calcs'!$C$11*1000/60/60</f>
        <v>103.33333333333333</v>
      </c>
      <c r="LK86" s="63">
        <f>LK85+'DEPRECATED - DT-Prelim Calcs'!$C$11</f>
        <v>328</v>
      </c>
      <c r="LL86" s="2">
        <f>LV86/'Drive Train'!$F$35</f>
        <v>0.67096774193548392</v>
      </c>
      <c r="LM86" s="46">
        <f>LT86*12*60/(PI() * 'Drive Train'!$F$15)/LL$2*LL86</f>
        <v>-245024.36686484341</v>
      </c>
      <c r="LN86" s="2">
        <f>('DEPRECATED - DT-Prelim Calcs'!$C$6*LL86-LM86)/('DEPRECATED - DT-Prelim Calcs'!$C$6*LL86)*'DEPRECATED - DT-Prelim Calcs'!$C$7*LL86</f>
        <v>112.40666155342525</v>
      </c>
      <c r="LO86" s="57">
        <f>LN86/'DEPRECATED - DT-Prelim Calcs'!$C$7*('DEPRECATED - DT-Prelim Calcs'!$C$8-'DEPRECATED - DT-Prelim Calcs'!$C$9)+'DEPRECATED - DT-Prelim Calcs'!$C$9</f>
        <v>5986.8388702508137</v>
      </c>
      <c r="LP86" s="57">
        <f t="shared" si="123"/>
        <v>60</v>
      </c>
      <c r="LQ86" s="2">
        <f t="shared" si="179"/>
        <v>0.99579519204165001</v>
      </c>
      <c r="LR86" s="57">
        <f>LQ86*'DEPRECATED - DT-Prelim Calcs'!$C$21/LL$2/'DEPRECATED - DT-Prelim Calcs'!$C$19/'DEPRECATED - DT-Prelim Calcs'!$C$18*3.39*'DEPRECATED - DT-Prelim Calcs'!$C$20</f>
        <v>25.773080821789936</v>
      </c>
      <c r="LS86" s="46">
        <f t="shared" si="180"/>
        <v>0</v>
      </c>
      <c r="LT86" s="57">
        <f>LR85*'DEPRECATED - DT-Prelim Calcs'!$C$11+LT85</f>
        <v>-892.30440675106229</v>
      </c>
      <c r="LU86" s="57">
        <f>LU85+0.5*LR86*'DEPRECATED - DT-Prelim Calcs'!$C$11^2+LT86*'DEPRECATED - DT-Prelim Calcs'!$C$11</f>
        <v>-161939.85241521787</v>
      </c>
      <c r="LV86" s="57">
        <f>MIN('Drive Train'!$F$35-LP85*'DEPRECATED - DT-Prelim Calcs'!$C$21*'Drive Train'!$F$39,LV85+LP$2)</f>
        <v>8.32</v>
      </c>
      <c r="LW86" s="57">
        <f>'Drive Train'!$F$35-LP86*'DEPRECATED - DT-Prelim Calcs'!$C$21*'Drive Train'!$F$39</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Train'!$AA$49 + V86*(1-'Drive Train'!$AA$49))</f>
        <v>0</v>
      </c>
      <c r="W87" s="57">
        <f t="shared" si="96"/>
        <v>0</v>
      </c>
      <c r="X87" s="2">
        <f>MAX(MIN(IF(AND(AI86=1,AG87&lt;0),-1,1)*(W87-$C$9)/($C$8-$C$9)*$C$7-$C$29*AE87/T$2 -  AI86*$C$29/2,X$2),MAX(X$4:X86)*-1)</f>
        <v>-0.2458281045106315</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Train'!$F$39,AG86+W$2)-$C$3,IF(AE86-1&lt;=0,0,IF($C$32=Motors!$C$29,MAX(MAX(AG$4:AG86)*-1,AG86-W$2),MAX(0,MAX(AG$4:AG86)*-1,AG86-W$2))))</f>
        <v>0</v>
      </c>
      <c r="AH87" s="57">
        <f>'Drive Train'!$F$35-ABS(W87)*'DEPRECATED - DT-Prelim Calcs'!$C$21*'Drive Train'!$F$39</f>
        <v>12.4</v>
      </c>
      <c r="AI87" s="1">
        <f>IF(AJ87&gt;='Drive Train'!$F$29,1,0)</f>
        <v>1</v>
      </c>
      <c r="AJ87" s="57">
        <f>AJ86+0.5*Y87*'DEPRECATED - DT-Prelim Calcs'!$C$11^2+AE87*'DEPRECATED - DT-Prelim Calcs'!$C$11</f>
        <v>784.33981740885292</v>
      </c>
      <c r="AK87" s="57">
        <f t="shared" si="181"/>
        <v>0</v>
      </c>
      <c r="AL87" s="63">
        <f>AL86+'DEPRECATED - DT-Prelim Calcs'!$C$11</f>
        <v>332</v>
      </c>
      <c r="AM87" s="2">
        <f>AW87/'Drive Train'!$F$35</f>
        <v>0.88882649301467931</v>
      </c>
      <c r="AN87" s="46">
        <f>AU87*12*60/(PI() * 'Drive Train'!$F$15)/AM$2*AM87</f>
        <v>4007.4131712625722</v>
      </c>
      <c r="AO87" s="2">
        <f>('DEPRECATED - DT-Prelim Calcs'!$C$6*AM87-AN87)/('DEPRECATED - DT-Prelim Calcs'!$C$6*AM87)*'DEPRECATED - DT-Prelim Calcs'!$C$7*AM87</f>
        <v>0.33008953245378264</v>
      </c>
      <c r="AP87" s="57">
        <f>AO87/'DEPRECATED - DT-Prelim Calcs'!$C$7*('DEPRECATED - DT-Prelim Calcs'!$C$8-'DEPRECATED - DT-Prelim Calcs'!$C$9)+'DEPRECATED - DT-Prelim Calcs'!$C$9</f>
        <v>20.272816188307182</v>
      </c>
      <c r="AQ87" s="57">
        <f t="shared" si="105"/>
        <v>20.272816188307182</v>
      </c>
      <c r="AR87" s="2">
        <f t="shared" si="125"/>
        <v>2.0020214930305258E-9</v>
      </c>
      <c r="AS87" s="57">
        <f>AR87*'DEPRECATED - DT-Prelim Calcs'!$C$21/AM$2/'DEPRECATED - DT-Prelim Calcs'!$C$19/'DEPRECATED - DT-Prelim Calcs'!$C$18*3.39*'DEPRECATED - DT-Prelim Calcs'!$C$20</f>
        <v>1.4508518824531422E-8</v>
      </c>
      <c r="AT87" s="46">
        <f t="shared" si="126"/>
        <v>0</v>
      </c>
      <c r="AU87" s="57">
        <f>AS86*'DEPRECATED - DT-Prelim Calcs'!$C$11+AU86</f>
        <v>39.345448676429221</v>
      </c>
      <c r="AV87" s="57">
        <f>AV86+0.5*AS87*'DEPRECATED - DT-Prelim Calcs'!$C$11^2+AU87*'DEPRECATED - DT-Prelim Calcs'!$C$11</f>
        <v>13019.88979554558</v>
      </c>
      <c r="AW87" s="57">
        <f>MIN('Drive Train'!$F$35-AQ86*'DEPRECATED - DT-Prelim Calcs'!$C$21*'Drive Train'!$F$39,AW86+AQ$2)</f>
        <v>11.021448513382024</v>
      </c>
      <c r="AX87" s="57">
        <f>'Drive Train'!$F$35-AQ87*'DEPRECATED - DT-Prelim Calcs'!$C$21*'Drive Train'!$F$39</f>
        <v>11.021448499195111</v>
      </c>
      <c r="AY87" s="1">
        <f>IF(AV87&gt;='Drive Train'!$F$29,1,0)</f>
        <v>1</v>
      </c>
      <c r="AZ87" s="57">
        <f t="shared" si="127"/>
        <v>22.525351320341311</v>
      </c>
      <c r="BA87" s="63">
        <f>BA86+'DEPRECATED - DT-Prelim Calcs'!$C$11</f>
        <v>332</v>
      </c>
      <c r="BB87" s="2">
        <f>BL87/'Drive Train'!$F$35</f>
        <v>1.3150249726471563</v>
      </c>
      <c r="BC87" s="46">
        <f>BJ87*12*60/(PI() * 'Drive Train'!$F$15)/BB$2*BB87</f>
        <v>-3540.8438977522355</v>
      </c>
      <c r="BD87" s="2">
        <f>('DEPRECATED - DT-Prelim Calcs'!$C$6*BB87-BC87)/('DEPRECATED - DT-Prelim Calcs'!$C$6*BB87)*'DEPRECATED - DT-Prelim Calcs'!$C$7*BB87</f>
        <v>4.7702296575473557</v>
      </c>
      <c r="BE87" s="57">
        <f>BD87/'DEPRECATED - DT-Prelim Calcs'!$C$7*('DEPRECATED - DT-Prelim Calcs'!$C$8-'DEPRECATED - DT-Prelim Calcs'!$C$9)+'DEPRECATED - DT-Prelim Calcs'!$C$9</f>
        <v>256.650400441214</v>
      </c>
      <c r="BF87" s="57">
        <f t="shared" si="106"/>
        <v>93</v>
      </c>
      <c r="BG87" s="2">
        <f t="shared" si="128"/>
        <v>1.8933363324157186</v>
      </c>
      <c r="BH87" s="57">
        <f>BG87*'DEPRECATED - DT-Prelim Calcs'!$C$21/BB$2/'DEPRECATED - DT-Prelim Calcs'!$C$19/'DEPRECATED - DT-Prelim Calcs'!$C$18*3.39*'DEPRECATED - DT-Prelim Calcs'!$C$20</f>
        <v>19.819055495405305</v>
      </c>
      <c r="BI87" s="46">
        <f t="shared" si="129"/>
        <v>0</v>
      </c>
      <c r="BJ87" s="57">
        <f>BH86*'DEPRECATED - DT-Prelim Calcs'!$C$11+BJ86</f>
        <v>-16.267443596518802</v>
      </c>
      <c r="BK87" s="57">
        <f>BK86+0.5*BH87*'DEPRECATED - DT-Prelim Calcs'!$C$11^2+BJ87*'DEPRECATED - DT-Prelim Calcs'!$C$11</f>
        <v>7790.6876379027317</v>
      </c>
      <c r="BL87" s="57">
        <f>MIN('Drive Train'!$F$35-BF86*'DEPRECATED - DT-Prelim Calcs'!$C$21*'Drive Train'!$F$39,BL86+BF$2)</f>
        <v>16.306309660824738</v>
      </c>
      <c r="BM87" s="57">
        <f>'Drive Train'!$F$35-BF87*'DEPRECATED - DT-Prelim Calcs'!$C$21*'Drive Train'!$F$39</f>
        <v>6.0759999999999996</v>
      </c>
      <c r="BN87" s="1">
        <f>IF(BK87&gt;='Drive Train'!$F$29,1,0)</f>
        <v>1</v>
      </c>
      <c r="BO87" s="57">
        <f t="shared" si="130"/>
        <v>103.33333333333333</v>
      </c>
      <c r="BP87" s="63">
        <f>BP86+'DEPRECATED - DT-Prelim Calcs'!$C$11</f>
        <v>332</v>
      </c>
      <c r="BQ87" s="2">
        <f>CA87/'Drive Train'!$F$35</f>
        <v>0.48999999999999994</v>
      </c>
      <c r="BR87" s="46">
        <f>BY87*12*60/(PI() * 'Drive Train'!$F$15)/BQ$2*BQ87</f>
        <v>-3733.6414233316482</v>
      </c>
      <c r="BS87" s="2">
        <f>('DEPRECATED - DT-Prelim Calcs'!$C$6*BQ87-BR87)/('DEPRECATED - DT-Prelim Calcs'!$C$6*BQ87)*'DEPRECATED - DT-Prelim Calcs'!$C$7*BQ87</f>
        <v>2.8690943396302577</v>
      </c>
      <c r="BT87" s="57">
        <f>BS87/'DEPRECATED - DT-Prelim Calcs'!$C$7*('DEPRECATED - DT-Prelim Calcs'!$C$8-'DEPRECATED - DT-Prelim Calcs'!$C$9)+'DEPRECATED - DT-Prelim Calcs'!$C$9</f>
        <v>155.4405824790714</v>
      </c>
      <c r="BU87" s="57">
        <f t="shared" si="107"/>
        <v>93</v>
      </c>
      <c r="BV87" s="2">
        <f t="shared" si="131"/>
        <v>1.8828060353728675</v>
      </c>
      <c r="BW87" s="57">
        <f>BV87*'DEPRECATED - DT-Prelim Calcs'!$C$21/BQ$2/'DEPRECATED - DT-Prelim Calcs'!$C$19/'DEPRECATED - DT-Prelim Calcs'!$C$18*3.39*'DEPRECATED - DT-Prelim Calcs'!$C$20</f>
        <v>25.773080821789936</v>
      </c>
      <c r="BX87" s="46">
        <f t="shared" si="132"/>
        <v>0</v>
      </c>
      <c r="BY87" s="57">
        <f>BW86*'DEPRECATED - DT-Prelim Calcs'!$C$11+BY86</f>
        <v>-35.20282252904336</v>
      </c>
      <c r="BZ87" s="57">
        <f>BZ86+0.5*BW87*'DEPRECATED - DT-Prelim Calcs'!$C$11^2+BY87*'DEPRECATED - DT-Prelim Calcs'!$C$11</f>
        <v>-6047.1803940391646</v>
      </c>
      <c r="CA87" s="57">
        <f>MIN('Drive Train'!$F$35-BU86*'DEPRECATED - DT-Prelim Calcs'!$C$21*'Drive Train'!$F$39,CA86+BU$2)</f>
        <v>6.0759999999999996</v>
      </c>
      <c r="CB87" s="57">
        <f>'Drive Train'!$F$35-BU87*'DEPRECATED - DT-Prelim Calcs'!$C$21*'Drive Train'!$F$39</f>
        <v>6.0759999999999996</v>
      </c>
      <c r="CC87" s="1">
        <f>IF(BZ87&gt;='Drive Train'!$F$29,1,0)</f>
        <v>0</v>
      </c>
      <c r="CD87" s="57">
        <f t="shared" si="133"/>
        <v>103.33333333333333</v>
      </c>
      <c r="CE87" s="63">
        <f>CE86+'DEPRECATED - DT-Prelim Calcs'!$C$11</f>
        <v>332</v>
      </c>
      <c r="CF87" s="2">
        <f>CP87/'Drive Train'!$F$35</f>
        <v>0.99248659101780246</v>
      </c>
      <c r="CG87" s="46">
        <f>CN87*12*60/(PI() * 'Drive Train'!$F$15)/CF$2*CF87</f>
        <v>-2198.8761779395354</v>
      </c>
      <c r="CH87" s="2">
        <f>('DEPRECATED - DT-Prelim Calcs'!$C$6*CF87-CG87)/('DEPRECATED - DT-Prelim Calcs'!$C$6*CF87)*'DEPRECATED - DT-Prelim Calcs'!$C$7*CF87</f>
        <v>3.3861312563668404</v>
      </c>
      <c r="CI87" s="57">
        <f>CH87/'DEPRECATED - DT-Prelim Calcs'!$C$7*('DEPRECATED - DT-Prelim Calcs'!$C$8-'DEPRECATED - DT-Prelim Calcs'!$C$9)+'DEPRECATED - DT-Prelim Calcs'!$C$9</f>
        <v>182.96582580575338</v>
      </c>
      <c r="CJ87" s="57">
        <f t="shared" si="108"/>
        <v>93</v>
      </c>
      <c r="CK87" s="2">
        <f t="shared" si="134"/>
        <v>1.5241763143494644</v>
      </c>
      <c r="CL87" s="57">
        <f>CK87*'DEPRECATED - DT-Prelim Calcs'!$C$21/CF$2/'DEPRECATED - DT-Prelim Calcs'!$C$19/'DEPRECATED - DT-Prelim Calcs'!$C$18*3.39*'DEPRECATED - DT-Prelim Calcs'!$C$20</f>
        <v>25.773080821789936</v>
      </c>
      <c r="CM87" s="46">
        <f t="shared" si="135"/>
        <v>0</v>
      </c>
      <c r="CN87" s="57">
        <f>CL86*'DEPRECATED - DT-Prelim Calcs'!$C$11+CN86</f>
        <v>-8.286034037286889</v>
      </c>
      <c r="CO87" s="57">
        <f>CO86+0.5*CL87*'DEPRECATED - DT-Prelim Calcs'!$C$11^2+CN87*'DEPRECATED - DT-Prelim Calcs'!$C$11</f>
        <v>-23209.707637928008</v>
      </c>
      <c r="CP87" s="57">
        <f>MIN('Drive Train'!$F$35-CJ86*'DEPRECATED - DT-Prelim Calcs'!$C$21*'Drive Train'!$F$39,CP86+CJ$2)</f>
        <v>12.306833728620751</v>
      </c>
      <c r="CQ87" s="57">
        <f>'Drive Train'!$F$35-CJ87*'DEPRECATED - DT-Prelim Calcs'!$C$21*'Drive Train'!$F$39</f>
        <v>6.0759999999999996</v>
      </c>
      <c r="CR87" s="1">
        <f>IF(CO87&gt;='Drive Train'!$F$29,1,0)</f>
        <v>0</v>
      </c>
      <c r="CS87" s="57">
        <f t="shared" si="136"/>
        <v>103.33333333333333</v>
      </c>
      <c r="CT87" s="63">
        <f>CT86+'DEPRECATED - DT-Prelim Calcs'!$C$11</f>
        <v>332</v>
      </c>
      <c r="CU87" s="2">
        <f>DE87/'Drive Train'!$F$35</f>
        <v>0.77568889569957722</v>
      </c>
      <c r="CV87" s="46">
        <f>DC87*12*60/(PI() * 'Drive Train'!$F$15)/CU$2*CU87</f>
        <v>12845.811233558599</v>
      </c>
      <c r="CW87" s="2">
        <f>('DEPRECATED - DT-Prelim Calcs'!$C$6*CU87-CV87)/('DEPRECATED - DT-Prelim Calcs'!$C$6*CU87)*'DEPRECATED - DT-Prelim Calcs'!$C$7*CU87</f>
        <v>-3.9389209195021473</v>
      </c>
      <c r="CX87" s="57">
        <f>CW87/'DEPRECATED - DT-Prelim Calcs'!$C$7*('DEPRECATED - DT-Prelim Calcs'!$C$8-'DEPRECATED - DT-Prelim Calcs'!$C$9)+'DEPRECATED - DT-Prelim Calcs'!$C$9</f>
        <v>-206.99442073532182</v>
      </c>
      <c r="CY87" s="57">
        <f t="shared" si="109"/>
        <v>-206.99442073532182</v>
      </c>
      <c r="CZ87" s="2">
        <f t="shared" si="137"/>
        <v>-5.151356244065842</v>
      </c>
      <c r="DA87" s="57">
        <f>CZ87*'DEPRECATED - DT-Prelim Calcs'!$C$21/CU$2/'DEPRECATED - DT-Prelim Calcs'!$C$19/'DEPRECATED - DT-Prelim Calcs'!$C$18*3.39*'DEPRECATED - DT-Prelim Calcs'!$C$20</f>
        <v>-103.69872720464174</v>
      </c>
      <c r="DB87" s="46">
        <f t="shared" si="138"/>
        <v>1</v>
      </c>
      <c r="DC87" s="57">
        <f>DA86*'DEPRECATED - DT-Prelim Calcs'!$C$11+DC86</f>
        <v>52.026407009929478</v>
      </c>
      <c r="DD87" s="57">
        <f>DD86+0.5*DA87*'DEPRECATED - DT-Prelim Calcs'!$C$11^2+DC87*'DEPRECATED - DT-Prelim Calcs'!$C$11</f>
        <v>-43491.349998893944</v>
      </c>
      <c r="DE87" s="57">
        <f>MIN('Drive Train'!$F$35-CY86*'DEPRECATED - DT-Prelim Calcs'!$C$21*'Drive Train'!$F$39,DE86+CY$2)</f>
        <v>9.6185423066747582</v>
      </c>
      <c r="DF87" s="57">
        <f>'Drive Train'!$F$35-CY87*'DEPRECATED - DT-Prelim Calcs'!$C$21*'Drive Train'!$F$39</f>
        <v>26.475620610001883</v>
      </c>
      <c r="DG87" s="1">
        <f>IF(DD87&gt;='Drive Train'!$F$29,1,0)</f>
        <v>0</v>
      </c>
      <c r="DH87" s="57">
        <f t="shared" si="139"/>
        <v>-229.99380081702424</v>
      </c>
      <c r="DI87" s="63">
        <f>DI86+'DEPRECATED - DT-Prelim Calcs'!$C$11</f>
        <v>332</v>
      </c>
      <c r="DJ87" s="2">
        <f>DT87/'Drive Train'!$F$35</f>
        <v>0.48999999999999994</v>
      </c>
      <c r="DK87" s="46">
        <f>DR87*12*60/(PI() * 'Drive Train'!$F$15)/DJ$2*DJ87</f>
        <v>-146148.81149364845</v>
      </c>
      <c r="DL87" s="2">
        <f>('DEPRECATED - DT-Prelim Calcs'!$C$6*DJ87-DK87)/('DEPRECATED - DT-Prelim Calcs'!$C$6*DJ87)*'DEPRECATED - DT-Prelim Calcs'!$C$7*DJ87</f>
        <v>67.263195628460181</v>
      </c>
      <c r="DM87" s="57">
        <f>DL87/'DEPRECATED - DT-Prelim Calcs'!$C$7*('DEPRECATED - DT-Prelim Calcs'!$C$8-'DEPRECATED - DT-Prelim Calcs'!$C$9)+'DEPRECATED - DT-Prelim Calcs'!$C$9</f>
        <v>3583.5580909259088</v>
      </c>
      <c r="DN87" s="57">
        <f t="shared" si="110"/>
        <v>93</v>
      </c>
      <c r="DO87" s="2">
        <f t="shared" si="140"/>
        <v>1.1037138828047846</v>
      </c>
      <c r="DP87" s="57">
        <f>DO87*'DEPRECATED - DT-Prelim Calcs'!$C$21/DJ$2/'DEPRECATED - DT-Prelim Calcs'!$C$19/'DEPRECATED - DT-Prelim Calcs'!$C$18*3.39*'DEPRECATED - DT-Prelim Calcs'!$C$20</f>
        <v>25.773080821789936</v>
      </c>
      <c r="DQ87" s="46">
        <f t="shared" si="141"/>
        <v>0</v>
      </c>
      <c r="DR87" s="57">
        <f>DP86*'DEPRECATED - DT-Prelim Calcs'!$C$11+DR86</f>
        <v>-807.77627114589302</v>
      </c>
      <c r="DS87" s="57">
        <f>DS86+0.5*DP87*'DEPRECATED - DT-Prelim Calcs'!$C$11^2+DR87*'DEPRECATED - DT-Prelim Calcs'!$C$11</f>
        <v>-96167.763648663604</v>
      </c>
      <c r="DT87" s="57">
        <f>MIN('Drive Train'!$F$35-DN86*'DEPRECATED - DT-Prelim Calcs'!$C$21*'Drive Train'!$F$39,DT86+DN$2)</f>
        <v>6.0759999999999996</v>
      </c>
      <c r="DU87" s="57">
        <f>'Drive Train'!$F$35-DN87*'DEPRECATED - DT-Prelim Calcs'!$C$21*'Drive Train'!$F$39</f>
        <v>6.0759999999999996</v>
      </c>
      <c r="DV87" s="1">
        <f>IF(DS87&gt;='Drive Train'!$F$29,1,0)</f>
        <v>0</v>
      </c>
      <c r="DW87" s="57">
        <f t="shared" si="142"/>
        <v>103.33333333333333</v>
      </c>
      <c r="DX87" s="63">
        <f>DX86+'DEPRECATED - DT-Prelim Calcs'!$C$11</f>
        <v>332</v>
      </c>
      <c r="DY87" s="2">
        <f>EI87/'Drive Train'!$F$35</f>
        <v>0.48999999999999994</v>
      </c>
      <c r="DZ87" s="46">
        <f>EG87*12*60/(PI() * 'Drive Train'!$F$15)/DY$2*DY87</f>
        <v>-88313.223756805615</v>
      </c>
      <c r="EA87" s="2">
        <f>('DEPRECATED - DT-Prelim Calcs'!$C$6*DY87-DZ87)/('DEPRECATED - DT-Prelim Calcs'!$C$6*DY87)*'DEPRECATED - DT-Prelim Calcs'!$C$7*DY87</f>
        <v>41.112395169587529</v>
      </c>
      <c r="EB87" s="57">
        <f>EA87/'DEPRECATED - DT-Prelim Calcs'!$C$7*('DEPRECATED - DT-Prelim Calcs'!$C$8-'DEPRECATED - DT-Prelim Calcs'!$C$9)+'DEPRECATED - DT-Prelim Calcs'!$C$9</f>
        <v>2191.3806225137259</v>
      </c>
      <c r="EC87" s="57">
        <f t="shared" si="111"/>
        <v>93</v>
      </c>
      <c r="ED87" s="2">
        <f t="shared" si="143"/>
        <v>0.96993038185874991</v>
      </c>
      <c r="EE87" s="57">
        <f>ED87*'DEPRECATED - DT-Prelim Calcs'!$C$21/DY$2/'DEPRECATED - DT-Prelim Calcs'!$C$19/'DEPRECATED - DT-Prelim Calcs'!$C$18*3.39*'DEPRECATED - DT-Prelim Calcs'!$C$20</f>
        <v>25.773080821789936</v>
      </c>
      <c r="EF87" s="46">
        <f t="shared" si="144"/>
        <v>0</v>
      </c>
      <c r="EG87" s="57">
        <f>EE86*'DEPRECATED - DT-Prelim Calcs'!$C$11+EG86</f>
        <v>-428.94894089241222</v>
      </c>
      <c r="EH87" s="57">
        <f>EH86+0.5*EE87*'DEPRECATED - DT-Prelim Calcs'!$C$11^2+EG87*'DEPRECATED - DT-Prelim Calcs'!$C$11</f>
        <v>-141376.77689263344</v>
      </c>
      <c r="EI87" s="57">
        <f>MIN('Drive Train'!$F$35-EC86*'DEPRECATED - DT-Prelim Calcs'!$C$21*'Drive Train'!$F$39,EI86+EC$2)</f>
        <v>6.0759999999999996</v>
      </c>
      <c r="EJ87" s="57">
        <f>'Drive Train'!$F$35-EC87*'DEPRECATED - DT-Prelim Calcs'!$C$21*'Drive Train'!$F$39</f>
        <v>6.0759999999999996</v>
      </c>
      <c r="EK87" s="1">
        <f>IF(EH87&gt;='Drive Train'!$F$29,1,0)</f>
        <v>0</v>
      </c>
      <c r="EL87" s="57">
        <f t="shared" si="145"/>
        <v>103.33333333333333</v>
      </c>
      <c r="EM87" s="63">
        <f>EM86+'DEPRECATED - DT-Prelim Calcs'!$C$11</f>
        <v>332</v>
      </c>
      <c r="EN87" s="2">
        <f>EX87/'Drive Train'!$F$35</f>
        <v>0.48999999999999994</v>
      </c>
      <c r="EO87" s="46">
        <f>EV87*12*60/(PI() * 'Drive Train'!$F$15)/EN$2*EN87</f>
        <v>-61465.73641049811</v>
      </c>
      <c r="EP87" s="2">
        <f>('DEPRECATED - DT-Prelim Calcs'!$C$6*EN87-EO87)/('DEPRECATED - DT-Prelim Calcs'!$C$6*EN87)*'DEPRECATED - DT-Prelim Calcs'!$C$7*EN87</f>
        <v>28.973099765347175</v>
      </c>
      <c r="EQ87" s="57">
        <f>EP87/'DEPRECATED - DT-Prelim Calcs'!$C$7*('DEPRECATED - DT-Prelim Calcs'!$C$8-'DEPRECATED - DT-Prelim Calcs'!$C$9)+'DEPRECATED - DT-Prelim Calcs'!$C$9</f>
        <v>1545.1268464290633</v>
      </c>
      <c r="ER87" s="57">
        <f t="shared" si="112"/>
        <v>93</v>
      </c>
      <c r="ES87" s="2">
        <f t="shared" si="146"/>
        <v>0.86507304327942547</v>
      </c>
      <c r="ET87" s="57">
        <f>ES87*'DEPRECATED - DT-Prelim Calcs'!$C$21/EN$2/'DEPRECATED - DT-Prelim Calcs'!$C$19/'DEPRECATED - DT-Prelim Calcs'!$C$18*3.39*'DEPRECATED - DT-Prelim Calcs'!$C$20</f>
        <v>25.773080821789936</v>
      </c>
      <c r="EU87" s="46">
        <f t="shared" si="147"/>
        <v>0</v>
      </c>
      <c r="EV87" s="57">
        <f>ET86*'DEPRECATED - DT-Prelim Calcs'!$C$11+EV86</f>
        <v>-266.27179530434023</v>
      </c>
      <c r="EW87" s="57">
        <f>EW86+0.5*ET87*'DEPRECATED - DT-Prelim Calcs'!$C$11^2+EV87*'DEPRECATED - DT-Prelim Calcs'!$C$11</f>
        <v>-170275.02904042124</v>
      </c>
      <c r="EX87" s="57">
        <f>MIN('Drive Train'!$F$35-ER86*'DEPRECATED - DT-Prelim Calcs'!$C$21*'Drive Train'!$F$39,EX86+ER$2)</f>
        <v>6.0759999999999996</v>
      </c>
      <c r="EY87" s="57">
        <f>'Drive Train'!$F$35-ER87*'DEPRECATED - DT-Prelim Calcs'!$C$21*'Drive Train'!$F$39</f>
        <v>6.0759999999999996</v>
      </c>
      <c r="EZ87" s="1">
        <f>IF(EW87&gt;='Drive Train'!$F$29,1,0)</f>
        <v>0</v>
      </c>
      <c r="FA87" s="57">
        <f t="shared" si="148"/>
        <v>103.33333333333333</v>
      </c>
      <c r="FB87" s="63">
        <f>FB86+'DEPRECATED - DT-Prelim Calcs'!$C$11</f>
        <v>332</v>
      </c>
      <c r="FC87" s="2">
        <f>FM87/'Drive Train'!$F$35</f>
        <v>0.48999999999999994</v>
      </c>
      <c r="FD87" s="46">
        <f>FK87*12*60/(PI() * 'Drive Train'!$F$15)/FC$2*FC87</f>
        <v>-192336.78886711021</v>
      </c>
      <c r="FE87" s="2">
        <f>('DEPRECATED - DT-Prelim Calcs'!$C$6*FC87-FD87)/('DEPRECATED - DT-Prelim Calcs'!$C$6*FC87)*'DEPRECATED - DT-Prelim Calcs'!$C$7*FC87</f>
        <v>88.147440557173653</v>
      </c>
      <c r="FF87" s="57">
        <f>FE87/'DEPRECATED - DT-Prelim Calcs'!$C$7*('DEPRECATED - DT-Prelim Calcs'!$C$8-'DEPRECATED - DT-Prelim Calcs'!$C$9)+'DEPRECATED - DT-Prelim Calcs'!$C$9</f>
        <v>4695.3624993715266</v>
      </c>
      <c r="FG87" s="57">
        <f t="shared" si="113"/>
        <v>93</v>
      </c>
      <c r="FH87" s="2">
        <f t="shared" si="149"/>
        <v>0.78067567320338405</v>
      </c>
      <c r="FI87" s="57">
        <f>FH87*'DEPRECATED - DT-Prelim Calcs'!$C$21/FC$2/'DEPRECATED - DT-Prelim Calcs'!$C$19/'DEPRECATED - DT-Prelim Calcs'!$C$18*3.39*'DEPRECATED - DT-Prelim Calcs'!$C$20</f>
        <v>25.773080821789936</v>
      </c>
      <c r="FJ87" s="46">
        <f t="shared" si="150"/>
        <v>0</v>
      </c>
      <c r="FK87" s="57">
        <f>FI86*'DEPRECATED - DT-Prelim Calcs'!$C$11+FK86</f>
        <v>-751.92115843698923</v>
      </c>
      <c r="FL87" s="57">
        <f>FL86+0.5*FI87*'DEPRECATED - DT-Prelim Calcs'!$C$11^2+FK87*'DEPRECATED - DT-Prelim Calcs'!$C$11</f>
        <v>-222531.6099944438</v>
      </c>
      <c r="FM87" s="57">
        <f>MIN('Drive Train'!$F$35-FG86*'DEPRECATED - DT-Prelim Calcs'!$C$21*'Drive Train'!$F$39,FM86+FG$2)</f>
        <v>6.0759999999999996</v>
      </c>
      <c r="FN87" s="57">
        <f>'Drive Train'!$F$35-FG87*'DEPRECATED - DT-Prelim Calcs'!$C$21*'Drive Train'!$F$39</f>
        <v>6.0759999999999996</v>
      </c>
      <c r="FO87" s="1">
        <f>IF(FL87&gt;='Drive Train'!$F$29,1,0)</f>
        <v>0</v>
      </c>
      <c r="FP87" s="57">
        <f t="shared" si="151"/>
        <v>103.33333333333333</v>
      </c>
      <c r="FQ87" s="63">
        <f>FQ86+'DEPRECATED - DT-Prelim Calcs'!$C$11</f>
        <v>332</v>
      </c>
      <c r="FR87" s="2">
        <f>GB87/'Drive Train'!$F$35</f>
        <v>0.48999999999999994</v>
      </c>
      <c r="FS87" s="46">
        <f>FZ87*12*60/(PI() * 'Drive Train'!$F$15)/FR$2*FR87</f>
        <v>-51818.35948868253</v>
      </c>
      <c r="FT87" s="2">
        <f>('DEPRECATED - DT-Prelim Calcs'!$C$6*FR87-FS87)/('DEPRECATED - DT-Prelim Calcs'!$C$6*FR87)*'DEPRECATED - DT-Prelim Calcs'!$C$7*FR87</f>
        <v>24.610964984563772</v>
      </c>
      <c r="FU87" s="57">
        <f>FT87/'DEPRECATED - DT-Prelim Calcs'!$C$7*('DEPRECATED - DT-Prelim Calcs'!$C$8-'DEPRECATED - DT-Prelim Calcs'!$C$9)+'DEPRECATED - DT-Prelim Calcs'!$C$9</f>
        <v>1312.9019948213827</v>
      </c>
      <c r="FV87" s="57">
        <f t="shared" si="114"/>
        <v>93</v>
      </c>
      <c r="FW87" s="2">
        <f t="shared" si="152"/>
        <v>0.7112822800297498</v>
      </c>
      <c r="FX87" s="57">
        <f>FW87*'DEPRECATED - DT-Prelim Calcs'!$C$21/FR$2/'DEPRECATED - DT-Prelim Calcs'!$C$19/'DEPRECATED - DT-Prelim Calcs'!$C$18*3.39*'DEPRECATED - DT-Prelim Calcs'!$C$20</f>
        <v>25.773080821789936</v>
      </c>
      <c r="FY87" s="46">
        <f t="shared" si="153"/>
        <v>0</v>
      </c>
      <c r="FZ87" s="57">
        <f>FX86*'DEPRECATED - DT-Prelim Calcs'!$C$11+FZ86</f>
        <v>-184.57162980807254</v>
      </c>
      <c r="GA87" s="57">
        <f>GA86+0.5*FX87*'DEPRECATED - DT-Prelim Calcs'!$C$11^2+FZ87*'DEPRECATED - DT-Prelim Calcs'!$C$11</f>
        <v>-253173.64845559801</v>
      </c>
      <c r="GB87" s="57">
        <f>MIN('Drive Train'!$F$35-FV86*'DEPRECATED - DT-Prelim Calcs'!$C$21*'Drive Train'!$F$39,GB86+FV$2)</f>
        <v>6.0759999999999996</v>
      </c>
      <c r="GC87" s="57">
        <f>'Drive Train'!$F$35-FV87*'DEPRECATED - DT-Prelim Calcs'!$C$21*'Drive Train'!$F$39</f>
        <v>6.0759999999999996</v>
      </c>
      <c r="GD87" s="1">
        <f>IF(GA87&gt;='Drive Train'!$F$29,1,0)</f>
        <v>0</v>
      </c>
      <c r="GE87" s="57">
        <f t="shared" si="154"/>
        <v>103.33333333333333</v>
      </c>
      <c r="GF87" s="63">
        <f>GF86+'DEPRECATED - DT-Prelim Calcs'!$C$11</f>
        <v>332</v>
      </c>
      <c r="GG87" s="2">
        <f>GQ87/'Drive Train'!$F$35</f>
        <v>0.83548387096774201</v>
      </c>
      <c r="GH87" s="46">
        <f>GO87*12*60/(PI() * 'Drive Train'!$F$15)/GG$2*GG87</f>
        <v>-207876.61684745047</v>
      </c>
      <c r="GI87" s="2">
        <f>('DEPRECATED - DT-Prelim Calcs'!$C$6*GG87-GH87)/('DEPRECATED - DT-Prelim Calcs'!$C$6*GG87)*'DEPRECATED - DT-Prelim Calcs'!$C$7*GG87</f>
        <v>96.006507986885097</v>
      </c>
      <c r="GJ87" s="57">
        <f>GI87/'DEPRECATED - DT-Prelim Calcs'!$C$7*('DEPRECATED - DT-Prelim Calcs'!$C$8-'DEPRECATED - DT-Prelim Calcs'!$C$9)+'DEPRECATED - DT-Prelim Calcs'!$C$9</f>
        <v>5113.7518567291936</v>
      </c>
      <c r="GK87" s="57">
        <f t="shared" si="155"/>
        <v>29.999999999999982</v>
      </c>
      <c r="GL87" s="2">
        <f t="shared" si="156"/>
        <v>0.99579519204165001</v>
      </c>
      <c r="GM87" s="57">
        <f>GL87*'DEPRECATED - DT-Prelim Calcs'!$C$21/GG$2/'DEPRECATED - DT-Prelim Calcs'!$C$19/'DEPRECATED - DT-Prelim Calcs'!$C$18*3.39*'DEPRECATED - DT-Prelim Calcs'!$C$20</f>
        <v>25.773080821789936</v>
      </c>
      <c r="GN87" s="46">
        <f t="shared" si="157"/>
        <v>0</v>
      </c>
      <c r="GO87" s="57">
        <f>GM86*'DEPRECATED - DT-Prelim Calcs'!$C$11+GO86</f>
        <v>-607.9571538310081</v>
      </c>
      <c r="GP87" s="57">
        <f>GP86+0.5*GM87*'DEPRECATED - DT-Prelim Calcs'!$C$11^2+GO87*'DEPRECATED - DT-Prelim Calcs'!$C$11</f>
        <v>-119593.99536706829</v>
      </c>
      <c r="GQ87" s="57">
        <f>MIN('Drive Train'!$F$35-GK86*'DEPRECATED - DT-Prelim Calcs'!$C$21*'Drive Train'!$F$39,GQ86+GK$2)</f>
        <v>10.360000000000001</v>
      </c>
      <c r="GR87" s="57">
        <f>'Drive Train'!$F$35-GK87*'DEPRECATED - DT-Prelim Calcs'!$C$21*'Drive Train'!$F$39</f>
        <v>10.360000000000001</v>
      </c>
      <c r="GS87" s="1">
        <f>IF(GP87&gt;='Drive Train'!$F$29,1,0)</f>
        <v>0</v>
      </c>
      <c r="GT87" s="57">
        <f t="shared" si="158"/>
        <v>33.333333333333314</v>
      </c>
      <c r="GU87" s="63">
        <f>GU86+'DEPRECATED - DT-Prelim Calcs'!$C$11</f>
        <v>332</v>
      </c>
      <c r="GV87" s="2">
        <f>HF87/'Drive Train'!$F$35</f>
        <v>0.81720430107526887</v>
      </c>
      <c r="GW87" s="46">
        <f>HD87*12*60/(PI() * 'Drive Train'!$F$15)/GV$2*GV87</f>
        <v>-120736.75479340131</v>
      </c>
      <c r="GX87" s="2">
        <f>('DEPRECATED - DT-Prelim Calcs'!$C$6*GV87-GW87)/('DEPRECATED - DT-Prelim Calcs'!$C$6*GV87)*'DEPRECATED - DT-Prelim Calcs'!$C$7*GV87</f>
        <v>56.56150346354584</v>
      </c>
      <c r="GY87" s="57">
        <f>GX87/'DEPRECATED - DT-Prelim Calcs'!$C$7*('DEPRECATED - DT-Prelim Calcs'!$C$8-'DEPRECATED - DT-Prelim Calcs'!$C$9)+'DEPRECATED - DT-Prelim Calcs'!$C$9</f>
        <v>3013.8373005696808</v>
      </c>
      <c r="GZ87" s="57">
        <f t="shared" si="115"/>
        <v>33.333333333333314</v>
      </c>
      <c r="HA87" s="2">
        <f t="shared" si="159"/>
        <v>0.99579519204165001</v>
      </c>
      <c r="HB87" s="57">
        <f>HA87*'DEPRECATED - DT-Prelim Calcs'!$C$21/GV$2/'DEPRECATED - DT-Prelim Calcs'!$C$19/'DEPRECATED - DT-Prelim Calcs'!$C$18*3.39*'DEPRECATED - DT-Prelim Calcs'!$C$20</f>
        <v>25.773080821789936</v>
      </c>
      <c r="HC87" s="46">
        <f t="shared" si="160"/>
        <v>0</v>
      </c>
      <c r="HD87" s="57">
        <f>HB86*'DEPRECATED - DT-Prelim Calcs'!$C$11+HD86</f>
        <v>-361.00586538314531</v>
      </c>
      <c r="HE87" s="57">
        <f>HE86+0.5*HB87*'DEPRECATED - DT-Prelim Calcs'!$C$11^2+HD87*'DEPRECATED - DT-Prelim Calcs'!$C$11</f>
        <v>-139553.66303731056</v>
      </c>
      <c r="HF87" s="57">
        <f>MIN('Drive Train'!$F$35-GZ86*'DEPRECATED - DT-Prelim Calcs'!$C$21*'Drive Train'!$F$39,HF86+GZ$2)</f>
        <v>10.133333333333335</v>
      </c>
      <c r="HG87" s="57">
        <f>'Drive Train'!$F$35-GZ87*'DEPRECATED - DT-Prelim Calcs'!$C$21*'Drive Train'!$F$39</f>
        <v>10.133333333333335</v>
      </c>
      <c r="HH87" s="1">
        <f>IF(HE87&gt;='Drive Train'!$F$29,1,0)</f>
        <v>0</v>
      </c>
      <c r="HI87" s="57">
        <f t="shared" si="161"/>
        <v>37.037037037037017</v>
      </c>
      <c r="HJ87" s="63">
        <f>HJ86+'DEPRECATED - DT-Prelim Calcs'!$C$11</f>
        <v>332</v>
      </c>
      <c r="HK87" s="2">
        <f>HU87/'Drive Train'!$F$35</f>
        <v>0.79892473118279583</v>
      </c>
      <c r="HL87" s="46">
        <f>HS87*12*60/(PI() * 'Drive Train'!$F$15)/HK$2*HK87</f>
        <v>-4109.1790176873519</v>
      </c>
      <c r="HM87" s="2">
        <f>('DEPRECATED - DT-Prelim Calcs'!$C$6*HK87-HL87)/('DEPRECATED - DT-Prelim Calcs'!$C$6*HK87)*'DEPRECATED - DT-Prelim Calcs'!$C$7*HK87</f>
        <v>3.7834051185907853</v>
      </c>
      <c r="HN87" s="57">
        <f>HM87/'DEPRECATED - DT-Prelim Calcs'!$C$7*('DEPRECATED - DT-Prelim Calcs'!$C$8-'DEPRECATED - DT-Prelim Calcs'!$C$9)+'DEPRECATED - DT-Prelim Calcs'!$C$9</f>
        <v>204.11530154157583</v>
      </c>
      <c r="HO87" s="57">
        <f t="shared" si="116"/>
        <v>36.66666666666665</v>
      </c>
      <c r="HP87" s="2">
        <f t="shared" si="162"/>
        <v>0.99579519204165001</v>
      </c>
      <c r="HQ87" s="57">
        <f>HP87*'DEPRECATED - DT-Prelim Calcs'!$C$21/HK$2/'DEPRECATED - DT-Prelim Calcs'!$C$19/'DEPRECATED - DT-Prelim Calcs'!$C$18*3.39*'DEPRECATED - DT-Prelim Calcs'!$C$20</f>
        <v>25.773080821789936</v>
      </c>
      <c r="HR87" s="46">
        <f t="shared" si="163"/>
        <v>0</v>
      </c>
      <c r="HS87" s="57">
        <f>HQ86*'DEPRECATED - DT-Prelim Calcs'!$C$11+HS86</f>
        <v>-12.567665120200374</v>
      </c>
      <c r="HT87" s="57">
        <f>HT86+0.5*HQ87*'DEPRECATED - DT-Prelim Calcs'!$C$11^2+HS87*'DEPRECATED - DT-Prelim Calcs'!$C$11</f>
        <v>-130922.75633179295</v>
      </c>
      <c r="HU87" s="57">
        <f>MIN('Drive Train'!$F$35-HO86*'DEPRECATED - DT-Prelim Calcs'!$C$21*'Drive Train'!$F$39,HU86+HO$2)</f>
        <v>9.9066666666666681</v>
      </c>
      <c r="HV87" s="57">
        <f>'Drive Train'!$F$35-HO87*'DEPRECATED - DT-Prelim Calcs'!$C$21*'Drive Train'!$F$39</f>
        <v>9.9066666666666681</v>
      </c>
      <c r="HW87" s="1">
        <f>IF(HT87&gt;='Drive Train'!$F$29,1,0)</f>
        <v>0</v>
      </c>
      <c r="HX87" s="57">
        <f t="shared" si="164"/>
        <v>40.740740740740726</v>
      </c>
      <c r="HY87" s="63">
        <f>HY86+'DEPRECATED - DT-Prelim Calcs'!$C$11</f>
        <v>332</v>
      </c>
      <c r="HZ87" s="2">
        <f>IJ87/'Drive Train'!$F$35</f>
        <v>0.93155630465481198</v>
      </c>
      <c r="IA87" s="46">
        <f>IH87*12*60/(PI() * 'Drive Train'!$F$15)/HZ$2*HZ87</f>
        <v>-2165.8898012549007</v>
      </c>
      <c r="IB87" s="2">
        <f>('DEPRECATED - DT-Prelim Calcs'!$C$6*HZ87-IA87)/('DEPRECATED - DT-Prelim Calcs'!$C$6*HZ87)*'DEPRECATED - DT-Prelim Calcs'!$C$7*HZ87</f>
        <v>3.2243742253671237</v>
      </c>
      <c r="IC87" s="57">
        <f>IB87/'DEPRECATED - DT-Prelim Calcs'!$C$7*('DEPRECATED - DT-Prelim Calcs'!$C$8-'DEPRECATED - DT-Prelim Calcs'!$C$9)+'DEPRECATED - DT-Prelim Calcs'!$C$9</f>
        <v>174.35444527576846</v>
      </c>
      <c r="ID87" s="57">
        <f t="shared" si="117"/>
        <v>39.999999999999986</v>
      </c>
      <c r="IE87" s="2">
        <f t="shared" si="165"/>
        <v>0.87086742310787346</v>
      </c>
      <c r="IF87" s="57">
        <f>IE87*'DEPRECATED - DT-Prelim Calcs'!$C$21/HZ$2/'DEPRECATED - DT-Prelim Calcs'!$C$19/'DEPRECATED - DT-Prelim Calcs'!$C$18*3.39*'DEPRECATED - DT-Prelim Calcs'!$C$20</f>
        <v>22.539711639704702</v>
      </c>
      <c r="IG87" s="46">
        <f t="shared" si="166"/>
        <v>0</v>
      </c>
      <c r="IH87" s="57">
        <f>IF86*'DEPRECATED - DT-Prelim Calcs'!$C$11+IH86</f>
        <v>-5.6811028286454004</v>
      </c>
      <c r="II87" s="57">
        <f>II86+0.5*IF87*'DEPRECATED - DT-Prelim Calcs'!$C$11^2+IH87*'DEPRECATED - DT-Prelim Calcs'!$C$11</f>
        <v>-156318.19286646586</v>
      </c>
      <c r="IJ87" s="57">
        <f>MIN('Drive Train'!$F$35-ID86*'DEPRECATED - DT-Prelim Calcs'!$C$21*'Drive Train'!$F$39,IJ86+ID$2)</f>
        <v>11.551298177719669</v>
      </c>
      <c r="IK87" s="57">
        <f>'Drive Train'!$F$35-ID87*'DEPRECATED - DT-Prelim Calcs'!$C$21*'Drive Train'!$F$39</f>
        <v>9.6800000000000015</v>
      </c>
      <c r="IL87" s="1">
        <f>IF(II87&gt;='Drive Train'!$F$29,1,0)</f>
        <v>0</v>
      </c>
      <c r="IM87" s="57">
        <f t="shared" si="167"/>
        <v>44.444444444444429</v>
      </c>
      <c r="IN87" s="63">
        <f>IN86+'DEPRECATED - DT-Prelim Calcs'!$C$11</f>
        <v>332</v>
      </c>
      <c r="IO87" s="2">
        <f>IY87/'Drive Train'!$F$35</f>
        <v>0.76236559139784954</v>
      </c>
      <c r="IP87" s="46">
        <f>IW87*12*60/(PI() * 'Drive Train'!$F$15)/IO$2*IO87</f>
        <v>-236516.40191392475</v>
      </c>
      <c r="IQ87" s="2">
        <f>('DEPRECATED - DT-Prelim Calcs'!$C$6*IO87-IP87)/('DEPRECATED - DT-Prelim Calcs'!$C$6*IO87)*'DEPRECATED - DT-Prelim Calcs'!$C$7*IO87</f>
        <v>108.77998937030797</v>
      </c>
      <c r="IR87" s="57">
        <f>IQ87/'DEPRECATED - DT-Prelim Calcs'!$C$7*('DEPRECATED - DT-Prelim Calcs'!$C$8-'DEPRECATED - DT-Prelim Calcs'!$C$9)+'DEPRECATED - DT-Prelim Calcs'!$C$9</f>
        <v>5793.7674839047768</v>
      </c>
      <c r="IS87" s="57">
        <f t="shared" si="118"/>
        <v>43.333333333333321</v>
      </c>
      <c r="IT87" s="2">
        <f t="shared" si="168"/>
        <v>0.99579519204165001</v>
      </c>
      <c r="IU87" s="57">
        <f>IT87*'DEPRECATED - DT-Prelim Calcs'!$C$21/IO$2/'DEPRECATED - DT-Prelim Calcs'!$C$19/'DEPRECATED - DT-Prelim Calcs'!$C$18*3.39*'DEPRECATED - DT-Prelim Calcs'!$C$20</f>
        <v>25.773080821789936</v>
      </c>
      <c r="IV87" s="46">
        <f t="shared" si="169"/>
        <v>0</v>
      </c>
      <c r="IW87" s="57">
        <f>IU86*'DEPRECATED - DT-Prelim Calcs'!$C$11+IW86</f>
        <v>-758.05964919258156</v>
      </c>
      <c r="IX87" s="57">
        <f>IX86+0.5*IU87*'DEPRECATED - DT-Prelim Calcs'!$C$11^2+IW87*'DEPRECATED - DT-Prelim Calcs'!$C$11</f>
        <v>-150025.74192800632</v>
      </c>
      <c r="IY87" s="57">
        <f>MIN('Drive Train'!$F$35-IS86*'DEPRECATED - DT-Prelim Calcs'!$C$21*'Drive Train'!$F$39,IY86+IS$2)</f>
        <v>9.4533333333333349</v>
      </c>
      <c r="IZ87" s="57">
        <f>'Drive Train'!$F$35-IS87*'DEPRECATED - DT-Prelim Calcs'!$C$21*'Drive Train'!$F$39</f>
        <v>9.4533333333333349</v>
      </c>
      <c r="JA87" s="1">
        <f>IF(IX87&gt;='Drive Train'!$F$29,1,0)</f>
        <v>0</v>
      </c>
      <c r="JB87" s="57">
        <f t="shared" si="170"/>
        <v>48.148148148148138</v>
      </c>
      <c r="JC87" s="63">
        <f>JC86+'DEPRECATED - DT-Prelim Calcs'!$C$11</f>
        <v>332</v>
      </c>
      <c r="JD87" s="2">
        <f>JN87/'Drive Train'!$F$35</f>
        <v>0.74408602150537628</v>
      </c>
      <c r="JE87" s="46">
        <f>JL87*12*60/(PI() * 'Drive Train'!$F$15)/JD$2*JD87</f>
        <v>-4512.8649753076143</v>
      </c>
      <c r="JF87" s="2">
        <f>('DEPRECATED - DT-Prelim Calcs'!$C$6*JD87-JE87)/('DEPRECATED - DT-Prelim Calcs'!$C$6*JD87)*'DEPRECATED - DT-Prelim Calcs'!$C$7*JD87</f>
        <v>3.8337735014135759</v>
      </c>
      <c r="JG87" s="57">
        <f>JF87/'DEPRECATED - DT-Prelim Calcs'!$C$7*('DEPRECATED - DT-Prelim Calcs'!$C$8-'DEPRECATED - DT-Prelim Calcs'!$C$9)+'DEPRECATED - DT-Prelim Calcs'!$C$9</f>
        <v>206.79673868521235</v>
      </c>
      <c r="JH87" s="57">
        <f t="shared" si="119"/>
        <v>46.666666666666657</v>
      </c>
      <c r="JI87" s="2">
        <f t="shared" si="171"/>
        <v>0.99579519204165001</v>
      </c>
      <c r="JJ87" s="57">
        <f>JI87*'DEPRECATED - DT-Prelim Calcs'!$C$21/JD$2/'DEPRECATED - DT-Prelim Calcs'!$C$19/'DEPRECATED - DT-Prelim Calcs'!$C$18*3.39*'DEPRECATED - DT-Prelim Calcs'!$C$20</f>
        <v>25.773080821789936</v>
      </c>
      <c r="JK87" s="46">
        <f t="shared" si="172"/>
        <v>0</v>
      </c>
      <c r="JL87" s="57">
        <f>JJ86*'DEPRECATED - DT-Prelim Calcs'!$C$11+JL86</f>
        <v>-14.819535690346783</v>
      </c>
      <c r="JM87" s="57">
        <f>JM86+0.5*JJ87*'DEPRECATED - DT-Prelim Calcs'!$C$11^2+JL87*'DEPRECATED - DT-Prelim Calcs'!$C$11</f>
        <v>-157143.40344426793</v>
      </c>
      <c r="JN87" s="57">
        <f>MIN('Drive Train'!$F$35-JH86*'DEPRECATED - DT-Prelim Calcs'!$C$21*'Drive Train'!$F$39,JN86+JH$2)</f>
        <v>9.2266666666666666</v>
      </c>
      <c r="JO87" s="57">
        <f>'Drive Train'!$F$35-JH87*'DEPRECATED - DT-Prelim Calcs'!$C$21*'Drive Train'!$F$39</f>
        <v>9.2266666666666666</v>
      </c>
      <c r="JP87" s="1">
        <f>IF(JM87&gt;='Drive Train'!$F$29,1,0)</f>
        <v>0</v>
      </c>
      <c r="JQ87" s="57">
        <f>MIN(JG87,'DEPRECATED - DT-Prelim Calcs'!$C$10)*'DEPRECATED - DT-Prelim Calcs'!$C$11*1000/60/60</f>
        <v>103.33333333333333</v>
      </c>
      <c r="JR87" s="63">
        <f>JR86+'DEPRECATED - DT-Prelim Calcs'!$C$11</f>
        <v>332</v>
      </c>
      <c r="JS87" s="2">
        <f>KC87/'Drive Train'!$F$35</f>
        <v>0.72580645161290325</v>
      </c>
      <c r="JT87" s="46">
        <f>KA87*12*60/(PI() * 'Drive Train'!$F$15)/JS$2*JS87</f>
        <v>-96277.223949082632</v>
      </c>
      <c r="JU87" s="2">
        <f>('DEPRECATED - DT-Prelim Calcs'!$C$6*JS87-JT87)/('DEPRECATED - DT-Prelim Calcs'!$C$6*JS87)*'DEPRECATED - DT-Prelim Calcs'!$C$7*JS87</f>
        <v>45.281671919360676</v>
      </c>
      <c r="JV87" s="57">
        <f>JU87/'DEPRECATED - DT-Prelim Calcs'!$C$7*('DEPRECATED - DT-Prelim Calcs'!$C$8-'DEPRECATED - DT-Prelim Calcs'!$C$9)+'DEPRECATED - DT-Prelim Calcs'!$C$9</f>
        <v>2413.3383847526861</v>
      </c>
      <c r="JW87" s="57">
        <f t="shared" si="120"/>
        <v>49.999999999999993</v>
      </c>
      <c r="JX87" s="2">
        <f t="shared" si="173"/>
        <v>0.99579519204165001</v>
      </c>
      <c r="JY87" s="57">
        <f>JX87*'DEPRECATED - DT-Prelim Calcs'!$C$21/JS$2/'DEPRECATED - DT-Prelim Calcs'!$C$19/'DEPRECATED - DT-Prelim Calcs'!$C$18*3.39*'DEPRECATED - DT-Prelim Calcs'!$C$20</f>
        <v>25.773080821789936</v>
      </c>
      <c r="JZ87" s="46">
        <f t="shared" si="174"/>
        <v>0</v>
      </c>
      <c r="KA87" s="57">
        <f>JY86*'DEPRECATED - DT-Prelim Calcs'!$C$11+KA86</f>
        <v>-324.12172258874682</v>
      </c>
      <c r="KB87" s="57">
        <f>KB86+0.5*JY87*'DEPRECATED - DT-Prelim Calcs'!$C$11^2+KA87*'DEPRECATED - DT-Prelim Calcs'!$C$11</f>
        <v>-147021.58527467874</v>
      </c>
      <c r="KC87" s="57">
        <f>MIN('Drive Train'!$F$35-JW86*'DEPRECATED - DT-Prelim Calcs'!$C$21*'Drive Train'!$F$39,KC86+JW$2)</f>
        <v>9</v>
      </c>
      <c r="KD87" s="57">
        <f>'Drive Train'!$F$35-JW87*'DEPRECATED - DT-Prelim Calcs'!$C$21*'Drive Train'!$F$39</f>
        <v>9</v>
      </c>
      <c r="KE87" s="1">
        <f>IF(KB87&gt;='Drive Train'!$F$29,1,0)</f>
        <v>0</v>
      </c>
      <c r="KF87" s="57">
        <f>MIN(JV87,'DEPRECATED - DT-Prelim Calcs'!$C$10)*'DEPRECATED - DT-Prelim Calcs'!$C$11*1000/60/60</f>
        <v>103.33333333333333</v>
      </c>
      <c r="KG87" s="63">
        <f>KG86+'DEPRECATED - DT-Prelim Calcs'!$C$11</f>
        <v>332</v>
      </c>
      <c r="KH87" s="2">
        <f>KR87/'Drive Train'!$F$35</f>
        <v>0.7075268817204301</v>
      </c>
      <c r="KI87" s="46">
        <f>KP87*12*60/(PI() * 'Drive Train'!$F$15)/KH$2*KH87</f>
        <v>-173465.12903472592</v>
      </c>
      <c r="KJ87" s="2">
        <f>('DEPRECATED - DT-Prelim Calcs'!$C$6*KH87-KI87)/('DEPRECATED - DT-Prelim Calcs'!$C$6*KH87)*'DEPRECATED - DT-Prelim Calcs'!$C$7*KH87</f>
        <v>80.138715952617815</v>
      </c>
      <c r="KK87" s="57">
        <f>KJ87/'DEPRECATED - DT-Prelim Calcs'!$C$7*('DEPRECATED - DT-Prelim Calcs'!$C$8-'DEPRECATED - DT-Prelim Calcs'!$C$9)+'DEPRECATED - DT-Prelim Calcs'!$C$9</f>
        <v>4269.0059156518109</v>
      </c>
      <c r="KL87" s="57">
        <f t="shared" si="121"/>
        <v>53.333333333333329</v>
      </c>
      <c r="KM87" s="2">
        <f t="shared" si="175"/>
        <v>0.99579519204165001</v>
      </c>
      <c r="KN87" s="57">
        <f>KM87*'DEPRECATED - DT-Prelim Calcs'!$C$21/KH$2/'DEPRECATED - DT-Prelim Calcs'!$C$19/'DEPRECATED - DT-Prelim Calcs'!$C$18*3.39*'DEPRECATED - DT-Prelim Calcs'!$C$20</f>
        <v>25.773080821789936</v>
      </c>
      <c r="KO87" s="46">
        <f t="shared" si="176"/>
        <v>0</v>
      </c>
      <c r="KP87" s="57">
        <f>KN86*'DEPRECATED - DT-Prelim Calcs'!$C$11+KP86</f>
        <v>-599.06595836576298</v>
      </c>
      <c r="KQ87" s="57">
        <f>KQ86+0.5*KN87*'DEPRECATED - DT-Prelim Calcs'!$C$11^2+KP87*'DEPRECATED - DT-Prelim Calcs'!$C$11</f>
        <v>-182962.27998943697</v>
      </c>
      <c r="KR87" s="57">
        <f>MIN('Drive Train'!$F$35-KL86*'DEPRECATED - DT-Prelim Calcs'!$C$21*'Drive Train'!$F$39,KR86+KL$2)</f>
        <v>8.7733333333333334</v>
      </c>
      <c r="KS87" s="57">
        <f>'Drive Train'!$F$35-KL87*'DEPRECATED - DT-Prelim Calcs'!$C$21*'Drive Train'!$F$39</f>
        <v>8.7733333333333334</v>
      </c>
      <c r="KT87" s="1">
        <f>IF(KQ87&gt;='Drive Train'!$F$29,1,0)</f>
        <v>0</v>
      </c>
      <c r="KU87" s="57">
        <f>MIN(KK87,'DEPRECATED - DT-Prelim Calcs'!$C$10)*'DEPRECATED - DT-Prelim Calcs'!$C$11*1000/60/60</f>
        <v>103.33333333333333</v>
      </c>
      <c r="KV87" s="63">
        <f>KV86+'DEPRECATED - DT-Prelim Calcs'!$C$11</f>
        <v>332</v>
      </c>
      <c r="KW87" s="2">
        <f>LG87/'Drive Train'!$F$35</f>
        <v>0.68924731182795695</v>
      </c>
      <c r="KX87" s="46">
        <f>LE87*12*60/(PI() * 'Drive Train'!$F$15)/KW$2*KW87</f>
        <v>-307956.05378641811</v>
      </c>
      <c r="KY87" s="2">
        <f>('DEPRECATED - DT-Prelim Calcs'!$C$6*KW87-KX87)/('DEPRECATED - DT-Prelim Calcs'!$C$6*KW87)*'DEPRECATED - DT-Prelim Calcs'!$C$7*KW87</f>
        <v>140.90575574482014</v>
      </c>
      <c r="KZ87" s="57">
        <f>KY87/'DEPRECATED - DT-Prelim Calcs'!$C$7*('DEPRECATED - DT-Prelim Calcs'!$C$8-'DEPRECATED - DT-Prelim Calcs'!$C$9)+'DEPRECATED - DT-Prelim Calcs'!$C$9</f>
        <v>7504.0313120582668</v>
      </c>
      <c r="LA87" s="57">
        <f t="shared" si="122"/>
        <v>56.666666666666664</v>
      </c>
      <c r="LB87" s="2">
        <f t="shared" si="177"/>
        <v>0.99579519204165001</v>
      </c>
      <c r="LC87" s="57">
        <f>LB87*'DEPRECATED - DT-Prelim Calcs'!$C$21/KW$2/'DEPRECATED - DT-Prelim Calcs'!$C$19/'DEPRECATED - DT-Prelim Calcs'!$C$18*3.39*'DEPRECATED - DT-Prelim Calcs'!$C$20</f>
        <v>25.773080821789936</v>
      </c>
      <c r="LD87" s="46">
        <f t="shared" si="178"/>
        <v>0</v>
      </c>
      <c r="LE87" s="57">
        <f>LC86*'DEPRECATED - DT-Prelim Calcs'!$C$11+LE86</f>
        <v>-1091.7396117329663</v>
      </c>
      <c r="LF87" s="57">
        <f>LF86+0.5*LC87*'DEPRECATED - DT-Prelim Calcs'!$C$11^2+LE87*'DEPRECATED - DT-Prelim Calcs'!$C$11</f>
        <v>-162786.97525067773</v>
      </c>
      <c r="LG87" s="57">
        <f>MIN('Drive Train'!$F$35-LA86*'DEPRECATED - DT-Prelim Calcs'!$C$21*'Drive Train'!$F$39,LG86+LA$2)</f>
        <v>8.5466666666666669</v>
      </c>
      <c r="LH87" s="57">
        <f>'Drive Train'!$F$35-LA87*'DEPRECATED - DT-Prelim Calcs'!$C$21*'Drive Train'!$F$39</f>
        <v>8.5466666666666669</v>
      </c>
      <c r="LI87" s="1">
        <f>IF(LF87&gt;='Drive Train'!$F$29,1,0)</f>
        <v>0</v>
      </c>
      <c r="LJ87" s="57">
        <f>MIN(KZ87,'DEPRECATED - DT-Prelim Calcs'!$C$10)*'DEPRECATED - DT-Prelim Calcs'!$C$11*1000/60/60</f>
        <v>103.33333333333333</v>
      </c>
      <c r="LK87" s="63">
        <f>LK86+'DEPRECATED - DT-Prelim Calcs'!$C$11</f>
        <v>332</v>
      </c>
      <c r="LL87" s="2">
        <f>LV87/'Drive Train'!$F$35</f>
        <v>0.67096774193548392</v>
      </c>
      <c r="LM87" s="46">
        <f>LT87*12*60/(PI() * 'Drive Train'!$F$15)/LL$2*LL87</f>
        <v>-216715.4948577715</v>
      </c>
      <c r="LN87" s="2">
        <f>('DEPRECATED - DT-Prelim Calcs'!$C$6*LL87-LM87)/('DEPRECATED - DT-Prelim Calcs'!$C$6*LL87)*'DEPRECATED - DT-Prelim Calcs'!$C$7*LL87</f>
        <v>99.60658997049029</v>
      </c>
      <c r="LO87" s="57">
        <f>LN87/'DEPRECATED - DT-Prelim Calcs'!$C$7*('DEPRECATED - DT-Prelim Calcs'!$C$8-'DEPRECATED - DT-Prelim Calcs'!$C$9)+'DEPRECATED - DT-Prelim Calcs'!$C$9</f>
        <v>5305.4076735327399</v>
      </c>
      <c r="LP87" s="57">
        <f t="shared" si="123"/>
        <v>60</v>
      </c>
      <c r="LQ87" s="2">
        <f t="shared" si="179"/>
        <v>0.99579519204165001</v>
      </c>
      <c r="LR87" s="57">
        <f>LQ87*'DEPRECATED - DT-Prelim Calcs'!$C$21/LL$2/'DEPRECATED - DT-Prelim Calcs'!$C$19/'DEPRECATED - DT-Prelim Calcs'!$C$18*3.39*'DEPRECATED - DT-Prelim Calcs'!$C$20</f>
        <v>25.773080821789936</v>
      </c>
      <c r="LS87" s="46">
        <f t="shared" si="180"/>
        <v>0</v>
      </c>
      <c r="LT87" s="57">
        <f>LR86*'DEPRECATED - DT-Prelim Calcs'!$C$11+LT86</f>
        <v>-789.21208346390256</v>
      </c>
      <c r="LU87" s="57">
        <f>LU86+0.5*LR87*'DEPRECATED - DT-Prelim Calcs'!$C$11^2+LT87*'DEPRECATED - DT-Prelim Calcs'!$C$11</f>
        <v>-164890.51610249915</v>
      </c>
      <c r="LV87" s="57">
        <f>MIN('Drive Train'!$F$35-LP86*'DEPRECATED - DT-Prelim Calcs'!$C$21*'Drive Train'!$F$39,LV86+LP$2)</f>
        <v>8.32</v>
      </c>
      <c r="LW87" s="57">
        <f>'Drive Train'!$F$35-LP87*'DEPRECATED - DT-Prelim Calcs'!$C$21*'Drive Train'!$F$39</f>
        <v>8.32</v>
      </c>
      <c r="LX87" s="1">
        <f>IF(LU87&gt;='Drive Train'!$F$29,1,0)</f>
        <v>0</v>
      </c>
      <c r="LY87" s="57">
        <f>MIN(LO87,'DEPRECATED - DT-Prelim Calcs'!$C$10)*'DEPRECATED - DT-Prelim Calcs'!$C$11*1000/60/60</f>
        <v>103.33333333333333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Train'!$AA$49 + V87*(1-'Drive Train'!$AA$49))</f>
        <v>0</v>
      </c>
      <c r="W88" s="57">
        <f t="shared" si="96"/>
        <v>0</v>
      </c>
      <c r="X88" s="2">
        <f>MAX(MIN(IF(AND(AI87=1,AG88&lt;0),-1,1)*(W88-$C$9)/($C$8-$C$9)*$C$7-$C$29*AE88/T$2 -  AI87*$C$29/2,X$2),MAX(X$4:X87)*-1)</f>
        <v>-0.2458281045106315</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Train'!$F$39,AG87+W$2)-$C$3,IF(AE87-1&lt;=0,0,IF($C$32=Motors!$C$29,MAX(MAX(AG$4:AG87)*-1,AG87-W$2),MAX(0,MAX(AG$4:AG87)*-1,AG87-W$2))))</f>
        <v>0</v>
      </c>
      <c r="AH88" s="57">
        <f>'Drive Train'!$F$35-ABS(W88)*'DEPRECATED - DT-Prelim Calcs'!$C$21*'Drive Train'!$F$39</f>
        <v>12.4</v>
      </c>
      <c r="AI88" s="1">
        <f>IF(AJ88&gt;='Drive Train'!$F$29,1,0)</f>
        <v>1</v>
      </c>
      <c r="AJ88" s="57">
        <f>AJ87+0.5*Y88*'DEPRECATED - DT-Prelim Calcs'!$C$11^2+AE88*'DEPRECATED - DT-Prelim Calcs'!$C$11</f>
        <v>784.33981740885292</v>
      </c>
      <c r="AK88" s="57">
        <f t="shared" si="181"/>
        <v>0</v>
      </c>
      <c r="AL88" s="63">
        <f>AL87+'DEPRECATED - DT-Prelim Calcs'!$C$11</f>
        <v>336</v>
      </c>
      <c r="AM88" s="2">
        <f>AW88/'Drive Train'!$F$35</f>
        <v>0.8888264918705735</v>
      </c>
      <c r="AN88" s="46">
        <f>AU88*12*60/(PI() * 'Drive Train'!$F$15)/AM$2*AM88</f>
        <v>4007.413172015079</v>
      </c>
      <c r="AO88" s="2">
        <f>('DEPRECATED - DT-Prelim Calcs'!$C$6*AM88-AN88)/('DEPRECATED - DT-Prelim Calcs'!$C$6*AM88)*'DEPRECATED - DT-Prelim Calcs'!$C$7*AM88</f>
        <v>0.33008952935623603</v>
      </c>
      <c r="AP88" s="57">
        <f>AO88/'DEPRECATED - DT-Prelim Calcs'!$C$7*('DEPRECATED - DT-Prelim Calcs'!$C$8-'DEPRECATED - DT-Prelim Calcs'!$C$9)+'DEPRECATED - DT-Prelim Calcs'!$C$9</f>
        <v>20.272816023404598</v>
      </c>
      <c r="AQ88" s="57">
        <f t="shared" si="105"/>
        <v>20.272816023404598</v>
      </c>
      <c r="AR88" s="2">
        <f t="shared" si="125"/>
        <v>-1.5824033194888898E-9</v>
      </c>
      <c r="AS88" s="57">
        <f>AR88*'DEPRECATED - DT-Prelim Calcs'!$C$21/AM$2/'DEPRECATED - DT-Prelim Calcs'!$C$19/'DEPRECATED - DT-Prelim Calcs'!$C$18*3.39*'DEPRECATED - DT-Prelim Calcs'!$C$20</f>
        <v>-1.1467573364586006E-8</v>
      </c>
      <c r="AT88" s="46">
        <f t="shared" si="126"/>
        <v>0</v>
      </c>
      <c r="AU88" s="57">
        <f>AS87*'DEPRECATED - DT-Prelim Calcs'!$C$11+AU87</f>
        <v>39.345448734463297</v>
      </c>
      <c r="AV88" s="57">
        <f>AV87+0.5*AS88*'DEPRECATED - DT-Prelim Calcs'!$C$11^2+AU88*'DEPRECATED - DT-Prelim Calcs'!$C$11</f>
        <v>13177.271590391692</v>
      </c>
      <c r="AW88" s="57">
        <f>MIN('Drive Train'!$F$35-AQ87*'DEPRECATED - DT-Prelim Calcs'!$C$21*'Drive Train'!$F$39,AW87+AQ$2)</f>
        <v>11.021448499195111</v>
      </c>
      <c r="AX88" s="57">
        <f>'Drive Train'!$F$35-AQ88*'DEPRECATED - DT-Prelim Calcs'!$C$21*'Drive Train'!$F$39</f>
        <v>11.021448510408488</v>
      </c>
      <c r="AY88" s="1">
        <f>IF(AV88&gt;='Drive Train'!$F$29,1,0)</f>
        <v>1</v>
      </c>
      <c r="AZ88" s="57">
        <f t="shared" si="127"/>
        <v>22.525351137116218</v>
      </c>
      <c r="BA88" s="63">
        <f>BA87+'DEPRECATED - DT-Prelim Calcs'!$C$11</f>
        <v>336</v>
      </c>
      <c r="BB88" s="2">
        <f>BL88/'Drive Train'!$F$35</f>
        <v>0.48999999999999994</v>
      </c>
      <c r="BC88" s="46">
        <f>BJ88*12*60/(PI() * 'Drive Train'!$F$15)/BB$2*BB88</f>
        <v>5110.3495910518495</v>
      </c>
      <c r="BD88" s="2">
        <f>('DEPRECATED - DT-Prelim Calcs'!$C$6*BB88-BC88)/('DEPRECATED - DT-Prelim Calcs'!$C$6*BB88)*'DEPRECATED - DT-Prelim Calcs'!$C$7*BB88</f>
        <v>-1.1297833985806676</v>
      </c>
      <c r="BE88" s="57">
        <f>BD88/'DEPRECATED - DT-Prelim Calcs'!$C$7*('DEPRECATED - DT-Prelim Calcs'!$C$8-'DEPRECATED - DT-Prelim Calcs'!$C$9)+'DEPRECATED - DT-Prelim Calcs'!$C$9</f>
        <v>-57.445730306182426</v>
      </c>
      <c r="BF88" s="57">
        <f t="shared" si="106"/>
        <v>-57.445730306182426</v>
      </c>
      <c r="BG88" s="2">
        <f t="shared" si="128"/>
        <v>-1.893336332414906</v>
      </c>
      <c r="BH88" s="57">
        <f>BG88*'DEPRECATED - DT-Prelim Calcs'!$C$21/BB$2/'DEPRECATED - DT-Prelim Calcs'!$C$19/'DEPRECATED - DT-Prelim Calcs'!$C$18*3.39*'DEPRECATED - DT-Prelim Calcs'!$C$20</f>
        <v>-19.8190554953968</v>
      </c>
      <c r="BI88" s="46">
        <f t="shared" si="129"/>
        <v>1</v>
      </c>
      <c r="BJ88" s="57">
        <f>BH87*'DEPRECATED - DT-Prelim Calcs'!$C$11+BJ87</f>
        <v>63.008778385102417</v>
      </c>
      <c r="BK88" s="57">
        <f>BK87+0.5*BH88*'DEPRECATED - DT-Prelim Calcs'!$C$11^2+BJ88*'DEPRECATED - DT-Prelim Calcs'!$C$11</f>
        <v>7884.1703074799671</v>
      </c>
      <c r="BL88" s="57">
        <f>MIN('Drive Train'!$F$35-BF87*'DEPRECATED - DT-Prelim Calcs'!$C$21*'Drive Train'!$F$39,BL87+BF$2)</f>
        <v>6.0759999999999996</v>
      </c>
      <c r="BM88" s="57">
        <f>'Drive Train'!$F$35-BF88*'DEPRECATED - DT-Prelim Calcs'!$C$21*'Drive Train'!$F$39</f>
        <v>16.306309660820407</v>
      </c>
      <c r="BN88" s="1">
        <f>IF(BK88&gt;='Drive Train'!$F$29,1,0)</f>
        <v>1</v>
      </c>
      <c r="BO88" s="57">
        <f t="shared" si="130"/>
        <v>-63.828589229091584</v>
      </c>
      <c r="BP88" s="63">
        <f>BP87+'DEPRECATED - DT-Prelim Calcs'!$C$11</f>
        <v>336</v>
      </c>
      <c r="BQ88" s="2">
        <f>CA88/'Drive Train'!$F$35</f>
        <v>0.48999999999999994</v>
      </c>
      <c r="BR88" s="46">
        <f>BY88*12*60/(PI() * 'Drive Train'!$F$15)/BQ$2*BQ88</f>
        <v>7200.4184332288796</v>
      </c>
      <c r="BS88" s="2">
        <f>('DEPRECATED - DT-Prelim Calcs'!$C$6*BQ88-BR88)/('DEPRECATED - DT-Prelim Calcs'!$C$6*BQ88)*'DEPRECATED - DT-Prelim Calcs'!$C$7*BQ88</f>
        <v>-2.0748239069571484</v>
      </c>
      <c r="BT88" s="57">
        <f>BS88/'DEPRECATED - DT-Prelim Calcs'!$C$7*('DEPRECATED - DT-Prelim Calcs'!$C$8-'DEPRECATED - DT-Prelim Calcs'!$C$9)+'DEPRECATED - DT-Prelim Calcs'!$C$9</f>
        <v>-107.75639305502163</v>
      </c>
      <c r="BU88" s="57">
        <f t="shared" si="107"/>
        <v>-107.75639305502163</v>
      </c>
      <c r="BV88" s="2">
        <f t="shared" si="131"/>
        <v>-3.1506604072922308</v>
      </c>
      <c r="BW88" s="57">
        <f>BV88*'DEPRECATED - DT-Prelim Calcs'!$C$21/BQ$2/'DEPRECATED - DT-Prelim Calcs'!$C$19/'DEPRECATED - DT-Prelim Calcs'!$C$18*3.39*'DEPRECATED - DT-Prelim Calcs'!$C$20</f>
        <v>-43.128300947407524</v>
      </c>
      <c r="BX88" s="46">
        <f t="shared" si="132"/>
        <v>1</v>
      </c>
      <c r="BY88" s="57">
        <f>BW87*'DEPRECATED - DT-Prelim Calcs'!$C$11+BY87</f>
        <v>67.889500758116384</v>
      </c>
      <c r="BZ88" s="57">
        <f>BZ87+0.5*BW88*'DEPRECATED - DT-Prelim Calcs'!$C$11^2+BY88*'DEPRECATED - DT-Prelim Calcs'!$C$11</f>
        <v>-6120.6487985859594</v>
      </c>
      <c r="CA88" s="57">
        <f>MIN('Drive Train'!$F$35-BU87*'DEPRECATED - DT-Prelim Calcs'!$C$21*'Drive Train'!$F$39,CA87+BU$2)</f>
        <v>6.0759999999999996</v>
      </c>
      <c r="CB88" s="57">
        <f>'Drive Train'!$F$35-BU88*'DEPRECATED - DT-Prelim Calcs'!$C$21*'Drive Train'!$F$39</f>
        <v>19.727434727741471</v>
      </c>
      <c r="CC88" s="1">
        <f>IF(BZ88&gt;='Drive Train'!$F$29,1,0)</f>
        <v>0</v>
      </c>
      <c r="CD88" s="57">
        <f t="shared" si="133"/>
        <v>-119.7293256166907</v>
      </c>
      <c r="CE88" s="63">
        <f>CE87+'DEPRECATED - DT-Prelim Calcs'!$C$11</f>
        <v>336</v>
      </c>
      <c r="CF88" s="2">
        <f>CP88/'Drive Train'!$F$35</f>
        <v>0.48999999999999994</v>
      </c>
      <c r="CG88" s="46">
        <f>CN88*12*60/(PI() * 'Drive Train'!$F$15)/CF$2*CF88</f>
        <v>12421.173894285184</v>
      </c>
      <c r="CH88" s="2">
        <f>('DEPRECATED - DT-Prelim Calcs'!$C$6*CF88-CG88)/('DEPRECATED - DT-Prelim Calcs'!$C$6*CF88)*'DEPRECATED - DT-Prelim Calcs'!$C$7*CF88</f>
        <v>-4.4354281585792297</v>
      </c>
      <c r="CI88" s="57">
        <f>CH88/'DEPRECATED - DT-Prelim Calcs'!$C$7*('DEPRECATED - DT-Prelim Calcs'!$C$8-'DEPRECATED - DT-Prelim Calcs'!$C$9)+'DEPRECATED - DT-Prelim Calcs'!$C$9</f>
        <v>-233.42673557913494</v>
      </c>
      <c r="CJ88" s="57">
        <f t="shared" si="108"/>
        <v>-233.42673557913494</v>
      </c>
      <c r="CK88" s="2">
        <f t="shared" si="134"/>
        <v>-6.2913136708450539</v>
      </c>
      <c r="CL88" s="57">
        <f>CK88*'DEPRECATED - DT-Prelim Calcs'!$C$21/CF$2/'DEPRECATED - DT-Prelim Calcs'!$C$19/'DEPRECATED - DT-Prelim Calcs'!$C$18*3.39*'DEPRECATED - DT-Prelim Calcs'!$C$20</f>
        <v>-106.38305699109847</v>
      </c>
      <c r="CM88" s="46">
        <f t="shared" si="135"/>
        <v>1</v>
      </c>
      <c r="CN88" s="57">
        <f>CL87*'DEPRECATED - DT-Prelim Calcs'!$C$11+CN87</f>
        <v>94.806289249872862</v>
      </c>
      <c r="CO88" s="57">
        <f>CO87+0.5*CL88*'DEPRECATED - DT-Prelim Calcs'!$C$11^2+CN88*'DEPRECATED - DT-Prelim Calcs'!$C$11</f>
        <v>-23681.546936857303</v>
      </c>
      <c r="CP88" s="57">
        <f>MIN('Drive Train'!$F$35-CJ87*'DEPRECATED - DT-Prelim Calcs'!$C$21*'Drive Train'!$F$39,CP87+CJ$2)</f>
        <v>6.0759999999999996</v>
      </c>
      <c r="CQ88" s="57">
        <f>'Drive Train'!$F$35-CJ88*'DEPRECATED - DT-Prelim Calcs'!$C$21*'Drive Train'!$F$39</f>
        <v>28.273018019381176</v>
      </c>
      <c r="CR88" s="1">
        <f>IF(CO88&gt;='Drive Train'!$F$29,1,0)</f>
        <v>0</v>
      </c>
      <c r="CS88" s="57">
        <f t="shared" si="136"/>
        <v>-259.36303953237217</v>
      </c>
      <c r="CT88" s="63">
        <f>CT87+'DEPRECATED - DT-Prelim Calcs'!$C$11</f>
        <v>336</v>
      </c>
      <c r="CU88" s="2">
        <f>DE88/'Drive Train'!$F$35</f>
        <v>2.1351306943549906</v>
      </c>
      <c r="CV88" s="46">
        <f>DC88*12*60/(PI() * 'Drive Train'!$F$15)/CU$2*CU88</f>
        <v>-246549.52075716565</v>
      </c>
      <c r="CW88" s="2">
        <f>('DEPRECATED - DT-Prelim Calcs'!$C$6*CU88-CV88)/('DEPRECATED - DT-Prelim Calcs'!$C$6*CU88)*'DEPRECATED - DT-Prelim Calcs'!$C$7*CU88</f>
        <v>116.62490419005016</v>
      </c>
      <c r="CX88" s="57">
        <f>CW88/'DEPRECATED - DT-Prelim Calcs'!$C$7*('DEPRECATED - DT-Prelim Calcs'!$C$8-'DEPRECATED - DT-Prelim Calcs'!$C$9)+'DEPRECATED - DT-Prelim Calcs'!$C$9</f>
        <v>6211.4034056362798</v>
      </c>
      <c r="CY88" s="57">
        <f t="shared" si="109"/>
        <v>93</v>
      </c>
      <c r="CZ88" s="2">
        <f t="shared" si="137"/>
        <v>1.2803081040535502</v>
      </c>
      <c r="DA88" s="57">
        <f>CZ88*'DEPRECATED - DT-Prelim Calcs'!$C$21/CU$2/'DEPRECATED - DT-Prelim Calcs'!$C$19/'DEPRECATED - DT-Prelim Calcs'!$C$18*3.39*'DEPRECATED - DT-Prelim Calcs'!$C$20</f>
        <v>25.773080821789936</v>
      </c>
      <c r="DB88" s="46">
        <f t="shared" si="138"/>
        <v>0</v>
      </c>
      <c r="DC88" s="57">
        <f>DA87*'DEPRECATED - DT-Prelim Calcs'!$C$11+DC87</f>
        <v>-362.7685018086375</v>
      </c>
      <c r="DD88" s="57">
        <f>DD87+0.5*DA88*'DEPRECATED - DT-Prelim Calcs'!$C$11^2+DC88*'DEPRECATED - DT-Prelim Calcs'!$C$11</f>
        <v>-44736.239359554173</v>
      </c>
      <c r="DE88" s="57">
        <f>MIN('Drive Train'!$F$35-CY87*'DEPRECATED - DT-Prelim Calcs'!$C$21*'Drive Train'!$F$39,DE87+CY$2)</f>
        <v>26.475620610001883</v>
      </c>
      <c r="DF88" s="57">
        <f>'Drive Train'!$F$35-CY88*'DEPRECATED - DT-Prelim Calcs'!$C$21*'Drive Train'!$F$39</f>
        <v>6.0759999999999996</v>
      </c>
      <c r="DG88" s="1">
        <f>IF(DD88&gt;='Drive Train'!$F$29,1,0)</f>
        <v>0</v>
      </c>
      <c r="DH88" s="57">
        <f t="shared" si="139"/>
        <v>103.33333333333333</v>
      </c>
      <c r="DI88" s="63">
        <f>DI87+'DEPRECATED - DT-Prelim Calcs'!$C$11</f>
        <v>336</v>
      </c>
      <c r="DJ88" s="2">
        <f>DT88/'Drive Train'!$F$35</f>
        <v>0.48999999999999994</v>
      </c>
      <c r="DK88" s="46">
        <f>DR88*12*60/(PI() * 'Drive Train'!$F$15)/DJ$2*DJ88</f>
        <v>-127496.59173833931</v>
      </c>
      <c r="DL88" s="2">
        <f>('DEPRECATED - DT-Prelim Calcs'!$C$6*DJ88-DK88)/('DEPRECATED - DT-Prelim Calcs'!$C$6*DJ88)*'DEPRECATED - DT-Prelim Calcs'!$C$7*DJ88</f>
        <v>58.829452737222844</v>
      </c>
      <c r="DM88" s="57">
        <f>DL88/'DEPRECATED - DT-Prelim Calcs'!$C$7*('DEPRECATED - DT-Prelim Calcs'!$C$8-'DEPRECATED - DT-Prelim Calcs'!$C$9)+'DEPRECATED - DT-Prelim Calcs'!$C$9</f>
        <v>3134.5750150148097</v>
      </c>
      <c r="DN88" s="57">
        <f t="shared" si="110"/>
        <v>93</v>
      </c>
      <c r="DO88" s="2">
        <f t="shared" si="140"/>
        <v>1.1037138828047846</v>
      </c>
      <c r="DP88" s="57">
        <f>DO88*'DEPRECATED - DT-Prelim Calcs'!$C$21/DJ$2/'DEPRECATED - DT-Prelim Calcs'!$C$19/'DEPRECATED - DT-Prelim Calcs'!$C$18*3.39*'DEPRECATED - DT-Prelim Calcs'!$C$20</f>
        <v>25.773080821789936</v>
      </c>
      <c r="DQ88" s="46">
        <f t="shared" si="141"/>
        <v>0</v>
      </c>
      <c r="DR88" s="57">
        <f>DP87*'DEPRECATED - DT-Prelim Calcs'!$C$11+DR87</f>
        <v>-704.68394785873329</v>
      </c>
      <c r="DS88" s="57">
        <f>DS87+0.5*DP88*'DEPRECATED - DT-Prelim Calcs'!$C$11^2+DR88*'DEPRECATED - DT-Prelim Calcs'!$C$11</f>
        <v>-98780.314793524216</v>
      </c>
      <c r="DT88" s="57">
        <f>MIN('Drive Train'!$F$35-DN87*'DEPRECATED - DT-Prelim Calcs'!$C$21*'Drive Train'!$F$39,DT87+DN$2)</f>
        <v>6.0759999999999996</v>
      </c>
      <c r="DU88" s="57">
        <f>'Drive Train'!$F$35-DN88*'DEPRECATED - DT-Prelim Calcs'!$C$21*'Drive Train'!$F$39</f>
        <v>6.0759999999999996</v>
      </c>
      <c r="DV88" s="1">
        <f>IF(DS88&gt;='Drive Train'!$F$29,1,0)</f>
        <v>0</v>
      </c>
      <c r="DW88" s="57">
        <f t="shared" si="142"/>
        <v>103.33333333333333</v>
      </c>
      <c r="DX88" s="63">
        <f>DX87+'DEPRECATED - DT-Prelim Calcs'!$C$11</f>
        <v>336</v>
      </c>
      <c r="DY88" s="2">
        <f>EI88/'Drive Train'!$F$35</f>
        <v>0.48999999999999994</v>
      </c>
      <c r="DZ88" s="46">
        <f>EG88*12*60/(PI() * 'Drive Train'!$F$15)/DY$2*DY88</f>
        <v>-67088.284035246965</v>
      </c>
      <c r="EA88" s="2">
        <f>('DEPRECATED - DT-Prelim Calcs'!$C$6*DY88-DZ88)/('DEPRECATED - DT-Prelim Calcs'!$C$6*DY88)*'DEPRECATED - DT-Prelim Calcs'!$C$7*DY88</f>
        <v>31.515377396800218</v>
      </c>
      <c r="EB88" s="57">
        <f>EA88/'DEPRECATED - DT-Prelim Calcs'!$C$7*('DEPRECATED - DT-Prelim Calcs'!$C$8-'DEPRECATED - DT-Prelim Calcs'!$C$9)+'DEPRECATED - DT-Prelim Calcs'!$C$9</f>
        <v>1680.4688464769579</v>
      </c>
      <c r="EC88" s="57">
        <f t="shared" si="111"/>
        <v>93</v>
      </c>
      <c r="ED88" s="2">
        <f t="shared" si="143"/>
        <v>0.96993038185874991</v>
      </c>
      <c r="EE88" s="57">
        <f>ED88*'DEPRECATED - DT-Prelim Calcs'!$C$21/DY$2/'DEPRECATED - DT-Prelim Calcs'!$C$19/'DEPRECATED - DT-Prelim Calcs'!$C$18*3.39*'DEPRECATED - DT-Prelim Calcs'!$C$20</f>
        <v>25.773080821789936</v>
      </c>
      <c r="EF88" s="46">
        <f t="shared" si="144"/>
        <v>0</v>
      </c>
      <c r="EG88" s="57">
        <f>EE87*'DEPRECATED - DT-Prelim Calcs'!$C$11+EG87</f>
        <v>-325.8566176052525</v>
      </c>
      <c r="EH88" s="57">
        <f>EH87+0.5*EE88*'DEPRECATED - DT-Prelim Calcs'!$C$11^2+EG88*'DEPRECATED - DT-Prelim Calcs'!$C$11</f>
        <v>-142474.01871648015</v>
      </c>
      <c r="EI88" s="57">
        <f>MIN('Drive Train'!$F$35-EC87*'DEPRECATED - DT-Prelim Calcs'!$C$21*'Drive Train'!$F$39,EI87+EC$2)</f>
        <v>6.0759999999999996</v>
      </c>
      <c r="EJ88" s="57">
        <f>'Drive Train'!$F$35-EC88*'DEPRECATED - DT-Prelim Calcs'!$C$21*'Drive Train'!$F$39</f>
        <v>6.0759999999999996</v>
      </c>
      <c r="EK88" s="1">
        <f>IF(EH88&gt;='Drive Train'!$F$29,1,0)</f>
        <v>0</v>
      </c>
      <c r="EL88" s="57">
        <f t="shared" si="145"/>
        <v>103.33333333333333</v>
      </c>
      <c r="EM88" s="63">
        <f>EM87+'DEPRECATED - DT-Prelim Calcs'!$C$11</f>
        <v>336</v>
      </c>
      <c r="EN88" s="2">
        <f>EX88/'Drive Train'!$F$35</f>
        <v>0.48999999999999994</v>
      </c>
      <c r="EO88" s="46">
        <f>EV88*12*60/(PI() * 'Drive Train'!$F$15)/EN$2*EN88</f>
        <v>-37668.076722689912</v>
      </c>
      <c r="EP88" s="2">
        <f>('DEPRECATED - DT-Prelim Calcs'!$C$6*EN88-EO88)/('DEPRECATED - DT-Prelim Calcs'!$C$6*EN88)*'DEPRECATED - DT-Prelim Calcs'!$C$7*EN88</f>
        <v>18.212807111009884</v>
      </c>
      <c r="EQ88" s="57">
        <f>EP88/'DEPRECATED - DT-Prelim Calcs'!$C$7*('DEPRECATED - DT-Prelim Calcs'!$C$8-'DEPRECATED - DT-Prelim Calcs'!$C$9)+'DEPRECATED - DT-Prelim Calcs'!$C$9</f>
        <v>972.28637026662591</v>
      </c>
      <c r="ER88" s="57">
        <f t="shared" si="112"/>
        <v>93</v>
      </c>
      <c r="ES88" s="2">
        <f t="shared" si="146"/>
        <v>0.86507304327942547</v>
      </c>
      <c r="ET88" s="57">
        <f>ES88*'DEPRECATED - DT-Prelim Calcs'!$C$21/EN$2/'DEPRECATED - DT-Prelim Calcs'!$C$19/'DEPRECATED - DT-Prelim Calcs'!$C$18*3.39*'DEPRECATED - DT-Prelim Calcs'!$C$20</f>
        <v>25.773080821789936</v>
      </c>
      <c r="EU88" s="46">
        <f t="shared" si="147"/>
        <v>0</v>
      </c>
      <c r="EV88" s="57">
        <f>ET87*'DEPRECATED - DT-Prelim Calcs'!$C$11+EV87</f>
        <v>-163.1794720171805</v>
      </c>
      <c r="EW88" s="57">
        <f>EW87+0.5*ET88*'DEPRECATED - DT-Prelim Calcs'!$C$11^2+EV88*'DEPRECATED - DT-Prelim Calcs'!$C$11</f>
        <v>-170721.56228191566</v>
      </c>
      <c r="EX88" s="57">
        <f>MIN('Drive Train'!$F$35-ER87*'DEPRECATED - DT-Prelim Calcs'!$C$21*'Drive Train'!$F$39,EX87+ER$2)</f>
        <v>6.0759999999999996</v>
      </c>
      <c r="EY88" s="57">
        <f>'Drive Train'!$F$35-ER88*'DEPRECATED - DT-Prelim Calcs'!$C$21*'Drive Train'!$F$39</f>
        <v>6.0759999999999996</v>
      </c>
      <c r="EZ88" s="1">
        <f>IF(EW88&gt;='Drive Train'!$F$29,1,0)</f>
        <v>0</v>
      </c>
      <c r="FA88" s="57">
        <f t="shared" si="148"/>
        <v>103.33333333333333</v>
      </c>
      <c r="FB88" s="63">
        <f>FB87+'DEPRECATED - DT-Prelim Calcs'!$C$11</f>
        <v>336</v>
      </c>
      <c r="FC88" s="2">
        <f>FM88/'Drive Train'!$F$35</f>
        <v>0.48999999999999994</v>
      </c>
      <c r="FD88" s="46">
        <f>FK88*12*60/(PI() * 'Drive Train'!$F$15)/FC$2*FC88</f>
        <v>-165966.40921305245</v>
      </c>
      <c r="FE88" s="2">
        <f>('DEPRECATED - DT-Prelim Calcs'!$C$6*FC88-FD88)/('DEPRECATED - DT-Prelim Calcs'!$C$6*FC88)*'DEPRECATED - DT-Prelim Calcs'!$C$7*FC88</f>
        <v>76.223873021286394</v>
      </c>
      <c r="FF88" s="57">
        <f>FE88/'DEPRECATED - DT-Prelim Calcs'!$C$7*('DEPRECATED - DT-Prelim Calcs'!$C$8-'DEPRECATED - DT-Prelim Calcs'!$C$9)+'DEPRECATED - DT-Prelim Calcs'!$C$9</f>
        <v>4060.5933230834207</v>
      </c>
      <c r="FG88" s="57">
        <f t="shared" si="113"/>
        <v>93</v>
      </c>
      <c r="FH88" s="2">
        <f t="shared" si="149"/>
        <v>0.78067567320338405</v>
      </c>
      <c r="FI88" s="57">
        <f>FH88*'DEPRECATED - DT-Prelim Calcs'!$C$21/FC$2/'DEPRECATED - DT-Prelim Calcs'!$C$19/'DEPRECATED - DT-Prelim Calcs'!$C$18*3.39*'DEPRECATED - DT-Prelim Calcs'!$C$20</f>
        <v>25.773080821789936</v>
      </c>
      <c r="FJ88" s="46">
        <f t="shared" si="150"/>
        <v>0</v>
      </c>
      <c r="FK88" s="57">
        <f>FI87*'DEPRECATED - DT-Prelim Calcs'!$C$11+FK87</f>
        <v>-648.8288351498295</v>
      </c>
      <c r="FL88" s="57">
        <f>FL87+0.5*FI88*'DEPRECATED - DT-Prelim Calcs'!$C$11^2+FK88*'DEPRECATED - DT-Prelim Calcs'!$C$11</f>
        <v>-224920.7406884688</v>
      </c>
      <c r="FM88" s="57">
        <f>MIN('Drive Train'!$F$35-FG87*'DEPRECATED - DT-Prelim Calcs'!$C$21*'Drive Train'!$F$39,FM87+FG$2)</f>
        <v>6.0759999999999996</v>
      </c>
      <c r="FN88" s="57">
        <f>'Drive Train'!$F$35-FG88*'DEPRECATED - DT-Prelim Calcs'!$C$21*'Drive Train'!$F$39</f>
        <v>6.0759999999999996</v>
      </c>
      <c r="FO88" s="1">
        <f>IF(FL88&gt;='Drive Train'!$F$29,1,0)</f>
        <v>0</v>
      </c>
      <c r="FP88" s="57">
        <f t="shared" si="151"/>
        <v>103.33333333333333</v>
      </c>
      <c r="FQ88" s="63">
        <f>FQ87+'DEPRECATED - DT-Prelim Calcs'!$C$11</f>
        <v>336</v>
      </c>
      <c r="FR88" s="2">
        <f>GB88/'Drive Train'!$F$35</f>
        <v>0.48999999999999994</v>
      </c>
      <c r="FS88" s="46">
        <f>FZ88*12*60/(PI() * 'Drive Train'!$F$15)/FR$2*FR88</f>
        <v>-22875.259868375244</v>
      </c>
      <c r="FT88" s="2">
        <f>('DEPRECATED - DT-Prelim Calcs'!$C$6*FR88-FS88)/('DEPRECATED - DT-Prelim Calcs'!$C$6*FR88)*'DEPRECATED - DT-Prelim Calcs'!$C$7*FR88</f>
        <v>11.524122567126517</v>
      </c>
      <c r="FU88" s="57">
        <f>FT88/'DEPRECATED - DT-Prelim Calcs'!$C$7*('DEPRECATED - DT-Prelim Calcs'!$C$8-'DEPRECATED - DT-Prelim Calcs'!$C$9)+'DEPRECATED - DT-Prelim Calcs'!$C$9</f>
        <v>616.20411840760676</v>
      </c>
      <c r="FV88" s="57">
        <f t="shared" si="114"/>
        <v>93</v>
      </c>
      <c r="FW88" s="2">
        <f t="shared" si="152"/>
        <v>0.7112822800297498</v>
      </c>
      <c r="FX88" s="57">
        <f>FW88*'DEPRECATED - DT-Prelim Calcs'!$C$21/FR$2/'DEPRECATED - DT-Prelim Calcs'!$C$19/'DEPRECATED - DT-Prelim Calcs'!$C$18*3.39*'DEPRECATED - DT-Prelim Calcs'!$C$20</f>
        <v>25.773080821789936</v>
      </c>
      <c r="FY88" s="46">
        <f t="shared" si="153"/>
        <v>0</v>
      </c>
      <c r="FZ88" s="57">
        <f>FX87*'DEPRECATED - DT-Prelim Calcs'!$C$11+FZ87</f>
        <v>-81.4793065209128</v>
      </c>
      <c r="GA88" s="57">
        <f>GA87+0.5*FX88*'DEPRECATED - DT-Prelim Calcs'!$C$11^2+FZ88*'DEPRECATED - DT-Prelim Calcs'!$C$11</f>
        <v>-253293.38103510736</v>
      </c>
      <c r="GB88" s="57">
        <f>MIN('Drive Train'!$F$35-FV87*'DEPRECATED - DT-Prelim Calcs'!$C$21*'Drive Train'!$F$39,GB87+FV$2)</f>
        <v>6.0759999999999996</v>
      </c>
      <c r="GC88" s="57">
        <f>'Drive Train'!$F$35-FV88*'DEPRECATED - DT-Prelim Calcs'!$C$21*'Drive Train'!$F$39</f>
        <v>6.0759999999999996</v>
      </c>
      <c r="GD88" s="1">
        <f>IF(GA88&gt;='Drive Train'!$F$29,1,0)</f>
        <v>0</v>
      </c>
      <c r="GE88" s="57">
        <f t="shared" si="154"/>
        <v>103.33333333333333</v>
      </c>
      <c r="GF88" s="63">
        <f>GF87+'DEPRECATED - DT-Prelim Calcs'!$C$11</f>
        <v>336</v>
      </c>
      <c r="GG88" s="2">
        <f>GQ88/'Drive Train'!$F$35</f>
        <v>0.83548387096774201</v>
      </c>
      <c r="GH88" s="46">
        <f>GO88*12*60/(PI() * 'Drive Train'!$F$15)/GG$2*GG88</f>
        <v>-172626.62718479845</v>
      </c>
      <c r="GI88" s="2">
        <f>('DEPRECATED - DT-Prelim Calcs'!$C$6*GG88-GH88)/('DEPRECATED - DT-Prelim Calcs'!$C$6*GG88)*'DEPRECATED - DT-Prelim Calcs'!$C$7*GG88</f>
        <v>80.067957313903591</v>
      </c>
      <c r="GJ88" s="57">
        <f>GI88/'DEPRECATED - DT-Prelim Calcs'!$C$7*('DEPRECATED - DT-Prelim Calcs'!$C$8-'DEPRECATED - DT-Prelim Calcs'!$C$9)+'DEPRECATED - DT-Prelim Calcs'!$C$9</f>
        <v>4265.2389723542865</v>
      </c>
      <c r="GK88" s="57">
        <f t="shared" si="155"/>
        <v>29.999999999999982</v>
      </c>
      <c r="GL88" s="2">
        <f t="shared" si="156"/>
        <v>0.99579519204165001</v>
      </c>
      <c r="GM88" s="57">
        <f>GL88*'DEPRECATED - DT-Prelim Calcs'!$C$21/GG$2/'DEPRECATED - DT-Prelim Calcs'!$C$19/'DEPRECATED - DT-Prelim Calcs'!$C$18*3.39*'DEPRECATED - DT-Prelim Calcs'!$C$20</f>
        <v>25.773080821789936</v>
      </c>
      <c r="GN88" s="46">
        <f t="shared" si="157"/>
        <v>0</v>
      </c>
      <c r="GO88" s="57">
        <f>GM87*'DEPRECATED - DT-Prelim Calcs'!$C$11+GO87</f>
        <v>-504.86483054384837</v>
      </c>
      <c r="GP88" s="57">
        <f>GP87+0.5*GM88*'DEPRECATED - DT-Prelim Calcs'!$C$11^2+GO88*'DEPRECATED - DT-Prelim Calcs'!$C$11</f>
        <v>-121407.27004266936</v>
      </c>
      <c r="GQ88" s="57">
        <f>MIN('Drive Train'!$F$35-GK87*'DEPRECATED - DT-Prelim Calcs'!$C$21*'Drive Train'!$F$39,GQ87+GK$2)</f>
        <v>10.360000000000001</v>
      </c>
      <c r="GR88" s="57">
        <f>'Drive Train'!$F$35-GK88*'DEPRECATED - DT-Prelim Calcs'!$C$21*'Drive Train'!$F$39</f>
        <v>10.360000000000001</v>
      </c>
      <c r="GS88" s="1">
        <f>IF(GP88&gt;='Drive Train'!$F$29,1,0)</f>
        <v>0</v>
      </c>
      <c r="GT88" s="57">
        <f t="shared" si="158"/>
        <v>33.333333333333314</v>
      </c>
      <c r="GU88" s="63">
        <f>GU87+'DEPRECATED - DT-Prelim Calcs'!$C$11</f>
        <v>336</v>
      </c>
      <c r="GV88" s="2">
        <f>HF88/'Drive Train'!$F$35</f>
        <v>0.81720430107526887</v>
      </c>
      <c r="GW88" s="46">
        <f>HD88*12*60/(PI() * 'Drive Train'!$F$15)/GV$2*GV88</f>
        <v>-86258.000425813734</v>
      </c>
      <c r="GX88" s="2">
        <f>('DEPRECATED - DT-Prelim Calcs'!$C$6*GV88-GW88)/('DEPRECATED - DT-Prelim Calcs'!$C$6*GV88)*'DEPRECATED - DT-Prelim Calcs'!$C$7*GV88</f>
        <v>40.971672689458401</v>
      </c>
      <c r="GY88" s="57">
        <f>GX88/'DEPRECATED - DT-Prelim Calcs'!$C$7*('DEPRECATED - DT-Prelim Calcs'!$C$8-'DEPRECATED - DT-Prelim Calcs'!$C$9)+'DEPRECATED - DT-Prelim Calcs'!$C$9</f>
        <v>2183.8890481566445</v>
      </c>
      <c r="GZ88" s="57">
        <f t="shared" si="115"/>
        <v>33.333333333333314</v>
      </c>
      <c r="HA88" s="2">
        <f t="shared" si="159"/>
        <v>0.99579519204165001</v>
      </c>
      <c r="HB88" s="57">
        <f>HA88*'DEPRECATED - DT-Prelim Calcs'!$C$21/GV$2/'DEPRECATED - DT-Prelim Calcs'!$C$19/'DEPRECATED - DT-Prelim Calcs'!$C$18*3.39*'DEPRECATED - DT-Prelim Calcs'!$C$20</f>
        <v>25.773080821789936</v>
      </c>
      <c r="HC88" s="46">
        <f t="shared" si="160"/>
        <v>0</v>
      </c>
      <c r="HD88" s="57">
        <f>HB87*'DEPRECATED - DT-Prelim Calcs'!$C$11+HD87</f>
        <v>-257.91354209598558</v>
      </c>
      <c r="HE88" s="57">
        <f>HE87+0.5*HB88*'DEPRECATED - DT-Prelim Calcs'!$C$11^2+HD88*'DEPRECATED - DT-Prelim Calcs'!$C$11</f>
        <v>-140379.13255912019</v>
      </c>
      <c r="HF88" s="57">
        <f>MIN('Drive Train'!$F$35-GZ87*'DEPRECATED - DT-Prelim Calcs'!$C$21*'Drive Train'!$F$39,HF87+GZ$2)</f>
        <v>10.133333333333335</v>
      </c>
      <c r="HG88" s="57">
        <f>'Drive Train'!$F$35-GZ88*'DEPRECATED - DT-Prelim Calcs'!$C$21*'Drive Train'!$F$39</f>
        <v>10.133333333333335</v>
      </c>
      <c r="HH88" s="1">
        <f>IF(HE88&gt;='Drive Train'!$F$29,1,0)</f>
        <v>0</v>
      </c>
      <c r="HI88" s="57">
        <f t="shared" si="161"/>
        <v>37.037037037037017</v>
      </c>
      <c r="HJ88" s="63">
        <f>HJ87+'DEPRECATED - DT-Prelim Calcs'!$C$11</f>
        <v>336</v>
      </c>
      <c r="HK88" s="2">
        <f>HU88/'Drive Train'!$F$35</f>
        <v>0.79892473118279583</v>
      </c>
      <c r="HL88" s="46">
        <f>HS88*12*60/(PI() * 'Drive Train'!$F$15)/HK$2*HK88</f>
        <v>29598.340054835789</v>
      </c>
      <c r="HM88" s="2">
        <f>('DEPRECATED - DT-Prelim Calcs'!$C$6*HK88-HL88)/('DEPRECATED - DT-Prelim Calcs'!$C$6*HK88)*'DEPRECATED - DT-Prelim Calcs'!$C$7*HK88</f>
        <v>-11.457705756602607</v>
      </c>
      <c r="HN88" s="57">
        <f>HM88/'DEPRECATED - DT-Prelim Calcs'!$C$7*('DEPRECATED - DT-Prelim Calcs'!$C$8-'DEPRECATED - DT-Prelim Calcs'!$C$9)+'DEPRECATED - DT-Prelim Calcs'!$C$9</f>
        <v>-607.26831890959113</v>
      </c>
      <c r="HO88" s="57">
        <f t="shared" si="116"/>
        <v>-607.26831890959113</v>
      </c>
      <c r="HP88" s="2">
        <f t="shared" si="162"/>
        <v>-14.170058130060484</v>
      </c>
      <c r="HQ88" s="57">
        <f>HP88*'DEPRECATED - DT-Prelim Calcs'!$C$21/HK$2/'DEPRECATED - DT-Prelim Calcs'!$C$19/'DEPRECATED - DT-Prelim Calcs'!$C$18*3.39*'DEPRECATED - DT-Prelim Calcs'!$C$20</f>
        <v>-366.7481590132395</v>
      </c>
      <c r="HR88" s="46">
        <f t="shared" si="163"/>
        <v>1</v>
      </c>
      <c r="HS88" s="57">
        <f>HQ87*'DEPRECATED - DT-Prelim Calcs'!$C$11+HS87</f>
        <v>90.52465816695937</v>
      </c>
      <c r="HT88" s="57">
        <f>HT87+0.5*HQ88*'DEPRECATED - DT-Prelim Calcs'!$C$11^2+HS88*'DEPRECATED - DT-Prelim Calcs'!$C$11</f>
        <v>-133494.64297123105</v>
      </c>
      <c r="HU88" s="57">
        <f>MIN('Drive Train'!$F$35-HO87*'DEPRECATED - DT-Prelim Calcs'!$C$21*'Drive Train'!$F$39,HU87+HO$2)</f>
        <v>9.9066666666666681</v>
      </c>
      <c r="HV88" s="57">
        <f>'Drive Train'!$F$35-HO88*'DEPRECATED - DT-Prelim Calcs'!$C$21*'Drive Train'!$F$39</f>
        <v>53.694245685852195</v>
      </c>
      <c r="HW88" s="1">
        <f>IF(HT88&gt;='Drive Train'!$F$29,1,0)</f>
        <v>0</v>
      </c>
      <c r="HX88" s="57">
        <f t="shared" si="164"/>
        <v>-674.74257656621239</v>
      </c>
      <c r="HY88" s="63">
        <f>HY87+'DEPRECATED - DT-Prelim Calcs'!$C$11</f>
        <v>336</v>
      </c>
      <c r="HZ88" s="2">
        <f>IJ88/'Drive Train'!$F$35</f>
        <v>0.78064516129032269</v>
      </c>
      <c r="IA88" s="46">
        <f>IH88*12*60/(PI() * 'Drive Train'!$F$15)/HZ$2*HZ88</f>
        <v>26989.235004687991</v>
      </c>
      <c r="IB88" s="2">
        <f>('DEPRECATED - DT-Prelim Calcs'!$C$6*HZ88-IA88)/('DEPRECATED - DT-Prelim Calcs'!$C$6*HZ88)*'DEPRECATED - DT-Prelim Calcs'!$C$7*HZ88</f>
        <v>-10.322032846336862</v>
      </c>
      <c r="IC88" s="57">
        <f>IB88/'DEPRECATED - DT-Prelim Calcs'!$C$7*('DEPRECATED - DT-Prelim Calcs'!$C$8-'DEPRECATED - DT-Prelim Calcs'!$C$9)+'DEPRECATED - DT-Prelim Calcs'!$C$9</f>
        <v>-546.80905152905359</v>
      </c>
      <c r="ID88" s="57">
        <f t="shared" si="117"/>
        <v>-546.80905152905359</v>
      </c>
      <c r="IE88" s="2">
        <f t="shared" si="165"/>
        <v>-12.853204058144138</v>
      </c>
      <c r="IF88" s="57">
        <f>IE88*'DEPRECATED - DT-Prelim Calcs'!$C$21/HZ$2/'DEPRECATED - DT-Prelim Calcs'!$C$19/'DEPRECATED - DT-Prelim Calcs'!$C$18*3.39*'DEPRECATED - DT-Prelim Calcs'!$C$20</f>
        <v>-332.66546138902402</v>
      </c>
      <c r="IG88" s="46">
        <f t="shared" si="166"/>
        <v>1</v>
      </c>
      <c r="IH88" s="57">
        <f>IF87*'DEPRECATED - DT-Prelim Calcs'!$C$11+IH87</f>
        <v>84.477743730173415</v>
      </c>
      <c r="II88" s="57">
        <f>II87+0.5*IF88*'DEPRECATED - DT-Prelim Calcs'!$C$11^2+IH88*'DEPRECATED - DT-Prelim Calcs'!$C$11</f>
        <v>-158641.60558265736</v>
      </c>
      <c r="IJ88" s="57">
        <f>MIN('Drive Train'!$F$35-ID87*'DEPRECATED - DT-Prelim Calcs'!$C$21*'Drive Train'!$F$39,IJ87+ID$2)</f>
        <v>9.6800000000000015</v>
      </c>
      <c r="IK88" s="57">
        <f>'Drive Train'!$F$35-ID88*'DEPRECATED - DT-Prelim Calcs'!$C$21*'Drive Train'!$F$39</f>
        <v>49.583015503975645</v>
      </c>
      <c r="IL88" s="1">
        <f>IF(II88&gt;='Drive Train'!$F$29,1,0)</f>
        <v>0</v>
      </c>
      <c r="IM88" s="57">
        <f t="shared" si="167"/>
        <v>-607.56561281005963</v>
      </c>
      <c r="IN88" s="63">
        <f>IN87+'DEPRECATED - DT-Prelim Calcs'!$C$11</f>
        <v>336</v>
      </c>
      <c r="IO88" s="2">
        <f>IY88/'Drive Train'!$F$35</f>
        <v>0.76236559139784954</v>
      </c>
      <c r="IP88" s="46">
        <f>IW88*12*60/(PI() * 'Drive Train'!$F$15)/IO$2*IO88</f>
        <v>-204351.35343153059</v>
      </c>
      <c r="IQ88" s="2">
        <f>('DEPRECATED - DT-Prelim Calcs'!$C$6*IO88-IP88)/('DEPRECATED - DT-Prelim Calcs'!$C$6*IO88)*'DEPRECATED - DT-Prelim Calcs'!$C$7*IO88</f>
        <v>94.236318292902723</v>
      </c>
      <c r="IR88" s="57">
        <f>IQ88/'DEPRECATED - DT-Prelim Calcs'!$C$7*('DEPRECATED - DT-Prelim Calcs'!$C$8-'DEPRECATED - DT-Prelim Calcs'!$C$9)+'DEPRECATED - DT-Prelim Calcs'!$C$9</f>
        <v>5019.5131273773522</v>
      </c>
      <c r="IS88" s="57">
        <f t="shared" si="118"/>
        <v>43.333333333333321</v>
      </c>
      <c r="IT88" s="2">
        <f t="shared" si="168"/>
        <v>0.99579519204165001</v>
      </c>
      <c r="IU88" s="57">
        <f>IT88*'DEPRECATED - DT-Prelim Calcs'!$C$21/IO$2/'DEPRECATED - DT-Prelim Calcs'!$C$19/'DEPRECATED - DT-Prelim Calcs'!$C$18*3.39*'DEPRECATED - DT-Prelim Calcs'!$C$20</f>
        <v>25.773080821789936</v>
      </c>
      <c r="IV88" s="46">
        <f t="shared" si="169"/>
        <v>0</v>
      </c>
      <c r="IW88" s="57">
        <f>IU87*'DEPRECATED - DT-Prelim Calcs'!$C$11+IW87</f>
        <v>-654.96732590542183</v>
      </c>
      <c r="IX88" s="57">
        <f>IX87+0.5*IU88*'DEPRECATED - DT-Prelim Calcs'!$C$11^2+IW88*'DEPRECATED - DT-Prelim Calcs'!$C$11</f>
        <v>-152439.4265850537</v>
      </c>
      <c r="IY88" s="57">
        <f>MIN('Drive Train'!$F$35-IS87*'DEPRECATED - DT-Prelim Calcs'!$C$21*'Drive Train'!$F$39,IY87+IS$2)</f>
        <v>9.4533333333333349</v>
      </c>
      <c r="IZ88" s="57">
        <f>'Drive Train'!$F$35-IS88*'DEPRECATED - DT-Prelim Calcs'!$C$21*'Drive Train'!$F$39</f>
        <v>9.4533333333333349</v>
      </c>
      <c r="JA88" s="1">
        <f>IF(IX88&gt;='Drive Train'!$F$29,1,0)</f>
        <v>0</v>
      </c>
      <c r="JB88" s="57">
        <f t="shared" si="170"/>
        <v>48.148148148148138</v>
      </c>
      <c r="JC88" s="63">
        <f>JC87+'DEPRECATED - DT-Prelim Calcs'!$C$11</f>
        <v>336</v>
      </c>
      <c r="JD88" s="2">
        <f>JN88/'Drive Train'!$F$35</f>
        <v>0.74408602150537628</v>
      </c>
      <c r="JE88" s="46">
        <f>JL88*12*60/(PI() * 'Drive Train'!$F$15)/JD$2*JD88</f>
        <v>26880.948212022136</v>
      </c>
      <c r="JF88" s="2">
        <f>('DEPRECATED - DT-Prelim Calcs'!$C$6*JD88-JE88)/('DEPRECATED - DT-Prelim Calcs'!$C$6*JD88)*'DEPRECATED - DT-Prelim Calcs'!$C$7*JD88</f>
        <v>-10.361177677097627</v>
      </c>
      <c r="JG88" s="57">
        <f>JF88/'DEPRECATED - DT-Prelim Calcs'!$C$7*('DEPRECATED - DT-Prelim Calcs'!$C$8-'DEPRECATED - DT-Prelim Calcs'!$C$9)+'DEPRECATED - DT-Prelim Calcs'!$C$9</f>
        <v>-548.89298588034262</v>
      </c>
      <c r="JH88" s="57">
        <f t="shared" si="119"/>
        <v>-548.89298588034262</v>
      </c>
      <c r="JI88" s="2">
        <f t="shared" si="171"/>
        <v>-13.006058196926501</v>
      </c>
      <c r="JJ88" s="57">
        <f>JI88*'DEPRECATED - DT-Prelim Calcs'!$C$21/JD$2/'DEPRECATED - DT-Prelim Calcs'!$C$19/'DEPRECATED - DT-Prelim Calcs'!$C$18*3.39*'DEPRECATED - DT-Prelim Calcs'!$C$20</f>
        <v>-336.62161834204744</v>
      </c>
      <c r="JK88" s="46">
        <f t="shared" si="172"/>
        <v>1</v>
      </c>
      <c r="JL88" s="57">
        <f>JJ87*'DEPRECATED - DT-Prelim Calcs'!$C$11+JL87</f>
        <v>88.272787596812961</v>
      </c>
      <c r="JM88" s="57">
        <f>JM87+0.5*JJ88*'DEPRECATED - DT-Prelim Calcs'!$C$11^2+JL88*'DEPRECATED - DT-Prelim Calcs'!$C$11</f>
        <v>-159483.28524061706</v>
      </c>
      <c r="JN88" s="57">
        <f>MIN('Drive Train'!$F$35-JH87*'DEPRECATED - DT-Prelim Calcs'!$C$21*'Drive Train'!$F$39,JN87+JH$2)</f>
        <v>9.2266666666666666</v>
      </c>
      <c r="JO88" s="57">
        <f>'Drive Train'!$F$35-JH88*'DEPRECATED - DT-Prelim Calcs'!$C$21*'Drive Train'!$F$39</f>
        <v>49.724723039863299</v>
      </c>
      <c r="JP88" s="1">
        <f>IF(JM88&gt;='Drive Train'!$F$29,1,0)</f>
        <v>0</v>
      </c>
      <c r="JQ88" s="57">
        <f>MIN(JG88,'DEPRECATED - DT-Prelim Calcs'!$C$10)*'DEPRECATED - DT-Prelim Calcs'!$C$11*1000/60/60</f>
        <v>-609.88109542260293</v>
      </c>
      <c r="JR88" s="63">
        <f>JR87+'DEPRECATED - DT-Prelim Calcs'!$C$11</f>
        <v>336</v>
      </c>
      <c r="JS88" s="2">
        <f>KC88/'Drive Train'!$F$35</f>
        <v>0.72580645161290325</v>
      </c>
      <c r="JT88" s="46">
        <f>KA88*12*60/(PI() * 'Drive Train'!$F$15)/JS$2*JS88</f>
        <v>-65654.646056817335</v>
      </c>
      <c r="JU88" s="2">
        <f>('DEPRECATED - DT-Prelim Calcs'!$C$6*JS88-JT88)/('DEPRECATED - DT-Prelim Calcs'!$C$6*JS88)*'DEPRECATED - DT-Prelim Calcs'!$C$7*JS88</f>
        <v>31.435440639743533</v>
      </c>
      <c r="JV88" s="57">
        <f>JU88/'DEPRECATED - DT-Prelim Calcs'!$C$7*('DEPRECATED - DT-Prelim Calcs'!$C$8-'DEPRECATED - DT-Prelim Calcs'!$C$9)+'DEPRECATED - DT-Prelim Calcs'!$C$9</f>
        <v>1676.2132921490024</v>
      </c>
      <c r="JW88" s="57">
        <f t="shared" si="120"/>
        <v>49.999999999999993</v>
      </c>
      <c r="JX88" s="2">
        <f t="shared" si="173"/>
        <v>0.99579519204165001</v>
      </c>
      <c r="JY88" s="57">
        <f>JX88*'DEPRECATED - DT-Prelim Calcs'!$C$21/JS$2/'DEPRECATED - DT-Prelim Calcs'!$C$19/'DEPRECATED - DT-Prelim Calcs'!$C$18*3.39*'DEPRECATED - DT-Prelim Calcs'!$C$20</f>
        <v>25.773080821789936</v>
      </c>
      <c r="JZ88" s="46">
        <f t="shared" si="174"/>
        <v>0</v>
      </c>
      <c r="KA88" s="57">
        <f>JY87*'DEPRECATED - DT-Prelim Calcs'!$C$11+KA87</f>
        <v>-221.02939930158709</v>
      </c>
      <c r="KB88" s="57">
        <f>KB87+0.5*JY88*'DEPRECATED - DT-Prelim Calcs'!$C$11^2+KA88*'DEPRECATED - DT-Prelim Calcs'!$C$11</f>
        <v>-147699.51822531078</v>
      </c>
      <c r="KC88" s="57">
        <f>MIN('Drive Train'!$F$35-JW87*'DEPRECATED - DT-Prelim Calcs'!$C$21*'Drive Train'!$F$39,KC87+JW$2)</f>
        <v>9</v>
      </c>
      <c r="KD88" s="57">
        <f>'Drive Train'!$F$35-JW88*'DEPRECATED - DT-Prelim Calcs'!$C$21*'Drive Train'!$F$39</f>
        <v>9</v>
      </c>
      <c r="KE88" s="1">
        <f>IF(KB88&gt;='Drive Train'!$F$29,1,0)</f>
        <v>0</v>
      </c>
      <c r="KF88" s="57">
        <f>MIN(JV88,'DEPRECATED - DT-Prelim Calcs'!$C$10)*'DEPRECATED - DT-Prelim Calcs'!$C$11*1000/60/60</f>
        <v>103.33333333333333</v>
      </c>
      <c r="KG88" s="63">
        <f>KG87+'DEPRECATED - DT-Prelim Calcs'!$C$11</f>
        <v>336</v>
      </c>
      <c r="KH88" s="2">
        <f>KR88/'Drive Train'!$F$35</f>
        <v>0.7075268817204301</v>
      </c>
      <c r="KI88" s="46">
        <f>KP88*12*60/(PI() * 'Drive Train'!$F$15)/KH$2*KH88</f>
        <v>-143613.78643752509</v>
      </c>
      <c r="KJ88" s="2">
        <f>('DEPRECATED - DT-Prelim Calcs'!$C$6*KH88-KI88)/('DEPRECATED - DT-Prelim Calcs'!$C$6*KH88)*'DEPRECATED - DT-Prelim Calcs'!$C$7*KH88</f>
        <v>66.641204571894747</v>
      </c>
      <c r="KK88" s="57">
        <f>KJ88/'DEPRECATED - DT-Prelim Calcs'!$C$7*('DEPRECATED - DT-Prelim Calcs'!$C$8-'DEPRECATED - DT-Prelim Calcs'!$C$9)+'DEPRECATED - DT-Prelim Calcs'!$C$9</f>
        <v>3550.4454550099981</v>
      </c>
      <c r="KL88" s="57">
        <f t="shared" si="121"/>
        <v>53.333333333333329</v>
      </c>
      <c r="KM88" s="2">
        <f t="shared" si="175"/>
        <v>0.99579519204165001</v>
      </c>
      <c r="KN88" s="57">
        <f>KM88*'DEPRECATED - DT-Prelim Calcs'!$C$21/KH$2/'DEPRECATED - DT-Prelim Calcs'!$C$19/'DEPRECATED - DT-Prelim Calcs'!$C$18*3.39*'DEPRECATED - DT-Prelim Calcs'!$C$20</f>
        <v>25.773080821789936</v>
      </c>
      <c r="KO88" s="46">
        <f t="shared" si="176"/>
        <v>0</v>
      </c>
      <c r="KP88" s="57">
        <f>KN87*'DEPRECATED - DT-Prelim Calcs'!$C$11+KP87</f>
        <v>-495.97363507860325</v>
      </c>
      <c r="KQ88" s="57">
        <f>KQ87+0.5*KN88*'DEPRECATED - DT-Prelim Calcs'!$C$11^2+KP88*'DEPRECATED - DT-Prelim Calcs'!$C$11</f>
        <v>-184739.98988317707</v>
      </c>
      <c r="KR88" s="57">
        <f>MIN('Drive Train'!$F$35-KL87*'DEPRECATED - DT-Prelim Calcs'!$C$21*'Drive Train'!$F$39,KR87+KL$2)</f>
        <v>8.7733333333333334</v>
      </c>
      <c r="KS88" s="57">
        <f>'Drive Train'!$F$35-KL88*'DEPRECATED - DT-Prelim Calcs'!$C$21*'Drive Train'!$F$39</f>
        <v>8.7733333333333334</v>
      </c>
      <c r="KT88" s="1">
        <f>IF(KQ88&gt;='Drive Train'!$F$29,1,0)</f>
        <v>0</v>
      </c>
      <c r="KU88" s="57">
        <f>MIN(KK88,'DEPRECATED - DT-Prelim Calcs'!$C$10)*'DEPRECATED - DT-Prelim Calcs'!$C$11*1000/60/60</f>
        <v>103.33333333333333</v>
      </c>
      <c r="KV88" s="63">
        <f>KV87+'DEPRECATED - DT-Prelim Calcs'!$C$11</f>
        <v>336</v>
      </c>
      <c r="KW88" s="2">
        <f>LG88/'Drive Train'!$F$35</f>
        <v>0.68924731182795695</v>
      </c>
      <c r="KX88" s="46">
        <f>LE88*12*60/(PI() * 'Drive Train'!$F$15)/KW$2*KW88</f>
        <v>-278875.94648428168</v>
      </c>
      <c r="KY88" s="2">
        <f>('DEPRECATED - DT-Prelim Calcs'!$C$6*KW88-KX88)/('DEPRECATED - DT-Prelim Calcs'!$C$6*KW88)*'DEPRECATED - DT-Prelim Calcs'!$C$7*KW88</f>
        <v>127.7569642629911</v>
      </c>
      <c r="KZ88" s="57">
        <f>KY88/'DEPRECATED - DT-Prelim Calcs'!$C$7*('DEPRECATED - DT-Prelim Calcs'!$C$8-'DEPRECATED - DT-Prelim Calcs'!$C$9)+'DEPRECATED - DT-Prelim Calcs'!$C$9</f>
        <v>6804.0354833783231</v>
      </c>
      <c r="LA88" s="57">
        <f t="shared" si="122"/>
        <v>56.666666666666664</v>
      </c>
      <c r="LB88" s="2">
        <f t="shared" si="177"/>
        <v>0.99579519204165001</v>
      </c>
      <c r="LC88" s="57">
        <f>LB88*'DEPRECATED - DT-Prelim Calcs'!$C$21/KW$2/'DEPRECATED - DT-Prelim Calcs'!$C$19/'DEPRECATED - DT-Prelim Calcs'!$C$18*3.39*'DEPRECATED - DT-Prelim Calcs'!$C$20</f>
        <v>25.773080821789936</v>
      </c>
      <c r="LD88" s="46">
        <f t="shared" si="178"/>
        <v>0</v>
      </c>
      <c r="LE88" s="57">
        <f>LC87*'DEPRECATED - DT-Prelim Calcs'!$C$11+LE87</f>
        <v>-988.64728844580657</v>
      </c>
      <c r="LF88" s="57">
        <f>LF87+0.5*LC88*'DEPRECATED - DT-Prelim Calcs'!$C$11^2+LE88*'DEPRECATED - DT-Prelim Calcs'!$C$11</f>
        <v>-166535.37975788664</v>
      </c>
      <c r="LG88" s="57">
        <f>MIN('Drive Train'!$F$35-LA87*'DEPRECATED - DT-Prelim Calcs'!$C$21*'Drive Train'!$F$39,LG87+LA$2)</f>
        <v>8.5466666666666669</v>
      </c>
      <c r="LH88" s="57">
        <f>'Drive Train'!$F$35-LA88*'DEPRECATED - DT-Prelim Calcs'!$C$21*'Drive Train'!$F$39</f>
        <v>8.5466666666666669</v>
      </c>
      <c r="LI88" s="1">
        <f>IF(LF88&gt;='Drive Train'!$F$29,1,0)</f>
        <v>0</v>
      </c>
      <c r="LJ88" s="57">
        <f>MIN(KZ88,'DEPRECATED - DT-Prelim Calcs'!$C$10)*'DEPRECATED - DT-Prelim Calcs'!$C$11*1000/60/60</f>
        <v>103.33333333333333</v>
      </c>
      <c r="LK88" s="63">
        <f>LK87+'DEPRECATED - DT-Prelim Calcs'!$C$11</f>
        <v>336</v>
      </c>
      <c r="LL88" s="2">
        <f>LV88/'Drive Train'!$F$35</f>
        <v>0.67096774193548392</v>
      </c>
      <c r="LM88" s="46">
        <f>LT88*12*60/(PI() * 'Drive Train'!$F$15)/LL$2*LL88</f>
        <v>-188406.62285069958</v>
      </c>
      <c r="LN88" s="2">
        <f>('DEPRECATED - DT-Prelim Calcs'!$C$6*LL88-LM88)/('DEPRECATED - DT-Prelim Calcs'!$C$6*LL88)*'DEPRECATED - DT-Prelim Calcs'!$C$7*LL88</f>
        <v>86.806518387555329</v>
      </c>
      <c r="LO88" s="57">
        <f>LN88/'DEPRECATED - DT-Prelim Calcs'!$C$7*('DEPRECATED - DT-Prelim Calcs'!$C$8-'DEPRECATED - DT-Prelim Calcs'!$C$9)+'DEPRECATED - DT-Prelim Calcs'!$C$9</f>
        <v>4623.9764768146679</v>
      </c>
      <c r="LP88" s="57">
        <f t="shared" si="123"/>
        <v>60</v>
      </c>
      <c r="LQ88" s="2">
        <f t="shared" si="179"/>
        <v>0.99579519204165001</v>
      </c>
      <c r="LR88" s="57">
        <f>LQ88*'DEPRECATED - DT-Prelim Calcs'!$C$21/LL$2/'DEPRECATED - DT-Prelim Calcs'!$C$19/'DEPRECATED - DT-Prelim Calcs'!$C$18*3.39*'DEPRECATED - DT-Prelim Calcs'!$C$20</f>
        <v>25.773080821789936</v>
      </c>
      <c r="LS88" s="46">
        <f t="shared" si="180"/>
        <v>0</v>
      </c>
      <c r="LT88" s="57">
        <f>LR87*'DEPRECATED - DT-Prelim Calcs'!$C$11+LT87</f>
        <v>-686.11976017674283</v>
      </c>
      <c r="LU88" s="57">
        <f>LU87+0.5*LR88*'DEPRECATED - DT-Prelim Calcs'!$C$11^2+LT88*'DEPRECATED - DT-Prelim Calcs'!$C$11</f>
        <v>-167428.81049663181</v>
      </c>
      <c r="LV88" s="57">
        <f>MIN('Drive Train'!$F$35-LP87*'DEPRECATED - DT-Prelim Calcs'!$C$21*'Drive Train'!$F$39,LV87+LP$2)</f>
        <v>8.32</v>
      </c>
      <c r="LW88" s="57">
        <f>'Drive Train'!$F$35-LP88*'DEPRECATED - DT-Prelim Calcs'!$C$21*'Drive Train'!$F$39</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Train'!$AA$49 + V88*(1-'Drive Train'!$AA$49))</f>
        <v>0</v>
      </c>
      <c r="W89" s="57">
        <f t="shared" si="96"/>
        <v>0</v>
      </c>
      <c r="X89" s="2">
        <f>MAX(MIN(IF(AND(AI88=1,AG89&lt;0),-1,1)*(W89-$C$9)/($C$8-$C$9)*$C$7-$C$29*AE89/T$2 -  AI88*$C$29/2,X$2),MAX(X$4:X88)*-1)</f>
        <v>-0.2458281045106315</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Train'!$F$39,AG88+W$2)-$C$3,IF(AE88-1&lt;=0,0,IF($C$32=Motors!$C$29,MAX(MAX(AG$4:AG88)*-1,AG88-W$2),MAX(0,MAX(AG$4:AG88)*-1,AG88-W$2))))</f>
        <v>0</v>
      </c>
      <c r="AH89" s="57">
        <f>'Drive Train'!$F$35-ABS(W89)*'DEPRECATED - DT-Prelim Calcs'!$C$21*'Drive Train'!$F$39</f>
        <v>12.4</v>
      </c>
      <c r="AI89" s="1">
        <f>IF(AJ89&gt;='Drive Train'!$F$29,1,0)</f>
        <v>1</v>
      </c>
      <c r="AJ89" s="57">
        <f>AJ88+0.5*Y89*'DEPRECATED - DT-Prelim Calcs'!$C$11^2+AE89*'DEPRECATED - DT-Prelim Calcs'!$C$11</f>
        <v>784.33981740885292</v>
      </c>
      <c r="AK89" s="57">
        <f t="shared" si="181"/>
        <v>0</v>
      </c>
      <c r="AL89" s="63">
        <f>AL88+'DEPRECATED - DT-Prelim Calcs'!$C$11</f>
        <v>340</v>
      </c>
      <c r="AM89" s="2">
        <f>AW89/'Drive Train'!$F$35</f>
        <v>0.88882649277487802</v>
      </c>
      <c r="AN89" s="46">
        <f>AU89*12*60/(PI() * 'Drive Train'!$F$15)/AM$2*AM89</f>
        <v>4007.4131714202963</v>
      </c>
      <c r="AO89" s="2">
        <f>('DEPRECATED - DT-Prelim Calcs'!$C$6*AM89-AN89)/('DEPRECATED - DT-Prelim Calcs'!$C$6*AM89)*'DEPRECATED - DT-Prelim Calcs'!$C$7*AM89</f>
        <v>0.33008953180454531</v>
      </c>
      <c r="AP89" s="57">
        <f>AO89/'DEPRECATED - DT-Prelim Calcs'!$C$7*('DEPRECATED - DT-Prelim Calcs'!$C$8-'DEPRECATED - DT-Prelim Calcs'!$C$9)+'DEPRECATED - DT-Prelim Calcs'!$C$9</f>
        <v>20.272816153744049</v>
      </c>
      <c r="AQ89" s="57">
        <f t="shared" si="105"/>
        <v>20.272816153744049</v>
      </c>
      <c r="AR89" s="2">
        <f t="shared" si="125"/>
        <v>1.2507357927127316E-9</v>
      </c>
      <c r="AS89" s="57">
        <f>AR89*'DEPRECATED - DT-Prelim Calcs'!$C$21/AM$2/'DEPRECATED - DT-Prelim Calcs'!$C$19/'DEPRECATED - DT-Prelim Calcs'!$C$18*3.39*'DEPRECATED - DT-Prelim Calcs'!$C$20</f>
        <v>9.0640004896347117E-9</v>
      </c>
      <c r="AT89" s="46">
        <f t="shared" si="126"/>
        <v>0</v>
      </c>
      <c r="AU89" s="57">
        <f>AS88*'DEPRECATED - DT-Prelim Calcs'!$C$11+AU88</f>
        <v>39.345448688593002</v>
      </c>
      <c r="AV89" s="57">
        <f>AV88+0.5*AS89*'DEPRECATED - DT-Prelim Calcs'!$C$11^2+AU89*'DEPRECATED - DT-Prelim Calcs'!$C$11</f>
        <v>13334.653385218577</v>
      </c>
      <c r="AW89" s="57">
        <f>MIN('Drive Train'!$F$35-AQ88*'DEPRECATED - DT-Prelim Calcs'!$C$21*'Drive Train'!$F$39,AW88+AQ$2)</f>
        <v>11.021448510408488</v>
      </c>
      <c r="AX89" s="57">
        <f>'Drive Train'!$F$35-AQ89*'DEPRECATED - DT-Prelim Calcs'!$C$21*'Drive Train'!$F$39</f>
        <v>11.021448501545406</v>
      </c>
      <c r="AY89" s="1">
        <f>IF(AV89&gt;='Drive Train'!$F$29,1,0)</f>
        <v>1</v>
      </c>
      <c r="AZ89" s="57">
        <f t="shared" si="127"/>
        <v>22.525351281937834</v>
      </c>
      <c r="BA89" s="63">
        <f>BA88+'DEPRECATED - DT-Prelim Calcs'!$C$11</f>
        <v>340</v>
      </c>
      <c r="BB89" s="2">
        <f>BL89/'Drive Train'!$F$35</f>
        <v>1.3150249726468071</v>
      </c>
      <c r="BC89" s="46">
        <f>BJ89*12*60/(PI() * 'Drive Train'!$F$15)/BB$2*BB89</f>
        <v>-3540.8438977438909</v>
      </c>
      <c r="BD89" s="2">
        <f>('DEPRECATED - DT-Prelim Calcs'!$C$6*BB89-BC89)/('DEPRECATED - DT-Prelim Calcs'!$C$6*BB89)*'DEPRECATED - DT-Prelim Calcs'!$C$7*BB89</f>
        <v>4.7702296575427408</v>
      </c>
      <c r="BE89" s="57">
        <f>BD89/'DEPRECATED - DT-Prelim Calcs'!$C$7*('DEPRECATED - DT-Prelim Calcs'!$C$8-'DEPRECATED - DT-Prelim Calcs'!$C$9)+'DEPRECATED - DT-Prelim Calcs'!$C$9</f>
        <v>256.65040044096833</v>
      </c>
      <c r="BF89" s="57">
        <f t="shared" si="106"/>
        <v>93</v>
      </c>
      <c r="BG89" s="2">
        <f t="shared" si="128"/>
        <v>1.8933363324153063</v>
      </c>
      <c r="BH89" s="57">
        <f>BG89*'DEPRECATED - DT-Prelim Calcs'!$C$21/BB$2/'DEPRECATED - DT-Prelim Calcs'!$C$19/'DEPRECATED - DT-Prelim Calcs'!$C$18*3.39*'DEPRECATED - DT-Prelim Calcs'!$C$20</f>
        <v>19.819055495400988</v>
      </c>
      <c r="BI89" s="46">
        <f t="shared" si="129"/>
        <v>0</v>
      </c>
      <c r="BJ89" s="57">
        <f>BH88*'DEPRECATED - DT-Prelim Calcs'!$C$11+BJ88</f>
        <v>-16.267443596484782</v>
      </c>
      <c r="BK89" s="57">
        <f>BK88+0.5*BH89*'DEPRECATED - DT-Prelim Calcs'!$C$11^2+BJ89*'DEPRECATED - DT-Prelim Calcs'!$C$11</f>
        <v>7977.6529770572361</v>
      </c>
      <c r="BL89" s="57">
        <f>MIN('Drive Train'!$F$35-BF88*'DEPRECATED - DT-Prelim Calcs'!$C$21*'Drive Train'!$F$39,BL88+BF$2)</f>
        <v>16.306309660820407</v>
      </c>
      <c r="BM89" s="57">
        <f>'Drive Train'!$F$35-BF89*'DEPRECATED - DT-Prelim Calcs'!$C$21*'Drive Train'!$F$39</f>
        <v>6.0759999999999996</v>
      </c>
      <c r="BN89" s="1">
        <f>IF(BK89&gt;='Drive Train'!$F$29,1,0)</f>
        <v>1</v>
      </c>
      <c r="BO89" s="57">
        <f t="shared" si="130"/>
        <v>103.33333333333333</v>
      </c>
      <c r="BP89" s="63">
        <f>BP88+'DEPRECATED - DT-Prelim Calcs'!$C$11</f>
        <v>340</v>
      </c>
      <c r="BQ89" s="2">
        <f>CA89/'Drive Train'!$F$35</f>
        <v>1.5909221554630217</v>
      </c>
      <c r="BR89" s="46">
        <f>BY89*12*60/(PI() * 'Drive Train'!$F$15)/BQ$2*BQ89</f>
        <v>-36027.826053601311</v>
      </c>
      <c r="BS89" s="2">
        <f>('DEPRECATED - DT-Prelim Calcs'!$C$6*BQ89-BR89)/('DEPRECATED - DT-Prelim Calcs'!$C$6*BQ89)*'DEPRECATED - DT-Prelim Calcs'!$C$7*BQ89</f>
        <v>20.124377702204189</v>
      </c>
      <c r="BT89" s="57">
        <f>BS89/'DEPRECATED - DT-Prelim Calcs'!$C$7*('DEPRECATED - DT-Prelim Calcs'!$C$8-'DEPRECATED - DT-Prelim Calcs'!$C$9)+'DEPRECATED - DT-Prelim Calcs'!$C$9</f>
        <v>1074.05172580614</v>
      </c>
      <c r="BU89" s="57">
        <f t="shared" si="107"/>
        <v>93</v>
      </c>
      <c r="BV89" s="2">
        <f t="shared" si="131"/>
        <v>1.8828060353728675</v>
      </c>
      <c r="BW89" s="57">
        <f>BV89*'DEPRECATED - DT-Prelim Calcs'!$C$21/BQ$2/'DEPRECATED - DT-Prelim Calcs'!$C$19/'DEPRECATED - DT-Prelim Calcs'!$C$18*3.39*'DEPRECATED - DT-Prelim Calcs'!$C$20</f>
        <v>25.773080821789936</v>
      </c>
      <c r="BX89" s="46">
        <f t="shared" si="132"/>
        <v>0</v>
      </c>
      <c r="BY89" s="57">
        <f>BW88*'DEPRECATED - DT-Prelim Calcs'!$C$11+BY88</f>
        <v>-104.62370303151371</v>
      </c>
      <c r="BZ89" s="57">
        <f>BZ88+0.5*BW89*'DEPRECATED - DT-Prelim Calcs'!$C$11^2+BY89*'DEPRECATED - DT-Prelim Calcs'!$C$11</f>
        <v>-6332.9589641376951</v>
      </c>
      <c r="CA89" s="57">
        <f>MIN('Drive Train'!$F$35-BU88*'DEPRECATED - DT-Prelim Calcs'!$C$21*'Drive Train'!$F$39,CA88+BU$2)</f>
        <v>19.727434727741471</v>
      </c>
      <c r="CB89" s="57">
        <f>'Drive Train'!$F$35-BU89*'DEPRECATED - DT-Prelim Calcs'!$C$21*'Drive Train'!$F$39</f>
        <v>6.0759999999999996</v>
      </c>
      <c r="CC89" s="1">
        <f>IF(BZ89&gt;='Drive Train'!$F$29,1,0)</f>
        <v>0</v>
      </c>
      <c r="CD89" s="57">
        <f t="shared" si="133"/>
        <v>103.33333333333333</v>
      </c>
      <c r="CE89" s="63">
        <f>CE88+'DEPRECATED - DT-Prelim Calcs'!$C$11</f>
        <v>340</v>
      </c>
      <c r="CF89" s="2">
        <f>CP89/'Drive Train'!$F$35</f>
        <v>2.2800820983371914</v>
      </c>
      <c r="CG89" s="46">
        <f>CN89*12*60/(PI() * 'Drive Train'!$F$15)/CF$2*CF89</f>
        <v>-201626.75285860032</v>
      </c>
      <c r="CH89" s="2">
        <f>('DEPRECATED - DT-Prelim Calcs'!$C$6*CF89-CG89)/('DEPRECATED - DT-Prelim Calcs'!$C$6*CF89)*'DEPRECATED - DT-Prelim Calcs'!$C$7*CF89</f>
        <v>96.662066222701213</v>
      </c>
      <c r="CI89" s="57">
        <f>CH89/'DEPRECATED - DT-Prelim Calcs'!$C$7*('DEPRECATED - DT-Prelim Calcs'!$C$8-'DEPRECATED - DT-Prelim Calcs'!$C$9)+'DEPRECATED - DT-Prelim Calcs'!$C$9</f>
        <v>5148.6514922707738</v>
      </c>
      <c r="CJ89" s="57">
        <f t="shared" si="108"/>
        <v>93</v>
      </c>
      <c r="CK89" s="2">
        <f t="shared" si="134"/>
        <v>1.5241763143494644</v>
      </c>
      <c r="CL89" s="57">
        <f>CK89*'DEPRECATED - DT-Prelim Calcs'!$C$21/CF$2/'DEPRECATED - DT-Prelim Calcs'!$C$19/'DEPRECATED - DT-Prelim Calcs'!$C$18*3.39*'DEPRECATED - DT-Prelim Calcs'!$C$20</f>
        <v>25.773080821789936</v>
      </c>
      <c r="CM89" s="46">
        <f t="shared" si="135"/>
        <v>0</v>
      </c>
      <c r="CN89" s="57">
        <f>CL88*'DEPRECATED - DT-Prelim Calcs'!$C$11+CN88</f>
        <v>-330.72593871452102</v>
      </c>
      <c r="CO89" s="57">
        <f>CO88+0.5*CL89*'DEPRECATED - DT-Prelim Calcs'!$C$11^2+CN89*'DEPRECATED - DT-Prelim Calcs'!$C$11</f>
        <v>-24798.26604514107</v>
      </c>
      <c r="CP89" s="57">
        <f>MIN('Drive Train'!$F$35-CJ88*'DEPRECATED - DT-Prelim Calcs'!$C$21*'Drive Train'!$F$39,CP88+CJ$2)</f>
        <v>28.273018019381176</v>
      </c>
      <c r="CQ89" s="57">
        <f>'Drive Train'!$F$35-CJ89*'DEPRECATED - DT-Prelim Calcs'!$C$21*'Drive Train'!$F$39</f>
        <v>6.0759999999999996</v>
      </c>
      <c r="CR89" s="1">
        <f>IF(CO89&gt;='Drive Train'!$F$29,1,0)</f>
        <v>0</v>
      </c>
      <c r="CS89" s="57">
        <f t="shared" si="136"/>
        <v>103.33333333333333</v>
      </c>
      <c r="CT89" s="63">
        <f>CT88+'DEPRECATED - DT-Prelim Calcs'!$C$11</f>
        <v>340</v>
      </c>
      <c r="CU89" s="2">
        <f>DE89/'Drive Train'!$F$35</f>
        <v>0.48999999999999994</v>
      </c>
      <c r="CV89" s="46">
        <f>DC89*12*60/(PI() * 'Drive Train'!$F$15)/CU$2*CU89</f>
        <v>-40502.172466608499</v>
      </c>
      <c r="CW89" s="2">
        <f>('DEPRECATED - DT-Prelim Calcs'!$C$6*CU89-CV89)/('DEPRECATED - DT-Prelim Calcs'!$C$6*CU89)*'DEPRECATED - DT-Prelim Calcs'!$C$7*CU89</f>
        <v>19.494265036496525</v>
      </c>
      <c r="CX89" s="57">
        <f>CW89/'DEPRECATED - DT-Prelim Calcs'!$C$7*('DEPRECATED - DT-Prelim Calcs'!$C$8-'DEPRECATED - DT-Prelim Calcs'!$C$9)+'DEPRECATED - DT-Prelim Calcs'!$C$9</f>
        <v>1040.5067237271803</v>
      </c>
      <c r="CY89" s="57">
        <f t="shared" si="109"/>
        <v>93</v>
      </c>
      <c r="CZ89" s="2">
        <f t="shared" si="137"/>
        <v>1.2803081040535502</v>
      </c>
      <c r="DA89" s="57">
        <f>CZ89*'DEPRECATED - DT-Prelim Calcs'!$C$21/CU$2/'DEPRECATED - DT-Prelim Calcs'!$C$19/'DEPRECATED - DT-Prelim Calcs'!$C$18*3.39*'DEPRECATED - DT-Prelim Calcs'!$C$20</f>
        <v>25.773080821789936</v>
      </c>
      <c r="DB89" s="46">
        <f t="shared" si="138"/>
        <v>0</v>
      </c>
      <c r="DC89" s="57">
        <f>DA88*'DEPRECATED - DT-Prelim Calcs'!$C$11+DC88</f>
        <v>-259.67617852147777</v>
      </c>
      <c r="DD89" s="57">
        <f>DD88+0.5*DA89*'DEPRECATED - DT-Prelim Calcs'!$C$11^2+DC89*'DEPRECATED - DT-Prelim Calcs'!$C$11</f>
        <v>-45568.759427065765</v>
      </c>
      <c r="DE89" s="57">
        <f>MIN('Drive Train'!$F$35-CY88*'DEPRECATED - DT-Prelim Calcs'!$C$21*'Drive Train'!$F$39,DE88+CY$2)</f>
        <v>6.0759999999999996</v>
      </c>
      <c r="DF89" s="57">
        <f>'Drive Train'!$F$35-CY89*'DEPRECATED - DT-Prelim Calcs'!$C$21*'Drive Train'!$F$39</f>
        <v>6.0759999999999996</v>
      </c>
      <c r="DG89" s="1">
        <f>IF(DD89&gt;='Drive Train'!$F$29,1,0)</f>
        <v>0</v>
      </c>
      <c r="DH89" s="57">
        <f t="shared" si="139"/>
        <v>103.33333333333333</v>
      </c>
      <c r="DI89" s="63">
        <f>DI88+'DEPRECATED - DT-Prelim Calcs'!$C$11</f>
        <v>340</v>
      </c>
      <c r="DJ89" s="2">
        <f>DT89/'Drive Train'!$F$35</f>
        <v>0.48999999999999994</v>
      </c>
      <c r="DK89" s="46">
        <f>DR89*12*60/(PI() * 'Drive Train'!$F$15)/DJ$2*DJ89</f>
        <v>-108844.37198303019</v>
      </c>
      <c r="DL89" s="2">
        <f>('DEPRECATED - DT-Prelim Calcs'!$C$6*DJ89-DK89)/('DEPRECATED - DT-Prelim Calcs'!$C$6*DJ89)*'DEPRECATED - DT-Prelim Calcs'!$C$7*DJ89</f>
        <v>50.395709845985508</v>
      </c>
      <c r="DM89" s="57">
        <f>DL89/'DEPRECATED - DT-Prelim Calcs'!$C$7*('DEPRECATED - DT-Prelim Calcs'!$C$8-'DEPRECATED - DT-Prelim Calcs'!$C$9)+'DEPRECATED - DT-Prelim Calcs'!$C$9</f>
        <v>2685.5919391037096</v>
      </c>
      <c r="DN89" s="57">
        <f t="shared" si="110"/>
        <v>93</v>
      </c>
      <c r="DO89" s="2">
        <f t="shared" si="140"/>
        <v>1.1037138828047846</v>
      </c>
      <c r="DP89" s="57">
        <f>DO89*'DEPRECATED - DT-Prelim Calcs'!$C$21/DJ$2/'DEPRECATED - DT-Prelim Calcs'!$C$19/'DEPRECATED - DT-Prelim Calcs'!$C$18*3.39*'DEPRECATED - DT-Prelim Calcs'!$C$20</f>
        <v>25.773080821789936</v>
      </c>
      <c r="DQ89" s="46">
        <f t="shared" si="141"/>
        <v>0</v>
      </c>
      <c r="DR89" s="57">
        <f>DP88*'DEPRECATED - DT-Prelim Calcs'!$C$11+DR88</f>
        <v>-601.59162457157356</v>
      </c>
      <c r="DS89" s="57">
        <f>DS88+0.5*DP89*'DEPRECATED - DT-Prelim Calcs'!$C$11^2+DR89*'DEPRECATED - DT-Prelim Calcs'!$C$11</f>
        <v>-100980.4966452362</v>
      </c>
      <c r="DT89" s="57">
        <f>MIN('Drive Train'!$F$35-DN88*'DEPRECATED - DT-Prelim Calcs'!$C$21*'Drive Train'!$F$39,DT88+DN$2)</f>
        <v>6.0759999999999996</v>
      </c>
      <c r="DU89" s="57">
        <f>'Drive Train'!$F$35-DN89*'DEPRECATED - DT-Prelim Calcs'!$C$21*'Drive Train'!$F$39</f>
        <v>6.0759999999999996</v>
      </c>
      <c r="DV89" s="1">
        <f>IF(DS89&gt;='Drive Train'!$F$29,1,0)</f>
        <v>0</v>
      </c>
      <c r="DW89" s="57">
        <f t="shared" si="142"/>
        <v>103.33333333333333</v>
      </c>
      <c r="DX89" s="63">
        <f>DX88+'DEPRECATED - DT-Prelim Calcs'!$C$11</f>
        <v>340</v>
      </c>
      <c r="DY89" s="2">
        <f>EI89/'Drive Train'!$F$35</f>
        <v>0.48999999999999994</v>
      </c>
      <c r="DZ89" s="46">
        <f>EG89*12*60/(PI() * 'Drive Train'!$F$15)/DY$2*DY89</f>
        <v>-45863.3443136883</v>
      </c>
      <c r="EA89" s="2">
        <f>('DEPRECATED - DT-Prelim Calcs'!$C$6*DY89-DZ89)/('DEPRECATED - DT-Prelim Calcs'!$C$6*DY89)*'DEPRECATED - DT-Prelim Calcs'!$C$7*DY89</f>
        <v>21.918359624012908</v>
      </c>
      <c r="EB89" s="57">
        <f>EA89/'DEPRECATED - DT-Prelim Calcs'!$C$7*('DEPRECATED - DT-Prelim Calcs'!$C$8-'DEPRECATED - DT-Prelim Calcs'!$C$9)+'DEPRECATED - DT-Prelim Calcs'!$C$9</f>
        <v>1169.5570704401891</v>
      </c>
      <c r="EC89" s="57">
        <f t="shared" si="111"/>
        <v>93</v>
      </c>
      <c r="ED89" s="2">
        <f t="shared" si="143"/>
        <v>0.96993038185874991</v>
      </c>
      <c r="EE89" s="57">
        <f>ED89*'DEPRECATED - DT-Prelim Calcs'!$C$21/DY$2/'DEPRECATED - DT-Prelim Calcs'!$C$19/'DEPRECATED - DT-Prelim Calcs'!$C$18*3.39*'DEPRECATED - DT-Prelim Calcs'!$C$20</f>
        <v>25.773080821789936</v>
      </c>
      <c r="EF89" s="46">
        <f t="shared" si="144"/>
        <v>0</v>
      </c>
      <c r="EG89" s="57">
        <f>EE88*'DEPRECATED - DT-Prelim Calcs'!$C$11+EG88</f>
        <v>-222.76429431809277</v>
      </c>
      <c r="EH89" s="57">
        <f>EH88+0.5*EE89*'DEPRECATED - DT-Prelim Calcs'!$C$11^2+EG89*'DEPRECATED - DT-Prelim Calcs'!$C$11</f>
        <v>-143158.8912471782</v>
      </c>
      <c r="EI89" s="57">
        <f>MIN('Drive Train'!$F$35-EC88*'DEPRECATED - DT-Prelim Calcs'!$C$21*'Drive Train'!$F$39,EI88+EC$2)</f>
        <v>6.0759999999999996</v>
      </c>
      <c r="EJ89" s="57">
        <f>'Drive Train'!$F$35-EC89*'DEPRECATED - DT-Prelim Calcs'!$C$21*'Drive Train'!$F$39</f>
        <v>6.0759999999999996</v>
      </c>
      <c r="EK89" s="1">
        <f>IF(EH89&gt;='Drive Train'!$F$29,1,0)</f>
        <v>0</v>
      </c>
      <c r="EL89" s="57">
        <f t="shared" si="145"/>
        <v>103.33333333333333</v>
      </c>
      <c r="EM89" s="63">
        <f>EM88+'DEPRECATED - DT-Prelim Calcs'!$C$11</f>
        <v>340</v>
      </c>
      <c r="EN89" s="2">
        <f>EX89/'Drive Train'!$F$35</f>
        <v>0.48999999999999994</v>
      </c>
      <c r="EO89" s="46">
        <f>EV89*12*60/(PI() * 'Drive Train'!$F$15)/EN$2*EN89</f>
        <v>-13870.417034881695</v>
      </c>
      <c r="EP89" s="2">
        <f>('DEPRECATED - DT-Prelim Calcs'!$C$6*EN89-EO89)/('DEPRECATED - DT-Prelim Calcs'!$C$6*EN89)*'DEPRECATED - DT-Prelim Calcs'!$C$7*EN89</f>
        <v>7.4525144566725858</v>
      </c>
      <c r="EQ89" s="57">
        <f>EP89/'DEPRECATED - DT-Prelim Calcs'!$C$7*('DEPRECATED - DT-Prelim Calcs'!$C$8-'DEPRECATED - DT-Prelim Calcs'!$C$9)+'DEPRECATED - DT-Prelim Calcs'!$C$9</f>
        <v>399.44589410418786</v>
      </c>
      <c r="ER89" s="57">
        <f t="shared" si="112"/>
        <v>93</v>
      </c>
      <c r="ES89" s="2">
        <f t="shared" si="146"/>
        <v>0.86507304327942547</v>
      </c>
      <c r="ET89" s="57">
        <f>ES89*'DEPRECATED - DT-Prelim Calcs'!$C$21/EN$2/'DEPRECATED - DT-Prelim Calcs'!$C$19/'DEPRECATED - DT-Prelim Calcs'!$C$18*3.39*'DEPRECATED - DT-Prelim Calcs'!$C$20</f>
        <v>25.773080821789936</v>
      </c>
      <c r="EU89" s="46">
        <f t="shared" si="147"/>
        <v>0</v>
      </c>
      <c r="EV89" s="57">
        <f>ET88*'DEPRECATED - DT-Prelim Calcs'!$C$11+EV88</f>
        <v>-60.087148730020758</v>
      </c>
      <c r="EW89" s="57">
        <f>EW88+0.5*ET89*'DEPRECATED - DT-Prelim Calcs'!$C$11^2+EV89*'DEPRECATED - DT-Prelim Calcs'!$C$11</f>
        <v>-170755.72623026141</v>
      </c>
      <c r="EX89" s="57">
        <f>MIN('Drive Train'!$F$35-ER88*'DEPRECATED - DT-Prelim Calcs'!$C$21*'Drive Train'!$F$39,EX88+ER$2)</f>
        <v>6.0759999999999996</v>
      </c>
      <c r="EY89" s="57">
        <f>'Drive Train'!$F$35-ER89*'DEPRECATED - DT-Prelim Calcs'!$C$21*'Drive Train'!$F$39</f>
        <v>6.0759999999999996</v>
      </c>
      <c r="EZ89" s="1">
        <f>IF(EW89&gt;='Drive Train'!$F$29,1,0)</f>
        <v>0</v>
      </c>
      <c r="FA89" s="57">
        <f t="shared" si="148"/>
        <v>103.33333333333333</v>
      </c>
      <c r="FB89" s="63">
        <f>FB88+'DEPRECATED - DT-Prelim Calcs'!$C$11</f>
        <v>340</v>
      </c>
      <c r="FC89" s="2">
        <f>FM89/'Drive Train'!$F$35</f>
        <v>0.48999999999999994</v>
      </c>
      <c r="FD89" s="46">
        <f>FK89*12*60/(PI() * 'Drive Train'!$F$15)/FC$2*FC89</f>
        <v>-139596.02955899469</v>
      </c>
      <c r="FE89" s="2">
        <f>('DEPRECATED - DT-Prelim Calcs'!$C$6*FC89-FD89)/('DEPRECATED - DT-Prelim Calcs'!$C$6*FC89)*'DEPRECATED - DT-Prelim Calcs'!$C$7*FC89</f>
        <v>64.300305485399107</v>
      </c>
      <c r="FF89" s="57">
        <f>FE89/'DEPRECATED - DT-Prelim Calcs'!$C$7*('DEPRECATED - DT-Prelim Calcs'!$C$8-'DEPRECATED - DT-Prelim Calcs'!$C$9)+'DEPRECATED - DT-Prelim Calcs'!$C$9</f>
        <v>3425.824146795313</v>
      </c>
      <c r="FG89" s="57">
        <f t="shared" si="113"/>
        <v>93</v>
      </c>
      <c r="FH89" s="2">
        <f t="shared" si="149"/>
        <v>0.78067567320338405</v>
      </c>
      <c r="FI89" s="57">
        <f>FH89*'DEPRECATED - DT-Prelim Calcs'!$C$21/FC$2/'DEPRECATED - DT-Prelim Calcs'!$C$19/'DEPRECATED - DT-Prelim Calcs'!$C$18*3.39*'DEPRECATED - DT-Prelim Calcs'!$C$20</f>
        <v>25.773080821789936</v>
      </c>
      <c r="FJ89" s="46">
        <f t="shared" si="150"/>
        <v>0</v>
      </c>
      <c r="FK89" s="57">
        <f>FI88*'DEPRECATED - DT-Prelim Calcs'!$C$11+FK88</f>
        <v>-545.73651186266977</v>
      </c>
      <c r="FL89" s="57">
        <f>FL88+0.5*FI89*'DEPRECATED - DT-Prelim Calcs'!$C$11^2+FK89*'DEPRECATED - DT-Prelim Calcs'!$C$11</f>
        <v>-226897.50208934516</v>
      </c>
      <c r="FM89" s="57">
        <f>MIN('Drive Train'!$F$35-FG88*'DEPRECATED - DT-Prelim Calcs'!$C$21*'Drive Train'!$F$39,FM88+FG$2)</f>
        <v>6.0759999999999996</v>
      </c>
      <c r="FN89" s="57">
        <f>'Drive Train'!$F$35-FG89*'DEPRECATED - DT-Prelim Calcs'!$C$21*'Drive Train'!$F$39</f>
        <v>6.0759999999999996</v>
      </c>
      <c r="FO89" s="1">
        <f>IF(FL89&gt;='Drive Train'!$F$29,1,0)</f>
        <v>0</v>
      </c>
      <c r="FP89" s="57">
        <f t="shared" si="151"/>
        <v>103.33333333333333</v>
      </c>
      <c r="FQ89" s="63">
        <f>FQ88+'DEPRECATED - DT-Prelim Calcs'!$C$11</f>
        <v>340</v>
      </c>
      <c r="FR89" s="2">
        <f>GB89/'Drive Train'!$F$35</f>
        <v>0.48999999999999994</v>
      </c>
      <c r="FS89" s="46">
        <f>FZ89*12*60/(PI() * 'Drive Train'!$F$15)/FR$2*FR89</f>
        <v>6067.8397519320379</v>
      </c>
      <c r="FT89" s="2">
        <f>('DEPRECATED - DT-Prelim Calcs'!$C$6*FR89-FS89)/('DEPRECATED - DT-Prelim Calcs'!$C$6*FR89)*'DEPRECATED - DT-Prelim Calcs'!$C$7*FR89</f>
        <v>-1.5627198503107338</v>
      </c>
      <c r="FU89" s="57">
        <f>FT89/'DEPRECATED - DT-Prelim Calcs'!$C$7*('DEPRECATED - DT-Prelim Calcs'!$C$8-'DEPRECATED - DT-Prelim Calcs'!$C$9)+'DEPRECATED - DT-Prelim Calcs'!$C$9</f>
        <v>-80.493758006168932</v>
      </c>
      <c r="FV89" s="57">
        <f t="shared" si="114"/>
        <v>-80.493758006168932</v>
      </c>
      <c r="FW89" s="2">
        <f t="shared" si="152"/>
        <v>-2.4693343122129585</v>
      </c>
      <c r="FX89" s="57">
        <f>FW89*'DEPRECATED - DT-Prelim Calcs'!$C$21/FR$2/'DEPRECATED - DT-Prelim Calcs'!$C$19/'DEPRECATED - DT-Prelim Calcs'!$C$18*3.39*'DEPRECATED - DT-Prelim Calcs'!$C$20</f>
        <v>-89.475521310641625</v>
      </c>
      <c r="FY89" s="46">
        <f t="shared" si="153"/>
        <v>1</v>
      </c>
      <c r="FZ89" s="57">
        <f>FX88*'DEPRECATED - DT-Prelim Calcs'!$C$11+FZ88</f>
        <v>21.613016766246943</v>
      </c>
      <c r="GA89" s="57">
        <f>GA88+0.5*FX89*'DEPRECATED - DT-Prelim Calcs'!$C$11^2+FZ89*'DEPRECATED - DT-Prelim Calcs'!$C$11</f>
        <v>-253922.73313852749</v>
      </c>
      <c r="GB89" s="57">
        <f>MIN('Drive Train'!$F$35-FV88*'DEPRECATED - DT-Prelim Calcs'!$C$21*'Drive Train'!$F$39,GB88+FV$2)</f>
        <v>6.0759999999999996</v>
      </c>
      <c r="GC89" s="57">
        <f>'Drive Train'!$F$35-FV89*'DEPRECATED - DT-Prelim Calcs'!$C$21*'Drive Train'!$F$39</f>
        <v>17.873575544419488</v>
      </c>
      <c r="GD89" s="1">
        <f>IF(GA89&gt;='Drive Train'!$F$29,1,0)</f>
        <v>0</v>
      </c>
      <c r="GE89" s="57">
        <f t="shared" si="154"/>
        <v>-89.437508895743264</v>
      </c>
      <c r="GF89" s="63">
        <f>GF88+'DEPRECATED - DT-Prelim Calcs'!$C$11</f>
        <v>340</v>
      </c>
      <c r="GG89" s="2">
        <f>GQ89/'Drive Train'!$F$35</f>
        <v>0.83548387096774201</v>
      </c>
      <c r="GH89" s="46">
        <f>GO89*12*60/(PI() * 'Drive Train'!$F$15)/GG$2*GG89</f>
        <v>-137376.6375221464</v>
      </c>
      <c r="GI89" s="2">
        <f>('DEPRECATED - DT-Prelim Calcs'!$C$6*GG89-GH89)/('DEPRECATED - DT-Prelim Calcs'!$C$6*GG89)*'DEPRECATED - DT-Prelim Calcs'!$C$7*GG89</f>
        <v>64.129406640922099</v>
      </c>
      <c r="GJ89" s="57">
        <f>GI89/'DEPRECATED - DT-Prelim Calcs'!$C$7*('DEPRECATED - DT-Prelim Calcs'!$C$8-'DEPRECATED - DT-Prelim Calcs'!$C$9)+'DEPRECATED - DT-Prelim Calcs'!$C$9</f>
        <v>3416.7260879793794</v>
      </c>
      <c r="GK89" s="57">
        <f t="shared" si="155"/>
        <v>29.999999999999982</v>
      </c>
      <c r="GL89" s="2">
        <f t="shared" si="156"/>
        <v>0.99579519204165001</v>
      </c>
      <c r="GM89" s="57">
        <f>GL89*'DEPRECATED - DT-Prelim Calcs'!$C$21/GG$2/'DEPRECATED - DT-Prelim Calcs'!$C$19/'DEPRECATED - DT-Prelim Calcs'!$C$18*3.39*'DEPRECATED - DT-Prelim Calcs'!$C$20</f>
        <v>25.773080821789936</v>
      </c>
      <c r="GN89" s="46">
        <f t="shared" si="157"/>
        <v>0</v>
      </c>
      <c r="GO89" s="57">
        <f>GM88*'DEPRECATED - DT-Prelim Calcs'!$C$11+GO88</f>
        <v>-401.77250725668864</v>
      </c>
      <c r="GP89" s="57">
        <f>GP88+0.5*GM89*'DEPRECATED - DT-Prelim Calcs'!$C$11^2+GO89*'DEPRECATED - DT-Prelim Calcs'!$C$11</f>
        <v>-122808.17542512181</v>
      </c>
      <c r="GQ89" s="57">
        <f>MIN('Drive Train'!$F$35-GK88*'DEPRECATED - DT-Prelim Calcs'!$C$21*'Drive Train'!$F$39,GQ88+GK$2)</f>
        <v>10.360000000000001</v>
      </c>
      <c r="GR89" s="57">
        <f>'Drive Train'!$F$35-GK89*'DEPRECATED - DT-Prelim Calcs'!$C$21*'Drive Train'!$F$39</f>
        <v>10.360000000000001</v>
      </c>
      <c r="GS89" s="1">
        <f>IF(GP89&gt;='Drive Train'!$F$29,1,0)</f>
        <v>0</v>
      </c>
      <c r="GT89" s="57">
        <f t="shared" si="158"/>
        <v>33.333333333333314</v>
      </c>
      <c r="GU89" s="63">
        <f>GU88+'DEPRECATED - DT-Prelim Calcs'!$C$11</f>
        <v>340</v>
      </c>
      <c r="GV89" s="2">
        <f>HF89/'Drive Train'!$F$35</f>
        <v>0.81720430107526887</v>
      </c>
      <c r="GW89" s="46">
        <f>HD89*12*60/(PI() * 'Drive Train'!$F$15)/GV$2*GV89</f>
        <v>-51779.246058226126</v>
      </c>
      <c r="GX89" s="2">
        <f>('DEPRECATED - DT-Prelim Calcs'!$C$6*GV89-GW89)/('DEPRECATED - DT-Prelim Calcs'!$C$6*GV89)*'DEPRECATED - DT-Prelim Calcs'!$C$7*GV89</f>
        <v>25.381841915370945</v>
      </c>
      <c r="GY89" s="57">
        <f>GX89/'DEPRECATED - DT-Prelim Calcs'!$C$7*('DEPRECATED - DT-Prelim Calcs'!$C$8-'DEPRECATED - DT-Prelim Calcs'!$C$9)+'DEPRECATED - DT-Prelim Calcs'!$C$9</f>
        <v>1353.9407957436067</v>
      </c>
      <c r="GZ89" s="57">
        <f t="shared" si="115"/>
        <v>33.333333333333314</v>
      </c>
      <c r="HA89" s="2">
        <f t="shared" si="159"/>
        <v>0.99579519204165001</v>
      </c>
      <c r="HB89" s="57">
        <f>HA89*'DEPRECATED - DT-Prelim Calcs'!$C$21/GV$2/'DEPRECATED - DT-Prelim Calcs'!$C$19/'DEPRECATED - DT-Prelim Calcs'!$C$18*3.39*'DEPRECATED - DT-Prelim Calcs'!$C$20</f>
        <v>25.773080821789936</v>
      </c>
      <c r="HC89" s="46">
        <f t="shared" si="160"/>
        <v>0</v>
      </c>
      <c r="HD89" s="57">
        <f>HB88*'DEPRECATED - DT-Prelim Calcs'!$C$11+HD88</f>
        <v>-154.82121880882585</v>
      </c>
      <c r="HE89" s="57">
        <f>HE88+0.5*HB89*'DEPRECATED - DT-Prelim Calcs'!$C$11^2+HD89*'DEPRECATED - DT-Prelim Calcs'!$C$11</f>
        <v>-140792.23278778119</v>
      </c>
      <c r="HF89" s="57">
        <f>MIN('Drive Train'!$F$35-GZ88*'DEPRECATED - DT-Prelim Calcs'!$C$21*'Drive Train'!$F$39,HF88+GZ$2)</f>
        <v>10.133333333333335</v>
      </c>
      <c r="HG89" s="57">
        <f>'Drive Train'!$F$35-GZ89*'DEPRECATED - DT-Prelim Calcs'!$C$21*'Drive Train'!$F$39</f>
        <v>10.133333333333335</v>
      </c>
      <c r="HH89" s="1">
        <f>IF(HE89&gt;='Drive Train'!$F$29,1,0)</f>
        <v>0</v>
      </c>
      <c r="HI89" s="57">
        <f t="shared" si="161"/>
        <v>37.037037037037017</v>
      </c>
      <c r="HJ89" s="63">
        <f>HJ88+'DEPRECATED - DT-Prelim Calcs'!$C$11</f>
        <v>340</v>
      </c>
      <c r="HK89" s="2">
        <f>HU89/'Drive Train'!$F$35</f>
        <v>4.3301811036977575</v>
      </c>
      <c r="HL89" s="46">
        <f>HS89*12*60/(PI() * 'Drive Train'!$F$15)/HK$2*HK89</f>
        <v>-2439308.7275965321</v>
      </c>
      <c r="HM89" s="2">
        <f>('DEPRECATED - DT-Prelim Calcs'!$C$6*HK89-HL89)/('DEPRECATED - DT-Prelim Calcs'!$C$6*HK89)*'DEPRECATED - DT-Prelim Calcs'!$C$7*HK89</f>
        <v>1113.3877127277622</v>
      </c>
      <c r="HN89" s="57">
        <f>HM89/'DEPRECATED - DT-Prelim Calcs'!$C$7*('DEPRECATED - DT-Prelim Calcs'!$C$8-'DEPRECATED - DT-Prelim Calcs'!$C$9)+'DEPRECATED - DT-Prelim Calcs'!$C$9</f>
        <v>59275.581138162604</v>
      </c>
      <c r="HO89" s="57">
        <f t="shared" si="116"/>
        <v>36.66666666666665</v>
      </c>
      <c r="HP89" s="2">
        <f t="shared" si="162"/>
        <v>0.99579519204165001</v>
      </c>
      <c r="HQ89" s="57">
        <f>HP89*'DEPRECATED - DT-Prelim Calcs'!$C$21/HK$2/'DEPRECATED - DT-Prelim Calcs'!$C$19/'DEPRECATED - DT-Prelim Calcs'!$C$18*3.39*'DEPRECATED - DT-Prelim Calcs'!$C$20</f>
        <v>25.773080821789936</v>
      </c>
      <c r="HR89" s="46">
        <f t="shared" si="163"/>
        <v>0</v>
      </c>
      <c r="HS89" s="57">
        <f>HQ88*'DEPRECATED - DT-Prelim Calcs'!$C$11+HS88</f>
        <v>-1376.4679778859986</v>
      </c>
      <c r="HT89" s="57">
        <f>HT88+0.5*HQ89*'DEPRECATED - DT-Prelim Calcs'!$C$11^2+HS89*'DEPRECATED - DT-Prelim Calcs'!$C$11</f>
        <v>-138794.33023620074</v>
      </c>
      <c r="HU89" s="57">
        <f>MIN('Drive Train'!$F$35-HO88*'DEPRECATED - DT-Prelim Calcs'!$C$21*'Drive Train'!$F$39,HU88+HO$2)</f>
        <v>53.694245685852195</v>
      </c>
      <c r="HV89" s="57">
        <f>'Drive Train'!$F$35-HO89*'DEPRECATED - DT-Prelim Calcs'!$C$21*'Drive Train'!$F$39</f>
        <v>9.9066666666666681</v>
      </c>
      <c r="HW89" s="1">
        <f>IF(HT89&gt;='Drive Train'!$F$29,1,0)</f>
        <v>0</v>
      </c>
      <c r="HX89" s="57">
        <f t="shared" si="164"/>
        <v>40.740740740740726</v>
      </c>
      <c r="HY89" s="63">
        <f>HY88+'DEPRECATED - DT-Prelim Calcs'!$C$11</f>
        <v>340</v>
      </c>
      <c r="HZ89" s="2">
        <f>IJ89/'Drive Train'!$F$35</f>
        <v>3.9986302825786808</v>
      </c>
      <c r="IA89" s="46">
        <f>IH89*12*60/(PI() * 'Drive Train'!$F$15)/HZ$2*HZ89</f>
        <v>-2039332.5629105333</v>
      </c>
      <c r="IB89" s="2">
        <f>('DEPRECATED - DT-Prelim Calcs'!$C$6*HZ89-IA89)/('DEPRECATED - DT-Prelim Calcs'!$C$6*HZ89)*'DEPRECATED - DT-Prelim Calcs'!$C$7*HZ89</f>
        <v>931.73641316757858</v>
      </c>
      <c r="IC89" s="57">
        <f>IB89/'DEPRECATED - DT-Prelim Calcs'!$C$7*('DEPRECATED - DT-Prelim Calcs'!$C$8-'DEPRECATED - DT-Prelim Calcs'!$C$9)+'DEPRECATED - DT-Prelim Calcs'!$C$9</f>
        <v>49605.099091037482</v>
      </c>
      <c r="ID89" s="57">
        <f t="shared" si="117"/>
        <v>39.999999999999986</v>
      </c>
      <c r="IE89" s="2">
        <f t="shared" si="165"/>
        <v>0.99579519204165001</v>
      </c>
      <c r="IF89" s="57">
        <f>IE89*'DEPRECATED - DT-Prelim Calcs'!$C$21/HZ$2/'DEPRECATED - DT-Prelim Calcs'!$C$19/'DEPRECATED - DT-Prelim Calcs'!$C$18*3.39*'DEPRECATED - DT-Prelim Calcs'!$C$20</f>
        <v>25.773080821789936</v>
      </c>
      <c r="IG89" s="46">
        <f t="shared" si="166"/>
        <v>0</v>
      </c>
      <c r="IH89" s="57">
        <f>IF88*'DEPRECATED - DT-Prelim Calcs'!$C$11+IH88</f>
        <v>-1246.1841018259227</v>
      </c>
      <c r="II89" s="57">
        <f>II88+0.5*IF89*'DEPRECATED - DT-Prelim Calcs'!$C$11^2+IH89*'DEPRECATED - DT-Prelim Calcs'!$C$11</f>
        <v>-163420.15734338673</v>
      </c>
      <c r="IJ89" s="57">
        <f>MIN('Drive Train'!$F$35-ID88*'DEPRECATED - DT-Prelim Calcs'!$C$21*'Drive Train'!$F$39,IJ88+ID$2)</f>
        <v>49.583015503975645</v>
      </c>
      <c r="IK89" s="57">
        <f>'Drive Train'!$F$35-ID89*'DEPRECATED - DT-Prelim Calcs'!$C$21*'Drive Train'!$F$39</f>
        <v>9.6800000000000015</v>
      </c>
      <c r="IL89" s="1">
        <f>IF(II89&gt;='Drive Train'!$F$29,1,0)</f>
        <v>0</v>
      </c>
      <c r="IM89" s="57">
        <f t="shared" si="167"/>
        <v>44.444444444444429</v>
      </c>
      <c r="IN89" s="63">
        <f>IN88+'DEPRECATED - DT-Prelim Calcs'!$C$11</f>
        <v>340</v>
      </c>
      <c r="IO89" s="2">
        <f>IY89/'Drive Train'!$F$35</f>
        <v>0.76236559139784954</v>
      </c>
      <c r="IP89" s="46">
        <f>IW89*12*60/(PI() * 'Drive Train'!$F$15)/IO$2*IO89</f>
        <v>-172186.30494913636</v>
      </c>
      <c r="IQ89" s="2">
        <f>('DEPRECATED - DT-Prelim Calcs'!$C$6*IO89-IP89)/('DEPRECATED - DT-Prelim Calcs'!$C$6*IO89)*'DEPRECATED - DT-Prelim Calcs'!$C$7*IO89</f>
        <v>79.692647215497445</v>
      </c>
      <c r="IR89" s="57">
        <f>IQ89/'DEPRECATED - DT-Prelim Calcs'!$C$7*('DEPRECATED - DT-Prelim Calcs'!$C$8-'DEPRECATED - DT-Prelim Calcs'!$C$9)+'DEPRECATED - DT-Prelim Calcs'!$C$9</f>
        <v>4245.2587708499259</v>
      </c>
      <c r="IS89" s="57">
        <f t="shared" si="118"/>
        <v>43.333333333333321</v>
      </c>
      <c r="IT89" s="2">
        <f t="shared" si="168"/>
        <v>0.99579519204165001</v>
      </c>
      <c r="IU89" s="57">
        <f>IT89*'DEPRECATED - DT-Prelim Calcs'!$C$21/IO$2/'DEPRECATED - DT-Prelim Calcs'!$C$19/'DEPRECATED - DT-Prelim Calcs'!$C$18*3.39*'DEPRECATED - DT-Prelim Calcs'!$C$20</f>
        <v>25.773080821789936</v>
      </c>
      <c r="IV89" s="46">
        <f t="shared" si="169"/>
        <v>0</v>
      </c>
      <c r="IW89" s="57">
        <f>IU88*'DEPRECATED - DT-Prelim Calcs'!$C$11+IW88</f>
        <v>-551.8750026182621</v>
      </c>
      <c r="IX89" s="57">
        <f>IX88+0.5*IU89*'DEPRECATED - DT-Prelim Calcs'!$C$11^2+IW89*'DEPRECATED - DT-Prelim Calcs'!$C$11</f>
        <v>-154440.74194895243</v>
      </c>
      <c r="IY89" s="57">
        <f>MIN('Drive Train'!$F$35-IS88*'DEPRECATED - DT-Prelim Calcs'!$C$21*'Drive Train'!$F$39,IY88+IS$2)</f>
        <v>9.4533333333333349</v>
      </c>
      <c r="IZ89" s="57">
        <f>'Drive Train'!$F$35-IS89*'DEPRECATED - DT-Prelim Calcs'!$C$21*'Drive Train'!$F$39</f>
        <v>9.4533333333333349</v>
      </c>
      <c r="JA89" s="1">
        <f>IF(IX89&gt;='Drive Train'!$F$29,1,0)</f>
        <v>0</v>
      </c>
      <c r="JB89" s="57">
        <f t="shared" si="170"/>
        <v>48.148148148148138</v>
      </c>
      <c r="JC89" s="63">
        <f>JC88+'DEPRECATED - DT-Prelim Calcs'!$C$11</f>
        <v>340</v>
      </c>
      <c r="JD89" s="2">
        <f>JN89/'Drive Train'!$F$35</f>
        <v>4.0100583096663946</v>
      </c>
      <c r="JE89" s="46">
        <f>JL89*12*60/(PI() * 'Drive Train'!$F$15)/JD$2*JD89</f>
        <v>-2064903.1613122993</v>
      </c>
      <c r="JF89" s="2">
        <f>('DEPRECATED - DT-Prelim Calcs'!$C$6*JD89-JE89)/('DEPRECATED - DT-Prelim Calcs'!$C$6*JD89)*'DEPRECATED - DT-Prelim Calcs'!$C$7*JD89</f>
        <v>943.32589507838634</v>
      </c>
      <c r="JG89" s="57">
        <f>JF89/'DEPRECATED - DT-Prelim Calcs'!$C$7*('DEPRECATED - DT-Prelim Calcs'!$C$8-'DEPRECATED - DT-Prelim Calcs'!$C$9)+'DEPRECATED - DT-Prelim Calcs'!$C$9</f>
        <v>50222.082713094169</v>
      </c>
      <c r="JH89" s="57">
        <f t="shared" si="119"/>
        <v>46.666666666666657</v>
      </c>
      <c r="JI89" s="2">
        <f t="shared" si="171"/>
        <v>0.99579519204165001</v>
      </c>
      <c r="JJ89" s="57">
        <f>JI89*'DEPRECATED - DT-Prelim Calcs'!$C$21/JD$2/'DEPRECATED - DT-Prelim Calcs'!$C$19/'DEPRECATED - DT-Prelim Calcs'!$C$18*3.39*'DEPRECATED - DT-Prelim Calcs'!$C$20</f>
        <v>25.773080821789936</v>
      </c>
      <c r="JK89" s="46">
        <f t="shared" si="172"/>
        <v>0</v>
      </c>
      <c r="JL89" s="57">
        <f>JJ88*'DEPRECATED - DT-Prelim Calcs'!$C$11+JL88</f>
        <v>-1258.2136857713767</v>
      </c>
      <c r="JM89" s="57">
        <f>JM88+0.5*JJ89*'DEPRECATED - DT-Prelim Calcs'!$C$11^2+JL89*'DEPRECATED - DT-Prelim Calcs'!$C$11</f>
        <v>-164309.95533712825</v>
      </c>
      <c r="JN89" s="57">
        <f>MIN('Drive Train'!$F$35-JH88*'DEPRECATED - DT-Prelim Calcs'!$C$21*'Drive Train'!$F$39,JN88+JH$2)</f>
        <v>49.724723039863299</v>
      </c>
      <c r="JO89" s="57">
        <f>'Drive Train'!$F$35-JH89*'DEPRECATED - DT-Prelim Calcs'!$C$21*'Drive Train'!$F$39</f>
        <v>9.2266666666666666</v>
      </c>
      <c r="JP89" s="1">
        <f>IF(JM89&gt;='Drive Train'!$F$29,1,0)</f>
        <v>0</v>
      </c>
      <c r="JQ89" s="57">
        <f>MIN(JG89,'DEPRECATED - DT-Prelim Calcs'!$C$10)*'DEPRECATED - DT-Prelim Calcs'!$C$11*1000/60/60</f>
        <v>103.33333333333333</v>
      </c>
      <c r="JR89" s="63">
        <f>JR88+'DEPRECATED - DT-Prelim Calcs'!$C$11</f>
        <v>340</v>
      </c>
      <c r="JS89" s="2">
        <f>KC89/'Drive Train'!$F$35</f>
        <v>0.72580645161290325</v>
      </c>
      <c r="JT89" s="46">
        <f>KA89*12*60/(PI() * 'Drive Train'!$F$15)/JS$2*JS89</f>
        <v>-35032.068164552031</v>
      </c>
      <c r="JU89" s="2">
        <f>('DEPRECATED - DT-Prelim Calcs'!$C$6*JS89-JT89)/('DEPRECATED - DT-Prelim Calcs'!$C$6*JS89)*'DEPRECATED - DT-Prelim Calcs'!$C$7*JS89</f>
        <v>17.589209360126386</v>
      </c>
      <c r="JV89" s="57">
        <f>JU89/'DEPRECATED - DT-Prelim Calcs'!$C$7*('DEPRECATED - DT-Prelim Calcs'!$C$8-'DEPRECATED - DT-Prelim Calcs'!$C$9)+'DEPRECATED - DT-Prelim Calcs'!$C$9</f>
        <v>939.08819954531771</v>
      </c>
      <c r="JW89" s="57">
        <f t="shared" si="120"/>
        <v>49.999999999999993</v>
      </c>
      <c r="JX89" s="2">
        <f t="shared" si="173"/>
        <v>0.99579519204165001</v>
      </c>
      <c r="JY89" s="57">
        <f>JX89*'DEPRECATED - DT-Prelim Calcs'!$C$21/JS$2/'DEPRECATED - DT-Prelim Calcs'!$C$19/'DEPRECATED - DT-Prelim Calcs'!$C$18*3.39*'DEPRECATED - DT-Prelim Calcs'!$C$20</f>
        <v>25.773080821789936</v>
      </c>
      <c r="JZ89" s="46">
        <f t="shared" si="174"/>
        <v>0</v>
      </c>
      <c r="KA89" s="57">
        <f>JY88*'DEPRECATED - DT-Prelim Calcs'!$C$11+KA88</f>
        <v>-117.93707601442735</v>
      </c>
      <c r="KB89" s="57">
        <f>KB88+0.5*JY89*'DEPRECATED - DT-Prelim Calcs'!$C$11^2+KA89*'DEPRECATED - DT-Prelim Calcs'!$C$11</f>
        <v>-147965.08188279418</v>
      </c>
      <c r="KC89" s="57">
        <f>MIN('Drive Train'!$F$35-JW88*'DEPRECATED - DT-Prelim Calcs'!$C$21*'Drive Train'!$F$39,KC88+JW$2)</f>
        <v>9</v>
      </c>
      <c r="KD89" s="57">
        <f>'Drive Train'!$F$35-JW89*'DEPRECATED - DT-Prelim Calcs'!$C$21*'Drive Train'!$F$39</f>
        <v>9</v>
      </c>
      <c r="KE89" s="1">
        <f>IF(KB89&gt;='Drive Train'!$F$29,1,0)</f>
        <v>0</v>
      </c>
      <c r="KF89" s="57">
        <f>MIN(JV89,'DEPRECATED - DT-Prelim Calcs'!$C$10)*'DEPRECATED - DT-Prelim Calcs'!$C$11*1000/60/60</f>
        <v>103.33333333333333</v>
      </c>
      <c r="KG89" s="63">
        <f>KG88+'DEPRECATED - DT-Prelim Calcs'!$C$11</f>
        <v>340</v>
      </c>
      <c r="KH89" s="2">
        <f>KR89/'Drive Train'!$F$35</f>
        <v>0.7075268817204301</v>
      </c>
      <c r="KI89" s="46">
        <f>KP89*12*60/(PI() * 'Drive Train'!$F$15)/KH$2*KH89</f>
        <v>-113762.44384032425</v>
      </c>
      <c r="KJ89" s="2">
        <f>('DEPRECATED - DT-Prelim Calcs'!$C$6*KH89-KI89)/('DEPRECATED - DT-Prelim Calcs'!$C$6*KH89)*'DEPRECATED - DT-Prelim Calcs'!$C$7*KH89</f>
        <v>53.143693191171657</v>
      </c>
      <c r="KK89" s="57">
        <f>KJ89/'DEPRECATED - DT-Prelim Calcs'!$C$7*('DEPRECATED - DT-Prelim Calcs'!$C$8-'DEPRECATED - DT-Prelim Calcs'!$C$9)+'DEPRECATED - DT-Prelim Calcs'!$C$9</f>
        <v>2831.8849943681839</v>
      </c>
      <c r="KL89" s="57">
        <f t="shared" si="121"/>
        <v>53.333333333333329</v>
      </c>
      <c r="KM89" s="2">
        <f t="shared" si="175"/>
        <v>0.99579519204165001</v>
      </c>
      <c r="KN89" s="57">
        <f>KM89*'DEPRECATED - DT-Prelim Calcs'!$C$21/KH$2/'DEPRECATED - DT-Prelim Calcs'!$C$19/'DEPRECATED - DT-Prelim Calcs'!$C$18*3.39*'DEPRECATED - DT-Prelim Calcs'!$C$20</f>
        <v>25.773080821789936</v>
      </c>
      <c r="KO89" s="46">
        <f t="shared" si="176"/>
        <v>0</v>
      </c>
      <c r="KP89" s="57">
        <f>KN88*'DEPRECATED - DT-Prelim Calcs'!$C$11+KP88</f>
        <v>-392.88131179144352</v>
      </c>
      <c r="KQ89" s="57">
        <f>KQ88+0.5*KN89*'DEPRECATED - DT-Prelim Calcs'!$C$11^2+KP89*'DEPRECATED - DT-Prelim Calcs'!$C$11</f>
        <v>-186105.33048376854</v>
      </c>
      <c r="KR89" s="57">
        <f>MIN('Drive Train'!$F$35-KL88*'DEPRECATED - DT-Prelim Calcs'!$C$21*'Drive Train'!$F$39,KR88+KL$2)</f>
        <v>8.7733333333333334</v>
      </c>
      <c r="KS89" s="57">
        <f>'Drive Train'!$F$35-KL89*'DEPRECATED - DT-Prelim Calcs'!$C$21*'Drive Train'!$F$39</f>
        <v>8.7733333333333334</v>
      </c>
      <c r="KT89" s="1">
        <f>IF(KQ89&gt;='Drive Train'!$F$29,1,0)</f>
        <v>0</v>
      </c>
      <c r="KU89" s="57">
        <f>MIN(KK89,'DEPRECATED - DT-Prelim Calcs'!$C$10)*'DEPRECATED - DT-Prelim Calcs'!$C$11*1000/60/60</f>
        <v>103.33333333333333</v>
      </c>
      <c r="KV89" s="63">
        <f>KV88+'DEPRECATED - DT-Prelim Calcs'!$C$11</f>
        <v>340</v>
      </c>
      <c r="KW89" s="2">
        <f>LG89/'Drive Train'!$F$35</f>
        <v>0.68924731182795695</v>
      </c>
      <c r="KX89" s="46">
        <f>LE89*12*60/(PI() * 'Drive Train'!$F$15)/KW$2*KW89</f>
        <v>-249795.83918214531</v>
      </c>
      <c r="KY89" s="2">
        <f>('DEPRECATED - DT-Prelim Calcs'!$C$6*KW89-KX89)/('DEPRECATED - DT-Prelim Calcs'!$C$6*KW89)*'DEPRECATED - DT-Prelim Calcs'!$C$7*KW89</f>
        <v>114.60817278116208</v>
      </c>
      <c r="KZ89" s="57">
        <f>KY89/'DEPRECATED - DT-Prelim Calcs'!$C$7*('DEPRECATED - DT-Prelim Calcs'!$C$8-'DEPRECATED - DT-Prelim Calcs'!$C$9)+'DEPRECATED - DT-Prelim Calcs'!$C$9</f>
        <v>6104.0396546983802</v>
      </c>
      <c r="LA89" s="57">
        <f t="shared" si="122"/>
        <v>56.666666666666664</v>
      </c>
      <c r="LB89" s="2">
        <f t="shared" si="177"/>
        <v>0.99579519204165001</v>
      </c>
      <c r="LC89" s="57">
        <f>LB89*'DEPRECATED - DT-Prelim Calcs'!$C$21/KW$2/'DEPRECATED - DT-Prelim Calcs'!$C$19/'DEPRECATED - DT-Prelim Calcs'!$C$18*3.39*'DEPRECATED - DT-Prelim Calcs'!$C$20</f>
        <v>25.773080821789936</v>
      </c>
      <c r="LD89" s="46">
        <f t="shared" si="178"/>
        <v>0</v>
      </c>
      <c r="LE89" s="57">
        <f>LC88*'DEPRECATED - DT-Prelim Calcs'!$C$11+LE88</f>
        <v>-885.55496515864684</v>
      </c>
      <c r="LF89" s="57">
        <f>LF88+0.5*LC89*'DEPRECATED - DT-Prelim Calcs'!$C$11^2+LE89*'DEPRECATED - DT-Prelim Calcs'!$C$11</f>
        <v>-169871.41497194691</v>
      </c>
      <c r="LG89" s="57">
        <f>MIN('Drive Train'!$F$35-LA88*'DEPRECATED - DT-Prelim Calcs'!$C$21*'Drive Train'!$F$39,LG88+LA$2)</f>
        <v>8.5466666666666669</v>
      </c>
      <c r="LH89" s="57">
        <f>'Drive Train'!$F$35-LA89*'DEPRECATED - DT-Prelim Calcs'!$C$21*'Drive Train'!$F$39</f>
        <v>8.5466666666666669</v>
      </c>
      <c r="LI89" s="1">
        <f>IF(LF89&gt;='Drive Train'!$F$29,1,0)</f>
        <v>0</v>
      </c>
      <c r="LJ89" s="57">
        <f>MIN(KZ89,'DEPRECATED - DT-Prelim Calcs'!$C$10)*'DEPRECATED - DT-Prelim Calcs'!$C$11*1000/60/60</f>
        <v>103.33333333333333</v>
      </c>
      <c r="LK89" s="63">
        <f>LK88+'DEPRECATED - DT-Prelim Calcs'!$C$11</f>
        <v>340</v>
      </c>
      <c r="LL89" s="2">
        <f>LV89/'Drive Train'!$F$35</f>
        <v>0.67096774193548392</v>
      </c>
      <c r="LM89" s="46">
        <f>LT89*12*60/(PI() * 'Drive Train'!$F$15)/LL$2*LL89</f>
        <v>-160097.75084362764</v>
      </c>
      <c r="LN89" s="2">
        <f>('DEPRECATED - DT-Prelim Calcs'!$C$6*LL89-LM89)/('DEPRECATED - DT-Prelim Calcs'!$C$6*LL89)*'DEPRECATED - DT-Prelim Calcs'!$C$7*LL89</f>
        <v>74.006446804620353</v>
      </c>
      <c r="LO89" s="57">
        <f>LN89/'DEPRECATED - DT-Prelim Calcs'!$C$7*('DEPRECATED - DT-Prelim Calcs'!$C$8-'DEPRECATED - DT-Prelim Calcs'!$C$9)+'DEPRECATED - DT-Prelim Calcs'!$C$9</f>
        <v>3942.5452800965936</v>
      </c>
      <c r="LP89" s="57">
        <f t="shared" si="123"/>
        <v>60</v>
      </c>
      <c r="LQ89" s="2">
        <f t="shared" si="179"/>
        <v>0.99579519204165001</v>
      </c>
      <c r="LR89" s="57">
        <f>LQ89*'DEPRECATED - DT-Prelim Calcs'!$C$21/LL$2/'DEPRECATED - DT-Prelim Calcs'!$C$19/'DEPRECATED - DT-Prelim Calcs'!$C$18*3.39*'DEPRECATED - DT-Prelim Calcs'!$C$20</f>
        <v>25.773080821789936</v>
      </c>
      <c r="LS89" s="46">
        <f t="shared" si="180"/>
        <v>0</v>
      </c>
      <c r="LT89" s="57">
        <f>LR88*'DEPRECATED - DT-Prelim Calcs'!$C$11+LT88</f>
        <v>-583.0274368895831</v>
      </c>
      <c r="LU89" s="57">
        <f>LU88+0.5*LR89*'DEPRECATED - DT-Prelim Calcs'!$C$11^2+LT89*'DEPRECATED - DT-Prelim Calcs'!$C$11</f>
        <v>-169554.73559761583</v>
      </c>
      <c r="LV89" s="57">
        <f>MIN('Drive Train'!$F$35-LP88*'DEPRECATED - DT-Prelim Calcs'!$C$21*'Drive Train'!$F$39,LV88+LP$2)</f>
        <v>8.32</v>
      </c>
      <c r="LW89" s="57">
        <f>'Drive Train'!$F$35-LP89*'DEPRECATED - DT-Prelim Calcs'!$C$21*'Drive Train'!$F$39</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Train'!$AA$49 + V89*(1-'Drive Train'!$AA$49))</f>
        <v>0</v>
      </c>
      <c r="W90" s="57">
        <f t="shared" si="96"/>
        <v>0</v>
      </c>
      <c r="X90" s="2">
        <f>MAX(MIN(IF(AND(AI89=1,AG90&lt;0),-1,1)*(W90-$C$9)/($C$8-$C$9)*$C$7-$C$29*AE90/T$2 -  AI89*$C$29/2,X$2),MAX(X$4:X89)*-1)</f>
        <v>-0.2458281045106315</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Train'!$F$39,AG89+W$2)-$C$3,IF(AE89-1&lt;=0,0,IF($C$32=Motors!$C$29,MAX(MAX(AG$4:AG89)*-1,AG89-W$2),MAX(0,MAX(AG$4:AG89)*-1,AG89-W$2))))</f>
        <v>0</v>
      </c>
      <c r="AH90" s="57">
        <f>'Drive Train'!$F$35-ABS(W90)*'DEPRECATED - DT-Prelim Calcs'!$C$21*'Drive Train'!$F$39</f>
        <v>12.4</v>
      </c>
      <c r="AI90" s="1">
        <f>IF(AJ90&gt;='Drive Train'!$F$29,1,0)</f>
        <v>1</v>
      </c>
      <c r="AJ90" s="57">
        <f>AJ89+0.5*Y90*'DEPRECATED - DT-Prelim Calcs'!$C$11^2+AE90*'DEPRECATED - DT-Prelim Calcs'!$C$11</f>
        <v>784.33981740885292</v>
      </c>
      <c r="AK90" s="57">
        <f t="shared" si="181"/>
        <v>0</v>
      </c>
      <c r="AL90" s="63">
        <f>AL89+'DEPRECATED - DT-Prelim Calcs'!$C$11</f>
        <v>344</v>
      </c>
      <c r="AM90" s="2">
        <f>AW90/'Drive Train'!$F$35</f>
        <v>0.88882649206011333</v>
      </c>
      <c r="AN90" s="46">
        <f>AU90*12*60/(PI() * 'Drive Train'!$F$15)/AM$2*AM90</f>
        <v>4007.413171890415</v>
      </c>
      <c r="AO90" s="2">
        <f>('DEPRECATED - DT-Prelim Calcs'!$C$6*AM90-AN90)/('DEPRECATED - DT-Prelim Calcs'!$C$6*AM90)*'DEPRECATED - DT-Prelim Calcs'!$C$7*AM90</f>
        <v>0.33008952986939455</v>
      </c>
      <c r="AP90" s="57">
        <f>AO90/'DEPRECATED - DT-Prelim Calcs'!$C$7*('DEPRECATED - DT-Prelim Calcs'!$C$8-'DEPRECATED - DT-Prelim Calcs'!$C$9)+'DEPRECATED - DT-Prelim Calcs'!$C$9</f>
        <v>20.272816050723371</v>
      </c>
      <c r="AQ90" s="57">
        <f t="shared" si="105"/>
        <v>20.272816050723371</v>
      </c>
      <c r="AR90" s="2">
        <f t="shared" si="125"/>
        <v>-9.8858554675729238E-10</v>
      </c>
      <c r="AS90" s="57">
        <f>AR90*'DEPRECATED - DT-Prelim Calcs'!$C$21/AM$2/'DEPRECATED - DT-Prelim Calcs'!$C$19/'DEPRECATED - DT-Prelim Calcs'!$C$18*3.39*'DEPRECATED - DT-Prelim Calcs'!$C$20</f>
        <v>-7.1642148022479654E-9</v>
      </c>
      <c r="AT90" s="46">
        <f t="shared" si="126"/>
        <v>0</v>
      </c>
      <c r="AU90" s="57">
        <f>AS89*'DEPRECATED - DT-Prelim Calcs'!$C$11+AU89</f>
        <v>39.345448724849007</v>
      </c>
      <c r="AV90" s="57">
        <f>AV89+0.5*AS90*'DEPRECATED - DT-Prelim Calcs'!$C$11^2+AU90*'DEPRECATED - DT-Prelim Calcs'!$C$11</f>
        <v>13492.035180060659</v>
      </c>
      <c r="AW90" s="57">
        <f>MIN('Drive Train'!$F$35-AQ89*'DEPRECATED - DT-Prelim Calcs'!$C$21*'Drive Train'!$F$39,AW89+AQ$2)</f>
        <v>11.021448501545406</v>
      </c>
      <c r="AX90" s="57">
        <f>'Drive Train'!$F$35-AQ90*'DEPRECATED - DT-Prelim Calcs'!$C$21*'Drive Train'!$F$39</f>
        <v>11.021448508550812</v>
      </c>
      <c r="AY90" s="1">
        <f>IF(AV90&gt;='Drive Train'!$F$29,1,0)</f>
        <v>1</v>
      </c>
      <c r="AZ90" s="57">
        <f t="shared" si="127"/>
        <v>22.525351167470411</v>
      </c>
      <c r="BA90" s="63">
        <f>BA89+'DEPRECATED - DT-Prelim Calcs'!$C$11</f>
        <v>344</v>
      </c>
      <c r="BB90" s="2">
        <f>BL90/'Drive Train'!$F$35</f>
        <v>0.48999999999999994</v>
      </c>
      <c r="BC90" s="46">
        <f>BJ90*12*60/(PI() * 'Drive Train'!$F$15)/BB$2*BB90</f>
        <v>5110.3495910532083</v>
      </c>
      <c r="BD90" s="2">
        <f>('DEPRECATED - DT-Prelim Calcs'!$C$6*BB90-BC90)/('DEPRECATED - DT-Prelim Calcs'!$C$6*BB90)*'DEPRECATED - DT-Prelim Calcs'!$C$7*BB90</f>
        <v>-1.129783398581282</v>
      </c>
      <c r="BE90" s="57">
        <f>BD90/'DEPRECATED - DT-Prelim Calcs'!$C$7*('DEPRECATED - DT-Prelim Calcs'!$C$8-'DEPRECATED - DT-Prelim Calcs'!$C$9)+'DEPRECATED - DT-Prelim Calcs'!$C$9</f>
        <v>-57.44573030621514</v>
      </c>
      <c r="BF90" s="57">
        <f t="shared" si="106"/>
        <v>-57.44573030621514</v>
      </c>
      <c r="BG90" s="2">
        <f t="shared" si="128"/>
        <v>-1.8933363324157235</v>
      </c>
      <c r="BH90" s="57">
        <f>BG90*'DEPRECATED - DT-Prelim Calcs'!$C$21/BB$2/'DEPRECATED - DT-Prelim Calcs'!$C$19/'DEPRECATED - DT-Prelim Calcs'!$C$18*3.39*'DEPRECATED - DT-Prelim Calcs'!$C$20</f>
        <v>-19.819055495405358</v>
      </c>
      <c r="BI90" s="46">
        <f t="shared" si="129"/>
        <v>1</v>
      </c>
      <c r="BJ90" s="57">
        <f>BH89*'DEPRECATED - DT-Prelim Calcs'!$C$11+BJ89</f>
        <v>63.008778385119172</v>
      </c>
      <c r="BK90" s="57">
        <f>BK89+0.5*BH90*'DEPRECATED - DT-Prelim Calcs'!$C$11^2+BJ90*'DEPRECATED - DT-Prelim Calcs'!$C$11</f>
        <v>8071.1356466344696</v>
      </c>
      <c r="BL90" s="57">
        <f>MIN('Drive Train'!$F$35-BF89*'DEPRECATED - DT-Prelim Calcs'!$C$21*'Drive Train'!$F$39,BL89+BF$2)</f>
        <v>6.0759999999999996</v>
      </c>
      <c r="BM90" s="57">
        <f>'Drive Train'!$F$35-BF90*'DEPRECATED - DT-Prelim Calcs'!$C$21*'Drive Train'!$F$39</f>
        <v>16.306309660822631</v>
      </c>
      <c r="BN90" s="1">
        <f>IF(BK90&gt;='Drive Train'!$F$29,1,0)</f>
        <v>1</v>
      </c>
      <c r="BO90" s="57">
        <f t="shared" si="130"/>
        <v>-63.828589229127935</v>
      </c>
      <c r="BP90" s="63">
        <f>BP89+'DEPRECATED - DT-Prelim Calcs'!$C$11</f>
        <v>344</v>
      </c>
      <c r="BQ90" s="2">
        <f>CA90/'Drive Train'!$F$35</f>
        <v>0.48999999999999994</v>
      </c>
      <c r="BR90" s="46">
        <f>BY90*12*60/(PI() * 'Drive Train'!$F$15)/BQ$2*BQ90</f>
        <v>-162.41944360154093</v>
      </c>
      <c r="BS90" s="2">
        <f>('DEPRECATED - DT-Prelim Calcs'!$C$6*BQ90-BR90)/('DEPRECATED - DT-Prelim Calcs'!$C$6*BQ90)*'DEPRECATED - DT-Prelim Calcs'!$C$7*BQ90</f>
        <v>1.2543391855684265</v>
      </c>
      <c r="BT90" s="57">
        <f>BS90/'DEPRECATED - DT-Prelim Calcs'!$C$7*('DEPRECATED - DT-Prelim Calcs'!$C$8-'DEPRECATED - DT-Prelim Calcs'!$C$9)+'DEPRECATED - DT-Prelim Calcs'!$C$9</f>
        <v>69.476646269057738</v>
      </c>
      <c r="BU90" s="57">
        <f t="shared" si="107"/>
        <v>69.476646269057738</v>
      </c>
      <c r="BV90" s="2">
        <f t="shared" si="131"/>
        <v>1.2786067704888069</v>
      </c>
      <c r="BW90" s="57">
        <f>BV90*'DEPRECATED - DT-Prelim Calcs'!$C$21/BQ$2/'DEPRECATED - DT-Prelim Calcs'!$C$19/'DEPRECATED - DT-Prelim Calcs'!$C$18*3.39*'DEPRECATED - DT-Prelim Calcs'!$C$20</f>
        <v>17.502405991900144</v>
      </c>
      <c r="BX90" s="46">
        <f t="shared" si="132"/>
        <v>0</v>
      </c>
      <c r="BY90" s="57">
        <f>BW89*'DEPRECATED - DT-Prelim Calcs'!$C$11+BY89</f>
        <v>-1.5313797443539698</v>
      </c>
      <c r="BZ90" s="57">
        <f>BZ89+0.5*BW90*'DEPRECATED - DT-Prelim Calcs'!$C$11^2+BY90*'DEPRECATED - DT-Prelim Calcs'!$C$11</f>
        <v>-6199.0652351799099</v>
      </c>
      <c r="CA90" s="57">
        <f>MIN('Drive Train'!$F$35-BU89*'DEPRECATED - DT-Prelim Calcs'!$C$21*'Drive Train'!$F$39,CA89+BU$2)</f>
        <v>6.0759999999999996</v>
      </c>
      <c r="CB90" s="57">
        <f>'Drive Train'!$F$35-BU90*'DEPRECATED - DT-Prelim Calcs'!$C$21*'Drive Train'!$F$39</f>
        <v>7.6755880537040735</v>
      </c>
      <c r="CC90" s="1">
        <f>IF(BZ90&gt;='Drive Train'!$F$29,1,0)</f>
        <v>0</v>
      </c>
      <c r="CD90" s="57">
        <f t="shared" si="133"/>
        <v>77.196273632286378</v>
      </c>
      <c r="CE90" s="63">
        <f>CE89+'DEPRECATED - DT-Prelim Calcs'!$C$11</f>
        <v>344</v>
      </c>
      <c r="CF90" s="2">
        <f>CP90/'Drive Train'!$F$35</f>
        <v>0.48999999999999994</v>
      </c>
      <c r="CG90" s="46">
        <f>CN90*12*60/(PI() * 'Drive Train'!$F$15)/CF$2*CF90</f>
        <v>-29823.725237847393</v>
      </c>
      <c r="CH90" s="2">
        <f>('DEPRECATED - DT-Prelim Calcs'!$C$6*CF90-CG90)/('DEPRECATED - DT-Prelim Calcs'!$C$6*CF90)*'DEPRECATED - DT-Prelim Calcs'!$C$7*CF90</f>
        <v>14.66592398184094</v>
      </c>
      <c r="CI90" s="57">
        <f>CH90/'DEPRECATED - DT-Prelim Calcs'!$C$7*('DEPRECATED - DT-Prelim Calcs'!$C$8-'DEPRECATED - DT-Prelim Calcs'!$C$9)+'DEPRECATED - DT-Prelim Calcs'!$C$9</f>
        <v>783.46267504987259</v>
      </c>
      <c r="CJ90" s="57">
        <f t="shared" si="108"/>
        <v>93</v>
      </c>
      <c r="CK90" s="2">
        <f t="shared" si="134"/>
        <v>1.5241763143494644</v>
      </c>
      <c r="CL90" s="57">
        <f>CK90*'DEPRECATED - DT-Prelim Calcs'!$C$21/CF$2/'DEPRECATED - DT-Prelim Calcs'!$C$19/'DEPRECATED - DT-Prelim Calcs'!$C$18*3.39*'DEPRECATED - DT-Prelim Calcs'!$C$20</f>
        <v>25.773080821789936</v>
      </c>
      <c r="CM90" s="46">
        <f t="shared" si="135"/>
        <v>0</v>
      </c>
      <c r="CN90" s="57">
        <f>CL89*'DEPRECATED - DT-Prelim Calcs'!$C$11+CN89</f>
        <v>-227.63361542736129</v>
      </c>
      <c r="CO90" s="57">
        <f>CO89+0.5*CL90*'DEPRECATED - DT-Prelim Calcs'!$C$11^2+CN90*'DEPRECATED - DT-Prelim Calcs'!$C$11</f>
        <v>-25502.615860276197</v>
      </c>
      <c r="CP90" s="57">
        <f>MIN('Drive Train'!$F$35-CJ89*'DEPRECATED - DT-Prelim Calcs'!$C$21*'Drive Train'!$F$39,CP89+CJ$2)</f>
        <v>6.0759999999999996</v>
      </c>
      <c r="CQ90" s="57">
        <f>'Drive Train'!$F$35-CJ90*'DEPRECATED - DT-Prelim Calcs'!$C$21*'Drive Train'!$F$39</f>
        <v>6.0759999999999996</v>
      </c>
      <c r="CR90" s="1">
        <f>IF(CO90&gt;='Drive Train'!$F$29,1,0)</f>
        <v>0</v>
      </c>
      <c r="CS90" s="57">
        <f t="shared" si="136"/>
        <v>103.33333333333333</v>
      </c>
      <c r="CT90" s="63">
        <f>CT89+'DEPRECATED - DT-Prelim Calcs'!$C$11</f>
        <v>344</v>
      </c>
      <c r="CU90" s="2">
        <f>DE90/'Drive Train'!$F$35</f>
        <v>0.48999999999999994</v>
      </c>
      <c r="CV90" s="46">
        <f>DC90*12*60/(PI() * 'Drive Train'!$F$15)/CU$2*CU90</f>
        <v>-24422.672677548908</v>
      </c>
      <c r="CW90" s="2">
        <f>('DEPRECATED - DT-Prelim Calcs'!$C$6*CU90-CV90)/('DEPRECATED - DT-Prelim Calcs'!$C$6*CU90)*'DEPRECATED - DT-Prelim Calcs'!$C$7*CU90</f>
        <v>12.223797026809168</v>
      </c>
      <c r="CX90" s="57">
        <f>CW90/'DEPRECATED - DT-Prelim Calcs'!$C$7*('DEPRECATED - DT-Prelim Calcs'!$C$8-'DEPRECATED - DT-Prelim Calcs'!$C$9)+'DEPRECATED - DT-Prelim Calcs'!$C$9</f>
        <v>653.45234794174951</v>
      </c>
      <c r="CY90" s="57">
        <f t="shared" si="109"/>
        <v>93</v>
      </c>
      <c r="CZ90" s="2">
        <f t="shared" si="137"/>
        <v>1.2803081040535502</v>
      </c>
      <c r="DA90" s="57">
        <f>CZ90*'DEPRECATED - DT-Prelim Calcs'!$C$21/CU$2/'DEPRECATED - DT-Prelim Calcs'!$C$19/'DEPRECATED - DT-Prelim Calcs'!$C$18*3.39*'DEPRECATED - DT-Prelim Calcs'!$C$20</f>
        <v>25.773080821789936</v>
      </c>
      <c r="DB90" s="46">
        <f t="shared" si="138"/>
        <v>0</v>
      </c>
      <c r="DC90" s="57">
        <f>DA89*'DEPRECATED - DT-Prelim Calcs'!$C$11+DC89</f>
        <v>-156.58385523431804</v>
      </c>
      <c r="DD90" s="57">
        <f>DD89+0.5*DA90*'DEPRECATED - DT-Prelim Calcs'!$C$11^2+DC90*'DEPRECATED - DT-Prelim Calcs'!$C$11</f>
        <v>-45988.910201428713</v>
      </c>
      <c r="DE90" s="57">
        <f>MIN('Drive Train'!$F$35-CY89*'DEPRECATED - DT-Prelim Calcs'!$C$21*'Drive Train'!$F$39,DE89+CY$2)</f>
        <v>6.0759999999999996</v>
      </c>
      <c r="DF90" s="57">
        <f>'Drive Train'!$F$35-CY90*'DEPRECATED - DT-Prelim Calcs'!$C$21*'Drive Train'!$F$39</f>
        <v>6.0759999999999996</v>
      </c>
      <c r="DG90" s="1">
        <f>IF(DD90&gt;='Drive Train'!$F$29,1,0)</f>
        <v>0</v>
      </c>
      <c r="DH90" s="57">
        <f t="shared" si="139"/>
        <v>103.33333333333333</v>
      </c>
      <c r="DI90" s="63">
        <f>DI89+'DEPRECATED - DT-Prelim Calcs'!$C$11</f>
        <v>344</v>
      </c>
      <c r="DJ90" s="2">
        <f>DT90/'Drive Train'!$F$35</f>
        <v>0.48999999999999994</v>
      </c>
      <c r="DK90" s="46">
        <f>DR90*12*60/(PI() * 'Drive Train'!$F$15)/DJ$2*DJ90</f>
        <v>-90192.152227721061</v>
      </c>
      <c r="DL90" s="2">
        <f>('DEPRECATED - DT-Prelim Calcs'!$C$6*DJ90-DK90)/('DEPRECATED - DT-Prelim Calcs'!$C$6*DJ90)*'DEPRECATED - DT-Prelim Calcs'!$C$7*DJ90</f>
        <v>41.961966954748171</v>
      </c>
      <c r="DM90" s="57">
        <f>DL90/'DEPRECATED - DT-Prelim Calcs'!$C$7*('DEPRECATED - DT-Prelim Calcs'!$C$8-'DEPRECATED - DT-Prelim Calcs'!$C$9)+'DEPRECATED - DT-Prelim Calcs'!$C$9</f>
        <v>2236.60886319261</v>
      </c>
      <c r="DN90" s="57">
        <f t="shared" si="110"/>
        <v>93</v>
      </c>
      <c r="DO90" s="2">
        <f t="shared" si="140"/>
        <v>1.1037138828047846</v>
      </c>
      <c r="DP90" s="57">
        <f>DO90*'DEPRECATED - DT-Prelim Calcs'!$C$21/DJ$2/'DEPRECATED - DT-Prelim Calcs'!$C$19/'DEPRECATED - DT-Prelim Calcs'!$C$18*3.39*'DEPRECATED - DT-Prelim Calcs'!$C$20</f>
        <v>25.773080821789936</v>
      </c>
      <c r="DQ90" s="46">
        <f t="shared" si="141"/>
        <v>0</v>
      </c>
      <c r="DR90" s="57">
        <f>DP89*'DEPRECATED - DT-Prelim Calcs'!$C$11+DR89</f>
        <v>-498.49930128441383</v>
      </c>
      <c r="DS90" s="57">
        <f>DS89+0.5*DP90*'DEPRECATED - DT-Prelim Calcs'!$C$11^2+DR90*'DEPRECATED - DT-Prelim Calcs'!$C$11</f>
        <v>-102768.30920379954</v>
      </c>
      <c r="DT90" s="57">
        <f>MIN('Drive Train'!$F$35-DN89*'DEPRECATED - DT-Prelim Calcs'!$C$21*'Drive Train'!$F$39,DT89+DN$2)</f>
        <v>6.0759999999999996</v>
      </c>
      <c r="DU90" s="57">
        <f>'Drive Train'!$F$35-DN90*'DEPRECATED - DT-Prelim Calcs'!$C$21*'Drive Train'!$F$39</f>
        <v>6.0759999999999996</v>
      </c>
      <c r="DV90" s="1">
        <f>IF(DS90&gt;='Drive Train'!$F$29,1,0)</f>
        <v>0</v>
      </c>
      <c r="DW90" s="57">
        <f t="shared" si="142"/>
        <v>103.33333333333333</v>
      </c>
      <c r="DX90" s="63">
        <f>DX89+'DEPRECATED - DT-Prelim Calcs'!$C$11</f>
        <v>344</v>
      </c>
      <c r="DY90" s="2">
        <f>EI90/'Drive Train'!$F$35</f>
        <v>0.48999999999999994</v>
      </c>
      <c r="DZ90" s="46">
        <f>EG90*12*60/(PI() * 'Drive Train'!$F$15)/DY$2*DY90</f>
        <v>-24638.404592129627</v>
      </c>
      <c r="EA90" s="2">
        <f>('DEPRECATED - DT-Prelim Calcs'!$C$6*DY90-DZ90)/('DEPRECATED - DT-Prelim Calcs'!$C$6*DY90)*'DEPRECATED - DT-Prelim Calcs'!$C$7*DY90</f>
        <v>12.321341851225592</v>
      </c>
      <c r="EB90" s="57">
        <f>EA90/'DEPRECATED - DT-Prelim Calcs'!$C$7*('DEPRECATED - DT-Prelim Calcs'!$C$8-'DEPRECATED - DT-Prelim Calcs'!$C$9)+'DEPRECATED - DT-Prelim Calcs'!$C$9</f>
        <v>658.64529440342051</v>
      </c>
      <c r="EC90" s="57">
        <f t="shared" si="111"/>
        <v>93</v>
      </c>
      <c r="ED90" s="2">
        <f t="shared" si="143"/>
        <v>0.96993038185874991</v>
      </c>
      <c r="EE90" s="57">
        <f>ED90*'DEPRECATED - DT-Prelim Calcs'!$C$21/DY$2/'DEPRECATED - DT-Prelim Calcs'!$C$19/'DEPRECATED - DT-Prelim Calcs'!$C$18*3.39*'DEPRECATED - DT-Prelim Calcs'!$C$20</f>
        <v>25.773080821789936</v>
      </c>
      <c r="EF90" s="46">
        <f t="shared" si="144"/>
        <v>0</v>
      </c>
      <c r="EG90" s="57">
        <f>EE89*'DEPRECATED - DT-Prelim Calcs'!$C$11+EG89</f>
        <v>-119.67197103093302</v>
      </c>
      <c r="EH90" s="57">
        <f>EH89+0.5*EE90*'DEPRECATED - DT-Prelim Calcs'!$C$11^2+EG90*'DEPRECATED - DT-Prelim Calcs'!$C$11</f>
        <v>-143431.39448472761</v>
      </c>
      <c r="EI90" s="57">
        <f>MIN('Drive Train'!$F$35-EC89*'DEPRECATED - DT-Prelim Calcs'!$C$21*'Drive Train'!$F$39,EI89+EC$2)</f>
        <v>6.0759999999999996</v>
      </c>
      <c r="EJ90" s="57">
        <f>'Drive Train'!$F$35-EC90*'DEPRECATED - DT-Prelim Calcs'!$C$21*'Drive Train'!$F$39</f>
        <v>6.0759999999999996</v>
      </c>
      <c r="EK90" s="1">
        <f>IF(EH90&gt;='Drive Train'!$F$29,1,0)</f>
        <v>0</v>
      </c>
      <c r="EL90" s="57">
        <f t="shared" si="145"/>
        <v>103.33333333333333</v>
      </c>
      <c r="EM90" s="63">
        <f>EM89+'DEPRECATED - DT-Prelim Calcs'!$C$11</f>
        <v>344</v>
      </c>
      <c r="EN90" s="2">
        <f>EX90/'Drive Train'!$F$35</f>
        <v>0.48999999999999994</v>
      </c>
      <c r="EO90" s="46">
        <f>EV90*12*60/(PI() * 'Drive Train'!$F$15)/EN$2*EN90</f>
        <v>9927.2426529265158</v>
      </c>
      <c r="EP90" s="2">
        <f>('DEPRECATED - DT-Prelim Calcs'!$C$6*EN90-EO90)/('DEPRECATED - DT-Prelim Calcs'!$C$6*EN90)*'DEPRECATED - DT-Prelim Calcs'!$C$7*EN90</f>
        <v>-3.3077781976647098</v>
      </c>
      <c r="EQ90" s="57">
        <f>EP90/'DEPRECATED - DT-Prelim Calcs'!$C$7*('DEPRECATED - DT-Prelim Calcs'!$C$8-'DEPRECATED - DT-Prelim Calcs'!$C$9)+'DEPRECATED - DT-Prelim Calcs'!$C$9</f>
        <v>-173.39458205824991</v>
      </c>
      <c r="ER90" s="57">
        <f t="shared" si="112"/>
        <v>-173.39458205824991</v>
      </c>
      <c r="ES90" s="2">
        <f t="shared" si="146"/>
        <v>-4.7910378294125771</v>
      </c>
      <c r="ET90" s="57">
        <f>ES90*'DEPRECATED - DT-Prelim Calcs'!$C$21/EN$2/'DEPRECATED - DT-Prelim Calcs'!$C$19/'DEPRECATED - DT-Prelim Calcs'!$C$18*3.39*'DEPRECATED - DT-Prelim Calcs'!$C$20</f>
        <v>-142.7391665443659</v>
      </c>
      <c r="EU90" s="46">
        <f t="shared" si="147"/>
        <v>1</v>
      </c>
      <c r="EV90" s="57">
        <f>ET89*'DEPRECATED - DT-Prelim Calcs'!$C$11+EV89</f>
        <v>43.005174557138986</v>
      </c>
      <c r="EW90" s="57">
        <f>EW89+0.5*ET90*'DEPRECATED - DT-Prelim Calcs'!$C$11^2+EV90*'DEPRECATED - DT-Prelim Calcs'!$C$11</f>
        <v>-171725.61886438777</v>
      </c>
      <c r="EX90" s="57">
        <f>MIN('Drive Train'!$F$35-ER89*'DEPRECATED - DT-Prelim Calcs'!$C$21*'Drive Train'!$F$39,EX89+ER$2)</f>
        <v>6.0759999999999996</v>
      </c>
      <c r="EY90" s="57">
        <f>'Drive Train'!$F$35-ER90*'DEPRECATED - DT-Prelim Calcs'!$C$21*'Drive Train'!$F$39</f>
        <v>24.190831579960996</v>
      </c>
      <c r="EZ90" s="1">
        <f>IF(EW90&gt;='Drive Train'!$F$29,1,0)</f>
        <v>0</v>
      </c>
      <c r="FA90" s="57">
        <f t="shared" si="148"/>
        <v>-192.66064673138879</v>
      </c>
      <c r="FB90" s="63">
        <f>FB89+'DEPRECATED - DT-Prelim Calcs'!$C$11</f>
        <v>344</v>
      </c>
      <c r="FC90" s="2">
        <f>FM90/'Drive Train'!$F$35</f>
        <v>0.48999999999999994</v>
      </c>
      <c r="FD90" s="46">
        <f>FK90*12*60/(PI() * 'Drive Train'!$F$15)/FC$2*FC90</f>
        <v>-113225.64990493697</v>
      </c>
      <c r="FE90" s="2">
        <f>('DEPRECATED - DT-Prelim Calcs'!$C$6*FC90-FD90)/('DEPRECATED - DT-Prelim Calcs'!$C$6*FC90)*'DEPRECATED - DT-Prelim Calcs'!$C$7*FC90</f>
        <v>52.376737949511835</v>
      </c>
      <c r="FF90" s="57">
        <f>FE90/'DEPRECATED - DT-Prelim Calcs'!$C$7*('DEPRECATED - DT-Prelim Calcs'!$C$8-'DEPRECATED - DT-Prelim Calcs'!$C$9)+'DEPRECATED - DT-Prelim Calcs'!$C$9</f>
        <v>2791.0549705072067</v>
      </c>
      <c r="FG90" s="57">
        <f t="shared" si="113"/>
        <v>93</v>
      </c>
      <c r="FH90" s="2">
        <f t="shared" si="149"/>
        <v>0.78067567320338405</v>
      </c>
      <c r="FI90" s="57">
        <f>FH90*'DEPRECATED - DT-Prelim Calcs'!$C$21/FC$2/'DEPRECATED - DT-Prelim Calcs'!$C$19/'DEPRECATED - DT-Prelim Calcs'!$C$18*3.39*'DEPRECATED - DT-Prelim Calcs'!$C$20</f>
        <v>25.773080821789936</v>
      </c>
      <c r="FJ90" s="46">
        <f t="shared" si="150"/>
        <v>0</v>
      </c>
      <c r="FK90" s="57">
        <f>FI89*'DEPRECATED - DT-Prelim Calcs'!$C$11+FK89</f>
        <v>-442.64418857551004</v>
      </c>
      <c r="FL90" s="57">
        <f>FL89+0.5*FI90*'DEPRECATED - DT-Prelim Calcs'!$C$11^2+FK90*'DEPRECATED - DT-Prelim Calcs'!$C$11</f>
        <v>-228461.89419707289</v>
      </c>
      <c r="FM90" s="57">
        <f>MIN('Drive Train'!$F$35-FG89*'DEPRECATED - DT-Prelim Calcs'!$C$21*'Drive Train'!$F$39,FM89+FG$2)</f>
        <v>6.0759999999999996</v>
      </c>
      <c r="FN90" s="57">
        <f>'Drive Train'!$F$35-FG90*'DEPRECATED - DT-Prelim Calcs'!$C$21*'Drive Train'!$F$39</f>
        <v>6.0759999999999996</v>
      </c>
      <c r="FO90" s="1">
        <f>IF(FL90&gt;='Drive Train'!$F$29,1,0)</f>
        <v>0</v>
      </c>
      <c r="FP90" s="57">
        <f t="shared" si="151"/>
        <v>103.33333333333333</v>
      </c>
      <c r="FQ90" s="63">
        <f>FQ89+'DEPRECATED - DT-Prelim Calcs'!$C$11</f>
        <v>344</v>
      </c>
      <c r="FR90" s="2">
        <f>GB90/'Drive Train'!$F$35</f>
        <v>1.4414173826144747</v>
      </c>
      <c r="FS90" s="46">
        <f>FZ90*12*60/(PI() * 'Drive Train'!$F$15)/FR$2*FR90</f>
        <v>-277731.49870209786</v>
      </c>
      <c r="FT90" s="2">
        <f>('DEPRECATED - DT-Prelim Calcs'!$C$6*FR90-FS90)/('DEPRECATED - DT-Prelim Calcs'!$C$6*FR90)*'DEPRECATED - DT-Prelim Calcs'!$C$7*FR90</f>
        <v>129.05222337278681</v>
      </c>
      <c r="FU90" s="57">
        <f>FT90/'DEPRECATED - DT-Prelim Calcs'!$C$7*('DEPRECATED - DT-Prelim Calcs'!$C$8-'DEPRECATED - DT-Prelim Calcs'!$C$9)+'DEPRECATED - DT-Prelim Calcs'!$C$9</f>
        <v>6872.9905637877791</v>
      </c>
      <c r="FV90" s="57">
        <f t="shared" si="114"/>
        <v>93</v>
      </c>
      <c r="FW90" s="2">
        <f t="shared" si="152"/>
        <v>0.7112822800297498</v>
      </c>
      <c r="FX90" s="57">
        <f>FW90*'DEPRECATED - DT-Prelim Calcs'!$C$21/FR$2/'DEPRECATED - DT-Prelim Calcs'!$C$19/'DEPRECATED - DT-Prelim Calcs'!$C$18*3.39*'DEPRECATED - DT-Prelim Calcs'!$C$20</f>
        <v>25.773080821789936</v>
      </c>
      <c r="FY90" s="46">
        <f t="shared" si="153"/>
        <v>0</v>
      </c>
      <c r="FZ90" s="57">
        <f>FX89*'DEPRECATED - DT-Prelim Calcs'!$C$11+FZ89</f>
        <v>-336.28906847631958</v>
      </c>
      <c r="GA90" s="57">
        <f>GA89+0.5*FX90*'DEPRECATED - DT-Prelim Calcs'!$C$11^2+FZ90*'DEPRECATED - DT-Prelim Calcs'!$C$11</f>
        <v>-255061.70476585845</v>
      </c>
      <c r="GB90" s="57">
        <f>MIN('Drive Train'!$F$35-FV89*'DEPRECATED - DT-Prelim Calcs'!$C$21*'Drive Train'!$F$39,GB89+FV$2)</f>
        <v>17.873575544419488</v>
      </c>
      <c r="GC90" s="57">
        <f>'Drive Train'!$F$35-FV90*'DEPRECATED - DT-Prelim Calcs'!$C$21*'Drive Train'!$F$39</f>
        <v>6.0759999999999996</v>
      </c>
      <c r="GD90" s="1">
        <f>IF(GA90&gt;='Drive Train'!$F$29,1,0)</f>
        <v>0</v>
      </c>
      <c r="GE90" s="57">
        <f t="shared" si="154"/>
        <v>103.33333333333333</v>
      </c>
      <c r="GF90" s="63">
        <f>GF89+'DEPRECATED - DT-Prelim Calcs'!$C$11</f>
        <v>344</v>
      </c>
      <c r="GG90" s="2">
        <f>GQ90/'Drive Train'!$F$35</f>
        <v>0.83548387096774201</v>
      </c>
      <c r="GH90" s="46">
        <f>GO90*12*60/(PI() * 'Drive Train'!$F$15)/GG$2*GG90</f>
        <v>-102126.64785949432</v>
      </c>
      <c r="GI90" s="2">
        <f>('DEPRECATED - DT-Prelim Calcs'!$C$6*GG90-GH90)/('DEPRECATED - DT-Prelim Calcs'!$C$6*GG90)*'DEPRECATED - DT-Prelim Calcs'!$C$7*GG90</f>
        <v>48.190855967940564</v>
      </c>
      <c r="GJ90" s="57">
        <f>GI90/'DEPRECATED - DT-Prelim Calcs'!$C$7*('DEPRECATED - DT-Prelim Calcs'!$C$8-'DEPRECATED - DT-Prelim Calcs'!$C$9)+'DEPRECATED - DT-Prelim Calcs'!$C$9</f>
        <v>2568.2132036044704</v>
      </c>
      <c r="GK90" s="57">
        <f t="shared" si="155"/>
        <v>29.999999999999982</v>
      </c>
      <c r="GL90" s="2">
        <f t="shared" si="156"/>
        <v>0.99579519204165001</v>
      </c>
      <c r="GM90" s="57">
        <f>GL90*'DEPRECATED - DT-Prelim Calcs'!$C$21/GG$2/'DEPRECATED - DT-Prelim Calcs'!$C$19/'DEPRECATED - DT-Prelim Calcs'!$C$18*3.39*'DEPRECATED - DT-Prelim Calcs'!$C$20</f>
        <v>25.773080821789936</v>
      </c>
      <c r="GN90" s="46">
        <f t="shared" si="157"/>
        <v>0</v>
      </c>
      <c r="GO90" s="57">
        <f>GM89*'DEPRECATED - DT-Prelim Calcs'!$C$11+GO89</f>
        <v>-298.68018396952891</v>
      </c>
      <c r="GP90" s="57">
        <f>GP89+0.5*GM90*'DEPRECATED - DT-Prelim Calcs'!$C$11^2+GO90*'DEPRECATED - DT-Prelim Calcs'!$C$11</f>
        <v>-123796.71151442561</v>
      </c>
      <c r="GQ90" s="57">
        <f>MIN('Drive Train'!$F$35-GK89*'DEPRECATED - DT-Prelim Calcs'!$C$21*'Drive Train'!$F$39,GQ89+GK$2)</f>
        <v>10.360000000000001</v>
      </c>
      <c r="GR90" s="57">
        <f>'Drive Train'!$F$35-GK90*'DEPRECATED - DT-Prelim Calcs'!$C$21*'Drive Train'!$F$39</f>
        <v>10.360000000000001</v>
      </c>
      <c r="GS90" s="1">
        <f>IF(GP90&gt;='Drive Train'!$F$29,1,0)</f>
        <v>0</v>
      </c>
      <c r="GT90" s="57">
        <f t="shared" si="158"/>
        <v>33.333333333333314</v>
      </c>
      <c r="GU90" s="63">
        <f>GU89+'DEPRECATED - DT-Prelim Calcs'!$C$11</f>
        <v>344</v>
      </c>
      <c r="GV90" s="2">
        <f>HF90/'Drive Train'!$F$35</f>
        <v>0.81720430107526887</v>
      </c>
      <c r="GW90" s="46">
        <f>HD90*12*60/(PI() * 'Drive Train'!$F$15)/GV$2*GV90</f>
        <v>-17300.491690638526</v>
      </c>
      <c r="GX90" s="2">
        <f>('DEPRECATED - DT-Prelim Calcs'!$C$6*GV90-GW90)/('DEPRECATED - DT-Prelim Calcs'!$C$6*GV90)*'DEPRECATED - DT-Prelim Calcs'!$C$7*GV90</f>
        <v>9.792011141283492</v>
      </c>
      <c r="GY90" s="57">
        <f>GX90/'DEPRECATED - DT-Prelim Calcs'!$C$7*('DEPRECATED - DT-Prelim Calcs'!$C$8-'DEPRECATED - DT-Prelim Calcs'!$C$9)+'DEPRECATED - DT-Prelim Calcs'!$C$9</f>
        <v>523.99254333056933</v>
      </c>
      <c r="GZ90" s="57">
        <f t="shared" si="115"/>
        <v>33.333333333333314</v>
      </c>
      <c r="HA90" s="2">
        <f t="shared" si="159"/>
        <v>0.99579519204165001</v>
      </c>
      <c r="HB90" s="57">
        <f>HA90*'DEPRECATED - DT-Prelim Calcs'!$C$21/GV$2/'DEPRECATED - DT-Prelim Calcs'!$C$19/'DEPRECATED - DT-Prelim Calcs'!$C$18*3.39*'DEPRECATED - DT-Prelim Calcs'!$C$20</f>
        <v>25.773080821789936</v>
      </c>
      <c r="HC90" s="46">
        <f t="shared" si="160"/>
        <v>0</v>
      </c>
      <c r="HD90" s="57">
        <f>HB89*'DEPRECATED - DT-Prelim Calcs'!$C$11+HD89</f>
        <v>-51.728895521666104</v>
      </c>
      <c r="HE90" s="57">
        <f>HE89+0.5*HB90*'DEPRECATED - DT-Prelim Calcs'!$C$11^2+HD90*'DEPRECATED - DT-Prelim Calcs'!$C$11</f>
        <v>-140792.96372329353</v>
      </c>
      <c r="HF90" s="57">
        <f>MIN('Drive Train'!$F$35-GZ89*'DEPRECATED - DT-Prelim Calcs'!$C$21*'Drive Train'!$F$39,HF89+GZ$2)</f>
        <v>10.133333333333335</v>
      </c>
      <c r="HG90" s="57">
        <f>'Drive Train'!$F$35-GZ90*'DEPRECATED - DT-Prelim Calcs'!$C$21*'Drive Train'!$F$39</f>
        <v>10.133333333333335</v>
      </c>
      <c r="HH90" s="1">
        <f>IF(HE90&gt;='Drive Train'!$F$29,1,0)</f>
        <v>0</v>
      </c>
      <c r="HI90" s="57">
        <f t="shared" si="161"/>
        <v>37.037037037037017</v>
      </c>
      <c r="HJ90" s="63">
        <f>HJ89+'DEPRECATED - DT-Prelim Calcs'!$C$11</f>
        <v>344</v>
      </c>
      <c r="HK90" s="2">
        <f>HU90/'Drive Train'!$F$35</f>
        <v>0.79892473118279583</v>
      </c>
      <c r="HL90" s="46">
        <f>HS90*12*60/(PI() * 'Drive Train'!$F$15)/HK$2*HK90</f>
        <v>-416348.50001700391</v>
      </c>
      <c r="HM90" s="2">
        <f>('DEPRECATED - DT-Prelim Calcs'!$C$6*HK90-HL90)/('DEPRECATED - DT-Prelim Calcs'!$C$6*HK90)*'DEPRECATED - DT-Prelim Calcs'!$C$7*HK90</f>
        <v>190.18054650852568</v>
      </c>
      <c r="HN90" s="57">
        <f>HM90/'DEPRECATED - DT-Prelim Calcs'!$C$7*('DEPRECATED - DT-Prelim Calcs'!$C$8-'DEPRECATED - DT-Prelim Calcs'!$C$9)+'DEPRECATED - DT-Prelim Calcs'!$C$9</f>
        <v>10127.249426159273</v>
      </c>
      <c r="HO90" s="57">
        <f t="shared" si="116"/>
        <v>36.66666666666665</v>
      </c>
      <c r="HP90" s="2">
        <f t="shared" si="162"/>
        <v>0.99579519204165001</v>
      </c>
      <c r="HQ90" s="57">
        <f>HP90*'DEPRECATED - DT-Prelim Calcs'!$C$21/HK$2/'DEPRECATED - DT-Prelim Calcs'!$C$19/'DEPRECATED - DT-Prelim Calcs'!$C$18*3.39*'DEPRECATED - DT-Prelim Calcs'!$C$20</f>
        <v>25.773080821789936</v>
      </c>
      <c r="HR90" s="46">
        <f t="shared" si="163"/>
        <v>0</v>
      </c>
      <c r="HS90" s="57">
        <f>HQ89*'DEPRECATED - DT-Prelim Calcs'!$C$11+HS89</f>
        <v>-1273.3756545988388</v>
      </c>
      <c r="HT90" s="57">
        <f>HT89+0.5*HQ90*'DEPRECATED - DT-Prelim Calcs'!$C$11^2+HS90*'DEPRECATED - DT-Prelim Calcs'!$C$11</f>
        <v>-143681.64820802177</v>
      </c>
      <c r="HU90" s="57">
        <f>MIN('Drive Train'!$F$35-HO89*'DEPRECATED - DT-Prelim Calcs'!$C$21*'Drive Train'!$F$39,HU89+HO$2)</f>
        <v>9.9066666666666681</v>
      </c>
      <c r="HV90" s="57">
        <f>'Drive Train'!$F$35-HO90*'DEPRECATED - DT-Prelim Calcs'!$C$21*'Drive Train'!$F$39</f>
        <v>9.9066666666666681</v>
      </c>
      <c r="HW90" s="1">
        <f>IF(HT90&gt;='Drive Train'!$F$29,1,0)</f>
        <v>0</v>
      </c>
      <c r="HX90" s="57">
        <f t="shared" si="164"/>
        <v>40.740740740740726</v>
      </c>
      <c r="HY90" s="63">
        <f>HY89+'DEPRECATED - DT-Prelim Calcs'!$C$11</f>
        <v>344</v>
      </c>
      <c r="HZ90" s="2">
        <f>IJ90/'Drive Train'!$F$35</f>
        <v>0.78064516129032269</v>
      </c>
      <c r="IA90" s="46">
        <f>IH90*12*60/(PI() * 'Drive Train'!$F$15)/HZ$2*HZ90</f>
        <v>-365198.82374521956</v>
      </c>
      <c r="IB90" s="2">
        <f>('DEPRECATED - DT-Prelim Calcs'!$C$6*HZ90-IA90)/('DEPRECATED - DT-Prelim Calcs'!$C$6*HZ90)*'DEPRECATED - DT-Prelim Calcs'!$C$7*HZ90</f>
        <v>167.00877795803035</v>
      </c>
      <c r="IC90" s="57">
        <f>IB90/'DEPRECATED - DT-Prelim Calcs'!$C$7*('DEPRECATED - DT-Prelim Calcs'!$C$8-'DEPRECATED - DT-Prelim Calcs'!$C$9)+'DEPRECATED - DT-Prelim Calcs'!$C$9</f>
        <v>8893.6652332013673</v>
      </c>
      <c r="ID90" s="57">
        <f t="shared" si="117"/>
        <v>39.999999999999986</v>
      </c>
      <c r="IE90" s="2">
        <f t="shared" si="165"/>
        <v>0.99579519204165001</v>
      </c>
      <c r="IF90" s="57">
        <f>IE90*'DEPRECATED - DT-Prelim Calcs'!$C$21/HZ$2/'DEPRECATED - DT-Prelim Calcs'!$C$19/'DEPRECATED - DT-Prelim Calcs'!$C$18*3.39*'DEPRECATED - DT-Prelim Calcs'!$C$20</f>
        <v>25.773080821789936</v>
      </c>
      <c r="IG90" s="46">
        <f t="shared" si="166"/>
        <v>0</v>
      </c>
      <c r="IH90" s="57">
        <f>IF89*'DEPRECATED - DT-Prelim Calcs'!$C$11+IH89</f>
        <v>-1143.0917785387628</v>
      </c>
      <c r="II90" s="57">
        <f>II89+0.5*IF90*'DEPRECATED - DT-Prelim Calcs'!$C$11^2+IH90*'DEPRECATED - DT-Prelim Calcs'!$C$11</f>
        <v>-167786.33981096747</v>
      </c>
      <c r="IJ90" s="57">
        <f>MIN('Drive Train'!$F$35-ID89*'DEPRECATED - DT-Prelim Calcs'!$C$21*'Drive Train'!$F$39,IJ89+ID$2)</f>
        <v>9.6800000000000015</v>
      </c>
      <c r="IK90" s="57">
        <f>'Drive Train'!$F$35-ID90*'DEPRECATED - DT-Prelim Calcs'!$C$21*'Drive Train'!$F$39</f>
        <v>9.6800000000000015</v>
      </c>
      <c r="IL90" s="1">
        <f>IF(II90&gt;='Drive Train'!$F$29,1,0)</f>
        <v>0</v>
      </c>
      <c r="IM90" s="57">
        <f t="shared" si="167"/>
        <v>44.444444444444429</v>
      </c>
      <c r="IN90" s="63">
        <f>IN89+'DEPRECATED - DT-Prelim Calcs'!$C$11</f>
        <v>344</v>
      </c>
      <c r="IO90" s="2">
        <f>IY90/'Drive Train'!$F$35</f>
        <v>0.76236559139784954</v>
      </c>
      <c r="IP90" s="46">
        <f>IW90*12*60/(PI() * 'Drive Train'!$F$15)/IO$2*IO90</f>
        <v>-140021.25646674214</v>
      </c>
      <c r="IQ90" s="2">
        <f>('DEPRECATED - DT-Prelim Calcs'!$C$6*IO90-IP90)/('DEPRECATED - DT-Prelim Calcs'!$C$6*IO90)*'DEPRECATED - DT-Prelim Calcs'!$C$7*IO90</f>
        <v>65.148976138092181</v>
      </c>
      <c r="IR90" s="57">
        <f>IQ90/'DEPRECATED - DT-Prelim Calcs'!$C$7*('DEPRECATED - DT-Prelim Calcs'!$C$8-'DEPRECATED - DT-Prelim Calcs'!$C$9)+'DEPRECATED - DT-Prelim Calcs'!$C$9</f>
        <v>3471.0044143225005</v>
      </c>
      <c r="IS90" s="57">
        <f t="shared" si="118"/>
        <v>43.333333333333321</v>
      </c>
      <c r="IT90" s="2">
        <f t="shared" si="168"/>
        <v>0.99579519204165001</v>
      </c>
      <c r="IU90" s="57">
        <f>IT90*'DEPRECATED - DT-Prelim Calcs'!$C$21/IO$2/'DEPRECATED - DT-Prelim Calcs'!$C$19/'DEPRECATED - DT-Prelim Calcs'!$C$18*3.39*'DEPRECATED - DT-Prelim Calcs'!$C$20</f>
        <v>25.773080821789936</v>
      </c>
      <c r="IV90" s="46">
        <f t="shared" si="169"/>
        <v>0</v>
      </c>
      <c r="IW90" s="57">
        <f>IU89*'DEPRECATED - DT-Prelim Calcs'!$C$11+IW89</f>
        <v>-448.78267933110237</v>
      </c>
      <c r="IX90" s="57">
        <f>IX89+0.5*IU90*'DEPRECATED - DT-Prelim Calcs'!$C$11^2+IW90*'DEPRECATED - DT-Prelim Calcs'!$C$11</f>
        <v>-156029.68801970253</v>
      </c>
      <c r="IY90" s="57">
        <f>MIN('Drive Train'!$F$35-IS89*'DEPRECATED - DT-Prelim Calcs'!$C$21*'Drive Train'!$F$39,IY89+IS$2)</f>
        <v>9.4533333333333349</v>
      </c>
      <c r="IZ90" s="57">
        <f>'Drive Train'!$F$35-IS90*'DEPRECATED - DT-Prelim Calcs'!$C$21*'Drive Train'!$F$39</f>
        <v>9.4533333333333349</v>
      </c>
      <c r="JA90" s="1">
        <f>IF(IX90&gt;='Drive Train'!$F$29,1,0)</f>
        <v>0</v>
      </c>
      <c r="JB90" s="57">
        <f t="shared" si="170"/>
        <v>48.148148148148138</v>
      </c>
      <c r="JC90" s="63">
        <f>JC89+'DEPRECATED - DT-Prelim Calcs'!$C$11</f>
        <v>344</v>
      </c>
      <c r="JD90" s="2">
        <f>JN90/'Drive Train'!$F$35</f>
        <v>0.74408602150537628</v>
      </c>
      <c r="JE90" s="46">
        <f>JL90*12*60/(PI() * 'Drive Train'!$F$15)/JD$2*JD90</f>
        <v>-351759.11363945372</v>
      </c>
      <c r="JF90" s="2">
        <f>('DEPRECATED - DT-Prelim Calcs'!$C$6*JD90-JE90)/('DEPRECATED - DT-Prelim Calcs'!$C$6*JD90)*'DEPRECATED - DT-Prelim Calcs'!$C$7*JD90</f>
        <v>160.84380338520199</v>
      </c>
      <c r="JG90" s="57">
        <f>JF90/'DEPRECATED - DT-Prelim Calcs'!$C$7*('DEPRECATED - DT-Prelim Calcs'!$C$8-'DEPRECATED - DT-Prelim Calcs'!$C$9)+'DEPRECATED - DT-Prelim Calcs'!$C$9</f>
        <v>8565.4634748221652</v>
      </c>
      <c r="JH90" s="57">
        <f t="shared" si="119"/>
        <v>46.666666666666657</v>
      </c>
      <c r="JI90" s="2">
        <f t="shared" si="171"/>
        <v>0.99579519204165001</v>
      </c>
      <c r="JJ90" s="57">
        <f>JI90*'DEPRECATED - DT-Prelim Calcs'!$C$21/JD$2/'DEPRECATED - DT-Prelim Calcs'!$C$19/'DEPRECATED - DT-Prelim Calcs'!$C$18*3.39*'DEPRECATED - DT-Prelim Calcs'!$C$20</f>
        <v>25.773080821789936</v>
      </c>
      <c r="JK90" s="46">
        <f t="shared" si="172"/>
        <v>0</v>
      </c>
      <c r="JL90" s="57">
        <f>JJ89*'DEPRECATED - DT-Prelim Calcs'!$C$11+JL89</f>
        <v>-1155.1213624842169</v>
      </c>
      <c r="JM90" s="57">
        <f>JM89+0.5*JJ90*'DEPRECATED - DT-Prelim Calcs'!$C$11^2+JL90*'DEPRECATED - DT-Prelim Calcs'!$C$11</f>
        <v>-168724.25614049082</v>
      </c>
      <c r="JN90" s="57">
        <f>MIN('Drive Train'!$F$35-JH89*'DEPRECATED - DT-Prelim Calcs'!$C$21*'Drive Train'!$F$39,JN89+JH$2)</f>
        <v>9.2266666666666666</v>
      </c>
      <c r="JO90" s="57">
        <f>'Drive Train'!$F$35-JH90*'DEPRECATED - DT-Prelim Calcs'!$C$21*'Drive Train'!$F$39</f>
        <v>9.2266666666666666</v>
      </c>
      <c r="JP90" s="1">
        <f>IF(JM90&gt;='Drive Train'!$F$29,1,0)</f>
        <v>0</v>
      </c>
      <c r="JQ90" s="57">
        <f>MIN(JG90,'DEPRECATED - DT-Prelim Calcs'!$C$10)*'DEPRECATED - DT-Prelim Calcs'!$C$11*1000/60/60</f>
        <v>103.33333333333333</v>
      </c>
      <c r="JR90" s="63">
        <f>JR89+'DEPRECATED - DT-Prelim Calcs'!$C$11</f>
        <v>344</v>
      </c>
      <c r="JS90" s="2">
        <f>KC90/'Drive Train'!$F$35</f>
        <v>0.72580645161290325</v>
      </c>
      <c r="JT90" s="46">
        <f>KA90*12*60/(PI() * 'Drive Train'!$F$15)/JS$2*JS90</f>
        <v>-4409.4902722867328</v>
      </c>
      <c r="JU90" s="2">
        <f>('DEPRECATED - DT-Prelim Calcs'!$C$6*JS90-JT90)/('DEPRECATED - DT-Prelim Calcs'!$C$6*JS90)*'DEPRECATED - DT-Prelim Calcs'!$C$7*JS90</f>
        <v>3.742978080509241</v>
      </c>
      <c r="JV90" s="57">
        <f>JU90/'DEPRECATED - DT-Prelim Calcs'!$C$7*('DEPRECATED - DT-Prelim Calcs'!$C$8-'DEPRECATED - DT-Prelim Calcs'!$C$9)+'DEPRECATED - DT-Prelim Calcs'!$C$9</f>
        <v>201.96310694163304</v>
      </c>
      <c r="JW90" s="57">
        <f t="shared" si="120"/>
        <v>49.999999999999993</v>
      </c>
      <c r="JX90" s="2">
        <f t="shared" si="173"/>
        <v>0.99579519204165001</v>
      </c>
      <c r="JY90" s="57">
        <f>JX90*'DEPRECATED - DT-Prelim Calcs'!$C$21/JS$2/'DEPRECATED - DT-Prelim Calcs'!$C$19/'DEPRECATED - DT-Prelim Calcs'!$C$18*3.39*'DEPRECATED - DT-Prelim Calcs'!$C$20</f>
        <v>25.773080821789936</v>
      </c>
      <c r="JZ90" s="46">
        <f t="shared" si="174"/>
        <v>0</v>
      </c>
      <c r="KA90" s="57">
        <f>JY89*'DEPRECATED - DT-Prelim Calcs'!$C$11+KA89</f>
        <v>-14.844752727267604</v>
      </c>
      <c r="KB90" s="57">
        <f>KB89+0.5*JY90*'DEPRECATED - DT-Prelim Calcs'!$C$11^2+KA90*'DEPRECATED - DT-Prelim Calcs'!$C$11</f>
        <v>-147818.27624712893</v>
      </c>
      <c r="KC90" s="57">
        <f>MIN('Drive Train'!$F$35-JW89*'DEPRECATED - DT-Prelim Calcs'!$C$21*'Drive Train'!$F$39,KC89+JW$2)</f>
        <v>9</v>
      </c>
      <c r="KD90" s="57">
        <f>'Drive Train'!$F$35-JW90*'DEPRECATED - DT-Prelim Calcs'!$C$21*'Drive Train'!$F$39</f>
        <v>9</v>
      </c>
      <c r="KE90" s="1">
        <f>IF(KB90&gt;='Drive Train'!$F$29,1,0)</f>
        <v>0</v>
      </c>
      <c r="KF90" s="57">
        <f>MIN(JV90,'DEPRECATED - DT-Prelim Calcs'!$C$10)*'DEPRECATED - DT-Prelim Calcs'!$C$11*1000/60/60</f>
        <v>103.33333333333333</v>
      </c>
      <c r="KG90" s="63">
        <f>KG89+'DEPRECATED - DT-Prelim Calcs'!$C$11</f>
        <v>344</v>
      </c>
      <c r="KH90" s="2">
        <f>KR90/'Drive Train'!$F$35</f>
        <v>0.7075268817204301</v>
      </c>
      <c r="KI90" s="46">
        <f>KP90*12*60/(PI() * 'Drive Train'!$F$15)/KH$2*KH90</f>
        <v>-83911.101243123427</v>
      </c>
      <c r="KJ90" s="2">
        <f>('DEPRECATED - DT-Prelim Calcs'!$C$6*KH90-KI90)/('DEPRECATED - DT-Prelim Calcs'!$C$6*KH90)*'DEPRECATED - DT-Prelim Calcs'!$C$7*KH90</f>
        <v>39.646181810448581</v>
      </c>
      <c r="KK90" s="57">
        <f>KJ90/'DEPRECATED - DT-Prelim Calcs'!$C$7*('DEPRECATED - DT-Prelim Calcs'!$C$8-'DEPRECATED - DT-Prelim Calcs'!$C$9)+'DEPRECATED - DT-Prelim Calcs'!$C$9</f>
        <v>2113.3245337263702</v>
      </c>
      <c r="KL90" s="57">
        <f t="shared" si="121"/>
        <v>53.333333333333329</v>
      </c>
      <c r="KM90" s="2">
        <f t="shared" si="175"/>
        <v>0.99579519204165001</v>
      </c>
      <c r="KN90" s="57">
        <f>KM90*'DEPRECATED - DT-Prelim Calcs'!$C$21/KH$2/'DEPRECATED - DT-Prelim Calcs'!$C$19/'DEPRECATED - DT-Prelim Calcs'!$C$18*3.39*'DEPRECATED - DT-Prelim Calcs'!$C$20</f>
        <v>25.773080821789936</v>
      </c>
      <c r="KO90" s="46">
        <f t="shared" si="176"/>
        <v>0</v>
      </c>
      <c r="KP90" s="57">
        <f>KN89*'DEPRECATED - DT-Prelim Calcs'!$C$11+KP89</f>
        <v>-289.78898850428379</v>
      </c>
      <c r="KQ90" s="57">
        <f>KQ89+0.5*KN90*'DEPRECATED - DT-Prelim Calcs'!$C$11^2+KP90*'DEPRECATED - DT-Prelim Calcs'!$C$11</f>
        <v>-187058.30179121136</v>
      </c>
      <c r="KR90" s="57">
        <f>MIN('Drive Train'!$F$35-KL89*'DEPRECATED - DT-Prelim Calcs'!$C$21*'Drive Train'!$F$39,KR89+KL$2)</f>
        <v>8.7733333333333334</v>
      </c>
      <c r="KS90" s="57">
        <f>'Drive Train'!$F$35-KL90*'DEPRECATED - DT-Prelim Calcs'!$C$21*'Drive Train'!$F$39</f>
        <v>8.7733333333333334</v>
      </c>
      <c r="KT90" s="1">
        <f>IF(KQ90&gt;='Drive Train'!$F$29,1,0)</f>
        <v>0</v>
      </c>
      <c r="KU90" s="57">
        <f>MIN(KK90,'DEPRECATED - DT-Prelim Calcs'!$C$10)*'DEPRECATED - DT-Prelim Calcs'!$C$11*1000/60/60</f>
        <v>103.33333333333333</v>
      </c>
      <c r="KV90" s="63">
        <f>KV89+'DEPRECATED - DT-Prelim Calcs'!$C$11</f>
        <v>344</v>
      </c>
      <c r="KW90" s="2">
        <f>LG90/'Drive Train'!$F$35</f>
        <v>0.68924731182795695</v>
      </c>
      <c r="KX90" s="46">
        <f>LE90*12*60/(PI() * 'Drive Train'!$F$15)/KW$2*KW90</f>
        <v>-220715.73188000894</v>
      </c>
      <c r="KY90" s="2">
        <f>('DEPRECATED - DT-Prelim Calcs'!$C$6*KW90-KX90)/('DEPRECATED - DT-Prelim Calcs'!$C$6*KW90)*'DEPRECATED - DT-Prelim Calcs'!$C$7*KW90</f>
        <v>101.45938129933306</v>
      </c>
      <c r="KZ90" s="57">
        <f>KY90/'DEPRECATED - DT-Prelim Calcs'!$C$7*('DEPRECATED - DT-Prelim Calcs'!$C$8-'DEPRECATED - DT-Prelim Calcs'!$C$9)+'DEPRECATED - DT-Prelim Calcs'!$C$9</f>
        <v>5404.0438260184364</v>
      </c>
      <c r="LA90" s="57">
        <f t="shared" si="122"/>
        <v>56.666666666666664</v>
      </c>
      <c r="LB90" s="2">
        <f t="shared" si="177"/>
        <v>0.99579519204165001</v>
      </c>
      <c r="LC90" s="57">
        <f>LB90*'DEPRECATED - DT-Prelim Calcs'!$C$21/KW$2/'DEPRECATED - DT-Prelim Calcs'!$C$19/'DEPRECATED - DT-Prelim Calcs'!$C$18*3.39*'DEPRECATED - DT-Prelim Calcs'!$C$20</f>
        <v>25.773080821789936</v>
      </c>
      <c r="LD90" s="46">
        <f t="shared" si="178"/>
        <v>0</v>
      </c>
      <c r="LE90" s="57">
        <f>LC89*'DEPRECATED - DT-Prelim Calcs'!$C$11+LE89</f>
        <v>-782.46264187148711</v>
      </c>
      <c r="LF90" s="57">
        <f>LF89+0.5*LC90*'DEPRECATED - DT-Prelim Calcs'!$C$11^2+LE90*'DEPRECATED - DT-Prelim Calcs'!$C$11</f>
        <v>-172795.08089285856</v>
      </c>
      <c r="LG90" s="57">
        <f>MIN('Drive Train'!$F$35-LA89*'DEPRECATED - DT-Prelim Calcs'!$C$21*'Drive Train'!$F$39,LG89+LA$2)</f>
        <v>8.5466666666666669</v>
      </c>
      <c r="LH90" s="57">
        <f>'Drive Train'!$F$35-LA90*'DEPRECATED - DT-Prelim Calcs'!$C$21*'Drive Train'!$F$39</f>
        <v>8.5466666666666669</v>
      </c>
      <c r="LI90" s="1">
        <f>IF(LF90&gt;='Drive Train'!$F$29,1,0)</f>
        <v>0</v>
      </c>
      <c r="LJ90" s="57">
        <f>MIN(KZ90,'DEPRECATED - DT-Prelim Calcs'!$C$10)*'DEPRECATED - DT-Prelim Calcs'!$C$11*1000/60/60</f>
        <v>103.33333333333333</v>
      </c>
      <c r="LK90" s="63">
        <f>LK89+'DEPRECATED - DT-Prelim Calcs'!$C$11</f>
        <v>344</v>
      </c>
      <c r="LL90" s="2">
        <f>LV90/'Drive Train'!$F$35</f>
        <v>0.67096774193548392</v>
      </c>
      <c r="LM90" s="46">
        <f>LT90*12*60/(PI() * 'Drive Train'!$F$15)/LL$2*LL90</f>
        <v>-131788.87883655573</v>
      </c>
      <c r="LN90" s="2">
        <f>('DEPRECATED - DT-Prelim Calcs'!$C$6*LL90-LM90)/('DEPRECATED - DT-Prelim Calcs'!$C$6*LL90)*'DEPRECATED - DT-Prelim Calcs'!$C$7*LL90</f>
        <v>61.206375221685391</v>
      </c>
      <c r="LO90" s="57">
        <f>LN90/'DEPRECATED - DT-Prelim Calcs'!$C$7*('DEPRECATED - DT-Prelim Calcs'!$C$8-'DEPRECATED - DT-Prelim Calcs'!$C$9)+'DEPRECATED - DT-Prelim Calcs'!$C$9</f>
        <v>3261.1140833785207</v>
      </c>
      <c r="LP90" s="57">
        <f t="shared" si="123"/>
        <v>60</v>
      </c>
      <c r="LQ90" s="2">
        <f t="shared" si="179"/>
        <v>0.99579519204165001</v>
      </c>
      <c r="LR90" s="57">
        <f>LQ90*'DEPRECATED - DT-Prelim Calcs'!$C$21/LL$2/'DEPRECATED - DT-Prelim Calcs'!$C$19/'DEPRECATED - DT-Prelim Calcs'!$C$18*3.39*'DEPRECATED - DT-Prelim Calcs'!$C$20</f>
        <v>25.773080821789936</v>
      </c>
      <c r="LS90" s="46">
        <f t="shared" si="180"/>
        <v>0</v>
      </c>
      <c r="LT90" s="57">
        <f>LR89*'DEPRECATED - DT-Prelim Calcs'!$C$11+LT89</f>
        <v>-479.93511360242337</v>
      </c>
      <c r="LU90" s="57">
        <f>LU89+0.5*LR90*'DEPRECATED - DT-Prelim Calcs'!$C$11^2+LT90*'DEPRECATED - DT-Prelim Calcs'!$C$11</f>
        <v>-171268.29140545119</v>
      </c>
      <c r="LV90" s="57">
        <f>MIN('Drive Train'!$F$35-LP89*'DEPRECATED - DT-Prelim Calcs'!$C$21*'Drive Train'!$F$39,LV89+LP$2)</f>
        <v>8.32</v>
      </c>
      <c r="LW90" s="57">
        <f>'Drive Train'!$F$35-LP90*'DEPRECATED - DT-Prelim Calcs'!$C$21*'Drive Train'!$F$39</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Train'!$AA$49 + V90*(1-'Drive Train'!$AA$49))</f>
        <v>0</v>
      </c>
      <c r="W91" s="57">
        <f t="shared" si="96"/>
        <v>0</v>
      </c>
      <c r="X91" s="2">
        <f>MAX(MIN(IF(AND(AI90=1,AG91&lt;0),-1,1)*(W91-$C$9)/($C$8-$C$9)*$C$7-$C$29*AE91/T$2 -  AI90*$C$29/2,X$2),MAX(X$4:X90)*-1)</f>
        <v>-0.2458281045106315</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Train'!$F$39,AG90+W$2)-$C$3,IF(AE90-1&lt;=0,0,IF($C$32=Motors!$C$29,MAX(MAX(AG$4:AG90)*-1,AG90-W$2),MAX(0,MAX(AG$4:AG90)*-1,AG90-W$2))))</f>
        <v>0</v>
      </c>
      <c r="AH91" s="57">
        <f>'Drive Train'!$F$35-ABS(W91)*'DEPRECATED - DT-Prelim Calcs'!$C$21*'Drive Train'!$F$39</f>
        <v>12.4</v>
      </c>
      <c r="AI91" s="1">
        <f>IF(AJ91&gt;='Drive Train'!$F$29,1,0)</f>
        <v>1</v>
      </c>
      <c r="AJ91" s="57">
        <f>AJ90+0.5*Y91*'DEPRECATED - DT-Prelim Calcs'!$C$11^2+AE91*'DEPRECATED - DT-Prelim Calcs'!$C$11</f>
        <v>784.33981740885292</v>
      </c>
      <c r="AK91" s="57">
        <f t="shared" si="181"/>
        <v>0</v>
      </c>
      <c r="AL91" s="63">
        <f>AL90+'DEPRECATED - DT-Prelim Calcs'!$C$11</f>
        <v>348</v>
      </c>
      <c r="AM91" s="2">
        <f>AW91/'Drive Train'!$F$35</f>
        <v>0.88882649262506541</v>
      </c>
      <c r="AN91" s="46">
        <f>AU91*12*60/(PI() * 'Drive Train'!$F$15)/AM$2*AM91</f>
        <v>4007.4131715188305</v>
      </c>
      <c r="AO91" s="2">
        <f>('DEPRECATED - DT-Prelim Calcs'!$C$6*AM91-AN91)/('DEPRECATED - DT-Prelim Calcs'!$C$6*AM91)*'DEPRECATED - DT-Prelim Calcs'!$C$7*AM91</f>
        <v>0.33008953139894404</v>
      </c>
      <c r="AP91" s="57">
        <f>AO91/'DEPRECATED - DT-Prelim Calcs'!$C$7*('DEPRECATED - DT-Prelim Calcs'!$C$8-'DEPRECATED - DT-Prelim Calcs'!$C$9)+'DEPRECATED - DT-Prelim Calcs'!$C$9</f>
        <v>20.272816132151256</v>
      </c>
      <c r="AQ91" s="57">
        <f t="shared" si="105"/>
        <v>20.272816132151256</v>
      </c>
      <c r="AR91" s="2">
        <f t="shared" si="125"/>
        <v>7.8138134851357677E-10</v>
      </c>
      <c r="AS91" s="57">
        <f>AR91*'DEPRECATED - DT-Prelim Calcs'!$C$21/AM$2/'DEPRECATED - DT-Prelim Calcs'!$C$19/'DEPRECATED - DT-Prelim Calcs'!$C$18*3.39*'DEPRECATED - DT-Prelim Calcs'!$C$20</f>
        <v>5.6626195290672246E-9</v>
      </c>
      <c r="AT91" s="46">
        <f t="shared" si="126"/>
        <v>0</v>
      </c>
      <c r="AU91" s="57">
        <f>AS90*'DEPRECATED - DT-Prelim Calcs'!$C$11+AU90</f>
        <v>39.34544869619215</v>
      </c>
      <c r="AV91" s="57">
        <f>AV90+0.5*AS91*'DEPRECATED - DT-Prelim Calcs'!$C$11^2+AU91*'DEPRECATED - DT-Prelim Calcs'!$C$11</f>
        <v>13649.416974890728</v>
      </c>
      <c r="AW91" s="57">
        <f>MIN('Drive Train'!$F$35-AQ90*'DEPRECATED - DT-Prelim Calcs'!$C$21*'Drive Train'!$F$39,AW90+AQ$2)</f>
        <v>11.021448508550812</v>
      </c>
      <c r="AX91" s="57">
        <f>'Drive Train'!$F$35-AQ91*'DEPRECATED - DT-Prelim Calcs'!$C$21*'Drive Train'!$F$39</f>
        <v>11.021448503013715</v>
      </c>
      <c r="AY91" s="1">
        <f>IF(AV91&gt;='Drive Train'!$F$29,1,0)</f>
        <v>1</v>
      </c>
      <c r="AZ91" s="57">
        <f t="shared" si="127"/>
        <v>22.525351257945839</v>
      </c>
      <c r="BA91" s="63">
        <f>BA90+'DEPRECATED - DT-Prelim Calcs'!$C$11</f>
        <v>348</v>
      </c>
      <c r="BB91" s="2">
        <f>BL91/'Drive Train'!$F$35</f>
        <v>1.3150249726469863</v>
      </c>
      <c r="BC91" s="46">
        <f>BJ91*12*60/(PI() * 'Drive Train'!$F$15)/BB$2*BB91</f>
        <v>-3540.8438977481778</v>
      </c>
      <c r="BD91" s="2">
        <f>('DEPRECATED - DT-Prelim Calcs'!$C$6*BB91-BC91)/('DEPRECATED - DT-Prelim Calcs'!$C$6*BB91)*'DEPRECATED - DT-Prelim Calcs'!$C$7*BB91</f>
        <v>4.7702296575451113</v>
      </c>
      <c r="BE91" s="57">
        <f>BD91/'DEPRECATED - DT-Prelim Calcs'!$C$7*('DEPRECATED - DT-Prelim Calcs'!$C$8-'DEPRECATED - DT-Prelim Calcs'!$C$9)+'DEPRECATED - DT-Prelim Calcs'!$C$9</f>
        <v>256.65040044109452</v>
      </c>
      <c r="BF91" s="57">
        <f t="shared" si="106"/>
        <v>93</v>
      </c>
      <c r="BG91" s="2">
        <f t="shared" si="128"/>
        <v>1.8933363324155181</v>
      </c>
      <c r="BH91" s="57">
        <f>BG91*'DEPRECATED - DT-Prelim Calcs'!$C$21/BB$2/'DEPRECATED - DT-Prelim Calcs'!$C$19/'DEPRECATED - DT-Prelim Calcs'!$C$18*3.39*'DEPRECATED - DT-Prelim Calcs'!$C$20</f>
        <v>19.819055495403209</v>
      </c>
      <c r="BI91" s="46">
        <f t="shared" si="129"/>
        <v>0</v>
      </c>
      <c r="BJ91" s="57">
        <f>BH90*'DEPRECATED - DT-Prelim Calcs'!$C$11+BJ90</f>
        <v>-16.267443596502261</v>
      </c>
      <c r="BK91" s="57">
        <f>BK90+0.5*BH91*'DEPRECATED - DT-Prelim Calcs'!$C$11^2+BJ91*'DEPRECATED - DT-Prelim Calcs'!$C$11</f>
        <v>8164.6183162116868</v>
      </c>
      <c r="BL91" s="57">
        <f>MIN('Drive Train'!$F$35-BF90*'DEPRECATED - DT-Prelim Calcs'!$C$21*'Drive Train'!$F$39,BL90+BF$2)</f>
        <v>16.306309660822631</v>
      </c>
      <c r="BM91" s="57">
        <f>'Drive Train'!$F$35-BF91*'DEPRECATED - DT-Prelim Calcs'!$C$21*'Drive Train'!$F$39</f>
        <v>6.0759999999999996</v>
      </c>
      <c r="BN91" s="1">
        <f>IF(BK91&gt;='Drive Train'!$F$29,1,0)</f>
        <v>1</v>
      </c>
      <c r="BO91" s="57">
        <f t="shared" si="130"/>
        <v>103.33333333333333</v>
      </c>
      <c r="BP91" s="63">
        <f>BP90+'DEPRECATED - DT-Prelim Calcs'!$C$11</f>
        <v>348</v>
      </c>
      <c r="BQ91" s="2">
        <f>CA91/'Drive Train'!$F$35</f>
        <v>0.61899903658903821</v>
      </c>
      <c r="BR91" s="46">
        <f>BY91*12*60/(PI() * 'Drive Train'!$F$15)/BQ$2*BQ91</f>
        <v>9174.9061305204468</v>
      </c>
      <c r="BS91" s="2">
        <f>('DEPRECATED - DT-Prelim Calcs'!$C$6*BQ91-BR91)/('DEPRECATED - DT-Prelim Calcs'!$C$6*BQ91)*'DEPRECATED - DT-Prelim Calcs'!$C$7*BQ91</f>
        <v>-2.656715844250864</v>
      </c>
      <c r="BT91" s="57">
        <f>BS91/'DEPRECATED - DT-Prelim Calcs'!$C$7*('DEPRECATED - DT-Prelim Calcs'!$C$8-'DEPRECATED - DT-Prelim Calcs'!$C$9)+'DEPRECATED - DT-Prelim Calcs'!$C$9</f>
        <v>-138.73429162547131</v>
      </c>
      <c r="BU91" s="57">
        <f t="shared" si="107"/>
        <v>-138.73429162547131</v>
      </c>
      <c r="BV91" s="2">
        <f t="shared" si="131"/>
        <v>-3.7418820892747102</v>
      </c>
      <c r="BW91" s="57">
        <f>BV91*'DEPRECATED - DT-Prelim Calcs'!$C$21/BQ$2/'DEPRECATED - DT-Prelim Calcs'!$C$19/'DEPRECATED - DT-Prelim Calcs'!$C$18*3.39*'DEPRECATED - DT-Prelim Calcs'!$C$20</f>
        <v>-51.221330132068815</v>
      </c>
      <c r="BX91" s="46">
        <f t="shared" si="132"/>
        <v>1</v>
      </c>
      <c r="BY91" s="57">
        <f>BW90*'DEPRECATED - DT-Prelim Calcs'!$C$11+BY90</f>
        <v>68.478244223246605</v>
      </c>
      <c r="BZ91" s="57">
        <f>BZ90+0.5*BW91*'DEPRECATED - DT-Prelim Calcs'!$C$11^2+BY91*'DEPRECATED - DT-Prelim Calcs'!$C$11</f>
        <v>-6334.9228993434745</v>
      </c>
      <c r="CA91" s="57">
        <f>MIN('Drive Train'!$F$35-BU90*'DEPRECATED - DT-Prelim Calcs'!$C$21*'Drive Train'!$F$39,CA90+BU$2)</f>
        <v>7.6755880537040735</v>
      </c>
      <c r="CB91" s="57">
        <f>'Drive Train'!$F$35-BU91*'DEPRECATED - DT-Prelim Calcs'!$C$21*'Drive Train'!$F$39</f>
        <v>21.833931830532052</v>
      </c>
      <c r="CC91" s="1">
        <f>IF(BZ91&gt;='Drive Train'!$F$29,1,0)</f>
        <v>0</v>
      </c>
      <c r="CD91" s="57">
        <f t="shared" si="133"/>
        <v>-154.14921291719034</v>
      </c>
      <c r="CE91" s="63">
        <f>CE90+'DEPRECATED - DT-Prelim Calcs'!$C$11</f>
        <v>348</v>
      </c>
      <c r="CF91" s="2">
        <f>CP91/'Drive Train'!$F$35</f>
        <v>0.48999999999999994</v>
      </c>
      <c r="CG91" s="46">
        <f>CN91*12*60/(PI() * 'Drive Train'!$F$15)/CF$2*CF91</f>
        <v>-16316.945415037333</v>
      </c>
      <c r="CH91" s="2">
        <f>('DEPRECATED - DT-Prelim Calcs'!$C$6*CF91-CG91)/('DEPRECATED - DT-Prelim Calcs'!$C$6*CF91)*'DEPRECATED - DT-Prelim Calcs'!$C$7*CF91</f>
        <v>8.5587308537035582</v>
      </c>
      <c r="CI91" s="57">
        <f>CH91/'DEPRECATED - DT-Prelim Calcs'!$C$7*('DEPRECATED - DT-Prelim Calcs'!$C$8-'DEPRECATED - DT-Prelim Calcs'!$C$9)+'DEPRECATED - DT-Prelim Calcs'!$C$9</f>
        <v>458.33699939011058</v>
      </c>
      <c r="CJ91" s="57">
        <f t="shared" si="108"/>
        <v>93</v>
      </c>
      <c r="CK91" s="2">
        <f t="shared" si="134"/>
        <v>1.5241763143494644</v>
      </c>
      <c r="CL91" s="57">
        <f>CK91*'DEPRECATED - DT-Prelim Calcs'!$C$21/CF$2/'DEPRECATED - DT-Prelim Calcs'!$C$19/'DEPRECATED - DT-Prelim Calcs'!$C$18*3.39*'DEPRECATED - DT-Prelim Calcs'!$C$20</f>
        <v>25.773080821789936</v>
      </c>
      <c r="CM91" s="46">
        <f t="shared" si="135"/>
        <v>0</v>
      </c>
      <c r="CN91" s="57">
        <f>CL90*'DEPRECATED - DT-Prelim Calcs'!$C$11+CN90</f>
        <v>-124.54129214020155</v>
      </c>
      <c r="CO91" s="57">
        <f>CO90+0.5*CL91*'DEPRECATED - DT-Prelim Calcs'!$C$11^2+CN91*'DEPRECATED - DT-Prelim Calcs'!$C$11</f>
        <v>-25794.596382262684</v>
      </c>
      <c r="CP91" s="57">
        <f>MIN('Drive Train'!$F$35-CJ90*'DEPRECATED - DT-Prelim Calcs'!$C$21*'Drive Train'!$F$39,CP90+CJ$2)</f>
        <v>6.0759999999999996</v>
      </c>
      <c r="CQ91" s="57">
        <f>'Drive Train'!$F$35-CJ91*'DEPRECATED - DT-Prelim Calcs'!$C$21*'Drive Train'!$F$39</f>
        <v>6.0759999999999996</v>
      </c>
      <c r="CR91" s="1">
        <f>IF(CO91&gt;='Drive Train'!$F$29,1,0)</f>
        <v>0</v>
      </c>
      <c r="CS91" s="57">
        <f t="shared" si="136"/>
        <v>103.33333333333333</v>
      </c>
      <c r="CT91" s="63">
        <f>CT90+'DEPRECATED - DT-Prelim Calcs'!$C$11</f>
        <v>348</v>
      </c>
      <c r="CU91" s="2">
        <f>DE91/'Drive Train'!$F$35</f>
        <v>0.48999999999999994</v>
      </c>
      <c r="CV91" s="46">
        <f>DC91*12*60/(PI() * 'Drive Train'!$F$15)/CU$2*CU91</f>
        <v>-8343.1728884893109</v>
      </c>
      <c r="CW91" s="2">
        <f>('DEPRECATED - DT-Prelim Calcs'!$C$6*CU91-CV91)/('DEPRECATED - DT-Prelim Calcs'!$C$6*CU91)*'DEPRECATED - DT-Prelim Calcs'!$C$7*CU91</f>
        <v>4.9533290171218081</v>
      </c>
      <c r="CX91" s="57">
        <f>CW91/'DEPRECATED - DT-Prelim Calcs'!$C$7*('DEPRECATED - DT-Prelim Calcs'!$C$8-'DEPRECATED - DT-Prelim Calcs'!$C$9)+'DEPRECATED - DT-Prelim Calcs'!$C$9</f>
        <v>266.39797215631864</v>
      </c>
      <c r="CY91" s="57">
        <f t="shared" si="109"/>
        <v>93</v>
      </c>
      <c r="CZ91" s="2">
        <f t="shared" si="137"/>
        <v>1.2803081040535502</v>
      </c>
      <c r="DA91" s="57">
        <f>CZ91*'DEPRECATED - DT-Prelim Calcs'!$C$21/CU$2/'DEPRECATED - DT-Prelim Calcs'!$C$19/'DEPRECATED - DT-Prelim Calcs'!$C$18*3.39*'DEPRECATED - DT-Prelim Calcs'!$C$20</f>
        <v>25.773080821789936</v>
      </c>
      <c r="DB91" s="46">
        <f t="shared" si="138"/>
        <v>0</v>
      </c>
      <c r="DC91" s="57">
        <f>DA90*'DEPRECATED - DT-Prelim Calcs'!$C$11+DC90</f>
        <v>-53.491531947158293</v>
      </c>
      <c r="DD91" s="57">
        <f>DD90+0.5*DA91*'DEPRECATED - DT-Prelim Calcs'!$C$11^2+DC91*'DEPRECATED - DT-Prelim Calcs'!$C$11</f>
        <v>-45996.691682643024</v>
      </c>
      <c r="DE91" s="57">
        <f>MIN('Drive Train'!$F$35-CY90*'DEPRECATED - DT-Prelim Calcs'!$C$21*'Drive Train'!$F$39,DE90+CY$2)</f>
        <v>6.0759999999999996</v>
      </c>
      <c r="DF91" s="57">
        <f>'Drive Train'!$F$35-CY91*'DEPRECATED - DT-Prelim Calcs'!$C$21*'Drive Train'!$F$39</f>
        <v>6.0759999999999996</v>
      </c>
      <c r="DG91" s="1">
        <f>IF(DD91&gt;='Drive Train'!$F$29,1,0)</f>
        <v>0</v>
      </c>
      <c r="DH91" s="57">
        <f t="shared" si="139"/>
        <v>103.33333333333333</v>
      </c>
      <c r="DI91" s="63">
        <f>DI90+'DEPRECATED - DT-Prelim Calcs'!$C$11</f>
        <v>348</v>
      </c>
      <c r="DJ91" s="2">
        <f>DT91/'Drive Train'!$F$35</f>
        <v>0.48999999999999994</v>
      </c>
      <c r="DK91" s="46">
        <f>DR91*12*60/(PI() * 'Drive Train'!$F$15)/DJ$2*DJ91</f>
        <v>-71539.932472411921</v>
      </c>
      <c r="DL91" s="2">
        <f>('DEPRECATED - DT-Prelim Calcs'!$C$6*DJ91-DK91)/('DEPRECATED - DT-Prelim Calcs'!$C$6*DJ91)*'DEPRECATED - DT-Prelim Calcs'!$C$7*DJ91</f>
        <v>33.528224063510827</v>
      </c>
      <c r="DM91" s="57">
        <f>DL91/'DEPRECATED - DT-Prelim Calcs'!$C$7*('DEPRECATED - DT-Prelim Calcs'!$C$8-'DEPRECATED - DT-Prelim Calcs'!$C$9)+'DEPRECATED - DT-Prelim Calcs'!$C$9</f>
        <v>1787.6257872815099</v>
      </c>
      <c r="DN91" s="57">
        <f t="shared" si="110"/>
        <v>93</v>
      </c>
      <c r="DO91" s="2">
        <f t="shared" si="140"/>
        <v>1.1037138828047846</v>
      </c>
      <c r="DP91" s="57">
        <f>DO91*'DEPRECATED - DT-Prelim Calcs'!$C$21/DJ$2/'DEPRECATED - DT-Prelim Calcs'!$C$19/'DEPRECATED - DT-Prelim Calcs'!$C$18*3.39*'DEPRECATED - DT-Prelim Calcs'!$C$20</f>
        <v>25.773080821789936</v>
      </c>
      <c r="DQ91" s="46">
        <f t="shared" si="141"/>
        <v>0</v>
      </c>
      <c r="DR91" s="57">
        <f>DP90*'DEPRECATED - DT-Prelim Calcs'!$C$11+DR90</f>
        <v>-395.4069779972541</v>
      </c>
      <c r="DS91" s="57">
        <f>DS90+0.5*DP91*'DEPRECATED - DT-Prelim Calcs'!$C$11^2+DR91*'DEPRECATED - DT-Prelim Calcs'!$C$11</f>
        <v>-104143.75246921423</v>
      </c>
      <c r="DT91" s="57">
        <f>MIN('Drive Train'!$F$35-DN90*'DEPRECATED - DT-Prelim Calcs'!$C$21*'Drive Train'!$F$39,DT90+DN$2)</f>
        <v>6.0759999999999996</v>
      </c>
      <c r="DU91" s="57">
        <f>'Drive Train'!$F$35-DN91*'DEPRECATED - DT-Prelim Calcs'!$C$21*'Drive Train'!$F$39</f>
        <v>6.0759999999999996</v>
      </c>
      <c r="DV91" s="1">
        <f>IF(DS91&gt;='Drive Train'!$F$29,1,0)</f>
        <v>0</v>
      </c>
      <c r="DW91" s="57">
        <f t="shared" si="142"/>
        <v>103.33333333333333</v>
      </c>
      <c r="DX91" s="63">
        <f>DX90+'DEPRECATED - DT-Prelim Calcs'!$C$11</f>
        <v>348</v>
      </c>
      <c r="DY91" s="2">
        <f>EI91/'Drive Train'!$F$35</f>
        <v>0.48999999999999994</v>
      </c>
      <c r="DZ91" s="46">
        <f>EG91*12*60/(PI() * 'Drive Train'!$F$15)/DY$2*DY91</f>
        <v>-3413.4648705709578</v>
      </c>
      <c r="EA91" s="2">
        <f>('DEPRECATED - DT-Prelim Calcs'!$C$6*DY91-DZ91)/('DEPRECATED - DT-Prelim Calcs'!$C$6*DY91)*'DEPRECATED - DT-Prelim Calcs'!$C$7*DY91</f>
        <v>2.7243240784382752</v>
      </c>
      <c r="EB91" s="57">
        <f>EA91/'DEPRECATED - DT-Prelim Calcs'!$C$7*('DEPRECATED - DT-Prelim Calcs'!$C$8-'DEPRECATED - DT-Prelim Calcs'!$C$9)+'DEPRECATED - DT-Prelim Calcs'!$C$9</f>
        <v>147.73351836665174</v>
      </c>
      <c r="EC91" s="57">
        <f t="shared" si="111"/>
        <v>93</v>
      </c>
      <c r="ED91" s="2">
        <f t="shared" si="143"/>
        <v>0.96993038185874991</v>
      </c>
      <c r="EE91" s="57">
        <f>ED91*'DEPRECATED - DT-Prelim Calcs'!$C$21/DY$2/'DEPRECATED - DT-Prelim Calcs'!$C$19/'DEPRECATED - DT-Prelim Calcs'!$C$18*3.39*'DEPRECATED - DT-Prelim Calcs'!$C$20</f>
        <v>25.773080821789936</v>
      </c>
      <c r="EF91" s="46">
        <f t="shared" si="144"/>
        <v>0</v>
      </c>
      <c r="EG91" s="57">
        <f>EE90*'DEPRECATED - DT-Prelim Calcs'!$C$11+EG90</f>
        <v>-16.579647743773279</v>
      </c>
      <c r="EH91" s="57">
        <f>EH90+0.5*EE91*'DEPRECATED - DT-Prelim Calcs'!$C$11^2+EG91*'DEPRECATED - DT-Prelim Calcs'!$C$11</f>
        <v>-143291.5284291284</v>
      </c>
      <c r="EI91" s="57">
        <f>MIN('Drive Train'!$F$35-EC90*'DEPRECATED - DT-Prelim Calcs'!$C$21*'Drive Train'!$F$39,EI90+EC$2)</f>
        <v>6.0759999999999996</v>
      </c>
      <c r="EJ91" s="57">
        <f>'Drive Train'!$F$35-EC91*'DEPRECATED - DT-Prelim Calcs'!$C$21*'Drive Train'!$F$39</f>
        <v>6.0759999999999996</v>
      </c>
      <c r="EK91" s="1">
        <f>IF(EH91&gt;='Drive Train'!$F$29,1,0)</f>
        <v>0</v>
      </c>
      <c r="EL91" s="57">
        <f t="shared" si="145"/>
        <v>103.33333333333333</v>
      </c>
      <c r="EM91" s="63">
        <f>EM90+'DEPRECATED - DT-Prelim Calcs'!$C$11</f>
        <v>348</v>
      </c>
      <c r="EN91" s="2">
        <f>EX91/'Drive Train'!$F$35</f>
        <v>1.9508735145129834</v>
      </c>
      <c r="EO91" s="46">
        <f>EV91*12*60/(PI() * 'Drive Train'!$F$15)/EN$2*EN91</f>
        <v>-485215.84730081196</v>
      </c>
      <c r="EP91" s="2">
        <f>('DEPRECATED - DT-Prelim Calcs'!$C$6*EN91-EO91)/('DEPRECATED - DT-Prelim Calcs'!$C$6*EN91)*'DEPRECATED - DT-Prelim Calcs'!$C$7*EN91</f>
        <v>224.09563743919898</v>
      </c>
      <c r="EQ91" s="57">
        <f>EP91/'DEPRECATED - DT-Prelim Calcs'!$C$7*('DEPRECATED - DT-Prelim Calcs'!$C$8-'DEPRECATED - DT-Prelim Calcs'!$C$9)+'DEPRECATED - DT-Prelim Calcs'!$C$9</f>
        <v>11932.770657032877</v>
      </c>
      <c r="ER91" s="57">
        <f t="shared" si="112"/>
        <v>93</v>
      </c>
      <c r="ES91" s="2">
        <f t="shared" si="146"/>
        <v>0.86507304327942547</v>
      </c>
      <c r="ET91" s="57">
        <f>ES91*'DEPRECATED - DT-Prelim Calcs'!$C$21/EN$2/'DEPRECATED - DT-Prelim Calcs'!$C$19/'DEPRECATED - DT-Prelim Calcs'!$C$18*3.39*'DEPRECATED - DT-Prelim Calcs'!$C$20</f>
        <v>25.773080821789936</v>
      </c>
      <c r="EU91" s="46">
        <f t="shared" si="147"/>
        <v>0</v>
      </c>
      <c r="EV91" s="57">
        <f>ET90*'DEPRECATED - DT-Prelim Calcs'!$C$11+EV90</f>
        <v>-527.95149162032465</v>
      </c>
      <c r="EW91" s="57">
        <f>EW90+0.5*ET91*'DEPRECATED - DT-Prelim Calcs'!$C$11^2+EV91*'DEPRECATED - DT-Prelim Calcs'!$C$11</f>
        <v>-173631.24018429476</v>
      </c>
      <c r="EX91" s="57">
        <f>MIN('Drive Train'!$F$35-ER90*'DEPRECATED - DT-Prelim Calcs'!$C$21*'Drive Train'!$F$39,EX90+ER$2)</f>
        <v>24.190831579960996</v>
      </c>
      <c r="EY91" s="57">
        <f>'Drive Train'!$F$35-ER91*'DEPRECATED - DT-Prelim Calcs'!$C$21*'Drive Train'!$F$39</f>
        <v>6.0759999999999996</v>
      </c>
      <c r="EZ91" s="1">
        <f>IF(EW91&gt;='Drive Train'!$F$29,1,0)</f>
        <v>0</v>
      </c>
      <c r="FA91" s="57">
        <f t="shared" si="148"/>
        <v>103.33333333333333</v>
      </c>
      <c r="FB91" s="63">
        <f>FB90+'DEPRECATED - DT-Prelim Calcs'!$C$11</f>
        <v>348</v>
      </c>
      <c r="FC91" s="2">
        <f>FM91/'Drive Train'!$F$35</f>
        <v>0.48999999999999994</v>
      </c>
      <c r="FD91" s="46">
        <f>FK91*12*60/(PI() * 'Drive Train'!$F$15)/FC$2*FC91</f>
        <v>-86855.270250879228</v>
      </c>
      <c r="FE91" s="2">
        <f>('DEPRECATED - DT-Prelim Calcs'!$C$6*FC91-FD91)/('DEPRECATED - DT-Prelim Calcs'!$C$6*FC91)*'DEPRECATED - DT-Prelim Calcs'!$C$7*FC91</f>
        <v>40.453170413624562</v>
      </c>
      <c r="FF91" s="57">
        <f>FE91/'DEPRECATED - DT-Prelim Calcs'!$C$7*('DEPRECATED - DT-Prelim Calcs'!$C$8-'DEPRECATED - DT-Prelim Calcs'!$C$9)+'DEPRECATED - DT-Prelim Calcs'!$C$9</f>
        <v>2156.2857942190999</v>
      </c>
      <c r="FG91" s="57">
        <f t="shared" si="113"/>
        <v>93</v>
      </c>
      <c r="FH91" s="2">
        <f t="shared" si="149"/>
        <v>0.78067567320338405</v>
      </c>
      <c r="FI91" s="57">
        <f>FH91*'DEPRECATED - DT-Prelim Calcs'!$C$21/FC$2/'DEPRECATED - DT-Prelim Calcs'!$C$19/'DEPRECATED - DT-Prelim Calcs'!$C$18*3.39*'DEPRECATED - DT-Prelim Calcs'!$C$20</f>
        <v>25.773080821789936</v>
      </c>
      <c r="FJ91" s="46">
        <f t="shared" si="150"/>
        <v>0</v>
      </c>
      <c r="FK91" s="57">
        <f>FI90*'DEPRECATED - DT-Prelim Calcs'!$C$11+FK90</f>
        <v>-339.55186528835031</v>
      </c>
      <c r="FL91" s="57">
        <f>FL90+0.5*FI91*'DEPRECATED - DT-Prelim Calcs'!$C$11^2+FK91*'DEPRECATED - DT-Prelim Calcs'!$C$11</f>
        <v>-229613.91701165197</v>
      </c>
      <c r="FM91" s="57">
        <f>MIN('Drive Train'!$F$35-FG90*'DEPRECATED - DT-Prelim Calcs'!$C$21*'Drive Train'!$F$39,FM90+FG$2)</f>
        <v>6.0759999999999996</v>
      </c>
      <c r="FN91" s="57">
        <f>'Drive Train'!$F$35-FG91*'DEPRECATED - DT-Prelim Calcs'!$C$21*'Drive Train'!$F$39</f>
        <v>6.0759999999999996</v>
      </c>
      <c r="FO91" s="1">
        <f>IF(FL91&gt;='Drive Train'!$F$29,1,0)</f>
        <v>0</v>
      </c>
      <c r="FP91" s="57">
        <f t="shared" si="151"/>
        <v>103.33333333333333</v>
      </c>
      <c r="FQ91" s="63">
        <f>FQ90+'DEPRECATED - DT-Prelim Calcs'!$C$11</f>
        <v>348</v>
      </c>
      <c r="FR91" s="2">
        <f>GB91/'Drive Train'!$F$35</f>
        <v>0.48999999999999994</v>
      </c>
      <c r="FS91" s="46">
        <f>FZ91*12*60/(PI() * 'Drive Train'!$F$15)/FR$2*FR91</f>
        <v>-65469.827548080073</v>
      </c>
      <c r="FT91" s="2">
        <f>('DEPRECATED - DT-Prelim Calcs'!$C$6*FR91-FS91)/('DEPRECATED - DT-Prelim Calcs'!$C$6*FR91)*'DEPRECATED - DT-Prelim Calcs'!$C$7*FR91</f>
        <v>30.783579998287614</v>
      </c>
      <c r="FU91" s="57">
        <f>FT91/'DEPRECATED - DT-Prelim Calcs'!$C$7*('DEPRECATED - DT-Prelim Calcs'!$C$8-'DEPRECATED - DT-Prelim Calcs'!$C$9)+'DEPRECATED - DT-Prelim Calcs'!$C$9</f>
        <v>1641.5105036432785</v>
      </c>
      <c r="FV91" s="57">
        <f t="shared" si="114"/>
        <v>93</v>
      </c>
      <c r="FW91" s="2">
        <f t="shared" si="152"/>
        <v>0.7112822800297498</v>
      </c>
      <c r="FX91" s="57">
        <f>FW91*'DEPRECATED - DT-Prelim Calcs'!$C$21/FR$2/'DEPRECATED - DT-Prelim Calcs'!$C$19/'DEPRECATED - DT-Prelim Calcs'!$C$18*3.39*'DEPRECATED - DT-Prelim Calcs'!$C$20</f>
        <v>25.773080821789936</v>
      </c>
      <c r="FY91" s="46">
        <f t="shared" si="153"/>
        <v>0</v>
      </c>
      <c r="FZ91" s="57">
        <f>FX90*'DEPRECATED - DT-Prelim Calcs'!$C$11+FZ90</f>
        <v>-233.19674518915986</v>
      </c>
      <c r="GA91" s="57">
        <f>GA90+0.5*FX91*'DEPRECATED - DT-Prelim Calcs'!$C$11^2+FZ91*'DEPRECATED - DT-Prelim Calcs'!$C$11</f>
        <v>-255788.30710004078</v>
      </c>
      <c r="GB91" s="57">
        <f>MIN('Drive Train'!$F$35-FV90*'DEPRECATED - DT-Prelim Calcs'!$C$21*'Drive Train'!$F$39,GB90+FV$2)</f>
        <v>6.0759999999999996</v>
      </c>
      <c r="GC91" s="57">
        <f>'Drive Train'!$F$35-FV91*'DEPRECATED - DT-Prelim Calcs'!$C$21*'Drive Train'!$F$39</f>
        <v>6.0759999999999996</v>
      </c>
      <c r="GD91" s="1">
        <f>IF(GA91&gt;='Drive Train'!$F$29,1,0)</f>
        <v>0</v>
      </c>
      <c r="GE91" s="57">
        <f t="shared" si="154"/>
        <v>103.33333333333333</v>
      </c>
      <c r="GF91" s="63">
        <f>GF90+'DEPRECATED - DT-Prelim Calcs'!$C$11</f>
        <v>348</v>
      </c>
      <c r="GG91" s="2">
        <f>GQ91/'Drive Train'!$F$35</f>
        <v>0.83548387096774201</v>
      </c>
      <c r="GH91" s="46">
        <f>GO91*12*60/(PI() * 'Drive Train'!$F$15)/GG$2*GG91</f>
        <v>-66876.658196842269</v>
      </c>
      <c r="GI91" s="2">
        <f>('DEPRECATED - DT-Prelim Calcs'!$C$6*GG91-GH91)/('DEPRECATED - DT-Prelim Calcs'!$C$6*GG91)*'DEPRECATED - DT-Prelim Calcs'!$C$7*GG91</f>
        <v>32.252305294959058</v>
      </c>
      <c r="GJ91" s="57">
        <f>GI91/'DEPRECATED - DT-Prelim Calcs'!$C$7*('DEPRECATED - DT-Prelim Calcs'!$C$8-'DEPRECATED - DT-Prelim Calcs'!$C$9)+'DEPRECATED - DT-Prelim Calcs'!$C$9</f>
        <v>1719.7003192295631</v>
      </c>
      <c r="GK91" s="57">
        <f t="shared" si="155"/>
        <v>29.999999999999982</v>
      </c>
      <c r="GL91" s="2">
        <f t="shared" si="156"/>
        <v>0.99579519204165001</v>
      </c>
      <c r="GM91" s="57">
        <f>GL91*'DEPRECATED - DT-Prelim Calcs'!$C$21/GG$2/'DEPRECATED - DT-Prelim Calcs'!$C$19/'DEPRECATED - DT-Prelim Calcs'!$C$18*3.39*'DEPRECATED - DT-Prelim Calcs'!$C$20</f>
        <v>25.773080821789936</v>
      </c>
      <c r="GN91" s="46">
        <f t="shared" si="157"/>
        <v>0</v>
      </c>
      <c r="GO91" s="57">
        <f>GM90*'DEPRECATED - DT-Prelim Calcs'!$C$11+GO90</f>
        <v>-195.58786068236918</v>
      </c>
      <c r="GP91" s="57">
        <f>GP90+0.5*GM91*'DEPRECATED - DT-Prelim Calcs'!$C$11^2+GO91*'DEPRECATED - DT-Prelim Calcs'!$C$11</f>
        <v>-124372.87831058077</v>
      </c>
      <c r="GQ91" s="57">
        <f>MIN('Drive Train'!$F$35-GK90*'DEPRECATED - DT-Prelim Calcs'!$C$21*'Drive Train'!$F$39,GQ90+GK$2)</f>
        <v>10.360000000000001</v>
      </c>
      <c r="GR91" s="57">
        <f>'Drive Train'!$F$35-GK91*'DEPRECATED - DT-Prelim Calcs'!$C$21*'Drive Train'!$F$39</f>
        <v>10.360000000000001</v>
      </c>
      <c r="GS91" s="1">
        <f>IF(GP91&gt;='Drive Train'!$F$29,1,0)</f>
        <v>0</v>
      </c>
      <c r="GT91" s="57">
        <f t="shared" si="158"/>
        <v>33.333333333333314</v>
      </c>
      <c r="GU91" s="63">
        <f>GU90+'DEPRECATED - DT-Prelim Calcs'!$C$11</f>
        <v>348</v>
      </c>
      <c r="GV91" s="2">
        <f>HF91/'Drive Train'!$F$35</f>
        <v>0.81720430107526887</v>
      </c>
      <c r="GW91" s="46">
        <f>HD91*12*60/(PI() * 'Drive Train'!$F$15)/GV$2*GV91</f>
        <v>17178.262676949074</v>
      </c>
      <c r="GX91" s="2">
        <f>('DEPRECATED - DT-Prelim Calcs'!$C$6*GV91-GW91)/('DEPRECATED - DT-Prelim Calcs'!$C$6*GV91)*'DEPRECATED - DT-Prelim Calcs'!$C$7*GV91</f>
        <v>-5.7978196328039626</v>
      </c>
      <c r="GY91" s="57">
        <f>GX91/'DEPRECATED - DT-Prelim Calcs'!$C$7*('DEPRECATED - DT-Prelim Calcs'!$C$8-'DEPRECATED - DT-Prelim Calcs'!$C$9)+'DEPRECATED - DT-Prelim Calcs'!$C$9</f>
        <v>-305.95570908246822</v>
      </c>
      <c r="GZ91" s="57">
        <f t="shared" si="115"/>
        <v>-305.95570908246822</v>
      </c>
      <c r="HA91" s="2">
        <f t="shared" si="159"/>
        <v>-7.3368004810024896</v>
      </c>
      <c r="HB91" s="57">
        <f>HA91*'DEPRECATED - DT-Prelim Calcs'!$C$21/GV$2/'DEPRECATED - DT-Prelim Calcs'!$C$19/'DEPRECATED - DT-Prelim Calcs'!$C$18*3.39*'DEPRECATED - DT-Prelim Calcs'!$C$20</f>
        <v>-189.89040445408727</v>
      </c>
      <c r="HC91" s="46">
        <f t="shared" si="160"/>
        <v>1</v>
      </c>
      <c r="HD91" s="57">
        <f>HB90*'DEPRECATED - DT-Prelim Calcs'!$C$11+HD90</f>
        <v>51.36342776549364</v>
      </c>
      <c r="HE91" s="57">
        <f>HE90+0.5*HB91*'DEPRECATED - DT-Prelim Calcs'!$C$11^2+HD91*'DEPRECATED - DT-Prelim Calcs'!$C$11</f>
        <v>-142106.63324786426</v>
      </c>
      <c r="HF91" s="57">
        <f>MIN('Drive Train'!$F$35-GZ90*'DEPRECATED - DT-Prelim Calcs'!$C$21*'Drive Train'!$F$39,HF90+GZ$2)</f>
        <v>10.133333333333335</v>
      </c>
      <c r="HG91" s="57">
        <f>'Drive Train'!$F$35-GZ91*'DEPRECATED - DT-Prelim Calcs'!$C$21*'Drive Train'!$F$39</f>
        <v>33.204988217607841</v>
      </c>
      <c r="HH91" s="1">
        <f>IF(HE91&gt;='Drive Train'!$F$29,1,0)</f>
        <v>0</v>
      </c>
      <c r="HI91" s="57">
        <f t="shared" si="161"/>
        <v>-339.95078786940917</v>
      </c>
      <c r="HJ91" s="63">
        <f>HJ90+'DEPRECATED - DT-Prelim Calcs'!$C$11</f>
        <v>348</v>
      </c>
      <c r="HK91" s="2">
        <f>HU91/'Drive Train'!$F$35</f>
        <v>0.79892473118279583</v>
      </c>
      <c r="HL91" s="46">
        <f>HS91*12*60/(PI() * 'Drive Train'!$F$15)/HK$2*HK91</f>
        <v>-382640.98094448075</v>
      </c>
      <c r="HM91" s="2">
        <f>('DEPRECATED - DT-Prelim Calcs'!$C$6*HK91-HL91)/('DEPRECATED - DT-Prelim Calcs'!$C$6*HK91)*'DEPRECATED - DT-Prelim Calcs'!$C$7*HK91</f>
        <v>174.93943563333227</v>
      </c>
      <c r="HN91" s="57">
        <f>HM91/'DEPRECATED - DT-Prelim Calcs'!$C$7*('DEPRECATED - DT-Prelim Calcs'!$C$8-'DEPRECATED - DT-Prelim Calcs'!$C$9)+'DEPRECATED - DT-Prelim Calcs'!$C$9</f>
        <v>9315.8658057081047</v>
      </c>
      <c r="HO91" s="57">
        <f t="shared" si="116"/>
        <v>36.66666666666665</v>
      </c>
      <c r="HP91" s="2">
        <f t="shared" si="162"/>
        <v>0.99579519204165001</v>
      </c>
      <c r="HQ91" s="57">
        <f>HP91*'DEPRECATED - DT-Prelim Calcs'!$C$21/HK$2/'DEPRECATED - DT-Prelim Calcs'!$C$19/'DEPRECATED - DT-Prelim Calcs'!$C$18*3.39*'DEPRECATED - DT-Prelim Calcs'!$C$20</f>
        <v>25.773080821789936</v>
      </c>
      <c r="HR91" s="46">
        <f t="shared" si="163"/>
        <v>0</v>
      </c>
      <c r="HS91" s="57">
        <f>HQ90*'DEPRECATED - DT-Prelim Calcs'!$C$11+HS90</f>
        <v>-1170.2833313116789</v>
      </c>
      <c r="HT91" s="57">
        <f>HT90+0.5*HQ91*'DEPRECATED - DT-Prelim Calcs'!$C$11^2+HS91*'DEPRECATED - DT-Prelim Calcs'!$C$11</f>
        <v>-148156.59688669417</v>
      </c>
      <c r="HU91" s="57">
        <f>MIN('Drive Train'!$F$35-HO90*'DEPRECATED - DT-Prelim Calcs'!$C$21*'Drive Train'!$F$39,HU90+HO$2)</f>
        <v>9.9066666666666681</v>
      </c>
      <c r="HV91" s="57">
        <f>'Drive Train'!$F$35-HO91*'DEPRECATED - DT-Prelim Calcs'!$C$21*'Drive Train'!$F$39</f>
        <v>9.9066666666666681</v>
      </c>
      <c r="HW91" s="1">
        <f>IF(HT91&gt;='Drive Train'!$F$29,1,0)</f>
        <v>0</v>
      </c>
      <c r="HX91" s="57">
        <f t="shared" si="164"/>
        <v>40.740740740740726</v>
      </c>
      <c r="HY91" s="63">
        <f>HY90+'DEPRECATED - DT-Prelim Calcs'!$C$11</f>
        <v>348</v>
      </c>
      <c r="HZ91" s="2">
        <f>IJ91/'Drive Train'!$F$35</f>
        <v>0.78064516129032269</v>
      </c>
      <c r="IA91" s="46">
        <f>IH91*12*60/(PI() * 'Drive Train'!$F$15)/HZ$2*HZ91</f>
        <v>-332262.53996776085</v>
      </c>
      <c r="IB91" s="2">
        <f>('DEPRECATED - DT-Prelim Calcs'!$C$6*HZ91-IA91)/('DEPRECATED - DT-Prelim Calcs'!$C$6*HZ91)*'DEPRECATED - DT-Prelim Calcs'!$C$7*HZ91</f>
        <v>152.11638698173101</v>
      </c>
      <c r="IC91" s="57">
        <f>IB91/'DEPRECATED - DT-Prelim Calcs'!$C$7*('DEPRECATED - DT-Prelim Calcs'!$C$8-'DEPRECATED - DT-Prelim Calcs'!$C$9)+'DEPRECATED - DT-Prelim Calcs'!$C$9</f>
        <v>8100.8462447120701</v>
      </c>
      <c r="ID91" s="57">
        <f t="shared" si="117"/>
        <v>39.999999999999986</v>
      </c>
      <c r="IE91" s="2">
        <f t="shared" si="165"/>
        <v>0.99579519204165001</v>
      </c>
      <c r="IF91" s="57">
        <f>IE91*'DEPRECATED - DT-Prelim Calcs'!$C$21/HZ$2/'DEPRECATED - DT-Prelim Calcs'!$C$19/'DEPRECATED - DT-Prelim Calcs'!$C$18*3.39*'DEPRECATED - DT-Prelim Calcs'!$C$20</f>
        <v>25.773080821789936</v>
      </c>
      <c r="IG91" s="46">
        <f t="shared" si="166"/>
        <v>0</v>
      </c>
      <c r="IH91" s="57">
        <f>IF90*'DEPRECATED - DT-Prelim Calcs'!$C$11+IH90</f>
        <v>-1039.999455251603</v>
      </c>
      <c r="II91" s="57">
        <f>II90+0.5*IF91*'DEPRECATED - DT-Prelim Calcs'!$C$11^2+IH91*'DEPRECATED - DT-Prelim Calcs'!$C$11</f>
        <v>-171740.15298539956</v>
      </c>
      <c r="IJ91" s="57">
        <f>MIN('Drive Train'!$F$35-ID90*'DEPRECATED - DT-Prelim Calcs'!$C$21*'Drive Train'!$F$39,IJ90+ID$2)</f>
        <v>9.6800000000000015</v>
      </c>
      <c r="IK91" s="57">
        <f>'Drive Train'!$F$35-ID91*'DEPRECATED - DT-Prelim Calcs'!$C$21*'Drive Train'!$F$39</f>
        <v>9.6800000000000015</v>
      </c>
      <c r="IL91" s="1">
        <f>IF(II91&gt;='Drive Train'!$F$29,1,0)</f>
        <v>0</v>
      </c>
      <c r="IM91" s="57">
        <f t="shared" si="167"/>
        <v>44.444444444444429</v>
      </c>
      <c r="IN91" s="63">
        <f>IN90+'DEPRECATED - DT-Prelim Calcs'!$C$11</f>
        <v>348</v>
      </c>
      <c r="IO91" s="2">
        <f>IY91/'Drive Train'!$F$35</f>
        <v>0.76236559139784954</v>
      </c>
      <c r="IP91" s="46">
        <f>IW91*12*60/(PI() * 'Drive Train'!$F$15)/IO$2*IO91</f>
        <v>-107856.20798434793</v>
      </c>
      <c r="IQ91" s="2">
        <f>('DEPRECATED - DT-Prelim Calcs'!$C$6*IO91-IP91)/('DEPRECATED - DT-Prelim Calcs'!$C$6*IO91)*'DEPRECATED - DT-Prelim Calcs'!$C$7*IO91</f>
        <v>50.605305060686923</v>
      </c>
      <c r="IR91" s="57">
        <f>IQ91/'DEPRECATED - DT-Prelim Calcs'!$C$7*('DEPRECATED - DT-Prelim Calcs'!$C$8-'DEPRECATED - DT-Prelim Calcs'!$C$9)+'DEPRECATED - DT-Prelim Calcs'!$C$9</f>
        <v>2696.7500577950755</v>
      </c>
      <c r="IS91" s="57">
        <f t="shared" si="118"/>
        <v>43.333333333333321</v>
      </c>
      <c r="IT91" s="2">
        <f t="shared" si="168"/>
        <v>0.99579519204165001</v>
      </c>
      <c r="IU91" s="57">
        <f>IT91*'DEPRECATED - DT-Prelim Calcs'!$C$21/IO$2/'DEPRECATED - DT-Prelim Calcs'!$C$19/'DEPRECATED - DT-Prelim Calcs'!$C$18*3.39*'DEPRECATED - DT-Prelim Calcs'!$C$20</f>
        <v>25.773080821789936</v>
      </c>
      <c r="IV91" s="46">
        <f t="shared" si="169"/>
        <v>0</v>
      </c>
      <c r="IW91" s="57">
        <f>IU90*'DEPRECATED - DT-Prelim Calcs'!$C$11+IW90</f>
        <v>-345.69035604394264</v>
      </c>
      <c r="IX91" s="57">
        <f>IX90+0.5*IU91*'DEPRECATED - DT-Prelim Calcs'!$C$11^2+IW91*'DEPRECATED - DT-Prelim Calcs'!$C$11</f>
        <v>-157206.264797304</v>
      </c>
      <c r="IY91" s="57">
        <f>MIN('Drive Train'!$F$35-IS90*'DEPRECATED - DT-Prelim Calcs'!$C$21*'Drive Train'!$F$39,IY90+IS$2)</f>
        <v>9.4533333333333349</v>
      </c>
      <c r="IZ91" s="57">
        <f>'Drive Train'!$F$35-IS91*'DEPRECATED - DT-Prelim Calcs'!$C$21*'Drive Train'!$F$39</f>
        <v>9.4533333333333349</v>
      </c>
      <c r="JA91" s="1">
        <f>IF(IX91&gt;='Drive Train'!$F$29,1,0)</f>
        <v>0</v>
      </c>
      <c r="JB91" s="57">
        <f t="shared" si="170"/>
        <v>48.148148148148138</v>
      </c>
      <c r="JC91" s="63">
        <f>JC90+'DEPRECATED - DT-Prelim Calcs'!$C$11</f>
        <v>348</v>
      </c>
      <c r="JD91" s="2">
        <f>JN91/'Drive Train'!$F$35</f>
        <v>0.74408602150537628</v>
      </c>
      <c r="JE91" s="46">
        <f>JL91*12*60/(PI() * 'Drive Train'!$F$15)/JD$2*JD91</f>
        <v>-320365.30045212386</v>
      </c>
      <c r="JF91" s="2">
        <f>('DEPRECATED - DT-Prelim Calcs'!$C$6*JD91-JE91)/('DEPRECATED - DT-Prelim Calcs'!$C$6*JD91)*'DEPRECATED - DT-Prelim Calcs'!$C$7*JD91</f>
        <v>146.64885220669075</v>
      </c>
      <c r="JG91" s="57">
        <f>JF91/'DEPRECATED - DT-Prelim Calcs'!$C$7*('DEPRECATED - DT-Prelim Calcs'!$C$8-'DEPRECATED - DT-Prelim Calcs'!$C$9)+'DEPRECATED - DT-Prelim Calcs'!$C$9</f>
        <v>7809.7737502566069</v>
      </c>
      <c r="JH91" s="57">
        <f t="shared" si="119"/>
        <v>46.666666666666657</v>
      </c>
      <c r="JI91" s="2">
        <f t="shared" si="171"/>
        <v>0.99579519204165001</v>
      </c>
      <c r="JJ91" s="57">
        <f>JI91*'DEPRECATED - DT-Prelim Calcs'!$C$21/JD$2/'DEPRECATED - DT-Prelim Calcs'!$C$19/'DEPRECATED - DT-Prelim Calcs'!$C$18*3.39*'DEPRECATED - DT-Prelim Calcs'!$C$20</f>
        <v>25.773080821789936</v>
      </c>
      <c r="JK91" s="46">
        <f t="shared" si="172"/>
        <v>0</v>
      </c>
      <c r="JL91" s="57">
        <f>JJ90*'DEPRECATED - DT-Prelim Calcs'!$C$11+JL90</f>
        <v>-1052.029039197057</v>
      </c>
      <c r="JM91" s="57">
        <f>JM90+0.5*JJ91*'DEPRECATED - DT-Prelim Calcs'!$C$11^2+JL91*'DEPRECATED - DT-Prelim Calcs'!$C$11</f>
        <v>-172726.18765070473</v>
      </c>
      <c r="JN91" s="57">
        <f>MIN('Drive Train'!$F$35-JH90*'DEPRECATED - DT-Prelim Calcs'!$C$21*'Drive Train'!$F$39,JN90+JH$2)</f>
        <v>9.2266666666666666</v>
      </c>
      <c r="JO91" s="57">
        <f>'Drive Train'!$F$35-JH91*'DEPRECATED - DT-Prelim Calcs'!$C$21*'Drive Train'!$F$39</f>
        <v>9.2266666666666666</v>
      </c>
      <c r="JP91" s="1">
        <f>IF(JM91&gt;='Drive Train'!$F$29,1,0)</f>
        <v>0</v>
      </c>
      <c r="JQ91" s="57">
        <f>MIN(JG91,'DEPRECATED - DT-Prelim Calcs'!$C$10)*'DEPRECATED - DT-Prelim Calcs'!$C$11*1000/60/60</f>
        <v>103.33333333333333</v>
      </c>
      <c r="JR91" s="63">
        <f>JR90+'DEPRECATED - DT-Prelim Calcs'!$C$11</f>
        <v>348</v>
      </c>
      <c r="JS91" s="2">
        <f>KC91/'Drive Train'!$F$35</f>
        <v>0.72580645161290325</v>
      </c>
      <c r="JT91" s="46">
        <f>KA91*12*60/(PI() * 'Drive Train'!$F$15)/JS$2*JS91</f>
        <v>26213.087619978567</v>
      </c>
      <c r="JU91" s="2">
        <f>('DEPRECATED - DT-Prelim Calcs'!$C$6*JS91-JT91)/('DEPRECATED - DT-Prelim Calcs'!$C$6*JS91)*'DEPRECATED - DT-Prelim Calcs'!$C$7*JS91</f>
        <v>-10.103253199107904</v>
      </c>
      <c r="JV91" s="57">
        <f>JU91/'DEPRECATED - DT-Prelim Calcs'!$C$7*('DEPRECATED - DT-Prelim Calcs'!$C$8-'DEPRECATED - DT-Prelim Calcs'!$C$9)+'DEPRECATED - DT-Prelim Calcs'!$C$9</f>
        <v>-535.16198566205151</v>
      </c>
      <c r="JW91" s="57">
        <f t="shared" si="120"/>
        <v>-535.16198566205151</v>
      </c>
      <c r="JX91" s="2">
        <f t="shared" si="173"/>
        <v>-12.747378151433638</v>
      </c>
      <c r="JY91" s="57">
        <f>JX91*'DEPRECATED - DT-Prelim Calcs'!$C$21/JS$2/'DEPRECATED - DT-Prelim Calcs'!$C$19/'DEPRECATED - DT-Prelim Calcs'!$C$18*3.39*'DEPRECATED - DT-Prelim Calcs'!$C$20</f>
        <v>-329.9264848720789</v>
      </c>
      <c r="JZ91" s="46">
        <f t="shared" si="174"/>
        <v>1</v>
      </c>
      <c r="KA91" s="57">
        <f>JY90*'DEPRECATED - DT-Prelim Calcs'!$C$11+KA90</f>
        <v>88.247570559892139</v>
      </c>
      <c r="KB91" s="57">
        <f>KB90+0.5*JY91*'DEPRECATED - DT-Prelim Calcs'!$C$11^2+KA91*'DEPRECATED - DT-Prelim Calcs'!$C$11</f>
        <v>-150104.69784386599</v>
      </c>
      <c r="KC91" s="57">
        <f>MIN('Drive Train'!$F$35-JW90*'DEPRECATED - DT-Prelim Calcs'!$C$21*'Drive Train'!$F$39,KC90+JW$2)</f>
        <v>9</v>
      </c>
      <c r="KD91" s="57">
        <f>'Drive Train'!$F$35-JW91*'DEPRECATED - DT-Prelim Calcs'!$C$21*'Drive Train'!$F$39</f>
        <v>48.791015025019504</v>
      </c>
      <c r="KE91" s="1">
        <f>IF(KB91&gt;='Drive Train'!$F$29,1,0)</f>
        <v>0</v>
      </c>
      <c r="KF91" s="57">
        <f>MIN(JV91,'DEPRECATED - DT-Prelim Calcs'!$C$10)*'DEPRECATED - DT-Prelim Calcs'!$C$11*1000/60/60</f>
        <v>-594.62442851339051</v>
      </c>
      <c r="KG91" s="63">
        <f>KG90+'DEPRECATED - DT-Prelim Calcs'!$C$11</f>
        <v>348</v>
      </c>
      <c r="KH91" s="2">
        <f>KR91/'Drive Train'!$F$35</f>
        <v>0.7075268817204301</v>
      </c>
      <c r="KI91" s="46">
        <f>KP91*12*60/(PI() * 'Drive Train'!$F$15)/KH$2*KH91</f>
        <v>-54059.758645922586</v>
      </c>
      <c r="KJ91" s="2">
        <f>('DEPRECATED - DT-Prelim Calcs'!$C$6*KH91-KI91)/('DEPRECATED - DT-Prelim Calcs'!$C$6*KH91)*'DEPRECATED - DT-Prelim Calcs'!$C$7*KH91</f>
        <v>26.148670429725492</v>
      </c>
      <c r="KK91" s="57">
        <f>KJ91/'DEPRECATED - DT-Prelim Calcs'!$C$7*('DEPRECATED - DT-Prelim Calcs'!$C$8-'DEPRECATED - DT-Prelim Calcs'!$C$9)+'DEPRECATED - DT-Prelim Calcs'!$C$9</f>
        <v>1394.7640730845565</v>
      </c>
      <c r="KL91" s="57">
        <f t="shared" si="121"/>
        <v>53.333333333333329</v>
      </c>
      <c r="KM91" s="2">
        <f t="shared" si="175"/>
        <v>0.99579519204165001</v>
      </c>
      <c r="KN91" s="57">
        <f>KM91*'DEPRECATED - DT-Prelim Calcs'!$C$21/KH$2/'DEPRECATED - DT-Prelim Calcs'!$C$19/'DEPRECATED - DT-Prelim Calcs'!$C$18*3.39*'DEPRECATED - DT-Prelim Calcs'!$C$20</f>
        <v>25.773080821789936</v>
      </c>
      <c r="KO91" s="46">
        <f t="shared" si="176"/>
        <v>0</v>
      </c>
      <c r="KP91" s="57">
        <f>KN90*'DEPRECATED - DT-Prelim Calcs'!$C$11+KP90</f>
        <v>-186.69666521712406</v>
      </c>
      <c r="KQ91" s="57">
        <f>KQ90+0.5*KN91*'DEPRECATED - DT-Prelim Calcs'!$C$11^2+KP91*'DEPRECATED - DT-Prelim Calcs'!$C$11</f>
        <v>-187598.90380550554</v>
      </c>
      <c r="KR91" s="57">
        <f>MIN('Drive Train'!$F$35-KL90*'DEPRECATED - DT-Prelim Calcs'!$C$21*'Drive Train'!$F$39,KR90+KL$2)</f>
        <v>8.7733333333333334</v>
      </c>
      <c r="KS91" s="57">
        <f>'Drive Train'!$F$35-KL91*'DEPRECATED - DT-Prelim Calcs'!$C$21*'Drive Train'!$F$39</f>
        <v>8.7733333333333334</v>
      </c>
      <c r="KT91" s="1">
        <f>IF(KQ91&gt;='Drive Train'!$F$29,1,0)</f>
        <v>0</v>
      </c>
      <c r="KU91" s="57">
        <f>MIN(KK91,'DEPRECATED - DT-Prelim Calcs'!$C$10)*'DEPRECATED - DT-Prelim Calcs'!$C$11*1000/60/60</f>
        <v>103.33333333333333</v>
      </c>
      <c r="KV91" s="63">
        <f>KV90+'DEPRECATED - DT-Prelim Calcs'!$C$11</f>
        <v>348</v>
      </c>
      <c r="KW91" s="2">
        <f>LG91/'Drive Train'!$F$35</f>
        <v>0.68924731182795695</v>
      </c>
      <c r="KX91" s="46">
        <f>LE91*12*60/(PI() * 'Drive Train'!$F$15)/KW$2*KW91</f>
        <v>-191635.6245778726</v>
      </c>
      <c r="KY91" s="2">
        <f>('DEPRECATED - DT-Prelim Calcs'!$C$6*KW91-KX91)/('DEPRECATED - DT-Prelim Calcs'!$C$6*KW91)*'DEPRECATED - DT-Prelim Calcs'!$C$7*KW91</f>
        <v>88.310589817504066</v>
      </c>
      <c r="KZ91" s="57">
        <f>KY91/'DEPRECATED - DT-Prelim Calcs'!$C$7*('DEPRECATED - DT-Prelim Calcs'!$C$8-'DEPRECATED - DT-Prelim Calcs'!$C$9)+'DEPRECATED - DT-Prelim Calcs'!$C$9</f>
        <v>4704.0479973384945</v>
      </c>
      <c r="LA91" s="57">
        <f t="shared" si="122"/>
        <v>56.666666666666664</v>
      </c>
      <c r="LB91" s="2">
        <f t="shared" si="177"/>
        <v>0.99579519204165001</v>
      </c>
      <c r="LC91" s="57">
        <f>LB91*'DEPRECATED - DT-Prelim Calcs'!$C$21/KW$2/'DEPRECATED - DT-Prelim Calcs'!$C$19/'DEPRECATED - DT-Prelim Calcs'!$C$18*3.39*'DEPRECATED - DT-Prelim Calcs'!$C$20</f>
        <v>25.773080821789936</v>
      </c>
      <c r="LD91" s="46">
        <f t="shared" si="178"/>
        <v>0</v>
      </c>
      <c r="LE91" s="57">
        <f>LC90*'DEPRECATED - DT-Prelim Calcs'!$C$11+LE90</f>
        <v>-679.37031858432738</v>
      </c>
      <c r="LF91" s="57">
        <f>LF90+0.5*LC91*'DEPRECATED - DT-Prelim Calcs'!$C$11^2+LE91*'DEPRECATED - DT-Prelim Calcs'!$C$11</f>
        <v>-175306.37752062155</v>
      </c>
      <c r="LG91" s="57">
        <f>MIN('Drive Train'!$F$35-LA90*'DEPRECATED - DT-Prelim Calcs'!$C$21*'Drive Train'!$F$39,LG90+LA$2)</f>
        <v>8.5466666666666669</v>
      </c>
      <c r="LH91" s="57">
        <f>'Drive Train'!$F$35-LA91*'DEPRECATED - DT-Prelim Calcs'!$C$21*'Drive Train'!$F$39</f>
        <v>8.5466666666666669</v>
      </c>
      <c r="LI91" s="1">
        <f>IF(LF91&gt;='Drive Train'!$F$29,1,0)</f>
        <v>0</v>
      </c>
      <c r="LJ91" s="57">
        <f>MIN(KZ91,'DEPRECATED - DT-Prelim Calcs'!$C$10)*'DEPRECATED - DT-Prelim Calcs'!$C$11*1000/60/60</f>
        <v>103.33333333333333</v>
      </c>
      <c r="LK91" s="63">
        <f>LK90+'DEPRECATED - DT-Prelim Calcs'!$C$11</f>
        <v>348</v>
      </c>
      <c r="LL91" s="2">
        <f>LV91/'Drive Train'!$F$35</f>
        <v>0.67096774193548392</v>
      </c>
      <c r="LM91" s="46">
        <f>LT91*12*60/(PI() * 'Drive Train'!$F$15)/LL$2*LL91</f>
        <v>-103480.00682948377</v>
      </c>
      <c r="LN91" s="2">
        <f>('DEPRECATED - DT-Prelim Calcs'!$C$6*LL91-LM91)/('DEPRECATED - DT-Prelim Calcs'!$C$6*LL91)*'DEPRECATED - DT-Prelim Calcs'!$C$7*LL91</f>
        <v>48.40630363875043</v>
      </c>
      <c r="LO91" s="57">
        <f>LN91/'DEPRECATED - DT-Prelim Calcs'!$C$7*('DEPRECATED - DT-Prelim Calcs'!$C$8-'DEPRECATED - DT-Prelim Calcs'!$C$9)+'DEPRECATED - DT-Prelim Calcs'!$C$9</f>
        <v>2579.6828866604478</v>
      </c>
      <c r="LP91" s="57">
        <f t="shared" si="123"/>
        <v>60</v>
      </c>
      <c r="LQ91" s="2">
        <f t="shared" si="179"/>
        <v>0.99579519204165001</v>
      </c>
      <c r="LR91" s="57">
        <f>LQ91*'DEPRECATED - DT-Prelim Calcs'!$C$21/LL$2/'DEPRECATED - DT-Prelim Calcs'!$C$19/'DEPRECATED - DT-Prelim Calcs'!$C$18*3.39*'DEPRECATED - DT-Prelim Calcs'!$C$20</f>
        <v>25.773080821789936</v>
      </c>
      <c r="LS91" s="46">
        <f t="shared" si="180"/>
        <v>0</v>
      </c>
      <c r="LT91" s="57">
        <f>LR90*'DEPRECATED - DT-Prelim Calcs'!$C$11+LT90</f>
        <v>-376.84279031526364</v>
      </c>
      <c r="LU91" s="57">
        <f>LU90+0.5*LR91*'DEPRECATED - DT-Prelim Calcs'!$C$11^2+LT91*'DEPRECATED - DT-Prelim Calcs'!$C$11</f>
        <v>-172569.47792013793</v>
      </c>
      <c r="LV91" s="57">
        <f>MIN('Drive Train'!$F$35-LP90*'DEPRECATED - DT-Prelim Calcs'!$C$21*'Drive Train'!$F$39,LV90+LP$2)</f>
        <v>8.32</v>
      </c>
      <c r="LW91" s="57">
        <f>'Drive Train'!$F$35-LP91*'DEPRECATED - DT-Prelim Calcs'!$C$21*'Drive Train'!$F$39</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Train'!$AA$49 + V91*(1-'Drive Train'!$AA$49))</f>
        <v>0</v>
      </c>
      <c r="W92" s="57">
        <f t="shared" si="96"/>
        <v>0</v>
      </c>
      <c r="X92" s="2">
        <f>MAX(MIN(IF(AND(AI91=1,AG92&lt;0),-1,1)*(W92-$C$9)/($C$8-$C$9)*$C$7-$C$29*AE92/T$2 -  AI91*$C$29/2,X$2),MAX(X$4:X91)*-1)</f>
        <v>-0.2458281045106315</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Train'!$F$39,AG91+W$2)-$C$3,IF(AE91-1&lt;=0,0,IF($C$32=Motors!$C$29,MAX(MAX(AG$4:AG91)*-1,AG91-W$2),MAX(0,MAX(AG$4:AG91)*-1,AG91-W$2))))</f>
        <v>0</v>
      </c>
      <c r="AH92" s="57">
        <f>'Drive Train'!$F$35-ABS(W92)*'DEPRECATED - DT-Prelim Calcs'!$C$21*'Drive Train'!$F$39</f>
        <v>12.4</v>
      </c>
      <c r="AI92" s="1">
        <f>IF(AJ92&gt;='Drive Train'!$F$29,1,0)</f>
        <v>1</v>
      </c>
      <c r="AJ92" s="57">
        <f>AJ91+0.5*Y92*'DEPRECATED - DT-Prelim Calcs'!$C$11^2+AE92*'DEPRECATED - DT-Prelim Calcs'!$C$11</f>
        <v>784.33981740885292</v>
      </c>
      <c r="AK92" s="57">
        <f t="shared" si="181"/>
        <v>0</v>
      </c>
      <c r="AL92" s="63">
        <f>AL91+'DEPRECATED - DT-Prelim Calcs'!$C$11</f>
        <v>352</v>
      </c>
      <c r="AM92" s="2">
        <f>AW92/'Drive Train'!$F$35</f>
        <v>0.88882649217852538</v>
      </c>
      <c r="AN92" s="46">
        <f>AU92*12*60/(PI() * 'Drive Train'!$F$15)/AM$2*AM92</f>
        <v>4007.4131718125327</v>
      </c>
      <c r="AO92" s="2">
        <f>('DEPRECATED - DT-Prelim Calcs'!$C$6*AM92-AN92)/('DEPRECATED - DT-Prelim Calcs'!$C$6*AM92)*'DEPRECATED - DT-Prelim Calcs'!$C$7*AM92</f>
        <v>0.33008953018998283</v>
      </c>
      <c r="AP92" s="57">
        <f>AO92/'DEPRECATED - DT-Prelim Calcs'!$C$7*('DEPRECATED - DT-Prelim Calcs'!$C$8-'DEPRECATED - DT-Prelim Calcs'!$C$9)+'DEPRECATED - DT-Prelim Calcs'!$C$9</f>
        <v>20.272816067790373</v>
      </c>
      <c r="AQ92" s="57">
        <f t="shared" si="105"/>
        <v>20.272816067790373</v>
      </c>
      <c r="AR92" s="2">
        <f t="shared" si="125"/>
        <v>-6.1760657699139188E-10</v>
      </c>
      <c r="AS92" s="57">
        <f>AR92*'DEPRECATED - DT-Prelim Calcs'!$C$21/AM$2/'DEPRECATED - DT-Prelim Calcs'!$C$19/'DEPRECATED - DT-Prelim Calcs'!$C$18*3.39*'DEPRECATED - DT-Prelim Calcs'!$C$20</f>
        <v>-4.475754470982295E-9</v>
      </c>
      <c r="AT92" s="46">
        <f t="shared" si="126"/>
        <v>0</v>
      </c>
      <c r="AU92" s="57">
        <f>AS91*'DEPRECATED - DT-Prelim Calcs'!$C$11+AU91</f>
        <v>39.345448718842626</v>
      </c>
      <c r="AV92" s="57">
        <f>AV91+0.5*AS92*'DEPRECATED - DT-Prelim Calcs'!$C$11^2+AU92*'DEPRECATED - DT-Prelim Calcs'!$C$11</f>
        <v>13806.798769730292</v>
      </c>
      <c r="AW92" s="57">
        <f>MIN('Drive Train'!$F$35-AQ91*'DEPRECATED - DT-Prelim Calcs'!$C$21*'Drive Train'!$F$39,AW91+AQ$2)</f>
        <v>11.021448503013715</v>
      </c>
      <c r="AX92" s="57">
        <f>'Drive Train'!$F$35-AQ92*'DEPRECATED - DT-Prelim Calcs'!$C$21*'Drive Train'!$F$39</f>
        <v>11.021448507390256</v>
      </c>
      <c r="AY92" s="1">
        <f>IF(AV92&gt;='Drive Train'!$F$29,1,0)</f>
        <v>1</v>
      </c>
      <c r="AZ92" s="57">
        <f t="shared" si="127"/>
        <v>22.525351186433745</v>
      </c>
      <c r="BA92" s="63">
        <f>BA91+'DEPRECATED - DT-Prelim Calcs'!$C$11</f>
        <v>352</v>
      </c>
      <c r="BB92" s="2">
        <f>BL92/'Drive Train'!$F$35</f>
        <v>0.48999999999999994</v>
      </c>
      <c r="BC92" s="46">
        <f>BJ92*12*60/(PI() * 'Drive Train'!$F$15)/BB$2*BB92</f>
        <v>5110.3495910525107</v>
      </c>
      <c r="BD92" s="2">
        <f>('DEPRECATED - DT-Prelim Calcs'!$C$6*BB92-BC92)/('DEPRECATED - DT-Prelim Calcs'!$C$6*BB92)*'DEPRECATED - DT-Prelim Calcs'!$C$7*BB92</f>
        <v>-1.1297833985809664</v>
      </c>
      <c r="BE92" s="57">
        <f>BD92/'DEPRECATED - DT-Prelim Calcs'!$C$7*('DEPRECATED - DT-Prelim Calcs'!$C$8-'DEPRECATED - DT-Prelim Calcs'!$C$9)+'DEPRECATED - DT-Prelim Calcs'!$C$9</f>
        <v>-57.445730306198335</v>
      </c>
      <c r="BF92" s="57">
        <f t="shared" si="106"/>
        <v>-57.445730306198335</v>
      </c>
      <c r="BG92" s="2">
        <f t="shared" si="128"/>
        <v>-1.8933363324153039</v>
      </c>
      <c r="BH92" s="57">
        <f>BG92*'DEPRECATED - DT-Prelim Calcs'!$C$21/BB$2/'DEPRECATED - DT-Prelim Calcs'!$C$19/'DEPRECATED - DT-Prelim Calcs'!$C$18*3.39*'DEPRECATED - DT-Prelim Calcs'!$C$20</f>
        <v>-19.81905549540096</v>
      </c>
      <c r="BI92" s="46">
        <f t="shared" si="129"/>
        <v>1</v>
      </c>
      <c r="BJ92" s="57">
        <f>BH91*'DEPRECATED - DT-Prelim Calcs'!$C$11+BJ91</f>
        <v>63.008778385110574</v>
      </c>
      <c r="BK92" s="57">
        <f>BK91+0.5*BH92*'DEPRECATED - DT-Prelim Calcs'!$C$11^2+BJ92*'DEPRECATED - DT-Prelim Calcs'!$C$11</f>
        <v>8258.1009857889203</v>
      </c>
      <c r="BL92" s="57">
        <f>MIN('Drive Train'!$F$35-BF91*'DEPRECATED - DT-Prelim Calcs'!$C$21*'Drive Train'!$F$39,BL91+BF$2)</f>
        <v>6.0759999999999996</v>
      </c>
      <c r="BM92" s="57">
        <f>'Drive Train'!$F$35-BF92*'DEPRECATED - DT-Prelim Calcs'!$C$21*'Drive Train'!$F$39</f>
        <v>16.306309660821487</v>
      </c>
      <c r="BN92" s="1">
        <f>IF(BK92&gt;='Drive Train'!$F$29,1,0)</f>
        <v>1</v>
      </c>
      <c r="BO92" s="57">
        <f t="shared" si="130"/>
        <v>-63.828589229109262</v>
      </c>
      <c r="BP92" s="63">
        <f>BP91+'DEPRECATED - DT-Prelim Calcs'!$C$11</f>
        <v>352</v>
      </c>
      <c r="BQ92" s="2">
        <f>CA92/'Drive Train'!$F$35</f>
        <v>1.7608009540751655</v>
      </c>
      <c r="BR92" s="46">
        <f>BY92*12*60/(PI() * 'Drive Train'!$F$15)/BQ$2*BQ92</f>
        <v>-51988.370510642548</v>
      </c>
      <c r="BS92" s="2">
        <f>('DEPRECATED - DT-Prelim Calcs'!$C$6*BQ92-BR92)/('DEPRECATED - DT-Prelim Calcs'!$C$6*BQ92)*'DEPRECATED - DT-Prelim Calcs'!$C$7*BQ92</f>
        <v>27.750467059292738</v>
      </c>
      <c r="BT92" s="57">
        <f>BS92/'DEPRECATED - DT-Prelim Calcs'!$C$7*('DEPRECATED - DT-Prelim Calcs'!$C$8-'DEPRECATED - DT-Prelim Calcs'!$C$9)+'DEPRECATED - DT-Prelim Calcs'!$C$9</f>
        <v>1480.0381426171195</v>
      </c>
      <c r="BU92" s="57">
        <f t="shared" si="107"/>
        <v>93</v>
      </c>
      <c r="BV92" s="2">
        <f t="shared" si="131"/>
        <v>1.8828060353728675</v>
      </c>
      <c r="BW92" s="57">
        <f>BV92*'DEPRECATED - DT-Prelim Calcs'!$C$21/BQ$2/'DEPRECATED - DT-Prelim Calcs'!$C$19/'DEPRECATED - DT-Prelim Calcs'!$C$18*3.39*'DEPRECATED - DT-Prelim Calcs'!$C$20</f>
        <v>25.773080821789936</v>
      </c>
      <c r="BX92" s="46">
        <f t="shared" si="132"/>
        <v>0</v>
      </c>
      <c r="BY92" s="57">
        <f>BW91*'DEPRECATED - DT-Prelim Calcs'!$C$11+BY91</f>
        <v>-136.40707630502865</v>
      </c>
      <c r="BZ92" s="57">
        <f>BZ91+0.5*BW92*'DEPRECATED - DT-Prelim Calcs'!$C$11^2+BY92*'DEPRECATED - DT-Prelim Calcs'!$C$11</f>
        <v>-6674.3665579892695</v>
      </c>
      <c r="CA92" s="57">
        <f>MIN('Drive Train'!$F$35-BU91*'DEPRECATED - DT-Prelim Calcs'!$C$21*'Drive Train'!$F$39,CA91+BU$2)</f>
        <v>21.833931830532052</v>
      </c>
      <c r="CB92" s="57">
        <f>'Drive Train'!$F$35-BU92*'DEPRECATED - DT-Prelim Calcs'!$C$21*'Drive Train'!$F$39</f>
        <v>6.0759999999999996</v>
      </c>
      <c r="CC92" s="1">
        <f>IF(BZ92&gt;='Drive Train'!$F$29,1,0)</f>
        <v>0</v>
      </c>
      <c r="CD92" s="57">
        <f t="shared" si="133"/>
        <v>103.33333333333333</v>
      </c>
      <c r="CE92" s="63">
        <f>CE91+'DEPRECATED - DT-Prelim Calcs'!$C$11</f>
        <v>352</v>
      </c>
      <c r="CF92" s="2">
        <f>CP92/'Drive Train'!$F$35</f>
        <v>0.48999999999999994</v>
      </c>
      <c r="CG92" s="46">
        <f>CN92*12*60/(PI() * 'Drive Train'!$F$15)/CF$2*CF92</f>
        <v>-2810.1655922272712</v>
      </c>
      <c r="CH92" s="2">
        <f>('DEPRECATED - DT-Prelim Calcs'!$C$6*CF92-CG92)/('DEPRECATED - DT-Prelim Calcs'!$C$6*CF92)*'DEPRECATED - DT-Prelim Calcs'!$C$7*CF92</f>
        <v>2.4515377255661766</v>
      </c>
      <c r="CI92" s="57">
        <f>CH92/'DEPRECATED - DT-Prelim Calcs'!$C$7*('DEPRECATED - DT-Prelim Calcs'!$C$8-'DEPRECATED - DT-Prelim Calcs'!$C$9)+'DEPRECATED - DT-Prelim Calcs'!$C$9</f>
        <v>133.21132373034871</v>
      </c>
      <c r="CJ92" s="57">
        <f t="shared" si="108"/>
        <v>93</v>
      </c>
      <c r="CK92" s="2">
        <f t="shared" si="134"/>
        <v>1.5241763143494644</v>
      </c>
      <c r="CL92" s="57">
        <f>CK92*'DEPRECATED - DT-Prelim Calcs'!$C$21/CF$2/'DEPRECATED - DT-Prelim Calcs'!$C$19/'DEPRECATED - DT-Prelim Calcs'!$C$18*3.39*'DEPRECATED - DT-Prelim Calcs'!$C$20</f>
        <v>25.773080821789936</v>
      </c>
      <c r="CM92" s="46">
        <f t="shared" si="135"/>
        <v>0</v>
      </c>
      <c r="CN92" s="57">
        <f>CL91*'DEPRECATED - DT-Prelim Calcs'!$C$11+CN91</f>
        <v>-21.448968853041805</v>
      </c>
      <c r="CO92" s="57">
        <f>CO91+0.5*CL92*'DEPRECATED - DT-Prelim Calcs'!$C$11^2+CN92*'DEPRECATED - DT-Prelim Calcs'!$C$11</f>
        <v>-25674.207611100534</v>
      </c>
      <c r="CP92" s="57">
        <f>MIN('Drive Train'!$F$35-CJ91*'DEPRECATED - DT-Prelim Calcs'!$C$21*'Drive Train'!$F$39,CP91+CJ$2)</f>
        <v>6.0759999999999996</v>
      </c>
      <c r="CQ92" s="57">
        <f>'Drive Train'!$F$35-CJ92*'DEPRECATED - DT-Prelim Calcs'!$C$21*'Drive Train'!$F$39</f>
        <v>6.0759999999999996</v>
      </c>
      <c r="CR92" s="1">
        <f>IF(CO92&gt;='Drive Train'!$F$29,1,0)</f>
        <v>0</v>
      </c>
      <c r="CS92" s="57">
        <f t="shared" si="136"/>
        <v>103.33333333333333</v>
      </c>
      <c r="CT92" s="63">
        <f>CT91+'DEPRECATED - DT-Prelim Calcs'!$C$11</f>
        <v>352</v>
      </c>
      <c r="CU92" s="2">
        <f>DE92/'Drive Train'!$F$35</f>
        <v>0.48999999999999994</v>
      </c>
      <c r="CV92" s="46">
        <f>DC92*12*60/(PI() * 'Drive Train'!$F$15)/CU$2*CU92</f>
        <v>7736.3269005702859</v>
      </c>
      <c r="CW92" s="2">
        <f>('DEPRECATED - DT-Prelim Calcs'!$C$6*CU92-CV92)/('DEPRECATED - DT-Prelim Calcs'!$C$6*CU92)*'DEPRECATED - DT-Prelim Calcs'!$C$7*CU92</f>
        <v>-2.3171389925655514</v>
      </c>
      <c r="CX92" s="57">
        <f>CW92/'DEPRECATED - DT-Prelim Calcs'!$C$7*('DEPRECATED - DT-Prelim Calcs'!$C$8-'DEPRECATED - DT-Prelim Calcs'!$C$9)+'DEPRECATED - DT-Prelim Calcs'!$C$9</f>
        <v>-120.65640362911213</v>
      </c>
      <c r="CY92" s="57">
        <f t="shared" si="109"/>
        <v>-120.65640362911213</v>
      </c>
      <c r="CZ92" s="2">
        <f t="shared" si="137"/>
        <v>-3.4730472130862031</v>
      </c>
      <c r="DA92" s="57">
        <f>CZ92*'DEPRECATED - DT-Prelim Calcs'!$C$21/CU$2/'DEPRECATED - DT-Prelim Calcs'!$C$19/'DEPRECATED - DT-Prelim Calcs'!$C$18*3.39*'DEPRECATED - DT-Prelim Calcs'!$C$20</f>
        <v>-69.913738917502883</v>
      </c>
      <c r="DB92" s="46">
        <f t="shared" si="138"/>
        <v>1</v>
      </c>
      <c r="DC92" s="57">
        <f>DA91*'DEPRECATED - DT-Prelim Calcs'!$C$11+DC91</f>
        <v>49.60079134000145</v>
      </c>
      <c r="DD92" s="57">
        <f>DD91+0.5*DA92*'DEPRECATED - DT-Prelim Calcs'!$C$11^2+DC92*'DEPRECATED - DT-Prelim Calcs'!$C$11</f>
        <v>-46357.598428623045</v>
      </c>
      <c r="DE92" s="57">
        <f>MIN('Drive Train'!$F$35-CY91*'DEPRECATED - DT-Prelim Calcs'!$C$21*'Drive Train'!$F$39,DE91+CY$2)</f>
        <v>6.0759999999999996</v>
      </c>
      <c r="DF92" s="57">
        <f>'Drive Train'!$F$35-CY92*'DEPRECATED - DT-Prelim Calcs'!$C$21*'Drive Train'!$F$39</f>
        <v>20.604635446779625</v>
      </c>
      <c r="DG92" s="1">
        <f>IF(DD92&gt;='Drive Train'!$F$29,1,0)</f>
        <v>0</v>
      </c>
      <c r="DH92" s="57">
        <f t="shared" si="139"/>
        <v>-134.06267069901347</v>
      </c>
      <c r="DI92" s="63">
        <f>DI91+'DEPRECATED - DT-Prelim Calcs'!$C$11</f>
        <v>352</v>
      </c>
      <c r="DJ92" s="2">
        <f>DT92/'Drive Train'!$F$35</f>
        <v>0.48999999999999994</v>
      </c>
      <c r="DK92" s="46">
        <f>DR92*12*60/(PI() * 'Drive Train'!$F$15)/DJ$2*DJ92</f>
        <v>-52887.71271710279</v>
      </c>
      <c r="DL92" s="2">
        <f>('DEPRECATED - DT-Prelim Calcs'!$C$6*DJ92-DK92)/('DEPRECATED - DT-Prelim Calcs'!$C$6*DJ92)*'DEPRECATED - DT-Prelim Calcs'!$C$7*DJ92</f>
        <v>25.09448117227349</v>
      </c>
      <c r="DM92" s="57">
        <f>DL92/'DEPRECATED - DT-Prelim Calcs'!$C$7*('DEPRECATED - DT-Prelim Calcs'!$C$8-'DEPRECATED - DT-Prelim Calcs'!$C$9)+'DEPRECATED - DT-Prelim Calcs'!$C$9</f>
        <v>1338.6427113704103</v>
      </c>
      <c r="DN92" s="57">
        <f t="shared" si="110"/>
        <v>93</v>
      </c>
      <c r="DO92" s="2">
        <f t="shared" si="140"/>
        <v>1.1037138828047846</v>
      </c>
      <c r="DP92" s="57">
        <f>DO92*'DEPRECATED - DT-Prelim Calcs'!$C$21/DJ$2/'DEPRECATED - DT-Prelim Calcs'!$C$19/'DEPRECATED - DT-Prelim Calcs'!$C$18*3.39*'DEPRECATED - DT-Prelim Calcs'!$C$20</f>
        <v>25.773080821789936</v>
      </c>
      <c r="DQ92" s="46">
        <f t="shared" si="141"/>
        <v>0</v>
      </c>
      <c r="DR92" s="57">
        <f>DP91*'DEPRECATED - DT-Prelim Calcs'!$C$11+DR91</f>
        <v>-292.31465471009437</v>
      </c>
      <c r="DS92" s="57">
        <f>DS91+0.5*DP92*'DEPRECATED - DT-Prelim Calcs'!$C$11^2+DR92*'DEPRECATED - DT-Prelim Calcs'!$C$11</f>
        <v>-105106.8264414803</v>
      </c>
      <c r="DT92" s="57">
        <f>MIN('Drive Train'!$F$35-DN91*'DEPRECATED - DT-Prelim Calcs'!$C$21*'Drive Train'!$F$39,DT91+DN$2)</f>
        <v>6.0759999999999996</v>
      </c>
      <c r="DU92" s="57">
        <f>'Drive Train'!$F$35-DN92*'DEPRECATED - DT-Prelim Calcs'!$C$21*'Drive Train'!$F$39</f>
        <v>6.0759999999999996</v>
      </c>
      <c r="DV92" s="1">
        <f>IF(DS92&gt;='Drive Train'!$F$29,1,0)</f>
        <v>0</v>
      </c>
      <c r="DW92" s="57">
        <f t="shared" si="142"/>
        <v>103.33333333333333</v>
      </c>
      <c r="DX92" s="63">
        <f>DX91+'DEPRECATED - DT-Prelim Calcs'!$C$11</f>
        <v>352</v>
      </c>
      <c r="DY92" s="2">
        <f>EI92/'Drive Train'!$F$35</f>
        <v>0.48999999999999994</v>
      </c>
      <c r="DZ92" s="46">
        <f>EG92*12*60/(PI() * 'Drive Train'!$F$15)/DY$2*DY92</f>
        <v>17811.474850987714</v>
      </c>
      <c r="EA92" s="2">
        <f>('DEPRECATED - DT-Prelim Calcs'!$C$6*DY92-DZ92)/('DEPRECATED - DT-Prelim Calcs'!$C$6*DY92)*'DEPRECATED - DT-Prelim Calcs'!$C$7*DY92</f>
        <v>-6.8726936943490413</v>
      </c>
      <c r="EB92" s="57">
        <f>EA92/'DEPRECATED - DT-Prelim Calcs'!$C$7*('DEPRECATED - DT-Prelim Calcs'!$C$8-'DEPRECATED - DT-Prelim Calcs'!$C$9)+'DEPRECATED - DT-Prelim Calcs'!$C$9</f>
        <v>-363.17825767011703</v>
      </c>
      <c r="EC92" s="57">
        <f t="shared" si="111"/>
        <v>-363.17825767011703</v>
      </c>
      <c r="ED92" s="2">
        <f t="shared" si="143"/>
        <v>-9.5339605286571754</v>
      </c>
      <c r="EE92" s="57">
        <f>ED92*'DEPRECATED - DT-Prelim Calcs'!$C$21/DY$2/'DEPRECATED - DT-Prelim Calcs'!$C$19/'DEPRECATED - DT-Prelim Calcs'!$C$18*3.39*'DEPRECATED - DT-Prelim Calcs'!$C$20</f>
        <v>-253.33729085374748</v>
      </c>
      <c r="EF92" s="46">
        <f t="shared" si="144"/>
        <v>1</v>
      </c>
      <c r="EG92" s="57">
        <f>EE91*'DEPRECATED - DT-Prelim Calcs'!$C$11+EG91</f>
        <v>86.512675543386464</v>
      </c>
      <c r="EH92" s="57">
        <f>EH91+0.5*EE92*'DEPRECATED - DT-Prelim Calcs'!$C$11^2+EG92*'DEPRECATED - DT-Prelim Calcs'!$C$11</f>
        <v>-144972.17605378482</v>
      </c>
      <c r="EI92" s="57">
        <f>MIN('Drive Train'!$F$35-EC91*'DEPRECATED - DT-Prelim Calcs'!$C$21*'Drive Train'!$F$39,EI91+EC$2)</f>
        <v>6.0759999999999996</v>
      </c>
      <c r="EJ92" s="57">
        <f>'Drive Train'!$F$35-EC92*'DEPRECATED - DT-Prelim Calcs'!$C$21*'Drive Train'!$F$39</f>
        <v>37.096121521567959</v>
      </c>
      <c r="EK92" s="1">
        <f>IF(EH92&gt;='Drive Train'!$F$29,1,0)</f>
        <v>0</v>
      </c>
      <c r="EL92" s="57">
        <f t="shared" si="145"/>
        <v>-403.53139741124113</v>
      </c>
      <c r="EM92" s="63">
        <f>EM91+'DEPRECATED - DT-Prelim Calcs'!$C$11</f>
        <v>352</v>
      </c>
      <c r="EN92" s="2">
        <f>EX92/'Drive Train'!$F$35</f>
        <v>0.48999999999999994</v>
      </c>
      <c r="EO92" s="46">
        <f>EV92*12*60/(PI() * 'Drive Train'!$F$15)/EN$2*EN92</f>
        <v>-98073.780673998772</v>
      </c>
      <c r="EP92" s="2">
        <f>('DEPRECATED - DT-Prelim Calcs'!$C$6*EN92-EO92)/('DEPRECATED - DT-Prelim Calcs'!$C$6*EN92)*'DEPRECATED - DT-Prelim Calcs'!$C$7*EN92</f>
        <v>45.525705145278991</v>
      </c>
      <c r="EQ92" s="57">
        <f>EP92/'DEPRECATED - DT-Prelim Calcs'!$C$7*('DEPRECATED - DT-Prelim Calcs'!$C$8-'DEPRECATED - DT-Prelim Calcs'!$C$9)+'DEPRECATED - DT-Prelim Calcs'!$C$9</f>
        <v>2426.3298631283378</v>
      </c>
      <c r="ER92" s="57">
        <f t="shared" si="112"/>
        <v>93</v>
      </c>
      <c r="ES92" s="2">
        <f t="shared" si="146"/>
        <v>0.86507304327942547</v>
      </c>
      <c r="ET92" s="57">
        <f>ES92*'DEPRECATED - DT-Prelim Calcs'!$C$21/EN$2/'DEPRECATED - DT-Prelim Calcs'!$C$19/'DEPRECATED - DT-Prelim Calcs'!$C$18*3.39*'DEPRECATED - DT-Prelim Calcs'!$C$20</f>
        <v>25.773080821789936</v>
      </c>
      <c r="EU92" s="46">
        <f t="shared" si="147"/>
        <v>0</v>
      </c>
      <c r="EV92" s="57">
        <f>ET91*'DEPRECATED - DT-Prelim Calcs'!$C$11+EV91</f>
        <v>-424.85916833316492</v>
      </c>
      <c r="EW92" s="57">
        <f>EW91+0.5*ET92*'DEPRECATED - DT-Prelim Calcs'!$C$11^2+EV92*'DEPRECATED - DT-Prelim Calcs'!$C$11</f>
        <v>-175124.49221105309</v>
      </c>
      <c r="EX92" s="57">
        <f>MIN('Drive Train'!$F$35-ER91*'DEPRECATED - DT-Prelim Calcs'!$C$21*'Drive Train'!$F$39,EX91+ER$2)</f>
        <v>6.0759999999999996</v>
      </c>
      <c r="EY92" s="57">
        <f>'Drive Train'!$F$35-ER92*'DEPRECATED - DT-Prelim Calcs'!$C$21*'Drive Train'!$F$39</f>
        <v>6.0759999999999996</v>
      </c>
      <c r="EZ92" s="1">
        <f>IF(EW92&gt;='Drive Train'!$F$29,1,0)</f>
        <v>0</v>
      </c>
      <c r="FA92" s="57">
        <f t="shared" si="148"/>
        <v>103.33333333333333</v>
      </c>
      <c r="FB92" s="63">
        <f>FB91+'DEPRECATED - DT-Prelim Calcs'!$C$11</f>
        <v>352</v>
      </c>
      <c r="FC92" s="2">
        <f>FM92/'Drive Train'!$F$35</f>
        <v>0.48999999999999994</v>
      </c>
      <c r="FD92" s="46">
        <f>FK92*12*60/(PI() * 'Drive Train'!$F$15)/FC$2*FC92</f>
        <v>-60484.890596821489</v>
      </c>
      <c r="FE92" s="2">
        <f>('DEPRECATED - DT-Prelim Calcs'!$C$6*FC92-FD92)/('DEPRECATED - DT-Prelim Calcs'!$C$6*FC92)*'DEPRECATED - DT-Prelim Calcs'!$C$7*FC92</f>
        <v>28.529602877737297</v>
      </c>
      <c r="FF92" s="57">
        <f>FE92/'DEPRECATED - DT-Prelim Calcs'!$C$7*('DEPRECATED - DT-Prelim Calcs'!$C$8-'DEPRECATED - DT-Prelim Calcs'!$C$9)+'DEPRECATED - DT-Prelim Calcs'!$C$9</f>
        <v>1521.516617930994</v>
      </c>
      <c r="FG92" s="57">
        <f t="shared" si="113"/>
        <v>93</v>
      </c>
      <c r="FH92" s="2">
        <f t="shared" si="149"/>
        <v>0.78067567320338405</v>
      </c>
      <c r="FI92" s="57">
        <f>FH92*'DEPRECATED - DT-Prelim Calcs'!$C$21/FC$2/'DEPRECATED - DT-Prelim Calcs'!$C$19/'DEPRECATED - DT-Prelim Calcs'!$C$18*3.39*'DEPRECATED - DT-Prelim Calcs'!$C$20</f>
        <v>25.773080821789936</v>
      </c>
      <c r="FJ92" s="46">
        <f t="shared" si="150"/>
        <v>0</v>
      </c>
      <c r="FK92" s="57">
        <f>FI91*'DEPRECATED - DT-Prelim Calcs'!$C$11+FK91</f>
        <v>-236.45954200119058</v>
      </c>
      <c r="FL92" s="57">
        <f>FL91+0.5*FI92*'DEPRECATED - DT-Prelim Calcs'!$C$11^2+FK92*'DEPRECATED - DT-Prelim Calcs'!$C$11</f>
        <v>-230353.57053308241</v>
      </c>
      <c r="FM92" s="57">
        <f>MIN('Drive Train'!$F$35-FG91*'DEPRECATED - DT-Prelim Calcs'!$C$21*'Drive Train'!$F$39,FM91+FG$2)</f>
        <v>6.0759999999999996</v>
      </c>
      <c r="FN92" s="57">
        <f>'Drive Train'!$F$35-FG92*'DEPRECATED - DT-Prelim Calcs'!$C$21*'Drive Train'!$F$39</f>
        <v>6.0759999999999996</v>
      </c>
      <c r="FO92" s="1">
        <f>IF(FL92&gt;='Drive Train'!$F$29,1,0)</f>
        <v>0</v>
      </c>
      <c r="FP92" s="57">
        <f t="shared" si="151"/>
        <v>103.33333333333333</v>
      </c>
      <c r="FQ92" s="63">
        <f>FQ91+'DEPRECATED - DT-Prelim Calcs'!$C$11</f>
        <v>352</v>
      </c>
      <c r="FR92" s="2">
        <f>GB92/'Drive Train'!$F$35</f>
        <v>0.48999999999999994</v>
      </c>
      <c r="FS92" s="46">
        <f>FZ92*12*60/(PI() * 'Drive Train'!$F$15)/FR$2*FR92</f>
        <v>-36526.727927772787</v>
      </c>
      <c r="FT92" s="2">
        <f>('DEPRECATED - DT-Prelim Calcs'!$C$6*FR92-FS92)/('DEPRECATED - DT-Prelim Calcs'!$C$6*FR92)*'DEPRECATED - DT-Prelim Calcs'!$C$7*FR92</f>
        <v>17.696737580850357</v>
      </c>
      <c r="FU92" s="57">
        <f>FT92/'DEPRECATED - DT-Prelim Calcs'!$C$7*('DEPRECATED - DT-Prelim Calcs'!$C$8-'DEPRECATED - DT-Prelim Calcs'!$C$9)+'DEPRECATED - DT-Prelim Calcs'!$C$9</f>
        <v>944.81262722950248</v>
      </c>
      <c r="FV92" s="57">
        <f t="shared" si="114"/>
        <v>93</v>
      </c>
      <c r="FW92" s="2">
        <f t="shared" si="152"/>
        <v>0.7112822800297498</v>
      </c>
      <c r="FX92" s="57">
        <f>FW92*'DEPRECATED - DT-Prelim Calcs'!$C$21/FR$2/'DEPRECATED - DT-Prelim Calcs'!$C$19/'DEPRECATED - DT-Prelim Calcs'!$C$18*3.39*'DEPRECATED - DT-Prelim Calcs'!$C$20</f>
        <v>25.773080821789936</v>
      </c>
      <c r="FY92" s="46">
        <f t="shared" si="153"/>
        <v>0</v>
      </c>
      <c r="FZ92" s="57">
        <f>FX91*'DEPRECATED - DT-Prelim Calcs'!$C$11+FZ91</f>
        <v>-130.10442190200013</v>
      </c>
      <c r="GA92" s="57">
        <f>GA91+0.5*FX92*'DEPRECATED - DT-Prelim Calcs'!$C$11^2+FZ92*'DEPRECATED - DT-Prelim Calcs'!$C$11</f>
        <v>-256102.54014107445</v>
      </c>
      <c r="GB92" s="57">
        <f>MIN('Drive Train'!$F$35-FV91*'DEPRECATED - DT-Prelim Calcs'!$C$21*'Drive Train'!$F$39,GB91+FV$2)</f>
        <v>6.0759999999999996</v>
      </c>
      <c r="GC92" s="57">
        <f>'Drive Train'!$F$35-FV92*'DEPRECATED - DT-Prelim Calcs'!$C$21*'Drive Train'!$F$39</f>
        <v>6.0759999999999996</v>
      </c>
      <c r="GD92" s="1">
        <f>IF(GA92&gt;='Drive Train'!$F$29,1,0)</f>
        <v>0</v>
      </c>
      <c r="GE92" s="57">
        <f t="shared" si="154"/>
        <v>103.33333333333333</v>
      </c>
      <c r="GF92" s="63">
        <f>GF91+'DEPRECATED - DT-Prelim Calcs'!$C$11</f>
        <v>352</v>
      </c>
      <c r="GG92" s="2">
        <f>GQ92/'Drive Train'!$F$35</f>
        <v>0.83548387096774201</v>
      </c>
      <c r="GH92" s="46">
        <f>GO92*12*60/(PI() * 'Drive Train'!$F$15)/GG$2*GG92</f>
        <v>-31626.668534190208</v>
      </c>
      <c r="GI92" s="2">
        <f>('DEPRECATED - DT-Prelim Calcs'!$C$6*GG92-GH92)/('DEPRECATED - DT-Prelim Calcs'!$C$6*GG92)*'DEPRECATED - DT-Prelim Calcs'!$C$7*GG92</f>
        <v>16.313754621977548</v>
      </c>
      <c r="GJ92" s="57">
        <f>GI92/'DEPRECATED - DT-Prelim Calcs'!$C$7*('DEPRECATED - DT-Prelim Calcs'!$C$8-'DEPRECATED - DT-Prelim Calcs'!$C$9)+'DEPRECATED - DT-Prelim Calcs'!$C$9</f>
        <v>871.18743485465552</v>
      </c>
      <c r="GK92" s="57">
        <f t="shared" si="155"/>
        <v>29.999999999999982</v>
      </c>
      <c r="GL92" s="2">
        <f t="shared" si="156"/>
        <v>0.99579519204165001</v>
      </c>
      <c r="GM92" s="57">
        <f>GL92*'DEPRECATED - DT-Prelim Calcs'!$C$21/GG$2/'DEPRECATED - DT-Prelim Calcs'!$C$19/'DEPRECATED - DT-Prelim Calcs'!$C$18*3.39*'DEPRECATED - DT-Prelim Calcs'!$C$20</f>
        <v>25.773080821789936</v>
      </c>
      <c r="GN92" s="46">
        <f t="shared" si="157"/>
        <v>0</v>
      </c>
      <c r="GO92" s="57">
        <f>GM91*'DEPRECATED - DT-Prelim Calcs'!$C$11+GO91</f>
        <v>-92.495537395209439</v>
      </c>
      <c r="GP92" s="57">
        <f>GP91+0.5*GM92*'DEPRECATED - DT-Prelim Calcs'!$C$11^2+GO92*'DEPRECATED - DT-Prelim Calcs'!$C$11</f>
        <v>-124536.6758135873</v>
      </c>
      <c r="GQ92" s="57">
        <f>MIN('Drive Train'!$F$35-GK91*'DEPRECATED - DT-Prelim Calcs'!$C$21*'Drive Train'!$F$39,GQ91+GK$2)</f>
        <v>10.360000000000001</v>
      </c>
      <c r="GR92" s="57">
        <f>'Drive Train'!$F$35-GK92*'DEPRECATED - DT-Prelim Calcs'!$C$21*'Drive Train'!$F$39</f>
        <v>10.360000000000001</v>
      </c>
      <c r="GS92" s="1">
        <f>IF(GP92&gt;='Drive Train'!$F$29,1,0)</f>
        <v>0</v>
      </c>
      <c r="GT92" s="57">
        <f t="shared" si="158"/>
        <v>33.333333333333314</v>
      </c>
      <c r="GU92" s="63">
        <f>GU91+'DEPRECATED - DT-Prelim Calcs'!$C$11</f>
        <v>352</v>
      </c>
      <c r="GV92" s="2">
        <f>HF92/'Drive Train'!$F$35</f>
        <v>2.6778216304522453</v>
      </c>
      <c r="GW92" s="46">
        <f>HD92*12*60/(PI() * 'Drive Train'!$F$15)/GV$2*GV92</f>
        <v>-776123.89500160643</v>
      </c>
      <c r="GX92" s="2">
        <f>('DEPRECATED - DT-Prelim Calcs'!$C$6*GV92-GW92)/('DEPRECATED - DT-Prelim Calcs'!$C$6*GV92)*'DEPRECATED - DT-Prelim Calcs'!$C$7*GV92</f>
        <v>357.38386663105439</v>
      </c>
      <c r="GY92" s="57">
        <f>GX92/'DEPRECATED - DT-Prelim Calcs'!$C$7*('DEPRECATED - DT-Prelim Calcs'!$C$8-'DEPRECATED - DT-Prelim Calcs'!$C$9)+'DEPRECATED - DT-Prelim Calcs'!$C$9</f>
        <v>19028.571406126259</v>
      </c>
      <c r="GZ92" s="57">
        <f t="shared" si="115"/>
        <v>33.333333333333314</v>
      </c>
      <c r="HA92" s="2">
        <f t="shared" si="159"/>
        <v>0.99579519204165001</v>
      </c>
      <c r="HB92" s="57">
        <f>HA92*'DEPRECATED - DT-Prelim Calcs'!$C$21/GV$2/'DEPRECATED - DT-Prelim Calcs'!$C$19/'DEPRECATED - DT-Prelim Calcs'!$C$18*3.39*'DEPRECATED - DT-Prelim Calcs'!$C$20</f>
        <v>25.773080821789936</v>
      </c>
      <c r="HC92" s="46">
        <f t="shared" si="160"/>
        <v>0</v>
      </c>
      <c r="HD92" s="57">
        <f>HB91*'DEPRECATED - DT-Prelim Calcs'!$C$11+HD91</f>
        <v>-708.19819005085549</v>
      </c>
      <c r="HE92" s="57">
        <f>HE91+0.5*HB92*'DEPRECATED - DT-Prelim Calcs'!$C$11^2+HD92*'DEPRECATED - DT-Prelim Calcs'!$C$11</f>
        <v>-144733.24136149336</v>
      </c>
      <c r="HF92" s="57">
        <f>MIN('Drive Train'!$F$35-GZ91*'DEPRECATED - DT-Prelim Calcs'!$C$21*'Drive Train'!$F$39,HF91+GZ$2)</f>
        <v>33.204988217607841</v>
      </c>
      <c r="HG92" s="57">
        <f>'Drive Train'!$F$35-GZ92*'DEPRECATED - DT-Prelim Calcs'!$C$21*'Drive Train'!$F$39</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-348933.46187195758</v>
      </c>
      <c r="HM92" s="2">
        <f>('DEPRECATED - DT-Prelim Calcs'!$C$6*HK92-HL92)/('DEPRECATED - DT-Prelim Calcs'!$C$6*HK92)*'DEPRECATED - DT-Prelim Calcs'!$C$7*HK92</f>
        <v>159.69832475813885</v>
      </c>
      <c r="HN92" s="57">
        <f>HM92/'DEPRECATED - DT-Prelim Calcs'!$C$7*('DEPRECATED - DT-Prelim Calcs'!$C$8-'DEPRECATED - DT-Prelim Calcs'!$C$9)+'DEPRECATED - DT-Prelim Calcs'!$C$9</f>
        <v>8504.4821852569366</v>
      </c>
      <c r="HO92" s="57">
        <f t="shared" si="116"/>
        <v>36.66666666666665</v>
      </c>
      <c r="HP92" s="2">
        <f t="shared" si="162"/>
        <v>0.99579519204165001</v>
      </c>
      <c r="HQ92" s="57">
        <f>HP92*'DEPRECATED - DT-Prelim Calcs'!$C$21/HK$2/'DEPRECATED - DT-Prelim Calcs'!$C$19/'DEPRECATED - DT-Prelim Calcs'!$C$18*3.39*'DEPRECATED - DT-Prelim Calcs'!$C$20</f>
        <v>25.773080821789936</v>
      </c>
      <c r="HR92" s="46">
        <f t="shared" si="163"/>
        <v>0</v>
      </c>
      <c r="HS92" s="57">
        <f>HQ91*'DEPRECATED - DT-Prelim Calcs'!$C$11+HS91</f>
        <v>-1067.1910080245191</v>
      </c>
      <c r="HT92" s="57">
        <f>HT91+0.5*HQ92*'DEPRECATED - DT-Prelim Calcs'!$C$11^2+HS92*'DEPRECATED - DT-Prelim Calcs'!$C$11</f>
        <v>-152219.17627221794</v>
      </c>
      <c r="HU92" s="57">
        <f>MIN('Drive Train'!$F$35-HO91*'DEPRECATED - DT-Prelim Calcs'!$C$21*'Drive Train'!$F$39,HU91+HO$2)</f>
        <v>9.9066666666666681</v>
      </c>
      <c r="HV92" s="57">
        <f>'Drive Train'!$F$35-HO92*'DEPRECATED - DT-Prelim Calcs'!$C$21*'Drive Train'!$F$39</f>
        <v>9.9066666666666681</v>
      </c>
      <c r="HW92" s="1">
        <f>IF(HT92&gt;='Drive Train'!$F$29,1,0)</f>
        <v>0</v>
      </c>
      <c r="HX92" s="57">
        <f t="shared" si="164"/>
        <v>40.740740740740726</v>
      </c>
      <c r="HY92" s="63">
        <f>HY91+'DEPRECATED - DT-Prelim Calcs'!$C$11</f>
        <v>352</v>
      </c>
      <c r="HZ92" s="2">
        <f>IJ92/'Drive Train'!$F$35</f>
        <v>0.78064516129032269</v>
      </c>
      <c r="IA92" s="46">
        <f>IH92*12*60/(PI() * 'Drive Train'!$F$15)/HZ$2*HZ92</f>
        <v>-299326.2561903022</v>
      </c>
      <c r="IB92" s="2">
        <f>('DEPRECATED - DT-Prelim Calcs'!$C$6*HZ92-IA92)/('DEPRECATED - DT-Prelim Calcs'!$C$6*HZ92)*'DEPRECATED - DT-Prelim Calcs'!$C$7*HZ92</f>
        <v>137.2239960054317</v>
      </c>
      <c r="IC92" s="57">
        <f>IB92/'DEPRECATED - DT-Prelim Calcs'!$C$7*('DEPRECATED - DT-Prelim Calcs'!$C$8-'DEPRECATED - DT-Prelim Calcs'!$C$9)+'DEPRECATED - DT-Prelim Calcs'!$C$9</f>
        <v>7308.0272562227747</v>
      </c>
      <c r="ID92" s="57">
        <f t="shared" si="117"/>
        <v>39.999999999999986</v>
      </c>
      <c r="IE92" s="2">
        <f t="shared" si="165"/>
        <v>0.99579519204165001</v>
      </c>
      <c r="IF92" s="57">
        <f>IE92*'DEPRECATED - DT-Prelim Calcs'!$C$21/HZ$2/'DEPRECATED - DT-Prelim Calcs'!$C$19/'DEPRECATED - DT-Prelim Calcs'!$C$18*3.39*'DEPRECATED - DT-Prelim Calcs'!$C$20</f>
        <v>25.773080821789936</v>
      </c>
      <c r="IG92" s="46">
        <f t="shared" si="166"/>
        <v>0</v>
      </c>
      <c r="IH92" s="57">
        <f>IF91*'DEPRECATED - DT-Prelim Calcs'!$C$11+IH91</f>
        <v>-936.90713196444324</v>
      </c>
      <c r="II92" s="57">
        <f>II91+0.5*IF92*'DEPRECATED - DT-Prelim Calcs'!$C$11^2+IH92*'DEPRECATED - DT-Prelim Calcs'!$C$11</f>
        <v>-175281.59686668302</v>
      </c>
      <c r="IJ92" s="57">
        <f>MIN('Drive Train'!$F$35-ID91*'DEPRECATED - DT-Prelim Calcs'!$C$21*'Drive Train'!$F$39,IJ91+ID$2)</f>
        <v>9.6800000000000015</v>
      </c>
      <c r="IK92" s="57">
        <f>'Drive Train'!$F$35-ID92*'DEPRECATED - DT-Prelim Calcs'!$C$21*'Drive Train'!$F$39</f>
        <v>9.6800000000000015</v>
      </c>
      <c r="IL92" s="1">
        <f>IF(II92&gt;='Drive Train'!$F$29,1,0)</f>
        <v>0</v>
      </c>
      <c r="IM92" s="57">
        <f t="shared" si="167"/>
        <v>44.444444444444429</v>
      </c>
      <c r="IN92" s="63">
        <f>IN91+'DEPRECATED - DT-Prelim Calcs'!$C$11</f>
        <v>352</v>
      </c>
      <c r="IO92" s="2">
        <f>IY92/'Drive Train'!$F$35</f>
        <v>0.76236559139784954</v>
      </c>
      <c r="IP92" s="46">
        <f>IW92*12*60/(PI() * 'Drive Train'!$F$15)/IO$2*IO92</f>
        <v>-75691.159501953691</v>
      </c>
      <c r="IQ92" s="2">
        <f>('DEPRECATED - DT-Prelim Calcs'!$C$6*IO92-IP92)/('DEPRECATED - DT-Prelim Calcs'!$C$6*IO92)*'DEPRECATED - DT-Prelim Calcs'!$C$7*IO92</f>
        <v>36.061633983281652</v>
      </c>
      <c r="IR92" s="57">
        <f>IQ92/'DEPRECATED - DT-Prelim Calcs'!$C$7*('DEPRECATED - DT-Prelim Calcs'!$C$8-'DEPRECATED - DT-Prelim Calcs'!$C$9)+'DEPRECATED - DT-Prelim Calcs'!$C$9</f>
        <v>1922.49570126765</v>
      </c>
      <c r="IS92" s="57">
        <f t="shared" si="118"/>
        <v>43.333333333333321</v>
      </c>
      <c r="IT92" s="2">
        <f t="shared" si="168"/>
        <v>0.99579519204165001</v>
      </c>
      <c r="IU92" s="57">
        <f>IT92*'DEPRECATED - DT-Prelim Calcs'!$C$21/IO$2/'DEPRECATED - DT-Prelim Calcs'!$C$19/'DEPRECATED - DT-Prelim Calcs'!$C$18*3.39*'DEPRECATED - DT-Prelim Calcs'!$C$20</f>
        <v>25.773080821789936</v>
      </c>
      <c r="IV92" s="46">
        <f t="shared" si="169"/>
        <v>0</v>
      </c>
      <c r="IW92" s="57">
        <f>IU91*'DEPRECATED - DT-Prelim Calcs'!$C$11+IW91</f>
        <v>-242.59803275678291</v>
      </c>
      <c r="IX92" s="57">
        <f>IX91+0.5*IU92*'DEPRECATED - DT-Prelim Calcs'!$C$11^2+IW92*'DEPRECATED - DT-Prelim Calcs'!$C$11</f>
        <v>-157970.47228175681</v>
      </c>
      <c r="IY92" s="57">
        <f>MIN('Drive Train'!$F$35-IS91*'DEPRECATED - DT-Prelim Calcs'!$C$21*'Drive Train'!$F$39,IY91+IS$2)</f>
        <v>9.4533333333333349</v>
      </c>
      <c r="IZ92" s="57">
        <f>'Drive Train'!$F$35-IS92*'DEPRECATED - DT-Prelim Calcs'!$C$21*'Drive Train'!$F$39</f>
        <v>9.4533333333333349</v>
      </c>
      <c r="JA92" s="1">
        <f>IF(IX92&gt;='Drive Train'!$F$29,1,0)</f>
        <v>0</v>
      </c>
      <c r="JB92" s="57">
        <f t="shared" si="170"/>
        <v>48.148148148148138</v>
      </c>
      <c r="JC92" s="63">
        <f>JC91+'DEPRECATED - DT-Prelim Calcs'!$C$11</f>
        <v>352</v>
      </c>
      <c r="JD92" s="2">
        <f>JN92/'Drive Train'!$F$35</f>
        <v>0.74408602150537628</v>
      </c>
      <c r="JE92" s="46">
        <f>JL92*12*60/(PI() * 'Drive Train'!$F$15)/JD$2*JD92</f>
        <v>-288971.48726479412</v>
      </c>
      <c r="JF92" s="2">
        <f>('DEPRECATED - DT-Prelim Calcs'!$C$6*JD92-JE92)/('DEPRECATED - DT-Prelim Calcs'!$C$6*JD92)*'DEPRECATED - DT-Prelim Calcs'!$C$7*JD92</f>
        <v>132.45390102817953</v>
      </c>
      <c r="JG92" s="57">
        <f>JF92/'DEPRECATED - DT-Prelim Calcs'!$C$7*('DEPRECATED - DT-Prelim Calcs'!$C$8-'DEPRECATED - DT-Prelim Calcs'!$C$9)+'DEPRECATED - DT-Prelim Calcs'!$C$9</f>
        <v>7054.0840256910515</v>
      </c>
      <c r="JH92" s="57">
        <f t="shared" si="119"/>
        <v>46.666666666666657</v>
      </c>
      <c r="JI92" s="2">
        <f t="shared" si="171"/>
        <v>0.99579519204165001</v>
      </c>
      <c r="JJ92" s="57">
        <f>JI92*'DEPRECATED - DT-Prelim Calcs'!$C$21/JD$2/'DEPRECATED - DT-Prelim Calcs'!$C$19/'DEPRECATED - DT-Prelim Calcs'!$C$18*3.39*'DEPRECATED - DT-Prelim Calcs'!$C$20</f>
        <v>25.773080821789936</v>
      </c>
      <c r="JK92" s="46">
        <f t="shared" si="172"/>
        <v>0</v>
      </c>
      <c r="JL92" s="57">
        <f>JJ91*'DEPRECATED - DT-Prelim Calcs'!$C$11+JL91</f>
        <v>-948.93671590989732</v>
      </c>
      <c r="JM92" s="57">
        <f>JM91+0.5*JJ92*'DEPRECATED - DT-Prelim Calcs'!$C$11^2+JL92*'DEPRECATED - DT-Prelim Calcs'!$C$11</f>
        <v>-176315.74986777001</v>
      </c>
      <c r="JN92" s="57">
        <f>MIN('Drive Train'!$F$35-JH91*'DEPRECATED - DT-Prelim Calcs'!$C$21*'Drive Train'!$F$39,JN91+JH$2)</f>
        <v>9.2266666666666666</v>
      </c>
      <c r="JO92" s="57">
        <f>'Drive Train'!$F$35-JH92*'DEPRECATED - DT-Prelim Calcs'!$C$21*'Drive Train'!$F$39</f>
        <v>9.2266666666666666</v>
      </c>
      <c r="JP92" s="1">
        <f>IF(JM92&gt;='Drive Train'!$F$29,1,0)</f>
        <v>0</v>
      </c>
      <c r="JQ92" s="57">
        <f>MIN(JG92,'DEPRECATED - DT-Prelim Calcs'!$C$10)*'DEPRECATED - DT-Prelim Calcs'!$C$11*1000/60/60</f>
        <v>103.33333333333333</v>
      </c>
      <c r="JR92" s="63">
        <f>JR91+'DEPRECATED - DT-Prelim Calcs'!$C$11</f>
        <v>352</v>
      </c>
      <c r="JS92" s="2">
        <f>KC92/'Drive Train'!$F$35</f>
        <v>3.9347592762112504</v>
      </c>
      <c r="JT92" s="46">
        <f>KA92*12*60/(PI() * 'Drive Train'!$F$15)/JS$2*JS92</f>
        <v>-1983044.6788487891</v>
      </c>
      <c r="JU92" s="2">
        <f>('DEPRECATED - DT-Prelim Calcs'!$C$6*JS92-JT92)/('DEPRECATED - DT-Prelim Calcs'!$C$6*JS92)*'DEPRECATED - DT-Prelim Calcs'!$C$7*JS92</f>
        <v>906.13148956028112</v>
      </c>
      <c r="JV92" s="57">
        <f>JU92/'DEPRECATED - DT-Prelim Calcs'!$C$7*('DEPRECATED - DT-Prelim Calcs'!$C$8-'DEPRECATED - DT-Prelim Calcs'!$C$9)+'DEPRECATED - DT-Prelim Calcs'!$C$9</f>
        <v>48241.982203561856</v>
      </c>
      <c r="JW92" s="57">
        <f t="shared" si="120"/>
        <v>49.999999999999993</v>
      </c>
      <c r="JX92" s="2">
        <f t="shared" si="173"/>
        <v>0.99579519204165001</v>
      </c>
      <c r="JY92" s="57">
        <f>JX92*'DEPRECATED - DT-Prelim Calcs'!$C$21/JS$2/'DEPRECATED - DT-Prelim Calcs'!$C$19/'DEPRECATED - DT-Prelim Calcs'!$C$18*3.39*'DEPRECATED - DT-Prelim Calcs'!$C$20</f>
        <v>25.773080821789936</v>
      </c>
      <c r="JZ92" s="46">
        <f t="shared" si="174"/>
        <v>0</v>
      </c>
      <c r="KA92" s="57">
        <f>JY91*'DEPRECATED - DT-Prelim Calcs'!$C$11+KA91</f>
        <v>-1231.4583689284234</v>
      </c>
      <c r="KB92" s="57">
        <f>KB91+0.5*JY92*'DEPRECATED - DT-Prelim Calcs'!$C$11^2+KA92*'DEPRECATED - DT-Prelim Calcs'!$C$11</f>
        <v>-154824.34667300538</v>
      </c>
      <c r="KC92" s="57">
        <f>MIN('Drive Train'!$F$35-JW91*'DEPRECATED - DT-Prelim Calcs'!$C$21*'Drive Train'!$F$39,KC91+JW$2)</f>
        <v>48.791015025019504</v>
      </c>
      <c r="KD92" s="57">
        <f>'Drive Train'!$F$35-JW92*'DEPRECATED - DT-Prelim Calcs'!$C$21*'Drive Train'!$F$39</f>
        <v>9</v>
      </c>
      <c r="KE92" s="1">
        <f>IF(KB92&gt;='Drive Train'!$F$29,1,0)</f>
        <v>0</v>
      </c>
      <c r="KF92" s="57">
        <f>MIN(JV92,'DEPRECATED - DT-Prelim Calcs'!$C$10)*'DEPRECATED - DT-Prelim Calcs'!$C$11*1000/60/60</f>
        <v>103.33333333333333</v>
      </c>
      <c r="KG92" s="63">
        <f>KG91+'DEPRECATED - DT-Prelim Calcs'!$C$11</f>
        <v>352</v>
      </c>
      <c r="KH92" s="2">
        <f>KR92/'Drive Train'!$F$35</f>
        <v>0.7075268817204301</v>
      </c>
      <c r="KI92" s="46">
        <f>KP92*12*60/(PI() * 'Drive Train'!$F$15)/KH$2*KH92</f>
        <v>-24208.416048721745</v>
      </c>
      <c r="KJ92" s="2">
        <f>('DEPRECATED - DT-Prelim Calcs'!$C$6*KH92-KI92)/('DEPRECATED - DT-Prelim Calcs'!$C$6*KH92)*'DEPRECATED - DT-Prelim Calcs'!$C$7*KH92</f>
        <v>12.651159049002411</v>
      </c>
      <c r="KK92" s="57">
        <f>KJ92/'DEPRECATED - DT-Prelim Calcs'!$C$7*('DEPRECATED - DT-Prelim Calcs'!$C$8-'DEPRECATED - DT-Prelim Calcs'!$C$9)+'DEPRECATED - DT-Prelim Calcs'!$C$9</f>
        <v>676.2036124427425</v>
      </c>
      <c r="KL92" s="57">
        <f t="shared" si="121"/>
        <v>53.333333333333329</v>
      </c>
      <c r="KM92" s="2">
        <f t="shared" si="175"/>
        <v>0.99579519204165001</v>
      </c>
      <c r="KN92" s="57">
        <f>KM92*'DEPRECATED - DT-Prelim Calcs'!$C$21/KH$2/'DEPRECATED - DT-Prelim Calcs'!$C$19/'DEPRECATED - DT-Prelim Calcs'!$C$18*3.39*'DEPRECATED - DT-Prelim Calcs'!$C$20</f>
        <v>25.773080821789936</v>
      </c>
      <c r="KO92" s="46">
        <f t="shared" si="176"/>
        <v>0</v>
      </c>
      <c r="KP92" s="57">
        <f>KN91*'DEPRECATED - DT-Prelim Calcs'!$C$11+KP91</f>
        <v>-83.60434192996432</v>
      </c>
      <c r="KQ92" s="57">
        <f>KQ91+0.5*KN92*'DEPRECATED - DT-Prelim Calcs'!$C$11^2+KP92*'DEPRECATED - DT-Prelim Calcs'!$C$11</f>
        <v>-187727.1365266511</v>
      </c>
      <c r="KR92" s="57">
        <f>MIN('Drive Train'!$F$35-KL91*'DEPRECATED - DT-Prelim Calcs'!$C$21*'Drive Train'!$F$39,KR91+KL$2)</f>
        <v>8.7733333333333334</v>
      </c>
      <c r="KS92" s="57">
        <f>'Drive Train'!$F$35-KL92*'DEPRECATED - DT-Prelim Calcs'!$C$21*'Drive Train'!$F$39</f>
        <v>8.7733333333333334</v>
      </c>
      <c r="KT92" s="1">
        <f>IF(KQ92&gt;='Drive Train'!$F$29,1,0)</f>
        <v>0</v>
      </c>
      <c r="KU92" s="57">
        <f>MIN(KK92,'DEPRECATED - DT-Prelim Calcs'!$C$10)*'DEPRECATED - DT-Prelim Calcs'!$C$11*1000/60/60</f>
        <v>103.33333333333333</v>
      </c>
      <c r="KV92" s="63">
        <f>KV91+'DEPRECATED - DT-Prelim Calcs'!$C$11</f>
        <v>352</v>
      </c>
      <c r="KW92" s="2">
        <f>LG92/'Drive Train'!$F$35</f>
        <v>0.68924731182795695</v>
      </c>
      <c r="KX92" s="46">
        <f>LE92*12*60/(PI() * 'Drive Train'!$F$15)/KW$2*KW92</f>
        <v>-162555.5172757362</v>
      </c>
      <c r="KY92" s="2">
        <f>('DEPRECATED - DT-Prelim Calcs'!$C$6*KW92-KX92)/('DEPRECATED - DT-Prelim Calcs'!$C$6*KW92)*'DEPRECATED - DT-Prelim Calcs'!$C$7*KW92</f>
        <v>75.16179833567503</v>
      </c>
      <c r="KZ92" s="57">
        <f>KY92/'DEPRECATED - DT-Prelim Calcs'!$C$7*('DEPRECATED - DT-Prelim Calcs'!$C$8-'DEPRECATED - DT-Prelim Calcs'!$C$9)+'DEPRECATED - DT-Prelim Calcs'!$C$9</f>
        <v>4004.0521686585503</v>
      </c>
      <c r="LA92" s="57">
        <f t="shared" si="122"/>
        <v>56.666666666666664</v>
      </c>
      <c r="LB92" s="2">
        <f t="shared" si="177"/>
        <v>0.99579519204165001</v>
      </c>
      <c r="LC92" s="57">
        <f>LB92*'DEPRECATED - DT-Prelim Calcs'!$C$21/KW$2/'DEPRECATED - DT-Prelim Calcs'!$C$19/'DEPRECATED - DT-Prelim Calcs'!$C$18*3.39*'DEPRECATED - DT-Prelim Calcs'!$C$20</f>
        <v>25.773080821789936</v>
      </c>
      <c r="LD92" s="46">
        <f t="shared" si="178"/>
        <v>0</v>
      </c>
      <c r="LE92" s="57">
        <f>LC91*'DEPRECATED - DT-Prelim Calcs'!$C$11+LE91</f>
        <v>-576.27799529716765</v>
      </c>
      <c r="LF92" s="57">
        <f>LF91+0.5*LC92*'DEPRECATED - DT-Prelim Calcs'!$C$11^2+LE92*'DEPRECATED - DT-Prelim Calcs'!$C$11</f>
        <v>-177405.30485523591</v>
      </c>
      <c r="LG92" s="57">
        <f>MIN('Drive Train'!$F$35-LA91*'DEPRECATED - DT-Prelim Calcs'!$C$21*'Drive Train'!$F$39,LG91+LA$2)</f>
        <v>8.5466666666666669</v>
      </c>
      <c r="LH92" s="57">
        <f>'Drive Train'!$F$35-LA92*'DEPRECATED - DT-Prelim Calcs'!$C$21*'Drive Train'!$F$39</f>
        <v>8.5466666666666669</v>
      </c>
      <c r="LI92" s="1">
        <f>IF(LF92&gt;='Drive Train'!$F$29,1,0)</f>
        <v>0</v>
      </c>
      <c r="LJ92" s="57">
        <f>MIN(KZ92,'DEPRECATED - DT-Prelim Calcs'!$C$10)*'DEPRECATED - DT-Prelim Calcs'!$C$11*1000/60/60</f>
        <v>103.33333333333333</v>
      </c>
      <c r="LK92" s="63">
        <f>LK91+'DEPRECATED - DT-Prelim Calcs'!$C$11</f>
        <v>352</v>
      </c>
      <c r="LL92" s="2">
        <f>LV92/'Drive Train'!$F$35</f>
        <v>0.67096774193548392</v>
      </c>
      <c r="LM92" s="46">
        <f>LT92*12*60/(PI() * 'Drive Train'!$F$15)/LL$2*LL92</f>
        <v>-75171.13482241187</v>
      </c>
      <c r="LN92" s="2">
        <f>('DEPRECATED - DT-Prelim Calcs'!$C$6*LL92-LM92)/('DEPRECATED - DT-Prelim Calcs'!$C$6*LL92)*'DEPRECATED - DT-Prelim Calcs'!$C$7*LL92</f>
        <v>35.606232055815482</v>
      </c>
      <c r="LO92" s="57">
        <f>LN92/'DEPRECATED - DT-Prelim Calcs'!$C$7*('DEPRECATED - DT-Prelim Calcs'!$C$8-'DEPRECATED - DT-Prelim Calcs'!$C$9)+'DEPRECATED - DT-Prelim Calcs'!$C$9</f>
        <v>1898.2516899423763</v>
      </c>
      <c r="LP92" s="57">
        <f t="shared" si="123"/>
        <v>60</v>
      </c>
      <c r="LQ92" s="2">
        <f t="shared" si="179"/>
        <v>0.99579519204165001</v>
      </c>
      <c r="LR92" s="57">
        <f>LQ92*'DEPRECATED - DT-Prelim Calcs'!$C$21/LL$2/'DEPRECATED - DT-Prelim Calcs'!$C$19/'DEPRECATED - DT-Prelim Calcs'!$C$18*3.39*'DEPRECATED - DT-Prelim Calcs'!$C$20</f>
        <v>25.773080821789936</v>
      </c>
      <c r="LS92" s="46">
        <f t="shared" si="180"/>
        <v>0</v>
      </c>
      <c r="LT92" s="57">
        <f>LR91*'DEPRECATED - DT-Prelim Calcs'!$C$11+LT91</f>
        <v>-273.75046702810391</v>
      </c>
      <c r="LU92" s="57">
        <f>LU91+0.5*LR92*'DEPRECATED - DT-Prelim Calcs'!$C$11^2+LT92*'DEPRECATED - DT-Prelim Calcs'!$C$11</f>
        <v>-173458.29514167603</v>
      </c>
      <c r="LV92" s="57">
        <f>MIN('Drive Train'!$F$35-LP91*'DEPRECATED - DT-Prelim Calcs'!$C$21*'Drive Train'!$F$39,LV91+LP$2)</f>
        <v>8.32</v>
      </c>
      <c r="LW92" s="57">
        <f>'Drive Train'!$F$35-LP92*'DEPRECATED - DT-Prelim Calcs'!$C$21*'Drive Train'!$F$39</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Train'!$AA$49 + V92*(1-'Drive Train'!$AA$49))</f>
        <v>0</v>
      </c>
      <c r="W93" s="57">
        <f t="shared" si="96"/>
        <v>0</v>
      </c>
      <c r="X93" s="2">
        <f>MAX(MIN(IF(AND(AI92=1,AG93&lt;0),-1,1)*(W93-$C$9)/($C$8-$C$9)*$C$7-$C$29*AE93/T$2 -  AI92*$C$29/2,X$2),MAX(X$4:X92)*-1)</f>
        <v>-0.2458281045106315</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Train'!$F$39,AG92+W$2)-$C$3,IF(AE92-1&lt;=0,0,IF($C$32=Motors!$C$29,MAX(MAX(AG$4:AG92)*-1,AG92-W$2),MAX(0,MAX(AG$4:AG92)*-1,AG92-W$2))))</f>
        <v>0</v>
      </c>
      <c r="AH93" s="57">
        <f>'Drive Train'!$F$35-ABS(W93)*'DEPRECATED - DT-Prelim Calcs'!$C$21*'Drive Train'!$F$39</f>
        <v>12.4</v>
      </c>
      <c r="AI93" s="1">
        <f>IF(AJ93&gt;='Drive Train'!$F$29,1,0)</f>
        <v>1</v>
      </c>
      <c r="AJ93" s="57">
        <f>AJ92+0.5*Y93*'DEPRECATED - DT-Prelim Calcs'!$C$11^2+AE93*'DEPRECATED - DT-Prelim Calcs'!$C$11</f>
        <v>784.33981740885292</v>
      </c>
      <c r="AK93" s="57">
        <f t="shared" si="181"/>
        <v>0</v>
      </c>
      <c r="AL93" s="63">
        <f>AL92+'DEPRECATED - DT-Prelim Calcs'!$C$11</f>
        <v>356</v>
      </c>
      <c r="AM93" s="2">
        <f>AW93/'Drive Train'!$F$35</f>
        <v>0.88882649253147217</v>
      </c>
      <c r="AN93" s="46">
        <f>AU93*12*60/(PI() * 'Drive Train'!$F$15)/AM$2*AM93</f>
        <v>4007.4131715803892</v>
      </c>
      <c r="AO93" s="2">
        <f>('DEPRECATED - DT-Prelim Calcs'!$C$6*AM93-AN93)/('DEPRECATED - DT-Prelim Calcs'!$C$6*AM93)*'DEPRECATED - DT-Prelim Calcs'!$C$7*AM93</f>
        <v>0.33008953114554995</v>
      </c>
      <c r="AP93" s="57">
        <f>AO93/'DEPRECATED - DT-Prelim Calcs'!$C$7*('DEPRECATED - DT-Prelim Calcs'!$C$8-'DEPRECATED - DT-Prelim Calcs'!$C$9)+'DEPRECATED - DT-Prelim Calcs'!$C$9</f>
        <v>20.272816118661435</v>
      </c>
      <c r="AQ93" s="57">
        <f t="shared" si="105"/>
        <v>20.272816118661435</v>
      </c>
      <c r="AR93" s="2">
        <f t="shared" si="125"/>
        <v>4.8815834707838235E-10</v>
      </c>
      <c r="AS93" s="57">
        <f>AR93*'DEPRECATED - DT-Prelim Calcs'!$C$21/AM$2/'DEPRECATED - DT-Prelim Calcs'!$C$19/'DEPRECATED - DT-Prelim Calcs'!$C$18*3.39*'DEPRECATED - DT-Prelim Calcs'!$C$20</f>
        <v>3.5376516149274252E-9</v>
      </c>
      <c r="AT93" s="46">
        <f t="shared" si="126"/>
        <v>0</v>
      </c>
      <c r="AU93" s="57">
        <f>AS92*'DEPRECATED - DT-Prelim Calcs'!$C$11+AU92</f>
        <v>39.345448700939606</v>
      </c>
      <c r="AV93" s="57">
        <f>AV92+0.5*AS93*'DEPRECATED - DT-Prelim Calcs'!$C$11^2+AU93*'DEPRECATED - DT-Prelim Calcs'!$C$11</f>
        <v>13964.180564562352</v>
      </c>
      <c r="AW93" s="57">
        <f>MIN('Drive Train'!$F$35-AQ92*'DEPRECATED - DT-Prelim Calcs'!$C$21*'Drive Train'!$F$39,AW92+AQ$2)</f>
        <v>11.021448507390256</v>
      </c>
      <c r="AX93" s="57">
        <f>'Drive Train'!$F$35-AQ93*'DEPRECATED - DT-Prelim Calcs'!$C$21*'Drive Train'!$F$39</f>
        <v>11.021448503931023</v>
      </c>
      <c r="AY93" s="1">
        <f>IF(AV93&gt;='Drive Train'!$F$29,1,0)</f>
        <v>1</v>
      </c>
      <c r="AZ93" s="57">
        <f t="shared" si="127"/>
        <v>22.525351242957147</v>
      </c>
      <c r="BA93" s="63">
        <f>BA92+'DEPRECATED - DT-Prelim Calcs'!$C$11</f>
        <v>356</v>
      </c>
      <c r="BB93" s="2">
        <f>BL93/'Drive Train'!$F$35</f>
        <v>1.3150249726468941</v>
      </c>
      <c r="BC93" s="46">
        <f>BJ93*12*60/(PI() * 'Drive Train'!$F$15)/BB$2*BB93</f>
        <v>-3540.8438977459714</v>
      </c>
      <c r="BD93" s="2">
        <f>('DEPRECATED - DT-Prelim Calcs'!$C$6*BB93-BC93)/('DEPRECATED - DT-Prelim Calcs'!$C$6*BB93)*'DEPRECATED - DT-Prelim Calcs'!$C$7*BB93</f>
        <v>4.7702296575438909</v>
      </c>
      <c r="BE93" s="57">
        <f>BD93/'DEPRECATED - DT-Prelim Calcs'!$C$7*('DEPRECATED - DT-Prelim Calcs'!$C$8-'DEPRECATED - DT-Prelim Calcs'!$C$9)+'DEPRECATED - DT-Prelim Calcs'!$C$9</f>
        <v>256.65040044102955</v>
      </c>
      <c r="BF93" s="57">
        <f t="shared" si="106"/>
        <v>93</v>
      </c>
      <c r="BG93" s="2">
        <f t="shared" si="128"/>
        <v>1.8933363324154091</v>
      </c>
      <c r="BH93" s="57">
        <f>BG93*'DEPRECATED - DT-Prelim Calcs'!$C$21/BB$2/'DEPRECATED - DT-Prelim Calcs'!$C$19/'DEPRECATED - DT-Prelim Calcs'!$C$18*3.39*'DEPRECATED - DT-Prelim Calcs'!$C$20</f>
        <v>19.819055495402065</v>
      </c>
      <c r="BI93" s="46">
        <f t="shared" si="129"/>
        <v>0</v>
      </c>
      <c r="BJ93" s="57">
        <f>BH92*'DEPRECATED - DT-Prelim Calcs'!$C$11+BJ92</f>
        <v>-16.267443596493266</v>
      </c>
      <c r="BK93" s="57">
        <f>BK92+0.5*BH93*'DEPRECATED - DT-Prelim Calcs'!$C$11^2+BJ93*'DEPRECATED - DT-Prelim Calcs'!$C$11</f>
        <v>8351.5836553661647</v>
      </c>
      <c r="BL93" s="57">
        <f>MIN('Drive Train'!$F$35-BF92*'DEPRECATED - DT-Prelim Calcs'!$C$21*'Drive Train'!$F$39,BL92+BF$2)</f>
        <v>16.306309660821487</v>
      </c>
      <c r="BM93" s="57">
        <f>'Drive Train'!$F$35-BF93*'DEPRECATED - DT-Prelim Calcs'!$C$21*'Drive Train'!$F$39</f>
        <v>6.0759999999999996</v>
      </c>
      <c r="BN93" s="1">
        <f>IF(BK93&gt;='Drive Train'!$F$29,1,0)</f>
        <v>1</v>
      </c>
      <c r="BO93" s="57">
        <f t="shared" si="130"/>
        <v>103.33333333333333</v>
      </c>
      <c r="BP93" s="63">
        <f>BP92+'DEPRECATED - DT-Prelim Calcs'!$C$11</f>
        <v>356</v>
      </c>
      <c r="BQ93" s="2">
        <f>CA93/'Drive Train'!$F$35</f>
        <v>0.48999999999999994</v>
      </c>
      <c r="BR93" s="46">
        <f>BY93*12*60/(PI() * 'Drive Train'!$F$15)/BQ$2*BQ93</f>
        <v>-3533.3911584208017</v>
      </c>
      <c r="BS93" s="2">
        <f>('DEPRECATED - DT-Prelim Calcs'!$C$6*BQ93-BR93)/('DEPRECATED - DT-Prelim Calcs'!$C$6*BQ93)*'DEPRECATED - DT-Prelim Calcs'!$C$7*BQ93</f>
        <v>2.778549660749368</v>
      </c>
      <c r="BT93" s="57">
        <f>BS93/'DEPRECATED - DT-Prelim Calcs'!$C$7*('DEPRECATED - DT-Prelim Calcs'!$C$8-'DEPRECATED - DT-Prelim Calcs'!$C$9)+'DEPRECATED - DT-Prelim Calcs'!$C$9</f>
        <v>150.62029936686469</v>
      </c>
      <c r="BU93" s="57">
        <f t="shared" si="107"/>
        <v>93</v>
      </c>
      <c r="BV93" s="2">
        <f t="shared" si="131"/>
        <v>1.8828060353728675</v>
      </c>
      <c r="BW93" s="57">
        <f>BV93*'DEPRECATED - DT-Prelim Calcs'!$C$21/BQ$2/'DEPRECATED - DT-Prelim Calcs'!$C$19/'DEPRECATED - DT-Prelim Calcs'!$C$18*3.39*'DEPRECATED - DT-Prelim Calcs'!$C$20</f>
        <v>25.773080821789936</v>
      </c>
      <c r="BX93" s="46">
        <f t="shared" si="132"/>
        <v>0</v>
      </c>
      <c r="BY93" s="57">
        <f>BW92*'DEPRECATED - DT-Prelim Calcs'!$C$11+BY92</f>
        <v>-33.31475301786891</v>
      </c>
      <c r="BZ93" s="57">
        <f>BZ92+0.5*BW93*'DEPRECATED - DT-Prelim Calcs'!$C$11^2+BY93*'DEPRECATED - DT-Prelim Calcs'!$C$11</f>
        <v>-6601.4409234864261</v>
      </c>
      <c r="CA93" s="57">
        <f>MIN('Drive Train'!$F$35-BU92*'DEPRECATED - DT-Prelim Calcs'!$C$21*'Drive Train'!$F$39,CA92+BU$2)</f>
        <v>6.0759999999999996</v>
      </c>
      <c r="CB93" s="57">
        <f>'Drive Train'!$F$35-BU93*'DEPRECATED - DT-Prelim Calcs'!$C$21*'Drive Train'!$F$39</f>
        <v>6.0759999999999996</v>
      </c>
      <c r="CC93" s="1">
        <f>IF(BZ93&gt;='Drive Train'!$F$29,1,0)</f>
        <v>0</v>
      </c>
      <c r="CD93" s="57">
        <f t="shared" si="133"/>
        <v>103.33333333333333</v>
      </c>
      <c r="CE93" s="63">
        <f>CE92+'DEPRECATED - DT-Prelim Calcs'!$C$11</f>
        <v>356</v>
      </c>
      <c r="CF93" s="2">
        <f>CP93/'Drive Train'!$F$35</f>
        <v>0.48999999999999994</v>
      </c>
      <c r="CG93" s="46">
        <f>CN93*12*60/(PI() * 'Drive Train'!$F$15)/CF$2*CF93</f>
        <v>10696.614230582791</v>
      </c>
      <c r="CH93" s="2">
        <f>('DEPRECATED - DT-Prelim Calcs'!$C$6*CF93-CG93)/('DEPRECATED - DT-Prelim Calcs'!$C$6*CF93)*'DEPRECATED - DT-Prelim Calcs'!$C$7*CF93</f>
        <v>-3.6556554025712056</v>
      </c>
      <c r="CI93" s="57">
        <f>CH93/'DEPRECATED - DT-Prelim Calcs'!$C$7*('DEPRECATED - DT-Prelim Calcs'!$C$8-'DEPRECATED - DT-Prelim Calcs'!$C$9)+'DEPRECATED - DT-Prelim Calcs'!$C$9</f>
        <v>-191.91435192941316</v>
      </c>
      <c r="CJ93" s="57">
        <f t="shared" si="108"/>
        <v>-191.91435192941316</v>
      </c>
      <c r="CK93" s="2">
        <f t="shared" si="134"/>
        <v>-5.2538691905585511</v>
      </c>
      <c r="CL93" s="57">
        <f>CK93*'DEPRECATED - DT-Prelim Calcs'!$C$21/CF$2/'DEPRECATED - DT-Prelim Calcs'!$C$19/'DEPRECATED - DT-Prelim Calcs'!$C$18*3.39*'DEPRECATED - DT-Prelim Calcs'!$C$20</f>
        <v>-88.84037496224407</v>
      </c>
      <c r="CM93" s="46">
        <f t="shared" si="135"/>
        <v>1</v>
      </c>
      <c r="CN93" s="57">
        <f>CL92*'DEPRECATED - DT-Prelim Calcs'!$C$11+CN92</f>
        <v>81.643354434117938</v>
      </c>
      <c r="CO93" s="57">
        <f>CO92+0.5*CL93*'DEPRECATED - DT-Prelim Calcs'!$C$11^2+CN93*'DEPRECATED - DT-Prelim Calcs'!$C$11</f>
        <v>-26058.357193062013</v>
      </c>
      <c r="CP93" s="57">
        <f>MIN('Drive Train'!$F$35-CJ92*'DEPRECATED - DT-Prelim Calcs'!$C$21*'Drive Train'!$F$39,CP92+CJ$2)</f>
        <v>6.0759999999999996</v>
      </c>
      <c r="CQ93" s="57">
        <f>'Drive Train'!$F$35-CJ93*'DEPRECATED - DT-Prelim Calcs'!$C$21*'Drive Train'!$F$39</f>
        <v>25.450175931200096</v>
      </c>
      <c r="CR93" s="1">
        <f>IF(CO93&gt;='Drive Train'!$F$29,1,0)</f>
        <v>0</v>
      </c>
      <c r="CS93" s="57">
        <f t="shared" si="136"/>
        <v>-213.23816881045906</v>
      </c>
      <c r="CT93" s="63">
        <f>CT92+'DEPRECATED - DT-Prelim Calcs'!$C$11</f>
        <v>356</v>
      </c>
      <c r="CU93" s="2">
        <f>DE93/'Drive Train'!$F$35</f>
        <v>1.6616641489338406</v>
      </c>
      <c r="CV93" s="46">
        <f>DC93*12*60/(PI() * 'Drive Train'!$F$15)/CU$2*CU93</f>
        <v>-121681.19782916532</v>
      </c>
      <c r="CW93" s="2">
        <f>('DEPRECATED - DT-Prelim Calcs'!$C$6*CU93-CV93)/('DEPRECATED - DT-Prelim Calcs'!$C$6*CU93)*'DEPRECATED - DT-Prelim Calcs'!$C$7*CU93</f>
        <v>59.023688791855228</v>
      </c>
      <c r="CX93" s="57">
        <f>CW93/'DEPRECATED - DT-Prelim Calcs'!$C$7*('DEPRECATED - DT-Prelim Calcs'!$C$8-'DEPRECATED - DT-Prelim Calcs'!$C$9)+'DEPRECATED - DT-Prelim Calcs'!$C$9</f>
        <v>3144.9154655581019</v>
      </c>
      <c r="CY93" s="57">
        <f t="shared" si="109"/>
        <v>93</v>
      </c>
      <c r="CZ93" s="2">
        <f t="shared" si="137"/>
        <v>1.2803081040535502</v>
      </c>
      <c r="DA93" s="57">
        <f>CZ93*'DEPRECATED - DT-Prelim Calcs'!$C$21/CU$2/'DEPRECATED - DT-Prelim Calcs'!$C$19/'DEPRECATED - DT-Prelim Calcs'!$C$18*3.39*'DEPRECATED - DT-Prelim Calcs'!$C$20</f>
        <v>25.773080821789936</v>
      </c>
      <c r="DB93" s="46">
        <f t="shared" si="138"/>
        <v>0</v>
      </c>
      <c r="DC93" s="57">
        <f>DA92*'DEPRECATED - DT-Prelim Calcs'!$C$11+DC92</f>
        <v>-230.05416433001008</v>
      </c>
      <c r="DD93" s="57">
        <f>DD92+0.5*DA93*'DEPRECATED - DT-Prelim Calcs'!$C$11^2+DC93*'DEPRECATED - DT-Prelim Calcs'!$C$11</f>
        <v>-47071.630439368761</v>
      </c>
      <c r="DE93" s="57">
        <f>MIN('Drive Train'!$F$35-CY92*'DEPRECATED - DT-Prelim Calcs'!$C$21*'Drive Train'!$F$39,DE92+CY$2)</f>
        <v>20.604635446779625</v>
      </c>
      <c r="DF93" s="57">
        <f>'Drive Train'!$F$35-CY93*'DEPRECATED - DT-Prelim Calcs'!$C$21*'Drive Train'!$F$39</f>
        <v>6.0759999999999996</v>
      </c>
      <c r="DG93" s="1">
        <f>IF(DD93&gt;='Drive Train'!$F$29,1,0)</f>
        <v>0</v>
      </c>
      <c r="DH93" s="57">
        <f t="shared" si="139"/>
        <v>103.33333333333333</v>
      </c>
      <c r="DI93" s="63">
        <f>DI92+'DEPRECATED - DT-Prelim Calcs'!$C$11</f>
        <v>356</v>
      </c>
      <c r="DJ93" s="2">
        <f>DT93/'Drive Train'!$F$35</f>
        <v>0.48999999999999994</v>
      </c>
      <c r="DK93" s="46">
        <f>DR93*12*60/(PI() * 'Drive Train'!$F$15)/DJ$2*DJ93</f>
        <v>-34235.49296179365</v>
      </c>
      <c r="DL93" s="2">
        <f>('DEPRECATED - DT-Prelim Calcs'!$C$6*DJ93-DK93)/('DEPRECATED - DT-Prelim Calcs'!$C$6*DJ93)*'DEPRECATED - DT-Prelim Calcs'!$C$7*DJ93</f>
        <v>16.660738281036153</v>
      </c>
      <c r="DM93" s="57">
        <f>DL93/'DEPRECATED - DT-Prelim Calcs'!$C$7*('DEPRECATED - DT-Prelim Calcs'!$C$8-'DEPRECATED - DT-Prelim Calcs'!$C$9)+'DEPRECATED - DT-Prelim Calcs'!$C$9</f>
        <v>889.65963545931061</v>
      </c>
      <c r="DN93" s="57">
        <f t="shared" si="110"/>
        <v>93</v>
      </c>
      <c r="DO93" s="2">
        <f t="shared" si="140"/>
        <v>1.1037138828047846</v>
      </c>
      <c r="DP93" s="57">
        <f>DO93*'DEPRECATED - DT-Prelim Calcs'!$C$21/DJ$2/'DEPRECATED - DT-Prelim Calcs'!$C$19/'DEPRECATED - DT-Prelim Calcs'!$C$18*3.39*'DEPRECATED - DT-Prelim Calcs'!$C$20</f>
        <v>25.773080821789936</v>
      </c>
      <c r="DQ93" s="46">
        <f t="shared" si="141"/>
        <v>0</v>
      </c>
      <c r="DR93" s="57">
        <f>DP92*'DEPRECATED - DT-Prelim Calcs'!$C$11+DR92</f>
        <v>-189.22233142293464</v>
      </c>
      <c r="DS93" s="57">
        <f>DS92+0.5*DP93*'DEPRECATED - DT-Prelim Calcs'!$C$11^2+DR93*'DEPRECATED - DT-Prelim Calcs'!$C$11</f>
        <v>-105657.53112059772</v>
      </c>
      <c r="DT93" s="57">
        <f>MIN('Drive Train'!$F$35-DN92*'DEPRECATED - DT-Prelim Calcs'!$C$21*'Drive Train'!$F$39,DT92+DN$2)</f>
        <v>6.0759999999999996</v>
      </c>
      <c r="DU93" s="57">
        <f>'Drive Train'!$F$35-DN93*'DEPRECATED - DT-Prelim Calcs'!$C$21*'Drive Train'!$F$39</f>
        <v>6.0759999999999996</v>
      </c>
      <c r="DV93" s="1">
        <f>IF(DS93&gt;='Drive Train'!$F$29,1,0)</f>
        <v>0</v>
      </c>
      <c r="DW93" s="57">
        <f t="shared" si="142"/>
        <v>103.33333333333333</v>
      </c>
      <c r="DX93" s="63">
        <f>DX92+'DEPRECATED - DT-Prelim Calcs'!$C$11</f>
        <v>356</v>
      </c>
      <c r="DY93" s="2">
        <f>EI93/'Drive Train'!$F$35</f>
        <v>2.9916227033522547</v>
      </c>
      <c r="DZ93" s="46">
        <f>EG93*12*60/(PI() * 'Drive Train'!$F$15)/DY$2*DY93</f>
        <v>-1165021.6652504564</v>
      </c>
      <c r="EA93" s="2">
        <f>('DEPRECATED - DT-Prelim Calcs'!$C$6*DY93-DZ93)/('DEPRECATED - DT-Prelim Calcs'!$C$6*DY93)*'DEPRECATED - DT-Prelim Calcs'!$C$7*DY93</f>
        <v>533.98320907410346</v>
      </c>
      <c r="EB93" s="57">
        <f>EA93/'DEPRECATED - DT-Prelim Calcs'!$C$7*('DEPRECATED - DT-Prelim Calcs'!$C$8-'DEPRECATED - DT-Prelim Calcs'!$C$9)+'DEPRECATED - DT-Prelim Calcs'!$C$9</f>
        <v>28430.104864816381</v>
      </c>
      <c r="EC93" s="57">
        <f t="shared" si="111"/>
        <v>93</v>
      </c>
      <c r="ED93" s="2">
        <f t="shared" si="143"/>
        <v>0.96993038185874991</v>
      </c>
      <c r="EE93" s="57">
        <f>ED93*'DEPRECATED - DT-Prelim Calcs'!$C$21/DY$2/'DEPRECATED - DT-Prelim Calcs'!$C$19/'DEPRECATED - DT-Prelim Calcs'!$C$18*3.39*'DEPRECATED - DT-Prelim Calcs'!$C$20</f>
        <v>25.773080821789936</v>
      </c>
      <c r="EF93" s="46">
        <f t="shared" si="144"/>
        <v>0</v>
      </c>
      <c r="EG93" s="57">
        <f>EE92*'DEPRECATED - DT-Prelim Calcs'!$C$11+EG92</f>
        <v>-926.83648787160348</v>
      </c>
      <c r="EH93" s="57">
        <f>EH92+0.5*EE93*'DEPRECATED - DT-Prelim Calcs'!$C$11^2+EG93*'DEPRECATED - DT-Prelim Calcs'!$C$11</f>
        <v>-148473.33735869691</v>
      </c>
      <c r="EI93" s="57">
        <f>MIN('Drive Train'!$F$35-EC92*'DEPRECATED - DT-Prelim Calcs'!$C$21*'Drive Train'!$F$39,EI92+EC$2)</f>
        <v>37.096121521567959</v>
      </c>
      <c r="EJ93" s="57">
        <f>'Drive Train'!$F$35-EC93*'DEPRECATED - DT-Prelim Calcs'!$C$21*'Drive Train'!$F$39</f>
        <v>6.0759999999999996</v>
      </c>
      <c r="EK93" s="1">
        <f>IF(EH93&gt;='Drive Train'!$F$29,1,0)</f>
        <v>0</v>
      </c>
      <c r="EL93" s="57">
        <f t="shared" si="145"/>
        <v>103.33333333333333</v>
      </c>
      <c r="EM93" s="63">
        <f>EM92+'DEPRECATED - DT-Prelim Calcs'!$C$11</f>
        <v>356</v>
      </c>
      <c r="EN93" s="2">
        <f>EX93/'Drive Train'!$F$35</f>
        <v>0.48999999999999994</v>
      </c>
      <c r="EO93" s="46">
        <f>EV93*12*60/(PI() * 'Drive Train'!$F$15)/EN$2*EN93</f>
        <v>-74276.120986190581</v>
      </c>
      <c r="EP93" s="2">
        <f>('DEPRECATED - DT-Prelim Calcs'!$C$6*EN93-EO93)/('DEPRECATED - DT-Prelim Calcs'!$C$6*EN93)*'DEPRECATED - DT-Prelim Calcs'!$C$7*EN93</f>
        <v>34.765412490941706</v>
      </c>
      <c r="EQ93" s="57">
        <f>EP93/'DEPRECATED - DT-Prelim Calcs'!$C$7*('DEPRECATED - DT-Prelim Calcs'!$C$8-'DEPRECATED - DT-Prelim Calcs'!$C$9)+'DEPRECATED - DT-Prelim Calcs'!$C$9</f>
        <v>1853.4893869659008</v>
      </c>
      <c r="ER93" s="57">
        <f t="shared" si="112"/>
        <v>93</v>
      </c>
      <c r="ES93" s="2">
        <f t="shared" si="146"/>
        <v>0.86507304327942547</v>
      </c>
      <c r="ET93" s="57">
        <f>ES93*'DEPRECATED - DT-Prelim Calcs'!$C$21/EN$2/'DEPRECATED - DT-Prelim Calcs'!$C$19/'DEPRECATED - DT-Prelim Calcs'!$C$18*3.39*'DEPRECATED - DT-Prelim Calcs'!$C$20</f>
        <v>25.773080821789936</v>
      </c>
      <c r="EU93" s="46">
        <f t="shared" si="147"/>
        <v>0</v>
      </c>
      <c r="EV93" s="57">
        <f>ET92*'DEPRECATED - DT-Prelim Calcs'!$C$11+EV92</f>
        <v>-321.76684504600519</v>
      </c>
      <c r="EW93" s="57">
        <f>EW92+0.5*ET93*'DEPRECATED - DT-Prelim Calcs'!$C$11^2+EV93*'DEPRECATED - DT-Prelim Calcs'!$C$11</f>
        <v>-176205.37494466279</v>
      </c>
      <c r="EX93" s="57">
        <f>MIN('Drive Train'!$F$35-ER92*'DEPRECATED - DT-Prelim Calcs'!$C$21*'Drive Train'!$F$39,EX92+ER$2)</f>
        <v>6.0759999999999996</v>
      </c>
      <c r="EY93" s="57">
        <f>'Drive Train'!$F$35-ER93*'DEPRECATED - DT-Prelim Calcs'!$C$21*'Drive Train'!$F$39</f>
        <v>6.0759999999999996</v>
      </c>
      <c r="EZ93" s="1">
        <f>IF(EW93&gt;='Drive Train'!$F$29,1,0)</f>
        <v>0</v>
      </c>
      <c r="FA93" s="57">
        <f t="shared" si="148"/>
        <v>103.33333333333333</v>
      </c>
      <c r="FB93" s="63">
        <f>FB92+'DEPRECATED - DT-Prelim Calcs'!$C$11</f>
        <v>356</v>
      </c>
      <c r="FC93" s="2">
        <f>FM93/'Drive Train'!$F$35</f>
        <v>0.48999999999999994</v>
      </c>
      <c r="FD93" s="46">
        <f>FK93*12*60/(PI() * 'Drive Train'!$F$15)/FC$2*FC93</f>
        <v>-34114.510942763744</v>
      </c>
      <c r="FE93" s="2">
        <f>('DEPRECATED - DT-Prelim Calcs'!$C$6*FC93-FD93)/('DEPRECATED - DT-Prelim Calcs'!$C$6*FC93)*'DEPRECATED - DT-Prelim Calcs'!$C$7*FC93</f>
        <v>16.606035341850021</v>
      </c>
      <c r="FF93" s="57">
        <f>FE93/'DEPRECATED - DT-Prelim Calcs'!$C$7*('DEPRECATED - DT-Prelim Calcs'!$C$8-'DEPRECATED - DT-Prelim Calcs'!$C$9)+'DEPRECATED - DT-Prelim Calcs'!$C$9</f>
        <v>886.74744164288711</v>
      </c>
      <c r="FG93" s="57">
        <f t="shared" si="113"/>
        <v>93</v>
      </c>
      <c r="FH93" s="2">
        <f t="shared" si="149"/>
        <v>0.78067567320338405</v>
      </c>
      <c r="FI93" s="57">
        <f>FH93*'DEPRECATED - DT-Prelim Calcs'!$C$21/FC$2/'DEPRECATED - DT-Prelim Calcs'!$C$19/'DEPRECATED - DT-Prelim Calcs'!$C$18*3.39*'DEPRECATED - DT-Prelim Calcs'!$C$20</f>
        <v>25.773080821789936</v>
      </c>
      <c r="FJ93" s="46">
        <f t="shared" si="150"/>
        <v>0</v>
      </c>
      <c r="FK93" s="57">
        <f>FI92*'DEPRECATED - DT-Prelim Calcs'!$C$11+FK92</f>
        <v>-133.36721871403086</v>
      </c>
      <c r="FL93" s="57">
        <f>FL92+0.5*FI93*'DEPRECATED - DT-Prelim Calcs'!$C$11^2+FK93*'DEPRECATED - DT-Prelim Calcs'!$C$11</f>
        <v>-230680.85476136423</v>
      </c>
      <c r="FM93" s="57">
        <f>MIN('Drive Train'!$F$35-FG92*'DEPRECATED - DT-Prelim Calcs'!$C$21*'Drive Train'!$F$39,FM92+FG$2)</f>
        <v>6.0759999999999996</v>
      </c>
      <c r="FN93" s="57">
        <f>'Drive Train'!$F$35-FG93*'DEPRECATED - DT-Prelim Calcs'!$C$21*'Drive Train'!$F$39</f>
        <v>6.0759999999999996</v>
      </c>
      <c r="FO93" s="1">
        <f>IF(FL93&gt;='Drive Train'!$F$29,1,0)</f>
        <v>0</v>
      </c>
      <c r="FP93" s="57">
        <f t="shared" si="151"/>
        <v>103.33333333333333</v>
      </c>
      <c r="FQ93" s="63">
        <f>FQ92+'DEPRECATED - DT-Prelim Calcs'!$C$11</f>
        <v>356</v>
      </c>
      <c r="FR93" s="2">
        <f>GB93/'Drive Train'!$F$35</f>
        <v>0.48999999999999994</v>
      </c>
      <c r="FS93" s="46">
        <f>FZ93*12*60/(PI() * 'Drive Train'!$F$15)/FR$2*FR93</f>
        <v>-7583.6283074655021</v>
      </c>
      <c r="FT93" s="2">
        <f>('DEPRECATED - DT-Prelim Calcs'!$C$6*FR93-FS93)/('DEPRECATED - DT-Prelim Calcs'!$C$6*FR93)*'DEPRECATED - DT-Prelim Calcs'!$C$7*FR93</f>
        <v>4.6098951634131069</v>
      </c>
      <c r="FU93" s="57">
        <f>FT93/'DEPRECATED - DT-Prelim Calcs'!$C$7*('DEPRECATED - DT-Prelim Calcs'!$C$8-'DEPRECATED - DT-Prelim Calcs'!$C$9)+'DEPRECATED - DT-Prelim Calcs'!$C$9</f>
        <v>248.11475081572681</v>
      </c>
      <c r="FV93" s="57">
        <f t="shared" si="114"/>
        <v>93</v>
      </c>
      <c r="FW93" s="2">
        <f t="shared" si="152"/>
        <v>0.7112822800297498</v>
      </c>
      <c r="FX93" s="57">
        <f>FW93*'DEPRECATED - DT-Prelim Calcs'!$C$21/FR$2/'DEPRECATED - DT-Prelim Calcs'!$C$19/'DEPRECATED - DT-Prelim Calcs'!$C$18*3.39*'DEPRECATED - DT-Prelim Calcs'!$C$20</f>
        <v>25.773080821789936</v>
      </c>
      <c r="FY93" s="46">
        <f t="shared" si="153"/>
        <v>0</v>
      </c>
      <c r="FZ93" s="57">
        <f>FX92*'DEPRECATED - DT-Prelim Calcs'!$C$11+FZ92</f>
        <v>-27.012098614840383</v>
      </c>
      <c r="GA93" s="57">
        <f>GA92+0.5*FX93*'DEPRECATED - DT-Prelim Calcs'!$C$11^2+FZ93*'DEPRECATED - DT-Prelim Calcs'!$C$11</f>
        <v>-256004.4038889595</v>
      </c>
      <c r="GB93" s="57">
        <f>MIN('Drive Train'!$F$35-FV92*'DEPRECATED - DT-Prelim Calcs'!$C$21*'Drive Train'!$F$39,GB92+FV$2)</f>
        <v>6.0759999999999996</v>
      </c>
      <c r="GC93" s="57">
        <f>'Drive Train'!$F$35-FV93*'DEPRECATED - DT-Prelim Calcs'!$C$21*'Drive Train'!$F$39</f>
        <v>6.0759999999999996</v>
      </c>
      <c r="GD93" s="1">
        <f>IF(GA93&gt;='Drive Train'!$F$29,1,0)</f>
        <v>0</v>
      </c>
      <c r="GE93" s="57">
        <f t="shared" si="154"/>
        <v>103.33333333333333</v>
      </c>
      <c r="GF93" s="63">
        <f>GF92+'DEPRECATED - DT-Prelim Calcs'!$C$11</f>
        <v>356</v>
      </c>
      <c r="GG93" s="2">
        <f>GQ93/'Drive Train'!$F$35</f>
        <v>0.83548387096774201</v>
      </c>
      <c r="GH93" s="46">
        <f>GO93*12*60/(PI() * 'Drive Train'!$F$15)/GG$2*GG93</f>
        <v>3623.3211284618492</v>
      </c>
      <c r="GI93" s="2">
        <f>('DEPRECATED - DT-Prelim Calcs'!$C$6*GG93-GH93)/('DEPRECATED - DT-Prelim Calcs'!$C$6*GG93)*'DEPRECATED - DT-Prelim Calcs'!$C$7*GG93</f>
        <v>0.37520394899603771</v>
      </c>
      <c r="GJ93" s="57">
        <f>GI93/'DEPRECATED - DT-Prelim Calcs'!$C$7*('DEPRECATED - DT-Prelim Calcs'!$C$8-'DEPRECATED - DT-Prelim Calcs'!$C$9)+'DEPRECATED - DT-Prelim Calcs'!$C$9</f>
        <v>22.674550479747566</v>
      </c>
      <c r="GK93" s="57">
        <f t="shared" si="155"/>
        <v>22.674550479747566</v>
      </c>
      <c r="GL93" s="2">
        <f t="shared" si="156"/>
        <v>5.7696896806505305E-2</v>
      </c>
      <c r="GM93" s="57">
        <f>GL93*'DEPRECATED - DT-Prelim Calcs'!$C$21/GG$2/'DEPRECATED - DT-Prelim Calcs'!$C$19/'DEPRECATED - DT-Prelim Calcs'!$C$18*3.39*'DEPRECATED - DT-Prelim Calcs'!$C$20</f>
        <v>1.4933058488781479</v>
      </c>
      <c r="GN93" s="46">
        <f t="shared" si="157"/>
        <v>0</v>
      </c>
      <c r="GO93" s="57">
        <f>GM92*'DEPRECATED - DT-Prelim Calcs'!$C$11+GO92</f>
        <v>10.596785891950304</v>
      </c>
      <c r="GP93" s="57">
        <f>GP92+0.5*GM93*'DEPRECATED - DT-Prelim Calcs'!$C$11^2+GO93*'DEPRECATED - DT-Prelim Calcs'!$C$11</f>
        <v>-124482.34222322846</v>
      </c>
      <c r="GQ93" s="57">
        <f>MIN('Drive Train'!$F$35-GK92*'DEPRECATED - DT-Prelim Calcs'!$C$21*'Drive Train'!$F$39,GQ92+GK$2)</f>
        <v>10.360000000000001</v>
      </c>
      <c r="GR93" s="57">
        <f>'Drive Train'!$F$35-GK93*'DEPRECATED - DT-Prelim Calcs'!$C$21*'Drive Train'!$F$39</f>
        <v>10.858130567377167</v>
      </c>
      <c r="GS93" s="1">
        <f>IF(GP93&gt;='Drive Train'!$F$29,1,0)</f>
        <v>0</v>
      </c>
      <c r="GT93" s="57">
        <f t="shared" si="158"/>
        <v>25.193944977497292</v>
      </c>
      <c r="GU93" s="63">
        <f>GU92+'DEPRECATED - DT-Prelim Calcs'!$C$11</f>
        <v>356</v>
      </c>
      <c r="GV93" s="2">
        <f>HF93/'Drive Train'!$F$35</f>
        <v>0.81720430107526887</v>
      </c>
      <c r="GW93" s="46">
        <f>HD93*12*60/(PI() * 'Drive Train'!$F$15)/GV$2*GV93</f>
        <v>-202374.8799260032</v>
      </c>
      <c r="GX93" s="2">
        <f>('DEPRECATED - DT-Prelim Calcs'!$C$6*GV93-GW93)/('DEPRECATED - DT-Prelim Calcs'!$C$6*GV93)*'DEPRECATED - DT-Prelim Calcs'!$C$7*GV93</f>
        <v>93.474802069469021</v>
      </c>
      <c r="GY93" s="57">
        <f>GX93/'DEPRECATED - DT-Prelim Calcs'!$C$7*('DEPRECATED - DT-Prelim Calcs'!$C$8-'DEPRECATED - DT-Prelim Calcs'!$C$9)+'DEPRECATED - DT-Prelim Calcs'!$C$9</f>
        <v>4978.9726578891596</v>
      </c>
      <c r="GZ93" s="57">
        <f t="shared" si="115"/>
        <v>33.333333333333314</v>
      </c>
      <c r="HA93" s="2">
        <f t="shared" si="159"/>
        <v>0.99579519204165001</v>
      </c>
      <c r="HB93" s="57">
        <f>HA93*'DEPRECATED - DT-Prelim Calcs'!$C$21/GV$2/'DEPRECATED - DT-Prelim Calcs'!$C$19/'DEPRECATED - DT-Prelim Calcs'!$C$18*3.39*'DEPRECATED - DT-Prelim Calcs'!$C$20</f>
        <v>25.773080821789936</v>
      </c>
      <c r="HC93" s="46">
        <f t="shared" si="160"/>
        <v>0</v>
      </c>
      <c r="HD93" s="57">
        <f>HB92*'DEPRECATED - DT-Prelim Calcs'!$C$11+HD92</f>
        <v>-605.10586676369576</v>
      </c>
      <c r="HE93" s="57">
        <f>HE92+0.5*HB93*'DEPRECATED - DT-Prelim Calcs'!$C$11^2+HD93*'DEPRECATED - DT-Prelim Calcs'!$C$11</f>
        <v>-146947.48018197383</v>
      </c>
      <c r="HF93" s="57">
        <f>MIN('Drive Train'!$F$35-GZ92*'DEPRECATED - DT-Prelim Calcs'!$C$21*'Drive Train'!$F$39,HF92+GZ$2)</f>
        <v>10.133333333333335</v>
      </c>
      <c r="HG93" s="57">
        <f>'Drive Train'!$F$35-GZ93*'DEPRECATED - DT-Prelim Calcs'!$C$21*'Drive Train'!$F$39</f>
        <v>10.133333333333335</v>
      </c>
      <c r="HH93" s="1">
        <f>IF(HE93&gt;='Drive Train'!$F$29,1,0)</f>
        <v>0</v>
      </c>
      <c r="HI93" s="57">
        <f t="shared" si="161"/>
        <v>37.037037037037017</v>
      </c>
      <c r="HJ93" s="63">
        <f>HJ92+'DEPRECATED - DT-Prelim Calcs'!$C$11</f>
        <v>356</v>
      </c>
      <c r="HK93" s="2">
        <f>HU93/'Drive Train'!$F$35</f>
        <v>0.79892473118279583</v>
      </c>
      <c r="HL93" s="46">
        <f>HS93*12*60/(PI() * 'Drive Train'!$F$15)/HK$2*HK93</f>
        <v>-315225.94279943447</v>
      </c>
      <c r="HM93" s="2">
        <f>('DEPRECATED - DT-Prelim Calcs'!$C$6*HK93-HL93)/('DEPRECATED - DT-Prelim Calcs'!$C$6*HK93)*'DEPRECATED - DT-Prelim Calcs'!$C$7*HK93</f>
        <v>144.45721388294547</v>
      </c>
      <c r="HN93" s="57">
        <f>HM93/'DEPRECATED - DT-Prelim Calcs'!$C$7*('DEPRECATED - DT-Prelim Calcs'!$C$8-'DEPRECATED - DT-Prelim Calcs'!$C$9)+'DEPRECATED - DT-Prelim Calcs'!$C$9</f>
        <v>7693.0985648057685</v>
      </c>
      <c r="HO93" s="57">
        <f t="shared" si="116"/>
        <v>36.66666666666665</v>
      </c>
      <c r="HP93" s="2">
        <f t="shared" si="162"/>
        <v>0.99579519204165001</v>
      </c>
      <c r="HQ93" s="57">
        <f>HP93*'DEPRECATED - DT-Prelim Calcs'!$C$21/HK$2/'DEPRECATED - DT-Prelim Calcs'!$C$19/'DEPRECATED - DT-Prelim Calcs'!$C$18*3.39*'DEPRECATED - DT-Prelim Calcs'!$C$20</f>
        <v>25.773080821789936</v>
      </c>
      <c r="HR93" s="46">
        <f t="shared" si="163"/>
        <v>0</v>
      </c>
      <c r="HS93" s="57">
        <f>HQ92*'DEPRECATED - DT-Prelim Calcs'!$C$11+HS92</f>
        <v>-964.09868473735935</v>
      </c>
      <c r="HT93" s="57">
        <f>HT92+0.5*HQ93*'DEPRECATED - DT-Prelim Calcs'!$C$11^2+HS93*'DEPRECATED - DT-Prelim Calcs'!$C$11</f>
        <v>-155869.38636459305</v>
      </c>
      <c r="HU93" s="57">
        <f>MIN('Drive Train'!$F$35-HO92*'DEPRECATED - DT-Prelim Calcs'!$C$21*'Drive Train'!$F$39,HU92+HO$2)</f>
        <v>9.9066666666666681</v>
      </c>
      <c r="HV93" s="57">
        <f>'Drive Train'!$F$35-HO93*'DEPRECATED - DT-Prelim Calcs'!$C$21*'Drive Train'!$F$39</f>
        <v>9.9066666666666681</v>
      </c>
      <c r="HW93" s="1">
        <f>IF(HT93&gt;='Drive Train'!$F$29,1,0)</f>
        <v>0</v>
      </c>
      <c r="HX93" s="57">
        <f t="shared" si="164"/>
        <v>40.740740740740726</v>
      </c>
      <c r="HY93" s="63">
        <f>HY92+'DEPRECATED - DT-Prelim Calcs'!$C$11</f>
        <v>356</v>
      </c>
      <c r="HZ93" s="2">
        <f>IJ93/'Drive Train'!$F$35</f>
        <v>0.78064516129032269</v>
      </c>
      <c r="IA93" s="46">
        <f>IH93*12*60/(PI() * 'Drive Train'!$F$15)/HZ$2*HZ93</f>
        <v>-266389.97241284349</v>
      </c>
      <c r="IB93" s="2">
        <f>('DEPRECATED - DT-Prelim Calcs'!$C$6*HZ93-IA93)/('DEPRECATED - DT-Prelim Calcs'!$C$6*HZ93)*'DEPRECATED - DT-Prelim Calcs'!$C$7*HZ93</f>
        <v>122.33160502913236</v>
      </c>
      <c r="IC93" s="57">
        <f>IB93/'DEPRECATED - DT-Prelim Calcs'!$C$7*('DEPRECATED - DT-Prelim Calcs'!$C$8-'DEPRECATED - DT-Prelim Calcs'!$C$9)+'DEPRECATED - DT-Prelim Calcs'!$C$9</f>
        <v>6515.2082677334774</v>
      </c>
      <c r="ID93" s="57">
        <f t="shared" si="117"/>
        <v>39.999999999999986</v>
      </c>
      <c r="IE93" s="2">
        <f t="shared" si="165"/>
        <v>0.99579519204165001</v>
      </c>
      <c r="IF93" s="57">
        <f>IE93*'DEPRECATED - DT-Prelim Calcs'!$C$21/HZ$2/'DEPRECATED - DT-Prelim Calcs'!$C$19/'DEPRECATED - DT-Prelim Calcs'!$C$18*3.39*'DEPRECATED - DT-Prelim Calcs'!$C$20</f>
        <v>25.773080821789936</v>
      </c>
      <c r="IG93" s="46">
        <f t="shared" si="166"/>
        <v>0</v>
      </c>
      <c r="IH93" s="57">
        <f>IF92*'DEPRECATED - DT-Prelim Calcs'!$C$11+IH92</f>
        <v>-833.81480867728351</v>
      </c>
      <c r="II93" s="57">
        <f>II92+0.5*IF93*'DEPRECATED - DT-Prelim Calcs'!$C$11^2+IH93*'DEPRECATED - DT-Prelim Calcs'!$C$11</f>
        <v>-178410.67145481784</v>
      </c>
      <c r="IJ93" s="57">
        <f>MIN('Drive Train'!$F$35-ID92*'DEPRECATED - DT-Prelim Calcs'!$C$21*'Drive Train'!$F$39,IJ92+ID$2)</f>
        <v>9.6800000000000015</v>
      </c>
      <c r="IK93" s="57">
        <f>'Drive Train'!$F$35-ID93*'DEPRECATED - DT-Prelim Calcs'!$C$21*'Drive Train'!$F$39</f>
        <v>9.6800000000000015</v>
      </c>
      <c r="IL93" s="1">
        <f>IF(II93&gt;='Drive Train'!$F$29,1,0)</f>
        <v>0</v>
      </c>
      <c r="IM93" s="57">
        <f t="shared" si="167"/>
        <v>44.444444444444429</v>
      </c>
      <c r="IN93" s="63">
        <f>IN92+'DEPRECATED - DT-Prelim Calcs'!$C$11</f>
        <v>356</v>
      </c>
      <c r="IO93" s="2">
        <f>IY93/'Drive Train'!$F$35</f>
        <v>0.76236559139784954</v>
      </c>
      <c r="IP93" s="46">
        <f>IW93*12*60/(PI() * 'Drive Train'!$F$15)/IO$2*IO93</f>
        <v>-43526.111019559488</v>
      </c>
      <c r="IQ93" s="2">
        <f>('DEPRECATED - DT-Prelim Calcs'!$C$6*IO93-IP93)/('DEPRECATED - DT-Prelim Calcs'!$C$6*IO93)*'DEPRECATED - DT-Prelim Calcs'!$C$7*IO93</f>
        <v>21.517962905876391</v>
      </c>
      <c r="IR93" s="57">
        <f>IQ93/'DEPRECATED - DT-Prelim Calcs'!$C$7*('DEPRECATED - DT-Prelim Calcs'!$C$8-'DEPRECATED - DT-Prelim Calcs'!$C$9)+'DEPRECATED - DT-Prelim Calcs'!$C$9</f>
        <v>1148.2413447402246</v>
      </c>
      <c r="IS93" s="57">
        <f t="shared" si="118"/>
        <v>43.333333333333321</v>
      </c>
      <c r="IT93" s="2">
        <f t="shared" si="168"/>
        <v>0.99579519204165001</v>
      </c>
      <c r="IU93" s="57">
        <f>IT93*'DEPRECATED - DT-Prelim Calcs'!$C$21/IO$2/'DEPRECATED - DT-Prelim Calcs'!$C$19/'DEPRECATED - DT-Prelim Calcs'!$C$18*3.39*'DEPRECATED - DT-Prelim Calcs'!$C$20</f>
        <v>25.773080821789936</v>
      </c>
      <c r="IV93" s="46">
        <f t="shared" si="169"/>
        <v>0</v>
      </c>
      <c r="IW93" s="57">
        <f>IU92*'DEPRECATED - DT-Prelim Calcs'!$C$11+IW92</f>
        <v>-139.50570946962318</v>
      </c>
      <c r="IX93" s="57">
        <f>IX92+0.5*IU93*'DEPRECATED - DT-Prelim Calcs'!$C$11^2+IW93*'DEPRECATED - DT-Prelim Calcs'!$C$11</f>
        <v>-158322.31047306099</v>
      </c>
      <c r="IY93" s="57">
        <f>MIN('Drive Train'!$F$35-IS92*'DEPRECATED - DT-Prelim Calcs'!$C$21*'Drive Train'!$F$39,IY92+IS$2)</f>
        <v>9.4533333333333349</v>
      </c>
      <c r="IZ93" s="57">
        <f>'Drive Train'!$F$35-IS93*'DEPRECATED - DT-Prelim Calcs'!$C$21*'Drive Train'!$F$39</f>
        <v>9.4533333333333349</v>
      </c>
      <c r="JA93" s="1">
        <f>IF(IX93&gt;='Drive Train'!$F$29,1,0)</f>
        <v>0</v>
      </c>
      <c r="JB93" s="57">
        <f t="shared" si="170"/>
        <v>48.148148148148138</v>
      </c>
      <c r="JC93" s="63">
        <f>JC92+'DEPRECATED - DT-Prelim Calcs'!$C$11</f>
        <v>356</v>
      </c>
      <c r="JD93" s="2">
        <f>JN93/'Drive Train'!$F$35</f>
        <v>0.74408602150537628</v>
      </c>
      <c r="JE93" s="46">
        <f>JL93*12*60/(PI() * 'Drive Train'!$F$15)/JD$2*JD93</f>
        <v>-257577.67407746444</v>
      </c>
      <c r="JF93" s="2">
        <f>('DEPRECATED - DT-Prelim Calcs'!$C$6*JD93-JE93)/('DEPRECATED - DT-Prelim Calcs'!$C$6*JD93)*'DEPRECATED - DT-Prelim Calcs'!$C$7*JD93</f>
        <v>118.25894984966837</v>
      </c>
      <c r="JG93" s="57">
        <f>JF93/'DEPRECATED - DT-Prelim Calcs'!$C$7*('DEPRECATED - DT-Prelim Calcs'!$C$8-'DEPRECATED - DT-Prelim Calcs'!$C$9)+'DEPRECATED - DT-Prelim Calcs'!$C$9</f>
        <v>6298.3943011254987</v>
      </c>
      <c r="JH93" s="57">
        <f t="shared" si="119"/>
        <v>46.666666666666657</v>
      </c>
      <c r="JI93" s="2">
        <f t="shared" si="171"/>
        <v>0.99579519204165001</v>
      </c>
      <c r="JJ93" s="57">
        <f>JI93*'DEPRECATED - DT-Prelim Calcs'!$C$21/JD$2/'DEPRECATED - DT-Prelim Calcs'!$C$19/'DEPRECATED - DT-Prelim Calcs'!$C$18*3.39*'DEPRECATED - DT-Prelim Calcs'!$C$20</f>
        <v>25.773080821789936</v>
      </c>
      <c r="JK93" s="46">
        <f t="shared" si="172"/>
        <v>0</v>
      </c>
      <c r="JL93" s="57">
        <f>JJ92*'DEPRECATED - DT-Prelim Calcs'!$C$11+JL92</f>
        <v>-845.84439262273759</v>
      </c>
      <c r="JM93" s="57">
        <f>JM92+0.5*JJ93*'DEPRECATED - DT-Prelim Calcs'!$C$11^2+JL93*'DEPRECATED - DT-Prelim Calcs'!$C$11</f>
        <v>-179492.94279168666</v>
      </c>
      <c r="JN93" s="57">
        <f>MIN('Drive Train'!$F$35-JH92*'DEPRECATED - DT-Prelim Calcs'!$C$21*'Drive Train'!$F$39,JN92+JH$2)</f>
        <v>9.2266666666666666</v>
      </c>
      <c r="JO93" s="57">
        <f>'Drive Train'!$F$35-JH93*'DEPRECATED - DT-Prelim Calcs'!$C$21*'Drive Train'!$F$39</f>
        <v>9.2266666666666666</v>
      </c>
      <c r="JP93" s="1">
        <f>IF(JM93&gt;='Drive Train'!$F$29,1,0)</f>
        <v>0</v>
      </c>
      <c r="JQ93" s="57">
        <f>MIN(JG93,'DEPRECATED - DT-Prelim Calcs'!$C$10)*'DEPRECATED - DT-Prelim Calcs'!$C$11*1000/60/60</f>
        <v>103.33333333333333</v>
      </c>
      <c r="JR93" s="63">
        <f>JR92+'DEPRECATED - DT-Prelim Calcs'!$C$11</f>
        <v>356</v>
      </c>
      <c r="JS93" s="2">
        <f>KC93/'Drive Train'!$F$35</f>
        <v>0.72580645161290325</v>
      </c>
      <c r="JT93" s="46">
        <f>KA93*12*60/(PI() * 'Drive Train'!$F$15)/JS$2*JS93</f>
        <v>-335170.22433755401</v>
      </c>
      <c r="JU93" s="2">
        <f>('DEPRECATED - DT-Prelim Calcs'!$C$6*JS93-JT93)/('DEPRECATED - DT-Prelim Calcs'!$C$6*JS93)*'DEPRECATED - DT-Prelim Calcs'!$C$7*JS93</f>
        <v>153.29895727324737</v>
      </c>
      <c r="JV93" s="57">
        <f>JU93/'DEPRECATED - DT-Prelim Calcs'!$C$7*('DEPRECATED - DT-Prelim Calcs'!$C$8-'DEPRECATED - DT-Prelim Calcs'!$C$9)+'DEPRECATED - DT-Prelim Calcs'!$C$9</f>
        <v>8163.8021652106372</v>
      </c>
      <c r="JW93" s="57">
        <f t="shared" si="120"/>
        <v>49.999999999999993</v>
      </c>
      <c r="JX93" s="2">
        <f t="shared" si="173"/>
        <v>0.99579519204165001</v>
      </c>
      <c r="JY93" s="57">
        <f>JX93*'DEPRECATED - DT-Prelim Calcs'!$C$21/JS$2/'DEPRECATED - DT-Prelim Calcs'!$C$19/'DEPRECATED - DT-Prelim Calcs'!$C$18*3.39*'DEPRECATED - DT-Prelim Calcs'!$C$20</f>
        <v>25.773080821789936</v>
      </c>
      <c r="JZ93" s="46">
        <f t="shared" si="174"/>
        <v>0</v>
      </c>
      <c r="KA93" s="57">
        <f>JY92*'DEPRECATED - DT-Prelim Calcs'!$C$11+KA92</f>
        <v>-1128.3660456412636</v>
      </c>
      <c r="KB93" s="57">
        <f>KB92+0.5*JY93*'DEPRECATED - DT-Prelim Calcs'!$C$11^2+KA93*'DEPRECATED - DT-Prelim Calcs'!$C$11</f>
        <v>-159131.62620899611</v>
      </c>
      <c r="KC93" s="57">
        <f>MIN('Drive Train'!$F$35-JW92*'DEPRECATED - DT-Prelim Calcs'!$C$21*'Drive Train'!$F$39,KC92+JW$2)</f>
        <v>9</v>
      </c>
      <c r="KD93" s="57">
        <f>'Drive Train'!$F$35-JW93*'DEPRECATED - DT-Prelim Calcs'!$C$21*'Drive Train'!$F$39</f>
        <v>9</v>
      </c>
      <c r="KE93" s="1">
        <f>IF(KB93&gt;='Drive Train'!$F$29,1,0)</f>
        <v>0</v>
      </c>
      <c r="KF93" s="57">
        <f>MIN(JV93,'DEPRECATED - DT-Prelim Calcs'!$C$10)*'DEPRECATED - DT-Prelim Calcs'!$C$11*1000/60/60</f>
        <v>103.33333333333333</v>
      </c>
      <c r="KG93" s="63">
        <f>KG92+'DEPRECATED - DT-Prelim Calcs'!$C$11</f>
        <v>356</v>
      </c>
      <c r="KH93" s="2">
        <f>KR93/'Drive Train'!$F$35</f>
        <v>0.7075268817204301</v>
      </c>
      <c r="KI93" s="46">
        <f>KP93*12*60/(PI() * 'Drive Train'!$F$15)/KH$2*KH93</f>
        <v>5642.9265484790976</v>
      </c>
      <c r="KJ93" s="2">
        <f>('DEPRECATED - DT-Prelim Calcs'!$C$6*KH93-KI93)/('DEPRECATED - DT-Prelim Calcs'!$C$6*KH93)*'DEPRECATED - DT-Prelim Calcs'!$C$7*KH93</f>
        <v>-0.84635233172067259</v>
      </c>
      <c r="KK93" s="57">
        <f>KJ93/'DEPRECATED - DT-Prelim Calcs'!$C$7*('DEPRECATED - DT-Prelim Calcs'!$C$8-'DEPRECATED - DT-Prelim Calcs'!$C$9)+'DEPRECATED - DT-Prelim Calcs'!$C$9</f>
        <v>-42.356848199071486</v>
      </c>
      <c r="KL93" s="57">
        <f t="shared" si="121"/>
        <v>-42.356848199071486</v>
      </c>
      <c r="KM93" s="2">
        <f t="shared" si="175"/>
        <v>-1.4302625453400664</v>
      </c>
      <c r="KN93" s="57">
        <f>KM93*'DEPRECATED - DT-Prelim Calcs'!$C$21/KH$2/'DEPRECATED - DT-Prelim Calcs'!$C$19/'DEPRECATED - DT-Prelim Calcs'!$C$18*3.39*'DEPRECATED - DT-Prelim Calcs'!$C$20</f>
        <v>-37.017925444941021</v>
      </c>
      <c r="KO93" s="46">
        <f t="shared" si="176"/>
        <v>1</v>
      </c>
      <c r="KP93" s="57">
        <f>KN92*'DEPRECATED - DT-Prelim Calcs'!$C$11+KP92</f>
        <v>19.487981357195423</v>
      </c>
      <c r="KQ93" s="57">
        <f>KQ92+0.5*KN93*'DEPRECATED - DT-Prelim Calcs'!$C$11^2+KP93*'DEPRECATED - DT-Prelim Calcs'!$C$11</f>
        <v>-187945.32800478183</v>
      </c>
      <c r="KR93" s="57">
        <f>MIN('Drive Train'!$F$35-KL92*'DEPRECATED - DT-Prelim Calcs'!$C$21*'Drive Train'!$F$39,KR92+KL$2)</f>
        <v>8.7733333333333334</v>
      </c>
      <c r="KS93" s="57">
        <f>'Drive Train'!$F$35-KL93*'DEPRECATED - DT-Prelim Calcs'!$C$21*'Drive Train'!$F$39</f>
        <v>15.280265677536862</v>
      </c>
      <c r="KT93" s="1">
        <f>IF(KQ93&gt;='Drive Train'!$F$29,1,0)</f>
        <v>0</v>
      </c>
      <c r="KU93" s="57">
        <f>MIN(KK93,'DEPRECATED - DT-Prelim Calcs'!$C$10)*'DEPRECATED - DT-Prelim Calcs'!$C$11*1000/60/60</f>
        <v>-47.063164665634986</v>
      </c>
      <c r="KV93" s="63">
        <f>KV92+'DEPRECATED - DT-Prelim Calcs'!$C$11</f>
        <v>356</v>
      </c>
      <c r="KW93" s="2">
        <f>LG93/'Drive Train'!$F$35</f>
        <v>0.68924731182795695</v>
      </c>
      <c r="KX93" s="46">
        <f>LE93*12*60/(PI() * 'Drive Train'!$F$15)/KW$2*KW93</f>
        <v>-133475.40997359983</v>
      </c>
      <c r="KY93" s="2">
        <f>('DEPRECATED - DT-Prelim Calcs'!$C$6*KW93-KX93)/('DEPRECATED - DT-Prelim Calcs'!$C$6*KW93)*'DEPRECATED - DT-Prelim Calcs'!$C$7*KW93</f>
        <v>62.013006853846015</v>
      </c>
      <c r="KZ93" s="57">
        <f>KY93/'DEPRECATED - DT-Prelim Calcs'!$C$7*('DEPRECATED - DT-Prelim Calcs'!$C$8-'DEPRECATED - DT-Prelim Calcs'!$C$9)+'DEPRECATED - DT-Prelim Calcs'!$C$9</f>
        <v>3304.0563399786074</v>
      </c>
      <c r="LA93" s="57">
        <f t="shared" si="122"/>
        <v>56.666666666666664</v>
      </c>
      <c r="LB93" s="2">
        <f t="shared" si="177"/>
        <v>0.99579519204165001</v>
      </c>
      <c r="LC93" s="57">
        <f>LB93*'DEPRECATED - DT-Prelim Calcs'!$C$21/KW$2/'DEPRECATED - DT-Prelim Calcs'!$C$19/'DEPRECATED - DT-Prelim Calcs'!$C$18*3.39*'DEPRECATED - DT-Prelim Calcs'!$C$20</f>
        <v>25.773080821789936</v>
      </c>
      <c r="LD93" s="46">
        <f t="shared" si="178"/>
        <v>0</v>
      </c>
      <c r="LE93" s="57">
        <f>LC92*'DEPRECATED - DT-Prelim Calcs'!$C$11+LE92</f>
        <v>-473.18567201000792</v>
      </c>
      <c r="LF93" s="57">
        <f>LF92+0.5*LC93*'DEPRECATED - DT-Prelim Calcs'!$C$11^2+LE93*'DEPRECATED - DT-Prelim Calcs'!$C$11</f>
        <v>-179091.86289670164</v>
      </c>
      <c r="LG93" s="57">
        <f>MIN('Drive Train'!$F$35-LA92*'DEPRECATED - DT-Prelim Calcs'!$C$21*'Drive Train'!$F$39,LG92+LA$2)</f>
        <v>8.5466666666666669</v>
      </c>
      <c r="LH93" s="57">
        <f>'Drive Train'!$F$35-LA93*'DEPRECATED - DT-Prelim Calcs'!$C$21*'Drive Train'!$F$39</f>
        <v>8.5466666666666669</v>
      </c>
      <c r="LI93" s="1">
        <f>IF(LF93&gt;='Drive Train'!$F$29,1,0)</f>
        <v>0</v>
      </c>
      <c r="LJ93" s="57">
        <f>MIN(KZ93,'DEPRECATED - DT-Prelim Calcs'!$C$10)*'DEPRECATED - DT-Prelim Calcs'!$C$11*1000/60/60</f>
        <v>103.33333333333333</v>
      </c>
      <c r="LK93" s="63">
        <f>LK92+'DEPRECATED - DT-Prelim Calcs'!$C$11</f>
        <v>356</v>
      </c>
      <c r="LL93" s="2">
        <f>LV93/'Drive Train'!$F$35</f>
        <v>0.67096774193548392</v>
      </c>
      <c r="LM93" s="46">
        <f>LT93*12*60/(PI() * 'Drive Train'!$F$15)/LL$2*LL93</f>
        <v>-46862.262815339956</v>
      </c>
      <c r="LN93" s="2">
        <f>('DEPRECATED - DT-Prelim Calcs'!$C$6*LL93-LM93)/('DEPRECATED - DT-Prelim Calcs'!$C$6*LL93)*'DEPRECATED - DT-Prelim Calcs'!$C$7*LL93</f>
        <v>22.806160472880524</v>
      </c>
      <c r="LO93" s="57">
        <f>LN93/'DEPRECATED - DT-Prelim Calcs'!$C$7*('DEPRECATED - DT-Prelim Calcs'!$C$8-'DEPRECATED - DT-Prelim Calcs'!$C$9)+'DEPRECATED - DT-Prelim Calcs'!$C$9</f>
        <v>1216.8204932243036</v>
      </c>
      <c r="LP93" s="57">
        <f t="shared" si="123"/>
        <v>60</v>
      </c>
      <c r="LQ93" s="2">
        <f t="shared" si="179"/>
        <v>0.99579519204165001</v>
      </c>
      <c r="LR93" s="57">
        <f>LQ93*'DEPRECATED - DT-Prelim Calcs'!$C$21/LL$2/'DEPRECATED - DT-Prelim Calcs'!$C$19/'DEPRECATED - DT-Prelim Calcs'!$C$18*3.39*'DEPRECATED - DT-Prelim Calcs'!$C$20</f>
        <v>25.773080821789936</v>
      </c>
      <c r="LS93" s="46">
        <f t="shared" si="180"/>
        <v>0</v>
      </c>
      <c r="LT93" s="57">
        <f>LR92*'DEPRECATED - DT-Prelim Calcs'!$C$11+LT92</f>
        <v>-170.65814374094418</v>
      </c>
      <c r="LU93" s="57">
        <f>LU92+0.5*LR93*'DEPRECATED - DT-Prelim Calcs'!$C$11^2+LT93*'DEPRECATED - DT-Prelim Calcs'!$C$11</f>
        <v>-173934.74307006551</v>
      </c>
      <c r="LV93" s="57">
        <f>MIN('Drive Train'!$F$35-LP92*'DEPRECATED - DT-Prelim Calcs'!$C$21*'Drive Train'!$F$39,LV92+LP$2)</f>
        <v>8.32</v>
      </c>
      <c r="LW93" s="57">
        <f>'Drive Train'!$F$35-LP93*'DEPRECATED - DT-Prelim Calcs'!$C$21*'Drive Train'!$F$39</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Train'!$AA$49 + V93*(1-'Drive Train'!$AA$49))</f>
        <v>0</v>
      </c>
      <c r="W94" s="57">
        <f t="shared" si="96"/>
        <v>0</v>
      </c>
      <c r="X94" s="2">
        <f>MAX(MIN(IF(AND(AI93=1,AG94&lt;0),-1,1)*(W94-$C$9)/($C$8-$C$9)*$C$7-$C$29*AE94/T$2 -  AI93*$C$29/2,X$2),MAX(X$4:X93)*-1)</f>
        <v>-0.2458281045106315</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Train'!$F$39,AG93+W$2)-$C$3,IF(AE93-1&lt;=0,0,IF($C$32=Motors!$C$29,MAX(MAX(AG$4:AG93)*-1,AG93-W$2),MAX(0,MAX(AG$4:AG93)*-1,AG93-W$2))))</f>
        <v>0</v>
      </c>
      <c r="AH94" s="57">
        <f>'Drive Train'!$F$35-ABS(W94)*'DEPRECATED - DT-Prelim Calcs'!$C$21*'Drive Train'!$F$39</f>
        <v>12.4</v>
      </c>
      <c r="AI94" s="1">
        <f>IF(AJ94&gt;='Drive Train'!$F$29,1,0)</f>
        <v>1</v>
      </c>
      <c r="AJ94" s="57">
        <f>AJ93+0.5*Y94*'DEPRECATED - DT-Prelim Calcs'!$C$11^2+AE94*'DEPRECATED - DT-Prelim Calcs'!$C$11</f>
        <v>784.33981740885292</v>
      </c>
      <c r="AK94" s="57">
        <f t="shared" si="181"/>
        <v>0</v>
      </c>
      <c r="AL94" s="63">
        <f>AL93+'DEPRECATED - DT-Prelim Calcs'!$C$11</f>
        <v>360</v>
      </c>
      <c r="AM94" s="2">
        <f>AW94/'Drive Train'!$F$35</f>
        <v>0.88882649225250177</v>
      </c>
      <c r="AN94" s="46">
        <f>AU94*12*60/(PI() * 'Drive Train'!$F$15)/AM$2*AM94</f>
        <v>4007.4131717638752</v>
      </c>
      <c r="AO94" s="2">
        <f>('DEPRECATED - DT-Prelim Calcs'!$C$6*AM94-AN94)/('DEPRECATED - DT-Prelim Calcs'!$C$6*AM94)*'DEPRECATED - DT-Prelim Calcs'!$C$7*AM94</f>
        <v>0.33008953039026678</v>
      </c>
      <c r="AP94" s="57">
        <f>AO94/'DEPRECATED - DT-Prelim Calcs'!$C$7*('DEPRECATED - DT-Prelim Calcs'!$C$8-'DEPRECATED - DT-Prelim Calcs'!$C$9)+'DEPRECATED - DT-Prelim Calcs'!$C$9</f>
        <v>20.272816078452792</v>
      </c>
      <c r="AQ94" s="57">
        <f t="shared" si="105"/>
        <v>20.272816078452792</v>
      </c>
      <c r="AR94" s="2">
        <f t="shared" si="125"/>
        <v>-3.8584163641885993E-10</v>
      </c>
      <c r="AS94" s="57">
        <f>AR94*'DEPRECATED - DT-Prelim Calcs'!$C$21/AM$2/'DEPRECATED - DT-Prelim Calcs'!$C$19/'DEPRECATED - DT-Prelim Calcs'!$C$18*3.39*'DEPRECATED - DT-Prelim Calcs'!$C$20</f>
        <v>-2.7961691044571039E-9</v>
      </c>
      <c r="AT94" s="46">
        <f t="shared" si="126"/>
        <v>0</v>
      </c>
      <c r="AU94" s="57">
        <f>AS93*'DEPRECATED - DT-Prelim Calcs'!$C$11+AU93</f>
        <v>39.345448715090214</v>
      </c>
      <c r="AV94" s="57">
        <f>AV93+0.5*AS94*'DEPRECATED - DT-Prelim Calcs'!$C$11^2+AU94*'DEPRECATED - DT-Prelim Calcs'!$C$11</f>
        <v>14121.562359400343</v>
      </c>
      <c r="AW94" s="57">
        <f>MIN('Drive Train'!$F$35-AQ93*'DEPRECATED - DT-Prelim Calcs'!$C$21*'Drive Train'!$F$39,AW93+AQ$2)</f>
        <v>11.021448503931023</v>
      </c>
      <c r="AX94" s="57">
        <f>'Drive Train'!$F$35-AQ94*'DEPRECATED - DT-Prelim Calcs'!$C$21*'Drive Train'!$F$39</f>
        <v>11.021448506665211</v>
      </c>
      <c r="AY94" s="1">
        <f>IF(AV94&gt;='Drive Train'!$F$29,1,0)</f>
        <v>1</v>
      </c>
      <c r="AZ94" s="57">
        <f t="shared" si="127"/>
        <v>22.525351198280877</v>
      </c>
      <c r="BA94" s="63">
        <f>BA93+'DEPRECATED - DT-Prelim Calcs'!$C$11</f>
        <v>360</v>
      </c>
      <c r="BB94" s="2">
        <f>BL94/'Drive Train'!$F$35</f>
        <v>0.48999999999999994</v>
      </c>
      <c r="BC94" s="46">
        <f>BJ94*12*60/(PI() * 'Drive Train'!$F$15)/BB$2*BB94</f>
        <v>5110.3495910528682</v>
      </c>
      <c r="BD94" s="2">
        <f>('DEPRECATED - DT-Prelim Calcs'!$C$6*BB94-BC94)/('DEPRECATED - DT-Prelim Calcs'!$C$6*BB94)*'DEPRECATED - DT-Prelim Calcs'!$C$7*BB94</f>
        <v>-1.1297833985811281</v>
      </c>
      <c r="BE94" s="57">
        <f>BD94/'DEPRECATED - DT-Prelim Calcs'!$C$7*('DEPRECATED - DT-Prelim Calcs'!$C$8-'DEPRECATED - DT-Prelim Calcs'!$C$9)+'DEPRECATED - DT-Prelim Calcs'!$C$9</f>
        <v>-57.44573030620694</v>
      </c>
      <c r="BF94" s="57">
        <f t="shared" si="106"/>
        <v>-57.44573030620694</v>
      </c>
      <c r="BG94" s="2">
        <f t="shared" si="128"/>
        <v>-1.893336332415519</v>
      </c>
      <c r="BH94" s="57">
        <f>BG94*'DEPRECATED - DT-Prelim Calcs'!$C$21/BB$2/'DEPRECATED - DT-Prelim Calcs'!$C$19/'DEPRECATED - DT-Prelim Calcs'!$C$18*3.39*'DEPRECATED - DT-Prelim Calcs'!$C$20</f>
        <v>-19.819055495403216</v>
      </c>
      <c r="BI94" s="46">
        <f t="shared" si="129"/>
        <v>1</v>
      </c>
      <c r="BJ94" s="57">
        <f>BH93*'DEPRECATED - DT-Prelim Calcs'!$C$11+BJ93</f>
        <v>63.008778385114994</v>
      </c>
      <c r="BK94" s="57">
        <f>BK93+0.5*BH94*'DEPRECATED - DT-Prelim Calcs'!$C$11^2+BJ94*'DEPRECATED - DT-Prelim Calcs'!$C$11</f>
        <v>8445.0663249433983</v>
      </c>
      <c r="BL94" s="57">
        <f>MIN('Drive Train'!$F$35-BF93*'DEPRECATED - DT-Prelim Calcs'!$C$21*'Drive Train'!$F$39,BL93+BF$2)</f>
        <v>6.0759999999999996</v>
      </c>
      <c r="BM94" s="57">
        <f>'Drive Train'!$F$35-BF94*'DEPRECATED - DT-Prelim Calcs'!$C$21*'Drive Train'!$F$39</f>
        <v>16.306309660822073</v>
      </c>
      <c r="BN94" s="1">
        <f>IF(BK94&gt;='Drive Train'!$F$29,1,0)</f>
        <v>1</v>
      </c>
      <c r="BO94" s="57">
        <f t="shared" si="130"/>
        <v>-63.828589229118826</v>
      </c>
      <c r="BP94" s="63">
        <f>BP93+'DEPRECATED - DT-Prelim Calcs'!$C$11</f>
        <v>360</v>
      </c>
      <c r="BQ94" s="2">
        <f>CA94/'Drive Train'!$F$35</f>
        <v>0.48999999999999994</v>
      </c>
      <c r="BR94" s="46">
        <f>BY94*12*60/(PI() * 'Drive Train'!$F$15)/BQ$2*BQ94</f>
        <v>7400.6686981397261</v>
      </c>
      <c r="BS94" s="2">
        <f>('DEPRECATED - DT-Prelim Calcs'!$C$6*BQ94-BR94)/('DEPRECATED - DT-Prelim Calcs'!$C$6*BQ94)*'DEPRECATED - DT-Prelim Calcs'!$C$7*BQ94</f>
        <v>-2.1653685858380376</v>
      </c>
      <c r="BT94" s="57">
        <f>BS94/'DEPRECATED - DT-Prelim Calcs'!$C$7*('DEPRECATED - DT-Prelim Calcs'!$C$8-'DEPRECATED - DT-Prelim Calcs'!$C$9)+'DEPRECATED - DT-Prelim Calcs'!$C$9</f>
        <v>-112.57667616722831</v>
      </c>
      <c r="BU94" s="57">
        <f t="shared" si="107"/>
        <v>-112.57667616722831</v>
      </c>
      <c r="BV94" s="2">
        <f t="shared" si="131"/>
        <v>-3.2711250895994004</v>
      </c>
      <c r="BW94" s="57">
        <f>BV94*'DEPRECATED - DT-Prelim Calcs'!$C$21/BQ$2/'DEPRECATED - DT-Prelim Calcs'!$C$19/'DEPRECATED - DT-Prelim Calcs'!$C$18*3.39*'DEPRECATED - DT-Prelim Calcs'!$C$20</f>
        <v>-44.777300331807247</v>
      </c>
      <c r="BX94" s="46">
        <f t="shared" si="132"/>
        <v>1</v>
      </c>
      <c r="BY94" s="57">
        <f>BW93*'DEPRECATED - DT-Prelim Calcs'!$C$11+BY93</f>
        <v>69.777570269290834</v>
      </c>
      <c r="BZ94" s="57">
        <f>BZ93+0.5*BW94*'DEPRECATED - DT-Prelim Calcs'!$C$11^2+BY94*'DEPRECATED - DT-Prelim Calcs'!$C$11</f>
        <v>-6680.5490450637208</v>
      </c>
      <c r="CA94" s="57">
        <f>MIN('Drive Train'!$F$35-BU93*'DEPRECATED - DT-Prelim Calcs'!$C$21*'Drive Train'!$F$39,CA93+BU$2)</f>
        <v>6.0759999999999996</v>
      </c>
      <c r="CB94" s="57">
        <f>'Drive Train'!$F$35-BU94*'DEPRECATED - DT-Prelim Calcs'!$C$21*'Drive Train'!$F$39</f>
        <v>20.055213979371526</v>
      </c>
      <c r="CC94" s="1">
        <f>IF(BZ94&gt;='Drive Train'!$F$29,1,0)</f>
        <v>0</v>
      </c>
      <c r="CD94" s="57">
        <f t="shared" si="133"/>
        <v>-125.08519574136479</v>
      </c>
      <c r="CE94" s="63">
        <f>CE93+'DEPRECATED - DT-Prelim Calcs'!$C$11</f>
        <v>360</v>
      </c>
      <c r="CF94" s="2">
        <f>CP94/'Drive Train'!$F$35</f>
        <v>2.0524335428387173</v>
      </c>
      <c r="CG94" s="46">
        <f>CN94*12*60/(PI() * 'Drive Train'!$F$15)/CF$2*CF94</f>
        <v>-150211.12744344628</v>
      </c>
      <c r="CH94" s="2">
        <f>('DEPRECATED - DT-Prelim Calcs'!$C$6*CF94-CG94)/('DEPRECATED - DT-Prelim Calcs'!$C$6*CF94)*'DEPRECATED - DT-Prelim Calcs'!$C$7*CF94</f>
        <v>72.865467490906511</v>
      </c>
      <c r="CI94" s="57">
        <f>CH94/'DEPRECATED - DT-Prelim Calcs'!$C$7*('DEPRECATED - DT-Prelim Calcs'!$C$8-'DEPRECATED - DT-Prelim Calcs'!$C$9)+'DEPRECATED - DT-Prelim Calcs'!$C$9</f>
        <v>3881.8035182918279</v>
      </c>
      <c r="CJ94" s="57">
        <f t="shared" si="108"/>
        <v>93</v>
      </c>
      <c r="CK94" s="2">
        <f t="shared" si="134"/>
        <v>1.5241763143494644</v>
      </c>
      <c r="CL94" s="57">
        <f>CK94*'DEPRECATED - DT-Prelim Calcs'!$C$21/CF$2/'DEPRECATED - DT-Prelim Calcs'!$C$19/'DEPRECATED - DT-Prelim Calcs'!$C$18*3.39*'DEPRECATED - DT-Prelim Calcs'!$C$20</f>
        <v>25.773080821789936</v>
      </c>
      <c r="CM94" s="46">
        <f t="shared" si="135"/>
        <v>0</v>
      </c>
      <c r="CN94" s="57">
        <f>CL93*'DEPRECATED - DT-Prelim Calcs'!$C$11+CN93</f>
        <v>-273.71814541485833</v>
      </c>
      <c r="CO94" s="57">
        <f>CO93+0.5*CL94*'DEPRECATED - DT-Prelim Calcs'!$C$11^2+CN94*'DEPRECATED - DT-Prelim Calcs'!$C$11</f>
        <v>-26947.045128147129</v>
      </c>
      <c r="CP94" s="57">
        <f>MIN('Drive Train'!$F$35-CJ93*'DEPRECATED - DT-Prelim Calcs'!$C$21*'Drive Train'!$F$39,CP93+CJ$2)</f>
        <v>25.450175931200096</v>
      </c>
      <c r="CQ94" s="57">
        <f>'Drive Train'!$F$35-CJ94*'DEPRECATED - DT-Prelim Calcs'!$C$21*'Drive Train'!$F$39</f>
        <v>6.0759999999999996</v>
      </c>
      <c r="CR94" s="1">
        <f>IF(CO94&gt;='Drive Train'!$F$29,1,0)</f>
        <v>0</v>
      </c>
      <c r="CS94" s="57">
        <f t="shared" si="136"/>
        <v>103.33333333333333</v>
      </c>
      <c r="CT94" s="63">
        <f>CT93+'DEPRECATED - DT-Prelim Calcs'!$C$11</f>
        <v>360</v>
      </c>
      <c r="CU94" s="2">
        <f>DE94/'Drive Train'!$F$35</f>
        <v>0.48999999999999994</v>
      </c>
      <c r="CV94" s="46">
        <f>DC94*12*60/(PI() * 'Drive Train'!$F$15)/CU$2*CU94</f>
        <v>-19802.472494296762</v>
      </c>
      <c r="CW94" s="2">
        <f>('DEPRECATED - DT-Prelim Calcs'!$C$6*CU94-CV94)/('DEPRECATED - DT-Prelim Calcs'!$C$6*CU94)*'DEPRECATED - DT-Prelim Calcs'!$C$7*CU94</f>
        <v>10.134738407364953</v>
      </c>
      <c r="CX94" s="57">
        <f>CW94/'DEPRECATED - DT-Prelim Calcs'!$C$7*('DEPRECATED - DT-Prelim Calcs'!$C$8-'DEPRECATED - DT-Prelim Calcs'!$C$9)+'DEPRECATED - DT-Prelim Calcs'!$C$9</f>
        <v>542.23814840868204</v>
      </c>
      <c r="CY94" s="57">
        <f t="shared" si="109"/>
        <v>93</v>
      </c>
      <c r="CZ94" s="2">
        <f t="shared" si="137"/>
        <v>1.2803081040535502</v>
      </c>
      <c r="DA94" s="57">
        <f>CZ94*'DEPRECATED - DT-Prelim Calcs'!$C$21/CU$2/'DEPRECATED - DT-Prelim Calcs'!$C$19/'DEPRECATED - DT-Prelim Calcs'!$C$18*3.39*'DEPRECATED - DT-Prelim Calcs'!$C$20</f>
        <v>25.773080821789936</v>
      </c>
      <c r="DB94" s="46">
        <f t="shared" si="138"/>
        <v>0</v>
      </c>
      <c r="DC94" s="57">
        <f>DA93*'DEPRECATED - DT-Prelim Calcs'!$C$11+DC93</f>
        <v>-126.96184104285034</v>
      </c>
      <c r="DD94" s="57">
        <f>DD93+0.5*DA94*'DEPRECATED - DT-Prelim Calcs'!$C$11^2+DC94*'DEPRECATED - DT-Prelim Calcs'!$C$11</f>
        <v>-47373.293156965839</v>
      </c>
      <c r="DE94" s="57">
        <f>MIN('Drive Train'!$F$35-CY93*'DEPRECATED - DT-Prelim Calcs'!$C$21*'Drive Train'!$F$39,DE93+CY$2)</f>
        <v>6.0759999999999996</v>
      </c>
      <c r="DF94" s="57">
        <f>'Drive Train'!$F$35-CY94*'DEPRECATED - DT-Prelim Calcs'!$C$21*'Drive Train'!$F$39</f>
        <v>6.0759999999999996</v>
      </c>
      <c r="DG94" s="1">
        <f>IF(DD94&gt;='Drive Train'!$F$29,1,0)</f>
        <v>0</v>
      </c>
      <c r="DH94" s="57">
        <f t="shared" si="139"/>
        <v>103.33333333333333</v>
      </c>
      <c r="DI94" s="63">
        <f>DI93+'DEPRECATED - DT-Prelim Calcs'!$C$11</f>
        <v>360</v>
      </c>
      <c r="DJ94" s="2">
        <f>DT94/'Drive Train'!$F$35</f>
        <v>0.48999999999999994</v>
      </c>
      <c r="DK94" s="46">
        <f>DR94*12*60/(PI() * 'Drive Train'!$F$15)/DJ$2*DJ94</f>
        <v>-15583.273206484524</v>
      </c>
      <c r="DL94" s="2">
        <f>('DEPRECATED - DT-Prelim Calcs'!$C$6*DJ94-DK94)/('DEPRECATED - DT-Prelim Calcs'!$C$6*DJ94)*'DEPRECATED - DT-Prelim Calcs'!$C$7*DJ94</f>
        <v>8.2269953897988177</v>
      </c>
      <c r="DM94" s="57">
        <f>DL94/'DEPRECATED - DT-Prelim Calcs'!$C$7*('DEPRECATED - DT-Prelim Calcs'!$C$8-'DEPRECATED - DT-Prelim Calcs'!$C$9)+'DEPRECATED - DT-Prelim Calcs'!$C$9</f>
        <v>440.67655954821095</v>
      </c>
      <c r="DN94" s="57">
        <f t="shared" si="110"/>
        <v>93</v>
      </c>
      <c r="DO94" s="2">
        <f t="shared" si="140"/>
        <v>1.1037138828047846</v>
      </c>
      <c r="DP94" s="57">
        <f>DO94*'DEPRECATED - DT-Prelim Calcs'!$C$21/DJ$2/'DEPRECATED - DT-Prelim Calcs'!$C$19/'DEPRECATED - DT-Prelim Calcs'!$C$18*3.39*'DEPRECATED - DT-Prelim Calcs'!$C$20</f>
        <v>25.773080821789936</v>
      </c>
      <c r="DQ94" s="46">
        <f t="shared" si="141"/>
        <v>0</v>
      </c>
      <c r="DR94" s="57">
        <f>DP93*'DEPRECATED - DT-Prelim Calcs'!$C$11+DR93</f>
        <v>-86.130008135774901</v>
      </c>
      <c r="DS94" s="57">
        <f>DS93+0.5*DP94*'DEPRECATED - DT-Prelim Calcs'!$C$11^2+DR94*'DEPRECATED - DT-Prelim Calcs'!$C$11</f>
        <v>-105795.8665065665</v>
      </c>
      <c r="DT94" s="57">
        <f>MIN('Drive Train'!$F$35-DN93*'DEPRECATED - DT-Prelim Calcs'!$C$21*'Drive Train'!$F$39,DT93+DN$2)</f>
        <v>6.0759999999999996</v>
      </c>
      <c r="DU94" s="57">
        <f>'Drive Train'!$F$35-DN94*'DEPRECATED - DT-Prelim Calcs'!$C$21*'Drive Train'!$F$39</f>
        <v>6.0759999999999996</v>
      </c>
      <c r="DV94" s="1">
        <f>IF(DS94&gt;='Drive Train'!$F$29,1,0)</f>
        <v>0</v>
      </c>
      <c r="DW94" s="57">
        <f t="shared" si="142"/>
        <v>103.33333333333333</v>
      </c>
      <c r="DX94" s="63">
        <f>DX93+'DEPRECATED - DT-Prelim Calcs'!$C$11</f>
        <v>360</v>
      </c>
      <c r="DY94" s="2">
        <f>EI94/'Drive Train'!$F$35</f>
        <v>0.48999999999999994</v>
      </c>
      <c r="DZ94" s="46">
        <f>EG94*12*60/(PI() * 'Drive Train'!$F$15)/DY$2*DY94</f>
        <v>-169594.7834116584</v>
      </c>
      <c r="EA94" s="2">
        <f>('DEPRECATED - DT-Prelim Calcs'!$C$6*DY94-DZ94)/('DEPRECATED - DT-Prelim Calcs'!$C$6*DY94)*'DEPRECATED - DT-Prelim Calcs'!$C$7*DY94</f>
        <v>77.864469985384005</v>
      </c>
      <c r="EB94" s="57">
        <f>EA94/'DEPRECATED - DT-Prelim Calcs'!$C$7*('DEPRECATED - DT-Prelim Calcs'!$C$8-'DEPRECATED - DT-Prelim Calcs'!$C$9)+'DEPRECATED - DT-Prelim Calcs'!$C$9</f>
        <v>4147.9329871887003</v>
      </c>
      <c r="EC94" s="57">
        <f t="shared" si="111"/>
        <v>93</v>
      </c>
      <c r="ED94" s="2">
        <f t="shared" si="143"/>
        <v>0.96993038185874991</v>
      </c>
      <c r="EE94" s="57">
        <f>ED94*'DEPRECATED - DT-Prelim Calcs'!$C$21/DY$2/'DEPRECATED - DT-Prelim Calcs'!$C$19/'DEPRECATED - DT-Prelim Calcs'!$C$18*3.39*'DEPRECATED - DT-Prelim Calcs'!$C$20</f>
        <v>25.773080821789936</v>
      </c>
      <c r="EF94" s="46">
        <f t="shared" si="144"/>
        <v>0</v>
      </c>
      <c r="EG94" s="57">
        <f>EE93*'DEPRECATED - DT-Prelim Calcs'!$C$11+EG93</f>
        <v>-823.74416458444375</v>
      </c>
      <c r="EH94" s="57">
        <f>EH93+0.5*EE94*'DEPRECATED - DT-Prelim Calcs'!$C$11^2+EG94*'DEPRECATED - DT-Prelim Calcs'!$C$11</f>
        <v>-151562.12937046037</v>
      </c>
      <c r="EI94" s="57">
        <f>MIN('Drive Train'!$F$35-EC93*'DEPRECATED - DT-Prelim Calcs'!$C$21*'Drive Train'!$F$39,EI93+EC$2)</f>
        <v>6.0759999999999996</v>
      </c>
      <c r="EJ94" s="57">
        <f>'Drive Train'!$F$35-EC94*'DEPRECATED - DT-Prelim Calcs'!$C$21*'Drive Train'!$F$39</f>
        <v>6.0759999999999996</v>
      </c>
      <c r="EK94" s="1">
        <f>IF(EH94&gt;='Drive Train'!$F$29,1,0)</f>
        <v>0</v>
      </c>
      <c r="EL94" s="57">
        <f t="shared" si="145"/>
        <v>103.33333333333333</v>
      </c>
      <c r="EM94" s="63">
        <f>EM93+'DEPRECATED - DT-Prelim Calcs'!$C$11</f>
        <v>360</v>
      </c>
      <c r="EN94" s="2">
        <f>EX94/'Drive Train'!$F$35</f>
        <v>0.48999999999999994</v>
      </c>
      <c r="EO94" s="46">
        <f>EV94*12*60/(PI() * 'Drive Train'!$F$15)/EN$2*EN94</f>
        <v>-50478.461298382361</v>
      </c>
      <c r="EP94" s="2">
        <f>('DEPRECATED - DT-Prelim Calcs'!$C$6*EN94-EO94)/('DEPRECATED - DT-Prelim Calcs'!$C$6*EN94)*'DEPRECATED - DT-Prelim Calcs'!$C$7*EN94</f>
        <v>24.005119836604408</v>
      </c>
      <c r="EQ94" s="57">
        <f>EP94/'DEPRECATED - DT-Prelim Calcs'!$C$7*('DEPRECATED - DT-Prelim Calcs'!$C$8-'DEPRECATED - DT-Prelim Calcs'!$C$9)+'DEPRECATED - DT-Prelim Calcs'!$C$9</f>
        <v>1280.648910803463</v>
      </c>
      <c r="ER94" s="57">
        <f t="shared" si="112"/>
        <v>93</v>
      </c>
      <c r="ES94" s="2">
        <f t="shared" si="146"/>
        <v>0.86507304327942547</v>
      </c>
      <c r="ET94" s="57">
        <f>ES94*'DEPRECATED - DT-Prelim Calcs'!$C$21/EN$2/'DEPRECATED - DT-Prelim Calcs'!$C$19/'DEPRECATED - DT-Prelim Calcs'!$C$18*3.39*'DEPRECATED - DT-Prelim Calcs'!$C$20</f>
        <v>25.773080821789936</v>
      </c>
      <c r="EU94" s="46">
        <f t="shared" si="147"/>
        <v>0</v>
      </c>
      <c r="EV94" s="57">
        <f>ET93*'DEPRECATED - DT-Prelim Calcs'!$C$11+EV93</f>
        <v>-218.67452175884546</v>
      </c>
      <c r="EW94" s="57">
        <f>EW93+0.5*ET94*'DEPRECATED - DT-Prelim Calcs'!$C$11^2+EV94*'DEPRECATED - DT-Prelim Calcs'!$C$11</f>
        <v>-176873.88838512386</v>
      </c>
      <c r="EX94" s="57">
        <f>MIN('Drive Train'!$F$35-ER93*'DEPRECATED - DT-Prelim Calcs'!$C$21*'Drive Train'!$F$39,EX93+ER$2)</f>
        <v>6.0759999999999996</v>
      </c>
      <c r="EY94" s="57">
        <f>'Drive Train'!$F$35-ER94*'DEPRECATED - DT-Prelim Calcs'!$C$21*'Drive Train'!$F$39</f>
        <v>6.0759999999999996</v>
      </c>
      <c r="EZ94" s="1">
        <f>IF(EW94&gt;='Drive Train'!$F$29,1,0)</f>
        <v>0</v>
      </c>
      <c r="FA94" s="57">
        <f t="shared" si="148"/>
        <v>103.33333333333333</v>
      </c>
      <c r="FB94" s="63">
        <f>FB93+'DEPRECATED - DT-Prelim Calcs'!$C$11</f>
        <v>360</v>
      </c>
      <c r="FC94" s="2">
        <f>FM94/'Drive Train'!$F$35</f>
        <v>0.48999999999999994</v>
      </c>
      <c r="FD94" s="46">
        <f>FK94*12*60/(PI() * 'Drive Train'!$F$15)/FC$2*FC94</f>
        <v>-7744.1312887059985</v>
      </c>
      <c r="FE94" s="2">
        <f>('DEPRECATED - DT-Prelim Calcs'!$C$6*FC94-FD94)/('DEPRECATED - DT-Prelim Calcs'!$C$6*FC94)*'DEPRECATED - DT-Prelim Calcs'!$C$7*FC94</f>
        <v>4.6824678059627498</v>
      </c>
      <c r="FF94" s="57">
        <f>FE94/'DEPRECATED - DT-Prelim Calcs'!$C$7*('DEPRECATED - DT-Prelim Calcs'!$C$8-'DEPRECATED - DT-Prelim Calcs'!$C$9)+'DEPRECATED - DT-Prelim Calcs'!$C$9</f>
        <v>251.97826535478043</v>
      </c>
      <c r="FG94" s="57">
        <f t="shared" si="113"/>
        <v>93</v>
      </c>
      <c r="FH94" s="2">
        <f t="shared" si="149"/>
        <v>0.78067567320338405</v>
      </c>
      <c r="FI94" s="57">
        <f>FH94*'DEPRECATED - DT-Prelim Calcs'!$C$21/FC$2/'DEPRECATED - DT-Prelim Calcs'!$C$19/'DEPRECATED - DT-Prelim Calcs'!$C$18*3.39*'DEPRECATED - DT-Prelim Calcs'!$C$20</f>
        <v>25.773080821789936</v>
      </c>
      <c r="FJ94" s="46">
        <f t="shared" si="150"/>
        <v>0</v>
      </c>
      <c r="FK94" s="57">
        <f>FI93*'DEPRECATED - DT-Prelim Calcs'!$C$11+FK93</f>
        <v>-30.274895426871112</v>
      </c>
      <c r="FL94" s="57">
        <f>FL93+0.5*FI94*'DEPRECATED - DT-Prelim Calcs'!$C$11^2+FK94*'DEPRECATED - DT-Prelim Calcs'!$C$11</f>
        <v>-230595.76969649739</v>
      </c>
      <c r="FM94" s="57">
        <f>MIN('Drive Train'!$F$35-FG93*'DEPRECATED - DT-Prelim Calcs'!$C$21*'Drive Train'!$F$39,FM93+FG$2)</f>
        <v>6.0759999999999996</v>
      </c>
      <c r="FN94" s="57">
        <f>'Drive Train'!$F$35-FG94*'DEPRECATED - DT-Prelim Calcs'!$C$21*'Drive Train'!$F$39</f>
        <v>6.0759999999999996</v>
      </c>
      <c r="FO94" s="1">
        <f>IF(FL94&gt;='Drive Train'!$F$29,1,0)</f>
        <v>0</v>
      </c>
      <c r="FP94" s="57">
        <f t="shared" si="151"/>
        <v>103.33333333333333</v>
      </c>
      <c r="FQ94" s="63">
        <f>FQ93+'DEPRECATED - DT-Prelim Calcs'!$C$11</f>
        <v>360</v>
      </c>
      <c r="FR94" s="2">
        <f>GB94/'Drive Train'!$F$35</f>
        <v>0.48999999999999994</v>
      </c>
      <c r="FS94" s="46">
        <f>FZ94*12*60/(PI() * 'Drive Train'!$F$15)/FR$2*FR94</f>
        <v>21359.471312841782</v>
      </c>
      <c r="FT94" s="2">
        <f>('DEPRECATED - DT-Prelim Calcs'!$C$6*FR94-FS94)/('DEPRECATED - DT-Prelim Calcs'!$C$6*FR94)*'DEPRECATED - DT-Prelim Calcs'!$C$7*FR94</f>
        <v>-8.4769472540241448</v>
      </c>
      <c r="FU94" s="57">
        <f>FT94/'DEPRECATED - DT-Prelim Calcs'!$C$7*('DEPRECATED - DT-Prelim Calcs'!$C$8-'DEPRECATED - DT-Prelim Calcs'!$C$9)+'DEPRECATED - DT-Prelim Calcs'!$C$9</f>
        <v>-448.58312559804887</v>
      </c>
      <c r="FV94" s="57">
        <f t="shared" si="114"/>
        <v>-448.58312559804887</v>
      </c>
      <c r="FW94" s="2">
        <f t="shared" si="152"/>
        <v>-11.668331071410256</v>
      </c>
      <c r="FX94" s="57">
        <f>FW94*'DEPRECATED - DT-Prelim Calcs'!$C$21/FR$2/'DEPRECATED - DT-Prelim Calcs'!$C$19/'DEPRECATED - DT-Prelim Calcs'!$C$18*3.39*'DEPRECATED - DT-Prelim Calcs'!$C$20</f>
        <v>-422.79816073343073</v>
      </c>
      <c r="FY94" s="46">
        <f t="shared" si="153"/>
        <v>1</v>
      </c>
      <c r="FZ94" s="57">
        <f>FX93*'DEPRECATED - DT-Prelim Calcs'!$C$11+FZ93</f>
        <v>76.08022467231936</v>
      </c>
      <c r="GA94" s="57">
        <f>GA93+0.5*FX94*'DEPRECATED - DT-Prelim Calcs'!$C$11^2+FZ94*'DEPRECATED - DT-Prelim Calcs'!$C$11</f>
        <v>-259082.46827613766</v>
      </c>
      <c r="GB94" s="57">
        <f>MIN('Drive Train'!$F$35-FV93*'DEPRECATED - DT-Prelim Calcs'!$C$21*'Drive Train'!$F$39,GB93+FV$2)</f>
        <v>6.0759999999999996</v>
      </c>
      <c r="GC94" s="57">
        <f>'Drive Train'!$F$35-FV94*'DEPRECATED - DT-Prelim Calcs'!$C$21*'Drive Train'!$F$39</f>
        <v>42.903652540667323</v>
      </c>
      <c r="GD94" s="1">
        <f>IF(GA94&gt;='Drive Train'!$F$29,1,0)</f>
        <v>0</v>
      </c>
      <c r="GE94" s="57">
        <f t="shared" si="154"/>
        <v>-498.42569510894316</v>
      </c>
      <c r="GF94" s="63">
        <f>GF93+'DEPRECATED - DT-Prelim Calcs'!$C$11</f>
        <v>360</v>
      </c>
      <c r="GG94" s="2">
        <f>GQ94/'Drive Train'!$F$35</f>
        <v>0.87565569091751339</v>
      </c>
      <c r="GH94" s="46">
        <f>GO94*12*60/(PI() * 'Drive Train'!$F$15)/GG$2*GG94</f>
        <v>5938.1439734255928</v>
      </c>
      <c r="GI94" s="2">
        <f>('DEPRECATED - DT-Prelim Calcs'!$C$6*GG94-GH94)/('DEPRECATED - DT-Prelim Calcs'!$C$6*GG94)*'DEPRECATED - DT-Prelim Calcs'!$C$7*GG94</f>
        <v>-0.57464670345458624</v>
      </c>
      <c r="GJ94" s="57">
        <f>GI94/'DEPRECATED - DT-Prelim Calcs'!$C$7*('DEPRECATED - DT-Prelim Calcs'!$C$8-'DEPRECATED - DT-Prelim Calcs'!$C$9)+'DEPRECATED - DT-Prelim Calcs'!$C$9</f>
        <v>-27.892187573951624</v>
      </c>
      <c r="GK94" s="57">
        <f t="shared" si="155"/>
        <v>-27.892187573951624</v>
      </c>
      <c r="GL94" s="2">
        <f t="shared" si="156"/>
        <v>-1.0711269435254962</v>
      </c>
      <c r="GM94" s="57">
        <f>GL94*'DEPRECATED - DT-Prelim Calcs'!$C$21/GG$2/'DEPRECATED - DT-Prelim Calcs'!$C$19/'DEPRECATED - DT-Prelim Calcs'!$C$18*3.39*'DEPRECATED - DT-Prelim Calcs'!$C$20</f>
        <v>-27.722810379591373</v>
      </c>
      <c r="GN94" s="46">
        <f t="shared" si="157"/>
        <v>1</v>
      </c>
      <c r="GO94" s="57">
        <f>GM93*'DEPRECATED - DT-Prelim Calcs'!$C$11+GO93</f>
        <v>16.570009287462895</v>
      </c>
      <c r="GP94" s="57">
        <f>GP93+0.5*GM94*'DEPRECATED - DT-Prelim Calcs'!$C$11^2+GO94*'DEPRECATED - DT-Prelim Calcs'!$C$11</f>
        <v>-124637.84466911535</v>
      </c>
      <c r="GQ94" s="57">
        <f>MIN('Drive Train'!$F$35-GK93*'DEPRECATED - DT-Prelim Calcs'!$C$21*'Drive Train'!$F$39,GQ93+GK$2)</f>
        <v>10.858130567377167</v>
      </c>
      <c r="GR94" s="57">
        <f>'Drive Train'!$F$35-GK94*'DEPRECATED - DT-Prelim Calcs'!$C$21*'Drive Train'!$F$39</f>
        <v>14.29666875502871</v>
      </c>
      <c r="GS94" s="1">
        <f>IF(GP94&gt;='Drive Train'!$F$29,1,0)</f>
        <v>0</v>
      </c>
      <c r="GT94" s="57">
        <f t="shared" si="158"/>
        <v>-30.991319526612919</v>
      </c>
      <c r="GU94" s="63">
        <f>GU93+'DEPRECATED - DT-Prelim Calcs'!$C$11</f>
        <v>360</v>
      </c>
      <c r="GV94" s="2">
        <f>HF94/'Drive Train'!$F$35</f>
        <v>0.81720430107526887</v>
      </c>
      <c r="GW94" s="46">
        <f>HD94*12*60/(PI() * 'Drive Train'!$F$15)/GV$2*GV94</f>
        <v>-167896.12555841557</v>
      </c>
      <c r="GX94" s="2">
        <f>('DEPRECATED - DT-Prelim Calcs'!$C$6*GV94-GW94)/('DEPRECATED - DT-Prelim Calcs'!$C$6*GV94)*'DEPRECATED - DT-Prelim Calcs'!$C$7*GV94</f>
        <v>77.884971295381547</v>
      </c>
      <c r="GY94" s="57">
        <f>GX94/'DEPRECATED - DT-Prelim Calcs'!$C$7*('DEPRECATED - DT-Prelim Calcs'!$C$8-'DEPRECATED - DT-Prelim Calcs'!$C$9)+'DEPRECATED - DT-Prelim Calcs'!$C$9</f>
        <v>4149.0244054761215</v>
      </c>
      <c r="GZ94" s="57">
        <f t="shared" si="115"/>
        <v>33.333333333333314</v>
      </c>
      <c r="HA94" s="2">
        <f t="shared" si="159"/>
        <v>0.99579519204165001</v>
      </c>
      <c r="HB94" s="57">
        <f>HA94*'DEPRECATED - DT-Prelim Calcs'!$C$21/GV$2/'DEPRECATED - DT-Prelim Calcs'!$C$19/'DEPRECATED - DT-Prelim Calcs'!$C$18*3.39*'DEPRECATED - DT-Prelim Calcs'!$C$20</f>
        <v>25.773080821789936</v>
      </c>
      <c r="HC94" s="46">
        <f t="shared" si="160"/>
        <v>0</v>
      </c>
      <c r="HD94" s="57">
        <f>HB93*'DEPRECATED - DT-Prelim Calcs'!$C$11+HD93</f>
        <v>-502.01354347653603</v>
      </c>
      <c r="HE94" s="57">
        <f>HE93+0.5*HB94*'DEPRECATED - DT-Prelim Calcs'!$C$11^2+HD94*'DEPRECATED - DT-Prelim Calcs'!$C$11</f>
        <v>-148749.34970930565</v>
      </c>
      <c r="HF94" s="57">
        <f>MIN('Drive Train'!$F$35-GZ93*'DEPRECATED - DT-Prelim Calcs'!$C$21*'Drive Train'!$F$39,HF93+GZ$2)</f>
        <v>10.133333333333335</v>
      </c>
      <c r="HG94" s="57">
        <f>'Drive Train'!$F$35-GZ94*'DEPRECATED - DT-Prelim Calcs'!$C$21*'Drive Train'!$F$39</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-281518.42372691125</v>
      </c>
      <c r="HM94" s="2">
        <f>('DEPRECATED - DT-Prelim Calcs'!$C$6*HK94-HL94)/('DEPRECATED - DT-Prelim Calcs'!$C$6*HK94)*'DEPRECATED - DT-Prelim Calcs'!$C$7*HK94</f>
        <v>129.21610300775205</v>
      </c>
      <c r="HN94" s="57">
        <f>HM94/'DEPRECATED - DT-Prelim Calcs'!$C$7*('DEPRECATED - DT-Prelim Calcs'!$C$8-'DEPRECATED - DT-Prelim Calcs'!$C$9)+'DEPRECATED - DT-Prelim Calcs'!$C$9</f>
        <v>6881.7149443546014</v>
      </c>
      <c r="HO94" s="57">
        <f t="shared" si="116"/>
        <v>36.66666666666665</v>
      </c>
      <c r="HP94" s="2">
        <f t="shared" si="162"/>
        <v>0.99579519204165001</v>
      </c>
      <c r="HQ94" s="57">
        <f>HP94*'DEPRECATED - DT-Prelim Calcs'!$C$21/HK$2/'DEPRECATED - DT-Prelim Calcs'!$C$19/'DEPRECATED - DT-Prelim Calcs'!$C$18*3.39*'DEPRECATED - DT-Prelim Calcs'!$C$20</f>
        <v>25.773080821789936</v>
      </c>
      <c r="HR94" s="46">
        <f t="shared" si="163"/>
        <v>0</v>
      </c>
      <c r="HS94" s="57">
        <f>HQ93*'DEPRECATED - DT-Prelim Calcs'!$C$11+HS93</f>
        <v>-861.00636145019962</v>
      </c>
      <c r="HT94" s="57">
        <f>HT93+0.5*HQ94*'DEPRECATED - DT-Prelim Calcs'!$C$11^2+HS94*'DEPRECATED - DT-Prelim Calcs'!$C$11</f>
        <v>-159107.22716381954</v>
      </c>
      <c r="HU94" s="57">
        <f>MIN('Drive Train'!$F$35-HO93*'DEPRECATED - DT-Prelim Calcs'!$C$21*'Drive Train'!$F$39,HU93+HO$2)</f>
        <v>9.9066666666666681</v>
      </c>
      <c r="HV94" s="57">
        <f>'Drive Train'!$F$35-HO94*'DEPRECATED - DT-Prelim Calcs'!$C$21*'Drive Train'!$F$39</f>
        <v>9.9066666666666681</v>
      </c>
      <c r="HW94" s="1">
        <f>IF(HT94&gt;='Drive Train'!$F$29,1,0)</f>
        <v>0</v>
      </c>
      <c r="HX94" s="57">
        <f t="shared" si="164"/>
        <v>40.740740740740726</v>
      </c>
      <c r="HY94" s="63">
        <f>HY93+'DEPRECATED - DT-Prelim Calcs'!$C$11</f>
        <v>360</v>
      </c>
      <c r="HZ94" s="2">
        <f>IJ94/'Drive Train'!$F$35</f>
        <v>0.78064516129032269</v>
      </c>
      <c r="IA94" s="46">
        <f>IH94*12*60/(PI() * 'Drive Train'!$F$15)/HZ$2*HZ94</f>
        <v>-233453.68863538481</v>
      </c>
      <c r="IB94" s="2">
        <f>('DEPRECATED - DT-Prelim Calcs'!$C$6*HZ94-IA94)/('DEPRECATED - DT-Prelim Calcs'!$C$6*HZ94)*'DEPRECATED - DT-Prelim Calcs'!$C$7*HZ94</f>
        <v>107.43921405283302</v>
      </c>
      <c r="IC94" s="57">
        <f>IB94/'DEPRECATED - DT-Prelim Calcs'!$C$7*('DEPRECATED - DT-Prelim Calcs'!$C$8-'DEPRECATED - DT-Prelim Calcs'!$C$9)+'DEPRECATED - DT-Prelim Calcs'!$C$9</f>
        <v>5722.389279244182</v>
      </c>
      <c r="ID94" s="57">
        <f t="shared" si="117"/>
        <v>39.999999999999986</v>
      </c>
      <c r="IE94" s="2">
        <f t="shared" si="165"/>
        <v>0.99579519204165001</v>
      </c>
      <c r="IF94" s="57">
        <f>IE94*'DEPRECATED - DT-Prelim Calcs'!$C$21/HZ$2/'DEPRECATED - DT-Prelim Calcs'!$C$19/'DEPRECATED - DT-Prelim Calcs'!$C$18*3.39*'DEPRECATED - DT-Prelim Calcs'!$C$20</f>
        <v>25.773080821789936</v>
      </c>
      <c r="IG94" s="46">
        <f t="shared" si="166"/>
        <v>0</v>
      </c>
      <c r="IH94" s="57">
        <f>IF93*'DEPRECATED - DT-Prelim Calcs'!$C$11+IH93</f>
        <v>-730.72248539012378</v>
      </c>
      <c r="II94" s="57">
        <f>II93+0.5*IF94*'DEPRECATED - DT-Prelim Calcs'!$C$11^2+IH94*'DEPRECATED - DT-Prelim Calcs'!$C$11</f>
        <v>-181127.37674980401</v>
      </c>
      <c r="IJ94" s="57">
        <f>MIN('Drive Train'!$F$35-ID93*'DEPRECATED - DT-Prelim Calcs'!$C$21*'Drive Train'!$F$39,IJ93+ID$2)</f>
        <v>9.6800000000000015</v>
      </c>
      <c r="IK94" s="57">
        <f>'Drive Train'!$F$35-ID94*'DEPRECATED - DT-Prelim Calcs'!$C$21*'Drive Train'!$F$39</f>
        <v>9.6800000000000015</v>
      </c>
      <c r="IL94" s="1">
        <f>IF(II94&gt;='Drive Train'!$F$29,1,0)</f>
        <v>0</v>
      </c>
      <c r="IM94" s="57">
        <f t="shared" si="167"/>
        <v>44.444444444444429</v>
      </c>
      <c r="IN94" s="63">
        <f>IN93+'DEPRECATED - DT-Prelim Calcs'!$C$11</f>
        <v>360</v>
      </c>
      <c r="IO94" s="2">
        <f>IY94/'Drive Train'!$F$35</f>
        <v>0.76236559139784954</v>
      </c>
      <c r="IP94" s="46">
        <f>IW94*12*60/(PI() * 'Drive Train'!$F$15)/IO$2*IO94</f>
        <v>-11361.062537165262</v>
      </c>
      <c r="IQ94" s="2">
        <f>('DEPRECATED - DT-Prelim Calcs'!$C$6*IO94-IP94)/('DEPRECATED - DT-Prelim Calcs'!$C$6*IO94)*'DEPRECATED - DT-Prelim Calcs'!$C$7*IO94</f>
        <v>6.9742918284711219</v>
      </c>
      <c r="IR94" s="57">
        <f>IQ94/'DEPRECATED - DT-Prelim Calcs'!$C$7*('DEPRECATED - DT-Prelim Calcs'!$C$8-'DEPRECATED - DT-Prelim Calcs'!$C$9)+'DEPRECATED - DT-Prelim Calcs'!$C$9</f>
        <v>373.98698821279874</v>
      </c>
      <c r="IS94" s="57">
        <f t="shared" si="118"/>
        <v>43.333333333333321</v>
      </c>
      <c r="IT94" s="2">
        <f t="shared" si="168"/>
        <v>0.99579519204165001</v>
      </c>
      <c r="IU94" s="57">
        <f>IT94*'DEPRECATED - DT-Prelim Calcs'!$C$21/IO$2/'DEPRECATED - DT-Prelim Calcs'!$C$19/'DEPRECATED - DT-Prelim Calcs'!$C$18*3.39*'DEPRECATED - DT-Prelim Calcs'!$C$20</f>
        <v>25.773080821789936</v>
      </c>
      <c r="IV94" s="46">
        <f t="shared" si="169"/>
        <v>0</v>
      </c>
      <c r="IW94" s="57">
        <f>IU93*'DEPRECATED - DT-Prelim Calcs'!$C$11+IW93</f>
        <v>-36.413386182463441</v>
      </c>
      <c r="IX94" s="57">
        <f>IX93+0.5*IU94*'DEPRECATED - DT-Prelim Calcs'!$C$11^2+IW94*'DEPRECATED - DT-Prelim Calcs'!$C$11</f>
        <v>-158261.77937121654</v>
      </c>
      <c r="IY94" s="57">
        <f>MIN('Drive Train'!$F$35-IS93*'DEPRECATED - DT-Prelim Calcs'!$C$21*'Drive Train'!$F$39,IY93+IS$2)</f>
        <v>9.4533333333333349</v>
      </c>
      <c r="IZ94" s="57">
        <f>'Drive Train'!$F$35-IS94*'DEPRECATED - DT-Prelim Calcs'!$C$21*'Drive Train'!$F$39</f>
        <v>9.4533333333333349</v>
      </c>
      <c r="JA94" s="1">
        <f>IF(IX94&gt;='Drive Train'!$F$29,1,0)</f>
        <v>0</v>
      </c>
      <c r="JB94" s="57">
        <f t="shared" si="170"/>
        <v>48.148148148148138</v>
      </c>
      <c r="JC94" s="63">
        <f>JC93+'DEPRECATED - DT-Prelim Calcs'!$C$11</f>
        <v>360</v>
      </c>
      <c r="JD94" s="2">
        <f>JN94/'Drive Train'!$F$35</f>
        <v>0.74408602150537628</v>
      </c>
      <c r="JE94" s="46">
        <f>JL94*12*60/(PI() * 'Drive Train'!$F$15)/JD$2*JD94</f>
        <v>-226183.86089013465</v>
      </c>
      <c r="JF94" s="2">
        <f>('DEPRECATED - DT-Prelim Calcs'!$C$6*JD94-JE94)/('DEPRECATED - DT-Prelim Calcs'!$C$6*JD94)*'DEPRECATED - DT-Prelim Calcs'!$C$7*JD94</f>
        <v>104.06399867115712</v>
      </c>
      <c r="JG94" s="57">
        <f>JF94/'DEPRECATED - DT-Prelim Calcs'!$C$7*('DEPRECATED - DT-Prelim Calcs'!$C$8-'DEPRECATED - DT-Prelim Calcs'!$C$9)+'DEPRECATED - DT-Prelim Calcs'!$C$9</f>
        <v>5542.7045765599414</v>
      </c>
      <c r="JH94" s="57">
        <f t="shared" si="119"/>
        <v>46.666666666666657</v>
      </c>
      <c r="JI94" s="2">
        <f t="shared" si="171"/>
        <v>0.99579519204165001</v>
      </c>
      <c r="JJ94" s="57">
        <f>JI94*'DEPRECATED - DT-Prelim Calcs'!$C$21/JD$2/'DEPRECATED - DT-Prelim Calcs'!$C$19/'DEPRECATED - DT-Prelim Calcs'!$C$18*3.39*'DEPRECATED - DT-Prelim Calcs'!$C$20</f>
        <v>25.773080821789936</v>
      </c>
      <c r="JK94" s="46">
        <f t="shared" si="172"/>
        <v>0</v>
      </c>
      <c r="JL94" s="57">
        <f>JJ93*'DEPRECATED - DT-Prelim Calcs'!$C$11+JL93</f>
        <v>-742.75206933557786</v>
      </c>
      <c r="JM94" s="57">
        <f>JM93+0.5*JJ94*'DEPRECATED - DT-Prelim Calcs'!$C$11^2+JL94*'DEPRECATED - DT-Prelim Calcs'!$C$11</f>
        <v>-182257.76642245465</v>
      </c>
      <c r="JN94" s="57">
        <f>MIN('Drive Train'!$F$35-JH93*'DEPRECATED - DT-Prelim Calcs'!$C$21*'Drive Train'!$F$39,JN93+JH$2)</f>
        <v>9.2266666666666666</v>
      </c>
      <c r="JO94" s="57">
        <f>'Drive Train'!$F$35-JH94*'DEPRECATED - DT-Prelim Calcs'!$C$21*'Drive Train'!$F$39</f>
        <v>9.2266666666666666</v>
      </c>
      <c r="JP94" s="1">
        <f>IF(JM94&gt;='Drive Train'!$F$29,1,0)</f>
        <v>0</v>
      </c>
      <c r="JQ94" s="57">
        <f>MIN(JG94,'DEPRECATED - DT-Prelim Calcs'!$C$10)*'DEPRECATED - DT-Prelim Calcs'!$C$11*1000/60/60</f>
        <v>103.33333333333333</v>
      </c>
      <c r="JR94" s="63">
        <f>JR93+'DEPRECATED - DT-Prelim Calcs'!$C$11</f>
        <v>360</v>
      </c>
      <c r="JS94" s="2">
        <f>KC94/'Drive Train'!$F$35</f>
        <v>0.72580645161290325</v>
      </c>
      <c r="JT94" s="46">
        <f>KA94*12*60/(PI() * 'Drive Train'!$F$15)/JS$2*JS94</f>
        <v>-304547.64644528873</v>
      </c>
      <c r="JU94" s="2">
        <f>('DEPRECATED - DT-Prelim Calcs'!$C$6*JS94-JT94)/('DEPRECATED - DT-Prelim Calcs'!$C$6*JS94)*'DEPRECATED - DT-Prelim Calcs'!$C$7*JS94</f>
        <v>139.45272599363025</v>
      </c>
      <c r="JV94" s="57">
        <f>JU94/'DEPRECATED - DT-Prelim Calcs'!$C$7*('DEPRECATED - DT-Prelim Calcs'!$C$8-'DEPRECATED - DT-Prelim Calcs'!$C$9)+'DEPRECATED - DT-Prelim Calcs'!$C$9</f>
        <v>7426.6770726069544</v>
      </c>
      <c r="JW94" s="57">
        <f t="shared" si="120"/>
        <v>49.999999999999993</v>
      </c>
      <c r="JX94" s="2">
        <f t="shared" si="173"/>
        <v>0.99579519204165001</v>
      </c>
      <c r="JY94" s="57">
        <f>JX94*'DEPRECATED - DT-Prelim Calcs'!$C$21/JS$2/'DEPRECATED - DT-Prelim Calcs'!$C$19/'DEPRECATED - DT-Prelim Calcs'!$C$18*3.39*'DEPRECATED - DT-Prelim Calcs'!$C$20</f>
        <v>25.773080821789936</v>
      </c>
      <c r="JZ94" s="46">
        <f t="shared" si="174"/>
        <v>0</v>
      </c>
      <c r="KA94" s="57">
        <f>JY93*'DEPRECATED - DT-Prelim Calcs'!$C$11+KA93</f>
        <v>-1025.2737223541037</v>
      </c>
      <c r="KB94" s="57">
        <f>KB93+0.5*JY94*'DEPRECATED - DT-Prelim Calcs'!$C$11^2+KA94*'DEPRECATED - DT-Prelim Calcs'!$C$11</f>
        <v>-163026.53645183821</v>
      </c>
      <c r="KC94" s="57">
        <f>MIN('Drive Train'!$F$35-JW93*'DEPRECATED - DT-Prelim Calcs'!$C$21*'Drive Train'!$F$39,KC93+JW$2)</f>
        <v>9</v>
      </c>
      <c r="KD94" s="57">
        <f>'Drive Train'!$F$35-JW94*'DEPRECATED - DT-Prelim Calcs'!$C$21*'Drive Train'!$F$39</f>
        <v>9</v>
      </c>
      <c r="KE94" s="1">
        <f>IF(KB94&gt;='Drive Train'!$F$29,1,0)</f>
        <v>0</v>
      </c>
      <c r="KF94" s="57">
        <f>MIN(JV94,'DEPRECATED - DT-Prelim Calcs'!$C$10)*'DEPRECATED - DT-Prelim Calcs'!$C$11*1000/60/60</f>
        <v>103.33333333333333</v>
      </c>
      <c r="KG94" s="63">
        <f>KG93+'DEPRECATED - DT-Prelim Calcs'!$C$11</f>
        <v>360</v>
      </c>
      <c r="KH94" s="2">
        <f>KR94/'Drive Train'!$F$35</f>
        <v>1.2322794901239404</v>
      </c>
      <c r="KI94" s="46">
        <f>KP94*12*60/(PI() * 'Drive Train'!$F$15)/KH$2*KH94</f>
        <v>-64846.987327342162</v>
      </c>
      <c r="KJ94" s="2">
        <f>('DEPRECATED - DT-Prelim Calcs'!$C$6*KH94-KI94)/('DEPRECATED - DT-Prelim Calcs'!$C$6*KH94)*'DEPRECATED - DT-Prelim Calcs'!$C$7*KH94</f>
        <v>32.290851631028829</v>
      </c>
      <c r="KK94" s="57">
        <f>KJ94/'DEPRECATED - DT-Prelim Calcs'!$C$7*('DEPRECATED - DT-Prelim Calcs'!$C$8-'DEPRECATED - DT-Prelim Calcs'!$C$9)+'DEPRECATED - DT-Prelim Calcs'!$C$9</f>
        <v>1721.7523918095433</v>
      </c>
      <c r="KL94" s="57">
        <f t="shared" si="121"/>
        <v>53.333333333333329</v>
      </c>
      <c r="KM94" s="2">
        <f t="shared" si="175"/>
        <v>0.99579519204165001</v>
      </c>
      <c r="KN94" s="57">
        <f>KM94*'DEPRECATED - DT-Prelim Calcs'!$C$21/KH$2/'DEPRECATED - DT-Prelim Calcs'!$C$19/'DEPRECATED - DT-Prelim Calcs'!$C$18*3.39*'DEPRECATED - DT-Prelim Calcs'!$C$20</f>
        <v>25.773080821789936</v>
      </c>
      <c r="KO94" s="46">
        <f t="shared" si="176"/>
        <v>0</v>
      </c>
      <c r="KP94" s="57">
        <f>KN93*'DEPRECATED - DT-Prelim Calcs'!$C$11+KP93</f>
        <v>-128.58372042256866</v>
      </c>
      <c r="KQ94" s="57">
        <f>KQ93+0.5*KN94*'DEPRECATED - DT-Prelim Calcs'!$C$11^2+KP94*'DEPRECATED - DT-Prelim Calcs'!$C$11</f>
        <v>-188253.47823989778</v>
      </c>
      <c r="KR94" s="57">
        <f>MIN('Drive Train'!$F$35-KL93*'DEPRECATED - DT-Prelim Calcs'!$C$21*'Drive Train'!$F$39,KR93+KL$2)</f>
        <v>15.280265677536862</v>
      </c>
      <c r="KS94" s="57">
        <f>'Drive Train'!$F$35-KL94*'DEPRECATED - DT-Prelim Calcs'!$C$21*'Drive Train'!$F$39</f>
        <v>8.7733333333333334</v>
      </c>
      <c r="KT94" s="1">
        <f>IF(KQ94&gt;='Drive Train'!$F$29,1,0)</f>
        <v>0</v>
      </c>
      <c r="KU94" s="57">
        <f>MIN(KK94,'DEPRECATED - DT-Prelim Calcs'!$C$10)*'DEPRECATED - DT-Prelim Calcs'!$C$11*1000/60/60</f>
        <v>103.33333333333333</v>
      </c>
      <c r="KV94" s="63">
        <f>KV93+'DEPRECATED - DT-Prelim Calcs'!$C$11</f>
        <v>360</v>
      </c>
      <c r="KW94" s="2">
        <f>LG94/'Drive Train'!$F$35</f>
        <v>0.68924731182795695</v>
      </c>
      <c r="KX94" s="46">
        <f>LE94*12*60/(PI() * 'Drive Train'!$F$15)/KW$2*KW94</f>
        <v>-104395.30267146348</v>
      </c>
      <c r="KY94" s="2">
        <f>('DEPRECATED - DT-Prelim Calcs'!$C$6*KW94-KX94)/('DEPRECATED - DT-Prelim Calcs'!$C$6*KW94)*'DEPRECATED - DT-Prelim Calcs'!$C$7*KW94</f>
        <v>48.864215372017007</v>
      </c>
      <c r="KZ94" s="57">
        <f>KY94/'DEPRECATED - DT-Prelim Calcs'!$C$7*('DEPRECATED - DT-Prelim Calcs'!$C$8-'DEPRECATED - DT-Prelim Calcs'!$C$9)+'DEPRECATED - DT-Prelim Calcs'!$C$9</f>
        <v>2604.0605112986646</v>
      </c>
      <c r="LA94" s="57">
        <f t="shared" si="122"/>
        <v>56.666666666666664</v>
      </c>
      <c r="LB94" s="2">
        <f t="shared" si="177"/>
        <v>0.99579519204165001</v>
      </c>
      <c r="LC94" s="57">
        <f>LB94*'DEPRECATED - DT-Prelim Calcs'!$C$21/KW$2/'DEPRECATED - DT-Prelim Calcs'!$C$19/'DEPRECATED - DT-Prelim Calcs'!$C$18*3.39*'DEPRECATED - DT-Prelim Calcs'!$C$20</f>
        <v>25.773080821789936</v>
      </c>
      <c r="LD94" s="46">
        <f t="shared" si="178"/>
        <v>0</v>
      </c>
      <c r="LE94" s="57">
        <f>LC93*'DEPRECATED - DT-Prelim Calcs'!$C$11+LE93</f>
        <v>-370.09334872284819</v>
      </c>
      <c r="LF94" s="57">
        <f>LF93+0.5*LC94*'DEPRECATED - DT-Prelim Calcs'!$C$11^2+LE94*'DEPRECATED - DT-Prelim Calcs'!$C$11</f>
        <v>-180366.05164501871</v>
      </c>
      <c r="LG94" s="57">
        <f>MIN('Drive Train'!$F$35-LA93*'DEPRECATED - DT-Prelim Calcs'!$C$21*'Drive Train'!$F$39,LG93+LA$2)</f>
        <v>8.5466666666666669</v>
      </c>
      <c r="LH94" s="57">
        <f>'Drive Train'!$F$35-LA94*'DEPRECATED - DT-Prelim Calcs'!$C$21*'Drive Train'!$F$39</f>
        <v>8.5466666666666669</v>
      </c>
      <c r="LI94" s="1">
        <f>IF(LF94&gt;='Drive Train'!$F$29,1,0)</f>
        <v>0</v>
      </c>
      <c r="LJ94" s="57">
        <f>MIN(KZ94,'DEPRECATED - DT-Prelim Calcs'!$C$10)*'DEPRECATED - DT-Prelim Calcs'!$C$11*1000/60/60</f>
        <v>103.33333333333333</v>
      </c>
      <c r="LK94" s="63">
        <f>LK93+'DEPRECATED - DT-Prelim Calcs'!$C$11</f>
        <v>360</v>
      </c>
      <c r="LL94" s="2">
        <f>LV94/'Drive Train'!$F$35</f>
        <v>0.67096774193548392</v>
      </c>
      <c r="LM94" s="46">
        <f>LT94*12*60/(PI() * 'Drive Train'!$F$15)/LL$2*LL94</f>
        <v>-18553.390808268032</v>
      </c>
      <c r="LN94" s="2">
        <f>('DEPRECATED - DT-Prelim Calcs'!$C$6*LL94-LM94)/('DEPRECATED - DT-Prelim Calcs'!$C$6*LL94)*'DEPRECATED - DT-Prelim Calcs'!$C$7*LL94</f>
        <v>10.006088889945559</v>
      </c>
      <c r="LO94" s="57">
        <f>LN94/'DEPRECATED - DT-Prelim Calcs'!$C$7*('DEPRECATED - DT-Prelim Calcs'!$C$8-'DEPRECATED - DT-Prelim Calcs'!$C$9)+'DEPRECATED - DT-Prelim Calcs'!$C$9</f>
        <v>535.38929650623038</v>
      </c>
      <c r="LP94" s="57">
        <f t="shared" si="123"/>
        <v>60</v>
      </c>
      <c r="LQ94" s="2">
        <f t="shared" si="179"/>
        <v>0.99579519204165001</v>
      </c>
      <c r="LR94" s="57">
        <f>LQ94*'DEPRECATED - DT-Prelim Calcs'!$C$21/LL$2/'DEPRECATED - DT-Prelim Calcs'!$C$19/'DEPRECATED - DT-Prelim Calcs'!$C$18*3.39*'DEPRECATED - DT-Prelim Calcs'!$C$20</f>
        <v>25.773080821789936</v>
      </c>
      <c r="LS94" s="46">
        <f t="shared" si="180"/>
        <v>0</v>
      </c>
      <c r="LT94" s="57">
        <f>LR93*'DEPRECATED - DT-Prelim Calcs'!$C$11+LT93</f>
        <v>-67.56582045378444</v>
      </c>
      <c r="LU94" s="57">
        <f>LU93+0.5*LR94*'DEPRECATED - DT-Prelim Calcs'!$C$11^2+LT94*'DEPRECATED - DT-Prelim Calcs'!$C$11</f>
        <v>-173998.82170530633</v>
      </c>
      <c r="LV94" s="57">
        <f>MIN('Drive Train'!$F$35-LP93*'DEPRECATED - DT-Prelim Calcs'!$C$21*'Drive Train'!$F$39,LV93+LP$2)</f>
        <v>8.32</v>
      </c>
      <c r="LW94" s="57">
        <f>'Drive Train'!$F$35-LP94*'DEPRECATED - DT-Prelim Calcs'!$C$21*'Drive Train'!$F$39</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Train'!$AA$49 + V94*(1-'Drive Train'!$AA$49))</f>
        <v>0</v>
      </c>
      <c r="W95" s="57">
        <f t="shared" si="96"/>
        <v>0</v>
      </c>
      <c r="X95" s="2">
        <f>MAX(MIN(IF(AND(AI94=1,AG95&lt;0),-1,1)*(W95-$C$9)/($C$8-$C$9)*$C$7-$C$29*AE95/T$2 -  AI94*$C$29/2,X$2),MAX(X$4:X94)*-1)</f>
        <v>-0.2458281045106315</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Train'!$F$39,AG94+W$2)-$C$3,IF(AE94-1&lt;=0,0,IF($C$32=Motors!$C$29,MAX(MAX(AG$4:AG94)*-1,AG94-W$2),MAX(0,MAX(AG$4:AG94)*-1,AG94-W$2))))</f>
        <v>0</v>
      </c>
      <c r="AH95" s="57">
        <f>'Drive Train'!$F$35-ABS(W95)*'DEPRECATED - DT-Prelim Calcs'!$C$21*'Drive Train'!$F$39</f>
        <v>12.4</v>
      </c>
      <c r="AI95" s="1">
        <f>IF(AJ95&gt;='Drive Train'!$F$29,1,0)</f>
        <v>1</v>
      </c>
      <c r="AJ95" s="57">
        <f>AJ94+0.5*Y95*'DEPRECATED - DT-Prelim Calcs'!$C$11^2+AE95*'DEPRECATED - DT-Prelim Calcs'!$C$11</f>
        <v>784.33981740885292</v>
      </c>
      <c r="AK95" s="57">
        <f t="shared" si="181"/>
        <v>0</v>
      </c>
      <c r="AL95" s="63">
        <f>AL94+'DEPRECATED - DT-Prelim Calcs'!$C$11</f>
        <v>364</v>
      </c>
      <c r="AM95" s="2">
        <f>AW95/'Drive Train'!$F$35</f>
        <v>0.88882649247300083</v>
      </c>
      <c r="AN95" s="46">
        <f>AU95*12*60/(PI() * 'Drive Train'!$F$15)/AM$2*AM95</f>
        <v>4007.4131716188485</v>
      </c>
      <c r="AO95" s="2">
        <f>('DEPRECATED - DT-Prelim Calcs'!$C$6*AM95-AN95)/('DEPRECATED - DT-Prelim Calcs'!$C$6*AM95)*'DEPRECATED - DT-Prelim Calcs'!$C$7*AM95</f>
        <v>0.33008953098724442</v>
      </c>
      <c r="AP95" s="57">
        <f>AO95/'DEPRECATED - DT-Prelim Calcs'!$C$7*('DEPRECATED - DT-Prelim Calcs'!$C$8-'DEPRECATED - DT-Prelim Calcs'!$C$9)+'DEPRECATED - DT-Prelim Calcs'!$C$9</f>
        <v>20.272816110233798</v>
      </c>
      <c r="AQ95" s="57">
        <f t="shared" si="105"/>
        <v>20.272816110233798</v>
      </c>
      <c r="AR95" s="2">
        <f t="shared" si="125"/>
        <v>3.0497004921414828E-10</v>
      </c>
      <c r="AS95" s="57">
        <f>AR95*'DEPRECATED - DT-Prelim Calcs'!$C$21/AM$2/'DEPRECATED - DT-Prelim Calcs'!$C$19/'DEPRECATED - DT-Prelim Calcs'!$C$18*3.39*'DEPRECATED - DT-Prelim Calcs'!$C$20</f>
        <v>2.2100980011178534E-9</v>
      </c>
      <c r="AT95" s="46">
        <f t="shared" si="126"/>
        <v>0</v>
      </c>
      <c r="AU95" s="57">
        <f>AS94*'DEPRECATED - DT-Prelim Calcs'!$C$11+AU94</f>
        <v>39.345448703905539</v>
      </c>
      <c r="AV95" s="57">
        <f>AV94+0.5*AS95*'DEPRECATED - DT-Prelim Calcs'!$C$11^2+AU95*'DEPRECATED - DT-Prelim Calcs'!$C$11</f>
        <v>14278.944154233646</v>
      </c>
      <c r="AW95" s="57">
        <f>MIN('Drive Train'!$F$35-AQ94*'DEPRECATED - DT-Prelim Calcs'!$C$21*'Drive Train'!$F$39,AW94+AQ$2)</f>
        <v>11.021448506665211</v>
      </c>
      <c r="AX95" s="57">
        <f>'Drive Train'!$F$35-AQ95*'DEPRECATED - DT-Prelim Calcs'!$C$21*'Drive Train'!$F$39</f>
        <v>11.021448504504102</v>
      </c>
      <c r="AY95" s="1">
        <f>IF(AV95&gt;='Drive Train'!$F$29,1,0)</f>
        <v>1</v>
      </c>
      <c r="AZ95" s="57">
        <f t="shared" si="127"/>
        <v>22.525351233593106</v>
      </c>
      <c r="BA95" s="63">
        <f>BA94+'DEPRECATED - DT-Prelim Calcs'!$C$11</f>
        <v>364</v>
      </c>
      <c r="BB95" s="2">
        <f>BL95/'Drive Train'!$F$35</f>
        <v>1.3150249726469414</v>
      </c>
      <c r="BC95" s="46">
        <f>BJ95*12*60/(PI() * 'Drive Train'!$F$15)/BB$2*BB95</f>
        <v>-3540.8438977471014</v>
      </c>
      <c r="BD95" s="2">
        <f>('DEPRECATED - DT-Prelim Calcs'!$C$6*BB95-BC95)/('DEPRECATED - DT-Prelim Calcs'!$C$6*BB95)*'DEPRECATED - DT-Prelim Calcs'!$C$7*BB95</f>
        <v>4.7702296575445171</v>
      </c>
      <c r="BE95" s="57">
        <f>BD95/'DEPRECATED - DT-Prelim Calcs'!$C$7*('DEPRECATED - DT-Prelim Calcs'!$C$8-'DEPRECATED - DT-Prelim Calcs'!$C$9)+'DEPRECATED - DT-Prelim Calcs'!$C$9</f>
        <v>256.65040044106286</v>
      </c>
      <c r="BF95" s="57">
        <f t="shared" si="106"/>
        <v>93</v>
      </c>
      <c r="BG95" s="2">
        <f t="shared" si="128"/>
        <v>1.8933363324154648</v>
      </c>
      <c r="BH95" s="57">
        <f>BG95*'DEPRECATED - DT-Prelim Calcs'!$C$21/BB$2/'DEPRECATED - DT-Prelim Calcs'!$C$19/'DEPRECATED - DT-Prelim Calcs'!$C$18*3.39*'DEPRECATED - DT-Prelim Calcs'!$C$20</f>
        <v>19.819055495402647</v>
      </c>
      <c r="BI95" s="46">
        <f t="shared" si="129"/>
        <v>0</v>
      </c>
      <c r="BJ95" s="57">
        <f>BH94*'DEPRECATED - DT-Prelim Calcs'!$C$11+BJ94</f>
        <v>-16.26744359649787</v>
      </c>
      <c r="BK95" s="57">
        <f>BK94+0.5*BH95*'DEPRECATED - DT-Prelim Calcs'!$C$11^2+BJ95*'DEPRECATED - DT-Prelim Calcs'!$C$11</f>
        <v>8538.5489945206282</v>
      </c>
      <c r="BL95" s="57">
        <f>MIN('Drive Train'!$F$35-BF94*'DEPRECATED - DT-Prelim Calcs'!$C$21*'Drive Train'!$F$39,BL94+BF$2)</f>
        <v>16.306309660822073</v>
      </c>
      <c r="BM95" s="57">
        <f>'Drive Train'!$F$35-BF95*'DEPRECATED - DT-Prelim Calcs'!$C$21*'Drive Train'!$F$39</f>
        <v>6.0759999999999996</v>
      </c>
      <c r="BN95" s="1">
        <f>IF(BK95&gt;='Drive Train'!$F$29,1,0)</f>
        <v>1</v>
      </c>
      <c r="BO95" s="57">
        <f t="shared" si="130"/>
        <v>103.33333333333333</v>
      </c>
      <c r="BP95" s="63">
        <f>BP94+'DEPRECATED - DT-Prelim Calcs'!$C$11</f>
        <v>364</v>
      </c>
      <c r="BQ95" s="2">
        <f>CA95/'Drive Train'!$F$35</f>
        <v>1.6173559660783488</v>
      </c>
      <c r="BR95" s="46">
        <f>BY95*12*60/(PI() * 'Drive Train'!$F$15)/BQ$2*BQ95</f>
        <v>-38274.584258399227</v>
      </c>
      <c r="BS95" s="2">
        <f>('DEPRECATED - DT-Prelim Calcs'!$C$6*BQ95-BR95)/('DEPRECATED - DT-Prelim Calcs'!$C$6*BQ95)*'DEPRECATED - DT-Prelim Calcs'!$C$7*BQ95</f>
        <v>21.203971980076613</v>
      </c>
      <c r="BT95" s="57">
        <f>BS95/'DEPRECATED - DT-Prelim Calcs'!$C$7*('DEPRECATED - DT-Prelim Calcs'!$C$8-'DEPRECATED - DT-Prelim Calcs'!$C$9)+'DEPRECATED - DT-Prelim Calcs'!$C$9</f>
        <v>1131.5255622588504</v>
      </c>
      <c r="BU95" s="57">
        <f t="shared" si="107"/>
        <v>93</v>
      </c>
      <c r="BV95" s="2">
        <f t="shared" si="131"/>
        <v>1.8828060353728675</v>
      </c>
      <c r="BW95" s="57">
        <f>BV95*'DEPRECATED - DT-Prelim Calcs'!$C$21/BQ$2/'DEPRECATED - DT-Prelim Calcs'!$C$19/'DEPRECATED - DT-Prelim Calcs'!$C$18*3.39*'DEPRECATED - DT-Prelim Calcs'!$C$20</f>
        <v>25.773080821789936</v>
      </c>
      <c r="BX95" s="46">
        <f t="shared" si="132"/>
        <v>0</v>
      </c>
      <c r="BY95" s="57">
        <f>BW94*'DEPRECATED - DT-Prelim Calcs'!$C$11+BY94</f>
        <v>-109.33163105793815</v>
      </c>
      <c r="BZ95" s="57">
        <f>BZ94+0.5*BW95*'DEPRECATED - DT-Prelim Calcs'!$C$11^2+BY95*'DEPRECATED - DT-Prelim Calcs'!$C$11</f>
        <v>-6911.6909227211545</v>
      </c>
      <c r="CA95" s="57">
        <f>MIN('Drive Train'!$F$35-BU94*'DEPRECATED - DT-Prelim Calcs'!$C$21*'Drive Train'!$F$39,CA94+BU$2)</f>
        <v>20.055213979371526</v>
      </c>
      <c r="CB95" s="57">
        <f>'Drive Train'!$F$35-BU95*'DEPRECATED - DT-Prelim Calcs'!$C$21*'Drive Train'!$F$39</f>
        <v>6.0759999999999996</v>
      </c>
      <c r="CC95" s="1">
        <f>IF(BZ95&gt;='Drive Train'!$F$29,1,0)</f>
        <v>0</v>
      </c>
      <c r="CD95" s="57">
        <f t="shared" si="133"/>
        <v>103.33333333333333</v>
      </c>
      <c r="CE95" s="63">
        <f>CE94+'DEPRECATED - DT-Prelim Calcs'!$C$11</f>
        <v>364</v>
      </c>
      <c r="CF95" s="2">
        <f>CP95/'Drive Train'!$F$35</f>
        <v>0.48999999999999994</v>
      </c>
      <c r="CG95" s="46">
        <f>CN95*12*60/(PI() * 'Drive Train'!$F$15)/CF$2*CF95</f>
        <v>-22354.772286442585</v>
      </c>
      <c r="CH95" s="2">
        <f>('DEPRECATED - DT-Prelim Calcs'!$C$6*CF95-CG95)/('DEPRECATED - DT-Prelim Calcs'!$C$6*CF95)*'DEPRECATED - DT-Prelim Calcs'!$C$7*CF95</f>
        <v>11.288780152031263</v>
      </c>
      <c r="CI95" s="57">
        <f>CH95/'DEPRECATED - DT-Prelim Calcs'!$C$7*('DEPRECATED - DT-Prelim Calcs'!$C$8-'DEPRECATED - DT-Prelim Calcs'!$C$9)+'DEPRECATED - DT-Prelim Calcs'!$C$9</f>
        <v>603.67530850855235</v>
      </c>
      <c r="CJ95" s="57">
        <f t="shared" si="108"/>
        <v>93</v>
      </c>
      <c r="CK95" s="2">
        <f t="shared" si="134"/>
        <v>1.5241763143494644</v>
      </c>
      <c r="CL95" s="57">
        <f>CK95*'DEPRECATED - DT-Prelim Calcs'!$C$21/CF$2/'DEPRECATED - DT-Prelim Calcs'!$C$19/'DEPRECATED - DT-Prelim Calcs'!$C$18*3.39*'DEPRECATED - DT-Prelim Calcs'!$C$20</f>
        <v>25.773080821789936</v>
      </c>
      <c r="CM95" s="46">
        <f t="shared" si="135"/>
        <v>0</v>
      </c>
      <c r="CN95" s="57">
        <f>CL94*'DEPRECATED - DT-Prelim Calcs'!$C$11+CN94</f>
        <v>-170.6258221276986</v>
      </c>
      <c r="CO95" s="57">
        <f>CO94+0.5*CL95*'DEPRECATED - DT-Prelim Calcs'!$C$11^2+CN95*'DEPRECATED - DT-Prelim Calcs'!$C$11</f>
        <v>-27423.363770083604</v>
      </c>
      <c r="CP95" s="57">
        <f>MIN('Drive Train'!$F$35-CJ94*'DEPRECATED - DT-Prelim Calcs'!$C$21*'Drive Train'!$F$39,CP94+CJ$2)</f>
        <v>6.0759999999999996</v>
      </c>
      <c r="CQ95" s="57">
        <f>'Drive Train'!$F$35-CJ95*'DEPRECATED - DT-Prelim Calcs'!$C$21*'Drive Train'!$F$39</f>
        <v>6.0759999999999996</v>
      </c>
      <c r="CR95" s="1">
        <f>IF(CO95&gt;='Drive Train'!$F$29,1,0)</f>
        <v>0</v>
      </c>
      <c r="CS95" s="57">
        <f t="shared" si="136"/>
        <v>103.33333333333333</v>
      </c>
      <c r="CT95" s="63">
        <f>CT94+'DEPRECATED - DT-Prelim Calcs'!$C$11</f>
        <v>364</v>
      </c>
      <c r="CU95" s="2">
        <f>DE95/'Drive Train'!$F$35</f>
        <v>0.48999999999999994</v>
      </c>
      <c r="CV95" s="46">
        <f>DC95*12*60/(PI() * 'Drive Train'!$F$15)/CU$2*CU95</f>
        <v>-3722.9727052371618</v>
      </c>
      <c r="CW95" s="2">
        <f>('DEPRECATED - DT-Prelim Calcs'!$C$6*CU95-CV95)/('DEPRECATED - DT-Prelim Calcs'!$C$6*CU95)*'DEPRECATED - DT-Prelim Calcs'!$C$7*CU95</f>
        <v>2.8642703976775912</v>
      </c>
      <c r="CX95" s="57">
        <f>CW95/'DEPRECATED - DT-Prelim Calcs'!$C$7*('DEPRECATED - DT-Prelim Calcs'!$C$8-'DEPRECATED - DT-Prelim Calcs'!$C$9)+'DEPRECATED - DT-Prelim Calcs'!$C$9</f>
        <v>155.183772623251</v>
      </c>
      <c r="CY95" s="57">
        <f t="shared" si="109"/>
        <v>93</v>
      </c>
      <c r="CZ95" s="2">
        <f t="shared" si="137"/>
        <v>1.2803081040535502</v>
      </c>
      <c r="DA95" s="57">
        <f>CZ95*'DEPRECATED - DT-Prelim Calcs'!$C$21/CU$2/'DEPRECATED - DT-Prelim Calcs'!$C$19/'DEPRECATED - DT-Prelim Calcs'!$C$18*3.39*'DEPRECATED - DT-Prelim Calcs'!$C$20</f>
        <v>25.773080821789936</v>
      </c>
      <c r="DB95" s="46">
        <f t="shared" si="138"/>
        <v>0</v>
      </c>
      <c r="DC95" s="57">
        <f>DA94*'DEPRECATED - DT-Prelim Calcs'!$C$11+DC94</f>
        <v>-23.869517755690595</v>
      </c>
      <c r="DD95" s="57">
        <f>DD94+0.5*DA95*'DEPRECATED - DT-Prelim Calcs'!$C$11^2+DC95*'DEPRECATED - DT-Prelim Calcs'!$C$11</f>
        <v>-47262.586581414282</v>
      </c>
      <c r="DE95" s="57">
        <f>MIN('Drive Train'!$F$35-CY94*'DEPRECATED - DT-Prelim Calcs'!$C$21*'Drive Train'!$F$39,DE94+CY$2)</f>
        <v>6.0759999999999996</v>
      </c>
      <c r="DF95" s="57">
        <f>'Drive Train'!$F$35-CY95*'DEPRECATED - DT-Prelim Calcs'!$C$21*'Drive Train'!$F$39</f>
        <v>6.0759999999999996</v>
      </c>
      <c r="DG95" s="1">
        <f>IF(DD95&gt;='Drive Train'!$F$29,1,0)</f>
        <v>0</v>
      </c>
      <c r="DH95" s="57">
        <f t="shared" si="139"/>
        <v>103.33333333333333</v>
      </c>
      <c r="DI95" s="63">
        <f>DI94+'DEPRECATED - DT-Prelim Calcs'!$C$11</f>
        <v>364</v>
      </c>
      <c r="DJ95" s="2">
        <f>DT95/'Drive Train'!$F$35</f>
        <v>0.48999999999999994</v>
      </c>
      <c r="DK95" s="46">
        <f>DR95*12*60/(PI() * 'Drive Train'!$F$15)/DJ$2*DJ95</f>
        <v>3068.9465488246092</v>
      </c>
      <c r="DL95" s="2">
        <f>('DEPRECATED - DT-Prelim Calcs'!$C$6*DJ95-DK95)/('DEPRECATED - DT-Prelim Calcs'!$C$6*DJ95)*'DEPRECATED - DT-Prelim Calcs'!$C$7*DJ95</f>
        <v>-0.20674750143851942</v>
      </c>
      <c r="DM95" s="57">
        <f>DL95/'DEPRECATED - DT-Prelim Calcs'!$C$7*('DEPRECATED - DT-Prelim Calcs'!$C$8-'DEPRECATED - DT-Prelim Calcs'!$C$9)+'DEPRECATED - DT-Prelim Calcs'!$C$9</f>
        <v>-8.3065163628888143</v>
      </c>
      <c r="DN95" s="57">
        <f t="shared" si="110"/>
        <v>-8.3065163628888143</v>
      </c>
      <c r="DO95" s="2">
        <f t="shared" si="140"/>
        <v>-0.66528817451469868</v>
      </c>
      <c r="DP95" s="57">
        <f>DO95*'DEPRECATED - DT-Prelim Calcs'!$C$21/DJ$2/'DEPRECATED - DT-Prelim Calcs'!$C$19/'DEPRECATED - DT-Prelim Calcs'!$C$18*3.39*'DEPRECATED - DT-Prelim Calcs'!$C$20</f>
        <v>-15.535299644845681</v>
      </c>
      <c r="DQ95" s="46">
        <f t="shared" si="141"/>
        <v>1</v>
      </c>
      <c r="DR95" s="57">
        <f>DP94*'DEPRECATED - DT-Prelim Calcs'!$C$11+DR94</f>
        <v>16.962315151384843</v>
      </c>
      <c r="DS95" s="57">
        <f>DS94+0.5*DP95*'DEPRECATED - DT-Prelim Calcs'!$C$11^2+DR95*'DEPRECATED - DT-Prelim Calcs'!$C$11</f>
        <v>-105852.29964311972</v>
      </c>
      <c r="DT95" s="57">
        <f>MIN('Drive Train'!$F$35-DN94*'DEPRECATED - DT-Prelim Calcs'!$C$21*'Drive Train'!$F$39,DT94+DN$2)</f>
        <v>6.0759999999999996</v>
      </c>
      <c r="DU95" s="57">
        <f>'Drive Train'!$F$35-DN95*'DEPRECATED - DT-Prelim Calcs'!$C$21*'Drive Train'!$F$39</f>
        <v>12.964843112676439</v>
      </c>
      <c r="DV95" s="1">
        <f>IF(DS95&gt;='Drive Train'!$F$29,1,0)</f>
        <v>0</v>
      </c>
      <c r="DW95" s="57">
        <f t="shared" si="142"/>
        <v>-9.2294626254320153</v>
      </c>
      <c r="DX95" s="63">
        <f>DX94+'DEPRECATED - DT-Prelim Calcs'!$C$11</f>
        <v>364</v>
      </c>
      <c r="DY95" s="2">
        <f>EI95/'Drive Train'!$F$35</f>
        <v>0.48999999999999994</v>
      </c>
      <c r="DZ95" s="46">
        <f>EG95*12*60/(PI() * 'Drive Train'!$F$15)/DY$2*DY95</f>
        <v>-148369.84369009975</v>
      </c>
      <c r="EA95" s="2">
        <f>('DEPRECATED - DT-Prelim Calcs'!$C$6*DY95-DZ95)/('DEPRECATED - DT-Prelim Calcs'!$C$6*DY95)*'DEPRECATED - DT-Prelim Calcs'!$C$7*DY95</f>
        <v>68.267452212596709</v>
      </c>
      <c r="EB95" s="57">
        <f>EA95/'DEPRECATED - DT-Prelim Calcs'!$C$7*('DEPRECATED - DT-Prelim Calcs'!$C$8-'DEPRECATED - DT-Prelim Calcs'!$C$9)+'DEPRECATED - DT-Prelim Calcs'!$C$9</f>
        <v>3637.0212111519327</v>
      </c>
      <c r="EC95" s="57">
        <f t="shared" si="111"/>
        <v>93</v>
      </c>
      <c r="ED95" s="2">
        <f t="shared" si="143"/>
        <v>0.96993038185874991</v>
      </c>
      <c r="EE95" s="57">
        <f>ED95*'DEPRECATED - DT-Prelim Calcs'!$C$21/DY$2/'DEPRECATED - DT-Prelim Calcs'!$C$19/'DEPRECATED - DT-Prelim Calcs'!$C$18*3.39*'DEPRECATED - DT-Prelim Calcs'!$C$20</f>
        <v>25.773080821789936</v>
      </c>
      <c r="EF95" s="46">
        <f t="shared" si="144"/>
        <v>0</v>
      </c>
      <c r="EG95" s="57">
        <f>EE94*'DEPRECATED - DT-Prelim Calcs'!$C$11+EG94</f>
        <v>-720.65184129728402</v>
      </c>
      <c r="EH95" s="57">
        <f>EH94+0.5*EE95*'DEPRECATED - DT-Prelim Calcs'!$C$11^2+EG95*'DEPRECATED - DT-Prelim Calcs'!$C$11</f>
        <v>-154238.55208907521</v>
      </c>
      <c r="EI95" s="57">
        <f>MIN('Drive Train'!$F$35-EC94*'DEPRECATED - DT-Prelim Calcs'!$C$21*'Drive Train'!$F$39,EI94+EC$2)</f>
        <v>6.0759999999999996</v>
      </c>
      <c r="EJ95" s="57">
        <f>'Drive Train'!$F$35-EC95*'DEPRECATED - DT-Prelim Calcs'!$C$21*'Drive Train'!$F$39</f>
        <v>6.0759999999999996</v>
      </c>
      <c r="EK95" s="1">
        <f>IF(EH95&gt;='Drive Train'!$F$29,1,0)</f>
        <v>0</v>
      </c>
      <c r="EL95" s="57">
        <f t="shared" si="145"/>
        <v>103.33333333333333</v>
      </c>
      <c r="EM95" s="63">
        <f>EM94+'DEPRECATED - DT-Prelim Calcs'!$C$11</f>
        <v>364</v>
      </c>
      <c r="EN95" s="2">
        <f>EX95/'Drive Train'!$F$35</f>
        <v>0.48999999999999994</v>
      </c>
      <c r="EO95" s="46">
        <f>EV95*12*60/(PI() * 'Drive Train'!$F$15)/EN$2*EN95</f>
        <v>-26680.801610574152</v>
      </c>
      <c r="EP95" s="2">
        <f>('DEPRECATED - DT-Prelim Calcs'!$C$6*EN95-EO95)/('DEPRECATED - DT-Prelim Calcs'!$C$6*EN95)*'DEPRECATED - DT-Prelim Calcs'!$C$7*EN95</f>
        <v>13.244827182267112</v>
      </c>
      <c r="EQ95" s="57">
        <f>EP95/'DEPRECATED - DT-Prelim Calcs'!$C$7*('DEPRECATED - DT-Prelim Calcs'!$C$8-'DEPRECATED - DT-Prelim Calcs'!$C$9)+'DEPRECATED - DT-Prelim Calcs'!$C$9</f>
        <v>707.8084346410252</v>
      </c>
      <c r="ER95" s="57">
        <f t="shared" si="112"/>
        <v>93</v>
      </c>
      <c r="ES95" s="2">
        <f t="shared" si="146"/>
        <v>0.86507304327942547</v>
      </c>
      <c r="ET95" s="57">
        <f>ES95*'DEPRECATED - DT-Prelim Calcs'!$C$21/EN$2/'DEPRECATED - DT-Prelim Calcs'!$C$19/'DEPRECATED - DT-Prelim Calcs'!$C$18*3.39*'DEPRECATED - DT-Prelim Calcs'!$C$20</f>
        <v>25.773080821789936</v>
      </c>
      <c r="EU95" s="46">
        <f t="shared" si="147"/>
        <v>0</v>
      </c>
      <c r="EV95" s="57">
        <f>ET94*'DEPRECATED - DT-Prelim Calcs'!$C$11+EV94</f>
        <v>-115.58219847168571</v>
      </c>
      <c r="EW95" s="57">
        <f>EW94+0.5*ET95*'DEPRECATED - DT-Prelim Calcs'!$C$11^2+EV95*'DEPRECATED - DT-Prelim Calcs'!$C$11</f>
        <v>-177130.03253243628</v>
      </c>
      <c r="EX95" s="57">
        <f>MIN('Drive Train'!$F$35-ER94*'DEPRECATED - DT-Prelim Calcs'!$C$21*'Drive Train'!$F$39,EX94+ER$2)</f>
        <v>6.0759999999999996</v>
      </c>
      <c r="EY95" s="57">
        <f>'Drive Train'!$F$35-ER95*'DEPRECATED - DT-Prelim Calcs'!$C$21*'Drive Train'!$F$39</f>
        <v>6.0759999999999996</v>
      </c>
      <c r="EZ95" s="1">
        <f>IF(EW95&gt;='Drive Train'!$F$29,1,0)</f>
        <v>0</v>
      </c>
      <c r="FA95" s="57">
        <f t="shared" si="148"/>
        <v>103.33333333333333</v>
      </c>
      <c r="FB95" s="63">
        <f>FB94+'DEPRECATED - DT-Prelim Calcs'!$C$11</f>
        <v>364</v>
      </c>
      <c r="FC95" s="2">
        <f>FM95/'Drive Train'!$F$35</f>
        <v>0.48999999999999994</v>
      </c>
      <c r="FD95" s="46">
        <f>FK95*12*60/(PI() * 'Drive Train'!$F$15)/FC$2*FC95</f>
        <v>18626.248365351748</v>
      </c>
      <c r="FE95" s="2">
        <f>('DEPRECATED - DT-Prelim Calcs'!$C$6*FC95-FD95)/('DEPRECATED - DT-Prelim Calcs'!$C$6*FC95)*'DEPRECATED - DT-Prelim Calcs'!$C$7*FC95</f>
        <v>-7.2410997299245237</v>
      </c>
      <c r="FF95" s="57">
        <f>FE95/'DEPRECATED - DT-Prelim Calcs'!$C$7*('DEPRECATED - DT-Prelim Calcs'!$C$8-'DEPRECATED - DT-Prelim Calcs'!$C$9)+'DEPRECATED - DT-Prelim Calcs'!$C$9</f>
        <v>-382.79091093332636</v>
      </c>
      <c r="FG95" s="57">
        <f t="shared" si="113"/>
        <v>-382.79091093332636</v>
      </c>
      <c r="FH95" s="2">
        <f t="shared" si="149"/>
        <v>-10.024104362443651</v>
      </c>
      <c r="FI95" s="57">
        <f>FH95*'DEPRECATED - DT-Prelim Calcs'!$C$21/FC$2/'DEPRECATED - DT-Prelim Calcs'!$C$19/'DEPRECATED - DT-Prelim Calcs'!$C$18*3.39*'DEPRECATED - DT-Prelim Calcs'!$C$20</f>
        <v>-330.93390862201318</v>
      </c>
      <c r="FJ95" s="46">
        <f t="shared" si="150"/>
        <v>1</v>
      </c>
      <c r="FK95" s="57">
        <f>FI94*'DEPRECATED - DT-Prelim Calcs'!$C$11+FK94</f>
        <v>72.817427860288632</v>
      </c>
      <c r="FL95" s="57">
        <f>FL94+0.5*FI95*'DEPRECATED - DT-Prelim Calcs'!$C$11^2+FK95*'DEPRECATED - DT-Prelim Calcs'!$C$11</f>
        <v>-232951.97125403234</v>
      </c>
      <c r="FM95" s="57">
        <f>MIN('Drive Train'!$F$35-FG94*'DEPRECATED - DT-Prelim Calcs'!$C$21*'Drive Train'!$F$39,FM94+FG$2)</f>
        <v>6.0759999999999996</v>
      </c>
      <c r="FN95" s="57">
        <f>'Drive Train'!$F$35-FG95*'DEPRECATED - DT-Prelim Calcs'!$C$21*'Drive Train'!$F$39</f>
        <v>38.429781943466196</v>
      </c>
      <c r="FO95" s="1">
        <f>IF(FL95&gt;='Drive Train'!$F$29,1,0)</f>
        <v>0</v>
      </c>
      <c r="FP95" s="57">
        <f t="shared" si="151"/>
        <v>-425.32323437036263</v>
      </c>
      <c r="FQ95" s="63">
        <f>FQ94+'DEPRECATED - DT-Prelim Calcs'!$C$11</f>
        <v>364</v>
      </c>
      <c r="FR95" s="2">
        <f>GB95/'Drive Train'!$F$35</f>
        <v>3.4599719790860743</v>
      </c>
      <c r="FS95" s="46">
        <f>FZ95*12*60/(PI() * 'Drive Train'!$F$15)/FR$2*FR95</f>
        <v>-3201827.7948833462</v>
      </c>
      <c r="FT95" s="2">
        <f>('DEPRECATED - DT-Prelim Calcs'!$C$6*FR95-FS95)/('DEPRECATED - DT-Prelim Calcs'!$C$6*FR95)*'DEPRECATED - DT-Prelim Calcs'!$C$7*FR95</f>
        <v>1456.0692990115983</v>
      </c>
      <c r="FU95" s="57">
        <f>FT95/'DEPRECATED - DT-Prelim Calcs'!$C$7*('DEPRECATED - DT-Prelim Calcs'!$C$8-'DEPRECATED - DT-Prelim Calcs'!$C$9)+'DEPRECATED - DT-Prelim Calcs'!$C$9</f>
        <v>77518.754383065592</v>
      </c>
      <c r="FV95" s="57">
        <f t="shared" si="114"/>
        <v>93</v>
      </c>
      <c r="FW95" s="2">
        <f t="shared" si="152"/>
        <v>0.7112822800297498</v>
      </c>
      <c r="FX95" s="57">
        <f>FW95*'DEPRECATED - DT-Prelim Calcs'!$C$21/FR$2/'DEPRECATED - DT-Prelim Calcs'!$C$19/'DEPRECATED - DT-Prelim Calcs'!$C$18*3.39*'DEPRECATED - DT-Prelim Calcs'!$C$20</f>
        <v>25.773080821789936</v>
      </c>
      <c r="FY95" s="46">
        <f t="shared" si="153"/>
        <v>0</v>
      </c>
      <c r="FZ95" s="57">
        <f>FX94*'DEPRECATED - DT-Prelim Calcs'!$C$11+FZ94</f>
        <v>-1615.1124182614035</v>
      </c>
      <c r="GA95" s="57">
        <f>GA94+0.5*FX95*'DEPRECATED - DT-Prelim Calcs'!$C$11^2+FZ95*'DEPRECATED - DT-Prelim Calcs'!$C$11</f>
        <v>-265336.73330260895</v>
      </c>
      <c r="GB95" s="57">
        <f>MIN('Drive Train'!$F$35-FV94*'DEPRECATED - DT-Prelim Calcs'!$C$21*'Drive Train'!$F$39,GB94+FV$2)</f>
        <v>42.903652540667323</v>
      </c>
      <c r="GC95" s="57">
        <f>'Drive Train'!$F$35-FV95*'DEPRECATED - DT-Prelim Calcs'!$C$21*'Drive Train'!$F$39</f>
        <v>6.0759999999999996</v>
      </c>
      <c r="GD95" s="1">
        <f>IF(GA95&gt;='Drive Train'!$F$29,1,0)</f>
        <v>0</v>
      </c>
      <c r="GE95" s="57">
        <f t="shared" si="154"/>
        <v>103.33333333333333</v>
      </c>
      <c r="GF95" s="63">
        <f>GF94+'DEPRECATED - DT-Prelim Calcs'!$C$11</f>
        <v>364</v>
      </c>
      <c r="GG95" s="2">
        <f>GQ95/'Drive Train'!$F$35</f>
        <v>1.1529571576636055</v>
      </c>
      <c r="GH95" s="46">
        <f>GO95*12*60/(PI() * 'Drive Train'!$F$15)/GG$2*GG95</f>
        <v>-44505.863576828269</v>
      </c>
      <c r="GI95" s="2">
        <f>('DEPRECATED - DT-Prelim Calcs'!$C$6*GG95-GH95)/('DEPRECATED - DT-Prelim Calcs'!$C$6*GG95)*'DEPRECATED - DT-Prelim Calcs'!$C$7*GG95</f>
        <v>22.90229114399483</v>
      </c>
      <c r="GJ95" s="57">
        <f>GI95/'DEPRECATED - DT-Prelim Calcs'!$C$7*('DEPRECATED - DT-Prelim Calcs'!$C$8-'DEPRECATED - DT-Prelim Calcs'!$C$9)+'DEPRECATED - DT-Prelim Calcs'!$C$9</f>
        <v>1221.9381550931687</v>
      </c>
      <c r="GK95" s="57">
        <f t="shared" si="155"/>
        <v>29.999999999999982</v>
      </c>
      <c r="GL95" s="2">
        <f t="shared" si="156"/>
        <v>0.99579519204165001</v>
      </c>
      <c r="GM95" s="57">
        <f>GL95*'DEPRECATED - DT-Prelim Calcs'!$C$21/GG$2/'DEPRECATED - DT-Prelim Calcs'!$C$19/'DEPRECATED - DT-Prelim Calcs'!$C$18*3.39*'DEPRECATED - DT-Prelim Calcs'!$C$20</f>
        <v>25.773080821789936</v>
      </c>
      <c r="GN95" s="46">
        <f t="shared" si="157"/>
        <v>0</v>
      </c>
      <c r="GO95" s="57">
        <f>GM94*'DEPRECATED - DT-Prelim Calcs'!$C$11+GO94</f>
        <v>-94.321232230902595</v>
      </c>
      <c r="GP95" s="57">
        <f>GP94+0.5*GM95*'DEPRECATED - DT-Prelim Calcs'!$C$11^2+GO95*'DEPRECATED - DT-Prelim Calcs'!$C$11</f>
        <v>-124808.94495146464</v>
      </c>
      <c r="GQ95" s="57">
        <f>MIN('Drive Train'!$F$35-GK94*'DEPRECATED - DT-Prelim Calcs'!$C$21*'Drive Train'!$F$39,GQ94+GK$2)</f>
        <v>14.29666875502871</v>
      </c>
      <c r="GR95" s="57">
        <f>'Drive Train'!$F$35-GK95*'DEPRECATED - DT-Prelim Calcs'!$C$21*'Drive Train'!$F$39</f>
        <v>10.360000000000001</v>
      </c>
      <c r="GS95" s="1">
        <f>IF(GP95&gt;='Drive Train'!$F$29,1,0)</f>
        <v>0</v>
      </c>
      <c r="GT95" s="57">
        <f t="shared" si="158"/>
        <v>33.333333333333314</v>
      </c>
      <c r="GU95" s="63">
        <f>GU94+'DEPRECATED - DT-Prelim Calcs'!$C$11</f>
        <v>364</v>
      </c>
      <c r="GV95" s="2">
        <f>HF95/'Drive Train'!$F$35</f>
        <v>0.81720430107526887</v>
      </c>
      <c r="GW95" s="46">
        <f>HD95*12*60/(PI() * 'Drive Train'!$F$15)/GV$2*GV95</f>
        <v>-133417.37119082801</v>
      </c>
      <c r="GX95" s="2">
        <f>('DEPRECATED - DT-Prelim Calcs'!$C$6*GV95-GW95)/('DEPRECATED - DT-Prelim Calcs'!$C$6*GV95)*'DEPRECATED - DT-Prelim Calcs'!$C$7*GV95</f>
        <v>62.295140521294115</v>
      </c>
      <c r="GY95" s="57">
        <f>GX95/'DEPRECATED - DT-Prelim Calcs'!$C$7*('DEPRECATED - DT-Prelim Calcs'!$C$8-'DEPRECATED - DT-Prelim Calcs'!$C$9)+'DEPRECATED - DT-Prelim Calcs'!$C$9</f>
        <v>3319.0761530630848</v>
      </c>
      <c r="GZ95" s="57">
        <f t="shared" si="115"/>
        <v>33.333333333333314</v>
      </c>
      <c r="HA95" s="2">
        <f t="shared" si="159"/>
        <v>0.99579519204165001</v>
      </c>
      <c r="HB95" s="57">
        <f>HA95*'DEPRECATED - DT-Prelim Calcs'!$C$21/GV$2/'DEPRECATED - DT-Prelim Calcs'!$C$19/'DEPRECATED - DT-Prelim Calcs'!$C$18*3.39*'DEPRECATED - DT-Prelim Calcs'!$C$20</f>
        <v>25.773080821789936</v>
      </c>
      <c r="HC95" s="46">
        <f t="shared" si="160"/>
        <v>0</v>
      </c>
      <c r="HD95" s="57">
        <f>HB94*'DEPRECATED - DT-Prelim Calcs'!$C$11+HD94</f>
        <v>-398.9212201893763</v>
      </c>
      <c r="HE95" s="57">
        <f>HE94+0.5*HB95*'DEPRECATED - DT-Prelim Calcs'!$C$11^2+HD95*'DEPRECATED - DT-Prelim Calcs'!$C$11</f>
        <v>-150138.84994348884</v>
      </c>
      <c r="HF95" s="57">
        <f>MIN('Drive Train'!$F$35-GZ94*'DEPRECATED - DT-Prelim Calcs'!$C$21*'Drive Train'!$F$39,HF94+GZ$2)</f>
        <v>10.133333333333335</v>
      </c>
      <c r="HG95" s="57">
        <f>'Drive Train'!$F$35-GZ95*'DEPRECATED - DT-Prelim Calcs'!$C$21*'Drive Train'!$F$39</f>
        <v>10.133333333333335</v>
      </c>
      <c r="HH95" s="1">
        <f>IF(HE95&gt;='Drive Train'!$F$29,1,0)</f>
        <v>0</v>
      </c>
      <c r="HI95" s="57">
        <f t="shared" si="161"/>
        <v>37.037037037037017</v>
      </c>
      <c r="HJ95" s="63">
        <f>HJ94+'DEPRECATED - DT-Prelim Calcs'!$C$11</f>
        <v>364</v>
      </c>
      <c r="HK95" s="2">
        <f>HU95/'Drive Train'!$F$35</f>
        <v>0.79892473118279583</v>
      </c>
      <c r="HL95" s="46">
        <f>HS95*12*60/(PI() * 'Drive Train'!$F$15)/HK$2*HK95</f>
        <v>-247810.90465438814</v>
      </c>
      <c r="HM95" s="2">
        <f>('DEPRECATED - DT-Prelim Calcs'!$C$6*HK95-HL95)/('DEPRECATED - DT-Prelim Calcs'!$C$6*HK95)*'DEPRECATED - DT-Prelim Calcs'!$C$7*HK95</f>
        <v>113.9749921325587</v>
      </c>
      <c r="HN95" s="57">
        <f>HM95/'DEPRECATED - DT-Prelim Calcs'!$C$7*('DEPRECATED - DT-Prelim Calcs'!$C$8-'DEPRECATED - DT-Prelim Calcs'!$C$9)+'DEPRECATED - DT-Prelim Calcs'!$C$9</f>
        <v>6070.331323903436</v>
      </c>
      <c r="HO95" s="57">
        <f t="shared" si="116"/>
        <v>36.66666666666665</v>
      </c>
      <c r="HP95" s="2">
        <f t="shared" si="162"/>
        <v>0.99579519204165001</v>
      </c>
      <c r="HQ95" s="57">
        <f>HP95*'DEPRECATED - DT-Prelim Calcs'!$C$21/HK$2/'DEPRECATED - DT-Prelim Calcs'!$C$19/'DEPRECATED - DT-Prelim Calcs'!$C$18*3.39*'DEPRECATED - DT-Prelim Calcs'!$C$20</f>
        <v>25.773080821789936</v>
      </c>
      <c r="HR95" s="46">
        <f t="shared" si="163"/>
        <v>0</v>
      </c>
      <c r="HS95" s="57">
        <f>HQ94*'DEPRECATED - DT-Prelim Calcs'!$C$11+HS94</f>
        <v>-757.91403816303989</v>
      </c>
      <c r="HT95" s="57">
        <f>HT94+0.5*HQ95*'DEPRECATED - DT-Prelim Calcs'!$C$11^2+HS95*'DEPRECATED - DT-Prelim Calcs'!$C$11</f>
        <v>-161932.69866989739</v>
      </c>
      <c r="HU95" s="57">
        <f>MIN('Drive Train'!$F$35-HO94*'DEPRECATED - DT-Prelim Calcs'!$C$21*'Drive Train'!$F$39,HU94+HO$2)</f>
        <v>9.9066666666666681</v>
      </c>
      <c r="HV95" s="57">
        <f>'Drive Train'!$F$35-HO95*'DEPRECATED - DT-Prelim Calcs'!$C$21*'Drive Train'!$F$39</f>
        <v>9.9066666666666681</v>
      </c>
      <c r="HW95" s="1">
        <f>IF(HT95&gt;='Drive Train'!$F$29,1,0)</f>
        <v>0</v>
      </c>
      <c r="HX95" s="57">
        <f t="shared" si="164"/>
        <v>40.740740740740726</v>
      </c>
      <c r="HY95" s="63">
        <f>HY94+'DEPRECATED - DT-Prelim Calcs'!$C$11</f>
        <v>364</v>
      </c>
      <c r="HZ95" s="2">
        <f>IJ95/'Drive Train'!$F$35</f>
        <v>0.78064516129032269</v>
      </c>
      <c r="IA95" s="46">
        <f>IH95*12*60/(PI() * 'Drive Train'!$F$15)/HZ$2*HZ95</f>
        <v>-200517.40485792613</v>
      </c>
      <c r="IB95" s="2">
        <f>('DEPRECATED - DT-Prelim Calcs'!$C$6*HZ95-IA95)/('DEPRECATED - DT-Prelim Calcs'!$C$6*HZ95)*'DEPRECATED - DT-Prelim Calcs'!$C$7*HZ95</f>
        <v>92.546823076533713</v>
      </c>
      <c r="IC95" s="57">
        <f>IB95/'DEPRECATED - DT-Prelim Calcs'!$C$7*('DEPRECATED - DT-Prelim Calcs'!$C$8-'DEPRECATED - DT-Prelim Calcs'!$C$9)+'DEPRECATED - DT-Prelim Calcs'!$C$9</f>
        <v>4929.5702907548857</v>
      </c>
      <c r="ID95" s="57">
        <f t="shared" si="117"/>
        <v>39.999999999999986</v>
      </c>
      <c r="IE95" s="2">
        <f t="shared" si="165"/>
        <v>0.99579519204165001</v>
      </c>
      <c r="IF95" s="57">
        <f>IE95*'DEPRECATED - DT-Prelim Calcs'!$C$21/HZ$2/'DEPRECATED - DT-Prelim Calcs'!$C$19/'DEPRECATED - DT-Prelim Calcs'!$C$18*3.39*'DEPRECATED - DT-Prelim Calcs'!$C$20</f>
        <v>25.773080821789936</v>
      </c>
      <c r="IG95" s="46">
        <f t="shared" si="166"/>
        <v>0</v>
      </c>
      <c r="IH95" s="57">
        <f>IF94*'DEPRECATED - DT-Prelim Calcs'!$C$11+IH94</f>
        <v>-627.63016210296405</v>
      </c>
      <c r="II95" s="57">
        <f>II94+0.5*IF95*'DEPRECATED - DT-Prelim Calcs'!$C$11^2+IH95*'DEPRECATED - DT-Prelim Calcs'!$C$11</f>
        <v>-183431.71275164155</v>
      </c>
      <c r="IJ95" s="57">
        <f>MIN('Drive Train'!$F$35-ID94*'DEPRECATED - DT-Prelim Calcs'!$C$21*'Drive Train'!$F$39,IJ94+ID$2)</f>
        <v>9.6800000000000015</v>
      </c>
      <c r="IK95" s="57">
        <f>'Drive Train'!$F$35-ID95*'DEPRECATED - DT-Prelim Calcs'!$C$21*'Drive Train'!$F$39</f>
        <v>9.6800000000000015</v>
      </c>
      <c r="IL95" s="1">
        <f>IF(II95&gt;='Drive Train'!$F$29,1,0)</f>
        <v>0</v>
      </c>
      <c r="IM95" s="57">
        <f t="shared" si="167"/>
        <v>44.444444444444429</v>
      </c>
      <c r="IN95" s="63">
        <f>IN94+'DEPRECATED - DT-Prelim Calcs'!$C$11</f>
        <v>364</v>
      </c>
      <c r="IO95" s="2">
        <f>IY95/'Drive Train'!$F$35</f>
        <v>0.76236559139784954</v>
      </c>
      <c r="IP95" s="46">
        <f>IW95*12*60/(PI() * 'Drive Train'!$F$15)/IO$2*IO95</f>
        <v>20803.98594522896</v>
      </c>
      <c r="IQ95" s="2">
        <f>('DEPRECATED - DT-Prelim Calcs'!$C$6*IO95-IP95)/('DEPRECATED - DT-Prelim Calcs'!$C$6*IO95)*'DEPRECATED - DT-Prelim Calcs'!$C$7*IO95</f>
        <v>-7.5693792489341467</v>
      </c>
      <c r="IR95" s="57">
        <f>IQ95/'DEPRECATED - DT-Prelim Calcs'!$C$7*('DEPRECATED - DT-Prelim Calcs'!$C$8-'DEPRECATED - DT-Prelim Calcs'!$C$9)+'DEPRECATED - DT-Prelim Calcs'!$C$9</f>
        <v>-400.26736831462699</v>
      </c>
      <c r="IS95" s="57">
        <f t="shared" si="118"/>
        <v>-400.26736831462699</v>
      </c>
      <c r="IT95" s="2">
        <f t="shared" si="168"/>
        <v>-9.5672522812963106</v>
      </c>
      <c r="IU95" s="57">
        <f>IT95*'DEPRECATED - DT-Prelim Calcs'!$C$21/IO$2/'DEPRECATED - DT-Prelim Calcs'!$C$19/'DEPRECATED - DT-Prelim Calcs'!$C$18*3.39*'DEPRECATED - DT-Prelim Calcs'!$C$20</f>
        <v>-247.61875560249806</v>
      </c>
      <c r="IV95" s="46">
        <f t="shared" si="169"/>
        <v>1</v>
      </c>
      <c r="IW95" s="57">
        <f>IU94*'DEPRECATED - DT-Prelim Calcs'!$C$11+IW94</f>
        <v>66.678937104696303</v>
      </c>
      <c r="IX95" s="57">
        <f>IX94+0.5*IU95*'DEPRECATED - DT-Prelim Calcs'!$C$11^2+IW95*'DEPRECATED - DT-Prelim Calcs'!$C$11</f>
        <v>-159976.01366761775</v>
      </c>
      <c r="IY95" s="57">
        <f>MIN('Drive Train'!$F$35-IS94*'DEPRECATED - DT-Prelim Calcs'!$C$21*'Drive Train'!$F$39,IY94+IS$2)</f>
        <v>9.4533333333333349</v>
      </c>
      <c r="IZ95" s="57">
        <f>'Drive Train'!$F$35-IS95*'DEPRECATED - DT-Prelim Calcs'!$C$21*'Drive Train'!$F$39</f>
        <v>39.618181045394635</v>
      </c>
      <c r="JA95" s="1">
        <f>IF(IX95&gt;='Drive Train'!$F$29,1,0)</f>
        <v>0</v>
      </c>
      <c r="JB95" s="57">
        <f t="shared" si="170"/>
        <v>-444.74152034958553</v>
      </c>
      <c r="JC95" s="63">
        <f>JC94+'DEPRECATED - DT-Prelim Calcs'!$C$11</f>
        <v>364</v>
      </c>
      <c r="JD95" s="2">
        <f>JN95/'Drive Train'!$F$35</f>
        <v>0.74408602150537628</v>
      </c>
      <c r="JE95" s="46">
        <f>JL95*12*60/(PI() * 'Drive Train'!$F$15)/JD$2*JD95</f>
        <v>-194790.04770280494</v>
      </c>
      <c r="JF95" s="2">
        <f>('DEPRECATED - DT-Prelim Calcs'!$C$6*JD95-JE95)/('DEPRECATED - DT-Prelim Calcs'!$C$6*JD95)*'DEPRECATED - DT-Prelim Calcs'!$C$7*JD95</f>
        <v>89.869047492645947</v>
      </c>
      <c r="JG95" s="57">
        <f>JF95/'DEPRECATED - DT-Prelim Calcs'!$C$7*('DEPRECATED - DT-Prelim Calcs'!$C$8-'DEPRECATED - DT-Prelim Calcs'!$C$9)+'DEPRECATED - DT-Prelim Calcs'!$C$9</f>
        <v>4787.0148519943878</v>
      </c>
      <c r="JH95" s="57">
        <f t="shared" si="119"/>
        <v>46.666666666666657</v>
      </c>
      <c r="JI95" s="2">
        <f t="shared" si="171"/>
        <v>0.99579519204165001</v>
      </c>
      <c r="JJ95" s="57">
        <f>JI95*'DEPRECATED - DT-Prelim Calcs'!$C$21/JD$2/'DEPRECATED - DT-Prelim Calcs'!$C$19/'DEPRECATED - DT-Prelim Calcs'!$C$18*3.39*'DEPRECATED - DT-Prelim Calcs'!$C$20</f>
        <v>25.773080821789936</v>
      </c>
      <c r="JK95" s="46">
        <f t="shared" si="172"/>
        <v>0</v>
      </c>
      <c r="JL95" s="57">
        <f>JJ94*'DEPRECATED - DT-Prelim Calcs'!$C$11+JL94</f>
        <v>-639.65974604841813</v>
      </c>
      <c r="JM95" s="57">
        <f>JM94+0.5*JJ95*'DEPRECATED - DT-Prelim Calcs'!$C$11^2+JL95*'DEPRECATED - DT-Prelim Calcs'!$C$11</f>
        <v>-184610.22076007401</v>
      </c>
      <c r="JN95" s="57">
        <f>MIN('Drive Train'!$F$35-JH94*'DEPRECATED - DT-Prelim Calcs'!$C$21*'Drive Train'!$F$39,JN94+JH$2)</f>
        <v>9.2266666666666666</v>
      </c>
      <c r="JO95" s="57">
        <f>'Drive Train'!$F$35-JH95*'DEPRECATED - DT-Prelim Calcs'!$C$21*'Drive Train'!$F$39</f>
        <v>9.2266666666666666</v>
      </c>
      <c r="JP95" s="1">
        <f>IF(JM95&gt;='Drive Train'!$F$29,1,0)</f>
        <v>0</v>
      </c>
      <c r="JQ95" s="57">
        <f>MIN(JG95,'DEPRECATED - DT-Prelim Calcs'!$C$10)*'DEPRECATED - DT-Prelim Calcs'!$C$11*1000/60/60</f>
        <v>103.33333333333333</v>
      </c>
      <c r="JR95" s="63">
        <f>JR94+'DEPRECATED - DT-Prelim Calcs'!$C$11</f>
        <v>364</v>
      </c>
      <c r="JS95" s="2">
        <f>KC95/'Drive Train'!$F$35</f>
        <v>0.72580645161290325</v>
      </c>
      <c r="JT95" s="46">
        <f>KA95*12*60/(PI() * 'Drive Train'!$F$15)/JS$2*JS95</f>
        <v>-273925.06855302339</v>
      </c>
      <c r="JU95" s="2">
        <f>('DEPRECATED - DT-Prelim Calcs'!$C$6*JS95-JT95)/('DEPRECATED - DT-Prelim Calcs'!$C$6*JS95)*'DEPRECATED - DT-Prelim Calcs'!$C$7*JS95</f>
        <v>125.60649471401308</v>
      </c>
      <c r="JV95" s="57">
        <f>JU95/'DEPRECATED - DT-Prelim Calcs'!$C$7*('DEPRECATED - DT-Prelim Calcs'!$C$8-'DEPRECATED - DT-Prelim Calcs'!$C$9)+'DEPRECATED - DT-Prelim Calcs'!$C$9</f>
        <v>6689.5519800032689</v>
      </c>
      <c r="JW95" s="57">
        <f t="shared" si="120"/>
        <v>49.999999999999993</v>
      </c>
      <c r="JX95" s="2">
        <f t="shared" si="173"/>
        <v>0.99579519204165001</v>
      </c>
      <c r="JY95" s="57">
        <f>JX95*'DEPRECATED - DT-Prelim Calcs'!$C$21/JS$2/'DEPRECATED - DT-Prelim Calcs'!$C$19/'DEPRECATED - DT-Prelim Calcs'!$C$18*3.39*'DEPRECATED - DT-Prelim Calcs'!$C$20</f>
        <v>25.773080821789936</v>
      </c>
      <c r="JZ95" s="46">
        <f t="shared" si="174"/>
        <v>0</v>
      </c>
      <c r="KA95" s="57">
        <f>JY94*'DEPRECATED - DT-Prelim Calcs'!$C$11+KA94</f>
        <v>-922.18139906694398</v>
      </c>
      <c r="KB95" s="57">
        <f>KB94+0.5*JY95*'DEPRECATED - DT-Prelim Calcs'!$C$11^2+KA95*'DEPRECATED - DT-Prelim Calcs'!$C$11</f>
        <v>-166509.07740153169</v>
      </c>
      <c r="KC95" s="57">
        <f>MIN('Drive Train'!$F$35-JW94*'DEPRECATED - DT-Prelim Calcs'!$C$21*'Drive Train'!$F$39,KC94+JW$2)</f>
        <v>9</v>
      </c>
      <c r="KD95" s="57">
        <f>'Drive Train'!$F$35-JW95*'DEPRECATED - DT-Prelim Calcs'!$C$21*'Drive Train'!$F$39</f>
        <v>9</v>
      </c>
      <c r="KE95" s="1">
        <f>IF(KB95&gt;='Drive Train'!$F$29,1,0)</f>
        <v>0</v>
      </c>
      <c r="KF95" s="57">
        <f>MIN(JV95,'DEPRECATED - DT-Prelim Calcs'!$C$10)*'DEPRECATED - DT-Prelim Calcs'!$C$11*1000/60/60</f>
        <v>103.33333333333333</v>
      </c>
      <c r="KG95" s="63">
        <f>KG94+'DEPRECATED - DT-Prelim Calcs'!$C$11</f>
        <v>364</v>
      </c>
      <c r="KH95" s="2">
        <f>KR95/'Drive Train'!$F$35</f>
        <v>0.7075268817204301</v>
      </c>
      <c r="KI95" s="46">
        <f>KP95*12*60/(PI() * 'Drive Train'!$F$15)/KH$2*KH95</f>
        <v>-7381.2715137944033</v>
      </c>
      <c r="KJ95" s="2">
        <f>('DEPRECATED - DT-Prelim Calcs'!$C$6*KH95-KI95)/('DEPRECATED - DT-Prelim Calcs'!$C$6*KH95)*'DEPRECATED - DT-Prelim Calcs'!$C$7*KH95</f>
        <v>5.0426377864930494</v>
      </c>
      <c r="KK95" s="57">
        <f>KJ95/'DEPRECATED - DT-Prelim Calcs'!$C$7*('DEPRECATED - DT-Prelim Calcs'!$C$8-'DEPRECATED - DT-Prelim Calcs'!$C$9)+'DEPRECATED - DT-Prelim Calcs'!$C$9</f>
        <v>271.15245975396607</v>
      </c>
      <c r="KL95" s="57">
        <f t="shared" si="121"/>
        <v>53.333333333333329</v>
      </c>
      <c r="KM95" s="2">
        <f t="shared" si="175"/>
        <v>0.99579519204165001</v>
      </c>
      <c r="KN95" s="57">
        <f>KM95*'DEPRECATED - DT-Prelim Calcs'!$C$21/KH$2/'DEPRECATED - DT-Prelim Calcs'!$C$19/'DEPRECATED - DT-Prelim Calcs'!$C$18*3.39*'DEPRECATED - DT-Prelim Calcs'!$C$20</f>
        <v>25.773080821789936</v>
      </c>
      <c r="KO95" s="46">
        <f t="shared" si="176"/>
        <v>0</v>
      </c>
      <c r="KP95" s="57">
        <f>KN94*'DEPRECATED - DT-Prelim Calcs'!$C$11+KP94</f>
        <v>-25.491397135408917</v>
      </c>
      <c r="KQ95" s="57">
        <f>KQ94+0.5*KN95*'DEPRECATED - DT-Prelim Calcs'!$C$11^2+KP95*'DEPRECATED - DT-Prelim Calcs'!$C$11</f>
        <v>-188149.25918186511</v>
      </c>
      <c r="KR95" s="57">
        <f>MIN('Drive Train'!$F$35-KL94*'DEPRECATED - DT-Prelim Calcs'!$C$21*'Drive Train'!$F$39,KR94+KL$2)</f>
        <v>8.7733333333333334</v>
      </c>
      <c r="KS95" s="57">
        <f>'Drive Train'!$F$35-KL95*'DEPRECATED - DT-Prelim Calcs'!$C$21*'Drive Train'!$F$39</f>
        <v>8.7733333333333334</v>
      </c>
      <c r="KT95" s="1">
        <f>IF(KQ95&gt;='Drive Train'!$F$29,1,0)</f>
        <v>0</v>
      </c>
      <c r="KU95" s="57">
        <f>MIN(KK95,'DEPRECATED - DT-Prelim Calcs'!$C$10)*'DEPRECATED - DT-Prelim Calcs'!$C$11*1000/60/60</f>
        <v>103.33333333333333</v>
      </c>
      <c r="KV95" s="63">
        <f>KV94+'DEPRECATED - DT-Prelim Calcs'!$C$11</f>
        <v>364</v>
      </c>
      <c r="KW95" s="2">
        <f>LG95/'Drive Train'!$F$35</f>
        <v>0.68924731182795695</v>
      </c>
      <c r="KX95" s="46">
        <f>LE95*12*60/(PI() * 'Drive Train'!$F$15)/KW$2*KW95</f>
        <v>-75315.195369327092</v>
      </c>
      <c r="KY95" s="2">
        <f>('DEPRECATED - DT-Prelim Calcs'!$C$6*KW95-KX95)/('DEPRECATED - DT-Prelim Calcs'!$C$6*KW95)*'DEPRECATED - DT-Prelim Calcs'!$C$7*KW95</f>
        <v>35.715423890187985</v>
      </c>
      <c r="KZ95" s="57">
        <f>KY95/'DEPRECATED - DT-Prelim Calcs'!$C$7*('DEPRECATED - DT-Prelim Calcs'!$C$8-'DEPRECATED - DT-Prelim Calcs'!$C$9)+'DEPRECATED - DT-Prelim Calcs'!$C$9</f>
        <v>1904.0646826187215</v>
      </c>
      <c r="LA95" s="57">
        <f t="shared" si="122"/>
        <v>56.666666666666664</v>
      </c>
      <c r="LB95" s="2">
        <f t="shared" si="177"/>
        <v>0.99579519204165001</v>
      </c>
      <c r="LC95" s="57">
        <f>LB95*'DEPRECATED - DT-Prelim Calcs'!$C$21/KW$2/'DEPRECATED - DT-Prelim Calcs'!$C$19/'DEPRECATED - DT-Prelim Calcs'!$C$18*3.39*'DEPRECATED - DT-Prelim Calcs'!$C$20</f>
        <v>25.773080821789936</v>
      </c>
      <c r="LD95" s="46">
        <f t="shared" si="178"/>
        <v>0</v>
      </c>
      <c r="LE95" s="57">
        <f>LC94*'DEPRECATED - DT-Prelim Calcs'!$C$11+LE94</f>
        <v>-267.00102543568846</v>
      </c>
      <c r="LF95" s="57">
        <f>LF94+0.5*LC95*'DEPRECATED - DT-Prelim Calcs'!$C$11^2+LE95*'DEPRECATED - DT-Prelim Calcs'!$C$11</f>
        <v>-181227.87110018716</v>
      </c>
      <c r="LG95" s="57">
        <f>MIN('Drive Train'!$F$35-LA94*'DEPRECATED - DT-Prelim Calcs'!$C$21*'Drive Train'!$F$39,LG94+LA$2)</f>
        <v>8.5466666666666669</v>
      </c>
      <c r="LH95" s="57">
        <f>'Drive Train'!$F$35-LA95*'DEPRECATED - DT-Prelim Calcs'!$C$21*'Drive Train'!$F$39</f>
        <v>8.5466666666666669</v>
      </c>
      <c r="LI95" s="1">
        <f>IF(LF95&gt;='Drive Train'!$F$29,1,0)</f>
        <v>0</v>
      </c>
      <c r="LJ95" s="57">
        <f>MIN(KZ95,'DEPRECATED - DT-Prelim Calcs'!$C$10)*'DEPRECATED - DT-Prelim Calcs'!$C$11*1000/60/60</f>
        <v>103.33333333333333</v>
      </c>
      <c r="LK95" s="63">
        <f>LK94+'DEPRECATED - DT-Prelim Calcs'!$C$11</f>
        <v>364</v>
      </c>
      <c r="LL95" s="2">
        <f>LV95/'Drive Train'!$F$35</f>
        <v>0.67096774193548392</v>
      </c>
      <c r="LM95" s="46">
        <f>LT95*12*60/(PI() * 'Drive Train'!$F$15)/LL$2*LL95</f>
        <v>9755.4811988038928</v>
      </c>
      <c r="LN95" s="2">
        <f>('DEPRECATED - DT-Prelim Calcs'!$C$6*LL95-LM95)/('DEPRECATED - DT-Prelim Calcs'!$C$6*LL95)*'DEPRECATED - DT-Prelim Calcs'!$C$7*LL95</f>
        <v>-2.7939826929894021</v>
      </c>
      <c r="LO95" s="57">
        <f>LN95/'DEPRECATED - DT-Prelim Calcs'!$C$7*('DEPRECATED - DT-Prelim Calcs'!$C$8-'DEPRECATED - DT-Prelim Calcs'!$C$9)+'DEPRECATED - DT-Prelim Calcs'!$C$9</f>
        <v>-146.04190021184246</v>
      </c>
      <c r="LP95" s="57">
        <f t="shared" si="123"/>
        <v>-146.04190021184246</v>
      </c>
      <c r="LQ95" s="2">
        <f t="shared" si="179"/>
        <v>-3.8584484002560449</v>
      </c>
      <c r="LR95" s="57">
        <f>LQ95*'DEPRECATED - DT-Prelim Calcs'!$C$21/LL$2/'DEPRECATED - DT-Prelim Calcs'!$C$19/'DEPRECATED - DT-Prelim Calcs'!$C$18*3.39*'DEPRECATED - DT-Prelim Calcs'!$C$20</f>
        <v>-99.864011456630735</v>
      </c>
      <c r="LS95" s="46">
        <f t="shared" si="180"/>
        <v>1</v>
      </c>
      <c r="LT95" s="57">
        <f>LR94*'DEPRECATED - DT-Prelim Calcs'!$C$11+LT94</f>
        <v>35.526502833375304</v>
      </c>
      <c r="LU95" s="57">
        <f>LU94+0.5*LR95*'DEPRECATED - DT-Prelim Calcs'!$C$11^2+LT95*'DEPRECATED - DT-Prelim Calcs'!$C$11</f>
        <v>-174655.62778562587</v>
      </c>
      <c r="LV95" s="57">
        <f>MIN('Drive Train'!$F$35-LP94*'DEPRECATED - DT-Prelim Calcs'!$C$21*'Drive Train'!$F$39,LV94+LP$2)</f>
        <v>8.32</v>
      </c>
      <c r="LW95" s="57">
        <f>'Drive Train'!$F$35-LP95*'DEPRECATED - DT-Prelim Calcs'!$C$21*'Drive Train'!$F$39</f>
        <v>22.330849214405291</v>
      </c>
      <c r="LX95" s="1">
        <f>IF(LU95&gt;='Drive Train'!$F$29,1,0)</f>
        <v>0</v>
      </c>
      <c r="LY95" s="57">
        <f>MIN(LO95,'DEPRECATED - DT-Prelim Calcs'!$C$10)*'DEPRECATED - DT-Prelim Calcs'!$C$11*1000/60/60</f>
        <v>-162.26877801315828</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Train'!$AA$49 + V95*(1-'Drive Train'!$AA$49))</f>
        <v>0</v>
      </c>
      <c r="W96" s="57">
        <f t="shared" si="96"/>
        <v>0</v>
      </c>
      <c r="X96" s="2">
        <f>MAX(MIN(IF(AND(AI95=1,AG96&lt;0),-1,1)*(W96-$C$9)/($C$8-$C$9)*$C$7-$C$29*AE96/T$2 -  AI95*$C$29/2,X$2),MAX(X$4:X95)*-1)</f>
        <v>-0.2458281045106315</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Train'!$F$39,AG95+W$2)-$C$3,IF(AE95-1&lt;=0,0,IF($C$32=Motors!$C$29,MAX(MAX(AG$4:AG95)*-1,AG95-W$2),MAX(0,MAX(AG$4:AG95)*-1,AG95-W$2))))</f>
        <v>0</v>
      </c>
      <c r="AH96" s="57">
        <f>'Drive Train'!$F$35-ABS(W96)*'DEPRECATED - DT-Prelim Calcs'!$C$21*'Drive Train'!$F$39</f>
        <v>12.4</v>
      </c>
      <c r="AI96" s="1">
        <f>IF(AJ96&gt;='Drive Train'!$F$29,1,0)</f>
        <v>1</v>
      </c>
      <c r="AJ96" s="57">
        <f>AJ95+0.5*Y96*'DEPRECATED - DT-Prelim Calcs'!$C$11^2+AE96*'DEPRECATED - DT-Prelim Calcs'!$C$11</f>
        <v>784.33981740885292</v>
      </c>
      <c r="AK96" s="57">
        <f t="shared" si="181"/>
        <v>0</v>
      </c>
      <c r="AL96" s="63">
        <f>AL95+'DEPRECATED - DT-Prelim Calcs'!$C$11</f>
        <v>368</v>
      </c>
      <c r="AM96" s="2">
        <f>AW96/'Drive Train'!$F$35</f>
        <v>0.88882649229871791</v>
      </c>
      <c r="AN96" s="46">
        <f>AU96*12*60/(PI() * 'Drive Train'!$F$15)/AM$2*AM96</f>
        <v>4007.4131717334781</v>
      </c>
      <c r="AO96" s="2">
        <f>('DEPRECATED - DT-Prelim Calcs'!$C$6*AM96-AN96)/('DEPRECATED - DT-Prelim Calcs'!$C$6*AM96)*'DEPRECATED - DT-Prelim Calcs'!$C$7*AM96</f>
        <v>0.33008953051539203</v>
      </c>
      <c r="AP96" s="57">
        <f>AO96/'DEPRECATED - DT-Prelim Calcs'!$C$7*('DEPRECATED - DT-Prelim Calcs'!$C$8-'DEPRECATED - DT-Prelim Calcs'!$C$9)+'DEPRECATED - DT-Prelim Calcs'!$C$9</f>
        <v>20.272816085114023</v>
      </c>
      <c r="AQ96" s="57">
        <f t="shared" si="105"/>
        <v>20.272816085114023</v>
      </c>
      <c r="AR96" s="2">
        <f t="shared" si="125"/>
        <v>-2.4104901408250612E-10</v>
      </c>
      <c r="AS96" s="57">
        <f>AR96*'DEPRECATED - DT-Prelim Calcs'!$C$21/AM$2/'DEPRECATED - DT-Prelim Calcs'!$C$19/'DEPRECATED - DT-Prelim Calcs'!$C$18*3.39*'DEPRECATED - DT-Prelim Calcs'!$C$20</f>
        <v>-1.7468664400584714E-9</v>
      </c>
      <c r="AT96" s="46">
        <f t="shared" si="126"/>
        <v>0</v>
      </c>
      <c r="AU96" s="57">
        <f>AS95*'DEPRECATED - DT-Prelim Calcs'!$C$11+AU95</f>
        <v>39.345448712745934</v>
      </c>
      <c r="AV96" s="57">
        <f>AV95+0.5*AS96*'DEPRECATED - DT-Prelim Calcs'!$C$11^2+AU96*'DEPRECATED - DT-Prelim Calcs'!$C$11</f>
        <v>14436.325949070655</v>
      </c>
      <c r="AW96" s="57">
        <f>MIN('Drive Train'!$F$35-AQ95*'DEPRECATED - DT-Prelim Calcs'!$C$21*'Drive Train'!$F$39,AW95+AQ$2)</f>
        <v>11.021448504504102</v>
      </c>
      <c r="AX96" s="57">
        <f>'Drive Train'!$F$35-AQ96*'DEPRECATED - DT-Prelim Calcs'!$C$21*'Drive Train'!$F$39</f>
        <v>11.021448506212247</v>
      </c>
      <c r="AY96" s="1">
        <f>IF(AV96&gt;='Drive Train'!$F$29,1,0)</f>
        <v>1</v>
      </c>
      <c r="AZ96" s="57">
        <f t="shared" si="127"/>
        <v>22.525351205682249</v>
      </c>
      <c r="BA96" s="63">
        <f>BA95+'DEPRECATED - DT-Prelim Calcs'!$C$11</f>
        <v>368</v>
      </c>
      <c r="BB96" s="2">
        <f>BL96/'Drive Train'!$F$35</f>
        <v>0.48999999999999994</v>
      </c>
      <c r="BC96" s="46">
        <f>BJ96*12*60/(PI() * 'Drive Train'!$F$15)/BB$2*BB96</f>
        <v>5110.3495910526844</v>
      </c>
      <c r="BD96" s="2">
        <f>('DEPRECATED - DT-Prelim Calcs'!$C$6*BB96-BC96)/('DEPRECATED - DT-Prelim Calcs'!$C$6*BB96)*'DEPRECATED - DT-Prelim Calcs'!$C$7*BB96</f>
        <v>-1.1297833985810448</v>
      </c>
      <c r="BE96" s="57">
        <f>BD96/'DEPRECATED - DT-Prelim Calcs'!$C$7*('DEPRECATED - DT-Prelim Calcs'!$C$8-'DEPRECATED - DT-Prelim Calcs'!$C$9)+'DEPRECATED - DT-Prelim Calcs'!$C$9</f>
        <v>-57.445730306202506</v>
      </c>
      <c r="BF96" s="57">
        <f t="shared" si="106"/>
        <v>-57.445730306202506</v>
      </c>
      <c r="BG96" s="2">
        <f t="shared" si="128"/>
        <v>-1.8933363324154082</v>
      </c>
      <c r="BH96" s="57">
        <f>BG96*'DEPRECATED - DT-Prelim Calcs'!$C$21/BB$2/'DEPRECATED - DT-Prelim Calcs'!$C$19/'DEPRECATED - DT-Prelim Calcs'!$C$18*3.39*'DEPRECATED - DT-Prelim Calcs'!$C$20</f>
        <v>-19.819055495402054</v>
      </c>
      <c r="BI96" s="46">
        <f t="shared" si="129"/>
        <v>1</v>
      </c>
      <c r="BJ96" s="57">
        <f>BH95*'DEPRECATED - DT-Prelim Calcs'!$C$11+BJ95</f>
        <v>63.00877838511272</v>
      </c>
      <c r="BK96" s="57">
        <f>BK95+0.5*BH96*'DEPRECATED - DT-Prelim Calcs'!$C$11^2+BJ96*'DEPRECATED - DT-Prelim Calcs'!$C$11</f>
        <v>8632.0316640978617</v>
      </c>
      <c r="BL96" s="57">
        <f>MIN('Drive Train'!$F$35-BF95*'DEPRECATED - DT-Prelim Calcs'!$C$21*'Drive Train'!$F$39,BL95+BF$2)</f>
        <v>6.0759999999999996</v>
      </c>
      <c r="BM96" s="57">
        <f>'Drive Train'!$F$35-BF96*'DEPRECATED - DT-Prelim Calcs'!$C$21*'Drive Train'!$F$39</f>
        <v>16.306309660821771</v>
      </c>
      <c r="BN96" s="1">
        <f>IF(BK96&gt;='Drive Train'!$F$29,1,0)</f>
        <v>1</v>
      </c>
      <c r="BO96" s="57">
        <f t="shared" si="130"/>
        <v>-63.828589229113895</v>
      </c>
      <c r="BP96" s="63">
        <f>BP95+'DEPRECATED - DT-Prelim Calcs'!$C$11</f>
        <v>368</v>
      </c>
      <c r="BQ96" s="2">
        <f>CA96/'Drive Train'!$F$35</f>
        <v>0.48999999999999994</v>
      </c>
      <c r="BR96" s="46">
        <f>BY96*12*60/(PI() * 'Drive Train'!$F$15)/BQ$2*BQ96</f>
        <v>-661.74631101452098</v>
      </c>
      <c r="BS96" s="2">
        <f>('DEPRECATED - DT-Prelim Calcs'!$C$6*BQ96-BR96)/('DEPRECATED - DT-Prelim Calcs'!$C$6*BQ96)*'DEPRECATED - DT-Prelim Calcs'!$C$7*BQ96</f>
        <v>1.4801136228039391</v>
      </c>
      <c r="BT96" s="57">
        <f>BS96/'DEPRECATED - DT-Prelim Calcs'!$C$7*('DEPRECATED - DT-Prelim Calcs'!$C$8-'DEPRECATED - DT-Prelim Calcs'!$C$9)+'DEPRECATED - DT-Prelim Calcs'!$C$9</f>
        <v>81.496090375827961</v>
      </c>
      <c r="BU96" s="57">
        <f t="shared" si="107"/>
        <v>81.496090375827961</v>
      </c>
      <c r="BV96" s="2">
        <f t="shared" si="131"/>
        <v>1.5789871593842657</v>
      </c>
      <c r="BW96" s="57">
        <f>BV96*'DEPRECATED - DT-Prelim Calcs'!$C$21/BQ$2/'DEPRECATED - DT-Prelim Calcs'!$C$19/'DEPRECATED - DT-Prelim Calcs'!$C$18*3.39*'DEPRECATED - DT-Prelim Calcs'!$C$20</f>
        <v>21.614209276379309</v>
      </c>
      <c r="BX96" s="46">
        <f t="shared" si="132"/>
        <v>0</v>
      </c>
      <c r="BY96" s="57">
        <f>BW95*'DEPRECATED - DT-Prelim Calcs'!$C$11+BY95</f>
        <v>-6.2393077707784101</v>
      </c>
      <c r="BZ96" s="57">
        <f>BZ95+0.5*BW96*'DEPRECATED - DT-Prelim Calcs'!$C$11^2+BY96*'DEPRECATED - DT-Prelim Calcs'!$C$11</f>
        <v>-6763.734479593234</v>
      </c>
      <c r="CA96" s="57">
        <f>MIN('Drive Train'!$F$35-BU95*'DEPRECATED - DT-Prelim Calcs'!$C$21*'Drive Train'!$F$39,CA95+BU$2)</f>
        <v>6.0759999999999996</v>
      </c>
      <c r="CB96" s="57">
        <f>'Drive Train'!$F$35-BU96*'DEPRECATED - DT-Prelim Calcs'!$C$21*'Drive Train'!$F$39</f>
        <v>6.8582658544436983</v>
      </c>
      <c r="CC96" s="1">
        <f>IF(BZ96&gt;='Drive Train'!$F$29,1,0)</f>
        <v>0</v>
      </c>
      <c r="CD96" s="57">
        <f t="shared" si="133"/>
        <v>90.551211528697735</v>
      </c>
      <c r="CE96" s="63">
        <f>CE95+'DEPRECATED - DT-Prelim Calcs'!$C$11</f>
        <v>368</v>
      </c>
      <c r="CF96" s="2">
        <f>CP96/'Drive Train'!$F$35</f>
        <v>0.48999999999999994</v>
      </c>
      <c r="CG96" s="46">
        <f>CN96*12*60/(PI() * 'Drive Train'!$F$15)/CF$2*CF96</f>
        <v>-8847.9924636325195</v>
      </c>
      <c r="CH96" s="2">
        <f>('DEPRECATED - DT-Prelim Calcs'!$C$6*CF96-CG96)/('DEPRECATED - DT-Prelim Calcs'!$C$6*CF96)*'DEPRECATED - DT-Prelim Calcs'!$C$7*CF96</f>
        <v>5.1815870238938784</v>
      </c>
      <c r="CI96" s="57">
        <f>CH96/'DEPRECATED - DT-Prelim Calcs'!$C$7*('DEPRECATED - DT-Prelim Calcs'!$C$8-'DEPRECATED - DT-Prelim Calcs'!$C$9)+'DEPRECATED - DT-Prelim Calcs'!$C$9</f>
        <v>278.54963284879028</v>
      </c>
      <c r="CJ96" s="57">
        <f t="shared" si="108"/>
        <v>93</v>
      </c>
      <c r="CK96" s="2">
        <f t="shared" si="134"/>
        <v>1.5241763143494644</v>
      </c>
      <c r="CL96" s="57">
        <f>CK96*'DEPRECATED - DT-Prelim Calcs'!$C$21/CF$2/'DEPRECATED - DT-Prelim Calcs'!$C$19/'DEPRECATED - DT-Prelim Calcs'!$C$18*3.39*'DEPRECATED - DT-Prelim Calcs'!$C$20</f>
        <v>25.773080821789936</v>
      </c>
      <c r="CM96" s="46">
        <f t="shared" si="135"/>
        <v>0</v>
      </c>
      <c r="CN96" s="57">
        <f>CL95*'DEPRECATED - DT-Prelim Calcs'!$C$11+CN95</f>
        <v>-67.533498840538854</v>
      </c>
      <c r="CO96" s="57">
        <f>CO95+0.5*CL96*'DEPRECATED - DT-Prelim Calcs'!$C$11^2+CN96*'DEPRECATED - DT-Prelim Calcs'!$C$11</f>
        <v>-27487.31311887144</v>
      </c>
      <c r="CP96" s="57">
        <f>MIN('Drive Train'!$F$35-CJ95*'DEPRECATED - DT-Prelim Calcs'!$C$21*'Drive Train'!$F$39,CP95+CJ$2)</f>
        <v>6.0759999999999996</v>
      </c>
      <c r="CQ96" s="57">
        <f>'Drive Train'!$F$35-CJ96*'DEPRECATED - DT-Prelim Calcs'!$C$21*'Drive Train'!$F$39</f>
        <v>6.0759999999999996</v>
      </c>
      <c r="CR96" s="1">
        <f>IF(CO96&gt;='Drive Train'!$F$29,1,0)</f>
        <v>0</v>
      </c>
      <c r="CS96" s="57">
        <f t="shared" si="136"/>
        <v>103.33333333333333</v>
      </c>
      <c r="CT96" s="63">
        <f>CT95+'DEPRECATED - DT-Prelim Calcs'!$C$11</f>
        <v>368</v>
      </c>
      <c r="CU96" s="2">
        <f>DE96/'Drive Train'!$F$35</f>
        <v>0.48999999999999994</v>
      </c>
      <c r="CV96" s="46">
        <f>DC96*12*60/(PI() * 'Drive Train'!$F$15)/CU$2*CU96</f>
        <v>12356.527083822435</v>
      </c>
      <c r="CW96" s="2">
        <f>('DEPRECATED - DT-Prelim Calcs'!$C$6*CU96-CV96)/('DEPRECATED - DT-Prelim Calcs'!$C$6*CU96)*'DEPRECATED - DT-Prelim Calcs'!$C$7*CU96</f>
        <v>-4.4061976120097688</v>
      </c>
      <c r="CX96" s="57">
        <f>CW96/'DEPRECATED - DT-Prelim Calcs'!$C$7*('DEPRECATED - DT-Prelim Calcs'!$C$8-'DEPRECATED - DT-Prelim Calcs'!$C$9)+'DEPRECATED - DT-Prelim Calcs'!$C$9</f>
        <v>-231.87060316217983</v>
      </c>
      <c r="CY96" s="57">
        <f t="shared" si="109"/>
        <v>-231.87060316217983</v>
      </c>
      <c r="CZ96" s="2">
        <f t="shared" si="137"/>
        <v>-6.2524240469634869</v>
      </c>
      <c r="DA96" s="57">
        <f>CZ96*'DEPRECATED - DT-Prelim Calcs'!$C$21/CU$2/'DEPRECATED - DT-Prelim Calcs'!$C$19/'DEPRECATED - DT-Prelim Calcs'!$C$18*3.39*'DEPRECATED - DT-Prelim Calcs'!$C$20</f>
        <v>-125.8636337490158</v>
      </c>
      <c r="DB96" s="46">
        <f t="shared" si="138"/>
        <v>1</v>
      </c>
      <c r="DC96" s="57">
        <f>DA95*'DEPRECATED - DT-Prelim Calcs'!$C$11+DC95</f>
        <v>79.222805531469149</v>
      </c>
      <c r="DD96" s="57">
        <f>DD95+0.5*DA96*'DEPRECATED - DT-Prelim Calcs'!$C$11^2+DC96*'DEPRECATED - DT-Prelim Calcs'!$C$11</f>
        <v>-47952.604429280531</v>
      </c>
      <c r="DE96" s="57">
        <f>MIN('Drive Train'!$F$35-CY95*'DEPRECATED - DT-Prelim Calcs'!$C$21*'Drive Train'!$F$39,DE95+CY$2)</f>
        <v>6.0759999999999996</v>
      </c>
      <c r="DF96" s="57">
        <f>'Drive Train'!$F$35-CY96*'DEPRECATED - DT-Prelim Calcs'!$C$21*'Drive Train'!$F$39</f>
        <v>28.16720101502823</v>
      </c>
      <c r="DG96" s="1">
        <f>IF(DD96&gt;='Drive Train'!$F$29,1,0)</f>
        <v>0</v>
      </c>
      <c r="DH96" s="57">
        <f t="shared" si="139"/>
        <v>-257.63400351353317</v>
      </c>
      <c r="DI96" s="63">
        <f>DI95+'DEPRECATED - DT-Prelim Calcs'!$C$11</f>
        <v>368</v>
      </c>
      <c r="DJ96" s="2">
        <f>DT96/'Drive Train'!$F$35</f>
        <v>1.0455518639255192</v>
      </c>
      <c r="DK96" s="46">
        <f>DR96*12*60/(PI() * 'Drive Train'!$F$15)/DJ$2*DJ96</f>
        <v>-17441.715188670147</v>
      </c>
      <c r="DL96" s="2">
        <f>('DEPRECATED - DT-Prelim Calcs'!$C$6*DJ96-DK96)/('DEPRECATED - DT-Prelim Calcs'!$C$6*DJ96)*'DEPRECATED - DT-Prelim Calcs'!$C$7*DJ96</f>
        <v>10.406184045474209</v>
      </c>
      <c r="DM96" s="57">
        <f>DL96/'DEPRECATED - DT-Prelim Calcs'!$C$7*('DEPRECATED - DT-Prelim Calcs'!$C$8-'DEPRECATED - DT-Prelim Calcs'!$C$9)+'DEPRECATED - DT-Prelim Calcs'!$C$9</f>
        <v>556.688968064042</v>
      </c>
      <c r="DN96" s="57">
        <f t="shared" si="110"/>
        <v>93</v>
      </c>
      <c r="DO96" s="2">
        <f t="shared" si="140"/>
        <v>1.1037138828047846</v>
      </c>
      <c r="DP96" s="57">
        <f>DO96*'DEPRECATED - DT-Prelim Calcs'!$C$21/DJ$2/'DEPRECATED - DT-Prelim Calcs'!$C$19/'DEPRECATED - DT-Prelim Calcs'!$C$18*3.39*'DEPRECATED - DT-Prelim Calcs'!$C$20</f>
        <v>25.773080821789936</v>
      </c>
      <c r="DQ96" s="46">
        <f t="shared" si="141"/>
        <v>0</v>
      </c>
      <c r="DR96" s="57">
        <f>DP95*'DEPRECATED - DT-Prelim Calcs'!$C$11+DR95</f>
        <v>-45.178883427997881</v>
      </c>
      <c r="DS96" s="57">
        <f>DS95+0.5*DP96*'DEPRECATED - DT-Prelim Calcs'!$C$11^2+DR96*'DEPRECATED - DT-Prelim Calcs'!$C$11</f>
        <v>-105826.8305302574</v>
      </c>
      <c r="DT96" s="57">
        <f>MIN('Drive Train'!$F$35-DN95*'DEPRECATED - DT-Prelim Calcs'!$C$21*'Drive Train'!$F$39,DT95+DN$2)</f>
        <v>12.964843112676439</v>
      </c>
      <c r="DU96" s="57">
        <f>'Drive Train'!$F$35-DN96*'DEPRECATED - DT-Prelim Calcs'!$C$21*'Drive Train'!$F$39</f>
        <v>6.0759999999999996</v>
      </c>
      <c r="DV96" s="1">
        <f>IF(DS96&gt;='Drive Train'!$F$29,1,0)</f>
        <v>0</v>
      </c>
      <c r="DW96" s="57">
        <f t="shared" si="142"/>
        <v>103.33333333333333</v>
      </c>
      <c r="DX96" s="63">
        <f>DX95+'DEPRECATED - DT-Prelim Calcs'!$C$11</f>
        <v>368</v>
      </c>
      <c r="DY96" s="2">
        <f>EI96/'Drive Train'!$F$35</f>
        <v>0.48999999999999994</v>
      </c>
      <c r="DZ96" s="46">
        <f>EG96*12*60/(PI() * 'Drive Train'!$F$15)/DY$2*DY96</f>
        <v>-127144.90396854107</v>
      </c>
      <c r="EA96" s="2">
        <f>('DEPRECATED - DT-Prelim Calcs'!$C$6*DY96-DZ96)/('DEPRECATED - DT-Prelim Calcs'!$C$6*DY96)*'DEPRECATED - DT-Prelim Calcs'!$C$7*DY96</f>
        <v>58.670434439809377</v>
      </c>
      <c r="EB96" s="57">
        <f>EA96/'DEPRECATED - DT-Prelim Calcs'!$C$7*('DEPRECATED - DT-Prelim Calcs'!$C$8-'DEPRECATED - DT-Prelim Calcs'!$C$9)+'DEPRECATED - DT-Prelim Calcs'!$C$9</f>
        <v>3126.1094351151633</v>
      </c>
      <c r="EC96" s="57">
        <f t="shared" si="111"/>
        <v>93</v>
      </c>
      <c r="ED96" s="2">
        <f t="shared" si="143"/>
        <v>0.96993038185874991</v>
      </c>
      <c r="EE96" s="57">
        <f>ED96*'DEPRECATED - DT-Prelim Calcs'!$C$21/DY$2/'DEPRECATED - DT-Prelim Calcs'!$C$19/'DEPRECATED - DT-Prelim Calcs'!$C$18*3.39*'DEPRECATED - DT-Prelim Calcs'!$C$20</f>
        <v>25.773080821789936</v>
      </c>
      <c r="EF96" s="46">
        <f t="shared" si="144"/>
        <v>0</v>
      </c>
      <c r="EG96" s="57">
        <f>EE95*'DEPRECATED - DT-Prelim Calcs'!$C$11+EG95</f>
        <v>-617.55951801012429</v>
      </c>
      <c r="EH96" s="57">
        <f>EH95+0.5*EE96*'DEPRECATED - DT-Prelim Calcs'!$C$11^2+EG96*'DEPRECATED - DT-Prelim Calcs'!$C$11</f>
        <v>-156502.60551454138</v>
      </c>
      <c r="EI96" s="57">
        <f>MIN('Drive Train'!$F$35-EC95*'DEPRECATED - DT-Prelim Calcs'!$C$21*'Drive Train'!$F$39,EI95+EC$2)</f>
        <v>6.0759999999999996</v>
      </c>
      <c r="EJ96" s="57">
        <f>'Drive Train'!$F$35-EC96*'DEPRECATED - DT-Prelim Calcs'!$C$21*'Drive Train'!$F$39</f>
        <v>6.0759999999999996</v>
      </c>
      <c r="EK96" s="1">
        <f>IF(EH96&gt;='Drive Train'!$F$29,1,0)</f>
        <v>0</v>
      </c>
      <c r="EL96" s="57">
        <f t="shared" si="145"/>
        <v>103.33333333333333</v>
      </c>
      <c r="EM96" s="63">
        <f>EM95+'DEPRECATED - DT-Prelim Calcs'!$C$11</f>
        <v>368</v>
      </c>
      <c r="EN96" s="2">
        <f>EX96/'Drive Train'!$F$35</f>
        <v>0.48999999999999994</v>
      </c>
      <c r="EO96" s="46">
        <f>EV96*12*60/(PI() * 'Drive Train'!$F$15)/EN$2*EN96</f>
        <v>-2883.1419227659421</v>
      </c>
      <c r="EP96" s="2">
        <f>('DEPRECATED - DT-Prelim Calcs'!$C$6*EN96-EO96)/('DEPRECATED - DT-Prelim Calcs'!$C$6*EN96)*'DEPRECATED - DT-Prelim Calcs'!$C$7*EN96</f>
        <v>2.4845345279298159</v>
      </c>
      <c r="EQ96" s="57">
        <f>EP96/'DEPRECATED - DT-Prelim Calcs'!$C$7*('DEPRECATED - DT-Prelim Calcs'!$C$8-'DEPRECATED - DT-Prelim Calcs'!$C$9)+'DEPRECATED - DT-Prelim Calcs'!$C$9</f>
        <v>134.96795847858729</v>
      </c>
      <c r="ER96" s="57">
        <f t="shared" si="112"/>
        <v>93</v>
      </c>
      <c r="ES96" s="2">
        <f t="shared" si="146"/>
        <v>0.86507304327942547</v>
      </c>
      <c r="ET96" s="57">
        <f>ES96*'DEPRECATED - DT-Prelim Calcs'!$C$21/EN$2/'DEPRECATED - DT-Prelim Calcs'!$C$19/'DEPRECATED - DT-Prelim Calcs'!$C$18*3.39*'DEPRECATED - DT-Prelim Calcs'!$C$20</f>
        <v>25.773080821789936</v>
      </c>
      <c r="EU96" s="46">
        <f t="shared" si="147"/>
        <v>0</v>
      </c>
      <c r="EV96" s="57">
        <f>ET95*'DEPRECATED - DT-Prelim Calcs'!$C$11+EV95</f>
        <v>-12.489875184525971</v>
      </c>
      <c r="EW96" s="57">
        <f>EW95+0.5*ET96*'DEPRECATED - DT-Prelim Calcs'!$C$11^2+EV96*'DEPRECATED - DT-Prelim Calcs'!$C$11</f>
        <v>-176973.80738660006</v>
      </c>
      <c r="EX96" s="57">
        <f>MIN('Drive Train'!$F$35-ER95*'DEPRECATED - DT-Prelim Calcs'!$C$21*'Drive Train'!$F$39,EX95+ER$2)</f>
        <v>6.0759999999999996</v>
      </c>
      <c r="EY96" s="57">
        <f>'Drive Train'!$F$35-ER96*'DEPRECATED - DT-Prelim Calcs'!$C$21*'Drive Train'!$F$39</f>
        <v>6.0759999999999996</v>
      </c>
      <c r="EZ96" s="1">
        <f>IF(EW96&gt;='Drive Train'!$F$29,1,0)</f>
        <v>0</v>
      </c>
      <c r="FA96" s="57">
        <f t="shared" si="148"/>
        <v>103.33333333333333</v>
      </c>
      <c r="FB96" s="63">
        <f>FB95+'DEPRECATED - DT-Prelim Calcs'!$C$11</f>
        <v>368</v>
      </c>
      <c r="FC96" s="2">
        <f>FM96/'Drive Train'!$F$35</f>
        <v>3.0991759631827578</v>
      </c>
      <c r="FD96" s="46">
        <f>FK96*12*60/(PI() * 'Drive Train'!$F$15)/FC$2*FC96</f>
        <v>-2023807.1409009714</v>
      </c>
      <c r="FE96" s="2">
        <f>('DEPRECATED - DT-Prelim Calcs'!$C$6*FC96-FD96)/('DEPRECATED - DT-Prelim Calcs'!$C$6*FC96)*'DEPRECATED - DT-Prelim Calcs'!$C$7*FC96</f>
        <v>922.54879072630638</v>
      </c>
      <c r="FF96" s="57">
        <f>FE96/'DEPRECATED - DT-Prelim Calcs'!$C$7*('DEPRECATED - DT-Prelim Calcs'!$C$8-'DEPRECATED - DT-Prelim Calcs'!$C$9)+'DEPRECATED - DT-Prelim Calcs'!$C$9</f>
        <v>49115.982095512489</v>
      </c>
      <c r="FG96" s="57">
        <f t="shared" si="113"/>
        <v>93</v>
      </c>
      <c r="FH96" s="2">
        <f t="shared" si="149"/>
        <v>0.78067567320338405</v>
      </c>
      <c r="FI96" s="57">
        <f>FH96*'DEPRECATED - DT-Prelim Calcs'!$C$21/FC$2/'DEPRECATED - DT-Prelim Calcs'!$C$19/'DEPRECATED - DT-Prelim Calcs'!$C$18*3.39*'DEPRECATED - DT-Prelim Calcs'!$C$20</f>
        <v>25.773080821789936</v>
      </c>
      <c r="FJ96" s="46">
        <f t="shared" si="150"/>
        <v>0</v>
      </c>
      <c r="FK96" s="57">
        <f>FI95*'DEPRECATED - DT-Prelim Calcs'!$C$11+FK95</f>
        <v>-1250.918206627764</v>
      </c>
      <c r="FL96" s="57">
        <f>FL95+0.5*FI96*'DEPRECATED - DT-Prelim Calcs'!$C$11^2+FK96*'DEPRECATED - DT-Prelim Calcs'!$C$11</f>
        <v>-237749.45943396908</v>
      </c>
      <c r="FM96" s="57">
        <f>MIN('Drive Train'!$F$35-FG95*'DEPRECATED - DT-Prelim Calcs'!$C$21*'Drive Train'!$F$39,FM95+FG$2)</f>
        <v>38.429781943466196</v>
      </c>
      <c r="FN96" s="57">
        <f>'Drive Train'!$F$35-FG96*'DEPRECATED - DT-Prelim Calcs'!$C$21*'Drive Train'!$F$39</f>
        <v>6.0759999999999996</v>
      </c>
      <c r="FO96" s="1">
        <f>IF(FL96&gt;='Drive Train'!$F$29,1,0)</f>
        <v>0</v>
      </c>
      <c r="FP96" s="57">
        <f t="shared" si="151"/>
        <v>103.33333333333333</v>
      </c>
      <c r="FQ96" s="63">
        <f>FQ95+'DEPRECATED - DT-Prelim Calcs'!$C$11</f>
        <v>368</v>
      </c>
      <c r="FR96" s="2">
        <f>GB96/'Drive Train'!$F$35</f>
        <v>0.48999999999999994</v>
      </c>
      <c r="FS96" s="46">
        <f>FZ96*12*60/(PI() * 'Drive Train'!$F$15)/FR$2*FR96</f>
        <v>-424498.6129068709</v>
      </c>
      <c r="FT96" s="2">
        <f>('DEPRECATED - DT-Prelim Calcs'!$C$6*FR96-FS96)/('DEPRECATED - DT-Prelim Calcs'!$C$6*FR96)*'DEPRECATED - DT-Prelim Calcs'!$C$7*FR96</f>
        <v>193.12117337815366</v>
      </c>
      <c r="FU96" s="57">
        <f>FT96/'DEPRECATED - DT-Prelim Calcs'!$C$7*('DEPRECATED - DT-Prelim Calcs'!$C$8-'DEPRECATED - DT-Prelim Calcs'!$C$9)+'DEPRECATED - DT-Prelim Calcs'!$C$9</f>
        <v>10283.798151210422</v>
      </c>
      <c r="FV96" s="57">
        <f t="shared" si="114"/>
        <v>93</v>
      </c>
      <c r="FW96" s="2">
        <f t="shared" si="152"/>
        <v>0.7112822800297498</v>
      </c>
      <c r="FX96" s="57">
        <f>FW96*'DEPRECATED - DT-Prelim Calcs'!$C$21/FR$2/'DEPRECATED - DT-Prelim Calcs'!$C$19/'DEPRECATED - DT-Prelim Calcs'!$C$18*3.39*'DEPRECATED - DT-Prelim Calcs'!$C$20</f>
        <v>25.773080821789936</v>
      </c>
      <c r="FY96" s="46">
        <f t="shared" si="153"/>
        <v>0</v>
      </c>
      <c r="FZ96" s="57">
        <f>FX95*'DEPRECATED - DT-Prelim Calcs'!$C$11+FZ95</f>
        <v>-1512.0200949742436</v>
      </c>
      <c r="GA96" s="57">
        <f>GA95+0.5*FX96*'DEPRECATED - DT-Prelim Calcs'!$C$11^2+FZ96*'DEPRECATED - DT-Prelim Calcs'!$C$11</f>
        <v>-271178.6290359316</v>
      </c>
      <c r="GB96" s="57">
        <f>MIN('Drive Train'!$F$35-FV95*'DEPRECATED - DT-Prelim Calcs'!$C$21*'Drive Train'!$F$39,GB95+FV$2)</f>
        <v>6.0759999999999996</v>
      </c>
      <c r="GC96" s="57">
        <f>'Drive Train'!$F$35-FV96*'DEPRECATED - DT-Prelim Calcs'!$C$21*'Drive Train'!$F$39</f>
        <v>6.0759999999999996</v>
      </c>
      <c r="GD96" s="1">
        <f>IF(GA96&gt;='Drive Train'!$F$29,1,0)</f>
        <v>0</v>
      </c>
      <c r="GE96" s="57">
        <f t="shared" si="154"/>
        <v>103.33333333333333</v>
      </c>
      <c r="GF96" s="63">
        <f>GF95+'DEPRECATED - DT-Prelim Calcs'!$C$11</f>
        <v>368</v>
      </c>
      <c r="GG96" s="2">
        <f>GQ96/'Drive Train'!$F$35</f>
        <v>0.83548387096774201</v>
      </c>
      <c r="GH96" s="46">
        <f>GO96*12*60/(PI() * 'Drive Train'!$F$15)/GG$2*GG96</f>
        <v>2999.0678180957557</v>
      </c>
      <c r="GI96" s="2">
        <f>('DEPRECATED - DT-Prelim Calcs'!$C$6*GG96-GH96)/('DEPRECATED - DT-Prelim Calcs'!$C$6*GG96)*'DEPRECATED - DT-Prelim Calcs'!$C$7*GG96</f>
        <v>0.65746482666626005</v>
      </c>
      <c r="GJ96" s="57">
        <f>GI96/'DEPRECATED - DT-Prelim Calcs'!$C$7*('DEPRECATED - DT-Prelim Calcs'!$C$8-'DEPRECATED - DT-Prelim Calcs'!$C$9)+'DEPRECATED - DT-Prelim Calcs'!$C$9</f>
        <v>37.701135793062726</v>
      </c>
      <c r="GK96" s="57">
        <f t="shared" si="155"/>
        <v>29.999999999999982</v>
      </c>
      <c r="GL96" s="2">
        <f t="shared" si="156"/>
        <v>0.25000140023045825</v>
      </c>
      <c r="GM96" s="57">
        <f>GL96*'DEPRECATED - DT-Prelim Calcs'!$C$21/GG$2/'DEPRECATED - DT-Prelim Calcs'!$C$19/'DEPRECATED - DT-Prelim Calcs'!$C$18*3.39*'DEPRECATED - DT-Prelim Calcs'!$C$20</f>
        <v>6.4705135606145356</v>
      </c>
      <c r="GN96" s="46">
        <f t="shared" si="157"/>
        <v>0</v>
      </c>
      <c r="GO96" s="57">
        <f>GM95*'DEPRECATED - DT-Prelim Calcs'!$C$11+GO95</f>
        <v>8.7710910562571485</v>
      </c>
      <c r="GP96" s="57">
        <f>GP95+0.5*GM96*'DEPRECATED - DT-Prelim Calcs'!$C$11^2+GO96*'DEPRECATED - DT-Prelim Calcs'!$C$11</f>
        <v>-124722.0964787547</v>
      </c>
      <c r="GQ96" s="57">
        <f>MIN('Drive Train'!$F$35-GK95*'DEPRECATED - DT-Prelim Calcs'!$C$21*'Drive Train'!$F$39,GQ95+GK$2)</f>
        <v>10.360000000000001</v>
      </c>
      <c r="GR96" s="57">
        <f>'Drive Train'!$F$35-GK96*'DEPRECATED - DT-Prelim Calcs'!$C$21*'Drive Train'!$F$39</f>
        <v>10.360000000000001</v>
      </c>
      <c r="GS96" s="1">
        <f>IF(GP96&gt;='Drive Train'!$F$29,1,0)</f>
        <v>0</v>
      </c>
      <c r="GT96" s="57">
        <f t="shared" si="158"/>
        <v>33.333333333333314</v>
      </c>
      <c r="GU96" s="63">
        <f>GU95+'DEPRECATED - DT-Prelim Calcs'!$C$11</f>
        <v>368</v>
      </c>
      <c r="GV96" s="2">
        <f>HF96/'Drive Train'!$F$35</f>
        <v>0.81720430107526887</v>
      </c>
      <c r="GW96" s="46">
        <f>HD96*12*60/(PI() * 'Drive Train'!$F$15)/GV$2*GV96</f>
        <v>-98938.616823240402</v>
      </c>
      <c r="GX96" s="2">
        <f>('DEPRECATED - DT-Prelim Calcs'!$C$6*GV96-GW96)/('DEPRECATED - DT-Prelim Calcs'!$C$6*GV96)*'DEPRECATED - DT-Prelim Calcs'!$C$7*GV96</f>
        <v>46.70530974720667</v>
      </c>
      <c r="GY96" s="57">
        <f>GX96/'DEPRECATED - DT-Prelim Calcs'!$C$7*('DEPRECATED - DT-Prelim Calcs'!$C$8-'DEPRECATED - DT-Prelim Calcs'!$C$9)+'DEPRECATED - DT-Prelim Calcs'!$C$9</f>
        <v>2489.1279006500481</v>
      </c>
      <c r="GZ96" s="57">
        <f t="shared" si="115"/>
        <v>33.333333333333314</v>
      </c>
      <c r="HA96" s="2">
        <f t="shared" si="159"/>
        <v>0.99579519204165001</v>
      </c>
      <c r="HB96" s="57">
        <f>HA96*'DEPRECATED - DT-Prelim Calcs'!$C$21/GV$2/'DEPRECATED - DT-Prelim Calcs'!$C$19/'DEPRECATED - DT-Prelim Calcs'!$C$18*3.39*'DEPRECATED - DT-Prelim Calcs'!$C$20</f>
        <v>25.773080821789936</v>
      </c>
      <c r="HC96" s="46">
        <f t="shared" si="160"/>
        <v>0</v>
      </c>
      <c r="HD96" s="57">
        <f>HB95*'DEPRECATED - DT-Prelim Calcs'!$C$11+HD95</f>
        <v>-295.82889690221657</v>
      </c>
      <c r="HE96" s="57">
        <f>HE95+0.5*HB96*'DEPRECATED - DT-Prelim Calcs'!$C$11^2+HD96*'DEPRECATED - DT-Prelim Calcs'!$C$11</f>
        <v>-151115.98088452339</v>
      </c>
      <c r="HF96" s="57">
        <f>MIN('Drive Train'!$F$35-GZ95*'DEPRECATED - DT-Prelim Calcs'!$C$21*'Drive Train'!$F$39,HF95+GZ$2)</f>
        <v>10.133333333333335</v>
      </c>
      <c r="HG96" s="57">
        <f>'Drive Train'!$F$35-GZ96*'DEPRECATED - DT-Prelim Calcs'!$C$21*'Drive Train'!$F$39</f>
        <v>10.133333333333335</v>
      </c>
      <c r="HH96" s="1">
        <f>IF(HE96&gt;='Drive Train'!$F$29,1,0)</f>
        <v>0</v>
      </c>
      <c r="HI96" s="57">
        <f t="shared" si="161"/>
        <v>37.037037037037017</v>
      </c>
      <c r="HJ96" s="63">
        <f>HJ95+'DEPRECATED - DT-Prelim Calcs'!$C$11</f>
        <v>368</v>
      </c>
      <c r="HK96" s="2">
        <f>HU96/'Drive Train'!$F$35</f>
        <v>0.79892473118279583</v>
      </c>
      <c r="HL96" s="46">
        <f>HS96*12*60/(PI() * 'Drive Train'!$F$15)/HK$2*HK96</f>
        <v>-214103.38558186498</v>
      </c>
      <c r="HM96" s="2">
        <f>('DEPRECATED - DT-Prelim Calcs'!$C$6*HK96-HL96)/('DEPRECATED - DT-Prelim Calcs'!$C$6*HK96)*'DEPRECATED - DT-Prelim Calcs'!$C$7*HK96</f>
        <v>98.733881257365297</v>
      </c>
      <c r="HN96" s="57">
        <f>HM96/'DEPRECATED - DT-Prelim Calcs'!$C$7*('DEPRECATED - DT-Prelim Calcs'!$C$8-'DEPRECATED - DT-Prelim Calcs'!$C$9)+'DEPRECATED - DT-Prelim Calcs'!$C$9</f>
        <v>5258.9477034522688</v>
      </c>
      <c r="HO96" s="57">
        <f t="shared" si="116"/>
        <v>36.66666666666665</v>
      </c>
      <c r="HP96" s="2">
        <f t="shared" si="162"/>
        <v>0.99579519204165001</v>
      </c>
      <c r="HQ96" s="57">
        <f>HP96*'DEPRECATED - DT-Prelim Calcs'!$C$21/HK$2/'DEPRECATED - DT-Prelim Calcs'!$C$19/'DEPRECATED - DT-Prelim Calcs'!$C$18*3.39*'DEPRECATED - DT-Prelim Calcs'!$C$20</f>
        <v>25.773080821789936</v>
      </c>
      <c r="HR96" s="46">
        <f t="shared" si="163"/>
        <v>0</v>
      </c>
      <c r="HS96" s="57">
        <f>HQ95*'DEPRECATED - DT-Prelim Calcs'!$C$11+HS95</f>
        <v>-654.82171487588016</v>
      </c>
      <c r="HT96" s="57">
        <f>HT95+0.5*HQ96*'DEPRECATED - DT-Prelim Calcs'!$C$11^2+HS96*'DEPRECATED - DT-Prelim Calcs'!$C$11</f>
        <v>-164345.80088282659</v>
      </c>
      <c r="HU96" s="57">
        <f>MIN('Drive Train'!$F$35-HO95*'DEPRECATED - DT-Prelim Calcs'!$C$21*'Drive Train'!$F$39,HU95+HO$2)</f>
        <v>9.9066666666666681</v>
      </c>
      <c r="HV96" s="57">
        <f>'Drive Train'!$F$35-HO96*'DEPRECATED - DT-Prelim Calcs'!$C$21*'Drive Train'!$F$39</f>
        <v>9.9066666666666681</v>
      </c>
      <c r="HW96" s="1">
        <f>IF(HT96&gt;='Drive Train'!$F$29,1,0)</f>
        <v>0</v>
      </c>
      <c r="HX96" s="57">
        <f t="shared" si="164"/>
        <v>40.740740740740726</v>
      </c>
      <c r="HY96" s="63">
        <f>HY95+'DEPRECATED - DT-Prelim Calcs'!$C$11</f>
        <v>368</v>
      </c>
      <c r="HZ96" s="2">
        <f>IJ96/'Drive Train'!$F$35</f>
        <v>0.78064516129032269</v>
      </c>
      <c r="IA96" s="46">
        <f>IH96*12*60/(PI() * 'Drive Train'!$F$15)/HZ$2*HZ96</f>
        <v>-167581.12108046748</v>
      </c>
      <c r="IB96" s="2">
        <f>('DEPRECATED - DT-Prelim Calcs'!$C$6*HZ96-IA96)/('DEPRECATED - DT-Prelim Calcs'!$C$6*HZ96)*'DEPRECATED - DT-Prelim Calcs'!$C$7*HZ96</f>
        <v>77.654432100234374</v>
      </c>
      <c r="IC96" s="57">
        <f>IB96/'DEPRECATED - DT-Prelim Calcs'!$C$7*('DEPRECATED - DT-Prelim Calcs'!$C$8-'DEPRECATED - DT-Prelim Calcs'!$C$9)+'DEPRECATED - DT-Prelim Calcs'!$C$9</f>
        <v>4136.7513022655885</v>
      </c>
      <c r="ID96" s="57">
        <f t="shared" si="117"/>
        <v>39.999999999999986</v>
      </c>
      <c r="IE96" s="2">
        <f t="shared" si="165"/>
        <v>0.99579519204165001</v>
      </c>
      <c r="IF96" s="57">
        <f>IE96*'DEPRECATED - DT-Prelim Calcs'!$C$21/HZ$2/'DEPRECATED - DT-Prelim Calcs'!$C$19/'DEPRECATED - DT-Prelim Calcs'!$C$18*3.39*'DEPRECATED - DT-Prelim Calcs'!$C$20</f>
        <v>25.773080821789936</v>
      </c>
      <c r="IG96" s="46">
        <f t="shared" si="166"/>
        <v>0</v>
      </c>
      <c r="IH96" s="57">
        <f>IF95*'DEPRECATED - DT-Prelim Calcs'!$C$11+IH95</f>
        <v>-524.53783881580432</v>
      </c>
      <c r="II96" s="57">
        <f>II95+0.5*IF96*'DEPRECATED - DT-Prelim Calcs'!$C$11^2+IH96*'DEPRECATED - DT-Prelim Calcs'!$C$11</f>
        <v>-185323.67946033046</v>
      </c>
      <c r="IJ96" s="57">
        <f>MIN('Drive Train'!$F$35-ID95*'DEPRECATED - DT-Prelim Calcs'!$C$21*'Drive Train'!$F$39,IJ95+ID$2)</f>
        <v>9.6800000000000015</v>
      </c>
      <c r="IK96" s="57">
        <f>'Drive Train'!$F$35-ID96*'DEPRECATED - DT-Prelim Calcs'!$C$21*'Drive Train'!$F$39</f>
        <v>9.6800000000000015</v>
      </c>
      <c r="IL96" s="1">
        <f>IF(II96&gt;='Drive Train'!$F$29,1,0)</f>
        <v>0</v>
      </c>
      <c r="IM96" s="57">
        <f t="shared" si="167"/>
        <v>44.444444444444429</v>
      </c>
      <c r="IN96" s="63">
        <f>IN95+'DEPRECATED - DT-Prelim Calcs'!$C$11</f>
        <v>368</v>
      </c>
      <c r="IO96" s="2">
        <f>IY96/'Drive Train'!$F$35</f>
        <v>3.195014600435051</v>
      </c>
      <c r="IP96" s="46">
        <f>IW96*12*60/(PI() * 'Drive Train'!$F$15)/IO$2*IO96</f>
        <v>-1207934.9895084412</v>
      </c>
      <c r="IQ96" s="2">
        <f>('DEPRECATED - DT-Prelim Calcs'!$C$6*IO96-IP96)/('DEPRECATED - DT-Prelim Calcs'!$C$6*IO96)*'DEPRECATED - DT-Prelim Calcs'!$C$7*IO96</f>
        <v>553.87696918617485</v>
      </c>
      <c r="IR96" s="57">
        <f>IQ96/'DEPRECATED - DT-Prelim Calcs'!$C$7*('DEPRECATED - DT-Prelim Calcs'!$C$8-'DEPRECATED - DT-Prelim Calcs'!$C$9)+'DEPRECATED - DT-Prelim Calcs'!$C$9</f>
        <v>29489.179313936198</v>
      </c>
      <c r="IS96" s="57">
        <f t="shared" si="118"/>
        <v>43.333333333333321</v>
      </c>
      <c r="IT96" s="2">
        <f t="shared" si="168"/>
        <v>0.99579519204165001</v>
      </c>
      <c r="IU96" s="57">
        <f>IT96*'DEPRECATED - DT-Prelim Calcs'!$C$21/IO$2/'DEPRECATED - DT-Prelim Calcs'!$C$19/'DEPRECATED - DT-Prelim Calcs'!$C$18*3.39*'DEPRECATED - DT-Prelim Calcs'!$C$20</f>
        <v>25.773080821789936</v>
      </c>
      <c r="IV96" s="46">
        <f t="shared" si="169"/>
        <v>0</v>
      </c>
      <c r="IW96" s="57">
        <f>IU95*'DEPRECATED - DT-Prelim Calcs'!$C$11+IW95</f>
        <v>-923.79608530529595</v>
      </c>
      <c r="IX96" s="57">
        <f>IX95+0.5*IU96*'DEPRECATED - DT-Prelim Calcs'!$C$11^2+IW96*'DEPRECATED - DT-Prelim Calcs'!$C$11</f>
        <v>-163465.01336226461</v>
      </c>
      <c r="IY96" s="57">
        <f>MIN('Drive Train'!$F$35-IS95*'DEPRECATED - DT-Prelim Calcs'!$C$21*'Drive Train'!$F$39,IY95+IS$2)</f>
        <v>39.618181045394635</v>
      </c>
      <c r="IZ96" s="57">
        <f>'Drive Train'!$F$35-IS96*'DEPRECATED - DT-Prelim Calcs'!$C$21*'Drive Train'!$F$39</f>
        <v>9.4533333333333349</v>
      </c>
      <c r="JA96" s="1">
        <f>IF(IX96&gt;='Drive Train'!$F$29,1,0)</f>
        <v>0</v>
      </c>
      <c r="JB96" s="57">
        <f t="shared" si="170"/>
        <v>48.148148148148138</v>
      </c>
      <c r="JC96" s="63">
        <f>JC95+'DEPRECATED - DT-Prelim Calcs'!$C$11</f>
        <v>368</v>
      </c>
      <c r="JD96" s="2">
        <f>JN96/'Drive Train'!$F$35</f>
        <v>0.74408602150537628</v>
      </c>
      <c r="JE96" s="46">
        <f>JL96*12*60/(PI() * 'Drive Train'!$F$15)/JD$2*JD96</f>
        <v>-163396.23451547514</v>
      </c>
      <c r="JF96" s="2">
        <f>('DEPRECATED - DT-Prelim Calcs'!$C$6*JD96-JE96)/('DEPRECATED - DT-Prelim Calcs'!$C$6*JD96)*'DEPRECATED - DT-Prelim Calcs'!$C$7*JD96</f>
        <v>75.674096314134729</v>
      </c>
      <c r="JG96" s="57">
        <f>JF96/'DEPRECATED - DT-Prelim Calcs'!$C$7*('DEPRECATED - DT-Prelim Calcs'!$C$8-'DEPRECATED - DT-Prelim Calcs'!$C$9)+'DEPRECATED - DT-Prelim Calcs'!$C$9</f>
        <v>4031.3251274288323</v>
      </c>
      <c r="JH96" s="57">
        <f t="shared" si="119"/>
        <v>46.666666666666657</v>
      </c>
      <c r="JI96" s="2">
        <f t="shared" si="171"/>
        <v>0.99579519204165001</v>
      </c>
      <c r="JJ96" s="57">
        <f>JI96*'DEPRECATED - DT-Prelim Calcs'!$C$21/JD$2/'DEPRECATED - DT-Prelim Calcs'!$C$19/'DEPRECATED - DT-Prelim Calcs'!$C$18*3.39*'DEPRECATED - DT-Prelim Calcs'!$C$20</f>
        <v>25.773080821789936</v>
      </c>
      <c r="JK96" s="46">
        <f t="shared" si="172"/>
        <v>0</v>
      </c>
      <c r="JL96" s="57">
        <f>JJ95*'DEPRECATED - DT-Prelim Calcs'!$C$11+JL95</f>
        <v>-536.5674227612584</v>
      </c>
      <c r="JM96" s="57">
        <f>JM95+0.5*JJ96*'DEPRECATED - DT-Prelim Calcs'!$C$11^2+JL96*'DEPRECATED - DT-Prelim Calcs'!$C$11</f>
        <v>-186550.30580454474</v>
      </c>
      <c r="JN96" s="57">
        <f>MIN('Drive Train'!$F$35-JH95*'DEPRECATED - DT-Prelim Calcs'!$C$21*'Drive Train'!$F$39,JN95+JH$2)</f>
        <v>9.2266666666666666</v>
      </c>
      <c r="JO96" s="57">
        <f>'Drive Train'!$F$35-JH96*'DEPRECATED - DT-Prelim Calcs'!$C$21*'Drive Train'!$F$39</f>
        <v>9.2266666666666666</v>
      </c>
      <c r="JP96" s="1">
        <f>IF(JM96&gt;='Drive Train'!$F$29,1,0)</f>
        <v>0</v>
      </c>
      <c r="JQ96" s="57">
        <f>MIN(JG96,'DEPRECATED - DT-Prelim Calcs'!$C$10)*'DEPRECATED - DT-Prelim Calcs'!$C$11*1000/60/60</f>
        <v>103.33333333333333</v>
      </c>
      <c r="JR96" s="63">
        <f>JR95+'DEPRECATED - DT-Prelim Calcs'!$C$11</f>
        <v>368</v>
      </c>
      <c r="JS96" s="2">
        <f>KC96/'Drive Train'!$F$35</f>
        <v>0.72580645161290325</v>
      </c>
      <c r="JT96" s="46">
        <f>KA96*12*60/(PI() * 'Drive Train'!$F$15)/JS$2*JS96</f>
        <v>-243302.49066075808</v>
      </c>
      <c r="JU96" s="2">
        <f>('DEPRECATED - DT-Prelim Calcs'!$C$6*JS96-JT96)/('DEPRECATED - DT-Prelim Calcs'!$C$6*JS96)*'DEPRECATED - DT-Prelim Calcs'!$C$7*JS96</f>
        <v>111.76026343439592</v>
      </c>
      <c r="JV96" s="57">
        <f>JU96/'DEPRECATED - DT-Prelim Calcs'!$C$7*('DEPRECATED - DT-Prelim Calcs'!$C$8-'DEPRECATED - DT-Prelim Calcs'!$C$9)+'DEPRECATED - DT-Prelim Calcs'!$C$9</f>
        <v>5952.4268873995834</v>
      </c>
      <c r="JW96" s="57">
        <f t="shared" si="120"/>
        <v>49.999999999999993</v>
      </c>
      <c r="JX96" s="2">
        <f t="shared" si="173"/>
        <v>0.99579519204165001</v>
      </c>
      <c r="JY96" s="57">
        <f>JX96*'DEPRECATED - DT-Prelim Calcs'!$C$21/JS$2/'DEPRECATED - DT-Prelim Calcs'!$C$19/'DEPRECATED - DT-Prelim Calcs'!$C$18*3.39*'DEPRECATED - DT-Prelim Calcs'!$C$20</f>
        <v>25.773080821789936</v>
      </c>
      <c r="JZ96" s="46">
        <f t="shared" si="174"/>
        <v>0</v>
      </c>
      <c r="KA96" s="57">
        <f>JY95*'DEPRECATED - DT-Prelim Calcs'!$C$11+KA95</f>
        <v>-819.08907577978425</v>
      </c>
      <c r="KB96" s="57">
        <f>KB95+0.5*JY96*'DEPRECATED - DT-Prelim Calcs'!$C$11^2+KA96*'DEPRECATED - DT-Prelim Calcs'!$C$11</f>
        <v>-169579.2490580765</v>
      </c>
      <c r="KC96" s="57">
        <f>MIN('Drive Train'!$F$35-JW95*'DEPRECATED - DT-Prelim Calcs'!$C$21*'Drive Train'!$F$39,KC95+JW$2)</f>
        <v>9</v>
      </c>
      <c r="KD96" s="57">
        <f>'Drive Train'!$F$35-JW96*'DEPRECATED - DT-Prelim Calcs'!$C$21*'Drive Train'!$F$39</f>
        <v>9</v>
      </c>
      <c r="KE96" s="1">
        <f>IF(KB96&gt;='Drive Train'!$F$29,1,0)</f>
        <v>0</v>
      </c>
      <c r="KF96" s="57">
        <f>MIN(JV96,'DEPRECATED - DT-Prelim Calcs'!$C$10)*'DEPRECATED - DT-Prelim Calcs'!$C$11*1000/60/60</f>
        <v>103.33333333333333</v>
      </c>
      <c r="KG96" s="63">
        <f>KG95+'DEPRECATED - DT-Prelim Calcs'!$C$11</f>
        <v>368</v>
      </c>
      <c r="KH96" s="2">
        <f>KR96/'Drive Train'!$F$35</f>
        <v>0.7075268817204301</v>
      </c>
      <c r="KI96" s="46">
        <f>KP96*12*60/(PI() * 'Drive Train'!$F$15)/KH$2*KH96</f>
        <v>22470.071083406438</v>
      </c>
      <c r="KJ96" s="2">
        <f>('DEPRECATED - DT-Prelim Calcs'!$C$6*KH96-KI96)/('DEPRECATED - DT-Prelim Calcs'!$C$6*KH96)*'DEPRECATED - DT-Prelim Calcs'!$C$7*KH96</f>
        <v>-8.4548735942300333</v>
      </c>
      <c r="KK96" s="57">
        <f>KJ96/'DEPRECATED - DT-Prelim Calcs'!$C$7*('DEPRECATED - DT-Prelim Calcs'!$C$8-'DEPRECATED - DT-Prelim Calcs'!$C$9)+'DEPRECATED - DT-Prelim Calcs'!$C$9</f>
        <v>-447.40800088784789</v>
      </c>
      <c r="KL96" s="57">
        <f t="shared" si="121"/>
        <v>-447.40800088784789</v>
      </c>
      <c r="KM96" s="2">
        <f t="shared" si="175"/>
        <v>-10.779997604552497</v>
      </c>
      <c r="KN96" s="57">
        <f>KM96*'DEPRECATED - DT-Prelim Calcs'!$C$21/KH$2/'DEPRECATED - DT-Prelim Calcs'!$C$19/'DEPRECATED - DT-Prelim Calcs'!$C$18*3.39*'DEPRECATED - DT-Prelim Calcs'!$C$20</f>
        <v>-279.00692003864663</v>
      </c>
      <c r="KO96" s="46">
        <f t="shared" si="176"/>
        <v>1</v>
      </c>
      <c r="KP96" s="57">
        <f>KN95*'DEPRECATED - DT-Prelim Calcs'!$C$11+KP95</f>
        <v>77.600926151750826</v>
      </c>
      <c r="KQ96" s="57">
        <f>KQ95+0.5*KN96*'DEPRECATED - DT-Prelim Calcs'!$C$11^2+KP96*'DEPRECATED - DT-Prelim Calcs'!$C$11</f>
        <v>-190070.91083756727</v>
      </c>
      <c r="KR96" s="57">
        <f>MIN('Drive Train'!$F$35-KL95*'DEPRECATED - DT-Prelim Calcs'!$C$21*'Drive Train'!$F$39,KR95+KL$2)</f>
        <v>8.7733333333333334</v>
      </c>
      <c r="KS96" s="57">
        <f>'Drive Train'!$F$35-KL96*'DEPRECATED - DT-Prelim Calcs'!$C$21*'Drive Train'!$F$39</f>
        <v>42.823744060373656</v>
      </c>
      <c r="KT96" s="1">
        <f>IF(KQ96&gt;='Drive Train'!$F$29,1,0)</f>
        <v>0</v>
      </c>
      <c r="KU96" s="57">
        <f>MIN(KK96,'DEPRECATED - DT-Prelim Calcs'!$C$10)*'DEPRECATED - DT-Prelim Calcs'!$C$11*1000/60/60</f>
        <v>-497.1200009864977</v>
      </c>
      <c r="KV96" s="63">
        <f>KV95+'DEPRECATED - DT-Prelim Calcs'!$C$11</f>
        <v>368</v>
      </c>
      <c r="KW96" s="2">
        <f>LG96/'Drive Train'!$F$35</f>
        <v>0.68924731182795695</v>
      </c>
      <c r="KX96" s="46">
        <f>LE96*12*60/(PI() * 'Drive Train'!$F$15)/KW$2*KW96</f>
        <v>-46235.088067190722</v>
      </c>
      <c r="KY96" s="2">
        <f>('DEPRECATED - DT-Prelim Calcs'!$C$6*KW96-KX96)/('DEPRECATED - DT-Prelim Calcs'!$C$6*KW96)*'DEPRECATED - DT-Prelim Calcs'!$C$7*KW96</f>
        <v>22.566632408358966</v>
      </c>
      <c r="KZ96" s="57">
        <f>KY96/'DEPRECATED - DT-Prelim Calcs'!$C$7*('DEPRECATED - DT-Prelim Calcs'!$C$8-'DEPRECATED - DT-Prelim Calcs'!$C$9)+'DEPRECATED - DT-Prelim Calcs'!$C$9</f>
        <v>1204.0688539387781</v>
      </c>
      <c r="LA96" s="57">
        <f t="shared" si="122"/>
        <v>56.666666666666664</v>
      </c>
      <c r="LB96" s="2">
        <f t="shared" si="177"/>
        <v>0.99579519204165001</v>
      </c>
      <c r="LC96" s="57">
        <f>LB96*'DEPRECATED - DT-Prelim Calcs'!$C$21/KW$2/'DEPRECATED - DT-Prelim Calcs'!$C$19/'DEPRECATED - DT-Prelim Calcs'!$C$18*3.39*'DEPRECATED - DT-Prelim Calcs'!$C$20</f>
        <v>25.773080821789936</v>
      </c>
      <c r="LD96" s="46">
        <f t="shared" si="178"/>
        <v>0</v>
      </c>
      <c r="LE96" s="57">
        <f>LC95*'DEPRECATED - DT-Prelim Calcs'!$C$11+LE95</f>
        <v>-163.90870214852873</v>
      </c>
      <c r="LF96" s="57">
        <f>LF95+0.5*LC96*'DEPRECATED - DT-Prelim Calcs'!$C$11^2+LE96*'DEPRECATED - DT-Prelim Calcs'!$C$11</f>
        <v>-181677.32126220697</v>
      </c>
      <c r="LG96" s="57">
        <f>MIN('Drive Train'!$F$35-LA95*'DEPRECATED - DT-Prelim Calcs'!$C$21*'Drive Train'!$F$39,LG95+LA$2)</f>
        <v>8.5466666666666669</v>
      </c>
      <c r="LH96" s="57">
        <f>'Drive Train'!$F$35-LA96*'DEPRECATED - DT-Prelim Calcs'!$C$21*'Drive Train'!$F$39</f>
        <v>8.5466666666666669</v>
      </c>
      <c r="LI96" s="1">
        <f>IF(LF96&gt;='Drive Train'!$F$29,1,0)</f>
        <v>0</v>
      </c>
      <c r="LJ96" s="57">
        <f>MIN(KZ96,'DEPRECATED - DT-Prelim Calcs'!$C$10)*'DEPRECATED - DT-Prelim Calcs'!$C$11*1000/60/60</f>
        <v>103.33333333333333</v>
      </c>
      <c r="LK96" s="63">
        <f>LK95+'DEPRECATED - DT-Prelim Calcs'!$C$11</f>
        <v>368</v>
      </c>
      <c r="LL96" s="2">
        <f>LV96/'Drive Train'!$F$35</f>
        <v>1.8008749366455878</v>
      </c>
      <c r="LM96" s="46">
        <f>LT96*12*60/(PI() * 'Drive Train'!$F$15)/LL$2*LL96</f>
        <v>-268222.65849280229</v>
      </c>
      <c r="LN96" s="2">
        <f>('DEPRECATED - DT-Prelim Calcs'!$C$6*LL96-LM96)/('DEPRECATED - DT-Prelim Calcs'!$C$6*LL96)*'DEPRECATED - DT-Prelim Calcs'!$C$7*LL96</f>
        <v>125.61902172445541</v>
      </c>
      <c r="LO96" s="57">
        <f>LN96/'DEPRECATED - DT-Prelim Calcs'!$C$7*('DEPRECATED - DT-Prelim Calcs'!$C$8-'DEPRECATED - DT-Prelim Calcs'!$C$9)+'DEPRECATED - DT-Prelim Calcs'!$C$9</f>
        <v>6690.2188743766101</v>
      </c>
      <c r="LP96" s="57">
        <f t="shared" si="123"/>
        <v>60</v>
      </c>
      <c r="LQ96" s="2">
        <f t="shared" si="179"/>
        <v>0.99579519204165001</v>
      </c>
      <c r="LR96" s="57">
        <f>LQ96*'DEPRECATED - DT-Prelim Calcs'!$C$21/LL$2/'DEPRECATED - DT-Prelim Calcs'!$C$19/'DEPRECATED - DT-Prelim Calcs'!$C$18*3.39*'DEPRECATED - DT-Prelim Calcs'!$C$20</f>
        <v>25.773080821789936</v>
      </c>
      <c r="LS96" s="46">
        <f t="shared" si="180"/>
        <v>0</v>
      </c>
      <c r="LT96" s="57">
        <f>LR95*'DEPRECATED - DT-Prelim Calcs'!$C$11+LT95</f>
        <v>-363.92954299314761</v>
      </c>
      <c r="LU96" s="57">
        <f>LU95+0.5*LR96*'DEPRECATED - DT-Prelim Calcs'!$C$11^2+LT96*'DEPRECATED - DT-Prelim Calcs'!$C$11</f>
        <v>-175905.16131102413</v>
      </c>
      <c r="LV96" s="57">
        <f>MIN('Drive Train'!$F$35-LP95*'DEPRECATED - DT-Prelim Calcs'!$C$21*'Drive Train'!$F$39,LV95+LP$2)</f>
        <v>22.330849214405291</v>
      </c>
      <c r="LW96" s="57">
        <f>'Drive Train'!$F$35-LP96*'DEPRECATED - DT-Prelim Calcs'!$C$21*'Drive Train'!$F$39</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Train'!$AA$49 + V96*(1-'Drive Train'!$AA$49))</f>
        <v>0</v>
      </c>
      <c r="W97" s="57">
        <f t="shared" si="96"/>
        <v>0</v>
      </c>
      <c r="X97" s="2">
        <f>MAX(MIN(IF(AND(AI96=1,AG97&lt;0),-1,1)*(W97-$C$9)/($C$8-$C$9)*$C$7-$C$29*AE97/T$2 -  AI96*$C$29/2,X$2),MAX(X$4:X96)*-1)</f>
        <v>-0.2458281045106315</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Train'!$F$39,AG96+W$2)-$C$3,IF(AE96-1&lt;=0,0,IF($C$32=Motors!$C$29,MAX(MAX(AG$4:AG96)*-1,AG96-W$2),MAX(0,MAX(AG$4:AG96)*-1,AG96-W$2))))</f>
        <v>0</v>
      </c>
      <c r="AH97" s="57">
        <f>'Drive Train'!$F$35-ABS(W97)*'DEPRECATED - DT-Prelim Calcs'!$C$21*'Drive Train'!$F$39</f>
        <v>12.4</v>
      </c>
      <c r="AI97" s="1">
        <f>IF(AJ97&gt;='Drive Train'!$F$29,1,0)</f>
        <v>1</v>
      </c>
      <c r="AJ97" s="57">
        <f>AJ96+0.5*Y97*'DEPRECATED - DT-Prelim Calcs'!$C$11^2+AE97*'DEPRECATED - DT-Prelim Calcs'!$C$11</f>
        <v>784.33981740885292</v>
      </c>
      <c r="AK97" s="57">
        <f t="shared" si="181"/>
        <v>0</v>
      </c>
      <c r="AL97" s="63">
        <f>AL96+'DEPRECATED - DT-Prelim Calcs'!$C$11</f>
        <v>372</v>
      </c>
      <c r="AM97" s="2">
        <f>AW97/'Drive Train'!$F$35</f>
        <v>0.88882649243647149</v>
      </c>
      <c r="AN97" s="46">
        <f>AU97*12*60/(PI() * 'Drive Train'!$F$15)/AM$2*AM97</f>
        <v>4007.4131716428751</v>
      </c>
      <c r="AO97" s="2">
        <f>('DEPRECATED - DT-Prelim Calcs'!$C$6*AM97-AN97)/('DEPRECATED - DT-Prelim Calcs'!$C$6*AM97)*'DEPRECATED - DT-Prelim Calcs'!$C$7*AM97</f>
        <v>0.33008953088834503</v>
      </c>
      <c r="AP97" s="57">
        <f>AO97/'DEPRECATED - DT-Prelim Calcs'!$C$7*('DEPRECATED - DT-Prelim Calcs'!$C$8-'DEPRECATED - DT-Prelim Calcs'!$C$9)+'DEPRECATED - DT-Prelim Calcs'!$C$9</f>
        <v>20.27281610496874</v>
      </c>
      <c r="AQ97" s="57">
        <f t="shared" si="105"/>
        <v>20.27281610496874</v>
      </c>
      <c r="AR97" s="2">
        <f t="shared" si="125"/>
        <v>1.9052542876707435E-10</v>
      </c>
      <c r="AS97" s="57">
        <f>AR97*'DEPRECATED - DT-Prelim Calcs'!$C$21/AM$2/'DEPRECATED - DT-Prelim Calcs'!$C$19/'DEPRECATED - DT-Prelim Calcs'!$C$18*3.39*'DEPRECATED - DT-Prelim Calcs'!$C$20</f>
        <v>1.3807253216021652E-9</v>
      </c>
      <c r="AT97" s="46">
        <f t="shared" si="126"/>
        <v>0</v>
      </c>
      <c r="AU97" s="57">
        <f>AS96*'DEPRECATED - DT-Prelim Calcs'!$C$11+AU96</f>
        <v>39.345448705758471</v>
      </c>
      <c r="AV97" s="57">
        <f>AV96+0.5*AS97*'DEPRECATED - DT-Prelim Calcs'!$C$11^2+AU97*'DEPRECATED - DT-Prelim Calcs'!$C$11</f>
        <v>14593.707743904733</v>
      </c>
      <c r="AW97" s="57">
        <f>MIN('Drive Train'!$F$35-AQ96*'DEPRECATED - DT-Prelim Calcs'!$C$21*'Drive Train'!$F$39,AW96+AQ$2)</f>
        <v>11.021448506212247</v>
      </c>
      <c r="AX97" s="57">
        <f>'Drive Train'!$F$35-AQ97*'DEPRECATED - DT-Prelim Calcs'!$C$21*'Drive Train'!$F$39</f>
        <v>11.021448504862127</v>
      </c>
      <c r="AY97" s="1">
        <f>IF(AV97&gt;='Drive Train'!$F$29,1,0)</f>
        <v>1</v>
      </c>
      <c r="AZ97" s="57">
        <f t="shared" si="127"/>
        <v>22.525351227743045</v>
      </c>
      <c r="BA97" s="63">
        <f>BA96+'DEPRECATED - DT-Prelim Calcs'!$C$11</f>
        <v>372</v>
      </c>
      <c r="BB97" s="2">
        <f>BL97/'Drive Train'!$F$35</f>
        <v>1.315024972646917</v>
      </c>
      <c r="BC97" s="46">
        <f>BJ97*12*60/(PI() * 'Drive Train'!$F$15)/BB$2*BB97</f>
        <v>-3540.8438977465189</v>
      </c>
      <c r="BD97" s="2">
        <f>('DEPRECATED - DT-Prelim Calcs'!$C$6*BB97-BC97)/('DEPRECATED - DT-Prelim Calcs'!$C$6*BB97)*'DEPRECATED - DT-Prelim Calcs'!$C$7*BB97</f>
        <v>4.7702296575441938</v>
      </c>
      <c r="BE97" s="57">
        <f>BD97/'DEPRECATED - DT-Prelim Calcs'!$C$7*('DEPRECATED - DT-Prelim Calcs'!$C$8-'DEPRECATED - DT-Prelim Calcs'!$C$9)+'DEPRECATED - DT-Prelim Calcs'!$C$9</f>
        <v>256.65040044104569</v>
      </c>
      <c r="BF97" s="57">
        <f t="shared" si="106"/>
        <v>93</v>
      </c>
      <c r="BG97" s="2">
        <f t="shared" si="128"/>
        <v>1.8933363324154362</v>
      </c>
      <c r="BH97" s="57">
        <f>BG97*'DEPRECATED - DT-Prelim Calcs'!$C$21/BB$2/'DEPRECATED - DT-Prelim Calcs'!$C$19/'DEPRECATED - DT-Prelim Calcs'!$C$18*3.39*'DEPRECATED - DT-Prelim Calcs'!$C$20</f>
        <v>19.819055495402349</v>
      </c>
      <c r="BI97" s="46">
        <f t="shared" si="129"/>
        <v>0</v>
      </c>
      <c r="BJ97" s="57">
        <f>BH96*'DEPRECATED - DT-Prelim Calcs'!$C$11+BJ96</f>
        <v>-16.267443596495497</v>
      </c>
      <c r="BK97" s="57">
        <f>BK96+0.5*BH97*'DEPRECATED - DT-Prelim Calcs'!$C$11^2+BJ97*'DEPRECATED - DT-Prelim Calcs'!$C$11</f>
        <v>8725.5143336750989</v>
      </c>
      <c r="BL97" s="57">
        <f>MIN('Drive Train'!$F$35-BF96*'DEPRECATED - DT-Prelim Calcs'!$C$21*'Drive Train'!$F$39,BL96+BF$2)</f>
        <v>16.306309660821771</v>
      </c>
      <c r="BM97" s="57">
        <f>'Drive Train'!$F$35-BF97*'DEPRECATED - DT-Prelim Calcs'!$C$21*'Drive Train'!$F$39</f>
        <v>6.0759999999999996</v>
      </c>
      <c r="BN97" s="1">
        <f>IF(BK97&gt;='Drive Train'!$F$29,1,0)</f>
        <v>1</v>
      </c>
      <c r="BO97" s="57">
        <f t="shared" si="130"/>
        <v>103.33333333333333</v>
      </c>
      <c r="BP97" s="63">
        <f>BP96+'DEPRECATED - DT-Prelim Calcs'!$C$11</f>
        <v>372</v>
      </c>
      <c r="BQ97" s="2">
        <f>CA97/'Drive Train'!$F$35</f>
        <v>0.55308595600352406</v>
      </c>
      <c r="BR97" s="46">
        <f>BY97*12*60/(PI() * 'Drive Train'!$F$15)/BQ$2*BQ97</f>
        <v>9603.3100974311674</v>
      </c>
      <c r="BS97" s="2">
        <f>('DEPRECATED - DT-Prelim Calcs'!$C$6*BQ97-BR97)/('DEPRECATED - DT-Prelim Calcs'!$C$6*BQ97)*'DEPRECATED - DT-Prelim Calcs'!$C$7*BQ97</f>
        <v>-3.0092724773277766</v>
      </c>
      <c r="BT97" s="57">
        <f>BS97/'DEPRECATED - DT-Prelim Calcs'!$C$7*('DEPRECATED - DT-Prelim Calcs'!$C$8-'DEPRECATED - DT-Prelim Calcs'!$C$9)+'DEPRECATED - DT-Prelim Calcs'!$C$9</f>
        <v>-157.50317794238745</v>
      </c>
      <c r="BU97" s="57">
        <f t="shared" si="107"/>
        <v>-157.50317794238745</v>
      </c>
      <c r="BV97" s="2">
        <f t="shared" si="131"/>
        <v>-4.280469717862716</v>
      </c>
      <c r="BW97" s="57">
        <f>BV97*'DEPRECATED - DT-Prelim Calcs'!$C$21/BQ$2/'DEPRECATED - DT-Prelim Calcs'!$C$19/'DEPRECATED - DT-Prelim Calcs'!$C$18*3.39*'DEPRECATED - DT-Prelim Calcs'!$C$20</f>
        <v>-58.593869958491176</v>
      </c>
      <c r="BX97" s="46">
        <f t="shared" si="132"/>
        <v>1</v>
      </c>
      <c r="BY97" s="57">
        <f>BW96*'DEPRECATED - DT-Prelim Calcs'!$C$11+BY96</f>
        <v>80.217529334738828</v>
      </c>
      <c r="BZ97" s="57">
        <f>BZ96+0.5*BW97*'DEPRECATED - DT-Prelim Calcs'!$C$11^2+BY97*'DEPRECATED - DT-Prelim Calcs'!$C$11</f>
        <v>-6911.6153219222078</v>
      </c>
      <c r="CA97" s="57">
        <f>MIN('Drive Train'!$F$35-BU96*'DEPRECATED - DT-Prelim Calcs'!$C$21*'Drive Train'!$F$39,CA96+BU$2)</f>
        <v>6.8582658544436983</v>
      </c>
      <c r="CB97" s="57">
        <f>'Drive Train'!$F$35-BU97*'DEPRECATED - DT-Prelim Calcs'!$C$21*'Drive Train'!$F$39</f>
        <v>23.110216100082347</v>
      </c>
      <c r="CC97" s="1">
        <f>IF(BZ97&gt;='Drive Train'!$F$29,1,0)</f>
        <v>0</v>
      </c>
      <c r="CD97" s="57">
        <f t="shared" si="133"/>
        <v>-175.00353104709714</v>
      </c>
      <c r="CE97" s="63">
        <f>CE96+'DEPRECATED - DT-Prelim Calcs'!$C$11</f>
        <v>372</v>
      </c>
      <c r="CF97" s="2">
        <f>CP97/'Drive Train'!$F$35</f>
        <v>0.48999999999999994</v>
      </c>
      <c r="CG97" s="46">
        <f>CN97*12*60/(PI() * 'Drive Train'!$F$15)/CF$2*CF97</f>
        <v>4658.7873591775406</v>
      </c>
      <c r="CH97" s="2">
        <f>('DEPRECATED - DT-Prelim Calcs'!$C$6*CF97-CG97)/('DEPRECATED - DT-Prelim Calcs'!$C$6*CF97)*'DEPRECATED - DT-Prelim Calcs'!$C$7*CF97</f>
        <v>-0.92560610424350354</v>
      </c>
      <c r="CI97" s="57">
        <f>CH97/'DEPRECATED - DT-Prelim Calcs'!$C$7*('DEPRECATED - DT-Prelim Calcs'!$C$8-'DEPRECATED - DT-Prelim Calcs'!$C$9)+'DEPRECATED - DT-Prelim Calcs'!$C$9</f>
        <v>-46.576042810971579</v>
      </c>
      <c r="CJ97" s="57">
        <f t="shared" si="108"/>
        <v>-46.576042810971579</v>
      </c>
      <c r="CK97" s="2">
        <f t="shared" si="134"/>
        <v>-1.6216897464347417</v>
      </c>
      <c r="CL97" s="57">
        <f>CK97*'DEPRECATED - DT-Prelim Calcs'!$C$21/CF$2/'DEPRECATED - DT-Prelim Calcs'!$C$19/'DEPRECATED - DT-Prelim Calcs'!$C$18*3.39*'DEPRECATED - DT-Prelim Calcs'!$C$20</f>
        <v>-27.421985572954927</v>
      </c>
      <c r="CM97" s="46">
        <f t="shared" si="135"/>
        <v>1</v>
      </c>
      <c r="CN97" s="57">
        <f>CL96*'DEPRECATED - DT-Prelim Calcs'!$C$11+CN96</f>
        <v>35.558824446620889</v>
      </c>
      <c r="CO97" s="57">
        <f>CO96+0.5*CL97*'DEPRECATED - DT-Prelim Calcs'!$C$11^2+CN97*'DEPRECATED - DT-Prelim Calcs'!$C$11</f>
        <v>-27564.453705668595</v>
      </c>
      <c r="CP97" s="57">
        <f>MIN('Drive Train'!$F$35-CJ96*'DEPRECATED - DT-Prelim Calcs'!$C$21*'Drive Train'!$F$39,CP96+CJ$2)</f>
        <v>6.0759999999999996</v>
      </c>
      <c r="CQ97" s="57">
        <f>'Drive Train'!$F$35-CJ97*'DEPRECATED - DT-Prelim Calcs'!$C$21*'Drive Train'!$F$39</f>
        <v>15.567170911146068</v>
      </c>
      <c r="CR97" s="1">
        <f>IF(CO97&gt;='Drive Train'!$F$29,1,0)</f>
        <v>0</v>
      </c>
      <c r="CS97" s="57">
        <f t="shared" si="136"/>
        <v>-51.751158678857315</v>
      </c>
      <c r="CT97" s="63">
        <f>CT96+'DEPRECATED - DT-Prelim Calcs'!$C$11</f>
        <v>372</v>
      </c>
      <c r="CU97" s="2">
        <f>DE97/'Drive Train'!$F$35</f>
        <v>2.2715484689538896</v>
      </c>
      <c r="CV97" s="46">
        <f>DC97*12*60/(PI() * 'Drive Train'!$F$15)/CU$2*CU97</f>
        <v>-306743.43933349021</v>
      </c>
      <c r="CW97" s="2">
        <f>('DEPRECATED - DT-Prelim Calcs'!$C$6*CU97-CV97)/('DEPRECATED - DT-Prelim Calcs'!$C$6*CU97)*'DEPRECATED - DT-Prelim Calcs'!$C$7*CU97</f>
        <v>144.17080869455251</v>
      </c>
      <c r="CX97" s="57">
        <f>CW97/'DEPRECATED - DT-Prelim Calcs'!$C$7*('DEPRECATED - DT-Prelim Calcs'!$C$8-'DEPRECATED - DT-Prelim Calcs'!$C$9)+'DEPRECATED - DT-Prelim Calcs'!$C$9</f>
        <v>7677.8513508344759</v>
      </c>
      <c r="CY97" s="57">
        <f t="shared" si="109"/>
        <v>93</v>
      </c>
      <c r="CZ97" s="2">
        <f t="shared" si="137"/>
        <v>1.2803081040535502</v>
      </c>
      <c r="DA97" s="57">
        <f>CZ97*'DEPRECATED - DT-Prelim Calcs'!$C$21/CU$2/'DEPRECATED - DT-Prelim Calcs'!$C$19/'DEPRECATED - DT-Prelim Calcs'!$C$18*3.39*'DEPRECATED - DT-Prelim Calcs'!$C$20</f>
        <v>25.773080821789936</v>
      </c>
      <c r="DB97" s="46">
        <f t="shared" si="138"/>
        <v>0</v>
      </c>
      <c r="DC97" s="57">
        <f>DA96*'DEPRECATED - DT-Prelim Calcs'!$C$11+DC96</f>
        <v>-424.23172946459408</v>
      </c>
      <c r="DD97" s="57">
        <f>DD96+0.5*DA97*'DEPRECATED - DT-Prelim Calcs'!$C$11^2+DC97*'DEPRECATED - DT-Prelim Calcs'!$C$11</f>
        <v>-49443.346700564587</v>
      </c>
      <c r="DE97" s="57">
        <f>MIN('Drive Train'!$F$35-CY96*'DEPRECATED - DT-Prelim Calcs'!$C$21*'Drive Train'!$F$39,DE96+CY$2)</f>
        <v>28.16720101502823</v>
      </c>
      <c r="DF97" s="57">
        <f>'Drive Train'!$F$35-CY97*'DEPRECATED - DT-Prelim Calcs'!$C$21*'Drive Train'!$F$39</f>
        <v>6.0759999999999996</v>
      </c>
      <c r="DG97" s="1">
        <f>IF(DD97&gt;='Drive Train'!$F$29,1,0)</f>
        <v>0</v>
      </c>
      <c r="DH97" s="57">
        <f t="shared" si="139"/>
        <v>103.33333333333333</v>
      </c>
      <c r="DI97" s="63">
        <f>DI96+'DEPRECATED - DT-Prelim Calcs'!$C$11</f>
        <v>372</v>
      </c>
      <c r="DJ97" s="2">
        <f>DT97/'Drive Train'!$F$35</f>
        <v>0.48999999999999994</v>
      </c>
      <c r="DK97" s="46">
        <f>DR97*12*60/(PI() * 'Drive Train'!$F$15)/DJ$2*DJ97</f>
        <v>10478.124583826391</v>
      </c>
      <c r="DL97" s="2">
        <f>('DEPRECATED - DT-Prelim Calcs'!$C$6*DJ97-DK97)/('DEPRECATED - DT-Prelim Calcs'!$C$6*DJ97)*'DEPRECATED - DT-Prelim Calcs'!$C$7*DJ97</f>
        <v>-3.5568636485969236</v>
      </c>
      <c r="DM97" s="57">
        <f>DL97/'DEPRECATED - DT-Prelim Calcs'!$C$7*('DEPRECATED - DT-Prelim Calcs'!$C$8-'DEPRECATED - DT-Prelim Calcs'!$C$9)+'DEPRECATED - DT-Prelim Calcs'!$C$9</f>
        <v>-186.65502328422627</v>
      </c>
      <c r="DN97" s="57">
        <f t="shared" si="110"/>
        <v>-186.65502328422627</v>
      </c>
      <c r="DO97" s="2">
        <f t="shared" si="140"/>
        <v>-5.1224322314332609</v>
      </c>
      <c r="DP97" s="57">
        <f>DO97*'DEPRECATED - DT-Prelim Calcs'!$C$21/DJ$2/'DEPRECATED - DT-Prelim Calcs'!$C$19/'DEPRECATED - DT-Prelim Calcs'!$C$18*3.39*'DEPRECATED - DT-Prelim Calcs'!$C$20</f>
        <v>-119.61511217868943</v>
      </c>
      <c r="DQ97" s="46">
        <f t="shared" si="141"/>
        <v>1</v>
      </c>
      <c r="DR97" s="57">
        <f>DP96*'DEPRECATED - DT-Prelim Calcs'!$C$11+DR96</f>
        <v>57.913439859161862</v>
      </c>
      <c r="DS97" s="57">
        <f>DS96+0.5*DP97*'DEPRECATED - DT-Prelim Calcs'!$C$11^2+DR97*'DEPRECATED - DT-Prelim Calcs'!$C$11</f>
        <v>-106552.09766825027</v>
      </c>
      <c r="DT97" s="57">
        <f>MIN('Drive Train'!$F$35-DN96*'DEPRECATED - DT-Prelim Calcs'!$C$21*'Drive Train'!$F$39,DT96+DN$2)</f>
        <v>6.0759999999999996</v>
      </c>
      <c r="DU97" s="57">
        <f>'Drive Train'!$F$35-DN97*'DEPRECATED - DT-Prelim Calcs'!$C$21*'Drive Train'!$F$39</f>
        <v>25.092541583327389</v>
      </c>
      <c r="DV97" s="1">
        <f>IF(DS97&gt;='Drive Train'!$F$29,1,0)</f>
        <v>0</v>
      </c>
      <c r="DW97" s="57">
        <f t="shared" si="142"/>
        <v>-207.39447031580696</v>
      </c>
      <c r="DX97" s="63">
        <f>DX96+'DEPRECATED - DT-Prelim Calcs'!$C$11</f>
        <v>372</v>
      </c>
      <c r="DY97" s="2">
        <f>EI97/'Drive Train'!$F$35</f>
        <v>0.48999999999999994</v>
      </c>
      <c r="DZ97" s="46">
        <f>EG97*12*60/(PI() * 'Drive Train'!$F$15)/DY$2*DY97</f>
        <v>-105919.9642469824</v>
      </c>
      <c r="EA97" s="2">
        <f>('DEPRECATED - DT-Prelim Calcs'!$C$6*DY97-DZ97)/('DEPRECATED - DT-Prelim Calcs'!$C$6*DY97)*'DEPRECATED - DT-Prelim Calcs'!$C$7*DY97</f>
        <v>49.073416667022059</v>
      </c>
      <c r="EB97" s="57">
        <f>EA97/'DEPRECATED - DT-Prelim Calcs'!$C$7*('DEPRECATED - DT-Prelim Calcs'!$C$8-'DEPRECATED - DT-Prelim Calcs'!$C$9)+'DEPRECATED - DT-Prelim Calcs'!$C$9</f>
        <v>2615.1976590783943</v>
      </c>
      <c r="EC97" s="57">
        <f t="shared" si="111"/>
        <v>93</v>
      </c>
      <c r="ED97" s="2">
        <f t="shared" si="143"/>
        <v>0.96993038185874991</v>
      </c>
      <c r="EE97" s="57">
        <f>ED97*'DEPRECATED - DT-Prelim Calcs'!$C$21/DY$2/'DEPRECATED - DT-Prelim Calcs'!$C$19/'DEPRECATED - DT-Prelim Calcs'!$C$18*3.39*'DEPRECATED - DT-Prelim Calcs'!$C$20</f>
        <v>25.773080821789936</v>
      </c>
      <c r="EF97" s="46">
        <f t="shared" si="144"/>
        <v>0</v>
      </c>
      <c r="EG97" s="57">
        <f>EE96*'DEPRECATED - DT-Prelim Calcs'!$C$11+EG96</f>
        <v>-514.46719472296456</v>
      </c>
      <c r="EH97" s="57">
        <f>EH96+0.5*EE97*'DEPRECATED - DT-Prelim Calcs'!$C$11^2+EG97*'DEPRECATED - DT-Prelim Calcs'!$C$11</f>
        <v>-158354.28964685893</v>
      </c>
      <c r="EI97" s="57">
        <f>MIN('Drive Train'!$F$35-EC96*'DEPRECATED - DT-Prelim Calcs'!$C$21*'Drive Train'!$F$39,EI96+EC$2)</f>
        <v>6.0759999999999996</v>
      </c>
      <c r="EJ97" s="57">
        <f>'Drive Train'!$F$35-EC97*'DEPRECATED - DT-Prelim Calcs'!$C$21*'Drive Train'!$F$39</f>
        <v>6.0759999999999996</v>
      </c>
      <c r="EK97" s="1">
        <f>IF(EH97&gt;='Drive Train'!$F$29,1,0)</f>
        <v>0</v>
      </c>
      <c r="EL97" s="57">
        <f t="shared" si="145"/>
        <v>103.33333333333333</v>
      </c>
      <c r="EM97" s="63">
        <f>EM96+'DEPRECATED - DT-Prelim Calcs'!$C$11</f>
        <v>372</v>
      </c>
      <c r="EN97" s="2">
        <f>EX97/'Drive Train'!$F$35</f>
        <v>0.48999999999999994</v>
      </c>
      <c r="EO97" s="46">
        <f>EV97*12*60/(PI() * 'Drive Train'!$F$15)/EN$2*EN97</f>
        <v>20914.517765042267</v>
      </c>
      <c r="EP97" s="2">
        <f>('DEPRECATED - DT-Prelim Calcs'!$C$6*EN97-EO97)/('DEPRECATED - DT-Prelim Calcs'!$C$6*EN97)*'DEPRECATED - DT-Prelim Calcs'!$C$7*EN97</f>
        <v>-8.275758126407478</v>
      </c>
      <c r="EQ97" s="57">
        <f>EP97/'DEPRECATED - DT-Prelim Calcs'!$C$7*('DEPRECATED - DT-Prelim Calcs'!$C$8-'DEPRECATED - DT-Prelim Calcs'!$C$9)+'DEPRECATED - DT-Prelim Calcs'!$C$9</f>
        <v>-437.87251768385039</v>
      </c>
      <c r="ER97" s="57">
        <f t="shared" si="112"/>
        <v>-437.87251768385039</v>
      </c>
      <c r="ES97" s="2">
        <f t="shared" si="146"/>
        <v>-11.400660075813917</v>
      </c>
      <c r="ET97" s="57">
        <f>ES97*'DEPRECATED - DT-Prelim Calcs'!$C$21/EN$2/'DEPRECATED - DT-Prelim Calcs'!$C$19/'DEPRECATED - DT-Prelim Calcs'!$C$18*3.39*'DEPRECATED - DT-Prelim Calcs'!$C$20</f>
        <v>-339.65933378506207</v>
      </c>
      <c r="EU97" s="46">
        <f t="shared" si="147"/>
        <v>1</v>
      </c>
      <c r="EV97" s="57">
        <f>ET96*'DEPRECATED - DT-Prelim Calcs'!$C$11+EV96</f>
        <v>90.602448102633772</v>
      </c>
      <c r="EW97" s="57">
        <f>EW96+0.5*ET97*'DEPRECATED - DT-Prelim Calcs'!$C$11^2+EV97*'DEPRECATED - DT-Prelim Calcs'!$C$11</f>
        <v>-179328.67226447002</v>
      </c>
      <c r="EX97" s="57">
        <f>MIN('Drive Train'!$F$35-ER96*'DEPRECATED - DT-Prelim Calcs'!$C$21*'Drive Train'!$F$39,EX96+ER$2)</f>
        <v>6.0759999999999996</v>
      </c>
      <c r="EY97" s="57">
        <f>'Drive Train'!$F$35-ER97*'DEPRECATED - DT-Prelim Calcs'!$C$21*'Drive Train'!$F$39</f>
        <v>42.17533120250183</v>
      </c>
      <c r="EZ97" s="1">
        <f>IF(EW97&gt;='Drive Train'!$F$29,1,0)</f>
        <v>0</v>
      </c>
      <c r="FA97" s="57">
        <f t="shared" si="148"/>
        <v>-486.5250196487226</v>
      </c>
      <c r="FB97" s="63">
        <f>FB96+'DEPRECATED - DT-Prelim Calcs'!$C$11</f>
        <v>372</v>
      </c>
      <c r="FC97" s="2">
        <f>FM97/'Drive Train'!$F$35</f>
        <v>0.48999999999999994</v>
      </c>
      <c r="FD97" s="46">
        <f>FK97*12*60/(PI() * 'Drive Train'!$F$15)/FC$2*FC97</f>
        <v>-293606.77260259114</v>
      </c>
      <c r="FE97" s="2">
        <f>('DEPRECATED - DT-Prelim Calcs'!$C$6*FC97-FD97)/('DEPRECATED - DT-Prelim Calcs'!$C$6*FC97)*'DEPRECATED - DT-Prelim Calcs'!$C$7*FC97</f>
        <v>133.93743320304779</v>
      </c>
      <c r="FF97" s="57">
        <f>FE97/'DEPRECATED - DT-Prelim Calcs'!$C$7*('DEPRECATED - DT-Prelim Calcs'!$C$8-'DEPRECATED - DT-Prelim Calcs'!$C$9)+'DEPRECATED - DT-Prelim Calcs'!$C$9</f>
        <v>7133.0621078634986</v>
      </c>
      <c r="FG97" s="57">
        <f t="shared" si="113"/>
        <v>93</v>
      </c>
      <c r="FH97" s="2">
        <f t="shared" si="149"/>
        <v>0.78067567320338405</v>
      </c>
      <c r="FI97" s="57">
        <f>FH97*'DEPRECATED - DT-Prelim Calcs'!$C$21/FC$2/'DEPRECATED - DT-Prelim Calcs'!$C$19/'DEPRECATED - DT-Prelim Calcs'!$C$18*3.39*'DEPRECATED - DT-Prelim Calcs'!$C$20</f>
        <v>25.773080821789936</v>
      </c>
      <c r="FJ97" s="46">
        <f t="shared" si="150"/>
        <v>0</v>
      </c>
      <c r="FK97" s="57">
        <f>FI96*'DEPRECATED - DT-Prelim Calcs'!$C$11+FK96</f>
        <v>-1147.8258833406042</v>
      </c>
      <c r="FL97" s="57">
        <f>FL96+0.5*FI97*'DEPRECATED - DT-Prelim Calcs'!$C$11^2+FK97*'DEPRECATED - DT-Prelim Calcs'!$C$11</f>
        <v>-242134.57832075719</v>
      </c>
      <c r="FM97" s="57">
        <f>MIN('Drive Train'!$F$35-FG96*'DEPRECATED - DT-Prelim Calcs'!$C$21*'Drive Train'!$F$39,FM96+FG$2)</f>
        <v>6.0759999999999996</v>
      </c>
      <c r="FN97" s="57">
        <f>'Drive Train'!$F$35-FG97*'DEPRECATED - DT-Prelim Calcs'!$C$21*'Drive Train'!$F$39</f>
        <v>6.0759999999999996</v>
      </c>
      <c r="FO97" s="1">
        <f>IF(FL97&gt;='Drive Train'!$F$29,1,0)</f>
        <v>0</v>
      </c>
      <c r="FP97" s="57">
        <f t="shared" si="151"/>
        <v>103.33333333333333</v>
      </c>
      <c r="FQ97" s="63">
        <f>FQ96+'DEPRECATED - DT-Prelim Calcs'!$C$11</f>
        <v>372</v>
      </c>
      <c r="FR97" s="2">
        <f>GB97/'Drive Train'!$F$35</f>
        <v>0.48999999999999994</v>
      </c>
      <c r="FS97" s="46">
        <f>FZ97*12*60/(PI() * 'Drive Train'!$F$15)/FR$2*FR97</f>
        <v>-395555.51328656357</v>
      </c>
      <c r="FT97" s="2">
        <f>('DEPRECATED - DT-Prelim Calcs'!$C$6*FR97-FS97)/('DEPRECATED - DT-Prelim Calcs'!$C$6*FR97)*'DEPRECATED - DT-Prelim Calcs'!$C$7*FR97</f>
        <v>180.03433096071635</v>
      </c>
      <c r="FU97" s="57">
        <f>FT97/'DEPRECATED - DT-Prelim Calcs'!$C$7*('DEPRECATED - DT-Prelim Calcs'!$C$8-'DEPRECATED - DT-Prelim Calcs'!$C$9)+'DEPRECATED - DT-Prelim Calcs'!$C$9</f>
        <v>9587.1002747966431</v>
      </c>
      <c r="FV97" s="57">
        <f t="shared" si="114"/>
        <v>93</v>
      </c>
      <c r="FW97" s="2">
        <f t="shared" si="152"/>
        <v>0.7112822800297498</v>
      </c>
      <c r="FX97" s="57">
        <f>FW97*'DEPRECATED - DT-Prelim Calcs'!$C$21/FR$2/'DEPRECATED - DT-Prelim Calcs'!$C$19/'DEPRECATED - DT-Prelim Calcs'!$C$18*3.39*'DEPRECATED - DT-Prelim Calcs'!$C$20</f>
        <v>25.773080821789936</v>
      </c>
      <c r="FY97" s="46">
        <f t="shared" si="153"/>
        <v>0</v>
      </c>
      <c r="FZ97" s="57">
        <f>FX96*'DEPRECATED - DT-Prelim Calcs'!$C$11+FZ96</f>
        <v>-1408.9277716870838</v>
      </c>
      <c r="GA97" s="57">
        <f>GA96+0.5*FX97*'DEPRECATED - DT-Prelim Calcs'!$C$11^2+FZ97*'DEPRECATED - DT-Prelim Calcs'!$C$11</f>
        <v>-276608.15547610563</v>
      </c>
      <c r="GB97" s="57">
        <f>MIN('Drive Train'!$F$35-FV96*'DEPRECATED - DT-Prelim Calcs'!$C$21*'Drive Train'!$F$39,GB96+FV$2)</f>
        <v>6.0759999999999996</v>
      </c>
      <c r="GC97" s="57">
        <f>'Drive Train'!$F$35-FV97*'DEPRECATED - DT-Prelim Calcs'!$C$21*'Drive Train'!$F$39</f>
        <v>6.0759999999999996</v>
      </c>
      <c r="GD97" s="1">
        <f>IF(GA97&gt;='Drive Train'!$F$29,1,0)</f>
        <v>0</v>
      </c>
      <c r="GE97" s="57">
        <f t="shared" si="154"/>
        <v>103.33333333333333</v>
      </c>
      <c r="GF97" s="63">
        <f>GF96+'DEPRECATED - DT-Prelim Calcs'!$C$11</f>
        <v>372</v>
      </c>
      <c r="GG97" s="2">
        <f>GQ97/'Drive Train'!$F$35</f>
        <v>0.83548387096774201</v>
      </c>
      <c r="GH97" s="46">
        <f>GO97*12*60/(PI() * 'Drive Train'!$F$15)/GG$2*GG97</f>
        <v>11848.826126030624</v>
      </c>
      <c r="GI97" s="2">
        <f>('DEPRECATED - DT-Prelim Calcs'!$C$6*GG97-GH97)/('DEPRECATED - DT-Prelim Calcs'!$C$6*GG97)*'DEPRECATED - DT-Prelim Calcs'!$C$7*GG97</f>
        <v>-3.3440206371466923</v>
      </c>
      <c r="GJ97" s="57">
        <f>GI97/'DEPRECATED - DT-Prelim Calcs'!$C$7*('DEPRECATED - DT-Prelim Calcs'!$C$8-'DEPRECATED - DT-Prelim Calcs'!$C$9)+'DEPRECATED - DT-Prelim Calcs'!$C$9</f>
        <v>-175.32400321407496</v>
      </c>
      <c r="GK97" s="57">
        <f t="shared" si="155"/>
        <v>-175.32400321407496</v>
      </c>
      <c r="GL97" s="2">
        <f t="shared" si="156"/>
        <v>-4.3823182988224483</v>
      </c>
      <c r="GM97" s="57">
        <f>GL97*'DEPRECATED - DT-Prelim Calcs'!$C$21/GG$2/'DEPRECATED - DT-Prelim Calcs'!$C$19/'DEPRECATED - DT-Prelim Calcs'!$C$18*3.39*'DEPRECATED - DT-Prelim Calcs'!$C$20</f>
        <v>-113.42276464580063</v>
      </c>
      <c r="GN97" s="46">
        <f t="shared" si="157"/>
        <v>1</v>
      </c>
      <c r="GO97" s="57">
        <f>GM96*'DEPRECATED - DT-Prelim Calcs'!$C$11+GO96</f>
        <v>34.653145298715287</v>
      </c>
      <c r="GP97" s="57">
        <f>GP96+0.5*GM97*'DEPRECATED - DT-Prelim Calcs'!$C$11^2+GO97*'DEPRECATED - DT-Prelim Calcs'!$C$11</f>
        <v>-125490.86601472624</v>
      </c>
      <c r="GQ97" s="57">
        <f>MIN('Drive Train'!$F$35-GK96*'DEPRECATED - DT-Prelim Calcs'!$C$21*'Drive Train'!$F$39,GQ96+GK$2)</f>
        <v>10.360000000000001</v>
      </c>
      <c r="GR97" s="57">
        <f>'Drive Train'!$F$35-GK97*'DEPRECATED - DT-Prelim Calcs'!$C$21*'Drive Train'!$F$39</f>
        <v>24.322032218557098</v>
      </c>
      <c r="GS97" s="1">
        <f>IF(GP97&gt;='Drive Train'!$F$29,1,0)</f>
        <v>0</v>
      </c>
      <c r="GT97" s="57">
        <f t="shared" si="158"/>
        <v>-194.80444801563883</v>
      </c>
      <c r="GU97" s="63">
        <f>GU96+'DEPRECATED - DT-Prelim Calcs'!$C$11</f>
        <v>372</v>
      </c>
      <c r="GV97" s="2">
        <f>HF97/'Drive Train'!$F$35</f>
        <v>0.81720430107526887</v>
      </c>
      <c r="GW97" s="46">
        <f>HD97*12*60/(PI() * 'Drive Train'!$F$15)/GV$2*GV97</f>
        <v>-64459.862455652808</v>
      </c>
      <c r="GX97" s="2">
        <f>('DEPRECATED - DT-Prelim Calcs'!$C$6*GV97-GW97)/('DEPRECATED - DT-Prelim Calcs'!$C$6*GV97)*'DEPRECATED - DT-Prelim Calcs'!$C$7*GV97</f>
        <v>31.115478973119213</v>
      </c>
      <c r="GY97" s="57">
        <f>GX97/'DEPRECATED - DT-Prelim Calcs'!$C$7*('DEPRECATED - DT-Prelim Calcs'!$C$8-'DEPRECATED - DT-Prelim Calcs'!$C$9)+'DEPRECATED - DT-Prelim Calcs'!$C$9</f>
        <v>1659.1796482370105</v>
      </c>
      <c r="GZ97" s="57">
        <f t="shared" si="115"/>
        <v>33.333333333333314</v>
      </c>
      <c r="HA97" s="2">
        <f t="shared" si="159"/>
        <v>0.99579519204165001</v>
      </c>
      <c r="HB97" s="57">
        <f>HA97*'DEPRECATED - DT-Prelim Calcs'!$C$21/GV$2/'DEPRECATED - DT-Prelim Calcs'!$C$19/'DEPRECATED - DT-Prelim Calcs'!$C$18*3.39*'DEPRECATED - DT-Prelim Calcs'!$C$20</f>
        <v>25.773080821789936</v>
      </c>
      <c r="HC97" s="46">
        <f t="shared" si="160"/>
        <v>0</v>
      </c>
      <c r="HD97" s="57">
        <f>HB96*'DEPRECATED - DT-Prelim Calcs'!$C$11+HD96</f>
        <v>-192.73657361505684</v>
      </c>
      <c r="HE97" s="57">
        <f>HE96+0.5*HB97*'DEPRECATED - DT-Prelim Calcs'!$C$11^2+HD97*'DEPRECATED - DT-Prelim Calcs'!$C$11</f>
        <v>-151680.74253240932</v>
      </c>
      <c r="HF97" s="57">
        <f>MIN('Drive Train'!$F$35-GZ96*'DEPRECATED - DT-Prelim Calcs'!$C$21*'Drive Train'!$F$39,HF96+GZ$2)</f>
        <v>10.133333333333335</v>
      </c>
      <c r="HG97" s="57">
        <f>'Drive Train'!$F$35-GZ97*'DEPRECATED - DT-Prelim Calcs'!$C$21*'Drive Train'!$F$39</f>
        <v>10.133333333333335</v>
      </c>
      <c r="HH97" s="1">
        <f>IF(HE97&gt;='Drive Train'!$F$29,1,0)</f>
        <v>0</v>
      </c>
      <c r="HI97" s="57">
        <f t="shared" si="161"/>
        <v>37.037037037037017</v>
      </c>
      <c r="HJ97" s="63">
        <f>HJ96+'DEPRECATED - DT-Prelim Calcs'!$C$11</f>
        <v>372</v>
      </c>
      <c r="HK97" s="2">
        <f>HU97/'Drive Train'!$F$35</f>
        <v>0.79892473118279583</v>
      </c>
      <c r="HL97" s="46">
        <f>HS97*12*60/(PI() * 'Drive Train'!$F$15)/HK$2*HK97</f>
        <v>-180395.86650934187</v>
      </c>
      <c r="HM97" s="2">
        <f>('DEPRECATED - DT-Prelim Calcs'!$C$6*HK97-HL97)/('DEPRECATED - DT-Prelim Calcs'!$C$6*HK97)*'DEPRECATED - DT-Prelim Calcs'!$C$7*HK97</f>
        <v>83.492770382171926</v>
      </c>
      <c r="HN97" s="57">
        <f>HM97/'DEPRECATED - DT-Prelim Calcs'!$C$7*('DEPRECATED - DT-Prelim Calcs'!$C$8-'DEPRECATED - DT-Prelim Calcs'!$C$9)+'DEPRECATED - DT-Prelim Calcs'!$C$9</f>
        <v>4447.5640830011025</v>
      </c>
      <c r="HO97" s="57">
        <f t="shared" si="116"/>
        <v>36.66666666666665</v>
      </c>
      <c r="HP97" s="2">
        <f t="shared" si="162"/>
        <v>0.99579519204165001</v>
      </c>
      <c r="HQ97" s="57">
        <f>HP97*'DEPRECATED - DT-Prelim Calcs'!$C$21/HK$2/'DEPRECATED - DT-Prelim Calcs'!$C$19/'DEPRECATED - DT-Prelim Calcs'!$C$18*3.39*'DEPRECATED - DT-Prelim Calcs'!$C$20</f>
        <v>25.773080821789936</v>
      </c>
      <c r="HR97" s="46">
        <f t="shared" si="163"/>
        <v>0</v>
      </c>
      <c r="HS97" s="57">
        <f>HQ96*'DEPRECATED - DT-Prelim Calcs'!$C$11+HS96</f>
        <v>-551.72939158872043</v>
      </c>
      <c r="HT97" s="57">
        <f>HT96+0.5*HQ97*'DEPRECATED - DT-Prelim Calcs'!$C$11^2+HS97*'DEPRECATED - DT-Prelim Calcs'!$C$11</f>
        <v>-166346.53380260715</v>
      </c>
      <c r="HU97" s="57">
        <f>MIN('Drive Train'!$F$35-HO96*'DEPRECATED - DT-Prelim Calcs'!$C$21*'Drive Train'!$F$39,HU96+HO$2)</f>
        <v>9.9066666666666681</v>
      </c>
      <c r="HV97" s="57">
        <f>'Drive Train'!$F$35-HO97*'DEPRECATED - DT-Prelim Calcs'!$C$21*'Drive Train'!$F$39</f>
        <v>9.9066666666666681</v>
      </c>
      <c r="HW97" s="1">
        <f>IF(HT97&gt;='Drive Train'!$F$29,1,0)</f>
        <v>0</v>
      </c>
      <c r="HX97" s="57">
        <f t="shared" si="164"/>
        <v>40.740740740740726</v>
      </c>
      <c r="HY97" s="63">
        <f>HY96+'DEPRECATED - DT-Prelim Calcs'!$C$11</f>
        <v>372</v>
      </c>
      <c r="HZ97" s="2">
        <f>IJ97/'Drive Train'!$F$35</f>
        <v>0.78064516129032269</v>
      </c>
      <c r="IA97" s="46">
        <f>IH97*12*60/(PI() * 'Drive Train'!$F$15)/HZ$2*HZ97</f>
        <v>-134644.8373030088</v>
      </c>
      <c r="IB97" s="2">
        <f>('DEPRECATED - DT-Prelim Calcs'!$C$6*HZ97-IA97)/('DEPRECATED - DT-Prelim Calcs'!$C$6*HZ97)*'DEPRECATED - DT-Prelim Calcs'!$C$7*HZ97</f>
        <v>62.762041123935049</v>
      </c>
      <c r="IC97" s="57">
        <f>IB97/'DEPRECATED - DT-Prelim Calcs'!$C$7*('DEPRECATED - DT-Prelim Calcs'!$C$8-'DEPRECATED - DT-Prelim Calcs'!$C$9)+'DEPRECATED - DT-Prelim Calcs'!$C$9</f>
        <v>3343.9323137762935</v>
      </c>
      <c r="ID97" s="57">
        <f t="shared" si="117"/>
        <v>39.999999999999986</v>
      </c>
      <c r="IE97" s="2">
        <f t="shared" si="165"/>
        <v>0.99579519204165001</v>
      </c>
      <c r="IF97" s="57">
        <f>IE97*'DEPRECATED - DT-Prelim Calcs'!$C$21/HZ$2/'DEPRECATED - DT-Prelim Calcs'!$C$19/'DEPRECATED - DT-Prelim Calcs'!$C$18*3.39*'DEPRECATED - DT-Prelim Calcs'!$C$20</f>
        <v>25.773080821789936</v>
      </c>
      <c r="IG97" s="46">
        <f t="shared" si="166"/>
        <v>0</v>
      </c>
      <c r="IH97" s="57">
        <f>IF96*'DEPRECATED - DT-Prelim Calcs'!$C$11+IH96</f>
        <v>-421.44551552864459</v>
      </c>
      <c r="II97" s="57">
        <f>II96+0.5*IF97*'DEPRECATED - DT-Prelim Calcs'!$C$11^2+IH97*'DEPRECATED - DT-Prelim Calcs'!$C$11</f>
        <v>-186803.27687587071</v>
      </c>
      <c r="IJ97" s="57">
        <f>MIN('Drive Train'!$F$35-ID96*'DEPRECATED - DT-Prelim Calcs'!$C$21*'Drive Train'!$F$39,IJ96+ID$2)</f>
        <v>9.6800000000000015</v>
      </c>
      <c r="IK97" s="57">
        <f>'Drive Train'!$F$35-ID97*'DEPRECATED - DT-Prelim Calcs'!$C$21*'Drive Train'!$F$39</f>
        <v>9.6800000000000015</v>
      </c>
      <c r="IL97" s="1">
        <f>IF(II97&gt;='Drive Train'!$F$29,1,0)</f>
        <v>0</v>
      </c>
      <c r="IM97" s="57">
        <f t="shared" si="167"/>
        <v>44.444444444444429</v>
      </c>
      <c r="IN97" s="63">
        <f>IN96+'DEPRECATED - DT-Prelim Calcs'!$C$11</f>
        <v>372</v>
      </c>
      <c r="IO97" s="2">
        <f>IY97/'Drive Train'!$F$35</f>
        <v>0.76236559139784954</v>
      </c>
      <c r="IP97" s="46">
        <f>IW97*12*60/(PI() * 'Drive Train'!$F$15)/IO$2*IO97</f>
        <v>-256061.51314939448</v>
      </c>
      <c r="IQ97" s="2">
        <f>('DEPRECATED - DT-Prelim Calcs'!$C$6*IO97-IP97)/('DEPRECATED - DT-Prelim Calcs'!$C$6*IO97)*'DEPRECATED - DT-Prelim Calcs'!$C$7*IO97</f>
        <v>117.61745992893499</v>
      </c>
      <c r="IR97" s="57">
        <f>IQ97/'DEPRECATED - DT-Prelim Calcs'!$C$7*('DEPRECATED - DT-Prelim Calcs'!$C$8-'DEPRECATED - DT-Prelim Calcs'!$C$9)+'DEPRECATED - DT-Prelim Calcs'!$C$9</f>
        <v>6264.2436136441329</v>
      </c>
      <c r="IS97" s="57">
        <f t="shared" si="118"/>
        <v>43.333333333333321</v>
      </c>
      <c r="IT97" s="2">
        <f t="shared" si="168"/>
        <v>0.99579519204165001</v>
      </c>
      <c r="IU97" s="57">
        <f>IT97*'DEPRECATED - DT-Prelim Calcs'!$C$21/IO$2/'DEPRECATED - DT-Prelim Calcs'!$C$19/'DEPRECATED - DT-Prelim Calcs'!$C$18*3.39*'DEPRECATED - DT-Prelim Calcs'!$C$20</f>
        <v>25.773080821789936</v>
      </c>
      <c r="IV97" s="46">
        <f t="shared" si="169"/>
        <v>0</v>
      </c>
      <c r="IW97" s="57">
        <f>IU96*'DEPRECATED - DT-Prelim Calcs'!$C$11+IW96</f>
        <v>-820.70376201813622</v>
      </c>
      <c r="IX97" s="57">
        <f>IX96+0.5*IU97*'DEPRECATED - DT-Prelim Calcs'!$C$11^2+IW97*'DEPRECATED - DT-Prelim Calcs'!$C$11</f>
        <v>-166541.64376376284</v>
      </c>
      <c r="IY97" s="57">
        <f>MIN('Drive Train'!$F$35-IS96*'DEPRECATED - DT-Prelim Calcs'!$C$21*'Drive Train'!$F$39,IY96+IS$2)</f>
        <v>9.4533333333333349</v>
      </c>
      <c r="IZ97" s="57">
        <f>'Drive Train'!$F$35-IS97*'DEPRECATED - DT-Prelim Calcs'!$C$21*'Drive Train'!$F$39</f>
        <v>9.4533333333333349</v>
      </c>
      <c r="JA97" s="1">
        <f>IF(IX97&gt;='Drive Train'!$F$29,1,0)</f>
        <v>0</v>
      </c>
      <c r="JB97" s="57">
        <f t="shared" si="170"/>
        <v>48.148148148148138</v>
      </c>
      <c r="JC97" s="63">
        <f>JC96+'DEPRECATED - DT-Prelim Calcs'!$C$11</f>
        <v>372</v>
      </c>
      <c r="JD97" s="2">
        <f>JN97/'Drive Train'!$F$35</f>
        <v>0.74408602150537628</v>
      </c>
      <c r="JE97" s="46">
        <f>JL97*12*60/(PI() * 'Drive Train'!$F$15)/JD$2*JD97</f>
        <v>-132002.42132814543</v>
      </c>
      <c r="JF97" s="2">
        <f>('DEPRECATED - DT-Prelim Calcs'!$C$6*JD97-JE97)/('DEPRECATED - DT-Prelim Calcs'!$C$6*JD97)*'DEPRECATED - DT-Prelim Calcs'!$C$7*JD97</f>
        <v>61.479145135623547</v>
      </c>
      <c r="JG97" s="57">
        <f>JF97/'DEPRECATED - DT-Prelim Calcs'!$C$7*('DEPRECATED - DT-Prelim Calcs'!$C$8-'DEPRECATED - DT-Prelim Calcs'!$C$9)+'DEPRECATED - DT-Prelim Calcs'!$C$9</f>
        <v>3275.6354028632782</v>
      </c>
      <c r="JH97" s="57">
        <f t="shared" si="119"/>
        <v>46.666666666666657</v>
      </c>
      <c r="JI97" s="2">
        <f t="shared" si="171"/>
        <v>0.99579519204165001</v>
      </c>
      <c r="JJ97" s="57">
        <f>JI97*'DEPRECATED - DT-Prelim Calcs'!$C$21/JD$2/'DEPRECATED - DT-Prelim Calcs'!$C$19/'DEPRECATED - DT-Prelim Calcs'!$C$18*3.39*'DEPRECATED - DT-Prelim Calcs'!$C$20</f>
        <v>25.773080821789936</v>
      </c>
      <c r="JK97" s="46">
        <f t="shared" si="172"/>
        <v>0</v>
      </c>
      <c r="JL97" s="57">
        <f>JJ96*'DEPRECATED - DT-Prelim Calcs'!$C$11+JL96</f>
        <v>-433.47509947409867</v>
      </c>
      <c r="JM97" s="57">
        <f>JM96+0.5*JJ97*'DEPRECATED - DT-Prelim Calcs'!$C$11^2+JL97*'DEPRECATED - DT-Prelim Calcs'!$C$11</f>
        <v>-188078.02155586681</v>
      </c>
      <c r="JN97" s="57">
        <f>MIN('Drive Train'!$F$35-JH96*'DEPRECATED - DT-Prelim Calcs'!$C$21*'Drive Train'!$F$39,JN96+JH$2)</f>
        <v>9.2266666666666666</v>
      </c>
      <c r="JO97" s="57">
        <f>'Drive Train'!$F$35-JH97*'DEPRECATED - DT-Prelim Calcs'!$C$21*'Drive Train'!$F$39</f>
        <v>9.2266666666666666</v>
      </c>
      <c r="JP97" s="1">
        <f>IF(JM97&gt;='Drive Train'!$F$29,1,0)</f>
        <v>0</v>
      </c>
      <c r="JQ97" s="57">
        <f>MIN(JG97,'DEPRECATED - DT-Prelim Calcs'!$C$10)*'DEPRECATED - DT-Prelim Calcs'!$C$11*1000/60/60</f>
        <v>103.33333333333333</v>
      </c>
      <c r="JR97" s="63">
        <f>JR96+'DEPRECATED - DT-Prelim Calcs'!$C$11</f>
        <v>372</v>
      </c>
      <c r="JS97" s="2">
        <f>KC97/'Drive Train'!$F$35</f>
        <v>0.72580645161290325</v>
      </c>
      <c r="JT97" s="46">
        <f>KA97*12*60/(PI() * 'Drive Train'!$F$15)/JS$2*JS97</f>
        <v>-212679.9127684928</v>
      </c>
      <c r="JU97" s="2">
        <f>('DEPRECATED - DT-Prelim Calcs'!$C$6*JS97-JT97)/('DEPRECATED - DT-Prelim Calcs'!$C$6*JS97)*'DEPRECATED - DT-Prelim Calcs'!$C$7*JS97</f>
        <v>97.914032154778795</v>
      </c>
      <c r="JV97" s="57">
        <f>JU97/'DEPRECATED - DT-Prelim Calcs'!$C$7*('DEPRECATED - DT-Prelim Calcs'!$C$8-'DEPRECATED - DT-Prelim Calcs'!$C$9)+'DEPRECATED - DT-Prelim Calcs'!$C$9</f>
        <v>5215.3017947958997</v>
      </c>
      <c r="JW97" s="57">
        <f t="shared" si="120"/>
        <v>49.999999999999993</v>
      </c>
      <c r="JX97" s="2">
        <f t="shared" si="173"/>
        <v>0.99579519204165001</v>
      </c>
      <c r="JY97" s="57">
        <f>JX97*'DEPRECATED - DT-Prelim Calcs'!$C$21/JS$2/'DEPRECATED - DT-Prelim Calcs'!$C$19/'DEPRECATED - DT-Prelim Calcs'!$C$18*3.39*'DEPRECATED - DT-Prelim Calcs'!$C$20</f>
        <v>25.773080821789936</v>
      </c>
      <c r="JZ97" s="46">
        <f t="shared" si="174"/>
        <v>0</v>
      </c>
      <c r="KA97" s="57">
        <f>JY96*'DEPRECATED - DT-Prelim Calcs'!$C$11+KA96</f>
        <v>-715.99675249262452</v>
      </c>
      <c r="KB97" s="57">
        <f>KB96+0.5*JY97*'DEPRECATED - DT-Prelim Calcs'!$C$11^2+KA97*'DEPRECATED - DT-Prelim Calcs'!$C$11</f>
        <v>-172237.05142147269</v>
      </c>
      <c r="KC97" s="57">
        <f>MIN('Drive Train'!$F$35-JW96*'DEPRECATED - DT-Prelim Calcs'!$C$21*'Drive Train'!$F$39,KC96+JW$2)</f>
        <v>9</v>
      </c>
      <c r="KD97" s="57">
        <f>'Drive Train'!$F$35-JW97*'DEPRECATED - DT-Prelim Calcs'!$C$21*'Drive Train'!$F$39</f>
        <v>9</v>
      </c>
      <c r="KE97" s="1">
        <f>IF(KB97&gt;='Drive Train'!$F$29,1,0)</f>
        <v>0</v>
      </c>
      <c r="KF97" s="57">
        <f>MIN(JV97,'DEPRECATED - DT-Prelim Calcs'!$C$10)*'DEPRECATED - DT-Prelim Calcs'!$C$11*1000/60/60</f>
        <v>103.33333333333333</v>
      </c>
      <c r="KG97" s="63">
        <f>KG96+'DEPRECATED - DT-Prelim Calcs'!$C$11</f>
        <v>372</v>
      </c>
      <c r="KH97" s="2">
        <f>KR97/'Drive Train'!$F$35</f>
        <v>3.4535277468043271</v>
      </c>
      <c r="KI97" s="46">
        <f>KP97*12*60/(PI() * 'Drive Train'!$F$15)/KH$2*KH97</f>
        <v>-1467686.8905455074</v>
      </c>
      <c r="KJ97" s="2">
        <f>('DEPRECATED - DT-Prelim Calcs'!$C$6*KH97-KI97)/('DEPRECATED - DT-Prelim Calcs'!$C$6*KH97)*'DEPRECATED - DT-Prelim Calcs'!$C$7*KH97</f>
        <v>671.94878164741056</v>
      </c>
      <c r="KK97" s="57">
        <f>KJ97/'DEPRECATED - DT-Prelim Calcs'!$C$7*('DEPRECATED - DT-Prelim Calcs'!$C$8-'DEPRECATED - DT-Prelim Calcs'!$C$9)+'DEPRECATED - DT-Prelim Calcs'!$C$9</f>
        <v>35774.911072764633</v>
      </c>
      <c r="KL97" s="57">
        <f t="shared" si="121"/>
        <v>53.333333333333329</v>
      </c>
      <c r="KM97" s="2">
        <f t="shared" si="175"/>
        <v>0.99579519204165001</v>
      </c>
      <c r="KN97" s="57">
        <f>KM97*'DEPRECATED - DT-Prelim Calcs'!$C$21/KH$2/'DEPRECATED - DT-Prelim Calcs'!$C$19/'DEPRECATED - DT-Prelim Calcs'!$C$18*3.39*'DEPRECATED - DT-Prelim Calcs'!$C$20</f>
        <v>25.773080821789936</v>
      </c>
      <c r="KO97" s="46">
        <f t="shared" si="176"/>
        <v>0</v>
      </c>
      <c r="KP97" s="57">
        <f>KN96*'DEPRECATED - DT-Prelim Calcs'!$C$11+KP96</f>
        <v>-1038.4267540028357</v>
      </c>
      <c r="KQ97" s="57">
        <f>KQ96+0.5*KN97*'DEPRECATED - DT-Prelim Calcs'!$C$11^2+KP97*'DEPRECATED - DT-Prelim Calcs'!$C$11</f>
        <v>-194018.4332070043</v>
      </c>
      <c r="KR97" s="57">
        <f>MIN('Drive Train'!$F$35-KL96*'DEPRECATED - DT-Prelim Calcs'!$C$21*'Drive Train'!$F$39,KR96+KL$2)</f>
        <v>42.823744060373656</v>
      </c>
      <c r="KS97" s="57">
        <f>'Drive Train'!$F$35-KL97*'DEPRECATED - DT-Prelim Calcs'!$C$21*'Drive Train'!$F$39</f>
        <v>8.7733333333333334</v>
      </c>
      <c r="KT97" s="1">
        <f>IF(KQ97&gt;='Drive Train'!$F$29,1,0)</f>
        <v>0</v>
      </c>
      <c r="KU97" s="57">
        <f>MIN(KK97,'DEPRECATED - DT-Prelim Calcs'!$C$10)*'DEPRECATED - DT-Prelim Calcs'!$C$11*1000/60/60</f>
        <v>103.33333333333333</v>
      </c>
      <c r="KV97" s="63">
        <f>KV96+'DEPRECATED - DT-Prelim Calcs'!$C$11</f>
        <v>372</v>
      </c>
      <c r="KW97" s="2">
        <f>LG97/'Drive Train'!$F$35</f>
        <v>0.68924731182795695</v>
      </c>
      <c r="KX97" s="46">
        <f>LE97*12*60/(PI() * 'Drive Train'!$F$15)/KW$2*KW97</f>
        <v>-17154.980765054337</v>
      </c>
      <c r="KY97" s="2">
        <f>('DEPRECATED - DT-Prelim Calcs'!$C$6*KW97-KX97)/('DEPRECATED - DT-Prelim Calcs'!$C$6*KW97)*'DEPRECATED - DT-Prelim Calcs'!$C$7*KW97</f>
        <v>9.4178409265299461</v>
      </c>
      <c r="KZ97" s="57">
        <f>KY97/'DEPRECATED - DT-Prelim Calcs'!$C$7*('DEPRECATED - DT-Prelim Calcs'!$C$8-'DEPRECATED - DT-Prelim Calcs'!$C$9)+'DEPRECATED - DT-Prelim Calcs'!$C$9</f>
        <v>504.07302525883489</v>
      </c>
      <c r="LA97" s="57">
        <f t="shared" si="122"/>
        <v>56.666666666666664</v>
      </c>
      <c r="LB97" s="2">
        <f t="shared" si="177"/>
        <v>0.99579519204165001</v>
      </c>
      <c r="LC97" s="57">
        <f>LB97*'DEPRECATED - DT-Prelim Calcs'!$C$21/KW$2/'DEPRECATED - DT-Prelim Calcs'!$C$19/'DEPRECATED - DT-Prelim Calcs'!$C$18*3.39*'DEPRECATED - DT-Prelim Calcs'!$C$20</f>
        <v>25.773080821789936</v>
      </c>
      <c r="LD97" s="46">
        <f t="shared" si="178"/>
        <v>0</v>
      </c>
      <c r="LE97" s="57">
        <f>LC96*'DEPRECATED - DT-Prelim Calcs'!$C$11+LE96</f>
        <v>-60.816378861368989</v>
      </c>
      <c r="LF97" s="57">
        <f>LF96+0.5*LC97*'DEPRECATED - DT-Prelim Calcs'!$C$11^2+LE97*'DEPRECATED - DT-Prelim Calcs'!$C$11</f>
        <v>-181714.40213107812</v>
      </c>
      <c r="LG97" s="57">
        <f>MIN('Drive Train'!$F$35-LA96*'DEPRECATED - DT-Prelim Calcs'!$C$21*'Drive Train'!$F$39,LG96+LA$2)</f>
        <v>8.5466666666666669</v>
      </c>
      <c r="LH97" s="57">
        <f>'Drive Train'!$F$35-LA97*'DEPRECATED - DT-Prelim Calcs'!$C$21*'Drive Train'!$F$39</f>
        <v>8.5466666666666669</v>
      </c>
      <c r="LI97" s="1">
        <f>IF(LF97&gt;='Drive Train'!$F$29,1,0)</f>
        <v>0</v>
      </c>
      <c r="LJ97" s="57">
        <f>MIN(KZ97,'DEPRECATED - DT-Prelim Calcs'!$C$10)*'DEPRECATED - DT-Prelim Calcs'!$C$11*1000/60/60</f>
        <v>103.33333333333333</v>
      </c>
      <c r="LK97" s="63">
        <f>LK96+'DEPRECATED - DT-Prelim Calcs'!$C$11</f>
        <v>372</v>
      </c>
      <c r="LL97" s="2">
        <f>LV97/'Drive Train'!$F$35</f>
        <v>0.67096774193548392</v>
      </c>
      <c r="LM97" s="46">
        <f>LT97*12*60/(PI() * 'Drive Train'!$F$15)/LL$2*LL97</f>
        <v>-71625.192176234486</v>
      </c>
      <c r="LN97" s="2">
        <f>('DEPRECATED - DT-Prelim Calcs'!$C$6*LL97-LM97)/('DEPRECATED - DT-Prelim Calcs'!$C$6*LL97)*'DEPRECATED - DT-Prelim Calcs'!$C$7*LL97</f>
        <v>34.002907144504505</v>
      </c>
      <c r="LO97" s="57">
        <f>LN97/'DEPRECATED - DT-Prelim Calcs'!$C$7*('DEPRECATED - DT-Prelim Calcs'!$C$8-'DEPRECATED - DT-Prelim Calcs'!$C$9)+'DEPRECATED - DT-Prelim Calcs'!$C$9</f>
        <v>1812.8962600165676</v>
      </c>
      <c r="LP97" s="57">
        <f t="shared" si="123"/>
        <v>60</v>
      </c>
      <c r="LQ97" s="2">
        <f t="shared" si="179"/>
        <v>0.99579519204165001</v>
      </c>
      <c r="LR97" s="57">
        <f>LQ97*'DEPRECATED - DT-Prelim Calcs'!$C$21/LL$2/'DEPRECATED - DT-Prelim Calcs'!$C$19/'DEPRECATED - DT-Prelim Calcs'!$C$18*3.39*'DEPRECATED - DT-Prelim Calcs'!$C$20</f>
        <v>25.773080821789936</v>
      </c>
      <c r="LS97" s="46">
        <f t="shared" si="180"/>
        <v>0</v>
      </c>
      <c r="LT97" s="57">
        <f>LR96*'DEPRECATED - DT-Prelim Calcs'!$C$11+LT96</f>
        <v>-260.83721970598788</v>
      </c>
      <c r="LU97" s="57">
        <f>LU96+0.5*LR97*'DEPRECATED - DT-Prelim Calcs'!$C$11^2+LT97*'DEPRECATED - DT-Prelim Calcs'!$C$11</f>
        <v>-176742.32554327376</v>
      </c>
      <c r="LV97" s="57">
        <f>MIN('Drive Train'!$F$35-LP96*'DEPRECATED - DT-Prelim Calcs'!$C$21*'Drive Train'!$F$39,LV96+LP$2)</f>
        <v>8.32</v>
      </c>
      <c r="LW97" s="57">
        <f>'Drive Train'!$F$35-LP97*'DEPRECATED - DT-Prelim Calcs'!$C$21*'Drive Train'!$F$39</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Train'!$AA$49 + V97*(1-'Drive Train'!$AA$49))</f>
        <v>0</v>
      </c>
      <c r="W98" s="57">
        <f t="shared" si="96"/>
        <v>0</v>
      </c>
      <c r="X98" s="2">
        <f>MAX(MIN(IF(AND(AI97=1,AG98&lt;0),-1,1)*(W98-$C$9)/($C$8-$C$9)*$C$7-$C$29*AE98/T$2 -  AI97*$C$29/2,X$2),MAX(X$4:X97)*-1)</f>
        <v>-0.2458281045106315</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Train'!$F$39,AG97+W$2)-$C$3,IF(AE97-1&lt;=0,0,IF($C$32=Motors!$C$29,MAX(MAX(AG$4:AG97)*-1,AG97-W$2),MAX(0,MAX(AG$4:AG97)*-1,AG97-W$2))))</f>
        <v>0</v>
      </c>
      <c r="AH98" s="57">
        <f>'Drive Train'!$F$35-ABS(W98)*'DEPRECATED - DT-Prelim Calcs'!$C$21*'Drive Train'!$F$39</f>
        <v>12.4</v>
      </c>
      <c r="AI98" s="1">
        <f>IF(AJ98&gt;='Drive Train'!$F$29,1,0)</f>
        <v>1</v>
      </c>
      <c r="AJ98" s="57">
        <f>AJ97+0.5*Y98*'DEPRECATED - DT-Prelim Calcs'!$C$11^2+AE98*'DEPRECATED - DT-Prelim Calcs'!$C$11</f>
        <v>784.33981740885292</v>
      </c>
      <c r="AK98" s="57">
        <f t="shared" si="181"/>
        <v>0</v>
      </c>
      <c r="AL98" s="63">
        <f>AL97+'DEPRECATED - DT-Prelim Calcs'!$C$11</f>
        <v>376</v>
      </c>
      <c r="AM98" s="2">
        <f>AW98/'Drive Train'!$F$35</f>
        <v>0.88882649232759081</v>
      </c>
      <c r="AN98" s="46">
        <f>AU98*12*60/(PI() * 'Drive Train'!$F$15)/AM$2*AM98</f>
        <v>4007.4131717144878</v>
      </c>
      <c r="AO98" s="2">
        <f>('DEPRECATED - DT-Prelim Calcs'!$C$6*AM98-AN98)/('DEPRECATED - DT-Prelim Calcs'!$C$6*AM98)*'DEPRECATED - DT-Prelim Calcs'!$C$7*AM98</f>
        <v>0.33008953059356239</v>
      </c>
      <c r="AP98" s="57">
        <f>AO98/'DEPRECATED - DT-Prelim Calcs'!$C$7*('DEPRECATED - DT-Prelim Calcs'!$C$8-'DEPRECATED - DT-Prelim Calcs'!$C$9)+'DEPRECATED - DT-Prelim Calcs'!$C$9</f>
        <v>20.27281608927554</v>
      </c>
      <c r="AQ98" s="57">
        <f t="shared" si="105"/>
        <v>20.27281608927554</v>
      </c>
      <c r="AR98" s="2">
        <f t="shared" si="125"/>
        <v>-1.5059170577202963E-10</v>
      </c>
      <c r="AS98" s="57">
        <f>AR98*'DEPRECATED - DT-Prelim Calcs'!$C$21/AM$2/'DEPRECATED - DT-Prelim Calcs'!$C$19/'DEPRECATED - DT-Prelim Calcs'!$C$18*3.39*'DEPRECATED - DT-Prelim Calcs'!$C$20</f>
        <v>-1.0913282427874893E-9</v>
      </c>
      <c r="AT98" s="46">
        <f t="shared" si="126"/>
        <v>0</v>
      </c>
      <c r="AU98" s="57">
        <f>AS97*'DEPRECATED - DT-Prelim Calcs'!$C$11+AU97</f>
        <v>39.345448711281371</v>
      </c>
      <c r="AV98" s="57">
        <f>AV97+0.5*AS98*'DEPRECATED - DT-Prelim Calcs'!$C$11^2+AU98*'DEPRECATED - DT-Prelim Calcs'!$C$11</f>
        <v>14751.089538741127</v>
      </c>
      <c r="AW98" s="57">
        <f>MIN('Drive Train'!$F$35-AQ97*'DEPRECATED - DT-Prelim Calcs'!$C$21*'Drive Train'!$F$39,AW97+AQ$2)</f>
        <v>11.021448504862127</v>
      </c>
      <c r="AX98" s="57">
        <f>'Drive Train'!$F$35-AQ98*'DEPRECATED - DT-Prelim Calcs'!$C$21*'Drive Train'!$F$39</f>
        <v>11.021448505929264</v>
      </c>
      <c r="AY98" s="1">
        <f>IF(AV98&gt;='Drive Train'!$F$29,1,0)</f>
        <v>1</v>
      </c>
      <c r="AZ98" s="57">
        <f t="shared" si="127"/>
        <v>22.525351210306155</v>
      </c>
      <c r="BA98" s="63">
        <f>BA97+'DEPRECATED - DT-Prelim Calcs'!$C$11</f>
        <v>376</v>
      </c>
      <c r="BB98" s="2">
        <f>BL98/'Drive Train'!$F$35</f>
        <v>0.48999999999999994</v>
      </c>
      <c r="BC98" s="46">
        <f>BJ98*12*60/(PI() * 'Drive Train'!$F$15)/BB$2*BB98</f>
        <v>5110.3495910527809</v>
      </c>
      <c r="BD98" s="2">
        <f>('DEPRECATED - DT-Prelim Calcs'!$C$6*BB98-BC98)/('DEPRECATED - DT-Prelim Calcs'!$C$6*BB98)*'DEPRECATED - DT-Prelim Calcs'!$C$7*BB98</f>
        <v>-1.1297833985810886</v>
      </c>
      <c r="BE98" s="57">
        <f>BD98/'DEPRECATED - DT-Prelim Calcs'!$C$7*('DEPRECATED - DT-Prelim Calcs'!$C$8-'DEPRECATED - DT-Prelim Calcs'!$C$9)+'DEPRECATED - DT-Prelim Calcs'!$C$9</f>
        <v>-57.445730306204837</v>
      </c>
      <c r="BF98" s="57">
        <f t="shared" si="106"/>
        <v>-57.445730306204837</v>
      </c>
      <c r="BG98" s="2">
        <f t="shared" si="128"/>
        <v>-1.8933363324154664</v>
      </c>
      <c r="BH98" s="57">
        <f>BG98*'DEPRECATED - DT-Prelim Calcs'!$C$21/BB$2/'DEPRECATED - DT-Prelim Calcs'!$C$19/'DEPRECATED - DT-Prelim Calcs'!$C$18*3.39*'DEPRECATED - DT-Prelim Calcs'!$C$20</f>
        <v>-19.819055495402665</v>
      </c>
      <c r="BI98" s="46">
        <f t="shared" si="129"/>
        <v>1</v>
      </c>
      <c r="BJ98" s="57">
        <f>BH97*'DEPRECATED - DT-Prelim Calcs'!$C$11+BJ97</f>
        <v>63.008778385113899</v>
      </c>
      <c r="BK98" s="57">
        <f>BK97+0.5*BH98*'DEPRECATED - DT-Prelim Calcs'!$C$11^2+BJ98*'DEPRECATED - DT-Prelim Calcs'!$C$11</f>
        <v>8818.9970032523343</v>
      </c>
      <c r="BL98" s="57">
        <f>MIN('Drive Train'!$F$35-BF97*'DEPRECATED - DT-Prelim Calcs'!$C$21*'Drive Train'!$F$39,BL97+BF$2)</f>
        <v>6.0759999999999996</v>
      </c>
      <c r="BM98" s="57">
        <f>'Drive Train'!$F$35-BF98*'DEPRECATED - DT-Prelim Calcs'!$C$21*'Drive Train'!$F$39</f>
        <v>16.306309660821931</v>
      </c>
      <c r="BN98" s="1">
        <f>IF(BK98&gt;='Drive Train'!$F$29,1,0)</f>
        <v>1</v>
      </c>
      <c r="BO98" s="57">
        <f t="shared" si="130"/>
        <v>-63.828589229116481</v>
      </c>
      <c r="BP98" s="63">
        <f>BP97+'DEPRECATED - DT-Prelim Calcs'!$C$11</f>
        <v>376</v>
      </c>
      <c r="BQ98" s="2">
        <f>CA98/'Drive Train'!$F$35</f>
        <v>1.8637271048453505</v>
      </c>
      <c r="BR98" s="46">
        <f>BY98*12*60/(PI() * 'Drive Train'!$F$15)/BQ$2*BQ98</f>
        <v>-62188.100135220222</v>
      </c>
      <c r="BS98" s="2">
        <f>('DEPRECATED - DT-Prelim Calcs'!$C$6*BQ98-BR98)/('DEPRECATED - DT-Prelim Calcs'!$C$6*BQ98)*'DEPRECATED - DT-Prelim Calcs'!$C$7*BQ98</f>
        <v>32.610404335037657</v>
      </c>
      <c r="BT98" s="57">
        <f>BS98/'DEPRECATED - DT-Prelim Calcs'!$C$7*('DEPRECATED - DT-Prelim Calcs'!$C$8-'DEPRECATED - DT-Prelim Calcs'!$C$9)+'DEPRECATED - DT-Prelim Calcs'!$C$9</f>
        <v>1738.764263977316</v>
      </c>
      <c r="BU98" s="57">
        <f t="shared" si="107"/>
        <v>93</v>
      </c>
      <c r="BV98" s="2">
        <f t="shared" si="131"/>
        <v>1.8828060353728675</v>
      </c>
      <c r="BW98" s="57">
        <f>BV98*'DEPRECATED - DT-Prelim Calcs'!$C$21/BQ$2/'DEPRECATED - DT-Prelim Calcs'!$C$19/'DEPRECATED - DT-Prelim Calcs'!$C$18*3.39*'DEPRECATED - DT-Prelim Calcs'!$C$20</f>
        <v>25.773080821789936</v>
      </c>
      <c r="BX98" s="46">
        <f t="shared" si="132"/>
        <v>0</v>
      </c>
      <c r="BY98" s="57">
        <f>BW97*'DEPRECATED - DT-Prelim Calcs'!$C$11+BY97</f>
        <v>-154.15795049922588</v>
      </c>
      <c r="BZ98" s="57">
        <f>BZ97+0.5*BW98*'DEPRECATED - DT-Prelim Calcs'!$C$11^2+BY98*'DEPRECATED - DT-Prelim Calcs'!$C$11</f>
        <v>-7322.0624773447926</v>
      </c>
      <c r="CA98" s="57">
        <f>MIN('Drive Train'!$F$35-BU97*'DEPRECATED - DT-Prelim Calcs'!$C$21*'Drive Train'!$F$39,CA97+BU$2)</f>
        <v>23.110216100082347</v>
      </c>
      <c r="CB98" s="57">
        <f>'Drive Train'!$F$35-BU98*'DEPRECATED - DT-Prelim Calcs'!$C$21*'Drive Train'!$F$39</f>
        <v>6.0759999999999996</v>
      </c>
      <c r="CC98" s="1">
        <f>IF(BZ98&gt;='Drive Train'!$F$29,1,0)</f>
        <v>0</v>
      </c>
      <c r="CD98" s="57">
        <f t="shared" si="133"/>
        <v>103.33333333333333</v>
      </c>
      <c r="CE98" s="63">
        <f>CE97+'DEPRECATED - DT-Prelim Calcs'!$C$11</f>
        <v>376</v>
      </c>
      <c r="CF98" s="2">
        <f>CP98/'Drive Train'!$F$35</f>
        <v>1.2554170089633925</v>
      </c>
      <c r="CG98" s="46">
        <f>CN98*12*60/(PI() * 'Drive Train'!$F$15)/CF$2*CF98</f>
        <v>-24883.201343311805</v>
      </c>
      <c r="CH98" s="2">
        <f>('DEPRECATED - DT-Prelim Calcs'!$C$6*CF98-CG98)/('DEPRECATED - DT-Prelim Calcs'!$C$6*CF98)*'DEPRECATED - DT-Prelim Calcs'!$C$7*CF98</f>
        <v>14.276683553962272</v>
      </c>
      <c r="CI98" s="57">
        <f>CH98/'DEPRECATED - DT-Prelim Calcs'!$C$7*('DEPRECATED - DT-Prelim Calcs'!$C$8-'DEPRECATED - DT-Prelim Calcs'!$C$9)+'DEPRECATED - DT-Prelim Calcs'!$C$9</f>
        <v>762.7408713582405</v>
      </c>
      <c r="CJ98" s="57">
        <f t="shared" si="108"/>
        <v>93</v>
      </c>
      <c r="CK98" s="2">
        <f t="shared" si="134"/>
        <v>1.5241763143494644</v>
      </c>
      <c r="CL98" s="57">
        <f>CK98*'DEPRECATED - DT-Prelim Calcs'!$C$21/CF$2/'DEPRECATED - DT-Prelim Calcs'!$C$19/'DEPRECATED - DT-Prelim Calcs'!$C$18*3.39*'DEPRECATED - DT-Prelim Calcs'!$C$20</f>
        <v>25.773080821789936</v>
      </c>
      <c r="CM98" s="46">
        <f t="shared" si="135"/>
        <v>0</v>
      </c>
      <c r="CN98" s="57">
        <f>CL97*'DEPRECATED - DT-Prelim Calcs'!$C$11+CN97</f>
        <v>-74.12911784519882</v>
      </c>
      <c r="CO98" s="57">
        <f>CO97+0.5*CL98*'DEPRECATED - DT-Prelim Calcs'!$C$11^2+CN98*'DEPRECATED - DT-Prelim Calcs'!$C$11</f>
        <v>-27654.78553047507</v>
      </c>
      <c r="CP98" s="57">
        <f>MIN('Drive Train'!$F$35-CJ97*'DEPRECATED - DT-Prelim Calcs'!$C$21*'Drive Train'!$F$39,CP97+CJ$2)</f>
        <v>15.567170911146068</v>
      </c>
      <c r="CQ98" s="57">
        <f>'Drive Train'!$F$35-CJ98*'DEPRECATED - DT-Prelim Calcs'!$C$21*'Drive Train'!$F$39</f>
        <v>6.0759999999999996</v>
      </c>
      <c r="CR98" s="1">
        <f>IF(CO98&gt;='Drive Train'!$F$29,1,0)</f>
        <v>0</v>
      </c>
      <c r="CS98" s="57">
        <f t="shared" si="136"/>
        <v>103.33333333333333</v>
      </c>
      <c r="CT98" s="63">
        <f>CT97+'DEPRECATED - DT-Prelim Calcs'!$C$11</f>
        <v>376</v>
      </c>
      <c r="CU98" s="2">
        <f>DE98/'Drive Train'!$F$35</f>
        <v>0.48999999999999994</v>
      </c>
      <c r="CV98" s="46">
        <f>DC98*12*60/(PI() * 'Drive Train'!$F$15)/CU$2*CU98</f>
        <v>-50088.705436439916</v>
      </c>
      <c r="CW98" s="2">
        <f>('DEPRECATED - DT-Prelim Calcs'!$C$6*CU98-CV98)/('DEPRECATED - DT-Prelim Calcs'!$C$6*CU98)*'DEPRECATED - DT-Prelim Calcs'!$C$7*CU98</f>
        <v>23.828888762067578</v>
      </c>
      <c r="CX98" s="57">
        <f>CW98/'DEPRECATED - DT-Prelim Calcs'!$C$7*('DEPRECATED - DT-Prelim Calcs'!$C$8-'DEPRECATED - DT-Prelim Calcs'!$C$9)+'DEPRECATED - DT-Prelim Calcs'!$C$9</f>
        <v>1271.2669826445106</v>
      </c>
      <c r="CY98" s="57">
        <f t="shared" si="109"/>
        <v>93</v>
      </c>
      <c r="CZ98" s="2">
        <f t="shared" si="137"/>
        <v>1.2803081040535502</v>
      </c>
      <c r="DA98" s="57">
        <f>CZ98*'DEPRECATED - DT-Prelim Calcs'!$C$21/CU$2/'DEPRECATED - DT-Prelim Calcs'!$C$19/'DEPRECATED - DT-Prelim Calcs'!$C$18*3.39*'DEPRECATED - DT-Prelim Calcs'!$C$20</f>
        <v>25.773080821789936</v>
      </c>
      <c r="DB98" s="46">
        <f t="shared" si="138"/>
        <v>0</v>
      </c>
      <c r="DC98" s="57">
        <f>DA97*'DEPRECATED - DT-Prelim Calcs'!$C$11+DC97</f>
        <v>-321.13940617743435</v>
      </c>
      <c r="DD98" s="57">
        <f>DD97+0.5*DA98*'DEPRECATED - DT-Prelim Calcs'!$C$11^2+DC98*'DEPRECATED - DT-Prelim Calcs'!$C$11</f>
        <v>-50521.719678699999</v>
      </c>
      <c r="DE98" s="57">
        <f>MIN('Drive Train'!$F$35-CY97*'DEPRECATED - DT-Prelim Calcs'!$C$21*'Drive Train'!$F$39,DE97+CY$2)</f>
        <v>6.0759999999999996</v>
      </c>
      <c r="DF98" s="57">
        <f>'Drive Train'!$F$35-CY98*'DEPRECATED - DT-Prelim Calcs'!$C$21*'Drive Train'!$F$39</f>
        <v>6.0759999999999996</v>
      </c>
      <c r="DG98" s="1">
        <f>IF(DD98&gt;='Drive Train'!$F$29,1,0)</f>
        <v>0</v>
      </c>
      <c r="DH98" s="57">
        <f t="shared" si="139"/>
        <v>103.33333333333333</v>
      </c>
      <c r="DI98" s="63">
        <f>DI97+'DEPRECATED - DT-Prelim Calcs'!$C$11</f>
        <v>376</v>
      </c>
      <c r="DJ98" s="2">
        <f>DT98/'Drive Train'!$F$35</f>
        <v>2.0235920631715634</v>
      </c>
      <c r="DK98" s="46">
        <f>DR98*12*60/(PI() * 'Drive Train'!$F$15)/DJ$2*DJ98</f>
        <v>-314228.54343398887</v>
      </c>
      <c r="DL98" s="2">
        <f>('DEPRECATED - DT-Prelim Calcs'!$C$6*DJ98-DK98)/('DEPRECATED - DT-Prelim Calcs'!$C$6*DJ98)*'DEPRECATED - DT-Prelim Calcs'!$C$7*DJ98</f>
        <v>146.95768045121409</v>
      </c>
      <c r="DM98" s="57">
        <f>DL98/'DEPRECATED - DT-Prelim Calcs'!$C$7*('DEPRECATED - DT-Prelim Calcs'!$C$8-'DEPRECATED - DT-Prelim Calcs'!$C$9)+'DEPRECATED - DT-Prelim Calcs'!$C$9</f>
        <v>7826.2146895812311</v>
      </c>
      <c r="DN98" s="57">
        <f t="shared" si="110"/>
        <v>93</v>
      </c>
      <c r="DO98" s="2">
        <f t="shared" si="140"/>
        <v>1.1037138828047846</v>
      </c>
      <c r="DP98" s="57">
        <f>DO98*'DEPRECATED - DT-Prelim Calcs'!$C$21/DJ$2/'DEPRECATED - DT-Prelim Calcs'!$C$19/'DEPRECATED - DT-Prelim Calcs'!$C$18*3.39*'DEPRECATED - DT-Prelim Calcs'!$C$20</f>
        <v>25.773080821789936</v>
      </c>
      <c r="DQ98" s="46">
        <f t="shared" si="141"/>
        <v>0</v>
      </c>
      <c r="DR98" s="57">
        <f>DP97*'DEPRECATED - DT-Prelim Calcs'!$C$11+DR97</f>
        <v>-420.54700885559583</v>
      </c>
      <c r="DS98" s="57">
        <f>DS97+0.5*DP98*'DEPRECATED - DT-Prelim Calcs'!$C$11^2+DR98*'DEPRECATED - DT-Prelim Calcs'!$C$11</f>
        <v>-108028.10105709833</v>
      </c>
      <c r="DT98" s="57">
        <f>MIN('Drive Train'!$F$35-DN97*'DEPRECATED - DT-Prelim Calcs'!$C$21*'Drive Train'!$F$39,DT97+DN$2)</f>
        <v>25.092541583327389</v>
      </c>
      <c r="DU98" s="57">
        <f>'Drive Train'!$F$35-DN98*'DEPRECATED - DT-Prelim Calcs'!$C$21*'Drive Train'!$F$39</f>
        <v>6.0759999999999996</v>
      </c>
      <c r="DV98" s="1">
        <f>IF(DS98&gt;='Drive Train'!$F$29,1,0)</f>
        <v>0</v>
      </c>
      <c r="DW98" s="57">
        <f t="shared" si="142"/>
        <v>103.33333333333333</v>
      </c>
      <c r="DX98" s="63">
        <f>DX97+'DEPRECATED - DT-Prelim Calcs'!$C$11</f>
        <v>376</v>
      </c>
      <c r="DY98" s="2">
        <f>EI98/'Drive Train'!$F$35</f>
        <v>0.48999999999999994</v>
      </c>
      <c r="DZ98" s="46">
        <f>EG98*12*60/(PI() * 'Drive Train'!$F$15)/DY$2*DY98</f>
        <v>-84695.024525423738</v>
      </c>
      <c r="EA98" s="2">
        <f>('DEPRECATED - DT-Prelim Calcs'!$C$6*DY98-DZ98)/('DEPRECATED - DT-Prelim Calcs'!$C$6*DY98)*'DEPRECATED - DT-Prelim Calcs'!$C$7*DY98</f>
        <v>39.476398894234748</v>
      </c>
      <c r="EB98" s="57">
        <f>EA98/'DEPRECATED - DT-Prelim Calcs'!$C$7*('DEPRECATED - DT-Prelim Calcs'!$C$8-'DEPRECATED - DT-Prelim Calcs'!$C$9)+'DEPRECATED - DT-Prelim Calcs'!$C$9</f>
        <v>2104.2858830416258</v>
      </c>
      <c r="EC98" s="57">
        <f t="shared" si="111"/>
        <v>93</v>
      </c>
      <c r="ED98" s="2">
        <f t="shared" si="143"/>
        <v>0.96993038185874991</v>
      </c>
      <c r="EE98" s="57">
        <f>ED98*'DEPRECATED - DT-Prelim Calcs'!$C$21/DY$2/'DEPRECATED - DT-Prelim Calcs'!$C$19/'DEPRECATED - DT-Prelim Calcs'!$C$18*3.39*'DEPRECATED - DT-Prelim Calcs'!$C$20</f>
        <v>25.773080821789936</v>
      </c>
      <c r="EF98" s="46">
        <f t="shared" si="144"/>
        <v>0</v>
      </c>
      <c r="EG98" s="57">
        <f>EE97*'DEPRECATED - DT-Prelim Calcs'!$C$11+EG97</f>
        <v>-411.37487143580483</v>
      </c>
      <c r="EH98" s="57">
        <f>EH97+0.5*EE98*'DEPRECATED - DT-Prelim Calcs'!$C$11^2+EG98*'DEPRECATED - DT-Prelim Calcs'!$C$11</f>
        <v>-159793.60448602785</v>
      </c>
      <c r="EI98" s="57">
        <f>MIN('Drive Train'!$F$35-EC97*'DEPRECATED - DT-Prelim Calcs'!$C$21*'Drive Train'!$F$39,EI97+EC$2)</f>
        <v>6.0759999999999996</v>
      </c>
      <c r="EJ98" s="57">
        <f>'Drive Train'!$F$35-EC98*'DEPRECATED - DT-Prelim Calcs'!$C$21*'Drive Train'!$F$39</f>
        <v>6.0759999999999996</v>
      </c>
      <c r="EK98" s="1">
        <f>IF(EH98&gt;='Drive Train'!$F$29,1,0)</f>
        <v>0</v>
      </c>
      <c r="EL98" s="57">
        <f t="shared" si="145"/>
        <v>103.33333333333333</v>
      </c>
      <c r="EM98" s="63">
        <f>EM97+'DEPRECATED - DT-Prelim Calcs'!$C$11</f>
        <v>376</v>
      </c>
      <c r="EN98" s="2">
        <f>EX98/'Drive Train'!$F$35</f>
        <v>3.4012363872985345</v>
      </c>
      <c r="EO98" s="46">
        <f>EV98*12*60/(PI() * 'Drive Train'!$F$15)/EN$2*EN98</f>
        <v>-2031794.8802107212</v>
      </c>
      <c r="EP98" s="2">
        <f>('DEPRECATED - DT-Prelim Calcs'!$C$6*EN98-EO98)/('DEPRECATED - DT-Prelim Calcs'!$C$6*EN98)*'DEPRECATED - DT-Prelim Calcs'!$C$7*EN98</f>
        <v>926.88847337215839</v>
      </c>
      <c r="EQ98" s="57">
        <f>EP98/'DEPRECATED - DT-Prelim Calcs'!$C$7*('DEPRECATED - DT-Prelim Calcs'!$C$8-'DEPRECATED - DT-Prelim Calcs'!$C$9)+'DEPRECATED - DT-Prelim Calcs'!$C$9</f>
        <v>49347.011673712826</v>
      </c>
      <c r="ER98" s="57">
        <f t="shared" si="112"/>
        <v>93</v>
      </c>
      <c r="ES98" s="2">
        <f t="shared" si="146"/>
        <v>0.86507304327942547</v>
      </c>
      <c r="ET98" s="57">
        <f>ES98*'DEPRECATED - DT-Prelim Calcs'!$C$21/EN$2/'DEPRECATED - DT-Prelim Calcs'!$C$19/'DEPRECATED - DT-Prelim Calcs'!$C$18*3.39*'DEPRECATED - DT-Prelim Calcs'!$C$20</f>
        <v>25.773080821789936</v>
      </c>
      <c r="EU98" s="46">
        <f t="shared" si="147"/>
        <v>0</v>
      </c>
      <c r="EV98" s="57">
        <f>ET97*'DEPRECATED - DT-Prelim Calcs'!$C$11+EV97</f>
        <v>-1268.0348870376145</v>
      </c>
      <c r="EW98" s="57">
        <f>EW97+0.5*ET98*'DEPRECATED - DT-Prelim Calcs'!$C$11^2+EV98*'DEPRECATED - DT-Prelim Calcs'!$C$11</f>
        <v>-184194.62716604615</v>
      </c>
      <c r="EX98" s="57">
        <f>MIN('Drive Train'!$F$35-ER97*'DEPRECATED - DT-Prelim Calcs'!$C$21*'Drive Train'!$F$39,EX97+ER$2)</f>
        <v>42.17533120250183</v>
      </c>
      <c r="EY98" s="57">
        <f>'Drive Train'!$F$35-ER98*'DEPRECATED - DT-Prelim Calcs'!$C$21*'Drive Train'!$F$39</f>
        <v>6.0759999999999996</v>
      </c>
      <c r="EZ98" s="1">
        <f>IF(EW98&gt;='Drive Train'!$F$29,1,0)</f>
        <v>0</v>
      </c>
      <c r="FA98" s="57">
        <f t="shared" si="148"/>
        <v>103.33333333333333</v>
      </c>
      <c r="FB98" s="63">
        <f>FB97+'DEPRECATED - DT-Prelim Calcs'!$C$11</f>
        <v>376</v>
      </c>
      <c r="FC98" s="2">
        <f>FM98/'Drive Train'!$F$35</f>
        <v>0.48999999999999994</v>
      </c>
      <c r="FD98" s="46">
        <f>FK98*12*60/(PI() * 'Drive Train'!$F$15)/FC$2*FC98</f>
        <v>-267236.39294853341</v>
      </c>
      <c r="FE98" s="2">
        <f>('DEPRECATED - DT-Prelim Calcs'!$C$6*FC98-FD98)/('DEPRECATED - DT-Prelim Calcs'!$C$6*FC98)*'DEPRECATED - DT-Prelim Calcs'!$C$7*FC98</f>
        <v>122.01386566716052</v>
      </c>
      <c r="FF98" s="57">
        <f>FE98/'DEPRECATED - DT-Prelim Calcs'!$C$7*('DEPRECATED - DT-Prelim Calcs'!$C$8-'DEPRECATED - DT-Prelim Calcs'!$C$9)+'DEPRECATED - DT-Prelim Calcs'!$C$9</f>
        <v>6498.2929315753918</v>
      </c>
      <c r="FG98" s="57">
        <f t="shared" si="113"/>
        <v>93</v>
      </c>
      <c r="FH98" s="2">
        <f t="shared" si="149"/>
        <v>0.78067567320338405</v>
      </c>
      <c r="FI98" s="57">
        <f>FH98*'DEPRECATED - DT-Prelim Calcs'!$C$21/FC$2/'DEPRECATED - DT-Prelim Calcs'!$C$19/'DEPRECATED - DT-Prelim Calcs'!$C$18*3.39*'DEPRECATED - DT-Prelim Calcs'!$C$20</f>
        <v>25.773080821789936</v>
      </c>
      <c r="FJ98" s="46">
        <f t="shared" si="150"/>
        <v>0</v>
      </c>
      <c r="FK98" s="57">
        <f>FI97*'DEPRECATED - DT-Prelim Calcs'!$C$11+FK97</f>
        <v>-1044.7335600534443</v>
      </c>
      <c r="FL98" s="57">
        <f>FL97+0.5*FI98*'DEPRECATED - DT-Prelim Calcs'!$C$11^2+FK98*'DEPRECATED - DT-Prelim Calcs'!$C$11</f>
        <v>-246107.32791439665</v>
      </c>
      <c r="FM98" s="57">
        <f>MIN('Drive Train'!$F$35-FG97*'DEPRECATED - DT-Prelim Calcs'!$C$21*'Drive Train'!$F$39,FM97+FG$2)</f>
        <v>6.0759999999999996</v>
      </c>
      <c r="FN98" s="57">
        <f>'Drive Train'!$F$35-FG98*'DEPRECATED - DT-Prelim Calcs'!$C$21*'Drive Train'!$F$39</f>
        <v>6.0759999999999996</v>
      </c>
      <c r="FO98" s="1">
        <f>IF(FL98&gt;='Drive Train'!$F$29,1,0)</f>
        <v>0</v>
      </c>
      <c r="FP98" s="57">
        <f t="shared" si="151"/>
        <v>103.33333333333333</v>
      </c>
      <c r="FQ98" s="63">
        <f>FQ97+'DEPRECATED - DT-Prelim Calcs'!$C$11</f>
        <v>376</v>
      </c>
      <c r="FR98" s="2">
        <f>GB98/'Drive Train'!$F$35</f>
        <v>0.48999999999999994</v>
      </c>
      <c r="FS98" s="46">
        <f>FZ98*12*60/(PI() * 'Drive Train'!$F$15)/FR$2*FR98</f>
        <v>-366612.4136662563</v>
      </c>
      <c r="FT98" s="2">
        <f>('DEPRECATED - DT-Prelim Calcs'!$C$6*FR98-FS98)/('DEPRECATED - DT-Prelim Calcs'!$C$6*FR98)*'DEPRECATED - DT-Prelim Calcs'!$C$7*FR98</f>
        <v>166.94748854327912</v>
      </c>
      <c r="FU98" s="57">
        <f>FT98/'DEPRECATED - DT-Prelim Calcs'!$C$7*('DEPRECATED - DT-Prelim Calcs'!$C$8-'DEPRECATED - DT-Prelim Calcs'!$C$9)+'DEPRECATED - DT-Prelim Calcs'!$C$9</f>
        <v>8890.4023983828683</v>
      </c>
      <c r="FV98" s="57">
        <f t="shared" si="114"/>
        <v>93</v>
      </c>
      <c r="FW98" s="2">
        <f t="shared" si="152"/>
        <v>0.7112822800297498</v>
      </c>
      <c r="FX98" s="57">
        <f>FW98*'DEPRECATED - DT-Prelim Calcs'!$C$21/FR$2/'DEPRECATED - DT-Prelim Calcs'!$C$19/'DEPRECATED - DT-Prelim Calcs'!$C$18*3.39*'DEPRECATED - DT-Prelim Calcs'!$C$20</f>
        <v>25.773080821789936</v>
      </c>
      <c r="FY98" s="46">
        <f t="shared" si="153"/>
        <v>0</v>
      </c>
      <c r="FZ98" s="57">
        <f>FX97*'DEPRECATED - DT-Prelim Calcs'!$C$11+FZ97</f>
        <v>-1305.835448399924</v>
      </c>
      <c r="GA98" s="57">
        <f>GA97+0.5*FX98*'DEPRECATED - DT-Prelim Calcs'!$C$11^2+FZ98*'DEPRECATED - DT-Prelim Calcs'!$C$11</f>
        <v>-281625.31262313103</v>
      </c>
      <c r="GB98" s="57">
        <f>MIN('Drive Train'!$F$35-FV97*'DEPRECATED - DT-Prelim Calcs'!$C$21*'Drive Train'!$F$39,GB97+FV$2)</f>
        <v>6.0759999999999996</v>
      </c>
      <c r="GC98" s="57">
        <f>'Drive Train'!$F$35-FV98*'DEPRECATED - DT-Prelim Calcs'!$C$21*'Drive Train'!$F$39</f>
        <v>6.0759999999999996</v>
      </c>
      <c r="GD98" s="1">
        <f>IF(GA98&gt;='Drive Train'!$F$29,1,0)</f>
        <v>0</v>
      </c>
      <c r="GE98" s="57">
        <f t="shared" si="154"/>
        <v>103.33333333333333</v>
      </c>
      <c r="GF98" s="63">
        <f>GF97+'DEPRECATED - DT-Prelim Calcs'!$C$11</f>
        <v>376</v>
      </c>
      <c r="GG98" s="2">
        <f>GQ98/'Drive Train'!$F$35</f>
        <v>1.9614542111739595</v>
      </c>
      <c r="GH98" s="46">
        <f>GO98*12*60/(PI() * 'Drive Train'!$F$15)/GG$2*GG98</f>
        <v>-336376.84232859168</v>
      </c>
      <c r="GI98" s="2">
        <f>('DEPRECATED - DT-Prelim Calcs'!$C$6*GG98-GH98)/('DEPRECATED - DT-Prelim Calcs'!$C$6*GG98)*'DEPRECATED - DT-Prelim Calcs'!$C$7*GG98</f>
        <v>156.82244986692282</v>
      </c>
      <c r="GJ98" s="57">
        <f>GI98/'DEPRECATED - DT-Prelim Calcs'!$C$7*('DEPRECATED - DT-Prelim Calcs'!$C$8-'DEPRECATED - DT-Prelim Calcs'!$C$9)+'DEPRECATED - DT-Prelim Calcs'!$C$9</f>
        <v>8351.3806298448962</v>
      </c>
      <c r="GK98" s="57">
        <f t="shared" si="155"/>
        <v>29.999999999999982</v>
      </c>
      <c r="GL98" s="2">
        <f t="shared" si="156"/>
        <v>0.99579519204165001</v>
      </c>
      <c r="GM98" s="57">
        <f>GL98*'DEPRECATED - DT-Prelim Calcs'!$C$21/GG$2/'DEPRECATED - DT-Prelim Calcs'!$C$19/'DEPRECATED - DT-Prelim Calcs'!$C$18*3.39*'DEPRECATED - DT-Prelim Calcs'!$C$20</f>
        <v>25.773080821789936</v>
      </c>
      <c r="GN98" s="46">
        <f t="shared" si="157"/>
        <v>0</v>
      </c>
      <c r="GO98" s="57">
        <f>GM97*'DEPRECATED - DT-Prelim Calcs'!$C$11+GO97</f>
        <v>-419.03791328448722</v>
      </c>
      <c r="GP98" s="57">
        <f>GP97+0.5*GM98*'DEPRECATED - DT-Prelim Calcs'!$C$11^2+GO98*'DEPRECATED - DT-Prelim Calcs'!$C$11</f>
        <v>-126960.83302128987</v>
      </c>
      <c r="GQ98" s="57">
        <f>MIN('Drive Train'!$F$35-GK97*'DEPRECATED - DT-Prelim Calcs'!$C$21*'Drive Train'!$F$39,GQ97+GK$2)</f>
        <v>24.322032218557098</v>
      </c>
      <c r="GR98" s="57">
        <f>'Drive Train'!$F$35-GK98*'DEPRECATED - DT-Prelim Calcs'!$C$21*'Drive Train'!$F$39</f>
        <v>10.360000000000001</v>
      </c>
      <c r="GS98" s="1">
        <f>IF(GP98&gt;='Drive Train'!$F$29,1,0)</f>
        <v>0</v>
      </c>
      <c r="GT98" s="57">
        <f t="shared" si="158"/>
        <v>33.333333333333314</v>
      </c>
      <c r="GU98" s="63">
        <f>GU97+'DEPRECATED - DT-Prelim Calcs'!$C$11</f>
        <v>376</v>
      </c>
      <c r="GV98" s="2">
        <f>HF98/'Drive Train'!$F$35</f>
        <v>0.81720430107526887</v>
      </c>
      <c r="GW98" s="46">
        <f>HD98*12*60/(PI() * 'Drive Train'!$F$15)/GV$2*GV98</f>
        <v>-29981.108088065204</v>
      </c>
      <c r="GX98" s="2">
        <f>('DEPRECATED - DT-Prelim Calcs'!$C$6*GV98-GW98)/('DEPRECATED - DT-Prelim Calcs'!$C$6*GV98)*'DEPRECATED - DT-Prelim Calcs'!$C$7*GV98</f>
        <v>15.525648199031762</v>
      </c>
      <c r="GY98" s="57">
        <f>GX98/'DEPRECATED - DT-Prelim Calcs'!$C$7*('DEPRECATED - DT-Prelim Calcs'!$C$8-'DEPRECATED - DT-Prelim Calcs'!$C$9)+'DEPRECATED - DT-Prelim Calcs'!$C$9</f>
        <v>829.23139582397323</v>
      </c>
      <c r="GZ98" s="57">
        <f t="shared" si="115"/>
        <v>33.333333333333314</v>
      </c>
      <c r="HA98" s="2">
        <f t="shared" si="159"/>
        <v>0.99579519204165001</v>
      </c>
      <c r="HB98" s="57">
        <f>HA98*'DEPRECATED - DT-Prelim Calcs'!$C$21/GV$2/'DEPRECATED - DT-Prelim Calcs'!$C$19/'DEPRECATED - DT-Prelim Calcs'!$C$18*3.39*'DEPRECATED - DT-Prelim Calcs'!$C$20</f>
        <v>25.773080821789936</v>
      </c>
      <c r="HC98" s="46">
        <f t="shared" si="160"/>
        <v>0</v>
      </c>
      <c r="HD98" s="57">
        <f>HB97*'DEPRECATED - DT-Prelim Calcs'!$C$11+HD97</f>
        <v>-89.644250327897097</v>
      </c>
      <c r="HE98" s="57">
        <f>HE97+0.5*HB98*'DEPRECATED - DT-Prelim Calcs'!$C$11^2+HD98*'DEPRECATED - DT-Prelim Calcs'!$C$11</f>
        <v>-151833.13488714659</v>
      </c>
      <c r="HF98" s="57">
        <f>MIN('Drive Train'!$F$35-GZ97*'DEPRECATED - DT-Prelim Calcs'!$C$21*'Drive Train'!$F$39,HF97+GZ$2)</f>
        <v>10.133333333333335</v>
      </c>
      <c r="HG98" s="57">
        <f>'Drive Train'!$F$35-GZ98*'DEPRECATED - DT-Prelim Calcs'!$C$21*'Drive Train'!$F$39</f>
        <v>10.133333333333335</v>
      </c>
      <c r="HH98" s="1">
        <f>IF(HE98&gt;='Drive Train'!$F$29,1,0)</f>
        <v>0</v>
      </c>
      <c r="HI98" s="57">
        <f t="shared" si="161"/>
        <v>37.037037037037017</v>
      </c>
      <c r="HJ98" s="63">
        <f>HJ97+'DEPRECATED - DT-Prelim Calcs'!$C$11</f>
        <v>376</v>
      </c>
      <c r="HK98" s="2">
        <f>HU98/'Drive Train'!$F$35</f>
        <v>0.79892473118279583</v>
      </c>
      <c r="HL98" s="46">
        <f>HS98*12*60/(PI() * 'Drive Train'!$F$15)/HK$2*HK98</f>
        <v>-146688.3474368187</v>
      </c>
      <c r="HM98" s="2">
        <f>('DEPRECATED - DT-Prelim Calcs'!$C$6*HK98-HL98)/('DEPRECATED - DT-Prelim Calcs'!$C$6*HK98)*'DEPRECATED - DT-Prelim Calcs'!$C$7*HK98</f>
        <v>68.251659506978513</v>
      </c>
      <c r="HN98" s="57">
        <f>HM98/'DEPRECATED - DT-Prelim Calcs'!$C$7*('DEPRECATED - DT-Prelim Calcs'!$C$8-'DEPRECATED - DT-Prelim Calcs'!$C$9)+'DEPRECATED - DT-Prelim Calcs'!$C$9</f>
        <v>3636.1804625499349</v>
      </c>
      <c r="HO98" s="57">
        <f t="shared" si="116"/>
        <v>36.66666666666665</v>
      </c>
      <c r="HP98" s="2">
        <f t="shared" si="162"/>
        <v>0.99579519204165001</v>
      </c>
      <c r="HQ98" s="57">
        <f>HP98*'DEPRECATED - DT-Prelim Calcs'!$C$21/HK$2/'DEPRECATED - DT-Prelim Calcs'!$C$19/'DEPRECATED - DT-Prelim Calcs'!$C$18*3.39*'DEPRECATED - DT-Prelim Calcs'!$C$20</f>
        <v>25.773080821789936</v>
      </c>
      <c r="HR98" s="46">
        <f t="shared" si="163"/>
        <v>0</v>
      </c>
      <c r="HS98" s="57">
        <f>HQ97*'DEPRECATED - DT-Prelim Calcs'!$C$11+HS97</f>
        <v>-448.6370683015607</v>
      </c>
      <c r="HT98" s="57">
        <f>HT97+0.5*HQ98*'DEPRECATED - DT-Prelim Calcs'!$C$11^2+HS98*'DEPRECATED - DT-Prelim Calcs'!$C$11</f>
        <v>-167934.89742923909</v>
      </c>
      <c r="HU98" s="57">
        <f>MIN('Drive Train'!$F$35-HO97*'DEPRECATED - DT-Prelim Calcs'!$C$21*'Drive Train'!$F$39,HU97+HO$2)</f>
        <v>9.9066666666666681</v>
      </c>
      <c r="HV98" s="57">
        <f>'Drive Train'!$F$35-HO98*'DEPRECATED - DT-Prelim Calcs'!$C$21*'Drive Train'!$F$39</f>
        <v>9.9066666666666681</v>
      </c>
      <c r="HW98" s="1">
        <f>IF(HT98&gt;='Drive Train'!$F$29,1,0)</f>
        <v>0</v>
      </c>
      <c r="HX98" s="57">
        <f t="shared" si="164"/>
        <v>40.740740740740726</v>
      </c>
      <c r="HY98" s="63">
        <f>HY97+'DEPRECATED - DT-Prelim Calcs'!$C$11</f>
        <v>376</v>
      </c>
      <c r="HZ98" s="2">
        <f>IJ98/'Drive Train'!$F$35</f>
        <v>0.78064516129032269</v>
      </c>
      <c r="IA98" s="46">
        <f>IH98*12*60/(PI() * 'Drive Train'!$F$15)/HZ$2*HZ98</f>
        <v>-101708.5535255501</v>
      </c>
      <c r="IB98" s="2">
        <f>('DEPRECATED - DT-Prelim Calcs'!$C$6*HZ98-IA98)/('DEPRECATED - DT-Prelim Calcs'!$C$6*HZ98)*'DEPRECATED - DT-Prelim Calcs'!$C$7*HZ98</f>
        <v>47.869650147635717</v>
      </c>
      <c r="IC98" s="57">
        <f>IB98/'DEPRECATED - DT-Prelim Calcs'!$C$7*('DEPRECATED - DT-Prelim Calcs'!$C$8-'DEPRECATED - DT-Prelim Calcs'!$C$9)+'DEPRECATED - DT-Prelim Calcs'!$C$9</f>
        <v>2551.1133252869968</v>
      </c>
      <c r="ID98" s="57">
        <f t="shared" si="117"/>
        <v>39.999999999999986</v>
      </c>
      <c r="IE98" s="2">
        <f t="shared" si="165"/>
        <v>0.99579519204165001</v>
      </c>
      <c r="IF98" s="57">
        <f>IE98*'DEPRECATED - DT-Prelim Calcs'!$C$21/HZ$2/'DEPRECATED - DT-Prelim Calcs'!$C$19/'DEPRECATED - DT-Prelim Calcs'!$C$18*3.39*'DEPRECATED - DT-Prelim Calcs'!$C$20</f>
        <v>25.773080821789936</v>
      </c>
      <c r="IG98" s="46">
        <f t="shared" si="166"/>
        <v>0</v>
      </c>
      <c r="IH98" s="57">
        <f>IF97*'DEPRECATED - DT-Prelim Calcs'!$C$11+IH97</f>
        <v>-318.35319224148486</v>
      </c>
      <c r="II98" s="57">
        <f>II97+0.5*IF98*'DEPRECATED - DT-Prelim Calcs'!$C$11^2+IH98*'DEPRECATED - DT-Prelim Calcs'!$C$11</f>
        <v>-187870.50499826233</v>
      </c>
      <c r="IJ98" s="57">
        <f>MIN('Drive Train'!$F$35-ID97*'DEPRECATED - DT-Prelim Calcs'!$C$21*'Drive Train'!$F$39,IJ97+ID$2)</f>
        <v>9.6800000000000015</v>
      </c>
      <c r="IK98" s="57">
        <f>'Drive Train'!$F$35-ID98*'DEPRECATED - DT-Prelim Calcs'!$C$21*'Drive Train'!$F$39</f>
        <v>9.6800000000000015</v>
      </c>
      <c r="IL98" s="1">
        <f>IF(II98&gt;='Drive Train'!$F$29,1,0)</f>
        <v>0</v>
      </c>
      <c r="IM98" s="57">
        <f t="shared" si="167"/>
        <v>44.444444444444429</v>
      </c>
      <c r="IN98" s="63">
        <f>IN97+'DEPRECATED - DT-Prelim Calcs'!$C$11</f>
        <v>376</v>
      </c>
      <c r="IO98" s="2">
        <f>IY98/'Drive Train'!$F$35</f>
        <v>0.76236559139784954</v>
      </c>
      <c r="IP98" s="46">
        <f>IW98*12*60/(PI() * 'Drive Train'!$F$15)/IO$2*IO98</f>
        <v>-223896.46466700031</v>
      </c>
      <c r="IQ98" s="2">
        <f>('DEPRECATED - DT-Prelim Calcs'!$C$6*IO98-IP98)/('DEPRECATED - DT-Prelim Calcs'!$C$6*IO98)*'DEPRECATED - DT-Prelim Calcs'!$C$7*IO98</f>
        <v>103.07378885152976</v>
      </c>
      <c r="IR98" s="57">
        <f>IQ98/'DEPRECATED - DT-Prelim Calcs'!$C$7*('DEPRECATED - DT-Prelim Calcs'!$C$8-'DEPRECATED - DT-Prelim Calcs'!$C$9)+'DEPRECATED - DT-Prelim Calcs'!$C$9</f>
        <v>5489.9892571167084</v>
      </c>
      <c r="IS98" s="57">
        <f t="shared" si="118"/>
        <v>43.333333333333321</v>
      </c>
      <c r="IT98" s="2">
        <f t="shared" si="168"/>
        <v>0.99579519204165001</v>
      </c>
      <c r="IU98" s="57">
        <f>IT98*'DEPRECATED - DT-Prelim Calcs'!$C$21/IO$2/'DEPRECATED - DT-Prelim Calcs'!$C$19/'DEPRECATED - DT-Prelim Calcs'!$C$18*3.39*'DEPRECATED - DT-Prelim Calcs'!$C$20</f>
        <v>25.773080821789936</v>
      </c>
      <c r="IV98" s="46">
        <f t="shared" si="169"/>
        <v>0</v>
      </c>
      <c r="IW98" s="57">
        <f>IU97*'DEPRECATED - DT-Prelim Calcs'!$C$11+IW97</f>
        <v>-717.61143873097649</v>
      </c>
      <c r="IX98" s="57">
        <f>IX97+0.5*IU98*'DEPRECATED - DT-Prelim Calcs'!$C$11^2+IW98*'DEPRECATED - DT-Prelim Calcs'!$C$11</f>
        <v>-169205.90487211244</v>
      </c>
      <c r="IY98" s="57">
        <f>MIN('Drive Train'!$F$35-IS97*'DEPRECATED - DT-Prelim Calcs'!$C$21*'Drive Train'!$F$39,IY97+IS$2)</f>
        <v>9.4533333333333349</v>
      </c>
      <c r="IZ98" s="57">
        <f>'Drive Train'!$F$35-IS98*'DEPRECATED - DT-Prelim Calcs'!$C$21*'Drive Train'!$F$39</f>
        <v>9.4533333333333349</v>
      </c>
      <c r="JA98" s="1">
        <f>IF(IX98&gt;='Drive Train'!$F$29,1,0)</f>
        <v>0</v>
      </c>
      <c r="JB98" s="57">
        <f t="shared" si="170"/>
        <v>48.148148148148138</v>
      </c>
      <c r="JC98" s="63">
        <f>JC97+'DEPRECATED - DT-Prelim Calcs'!$C$11</f>
        <v>376</v>
      </c>
      <c r="JD98" s="2">
        <f>JN98/'Drive Train'!$F$35</f>
        <v>0.74408602150537628</v>
      </c>
      <c r="JE98" s="46">
        <f>JL98*12*60/(PI() * 'Drive Train'!$F$15)/JD$2*JD98</f>
        <v>-100608.60814081565</v>
      </c>
      <c r="JF98" s="2">
        <f>('DEPRECATED - DT-Prelim Calcs'!$C$6*JD98-JE98)/('DEPRECATED - DT-Prelim Calcs'!$C$6*JD98)*'DEPRECATED - DT-Prelim Calcs'!$C$7*JD98</f>
        <v>47.284193957112329</v>
      </c>
      <c r="JG98" s="57">
        <f>JF98/'DEPRECATED - DT-Prelim Calcs'!$C$7*('DEPRECATED - DT-Prelim Calcs'!$C$8-'DEPRECATED - DT-Prelim Calcs'!$C$9)+'DEPRECATED - DT-Prelim Calcs'!$C$9</f>
        <v>2519.9456782977227</v>
      </c>
      <c r="JH98" s="57">
        <f t="shared" si="119"/>
        <v>46.666666666666657</v>
      </c>
      <c r="JI98" s="2">
        <f t="shared" si="171"/>
        <v>0.99579519204165001</v>
      </c>
      <c r="JJ98" s="57">
        <f>JI98*'DEPRECATED - DT-Prelim Calcs'!$C$21/JD$2/'DEPRECATED - DT-Prelim Calcs'!$C$19/'DEPRECATED - DT-Prelim Calcs'!$C$18*3.39*'DEPRECATED - DT-Prelim Calcs'!$C$20</f>
        <v>25.773080821789936</v>
      </c>
      <c r="JK98" s="46">
        <f t="shared" si="172"/>
        <v>0</v>
      </c>
      <c r="JL98" s="57">
        <f>JJ97*'DEPRECATED - DT-Prelim Calcs'!$C$11+JL97</f>
        <v>-330.38277618693894</v>
      </c>
      <c r="JM98" s="57">
        <f>JM97+0.5*JJ98*'DEPRECATED - DT-Prelim Calcs'!$C$11^2+JL98*'DEPRECATED - DT-Prelim Calcs'!$C$11</f>
        <v>-189193.36801404026</v>
      </c>
      <c r="JN98" s="57">
        <f>MIN('Drive Train'!$F$35-JH97*'DEPRECATED - DT-Prelim Calcs'!$C$21*'Drive Train'!$F$39,JN97+JH$2)</f>
        <v>9.2266666666666666</v>
      </c>
      <c r="JO98" s="57">
        <f>'Drive Train'!$F$35-JH98*'DEPRECATED - DT-Prelim Calcs'!$C$21*'Drive Train'!$F$39</f>
        <v>9.2266666666666666</v>
      </c>
      <c r="JP98" s="1">
        <f>IF(JM98&gt;='Drive Train'!$F$29,1,0)</f>
        <v>0</v>
      </c>
      <c r="JQ98" s="57">
        <f>MIN(JG98,'DEPRECATED - DT-Prelim Calcs'!$C$10)*'DEPRECATED - DT-Prelim Calcs'!$C$11*1000/60/60</f>
        <v>103.33333333333333</v>
      </c>
      <c r="JR98" s="63">
        <f>JR97+'DEPRECATED - DT-Prelim Calcs'!$C$11</f>
        <v>376</v>
      </c>
      <c r="JS98" s="2">
        <f>KC98/'Drive Train'!$F$35</f>
        <v>0.72580645161290325</v>
      </c>
      <c r="JT98" s="46">
        <f>KA98*12*60/(PI() * 'Drive Train'!$F$15)/JS$2*JS98</f>
        <v>-182057.33487622748</v>
      </c>
      <c r="JU98" s="2">
        <f>('DEPRECATED - DT-Prelim Calcs'!$C$6*JS98-JT98)/('DEPRECATED - DT-Prelim Calcs'!$C$6*JS98)*'DEPRECATED - DT-Prelim Calcs'!$C$7*JS98</f>
        <v>84.067800875161637</v>
      </c>
      <c r="JV98" s="57">
        <f>JU98/'DEPRECATED - DT-Prelim Calcs'!$C$7*('DEPRECATED - DT-Prelim Calcs'!$C$8-'DEPRECATED - DT-Prelim Calcs'!$C$9)+'DEPRECATED - DT-Prelim Calcs'!$C$9</f>
        <v>4478.1767021922151</v>
      </c>
      <c r="JW98" s="57">
        <f t="shared" si="120"/>
        <v>49.999999999999993</v>
      </c>
      <c r="JX98" s="2">
        <f t="shared" si="173"/>
        <v>0.99579519204165001</v>
      </c>
      <c r="JY98" s="57">
        <f>JX98*'DEPRECATED - DT-Prelim Calcs'!$C$21/JS$2/'DEPRECATED - DT-Prelim Calcs'!$C$19/'DEPRECATED - DT-Prelim Calcs'!$C$18*3.39*'DEPRECATED - DT-Prelim Calcs'!$C$20</f>
        <v>25.773080821789936</v>
      </c>
      <c r="JZ98" s="46">
        <f t="shared" si="174"/>
        <v>0</v>
      </c>
      <c r="KA98" s="57">
        <f>JY97*'DEPRECATED - DT-Prelim Calcs'!$C$11+KA97</f>
        <v>-612.90442920546479</v>
      </c>
      <c r="KB98" s="57">
        <f>KB97+0.5*JY98*'DEPRECATED - DT-Prelim Calcs'!$C$11^2+KA98*'DEPRECATED - DT-Prelim Calcs'!$C$11</f>
        <v>-174482.48449172024</v>
      </c>
      <c r="KC98" s="57">
        <f>MIN('Drive Train'!$F$35-JW97*'DEPRECATED - DT-Prelim Calcs'!$C$21*'Drive Train'!$F$39,KC97+JW$2)</f>
        <v>9</v>
      </c>
      <c r="KD98" s="57">
        <f>'Drive Train'!$F$35-JW98*'DEPRECATED - DT-Prelim Calcs'!$C$21*'Drive Train'!$F$39</f>
        <v>9</v>
      </c>
      <c r="KE98" s="1">
        <f>IF(KB98&gt;='Drive Train'!$F$29,1,0)</f>
        <v>0</v>
      </c>
      <c r="KF98" s="57">
        <f>MIN(JV98,'DEPRECATED - DT-Prelim Calcs'!$C$10)*'DEPRECATED - DT-Prelim Calcs'!$C$11*1000/60/60</f>
        <v>103.33333333333333</v>
      </c>
      <c r="KG98" s="63">
        <f>KG97+'DEPRECATED - DT-Prelim Calcs'!$C$11</f>
        <v>376</v>
      </c>
      <c r="KH98" s="2">
        <f>KR98/'Drive Train'!$F$35</f>
        <v>0.7075268817204301</v>
      </c>
      <c r="KI98" s="46">
        <f>KP98*12*60/(PI() * 'Drive Train'!$F$15)/KH$2*KH98</f>
        <v>-270834.79781980085</v>
      </c>
      <c r="KJ98" s="2">
        <f>('DEPRECATED - DT-Prelim Calcs'!$C$6*KH98-KI98)/('DEPRECATED - DT-Prelim Calcs'!$C$6*KH98)*'DEPRECATED - DT-Prelim Calcs'!$C$7*KH98</f>
        <v>124.16515155712636</v>
      </c>
      <c r="KK98" s="57">
        <f>KJ98/'DEPRECATED - DT-Prelim Calcs'!$C$7*('DEPRECATED - DT-Prelim Calcs'!$C$8-'DEPRECATED - DT-Prelim Calcs'!$C$9)+'DEPRECATED - DT-Prelim Calcs'!$C$9</f>
        <v>6612.8198940992997</v>
      </c>
      <c r="KL98" s="57">
        <f t="shared" si="121"/>
        <v>53.333333333333329</v>
      </c>
      <c r="KM98" s="2">
        <f t="shared" si="175"/>
        <v>0.99579519204165001</v>
      </c>
      <c r="KN98" s="57">
        <f>KM98*'DEPRECATED - DT-Prelim Calcs'!$C$21/KH$2/'DEPRECATED - DT-Prelim Calcs'!$C$19/'DEPRECATED - DT-Prelim Calcs'!$C$18*3.39*'DEPRECATED - DT-Prelim Calcs'!$C$20</f>
        <v>25.773080821789936</v>
      </c>
      <c r="KO98" s="46">
        <f t="shared" si="176"/>
        <v>0</v>
      </c>
      <c r="KP98" s="57">
        <f>KN97*'DEPRECATED - DT-Prelim Calcs'!$C$11+KP97</f>
        <v>-935.33443071567592</v>
      </c>
      <c r="KQ98" s="57">
        <f>KQ97+0.5*KN98*'DEPRECATED - DT-Prelim Calcs'!$C$11^2+KP98*'DEPRECATED - DT-Prelim Calcs'!$C$11</f>
        <v>-197553.58628329268</v>
      </c>
      <c r="KR98" s="57">
        <f>MIN('Drive Train'!$F$35-KL97*'DEPRECATED - DT-Prelim Calcs'!$C$21*'Drive Train'!$F$39,KR97+KL$2)</f>
        <v>8.7733333333333334</v>
      </c>
      <c r="KS98" s="57">
        <f>'Drive Train'!$F$35-KL98*'DEPRECATED - DT-Prelim Calcs'!$C$21*'Drive Train'!$F$39</f>
        <v>8.7733333333333334</v>
      </c>
      <c r="KT98" s="1">
        <f>IF(KQ98&gt;='Drive Train'!$F$29,1,0)</f>
        <v>0</v>
      </c>
      <c r="KU98" s="57">
        <f>MIN(KK98,'DEPRECATED - DT-Prelim Calcs'!$C$10)*'DEPRECATED - DT-Prelim Calcs'!$C$11*1000/60/60</f>
        <v>103.33333333333333</v>
      </c>
      <c r="KV98" s="63">
        <f>KV97+'DEPRECATED - DT-Prelim Calcs'!$C$11</f>
        <v>376</v>
      </c>
      <c r="KW98" s="2">
        <f>LG98/'Drive Train'!$F$35</f>
        <v>0.68924731182795695</v>
      </c>
      <c r="KX98" s="46">
        <f>LE98*12*60/(PI() * 'Drive Train'!$F$15)/KW$2*KW98</f>
        <v>11925.12653708204</v>
      </c>
      <c r="KY98" s="2">
        <f>('DEPRECATED - DT-Prelim Calcs'!$C$6*KW98-KX98)/('DEPRECATED - DT-Prelim Calcs'!$C$6*KW98)*'DEPRECATED - DT-Prelim Calcs'!$C$7*KW98</f>
        <v>-3.7309505552990738</v>
      </c>
      <c r="KZ98" s="57">
        <f>KY98/'DEPRECATED - DT-Prelim Calcs'!$C$7*('DEPRECATED - DT-Prelim Calcs'!$C$8-'DEPRECATED - DT-Prelim Calcs'!$C$9)+'DEPRECATED - DT-Prelim Calcs'!$C$9</f>
        <v>-195.9228034211084</v>
      </c>
      <c r="LA98" s="57">
        <f t="shared" si="122"/>
        <v>-195.9228034211084</v>
      </c>
      <c r="LB98" s="2">
        <f t="shared" si="177"/>
        <v>-4.9976469507936585</v>
      </c>
      <c r="LC98" s="57">
        <f>LB98*'DEPRECATED - DT-Prelim Calcs'!$C$21/KW$2/'DEPRECATED - DT-Prelim Calcs'!$C$19/'DEPRECATED - DT-Prelim Calcs'!$C$18*3.39*'DEPRECATED - DT-Prelim Calcs'!$C$20</f>
        <v>-129.34864499344721</v>
      </c>
      <c r="LD98" s="46">
        <f t="shared" si="178"/>
        <v>1</v>
      </c>
      <c r="LE98" s="57">
        <f>LC97*'DEPRECATED - DT-Prelim Calcs'!$C$11+LE97</f>
        <v>42.275944425790755</v>
      </c>
      <c r="LF98" s="57">
        <f>LF97+0.5*LC98*'DEPRECATED - DT-Prelim Calcs'!$C$11^2+LE98*'DEPRECATED - DT-Prelim Calcs'!$C$11</f>
        <v>-182580.08751332253</v>
      </c>
      <c r="LG98" s="57">
        <f>MIN('Drive Train'!$F$35-LA97*'DEPRECATED - DT-Prelim Calcs'!$C$21*'Drive Train'!$F$39,LG97+LA$2)</f>
        <v>8.5466666666666669</v>
      </c>
      <c r="LH98" s="57">
        <f>'Drive Train'!$F$35-LA98*'DEPRECATED - DT-Prelim Calcs'!$C$21*'Drive Train'!$F$39</f>
        <v>25.722750632635375</v>
      </c>
      <c r="LI98" s="1">
        <f>IF(LF98&gt;='Drive Train'!$F$29,1,0)</f>
        <v>0</v>
      </c>
      <c r="LJ98" s="57">
        <f>MIN(KZ98,'DEPRECATED - DT-Prelim Calcs'!$C$10)*'DEPRECATED - DT-Prelim Calcs'!$C$11*1000/60/60</f>
        <v>-217.69200380123158</v>
      </c>
      <c r="LK98" s="63">
        <f>LK97+'DEPRECATED - DT-Prelim Calcs'!$C$11</f>
        <v>376</v>
      </c>
      <c r="LL98" s="2">
        <f>LV98/'Drive Train'!$F$35</f>
        <v>0.67096774193548392</v>
      </c>
      <c r="LM98" s="46">
        <f>LT98*12*60/(PI() * 'Drive Train'!$F$15)/LL$2*LL98</f>
        <v>-43316.320169162551</v>
      </c>
      <c r="LN98" s="2">
        <f>('DEPRECATED - DT-Prelim Calcs'!$C$6*LL98-LM98)/('DEPRECATED - DT-Prelim Calcs'!$C$6*LL98)*'DEPRECATED - DT-Prelim Calcs'!$C$7*LL98</f>
        <v>21.202835561569536</v>
      </c>
      <c r="LO98" s="57">
        <f>LN98/'DEPRECATED - DT-Prelim Calcs'!$C$7*('DEPRECATED - DT-Prelim Calcs'!$C$8-'DEPRECATED - DT-Prelim Calcs'!$C$9)+'DEPRECATED - DT-Prelim Calcs'!$C$9</f>
        <v>1131.4650632984944</v>
      </c>
      <c r="LP98" s="57">
        <f t="shared" si="123"/>
        <v>60</v>
      </c>
      <c r="LQ98" s="2">
        <f t="shared" si="179"/>
        <v>0.99579519204165001</v>
      </c>
      <c r="LR98" s="57">
        <f>LQ98*'DEPRECATED - DT-Prelim Calcs'!$C$21/LL$2/'DEPRECATED - DT-Prelim Calcs'!$C$19/'DEPRECATED - DT-Prelim Calcs'!$C$18*3.39*'DEPRECATED - DT-Prelim Calcs'!$C$20</f>
        <v>25.773080821789936</v>
      </c>
      <c r="LS98" s="46">
        <f t="shared" si="180"/>
        <v>0</v>
      </c>
      <c r="LT98" s="57">
        <f>LR97*'DEPRECATED - DT-Prelim Calcs'!$C$11+LT97</f>
        <v>-157.74489641882815</v>
      </c>
      <c r="LU98" s="57">
        <f>LU97+0.5*LR98*'DEPRECATED - DT-Prelim Calcs'!$C$11^2+LT98*'DEPRECATED - DT-Prelim Calcs'!$C$11</f>
        <v>-177167.12048237477</v>
      </c>
      <c r="LV98" s="57">
        <f>MIN('Drive Train'!$F$35-LP97*'DEPRECATED - DT-Prelim Calcs'!$C$21*'Drive Train'!$F$39,LV97+LP$2)</f>
        <v>8.32</v>
      </c>
      <c r="LW98" s="57">
        <f>'Drive Train'!$F$35-LP98*'DEPRECATED - DT-Prelim Calcs'!$C$21*'Drive Train'!$F$39</f>
        <v>8.32</v>
      </c>
      <c r="LX98" s="1">
        <f>IF(LU98&gt;='Drive Train'!$F$29,1,0)</f>
        <v>0</v>
      </c>
      <c r="LY98" s="57">
        <f>MIN(LO98,'DEPRECATED - DT-Prelim Calcs'!$C$10)*'DEPRECATED - DT-Prelim Calcs'!$C$11*1000/60/60</f>
        <v>103.33333333333333</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Train'!$AA$49 + V98*(1-'Drive Train'!$AA$49))</f>
        <v>0</v>
      </c>
      <c r="W99" s="57">
        <f t="shared" si="96"/>
        <v>0</v>
      </c>
      <c r="X99" s="2">
        <f>MAX(MIN(IF(AND(AI98=1,AG99&lt;0),-1,1)*(W99-$C$9)/($C$8-$C$9)*$C$7-$C$29*AE99/T$2 -  AI98*$C$29/2,X$2),MAX(X$4:X98)*-1)</f>
        <v>-0.2458281045106315</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Train'!$F$39,AG98+W$2)-$C$3,IF(AE98-1&lt;=0,0,IF($C$32=Motors!$C$29,MAX(MAX(AG$4:AG98)*-1,AG98-W$2),MAX(0,MAX(AG$4:AG98)*-1,AG98-W$2))))</f>
        <v>0</v>
      </c>
      <c r="AH99" s="57">
        <f>'Drive Train'!$F$35-ABS(W99)*'DEPRECATED - DT-Prelim Calcs'!$C$21*'Drive Train'!$F$39</f>
        <v>12.4</v>
      </c>
      <c r="AI99" s="1">
        <f>IF(AJ99&gt;='Drive Train'!$F$29,1,0)</f>
        <v>1</v>
      </c>
      <c r="AJ99" s="57">
        <f>AJ98+0.5*Y99*'DEPRECATED - DT-Prelim Calcs'!$C$11^2+AE99*'DEPRECATED - DT-Prelim Calcs'!$C$11</f>
        <v>784.33981740885292</v>
      </c>
      <c r="AK99" s="57">
        <f t="shared" si="181"/>
        <v>0</v>
      </c>
      <c r="AL99" s="63">
        <f>AL98+'DEPRECATED - DT-Prelim Calcs'!$C$11</f>
        <v>380</v>
      </c>
      <c r="AM99" s="2">
        <f>AW99/'Drive Train'!$F$35</f>
        <v>0.8888264924136503</v>
      </c>
      <c r="AN99" s="46">
        <f>AU99*12*60/(PI() * 'Drive Train'!$F$15)/AM$2*AM99</f>
        <v>4007.413171657885</v>
      </c>
      <c r="AO99" s="2">
        <f>('DEPRECATED - DT-Prelim Calcs'!$C$6*AM99-AN99)/('DEPRECATED - DT-Prelim Calcs'!$C$6*AM99)*'DEPRECATED - DT-Prelim Calcs'!$C$7*AM99</f>
        <v>0.3300895308265589</v>
      </c>
      <c r="AP99" s="57">
        <f>AO99/'DEPRECATED - DT-Prelim Calcs'!$C$7*('DEPRECATED - DT-Prelim Calcs'!$C$8-'DEPRECATED - DT-Prelim Calcs'!$C$9)+'DEPRECATED - DT-Prelim Calcs'!$C$9</f>
        <v>20.272816101679464</v>
      </c>
      <c r="AQ99" s="57">
        <f t="shared" si="105"/>
        <v>20.272816101679464</v>
      </c>
      <c r="AR99" s="2">
        <f t="shared" si="125"/>
        <v>1.1902767660387781E-10</v>
      </c>
      <c r="AS99" s="57">
        <f>AR99*'DEPRECATED - DT-Prelim Calcs'!$C$21/AM$2/'DEPRECATED - DT-Prelim Calcs'!$C$19/'DEPRECATED - DT-Prelim Calcs'!$C$18*3.39*'DEPRECATED - DT-Prelim Calcs'!$C$20</f>
        <v>8.6258578774472171E-10</v>
      </c>
      <c r="AT99" s="46">
        <f t="shared" si="126"/>
        <v>0</v>
      </c>
      <c r="AU99" s="57">
        <f>AS98*'DEPRECATED - DT-Prelim Calcs'!$C$11+AU98</f>
        <v>39.345448706916059</v>
      </c>
      <c r="AV99" s="57">
        <f>AV98+0.5*AS99*'DEPRECATED - DT-Prelim Calcs'!$C$11^2+AU99*'DEPRECATED - DT-Prelim Calcs'!$C$11</f>
        <v>14908.471333575693</v>
      </c>
      <c r="AW99" s="57">
        <f>MIN('Drive Train'!$F$35-AQ98*'DEPRECATED - DT-Prelim Calcs'!$C$21*'Drive Train'!$F$39,AW98+AQ$2)</f>
        <v>11.021448505929264</v>
      </c>
      <c r="AX99" s="57">
        <f>'Drive Train'!$F$35-AQ99*'DEPRECATED - DT-Prelim Calcs'!$C$21*'Drive Train'!$F$39</f>
        <v>11.021448505085797</v>
      </c>
      <c r="AY99" s="1">
        <f>IF(AV99&gt;='Drive Train'!$F$29,1,0)</f>
        <v>1</v>
      </c>
      <c r="AZ99" s="57">
        <f t="shared" si="127"/>
        <v>22.52535122408829</v>
      </c>
      <c r="BA99" s="63">
        <f>BA98+'DEPRECATED - DT-Prelim Calcs'!$C$11</f>
        <v>380</v>
      </c>
      <c r="BB99" s="2">
        <f>BL99/'Drive Train'!$F$35</f>
        <v>1.3150249726469299</v>
      </c>
      <c r="BC99" s="46">
        <f>BJ99*12*60/(PI() * 'Drive Train'!$F$15)/BB$2*BB99</f>
        <v>-3540.8438977468286</v>
      </c>
      <c r="BD99" s="2">
        <f>('DEPRECATED - DT-Prelim Calcs'!$C$6*BB99-BC99)/('DEPRECATED - DT-Prelim Calcs'!$C$6*BB99)*'DEPRECATED - DT-Prelim Calcs'!$C$7*BB99</f>
        <v>4.7702296575443652</v>
      </c>
      <c r="BE99" s="57">
        <f>BD99/'DEPRECATED - DT-Prelim Calcs'!$C$7*('DEPRECATED - DT-Prelim Calcs'!$C$8-'DEPRECATED - DT-Prelim Calcs'!$C$9)+'DEPRECATED - DT-Prelim Calcs'!$C$9</f>
        <v>256.65040044105484</v>
      </c>
      <c r="BF99" s="57">
        <f t="shared" si="106"/>
        <v>93</v>
      </c>
      <c r="BG99" s="2">
        <f t="shared" si="128"/>
        <v>1.8933363324154515</v>
      </c>
      <c r="BH99" s="57">
        <f>BG99*'DEPRECATED - DT-Prelim Calcs'!$C$21/BB$2/'DEPRECATED - DT-Prelim Calcs'!$C$19/'DEPRECATED - DT-Prelim Calcs'!$C$18*3.39*'DEPRECATED - DT-Prelim Calcs'!$C$20</f>
        <v>19.819055495402509</v>
      </c>
      <c r="BI99" s="46">
        <f t="shared" si="129"/>
        <v>0</v>
      </c>
      <c r="BJ99" s="57">
        <f>BH98*'DEPRECATED - DT-Prelim Calcs'!$C$11+BJ98</f>
        <v>-16.267443596496761</v>
      </c>
      <c r="BK99" s="57">
        <f>BK98+0.5*BH99*'DEPRECATED - DT-Prelim Calcs'!$C$11^2+BJ99*'DEPRECATED - DT-Prelim Calcs'!$C$11</f>
        <v>8912.4796728295678</v>
      </c>
      <c r="BL99" s="57">
        <f>MIN('Drive Train'!$F$35-BF98*'DEPRECATED - DT-Prelim Calcs'!$C$21*'Drive Train'!$F$39,BL98+BF$2)</f>
        <v>16.306309660821931</v>
      </c>
      <c r="BM99" s="57">
        <f>'Drive Train'!$F$35-BF99*'DEPRECATED - DT-Prelim Calcs'!$C$21*'Drive Train'!$F$39</f>
        <v>6.0759999999999996</v>
      </c>
      <c r="BN99" s="1">
        <f>IF(BK99&gt;='Drive Train'!$F$29,1,0)</f>
        <v>1</v>
      </c>
      <c r="BO99" s="57">
        <f t="shared" si="130"/>
        <v>103.33333333333333</v>
      </c>
      <c r="BP99" s="63">
        <f>BP98+'DEPRECATED - DT-Prelim Calcs'!$C$11</f>
        <v>380</v>
      </c>
      <c r="BQ99" s="2">
        <f>CA99/'Drive Train'!$F$35</f>
        <v>0.48999999999999994</v>
      </c>
      <c r="BR99" s="46">
        <f>BY99*12*60/(PI() * 'Drive Train'!$F$15)/BQ$2*BQ99</f>
        <v>-5416.0640360607804</v>
      </c>
      <c r="BS99" s="2">
        <f>('DEPRECATED - DT-Prelim Calcs'!$C$6*BQ99-BR99)/('DEPRECATED - DT-Prelim Calcs'!$C$6*BQ99)*'DEPRECATED - DT-Prelim Calcs'!$C$7*BQ99</f>
        <v>3.6298145078623789</v>
      </c>
      <c r="BT99" s="57">
        <f>BS99/'DEPRECATED - DT-Prelim Calcs'!$C$7*('DEPRECATED - DT-Prelim Calcs'!$C$8-'DEPRECATED - DT-Prelim Calcs'!$C$9)+'DEPRECATED - DT-Prelim Calcs'!$C$9</f>
        <v>195.93867276296399</v>
      </c>
      <c r="BU99" s="57">
        <f t="shared" si="107"/>
        <v>93</v>
      </c>
      <c r="BV99" s="2">
        <f t="shared" si="131"/>
        <v>1.8828060353728675</v>
      </c>
      <c r="BW99" s="57">
        <f>BV99*'DEPRECATED - DT-Prelim Calcs'!$C$21/BQ$2/'DEPRECATED - DT-Prelim Calcs'!$C$19/'DEPRECATED - DT-Prelim Calcs'!$C$18*3.39*'DEPRECATED - DT-Prelim Calcs'!$C$20</f>
        <v>25.773080821789936</v>
      </c>
      <c r="BX99" s="46">
        <f t="shared" si="132"/>
        <v>0</v>
      </c>
      <c r="BY99" s="57">
        <f>BW98*'DEPRECATED - DT-Prelim Calcs'!$C$11+BY98</f>
        <v>-51.065627212066133</v>
      </c>
      <c r="BZ99" s="57">
        <f>BZ98+0.5*BW99*'DEPRECATED - DT-Prelim Calcs'!$C$11^2+BY99*'DEPRECATED - DT-Prelim Calcs'!$C$11</f>
        <v>-7320.1403396187379</v>
      </c>
      <c r="CA99" s="57">
        <f>MIN('Drive Train'!$F$35-BU98*'DEPRECATED - DT-Prelim Calcs'!$C$21*'Drive Train'!$F$39,CA98+BU$2)</f>
        <v>6.0759999999999996</v>
      </c>
      <c r="CB99" s="57">
        <f>'Drive Train'!$F$35-BU99*'DEPRECATED - DT-Prelim Calcs'!$C$21*'Drive Train'!$F$39</f>
        <v>6.0759999999999996</v>
      </c>
      <c r="CC99" s="1">
        <f>IF(BZ99&gt;='Drive Train'!$F$29,1,0)</f>
        <v>0</v>
      </c>
      <c r="CD99" s="57">
        <f t="shared" si="133"/>
        <v>103.33333333333333</v>
      </c>
      <c r="CE99" s="63">
        <f>CE98+'DEPRECATED - DT-Prelim Calcs'!$C$11</f>
        <v>380</v>
      </c>
      <c r="CF99" s="2">
        <f>CP99/'Drive Train'!$F$35</f>
        <v>0.48999999999999994</v>
      </c>
      <c r="CG99" s="46">
        <f>CN99*12*60/(PI() * 'Drive Train'!$F$15)/CF$2*CF99</f>
        <v>3794.6534367812114</v>
      </c>
      <c r="CH99" s="2">
        <f>('DEPRECATED - DT-Prelim Calcs'!$C$6*CF99-CG99)/('DEPRECATED - DT-Prelim Calcs'!$C$6*CF99)*'DEPRECATED - DT-Prelim Calcs'!$C$7*CF99</f>
        <v>-0.53488138511120453</v>
      </c>
      <c r="CI99" s="57">
        <f>CH99/'DEPRECATED - DT-Prelim Calcs'!$C$7*('DEPRECATED - DT-Prelim Calcs'!$C$8-'DEPRECATED - DT-Prelim Calcs'!$C$9)+'DEPRECATED - DT-Prelim Calcs'!$C$9</f>
        <v>-25.775220626459561</v>
      </c>
      <c r="CJ99" s="57">
        <f t="shared" si="108"/>
        <v>-25.775220626459561</v>
      </c>
      <c r="CK99" s="2">
        <f t="shared" si="134"/>
        <v>-1.101852139834484</v>
      </c>
      <c r="CL99" s="57">
        <f>CK99*'DEPRECATED - DT-Prelim Calcs'!$C$21/CF$2/'DEPRECATED - DT-Prelim Calcs'!$C$19/'DEPRECATED - DT-Prelim Calcs'!$C$18*3.39*'DEPRECATED - DT-Prelim Calcs'!$C$20</f>
        <v>-18.631784253737717</v>
      </c>
      <c r="CM99" s="46">
        <f t="shared" si="135"/>
        <v>1</v>
      </c>
      <c r="CN99" s="57">
        <f>CL98*'DEPRECATED - DT-Prelim Calcs'!$C$11+CN98</f>
        <v>28.963205441960923</v>
      </c>
      <c r="CO99" s="57">
        <f>CO98+0.5*CL99*'DEPRECATED - DT-Prelim Calcs'!$C$11^2+CN99*'DEPRECATED - DT-Prelim Calcs'!$C$11</f>
        <v>-27687.986982737129</v>
      </c>
      <c r="CP99" s="57">
        <f>MIN('Drive Train'!$F$35-CJ98*'DEPRECATED - DT-Prelim Calcs'!$C$21*'Drive Train'!$F$39,CP98+CJ$2)</f>
        <v>6.0759999999999996</v>
      </c>
      <c r="CQ99" s="57">
        <f>'Drive Train'!$F$35-CJ99*'DEPRECATED - DT-Prelim Calcs'!$C$21*'Drive Train'!$F$39</f>
        <v>14.152715002599251</v>
      </c>
      <c r="CR99" s="1">
        <f>IF(CO99&gt;='Drive Train'!$F$29,1,0)</f>
        <v>0</v>
      </c>
      <c r="CS99" s="57">
        <f t="shared" si="136"/>
        <v>-28.639134029399511</v>
      </c>
      <c r="CT99" s="63">
        <f>CT98+'DEPRECATED - DT-Prelim Calcs'!$C$11</f>
        <v>380</v>
      </c>
      <c r="CU99" s="2">
        <f>DE99/'Drive Train'!$F$35</f>
        <v>0.48999999999999994</v>
      </c>
      <c r="CV99" s="46">
        <f>DC99*12*60/(PI() * 'Drive Train'!$F$15)/CU$2*CU99</f>
        <v>-34009.205647380324</v>
      </c>
      <c r="CW99" s="2">
        <f>('DEPRECATED - DT-Prelim Calcs'!$C$6*CU99-CV99)/('DEPRECATED - DT-Prelim Calcs'!$C$6*CU99)*'DEPRECATED - DT-Prelim Calcs'!$C$7*CU99</f>
        <v>16.558420752380218</v>
      </c>
      <c r="CX99" s="57">
        <f>CW99/'DEPRECATED - DT-Prelim Calcs'!$C$7*('DEPRECATED - DT-Prelim Calcs'!$C$8-'DEPRECATED - DT-Prelim Calcs'!$C$9)+'DEPRECATED - DT-Prelim Calcs'!$C$9</f>
        <v>884.21260685907976</v>
      </c>
      <c r="CY99" s="57">
        <f t="shared" si="109"/>
        <v>93</v>
      </c>
      <c r="CZ99" s="2">
        <f t="shared" si="137"/>
        <v>1.2803081040535502</v>
      </c>
      <c r="DA99" s="57">
        <f>CZ99*'DEPRECATED - DT-Prelim Calcs'!$C$21/CU$2/'DEPRECATED - DT-Prelim Calcs'!$C$19/'DEPRECATED - DT-Prelim Calcs'!$C$18*3.39*'DEPRECATED - DT-Prelim Calcs'!$C$20</f>
        <v>25.773080821789936</v>
      </c>
      <c r="DB99" s="46">
        <f t="shared" si="138"/>
        <v>0</v>
      </c>
      <c r="DC99" s="57">
        <f>DA98*'DEPRECATED - DT-Prelim Calcs'!$C$11+DC98</f>
        <v>-218.04708289027462</v>
      </c>
      <c r="DD99" s="57">
        <f>DD98+0.5*DA99*'DEPRECATED - DT-Prelim Calcs'!$C$11^2+DC99*'DEPRECATED - DT-Prelim Calcs'!$C$11</f>
        <v>-51187.723363686775</v>
      </c>
      <c r="DE99" s="57">
        <f>MIN('Drive Train'!$F$35-CY98*'DEPRECATED - DT-Prelim Calcs'!$C$21*'Drive Train'!$F$39,DE98+CY$2)</f>
        <v>6.0759999999999996</v>
      </c>
      <c r="DF99" s="57">
        <f>'Drive Train'!$F$35-CY99*'DEPRECATED - DT-Prelim Calcs'!$C$21*'Drive Train'!$F$39</f>
        <v>6.0759999999999996</v>
      </c>
      <c r="DG99" s="1">
        <f>IF(DD99&gt;='Drive Train'!$F$29,1,0)</f>
        <v>0</v>
      </c>
      <c r="DH99" s="57">
        <f t="shared" si="139"/>
        <v>103.33333333333333</v>
      </c>
      <c r="DI99" s="63">
        <f>DI98+'DEPRECATED - DT-Prelim Calcs'!$C$11</f>
        <v>380</v>
      </c>
      <c r="DJ99" s="2">
        <f>DT99/'Drive Train'!$F$35</f>
        <v>0.48999999999999994</v>
      </c>
      <c r="DK99" s="46">
        <f>DR99*12*60/(PI() * 'Drive Train'!$F$15)/DJ$2*DJ99</f>
        <v>-57436.23161039508</v>
      </c>
      <c r="DL99" s="2">
        <f>('DEPRECATED - DT-Prelim Calcs'!$C$6*DJ99-DK99)/('DEPRECATED - DT-Prelim Calcs'!$C$6*DJ99)*'DEPRECATED - DT-Prelim Calcs'!$C$7*DJ99</f>
        <v>27.151128551792144</v>
      </c>
      <c r="DM99" s="57">
        <f>DL99/'DEPRECATED - DT-Prelim Calcs'!$C$7*('DEPRECATED - DT-Prelim Calcs'!$C$8-'DEPRECATED - DT-Prelim Calcs'!$C$9)+'DEPRECATED - DT-Prelim Calcs'!$C$9</f>
        <v>1448.1314494584783</v>
      </c>
      <c r="DN99" s="57">
        <f t="shared" si="110"/>
        <v>93</v>
      </c>
      <c r="DO99" s="2">
        <f t="shared" si="140"/>
        <v>1.1037138828047846</v>
      </c>
      <c r="DP99" s="57">
        <f>DO99*'DEPRECATED - DT-Prelim Calcs'!$C$21/DJ$2/'DEPRECATED - DT-Prelim Calcs'!$C$19/'DEPRECATED - DT-Prelim Calcs'!$C$18*3.39*'DEPRECATED - DT-Prelim Calcs'!$C$20</f>
        <v>25.773080821789936</v>
      </c>
      <c r="DQ99" s="46">
        <f t="shared" si="141"/>
        <v>0</v>
      </c>
      <c r="DR99" s="57">
        <f>DP98*'DEPRECATED - DT-Prelim Calcs'!$C$11+DR98</f>
        <v>-317.4546855684361</v>
      </c>
      <c r="DS99" s="57">
        <f>DS98+0.5*DP99*'DEPRECATED - DT-Prelim Calcs'!$C$11^2+DR99*'DEPRECATED - DT-Prelim Calcs'!$C$11</f>
        <v>-109091.73515279776</v>
      </c>
      <c r="DT99" s="57">
        <f>MIN('Drive Train'!$F$35-DN98*'DEPRECATED - DT-Prelim Calcs'!$C$21*'Drive Train'!$F$39,DT98+DN$2)</f>
        <v>6.0759999999999996</v>
      </c>
      <c r="DU99" s="57">
        <f>'Drive Train'!$F$35-DN99*'DEPRECATED - DT-Prelim Calcs'!$C$21*'Drive Train'!$F$39</f>
        <v>6.0759999999999996</v>
      </c>
      <c r="DV99" s="1">
        <f>IF(DS99&gt;='Drive Train'!$F$29,1,0)</f>
        <v>0</v>
      </c>
      <c r="DW99" s="57">
        <f t="shared" si="142"/>
        <v>103.33333333333333</v>
      </c>
      <c r="DX99" s="63">
        <f>DX98+'DEPRECATED - DT-Prelim Calcs'!$C$11</f>
        <v>380</v>
      </c>
      <c r="DY99" s="2">
        <f>EI99/'Drive Train'!$F$35</f>
        <v>0.48999999999999994</v>
      </c>
      <c r="DZ99" s="46">
        <f>EG99*12*60/(PI() * 'Drive Train'!$F$15)/DY$2*DY99</f>
        <v>-63470.084803865058</v>
      </c>
      <c r="EA99" s="2">
        <f>('DEPRECATED - DT-Prelim Calcs'!$C$6*DY99-DZ99)/('DEPRECATED - DT-Prelim Calcs'!$C$6*DY99)*'DEPRECATED - DT-Prelim Calcs'!$C$7*DY99</f>
        <v>29.879381121447427</v>
      </c>
      <c r="EB99" s="57">
        <f>EA99/'DEPRECATED - DT-Prelim Calcs'!$C$7*('DEPRECATED - DT-Prelim Calcs'!$C$8-'DEPRECATED - DT-Prelim Calcs'!$C$9)+'DEPRECATED - DT-Prelim Calcs'!$C$9</f>
        <v>1593.374107004857</v>
      </c>
      <c r="EC99" s="57">
        <f t="shared" si="111"/>
        <v>93</v>
      </c>
      <c r="ED99" s="2">
        <f t="shared" si="143"/>
        <v>0.96993038185874991</v>
      </c>
      <c r="EE99" s="57">
        <f>ED99*'DEPRECATED - DT-Prelim Calcs'!$C$21/DY$2/'DEPRECATED - DT-Prelim Calcs'!$C$19/'DEPRECATED - DT-Prelim Calcs'!$C$18*3.39*'DEPRECATED - DT-Prelim Calcs'!$C$20</f>
        <v>25.773080821789936</v>
      </c>
      <c r="EF99" s="46">
        <f t="shared" si="144"/>
        <v>0</v>
      </c>
      <c r="EG99" s="57">
        <f>EE98*'DEPRECATED - DT-Prelim Calcs'!$C$11+EG98</f>
        <v>-308.28254814864511</v>
      </c>
      <c r="EH99" s="57">
        <f>EH98+0.5*EE99*'DEPRECATED - DT-Prelim Calcs'!$C$11^2+EG99*'DEPRECATED - DT-Prelim Calcs'!$C$11</f>
        <v>-160820.55003204811</v>
      </c>
      <c r="EI99" s="57">
        <f>MIN('Drive Train'!$F$35-EC98*'DEPRECATED - DT-Prelim Calcs'!$C$21*'Drive Train'!$F$39,EI98+EC$2)</f>
        <v>6.0759999999999996</v>
      </c>
      <c r="EJ99" s="57">
        <f>'Drive Train'!$F$35-EC99*'DEPRECATED - DT-Prelim Calcs'!$C$21*'Drive Train'!$F$39</f>
        <v>6.0759999999999996</v>
      </c>
      <c r="EK99" s="1">
        <f>IF(EH99&gt;='Drive Train'!$F$29,1,0)</f>
        <v>0</v>
      </c>
      <c r="EL99" s="57">
        <f t="shared" si="145"/>
        <v>103.33333333333333</v>
      </c>
      <c r="EM99" s="63">
        <f>EM98+'DEPRECATED - DT-Prelim Calcs'!$C$11</f>
        <v>380</v>
      </c>
      <c r="EN99" s="2">
        <f>EX99/'Drive Train'!$F$35</f>
        <v>0.48999999999999994</v>
      </c>
      <c r="EO99" s="46">
        <f>EV99*12*60/(PI() * 'Drive Train'!$F$15)/EN$2*EN99</f>
        <v>-268913.3953335695</v>
      </c>
      <c r="EP99" s="2">
        <f>('DEPRECATED - DT-Prelim Calcs'!$C$6*EN99-EO99)/('DEPRECATED - DT-Prelim Calcs'!$C$6*EN99)*'DEPRECATED - DT-Prelim Calcs'!$C$7*EN99</f>
        <v>122.77213503825563</v>
      </c>
      <c r="EQ99" s="57">
        <f>EP99/'DEPRECATED - DT-Prelim Calcs'!$C$7*('DEPRECATED - DT-Prelim Calcs'!$C$8-'DEPRECATED - DT-Prelim Calcs'!$C$9)+'DEPRECATED - DT-Prelim Calcs'!$C$9</f>
        <v>6538.6605499619072</v>
      </c>
      <c r="ER99" s="57">
        <f t="shared" si="112"/>
        <v>93</v>
      </c>
      <c r="ES99" s="2">
        <f t="shared" si="146"/>
        <v>0.86507304327942547</v>
      </c>
      <c r="ET99" s="57">
        <f>ES99*'DEPRECATED - DT-Prelim Calcs'!$C$21/EN$2/'DEPRECATED - DT-Prelim Calcs'!$C$19/'DEPRECATED - DT-Prelim Calcs'!$C$18*3.39*'DEPRECATED - DT-Prelim Calcs'!$C$20</f>
        <v>25.773080821789936</v>
      </c>
      <c r="EU99" s="46">
        <f t="shared" si="147"/>
        <v>0</v>
      </c>
      <c r="EV99" s="57">
        <f>ET98*'DEPRECATED - DT-Prelim Calcs'!$C$11+EV98</f>
        <v>-1164.9425637504546</v>
      </c>
      <c r="EW99" s="57">
        <f>EW98+0.5*ET99*'DEPRECATED - DT-Prelim Calcs'!$C$11^2+EV99*'DEPRECATED - DT-Prelim Calcs'!$C$11</f>
        <v>-188648.21277447365</v>
      </c>
      <c r="EX99" s="57">
        <f>MIN('Drive Train'!$F$35-ER98*'DEPRECATED - DT-Prelim Calcs'!$C$21*'Drive Train'!$F$39,EX98+ER$2)</f>
        <v>6.0759999999999996</v>
      </c>
      <c r="EY99" s="57">
        <f>'Drive Train'!$F$35-ER99*'DEPRECATED - DT-Prelim Calcs'!$C$21*'Drive Train'!$F$39</f>
        <v>6.0759999999999996</v>
      </c>
      <c r="EZ99" s="1">
        <f>IF(EW99&gt;='Drive Train'!$F$29,1,0)</f>
        <v>0</v>
      </c>
      <c r="FA99" s="57">
        <f t="shared" si="148"/>
        <v>103.33333333333333</v>
      </c>
      <c r="FB99" s="63">
        <f>FB98+'DEPRECATED - DT-Prelim Calcs'!$C$11</f>
        <v>380</v>
      </c>
      <c r="FC99" s="2">
        <f>FM99/'Drive Train'!$F$35</f>
        <v>0.48999999999999994</v>
      </c>
      <c r="FD99" s="46">
        <f>FK99*12*60/(PI() * 'Drive Train'!$F$15)/FC$2*FC99</f>
        <v>-240866.01329447571</v>
      </c>
      <c r="FE99" s="2">
        <f>('DEPRECATED - DT-Prelim Calcs'!$C$6*FC99-FD99)/('DEPRECATED - DT-Prelim Calcs'!$C$6*FC99)*'DEPRECATED - DT-Prelim Calcs'!$C$7*FC99</f>
        <v>110.09029813127327</v>
      </c>
      <c r="FF99" s="57">
        <f>FE99/'DEPRECATED - DT-Prelim Calcs'!$C$7*('DEPRECATED - DT-Prelim Calcs'!$C$8-'DEPRECATED - DT-Prelim Calcs'!$C$9)+'DEPRECATED - DT-Prelim Calcs'!$C$9</f>
        <v>5863.5237552872868</v>
      </c>
      <c r="FG99" s="57">
        <f t="shared" si="113"/>
        <v>93</v>
      </c>
      <c r="FH99" s="2">
        <f t="shared" si="149"/>
        <v>0.78067567320338405</v>
      </c>
      <c r="FI99" s="57">
        <f>FH99*'DEPRECATED - DT-Prelim Calcs'!$C$21/FC$2/'DEPRECATED - DT-Prelim Calcs'!$C$19/'DEPRECATED - DT-Prelim Calcs'!$C$18*3.39*'DEPRECATED - DT-Prelim Calcs'!$C$20</f>
        <v>25.773080821789936</v>
      </c>
      <c r="FJ99" s="46">
        <f t="shared" si="150"/>
        <v>0</v>
      </c>
      <c r="FK99" s="57">
        <f>FI98*'DEPRECATED - DT-Prelim Calcs'!$C$11+FK98</f>
        <v>-941.64123676628458</v>
      </c>
      <c r="FL99" s="57">
        <f>FL98+0.5*FI99*'DEPRECATED - DT-Prelim Calcs'!$C$11^2+FK99*'DEPRECATED - DT-Prelim Calcs'!$C$11</f>
        <v>-249667.70821488748</v>
      </c>
      <c r="FM99" s="57">
        <f>MIN('Drive Train'!$F$35-FG98*'DEPRECATED - DT-Prelim Calcs'!$C$21*'Drive Train'!$F$39,FM98+FG$2)</f>
        <v>6.0759999999999996</v>
      </c>
      <c r="FN99" s="57">
        <f>'Drive Train'!$F$35-FG99*'DEPRECATED - DT-Prelim Calcs'!$C$21*'Drive Train'!$F$39</f>
        <v>6.0759999999999996</v>
      </c>
      <c r="FO99" s="1">
        <f>IF(FL99&gt;='Drive Train'!$F$29,1,0)</f>
        <v>0</v>
      </c>
      <c r="FP99" s="57">
        <f t="shared" si="151"/>
        <v>103.33333333333333</v>
      </c>
      <c r="FQ99" s="63">
        <f>FQ98+'DEPRECATED - DT-Prelim Calcs'!$C$11</f>
        <v>380</v>
      </c>
      <c r="FR99" s="2">
        <f>GB99/'Drive Train'!$F$35</f>
        <v>0.48999999999999994</v>
      </c>
      <c r="FS99" s="46">
        <f>FZ99*12*60/(PI() * 'Drive Train'!$F$15)/FR$2*FR99</f>
        <v>-337669.31404594902</v>
      </c>
      <c r="FT99" s="2">
        <f>('DEPRECATED - DT-Prelim Calcs'!$C$6*FR99-FS99)/('DEPRECATED - DT-Prelim Calcs'!$C$6*FR99)*'DEPRECATED - DT-Prelim Calcs'!$C$7*FR99</f>
        <v>153.86064612584184</v>
      </c>
      <c r="FU99" s="57">
        <f>FT99/'DEPRECATED - DT-Prelim Calcs'!$C$7*('DEPRECATED - DT-Prelim Calcs'!$C$8-'DEPRECATED - DT-Prelim Calcs'!$C$9)+'DEPRECATED - DT-Prelim Calcs'!$C$9</f>
        <v>8193.7045219690917</v>
      </c>
      <c r="FV99" s="57">
        <f t="shared" si="114"/>
        <v>93</v>
      </c>
      <c r="FW99" s="2">
        <f t="shared" si="152"/>
        <v>0.7112822800297498</v>
      </c>
      <c r="FX99" s="57">
        <f>FW99*'DEPRECATED - DT-Prelim Calcs'!$C$21/FR$2/'DEPRECATED - DT-Prelim Calcs'!$C$19/'DEPRECATED - DT-Prelim Calcs'!$C$18*3.39*'DEPRECATED - DT-Prelim Calcs'!$C$20</f>
        <v>25.773080821789936</v>
      </c>
      <c r="FY99" s="46">
        <f t="shared" si="153"/>
        <v>0</v>
      </c>
      <c r="FZ99" s="57">
        <f>FX98*'DEPRECATED - DT-Prelim Calcs'!$C$11+FZ98</f>
        <v>-1202.7431251127641</v>
      </c>
      <c r="GA99" s="57">
        <f>GA98+0.5*FX99*'DEPRECATED - DT-Prelim Calcs'!$C$11^2+FZ99*'DEPRECATED - DT-Prelim Calcs'!$C$11</f>
        <v>-286230.1004770078</v>
      </c>
      <c r="GB99" s="57">
        <f>MIN('Drive Train'!$F$35-FV98*'DEPRECATED - DT-Prelim Calcs'!$C$21*'Drive Train'!$F$39,GB98+FV$2)</f>
        <v>6.0759999999999996</v>
      </c>
      <c r="GC99" s="57">
        <f>'Drive Train'!$F$35-FV99*'DEPRECATED - DT-Prelim Calcs'!$C$21*'Drive Train'!$F$39</f>
        <v>6.0759999999999996</v>
      </c>
      <c r="GD99" s="1">
        <f>IF(GA99&gt;='Drive Train'!$F$29,1,0)</f>
        <v>0</v>
      </c>
      <c r="GE99" s="57">
        <f t="shared" si="154"/>
        <v>103.33333333333333</v>
      </c>
      <c r="GF99" s="63">
        <f>GF98+'DEPRECATED - DT-Prelim Calcs'!$C$11</f>
        <v>380</v>
      </c>
      <c r="GG99" s="2">
        <f>GQ99/'Drive Train'!$F$35</f>
        <v>0.83548387096774201</v>
      </c>
      <c r="GH99" s="46">
        <f>GO99*12*60/(PI() * 'Drive Train'!$F$15)/GG$2*GG99</f>
        <v>-108030.14643820171</v>
      </c>
      <c r="GI99" s="2">
        <f>('DEPRECATED - DT-Prelim Calcs'!$C$6*GG99-GH99)/('DEPRECATED - DT-Prelim Calcs'!$C$6*GG99)*'DEPRECATED - DT-Prelim Calcs'!$C$7*GG99</f>
        <v>50.860167708031533</v>
      </c>
      <c r="GJ99" s="57">
        <f>GI99/'DEPRECATED - DT-Prelim Calcs'!$C$7*('DEPRECATED - DT-Prelim Calcs'!$C$8-'DEPRECATED - DT-Prelim Calcs'!$C$9)+'DEPRECATED - DT-Prelim Calcs'!$C$9</f>
        <v>2710.3180568217617</v>
      </c>
      <c r="GK99" s="57">
        <f t="shared" si="155"/>
        <v>29.999999999999982</v>
      </c>
      <c r="GL99" s="2">
        <f t="shared" si="156"/>
        <v>0.99579519204165001</v>
      </c>
      <c r="GM99" s="57">
        <f>GL99*'DEPRECATED - DT-Prelim Calcs'!$C$21/GG$2/'DEPRECATED - DT-Prelim Calcs'!$C$19/'DEPRECATED - DT-Prelim Calcs'!$C$18*3.39*'DEPRECATED - DT-Prelim Calcs'!$C$20</f>
        <v>25.773080821789936</v>
      </c>
      <c r="GN99" s="46">
        <f t="shared" si="157"/>
        <v>0</v>
      </c>
      <c r="GO99" s="57">
        <f>GM98*'DEPRECATED - DT-Prelim Calcs'!$C$11+GO98</f>
        <v>-315.94558999732749</v>
      </c>
      <c r="GP99" s="57">
        <f>GP98+0.5*GM99*'DEPRECATED - DT-Prelim Calcs'!$C$11^2+GO99*'DEPRECATED - DT-Prelim Calcs'!$C$11</f>
        <v>-128018.43073470487</v>
      </c>
      <c r="GQ99" s="57">
        <f>MIN('Drive Train'!$F$35-GK98*'DEPRECATED - DT-Prelim Calcs'!$C$21*'Drive Train'!$F$39,GQ98+GK$2)</f>
        <v>10.360000000000001</v>
      </c>
      <c r="GR99" s="57">
        <f>'Drive Train'!$F$35-GK99*'DEPRECATED - DT-Prelim Calcs'!$C$21*'Drive Train'!$F$39</f>
        <v>10.360000000000001</v>
      </c>
      <c r="GS99" s="1">
        <f>IF(GP99&gt;='Drive Train'!$F$29,1,0)</f>
        <v>0</v>
      </c>
      <c r="GT99" s="57">
        <f t="shared" si="158"/>
        <v>33.333333333333314</v>
      </c>
      <c r="GU99" s="63">
        <f>GU98+'DEPRECATED - DT-Prelim Calcs'!$C$11</f>
        <v>380</v>
      </c>
      <c r="GV99" s="2">
        <f>HF99/'Drive Train'!$F$35</f>
        <v>0.81720430107526887</v>
      </c>
      <c r="GW99" s="46">
        <f>HD99*12*60/(PI() * 'Drive Train'!$F$15)/GV$2*GV99</f>
        <v>4497.6462795223915</v>
      </c>
      <c r="GX99" s="2">
        <f>('DEPRECATED - DT-Prelim Calcs'!$C$6*GV99-GW99)/('DEPRECATED - DT-Prelim Calcs'!$C$6*GV99)*'DEPRECATED - DT-Prelim Calcs'!$C$7*GV99</f>
        <v>-6.4182575055687127E-2</v>
      </c>
      <c r="GY99" s="57">
        <f>GX99/'DEPRECATED - DT-Prelim Calcs'!$C$7*('DEPRECATED - DT-Prelim Calcs'!$C$8-'DEPRECATED - DT-Prelim Calcs'!$C$9)+'DEPRECATED - DT-Prelim Calcs'!$C$9</f>
        <v>-0.71685658906417338</v>
      </c>
      <c r="GZ99" s="57">
        <f t="shared" si="115"/>
        <v>-0.71685658906417338</v>
      </c>
      <c r="HA99" s="2">
        <f t="shared" si="159"/>
        <v>-0.46712154602883671</v>
      </c>
      <c r="HB99" s="57">
        <f>HA99*'DEPRECATED - DT-Prelim Calcs'!$C$21/GV$2/'DEPRECATED - DT-Prelim Calcs'!$C$19/'DEPRECATED - DT-Prelim Calcs'!$C$18*3.39*'DEPRECATED - DT-Prelim Calcs'!$C$20</f>
        <v>-12.08999747700843</v>
      </c>
      <c r="HC99" s="46">
        <f t="shared" si="160"/>
        <v>1</v>
      </c>
      <c r="HD99" s="57">
        <f>HB98*'DEPRECATED - DT-Prelim Calcs'!$C$11+HD98</f>
        <v>13.448072959262646</v>
      </c>
      <c r="HE99" s="57">
        <f>HE98+0.5*HB99*'DEPRECATED - DT-Prelim Calcs'!$C$11^2+HD99*'DEPRECATED - DT-Prelim Calcs'!$C$11</f>
        <v>-151876.0625751256</v>
      </c>
      <c r="HF99" s="57">
        <f>MIN('Drive Train'!$F$35-GZ98*'DEPRECATED - DT-Prelim Calcs'!$C$21*'Drive Train'!$F$39,HF98+GZ$2)</f>
        <v>10.133333333333335</v>
      </c>
      <c r="HG99" s="57">
        <f>'Drive Train'!$F$35-GZ99*'DEPRECATED - DT-Prelim Calcs'!$C$21*'Drive Train'!$F$39</f>
        <v>12.448746248056365</v>
      </c>
      <c r="HH99" s="1">
        <f>IF(HE99&gt;='Drive Train'!$F$29,1,0)</f>
        <v>0</v>
      </c>
      <c r="HI99" s="57">
        <f t="shared" si="161"/>
        <v>-0.79650732118241485</v>
      </c>
      <c r="HJ99" s="63">
        <f>HJ98+'DEPRECATED - DT-Prelim Calcs'!$C$11</f>
        <v>380</v>
      </c>
      <c r="HK99" s="2">
        <f>HU99/'Drive Train'!$F$35</f>
        <v>0.79892473118279583</v>
      </c>
      <c r="HL99" s="46">
        <f>HS99*12*60/(PI() * 'Drive Train'!$F$15)/HK$2*HK99</f>
        <v>-112980.82836429558</v>
      </c>
      <c r="HM99" s="2">
        <f>('DEPRECATED - DT-Prelim Calcs'!$C$6*HK99-HL99)/('DEPRECATED - DT-Prelim Calcs'!$C$6*HK99)*'DEPRECATED - DT-Prelim Calcs'!$C$7*HK99</f>
        <v>53.010548631785127</v>
      </c>
      <c r="HN99" s="57">
        <f>HM99/'DEPRECATED - DT-Prelim Calcs'!$C$7*('DEPRECATED - DT-Prelim Calcs'!$C$8-'DEPRECATED - DT-Prelim Calcs'!$C$9)+'DEPRECATED - DT-Prelim Calcs'!$C$9</f>
        <v>2824.7968420987681</v>
      </c>
      <c r="HO99" s="57">
        <f t="shared" si="116"/>
        <v>36.66666666666665</v>
      </c>
      <c r="HP99" s="2">
        <f t="shared" si="162"/>
        <v>0.99579519204165001</v>
      </c>
      <c r="HQ99" s="57">
        <f>HP99*'DEPRECATED - DT-Prelim Calcs'!$C$21/HK$2/'DEPRECATED - DT-Prelim Calcs'!$C$19/'DEPRECATED - DT-Prelim Calcs'!$C$18*3.39*'DEPRECATED - DT-Prelim Calcs'!$C$20</f>
        <v>25.773080821789936</v>
      </c>
      <c r="HR99" s="46">
        <f t="shared" si="163"/>
        <v>0</v>
      </c>
      <c r="HS99" s="57">
        <f>HQ98*'DEPRECATED - DT-Prelim Calcs'!$C$11+HS98</f>
        <v>-345.54474501440097</v>
      </c>
      <c r="HT99" s="57">
        <f>HT98+0.5*HQ99*'DEPRECATED - DT-Prelim Calcs'!$C$11^2+HS99*'DEPRECATED - DT-Prelim Calcs'!$C$11</f>
        <v>-169110.89176272237</v>
      </c>
      <c r="HU99" s="57">
        <f>MIN('Drive Train'!$F$35-HO98*'DEPRECATED - DT-Prelim Calcs'!$C$21*'Drive Train'!$F$39,HU98+HO$2)</f>
        <v>9.9066666666666681</v>
      </c>
      <c r="HV99" s="57">
        <f>'Drive Train'!$F$35-HO99*'DEPRECATED - DT-Prelim Calcs'!$C$21*'Drive Train'!$F$39</f>
        <v>9.9066666666666681</v>
      </c>
      <c r="HW99" s="1">
        <f>IF(HT99&gt;='Drive Train'!$F$29,1,0)</f>
        <v>0</v>
      </c>
      <c r="HX99" s="57">
        <f t="shared" si="164"/>
        <v>40.740740740740726</v>
      </c>
      <c r="HY99" s="63">
        <f>HY98+'DEPRECATED - DT-Prelim Calcs'!$C$11</f>
        <v>380</v>
      </c>
      <c r="HZ99" s="2">
        <f>IJ99/'Drive Train'!$F$35</f>
        <v>0.78064516129032269</v>
      </c>
      <c r="IA99" s="46">
        <f>IH99*12*60/(PI() * 'Drive Train'!$F$15)/HZ$2*HZ99</f>
        <v>-68772.269748091436</v>
      </c>
      <c r="IB99" s="2">
        <f>('DEPRECATED - DT-Prelim Calcs'!$C$6*HZ99-IA99)/('DEPRECATED - DT-Prelim Calcs'!$C$6*HZ99)*'DEPRECATED - DT-Prelim Calcs'!$C$7*HZ99</f>
        <v>32.977259171336392</v>
      </c>
      <c r="IC99" s="57">
        <f>IB99/'DEPRECATED - DT-Prelim Calcs'!$C$7*('DEPRECATED - DT-Prelim Calcs'!$C$8-'DEPRECATED - DT-Prelim Calcs'!$C$9)+'DEPRECATED - DT-Prelim Calcs'!$C$9</f>
        <v>1758.2943367977011</v>
      </c>
      <c r="ID99" s="57">
        <f t="shared" si="117"/>
        <v>39.999999999999986</v>
      </c>
      <c r="IE99" s="2">
        <f t="shared" si="165"/>
        <v>0.99579519204165001</v>
      </c>
      <c r="IF99" s="57">
        <f>IE99*'DEPRECATED - DT-Prelim Calcs'!$C$21/HZ$2/'DEPRECATED - DT-Prelim Calcs'!$C$19/'DEPRECATED - DT-Prelim Calcs'!$C$18*3.39*'DEPRECATED - DT-Prelim Calcs'!$C$20</f>
        <v>25.773080821789936</v>
      </c>
      <c r="IG99" s="46">
        <f t="shared" si="166"/>
        <v>0</v>
      </c>
      <c r="IH99" s="57">
        <f>IF98*'DEPRECATED - DT-Prelim Calcs'!$C$11+IH98</f>
        <v>-215.26086895432513</v>
      </c>
      <c r="II99" s="57">
        <f>II98+0.5*IF99*'DEPRECATED - DT-Prelim Calcs'!$C$11^2+IH99*'DEPRECATED - DT-Prelim Calcs'!$C$11</f>
        <v>-188525.36382750532</v>
      </c>
      <c r="IJ99" s="57">
        <f>MIN('Drive Train'!$F$35-ID98*'DEPRECATED - DT-Prelim Calcs'!$C$21*'Drive Train'!$F$39,IJ98+ID$2)</f>
        <v>9.6800000000000015</v>
      </c>
      <c r="IK99" s="57">
        <f>'Drive Train'!$F$35-ID99*'DEPRECATED - DT-Prelim Calcs'!$C$21*'Drive Train'!$F$39</f>
        <v>9.6800000000000015</v>
      </c>
      <c r="IL99" s="1">
        <f>IF(II99&gt;='Drive Train'!$F$29,1,0)</f>
        <v>0</v>
      </c>
      <c r="IM99" s="57">
        <f t="shared" si="167"/>
        <v>44.444444444444429</v>
      </c>
      <c r="IN99" s="63">
        <f>IN98+'DEPRECATED - DT-Prelim Calcs'!$C$11</f>
        <v>380</v>
      </c>
      <c r="IO99" s="2">
        <f>IY99/'Drive Train'!$F$35</f>
        <v>0.76236559139784954</v>
      </c>
      <c r="IP99" s="46">
        <f>IW99*12*60/(PI() * 'Drive Train'!$F$15)/IO$2*IO99</f>
        <v>-191731.41618460606</v>
      </c>
      <c r="IQ99" s="2">
        <f>('DEPRECATED - DT-Prelim Calcs'!$C$6*IO99-IP99)/('DEPRECATED - DT-Prelim Calcs'!$C$6*IO99)*'DEPRECATED - DT-Prelim Calcs'!$C$7*IO99</f>
        <v>88.530117774124477</v>
      </c>
      <c r="IR99" s="57">
        <f>IQ99/'DEPRECATED - DT-Prelim Calcs'!$C$7*('DEPRECATED - DT-Prelim Calcs'!$C$8-'DEPRECATED - DT-Prelim Calcs'!$C$9)+'DEPRECATED - DT-Prelim Calcs'!$C$9</f>
        <v>4715.734900589282</v>
      </c>
      <c r="IS99" s="57">
        <f t="shared" si="118"/>
        <v>43.333333333333321</v>
      </c>
      <c r="IT99" s="2">
        <f t="shared" si="168"/>
        <v>0.99579519204165001</v>
      </c>
      <c r="IU99" s="57">
        <f>IT99*'DEPRECATED - DT-Prelim Calcs'!$C$21/IO$2/'DEPRECATED - DT-Prelim Calcs'!$C$19/'DEPRECATED - DT-Prelim Calcs'!$C$18*3.39*'DEPRECATED - DT-Prelim Calcs'!$C$20</f>
        <v>25.773080821789936</v>
      </c>
      <c r="IV99" s="46">
        <f t="shared" si="169"/>
        <v>0</v>
      </c>
      <c r="IW99" s="57">
        <f>IU98*'DEPRECATED - DT-Prelim Calcs'!$C$11+IW98</f>
        <v>-614.51911544381676</v>
      </c>
      <c r="IX99" s="57">
        <f>IX98+0.5*IU99*'DEPRECATED - DT-Prelim Calcs'!$C$11^2+IW99*'DEPRECATED - DT-Prelim Calcs'!$C$11</f>
        <v>-171457.79668731338</v>
      </c>
      <c r="IY99" s="57">
        <f>MIN('Drive Train'!$F$35-IS98*'DEPRECATED - DT-Prelim Calcs'!$C$21*'Drive Train'!$F$39,IY98+IS$2)</f>
        <v>9.4533333333333349</v>
      </c>
      <c r="IZ99" s="57">
        <f>'Drive Train'!$F$35-IS99*'DEPRECATED - DT-Prelim Calcs'!$C$21*'Drive Train'!$F$39</f>
        <v>9.4533333333333349</v>
      </c>
      <c r="JA99" s="1">
        <f>IF(IX99&gt;='Drive Train'!$F$29,1,0)</f>
        <v>0</v>
      </c>
      <c r="JB99" s="57">
        <f t="shared" si="170"/>
        <v>48.148148148148138</v>
      </c>
      <c r="JC99" s="63">
        <f>JC98+'DEPRECATED - DT-Prelim Calcs'!$C$11</f>
        <v>380</v>
      </c>
      <c r="JD99" s="2">
        <f>JN99/'Drive Train'!$F$35</f>
        <v>0.74408602150537628</v>
      </c>
      <c r="JE99" s="46">
        <f>JL99*12*60/(PI() * 'Drive Train'!$F$15)/JD$2*JD99</f>
        <v>-69214.794953485907</v>
      </c>
      <c r="JF99" s="2">
        <f>('DEPRECATED - DT-Prelim Calcs'!$C$6*JD99-JE99)/('DEPRECATED - DT-Prelim Calcs'!$C$6*JD99)*'DEPRECATED - DT-Prelim Calcs'!$C$7*JD99</f>
        <v>33.08924277860114</v>
      </c>
      <c r="JG99" s="57">
        <f>JF99/'DEPRECATED - DT-Prelim Calcs'!$C$7*('DEPRECATED - DT-Prelim Calcs'!$C$8-'DEPRECATED - DT-Prelim Calcs'!$C$9)+'DEPRECATED - DT-Prelim Calcs'!$C$9</f>
        <v>1764.2559537321688</v>
      </c>
      <c r="JH99" s="57">
        <f t="shared" si="119"/>
        <v>46.666666666666657</v>
      </c>
      <c r="JI99" s="2">
        <f t="shared" si="171"/>
        <v>0.99579519204165001</v>
      </c>
      <c r="JJ99" s="57">
        <f>JI99*'DEPRECATED - DT-Prelim Calcs'!$C$21/JD$2/'DEPRECATED - DT-Prelim Calcs'!$C$19/'DEPRECATED - DT-Prelim Calcs'!$C$18*3.39*'DEPRECATED - DT-Prelim Calcs'!$C$20</f>
        <v>25.773080821789936</v>
      </c>
      <c r="JK99" s="46">
        <f t="shared" si="172"/>
        <v>0</v>
      </c>
      <c r="JL99" s="57">
        <f>JJ98*'DEPRECATED - DT-Prelim Calcs'!$C$11+JL98</f>
        <v>-227.29045289977921</v>
      </c>
      <c r="JM99" s="57">
        <f>JM98+0.5*JJ99*'DEPRECATED - DT-Prelim Calcs'!$C$11^2+JL99*'DEPRECATED - DT-Prelim Calcs'!$C$11</f>
        <v>-189896.34517906507</v>
      </c>
      <c r="JN99" s="57">
        <f>MIN('Drive Train'!$F$35-JH98*'DEPRECATED - DT-Prelim Calcs'!$C$21*'Drive Train'!$F$39,JN98+JH$2)</f>
        <v>9.2266666666666666</v>
      </c>
      <c r="JO99" s="57">
        <f>'Drive Train'!$F$35-JH99*'DEPRECATED - DT-Prelim Calcs'!$C$21*'Drive Train'!$F$39</f>
        <v>9.2266666666666666</v>
      </c>
      <c r="JP99" s="1">
        <f>IF(JM99&gt;='Drive Train'!$F$29,1,0)</f>
        <v>0</v>
      </c>
      <c r="JQ99" s="57">
        <f>MIN(JG99,'DEPRECATED - DT-Prelim Calcs'!$C$10)*'DEPRECATED - DT-Prelim Calcs'!$C$11*1000/60/60</f>
        <v>103.33333333333333</v>
      </c>
      <c r="JR99" s="63">
        <f>JR98+'DEPRECATED - DT-Prelim Calcs'!$C$11</f>
        <v>380</v>
      </c>
      <c r="JS99" s="2">
        <f>KC99/'Drive Train'!$F$35</f>
        <v>0.72580645161290325</v>
      </c>
      <c r="JT99" s="46">
        <f>KA99*12*60/(PI() * 'Drive Train'!$F$15)/JS$2*JS99</f>
        <v>-151434.7569839622</v>
      </c>
      <c r="JU99" s="2">
        <f>('DEPRECATED - DT-Prelim Calcs'!$C$6*JS99-JT99)/('DEPRECATED - DT-Prelim Calcs'!$C$6*JS99)*'DEPRECATED - DT-Prelim Calcs'!$C$7*JS99</f>
        <v>70.221569595544494</v>
      </c>
      <c r="JV99" s="57">
        <f>JU99/'DEPRECATED - DT-Prelim Calcs'!$C$7*('DEPRECATED - DT-Prelim Calcs'!$C$8-'DEPRECATED - DT-Prelim Calcs'!$C$9)+'DEPRECATED - DT-Prelim Calcs'!$C$9</f>
        <v>3741.0516095885305</v>
      </c>
      <c r="JW99" s="57">
        <f t="shared" si="120"/>
        <v>49.999999999999993</v>
      </c>
      <c r="JX99" s="2">
        <f t="shared" si="173"/>
        <v>0.99579519204165001</v>
      </c>
      <c r="JY99" s="57">
        <f>JX99*'DEPRECATED - DT-Prelim Calcs'!$C$21/JS$2/'DEPRECATED - DT-Prelim Calcs'!$C$19/'DEPRECATED - DT-Prelim Calcs'!$C$18*3.39*'DEPRECATED - DT-Prelim Calcs'!$C$20</f>
        <v>25.773080821789936</v>
      </c>
      <c r="JZ99" s="46">
        <f t="shared" si="174"/>
        <v>0</v>
      </c>
      <c r="KA99" s="57">
        <f>JY98*'DEPRECATED - DT-Prelim Calcs'!$C$11+KA98</f>
        <v>-509.81210591830506</v>
      </c>
      <c r="KB99" s="57">
        <f>KB98+0.5*JY99*'DEPRECATED - DT-Prelim Calcs'!$C$11^2+KA99*'DEPRECATED - DT-Prelim Calcs'!$C$11</f>
        <v>-176315.54826881914</v>
      </c>
      <c r="KC99" s="57">
        <f>MIN('Drive Train'!$F$35-JW98*'DEPRECATED - DT-Prelim Calcs'!$C$21*'Drive Train'!$F$39,KC98+JW$2)</f>
        <v>9</v>
      </c>
      <c r="KD99" s="57">
        <f>'Drive Train'!$F$35-JW99*'DEPRECATED - DT-Prelim Calcs'!$C$21*'Drive Train'!$F$39</f>
        <v>9</v>
      </c>
      <c r="KE99" s="1">
        <f>IF(KB99&gt;='Drive Train'!$F$29,1,0)</f>
        <v>0</v>
      </c>
      <c r="KF99" s="57">
        <f>MIN(JV99,'DEPRECATED - DT-Prelim Calcs'!$C$10)*'DEPRECATED - DT-Prelim Calcs'!$C$11*1000/60/60</f>
        <v>103.33333333333333</v>
      </c>
      <c r="KG99" s="63">
        <f>KG98+'DEPRECATED - DT-Prelim Calcs'!$C$11</f>
        <v>380</v>
      </c>
      <c r="KH99" s="2">
        <f>KR99/'Drive Train'!$F$35</f>
        <v>0.7075268817204301</v>
      </c>
      <c r="KI99" s="46">
        <f>KP99*12*60/(PI() * 'Drive Train'!$F$15)/KH$2*KH99</f>
        <v>-240983.45522259999</v>
      </c>
      <c r="KJ99" s="2">
        <f>('DEPRECATED - DT-Prelim Calcs'!$C$6*KH99-KI99)/('DEPRECATED - DT-Prelim Calcs'!$C$6*KH99)*'DEPRECATED - DT-Prelim Calcs'!$C$7*KH99</f>
        <v>110.66764017640328</v>
      </c>
      <c r="KK99" s="57">
        <f>KJ99/'DEPRECATED - DT-Prelim Calcs'!$C$7*('DEPRECATED - DT-Prelim Calcs'!$C$8-'DEPRECATED - DT-Prelim Calcs'!$C$9)+'DEPRECATED - DT-Prelim Calcs'!$C$9</f>
        <v>5894.2594334574851</v>
      </c>
      <c r="KL99" s="57">
        <f t="shared" si="121"/>
        <v>53.333333333333329</v>
      </c>
      <c r="KM99" s="2">
        <f t="shared" si="175"/>
        <v>0.99579519204165001</v>
      </c>
      <c r="KN99" s="57">
        <f>KM99*'DEPRECATED - DT-Prelim Calcs'!$C$21/KH$2/'DEPRECATED - DT-Prelim Calcs'!$C$19/'DEPRECATED - DT-Prelim Calcs'!$C$18*3.39*'DEPRECATED - DT-Prelim Calcs'!$C$20</f>
        <v>25.773080821789936</v>
      </c>
      <c r="KO99" s="46">
        <f t="shared" si="176"/>
        <v>0</v>
      </c>
      <c r="KP99" s="57">
        <f>KN98*'DEPRECATED - DT-Prelim Calcs'!$C$11+KP98</f>
        <v>-832.24210742851619</v>
      </c>
      <c r="KQ99" s="57">
        <f>KQ98+0.5*KN99*'DEPRECATED - DT-Prelim Calcs'!$C$11^2+KP99*'DEPRECATED - DT-Prelim Calcs'!$C$11</f>
        <v>-200676.37006643243</v>
      </c>
      <c r="KR99" s="57">
        <f>MIN('Drive Train'!$F$35-KL98*'DEPRECATED - DT-Prelim Calcs'!$C$21*'Drive Train'!$F$39,KR98+KL$2)</f>
        <v>8.7733333333333334</v>
      </c>
      <c r="KS99" s="57">
        <f>'Drive Train'!$F$35-KL99*'DEPRECATED - DT-Prelim Calcs'!$C$21*'Drive Train'!$F$39</f>
        <v>8.7733333333333334</v>
      </c>
      <c r="KT99" s="1">
        <f>IF(KQ99&gt;='Drive Train'!$F$29,1,0)</f>
        <v>0</v>
      </c>
      <c r="KU99" s="57">
        <f>MIN(KK99,'DEPRECATED - DT-Prelim Calcs'!$C$10)*'DEPRECATED - DT-Prelim Calcs'!$C$11*1000/60/60</f>
        <v>103.33333333333333</v>
      </c>
      <c r="KV99" s="63">
        <f>KV98+'DEPRECATED - DT-Prelim Calcs'!$C$11</f>
        <v>380</v>
      </c>
      <c r="KW99" s="2">
        <f>LG99/'Drive Train'!$F$35</f>
        <v>2.0744153735996269</v>
      </c>
      <c r="KX99" s="46">
        <f>LE99*12*60/(PI() * 'Drive Train'!$F$15)/KW$2*KW99</f>
        <v>-403359.58744838572</v>
      </c>
      <c r="KY99" s="2">
        <f>('DEPRECATED - DT-Prelim Calcs'!$C$6*KW99-KX99)/('DEPRECATED - DT-Prelim Calcs'!$C$6*KW99)*'DEPRECATED - DT-Prelim Calcs'!$C$7*KW99</f>
        <v>187.38144344260957</v>
      </c>
      <c r="KZ99" s="57">
        <f>KY99/'DEPRECATED - DT-Prelim Calcs'!$C$7*('DEPRECATED - DT-Prelim Calcs'!$C$8-'DEPRECATED - DT-Prelim Calcs'!$C$9)+'DEPRECATED - DT-Prelim Calcs'!$C$9</f>
        <v>9978.2349351397534</v>
      </c>
      <c r="LA99" s="57">
        <f t="shared" si="122"/>
        <v>56.666666666666664</v>
      </c>
      <c r="LB99" s="2">
        <f t="shared" si="177"/>
        <v>0.99579519204165001</v>
      </c>
      <c r="LC99" s="57">
        <f>LB99*'DEPRECATED - DT-Prelim Calcs'!$C$21/KW$2/'DEPRECATED - DT-Prelim Calcs'!$C$19/'DEPRECATED - DT-Prelim Calcs'!$C$18*3.39*'DEPRECATED - DT-Prelim Calcs'!$C$20</f>
        <v>25.773080821789936</v>
      </c>
      <c r="LD99" s="46">
        <f t="shared" si="178"/>
        <v>0</v>
      </c>
      <c r="LE99" s="57">
        <f>LC98*'DEPRECATED - DT-Prelim Calcs'!$C$11+LE98</f>
        <v>-475.11863554799811</v>
      </c>
      <c r="LF99" s="57">
        <f>LF98+0.5*LC99*'DEPRECATED - DT-Prelim Calcs'!$C$11^2+LE99*'DEPRECATED - DT-Prelim Calcs'!$C$11</f>
        <v>-184274.3774089402</v>
      </c>
      <c r="LG99" s="57">
        <f>MIN('Drive Train'!$F$35-LA98*'DEPRECATED - DT-Prelim Calcs'!$C$21*'Drive Train'!$F$39,LG98+LA$2)</f>
        <v>25.722750632635375</v>
      </c>
      <c r="LH99" s="57">
        <f>'Drive Train'!$F$35-LA99*'DEPRECATED - DT-Prelim Calcs'!$C$21*'Drive Train'!$F$39</f>
        <v>8.5466666666666669</v>
      </c>
      <c r="LI99" s="1">
        <f>IF(LF99&gt;='Drive Train'!$F$29,1,0)</f>
        <v>0</v>
      </c>
      <c r="LJ99" s="57">
        <f>MIN(KZ99,'DEPRECATED - DT-Prelim Calcs'!$C$10)*'DEPRECATED - DT-Prelim Calcs'!$C$11*1000/60/60</f>
        <v>103.33333333333333</v>
      </c>
      <c r="LK99" s="63">
        <f>LK98+'DEPRECATED - DT-Prelim Calcs'!$C$11</f>
        <v>380</v>
      </c>
      <c r="LL99" s="2">
        <f>LV99/'Drive Train'!$F$35</f>
        <v>0.67096774193548392</v>
      </c>
      <c r="LM99" s="46">
        <f>LT99*12*60/(PI() * 'Drive Train'!$F$15)/LL$2*LL99</f>
        <v>-15007.448162090628</v>
      </c>
      <c r="LN99" s="2">
        <f>('DEPRECATED - DT-Prelim Calcs'!$C$6*LL99-LM99)/('DEPRECATED - DT-Prelim Calcs'!$C$6*LL99)*'DEPRECATED - DT-Prelim Calcs'!$C$7*LL99</f>
        <v>8.4027639786345762</v>
      </c>
      <c r="LO99" s="57">
        <f>LN99/'DEPRECATED - DT-Prelim Calcs'!$C$7*('DEPRECATED - DT-Prelim Calcs'!$C$8-'DEPRECATED - DT-Prelim Calcs'!$C$9)+'DEPRECATED - DT-Prelim Calcs'!$C$9</f>
        <v>450.0338665804216</v>
      </c>
      <c r="LP99" s="57">
        <f t="shared" si="123"/>
        <v>60</v>
      </c>
      <c r="LQ99" s="2">
        <f t="shared" si="179"/>
        <v>0.99579519204165001</v>
      </c>
      <c r="LR99" s="57">
        <f>LQ99*'DEPRECATED - DT-Prelim Calcs'!$C$21/LL$2/'DEPRECATED - DT-Prelim Calcs'!$C$19/'DEPRECATED - DT-Prelim Calcs'!$C$18*3.39*'DEPRECATED - DT-Prelim Calcs'!$C$20</f>
        <v>25.773080821789936</v>
      </c>
      <c r="LS99" s="46">
        <f t="shared" si="180"/>
        <v>0</v>
      </c>
      <c r="LT99" s="57">
        <f>LR98*'DEPRECATED - DT-Prelim Calcs'!$C$11+LT98</f>
        <v>-54.652573131668404</v>
      </c>
      <c r="LU99" s="57">
        <f>LU98+0.5*LR99*'DEPRECATED - DT-Prelim Calcs'!$C$11^2+LT99*'DEPRECATED - DT-Prelim Calcs'!$C$11</f>
        <v>-177179.54612832711</v>
      </c>
      <c r="LV99" s="57">
        <f>MIN('Drive Train'!$F$35-LP98*'DEPRECATED - DT-Prelim Calcs'!$C$21*'Drive Train'!$F$39,LV98+LP$2)</f>
        <v>8.32</v>
      </c>
      <c r="LW99" s="57">
        <f>'Drive Train'!$F$35-LP99*'DEPRECATED - DT-Prelim Calcs'!$C$21*'Drive Train'!$F$39</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Train'!$AA$49 + V99*(1-'Drive Train'!$AA$49))</f>
        <v>0</v>
      </c>
      <c r="W100" s="57">
        <f t="shared" si="96"/>
        <v>0</v>
      </c>
      <c r="X100" s="2">
        <f>MAX(MIN(IF(AND(AI99=1,AG100&lt;0),-1,1)*(W100-$C$9)/($C$8-$C$9)*$C$7-$C$29*AE100/T$2 -  AI99*$C$29/2,X$2),MAX(X$4:X99)*-1)</f>
        <v>-0.2458281045106315</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Train'!$F$39,AG99+W$2)-$C$3,IF(AE99-1&lt;=0,0,IF($C$32=Motors!$C$29,MAX(MAX(AG$4:AG99)*-1,AG99-W$2),MAX(0,MAX(AG$4:AG99)*-1,AG99-W$2))))</f>
        <v>0</v>
      </c>
      <c r="AH100" s="57">
        <f>'Drive Train'!$F$35-ABS(W100)*'DEPRECATED - DT-Prelim Calcs'!$C$21*'Drive Train'!$F$39</f>
        <v>12.4</v>
      </c>
      <c r="AI100" s="1">
        <f>IF(AJ100&gt;='Drive Train'!$F$29,1,0)</f>
        <v>1</v>
      </c>
      <c r="AJ100" s="57">
        <f>AJ99+0.5*Y100*'DEPRECATED - DT-Prelim Calcs'!$C$11^2+AE100*'DEPRECATED - DT-Prelim Calcs'!$C$11</f>
        <v>784.33981740885292</v>
      </c>
      <c r="AK100" s="57">
        <f t="shared" si="181"/>
        <v>0</v>
      </c>
      <c r="AL100" s="63">
        <f>AL99+'DEPRECATED - DT-Prelim Calcs'!$C$11</f>
        <v>384</v>
      </c>
      <c r="AM100" s="2">
        <f>AW100/'Drive Train'!$F$35</f>
        <v>0.88882649234562872</v>
      </c>
      <c r="AN100" s="46">
        <f>AU100*12*60/(PI() * 'Drive Train'!$F$15)/AM$2*AM100</f>
        <v>4007.4131717026225</v>
      </c>
      <c r="AO100" s="2">
        <f>('DEPRECATED - DT-Prelim Calcs'!$C$6*AM100-AN100)/('DEPRECATED - DT-Prelim Calcs'!$C$6*AM100)*'DEPRECATED - DT-Prelim Calcs'!$C$7*AM100</f>
        <v>0.33008953064239865</v>
      </c>
      <c r="AP100" s="57">
        <f>AO100/'DEPRECATED - DT-Prelim Calcs'!$C$7*('DEPRECATED - DT-Prelim Calcs'!$C$8-'DEPRECATED - DT-Prelim Calcs'!$C$9)+'DEPRECATED - DT-Prelim Calcs'!$C$9</f>
        <v>20.272816091875413</v>
      </c>
      <c r="AQ100" s="57">
        <f t="shared" si="105"/>
        <v>20.272816091875413</v>
      </c>
      <c r="AR100" s="2">
        <f t="shared" si="125"/>
        <v>-9.4079299906013603E-11</v>
      </c>
      <c r="AS100" s="57">
        <f>AR100*'DEPRECATED - DT-Prelim Calcs'!$C$21/AM$2/'DEPRECATED - DT-Prelim Calcs'!$C$19/'DEPRECATED - DT-Prelim Calcs'!$C$18*3.39*'DEPRECATED - DT-Prelim Calcs'!$C$20</f>
        <v>-6.817865334797002E-10</v>
      </c>
      <c r="AT100" s="46">
        <f t="shared" si="126"/>
        <v>0</v>
      </c>
      <c r="AU100" s="57">
        <f>AS99*'DEPRECATED - DT-Prelim Calcs'!$C$11+AU99</f>
        <v>39.345448710366405</v>
      </c>
      <c r="AV100" s="57">
        <f>AV99+0.5*AS100*'DEPRECATED - DT-Prelim Calcs'!$C$11^2+AU100*'DEPRECATED - DT-Prelim Calcs'!$C$11</f>
        <v>15065.853128411703</v>
      </c>
      <c r="AW100" s="57">
        <f>MIN('Drive Train'!$F$35-AQ99*'DEPRECATED - DT-Prelim Calcs'!$C$21*'Drive Train'!$F$39,AW99+AQ$2)</f>
        <v>11.021448505085797</v>
      </c>
      <c r="AX100" s="57">
        <f>'Drive Train'!$F$35-AQ100*'DEPRECATED - DT-Prelim Calcs'!$C$21*'Drive Train'!$F$39</f>
        <v>11.021448505752472</v>
      </c>
      <c r="AY100" s="1">
        <f>IF(AV100&gt;='Drive Train'!$F$29,1,0)</f>
        <v>1</v>
      </c>
      <c r="AZ100" s="57">
        <f t="shared" si="127"/>
        <v>22.525351213194899</v>
      </c>
      <c r="BA100" s="63">
        <f>BA99+'DEPRECATED - DT-Prelim Calcs'!$C$11</f>
        <v>384</v>
      </c>
      <c r="BB100" s="2">
        <f>BL100/'Drive Train'!$F$35</f>
        <v>0.48999999999999994</v>
      </c>
      <c r="BC100" s="46">
        <f>BJ100*12*60/(PI() * 'Drive Train'!$F$15)/BB$2*BB100</f>
        <v>5110.3495910527299</v>
      </c>
      <c r="BD100" s="2">
        <f>('DEPRECATED - DT-Prelim Calcs'!$C$6*BB100-BC100)/('DEPRECATED - DT-Prelim Calcs'!$C$6*BB100)*'DEPRECATED - DT-Prelim Calcs'!$C$7*BB100</f>
        <v>-1.1297833985810657</v>
      </c>
      <c r="BE100" s="57">
        <f>BD100/'DEPRECATED - DT-Prelim Calcs'!$C$7*('DEPRECATED - DT-Prelim Calcs'!$C$8-'DEPRECATED - DT-Prelim Calcs'!$C$9)+'DEPRECATED - DT-Prelim Calcs'!$C$9</f>
        <v>-57.445730306203622</v>
      </c>
      <c r="BF100" s="57">
        <f t="shared" si="106"/>
        <v>-57.445730306203622</v>
      </c>
      <c r="BG100" s="2">
        <f t="shared" si="128"/>
        <v>-1.8933363324154358</v>
      </c>
      <c r="BH100" s="57">
        <f>BG100*'DEPRECATED - DT-Prelim Calcs'!$C$21/BB$2/'DEPRECATED - DT-Prelim Calcs'!$C$19/'DEPRECATED - DT-Prelim Calcs'!$C$18*3.39*'DEPRECATED - DT-Prelim Calcs'!$C$20</f>
        <v>-19.819055495402342</v>
      </c>
      <c r="BI100" s="46">
        <f t="shared" si="129"/>
        <v>1</v>
      </c>
      <c r="BJ100" s="57">
        <f>BH99*'DEPRECATED - DT-Prelim Calcs'!$C$11+BJ99</f>
        <v>63.008778385113274</v>
      </c>
      <c r="BK100" s="57">
        <f>BK99+0.5*BH100*'DEPRECATED - DT-Prelim Calcs'!$C$11^2+BJ100*'DEPRECATED - DT-Prelim Calcs'!$C$11</f>
        <v>9005.9623424068013</v>
      </c>
      <c r="BL100" s="57">
        <f>MIN('Drive Train'!$F$35-BF99*'DEPRECATED - DT-Prelim Calcs'!$C$21*'Drive Train'!$F$39,BL99+BF$2)</f>
        <v>6.0759999999999996</v>
      </c>
      <c r="BM100" s="57">
        <f>'Drive Train'!$F$35-BF100*'DEPRECATED - DT-Prelim Calcs'!$C$21*'Drive Train'!$F$39</f>
        <v>16.306309660821846</v>
      </c>
      <c r="BN100" s="1">
        <f>IF(BK100&gt;='Drive Train'!$F$29,1,0)</f>
        <v>1</v>
      </c>
      <c r="BO100" s="57">
        <f t="shared" si="130"/>
        <v>-63.828589229115131</v>
      </c>
      <c r="BP100" s="63">
        <f>BP99+'DEPRECATED - DT-Prelim Calcs'!$C$11</f>
        <v>384</v>
      </c>
      <c r="BQ100" s="2">
        <f>CA100/'Drive Train'!$F$35</f>
        <v>0.48999999999999994</v>
      </c>
      <c r="BR100" s="46">
        <f>BY100*12*60/(PI() * 'Drive Train'!$F$15)/BQ$2*BQ100</f>
        <v>5517.9958204997474</v>
      </c>
      <c r="BS100" s="2">
        <f>('DEPRECATED - DT-Prelim Calcs'!$C$6*BQ100-BR100)/('DEPRECATED - DT-Prelim Calcs'!$C$6*BQ100)*'DEPRECATED - DT-Prelim Calcs'!$C$7*BQ100</f>
        <v>-1.3141037387250265</v>
      </c>
      <c r="BT100" s="57">
        <f>BS100/'DEPRECATED - DT-Prelim Calcs'!$C$7*('DEPRECATED - DT-Prelim Calcs'!$C$8-'DEPRECATED - DT-Prelim Calcs'!$C$9)+'DEPRECATED - DT-Prelim Calcs'!$C$9</f>
        <v>-67.25830277112901</v>
      </c>
      <c r="BU100" s="57">
        <f t="shared" si="107"/>
        <v>-67.25830277112901</v>
      </c>
      <c r="BV100" s="2">
        <f t="shared" si="131"/>
        <v>-2.1385643402081511</v>
      </c>
      <c r="BW100" s="57">
        <f>BV100*'DEPRECATED - DT-Prelim Calcs'!$C$21/BQ$2/'DEPRECATED - DT-Prelim Calcs'!$C$19/'DEPRECATED - DT-Prelim Calcs'!$C$18*3.39*'DEPRECATED - DT-Prelim Calcs'!$C$20</f>
        <v>-29.274067826039865</v>
      </c>
      <c r="BX100" s="46">
        <f t="shared" si="132"/>
        <v>1</v>
      </c>
      <c r="BY100" s="57">
        <f>BW99*'DEPRECATED - DT-Prelim Calcs'!$C$11+BY99</f>
        <v>52.026696075093611</v>
      </c>
      <c r="BZ100" s="57">
        <f>BZ99+0.5*BW100*'DEPRECATED - DT-Prelim Calcs'!$C$11^2+BY100*'DEPRECATED - DT-Prelim Calcs'!$C$11</f>
        <v>-7346.2260979266821</v>
      </c>
      <c r="CA100" s="57">
        <f>MIN('Drive Train'!$F$35-BU99*'DEPRECATED - DT-Prelim Calcs'!$C$21*'Drive Train'!$F$39,CA99+BU$2)</f>
        <v>6.0759999999999996</v>
      </c>
      <c r="CB100" s="57">
        <f>'Drive Train'!$F$35-BU100*'DEPRECATED - DT-Prelim Calcs'!$C$21*'Drive Train'!$F$39</f>
        <v>16.973564588436773</v>
      </c>
      <c r="CC100" s="1">
        <f>IF(BZ100&gt;='Drive Train'!$F$29,1,0)</f>
        <v>0</v>
      </c>
      <c r="CD100" s="57">
        <f t="shared" si="133"/>
        <v>-74.731447523476675</v>
      </c>
      <c r="CE100" s="63">
        <f>CE99+'DEPRECATED - DT-Prelim Calcs'!$C$11</f>
        <v>384</v>
      </c>
      <c r="CF100" s="2">
        <f>CP100/'Drive Train'!$F$35</f>
        <v>1.1413479840805847</v>
      </c>
      <c r="CG100" s="46">
        <f>CN100*12*60/(PI() * 'Drive Train'!$F$15)/CF$2*CF100</f>
        <v>-13904.925950881352</v>
      </c>
      <c r="CH100" s="2">
        <f>('DEPRECATED - DT-Prelim Calcs'!$C$6*CF100-CG100)/('DEPRECATED - DT-Prelim Calcs'!$C$6*CF100)*'DEPRECATED - DT-Prelim Calcs'!$C$7*CF100</f>
        <v>9.0378665668920064</v>
      </c>
      <c r="CI100" s="57">
        <f>CH100/'DEPRECATED - DT-Prelim Calcs'!$C$7*('DEPRECATED - DT-Prelim Calcs'!$C$8-'DEPRECATED - DT-Prelim Calcs'!$C$9)+'DEPRECATED - DT-Prelim Calcs'!$C$9</f>
        <v>483.84451474366989</v>
      </c>
      <c r="CJ100" s="57">
        <f t="shared" si="108"/>
        <v>93</v>
      </c>
      <c r="CK100" s="2">
        <f t="shared" si="134"/>
        <v>1.5241763143494644</v>
      </c>
      <c r="CL100" s="57">
        <f>CK100*'DEPRECATED - DT-Prelim Calcs'!$C$21/CF$2/'DEPRECATED - DT-Prelim Calcs'!$C$19/'DEPRECATED - DT-Prelim Calcs'!$C$18*3.39*'DEPRECATED - DT-Prelim Calcs'!$C$20</f>
        <v>25.773080821789936</v>
      </c>
      <c r="CM100" s="46">
        <f t="shared" si="135"/>
        <v>0</v>
      </c>
      <c r="CN100" s="57">
        <f>CL99*'DEPRECATED - DT-Prelim Calcs'!$C$11+CN99</f>
        <v>-45.563931572989944</v>
      </c>
      <c r="CO100" s="57">
        <f>CO99+0.5*CL100*'DEPRECATED - DT-Prelim Calcs'!$C$11^2+CN100*'DEPRECATED - DT-Prelim Calcs'!$C$11</f>
        <v>-27664.058062454769</v>
      </c>
      <c r="CP100" s="57">
        <f>MIN('Drive Train'!$F$35-CJ99*'DEPRECATED - DT-Prelim Calcs'!$C$21*'Drive Train'!$F$39,CP99+CJ$2)</f>
        <v>14.152715002599251</v>
      </c>
      <c r="CQ100" s="57">
        <f>'Drive Train'!$F$35-CJ100*'DEPRECATED - DT-Prelim Calcs'!$C$21*'Drive Train'!$F$39</f>
        <v>6.0759999999999996</v>
      </c>
      <c r="CR100" s="1">
        <f>IF(CO100&gt;='Drive Train'!$F$29,1,0)</f>
        <v>0</v>
      </c>
      <c r="CS100" s="57">
        <f t="shared" si="136"/>
        <v>103.33333333333333</v>
      </c>
      <c r="CT100" s="63">
        <f>CT99+'DEPRECATED - DT-Prelim Calcs'!$C$11</f>
        <v>384</v>
      </c>
      <c r="CU100" s="2">
        <f>DE100/'Drive Train'!$F$35</f>
        <v>0.48999999999999994</v>
      </c>
      <c r="CV100" s="46">
        <f>DC100*12*60/(PI() * 'Drive Train'!$F$15)/CU$2*CU100</f>
        <v>-17929.705858320729</v>
      </c>
      <c r="CW100" s="2">
        <f>('DEPRECATED - DT-Prelim Calcs'!$C$6*CU100-CV100)/('DEPRECATED - DT-Prelim Calcs'!$C$6*CU100)*'DEPRECATED - DT-Prelim Calcs'!$C$7*CU100</f>
        <v>9.2879527426928625</v>
      </c>
      <c r="CX100" s="57">
        <f>CW100/'DEPRECATED - DT-Prelim Calcs'!$C$7*('DEPRECATED - DT-Prelim Calcs'!$C$8-'DEPRECATED - DT-Prelim Calcs'!$C$9)+'DEPRECATED - DT-Prelim Calcs'!$C$9</f>
        <v>497.15823107364906</v>
      </c>
      <c r="CY100" s="57">
        <f t="shared" si="109"/>
        <v>93</v>
      </c>
      <c r="CZ100" s="2">
        <f t="shared" si="137"/>
        <v>1.2803081040535502</v>
      </c>
      <c r="DA100" s="57">
        <f>CZ100*'DEPRECATED - DT-Prelim Calcs'!$C$21/CU$2/'DEPRECATED - DT-Prelim Calcs'!$C$19/'DEPRECATED - DT-Prelim Calcs'!$C$18*3.39*'DEPRECATED - DT-Prelim Calcs'!$C$20</f>
        <v>25.773080821789936</v>
      </c>
      <c r="DB100" s="46">
        <f t="shared" si="138"/>
        <v>0</v>
      </c>
      <c r="DC100" s="57">
        <f>DA99*'DEPRECATED - DT-Prelim Calcs'!$C$11+DC99</f>
        <v>-114.95475960311488</v>
      </c>
      <c r="DD100" s="57">
        <f>DD99+0.5*DA100*'DEPRECATED - DT-Prelim Calcs'!$C$11^2+DC100*'DEPRECATED - DT-Prelim Calcs'!$C$11</f>
        <v>-51441.357755524914</v>
      </c>
      <c r="DE100" s="57">
        <f>MIN('Drive Train'!$F$35-CY99*'DEPRECATED - DT-Prelim Calcs'!$C$21*'Drive Train'!$F$39,DE99+CY$2)</f>
        <v>6.0759999999999996</v>
      </c>
      <c r="DF100" s="57">
        <f>'Drive Train'!$F$35-CY100*'DEPRECATED - DT-Prelim Calcs'!$C$21*'Drive Train'!$F$39</f>
        <v>6.0759999999999996</v>
      </c>
      <c r="DG100" s="1">
        <f>IF(DD100&gt;='Drive Train'!$F$29,1,0)</f>
        <v>0</v>
      </c>
      <c r="DH100" s="57">
        <f t="shared" si="139"/>
        <v>103.33333333333333</v>
      </c>
      <c r="DI100" s="63">
        <f>DI99+'DEPRECATED - DT-Prelim Calcs'!$C$11</f>
        <v>384</v>
      </c>
      <c r="DJ100" s="2">
        <f>DT100/'Drive Train'!$F$35</f>
        <v>0.48999999999999994</v>
      </c>
      <c r="DK100" s="46">
        <f>DR100*12*60/(PI() * 'Drive Train'!$F$15)/DJ$2*DJ100</f>
        <v>-38784.011855085955</v>
      </c>
      <c r="DL100" s="2">
        <f>('DEPRECATED - DT-Prelim Calcs'!$C$6*DJ100-DK100)/('DEPRECATED - DT-Prelim Calcs'!$C$6*DJ100)*'DEPRECATED - DT-Prelim Calcs'!$C$7*DJ100</f>
        <v>18.717385660554811</v>
      </c>
      <c r="DM100" s="57">
        <f>DL100/'DEPRECATED - DT-Prelim Calcs'!$C$7*('DEPRECATED - DT-Prelim Calcs'!$C$8-'DEPRECATED - DT-Prelim Calcs'!$C$9)+'DEPRECATED - DT-Prelim Calcs'!$C$9</f>
        <v>999.14837354737858</v>
      </c>
      <c r="DN100" s="57">
        <f t="shared" si="110"/>
        <v>93</v>
      </c>
      <c r="DO100" s="2">
        <f t="shared" si="140"/>
        <v>1.1037138828047846</v>
      </c>
      <c r="DP100" s="57">
        <f>DO100*'DEPRECATED - DT-Prelim Calcs'!$C$21/DJ$2/'DEPRECATED - DT-Prelim Calcs'!$C$19/'DEPRECATED - DT-Prelim Calcs'!$C$18*3.39*'DEPRECATED - DT-Prelim Calcs'!$C$20</f>
        <v>25.773080821789936</v>
      </c>
      <c r="DQ100" s="46">
        <f t="shared" si="141"/>
        <v>0</v>
      </c>
      <c r="DR100" s="57">
        <f>DP99*'DEPRECATED - DT-Prelim Calcs'!$C$11+DR99</f>
        <v>-214.36236228127638</v>
      </c>
      <c r="DS100" s="57">
        <f>DS99+0.5*DP100*'DEPRECATED - DT-Prelim Calcs'!$C$11^2+DR100*'DEPRECATED - DT-Prelim Calcs'!$C$11</f>
        <v>-109742.99995534855</v>
      </c>
      <c r="DT100" s="57">
        <f>MIN('Drive Train'!$F$35-DN99*'DEPRECATED - DT-Prelim Calcs'!$C$21*'Drive Train'!$F$39,DT99+DN$2)</f>
        <v>6.0759999999999996</v>
      </c>
      <c r="DU100" s="57">
        <f>'Drive Train'!$F$35-DN100*'DEPRECATED - DT-Prelim Calcs'!$C$21*'Drive Train'!$F$39</f>
        <v>6.0759999999999996</v>
      </c>
      <c r="DV100" s="1">
        <f>IF(DS100&gt;='Drive Train'!$F$29,1,0)</f>
        <v>0</v>
      </c>
      <c r="DW100" s="57">
        <f t="shared" si="142"/>
        <v>103.33333333333333</v>
      </c>
      <c r="DX100" s="63">
        <f>DX99+'DEPRECATED - DT-Prelim Calcs'!$C$11</f>
        <v>384</v>
      </c>
      <c r="DY100" s="2">
        <f>EI100/'Drive Train'!$F$35</f>
        <v>0.48999999999999994</v>
      </c>
      <c r="DZ100" s="46">
        <f>EG100*12*60/(PI() * 'Drive Train'!$F$15)/DY$2*DY100</f>
        <v>-42245.145082306379</v>
      </c>
      <c r="EA100" s="2">
        <f>('DEPRECATED - DT-Prelim Calcs'!$C$6*DY100-DZ100)/('DEPRECATED - DT-Prelim Calcs'!$C$6*DY100)*'DEPRECATED - DT-Prelim Calcs'!$C$7*DY100</f>
        <v>20.282363348660109</v>
      </c>
      <c r="EB100" s="57">
        <f>EA100/'DEPRECATED - DT-Prelim Calcs'!$C$7*('DEPRECATED - DT-Prelim Calcs'!$C$8-'DEPRECATED - DT-Prelim Calcs'!$C$9)+'DEPRECATED - DT-Prelim Calcs'!$C$9</f>
        <v>1082.4623309680878</v>
      </c>
      <c r="EC100" s="57">
        <f t="shared" si="111"/>
        <v>93</v>
      </c>
      <c r="ED100" s="2">
        <f t="shared" si="143"/>
        <v>0.96993038185874991</v>
      </c>
      <c r="EE100" s="57">
        <f>ED100*'DEPRECATED - DT-Prelim Calcs'!$C$21/DY$2/'DEPRECATED - DT-Prelim Calcs'!$C$19/'DEPRECATED - DT-Prelim Calcs'!$C$18*3.39*'DEPRECATED - DT-Prelim Calcs'!$C$20</f>
        <v>25.773080821789936</v>
      </c>
      <c r="EF100" s="46">
        <f t="shared" si="144"/>
        <v>0</v>
      </c>
      <c r="EG100" s="57">
        <f>EE99*'DEPRECATED - DT-Prelim Calcs'!$C$11+EG99</f>
        <v>-205.19022486148538</v>
      </c>
      <c r="EH100" s="57">
        <f>EH99+0.5*EE100*'DEPRECATED - DT-Prelim Calcs'!$C$11^2+EG100*'DEPRECATED - DT-Prelim Calcs'!$C$11</f>
        <v>-161435.12628491974</v>
      </c>
      <c r="EI100" s="57">
        <f>MIN('Drive Train'!$F$35-EC99*'DEPRECATED - DT-Prelim Calcs'!$C$21*'Drive Train'!$F$39,EI99+EC$2)</f>
        <v>6.0759999999999996</v>
      </c>
      <c r="EJ100" s="57">
        <f>'Drive Train'!$F$35-EC100*'DEPRECATED - DT-Prelim Calcs'!$C$21*'Drive Train'!$F$39</f>
        <v>6.0759999999999996</v>
      </c>
      <c r="EK100" s="1">
        <f>IF(EH100&gt;='Drive Train'!$F$29,1,0)</f>
        <v>0</v>
      </c>
      <c r="EL100" s="57">
        <f t="shared" si="145"/>
        <v>103.33333333333333</v>
      </c>
      <c r="EM100" s="63">
        <f>EM99+'DEPRECATED - DT-Prelim Calcs'!$C$11</f>
        <v>384</v>
      </c>
      <c r="EN100" s="2">
        <f>EX100/'Drive Train'!$F$35</f>
        <v>0.48999999999999994</v>
      </c>
      <c r="EO100" s="46">
        <f>EV100*12*60/(PI() * 'Drive Train'!$F$15)/EN$2*EN100</f>
        <v>-245115.73564576128</v>
      </c>
      <c r="EP100" s="2">
        <f>('DEPRECATED - DT-Prelim Calcs'!$C$6*EN100-EO100)/('DEPRECATED - DT-Prelim Calcs'!$C$6*EN100)*'DEPRECATED - DT-Prelim Calcs'!$C$7*EN100</f>
        <v>112.01184238391834</v>
      </c>
      <c r="EQ100" s="57">
        <f>EP100/'DEPRECATED - DT-Prelim Calcs'!$C$7*('DEPRECATED - DT-Prelim Calcs'!$C$8-'DEPRECATED - DT-Prelim Calcs'!$C$9)+'DEPRECATED - DT-Prelim Calcs'!$C$9</f>
        <v>5965.8200737994703</v>
      </c>
      <c r="ER100" s="57">
        <f t="shared" si="112"/>
        <v>93</v>
      </c>
      <c r="ES100" s="2">
        <f t="shared" si="146"/>
        <v>0.86507304327942547</v>
      </c>
      <c r="ET100" s="57">
        <f>ES100*'DEPRECATED - DT-Prelim Calcs'!$C$21/EN$2/'DEPRECATED - DT-Prelim Calcs'!$C$19/'DEPRECATED - DT-Prelim Calcs'!$C$18*3.39*'DEPRECATED - DT-Prelim Calcs'!$C$20</f>
        <v>25.773080821789936</v>
      </c>
      <c r="EU100" s="46">
        <f t="shared" si="147"/>
        <v>0</v>
      </c>
      <c r="EV100" s="57">
        <f>ET99*'DEPRECATED - DT-Prelim Calcs'!$C$11+EV99</f>
        <v>-1061.8502404632948</v>
      </c>
      <c r="EW100" s="57">
        <f>EW99+0.5*ET100*'DEPRECATED - DT-Prelim Calcs'!$C$11^2+EV100*'DEPRECATED - DT-Prelim Calcs'!$C$11</f>
        <v>-192689.42908975252</v>
      </c>
      <c r="EX100" s="57">
        <f>MIN('Drive Train'!$F$35-ER99*'DEPRECATED - DT-Prelim Calcs'!$C$21*'Drive Train'!$F$39,EX99+ER$2)</f>
        <v>6.0759999999999996</v>
      </c>
      <c r="EY100" s="57">
        <f>'Drive Train'!$F$35-ER100*'DEPRECATED - DT-Prelim Calcs'!$C$21*'Drive Train'!$F$39</f>
        <v>6.0759999999999996</v>
      </c>
      <c r="EZ100" s="1">
        <f>IF(EW100&gt;='Drive Train'!$F$29,1,0)</f>
        <v>0</v>
      </c>
      <c r="FA100" s="57">
        <f t="shared" si="148"/>
        <v>103.33333333333333</v>
      </c>
      <c r="FB100" s="63">
        <f>FB99+'DEPRECATED - DT-Prelim Calcs'!$C$11</f>
        <v>384</v>
      </c>
      <c r="FC100" s="2">
        <f>FM100/'Drive Train'!$F$35</f>
        <v>0.48999999999999994</v>
      </c>
      <c r="FD100" s="46">
        <f>FK100*12*60/(PI() * 'Drive Train'!$F$15)/FC$2*FC100</f>
        <v>-214495.63364041789</v>
      </c>
      <c r="FE100" s="2">
        <f>('DEPRECATED - DT-Prelim Calcs'!$C$6*FC100-FD100)/('DEPRECATED - DT-Prelim Calcs'!$C$6*FC100)*'DEPRECATED - DT-Prelim Calcs'!$C$7*FC100</f>
        <v>98.166730595385957</v>
      </c>
      <c r="FF100" s="57">
        <f>FE100/'DEPRECATED - DT-Prelim Calcs'!$C$7*('DEPRECATED - DT-Prelim Calcs'!$C$8-'DEPRECATED - DT-Prelim Calcs'!$C$9)+'DEPRECATED - DT-Prelim Calcs'!$C$9</f>
        <v>5228.7545789991782</v>
      </c>
      <c r="FG100" s="57">
        <f t="shared" si="113"/>
        <v>93</v>
      </c>
      <c r="FH100" s="2">
        <f t="shared" si="149"/>
        <v>0.78067567320338405</v>
      </c>
      <c r="FI100" s="57">
        <f>FH100*'DEPRECATED - DT-Prelim Calcs'!$C$21/FC$2/'DEPRECATED - DT-Prelim Calcs'!$C$19/'DEPRECATED - DT-Prelim Calcs'!$C$18*3.39*'DEPRECATED - DT-Prelim Calcs'!$C$20</f>
        <v>25.773080821789936</v>
      </c>
      <c r="FJ100" s="46">
        <f t="shared" si="150"/>
        <v>0</v>
      </c>
      <c r="FK100" s="57">
        <f>FI99*'DEPRECATED - DT-Prelim Calcs'!$C$11+FK99</f>
        <v>-838.54891347912485</v>
      </c>
      <c r="FL100" s="57">
        <f>FL99+0.5*FI100*'DEPRECATED - DT-Prelim Calcs'!$C$11^2+FK100*'DEPRECATED - DT-Prelim Calcs'!$C$11</f>
        <v>-252815.71922222967</v>
      </c>
      <c r="FM100" s="57">
        <f>MIN('Drive Train'!$F$35-FG99*'DEPRECATED - DT-Prelim Calcs'!$C$21*'Drive Train'!$F$39,FM99+FG$2)</f>
        <v>6.0759999999999996</v>
      </c>
      <c r="FN100" s="57">
        <f>'Drive Train'!$F$35-FG100*'DEPRECATED - DT-Prelim Calcs'!$C$21*'Drive Train'!$F$39</f>
        <v>6.0759999999999996</v>
      </c>
      <c r="FO100" s="1">
        <f>IF(FL100&gt;='Drive Train'!$F$29,1,0)</f>
        <v>0</v>
      </c>
      <c r="FP100" s="57">
        <f t="shared" si="151"/>
        <v>103.33333333333333</v>
      </c>
      <c r="FQ100" s="63">
        <f>FQ99+'DEPRECATED - DT-Prelim Calcs'!$C$11</f>
        <v>384</v>
      </c>
      <c r="FR100" s="2">
        <f>GB100/'Drive Train'!$F$35</f>
        <v>0.48999999999999994</v>
      </c>
      <c r="FS100" s="46">
        <f>FZ100*12*60/(PI() * 'Drive Train'!$F$15)/FR$2*FR100</f>
        <v>-308726.21442564164</v>
      </c>
      <c r="FT100" s="2">
        <f>('DEPRECATED - DT-Prelim Calcs'!$C$6*FR100-FS100)/('DEPRECATED - DT-Prelim Calcs'!$C$6*FR100)*'DEPRECATED - DT-Prelim Calcs'!$C$7*FR100</f>
        <v>140.77380370840459</v>
      </c>
      <c r="FU100" s="57">
        <f>FT100/'DEPRECATED - DT-Prelim Calcs'!$C$7*('DEPRECATED - DT-Prelim Calcs'!$C$8-'DEPRECATED - DT-Prelim Calcs'!$C$9)+'DEPRECATED - DT-Prelim Calcs'!$C$9</f>
        <v>7497.0066455553151</v>
      </c>
      <c r="FV100" s="57">
        <f t="shared" si="114"/>
        <v>93</v>
      </c>
      <c r="FW100" s="2">
        <f t="shared" si="152"/>
        <v>0.7112822800297498</v>
      </c>
      <c r="FX100" s="57">
        <f>FW100*'DEPRECATED - DT-Prelim Calcs'!$C$21/FR$2/'DEPRECATED - DT-Prelim Calcs'!$C$19/'DEPRECATED - DT-Prelim Calcs'!$C$18*3.39*'DEPRECATED - DT-Prelim Calcs'!$C$20</f>
        <v>25.773080821789936</v>
      </c>
      <c r="FY100" s="46">
        <f t="shared" si="153"/>
        <v>0</v>
      </c>
      <c r="FZ100" s="57">
        <f>FX99*'DEPRECATED - DT-Prelim Calcs'!$C$11+FZ99</f>
        <v>-1099.6508018256043</v>
      </c>
      <c r="GA100" s="57">
        <f>GA99+0.5*FX100*'DEPRECATED - DT-Prelim Calcs'!$C$11^2+FZ100*'DEPRECATED - DT-Prelim Calcs'!$C$11</f>
        <v>-290422.51903773588</v>
      </c>
      <c r="GB100" s="57">
        <f>MIN('Drive Train'!$F$35-FV99*'DEPRECATED - DT-Prelim Calcs'!$C$21*'Drive Train'!$F$39,GB99+FV$2)</f>
        <v>6.0759999999999996</v>
      </c>
      <c r="GC100" s="57">
        <f>'Drive Train'!$F$35-FV100*'DEPRECATED - DT-Prelim Calcs'!$C$21*'Drive Train'!$F$39</f>
        <v>6.0759999999999996</v>
      </c>
      <c r="GD100" s="1">
        <f>IF(GA100&gt;='Drive Train'!$F$29,1,0)</f>
        <v>0</v>
      </c>
      <c r="GE100" s="57">
        <f t="shared" si="154"/>
        <v>103.33333333333333</v>
      </c>
      <c r="GF100" s="63">
        <f>GF99+'DEPRECATED - DT-Prelim Calcs'!$C$11</f>
        <v>384</v>
      </c>
      <c r="GG100" s="2">
        <f>GQ100/'Drive Train'!$F$35</f>
        <v>0.83548387096774201</v>
      </c>
      <c r="GH100" s="46">
        <f>GO100*12*60/(PI() * 'Drive Train'!$F$15)/GG$2*GG100</f>
        <v>-72780.156775549665</v>
      </c>
      <c r="GI100" s="2">
        <f>('DEPRECATED - DT-Prelim Calcs'!$C$6*GG100-GH100)/('DEPRECATED - DT-Prelim Calcs'!$C$6*GG100)*'DEPRECATED - DT-Prelim Calcs'!$C$7*GG100</f>
        <v>34.921617035050019</v>
      </c>
      <c r="GJ100" s="57">
        <f>GI100/'DEPRECATED - DT-Prelim Calcs'!$C$7*('DEPRECATED - DT-Prelim Calcs'!$C$8-'DEPRECATED - DT-Prelim Calcs'!$C$9)+'DEPRECATED - DT-Prelim Calcs'!$C$9</f>
        <v>1861.8051724468539</v>
      </c>
      <c r="GK100" s="57">
        <f t="shared" si="155"/>
        <v>29.999999999999982</v>
      </c>
      <c r="GL100" s="2">
        <f t="shared" si="156"/>
        <v>0.99579519204165001</v>
      </c>
      <c r="GM100" s="57">
        <f>GL100*'DEPRECATED - DT-Prelim Calcs'!$C$21/GG$2/'DEPRECATED - DT-Prelim Calcs'!$C$19/'DEPRECATED - DT-Prelim Calcs'!$C$18*3.39*'DEPRECATED - DT-Prelim Calcs'!$C$20</f>
        <v>25.773080821789936</v>
      </c>
      <c r="GN100" s="46">
        <f t="shared" si="157"/>
        <v>0</v>
      </c>
      <c r="GO100" s="57">
        <f>GM99*'DEPRECATED - DT-Prelim Calcs'!$C$11+GO99</f>
        <v>-212.85326671016776</v>
      </c>
      <c r="GP100" s="57">
        <f>GP99+0.5*GM100*'DEPRECATED - DT-Prelim Calcs'!$C$11^2+GO100*'DEPRECATED - DT-Prelim Calcs'!$C$11</f>
        <v>-128663.65915497123</v>
      </c>
      <c r="GQ100" s="57">
        <f>MIN('Drive Train'!$F$35-GK99*'DEPRECATED - DT-Prelim Calcs'!$C$21*'Drive Train'!$F$39,GQ99+GK$2)</f>
        <v>10.360000000000001</v>
      </c>
      <c r="GR100" s="57">
        <f>'Drive Train'!$F$35-GK100*'DEPRECATED - DT-Prelim Calcs'!$C$21*'Drive Train'!$F$39</f>
        <v>10.360000000000001</v>
      </c>
      <c r="GS100" s="1">
        <f>IF(GP100&gt;='Drive Train'!$F$29,1,0)</f>
        <v>0</v>
      </c>
      <c r="GT100" s="57">
        <f t="shared" si="158"/>
        <v>33.333333333333314</v>
      </c>
      <c r="GU100" s="63">
        <f>GU99+'DEPRECATED - DT-Prelim Calcs'!$C$11</f>
        <v>384</v>
      </c>
      <c r="GV100" s="2">
        <f>HF100/'Drive Train'!$F$35</f>
        <v>1.0039311490368035</v>
      </c>
      <c r="GW100" s="46">
        <f>HD100*12*60/(PI() * 'Drive Train'!$F$15)/GV$2*GV100</f>
        <v>-14344.064249280384</v>
      </c>
      <c r="GX100" s="2">
        <f>('DEPRECATED - DT-Prelim Calcs'!$C$6*GV100-GW100)/('DEPRECATED - DT-Prelim Calcs'!$C$6*GV100)*'DEPRECATED - DT-Prelim Calcs'!$C$7*GV100</f>
        <v>8.9052517128495641</v>
      </c>
      <c r="GY100" s="57">
        <f>GX100/'DEPRECATED - DT-Prelim Calcs'!$C$7*('DEPRECATED - DT-Prelim Calcs'!$C$8-'DEPRECATED - DT-Prelim Calcs'!$C$9)+'DEPRECATED - DT-Prelim Calcs'!$C$9</f>
        <v>476.78456214049754</v>
      </c>
      <c r="GZ100" s="57">
        <f t="shared" si="115"/>
        <v>33.333333333333314</v>
      </c>
      <c r="HA100" s="2">
        <f t="shared" si="159"/>
        <v>0.99579519204165001</v>
      </c>
      <c r="HB100" s="57">
        <f>HA100*'DEPRECATED - DT-Prelim Calcs'!$C$21/GV$2/'DEPRECATED - DT-Prelim Calcs'!$C$19/'DEPRECATED - DT-Prelim Calcs'!$C$18*3.39*'DEPRECATED - DT-Prelim Calcs'!$C$20</f>
        <v>25.773080821789936</v>
      </c>
      <c r="HC100" s="46">
        <f t="shared" si="160"/>
        <v>0</v>
      </c>
      <c r="HD100" s="57">
        <f>HB99*'DEPRECATED - DT-Prelim Calcs'!$C$11+HD99</f>
        <v>-34.911916948771072</v>
      </c>
      <c r="HE100" s="57">
        <f>HE99+0.5*HB100*'DEPRECATED - DT-Prelim Calcs'!$C$11^2+HD100*'DEPRECATED - DT-Prelim Calcs'!$C$11</f>
        <v>-151809.52559634636</v>
      </c>
      <c r="HF100" s="57">
        <f>MIN('Drive Train'!$F$35-GZ99*'DEPRECATED - DT-Prelim Calcs'!$C$21*'Drive Train'!$F$39,HF99+GZ$2)</f>
        <v>12.448746248056365</v>
      </c>
      <c r="HG100" s="57">
        <f>'Drive Train'!$F$35-GZ100*'DEPRECATED - DT-Prelim Calcs'!$C$21*'Drive Train'!$F$39</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-79273.309291772443</v>
      </c>
      <c r="HM100" s="2">
        <f>('DEPRECATED - DT-Prelim Calcs'!$C$6*HK100-HL100)/('DEPRECATED - DT-Prelim Calcs'!$C$6*HK100)*'DEPRECATED - DT-Prelim Calcs'!$C$7*HK100</f>
        <v>37.769437756591735</v>
      </c>
      <c r="HN100" s="57">
        <f>HM100/'DEPRECATED - DT-Prelim Calcs'!$C$7*('DEPRECATED - DT-Prelim Calcs'!$C$8-'DEPRECATED - DT-Prelim Calcs'!$C$9)+'DEPRECATED - DT-Prelim Calcs'!$C$9</f>
        <v>2013.4132216476016</v>
      </c>
      <c r="HO100" s="57">
        <f t="shared" si="116"/>
        <v>36.66666666666665</v>
      </c>
      <c r="HP100" s="2">
        <f t="shared" si="162"/>
        <v>0.99579519204165001</v>
      </c>
      <c r="HQ100" s="57">
        <f>HP100*'DEPRECATED - DT-Prelim Calcs'!$C$21/HK$2/'DEPRECATED - DT-Prelim Calcs'!$C$19/'DEPRECATED - DT-Prelim Calcs'!$C$18*3.39*'DEPRECATED - DT-Prelim Calcs'!$C$20</f>
        <v>25.773080821789936</v>
      </c>
      <c r="HR100" s="46">
        <f t="shared" si="163"/>
        <v>0</v>
      </c>
      <c r="HS100" s="57">
        <f>HQ99*'DEPRECATED - DT-Prelim Calcs'!$C$11+HS99</f>
        <v>-242.45242172724124</v>
      </c>
      <c r="HT100" s="57">
        <f>HT99+0.5*HQ100*'DEPRECATED - DT-Prelim Calcs'!$C$11^2+HS100*'DEPRECATED - DT-Prelim Calcs'!$C$11</f>
        <v>-169874.51680305702</v>
      </c>
      <c r="HU100" s="57">
        <f>MIN('Drive Train'!$F$35-HO99*'DEPRECATED - DT-Prelim Calcs'!$C$21*'Drive Train'!$F$39,HU99+HO$2)</f>
        <v>9.9066666666666681</v>
      </c>
      <c r="HV100" s="57">
        <f>'Drive Train'!$F$35-HO100*'DEPRECATED - DT-Prelim Calcs'!$C$21*'Drive Train'!$F$39</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-35835.985970632748</v>
      </c>
      <c r="IB100" s="2">
        <f>('DEPRECATED - DT-Prelim Calcs'!$C$6*HZ100-IA100)/('DEPRECATED - DT-Prelim Calcs'!$C$6*HZ100)*'DEPRECATED - DT-Prelim Calcs'!$C$7*HZ100</f>
        <v>18.084868195037053</v>
      </c>
      <c r="IC100" s="57">
        <f>IB100/'DEPRECATED - DT-Prelim Calcs'!$C$7*('DEPRECATED - DT-Prelim Calcs'!$C$8-'DEPRECATED - DT-Prelim Calcs'!$C$9)+'DEPRECATED - DT-Prelim Calcs'!$C$9</f>
        <v>965.47534830840414</v>
      </c>
      <c r="ID100" s="57">
        <f t="shared" si="117"/>
        <v>39.999999999999986</v>
      </c>
      <c r="IE100" s="2">
        <f t="shared" si="165"/>
        <v>0.99579519204165001</v>
      </c>
      <c r="IF100" s="57">
        <f>IE100*'DEPRECATED - DT-Prelim Calcs'!$C$21/HZ$2/'DEPRECATED - DT-Prelim Calcs'!$C$19/'DEPRECATED - DT-Prelim Calcs'!$C$18*3.39*'DEPRECATED - DT-Prelim Calcs'!$C$20</f>
        <v>25.773080821789936</v>
      </c>
      <c r="IG100" s="46">
        <f t="shared" si="166"/>
        <v>0</v>
      </c>
      <c r="IH100" s="57">
        <f>IF99*'DEPRECATED - DT-Prelim Calcs'!$C$11+IH99</f>
        <v>-112.16854566716539</v>
      </c>
      <c r="II100" s="57">
        <f>II99+0.5*IF100*'DEPRECATED - DT-Prelim Calcs'!$C$11^2+IH100*'DEPRECATED - DT-Prelim Calcs'!$C$11</f>
        <v>-188767.85336359966</v>
      </c>
      <c r="IJ100" s="57">
        <f>MIN('Drive Train'!$F$35-ID99*'DEPRECATED - DT-Prelim Calcs'!$C$21*'Drive Train'!$F$39,IJ99+ID$2)</f>
        <v>9.6800000000000015</v>
      </c>
      <c r="IK100" s="57">
        <f>'Drive Train'!$F$35-ID100*'DEPRECATED - DT-Prelim Calcs'!$C$21*'Drive Train'!$F$39</f>
        <v>9.6800000000000015</v>
      </c>
      <c r="IL100" s="1">
        <f>IF(II100&gt;='Drive Train'!$F$29,1,0)</f>
        <v>0</v>
      </c>
      <c r="IM100" s="57">
        <f t="shared" si="167"/>
        <v>44.444444444444429</v>
      </c>
      <c r="IN100" s="63">
        <f>IN99+'DEPRECATED - DT-Prelim Calcs'!$C$11</f>
        <v>384</v>
      </c>
      <c r="IO100" s="2">
        <f>IY100/'Drive Train'!$F$35</f>
        <v>0.76236559139784954</v>
      </c>
      <c r="IP100" s="46">
        <f>IW100*12*60/(PI() * 'Drive Train'!$F$15)/IO$2*IO100</f>
        <v>-159566.36770221184</v>
      </c>
      <c r="IQ100" s="2">
        <f>('DEPRECATED - DT-Prelim Calcs'!$C$6*IO100-IP100)/('DEPRECATED - DT-Prelim Calcs'!$C$6*IO100)*'DEPRECATED - DT-Prelim Calcs'!$C$7*IO100</f>
        <v>73.986446696719199</v>
      </c>
      <c r="IR100" s="57">
        <f>IQ100/'DEPRECATED - DT-Prelim Calcs'!$C$7*('DEPRECATED - DT-Prelim Calcs'!$C$8-'DEPRECATED - DT-Prelim Calcs'!$C$9)+'DEPRECATED - DT-Prelim Calcs'!$C$9</f>
        <v>3941.4805440618561</v>
      </c>
      <c r="IS100" s="57">
        <f t="shared" si="118"/>
        <v>43.333333333333321</v>
      </c>
      <c r="IT100" s="2">
        <f t="shared" si="168"/>
        <v>0.99579519204165001</v>
      </c>
      <c r="IU100" s="57">
        <f>IT100*'DEPRECATED - DT-Prelim Calcs'!$C$21/IO$2/'DEPRECATED - DT-Prelim Calcs'!$C$19/'DEPRECATED - DT-Prelim Calcs'!$C$18*3.39*'DEPRECATED - DT-Prelim Calcs'!$C$20</f>
        <v>25.773080821789936</v>
      </c>
      <c r="IV100" s="46">
        <f t="shared" si="169"/>
        <v>0</v>
      </c>
      <c r="IW100" s="57">
        <f>IU99*'DEPRECATED - DT-Prelim Calcs'!$C$11+IW99</f>
        <v>-511.42679215665703</v>
      </c>
      <c r="IX100" s="57">
        <f>IX99+0.5*IU100*'DEPRECATED - DT-Prelim Calcs'!$C$11^2+IW100*'DEPRECATED - DT-Prelim Calcs'!$C$11</f>
        <v>-173297.3192093657</v>
      </c>
      <c r="IY100" s="57">
        <f>MIN('Drive Train'!$F$35-IS99*'DEPRECATED - DT-Prelim Calcs'!$C$21*'Drive Train'!$F$39,IY99+IS$2)</f>
        <v>9.4533333333333349</v>
      </c>
      <c r="IZ100" s="57">
        <f>'Drive Train'!$F$35-IS100*'DEPRECATED - DT-Prelim Calcs'!$C$21*'Drive Train'!$F$39</f>
        <v>9.4533333333333349</v>
      </c>
      <c r="JA100" s="1">
        <f>IF(IX100&gt;='Drive Train'!$F$29,1,0)</f>
        <v>0</v>
      </c>
      <c r="JB100" s="57">
        <f t="shared" si="170"/>
        <v>48.148148148148138</v>
      </c>
      <c r="JC100" s="63">
        <f>JC99+'DEPRECATED - DT-Prelim Calcs'!$C$11</f>
        <v>384</v>
      </c>
      <c r="JD100" s="2">
        <f>JN100/'Drive Train'!$F$35</f>
        <v>0.74408602150537628</v>
      </c>
      <c r="JE100" s="46">
        <f>JL100*12*60/(PI() * 'Drive Train'!$F$15)/JD$2*JD100</f>
        <v>-37820.981766156139</v>
      </c>
      <c r="JF100" s="2">
        <f>('DEPRECATED - DT-Prelim Calcs'!$C$6*JD100-JE100)/('DEPRECATED - DT-Prelim Calcs'!$C$6*JD100)*'DEPRECATED - DT-Prelim Calcs'!$C$7*JD100</f>
        <v>18.894291600089925</v>
      </c>
      <c r="JG100" s="57">
        <f>JF100/'DEPRECATED - DT-Prelim Calcs'!$C$7*('DEPRECATED - DT-Prelim Calcs'!$C$8-'DEPRECATED - DT-Prelim Calcs'!$C$9)+'DEPRECATED - DT-Prelim Calcs'!$C$9</f>
        <v>1008.5662291666131</v>
      </c>
      <c r="JH100" s="57">
        <f t="shared" si="119"/>
        <v>46.666666666666657</v>
      </c>
      <c r="JI100" s="2">
        <f t="shared" si="171"/>
        <v>0.99579519204165001</v>
      </c>
      <c r="JJ100" s="57">
        <f>JI100*'DEPRECATED - DT-Prelim Calcs'!$C$21/JD$2/'DEPRECATED - DT-Prelim Calcs'!$C$19/'DEPRECATED - DT-Prelim Calcs'!$C$18*3.39*'DEPRECATED - DT-Prelim Calcs'!$C$20</f>
        <v>25.773080821789936</v>
      </c>
      <c r="JK100" s="46">
        <f t="shared" si="172"/>
        <v>0</v>
      </c>
      <c r="JL100" s="57">
        <f>JJ99*'DEPRECATED - DT-Prelim Calcs'!$C$11+JL99</f>
        <v>-124.19812961261947</v>
      </c>
      <c r="JM100" s="57">
        <f>JM99+0.5*JJ100*'DEPRECATED - DT-Prelim Calcs'!$C$11^2+JL100*'DEPRECATED - DT-Prelim Calcs'!$C$11</f>
        <v>-190186.95305094123</v>
      </c>
      <c r="JN100" s="57">
        <f>MIN('Drive Train'!$F$35-JH99*'DEPRECATED - DT-Prelim Calcs'!$C$21*'Drive Train'!$F$39,JN99+JH$2)</f>
        <v>9.2266666666666666</v>
      </c>
      <c r="JO100" s="57">
        <f>'Drive Train'!$F$35-JH100*'DEPRECATED - DT-Prelim Calcs'!$C$21*'Drive Train'!$F$39</f>
        <v>9.2266666666666666</v>
      </c>
      <c r="JP100" s="1">
        <f>IF(JM100&gt;='Drive Train'!$F$29,1,0)</f>
        <v>0</v>
      </c>
      <c r="JQ100" s="57">
        <f>MIN(JG100,'DEPRECATED - DT-Prelim Calcs'!$C$10)*'DEPRECATED - DT-Prelim Calcs'!$C$11*1000/60/60</f>
        <v>103.33333333333333</v>
      </c>
      <c r="JR100" s="63">
        <f>JR99+'DEPRECATED - DT-Prelim Calcs'!$C$11</f>
        <v>384</v>
      </c>
      <c r="JS100" s="2">
        <f>KC100/'Drive Train'!$F$35</f>
        <v>0.72580645161290325</v>
      </c>
      <c r="JT100" s="46">
        <f>KA100*12*60/(PI() * 'Drive Train'!$F$15)/JS$2*JS100</f>
        <v>-120812.17909169692</v>
      </c>
      <c r="JU100" s="2">
        <f>('DEPRECATED - DT-Prelim Calcs'!$C$6*JS100-JT100)/('DEPRECATED - DT-Prelim Calcs'!$C$6*JS100)*'DEPRECATED - DT-Prelim Calcs'!$C$7*JS100</f>
        <v>56.375338315927351</v>
      </c>
      <c r="JV100" s="57">
        <f>JU100/'DEPRECATED - DT-Prelim Calcs'!$C$7*('DEPRECATED - DT-Prelim Calcs'!$C$8-'DEPRECATED - DT-Prelim Calcs'!$C$9)+'DEPRECATED - DT-Prelim Calcs'!$C$9</f>
        <v>3003.9265169848459</v>
      </c>
      <c r="JW100" s="57">
        <f t="shared" si="120"/>
        <v>49.999999999999993</v>
      </c>
      <c r="JX100" s="2">
        <f t="shared" si="173"/>
        <v>0.99579519204165001</v>
      </c>
      <c r="JY100" s="57">
        <f>JX100*'DEPRECATED - DT-Prelim Calcs'!$C$21/JS$2/'DEPRECATED - DT-Prelim Calcs'!$C$19/'DEPRECATED - DT-Prelim Calcs'!$C$18*3.39*'DEPRECATED - DT-Prelim Calcs'!$C$20</f>
        <v>25.773080821789936</v>
      </c>
      <c r="JZ100" s="46">
        <f t="shared" si="174"/>
        <v>0</v>
      </c>
      <c r="KA100" s="57">
        <f>JY99*'DEPRECATED - DT-Prelim Calcs'!$C$11+KA99</f>
        <v>-406.71978263114534</v>
      </c>
      <c r="KB100" s="57">
        <f>KB99+0.5*JY100*'DEPRECATED - DT-Prelim Calcs'!$C$11^2+KA100*'DEPRECATED - DT-Prelim Calcs'!$C$11</f>
        <v>-177736.24275276941</v>
      </c>
      <c r="KC100" s="57">
        <f>MIN('Drive Train'!$F$35-JW99*'DEPRECATED - DT-Prelim Calcs'!$C$21*'Drive Train'!$F$39,KC99+JW$2)</f>
        <v>9</v>
      </c>
      <c r="KD100" s="57">
        <f>'Drive Train'!$F$35-JW100*'DEPRECATED - DT-Prelim Calcs'!$C$21*'Drive Train'!$F$39</f>
        <v>9</v>
      </c>
      <c r="KE100" s="1">
        <f>IF(KB100&gt;='Drive Train'!$F$29,1,0)</f>
        <v>0</v>
      </c>
      <c r="KF100" s="57">
        <f>MIN(JV100,'DEPRECATED - DT-Prelim Calcs'!$C$10)*'DEPRECATED - DT-Prelim Calcs'!$C$11*1000/60/60</f>
        <v>103.33333333333333</v>
      </c>
      <c r="KG100" s="63">
        <f>KG99+'DEPRECATED - DT-Prelim Calcs'!$C$11</f>
        <v>384</v>
      </c>
      <c r="KH100" s="2">
        <f>KR100/'Drive Train'!$F$35</f>
        <v>0.7075268817204301</v>
      </c>
      <c r="KI100" s="46">
        <f>KP100*12*60/(PI() * 'Drive Train'!$F$15)/KH$2*KH100</f>
        <v>-211132.11262539917</v>
      </c>
      <c r="KJ100" s="2">
        <f>('DEPRECATED - DT-Prelim Calcs'!$C$6*KH100-KI100)/('DEPRECATED - DT-Prelim Calcs'!$C$6*KH100)*'DEPRECATED - DT-Prelim Calcs'!$C$7*KH100</f>
        <v>97.170128795680199</v>
      </c>
      <c r="KK100" s="57">
        <f>KJ100/'DEPRECATED - DT-Prelim Calcs'!$C$7*('DEPRECATED - DT-Prelim Calcs'!$C$8-'DEPRECATED - DT-Prelim Calcs'!$C$9)+'DEPRECATED - DT-Prelim Calcs'!$C$9</f>
        <v>5175.6989728156714</v>
      </c>
      <c r="KL100" s="57">
        <f t="shared" si="121"/>
        <v>53.333333333333329</v>
      </c>
      <c r="KM100" s="2">
        <f t="shared" si="175"/>
        <v>0.99579519204165001</v>
      </c>
      <c r="KN100" s="57">
        <f>KM100*'DEPRECATED - DT-Prelim Calcs'!$C$21/KH$2/'DEPRECATED - DT-Prelim Calcs'!$C$19/'DEPRECATED - DT-Prelim Calcs'!$C$18*3.39*'DEPRECATED - DT-Prelim Calcs'!$C$20</f>
        <v>25.773080821789936</v>
      </c>
      <c r="KO100" s="46">
        <f t="shared" si="176"/>
        <v>0</v>
      </c>
      <c r="KP100" s="57">
        <f>KN99*'DEPRECATED - DT-Prelim Calcs'!$C$11+KP99</f>
        <v>-729.14978414135646</v>
      </c>
      <c r="KQ100" s="57">
        <f>KQ99+0.5*KN100*'DEPRECATED - DT-Prelim Calcs'!$C$11^2+KP100*'DEPRECATED - DT-Prelim Calcs'!$C$11</f>
        <v>-203386.78455642355</v>
      </c>
      <c r="KR100" s="57">
        <f>MIN('Drive Train'!$F$35-KL99*'DEPRECATED - DT-Prelim Calcs'!$C$21*'Drive Train'!$F$39,KR99+KL$2)</f>
        <v>8.7733333333333334</v>
      </c>
      <c r="KS100" s="57">
        <f>'Drive Train'!$F$35-KL100*'DEPRECATED - DT-Prelim Calcs'!$C$21*'Drive Train'!$F$39</f>
        <v>8.7733333333333334</v>
      </c>
      <c r="KT100" s="1">
        <f>IF(KQ100&gt;='Drive Train'!$F$29,1,0)</f>
        <v>0</v>
      </c>
      <c r="KU100" s="57">
        <f>MIN(KK100,'DEPRECATED - DT-Prelim Calcs'!$C$10)*'DEPRECATED - DT-Prelim Calcs'!$C$11*1000/60/60</f>
        <v>103.33333333333333</v>
      </c>
      <c r="KV100" s="63">
        <f>KV99+'DEPRECATED - DT-Prelim Calcs'!$C$11</f>
        <v>384</v>
      </c>
      <c r="KW100" s="2">
        <f>LG100/'Drive Train'!$F$35</f>
        <v>0.68924731182795695</v>
      </c>
      <c r="KX100" s="46">
        <f>LE100*12*60/(PI() * 'Drive Train'!$F$15)/KW$2*KW100</f>
        <v>-104940.54974033877</v>
      </c>
      <c r="KY100" s="2">
        <f>('DEPRECATED - DT-Prelim Calcs'!$C$6*KW100-KX100)/('DEPRECATED - DT-Prelim Calcs'!$C$6*KW100)*'DEPRECATED - DT-Prelim Calcs'!$C$7*KW100</f>
        <v>49.110752977268312</v>
      </c>
      <c r="KZ100" s="57">
        <f>KY100/'DEPRECATED - DT-Prelim Calcs'!$C$7*('DEPRECATED - DT-Prelim Calcs'!$C$8-'DEPRECATED - DT-Prelim Calcs'!$C$9)+'DEPRECATED - DT-Prelim Calcs'!$C$9</f>
        <v>2617.1853141010474</v>
      </c>
      <c r="LA100" s="57">
        <f t="shared" si="122"/>
        <v>56.666666666666664</v>
      </c>
      <c r="LB100" s="2">
        <f t="shared" si="177"/>
        <v>0.99579519204165001</v>
      </c>
      <c r="LC100" s="57">
        <f>LB100*'DEPRECATED - DT-Prelim Calcs'!$C$21/KW$2/'DEPRECATED - DT-Prelim Calcs'!$C$19/'DEPRECATED - DT-Prelim Calcs'!$C$18*3.39*'DEPRECATED - DT-Prelim Calcs'!$C$20</f>
        <v>25.773080821789936</v>
      </c>
      <c r="LD100" s="46">
        <f t="shared" si="178"/>
        <v>0</v>
      </c>
      <c r="LE100" s="57">
        <f>LC99*'DEPRECATED - DT-Prelim Calcs'!$C$11+LE99</f>
        <v>-372.02631226083838</v>
      </c>
      <c r="LF100" s="57">
        <f>LF99+0.5*LC100*'DEPRECATED - DT-Prelim Calcs'!$C$11^2+LE100*'DEPRECATED - DT-Prelim Calcs'!$C$11</f>
        <v>-185556.29801140924</v>
      </c>
      <c r="LG100" s="57">
        <f>MIN('Drive Train'!$F$35-LA99*'DEPRECATED - DT-Prelim Calcs'!$C$21*'Drive Train'!$F$39,LG99+LA$2)</f>
        <v>8.5466666666666669</v>
      </c>
      <c r="LH100" s="57">
        <f>'Drive Train'!$F$35-LA100*'DEPRECATED - DT-Prelim Calcs'!$C$21*'Drive Train'!$F$39</f>
        <v>8.5466666666666669</v>
      </c>
      <c r="LI100" s="1">
        <f>IF(LF100&gt;='Drive Train'!$F$29,1,0)</f>
        <v>0</v>
      </c>
      <c r="LJ100" s="57">
        <f>MIN(KZ100,'DEPRECATED - DT-Prelim Calcs'!$C$10)*'DEPRECATED - DT-Prelim Calcs'!$C$11*1000/60/60</f>
        <v>103.33333333333333</v>
      </c>
      <c r="LK100" s="63">
        <f>LK99+'DEPRECATED - DT-Prelim Calcs'!$C$11</f>
        <v>384</v>
      </c>
      <c r="LL100" s="2">
        <f>LV100/'Drive Train'!$F$35</f>
        <v>0.67096774193548392</v>
      </c>
      <c r="LM100" s="46">
        <f>LT100*12*60/(PI() * 'Drive Train'!$F$15)/LL$2*LL100</f>
        <v>13301.423844981291</v>
      </c>
      <c r="LN100" s="2">
        <f>('DEPRECATED - DT-Prelim Calcs'!$C$6*LL100-LM100)/('DEPRECATED - DT-Prelim Calcs'!$C$6*LL100)*'DEPRECATED - DT-Prelim Calcs'!$C$7*LL100</f>
        <v>-4.3973076043003836</v>
      </c>
      <c r="LO100" s="57">
        <f>LN100/'DEPRECATED - DT-Prelim Calcs'!$C$7*('DEPRECATED - DT-Prelim Calcs'!$C$8-'DEPRECATED - DT-Prelim Calcs'!$C$9)+'DEPRECATED - DT-Prelim Calcs'!$C$9</f>
        <v>-231.39733013765112</v>
      </c>
      <c r="LP100" s="57">
        <f t="shared" si="123"/>
        <v>-231.39733013765112</v>
      </c>
      <c r="LQ100" s="2">
        <f t="shared" si="179"/>
        <v>-5.8486875262397957</v>
      </c>
      <c r="LR100" s="57">
        <f>LQ100*'DEPRECATED - DT-Prelim Calcs'!$C$21/LL$2/'DEPRECATED - DT-Prelim Calcs'!$C$19/'DEPRECATED - DT-Prelim Calcs'!$C$18*3.39*'DEPRECATED - DT-Prelim Calcs'!$C$20</f>
        <v>-151.3751999606643</v>
      </c>
      <c r="LS100" s="46">
        <f t="shared" si="180"/>
        <v>1</v>
      </c>
      <c r="LT100" s="57">
        <f>LR99*'DEPRECATED - DT-Prelim Calcs'!$C$11+LT99</f>
        <v>48.439750155491339</v>
      </c>
      <c r="LU100" s="57">
        <f>LU99+0.5*LR100*'DEPRECATED - DT-Prelim Calcs'!$C$11^2+LT100*'DEPRECATED - DT-Prelim Calcs'!$C$11</f>
        <v>-178196.78872739046</v>
      </c>
      <c r="LV100" s="57">
        <f>MIN('Drive Train'!$F$35-LP99*'DEPRECATED - DT-Prelim Calcs'!$C$21*'Drive Train'!$F$39,LV99+LP$2)</f>
        <v>8.32</v>
      </c>
      <c r="LW100" s="57">
        <f>'Drive Train'!$F$35-LP100*'DEPRECATED - DT-Prelim Calcs'!$C$21*'Drive Train'!$F$39</f>
        <v>28.135018449360278</v>
      </c>
      <c r="LX100" s="1">
        <f>IF(LU100&gt;='Drive Train'!$F$29,1,0)</f>
        <v>0</v>
      </c>
      <c r="LY100" s="57">
        <f>MIN(LO100,'DEPRECATED - DT-Prelim Calcs'!$C$10)*'DEPRECATED - DT-Prelim Calcs'!$C$11*1000/60/60</f>
        <v>-257.10814459739015</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Train'!$AA$49 + V100*(1-'Drive Train'!$AA$49))</f>
        <v>0</v>
      </c>
      <c r="W101" s="57">
        <f t="shared" si="96"/>
        <v>0</v>
      </c>
      <c r="X101" s="2">
        <f>MAX(MIN(IF(AND(AI100=1,AG101&lt;0),-1,1)*(W101-$C$9)/($C$8-$C$9)*$C$7-$C$29*AE101/T$2 -  AI100*$C$29/2,X$2),MAX(X$4:X100)*-1)</f>
        <v>-0.2458281045106315</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Train'!$F$39,AG100+W$2)-$C$3,IF(AE100-1&lt;=0,0,IF($C$32=Motors!$C$29,MAX(MAX(AG$4:AG100)*-1,AG100-W$2),MAX(0,MAX(AG$4:AG100)*-1,AG100-W$2))))</f>
        <v>0</v>
      </c>
      <c r="AH101" s="57">
        <f>'Drive Train'!$F$35-ABS(W101)*'DEPRECATED - DT-Prelim Calcs'!$C$21*'Drive Train'!$F$39</f>
        <v>12.4</v>
      </c>
      <c r="AI101" s="1">
        <f>IF(AJ101&gt;='Drive Train'!$F$29,1,0)</f>
        <v>1</v>
      </c>
      <c r="AJ101" s="57">
        <f>AJ100+0.5*Y101*'DEPRECATED - DT-Prelim Calcs'!$C$11^2+AE101*'DEPRECATED - DT-Prelim Calcs'!$C$11</f>
        <v>784.33981740885292</v>
      </c>
      <c r="AK101" s="57">
        <f t="shared" si="181"/>
        <v>0</v>
      </c>
      <c r="AL101" s="63">
        <f>AL100+'DEPRECATED - DT-Prelim Calcs'!$C$11</f>
        <v>388</v>
      </c>
      <c r="AM101" s="2">
        <f>AW101/'Drive Train'!$F$35</f>
        <v>0.88882649239939293</v>
      </c>
      <c r="AN101" s="46">
        <f>AU101*12*60/(PI() * 'Drive Train'!$F$15)/AM$2*AM101</f>
        <v>4007.4131716672614</v>
      </c>
      <c r="AO101" s="2">
        <f>('DEPRECATED - DT-Prelim Calcs'!$C$6*AM101-AN101)/('DEPRECATED - DT-Prelim Calcs'!$C$6*AM101)*'DEPRECATED - DT-Prelim Calcs'!$C$7*AM101</f>
        <v>0.330089530787959</v>
      </c>
      <c r="AP101" s="57">
        <f>AO101/'DEPRECATED - DT-Prelim Calcs'!$C$7*('DEPRECATED - DT-Prelim Calcs'!$C$8-'DEPRECATED - DT-Prelim Calcs'!$C$9)+'DEPRECATED - DT-Prelim Calcs'!$C$9</f>
        <v>20.272816099624539</v>
      </c>
      <c r="AQ101" s="57">
        <f t="shared" si="105"/>
        <v>20.272816099624539</v>
      </c>
      <c r="AR101" s="2">
        <f t="shared" si="125"/>
        <v>7.4360462232192504E-11</v>
      </c>
      <c r="AS101" s="57">
        <f>AR101*'DEPRECATED - DT-Prelim Calcs'!$C$21/AM$2/'DEPRECATED - DT-Prelim Calcs'!$C$19/'DEPRECATED - DT-Prelim Calcs'!$C$18*3.39*'DEPRECATED - DT-Prelim Calcs'!$C$20</f>
        <v>5.38885406501564E-10</v>
      </c>
      <c r="AT101" s="46">
        <f t="shared" si="126"/>
        <v>0</v>
      </c>
      <c r="AU101" s="57">
        <f>AS100*'DEPRECATED - DT-Prelim Calcs'!$C$11+AU100</f>
        <v>39.345448707639257</v>
      </c>
      <c r="AV101" s="57">
        <f>AV100+0.5*AS101*'DEPRECATED - DT-Prelim Calcs'!$C$11^2+AU101*'DEPRECATED - DT-Prelim Calcs'!$C$11</f>
        <v>15223.234923246571</v>
      </c>
      <c r="AW101" s="57">
        <f>MIN('Drive Train'!$F$35-AQ100*'DEPRECATED - DT-Prelim Calcs'!$C$21*'Drive Train'!$F$39,AW100+AQ$2)</f>
        <v>11.021448505752472</v>
      </c>
      <c r="AX101" s="57">
        <f>'Drive Train'!$F$35-AQ101*'DEPRECATED - DT-Prelim Calcs'!$C$21*'Drive Train'!$F$39</f>
        <v>11.021448505225532</v>
      </c>
      <c r="AY101" s="1">
        <f>IF(AV101&gt;='Drive Train'!$F$29,1,0)</f>
        <v>1</v>
      </c>
      <c r="AZ101" s="57">
        <f t="shared" si="127"/>
        <v>22.525351221805046</v>
      </c>
      <c r="BA101" s="63">
        <f>BA100+'DEPRECATED - DT-Prelim Calcs'!$C$11</f>
        <v>388</v>
      </c>
      <c r="BB101" s="2">
        <f>BL101/'Drive Train'!$F$35</f>
        <v>1.315024972646923</v>
      </c>
      <c r="BC101" s="46">
        <f>BJ101*12*60/(PI() * 'Drive Train'!$F$15)/BB$2*BB101</f>
        <v>-3540.8438977466653</v>
      </c>
      <c r="BD101" s="2">
        <f>('DEPRECATED - DT-Prelim Calcs'!$C$6*BB101-BC101)/('DEPRECATED - DT-Prelim Calcs'!$C$6*BB101)*'DEPRECATED - DT-Prelim Calcs'!$C$7*BB101</f>
        <v>4.7702296575442746</v>
      </c>
      <c r="BE101" s="57">
        <f>BD101/'DEPRECATED - DT-Prelim Calcs'!$C$7*('DEPRECATED - DT-Prelim Calcs'!$C$8-'DEPRECATED - DT-Prelim Calcs'!$C$9)+'DEPRECATED - DT-Prelim Calcs'!$C$9</f>
        <v>256.65040044104995</v>
      </c>
      <c r="BF101" s="57">
        <f t="shared" si="106"/>
        <v>93</v>
      </c>
      <c r="BG101" s="2">
        <f t="shared" si="128"/>
        <v>1.8933363324154433</v>
      </c>
      <c r="BH101" s="57">
        <f>BG101*'DEPRECATED - DT-Prelim Calcs'!$C$21/BB$2/'DEPRECATED - DT-Prelim Calcs'!$C$19/'DEPRECATED - DT-Prelim Calcs'!$C$18*3.39*'DEPRECATED - DT-Prelim Calcs'!$C$20</f>
        <v>19.819055495402424</v>
      </c>
      <c r="BI101" s="46">
        <f t="shared" si="129"/>
        <v>0</v>
      </c>
      <c r="BJ101" s="57">
        <f>BH100*'DEPRECATED - DT-Prelim Calcs'!$C$11+BJ100</f>
        <v>-16.267443596496094</v>
      </c>
      <c r="BK101" s="57">
        <f>BK100+0.5*BH101*'DEPRECATED - DT-Prelim Calcs'!$C$11^2+BJ101*'DEPRECATED - DT-Prelim Calcs'!$C$11</f>
        <v>9099.4450119840367</v>
      </c>
      <c r="BL101" s="57">
        <f>MIN('Drive Train'!$F$35-BF100*'DEPRECATED - DT-Prelim Calcs'!$C$21*'Drive Train'!$F$39,BL100+BF$2)</f>
        <v>16.306309660821846</v>
      </c>
      <c r="BM101" s="57">
        <f>'Drive Train'!$F$35-BF101*'DEPRECATED - DT-Prelim Calcs'!$C$21*'Drive Train'!$F$39</f>
        <v>6.0759999999999996</v>
      </c>
      <c r="BN101" s="1">
        <f>IF(BK101&gt;='Drive Train'!$F$29,1,0)</f>
        <v>1</v>
      </c>
      <c r="BO101" s="57">
        <f t="shared" si="130"/>
        <v>103.33333333333333</v>
      </c>
      <c r="BP101" s="63">
        <f>BP100+'DEPRECATED - DT-Prelim Calcs'!$C$11</f>
        <v>388</v>
      </c>
      <c r="BQ101" s="2">
        <f>CA101/'Drive Train'!$F$35</f>
        <v>1.3688358539061913</v>
      </c>
      <c r="BR101" s="46">
        <f>BY101*12*60/(PI() * 'Drive Train'!$F$15)/BQ$2*BQ101</f>
        <v>-19279.17226307045</v>
      </c>
      <c r="BS101" s="2">
        <f>('DEPRECATED - DT-Prelim Calcs'!$C$6*BQ101-BR101)/('DEPRECATED - DT-Prelim Calcs'!$C$6*BQ101)*'DEPRECATED - DT-Prelim Calcs'!$C$7*BQ101</f>
        <v>12.01611863943358</v>
      </c>
      <c r="BT101" s="57">
        <f>BS101/'DEPRECATED - DT-Prelim Calcs'!$C$7*('DEPRECATED - DT-Prelim Calcs'!$C$8-'DEPRECATED - DT-Prelim Calcs'!$C$9)+'DEPRECATED - DT-Prelim Calcs'!$C$9</f>
        <v>642.39627445615281</v>
      </c>
      <c r="BU101" s="57">
        <f t="shared" si="107"/>
        <v>93</v>
      </c>
      <c r="BV101" s="2">
        <f t="shared" si="131"/>
        <v>1.8828060353728675</v>
      </c>
      <c r="BW101" s="57">
        <f>BV101*'DEPRECATED - DT-Prelim Calcs'!$C$21/BQ$2/'DEPRECATED - DT-Prelim Calcs'!$C$19/'DEPRECATED - DT-Prelim Calcs'!$C$18*3.39*'DEPRECATED - DT-Prelim Calcs'!$C$20</f>
        <v>25.773080821789936</v>
      </c>
      <c r="BX101" s="46">
        <f t="shared" si="132"/>
        <v>0</v>
      </c>
      <c r="BY101" s="57">
        <f>BW100*'DEPRECATED - DT-Prelim Calcs'!$C$11+BY100</f>
        <v>-65.069575229065848</v>
      </c>
      <c r="BZ101" s="57">
        <f>BZ100+0.5*BW101*'DEPRECATED - DT-Prelim Calcs'!$C$11^2+BY101*'DEPRECATED - DT-Prelim Calcs'!$C$11</f>
        <v>-7400.319752268626</v>
      </c>
      <c r="CA101" s="57">
        <f>MIN('Drive Train'!$F$35-BU100*'DEPRECATED - DT-Prelim Calcs'!$C$21*'Drive Train'!$F$39,CA100+BU$2)</f>
        <v>16.973564588436773</v>
      </c>
      <c r="CB101" s="57">
        <f>'Drive Train'!$F$35-BU101*'DEPRECATED - DT-Prelim Calcs'!$C$21*'Drive Train'!$F$39</f>
        <v>6.0759999999999996</v>
      </c>
      <c r="CC101" s="1">
        <f>IF(BZ101&gt;='Drive Train'!$F$29,1,0)</f>
        <v>0</v>
      </c>
      <c r="CD101" s="57">
        <f t="shared" si="133"/>
        <v>103.33333333333333</v>
      </c>
      <c r="CE101" s="63">
        <f>CE100+'DEPRECATED - DT-Prelim Calcs'!$C$11</f>
        <v>388</v>
      </c>
      <c r="CF101" s="2">
        <f>CP101/'Drive Train'!$F$35</f>
        <v>0.48999999999999994</v>
      </c>
      <c r="CG101" s="46">
        <f>CN101*12*60/(PI() * 'Drive Train'!$F$15)/CF$2*CF101</f>
        <v>7537.1598550485023</v>
      </c>
      <c r="CH101" s="2">
        <f>('DEPRECATED - DT-Prelim Calcs'!$C$6*CF101-CG101)/('DEPRECATED - DT-Prelim Calcs'!$C$6*CF101)*'DEPRECATED - DT-Prelim Calcs'!$C$7*CF101</f>
        <v>-2.2270840995622687</v>
      </c>
      <c r="CI101" s="57">
        <f>CH101/'DEPRECATED - DT-Prelim Calcs'!$C$7*('DEPRECATED - DT-Prelim Calcs'!$C$8-'DEPRECATED - DT-Prelim Calcs'!$C$9)+'DEPRECATED - DT-Prelim Calcs'!$C$9</f>
        <v>-115.86219500989174</v>
      </c>
      <c r="CJ101" s="57">
        <f t="shared" si="108"/>
        <v>-115.86219500989174</v>
      </c>
      <c r="CK101" s="2">
        <f t="shared" si="134"/>
        <v>-3.3532341637725311</v>
      </c>
      <c r="CL101" s="57">
        <f>CK101*'DEPRECATED - DT-Prelim Calcs'!$C$21/CF$2/'DEPRECATED - DT-Prelim Calcs'!$C$19/'DEPRECATED - DT-Prelim Calcs'!$C$18*3.39*'DEPRECATED - DT-Prelim Calcs'!$C$20</f>
        <v>-56.701560248417209</v>
      </c>
      <c r="CM101" s="46">
        <f t="shared" si="135"/>
        <v>1</v>
      </c>
      <c r="CN101" s="57">
        <f>CL100*'DEPRECATED - DT-Prelim Calcs'!$C$11+CN100</f>
        <v>57.5283917141698</v>
      </c>
      <c r="CO101" s="57">
        <f>CO100+0.5*CL101*'DEPRECATED - DT-Prelim Calcs'!$C$11^2+CN101*'DEPRECATED - DT-Prelim Calcs'!$C$11</f>
        <v>-27887.556977585427</v>
      </c>
      <c r="CP101" s="57">
        <f>MIN('Drive Train'!$F$35-CJ100*'DEPRECATED - DT-Prelim Calcs'!$C$21*'Drive Train'!$F$39,CP100+CJ$2)</f>
        <v>6.0759999999999996</v>
      </c>
      <c r="CQ101" s="57">
        <f>'Drive Train'!$F$35-CJ101*'DEPRECATED - DT-Prelim Calcs'!$C$21*'Drive Train'!$F$39</f>
        <v>20.278629260672638</v>
      </c>
      <c r="CR101" s="1">
        <f>IF(CO101&gt;='Drive Train'!$F$29,1,0)</f>
        <v>0</v>
      </c>
      <c r="CS101" s="57">
        <f t="shared" si="136"/>
        <v>-128.73577223321303</v>
      </c>
      <c r="CT101" s="63">
        <f>CT100+'DEPRECATED - DT-Prelim Calcs'!$C$11</f>
        <v>388</v>
      </c>
      <c r="CU101" s="2">
        <f>DE101/'Drive Train'!$F$35</f>
        <v>0.48999999999999994</v>
      </c>
      <c r="CV101" s="46">
        <f>DC101*12*60/(PI() * 'Drive Train'!$F$15)/CU$2*CU101</f>
        <v>-1850.2060692611306</v>
      </c>
      <c r="CW101" s="2">
        <f>('DEPRECATED - DT-Prelim Calcs'!$C$6*CU101-CV101)/('DEPRECATED - DT-Prelim Calcs'!$C$6*CU101)*'DEPRECATED - DT-Prelim Calcs'!$C$7*CU101</f>
        <v>2.0174847330055017</v>
      </c>
      <c r="CX101" s="57">
        <f>CW101/'DEPRECATED - DT-Prelim Calcs'!$C$7*('DEPRECATED - DT-Prelim Calcs'!$C$8-'DEPRECATED - DT-Prelim Calcs'!$C$9)+'DEPRECATED - DT-Prelim Calcs'!$C$9</f>
        <v>110.1038552882182</v>
      </c>
      <c r="CY101" s="57">
        <f t="shared" si="109"/>
        <v>93</v>
      </c>
      <c r="CZ101" s="2">
        <f t="shared" si="137"/>
        <v>1.2803081040535502</v>
      </c>
      <c r="DA101" s="57">
        <f>CZ101*'DEPRECATED - DT-Prelim Calcs'!$C$21/CU$2/'DEPRECATED - DT-Prelim Calcs'!$C$19/'DEPRECATED - DT-Prelim Calcs'!$C$18*3.39*'DEPRECATED - DT-Prelim Calcs'!$C$20</f>
        <v>25.773080821789936</v>
      </c>
      <c r="DB101" s="46">
        <f t="shared" si="138"/>
        <v>0</v>
      </c>
      <c r="DC101" s="57">
        <f>DA100*'DEPRECATED - DT-Prelim Calcs'!$C$11+DC100</f>
        <v>-11.862436315955136</v>
      </c>
      <c r="DD101" s="57">
        <f>DD100+0.5*DA101*'DEPRECATED - DT-Prelim Calcs'!$C$11^2+DC101*'DEPRECATED - DT-Prelim Calcs'!$C$11</f>
        <v>-51282.622854214409</v>
      </c>
      <c r="DE101" s="57">
        <f>MIN('Drive Train'!$F$35-CY100*'DEPRECATED - DT-Prelim Calcs'!$C$21*'Drive Train'!$F$39,DE100+CY$2)</f>
        <v>6.0759999999999996</v>
      </c>
      <c r="DF101" s="57">
        <f>'Drive Train'!$F$35-CY101*'DEPRECATED - DT-Prelim Calcs'!$C$21*'Drive Train'!$F$39</f>
        <v>6.0759999999999996</v>
      </c>
      <c r="DG101" s="1">
        <f>IF(DD101&gt;='Drive Train'!$F$29,1,0)</f>
        <v>0</v>
      </c>
      <c r="DH101" s="57">
        <f t="shared" si="139"/>
        <v>103.33333333333333</v>
      </c>
      <c r="DI101" s="63">
        <f>DI100+'DEPRECATED - DT-Prelim Calcs'!$C$11</f>
        <v>388</v>
      </c>
      <c r="DJ101" s="2">
        <f>DT101/'Drive Train'!$F$35</f>
        <v>0.48999999999999994</v>
      </c>
      <c r="DK101" s="46">
        <f>DR101*12*60/(PI() * 'Drive Train'!$F$15)/DJ$2*DJ101</f>
        <v>-20131.792099776816</v>
      </c>
      <c r="DL101" s="2">
        <f>('DEPRECATED - DT-Prelim Calcs'!$C$6*DJ101-DK101)/('DEPRECATED - DT-Prelim Calcs'!$C$6*DJ101)*'DEPRECATED - DT-Prelim Calcs'!$C$7*DJ101</f>
        <v>10.283642769317472</v>
      </c>
      <c r="DM101" s="57">
        <f>DL101/'DEPRECATED - DT-Prelim Calcs'!$C$7*('DEPRECATED - DT-Prelim Calcs'!$C$8-'DEPRECATED - DT-Prelim Calcs'!$C$9)+'DEPRECATED - DT-Prelim Calcs'!$C$9</f>
        <v>550.16529763627875</v>
      </c>
      <c r="DN101" s="57">
        <f t="shared" si="110"/>
        <v>93</v>
      </c>
      <c r="DO101" s="2">
        <f t="shared" si="140"/>
        <v>1.1037138828047846</v>
      </c>
      <c r="DP101" s="57">
        <f>DO101*'DEPRECATED - DT-Prelim Calcs'!$C$21/DJ$2/'DEPRECATED - DT-Prelim Calcs'!$C$19/'DEPRECATED - DT-Prelim Calcs'!$C$18*3.39*'DEPRECATED - DT-Prelim Calcs'!$C$20</f>
        <v>25.773080821789936</v>
      </c>
      <c r="DQ101" s="46">
        <f t="shared" si="141"/>
        <v>0</v>
      </c>
      <c r="DR101" s="57">
        <f>DP100*'DEPRECATED - DT-Prelim Calcs'!$C$11+DR100</f>
        <v>-111.27003899411663</v>
      </c>
      <c r="DS101" s="57">
        <f>DS100+0.5*DP101*'DEPRECATED - DT-Prelim Calcs'!$C$11^2+DR101*'DEPRECATED - DT-Prelim Calcs'!$C$11</f>
        <v>-109981.89546475071</v>
      </c>
      <c r="DT101" s="57">
        <f>MIN('Drive Train'!$F$35-DN100*'DEPRECATED - DT-Prelim Calcs'!$C$21*'Drive Train'!$F$39,DT100+DN$2)</f>
        <v>6.0759999999999996</v>
      </c>
      <c r="DU101" s="57">
        <f>'Drive Train'!$F$35-DN101*'DEPRECATED - DT-Prelim Calcs'!$C$21*'Drive Train'!$F$39</f>
        <v>6.0759999999999996</v>
      </c>
      <c r="DV101" s="1">
        <f>IF(DS101&gt;='Drive Train'!$F$29,1,0)</f>
        <v>0</v>
      </c>
      <c r="DW101" s="57">
        <f t="shared" si="142"/>
        <v>103.33333333333333</v>
      </c>
      <c r="DX101" s="63">
        <f>DX100+'DEPRECATED - DT-Prelim Calcs'!$C$11</f>
        <v>388</v>
      </c>
      <c r="DY101" s="2">
        <f>EI101/'Drive Train'!$F$35</f>
        <v>0.48999999999999994</v>
      </c>
      <c r="DZ101" s="46">
        <f>EG101*12*60/(PI() * 'Drive Train'!$F$15)/DY$2*DY101</f>
        <v>-21020.205360747714</v>
      </c>
      <c r="EA101" s="2">
        <f>('DEPRECATED - DT-Prelim Calcs'!$C$6*DY101-DZ101)/('DEPRECATED - DT-Prelim Calcs'!$C$6*DY101)*'DEPRECATED - DT-Prelim Calcs'!$C$7*DY101</f>
        <v>10.685345575872795</v>
      </c>
      <c r="EB101" s="57">
        <f>EA101/'DEPRECATED - DT-Prelim Calcs'!$C$7*('DEPRECATED - DT-Prelim Calcs'!$C$8-'DEPRECATED - DT-Prelim Calcs'!$C$9)+'DEPRECATED - DT-Prelim Calcs'!$C$9</f>
        <v>571.55055493131931</v>
      </c>
      <c r="EC101" s="57">
        <f t="shared" si="111"/>
        <v>93</v>
      </c>
      <c r="ED101" s="2">
        <f t="shared" si="143"/>
        <v>0.96993038185874991</v>
      </c>
      <c r="EE101" s="57">
        <f>ED101*'DEPRECATED - DT-Prelim Calcs'!$C$21/DY$2/'DEPRECATED - DT-Prelim Calcs'!$C$19/'DEPRECATED - DT-Prelim Calcs'!$C$18*3.39*'DEPRECATED - DT-Prelim Calcs'!$C$20</f>
        <v>25.773080821789936</v>
      </c>
      <c r="EF101" s="46">
        <f t="shared" si="144"/>
        <v>0</v>
      </c>
      <c r="EG101" s="57">
        <f>EE100*'DEPRECATED - DT-Prelim Calcs'!$C$11+EG100</f>
        <v>-102.09790157432563</v>
      </c>
      <c r="EH101" s="57">
        <f>EH100+0.5*EE101*'DEPRECATED - DT-Prelim Calcs'!$C$11^2+EG101*'DEPRECATED - DT-Prelim Calcs'!$C$11</f>
        <v>-161637.33324464274</v>
      </c>
      <c r="EI101" s="57">
        <f>MIN('Drive Train'!$F$35-EC100*'DEPRECATED - DT-Prelim Calcs'!$C$21*'Drive Train'!$F$39,EI100+EC$2)</f>
        <v>6.0759999999999996</v>
      </c>
      <c r="EJ101" s="57">
        <f>'Drive Train'!$F$35-EC101*'DEPRECATED - DT-Prelim Calcs'!$C$21*'Drive Train'!$F$39</f>
        <v>6.0759999999999996</v>
      </c>
      <c r="EK101" s="1">
        <f>IF(EH101&gt;='Drive Train'!$F$29,1,0)</f>
        <v>0</v>
      </c>
      <c r="EL101" s="57">
        <f t="shared" si="145"/>
        <v>103.33333333333333</v>
      </c>
      <c r="EM101" s="63">
        <f>EM100+'DEPRECATED - DT-Prelim Calcs'!$C$11</f>
        <v>388</v>
      </c>
      <c r="EN101" s="2">
        <f>EX101/'Drive Train'!$F$35</f>
        <v>0.48999999999999994</v>
      </c>
      <c r="EO101" s="46">
        <f>EV101*12*60/(PI() * 'Drive Train'!$F$15)/EN$2*EN101</f>
        <v>-221318.07595795306</v>
      </c>
      <c r="EP101" s="2">
        <f>('DEPRECATED - DT-Prelim Calcs'!$C$6*EN101-EO101)/('DEPRECATED - DT-Prelim Calcs'!$C$6*EN101)*'DEPRECATED - DT-Prelim Calcs'!$C$7*EN101</f>
        <v>101.25154972958103</v>
      </c>
      <c r="EQ101" s="57">
        <f>EP101/'DEPRECATED - DT-Prelim Calcs'!$C$7*('DEPRECATED - DT-Prelim Calcs'!$C$8-'DEPRECATED - DT-Prelim Calcs'!$C$9)+'DEPRECATED - DT-Prelim Calcs'!$C$9</f>
        <v>5392.9795976370315</v>
      </c>
      <c r="ER101" s="57">
        <f t="shared" si="112"/>
        <v>93</v>
      </c>
      <c r="ES101" s="2">
        <f t="shared" si="146"/>
        <v>0.86507304327942547</v>
      </c>
      <c r="ET101" s="57">
        <f>ES101*'DEPRECATED - DT-Prelim Calcs'!$C$21/EN$2/'DEPRECATED - DT-Prelim Calcs'!$C$19/'DEPRECATED - DT-Prelim Calcs'!$C$18*3.39*'DEPRECATED - DT-Prelim Calcs'!$C$20</f>
        <v>25.773080821789936</v>
      </c>
      <c r="EU101" s="46">
        <f t="shared" si="147"/>
        <v>0</v>
      </c>
      <c r="EV101" s="57">
        <f>ET100*'DEPRECATED - DT-Prelim Calcs'!$C$11+EV100</f>
        <v>-958.75791717613504</v>
      </c>
      <c r="EW101" s="57">
        <f>EW100+0.5*ET101*'DEPRECATED - DT-Prelim Calcs'!$C$11^2+EV101*'DEPRECATED - DT-Prelim Calcs'!$C$11</f>
        <v>-196318.27611188273</v>
      </c>
      <c r="EX101" s="57">
        <f>MIN('Drive Train'!$F$35-ER100*'DEPRECATED - DT-Prelim Calcs'!$C$21*'Drive Train'!$F$39,EX100+ER$2)</f>
        <v>6.0759999999999996</v>
      </c>
      <c r="EY101" s="57">
        <f>'Drive Train'!$F$35-ER101*'DEPRECATED - DT-Prelim Calcs'!$C$21*'Drive Train'!$F$39</f>
        <v>6.0759999999999996</v>
      </c>
      <c r="EZ101" s="1">
        <f>IF(EW101&gt;='Drive Train'!$F$29,1,0)</f>
        <v>0</v>
      </c>
      <c r="FA101" s="57">
        <f t="shared" si="148"/>
        <v>103.33333333333333</v>
      </c>
      <c r="FB101" s="63">
        <f>FB100+'DEPRECATED - DT-Prelim Calcs'!$C$11</f>
        <v>388</v>
      </c>
      <c r="FC101" s="2">
        <f>FM101/'Drive Train'!$F$35</f>
        <v>0.48999999999999994</v>
      </c>
      <c r="FD101" s="46">
        <f>FK101*12*60/(PI() * 'Drive Train'!$F$15)/FC$2*FC101</f>
        <v>-188125.25398636019</v>
      </c>
      <c r="FE101" s="2">
        <f>('DEPRECATED - DT-Prelim Calcs'!$C$6*FC101-FD101)/('DEPRECATED - DT-Prelim Calcs'!$C$6*FC101)*'DEPRECATED - DT-Prelim Calcs'!$C$7*FC101</f>
        <v>86.243163059498698</v>
      </c>
      <c r="FF101" s="57">
        <f>FE101/'DEPRECATED - DT-Prelim Calcs'!$C$7*('DEPRECATED - DT-Prelim Calcs'!$C$8-'DEPRECATED - DT-Prelim Calcs'!$C$9)+'DEPRECATED - DT-Prelim Calcs'!$C$9</f>
        <v>4593.9854027110714</v>
      </c>
      <c r="FG101" s="57">
        <f t="shared" si="113"/>
        <v>93</v>
      </c>
      <c r="FH101" s="2">
        <f t="shared" si="149"/>
        <v>0.78067567320338405</v>
      </c>
      <c r="FI101" s="57">
        <f>FH101*'DEPRECATED - DT-Prelim Calcs'!$C$21/FC$2/'DEPRECATED - DT-Prelim Calcs'!$C$19/'DEPRECATED - DT-Prelim Calcs'!$C$18*3.39*'DEPRECATED - DT-Prelim Calcs'!$C$20</f>
        <v>25.773080821789936</v>
      </c>
      <c r="FJ101" s="46">
        <f t="shared" si="150"/>
        <v>0</v>
      </c>
      <c r="FK101" s="57">
        <f>FI100*'DEPRECATED - DT-Prelim Calcs'!$C$11+FK100</f>
        <v>-735.45659019196512</v>
      </c>
      <c r="FL101" s="57">
        <f>FL100+0.5*FI101*'DEPRECATED - DT-Prelim Calcs'!$C$11^2+FK101*'DEPRECATED - DT-Prelim Calcs'!$C$11</f>
        <v>-255551.36093642321</v>
      </c>
      <c r="FM101" s="57">
        <f>MIN('Drive Train'!$F$35-FG100*'DEPRECATED - DT-Prelim Calcs'!$C$21*'Drive Train'!$F$39,FM100+FG$2)</f>
        <v>6.0759999999999996</v>
      </c>
      <c r="FN101" s="57">
        <f>'Drive Train'!$F$35-FG101*'DEPRECATED - DT-Prelim Calcs'!$C$21*'Drive Train'!$F$39</f>
        <v>6.0759999999999996</v>
      </c>
      <c r="FO101" s="1">
        <f>IF(FL101&gt;='Drive Train'!$F$29,1,0)</f>
        <v>0</v>
      </c>
      <c r="FP101" s="57">
        <f t="shared" si="151"/>
        <v>103.33333333333333</v>
      </c>
      <c r="FQ101" s="63">
        <f>FQ100+'DEPRECATED - DT-Prelim Calcs'!$C$11</f>
        <v>388</v>
      </c>
      <c r="FR101" s="2">
        <f>GB101/'Drive Train'!$F$35</f>
        <v>0.48999999999999994</v>
      </c>
      <c r="FS101" s="46">
        <f>FZ101*12*60/(PI() * 'Drive Train'!$F$15)/FR$2*FR101</f>
        <v>-279783.11480533442</v>
      </c>
      <c r="FT101" s="2">
        <f>('DEPRECATED - DT-Prelim Calcs'!$C$6*FR101-FS101)/('DEPRECATED - DT-Prelim Calcs'!$C$6*FR101)*'DEPRECATED - DT-Prelim Calcs'!$C$7*FR101</f>
        <v>127.68696129096735</v>
      </c>
      <c r="FU101" s="57">
        <f>FT101/'DEPRECATED - DT-Prelim Calcs'!$C$7*('DEPRECATED - DT-Prelim Calcs'!$C$8-'DEPRECATED - DT-Prelim Calcs'!$C$9)+'DEPRECATED - DT-Prelim Calcs'!$C$9</f>
        <v>6800.3087691415394</v>
      </c>
      <c r="FV101" s="57">
        <f t="shared" si="114"/>
        <v>93</v>
      </c>
      <c r="FW101" s="2">
        <f t="shared" si="152"/>
        <v>0.7112822800297498</v>
      </c>
      <c r="FX101" s="57">
        <f>FW101*'DEPRECATED - DT-Prelim Calcs'!$C$21/FR$2/'DEPRECATED - DT-Prelim Calcs'!$C$19/'DEPRECATED - DT-Prelim Calcs'!$C$18*3.39*'DEPRECATED - DT-Prelim Calcs'!$C$20</f>
        <v>25.773080821789936</v>
      </c>
      <c r="FY101" s="46">
        <f t="shared" si="153"/>
        <v>0</v>
      </c>
      <c r="FZ101" s="57">
        <f>FX100*'DEPRECATED - DT-Prelim Calcs'!$C$11+FZ100</f>
        <v>-996.55847853844455</v>
      </c>
      <c r="GA101" s="57">
        <f>GA100+0.5*FX101*'DEPRECATED - DT-Prelim Calcs'!$C$11^2+FZ101*'DEPRECATED - DT-Prelim Calcs'!$C$11</f>
        <v>-294202.56830531533</v>
      </c>
      <c r="GB101" s="57">
        <f>MIN('Drive Train'!$F$35-FV100*'DEPRECATED - DT-Prelim Calcs'!$C$21*'Drive Train'!$F$39,GB100+FV$2)</f>
        <v>6.0759999999999996</v>
      </c>
      <c r="GC101" s="57">
        <f>'Drive Train'!$F$35-FV101*'DEPRECATED - DT-Prelim Calcs'!$C$21*'Drive Train'!$F$39</f>
        <v>6.0759999999999996</v>
      </c>
      <c r="GD101" s="1">
        <f>IF(GA101&gt;='Drive Train'!$F$29,1,0)</f>
        <v>0</v>
      </c>
      <c r="GE101" s="57">
        <f t="shared" si="154"/>
        <v>103.33333333333333</v>
      </c>
      <c r="GF101" s="63">
        <f>GF100+'DEPRECATED - DT-Prelim Calcs'!$C$11</f>
        <v>388</v>
      </c>
      <c r="GG101" s="2">
        <f>GQ101/'Drive Train'!$F$35</f>
        <v>0.83548387096774201</v>
      </c>
      <c r="GH101" s="46">
        <f>GO101*12*60/(PI() * 'Drive Train'!$F$15)/GG$2*GG101</f>
        <v>-37530.167112897601</v>
      </c>
      <c r="GI101" s="2">
        <f>('DEPRECATED - DT-Prelim Calcs'!$C$6*GG101-GH101)/('DEPRECATED - DT-Prelim Calcs'!$C$6*GG101)*'DEPRECATED - DT-Prelim Calcs'!$C$7*GG101</f>
        <v>18.983066362068513</v>
      </c>
      <c r="GJ101" s="57">
        <f>GI101/'DEPRECATED - DT-Prelim Calcs'!$C$7*('DEPRECATED - DT-Prelim Calcs'!$C$8-'DEPRECATED - DT-Prelim Calcs'!$C$9)+'DEPRECATED - DT-Prelim Calcs'!$C$9</f>
        <v>1013.2922880719461</v>
      </c>
      <c r="GK101" s="57">
        <f t="shared" si="155"/>
        <v>29.999999999999982</v>
      </c>
      <c r="GL101" s="2">
        <f t="shared" si="156"/>
        <v>0.99579519204165001</v>
      </c>
      <c r="GM101" s="57">
        <f>GL101*'DEPRECATED - DT-Prelim Calcs'!$C$21/GG$2/'DEPRECATED - DT-Prelim Calcs'!$C$19/'DEPRECATED - DT-Prelim Calcs'!$C$18*3.39*'DEPRECATED - DT-Prelim Calcs'!$C$20</f>
        <v>25.773080821789936</v>
      </c>
      <c r="GN101" s="46">
        <f t="shared" si="157"/>
        <v>0</v>
      </c>
      <c r="GO101" s="57">
        <f>GM100*'DEPRECATED - DT-Prelim Calcs'!$C$11+GO100</f>
        <v>-109.76094342300802</v>
      </c>
      <c r="GP101" s="57">
        <f>GP100+0.5*GM101*'DEPRECATED - DT-Prelim Calcs'!$C$11^2+GO101*'DEPRECATED - DT-Prelim Calcs'!$C$11</f>
        <v>-128896.51828208895</v>
      </c>
      <c r="GQ101" s="57">
        <f>MIN('Drive Train'!$F$35-GK100*'DEPRECATED - DT-Prelim Calcs'!$C$21*'Drive Train'!$F$39,GQ100+GK$2)</f>
        <v>10.360000000000001</v>
      </c>
      <c r="GR101" s="57">
        <f>'Drive Train'!$F$35-GK101*'DEPRECATED - DT-Prelim Calcs'!$C$21*'Drive Train'!$F$39</f>
        <v>10.360000000000001</v>
      </c>
      <c r="GS101" s="1">
        <f>IF(GP101&gt;='Drive Train'!$F$29,1,0)</f>
        <v>0</v>
      </c>
      <c r="GT101" s="57">
        <f t="shared" si="158"/>
        <v>33.333333333333314</v>
      </c>
      <c r="GU101" s="63">
        <f>GU100+'DEPRECATED - DT-Prelim Calcs'!$C$11</f>
        <v>388</v>
      </c>
      <c r="GV101" s="2">
        <f>HF101/'Drive Train'!$F$35</f>
        <v>0.81720430107526887</v>
      </c>
      <c r="GW101" s="46">
        <f>HD101*12*60/(PI() * 'Drive Train'!$F$15)/GV$2*GV101</f>
        <v>22802.623976914558</v>
      </c>
      <c r="GX101" s="2">
        <f>('DEPRECATED - DT-Prelim Calcs'!$C$6*GV101-GW101)/('DEPRECATED - DT-Prelim Calcs'!$C$6*GV101)*'DEPRECATED - DT-Prelim Calcs'!$C$7*GV101</f>
        <v>-8.3409173312874163</v>
      </c>
      <c r="GY101" s="57">
        <f>GX101/'DEPRECATED - DT-Prelim Calcs'!$C$7*('DEPRECATED - DT-Prelim Calcs'!$C$8-'DEPRECATED - DT-Prelim Calcs'!$C$9)+'DEPRECATED - DT-Prelim Calcs'!$C$9</f>
        <v>-441.34136664073679</v>
      </c>
      <c r="GZ101" s="57">
        <f t="shared" si="115"/>
        <v>-441.34136664073679</v>
      </c>
      <c r="HA101" s="2">
        <f t="shared" si="159"/>
        <v>-10.383778256696008</v>
      </c>
      <c r="HB101" s="57">
        <f>HA101*'DEPRECATED - DT-Prelim Calcs'!$C$21/GV$2/'DEPRECATED - DT-Prelim Calcs'!$C$19/'DEPRECATED - DT-Prelim Calcs'!$C$18*3.39*'DEPRECATED - DT-Prelim Calcs'!$C$20</f>
        <v>-268.75200682248089</v>
      </c>
      <c r="HC101" s="46">
        <f t="shared" si="160"/>
        <v>1</v>
      </c>
      <c r="HD101" s="57">
        <f>HB100*'DEPRECATED - DT-Prelim Calcs'!$C$11+HD100</f>
        <v>68.180406338388678</v>
      </c>
      <c r="HE101" s="57">
        <f>HE100+0.5*HB101*'DEPRECATED - DT-Prelim Calcs'!$C$11^2+HD101*'DEPRECATED - DT-Prelim Calcs'!$C$11</f>
        <v>-153686.82002557264</v>
      </c>
      <c r="HF101" s="57">
        <f>MIN('Drive Train'!$F$35-GZ100*'DEPRECATED - DT-Prelim Calcs'!$C$21*'Drive Train'!$F$39,HF100+GZ$2)</f>
        <v>10.133333333333335</v>
      </c>
      <c r="HG101" s="57">
        <f>'Drive Train'!$F$35-GZ101*'DEPRECATED - DT-Prelim Calcs'!$C$21*'Drive Train'!$F$39</f>
        <v>42.411212931570105</v>
      </c>
      <c r="HH101" s="1">
        <f>IF(HE101&gt;='Drive Train'!$F$29,1,0)</f>
        <v>0</v>
      </c>
      <c r="HI101" s="57">
        <f t="shared" si="161"/>
        <v>-490.37929626748536</v>
      </c>
      <c r="HJ101" s="63">
        <f>HJ100+'DEPRECATED - DT-Prelim Calcs'!$C$11</f>
        <v>388</v>
      </c>
      <c r="HK101" s="2">
        <f>HU101/'Drive Train'!$F$35</f>
        <v>0.79892473118279583</v>
      </c>
      <c r="HL101" s="46">
        <f>HS101*12*60/(PI() * 'Drive Train'!$F$15)/HK$2*HK101</f>
        <v>-45565.790219249298</v>
      </c>
      <c r="HM101" s="2">
        <f>('DEPRECATED - DT-Prelim Calcs'!$C$6*HK101-HL101)/('DEPRECATED - DT-Prelim Calcs'!$C$6*HK101)*'DEPRECATED - DT-Prelim Calcs'!$C$7*HK101</f>
        <v>22.52832688139835</v>
      </c>
      <c r="HN101" s="57">
        <f>HM101/'DEPRECATED - DT-Prelim Calcs'!$C$7*('DEPRECATED - DT-Prelim Calcs'!$C$8-'DEPRECATED - DT-Prelim Calcs'!$C$9)+'DEPRECATED - DT-Prelim Calcs'!$C$9</f>
        <v>1202.0296011964351</v>
      </c>
      <c r="HO101" s="57">
        <f t="shared" si="116"/>
        <v>36.66666666666665</v>
      </c>
      <c r="HP101" s="2">
        <f t="shared" si="162"/>
        <v>0.99579519204165001</v>
      </c>
      <c r="HQ101" s="57">
        <f>HP101*'DEPRECATED - DT-Prelim Calcs'!$C$21/HK$2/'DEPRECATED - DT-Prelim Calcs'!$C$19/'DEPRECATED - DT-Prelim Calcs'!$C$18*3.39*'DEPRECATED - DT-Prelim Calcs'!$C$20</f>
        <v>25.773080821789936</v>
      </c>
      <c r="HR101" s="46">
        <f t="shared" si="163"/>
        <v>0</v>
      </c>
      <c r="HS101" s="57">
        <f>HQ100*'DEPRECATED - DT-Prelim Calcs'!$C$11+HS100</f>
        <v>-139.36009844008152</v>
      </c>
      <c r="HT101" s="57">
        <f>HT100+0.5*HQ101*'DEPRECATED - DT-Prelim Calcs'!$C$11^2+HS101*'DEPRECATED - DT-Prelim Calcs'!$C$11</f>
        <v>-170225.77255024304</v>
      </c>
      <c r="HU101" s="57">
        <f>MIN('Drive Train'!$F$35-HO100*'DEPRECATED - DT-Prelim Calcs'!$C$21*'Drive Train'!$F$39,HU100+HO$2)</f>
        <v>9.9066666666666681</v>
      </c>
      <c r="HV101" s="57">
        <f>'Drive Train'!$F$35-HO101*'DEPRECATED - DT-Prelim Calcs'!$C$21*'Drive Train'!$F$39</f>
        <v>9.9066666666666681</v>
      </c>
      <c r="HW101" s="1">
        <f>IF(HT101&gt;='Drive Train'!$F$29,1,0)</f>
        <v>0</v>
      </c>
      <c r="HX101" s="57">
        <f t="shared" si="164"/>
        <v>40.740740740740726</v>
      </c>
      <c r="HY101" s="63">
        <f>HY100+'DEPRECATED - DT-Prelim Calcs'!$C$11</f>
        <v>388</v>
      </c>
      <c r="HZ101" s="2">
        <f>IJ101/'Drive Train'!$F$35</f>
        <v>0.78064516129032269</v>
      </c>
      <c r="IA101" s="46">
        <f>IH101*12*60/(PI() * 'Drive Train'!$F$15)/HZ$2*HZ101</f>
        <v>-2899.7021931740705</v>
      </c>
      <c r="IB101" s="2">
        <f>('DEPRECATED - DT-Prelim Calcs'!$C$6*HZ101-IA101)/('DEPRECATED - DT-Prelim Calcs'!$C$6*HZ101)*'DEPRECATED - DT-Prelim Calcs'!$C$7*HZ101</f>
        <v>3.1924772187377286</v>
      </c>
      <c r="IC101" s="57">
        <f>IB101/'DEPRECATED - DT-Prelim Calcs'!$C$7*('DEPRECATED - DT-Prelim Calcs'!$C$8-'DEPRECATED - DT-Prelim Calcs'!$C$9)+'DEPRECATED - DT-Prelim Calcs'!$C$9</f>
        <v>172.6563598191081</v>
      </c>
      <c r="ID101" s="57">
        <f t="shared" si="117"/>
        <v>39.999999999999986</v>
      </c>
      <c r="IE101" s="2">
        <f t="shared" si="165"/>
        <v>0.97259396656878327</v>
      </c>
      <c r="IF101" s="57">
        <f>IE101*'DEPRECATED - DT-Prelim Calcs'!$C$21/HZ$2/'DEPRECATED - DT-Prelim Calcs'!$C$19/'DEPRECATED - DT-Prelim Calcs'!$C$18*3.39*'DEPRECATED - DT-Prelim Calcs'!$C$20</f>
        <v>25.172588808918526</v>
      </c>
      <c r="IG101" s="46">
        <f t="shared" si="166"/>
        <v>0</v>
      </c>
      <c r="IH101" s="57">
        <f>IF100*'DEPRECATED - DT-Prelim Calcs'!$C$11+IH100</f>
        <v>-9.0762223800056461</v>
      </c>
      <c r="II101" s="57">
        <f>II100+0.5*IF101*'DEPRECATED - DT-Prelim Calcs'!$C$11^2+IH101*'DEPRECATED - DT-Prelim Calcs'!$C$11</f>
        <v>-188602.77754264834</v>
      </c>
      <c r="IJ101" s="57">
        <f>MIN('Drive Train'!$F$35-ID100*'DEPRECATED - DT-Prelim Calcs'!$C$21*'Drive Train'!$F$39,IJ100+ID$2)</f>
        <v>9.6800000000000015</v>
      </c>
      <c r="IK101" s="57">
        <f>'Drive Train'!$F$35-ID101*'DEPRECATED - DT-Prelim Calcs'!$C$21*'Drive Train'!$F$39</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-127401.31921981758</v>
      </c>
      <c r="IQ101" s="2">
        <f>('DEPRECATED - DT-Prelim Calcs'!$C$6*IO101-IP101)/('DEPRECATED - DT-Prelim Calcs'!$C$6*IO101)*'DEPRECATED - DT-Prelim Calcs'!$C$7*IO101</f>
        <v>59.44277561931392</v>
      </c>
      <c r="IR101" s="57">
        <f>IQ101/'DEPRECATED - DT-Prelim Calcs'!$C$7*('DEPRECATED - DT-Prelim Calcs'!$C$8-'DEPRECATED - DT-Prelim Calcs'!$C$9)+'DEPRECATED - DT-Prelim Calcs'!$C$9</f>
        <v>3167.2261875344298</v>
      </c>
      <c r="IS101" s="57">
        <f t="shared" si="118"/>
        <v>43.333333333333321</v>
      </c>
      <c r="IT101" s="2">
        <f t="shared" si="168"/>
        <v>0.99579519204165001</v>
      </c>
      <c r="IU101" s="57">
        <f>IT101*'DEPRECATED - DT-Prelim Calcs'!$C$21/IO$2/'DEPRECATED - DT-Prelim Calcs'!$C$19/'DEPRECATED - DT-Prelim Calcs'!$C$18*3.39*'DEPRECATED - DT-Prelim Calcs'!$C$20</f>
        <v>25.773080821789936</v>
      </c>
      <c r="IV101" s="46">
        <f t="shared" si="169"/>
        <v>0</v>
      </c>
      <c r="IW101" s="57">
        <f>IU100*'DEPRECATED - DT-Prelim Calcs'!$C$11+IW100</f>
        <v>-408.3344688694973</v>
      </c>
      <c r="IX101" s="57">
        <f>IX100+0.5*IU101*'DEPRECATED - DT-Prelim Calcs'!$C$11^2+IW101*'DEPRECATED - DT-Prelim Calcs'!$C$11</f>
        <v>-174724.47243826938</v>
      </c>
      <c r="IY101" s="57">
        <f>MIN('Drive Train'!$F$35-IS100*'DEPRECATED - DT-Prelim Calcs'!$C$21*'Drive Train'!$F$39,IY100+IS$2)</f>
        <v>9.4533333333333349</v>
      </c>
      <c r="IZ101" s="57">
        <f>'Drive Train'!$F$35-IS101*'DEPRECATED - DT-Prelim Calcs'!$C$21*'Drive Train'!$F$39</f>
        <v>9.4533333333333349</v>
      </c>
      <c r="JA101" s="1">
        <f>IF(IX101&gt;='Drive Train'!$F$29,1,0)</f>
        <v>0</v>
      </c>
      <c r="JB101" s="57">
        <f t="shared" si="170"/>
        <v>48.148148148148138</v>
      </c>
      <c r="JC101" s="63">
        <f>JC100+'DEPRECATED - DT-Prelim Calcs'!$C$11</f>
        <v>388</v>
      </c>
      <c r="JD101" s="2">
        <f>JN101/'Drive Train'!$F$35</f>
        <v>0.74408602150537628</v>
      </c>
      <c r="JE101" s="46">
        <f>JL101*12*60/(PI() * 'Drive Train'!$F$15)/JD$2*JD101</f>
        <v>-6427.1685788263903</v>
      </c>
      <c r="JF101" s="2">
        <f>('DEPRECATED - DT-Prelim Calcs'!$C$6*JD101-JE101)/('DEPRECATED - DT-Prelim Calcs'!$C$6*JD101)*'DEPRECATED - DT-Prelim Calcs'!$C$7*JD101</f>
        <v>4.6993404215787269</v>
      </c>
      <c r="JG101" s="57">
        <f>JF101/'DEPRECATED - DT-Prelim Calcs'!$C$7*('DEPRECATED - DT-Prelim Calcs'!$C$8-'DEPRECATED - DT-Prelim Calcs'!$C$9)+'DEPRECATED - DT-Prelim Calcs'!$C$9</f>
        <v>252.87650460105837</v>
      </c>
      <c r="JH101" s="57">
        <f t="shared" si="119"/>
        <v>46.666666666666657</v>
      </c>
      <c r="JI101" s="2">
        <f t="shared" si="171"/>
        <v>0.99579519204165001</v>
      </c>
      <c r="JJ101" s="57">
        <f>JI101*'DEPRECATED - DT-Prelim Calcs'!$C$21/JD$2/'DEPRECATED - DT-Prelim Calcs'!$C$19/'DEPRECATED - DT-Prelim Calcs'!$C$18*3.39*'DEPRECATED - DT-Prelim Calcs'!$C$20</f>
        <v>25.773080821789936</v>
      </c>
      <c r="JK101" s="46">
        <f t="shared" si="172"/>
        <v>0</v>
      </c>
      <c r="JL101" s="57">
        <f>JJ100*'DEPRECATED - DT-Prelim Calcs'!$C$11+JL100</f>
        <v>-21.105806325459724</v>
      </c>
      <c r="JM101" s="57">
        <f>JM100+0.5*JJ101*'DEPRECATED - DT-Prelim Calcs'!$C$11^2+JL101*'DEPRECATED - DT-Prelim Calcs'!$C$11</f>
        <v>-190065.19162966876</v>
      </c>
      <c r="JN101" s="57">
        <f>MIN('Drive Train'!$F$35-JH100*'DEPRECATED - DT-Prelim Calcs'!$C$21*'Drive Train'!$F$39,JN100+JH$2)</f>
        <v>9.2266666666666666</v>
      </c>
      <c r="JO101" s="57">
        <f>'Drive Train'!$F$35-JH101*'DEPRECATED - DT-Prelim Calcs'!$C$21*'Drive Train'!$F$39</f>
        <v>9.2266666666666666</v>
      </c>
      <c r="JP101" s="1">
        <f>IF(JM101&gt;='Drive Train'!$F$29,1,0)</f>
        <v>0</v>
      </c>
      <c r="JQ101" s="57">
        <f>MIN(JG101,'DEPRECATED - DT-Prelim Calcs'!$C$10)*'DEPRECATED - DT-Prelim Calcs'!$C$11*1000/60/60</f>
        <v>103.33333333333333</v>
      </c>
      <c r="JR101" s="63">
        <f>JR100+'DEPRECATED - DT-Prelim Calcs'!$C$11</f>
        <v>388</v>
      </c>
      <c r="JS101" s="2">
        <f>KC101/'Drive Train'!$F$35</f>
        <v>0.72580645161290325</v>
      </c>
      <c r="JT101" s="46">
        <f>KA101*12*60/(PI() * 'Drive Train'!$F$15)/JS$2*JS101</f>
        <v>-90189.601199431636</v>
      </c>
      <c r="JU101" s="2">
        <f>('DEPRECATED - DT-Prelim Calcs'!$C$6*JS101-JT101)/('DEPRECATED - DT-Prelim Calcs'!$C$6*JS101)*'DEPRECATED - DT-Prelim Calcs'!$C$7*JS101</f>
        <v>42.529107036310222</v>
      </c>
      <c r="JV101" s="57">
        <f>JU101/'DEPRECATED - DT-Prelim Calcs'!$C$7*('DEPRECATED - DT-Prelim Calcs'!$C$8-'DEPRECATED - DT-Prelim Calcs'!$C$9)+'DEPRECATED - DT-Prelim Calcs'!$C$9</f>
        <v>2266.8014243811622</v>
      </c>
      <c r="JW101" s="57">
        <f t="shared" si="120"/>
        <v>49.999999999999993</v>
      </c>
      <c r="JX101" s="2">
        <f t="shared" si="173"/>
        <v>0.99579519204165001</v>
      </c>
      <c r="JY101" s="57">
        <f>JX101*'DEPRECATED - DT-Prelim Calcs'!$C$21/JS$2/'DEPRECATED - DT-Prelim Calcs'!$C$19/'DEPRECATED - DT-Prelim Calcs'!$C$18*3.39*'DEPRECATED - DT-Prelim Calcs'!$C$20</f>
        <v>25.773080821789936</v>
      </c>
      <c r="JZ101" s="46">
        <f t="shared" si="174"/>
        <v>0</v>
      </c>
      <c r="KA101" s="57">
        <f>JY100*'DEPRECATED - DT-Prelim Calcs'!$C$11+KA100</f>
        <v>-303.62745934398561</v>
      </c>
      <c r="KB101" s="57">
        <f>KB100+0.5*JY101*'DEPRECATED - DT-Prelim Calcs'!$C$11^2+KA101*'DEPRECATED - DT-Prelim Calcs'!$C$11</f>
        <v>-178744.56794357105</v>
      </c>
      <c r="KC101" s="57">
        <f>MIN('Drive Train'!$F$35-JW100*'DEPRECATED - DT-Prelim Calcs'!$C$21*'Drive Train'!$F$39,KC100+JW$2)</f>
        <v>9</v>
      </c>
      <c r="KD101" s="57">
        <f>'Drive Train'!$F$35-JW101*'DEPRECATED - DT-Prelim Calcs'!$C$21*'Drive Train'!$F$39</f>
        <v>9</v>
      </c>
      <c r="KE101" s="1">
        <f>IF(KB101&gt;='Drive Train'!$F$29,1,0)</f>
        <v>0</v>
      </c>
      <c r="KF101" s="57">
        <f>MIN(JV101,'DEPRECATED - DT-Prelim Calcs'!$C$10)*'DEPRECATED - DT-Prelim Calcs'!$C$11*1000/60/60</f>
        <v>103.33333333333333</v>
      </c>
      <c r="KG101" s="63">
        <f>KG100+'DEPRECATED - DT-Prelim Calcs'!$C$11</f>
        <v>388</v>
      </c>
      <c r="KH101" s="2">
        <f>KR101/'Drive Train'!$F$35</f>
        <v>0.7075268817204301</v>
      </c>
      <c r="KI101" s="46">
        <f>KP101*12*60/(PI() * 'Drive Train'!$F$15)/KH$2*KH101</f>
        <v>-181280.77002819834</v>
      </c>
      <c r="KJ101" s="2">
        <f>('DEPRECATED - DT-Prelim Calcs'!$C$6*KH101-KI101)/('DEPRECATED - DT-Prelim Calcs'!$C$6*KH101)*'DEPRECATED - DT-Prelim Calcs'!$C$7*KH101</f>
        <v>83.672617414957131</v>
      </c>
      <c r="KK101" s="57">
        <f>KJ101/'DEPRECATED - DT-Prelim Calcs'!$C$7*('DEPRECATED - DT-Prelim Calcs'!$C$8-'DEPRECATED - DT-Prelim Calcs'!$C$9)+'DEPRECATED - DT-Prelim Calcs'!$C$9</f>
        <v>4457.1385121738585</v>
      </c>
      <c r="KL101" s="57">
        <f t="shared" si="121"/>
        <v>53.333333333333329</v>
      </c>
      <c r="KM101" s="2">
        <f t="shared" si="175"/>
        <v>0.99579519204165001</v>
      </c>
      <c r="KN101" s="57">
        <f>KM101*'DEPRECATED - DT-Prelim Calcs'!$C$21/KH$2/'DEPRECATED - DT-Prelim Calcs'!$C$19/'DEPRECATED - DT-Prelim Calcs'!$C$18*3.39*'DEPRECATED - DT-Prelim Calcs'!$C$20</f>
        <v>25.773080821789936</v>
      </c>
      <c r="KO101" s="46">
        <f t="shared" si="176"/>
        <v>0</v>
      </c>
      <c r="KP101" s="57">
        <f>KN100*'DEPRECATED - DT-Prelim Calcs'!$C$11+KP100</f>
        <v>-626.05746085419673</v>
      </c>
      <c r="KQ101" s="57">
        <f>KQ100+0.5*KN101*'DEPRECATED - DT-Prelim Calcs'!$C$11^2+KP101*'DEPRECATED - DT-Prelim Calcs'!$C$11</f>
        <v>-205684.82975326601</v>
      </c>
      <c r="KR101" s="57">
        <f>MIN('Drive Train'!$F$35-KL100*'DEPRECATED - DT-Prelim Calcs'!$C$21*'Drive Train'!$F$39,KR100+KL$2)</f>
        <v>8.7733333333333334</v>
      </c>
      <c r="KS101" s="57">
        <f>'Drive Train'!$F$35-KL101*'DEPRECATED - DT-Prelim Calcs'!$C$21*'Drive Train'!$F$39</f>
        <v>8.7733333333333334</v>
      </c>
      <c r="KT101" s="1">
        <f>IF(KQ101&gt;='Drive Train'!$F$29,1,0)</f>
        <v>0</v>
      </c>
      <c r="KU101" s="57">
        <f>MIN(KK101,'DEPRECATED - DT-Prelim Calcs'!$C$10)*'DEPRECATED - DT-Prelim Calcs'!$C$11*1000/60/60</f>
        <v>103.33333333333333</v>
      </c>
      <c r="KV101" s="63">
        <f>KV100+'DEPRECATED - DT-Prelim Calcs'!$C$11</f>
        <v>388</v>
      </c>
      <c r="KW101" s="2">
        <f>LG101/'Drive Train'!$F$35</f>
        <v>0.68924731182795695</v>
      </c>
      <c r="KX101" s="46">
        <f>LE101*12*60/(PI() * 'Drive Train'!$F$15)/KW$2*KW101</f>
        <v>-75860.44243820243</v>
      </c>
      <c r="KY101" s="2">
        <f>('DEPRECATED - DT-Prelim Calcs'!$C$6*KW101-KX101)/('DEPRECATED - DT-Prelim Calcs'!$C$6*KW101)*'DEPRECATED - DT-Prelim Calcs'!$C$7*KW101</f>
        <v>35.961961495439304</v>
      </c>
      <c r="KZ101" s="57">
        <f>KY101/'DEPRECATED - DT-Prelim Calcs'!$C$7*('DEPRECATED - DT-Prelim Calcs'!$C$8-'DEPRECATED - DT-Prelim Calcs'!$C$9)+'DEPRECATED - DT-Prelim Calcs'!$C$9</f>
        <v>1917.189485421105</v>
      </c>
      <c r="LA101" s="57">
        <f t="shared" si="122"/>
        <v>56.666666666666664</v>
      </c>
      <c r="LB101" s="2">
        <f t="shared" si="177"/>
        <v>0.99579519204165001</v>
      </c>
      <c r="LC101" s="57">
        <f>LB101*'DEPRECATED - DT-Prelim Calcs'!$C$21/KW$2/'DEPRECATED - DT-Prelim Calcs'!$C$19/'DEPRECATED - DT-Prelim Calcs'!$C$18*3.39*'DEPRECATED - DT-Prelim Calcs'!$C$20</f>
        <v>25.773080821789936</v>
      </c>
      <c r="LD101" s="46">
        <f t="shared" si="178"/>
        <v>0</v>
      </c>
      <c r="LE101" s="57">
        <f>LC100*'DEPRECATED - DT-Prelim Calcs'!$C$11+LE100</f>
        <v>-268.93398897367865</v>
      </c>
      <c r="LF101" s="57">
        <f>LF100+0.5*LC101*'DEPRECATED - DT-Prelim Calcs'!$C$11^2+LE101*'DEPRECATED - DT-Prelim Calcs'!$C$11</f>
        <v>-186425.84932072964</v>
      </c>
      <c r="LG101" s="57">
        <f>MIN('Drive Train'!$F$35-LA100*'DEPRECATED - DT-Prelim Calcs'!$C$21*'Drive Train'!$F$39,LG100+LA$2)</f>
        <v>8.5466666666666669</v>
      </c>
      <c r="LH101" s="57">
        <f>'Drive Train'!$F$35-LA101*'DEPRECATED - DT-Prelim Calcs'!$C$21*'Drive Train'!$F$39</f>
        <v>8.5466666666666669</v>
      </c>
      <c r="LI101" s="1">
        <f>IF(LF101&gt;='Drive Train'!$F$29,1,0)</f>
        <v>0</v>
      </c>
      <c r="LJ101" s="57">
        <f>MIN(KZ101,'DEPRECATED - DT-Prelim Calcs'!$C$10)*'DEPRECATED - DT-Prelim Calcs'!$C$11*1000/60/60</f>
        <v>103.33333333333333</v>
      </c>
      <c r="LK101" s="63">
        <f>LK100+'DEPRECATED - DT-Prelim Calcs'!$C$11</f>
        <v>388</v>
      </c>
      <c r="LL101" s="2">
        <f>LV101/'Drive Train'!$F$35</f>
        <v>2.2689531007548611</v>
      </c>
      <c r="LM101" s="46">
        <f>LT101*12*60/(PI() * 'Drive Train'!$F$15)/LL$2*LL101</f>
        <v>-517276.69089746848</v>
      </c>
      <c r="LN101" s="2">
        <f>('DEPRECATED - DT-Prelim Calcs'!$C$6*LL101-LM101)/('DEPRECATED - DT-Prelim Calcs'!$C$6*LL101)*'DEPRECATED - DT-Prelim Calcs'!$C$7*LL101</f>
        <v>239.35876328856017</v>
      </c>
      <c r="LO101" s="57">
        <f>LN101/'DEPRECATED - DT-Prelim Calcs'!$C$7*('DEPRECATED - DT-Prelim Calcs'!$C$8-'DEPRECATED - DT-Prelim Calcs'!$C$9)+'DEPRECATED - DT-Prelim Calcs'!$C$9</f>
        <v>12745.326277976048</v>
      </c>
      <c r="LP101" s="57">
        <f t="shared" si="123"/>
        <v>60</v>
      </c>
      <c r="LQ101" s="2">
        <f t="shared" si="179"/>
        <v>0.99579519204165001</v>
      </c>
      <c r="LR101" s="57">
        <f>LQ101*'DEPRECATED - DT-Prelim Calcs'!$C$21/LL$2/'DEPRECATED - DT-Prelim Calcs'!$C$19/'DEPRECATED - DT-Prelim Calcs'!$C$18*3.39*'DEPRECATED - DT-Prelim Calcs'!$C$20</f>
        <v>25.773080821789936</v>
      </c>
      <c r="LS101" s="46">
        <f t="shared" si="180"/>
        <v>0</v>
      </c>
      <c r="LT101" s="57">
        <f>LR100*'DEPRECATED - DT-Prelim Calcs'!$C$11+LT100</f>
        <v>-557.06104968716591</v>
      </c>
      <c r="LU101" s="57">
        <f>LU100+0.5*LR101*'DEPRECATED - DT-Prelim Calcs'!$C$11^2+LT101*'DEPRECATED - DT-Prelim Calcs'!$C$11</f>
        <v>-180218.84827956482</v>
      </c>
      <c r="LV101" s="57">
        <f>MIN('Drive Train'!$F$35-LP100*'DEPRECATED - DT-Prelim Calcs'!$C$21*'Drive Train'!$F$39,LV100+LP$2)</f>
        <v>28.135018449360278</v>
      </c>
      <c r="LW101" s="57">
        <f>'Drive Train'!$F$35-LP101*'DEPRECATED - DT-Prelim Calcs'!$C$21*'Drive Train'!$F$39</f>
        <v>8.32</v>
      </c>
      <c r="LX101" s="1">
        <f>IF(LU101&gt;='Drive Train'!$F$29,1,0)</f>
        <v>0</v>
      </c>
      <c r="LY101" s="57">
        <f>MIN(LO101,'DEPRECATED - DT-Prelim Calcs'!$C$10)*'DEPRECATED - DT-Prelim Calcs'!$C$11*1000/60/60</f>
        <v>103.33333333333333</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Train'!$AA$49 + V101*(1-'Drive Train'!$AA$49))</f>
        <v>0</v>
      </c>
      <c r="W102" s="57">
        <f t="shared" si="96"/>
        <v>0</v>
      </c>
      <c r="X102" s="2">
        <f>MAX(MIN(IF(AND(AI101=1,AG102&lt;0),-1,1)*(W102-$C$9)/($C$8-$C$9)*$C$7-$C$29*AE102/T$2 -  AI101*$C$29/2,X$2),MAX(X$4:X101)*-1)</f>
        <v>-0.2458281045106315</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Train'!$F$39,AG101+W$2)-$C$3,IF(AE101-1&lt;=0,0,IF($C$32=Motors!$C$29,MAX(MAX(AG$4:AG101)*-1,AG101-W$2),MAX(0,MAX(AG$4:AG101)*-1,AG101-W$2))))</f>
        <v>0</v>
      </c>
      <c r="AH102" s="57">
        <f>'Drive Train'!$F$35-ABS(W102)*'DEPRECATED - DT-Prelim Calcs'!$C$21*'Drive Train'!$F$39</f>
        <v>12.4</v>
      </c>
      <c r="AI102" s="1">
        <f>IF(AJ102&gt;='Drive Train'!$F$29,1,0)</f>
        <v>1</v>
      </c>
      <c r="AJ102" s="57">
        <f>AJ101+0.5*Y102*'DEPRECATED - DT-Prelim Calcs'!$C$11^2+AE102*'DEPRECATED - DT-Prelim Calcs'!$C$11</f>
        <v>784.33981740885292</v>
      </c>
      <c r="AK102" s="57">
        <f t="shared" si="181"/>
        <v>0</v>
      </c>
      <c r="AL102" s="63">
        <f>AL101+'DEPRECATED - DT-Prelim Calcs'!$C$11</f>
        <v>392</v>
      </c>
      <c r="AM102" s="2">
        <f>AW102/'Drive Train'!$F$35</f>
        <v>0.8888264923568977</v>
      </c>
      <c r="AN102" s="46">
        <f>AU102*12*60/(PI() * 'Drive Train'!$F$15)/AM$2*AM102</f>
        <v>4007.4131716952124</v>
      </c>
      <c r="AO102" s="2">
        <f>('DEPRECATED - DT-Prelim Calcs'!$C$6*AM102-AN102)/('DEPRECATED - DT-Prelim Calcs'!$C$6*AM102)*'DEPRECATED - DT-Prelim Calcs'!$C$7*AM102</f>
        <v>0.33008953067290753</v>
      </c>
      <c r="AP102" s="57">
        <f>AO102/'DEPRECATED - DT-Prelim Calcs'!$C$7*('DEPRECATED - DT-Prelim Calcs'!$C$8-'DEPRECATED - DT-Prelim Calcs'!$C$9)+'DEPRECATED - DT-Prelim Calcs'!$C$9</f>
        <v>20.2728160934996</v>
      </c>
      <c r="AQ102" s="57">
        <f t="shared" si="105"/>
        <v>20.2728160934996</v>
      </c>
      <c r="AR102" s="2">
        <f t="shared" si="125"/>
        <v>-5.87748738567484E-11</v>
      </c>
      <c r="AS102" s="57">
        <f>AR102*'DEPRECATED - DT-Prelim Calcs'!$C$21/AM$2/'DEPRECATED - DT-Prelim Calcs'!$C$19/'DEPRECATED - DT-Prelim Calcs'!$C$18*3.39*'DEPRECATED - DT-Prelim Calcs'!$C$20</f>
        <v>-4.2593766686754141E-10</v>
      </c>
      <c r="AT102" s="46">
        <f t="shared" si="126"/>
        <v>0</v>
      </c>
      <c r="AU102" s="57">
        <f>AS101*'DEPRECATED - DT-Prelim Calcs'!$C$11+AU101</f>
        <v>39.345448709794802</v>
      </c>
      <c r="AV102" s="57">
        <f>AV101+0.5*AS102*'DEPRECATED - DT-Prelim Calcs'!$C$11^2+AU102*'DEPRECATED - DT-Prelim Calcs'!$C$11</f>
        <v>15380.616718082343</v>
      </c>
      <c r="AW102" s="57">
        <f>MIN('Drive Train'!$F$35-AQ101*'DEPRECATED - DT-Prelim Calcs'!$C$21*'Drive Train'!$F$39,AW101+AQ$2)</f>
        <v>11.021448505225532</v>
      </c>
      <c r="AX102" s="57">
        <f>'Drive Train'!$F$35-AQ102*'DEPRECATED - DT-Prelim Calcs'!$C$21*'Drive Train'!$F$39</f>
        <v>11.021448505642027</v>
      </c>
      <c r="AY102" s="1">
        <f>IF(AV102&gt;='Drive Train'!$F$29,1,0)</f>
        <v>1</v>
      </c>
      <c r="AZ102" s="57">
        <f t="shared" si="127"/>
        <v>22.525351214999557</v>
      </c>
      <c r="BA102" s="63">
        <f>BA101+'DEPRECATED - DT-Prelim Calcs'!$C$11</f>
        <v>392</v>
      </c>
      <c r="BB102" s="2">
        <f>BL102/'Drive Train'!$F$35</f>
        <v>0.48999999999999994</v>
      </c>
      <c r="BC102" s="46">
        <f>BJ102*12*60/(PI() * 'Drive Train'!$F$15)/BB$2*BB102</f>
        <v>5110.3495910527563</v>
      </c>
      <c r="BD102" s="2">
        <f>('DEPRECATED - DT-Prelim Calcs'!$C$6*BB102-BC102)/('DEPRECATED - DT-Prelim Calcs'!$C$6*BB102)*'DEPRECATED - DT-Prelim Calcs'!$C$7*BB102</f>
        <v>-1.1297833985810775</v>
      </c>
      <c r="BE102" s="57">
        <f>BD102/'DEPRECATED - DT-Prelim Calcs'!$C$7*('DEPRECATED - DT-Prelim Calcs'!$C$8-'DEPRECATED - DT-Prelim Calcs'!$C$9)+'DEPRECATED - DT-Prelim Calcs'!$C$9</f>
        <v>-57.445730306204247</v>
      </c>
      <c r="BF102" s="57">
        <f t="shared" si="106"/>
        <v>-57.445730306204247</v>
      </c>
      <c r="BG102" s="2">
        <f t="shared" si="128"/>
        <v>-1.8933363324154515</v>
      </c>
      <c r="BH102" s="57">
        <f>BG102*'DEPRECATED - DT-Prelim Calcs'!$C$21/BB$2/'DEPRECATED - DT-Prelim Calcs'!$C$19/'DEPRECATED - DT-Prelim Calcs'!$C$18*3.39*'DEPRECATED - DT-Prelim Calcs'!$C$20</f>
        <v>-19.819055495402509</v>
      </c>
      <c r="BI102" s="46">
        <f t="shared" si="129"/>
        <v>1</v>
      </c>
      <c r="BJ102" s="57">
        <f>BH101*'DEPRECATED - DT-Prelim Calcs'!$C$11+BJ101</f>
        <v>63.008778385113601</v>
      </c>
      <c r="BK102" s="57">
        <f>BK101+0.5*BH102*'DEPRECATED - DT-Prelim Calcs'!$C$11^2+BJ102*'DEPRECATED - DT-Prelim Calcs'!$C$11</f>
        <v>9192.9276815612702</v>
      </c>
      <c r="BL102" s="57">
        <f>MIN('Drive Train'!$F$35-BF101*'DEPRECATED - DT-Prelim Calcs'!$C$21*'Drive Train'!$F$39,BL101+BF$2)</f>
        <v>6.0759999999999996</v>
      </c>
      <c r="BM102" s="57">
        <f>'Drive Train'!$F$35-BF102*'DEPRECATED - DT-Prelim Calcs'!$C$21*'Drive Train'!$F$39</f>
        <v>16.306309660821888</v>
      </c>
      <c r="BN102" s="1">
        <f>IF(BK102&gt;='Drive Train'!$F$29,1,0)</f>
        <v>1</v>
      </c>
      <c r="BO102" s="57">
        <f t="shared" si="130"/>
        <v>-63.828589229115828</v>
      </c>
      <c r="BP102" s="63">
        <f>BP101+'DEPRECATED - DT-Prelim Calcs'!$C$11</f>
        <v>392</v>
      </c>
      <c r="BQ102" s="2">
        <f>CA102/'Drive Train'!$F$35</f>
        <v>0.48999999999999994</v>
      </c>
      <c r="BR102" s="46">
        <f>BY102*12*60/(PI() * 'Drive Train'!$F$15)/BQ$2*BQ102</f>
        <v>4032.7251333747022</v>
      </c>
      <c r="BS102" s="2">
        <f>('DEPRECATED - DT-Prelim Calcs'!$C$6*BQ102-BR102)/('DEPRECATED - DT-Prelim Calcs'!$C$6*BQ102)*'DEPRECATED - DT-Prelim Calcs'!$C$7*BQ102</f>
        <v>-0.64252731171351452</v>
      </c>
      <c r="BT102" s="57">
        <f>BS102/'DEPRECATED - DT-Prelim Calcs'!$C$7*('DEPRECATED - DT-Prelim Calcs'!$C$8-'DEPRECATED - DT-Prelim Calcs'!$C$9)+'DEPRECATED - DT-Prelim Calcs'!$C$9</f>
        <v>-31.505914561346028</v>
      </c>
      <c r="BU102" s="57">
        <f t="shared" si="107"/>
        <v>-31.505914561346028</v>
      </c>
      <c r="BV102" s="2">
        <f t="shared" si="131"/>
        <v>-1.2450690854361888</v>
      </c>
      <c r="BW102" s="57">
        <f>BV102*'DEPRECATED - DT-Prelim Calcs'!$C$21/BQ$2/'DEPRECATED - DT-Prelim Calcs'!$C$19/'DEPRECATED - DT-Prelim Calcs'!$C$18*3.39*'DEPRECATED - DT-Prelim Calcs'!$C$20</f>
        <v>-17.043320217158783</v>
      </c>
      <c r="BX102" s="46">
        <f t="shared" si="132"/>
        <v>1</v>
      </c>
      <c r="BY102" s="57">
        <f>BW101*'DEPRECATED - DT-Prelim Calcs'!$C$11+BY101</f>
        <v>38.022748058093896</v>
      </c>
      <c r="BZ102" s="57">
        <f>BZ101+0.5*BW102*'DEPRECATED - DT-Prelim Calcs'!$C$11^2+BY102*'DEPRECATED - DT-Prelim Calcs'!$C$11</f>
        <v>-7384.575321773521</v>
      </c>
      <c r="CA102" s="57">
        <f>MIN('Drive Train'!$F$35-BU101*'DEPRECATED - DT-Prelim Calcs'!$C$21*'Drive Train'!$F$39,CA101+BU$2)</f>
        <v>6.0759999999999996</v>
      </c>
      <c r="CB102" s="57">
        <f>'Drive Train'!$F$35-BU102*'DEPRECATED - DT-Prelim Calcs'!$C$21*'Drive Train'!$F$39</f>
        <v>14.542402190171531</v>
      </c>
      <c r="CC102" s="1">
        <f>IF(BZ102&gt;='Drive Train'!$F$29,1,0)</f>
        <v>0</v>
      </c>
      <c r="CD102" s="57">
        <f t="shared" si="133"/>
        <v>-35.006571734828917</v>
      </c>
      <c r="CE102" s="63">
        <f>CE101+'DEPRECATED - DT-Prelim Calcs'!$C$11</f>
        <v>392</v>
      </c>
      <c r="CF102" s="2">
        <f>CP102/'Drive Train'!$F$35</f>
        <v>1.6353733274735998</v>
      </c>
      <c r="CG102" s="46">
        <f>CN102*12*60/(PI() * 'Drive Train'!$F$15)/CF$2*CF102</f>
        <v>-74019.552673408412</v>
      </c>
      <c r="CH102" s="2">
        <f>('DEPRECATED - DT-Prelim Calcs'!$C$6*CF102-CG102)/('DEPRECATED - DT-Prelim Calcs'!$C$6*CF102)*'DEPRECATED - DT-Prelim Calcs'!$C$7*CF102</f>
        <v>37.409752897994544</v>
      </c>
      <c r="CI102" s="57">
        <f>CH102/'DEPRECATED - DT-Prelim Calcs'!$C$7*('DEPRECATED - DT-Prelim Calcs'!$C$8-'DEPRECATED - DT-Prelim Calcs'!$C$9)+'DEPRECATED - DT-Prelim Calcs'!$C$9</f>
        <v>1994.2648534492532</v>
      </c>
      <c r="CJ102" s="57">
        <f t="shared" si="108"/>
        <v>93</v>
      </c>
      <c r="CK102" s="2">
        <f t="shared" si="134"/>
        <v>1.5241763143494644</v>
      </c>
      <c r="CL102" s="57">
        <f>CK102*'DEPRECATED - DT-Prelim Calcs'!$C$21/CF$2/'DEPRECATED - DT-Prelim Calcs'!$C$19/'DEPRECATED - DT-Prelim Calcs'!$C$18*3.39*'DEPRECATED - DT-Prelim Calcs'!$C$20</f>
        <v>25.773080821789936</v>
      </c>
      <c r="CM102" s="46">
        <f t="shared" si="135"/>
        <v>0</v>
      </c>
      <c r="CN102" s="57">
        <f>CL101*'DEPRECATED - DT-Prelim Calcs'!$C$11+CN101</f>
        <v>-169.27784927949904</v>
      </c>
      <c r="CO102" s="57">
        <f>CO101+0.5*CL102*'DEPRECATED - DT-Prelim Calcs'!$C$11^2+CN102*'DEPRECATED - DT-Prelim Calcs'!$C$11</f>
        <v>-28358.483728129104</v>
      </c>
      <c r="CP102" s="57">
        <f>MIN('Drive Train'!$F$35-CJ101*'DEPRECATED - DT-Prelim Calcs'!$C$21*'Drive Train'!$F$39,CP101+CJ$2)</f>
        <v>20.278629260672638</v>
      </c>
      <c r="CQ102" s="57">
        <f>'Drive Train'!$F$35-CJ102*'DEPRECATED - DT-Prelim Calcs'!$C$21*'Drive Train'!$F$39</f>
        <v>6.0759999999999996</v>
      </c>
      <c r="CR102" s="1">
        <f>IF(CO102&gt;='Drive Train'!$F$29,1,0)</f>
        <v>0</v>
      </c>
      <c r="CS102" s="57">
        <f t="shared" si="136"/>
        <v>103.33333333333333</v>
      </c>
      <c r="CT102" s="63">
        <f>CT101+'DEPRECATED - DT-Prelim Calcs'!$C$11</f>
        <v>392</v>
      </c>
      <c r="CU102" s="2">
        <f>DE102/'Drive Train'!$F$35</f>
        <v>0.48999999999999994</v>
      </c>
      <c r="CV102" s="46">
        <f>DC102*12*60/(PI() * 'Drive Train'!$F$15)/CU$2*CU102</f>
        <v>14229.293719798467</v>
      </c>
      <c r="CW102" s="2">
        <f>('DEPRECATED - DT-Prelim Calcs'!$C$6*CU102-CV102)/('DEPRECATED - DT-Prelim Calcs'!$C$6*CU102)*'DEPRECATED - DT-Prelim Calcs'!$C$7*CU102</f>
        <v>-5.2529832766818592</v>
      </c>
      <c r="CX102" s="57">
        <f>CW102/'DEPRECATED - DT-Prelim Calcs'!$C$7*('DEPRECATED - DT-Prelim Calcs'!$C$8-'DEPRECATED - DT-Prelim Calcs'!$C$9)+'DEPRECATED - DT-Prelim Calcs'!$C$9</f>
        <v>-276.95052049721266</v>
      </c>
      <c r="CY102" s="57">
        <f t="shared" si="109"/>
        <v>-276.95052049721266</v>
      </c>
      <c r="CZ102" s="2">
        <f t="shared" si="137"/>
        <v>-7.3790254921039455</v>
      </c>
      <c r="DA102" s="57">
        <f>CZ102*'DEPRECATED - DT-Prelim Calcs'!$C$21/CU$2/'DEPRECATED - DT-Prelim Calcs'!$C$19/'DEPRECATED - DT-Prelim Calcs'!$C$18*3.39*'DEPRECATED - DT-Prelim Calcs'!$C$20</f>
        <v>-148.5425420583675</v>
      </c>
      <c r="DB102" s="46">
        <f t="shared" si="138"/>
        <v>1</v>
      </c>
      <c r="DC102" s="57">
        <f>DA101*'DEPRECATED - DT-Prelim Calcs'!$C$11+DC101</f>
        <v>91.229886971204607</v>
      </c>
      <c r="DD102" s="57">
        <f>DD101+0.5*DA102*'DEPRECATED - DT-Prelim Calcs'!$C$11^2+DC102*'DEPRECATED - DT-Prelim Calcs'!$C$11</f>
        <v>-52106.043642796532</v>
      </c>
      <c r="DE102" s="57">
        <f>MIN('Drive Train'!$F$35-CY101*'DEPRECATED - DT-Prelim Calcs'!$C$21*'Drive Train'!$F$39,DE101+CY$2)</f>
        <v>6.0759999999999996</v>
      </c>
      <c r="DF102" s="57">
        <f>'Drive Train'!$F$35-CY102*'DEPRECATED - DT-Prelim Calcs'!$C$21*'Drive Train'!$F$39</f>
        <v>31.232635393810462</v>
      </c>
      <c r="DG102" s="1">
        <f>IF(DD102&gt;='Drive Train'!$F$29,1,0)</f>
        <v>0</v>
      </c>
      <c r="DH102" s="57">
        <f t="shared" si="139"/>
        <v>-307.72280055245852</v>
      </c>
      <c r="DI102" s="63">
        <f>DI101+'DEPRECATED - DT-Prelim Calcs'!$C$11</f>
        <v>392</v>
      </c>
      <c r="DJ102" s="2">
        <f>DT102/'Drive Train'!$F$35</f>
        <v>0.48999999999999994</v>
      </c>
      <c r="DK102" s="46">
        <f>DR102*12*60/(PI() * 'Drive Train'!$F$15)/DJ$2*DJ102</f>
        <v>-1479.5723444676812</v>
      </c>
      <c r="DL102" s="2">
        <f>('DEPRECATED - DT-Prelim Calcs'!$C$6*DJ102-DK102)/('DEPRECATED - DT-Prelim Calcs'!$C$6*DJ102)*'DEPRECATED - DT-Prelim Calcs'!$C$7*DJ102</f>
        <v>1.8498998780801335</v>
      </c>
      <c r="DM102" s="57">
        <f>DL102/'DEPRECATED - DT-Prelim Calcs'!$C$7*('DEPRECATED - DT-Prelim Calcs'!$C$8-'DEPRECATED - DT-Prelim Calcs'!$C$9)+'DEPRECATED - DT-Prelim Calcs'!$C$9</f>
        <v>101.18222172517889</v>
      </c>
      <c r="DN102" s="57">
        <f t="shared" si="110"/>
        <v>93</v>
      </c>
      <c r="DO102" s="2">
        <f t="shared" si="140"/>
        <v>1.1037138828047846</v>
      </c>
      <c r="DP102" s="57">
        <f>DO102*'DEPRECATED - DT-Prelim Calcs'!$C$21/DJ$2/'DEPRECATED - DT-Prelim Calcs'!$C$19/'DEPRECATED - DT-Prelim Calcs'!$C$18*3.39*'DEPRECATED - DT-Prelim Calcs'!$C$20</f>
        <v>25.773080821789936</v>
      </c>
      <c r="DQ102" s="46">
        <f t="shared" si="141"/>
        <v>0</v>
      </c>
      <c r="DR102" s="57">
        <f>DP101*'DEPRECATED - DT-Prelim Calcs'!$C$11+DR101</f>
        <v>-8.1777157069568887</v>
      </c>
      <c r="DS102" s="57">
        <f>DS101+0.5*DP102*'DEPRECATED - DT-Prelim Calcs'!$C$11^2+DR102*'DEPRECATED - DT-Prelim Calcs'!$C$11</f>
        <v>-109808.42168100421</v>
      </c>
      <c r="DT102" s="57">
        <f>MIN('Drive Train'!$F$35-DN101*'DEPRECATED - DT-Prelim Calcs'!$C$21*'Drive Train'!$F$39,DT101+DN$2)</f>
        <v>6.0759999999999996</v>
      </c>
      <c r="DU102" s="57">
        <f>'Drive Train'!$F$35-DN102*'DEPRECATED - DT-Prelim Calcs'!$C$21*'Drive Train'!$F$39</f>
        <v>6.0759999999999996</v>
      </c>
      <c r="DV102" s="1">
        <f>IF(DS102&gt;='Drive Train'!$F$29,1,0)</f>
        <v>0</v>
      </c>
      <c r="DW102" s="57">
        <f t="shared" si="142"/>
        <v>103.33333333333333</v>
      </c>
      <c r="DX102" s="63">
        <f>DX101+'DEPRECATED - DT-Prelim Calcs'!$C$11</f>
        <v>392</v>
      </c>
      <c r="DY102" s="2">
        <f>EI102/'Drive Train'!$F$35</f>
        <v>0.48999999999999994</v>
      </c>
      <c r="DZ102" s="46">
        <f>EG102*12*60/(PI() * 'Drive Train'!$F$15)/DY$2*DY102</f>
        <v>204.73436081095647</v>
      </c>
      <c r="EA102" s="2">
        <f>('DEPRECATED - DT-Prelim Calcs'!$C$6*DY102-DZ102)/('DEPRECATED - DT-Prelim Calcs'!$C$6*DY102)*'DEPRECATED - DT-Prelim Calcs'!$C$7*DY102</f>
        <v>1.0883278030854775</v>
      </c>
      <c r="EB102" s="57">
        <f>EA102/'DEPRECATED - DT-Prelim Calcs'!$C$7*('DEPRECATED - DT-Prelim Calcs'!$C$8-'DEPRECATED - DT-Prelim Calcs'!$C$9)+'DEPRECATED - DT-Prelim Calcs'!$C$9</f>
        <v>60.638778894550526</v>
      </c>
      <c r="EC102" s="57">
        <f t="shared" si="111"/>
        <v>60.638778894550526</v>
      </c>
      <c r="ED102" s="2">
        <f t="shared" si="143"/>
        <v>0.96993038185874991</v>
      </c>
      <c r="EE102" s="57">
        <f>ED102*'DEPRECATED - DT-Prelim Calcs'!$C$21/DY$2/'DEPRECATED - DT-Prelim Calcs'!$C$19/'DEPRECATED - DT-Prelim Calcs'!$C$18*3.39*'DEPRECATED - DT-Prelim Calcs'!$C$20</f>
        <v>25.773080821789936</v>
      </c>
      <c r="EF102" s="46">
        <f t="shared" si="144"/>
        <v>0</v>
      </c>
      <c r="EG102" s="57">
        <f>EE101*'DEPRECATED - DT-Prelim Calcs'!$C$11+EG101</f>
        <v>0.99442171283411085</v>
      </c>
      <c r="EH102" s="57">
        <f>EH101+0.5*EE102*'DEPRECATED - DT-Prelim Calcs'!$C$11^2+EG102*'DEPRECATED - DT-Prelim Calcs'!$C$11</f>
        <v>-161427.17091121708</v>
      </c>
      <c r="EI102" s="57">
        <f>MIN('Drive Train'!$F$35-EC101*'DEPRECATED - DT-Prelim Calcs'!$C$21*'Drive Train'!$F$39,EI101+EC$2)</f>
        <v>6.0759999999999996</v>
      </c>
      <c r="EJ102" s="57">
        <f>'Drive Train'!$F$35-EC102*'DEPRECATED - DT-Prelim Calcs'!$C$21*'Drive Train'!$F$39</f>
        <v>8.2765630351705646</v>
      </c>
      <c r="EK102" s="1">
        <f>IF(EH102&gt;='Drive Train'!$F$29,1,0)</f>
        <v>0</v>
      </c>
      <c r="EL102" s="57">
        <f t="shared" si="145"/>
        <v>67.376420993945032</v>
      </c>
      <c r="EM102" s="63">
        <f>EM101+'DEPRECATED - DT-Prelim Calcs'!$C$11</f>
        <v>392</v>
      </c>
      <c r="EN102" s="2">
        <f>EX102/'Drive Train'!$F$35</f>
        <v>0.48999999999999994</v>
      </c>
      <c r="EO102" s="46">
        <f>EV102*12*60/(PI() * 'Drive Train'!$F$15)/EN$2*EN102</f>
        <v>-197520.41627014484</v>
      </c>
      <c r="EP102" s="2">
        <f>('DEPRECATED - DT-Prelim Calcs'!$C$6*EN102-EO102)/('DEPRECATED - DT-Prelim Calcs'!$C$6*EN102)*'DEPRECATED - DT-Prelim Calcs'!$C$7*EN102</f>
        <v>90.491257075243723</v>
      </c>
      <c r="EQ102" s="57">
        <f>EP102/'DEPRECATED - DT-Prelim Calcs'!$C$7*('DEPRECATED - DT-Prelim Calcs'!$C$8-'DEPRECATED - DT-Prelim Calcs'!$C$9)+'DEPRECATED - DT-Prelim Calcs'!$C$9</f>
        <v>4820.1391214745936</v>
      </c>
      <c r="ER102" s="57">
        <f t="shared" si="112"/>
        <v>93</v>
      </c>
      <c r="ES102" s="2">
        <f t="shared" si="146"/>
        <v>0.86507304327942547</v>
      </c>
      <c r="ET102" s="57">
        <f>ES102*'DEPRECATED - DT-Prelim Calcs'!$C$21/EN$2/'DEPRECATED - DT-Prelim Calcs'!$C$19/'DEPRECATED - DT-Prelim Calcs'!$C$18*3.39*'DEPRECATED - DT-Prelim Calcs'!$C$20</f>
        <v>25.773080821789936</v>
      </c>
      <c r="EU102" s="46">
        <f t="shared" si="147"/>
        <v>0</v>
      </c>
      <c r="EV102" s="57">
        <f>ET101*'DEPRECATED - DT-Prelim Calcs'!$C$11+EV101</f>
        <v>-855.66559388897531</v>
      </c>
      <c r="EW102" s="57">
        <f>EW101+0.5*ET102*'DEPRECATED - DT-Prelim Calcs'!$C$11^2+EV102*'DEPRECATED - DT-Prelim Calcs'!$C$11</f>
        <v>-199534.75384086432</v>
      </c>
      <c r="EX102" s="57">
        <f>MIN('Drive Train'!$F$35-ER101*'DEPRECATED - DT-Prelim Calcs'!$C$21*'Drive Train'!$F$39,EX101+ER$2)</f>
        <v>6.0759999999999996</v>
      </c>
      <c r="EY102" s="57">
        <f>'Drive Train'!$F$35-ER102*'DEPRECATED - DT-Prelim Calcs'!$C$21*'Drive Train'!$F$39</f>
        <v>6.0759999999999996</v>
      </c>
      <c r="EZ102" s="1">
        <f>IF(EW102&gt;='Drive Train'!$F$29,1,0)</f>
        <v>0</v>
      </c>
      <c r="FA102" s="57">
        <f t="shared" si="148"/>
        <v>103.33333333333333</v>
      </c>
      <c r="FB102" s="63">
        <f>FB101+'DEPRECATED - DT-Prelim Calcs'!$C$11</f>
        <v>392</v>
      </c>
      <c r="FC102" s="2">
        <f>FM102/'Drive Train'!$F$35</f>
        <v>0.48999999999999994</v>
      </c>
      <c r="FD102" s="46">
        <f>FK102*12*60/(PI() * 'Drive Train'!$F$15)/FC$2*FC102</f>
        <v>-161754.87433230242</v>
      </c>
      <c r="FE102" s="2">
        <f>('DEPRECATED - DT-Prelim Calcs'!$C$6*FC102-FD102)/('DEPRECATED - DT-Prelim Calcs'!$C$6*FC102)*'DEPRECATED - DT-Prelim Calcs'!$C$7*FC102</f>
        <v>74.319595523611426</v>
      </c>
      <c r="FF102" s="57">
        <f>FE102/'DEPRECATED - DT-Prelim Calcs'!$C$7*('DEPRECATED - DT-Prelim Calcs'!$C$8-'DEPRECATED - DT-Prelim Calcs'!$C$9)+'DEPRECATED - DT-Prelim Calcs'!$C$9</f>
        <v>3959.2162264229651</v>
      </c>
      <c r="FG102" s="57">
        <f t="shared" si="113"/>
        <v>93</v>
      </c>
      <c r="FH102" s="2">
        <f t="shared" si="149"/>
        <v>0.78067567320338405</v>
      </c>
      <c r="FI102" s="57">
        <f>FH102*'DEPRECATED - DT-Prelim Calcs'!$C$21/FC$2/'DEPRECATED - DT-Prelim Calcs'!$C$19/'DEPRECATED - DT-Prelim Calcs'!$C$18*3.39*'DEPRECATED - DT-Prelim Calcs'!$C$20</f>
        <v>25.773080821789936</v>
      </c>
      <c r="FJ102" s="46">
        <f t="shared" si="150"/>
        <v>0</v>
      </c>
      <c r="FK102" s="57">
        <f>FI101*'DEPRECATED - DT-Prelim Calcs'!$C$11+FK101</f>
        <v>-632.36426690480539</v>
      </c>
      <c r="FL102" s="57">
        <f>FL101+0.5*FI102*'DEPRECATED - DT-Prelim Calcs'!$C$11^2+FK102*'DEPRECATED - DT-Prelim Calcs'!$C$11</f>
        <v>-257874.63335746812</v>
      </c>
      <c r="FM102" s="57">
        <f>MIN('Drive Train'!$F$35-FG101*'DEPRECATED - DT-Prelim Calcs'!$C$21*'Drive Train'!$F$39,FM101+FG$2)</f>
        <v>6.0759999999999996</v>
      </c>
      <c r="FN102" s="57">
        <f>'Drive Train'!$F$35-FG102*'DEPRECATED - DT-Prelim Calcs'!$C$21*'Drive Train'!$F$39</f>
        <v>6.0759999999999996</v>
      </c>
      <c r="FO102" s="1">
        <f>IF(FL102&gt;='Drive Train'!$F$29,1,0)</f>
        <v>0</v>
      </c>
      <c r="FP102" s="57">
        <f t="shared" si="151"/>
        <v>103.33333333333333</v>
      </c>
      <c r="FQ102" s="63">
        <f>FQ101+'DEPRECATED - DT-Prelim Calcs'!$C$11</f>
        <v>392</v>
      </c>
      <c r="FR102" s="2">
        <f>GB102/'Drive Train'!$F$35</f>
        <v>0.48999999999999994</v>
      </c>
      <c r="FS102" s="46">
        <f>FZ102*12*60/(PI() * 'Drive Train'!$F$15)/FR$2*FR102</f>
        <v>-250840.01518502712</v>
      </c>
      <c r="FT102" s="2">
        <f>('DEPRECATED - DT-Prelim Calcs'!$C$6*FR102-FS102)/('DEPRECATED - DT-Prelim Calcs'!$C$6*FR102)*'DEPRECATED - DT-Prelim Calcs'!$C$7*FR102</f>
        <v>114.60011887353009</v>
      </c>
      <c r="FU102" s="57">
        <f>FT102/'DEPRECATED - DT-Prelim Calcs'!$C$7*('DEPRECATED - DT-Prelim Calcs'!$C$8-'DEPRECATED - DT-Prelim Calcs'!$C$9)+'DEPRECATED - DT-Prelim Calcs'!$C$9</f>
        <v>6103.6108927277637</v>
      </c>
      <c r="FV102" s="57">
        <f t="shared" si="114"/>
        <v>93</v>
      </c>
      <c r="FW102" s="2">
        <f t="shared" si="152"/>
        <v>0.7112822800297498</v>
      </c>
      <c r="FX102" s="57">
        <f>FW102*'DEPRECATED - DT-Prelim Calcs'!$C$21/FR$2/'DEPRECATED - DT-Prelim Calcs'!$C$19/'DEPRECATED - DT-Prelim Calcs'!$C$18*3.39*'DEPRECATED - DT-Prelim Calcs'!$C$20</f>
        <v>25.773080821789936</v>
      </c>
      <c r="FY102" s="46">
        <f t="shared" si="153"/>
        <v>0</v>
      </c>
      <c r="FZ102" s="57">
        <f>FX101*'DEPRECATED - DT-Prelim Calcs'!$C$11+FZ101</f>
        <v>-893.46615525128482</v>
      </c>
      <c r="GA102" s="57">
        <f>GA101+0.5*FX102*'DEPRECATED - DT-Prelim Calcs'!$C$11^2+FZ102*'DEPRECATED - DT-Prelim Calcs'!$C$11</f>
        <v>-297570.24827974616</v>
      </c>
      <c r="GB102" s="57">
        <f>MIN('Drive Train'!$F$35-FV101*'DEPRECATED - DT-Prelim Calcs'!$C$21*'Drive Train'!$F$39,GB101+FV$2)</f>
        <v>6.0759999999999996</v>
      </c>
      <c r="GC102" s="57">
        <f>'Drive Train'!$F$35-FV102*'DEPRECATED - DT-Prelim Calcs'!$C$21*'Drive Train'!$F$39</f>
        <v>6.0759999999999996</v>
      </c>
      <c r="GD102" s="1">
        <f>IF(GA102&gt;='Drive Train'!$F$29,1,0)</f>
        <v>0</v>
      </c>
      <c r="GE102" s="57">
        <f t="shared" si="154"/>
        <v>103.33333333333333</v>
      </c>
      <c r="GF102" s="63">
        <f>GF101+'DEPRECATED - DT-Prelim Calcs'!$C$11</f>
        <v>392</v>
      </c>
      <c r="GG102" s="2">
        <f>GQ102/'Drive Train'!$F$35</f>
        <v>0.83548387096774201</v>
      </c>
      <c r="GH102" s="46">
        <f>GO102*12*60/(PI() * 'Drive Train'!$F$15)/GG$2*GG102</f>
        <v>-2280.1774502455414</v>
      </c>
      <c r="GI102" s="2">
        <f>('DEPRECATED - DT-Prelim Calcs'!$C$6*GG102-GH102)/('DEPRECATED - DT-Prelim Calcs'!$C$6*GG102)*'DEPRECATED - DT-Prelim Calcs'!$C$7*GG102</f>
        <v>3.0445156890869969</v>
      </c>
      <c r="GJ102" s="57">
        <f>GI102/'DEPRECATED - DT-Prelim Calcs'!$C$7*('DEPRECATED - DT-Prelim Calcs'!$C$8-'DEPRECATED - DT-Prelim Calcs'!$C$9)+'DEPRECATED - DT-Prelim Calcs'!$C$9</f>
        <v>164.77940369703805</v>
      </c>
      <c r="GK102" s="57">
        <f t="shared" si="155"/>
        <v>29.999999999999982</v>
      </c>
      <c r="GL102" s="2">
        <f t="shared" si="156"/>
        <v>0.71261499243175219</v>
      </c>
      <c r="GM102" s="57">
        <f>GL102*'DEPRECATED - DT-Prelim Calcs'!$C$21/GG$2/'DEPRECATED - DT-Prelim Calcs'!$C$19/'DEPRECATED - DT-Prelim Calcs'!$C$18*3.39*'DEPRECATED - DT-Prelim Calcs'!$C$20</f>
        <v>18.443836585620495</v>
      </c>
      <c r="GN102" s="46">
        <f t="shared" si="157"/>
        <v>0</v>
      </c>
      <c r="GO102" s="57">
        <f>GM101*'DEPRECATED - DT-Prelim Calcs'!$C$11+GO101</f>
        <v>-6.668620135848272</v>
      </c>
      <c r="GP102" s="57">
        <f>GP101+0.5*GM102*'DEPRECATED - DT-Prelim Calcs'!$C$11^2+GO102*'DEPRECATED - DT-Prelim Calcs'!$C$11</f>
        <v>-128775.64206994738</v>
      </c>
      <c r="GQ102" s="57">
        <f>MIN('Drive Train'!$F$35-GK101*'DEPRECATED - DT-Prelim Calcs'!$C$21*'Drive Train'!$F$39,GQ101+GK$2)</f>
        <v>10.360000000000001</v>
      </c>
      <c r="GR102" s="57">
        <f>'Drive Train'!$F$35-GK102*'DEPRECATED - DT-Prelim Calcs'!$C$21*'Drive Train'!$F$39</f>
        <v>10.360000000000001</v>
      </c>
      <c r="GS102" s="1">
        <f>IF(GP102&gt;='Drive Train'!$F$29,1,0)</f>
        <v>0</v>
      </c>
      <c r="GT102" s="57">
        <f t="shared" si="158"/>
        <v>33.333333333333314</v>
      </c>
      <c r="GU102" s="63">
        <f>GU101+'DEPRECATED - DT-Prelim Calcs'!$C$11</f>
        <v>392</v>
      </c>
      <c r="GV102" s="2">
        <f>HF102/'Drive Train'!$F$35</f>
        <v>3.4202591073846857</v>
      </c>
      <c r="GW102" s="46">
        <f>HD102*12*60/(PI() * 'Drive Train'!$F$15)/GV$2*GV102</f>
        <v>-1409317.1148043287</v>
      </c>
      <c r="GX102" s="2">
        <f>('DEPRECATED - DT-Prelim Calcs'!$C$6*GV102-GW102)/('DEPRECATED - DT-Prelim Calcs'!$C$6*GV102)*'DEPRECATED - DT-Prelim Calcs'!$C$7*GV102</f>
        <v>645.47626660234914</v>
      </c>
      <c r="GY102" s="57">
        <f>GX102/'DEPRECATED - DT-Prelim Calcs'!$C$7*('DEPRECATED - DT-Prelim Calcs'!$C$8-'DEPRECATED - DT-Prelim Calcs'!$C$9)+'DEPRECATED - DT-Prelim Calcs'!$C$9</f>
        <v>34365.606641112608</v>
      </c>
      <c r="GZ102" s="57">
        <f t="shared" si="115"/>
        <v>33.333333333333314</v>
      </c>
      <c r="HA102" s="2">
        <f t="shared" si="159"/>
        <v>0.99579519204165001</v>
      </c>
      <c r="HB102" s="57">
        <f>HA102*'DEPRECATED - DT-Prelim Calcs'!$C$21/GV$2/'DEPRECATED - DT-Prelim Calcs'!$C$19/'DEPRECATED - DT-Prelim Calcs'!$C$18*3.39*'DEPRECATED - DT-Prelim Calcs'!$C$20</f>
        <v>25.773080821789936</v>
      </c>
      <c r="HC102" s="46">
        <f t="shared" si="160"/>
        <v>0</v>
      </c>
      <c r="HD102" s="57">
        <f>HB101*'DEPRECATED - DT-Prelim Calcs'!$C$11+HD101</f>
        <v>-1006.8276209515349</v>
      </c>
      <c r="HE102" s="57">
        <f>HE101+0.5*HB102*'DEPRECATED - DT-Prelim Calcs'!$C$11^2+HD102*'DEPRECATED - DT-Prelim Calcs'!$C$11</f>
        <v>-157507.94586280445</v>
      </c>
      <c r="HF102" s="57">
        <f>MIN('Drive Train'!$F$35-GZ101*'DEPRECATED - DT-Prelim Calcs'!$C$21*'Drive Train'!$F$39,HF101+GZ$2)</f>
        <v>42.411212931570105</v>
      </c>
      <c r="HG102" s="57">
        <f>'Drive Train'!$F$35-GZ102*'DEPRECATED - DT-Prelim Calcs'!$C$21*'Drive Train'!$F$39</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-11858.271146726158</v>
      </c>
      <c r="HM102" s="2">
        <f>('DEPRECATED - DT-Prelim Calcs'!$C$6*HK102-HL102)/('DEPRECATED - DT-Prelim Calcs'!$C$6*HK102)*'DEPRECATED - DT-Prelim Calcs'!$C$7*HK102</f>
        <v>7.2872160062049547</v>
      </c>
      <c r="HN102" s="57">
        <f>HM102/'DEPRECATED - DT-Prelim Calcs'!$C$7*('DEPRECATED - DT-Prelim Calcs'!$C$8-'DEPRECATED - DT-Prelim Calcs'!$C$9)+'DEPRECATED - DT-Prelim Calcs'!$C$9</f>
        <v>390.64598074526793</v>
      </c>
      <c r="HO102" s="57">
        <f t="shared" si="116"/>
        <v>36.66666666666665</v>
      </c>
      <c r="HP102" s="2">
        <f t="shared" si="162"/>
        <v>0.99579519204165001</v>
      </c>
      <c r="HQ102" s="57">
        <f>HP102*'DEPRECATED - DT-Prelim Calcs'!$C$21/HK$2/'DEPRECATED - DT-Prelim Calcs'!$C$19/'DEPRECATED - DT-Prelim Calcs'!$C$18*3.39*'DEPRECATED - DT-Prelim Calcs'!$C$20</f>
        <v>25.773080821789936</v>
      </c>
      <c r="HR102" s="46">
        <f t="shared" si="163"/>
        <v>0</v>
      </c>
      <c r="HS102" s="57">
        <f>HQ101*'DEPRECATED - DT-Prelim Calcs'!$C$11+HS101</f>
        <v>-36.267775152921772</v>
      </c>
      <c r="HT102" s="57">
        <f>HT101+0.5*HQ102*'DEPRECATED - DT-Prelim Calcs'!$C$11^2+HS102*'DEPRECATED - DT-Prelim Calcs'!$C$11</f>
        <v>-170164.6590042804</v>
      </c>
      <c r="HU102" s="57">
        <f>MIN('Drive Train'!$F$35-HO101*'DEPRECATED - DT-Prelim Calcs'!$C$21*'Drive Train'!$F$39,HU101+HO$2)</f>
        <v>9.9066666666666681</v>
      </c>
      <c r="HV102" s="57">
        <f>'Drive Train'!$F$35-HO102*'DEPRECATED - DT-Prelim Calcs'!$C$21*'Drive Train'!$F$39</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29269.19271530203</v>
      </c>
      <c r="IB102" s="2">
        <f>('DEPRECATED - DT-Prelim Calcs'!$C$6*HZ102-IA102)/('DEPRECATED - DT-Prelim Calcs'!$C$6*HZ102)*'DEPRECATED - DT-Prelim Calcs'!$C$7*HZ102</f>
        <v>-11.352933049447527</v>
      </c>
      <c r="IC102" s="57">
        <f>IB102/'DEPRECATED - DT-Prelim Calcs'!$C$7*('DEPRECATED - DT-Prelim Calcs'!$C$8-'DEPRECATED - DT-Prelim Calcs'!$C$9)+'DEPRECATED - DT-Prelim Calcs'!$C$9</f>
        <v>-601.69058516353425</v>
      </c>
      <c r="ID102" s="57">
        <f t="shared" si="117"/>
        <v>-601.69058516353425</v>
      </c>
      <c r="IE102" s="2">
        <f t="shared" si="165"/>
        <v>-14.097928896159864</v>
      </c>
      <c r="IF102" s="57">
        <f>IE102*'DEPRECATED - DT-Prelim Calcs'!$C$21/HZ$2/'DEPRECATED - DT-Prelim Calcs'!$C$19/'DEPRECATED - DT-Prelim Calcs'!$C$18*3.39*'DEPRECATED - DT-Prelim Calcs'!$C$20</f>
        <v>-364.88131672499441</v>
      </c>
      <c r="IG102" s="46">
        <f t="shared" si="166"/>
        <v>1</v>
      </c>
      <c r="IH102" s="57">
        <f>IF101*'DEPRECATED - DT-Prelim Calcs'!$C$11+IH101</f>
        <v>91.614132855668458</v>
      </c>
      <c r="II102" s="57">
        <f>II101+0.5*IF102*'DEPRECATED - DT-Prelim Calcs'!$C$11^2+IH102*'DEPRECATED - DT-Prelim Calcs'!$C$11</f>
        <v>-191155.37154502561</v>
      </c>
      <c r="IJ102" s="57">
        <f>MIN('Drive Train'!$F$35-ID101*'DEPRECATED - DT-Prelim Calcs'!$C$21*'Drive Train'!$F$39,IJ101+ID$2)</f>
        <v>9.6800000000000015</v>
      </c>
      <c r="IK102" s="57">
        <f>'Drive Train'!$F$35-ID102*'DEPRECATED - DT-Prelim Calcs'!$C$21*'Drive Train'!$F$39</f>
        <v>53.31495979112033</v>
      </c>
      <c r="IL102" s="1">
        <f>IF(II102&gt;='Drive Train'!$F$29,1,0)</f>
        <v>0</v>
      </c>
      <c r="IM102" s="57">
        <f t="shared" si="167"/>
        <v>-668.54509462614919</v>
      </c>
      <c r="IN102" s="63">
        <f>IN101+'DEPRECATED - DT-Prelim Calcs'!$C$11</f>
        <v>392</v>
      </c>
      <c r="IO102" s="2">
        <f>IY102/'Drive Train'!$F$35</f>
        <v>0.76236559139784954</v>
      </c>
      <c r="IP102" s="46">
        <f>IW102*12*60/(PI() * 'Drive Train'!$F$15)/IO$2*IO102</f>
        <v>-95236.270737423387</v>
      </c>
      <c r="IQ102" s="2">
        <f>('DEPRECATED - DT-Prelim Calcs'!$C$6*IO102-IP102)/('DEPRECATED - DT-Prelim Calcs'!$C$6*IO102)*'DEPRECATED - DT-Prelim Calcs'!$C$7*IO102</f>
        <v>44.899104541908663</v>
      </c>
      <c r="IR102" s="57">
        <f>IQ102/'DEPRECATED - DT-Prelim Calcs'!$C$7*('DEPRECATED - DT-Prelim Calcs'!$C$8-'DEPRECATED - DT-Prelim Calcs'!$C$9)+'DEPRECATED - DT-Prelim Calcs'!$C$9</f>
        <v>2392.9718310070043</v>
      </c>
      <c r="IS102" s="57">
        <f t="shared" si="118"/>
        <v>43.333333333333321</v>
      </c>
      <c r="IT102" s="2">
        <f t="shared" si="168"/>
        <v>0.99579519204165001</v>
      </c>
      <c r="IU102" s="57">
        <f>IT102*'DEPRECATED - DT-Prelim Calcs'!$C$21/IO$2/'DEPRECATED - DT-Prelim Calcs'!$C$19/'DEPRECATED - DT-Prelim Calcs'!$C$18*3.39*'DEPRECATED - DT-Prelim Calcs'!$C$20</f>
        <v>25.773080821789936</v>
      </c>
      <c r="IV102" s="46">
        <f t="shared" si="169"/>
        <v>0</v>
      </c>
      <c r="IW102" s="57">
        <f>IU101*'DEPRECATED - DT-Prelim Calcs'!$C$11+IW101</f>
        <v>-305.24214558233757</v>
      </c>
      <c r="IX102" s="57">
        <f>IX101+0.5*IU102*'DEPRECATED - DT-Prelim Calcs'!$C$11^2+IW102*'DEPRECATED - DT-Prelim Calcs'!$C$11</f>
        <v>-175739.25637402441</v>
      </c>
      <c r="IY102" s="57">
        <f>MIN('Drive Train'!$F$35-IS101*'DEPRECATED - DT-Prelim Calcs'!$C$21*'Drive Train'!$F$39,IY101+IS$2)</f>
        <v>9.4533333333333349</v>
      </c>
      <c r="IZ102" s="57">
        <f>'Drive Train'!$F$35-IS102*'DEPRECATED - DT-Prelim Calcs'!$C$21*'Drive Train'!$F$39</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24966.644608503368</v>
      </c>
      <c r="JF102" s="2">
        <f>('DEPRECATED - DT-Prelim Calcs'!$C$6*JD102-JE102)/('DEPRECATED - DT-Prelim Calcs'!$C$6*JD102)*'DEPRECATED - DT-Prelim Calcs'!$C$7*JD102</f>
        <v>-9.4956107569324804</v>
      </c>
      <c r="JG102" s="57">
        <f>JF102/'DEPRECATED - DT-Prelim Calcs'!$C$7*('DEPRECATED - DT-Prelim Calcs'!$C$8-'DEPRECATED - DT-Prelim Calcs'!$C$9)+'DEPRECATED - DT-Prelim Calcs'!$C$9</f>
        <v>-502.8132199644968</v>
      </c>
      <c r="JH102" s="57">
        <f t="shared" si="119"/>
        <v>-502.8132199644968</v>
      </c>
      <c r="JI102" s="2">
        <f t="shared" si="171"/>
        <v>-11.95213838570818</v>
      </c>
      <c r="JJ102" s="57">
        <f>JI102*'DEPRECATED - DT-Prelim Calcs'!$C$21/JD$2/'DEPRECATED - DT-Prelim Calcs'!$C$19/'DEPRECATED - DT-Prelim Calcs'!$C$18*3.39*'DEPRECATED - DT-Prelim Calcs'!$C$20</f>
        <v>-309.34416139979777</v>
      </c>
      <c r="JK102" s="46">
        <f t="shared" si="172"/>
        <v>1</v>
      </c>
      <c r="JL102" s="57">
        <f>JJ101*'DEPRECATED - DT-Prelim Calcs'!$C$11+JL101</f>
        <v>81.986516961700019</v>
      </c>
      <c r="JM102" s="57">
        <f>JM101+0.5*JJ102*'DEPRECATED - DT-Prelim Calcs'!$C$11^2+JL102*'DEPRECATED - DT-Prelim Calcs'!$C$11</f>
        <v>-192211.99885302034</v>
      </c>
      <c r="JN102" s="57">
        <f>MIN('Drive Train'!$F$35-JH101*'DEPRECATED - DT-Prelim Calcs'!$C$21*'Drive Train'!$F$39,JN101+JH$2)</f>
        <v>9.2266666666666666</v>
      </c>
      <c r="JO102" s="57">
        <f>'Drive Train'!$F$35-JH102*'DEPRECATED - DT-Prelim Calcs'!$C$21*'Drive Train'!$F$39</f>
        <v>46.591298957585785</v>
      </c>
      <c r="JP102" s="1">
        <f>IF(JM102&gt;='Drive Train'!$F$29,1,0)</f>
        <v>0</v>
      </c>
      <c r="JQ102" s="57">
        <f>MIN(JG102,'DEPRECATED - DT-Prelim Calcs'!$C$10)*'DEPRECATED - DT-Prelim Calcs'!$C$11*1000/60/60</f>
        <v>-558.6813555161076</v>
      </c>
      <c r="JR102" s="63">
        <f>JR101+'DEPRECATED - DT-Prelim Calcs'!$C$11</f>
        <v>392</v>
      </c>
      <c r="JS102" s="2">
        <f>KC102/'Drive Train'!$F$35</f>
        <v>0.72580645161290325</v>
      </c>
      <c r="JT102" s="46">
        <f>KA102*12*60/(PI() * 'Drive Train'!$F$15)/JS$2*JS102</f>
        <v>-59567.023307166339</v>
      </c>
      <c r="JU102" s="2">
        <f>('DEPRECATED - DT-Prelim Calcs'!$C$6*JS102-JT102)/('DEPRECATED - DT-Prelim Calcs'!$C$6*JS102)*'DEPRECATED - DT-Prelim Calcs'!$C$7*JS102</f>
        <v>28.682875756693079</v>
      </c>
      <c r="JV102" s="57">
        <f>JU102/'DEPRECATED - DT-Prelim Calcs'!$C$7*('DEPRECATED - DT-Prelim Calcs'!$C$8-'DEPRECATED - DT-Prelim Calcs'!$C$9)+'DEPRECATED - DT-Prelim Calcs'!$C$9</f>
        <v>1529.676331777478</v>
      </c>
      <c r="JW102" s="57">
        <f t="shared" si="120"/>
        <v>49.999999999999993</v>
      </c>
      <c r="JX102" s="2">
        <f t="shared" si="173"/>
        <v>0.99579519204165001</v>
      </c>
      <c r="JY102" s="57">
        <f>JX102*'DEPRECATED - DT-Prelim Calcs'!$C$21/JS$2/'DEPRECATED - DT-Prelim Calcs'!$C$19/'DEPRECATED - DT-Prelim Calcs'!$C$18*3.39*'DEPRECATED - DT-Prelim Calcs'!$C$20</f>
        <v>25.773080821789936</v>
      </c>
      <c r="JZ102" s="46">
        <f t="shared" si="174"/>
        <v>0</v>
      </c>
      <c r="KA102" s="57">
        <f>JY101*'DEPRECATED - DT-Prelim Calcs'!$C$11+KA101</f>
        <v>-200.53513605682588</v>
      </c>
      <c r="KB102" s="57">
        <f>KB101+0.5*JY102*'DEPRECATED - DT-Prelim Calcs'!$C$11^2+KA102*'DEPRECATED - DT-Prelim Calcs'!$C$11</f>
        <v>-179340.52384122403</v>
      </c>
      <c r="KC102" s="57">
        <f>MIN('Drive Train'!$F$35-JW101*'DEPRECATED - DT-Prelim Calcs'!$C$21*'Drive Train'!$F$39,KC101+JW$2)</f>
        <v>9</v>
      </c>
      <c r="KD102" s="57">
        <f>'Drive Train'!$F$35-JW102*'DEPRECATED - DT-Prelim Calcs'!$C$21*'Drive Train'!$F$39</f>
        <v>9</v>
      </c>
      <c r="KE102" s="1">
        <f>IF(KB102&gt;='Drive Train'!$F$29,1,0)</f>
        <v>0</v>
      </c>
      <c r="KF102" s="57">
        <f>MIN(JV102,'DEPRECATED - DT-Prelim Calcs'!$C$10)*'DEPRECATED - DT-Prelim Calcs'!$C$11*1000/60/60</f>
        <v>103.33333333333333</v>
      </c>
      <c r="KG102" s="63">
        <f>KG101+'DEPRECATED - DT-Prelim Calcs'!$C$11</f>
        <v>392</v>
      </c>
      <c r="KH102" s="2">
        <f>KR102/'Drive Train'!$F$35</f>
        <v>0.7075268817204301</v>
      </c>
      <c r="KI102" s="46">
        <f>KP102*12*60/(PI() * 'Drive Train'!$F$15)/KH$2*KH102</f>
        <v>-151429.42743099752</v>
      </c>
      <c r="KJ102" s="2">
        <f>('DEPRECATED - DT-Prelim Calcs'!$C$6*KH102-KI102)/('DEPRECATED - DT-Prelim Calcs'!$C$6*KH102)*'DEPRECATED - DT-Prelim Calcs'!$C$7*KH102</f>
        <v>70.175106034234048</v>
      </c>
      <c r="KK102" s="57">
        <f>KJ102/'DEPRECATED - DT-Prelim Calcs'!$C$7*('DEPRECATED - DT-Prelim Calcs'!$C$8-'DEPRECATED - DT-Prelim Calcs'!$C$9)+'DEPRECATED - DT-Prelim Calcs'!$C$9</f>
        <v>3738.5780515320448</v>
      </c>
      <c r="KL102" s="57">
        <f t="shared" si="121"/>
        <v>53.333333333333329</v>
      </c>
      <c r="KM102" s="2">
        <f t="shared" si="175"/>
        <v>0.99579519204165001</v>
      </c>
      <c r="KN102" s="57">
        <f>KM102*'DEPRECATED - DT-Prelim Calcs'!$C$21/KH$2/'DEPRECATED - DT-Prelim Calcs'!$C$19/'DEPRECATED - DT-Prelim Calcs'!$C$18*3.39*'DEPRECATED - DT-Prelim Calcs'!$C$20</f>
        <v>25.773080821789936</v>
      </c>
      <c r="KO102" s="46">
        <f t="shared" si="176"/>
        <v>0</v>
      </c>
      <c r="KP102" s="57">
        <f>KN101*'DEPRECATED - DT-Prelim Calcs'!$C$11+KP101</f>
        <v>-522.965137567037</v>
      </c>
      <c r="KQ102" s="57">
        <f>KQ101+0.5*KN102*'DEPRECATED - DT-Prelim Calcs'!$C$11^2+KP102*'DEPRECATED - DT-Prelim Calcs'!$C$11</f>
        <v>-207570.50565695984</v>
      </c>
      <c r="KR102" s="57">
        <f>MIN('Drive Train'!$F$35-KL101*'DEPRECATED - DT-Prelim Calcs'!$C$21*'Drive Train'!$F$39,KR101+KL$2)</f>
        <v>8.7733333333333334</v>
      </c>
      <c r="KS102" s="57">
        <f>'Drive Train'!$F$35-KL102*'DEPRECATED - DT-Prelim Calcs'!$C$21*'Drive Train'!$F$39</f>
        <v>8.7733333333333334</v>
      </c>
      <c r="KT102" s="1">
        <f>IF(KQ102&gt;='Drive Train'!$F$29,1,0)</f>
        <v>0</v>
      </c>
      <c r="KU102" s="57">
        <f>MIN(KK102,'DEPRECATED - DT-Prelim Calcs'!$C$10)*'DEPRECATED - DT-Prelim Calcs'!$C$11*1000/60/60</f>
        <v>103.33333333333333</v>
      </c>
      <c r="KV102" s="63">
        <f>KV101+'DEPRECATED - DT-Prelim Calcs'!$C$11</f>
        <v>392</v>
      </c>
      <c r="KW102" s="2">
        <f>LG102/'Drive Train'!$F$35</f>
        <v>0.68924731182795695</v>
      </c>
      <c r="KX102" s="46">
        <f>LE102*12*60/(PI() * 'Drive Train'!$F$15)/KW$2*KW102</f>
        <v>-46780.335136066053</v>
      </c>
      <c r="KY102" s="2">
        <f>('DEPRECATED - DT-Prelim Calcs'!$C$6*KW102-KX102)/('DEPRECATED - DT-Prelim Calcs'!$C$6*KW102)*'DEPRECATED - DT-Prelim Calcs'!$C$7*KW102</f>
        <v>22.813170013610293</v>
      </c>
      <c r="KZ102" s="57">
        <f>KY102/'DEPRECATED - DT-Prelim Calcs'!$C$7*('DEPRECATED - DT-Prelim Calcs'!$C$8-'DEPRECATED - DT-Prelim Calcs'!$C$9)+'DEPRECATED - DT-Prelim Calcs'!$C$9</f>
        <v>1217.1936567411622</v>
      </c>
      <c r="LA102" s="57">
        <f t="shared" si="122"/>
        <v>56.666666666666664</v>
      </c>
      <c r="LB102" s="2">
        <f t="shared" si="177"/>
        <v>0.99579519204165001</v>
      </c>
      <c r="LC102" s="57">
        <f>LB102*'DEPRECATED - DT-Prelim Calcs'!$C$21/KW$2/'DEPRECATED - DT-Prelim Calcs'!$C$19/'DEPRECATED - DT-Prelim Calcs'!$C$18*3.39*'DEPRECATED - DT-Prelim Calcs'!$C$20</f>
        <v>25.773080821789936</v>
      </c>
      <c r="LD102" s="46">
        <f t="shared" si="178"/>
        <v>0</v>
      </c>
      <c r="LE102" s="57">
        <f>LC101*'DEPRECATED - DT-Prelim Calcs'!$C$11+LE101</f>
        <v>-165.84166568651892</v>
      </c>
      <c r="LF102" s="57">
        <f>LF101+0.5*LC102*'DEPRECATED - DT-Prelim Calcs'!$C$11^2+LE102*'DEPRECATED - DT-Prelim Calcs'!$C$11</f>
        <v>-186883.03133690139</v>
      </c>
      <c r="LG102" s="57">
        <f>MIN('Drive Train'!$F$35-LA101*'DEPRECATED - DT-Prelim Calcs'!$C$21*'Drive Train'!$F$39,LG101+LA$2)</f>
        <v>8.5466666666666669</v>
      </c>
      <c r="LH102" s="57">
        <f>'Drive Train'!$F$35-LA102*'DEPRECATED - DT-Prelim Calcs'!$C$21*'Drive Train'!$F$39</f>
        <v>8.5466666666666669</v>
      </c>
      <c r="LI102" s="1">
        <f>IF(LF102&gt;='Drive Train'!$F$29,1,0)</f>
        <v>0</v>
      </c>
      <c r="LJ102" s="57">
        <f>MIN(KZ102,'DEPRECATED - DT-Prelim Calcs'!$C$10)*'DEPRECATED - DT-Prelim Calcs'!$C$11*1000/60/60</f>
        <v>103.33333333333333</v>
      </c>
      <c r="LK102" s="63">
        <f>LK101+'DEPRECATED - DT-Prelim Calcs'!$C$11</f>
        <v>392</v>
      </c>
      <c r="LL102" s="2">
        <f>LV102/'Drive Train'!$F$35</f>
        <v>0.67096774193548392</v>
      </c>
      <c r="LM102" s="46">
        <f>LT102*12*60/(PI() * 'Drive Train'!$F$15)/LL$2*LL102</f>
        <v>-124658.57942762917</v>
      </c>
      <c r="LN102" s="2">
        <f>('DEPRECATED - DT-Prelim Calcs'!$C$6*LL102-LM102)/('DEPRECATED - DT-Prelim Calcs'!$C$6*LL102)*'DEPRECATED - DT-Prelim Calcs'!$C$7*LL102</f>
        <v>57.982356164365896</v>
      </c>
      <c r="LO102" s="57">
        <f>LN102/'DEPRECATED - DT-Prelim Calcs'!$C$7*('DEPRECATED - DT-Prelim Calcs'!$C$8-'DEPRECATED - DT-Prelim Calcs'!$C$9)+'DEPRECATED - DT-Prelim Calcs'!$C$9</f>
        <v>3089.4785460116782</v>
      </c>
      <c r="LP102" s="57">
        <f t="shared" si="123"/>
        <v>60</v>
      </c>
      <c r="LQ102" s="2">
        <f t="shared" si="179"/>
        <v>0.99579519204165001</v>
      </c>
      <c r="LR102" s="57">
        <f>LQ102*'DEPRECATED - DT-Prelim Calcs'!$C$21/LL$2/'DEPRECATED - DT-Prelim Calcs'!$C$19/'DEPRECATED - DT-Prelim Calcs'!$C$18*3.39*'DEPRECATED - DT-Prelim Calcs'!$C$20</f>
        <v>25.773080821789936</v>
      </c>
      <c r="LS102" s="46">
        <f t="shared" si="180"/>
        <v>0</v>
      </c>
      <c r="LT102" s="57">
        <f>LR101*'DEPRECATED - DT-Prelim Calcs'!$C$11+LT101</f>
        <v>-453.96872640000618</v>
      </c>
      <c r="LU102" s="57">
        <f>LU101+0.5*LR102*'DEPRECATED - DT-Prelim Calcs'!$C$11^2+LT102*'DEPRECATED - DT-Prelim Calcs'!$C$11</f>
        <v>-181828.53853859054</v>
      </c>
      <c r="LV102" s="57">
        <f>MIN('Drive Train'!$F$35-LP101*'DEPRECATED - DT-Prelim Calcs'!$C$21*'Drive Train'!$F$39,LV101+LP$2)</f>
        <v>8.32</v>
      </c>
      <c r="LW102" s="57">
        <f>'Drive Train'!$F$35-LP102*'DEPRECATED - DT-Prelim Calcs'!$C$21*'Drive Train'!$F$39</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Train'!$AA$49 + V102*(1-'Drive Train'!$AA$49))</f>
        <v>0</v>
      </c>
      <c r="W103" s="57">
        <f t="shared" si="96"/>
        <v>0</v>
      </c>
      <c r="X103" s="2">
        <f>MAX(MIN(IF(AND(AI102=1,AG103&lt;0),-1,1)*(W103-$C$9)/($C$8-$C$9)*$C$7-$C$29*AE103/T$2 -  AI102*$C$29/2,X$2),MAX(X$4:X102)*-1)</f>
        <v>-0.2458281045106315</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Train'!$F$39,AG102+W$2)-$C$3,IF(AE102-1&lt;=0,0,IF($C$32=Motors!$C$29,MAX(MAX(AG$4:AG102)*-1,AG102-W$2),MAX(0,MAX(AG$4:AG102)*-1,AG102-W$2))))</f>
        <v>0</v>
      </c>
      <c r="AH103" s="57">
        <f>'Drive Train'!$F$35-ABS(W103)*'DEPRECATED - DT-Prelim Calcs'!$C$21*'Drive Train'!$F$39</f>
        <v>12.4</v>
      </c>
      <c r="AI103" s="1">
        <f>IF(AJ103&gt;='Drive Train'!$F$29,1,0)</f>
        <v>1</v>
      </c>
      <c r="AJ103" s="57">
        <f>AJ102+0.5*Y103*'DEPRECATED - DT-Prelim Calcs'!$C$11^2+AE103*'DEPRECATED - DT-Prelim Calcs'!$C$11</f>
        <v>784.33981740885292</v>
      </c>
      <c r="AK103" s="57">
        <f t="shared" si="181"/>
        <v>0</v>
      </c>
      <c r="AL103" s="63">
        <f>AL102+'DEPRECATED - DT-Prelim Calcs'!$C$11</f>
        <v>396</v>
      </c>
      <c r="AM103" s="2">
        <f>AW103/'Drive Train'!$F$35</f>
        <v>0.88882649239048606</v>
      </c>
      <c r="AN103" s="46">
        <f>AU103*12*60/(PI() * 'Drive Train'!$F$15)/AM$2*AM103</f>
        <v>4007.413171673119</v>
      </c>
      <c r="AO103" s="2">
        <f>('DEPRECATED - DT-Prelim Calcs'!$C$6*AM103-AN103)/('DEPRECATED - DT-Prelim Calcs'!$C$6*AM103)*'DEPRECATED - DT-Prelim Calcs'!$C$7*AM103</f>
        <v>0.33008953076384512</v>
      </c>
      <c r="AP103" s="57">
        <f>AO103/'DEPRECATED - DT-Prelim Calcs'!$C$7*('DEPRECATED - DT-Prelim Calcs'!$C$8-'DEPRECATED - DT-Prelim Calcs'!$C$9)+'DEPRECATED - DT-Prelim Calcs'!$C$9</f>
        <v>20.272816098340801</v>
      </c>
      <c r="AQ103" s="57">
        <f t="shared" si="105"/>
        <v>20.272816098340801</v>
      </c>
      <c r="AR103" s="2">
        <f t="shared" si="125"/>
        <v>4.6456338775868744E-11</v>
      </c>
      <c r="AS103" s="57">
        <f>AR103*'DEPRECATED - DT-Prelim Calcs'!$C$21/AM$2/'DEPRECATED - DT-Prelim Calcs'!$C$19/'DEPRECATED - DT-Prelim Calcs'!$C$18*3.39*'DEPRECATED - DT-Prelim Calcs'!$C$20</f>
        <v>3.3666604878862999E-10</v>
      </c>
      <c r="AT103" s="46">
        <f t="shared" si="126"/>
        <v>0</v>
      </c>
      <c r="AU103" s="57">
        <f>AS102*'DEPRECATED - DT-Prelim Calcs'!$C$11+AU102</f>
        <v>39.345448708091048</v>
      </c>
      <c r="AV103" s="57">
        <f>AV102+0.5*AS103*'DEPRECATED - DT-Prelim Calcs'!$C$11^2+AU103*'DEPRECATED - DT-Prelim Calcs'!$C$11</f>
        <v>15537.998512917402</v>
      </c>
      <c r="AW103" s="57">
        <f>MIN('Drive Train'!$F$35-AQ102*'DEPRECATED - DT-Prelim Calcs'!$C$21*'Drive Train'!$F$39,AW102+AQ$2)</f>
        <v>11.021448505642027</v>
      </c>
      <c r="AX103" s="57">
        <f>'Drive Train'!$F$35-AQ103*'DEPRECATED - DT-Prelim Calcs'!$C$21*'Drive Train'!$F$39</f>
        <v>11.021448505312826</v>
      </c>
      <c r="AY103" s="1">
        <f>IF(AV103&gt;='Drive Train'!$F$29,1,0)</f>
        <v>1</v>
      </c>
      <c r="AZ103" s="57">
        <f t="shared" si="127"/>
        <v>22.525351220378671</v>
      </c>
      <c r="BA103" s="63">
        <f>BA102+'DEPRECATED - DT-Prelim Calcs'!$C$11</f>
        <v>396</v>
      </c>
      <c r="BB103" s="2">
        <f>BL103/'Drive Train'!$F$35</f>
        <v>1.3150249726469265</v>
      </c>
      <c r="BC103" s="46">
        <f>BJ103*12*60/(PI() * 'Drive Train'!$F$15)/BB$2*BB103</f>
        <v>-3540.8438977467486</v>
      </c>
      <c r="BD103" s="2">
        <f>('DEPRECATED - DT-Prelim Calcs'!$C$6*BB103-BC103)/('DEPRECATED - DT-Prelim Calcs'!$C$6*BB103)*'DEPRECATED - DT-Prelim Calcs'!$C$7*BB103</f>
        <v>4.7702296575443217</v>
      </c>
      <c r="BE103" s="57">
        <f>BD103/'DEPRECATED - DT-Prelim Calcs'!$C$7*('DEPRECATED - DT-Prelim Calcs'!$C$8-'DEPRECATED - DT-Prelim Calcs'!$C$9)+'DEPRECATED - DT-Prelim Calcs'!$C$9</f>
        <v>256.65040044105245</v>
      </c>
      <c r="BF103" s="57">
        <f t="shared" si="106"/>
        <v>93</v>
      </c>
      <c r="BG103" s="2">
        <f t="shared" si="128"/>
        <v>1.8933363324154475</v>
      </c>
      <c r="BH103" s="57">
        <f>BG103*'DEPRECATED - DT-Prelim Calcs'!$C$21/BB$2/'DEPRECATED - DT-Prelim Calcs'!$C$19/'DEPRECATED - DT-Prelim Calcs'!$C$18*3.39*'DEPRECATED - DT-Prelim Calcs'!$C$20</f>
        <v>19.81905549540247</v>
      </c>
      <c r="BI103" s="46">
        <f t="shared" si="129"/>
        <v>0</v>
      </c>
      <c r="BJ103" s="57">
        <f>BH102*'DEPRECATED - DT-Prelim Calcs'!$C$11+BJ102</f>
        <v>-16.267443596496435</v>
      </c>
      <c r="BK103" s="57">
        <f>BK102+0.5*BH103*'DEPRECATED - DT-Prelim Calcs'!$C$11^2+BJ103*'DEPRECATED - DT-Prelim Calcs'!$C$11</f>
        <v>9286.4103511385038</v>
      </c>
      <c r="BL103" s="57">
        <f>MIN('Drive Train'!$F$35-BF102*'DEPRECATED - DT-Prelim Calcs'!$C$21*'Drive Train'!$F$39,BL102+BF$2)</f>
        <v>16.306309660821888</v>
      </c>
      <c r="BM103" s="57">
        <f>'Drive Train'!$F$35-BF103*'DEPRECATED - DT-Prelim Calcs'!$C$21*'Drive Train'!$F$39</f>
        <v>6.0759999999999996</v>
      </c>
      <c r="BN103" s="1">
        <f>IF(BK103&gt;='Drive Train'!$F$29,1,0)</f>
        <v>1</v>
      </c>
      <c r="BO103" s="57">
        <f t="shared" si="130"/>
        <v>103.33333333333333</v>
      </c>
      <c r="BP103" s="63">
        <f>BP102+'DEPRECATED - DT-Prelim Calcs'!$C$11</f>
        <v>396</v>
      </c>
      <c r="BQ103" s="2">
        <f>CA103/'Drive Train'!$F$35</f>
        <v>1.1727743701751234</v>
      </c>
      <c r="BR103" s="46">
        <f>BY103*12*60/(PI() * 'Drive Train'!$F$15)/BQ$2*BQ103</f>
        <v>-7653.6482281072531</v>
      </c>
      <c r="BS103" s="2">
        <f>('DEPRECATED - DT-Prelim Calcs'!$C$6*BQ103-BR103)/('DEPRECATED - DT-Prelim Calcs'!$C$6*BQ103)*'DEPRECATED - DT-Prelim Calcs'!$C$7*BQ103</f>
        <v>6.2870414346996242</v>
      </c>
      <c r="BT103" s="57">
        <f>BS103/'DEPRECATED - DT-Prelim Calcs'!$C$7*('DEPRECATED - DT-Prelim Calcs'!$C$8-'DEPRECATED - DT-Prelim Calcs'!$C$9)+'DEPRECATED - DT-Prelim Calcs'!$C$9</f>
        <v>337.40017264396755</v>
      </c>
      <c r="BU103" s="57">
        <f t="shared" si="107"/>
        <v>93</v>
      </c>
      <c r="BV103" s="2">
        <f t="shared" si="131"/>
        <v>1.8828060353728675</v>
      </c>
      <c r="BW103" s="57">
        <f>BV103*'DEPRECATED - DT-Prelim Calcs'!$C$21/BQ$2/'DEPRECATED - DT-Prelim Calcs'!$C$19/'DEPRECATED - DT-Prelim Calcs'!$C$18*3.39*'DEPRECATED - DT-Prelim Calcs'!$C$20</f>
        <v>25.773080821789936</v>
      </c>
      <c r="BX103" s="46">
        <f t="shared" si="132"/>
        <v>0</v>
      </c>
      <c r="BY103" s="57">
        <f>BW102*'DEPRECATED - DT-Prelim Calcs'!$C$11+BY102</f>
        <v>-30.150532810541236</v>
      </c>
      <c r="BZ103" s="57">
        <f>BZ102+0.5*BW103*'DEPRECATED - DT-Prelim Calcs'!$C$11^2+BY103*'DEPRECATED - DT-Prelim Calcs'!$C$11</f>
        <v>-7298.9928064413671</v>
      </c>
      <c r="CA103" s="57">
        <f>MIN('Drive Train'!$F$35-BU102*'DEPRECATED - DT-Prelim Calcs'!$C$21*'Drive Train'!$F$39,CA102+BU$2)</f>
        <v>14.542402190171531</v>
      </c>
      <c r="CB103" s="57">
        <f>'Drive Train'!$F$35-BU103*'DEPRECATED - DT-Prelim Calcs'!$C$21*'Drive Train'!$F$39</f>
        <v>6.0759999999999996</v>
      </c>
      <c r="CC103" s="1">
        <f>IF(BZ103&gt;='Drive Train'!$F$29,1,0)</f>
        <v>0</v>
      </c>
      <c r="CD103" s="57">
        <f t="shared" si="133"/>
        <v>103.33333333333333</v>
      </c>
      <c r="CE103" s="63">
        <f>CE102+'DEPRECATED - DT-Prelim Calcs'!$C$11</f>
        <v>396</v>
      </c>
      <c r="CF103" s="2">
        <f>CP103/'Drive Train'!$F$35</f>
        <v>0.48999999999999994</v>
      </c>
      <c r="CG103" s="46">
        <f>CN103*12*60/(PI() * 'Drive Train'!$F$15)/CF$2*CF103</f>
        <v>-8671.3859823037092</v>
      </c>
      <c r="CH103" s="2">
        <f>('DEPRECATED - DT-Prelim Calcs'!$C$6*CF103-CG103)/('DEPRECATED - DT-Prelim Calcs'!$C$6*CF103)*'DEPRECATED - DT-Prelim Calcs'!$C$7*CF103</f>
        <v>5.1017330614168745</v>
      </c>
      <c r="CI103" s="57">
        <f>CH103/'DEPRECATED - DT-Prelim Calcs'!$C$7*('DEPRECATED - DT-Prelim Calcs'!$C$8-'DEPRECATED - DT-Prelim Calcs'!$C$9)+'DEPRECATED - DT-Prelim Calcs'!$C$9</f>
        <v>274.29848621567839</v>
      </c>
      <c r="CJ103" s="57">
        <f t="shared" si="108"/>
        <v>93</v>
      </c>
      <c r="CK103" s="2">
        <f t="shared" si="134"/>
        <v>1.5241763143494644</v>
      </c>
      <c r="CL103" s="57">
        <f>CK103*'DEPRECATED - DT-Prelim Calcs'!$C$21/CF$2/'DEPRECATED - DT-Prelim Calcs'!$C$19/'DEPRECATED - DT-Prelim Calcs'!$C$18*3.39*'DEPRECATED - DT-Prelim Calcs'!$C$20</f>
        <v>25.773080821789936</v>
      </c>
      <c r="CM103" s="46">
        <f t="shared" si="135"/>
        <v>0</v>
      </c>
      <c r="CN103" s="57">
        <f>CL102*'DEPRECATED - DT-Prelim Calcs'!$C$11+CN102</f>
        <v>-66.185525992339294</v>
      </c>
      <c r="CO103" s="57">
        <f>CO102+0.5*CL103*'DEPRECATED - DT-Prelim Calcs'!$C$11^2+CN103*'DEPRECATED - DT-Prelim Calcs'!$C$11</f>
        <v>-28417.041185524144</v>
      </c>
      <c r="CP103" s="57">
        <f>MIN('Drive Train'!$F$35-CJ102*'DEPRECATED - DT-Prelim Calcs'!$C$21*'Drive Train'!$F$39,CP102+CJ$2)</f>
        <v>6.0759999999999996</v>
      </c>
      <c r="CQ103" s="57">
        <f>'Drive Train'!$F$35-CJ103*'DEPRECATED - DT-Prelim Calcs'!$C$21*'Drive Train'!$F$39</f>
        <v>6.0759999999999996</v>
      </c>
      <c r="CR103" s="1">
        <f>IF(CO103&gt;='Drive Train'!$F$29,1,0)</f>
        <v>0</v>
      </c>
      <c r="CS103" s="57">
        <f t="shared" si="136"/>
        <v>103.33333333333333</v>
      </c>
      <c r="CT103" s="63">
        <f>CT102+'DEPRECATED - DT-Prelim Calcs'!$C$11</f>
        <v>396</v>
      </c>
      <c r="CU103" s="2">
        <f>DE103/'Drive Train'!$F$35</f>
        <v>2.5187609188556825</v>
      </c>
      <c r="CV103" s="46">
        <f>DC103*12*60/(PI() * 'Drive Train'!$F$15)/CU$2*CU103</f>
        <v>-403230.61091773439</v>
      </c>
      <c r="CW103" s="2">
        <f>('DEPRECATED - DT-Prelim Calcs'!$C$6*CU103-CV103)/('DEPRECATED - DT-Prelim Calcs'!$C$6*CU103)*'DEPRECATED - DT-Prelim Calcs'!$C$7*CU103</f>
        <v>188.39399848831459</v>
      </c>
      <c r="CX103" s="57">
        <f>CW103/'DEPRECATED - DT-Prelim Calcs'!$C$7*('DEPRECATED - DT-Prelim Calcs'!$C$8-'DEPRECATED - DT-Prelim Calcs'!$C$9)+'DEPRECATED - DT-Prelim Calcs'!$C$9</f>
        <v>10032.139836535587</v>
      </c>
      <c r="CY103" s="57">
        <f t="shared" si="109"/>
        <v>93</v>
      </c>
      <c r="CZ103" s="2">
        <f t="shared" si="137"/>
        <v>1.2803081040535502</v>
      </c>
      <c r="DA103" s="57">
        <f>CZ103*'DEPRECATED - DT-Prelim Calcs'!$C$21/CU$2/'DEPRECATED - DT-Prelim Calcs'!$C$19/'DEPRECATED - DT-Prelim Calcs'!$C$18*3.39*'DEPRECATED - DT-Prelim Calcs'!$C$20</f>
        <v>25.773080821789936</v>
      </c>
      <c r="DB103" s="46">
        <f t="shared" si="138"/>
        <v>0</v>
      </c>
      <c r="DC103" s="57">
        <f>DA102*'DEPRECATED - DT-Prelim Calcs'!$C$11+DC102</f>
        <v>-502.94028126226539</v>
      </c>
      <c r="DD103" s="57">
        <f>DD102+0.5*DA103*'DEPRECATED - DT-Prelim Calcs'!$C$11^2+DC103*'DEPRECATED - DT-Prelim Calcs'!$C$11</f>
        <v>-53911.620121271269</v>
      </c>
      <c r="DE103" s="57">
        <f>MIN('Drive Train'!$F$35-CY102*'DEPRECATED - DT-Prelim Calcs'!$C$21*'Drive Train'!$F$39,DE102+CY$2)</f>
        <v>31.232635393810462</v>
      </c>
      <c r="DF103" s="57">
        <f>'Drive Train'!$F$35-CY103*'DEPRECATED - DT-Prelim Calcs'!$C$21*'Drive Train'!$F$39</f>
        <v>6.0759999999999996</v>
      </c>
      <c r="DG103" s="1">
        <f>IF(DD103&gt;='Drive Train'!$F$29,1,0)</f>
        <v>0</v>
      </c>
      <c r="DH103" s="57">
        <f t="shared" si="139"/>
        <v>103.33333333333333</v>
      </c>
      <c r="DI103" s="63">
        <f>DI102+'DEPRECATED - DT-Prelim Calcs'!$C$11</f>
        <v>396</v>
      </c>
      <c r="DJ103" s="2">
        <f>DT103/'Drive Train'!$F$35</f>
        <v>0.48999999999999994</v>
      </c>
      <c r="DK103" s="46">
        <f>DR103*12*60/(PI() * 'Drive Train'!$F$15)/DJ$2*DJ103</f>
        <v>17172.647410841451</v>
      </c>
      <c r="DL103" s="2">
        <f>('DEPRECATED - DT-Prelim Calcs'!$C$6*DJ103-DK103)/('DEPRECATED - DT-Prelim Calcs'!$C$6*DJ103)*'DEPRECATED - DT-Prelim Calcs'!$C$7*DJ103</f>
        <v>-6.5838430131572041</v>
      </c>
      <c r="DM103" s="57">
        <f>DL103/'DEPRECATED - DT-Prelim Calcs'!$C$7*('DEPRECATED - DT-Prelim Calcs'!$C$8-'DEPRECATED - DT-Prelim Calcs'!$C$9)+'DEPRECATED - DT-Prelim Calcs'!$C$9</f>
        <v>-347.80085418592085</v>
      </c>
      <c r="DN103" s="57">
        <f t="shared" si="110"/>
        <v>-347.80085418592085</v>
      </c>
      <c r="DO103" s="2">
        <f t="shared" si="140"/>
        <v>-9.1496606893506787</v>
      </c>
      <c r="DP103" s="57">
        <f>DO103*'DEPRECATED - DT-Prelim Calcs'!$C$21/DJ$2/'DEPRECATED - DT-Prelim Calcs'!$C$19/'DEPRECATED - DT-Prelim Calcs'!$C$18*3.39*'DEPRECATED - DT-Prelim Calcs'!$C$20</f>
        <v>-213.65586508645754</v>
      </c>
      <c r="DQ103" s="46">
        <f t="shared" si="141"/>
        <v>1</v>
      </c>
      <c r="DR103" s="57">
        <f>DP102*'DEPRECATED - DT-Prelim Calcs'!$C$11+DR102</f>
        <v>94.914607580202855</v>
      </c>
      <c r="DS103" s="57">
        <f>DS102+0.5*DP103*'DEPRECATED - DT-Prelim Calcs'!$C$11^2+DR103*'DEPRECATED - DT-Prelim Calcs'!$C$11</f>
        <v>-111138.01017137506</v>
      </c>
      <c r="DT103" s="57">
        <f>MIN('Drive Train'!$F$35-DN102*'DEPRECATED - DT-Prelim Calcs'!$C$21*'Drive Train'!$F$39,DT102+DN$2)</f>
        <v>6.0759999999999996</v>
      </c>
      <c r="DU103" s="57">
        <f>'Drive Train'!$F$35-DN103*'DEPRECATED - DT-Prelim Calcs'!$C$21*'Drive Train'!$F$39</f>
        <v>36.050458084642621</v>
      </c>
      <c r="DV103" s="1">
        <f>IF(DS103&gt;='Drive Train'!$F$29,1,0)</f>
        <v>0</v>
      </c>
      <c r="DW103" s="57">
        <f t="shared" si="142"/>
        <v>-386.44539353991206</v>
      </c>
      <c r="DX103" s="63">
        <f>DX102+'DEPRECATED - DT-Prelim Calcs'!$C$11</f>
        <v>396</v>
      </c>
      <c r="DY103" s="2">
        <f>EI103/'Drive Train'!$F$35</f>
        <v>0.66746476090085194</v>
      </c>
      <c r="DZ103" s="46">
        <f>EG103*12*60/(PI() * 'Drive Train'!$F$15)/DY$2*DY103</f>
        <v>29190.923035861284</v>
      </c>
      <c r="EA103" s="2">
        <f>('DEPRECATED - DT-Prelim Calcs'!$C$6*DY103-DZ103)/('DEPRECATED - DT-Prelim Calcs'!$C$6*DY103)*'DEPRECATED - DT-Prelim Calcs'!$C$7*DY103</f>
        <v>-11.590307584094932</v>
      </c>
      <c r="EB103" s="57">
        <f>EA103/'DEPRECATED - DT-Prelim Calcs'!$C$7*('DEPRECATED - DT-Prelim Calcs'!$C$8-'DEPRECATED - DT-Prelim Calcs'!$C$9)+'DEPRECATED - DT-Prelim Calcs'!$C$9</f>
        <v>-614.3275780246388</v>
      </c>
      <c r="EC103" s="57">
        <f t="shared" si="111"/>
        <v>-614.3275780246388</v>
      </c>
      <c r="ED103" s="2">
        <f t="shared" si="143"/>
        <v>-14.792180611598905</v>
      </c>
      <c r="EE103" s="57">
        <f>ED103*'DEPRECATED - DT-Prelim Calcs'!$C$21/DY$2/'DEPRECATED - DT-Prelim Calcs'!$C$19/'DEPRECATED - DT-Prelim Calcs'!$C$18*3.39*'DEPRECATED - DT-Prelim Calcs'!$C$20</f>
        <v>-393.05920668517871</v>
      </c>
      <c r="EF103" s="46">
        <f t="shared" si="144"/>
        <v>1</v>
      </c>
      <c r="EG103" s="57">
        <f>EE102*'DEPRECATED - DT-Prelim Calcs'!$C$11+EG102</f>
        <v>104.08674499999385</v>
      </c>
      <c r="EH103" s="57">
        <f>EH102+0.5*EE103*'DEPRECATED - DT-Prelim Calcs'!$C$11^2+EG103*'DEPRECATED - DT-Prelim Calcs'!$C$11</f>
        <v>-164155.29758469854</v>
      </c>
      <c r="EI103" s="57">
        <f>MIN('Drive Train'!$F$35-EC102*'DEPRECATED - DT-Prelim Calcs'!$C$21*'Drive Train'!$F$39,EI102+EC$2)</f>
        <v>8.2765630351705646</v>
      </c>
      <c r="EJ103" s="57">
        <f>'Drive Train'!$F$35-EC103*'DEPRECATED - DT-Prelim Calcs'!$C$21*'Drive Train'!$F$39</f>
        <v>54.174275305675437</v>
      </c>
      <c r="EK103" s="1">
        <f>IF(EH103&gt;='Drive Train'!$F$29,1,0)</f>
        <v>0</v>
      </c>
      <c r="EL103" s="57">
        <f t="shared" si="145"/>
        <v>-682.58619780515426</v>
      </c>
      <c r="EM103" s="63">
        <f>EM102+'DEPRECATED - DT-Prelim Calcs'!$C$11</f>
        <v>396</v>
      </c>
      <c r="EN103" s="2">
        <f>EX103/'Drive Train'!$F$35</f>
        <v>0.48999999999999994</v>
      </c>
      <c r="EO103" s="46">
        <f>EV103*12*60/(PI() * 'Drive Train'!$F$15)/EN$2*EN103</f>
        <v>-173722.75658233665</v>
      </c>
      <c r="EP103" s="2">
        <f>('DEPRECATED - DT-Prelim Calcs'!$C$6*EN103-EO103)/('DEPRECATED - DT-Prelim Calcs'!$C$6*EN103)*'DEPRECATED - DT-Prelim Calcs'!$C$7*EN103</f>
        <v>79.730964420906446</v>
      </c>
      <c r="EQ103" s="57">
        <f>EP103/'DEPRECATED - DT-Prelim Calcs'!$C$7*('DEPRECATED - DT-Prelim Calcs'!$C$8-'DEPRECATED - DT-Prelim Calcs'!$C$9)+'DEPRECATED - DT-Prelim Calcs'!$C$9</f>
        <v>4247.2986453121566</v>
      </c>
      <c r="ER103" s="57">
        <f t="shared" si="112"/>
        <v>93</v>
      </c>
      <c r="ES103" s="2">
        <f t="shared" si="146"/>
        <v>0.86507304327942547</v>
      </c>
      <c r="ET103" s="57">
        <f>ES103*'DEPRECATED - DT-Prelim Calcs'!$C$21/EN$2/'DEPRECATED - DT-Prelim Calcs'!$C$19/'DEPRECATED - DT-Prelim Calcs'!$C$18*3.39*'DEPRECATED - DT-Prelim Calcs'!$C$20</f>
        <v>25.773080821789936</v>
      </c>
      <c r="EU103" s="46">
        <f t="shared" si="147"/>
        <v>0</v>
      </c>
      <c r="EV103" s="57">
        <f>ET102*'DEPRECATED - DT-Prelim Calcs'!$C$11+EV102</f>
        <v>-752.57327060181558</v>
      </c>
      <c r="EW103" s="57">
        <f>EW102+0.5*ET103*'DEPRECATED - DT-Prelim Calcs'!$C$11^2+EV103*'DEPRECATED - DT-Prelim Calcs'!$C$11</f>
        <v>-202338.86227669727</v>
      </c>
      <c r="EX103" s="57">
        <f>MIN('Drive Train'!$F$35-ER102*'DEPRECATED - DT-Prelim Calcs'!$C$21*'Drive Train'!$F$39,EX102+ER$2)</f>
        <v>6.0759999999999996</v>
      </c>
      <c r="EY103" s="57">
        <f>'Drive Train'!$F$35-ER103*'DEPRECATED - DT-Prelim Calcs'!$C$21*'Drive Train'!$F$39</f>
        <v>6.0759999999999996</v>
      </c>
      <c r="EZ103" s="1">
        <f>IF(EW103&gt;='Drive Train'!$F$29,1,0)</f>
        <v>0</v>
      </c>
      <c r="FA103" s="57">
        <f t="shared" si="148"/>
        <v>103.33333333333333</v>
      </c>
      <c r="FB103" s="63">
        <f>FB102+'DEPRECATED - DT-Prelim Calcs'!$C$11</f>
        <v>396</v>
      </c>
      <c r="FC103" s="2">
        <f>FM103/'Drive Train'!$F$35</f>
        <v>0.48999999999999994</v>
      </c>
      <c r="FD103" s="46">
        <f>FK103*12*60/(PI() * 'Drive Train'!$F$15)/FC$2*FC103</f>
        <v>-135384.49467824469</v>
      </c>
      <c r="FE103" s="2">
        <f>('DEPRECATED - DT-Prelim Calcs'!$C$6*FC103-FD103)/('DEPRECATED - DT-Prelim Calcs'!$C$6*FC103)*'DEPRECATED - DT-Prelim Calcs'!$C$7*FC103</f>
        <v>62.396027987724153</v>
      </c>
      <c r="FF103" s="57">
        <f>FE103/'DEPRECATED - DT-Prelim Calcs'!$C$7*('DEPRECATED - DT-Prelim Calcs'!$C$8-'DEPRECATED - DT-Prelim Calcs'!$C$9)+'DEPRECATED - DT-Prelim Calcs'!$C$9</f>
        <v>3324.4470501348583</v>
      </c>
      <c r="FG103" s="57">
        <f t="shared" si="113"/>
        <v>93</v>
      </c>
      <c r="FH103" s="2">
        <f t="shared" si="149"/>
        <v>0.78067567320338405</v>
      </c>
      <c r="FI103" s="57">
        <f>FH103*'DEPRECATED - DT-Prelim Calcs'!$C$21/FC$2/'DEPRECATED - DT-Prelim Calcs'!$C$19/'DEPRECATED - DT-Prelim Calcs'!$C$18*3.39*'DEPRECATED - DT-Prelim Calcs'!$C$20</f>
        <v>25.773080821789936</v>
      </c>
      <c r="FJ103" s="46">
        <f t="shared" si="150"/>
        <v>0</v>
      </c>
      <c r="FK103" s="57">
        <f>FI102*'DEPRECATED - DT-Prelim Calcs'!$C$11+FK102</f>
        <v>-529.27194361764566</v>
      </c>
      <c r="FL103" s="57">
        <f>FL102+0.5*FI103*'DEPRECATED - DT-Prelim Calcs'!$C$11^2+FK103*'DEPRECATED - DT-Prelim Calcs'!$C$11</f>
        <v>-259785.5364853644</v>
      </c>
      <c r="FM103" s="57">
        <f>MIN('Drive Train'!$F$35-FG102*'DEPRECATED - DT-Prelim Calcs'!$C$21*'Drive Train'!$F$39,FM102+FG$2)</f>
        <v>6.0759999999999996</v>
      </c>
      <c r="FN103" s="57">
        <f>'Drive Train'!$F$35-FG103*'DEPRECATED - DT-Prelim Calcs'!$C$21*'Drive Train'!$F$39</f>
        <v>6.0759999999999996</v>
      </c>
      <c r="FO103" s="1">
        <f>IF(FL103&gt;='Drive Train'!$F$29,1,0)</f>
        <v>0</v>
      </c>
      <c r="FP103" s="57">
        <f t="shared" si="151"/>
        <v>103.33333333333333</v>
      </c>
      <c r="FQ103" s="63">
        <f>FQ102+'DEPRECATED - DT-Prelim Calcs'!$C$11</f>
        <v>396</v>
      </c>
      <c r="FR103" s="2">
        <f>GB103/'Drive Train'!$F$35</f>
        <v>0.48999999999999994</v>
      </c>
      <c r="FS103" s="46">
        <f>FZ103*12*60/(PI() * 'Drive Train'!$F$15)/FR$2*FR103</f>
        <v>-221896.91556471982</v>
      </c>
      <c r="FT103" s="2">
        <f>('DEPRECATED - DT-Prelim Calcs'!$C$6*FR103-FS103)/('DEPRECATED - DT-Prelim Calcs'!$C$6*FR103)*'DEPRECATED - DT-Prelim Calcs'!$C$7*FR103</f>
        <v>101.51327645609284</v>
      </c>
      <c r="FU103" s="57">
        <f>FT103/'DEPRECATED - DT-Prelim Calcs'!$C$7*('DEPRECATED - DT-Prelim Calcs'!$C$8-'DEPRECATED - DT-Prelim Calcs'!$C$9)+'DEPRECATED - DT-Prelim Calcs'!$C$9</f>
        <v>5406.913016313988</v>
      </c>
      <c r="FV103" s="57">
        <f t="shared" si="114"/>
        <v>93</v>
      </c>
      <c r="FW103" s="2">
        <f t="shared" si="152"/>
        <v>0.7112822800297498</v>
      </c>
      <c r="FX103" s="57">
        <f>FW103*'DEPRECATED - DT-Prelim Calcs'!$C$21/FR$2/'DEPRECATED - DT-Prelim Calcs'!$C$19/'DEPRECATED - DT-Prelim Calcs'!$C$18*3.39*'DEPRECATED - DT-Prelim Calcs'!$C$20</f>
        <v>25.773080821789936</v>
      </c>
      <c r="FY103" s="46">
        <f t="shared" si="153"/>
        <v>0</v>
      </c>
      <c r="FZ103" s="57">
        <f>FX102*'DEPRECATED - DT-Prelim Calcs'!$C$11+FZ102</f>
        <v>-790.37383196412509</v>
      </c>
      <c r="GA103" s="57">
        <f>GA102+0.5*FX103*'DEPRECATED - DT-Prelim Calcs'!$C$11^2+FZ103*'DEPRECATED - DT-Prelim Calcs'!$C$11</f>
        <v>-300525.55896102835</v>
      </c>
      <c r="GB103" s="57">
        <f>MIN('Drive Train'!$F$35-FV102*'DEPRECATED - DT-Prelim Calcs'!$C$21*'Drive Train'!$F$39,GB102+FV$2)</f>
        <v>6.0759999999999996</v>
      </c>
      <c r="GC103" s="57">
        <f>'Drive Train'!$F$35-FV103*'DEPRECATED - DT-Prelim Calcs'!$C$21*'Drive Train'!$F$39</f>
        <v>6.0759999999999996</v>
      </c>
      <c r="GD103" s="1">
        <f>IF(GA103&gt;='Drive Train'!$F$29,1,0)</f>
        <v>0</v>
      </c>
      <c r="GE103" s="57">
        <f t="shared" si="154"/>
        <v>103.33333333333333</v>
      </c>
      <c r="GF103" s="63">
        <f>GF102+'DEPRECATED - DT-Prelim Calcs'!$C$11</f>
        <v>396</v>
      </c>
      <c r="GG103" s="2">
        <f>GQ103/'Drive Train'!$F$35</f>
        <v>0.83548387096774201</v>
      </c>
      <c r="GH103" s="46">
        <f>GO103*12*60/(PI() * 'Drive Train'!$F$15)/GG$2*GG103</f>
        <v>22945.563060881053</v>
      </c>
      <c r="GI103" s="2">
        <f>('DEPRECATED - DT-Prelim Calcs'!$C$6*GG103-GH103)/('DEPRECATED - DT-Prelim Calcs'!$C$6*GG103)*'DEPRECATED - DT-Prelim Calcs'!$C$7*GG103</f>
        <v>-8.3614945607845037</v>
      </c>
      <c r="GJ103" s="57">
        <f>GI103/'DEPRECATED - DT-Prelim Calcs'!$C$7*('DEPRECATED - DT-Prelim Calcs'!$C$8-'DEPRECATED - DT-Prelim Calcs'!$C$9)+'DEPRECATED - DT-Prelim Calcs'!$C$9</f>
        <v>-442.43682661769788</v>
      </c>
      <c r="GK103" s="57">
        <f t="shared" si="155"/>
        <v>-442.43682661769788</v>
      </c>
      <c r="GL103" s="2">
        <f t="shared" si="156"/>
        <v>-10.372185258625606</v>
      </c>
      <c r="GM103" s="57">
        <f>GL103*'DEPRECATED - DT-Prelim Calcs'!$C$21/GG$2/'DEPRECATED - DT-Prelim Calcs'!$C$19/'DEPRECATED - DT-Prelim Calcs'!$C$18*3.39*'DEPRECATED - DT-Prelim Calcs'!$C$20</f>
        <v>-268.45195789814068</v>
      </c>
      <c r="GN103" s="46">
        <f t="shared" si="157"/>
        <v>1</v>
      </c>
      <c r="GO103" s="57">
        <f>GM102*'DEPRECATED - DT-Prelim Calcs'!$C$11+GO102</f>
        <v>67.106726206633709</v>
      </c>
      <c r="GP103" s="57">
        <f>GP102+0.5*GM103*'DEPRECATED - DT-Prelim Calcs'!$C$11^2+GO103*'DEPRECATED - DT-Prelim Calcs'!$C$11</f>
        <v>-130654.83082830596</v>
      </c>
      <c r="GQ103" s="57">
        <f>MIN('Drive Train'!$F$35-GK102*'DEPRECATED - DT-Prelim Calcs'!$C$21*'Drive Train'!$F$39,GQ102+GK$2)</f>
        <v>10.360000000000001</v>
      </c>
      <c r="GR103" s="57">
        <f>'Drive Train'!$F$35-GK103*'DEPRECATED - DT-Prelim Calcs'!$C$21*'Drive Train'!$F$39</f>
        <v>42.485704210003455</v>
      </c>
      <c r="GS103" s="1">
        <f>IF(GP103&gt;='Drive Train'!$F$29,1,0)</f>
        <v>0</v>
      </c>
      <c r="GT103" s="57">
        <f t="shared" si="158"/>
        <v>-491.5964740196643</v>
      </c>
      <c r="GU103" s="63">
        <f>GU102+'DEPRECATED - DT-Prelim Calcs'!$C$11</f>
        <v>396</v>
      </c>
      <c r="GV103" s="2">
        <f>HF103/'Drive Train'!$F$35</f>
        <v>0.81720430107526887</v>
      </c>
      <c r="GW103" s="46">
        <f>HD103*12*60/(PI() * 'Drive Train'!$F$15)/GV$2*GV103</f>
        <v>-302250.12249160965</v>
      </c>
      <c r="GX103" s="2">
        <f>('DEPRECATED - DT-Prelim Calcs'!$C$6*GV103-GW103)/('DEPRECATED - DT-Prelim Calcs'!$C$6*GV103)*'DEPRECATED - DT-Prelim Calcs'!$C$7*GV103</f>
        <v>138.63415189744495</v>
      </c>
      <c r="GY103" s="57">
        <f>GX103/'DEPRECATED - DT-Prelim Calcs'!$C$7*('DEPRECATED - DT-Prelim Calcs'!$C$8-'DEPRECATED - DT-Prelim Calcs'!$C$9)+'DEPRECATED - DT-Prelim Calcs'!$C$9</f>
        <v>7383.0990408473808</v>
      </c>
      <c r="GZ103" s="57">
        <f t="shared" si="115"/>
        <v>33.333333333333314</v>
      </c>
      <c r="HA103" s="2">
        <f t="shared" si="159"/>
        <v>0.99579519204165001</v>
      </c>
      <c r="HB103" s="57">
        <f>HA103*'DEPRECATED - DT-Prelim Calcs'!$C$21/GV$2/'DEPRECATED - DT-Prelim Calcs'!$C$19/'DEPRECATED - DT-Prelim Calcs'!$C$18*3.39*'DEPRECATED - DT-Prelim Calcs'!$C$20</f>
        <v>25.773080821789936</v>
      </c>
      <c r="HC103" s="46">
        <f t="shared" si="160"/>
        <v>0</v>
      </c>
      <c r="HD103" s="57">
        <f>HB102*'DEPRECATED - DT-Prelim Calcs'!$C$11+HD102</f>
        <v>-903.73529766437514</v>
      </c>
      <c r="HE103" s="57">
        <f>HE102+0.5*HB103*'DEPRECATED - DT-Prelim Calcs'!$C$11^2+HD103*'DEPRECATED - DT-Prelim Calcs'!$C$11</f>
        <v>-160916.70240688763</v>
      </c>
      <c r="HF103" s="57">
        <f>MIN('Drive Train'!$F$35-GZ102*'DEPRECATED - DT-Prelim Calcs'!$C$21*'Drive Train'!$F$39,HF102+GZ$2)</f>
        <v>10.133333333333335</v>
      </c>
      <c r="HG103" s="57">
        <f>'Drive Train'!$F$35-GZ103*'DEPRECATED - DT-Prelim Calcs'!$C$21*'Drive Train'!$F$39</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21849.247925796983</v>
      </c>
      <c r="HM103" s="2">
        <f>('DEPRECATED - DT-Prelim Calcs'!$C$6*HK103-HL103)/('DEPRECATED - DT-Prelim Calcs'!$C$6*HK103)*'DEPRECATED - DT-Prelim Calcs'!$C$7*HK103</f>
        <v>-7.9538948689884359</v>
      </c>
      <c r="HN103" s="57">
        <f>HM103/'DEPRECATED - DT-Prelim Calcs'!$C$7*('DEPRECATED - DT-Prelim Calcs'!$C$8-'DEPRECATED - DT-Prelim Calcs'!$C$9)+'DEPRECATED - DT-Prelim Calcs'!$C$9</f>
        <v>-420.73763970589891</v>
      </c>
      <c r="HO103" s="57">
        <f t="shared" si="116"/>
        <v>-420.73763970589891</v>
      </c>
      <c r="HP103" s="2">
        <f t="shared" si="162"/>
        <v>-9.9561307835704991</v>
      </c>
      <c r="HQ103" s="57">
        <f>HP103*'DEPRECATED - DT-Prelim Calcs'!$C$21/HK$2/'DEPRECATED - DT-Prelim Calcs'!$C$19/'DEPRECATED - DT-Prelim Calcs'!$C$18*3.39*'DEPRECATED - DT-Prelim Calcs'!$C$20</f>
        <v>-257.68367371926485</v>
      </c>
      <c r="HR103" s="46">
        <f t="shared" si="163"/>
        <v>1</v>
      </c>
      <c r="HS103" s="57">
        <f>HQ102*'DEPRECATED - DT-Prelim Calcs'!$C$11+HS102</f>
        <v>66.824548134237972</v>
      </c>
      <c r="HT103" s="57">
        <f>HT102+0.5*HQ103*'DEPRECATED - DT-Prelim Calcs'!$C$11^2+HS103*'DEPRECATED - DT-Prelim Calcs'!$C$11</f>
        <v>-171958.83020149756</v>
      </c>
      <c r="HU103" s="57">
        <f>MIN('Drive Train'!$F$35-HO102*'DEPRECATED - DT-Prelim Calcs'!$C$21*'Drive Train'!$F$39,HU102+HO$2)</f>
        <v>9.9066666666666681</v>
      </c>
      <c r="HV103" s="57">
        <f>'Drive Train'!$F$35-HO103*'DEPRECATED - DT-Prelim Calcs'!$C$21*'Drive Train'!$F$39</f>
        <v>41.01015950000113</v>
      </c>
      <c r="HW103" s="1">
        <f>IF(HT103&gt;='Drive Train'!$F$29,1,0)</f>
        <v>0</v>
      </c>
      <c r="HX103" s="57">
        <f t="shared" si="164"/>
        <v>-467.48626633988772</v>
      </c>
      <c r="HY103" s="63">
        <f>HY102+'DEPRECATED - DT-Prelim Calcs'!$C$11</f>
        <v>396</v>
      </c>
      <c r="HZ103" s="2">
        <f>IJ103/'Drive Train'!$F$35</f>
        <v>4.2995935315419622</v>
      </c>
      <c r="IA103" s="46">
        <f>IH103*12*60/(PI() * 'Drive Train'!$F$15)/HZ$2*HZ103</f>
        <v>-2407021.015392364</v>
      </c>
      <c r="IB103" s="2">
        <f>('DEPRECATED - DT-Prelim Calcs'!$C$6*HZ103-IA103)/('DEPRECATED - DT-Prelim Calcs'!$C$6*HZ103)*'DEPRECATED - DT-Prelim Calcs'!$C$7*HZ103</f>
        <v>1098.7148622676011</v>
      </c>
      <c r="IC103" s="57">
        <f>IB103/'DEPRECATED - DT-Prelim Calcs'!$C$7*('DEPRECATED - DT-Prelim Calcs'!$C$8-'DEPRECATED - DT-Prelim Calcs'!$C$9)+'DEPRECATED - DT-Prelim Calcs'!$C$9</f>
        <v>58494.449721549056</v>
      </c>
      <c r="ID103" s="57">
        <f t="shared" si="117"/>
        <v>39.999999999999986</v>
      </c>
      <c r="IE103" s="2">
        <f t="shared" si="165"/>
        <v>0.99579519204165001</v>
      </c>
      <c r="IF103" s="57">
        <f>IE103*'DEPRECATED - DT-Prelim Calcs'!$C$21/HZ$2/'DEPRECATED - DT-Prelim Calcs'!$C$19/'DEPRECATED - DT-Prelim Calcs'!$C$18*3.39*'DEPRECATED - DT-Prelim Calcs'!$C$20</f>
        <v>25.773080821789936</v>
      </c>
      <c r="IG103" s="46">
        <f t="shared" si="166"/>
        <v>0</v>
      </c>
      <c r="IH103" s="57">
        <f>IF102*'DEPRECATED - DT-Prelim Calcs'!$C$11+IH102</f>
        <v>-1367.9111340443092</v>
      </c>
      <c r="II103" s="57">
        <f>II102+0.5*IF103*'DEPRECATED - DT-Prelim Calcs'!$C$11^2+IH103*'DEPRECATED - DT-Prelim Calcs'!$C$11</f>
        <v>-196420.83143462855</v>
      </c>
      <c r="IJ103" s="57">
        <f>MIN('Drive Train'!$F$35-ID102*'DEPRECATED - DT-Prelim Calcs'!$C$21*'Drive Train'!$F$39,IJ102+ID$2)</f>
        <v>53.31495979112033</v>
      </c>
      <c r="IK103" s="57">
        <f>'Drive Train'!$F$35-ID103*'DEPRECATED - DT-Prelim Calcs'!$C$21*'Drive Train'!$F$39</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-63071.22225502917</v>
      </c>
      <c r="IQ103" s="2">
        <f>('DEPRECATED - DT-Prelim Calcs'!$C$6*IO103-IP103)/('DEPRECATED - DT-Prelim Calcs'!$C$6*IO103)*'DEPRECATED - DT-Prelim Calcs'!$C$7*IO103</f>
        <v>30.355433464503403</v>
      </c>
      <c r="IR103" s="57">
        <f>IQ103/'DEPRECATED - DT-Prelim Calcs'!$C$7*('DEPRECATED - DT-Prelim Calcs'!$C$8-'DEPRECATED - DT-Prelim Calcs'!$C$9)+'DEPRECATED - DT-Prelim Calcs'!$C$9</f>
        <v>1618.7174744795796</v>
      </c>
      <c r="IS103" s="57">
        <f t="shared" si="118"/>
        <v>43.333333333333321</v>
      </c>
      <c r="IT103" s="2">
        <f t="shared" si="168"/>
        <v>0.99579519204165001</v>
      </c>
      <c r="IU103" s="57">
        <f>IT103*'DEPRECATED - DT-Prelim Calcs'!$C$21/IO$2/'DEPRECATED - DT-Prelim Calcs'!$C$19/'DEPRECATED - DT-Prelim Calcs'!$C$18*3.39*'DEPRECATED - DT-Prelim Calcs'!$C$20</f>
        <v>25.773080821789936</v>
      </c>
      <c r="IV103" s="46">
        <f t="shared" si="169"/>
        <v>0</v>
      </c>
      <c r="IW103" s="57">
        <f>IU102*'DEPRECATED - DT-Prelim Calcs'!$C$11+IW102</f>
        <v>-202.14982229517784</v>
      </c>
      <c r="IX103" s="57">
        <f>IX102+0.5*IU103*'DEPRECATED - DT-Prelim Calcs'!$C$11^2+IW103*'DEPRECATED - DT-Prelim Calcs'!$C$11</f>
        <v>-176341.6710166308</v>
      </c>
      <c r="IY103" s="57">
        <f>MIN('Drive Train'!$F$35-IS102*'DEPRECATED - DT-Prelim Calcs'!$C$21*'Drive Train'!$F$39,IY102+IS$2)</f>
        <v>9.4533333333333349</v>
      </c>
      <c r="IZ103" s="57">
        <f>'Drive Train'!$F$35-IS103*'DEPRECATED - DT-Prelim Calcs'!$C$21*'Drive Train'!$F$39</f>
        <v>9.4533333333333349</v>
      </c>
      <c r="JA103" s="1">
        <f>IF(IX103&gt;='Drive Train'!$F$29,1,0)</f>
        <v>0</v>
      </c>
      <c r="JB103" s="57">
        <f t="shared" si="170"/>
        <v>48.148148148148138</v>
      </c>
      <c r="JC103" s="63">
        <f>JC102+'DEPRECATED - DT-Prelim Calcs'!$C$11</f>
        <v>396</v>
      </c>
      <c r="JD103" s="2">
        <f>JN103/'Drive Train'!$F$35</f>
        <v>3.7573628191601438</v>
      </c>
      <c r="JE103" s="46">
        <f>JL103*12*60/(PI() * 'Drive Train'!$F$15)/JD$2*JD103</f>
        <v>-1776668.4202612678</v>
      </c>
      <c r="JF103" s="2">
        <f>('DEPRECATED - DT-Prelim Calcs'!$C$6*JD103-JE103)/('DEPRECATED - DT-Prelim Calcs'!$C$6*JD103)*'DEPRECATED - DT-Prelim Calcs'!$C$7*JD103</f>
        <v>812.38937062863295</v>
      </c>
      <c r="JG103" s="57">
        <f>JF103/'DEPRECATED - DT-Prelim Calcs'!$C$7*('DEPRECATED - DT-Prelim Calcs'!$C$8-'DEPRECATED - DT-Prelim Calcs'!$C$9)+'DEPRECATED - DT-Prelim Calcs'!$C$9</f>
        <v>43251.478527657098</v>
      </c>
      <c r="JH103" s="57">
        <f t="shared" si="119"/>
        <v>46.666666666666657</v>
      </c>
      <c r="JI103" s="2">
        <f t="shared" si="171"/>
        <v>0.99579519204165001</v>
      </c>
      <c r="JJ103" s="57">
        <f>JI103*'DEPRECATED - DT-Prelim Calcs'!$C$21/JD$2/'DEPRECATED - DT-Prelim Calcs'!$C$19/'DEPRECATED - DT-Prelim Calcs'!$C$18*3.39*'DEPRECATED - DT-Prelim Calcs'!$C$20</f>
        <v>25.773080821789936</v>
      </c>
      <c r="JK103" s="46">
        <f t="shared" si="172"/>
        <v>0</v>
      </c>
      <c r="JL103" s="57">
        <f>JJ102*'DEPRECATED - DT-Prelim Calcs'!$C$11+JL102</f>
        <v>-1155.390128637491</v>
      </c>
      <c r="JM103" s="57">
        <f>JM102+0.5*JJ103*'DEPRECATED - DT-Prelim Calcs'!$C$11^2+JL103*'DEPRECATED - DT-Prelim Calcs'!$C$11</f>
        <v>-196627.37472099598</v>
      </c>
      <c r="JN103" s="57">
        <f>MIN('Drive Train'!$F$35-JH102*'DEPRECATED - DT-Prelim Calcs'!$C$21*'Drive Train'!$F$39,JN102+JH$2)</f>
        <v>46.591298957585785</v>
      </c>
      <c r="JO103" s="57">
        <f>'Drive Train'!$F$35-JH103*'DEPRECATED - DT-Prelim Calcs'!$C$21*'Drive Train'!$F$39</f>
        <v>9.2266666666666666</v>
      </c>
      <c r="JP103" s="1">
        <f>IF(JM103&gt;='Drive Train'!$F$29,1,0)</f>
        <v>0</v>
      </c>
      <c r="JQ103" s="57">
        <f>MIN(JG103,'DEPRECATED - DT-Prelim Calcs'!$C$10)*'DEPRECATED - DT-Prelim Calcs'!$C$11*1000/60/60</f>
        <v>103.33333333333333</v>
      </c>
      <c r="JR103" s="63">
        <f>JR102+'DEPRECATED - DT-Prelim Calcs'!$C$11</f>
        <v>396</v>
      </c>
      <c r="JS103" s="2">
        <f>KC103/'Drive Train'!$F$35</f>
        <v>0.72580645161290325</v>
      </c>
      <c r="JT103" s="46">
        <f>KA103*12*60/(PI() * 'Drive Train'!$F$15)/JS$2*JS103</f>
        <v>-28944.445414901023</v>
      </c>
      <c r="JU103" s="2">
        <f>('DEPRECATED - DT-Prelim Calcs'!$C$6*JS103-JT103)/('DEPRECATED - DT-Prelim Calcs'!$C$6*JS103)*'DEPRECATED - DT-Prelim Calcs'!$C$7*JS103</f>
        <v>14.836644477075927</v>
      </c>
      <c r="JV103" s="57">
        <f>JU103/'DEPRECATED - DT-Prelim Calcs'!$C$7*('DEPRECATED - DT-Prelim Calcs'!$C$8-'DEPRECATED - DT-Prelim Calcs'!$C$9)+'DEPRECATED - DT-Prelim Calcs'!$C$9</f>
        <v>792.55123917379319</v>
      </c>
      <c r="JW103" s="57">
        <f t="shared" si="120"/>
        <v>49.999999999999993</v>
      </c>
      <c r="JX103" s="2">
        <f t="shared" si="173"/>
        <v>0.99579519204165001</v>
      </c>
      <c r="JY103" s="57">
        <f>JX103*'DEPRECATED - DT-Prelim Calcs'!$C$21/JS$2/'DEPRECATED - DT-Prelim Calcs'!$C$19/'DEPRECATED - DT-Prelim Calcs'!$C$18*3.39*'DEPRECATED - DT-Prelim Calcs'!$C$20</f>
        <v>25.773080821789936</v>
      </c>
      <c r="JZ103" s="46">
        <f t="shared" si="174"/>
        <v>0</v>
      </c>
      <c r="KA103" s="57">
        <f>JY102*'DEPRECATED - DT-Prelim Calcs'!$C$11+KA102</f>
        <v>-97.442812769666133</v>
      </c>
      <c r="KB103" s="57">
        <f>KB102+0.5*JY103*'DEPRECATED - DT-Prelim Calcs'!$C$11^2+KA103*'DEPRECATED - DT-Prelim Calcs'!$C$11</f>
        <v>-179524.11044572838</v>
      </c>
      <c r="KC103" s="57">
        <f>MIN('Drive Train'!$F$35-JW102*'DEPRECATED - DT-Prelim Calcs'!$C$21*'Drive Train'!$F$39,KC102+JW$2)</f>
        <v>9</v>
      </c>
      <c r="KD103" s="57">
        <f>'Drive Train'!$F$35-JW103*'DEPRECATED - DT-Prelim Calcs'!$C$21*'Drive Train'!$F$39</f>
        <v>9</v>
      </c>
      <c r="KE103" s="1">
        <f>IF(KB103&gt;='Drive Train'!$F$29,1,0)</f>
        <v>0</v>
      </c>
      <c r="KF103" s="57">
        <f>MIN(JV103,'DEPRECATED - DT-Prelim Calcs'!$C$10)*'DEPRECATED - DT-Prelim Calcs'!$C$11*1000/60/60</f>
        <v>103.33333333333333</v>
      </c>
      <c r="KG103" s="63">
        <f>KG102+'DEPRECATED - DT-Prelim Calcs'!$C$11</f>
        <v>396</v>
      </c>
      <c r="KH103" s="2">
        <f>KR103/'Drive Train'!$F$35</f>
        <v>0.7075268817204301</v>
      </c>
      <c r="KI103" s="46">
        <f>KP103*12*60/(PI() * 'Drive Train'!$F$15)/KH$2*KH103</f>
        <v>-121578.08483379667</v>
      </c>
      <c r="KJ103" s="2">
        <f>('DEPRECATED - DT-Prelim Calcs'!$C$6*KH103-KI103)/('DEPRECATED - DT-Prelim Calcs'!$C$6*KH103)*'DEPRECATED - DT-Prelim Calcs'!$C$7*KH103</f>
        <v>56.677594653510972</v>
      </c>
      <c r="KK103" s="57">
        <f>KJ103/'DEPRECATED - DT-Prelim Calcs'!$C$7*('DEPRECATED - DT-Prelim Calcs'!$C$8-'DEPRECATED - DT-Prelim Calcs'!$C$9)+'DEPRECATED - DT-Prelim Calcs'!$C$9</f>
        <v>3020.0175908902311</v>
      </c>
      <c r="KL103" s="57">
        <f t="shared" si="121"/>
        <v>53.333333333333329</v>
      </c>
      <c r="KM103" s="2">
        <f t="shared" si="175"/>
        <v>0.99579519204165001</v>
      </c>
      <c r="KN103" s="57">
        <f>KM103*'DEPRECATED - DT-Prelim Calcs'!$C$21/KH$2/'DEPRECATED - DT-Prelim Calcs'!$C$19/'DEPRECATED - DT-Prelim Calcs'!$C$18*3.39*'DEPRECATED - DT-Prelim Calcs'!$C$20</f>
        <v>25.773080821789936</v>
      </c>
      <c r="KO103" s="46">
        <f t="shared" si="176"/>
        <v>0</v>
      </c>
      <c r="KP103" s="57">
        <f>KN102*'DEPRECATED - DT-Prelim Calcs'!$C$11+KP102</f>
        <v>-419.87281427987728</v>
      </c>
      <c r="KQ103" s="57">
        <f>KQ102+0.5*KN103*'DEPRECATED - DT-Prelim Calcs'!$C$11^2+KP103*'DEPRECATED - DT-Prelim Calcs'!$C$11</f>
        <v>-209043.81226750504</v>
      </c>
      <c r="KR103" s="57">
        <f>MIN('Drive Train'!$F$35-KL102*'DEPRECATED - DT-Prelim Calcs'!$C$21*'Drive Train'!$F$39,KR102+KL$2)</f>
        <v>8.7733333333333334</v>
      </c>
      <c r="KS103" s="57">
        <f>'Drive Train'!$F$35-KL103*'DEPRECATED - DT-Prelim Calcs'!$C$21*'Drive Train'!$F$39</f>
        <v>8.7733333333333334</v>
      </c>
      <c r="KT103" s="1">
        <f>IF(KQ103&gt;='Drive Train'!$F$29,1,0)</f>
        <v>0</v>
      </c>
      <c r="KU103" s="57">
        <f>MIN(KK103,'DEPRECATED - DT-Prelim Calcs'!$C$10)*'DEPRECATED - DT-Prelim Calcs'!$C$11*1000/60/60</f>
        <v>103.33333333333333</v>
      </c>
      <c r="KV103" s="63">
        <f>KV102+'DEPRECATED - DT-Prelim Calcs'!$C$11</f>
        <v>396</v>
      </c>
      <c r="KW103" s="2">
        <f>LG103/'Drive Train'!$F$35</f>
        <v>0.68924731182795695</v>
      </c>
      <c r="KX103" s="46">
        <f>LE103*12*60/(PI() * 'Drive Train'!$F$15)/KW$2*KW103</f>
        <v>-17700.227833929668</v>
      </c>
      <c r="KY103" s="2">
        <f>('DEPRECATED - DT-Prelim Calcs'!$C$6*KW103-KX103)/('DEPRECATED - DT-Prelim Calcs'!$C$6*KW103)*'DEPRECATED - DT-Prelim Calcs'!$C$7*KW103</f>
        <v>9.6643785317812689</v>
      </c>
      <c r="KZ103" s="57">
        <f>KY103/'DEPRECATED - DT-Prelim Calcs'!$C$7*('DEPRECATED - DT-Prelim Calcs'!$C$8-'DEPRECATED - DT-Prelim Calcs'!$C$9)+'DEPRECATED - DT-Prelim Calcs'!$C$9</f>
        <v>517.19782806121862</v>
      </c>
      <c r="LA103" s="57">
        <f t="shared" si="122"/>
        <v>56.666666666666664</v>
      </c>
      <c r="LB103" s="2">
        <f t="shared" si="177"/>
        <v>0.99579519204165001</v>
      </c>
      <c r="LC103" s="57">
        <f>LB103*'DEPRECATED - DT-Prelim Calcs'!$C$21/KW$2/'DEPRECATED - DT-Prelim Calcs'!$C$19/'DEPRECATED - DT-Prelim Calcs'!$C$18*3.39*'DEPRECATED - DT-Prelim Calcs'!$C$20</f>
        <v>25.773080821789936</v>
      </c>
      <c r="LD103" s="46">
        <f t="shared" si="178"/>
        <v>0</v>
      </c>
      <c r="LE103" s="57">
        <f>LC102*'DEPRECATED - DT-Prelim Calcs'!$C$11+LE102</f>
        <v>-62.749342399359179</v>
      </c>
      <c r="LF103" s="57">
        <f>LF102+0.5*LC103*'DEPRECATED - DT-Prelim Calcs'!$C$11^2+LE103*'DEPRECATED - DT-Prelim Calcs'!$C$11</f>
        <v>-186927.84405992451</v>
      </c>
      <c r="LG103" s="57">
        <f>MIN('Drive Train'!$F$35-LA102*'DEPRECATED - DT-Prelim Calcs'!$C$21*'Drive Train'!$F$39,LG102+LA$2)</f>
        <v>8.5466666666666669</v>
      </c>
      <c r="LH103" s="57">
        <f>'Drive Train'!$F$35-LA103*'DEPRECATED - DT-Prelim Calcs'!$C$21*'Drive Train'!$F$39</f>
        <v>8.5466666666666669</v>
      </c>
      <c r="LI103" s="1">
        <f>IF(LF103&gt;='Drive Train'!$F$29,1,0)</f>
        <v>0</v>
      </c>
      <c r="LJ103" s="57">
        <f>MIN(KZ103,'DEPRECATED - DT-Prelim Calcs'!$C$10)*'DEPRECATED - DT-Prelim Calcs'!$C$11*1000/60/60</f>
        <v>103.33333333333333</v>
      </c>
      <c r="LK103" s="63">
        <f>LK102+'DEPRECATED - DT-Prelim Calcs'!$C$11</f>
        <v>396</v>
      </c>
      <c r="LL103" s="2">
        <f>LV103/'Drive Train'!$F$35</f>
        <v>0.67096774193548392</v>
      </c>
      <c r="LM103" s="46">
        <f>LT103*12*60/(PI() * 'Drive Train'!$F$15)/LL$2*LL103</f>
        <v>-96349.707420557243</v>
      </c>
      <c r="LN103" s="2">
        <f>('DEPRECATED - DT-Prelim Calcs'!$C$6*LL103-LM103)/('DEPRECATED - DT-Prelim Calcs'!$C$6*LL103)*'DEPRECATED - DT-Prelim Calcs'!$C$7*LL103</f>
        <v>45.182284581430928</v>
      </c>
      <c r="LO103" s="57">
        <f>LN103/'DEPRECATED - DT-Prelim Calcs'!$C$7*('DEPRECATED - DT-Prelim Calcs'!$C$8-'DEPRECATED - DT-Prelim Calcs'!$C$9)+'DEPRECATED - DT-Prelim Calcs'!$C$9</f>
        <v>2408.0473492936048</v>
      </c>
      <c r="LP103" s="57">
        <f t="shared" si="123"/>
        <v>60</v>
      </c>
      <c r="LQ103" s="2">
        <f t="shared" si="179"/>
        <v>0.99579519204165001</v>
      </c>
      <c r="LR103" s="57">
        <f>LQ103*'DEPRECATED - DT-Prelim Calcs'!$C$21/LL$2/'DEPRECATED - DT-Prelim Calcs'!$C$19/'DEPRECATED - DT-Prelim Calcs'!$C$18*3.39*'DEPRECATED - DT-Prelim Calcs'!$C$20</f>
        <v>25.773080821789936</v>
      </c>
      <c r="LS103" s="46">
        <f t="shared" si="180"/>
        <v>0</v>
      </c>
      <c r="LT103" s="57">
        <f>LR102*'DEPRECATED - DT-Prelim Calcs'!$C$11+LT102</f>
        <v>-350.87640311284645</v>
      </c>
      <c r="LU103" s="57">
        <f>LU102+0.5*LR103*'DEPRECATED - DT-Prelim Calcs'!$C$11^2+LT103*'DEPRECATED - DT-Prelim Calcs'!$C$11</f>
        <v>-183025.8595044676</v>
      </c>
      <c r="LV103" s="57">
        <f>MIN('Drive Train'!$F$35-LP102*'DEPRECATED - DT-Prelim Calcs'!$C$21*'Drive Train'!$F$39,LV102+LP$2)</f>
        <v>8.32</v>
      </c>
      <c r="LW103" s="57">
        <f>'Drive Train'!$F$35-LP103*'DEPRECATED - DT-Prelim Calcs'!$C$21*'Drive Train'!$F$39</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Train'!$AA$49 + V103*(1-'Drive Train'!$AA$49))</f>
        <v>0</v>
      </c>
      <c r="W104" s="57">
        <f t="shared" si="96"/>
        <v>0</v>
      </c>
      <c r="X104" s="2">
        <f>MAX(MIN(IF(AND(AI103=1,AG104&lt;0),-1,1)*(W104-$C$9)/($C$8-$C$9)*$C$7-$C$29*AE104/T$2 -  AI103*$C$29/2,X$2),MAX(X$4:X103)*-1)</f>
        <v>-0.2458281045106315</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Train'!$F$39,AG103+W$2)-$C$3,IF(AE103-1&lt;=0,0,IF($C$32=Motors!$C$29,MAX(MAX(AG$4:AG103)*-1,AG103-W$2),MAX(0,MAX(AG$4:AG103)*-1,AG103-W$2))))</f>
        <v>0</v>
      </c>
      <c r="AH104" s="57">
        <f>'Drive Train'!$F$35-ABS(W104)*'DEPRECATED - DT-Prelim Calcs'!$C$21*'Drive Train'!$F$39</f>
        <v>12.4</v>
      </c>
      <c r="AI104" s="1">
        <f>IF(AJ104&gt;='Drive Train'!$F$29,1,0)</f>
        <v>1</v>
      </c>
      <c r="AJ104" s="57">
        <f>AJ103+0.5*Y104*'DEPRECATED - DT-Prelim Calcs'!$C$11^2+AE104*'DEPRECATED - DT-Prelim Calcs'!$C$11</f>
        <v>784.33981740885292</v>
      </c>
      <c r="AK104" s="57">
        <f t="shared" si="181"/>
        <v>0</v>
      </c>
      <c r="AL104" s="63">
        <f>AL103+'DEPRECATED - DT-Prelim Calcs'!$C$11</f>
        <v>400</v>
      </c>
      <c r="AM104" s="2">
        <f>AW104/'Drive Train'!$F$35</f>
        <v>0.88882649236393751</v>
      </c>
      <c r="AN104" s="46">
        <f>AU104*12*60/(PI() * 'Drive Train'!$F$15)/AM$2*AM104</f>
        <v>4007.4131716905827</v>
      </c>
      <c r="AO104" s="2">
        <f>('DEPRECATED - DT-Prelim Calcs'!$C$6*AM104-AN104)/('DEPRECATED - DT-Prelim Calcs'!$C$6*AM104)*'DEPRECATED - DT-Prelim Calcs'!$C$7*AM104</f>
        <v>0.33008953069196678</v>
      </c>
      <c r="AP104" s="57">
        <f>AO104/'DEPRECATED - DT-Prelim Calcs'!$C$7*('DEPRECATED - DT-Prelim Calcs'!$C$8-'DEPRECATED - DT-Prelim Calcs'!$C$9)+'DEPRECATED - DT-Prelim Calcs'!$C$9</f>
        <v>20.272816094514248</v>
      </c>
      <c r="AQ104" s="57">
        <f t="shared" si="105"/>
        <v>20.272816094514248</v>
      </c>
      <c r="AR104" s="2">
        <f t="shared" si="125"/>
        <v>-3.6719849383359815E-11</v>
      </c>
      <c r="AS104" s="57">
        <f>AR104*'DEPRECATED - DT-Prelim Calcs'!$C$21/AM$2/'DEPRECATED - DT-Prelim Calcs'!$C$19/'DEPRECATED - DT-Prelim Calcs'!$C$18*3.39*'DEPRECATED - DT-Prelim Calcs'!$C$20</f>
        <v>-2.661063469433549E-10</v>
      </c>
      <c r="AT104" s="46">
        <f t="shared" si="126"/>
        <v>0</v>
      </c>
      <c r="AU104" s="57">
        <f>AS103*'DEPRECATED - DT-Prelim Calcs'!$C$11+AU103</f>
        <v>39.345448709437711</v>
      </c>
      <c r="AV104" s="57">
        <f>AV103+0.5*AS104*'DEPRECATED - DT-Prelim Calcs'!$C$11^2+AU104*'DEPRECATED - DT-Prelim Calcs'!$C$11</f>
        <v>15695.380307753025</v>
      </c>
      <c r="AW104" s="57">
        <f>MIN('Drive Train'!$F$35-AQ103*'DEPRECATED - DT-Prelim Calcs'!$C$21*'Drive Train'!$F$39,AW103+AQ$2)</f>
        <v>11.021448505312826</v>
      </c>
      <c r="AX104" s="57">
        <f>'Drive Train'!$F$35-AQ104*'DEPRECATED - DT-Prelim Calcs'!$C$21*'Drive Train'!$F$39</f>
        <v>11.021448505573032</v>
      </c>
      <c r="AY104" s="1">
        <f>IF(AV104&gt;='Drive Train'!$F$29,1,0)</f>
        <v>1</v>
      </c>
      <c r="AZ104" s="57">
        <f t="shared" si="127"/>
        <v>22.525351216126943</v>
      </c>
      <c r="BA104" s="63">
        <f>BA103+'DEPRECATED - DT-Prelim Calcs'!$C$11</f>
        <v>400</v>
      </c>
      <c r="BB104" s="2">
        <f>BL104/'Drive Train'!$F$35</f>
        <v>0.48999999999999994</v>
      </c>
      <c r="BC104" s="46">
        <f>BJ104*12*60/(PI() * 'Drive Train'!$F$15)/BB$2*BB104</f>
        <v>5110.3495910527445</v>
      </c>
      <c r="BD104" s="2">
        <f>('DEPRECATED - DT-Prelim Calcs'!$C$6*BB104-BC104)/('DEPRECATED - DT-Prelim Calcs'!$C$6*BB104)*'DEPRECATED - DT-Prelim Calcs'!$C$7*BB104</f>
        <v>-1.1297833985810721</v>
      </c>
      <c r="BE104" s="57">
        <f>BD104/'DEPRECATED - DT-Prelim Calcs'!$C$7*('DEPRECATED - DT-Prelim Calcs'!$C$8-'DEPRECATED - DT-Prelim Calcs'!$C$9)+'DEPRECATED - DT-Prelim Calcs'!$C$9</f>
        <v>-57.445730306203963</v>
      </c>
      <c r="BF104" s="57">
        <f t="shared" si="106"/>
        <v>-57.445730306203963</v>
      </c>
      <c r="BG104" s="2">
        <f t="shared" si="128"/>
        <v>-1.8933363324154442</v>
      </c>
      <c r="BH104" s="57">
        <f>BG104*'DEPRECATED - DT-Prelim Calcs'!$C$21/BB$2/'DEPRECATED - DT-Prelim Calcs'!$C$19/'DEPRECATED - DT-Prelim Calcs'!$C$18*3.39*'DEPRECATED - DT-Prelim Calcs'!$C$20</f>
        <v>-19.819055495402434</v>
      </c>
      <c r="BI104" s="46">
        <f t="shared" si="129"/>
        <v>1</v>
      </c>
      <c r="BJ104" s="57">
        <f>BH103*'DEPRECATED - DT-Prelim Calcs'!$C$11+BJ103</f>
        <v>63.008778385113445</v>
      </c>
      <c r="BK104" s="57">
        <f>BK103+0.5*BH104*'DEPRECATED - DT-Prelim Calcs'!$C$11^2+BJ104*'DEPRECATED - DT-Prelim Calcs'!$C$11</f>
        <v>9379.8930207157391</v>
      </c>
      <c r="BL104" s="57">
        <f>MIN('Drive Train'!$F$35-BF103*'DEPRECATED - DT-Prelim Calcs'!$C$21*'Drive Train'!$F$39,BL103+BF$2)</f>
        <v>6.0759999999999996</v>
      </c>
      <c r="BM104" s="57">
        <f>'Drive Train'!$F$35-BF104*'DEPRECATED - DT-Prelim Calcs'!$C$21*'Drive Train'!$F$39</f>
        <v>16.306309660821871</v>
      </c>
      <c r="BN104" s="1">
        <f>IF(BK104&gt;='Drive Train'!$F$29,1,0)</f>
        <v>1</v>
      </c>
      <c r="BO104" s="57">
        <f t="shared" si="130"/>
        <v>-63.828589229115515</v>
      </c>
      <c r="BP104" s="63">
        <f>BP103+'DEPRECATED - DT-Prelim Calcs'!$C$11</f>
        <v>400</v>
      </c>
      <c r="BQ104" s="2">
        <f>CA104/'Drive Train'!$F$35</f>
        <v>0.48999999999999994</v>
      </c>
      <c r="BR104" s="46">
        <f>BY104*12*60/(PI() * 'Drive Train'!$F$15)/BQ$2*BQ104</f>
        <v>7736.2685958148268</v>
      </c>
      <c r="BS104" s="2">
        <f>('DEPRECATED - DT-Prelim Calcs'!$C$6*BQ104-BR104)/('DEPRECATED - DT-Prelim Calcs'!$C$6*BQ104)*'DEPRECATED - DT-Prelim Calcs'!$C$7*BQ104</f>
        <v>-2.3171126296273421</v>
      </c>
      <c r="BT104" s="57">
        <f>BS104/'DEPRECATED - DT-Prelim Calcs'!$C$7*('DEPRECATED - DT-Prelim Calcs'!$C$8-'DEPRECATED - DT-Prelim Calcs'!$C$9)+'DEPRECATED - DT-Prelim Calcs'!$C$9</f>
        <v>-120.65500015816929</v>
      </c>
      <c r="BU104" s="57">
        <f t="shared" si="107"/>
        <v>-120.65500015816929</v>
      </c>
      <c r="BV104" s="2">
        <f t="shared" si="131"/>
        <v>-3.4730121386564816</v>
      </c>
      <c r="BW104" s="57">
        <f>BV104*'DEPRECATED - DT-Prelim Calcs'!$C$21/BQ$2/'DEPRECATED - DT-Prelim Calcs'!$C$19/'DEPRECATED - DT-Prelim Calcs'!$C$18*3.39*'DEPRECATED - DT-Prelim Calcs'!$C$20</f>
        <v>-47.540862342160786</v>
      </c>
      <c r="BX104" s="46">
        <f t="shared" si="132"/>
        <v>1</v>
      </c>
      <c r="BY104" s="57">
        <f>BW103*'DEPRECATED - DT-Prelim Calcs'!$C$11+BY103</f>
        <v>72.941790476618507</v>
      </c>
      <c r="BZ104" s="57">
        <f>BZ103+0.5*BW104*'DEPRECATED - DT-Prelim Calcs'!$C$11^2+BY104*'DEPRECATED - DT-Prelim Calcs'!$C$11</f>
        <v>-7387.5525432721797</v>
      </c>
      <c r="CA104" s="57">
        <f>MIN('Drive Train'!$F$35-BU103*'DEPRECATED - DT-Prelim Calcs'!$C$21*'Drive Train'!$F$39,CA103+BU$2)</f>
        <v>6.0759999999999996</v>
      </c>
      <c r="CB104" s="57">
        <f>'Drive Train'!$F$35-BU104*'DEPRECATED - DT-Prelim Calcs'!$C$21*'Drive Train'!$F$39</f>
        <v>20.604540010755514</v>
      </c>
      <c r="CC104" s="1">
        <f>IF(BZ104&gt;='Drive Train'!$F$29,1,0)</f>
        <v>0</v>
      </c>
      <c r="CD104" s="57">
        <f t="shared" si="133"/>
        <v>-134.06111128685475</v>
      </c>
      <c r="CE104" s="63">
        <f>CE103+'DEPRECATED - DT-Prelim Calcs'!$C$11</f>
        <v>400</v>
      </c>
      <c r="CF104" s="2">
        <f>CP104/'Drive Train'!$F$35</f>
        <v>0.48999999999999994</v>
      </c>
      <c r="CG104" s="46">
        <f>CN104*12*60/(PI() * 'Drive Train'!$F$15)/CF$2*CF104</f>
        <v>4835.3938405063527</v>
      </c>
      <c r="CH104" s="2">
        <f>('DEPRECATED - DT-Prelim Calcs'!$C$6*CF104-CG104)/('DEPRECATED - DT-Prelim Calcs'!$C$6*CF104)*'DEPRECATED - DT-Prelim Calcs'!$C$7*CF104</f>
        <v>-1.0054600667205085</v>
      </c>
      <c r="CI104" s="57">
        <f>CH104/'DEPRECATED - DT-Prelim Calcs'!$C$7*('DEPRECATED - DT-Prelim Calcs'!$C$8-'DEPRECATED - DT-Prelim Calcs'!$C$9)+'DEPRECATED - DT-Prelim Calcs'!$C$9</f>
        <v>-50.827189444083501</v>
      </c>
      <c r="CJ104" s="57">
        <f t="shared" si="108"/>
        <v>-50.827189444083501</v>
      </c>
      <c r="CK104" s="2">
        <f t="shared" si="134"/>
        <v>-1.7279310224507016</v>
      </c>
      <c r="CL104" s="57">
        <f>CK104*'DEPRECATED - DT-Prelim Calcs'!$C$21/CF$2/'DEPRECATED - DT-Prelim Calcs'!$C$19/'DEPRECATED - DT-Prelim Calcs'!$C$18*3.39*'DEPRECATED - DT-Prelim Calcs'!$C$20</f>
        <v>-29.21847392380436</v>
      </c>
      <c r="CM104" s="46">
        <f t="shared" si="135"/>
        <v>1</v>
      </c>
      <c r="CN104" s="57">
        <f>CL103*'DEPRECATED - DT-Prelim Calcs'!$C$11+CN103</f>
        <v>36.90679729482045</v>
      </c>
      <c r="CO104" s="57">
        <f>CO103+0.5*CL104*'DEPRECATED - DT-Prelim Calcs'!$C$11^2+CN104*'DEPRECATED - DT-Prelim Calcs'!$C$11</f>
        <v>-28503.161787735295</v>
      </c>
      <c r="CP104" s="57">
        <f>MIN('Drive Train'!$F$35-CJ103*'DEPRECATED - DT-Prelim Calcs'!$C$21*'Drive Train'!$F$39,CP103+CJ$2)</f>
        <v>6.0759999999999996</v>
      </c>
      <c r="CQ104" s="57">
        <f>'Drive Train'!$F$35-CJ104*'DEPRECATED - DT-Prelim Calcs'!$C$21*'Drive Train'!$F$39</f>
        <v>15.856248882197679</v>
      </c>
      <c r="CR104" s="1">
        <f>IF(CO104&gt;='Drive Train'!$F$29,1,0)</f>
        <v>0</v>
      </c>
      <c r="CS104" s="57">
        <f t="shared" si="136"/>
        <v>-56.474654937870561</v>
      </c>
      <c r="CT104" s="63">
        <f>CT103+'DEPRECATED - DT-Prelim Calcs'!$C$11</f>
        <v>400</v>
      </c>
      <c r="CU104" s="2">
        <f>DE104/'Drive Train'!$F$35</f>
        <v>0.48999999999999994</v>
      </c>
      <c r="CV104" s="46">
        <f>DC104*12*60/(PI() * 'Drive Train'!$F$15)/CU$2*CU104</f>
        <v>-62365.023416999706</v>
      </c>
      <c r="CW104" s="2">
        <f>('DEPRECATED - DT-Prelim Calcs'!$C$6*CU104-CV104)/('DEPRECATED - DT-Prelim Calcs'!$C$6*CU104)*'DEPRECATED - DT-Prelim Calcs'!$C$7*CU104</f>
        <v>29.379719218568344</v>
      </c>
      <c r="CX104" s="57">
        <f>CW104/'DEPRECATED - DT-Prelim Calcs'!$C$7*('DEPRECATED - DT-Prelim Calcs'!$C$8-'DEPRECATED - DT-Prelim Calcs'!$C$9)+'DEPRECATED - DT-Prelim Calcs'!$C$9</f>
        <v>1566.7738488557338</v>
      </c>
      <c r="CY104" s="57">
        <f t="shared" si="109"/>
        <v>93</v>
      </c>
      <c r="CZ104" s="2">
        <f t="shared" si="137"/>
        <v>1.2803081040535502</v>
      </c>
      <c r="DA104" s="57">
        <f>CZ104*'DEPRECATED - DT-Prelim Calcs'!$C$21/CU$2/'DEPRECATED - DT-Prelim Calcs'!$C$19/'DEPRECATED - DT-Prelim Calcs'!$C$18*3.39*'DEPRECATED - DT-Prelim Calcs'!$C$20</f>
        <v>25.773080821789936</v>
      </c>
      <c r="DB104" s="46">
        <f t="shared" si="138"/>
        <v>0</v>
      </c>
      <c r="DC104" s="57">
        <f>DA103*'DEPRECATED - DT-Prelim Calcs'!$C$11+DC103</f>
        <v>-399.84795797510566</v>
      </c>
      <c r="DD104" s="57">
        <f>DD103+0.5*DA104*'DEPRECATED - DT-Prelim Calcs'!$C$11^2+DC104*'DEPRECATED - DT-Prelim Calcs'!$C$11</f>
        <v>-55304.82730659737</v>
      </c>
      <c r="DE104" s="57">
        <f>MIN('Drive Train'!$F$35-CY103*'DEPRECATED - DT-Prelim Calcs'!$C$21*'Drive Train'!$F$39,DE103+CY$2)</f>
        <v>6.0759999999999996</v>
      </c>
      <c r="DF104" s="57">
        <f>'Drive Train'!$F$35-CY104*'DEPRECATED - DT-Prelim Calcs'!$C$21*'Drive Train'!$F$39</f>
        <v>6.0759999999999996</v>
      </c>
      <c r="DG104" s="1">
        <f>IF(DD104&gt;='Drive Train'!$F$29,1,0)</f>
        <v>0</v>
      </c>
      <c r="DH104" s="57">
        <f t="shared" si="139"/>
        <v>103.33333333333333</v>
      </c>
      <c r="DI104" s="63">
        <f>DI103+'DEPRECATED - DT-Prelim Calcs'!$C$11</f>
        <v>400</v>
      </c>
      <c r="DJ104" s="2">
        <f>DT104/'Drive Train'!$F$35</f>
        <v>2.9072950068260179</v>
      </c>
      <c r="DK104" s="46">
        <f>DR104*12*60/(PI() * 'Drive Train'!$F$15)/DJ$2*DJ104</f>
        <v>-815538.38370653847</v>
      </c>
      <c r="DL104" s="2">
        <f>('DEPRECATED - DT-Prelim Calcs'!$C$6*DJ104-DK104)/('DEPRECATED - DT-Prelim Calcs'!$C$6*DJ104)*'DEPRECATED - DT-Prelim Calcs'!$C$7*DJ104</f>
        <v>375.75845802700564</v>
      </c>
      <c r="DM104" s="57">
        <f>DL104/'DEPRECATED - DT-Prelim Calcs'!$C$7*('DEPRECATED - DT-Prelim Calcs'!$C$8-'DEPRECATED - DT-Prelim Calcs'!$C$9)+'DEPRECATED - DT-Prelim Calcs'!$C$9</f>
        <v>20006.77060782773</v>
      </c>
      <c r="DN104" s="57">
        <f t="shared" si="110"/>
        <v>93</v>
      </c>
      <c r="DO104" s="2">
        <f t="shared" si="140"/>
        <v>1.1037138828047846</v>
      </c>
      <c r="DP104" s="57">
        <f>DO104*'DEPRECATED - DT-Prelim Calcs'!$C$21/DJ$2/'DEPRECATED - DT-Prelim Calcs'!$C$19/'DEPRECATED - DT-Prelim Calcs'!$C$18*3.39*'DEPRECATED - DT-Prelim Calcs'!$C$20</f>
        <v>25.773080821789936</v>
      </c>
      <c r="DQ104" s="46">
        <f t="shared" si="141"/>
        <v>0</v>
      </c>
      <c r="DR104" s="57">
        <f>DP103*'DEPRECATED - DT-Prelim Calcs'!$C$11+DR103</f>
        <v>-759.70885276562728</v>
      </c>
      <c r="DS104" s="57">
        <f>DS103+0.5*DP104*'DEPRECATED - DT-Prelim Calcs'!$C$11^2+DR104*'DEPRECATED - DT-Prelim Calcs'!$C$11</f>
        <v>-113970.66093586326</v>
      </c>
      <c r="DT104" s="57">
        <f>MIN('Drive Train'!$F$35-DN103*'DEPRECATED - DT-Prelim Calcs'!$C$21*'Drive Train'!$F$39,DT103+DN$2)</f>
        <v>36.050458084642621</v>
      </c>
      <c r="DU104" s="57">
        <f>'Drive Train'!$F$35-DN104*'DEPRECATED - DT-Prelim Calcs'!$C$21*'Drive Train'!$F$39</f>
        <v>6.0759999999999996</v>
      </c>
      <c r="DV104" s="1">
        <f>IF(DS104&gt;='Drive Train'!$F$29,1,0)</f>
        <v>0</v>
      </c>
      <c r="DW104" s="57">
        <f t="shared" si="142"/>
        <v>103.33333333333333</v>
      </c>
      <c r="DX104" s="63">
        <f>DX103+'DEPRECATED - DT-Prelim Calcs'!$C$11</f>
        <v>400</v>
      </c>
      <c r="DY104" s="2">
        <f>EI104/'Drive Train'!$F$35</f>
        <v>4.3688931698125355</v>
      </c>
      <c r="DZ104" s="46">
        <f>EG104*12*60/(PI() * 'Drive Train'!$F$15)/DY$2*DY104</f>
        <v>-2695044.4804811534</v>
      </c>
      <c r="EA104" s="2">
        <f>('DEPRECATED - DT-Prelim Calcs'!$C$6*DY104-DZ104)/('DEPRECATED - DT-Prelim Calcs'!$C$6*DY104)*'DEPRECATED - DT-Prelim Calcs'!$C$7*DY104</f>
        <v>1229.1138726817585</v>
      </c>
      <c r="EB104" s="57">
        <f>EA104/'DEPRECATED - DT-Prelim Calcs'!$C$7*('DEPRECATED - DT-Prelim Calcs'!$C$8-'DEPRECATED - DT-Prelim Calcs'!$C$9)+'DEPRECATED - DT-Prelim Calcs'!$C$9</f>
        <v>65436.438533223904</v>
      </c>
      <c r="EC104" s="57">
        <f t="shared" si="111"/>
        <v>93</v>
      </c>
      <c r="ED104" s="2">
        <f t="shared" si="143"/>
        <v>0.96993038185874991</v>
      </c>
      <c r="EE104" s="57">
        <f>ED104*'DEPRECATED - DT-Prelim Calcs'!$C$21/DY$2/'DEPRECATED - DT-Prelim Calcs'!$C$19/'DEPRECATED - DT-Prelim Calcs'!$C$18*3.39*'DEPRECATED - DT-Prelim Calcs'!$C$20</f>
        <v>25.773080821789936</v>
      </c>
      <c r="EF104" s="46">
        <f t="shared" si="144"/>
        <v>0</v>
      </c>
      <c r="EG104" s="57">
        <f>EE103*'DEPRECATED - DT-Prelim Calcs'!$C$11+EG103</f>
        <v>-1468.1500817407209</v>
      </c>
      <c r="EH104" s="57">
        <f>EH103+0.5*EE104*'DEPRECATED - DT-Prelim Calcs'!$C$11^2+EG104*'DEPRECATED - DT-Prelim Calcs'!$C$11</f>
        <v>-169821.71326508711</v>
      </c>
      <c r="EI104" s="57">
        <f>MIN('Drive Train'!$F$35-EC103*'DEPRECATED - DT-Prelim Calcs'!$C$21*'Drive Train'!$F$39,EI103+EC$2)</f>
        <v>54.174275305675437</v>
      </c>
      <c r="EJ104" s="57">
        <f>'Drive Train'!$F$35-EC104*'DEPRECATED - DT-Prelim Calcs'!$C$21*'Drive Train'!$F$39</f>
        <v>6.0759999999999996</v>
      </c>
      <c r="EK104" s="1">
        <f>IF(EH104&gt;='Drive Train'!$F$29,1,0)</f>
        <v>0</v>
      </c>
      <c r="EL104" s="57">
        <f t="shared" si="145"/>
        <v>103.33333333333333</v>
      </c>
      <c r="EM104" s="63">
        <f>EM103+'DEPRECATED - DT-Prelim Calcs'!$C$11</f>
        <v>400</v>
      </c>
      <c r="EN104" s="2">
        <f>EX104/'Drive Train'!$F$35</f>
        <v>0.48999999999999994</v>
      </c>
      <c r="EO104" s="46">
        <f>EV104*12*60/(PI() * 'Drive Train'!$F$15)/EN$2*EN104</f>
        <v>-149925.09689452843</v>
      </c>
      <c r="EP104" s="2">
        <f>('DEPRECATED - DT-Prelim Calcs'!$C$6*EN104-EO104)/('DEPRECATED - DT-Prelim Calcs'!$C$6*EN104)*'DEPRECATED - DT-Prelim Calcs'!$C$7*EN104</f>
        <v>68.970671766569154</v>
      </c>
      <c r="EQ104" s="57">
        <f>EP104/'DEPRECATED - DT-Prelim Calcs'!$C$7*('DEPRECATED - DT-Prelim Calcs'!$C$8-'DEPRECATED - DT-Prelim Calcs'!$C$9)+'DEPRECATED - DT-Prelim Calcs'!$C$9</f>
        <v>3674.4581691497192</v>
      </c>
      <c r="ER104" s="57">
        <f t="shared" si="112"/>
        <v>93</v>
      </c>
      <c r="ES104" s="2">
        <f t="shared" si="146"/>
        <v>0.86507304327942547</v>
      </c>
      <c r="ET104" s="57">
        <f>ES104*'DEPRECATED - DT-Prelim Calcs'!$C$21/EN$2/'DEPRECATED - DT-Prelim Calcs'!$C$19/'DEPRECATED - DT-Prelim Calcs'!$C$18*3.39*'DEPRECATED - DT-Prelim Calcs'!$C$20</f>
        <v>25.773080821789936</v>
      </c>
      <c r="EU104" s="46">
        <f t="shared" si="147"/>
        <v>0</v>
      </c>
      <c r="EV104" s="57">
        <f>ET103*'DEPRECATED - DT-Prelim Calcs'!$C$11+EV103</f>
        <v>-649.48094731465585</v>
      </c>
      <c r="EW104" s="57">
        <f>EW103+0.5*ET104*'DEPRECATED - DT-Prelim Calcs'!$C$11^2+EV104*'DEPRECATED - DT-Prelim Calcs'!$C$11</f>
        <v>-204730.60141938156</v>
      </c>
      <c r="EX104" s="57">
        <f>MIN('Drive Train'!$F$35-ER103*'DEPRECATED - DT-Prelim Calcs'!$C$21*'Drive Train'!$F$39,EX103+ER$2)</f>
        <v>6.0759999999999996</v>
      </c>
      <c r="EY104" s="57">
        <f>'Drive Train'!$F$35-ER104*'DEPRECATED - DT-Prelim Calcs'!$C$21*'Drive Train'!$F$39</f>
        <v>6.0759999999999996</v>
      </c>
      <c r="EZ104" s="1">
        <f>IF(EW104&gt;='Drive Train'!$F$29,1,0)</f>
        <v>0</v>
      </c>
      <c r="FA104" s="57">
        <f t="shared" si="148"/>
        <v>103.33333333333333</v>
      </c>
      <c r="FB104" s="63">
        <f>FB103+'DEPRECATED - DT-Prelim Calcs'!$C$11</f>
        <v>400</v>
      </c>
      <c r="FC104" s="2">
        <f>FM104/'Drive Train'!$F$35</f>
        <v>0.48999999999999994</v>
      </c>
      <c r="FD104" s="46">
        <f>FK104*12*60/(PI() * 'Drive Train'!$F$15)/FC$2*FC104</f>
        <v>-109014.11502418698</v>
      </c>
      <c r="FE104" s="2">
        <f>('DEPRECATED - DT-Prelim Calcs'!$C$6*FC104-FD104)/('DEPRECATED - DT-Prelim Calcs'!$C$6*FC104)*'DEPRECATED - DT-Prelim Calcs'!$C$7*FC104</f>
        <v>50.472460451836881</v>
      </c>
      <c r="FF104" s="57">
        <f>FE104/'DEPRECATED - DT-Prelim Calcs'!$C$7*('DEPRECATED - DT-Prelim Calcs'!$C$8-'DEPRECATED - DT-Prelim Calcs'!$C$9)+'DEPRECATED - DT-Prelim Calcs'!$C$9</f>
        <v>2689.6778738467519</v>
      </c>
      <c r="FG104" s="57">
        <f t="shared" si="113"/>
        <v>93</v>
      </c>
      <c r="FH104" s="2">
        <f t="shared" si="149"/>
        <v>0.78067567320338405</v>
      </c>
      <c r="FI104" s="57">
        <f>FH104*'DEPRECATED - DT-Prelim Calcs'!$C$21/FC$2/'DEPRECATED - DT-Prelim Calcs'!$C$19/'DEPRECATED - DT-Prelim Calcs'!$C$18*3.39*'DEPRECATED - DT-Prelim Calcs'!$C$20</f>
        <v>25.773080821789936</v>
      </c>
      <c r="FJ104" s="46">
        <f t="shared" si="150"/>
        <v>0</v>
      </c>
      <c r="FK104" s="57">
        <f>FI103*'DEPRECATED - DT-Prelim Calcs'!$C$11+FK103</f>
        <v>-426.17962033048593</v>
      </c>
      <c r="FL104" s="57">
        <f>FL103+0.5*FI104*'DEPRECATED - DT-Prelim Calcs'!$C$11^2+FK104*'DEPRECATED - DT-Prelim Calcs'!$C$11</f>
        <v>-261284.07032011202</v>
      </c>
      <c r="FM104" s="57">
        <f>MIN('Drive Train'!$F$35-FG103*'DEPRECATED - DT-Prelim Calcs'!$C$21*'Drive Train'!$F$39,FM103+FG$2)</f>
        <v>6.0759999999999996</v>
      </c>
      <c r="FN104" s="57">
        <f>'Drive Train'!$F$35-FG104*'DEPRECATED - DT-Prelim Calcs'!$C$21*'Drive Train'!$F$39</f>
        <v>6.0759999999999996</v>
      </c>
      <c r="FO104" s="1">
        <f>IF(FL104&gt;='Drive Train'!$F$29,1,0)</f>
        <v>0</v>
      </c>
      <c r="FP104" s="57">
        <f t="shared" si="151"/>
        <v>103.33333333333333</v>
      </c>
      <c r="FQ104" s="63">
        <f>FQ103+'DEPRECATED - DT-Prelim Calcs'!$C$11</f>
        <v>400</v>
      </c>
      <c r="FR104" s="2">
        <f>GB104/'Drive Train'!$F$35</f>
        <v>0.48999999999999994</v>
      </c>
      <c r="FS104" s="46">
        <f>FZ104*12*60/(PI() * 'Drive Train'!$F$15)/FR$2*FR104</f>
        <v>-192953.81594441258</v>
      </c>
      <c r="FT104" s="2">
        <f>('DEPRECATED - DT-Prelim Calcs'!$C$6*FR104-FS104)/('DEPRECATED - DT-Prelim Calcs'!$C$6*FR104)*'DEPRECATED - DT-Prelim Calcs'!$C$7*FR104</f>
        <v>88.4264340386556</v>
      </c>
      <c r="FU104" s="57">
        <f>FT104/'DEPRECATED - DT-Prelim Calcs'!$C$7*('DEPRECATED - DT-Prelim Calcs'!$C$8-'DEPRECATED - DT-Prelim Calcs'!$C$9)+'DEPRECATED - DT-Prelim Calcs'!$C$9</f>
        <v>4710.2151399002132</v>
      </c>
      <c r="FV104" s="57">
        <f t="shared" si="114"/>
        <v>93</v>
      </c>
      <c r="FW104" s="2">
        <f t="shared" si="152"/>
        <v>0.7112822800297498</v>
      </c>
      <c r="FX104" s="57">
        <f>FW104*'DEPRECATED - DT-Prelim Calcs'!$C$21/FR$2/'DEPRECATED - DT-Prelim Calcs'!$C$19/'DEPRECATED - DT-Prelim Calcs'!$C$18*3.39*'DEPRECATED - DT-Prelim Calcs'!$C$20</f>
        <v>25.773080821789936</v>
      </c>
      <c r="FY104" s="46">
        <f t="shared" si="153"/>
        <v>0</v>
      </c>
      <c r="FZ104" s="57">
        <f>FX103*'DEPRECATED - DT-Prelim Calcs'!$C$11+FZ103</f>
        <v>-687.28150867696536</v>
      </c>
      <c r="GA104" s="57">
        <f>GA103+0.5*FX104*'DEPRECATED - DT-Prelim Calcs'!$C$11^2+FZ104*'DEPRECATED - DT-Prelim Calcs'!$C$11</f>
        <v>-303068.50034916191</v>
      </c>
      <c r="GB104" s="57">
        <f>MIN('Drive Train'!$F$35-FV103*'DEPRECATED - DT-Prelim Calcs'!$C$21*'Drive Train'!$F$39,GB103+FV$2)</f>
        <v>6.0759999999999996</v>
      </c>
      <c r="GC104" s="57">
        <f>'Drive Train'!$F$35-FV104*'DEPRECATED - DT-Prelim Calcs'!$C$21*'Drive Train'!$F$39</f>
        <v>6.0759999999999996</v>
      </c>
      <c r="GD104" s="1">
        <f>IF(GA104&gt;='Drive Train'!$F$29,1,0)</f>
        <v>0</v>
      </c>
      <c r="GE104" s="57">
        <f t="shared" si="154"/>
        <v>103.33333333333333</v>
      </c>
      <c r="GF104" s="63">
        <f>GF103+'DEPRECATED - DT-Prelim Calcs'!$C$11</f>
        <v>400</v>
      </c>
      <c r="GG104" s="2">
        <f>GQ104/'Drive Train'!$F$35</f>
        <v>3.4262664685486657</v>
      </c>
      <c r="GH104" s="46">
        <f>GO104*12*60/(PI() * 'Drive Train'!$F$15)/GG$2*GG104</f>
        <v>-1411615.0443465728</v>
      </c>
      <c r="GI104" s="2">
        <f>('DEPRECATED - DT-Prelim Calcs'!$C$6*GG104-GH104)/('DEPRECATED - DT-Prelim Calcs'!$C$6*GG104)*'DEPRECATED - DT-Prelim Calcs'!$C$7*GG104</f>
        <v>646.52977064609559</v>
      </c>
      <c r="GJ104" s="57">
        <f>GI104/'DEPRECATED - DT-Prelim Calcs'!$C$7*('DEPRECATED - DT-Prelim Calcs'!$C$8-'DEPRECATED - DT-Prelim Calcs'!$C$9)+'DEPRECATED - DT-Prelim Calcs'!$C$9</f>
        <v>34421.691524437374</v>
      </c>
      <c r="GK104" s="57">
        <f t="shared" si="155"/>
        <v>29.999999999999982</v>
      </c>
      <c r="GL104" s="2">
        <f t="shared" si="156"/>
        <v>0.99579519204165001</v>
      </c>
      <c r="GM104" s="57">
        <f>GL104*'DEPRECATED - DT-Prelim Calcs'!$C$21/GG$2/'DEPRECATED - DT-Prelim Calcs'!$C$19/'DEPRECATED - DT-Prelim Calcs'!$C$18*3.39*'DEPRECATED - DT-Prelim Calcs'!$C$20</f>
        <v>25.773080821789936</v>
      </c>
      <c r="GN104" s="46">
        <f t="shared" si="157"/>
        <v>0</v>
      </c>
      <c r="GO104" s="57">
        <f>GM103*'DEPRECATED - DT-Prelim Calcs'!$C$11+GO103</f>
        <v>-1006.7011053859289</v>
      </c>
      <c r="GP104" s="57">
        <f>GP103+0.5*GM104*'DEPRECATED - DT-Prelim Calcs'!$C$11^2+GO104*'DEPRECATED - DT-Prelim Calcs'!$C$11</f>
        <v>-134475.45060327536</v>
      </c>
      <c r="GQ104" s="57">
        <f>MIN('Drive Train'!$F$35-GK103*'DEPRECATED - DT-Prelim Calcs'!$C$21*'Drive Train'!$F$39,GQ103+GK$2)</f>
        <v>42.485704210003455</v>
      </c>
      <c r="GR104" s="57">
        <f>'Drive Train'!$F$35-GK104*'DEPRECATED - DT-Prelim Calcs'!$C$21*'Drive Train'!$F$39</f>
        <v>10.360000000000001</v>
      </c>
      <c r="GS104" s="1">
        <f>IF(GP104&gt;='Drive Train'!$F$29,1,0)</f>
        <v>0</v>
      </c>
      <c r="GT104" s="57">
        <f t="shared" si="158"/>
        <v>33.333333333333314</v>
      </c>
      <c r="GU104" s="63">
        <f>GU103+'DEPRECATED - DT-Prelim Calcs'!$C$11</f>
        <v>400</v>
      </c>
      <c r="GV104" s="2">
        <f>HF104/'Drive Train'!$F$35</f>
        <v>0.81720430107526887</v>
      </c>
      <c r="GW104" s="46">
        <f>HD104*12*60/(PI() * 'Drive Train'!$F$15)/GV$2*GV104</f>
        <v>-267771.36812402203</v>
      </c>
      <c r="GX104" s="2">
        <f>('DEPRECATED - DT-Prelim Calcs'!$C$6*GV104-GW104)/('DEPRECATED - DT-Prelim Calcs'!$C$6*GV104)*'DEPRECATED - DT-Prelim Calcs'!$C$7*GV104</f>
        <v>123.04432112335745</v>
      </c>
      <c r="GY104" s="57">
        <f>GX104/'DEPRECATED - DT-Prelim Calcs'!$C$7*('DEPRECATED - DT-Prelim Calcs'!$C$8-'DEPRECATED - DT-Prelim Calcs'!$C$9)+'DEPRECATED - DT-Prelim Calcs'!$C$9</f>
        <v>6553.15078843434</v>
      </c>
      <c r="GZ104" s="57">
        <f t="shared" si="115"/>
        <v>33.333333333333314</v>
      </c>
      <c r="HA104" s="2">
        <f t="shared" si="159"/>
        <v>0.99579519204165001</v>
      </c>
      <c r="HB104" s="57">
        <f>HA104*'DEPRECATED - DT-Prelim Calcs'!$C$21/GV$2/'DEPRECATED - DT-Prelim Calcs'!$C$19/'DEPRECATED - DT-Prelim Calcs'!$C$18*3.39*'DEPRECATED - DT-Prelim Calcs'!$C$20</f>
        <v>25.773080821789936</v>
      </c>
      <c r="HC104" s="46">
        <f t="shared" si="160"/>
        <v>0</v>
      </c>
      <c r="HD104" s="57">
        <f>HB103*'DEPRECATED - DT-Prelim Calcs'!$C$11+HD103</f>
        <v>-800.64297437721541</v>
      </c>
      <c r="HE104" s="57">
        <f>HE103+0.5*HB104*'DEPRECATED - DT-Prelim Calcs'!$C$11^2+HD104*'DEPRECATED - DT-Prelim Calcs'!$C$11</f>
        <v>-163913.08965782219</v>
      </c>
      <c r="HF104" s="57">
        <f>MIN('Drive Train'!$F$35-GZ103*'DEPRECATED - DT-Prelim Calcs'!$C$21*'Drive Train'!$F$39,HF103+GZ$2)</f>
        <v>10.133333333333335</v>
      </c>
      <c r="HG104" s="57">
        <f>'Drive Train'!$F$35-GZ104*'DEPRECATED - DT-Prelim Calcs'!$C$21*'Drive Train'!$F$39</f>
        <v>10.133333333333335</v>
      </c>
      <c r="HH104" s="1">
        <f>IF(HE104&gt;='Drive Train'!$F$29,1,0)</f>
        <v>0</v>
      </c>
      <c r="HI104" s="57">
        <f t="shared" si="161"/>
        <v>37.037037037037017</v>
      </c>
      <c r="HJ104" s="63">
        <f>HJ103+'DEPRECATED - DT-Prelim Calcs'!$C$11</f>
        <v>400</v>
      </c>
      <c r="HK104" s="2">
        <f>HU104/'Drive Train'!$F$35</f>
        <v>3.3072709274194461</v>
      </c>
      <c r="HL104" s="46">
        <f>HS104*12*60/(PI() * 'Drive Train'!$F$15)/HK$2*HK104</f>
        <v>-1304670.7381693269</v>
      </c>
      <c r="HM104" s="2">
        <f>('DEPRECATED - DT-Prelim Calcs'!$C$6*HK104-HL104)/('DEPRECATED - DT-Prelim Calcs'!$C$6*HK104)*'DEPRECATED - DT-Prelim Calcs'!$C$7*HK104</f>
        <v>597.88731073772215</v>
      </c>
      <c r="HN104" s="57">
        <f>HM104/'DEPRECATED - DT-Prelim Calcs'!$C$7*('DEPRECATED - DT-Prelim Calcs'!$C$8-'DEPRECATED - DT-Prelim Calcs'!$C$9)+'DEPRECATED - DT-Prelim Calcs'!$C$9</f>
        <v>31832.136501099485</v>
      </c>
      <c r="HO104" s="57">
        <f t="shared" si="116"/>
        <v>36.66666666666665</v>
      </c>
      <c r="HP104" s="2">
        <f t="shared" si="162"/>
        <v>0.99579519204165001</v>
      </c>
      <c r="HQ104" s="57">
        <f>HP104*'DEPRECATED - DT-Prelim Calcs'!$C$21/HK$2/'DEPRECATED - DT-Prelim Calcs'!$C$19/'DEPRECATED - DT-Prelim Calcs'!$C$18*3.39*'DEPRECATED - DT-Prelim Calcs'!$C$20</f>
        <v>25.773080821789936</v>
      </c>
      <c r="HR104" s="46">
        <f t="shared" si="163"/>
        <v>0</v>
      </c>
      <c r="HS104" s="57">
        <f>HQ103*'DEPRECATED - DT-Prelim Calcs'!$C$11+HS103</f>
        <v>-963.91014674282144</v>
      </c>
      <c r="HT104" s="57">
        <f>HT103+0.5*HQ104*'DEPRECATED - DT-Prelim Calcs'!$C$11^2+HS104*'DEPRECATED - DT-Prelim Calcs'!$C$11</f>
        <v>-175608.28614189452</v>
      </c>
      <c r="HU104" s="57">
        <f>MIN('Drive Train'!$F$35-HO103*'DEPRECATED - DT-Prelim Calcs'!$C$21*'Drive Train'!$F$39,HU103+HO$2)</f>
        <v>41.01015950000113</v>
      </c>
      <c r="HV104" s="57">
        <f>'Drive Train'!$F$35-HO104*'DEPRECATED - DT-Prelim Calcs'!$C$21*'Drive Train'!$F$39</f>
        <v>9.9066666666666681</v>
      </c>
      <c r="HW104" s="1">
        <f>IF(HT104&gt;='Drive Train'!$F$29,1,0)</f>
        <v>0</v>
      </c>
      <c r="HX104" s="57">
        <f t="shared" si="164"/>
        <v>40.740740740740726</v>
      </c>
      <c r="HY104" s="63">
        <f>HY103+'DEPRECATED - DT-Prelim Calcs'!$C$11</f>
        <v>400</v>
      </c>
      <c r="HZ104" s="2">
        <f>IJ104/'Drive Train'!$F$35</f>
        <v>0.78064516129032269</v>
      </c>
      <c r="IA104" s="46">
        <f>IH104*12*60/(PI() * 'Drive Train'!$F$15)/HZ$2*HZ104</f>
        <v>-404088.58729594544</v>
      </c>
      <c r="IB104" s="2">
        <f>('DEPRECATED - DT-Prelim Calcs'!$C$6*HZ104-IA104)/('DEPRECATED - DT-Prelim Calcs'!$C$6*HZ104)*'DEPRECATED - DT-Prelim Calcs'!$C$7*HZ104</f>
        <v>184.59308005132294</v>
      </c>
      <c r="IC104" s="57">
        <f>IB104/'DEPRECATED - DT-Prelim Calcs'!$C$7*('DEPRECATED - DT-Prelim Calcs'!$C$8-'DEPRECATED - DT-Prelim Calcs'!$C$9)+'DEPRECATED - DT-Prelim Calcs'!$C$9</f>
        <v>9829.7921869646216</v>
      </c>
      <c r="ID104" s="57">
        <f t="shared" si="117"/>
        <v>39.999999999999986</v>
      </c>
      <c r="IE104" s="2">
        <f t="shared" si="165"/>
        <v>0.99579519204165001</v>
      </c>
      <c r="IF104" s="57">
        <f>IE104*'DEPRECATED - DT-Prelim Calcs'!$C$21/HZ$2/'DEPRECATED - DT-Prelim Calcs'!$C$19/'DEPRECATED - DT-Prelim Calcs'!$C$18*3.39*'DEPRECATED - DT-Prelim Calcs'!$C$20</f>
        <v>25.773080821789936</v>
      </c>
      <c r="IG104" s="46">
        <f t="shared" si="166"/>
        <v>0</v>
      </c>
      <c r="IH104" s="57">
        <f>IF103*'DEPRECATED - DT-Prelim Calcs'!$C$11+IH103</f>
        <v>-1264.8188107571493</v>
      </c>
      <c r="II104" s="57">
        <f>II103+0.5*IF104*'DEPRECATED - DT-Prelim Calcs'!$C$11^2+IH104*'DEPRECATED - DT-Prelim Calcs'!$C$11</f>
        <v>-201273.92203108282</v>
      </c>
      <c r="IJ104" s="57">
        <f>MIN('Drive Train'!$F$35-ID103*'DEPRECATED - DT-Prelim Calcs'!$C$21*'Drive Train'!$F$39,IJ103+ID$2)</f>
        <v>9.6800000000000015</v>
      </c>
      <c r="IK104" s="57">
        <f>'Drive Train'!$F$35-ID104*'DEPRECATED - DT-Prelim Calcs'!$C$21*'Drive Train'!$F$39</f>
        <v>9.6800000000000015</v>
      </c>
      <c r="IL104" s="1">
        <f>IF(II104&gt;='Drive Train'!$F$29,1,0)</f>
        <v>0</v>
      </c>
      <c r="IM104" s="57">
        <f t="shared" si="167"/>
        <v>44.444444444444429</v>
      </c>
      <c r="IN104" s="63">
        <f>IN103+'DEPRECATED - DT-Prelim Calcs'!$C$11</f>
        <v>400</v>
      </c>
      <c r="IO104" s="2">
        <f>IY104/'Drive Train'!$F$35</f>
        <v>0.76236559139784954</v>
      </c>
      <c r="IP104" s="46">
        <f>IW104*12*60/(PI() * 'Drive Train'!$F$15)/IO$2*IO104</f>
        <v>-30906.173772634949</v>
      </c>
      <c r="IQ104" s="2">
        <f>('DEPRECATED - DT-Prelim Calcs'!$C$6*IO104-IP104)/('DEPRECATED - DT-Prelim Calcs'!$C$6*IO104)*'DEPRECATED - DT-Prelim Calcs'!$C$7*IO104</f>
        <v>15.811762387098131</v>
      </c>
      <c r="IR104" s="57">
        <f>IQ104/'DEPRECATED - DT-Prelim Calcs'!$C$7*('DEPRECATED - DT-Prelim Calcs'!$C$8-'DEPRECATED - DT-Prelim Calcs'!$C$9)+'DEPRECATED - DT-Prelim Calcs'!$C$9</f>
        <v>844.46311795215365</v>
      </c>
      <c r="IS104" s="57">
        <f t="shared" si="118"/>
        <v>43.333333333333321</v>
      </c>
      <c r="IT104" s="2">
        <f t="shared" si="168"/>
        <v>0.99579519204165001</v>
      </c>
      <c r="IU104" s="57">
        <f>IT104*'DEPRECATED - DT-Prelim Calcs'!$C$21/IO$2/'DEPRECATED - DT-Prelim Calcs'!$C$19/'DEPRECATED - DT-Prelim Calcs'!$C$18*3.39*'DEPRECATED - DT-Prelim Calcs'!$C$20</f>
        <v>25.773080821789936</v>
      </c>
      <c r="IV104" s="46">
        <f t="shared" si="169"/>
        <v>0</v>
      </c>
      <c r="IW104" s="57">
        <f>IU103*'DEPRECATED - DT-Prelim Calcs'!$C$11+IW103</f>
        <v>-99.057499008018098</v>
      </c>
      <c r="IX104" s="57">
        <f>IX103+0.5*IU104*'DEPRECATED - DT-Prelim Calcs'!$C$11^2+IW104*'DEPRECATED - DT-Prelim Calcs'!$C$11</f>
        <v>-176531.71636608857</v>
      </c>
      <c r="IY104" s="57">
        <f>MIN('Drive Train'!$F$35-IS103*'DEPRECATED - DT-Prelim Calcs'!$C$21*'Drive Train'!$F$39,IY103+IS$2)</f>
        <v>9.4533333333333349</v>
      </c>
      <c r="IZ104" s="57">
        <f>'Drive Train'!$F$35-IS104*'DEPRECATED - DT-Prelim Calcs'!$C$21*'Drive Train'!$F$39</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-320447.14548323705</v>
      </c>
      <c r="JF104" s="2">
        <f>('DEPRECATED - DT-Prelim Calcs'!$C$6*JD104-JE104)/('DEPRECATED - DT-Prelim Calcs'!$C$6*JD104)*'DEPRECATED - DT-Prelim Calcs'!$C$7*JD104</f>
        <v>146.68585905940796</v>
      </c>
      <c r="JG104" s="57">
        <f>JF104/'DEPRECATED - DT-Prelim Calcs'!$C$7*('DEPRECATED - DT-Prelim Calcs'!$C$8-'DEPRECATED - DT-Prelim Calcs'!$C$9)+'DEPRECATED - DT-Prelim Calcs'!$C$9</f>
        <v>7811.7438661087317</v>
      </c>
      <c r="JH104" s="57">
        <f t="shared" si="119"/>
        <v>46.666666666666657</v>
      </c>
      <c r="JI104" s="2">
        <f t="shared" si="171"/>
        <v>0.99579519204165001</v>
      </c>
      <c r="JJ104" s="57">
        <f>JI104*'DEPRECATED - DT-Prelim Calcs'!$C$21/JD$2/'DEPRECATED - DT-Prelim Calcs'!$C$19/'DEPRECATED - DT-Prelim Calcs'!$C$18*3.39*'DEPRECATED - DT-Prelim Calcs'!$C$20</f>
        <v>25.773080821789936</v>
      </c>
      <c r="JK104" s="46">
        <f t="shared" si="172"/>
        <v>0</v>
      </c>
      <c r="JL104" s="57">
        <f>JJ103*'DEPRECATED - DT-Prelim Calcs'!$C$11+JL103</f>
        <v>-1052.2978053503311</v>
      </c>
      <c r="JM104" s="57">
        <f>JM103+0.5*JJ104*'DEPRECATED - DT-Prelim Calcs'!$C$11^2+JL104*'DEPRECATED - DT-Prelim Calcs'!$C$11</f>
        <v>-200630.381295823</v>
      </c>
      <c r="JN104" s="57">
        <f>MIN('Drive Train'!$F$35-JH103*'DEPRECATED - DT-Prelim Calcs'!$C$21*'Drive Train'!$F$39,JN103+JH$2)</f>
        <v>9.2266666666666666</v>
      </c>
      <c r="JO104" s="57">
        <f>'Drive Train'!$F$35-JH104*'DEPRECATED - DT-Prelim Calcs'!$C$21*'Drive Train'!$F$39</f>
        <v>9.2266666666666666</v>
      </c>
      <c r="JP104" s="1">
        <f>IF(JM104&gt;='Drive Train'!$F$29,1,0)</f>
        <v>0</v>
      </c>
      <c r="JQ104" s="57">
        <f>MIN(JG104,'DEPRECATED - DT-Prelim Calcs'!$C$10)*'DEPRECATED - DT-Prelim Calcs'!$C$11*1000/60/60</f>
        <v>103.33333333333333</v>
      </c>
      <c r="JR104" s="63">
        <f>JR103+'DEPRECATED - DT-Prelim Calcs'!$C$11</f>
        <v>400</v>
      </c>
      <c r="JS104" s="2">
        <f>KC104/'Drive Train'!$F$35</f>
        <v>0.72580645161290325</v>
      </c>
      <c r="JT104" s="46">
        <f>KA104*12*60/(PI() * 'Drive Train'!$F$15)/JS$2*JS104</f>
        <v>1678.132477364275</v>
      </c>
      <c r="JU104" s="2">
        <f>('DEPRECATED - DT-Prelim Calcs'!$C$6*JS104-JT104)/('DEPRECATED - DT-Prelim Calcs'!$C$6*JS104)*'DEPRECATED - DT-Prelim Calcs'!$C$7*JS104</f>
        <v>0.99041319745878498</v>
      </c>
      <c r="JV104" s="57">
        <f>JU104/'DEPRECATED - DT-Prelim Calcs'!$C$7*('DEPRECATED - DT-Prelim Calcs'!$C$8-'DEPRECATED - DT-Prelim Calcs'!$C$9)+'DEPRECATED - DT-Prelim Calcs'!$C$9</f>
        <v>55.42614657010877</v>
      </c>
      <c r="JW104" s="57">
        <f t="shared" si="120"/>
        <v>49.999999999999993</v>
      </c>
      <c r="JX104" s="2">
        <f t="shared" si="173"/>
        <v>0.71921400428197846</v>
      </c>
      <c r="JY104" s="57">
        <f>JX104*'DEPRECATED - DT-Prelim Calcs'!$C$21/JS$2/'DEPRECATED - DT-Prelim Calcs'!$C$19/'DEPRECATED - DT-Prelim Calcs'!$C$18*3.39*'DEPRECATED - DT-Prelim Calcs'!$C$20</f>
        <v>18.614631611665086</v>
      </c>
      <c r="JZ104" s="46">
        <f t="shared" si="174"/>
        <v>0</v>
      </c>
      <c r="KA104" s="57">
        <f>JY103*'DEPRECATED - DT-Prelim Calcs'!$C$11+KA103</f>
        <v>5.64951051749361</v>
      </c>
      <c r="KB104" s="57">
        <f>KB103+0.5*JY104*'DEPRECATED - DT-Prelim Calcs'!$C$11^2+KA104*'DEPRECATED - DT-Prelim Calcs'!$C$11</f>
        <v>-179352.5953507651</v>
      </c>
      <c r="KC104" s="57">
        <f>MIN('Drive Train'!$F$35-JW103*'DEPRECATED - DT-Prelim Calcs'!$C$21*'Drive Train'!$F$39,KC103+JW$2)</f>
        <v>9</v>
      </c>
      <c r="KD104" s="57">
        <f>'Drive Train'!$F$35-JW104*'DEPRECATED - DT-Prelim Calcs'!$C$21*'Drive Train'!$F$39</f>
        <v>9</v>
      </c>
      <c r="KE104" s="1">
        <f>IF(KB104&gt;='Drive Train'!$F$29,1,0)</f>
        <v>0</v>
      </c>
      <c r="KF104" s="57">
        <f>MIN(JV104,'DEPRECATED - DT-Prelim Calcs'!$C$10)*'DEPRECATED - DT-Prelim Calcs'!$C$11*1000/60/60</f>
        <v>61.584607300120858</v>
      </c>
      <c r="KG104" s="63">
        <f>KG103+'DEPRECATED - DT-Prelim Calcs'!$C$11</f>
        <v>400</v>
      </c>
      <c r="KH104" s="2">
        <f>KR104/'Drive Train'!$F$35</f>
        <v>0.7075268817204301</v>
      </c>
      <c r="KI104" s="46">
        <f>KP104*12*60/(PI() * 'Drive Train'!$F$15)/KH$2*KH104</f>
        <v>-91726.742236595819</v>
      </c>
      <c r="KJ104" s="2">
        <f>('DEPRECATED - DT-Prelim Calcs'!$C$6*KH104-KI104)/('DEPRECATED - DT-Prelim Calcs'!$C$6*KH104)*'DEPRECATED - DT-Prelim Calcs'!$C$7*KH104</f>
        <v>43.180083272787876</v>
      </c>
      <c r="KK104" s="57">
        <f>KJ104/'DEPRECATED - DT-Prelim Calcs'!$C$7*('DEPRECATED - DT-Prelim Calcs'!$C$8-'DEPRECATED - DT-Prelim Calcs'!$C$9)+'DEPRECATED - DT-Prelim Calcs'!$C$9</f>
        <v>2301.4571302484164</v>
      </c>
      <c r="KL104" s="57">
        <f t="shared" si="121"/>
        <v>53.333333333333329</v>
      </c>
      <c r="KM104" s="2">
        <f t="shared" si="175"/>
        <v>0.99579519204165001</v>
      </c>
      <c r="KN104" s="57">
        <f>KM104*'DEPRECATED - DT-Prelim Calcs'!$C$21/KH$2/'DEPRECATED - DT-Prelim Calcs'!$C$19/'DEPRECATED - DT-Prelim Calcs'!$C$18*3.39*'DEPRECATED - DT-Prelim Calcs'!$C$20</f>
        <v>25.773080821789936</v>
      </c>
      <c r="KO104" s="46">
        <f t="shared" si="176"/>
        <v>0</v>
      </c>
      <c r="KP104" s="57">
        <f>KN103*'DEPRECATED - DT-Prelim Calcs'!$C$11+KP103</f>
        <v>-316.78049099271755</v>
      </c>
      <c r="KQ104" s="57">
        <f>KQ103+0.5*KN104*'DEPRECATED - DT-Prelim Calcs'!$C$11^2+KP104*'DEPRECATED - DT-Prelim Calcs'!$C$11</f>
        <v>-210104.74958490158</v>
      </c>
      <c r="KR104" s="57">
        <f>MIN('Drive Train'!$F$35-KL103*'DEPRECATED - DT-Prelim Calcs'!$C$21*'Drive Train'!$F$39,KR103+KL$2)</f>
        <v>8.7733333333333334</v>
      </c>
      <c r="KS104" s="57">
        <f>'Drive Train'!$F$35-KL104*'DEPRECATED - DT-Prelim Calcs'!$C$21*'Drive Train'!$F$39</f>
        <v>8.7733333333333334</v>
      </c>
      <c r="KT104" s="1">
        <f>IF(KQ104&gt;='Drive Train'!$F$29,1,0)</f>
        <v>0</v>
      </c>
      <c r="KU104" s="57">
        <f>MIN(KK104,'DEPRECATED - DT-Prelim Calcs'!$C$10)*'DEPRECATED - DT-Prelim Calcs'!$C$11*1000/60/60</f>
        <v>103.33333333333333</v>
      </c>
      <c r="KV104" s="63">
        <f>KV103+'DEPRECATED - DT-Prelim Calcs'!$C$11</f>
        <v>400</v>
      </c>
      <c r="KW104" s="2">
        <f>LG104/'Drive Train'!$F$35</f>
        <v>0.68924731182795695</v>
      </c>
      <c r="KX104" s="46">
        <f>LE104*12*60/(PI() * 'Drive Train'!$F$15)/KW$2*KW104</f>
        <v>11379.879468206709</v>
      </c>
      <c r="KY104" s="2">
        <f>('DEPRECATED - DT-Prelim Calcs'!$C$6*KW104-KX104)/('DEPRECATED - DT-Prelim Calcs'!$C$6*KW104)*'DEPRECATED - DT-Prelim Calcs'!$C$7*KW104</f>
        <v>-3.4844129500477519</v>
      </c>
      <c r="KZ104" s="57">
        <f>KY104/'DEPRECATED - DT-Prelim Calcs'!$C$7*('DEPRECATED - DT-Prelim Calcs'!$C$8-'DEPRECATED - DT-Prelim Calcs'!$C$9)+'DEPRECATED - DT-Prelim Calcs'!$C$9</f>
        <v>-182.79800061872473</v>
      </c>
      <c r="LA104" s="57">
        <f t="shared" si="122"/>
        <v>-182.79800061872473</v>
      </c>
      <c r="LB104" s="2">
        <f t="shared" si="177"/>
        <v>-4.6931927695923283</v>
      </c>
      <c r="LC104" s="57">
        <f>LB104*'DEPRECATED - DT-Prelim Calcs'!$C$21/KW$2/'DEPRECATED - DT-Prelim Calcs'!$C$19/'DEPRECATED - DT-Prelim Calcs'!$C$18*3.39*'DEPRECATED - DT-Prelim Calcs'!$C$20</f>
        <v>-121.46878949570593</v>
      </c>
      <c r="LD104" s="46">
        <f t="shared" si="178"/>
        <v>1</v>
      </c>
      <c r="LE104" s="57">
        <f>LC103*'DEPRECATED - DT-Prelim Calcs'!$C$11+LE103</f>
        <v>40.342980887800564</v>
      </c>
      <c r="LF104" s="57">
        <f>LF103+0.5*LC104*'DEPRECATED - DT-Prelim Calcs'!$C$11^2+LE104*'DEPRECATED - DT-Prelim Calcs'!$C$11</f>
        <v>-187738.22245233896</v>
      </c>
      <c r="LG104" s="57">
        <f>MIN('Drive Train'!$F$35-LA103*'DEPRECATED - DT-Prelim Calcs'!$C$21*'Drive Train'!$F$39,LG103+LA$2)</f>
        <v>8.5466666666666669</v>
      </c>
      <c r="LH104" s="57">
        <f>'Drive Train'!$F$35-LA104*'DEPRECATED - DT-Prelim Calcs'!$C$21*'Drive Train'!$F$39</f>
        <v>24.830264042073281</v>
      </c>
      <c r="LI104" s="1">
        <f>IF(LF104&gt;='Drive Train'!$F$29,1,0)</f>
        <v>0</v>
      </c>
      <c r="LJ104" s="57">
        <f>MIN(KZ104,'DEPRECATED - DT-Prelim Calcs'!$C$10)*'DEPRECATED - DT-Prelim Calcs'!$C$11*1000/60/60</f>
        <v>-203.10888957636084</v>
      </c>
      <c r="LK104" s="63">
        <f>LK103+'DEPRECATED - DT-Prelim Calcs'!$C$11</f>
        <v>400</v>
      </c>
      <c r="LL104" s="2">
        <f>LV104/'Drive Train'!$F$35</f>
        <v>0.67096774193548392</v>
      </c>
      <c r="LM104" s="46">
        <f>LT104*12*60/(PI() * 'Drive Train'!$F$15)/LL$2*LL104</f>
        <v>-68040.835413485329</v>
      </c>
      <c r="LN104" s="2">
        <f>('DEPRECATED - DT-Prelim Calcs'!$C$6*LL104-LM104)/('DEPRECATED - DT-Prelim Calcs'!$C$6*LL104)*'DEPRECATED - DT-Prelim Calcs'!$C$7*LL104</f>
        <v>32.382212998495973</v>
      </c>
      <c r="LO104" s="57">
        <f>LN104/'DEPRECATED - DT-Prelim Calcs'!$C$7*('DEPRECATED - DT-Prelim Calcs'!$C$8-'DEPRECATED - DT-Prelim Calcs'!$C$9)+'DEPRECATED - DT-Prelim Calcs'!$C$9</f>
        <v>1726.6161525755326</v>
      </c>
      <c r="LP104" s="57">
        <f t="shared" si="123"/>
        <v>60</v>
      </c>
      <c r="LQ104" s="2">
        <f t="shared" si="179"/>
        <v>0.99579519204165001</v>
      </c>
      <c r="LR104" s="57">
        <f>LQ104*'DEPRECATED - DT-Prelim Calcs'!$C$21/LL$2/'DEPRECATED - DT-Prelim Calcs'!$C$19/'DEPRECATED - DT-Prelim Calcs'!$C$18*3.39*'DEPRECATED - DT-Prelim Calcs'!$C$20</f>
        <v>25.773080821789936</v>
      </c>
      <c r="LS104" s="46">
        <f t="shared" si="180"/>
        <v>0</v>
      </c>
      <c r="LT104" s="57">
        <f>LR103*'DEPRECATED - DT-Prelim Calcs'!$C$11+LT103</f>
        <v>-247.78407982568672</v>
      </c>
      <c r="LU104" s="57">
        <f>LU103+0.5*LR104*'DEPRECATED - DT-Prelim Calcs'!$C$11^2+LT104*'DEPRECATED - DT-Prelim Calcs'!$C$11</f>
        <v>-183810.81117719604</v>
      </c>
      <c r="LV104" s="57">
        <f>MIN('Drive Train'!$F$35-LP103*'DEPRECATED - DT-Prelim Calcs'!$C$21*'Drive Train'!$F$39,LV103+LP$2)</f>
        <v>8.32</v>
      </c>
      <c r="LW104" s="57">
        <f>'Drive Train'!$F$35-LP104*'DEPRECATED - DT-Prelim Calcs'!$C$21*'Drive Train'!$F$39</f>
        <v>8.32</v>
      </c>
      <c r="LX104" s="1">
        <f>IF(LU104&gt;='Drive Train'!$F$29,1,0)</f>
        <v>0</v>
      </c>
      <c r="LY104" s="57">
        <f>MIN(LO104,'DEPRECATED - DT-Prelim Calcs'!$C$10)*'DEPRECATED - DT-Prelim Calcs'!$C$11*1000/60/60</f>
        <v>103.33333333333333</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Train'!$AA$49 + V104*(1-'Drive Train'!$AA$49))</f>
        <v>0</v>
      </c>
      <c r="W105" s="57">
        <f t="shared" si="96"/>
        <v>0</v>
      </c>
      <c r="X105" s="2">
        <f>MAX(MIN(IF(AND(AI104=1,AG105&lt;0),-1,1)*(W105-$C$9)/($C$8-$C$9)*$C$7-$C$29*AE105/T$2 -  AI104*$C$29/2,X$2),MAX(X$4:X104)*-1)</f>
        <v>-0.2458281045106315</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Train'!$F$39,AG104+W$2)-$C$3,IF(AE104-1&lt;=0,0,IF($C$32=Motors!$C$29,MAX(MAX(AG$4:AG104)*-1,AG104-W$2),MAX(0,MAX(AG$4:AG104)*-1,AG104-W$2))))</f>
        <v>0</v>
      </c>
      <c r="AH105" s="57">
        <f>'Drive Train'!$F$35-ABS(W105)*'DEPRECATED - DT-Prelim Calcs'!$C$21*'Drive Train'!$F$39</f>
        <v>12.4</v>
      </c>
      <c r="AI105" s="1">
        <f>IF(AJ105&gt;='Drive Train'!$F$29,1,0)</f>
        <v>1</v>
      </c>
      <c r="AJ105" s="57">
        <f>AJ104+0.5*Y105*'DEPRECATED - DT-Prelim Calcs'!$C$11^2+AE105*'DEPRECATED - DT-Prelim Calcs'!$C$11</f>
        <v>784.33981740885292</v>
      </c>
      <c r="AK105" s="57">
        <f t="shared" si="181"/>
        <v>0</v>
      </c>
      <c r="AL105" s="63">
        <f>AL104+'DEPRECATED - DT-Prelim Calcs'!$C$11</f>
        <v>404</v>
      </c>
      <c r="AM105" s="2">
        <f>AW105/'Drive Train'!$F$35</f>
        <v>0.88882649238492184</v>
      </c>
      <c r="AN105" s="46">
        <f>AU105*12*60/(PI() * 'Drive Train'!$F$15)/AM$2*AM105</f>
        <v>4007.4131716767788</v>
      </c>
      <c r="AO105" s="2">
        <f>('DEPRECATED - DT-Prelim Calcs'!$C$6*AM105-AN105)/('DEPRECATED - DT-Prelim Calcs'!$C$6*AM105)*'DEPRECATED - DT-Prelim Calcs'!$C$7*AM105</f>
        <v>0.33008953074878039</v>
      </c>
      <c r="AP105" s="57">
        <f>AO105/'DEPRECATED - DT-Prelim Calcs'!$C$7*('DEPRECATED - DT-Prelim Calcs'!$C$8-'DEPRECATED - DT-Prelim Calcs'!$C$9)+'DEPRECATED - DT-Prelim Calcs'!$C$9</f>
        <v>20.272816097538808</v>
      </c>
      <c r="AQ105" s="57">
        <f t="shared" si="105"/>
        <v>20.272816097538808</v>
      </c>
      <c r="AR105" s="2">
        <f t="shared" si="125"/>
        <v>2.902378337665823E-11</v>
      </c>
      <c r="AS105" s="57">
        <f>AR105*'DEPRECATED - DT-Prelim Calcs'!$C$21/AM$2/'DEPRECATED - DT-Prelim Calcs'!$C$19/'DEPRECATED - DT-Prelim Calcs'!$C$18*3.39*'DEPRECATED - DT-Prelim Calcs'!$C$20</f>
        <v>2.1033345992801863E-10</v>
      </c>
      <c r="AT105" s="46">
        <f t="shared" si="126"/>
        <v>0</v>
      </c>
      <c r="AU105" s="57">
        <f>AS104*'DEPRECATED - DT-Prelim Calcs'!$C$11+AU104</f>
        <v>39.345448708373283</v>
      </c>
      <c r="AV105" s="57">
        <f>AV104+0.5*AS105*'DEPRECATED - DT-Prelim Calcs'!$C$11^2+AU105*'DEPRECATED - DT-Prelim Calcs'!$C$11</f>
        <v>15852.7621025882</v>
      </c>
      <c r="AW105" s="57">
        <f>MIN('Drive Train'!$F$35-AQ104*'DEPRECATED - DT-Prelim Calcs'!$C$21*'Drive Train'!$F$39,AW104+AQ$2)</f>
        <v>11.021448505573032</v>
      </c>
      <c r="AX105" s="57">
        <f>'Drive Train'!$F$35-AQ105*'DEPRECATED - DT-Prelim Calcs'!$C$21*'Drive Train'!$F$39</f>
        <v>11.021448505367362</v>
      </c>
      <c r="AY105" s="1">
        <f>IF(AV105&gt;='Drive Train'!$F$29,1,0)</f>
        <v>1</v>
      </c>
      <c r="AZ105" s="57">
        <f t="shared" si="127"/>
        <v>22.525351219487565</v>
      </c>
      <c r="BA105" s="63">
        <f>BA104+'DEPRECATED - DT-Prelim Calcs'!$C$11</f>
        <v>404</v>
      </c>
      <c r="BB105" s="2">
        <f>BL105/'Drive Train'!$F$35</f>
        <v>1.315024972646925</v>
      </c>
      <c r="BC105" s="46">
        <f>BJ105*12*60/(PI() * 'Drive Train'!$F$15)/BB$2*BB105</f>
        <v>-3540.8438977467135</v>
      </c>
      <c r="BD105" s="2">
        <f>('DEPRECATED - DT-Prelim Calcs'!$C$6*BB105-BC105)/('DEPRECATED - DT-Prelim Calcs'!$C$6*BB105)*'DEPRECATED - DT-Prelim Calcs'!$C$7*BB105</f>
        <v>4.7702296575443013</v>
      </c>
      <c r="BE105" s="57">
        <f>BD105/'DEPRECATED - DT-Prelim Calcs'!$C$7*('DEPRECATED - DT-Prelim Calcs'!$C$8-'DEPRECATED - DT-Prelim Calcs'!$C$9)+'DEPRECATED - DT-Prelim Calcs'!$C$9</f>
        <v>256.65040044105137</v>
      </c>
      <c r="BF105" s="57">
        <f t="shared" si="106"/>
        <v>93</v>
      </c>
      <c r="BG105" s="2">
        <f t="shared" si="128"/>
        <v>1.8933363324154457</v>
      </c>
      <c r="BH105" s="57">
        <f>BG105*'DEPRECATED - DT-Prelim Calcs'!$C$21/BB$2/'DEPRECATED - DT-Prelim Calcs'!$C$19/'DEPRECATED - DT-Prelim Calcs'!$C$18*3.39*'DEPRECATED - DT-Prelim Calcs'!$C$20</f>
        <v>19.819055495402448</v>
      </c>
      <c r="BI105" s="46">
        <f t="shared" si="129"/>
        <v>0</v>
      </c>
      <c r="BJ105" s="57">
        <f>BH104*'DEPRECATED - DT-Prelim Calcs'!$C$11+BJ104</f>
        <v>-16.267443596496292</v>
      </c>
      <c r="BK105" s="57">
        <f>BK104+0.5*BH105*'DEPRECATED - DT-Prelim Calcs'!$C$11^2+BJ105*'DEPRECATED - DT-Prelim Calcs'!$C$11</f>
        <v>9473.3756902929726</v>
      </c>
      <c r="BL105" s="57">
        <f>MIN('Drive Train'!$F$35-BF104*'DEPRECATED - DT-Prelim Calcs'!$C$21*'Drive Train'!$F$39,BL104+BF$2)</f>
        <v>16.306309660821871</v>
      </c>
      <c r="BM105" s="57">
        <f>'Drive Train'!$F$35-BF105*'DEPRECATED - DT-Prelim Calcs'!$C$21*'Drive Train'!$F$39</f>
        <v>6.0759999999999996</v>
      </c>
      <c r="BN105" s="1">
        <f>IF(BK105&gt;='Drive Train'!$F$29,1,0)</f>
        <v>1</v>
      </c>
      <c r="BO105" s="57">
        <f t="shared" si="130"/>
        <v>103.33333333333333</v>
      </c>
      <c r="BP105" s="63">
        <f>BP104+'DEPRECATED - DT-Prelim Calcs'!$C$11</f>
        <v>404</v>
      </c>
      <c r="BQ105" s="2">
        <f>CA105/'Drive Train'!$F$35</f>
        <v>1.6616564524802833</v>
      </c>
      <c r="BR105" s="46">
        <f>BY105*12*60/(PI() * 'Drive Train'!$F$15)/BQ$2*BQ105</f>
        <v>-42160.731894743592</v>
      </c>
      <c r="BS105" s="2">
        <f>('DEPRECATED - DT-Prelim Calcs'!$C$6*BQ105-BR105)/('DEPRECATED - DT-Prelim Calcs'!$C$6*BQ105)*'DEPRECATED - DT-Prelim Calcs'!$C$7*BQ105</f>
        <v>23.067887334967551</v>
      </c>
      <c r="BT105" s="57">
        <f>BS105/'DEPRECATED - DT-Prelim Calcs'!$C$7*('DEPRECATED - DT-Prelim Calcs'!$C$8-'DEPRECATED - DT-Prelim Calcs'!$C$9)+'DEPRECATED - DT-Prelim Calcs'!$C$9</f>
        <v>1230.7539191188121</v>
      </c>
      <c r="BU105" s="57">
        <f t="shared" si="107"/>
        <v>93</v>
      </c>
      <c r="BV105" s="2">
        <f t="shared" si="131"/>
        <v>1.8828060353728675</v>
      </c>
      <c r="BW105" s="57">
        <f>BV105*'DEPRECATED - DT-Prelim Calcs'!$C$21/BQ$2/'DEPRECATED - DT-Prelim Calcs'!$C$19/'DEPRECATED - DT-Prelim Calcs'!$C$18*3.39*'DEPRECATED - DT-Prelim Calcs'!$C$20</f>
        <v>25.773080821789936</v>
      </c>
      <c r="BX105" s="46">
        <f t="shared" si="132"/>
        <v>0</v>
      </c>
      <c r="BY105" s="57">
        <f>BW104*'DEPRECATED - DT-Prelim Calcs'!$C$11+BY104</f>
        <v>-117.22165889202464</v>
      </c>
      <c r="BZ105" s="57">
        <f>BZ104+0.5*BW105*'DEPRECATED - DT-Prelim Calcs'!$C$11^2+BY105*'DEPRECATED - DT-Prelim Calcs'!$C$11</f>
        <v>-7650.2545322659589</v>
      </c>
      <c r="CA105" s="57">
        <f>MIN('Drive Train'!$F$35-BU104*'DEPRECATED - DT-Prelim Calcs'!$C$21*'Drive Train'!$F$39,CA104+BU$2)</f>
        <v>20.604540010755514</v>
      </c>
      <c r="CB105" s="57">
        <f>'Drive Train'!$F$35-BU105*'DEPRECATED - DT-Prelim Calcs'!$C$21*'Drive Train'!$F$39</f>
        <v>6.0759999999999996</v>
      </c>
      <c r="CC105" s="1">
        <f>IF(BZ105&gt;='Drive Train'!$F$29,1,0)</f>
        <v>0</v>
      </c>
      <c r="CD105" s="57">
        <f t="shared" si="133"/>
        <v>103.33333333333333</v>
      </c>
      <c r="CE105" s="63">
        <f>CE104+'DEPRECATED - DT-Prelim Calcs'!$C$11</f>
        <v>404</v>
      </c>
      <c r="CF105" s="2">
        <f>CP105/'Drive Train'!$F$35</f>
        <v>1.278729748564329</v>
      </c>
      <c r="CG105" s="46">
        <f>CN105*12*60/(PI() * 'Drive Train'!$F$15)/CF$2*CF105</f>
        <v>-27341.322660611499</v>
      </c>
      <c r="CH105" s="2">
        <f>('DEPRECATED - DT-Prelim Calcs'!$C$6*CF105-CG105)/('DEPRECATED - DT-Prelim Calcs'!$C$6*CF105)*'DEPRECATED - DT-Prelim Calcs'!$C$7*CF105</f>
        <v>15.44432548805011</v>
      </c>
      <c r="CI105" s="57">
        <f>CH105/'DEPRECATED - DT-Prelim Calcs'!$C$7*('DEPRECATED - DT-Prelim Calcs'!$C$8-'DEPRECATED - DT-Prelim Calcs'!$C$9)+'DEPRECATED - DT-Prelim Calcs'!$C$9</f>
        <v>824.9020581397632</v>
      </c>
      <c r="CJ105" s="57">
        <f t="shared" si="108"/>
        <v>93</v>
      </c>
      <c r="CK105" s="2">
        <f t="shared" si="134"/>
        <v>1.5241763143494644</v>
      </c>
      <c r="CL105" s="57">
        <f>CK105*'DEPRECATED - DT-Prelim Calcs'!$C$21/CF$2/'DEPRECATED - DT-Prelim Calcs'!$C$19/'DEPRECATED - DT-Prelim Calcs'!$C$18*3.39*'DEPRECATED - DT-Prelim Calcs'!$C$20</f>
        <v>25.773080821789936</v>
      </c>
      <c r="CM105" s="46">
        <f t="shared" si="135"/>
        <v>0</v>
      </c>
      <c r="CN105" s="57">
        <f>CL104*'DEPRECATED - DT-Prelim Calcs'!$C$11+CN104</f>
        <v>-79.967098400396992</v>
      </c>
      <c r="CO105" s="57">
        <f>CO104+0.5*CL105*'DEPRECATED - DT-Prelim Calcs'!$C$11^2+CN105*'DEPRECATED - DT-Prelim Calcs'!$C$11</f>
        <v>-28616.845534762564</v>
      </c>
      <c r="CP105" s="57">
        <f>MIN('Drive Train'!$F$35-CJ104*'DEPRECATED - DT-Prelim Calcs'!$C$21*'Drive Train'!$F$39,CP104+CJ$2)</f>
        <v>15.856248882197679</v>
      </c>
      <c r="CQ105" s="57">
        <f>'Drive Train'!$F$35-CJ105*'DEPRECATED - DT-Prelim Calcs'!$C$21*'Drive Train'!$F$39</f>
        <v>6.0759999999999996</v>
      </c>
      <c r="CR105" s="1">
        <f>IF(CO105&gt;='Drive Train'!$F$29,1,0)</f>
        <v>0</v>
      </c>
      <c r="CS105" s="57">
        <f t="shared" si="136"/>
        <v>103.33333333333333</v>
      </c>
      <c r="CT105" s="63">
        <f>CT104+'DEPRECATED - DT-Prelim Calcs'!$C$11</f>
        <v>404</v>
      </c>
      <c r="CU105" s="2">
        <f>DE105/'Drive Train'!$F$35</f>
        <v>0.48999999999999994</v>
      </c>
      <c r="CV105" s="46">
        <f>DC105*12*60/(PI() * 'Drive Train'!$F$15)/CU$2*CU105</f>
        <v>-46285.523627940107</v>
      </c>
      <c r="CW105" s="2">
        <f>('DEPRECATED - DT-Prelim Calcs'!$C$6*CU105-CV105)/('DEPRECATED - DT-Prelim Calcs'!$C$6*CU105)*'DEPRECATED - DT-Prelim Calcs'!$C$7*CU105</f>
        <v>22.109251208880984</v>
      </c>
      <c r="CX105" s="57">
        <f>CW105/'DEPRECATED - DT-Prelim Calcs'!$C$7*('DEPRECATED - DT-Prelim Calcs'!$C$8-'DEPRECATED - DT-Prelim Calcs'!$C$9)+'DEPRECATED - DT-Prelim Calcs'!$C$9</f>
        <v>1179.7194730703029</v>
      </c>
      <c r="CY105" s="57">
        <f t="shared" si="109"/>
        <v>93</v>
      </c>
      <c r="CZ105" s="2">
        <f t="shared" si="137"/>
        <v>1.2803081040535502</v>
      </c>
      <c r="DA105" s="57">
        <f>CZ105*'DEPRECATED - DT-Prelim Calcs'!$C$21/CU$2/'DEPRECATED - DT-Prelim Calcs'!$C$19/'DEPRECATED - DT-Prelim Calcs'!$C$18*3.39*'DEPRECATED - DT-Prelim Calcs'!$C$20</f>
        <v>25.773080821789936</v>
      </c>
      <c r="DB105" s="46">
        <f t="shared" si="138"/>
        <v>0</v>
      </c>
      <c r="DC105" s="57">
        <f>DA104*'DEPRECATED - DT-Prelim Calcs'!$C$11+DC104</f>
        <v>-296.75563468794593</v>
      </c>
      <c r="DD105" s="57">
        <f>DD104+0.5*DA105*'DEPRECATED - DT-Prelim Calcs'!$C$11^2+DC105*'DEPRECATED - DT-Prelim Calcs'!$C$11</f>
        <v>-56285.665198774834</v>
      </c>
      <c r="DE105" s="57">
        <f>MIN('Drive Train'!$F$35-CY104*'DEPRECATED - DT-Prelim Calcs'!$C$21*'Drive Train'!$F$39,DE104+CY$2)</f>
        <v>6.0759999999999996</v>
      </c>
      <c r="DF105" s="57">
        <f>'Drive Train'!$F$35-CY105*'DEPRECATED - DT-Prelim Calcs'!$C$21*'Drive Train'!$F$39</f>
        <v>6.0759999999999996</v>
      </c>
      <c r="DG105" s="1">
        <f>IF(DD105&gt;='Drive Train'!$F$29,1,0)</f>
        <v>0</v>
      </c>
      <c r="DH105" s="57">
        <f t="shared" si="139"/>
        <v>103.33333333333333</v>
      </c>
      <c r="DI105" s="63">
        <f>DI104+'DEPRECATED - DT-Prelim Calcs'!$C$11</f>
        <v>404</v>
      </c>
      <c r="DJ105" s="2">
        <f>DT105/'Drive Train'!$F$35</f>
        <v>0.48999999999999994</v>
      </c>
      <c r="DK105" s="46">
        <f>DR105*12*60/(PI() * 'Drive Train'!$F$15)/DJ$2*DJ105</f>
        <v>-118799.88162344786</v>
      </c>
      <c r="DL105" s="2">
        <f>('DEPRECATED - DT-Prelim Calcs'!$C$6*DJ105-DK105)/('DEPRECATED - DT-Prelim Calcs'!$C$6*DJ105)*'DEPRECATED - DT-Prelim Calcs'!$C$7*DJ105</f>
        <v>54.897169176831021</v>
      </c>
      <c r="DM105" s="57">
        <f>DL105/'DEPRECATED - DT-Prelim Calcs'!$C$7*('DEPRECATED - DT-Prelim Calcs'!$C$8-'DEPRECATED - DT-Prelim Calcs'!$C$9)+'DEPRECATED - DT-Prelim Calcs'!$C$9</f>
        <v>2925.2339441441577</v>
      </c>
      <c r="DN105" s="57">
        <f t="shared" si="110"/>
        <v>93</v>
      </c>
      <c r="DO105" s="2">
        <f t="shared" si="140"/>
        <v>1.1037138828047846</v>
      </c>
      <c r="DP105" s="57">
        <f>DO105*'DEPRECATED - DT-Prelim Calcs'!$C$21/DJ$2/'DEPRECATED - DT-Prelim Calcs'!$C$19/'DEPRECATED - DT-Prelim Calcs'!$C$18*3.39*'DEPRECATED - DT-Prelim Calcs'!$C$20</f>
        <v>25.773080821789936</v>
      </c>
      <c r="DQ105" s="46">
        <f t="shared" si="141"/>
        <v>0</v>
      </c>
      <c r="DR105" s="57">
        <f>DP104*'DEPRECATED - DT-Prelim Calcs'!$C$11+DR104</f>
        <v>-656.61652947846756</v>
      </c>
      <c r="DS105" s="57">
        <f>DS104+0.5*DP105*'DEPRECATED - DT-Prelim Calcs'!$C$11^2+DR105*'DEPRECATED - DT-Prelim Calcs'!$C$11</f>
        <v>-116390.94240720281</v>
      </c>
      <c r="DT105" s="57">
        <f>MIN('Drive Train'!$F$35-DN104*'DEPRECATED - DT-Prelim Calcs'!$C$21*'Drive Train'!$F$39,DT104+DN$2)</f>
        <v>6.0759999999999996</v>
      </c>
      <c r="DU105" s="57">
        <f>'Drive Train'!$F$35-DN105*'DEPRECATED - DT-Prelim Calcs'!$C$21*'Drive Train'!$F$39</f>
        <v>6.0759999999999996</v>
      </c>
      <c r="DV105" s="1">
        <f>IF(DS105&gt;='Drive Train'!$F$29,1,0)</f>
        <v>0</v>
      </c>
      <c r="DW105" s="57">
        <f t="shared" si="142"/>
        <v>103.33333333333333</v>
      </c>
      <c r="DX105" s="63">
        <f>DX104+'DEPRECATED - DT-Prelim Calcs'!$C$11</f>
        <v>404</v>
      </c>
      <c r="DY105" s="2">
        <f>EI105/'Drive Train'!$F$35</f>
        <v>0.48999999999999994</v>
      </c>
      <c r="DZ105" s="46">
        <f>EG105*12*60/(PI() * 'Drive Train'!$F$15)/DY$2*DY105</f>
        <v>-281041.9604078462</v>
      </c>
      <c r="EA105" s="2">
        <f>('DEPRECATED - DT-Prelim Calcs'!$C$6*DY105-DZ105)/('DEPRECATED - DT-Prelim Calcs'!$C$6*DY105)*'DEPRECATED - DT-Prelim Calcs'!$C$7*DY105</f>
        <v>128.25615789548019</v>
      </c>
      <c r="EB105" s="57">
        <f>EA105/'DEPRECATED - DT-Prelim Calcs'!$C$7*('DEPRECATED - DT-Prelim Calcs'!$C$8-'DEPRECATED - DT-Prelim Calcs'!$C$9)+'DEPRECATED - DT-Prelim Calcs'!$C$9</f>
        <v>6830.6108124440279</v>
      </c>
      <c r="EC105" s="57">
        <f t="shared" si="111"/>
        <v>93</v>
      </c>
      <c r="ED105" s="2">
        <f t="shared" si="143"/>
        <v>0.96993038185874991</v>
      </c>
      <c r="EE105" s="57">
        <f>ED105*'DEPRECATED - DT-Prelim Calcs'!$C$21/DY$2/'DEPRECATED - DT-Prelim Calcs'!$C$19/'DEPRECATED - DT-Prelim Calcs'!$C$18*3.39*'DEPRECATED - DT-Prelim Calcs'!$C$20</f>
        <v>25.773080821789936</v>
      </c>
      <c r="EF105" s="46">
        <f t="shared" si="144"/>
        <v>0</v>
      </c>
      <c r="EG105" s="57">
        <f>EE104*'DEPRECATED - DT-Prelim Calcs'!$C$11+EG104</f>
        <v>-1365.0577584535611</v>
      </c>
      <c r="EH105" s="57">
        <f>EH104+0.5*EE105*'DEPRECATED - DT-Prelim Calcs'!$C$11^2+EG105*'DEPRECATED - DT-Prelim Calcs'!$C$11</f>
        <v>-175075.75965232705</v>
      </c>
      <c r="EI105" s="57">
        <f>MIN('Drive Train'!$F$35-EC104*'DEPRECATED - DT-Prelim Calcs'!$C$21*'Drive Train'!$F$39,EI104+EC$2)</f>
        <v>6.0759999999999996</v>
      </c>
      <c r="EJ105" s="57">
        <f>'Drive Train'!$F$35-EC105*'DEPRECATED - DT-Prelim Calcs'!$C$21*'Drive Train'!$F$39</f>
        <v>6.0759999999999996</v>
      </c>
      <c r="EK105" s="1">
        <f>IF(EH105&gt;='Drive Train'!$F$29,1,0)</f>
        <v>0</v>
      </c>
      <c r="EL105" s="57">
        <f t="shared" si="145"/>
        <v>103.33333333333333</v>
      </c>
      <c r="EM105" s="63">
        <f>EM104+'DEPRECATED - DT-Prelim Calcs'!$C$11</f>
        <v>404</v>
      </c>
      <c r="EN105" s="2">
        <f>EX105/'Drive Train'!$F$35</f>
        <v>0.48999999999999994</v>
      </c>
      <c r="EO105" s="46">
        <f>EV105*12*60/(PI() * 'Drive Train'!$F$15)/EN$2*EN105</f>
        <v>-126127.43720672022</v>
      </c>
      <c r="EP105" s="2">
        <f>('DEPRECATED - DT-Prelim Calcs'!$C$6*EN105-EO105)/('DEPRECATED - DT-Prelim Calcs'!$C$6*EN105)*'DEPRECATED - DT-Prelim Calcs'!$C$7*EN105</f>
        <v>58.210379112231841</v>
      </c>
      <c r="EQ105" s="57">
        <f>EP105/'DEPRECATED - DT-Prelim Calcs'!$C$7*('DEPRECATED - DT-Prelim Calcs'!$C$8-'DEPRECATED - DT-Prelim Calcs'!$C$9)+'DEPRECATED - DT-Prelim Calcs'!$C$9</f>
        <v>3101.61769298728</v>
      </c>
      <c r="ER105" s="57">
        <f t="shared" si="112"/>
        <v>93</v>
      </c>
      <c r="ES105" s="2">
        <f t="shared" si="146"/>
        <v>0.86507304327942547</v>
      </c>
      <c r="ET105" s="57">
        <f>ES105*'DEPRECATED - DT-Prelim Calcs'!$C$21/EN$2/'DEPRECATED - DT-Prelim Calcs'!$C$19/'DEPRECATED - DT-Prelim Calcs'!$C$18*3.39*'DEPRECATED - DT-Prelim Calcs'!$C$20</f>
        <v>25.773080821789936</v>
      </c>
      <c r="EU105" s="46">
        <f t="shared" si="147"/>
        <v>0</v>
      </c>
      <c r="EV105" s="57">
        <f>ET104*'DEPRECATED - DT-Prelim Calcs'!$C$11+EV104</f>
        <v>-546.38862402749612</v>
      </c>
      <c r="EW105" s="57">
        <f>EW104+0.5*ET105*'DEPRECATED - DT-Prelim Calcs'!$C$11^2+EV105*'DEPRECATED - DT-Prelim Calcs'!$C$11</f>
        <v>-206709.97126891723</v>
      </c>
      <c r="EX105" s="57">
        <f>MIN('Drive Train'!$F$35-ER104*'DEPRECATED - DT-Prelim Calcs'!$C$21*'Drive Train'!$F$39,EX104+ER$2)</f>
        <v>6.0759999999999996</v>
      </c>
      <c r="EY105" s="57">
        <f>'Drive Train'!$F$35-ER105*'DEPRECATED - DT-Prelim Calcs'!$C$21*'Drive Train'!$F$39</f>
        <v>6.0759999999999996</v>
      </c>
      <c r="EZ105" s="1">
        <f>IF(EW105&gt;='Drive Train'!$F$29,1,0)</f>
        <v>0</v>
      </c>
      <c r="FA105" s="57">
        <f t="shared" si="148"/>
        <v>103.33333333333333</v>
      </c>
      <c r="FB105" s="63">
        <f>FB104+'DEPRECATED - DT-Prelim Calcs'!$C$11</f>
        <v>404</v>
      </c>
      <c r="FC105" s="2">
        <f>FM105/'Drive Train'!$F$35</f>
        <v>0.48999999999999994</v>
      </c>
      <c r="FD105" s="46">
        <f>FK105*12*60/(PI() * 'Drive Train'!$F$15)/FC$2*FC105</f>
        <v>-82643.73537012923</v>
      </c>
      <c r="FE105" s="2">
        <f>('DEPRECATED - DT-Prelim Calcs'!$C$6*FC105-FD105)/('DEPRECATED - DT-Prelim Calcs'!$C$6*FC105)*'DEPRECATED - DT-Prelim Calcs'!$C$7*FC105</f>
        <v>38.548892915949615</v>
      </c>
      <c r="FF105" s="57">
        <f>FE105/'DEPRECATED - DT-Prelim Calcs'!$C$7*('DEPRECATED - DT-Prelim Calcs'!$C$8-'DEPRECATED - DT-Prelim Calcs'!$C$9)+'DEPRECATED - DT-Prelim Calcs'!$C$9</f>
        <v>2054.9086975586456</v>
      </c>
      <c r="FG105" s="57">
        <f t="shared" si="113"/>
        <v>93</v>
      </c>
      <c r="FH105" s="2">
        <f t="shared" si="149"/>
        <v>0.78067567320338405</v>
      </c>
      <c r="FI105" s="57">
        <f>FH105*'DEPRECATED - DT-Prelim Calcs'!$C$21/FC$2/'DEPRECATED - DT-Prelim Calcs'!$C$19/'DEPRECATED - DT-Prelim Calcs'!$C$18*3.39*'DEPRECATED - DT-Prelim Calcs'!$C$20</f>
        <v>25.773080821789936</v>
      </c>
      <c r="FJ105" s="46">
        <f t="shared" si="150"/>
        <v>0</v>
      </c>
      <c r="FK105" s="57">
        <f>FI104*'DEPRECATED - DT-Prelim Calcs'!$C$11+FK104</f>
        <v>-323.0872970433262</v>
      </c>
      <c r="FL105" s="57">
        <f>FL104+0.5*FI105*'DEPRECATED - DT-Prelim Calcs'!$C$11^2+FK105*'DEPRECATED - DT-Prelim Calcs'!$C$11</f>
        <v>-262370.23486171098</v>
      </c>
      <c r="FM105" s="57">
        <f>MIN('Drive Train'!$F$35-FG104*'DEPRECATED - DT-Prelim Calcs'!$C$21*'Drive Train'!$F$39,FM104+FG$2)</f>
        <v>6.0759999999999996</v>
      </c>
      <c r="FN105" s="57">
        <f>'Drive Train'!$F$35-FG105*'DEPRECATED - DT-Prelim Calcs'!$C$21*'Drive Train'!$F$39</f>
        <v>6.0759999999999996</v>
      </c>
      <c r="FO105" s="1">
        <f>IF(FL105&gt;='Drive Train'!$F$29,1,0)</f>
        <v>0</v>
      </c>
      <c r="FP105" s="57">
        <f t="shared" si="151"/>
        <v>103.33333333333333</v>
      </c>
      <c r="FQ105" s="63">
        <f>FQ104+'DEPRECATED - DT-Prelim Calcs'!$C$11</f>
        <v>404</v>
      </c>
      <c r="FR105" s="2">
        <f>GB105/'Drive Train'!$F$35</f>
        <v>0.48999999999999994</v>
      </c>
      <c r="FS105" s="46">
        <f>FZ105*12*60/(PI() * 'Drive Train'!$F$15)/FR$2*FR105</f>
        <v>-164010.71632410528</v>
      </c>
      <c r="FT105" s="2">
        <f>('DEPRECATED - DT-Prelim Calcs'!$C$6*FR105-FS105)/('DEPRECATED - DT-Prelim Calcs'!$C$6*FR105)*'DEPRECATED - DT-Prelim Calcs'!$C$7*FR105</f>
        <v>75.339591621218347</v>
      </c>
      <c r="FU105" s="57">
        <f>FT105/'DEPRECATED - DT-Prelim Calcs'!$C$7*('DEPRECATED - DT-Prelim Calcs'!$C$8-'DEPRECATED - DT-Prelim Calcs'!$C$9)+'DEPRECATED - DT-Prelim Calcs'!$C$9</f>
        <v>4013.5172634864371</v>
      </c>
      <c r="FV105" s="57">
        <f t="shared" si="114"/>
        <v>93</v>
      </c>
      <c r="FW105" s="2">
        <f t="shared" si="152"/>
        <v>0.7112822800297498</v>
      </c>
      <c r="FX105" s="57">
        <f>FW105*'DEPRECATED - DT-Prelim Calcs'!$C$21/FR$2/'DEPRECATED - DT-Prelim Calcs'!$C$19/'DEPRECATED - DT-Prelim Calcs'!$C$18*3.39*'DEPRECATED - DT-Prelim Calcs'!$C$20</f>
        <v>25.773080821789936</v>
      </c>
      <c r="FY105" s="46">
        <f t="shared" si="153"/>
        <v>0</v>
      </c>
      <c r="FZ105" s="57">
        <f>FX104*'DEPRECATED - DT-Prelim Calcs'!$C$11+FZ104</f>
        <v>-584.18918538980563</v>
      </c>
      <c r="GA105" s="57">
        <f>GA104+0.5*FX105*'DEPRECATED - DT-Prelim Calcs'!$C$11^2+FZ105*'DEPRECATED - DT-Prelim Calcs'!$C$11</f>
        <v>-305199.07244414685</v>
      </c>
      <c r="GB105" s="57">
        <f>MIN('Drive Train'!$F$35-FV104*'DEPRECATED - DT-Prelim Calcs'!$C$21*'Drive Train'!$F$39,GB104+FV$2)</f>
        <v>6.0759999999999996</v>
      </c>
      <c r="GC105" s="57">
        <f>'Drive Train'!$F$35-FV105*'DEPRECATED - DT-Prelim Calcs'!$C$21*'Drive Train'!$F$39</f>
        <v>6.0759999999999996</v>
      </c>
      <c r="GD105" s="1">
        <f>IF(GA105&gt;='Drive Train'!$F$29,1,0)</f>
        <v>0</v>
      </c>
      <c r="GE105" s="57">
        <f t="shared" si="154"/>
        <v>103.33333333333333</v>
      </c>
      <c r="GF105" s="63">
        <f>GF104+'DEPRECATED - DT-Prelim Calcs'!$C$11</f>
        <v>404</v>
      </c>
      <c r="GG105" s="2">
        <f>GQ105/'Drive Train'!$F$35</f>
        <v>0.83548387096774201</v>
      </c>
      <c r="GH105" s="46">
        <f>GO105*12*60/(PI() * 'Drive Train'!$F$15)/GG$2*GG105</f>
        <v>-308967.72147951444</v>
      </c>
      <c r="GI105" s="2">
        <f>('DEPRECATED - DT-Prelim Calcs'!$C$6*GG105-GH105)/('DEPRECATED - DT-Prelim Calcs'!$C$6*GG105)*'DEPRECATED - DT-Prelim Calcs'!$C$7*GG105</f>
        <v>141.71561908693653</v>
      </c>
      <c r="GJ105" s="57">
        <f>GI105/'DEPRECATED - DT-Prelim Calcs'!$C$7*('DEPRECATED - DT-Prelim Calcs'!$C$8-'DEPRECATED - DT-Prelim Calcs'!$C$9)+'DEPRECATED - DT-Prelim Calcs'!$C$9</f>
        <v>7547.1456136323477</v>
      </c>
      <c r="GK105" s="57">
        <f t="shared" si="155"/>
        <v>29.999999999999982</v>
      </c>
      <c r="GL105" s="2">
        <f t="shared" si="156"/>
        <v>0.99579519204165001</v>
      </c>
      <c r="GM105" s="57">
        <f>GL105*'DEPRECATED - DT-Prelim Calcs'!$C$21/GG$2/'DEPRECATED - DT-Prelim Calcs'!$C$19/'DEPRECATED - DT-Prelim Calcs'!$C$18*3.39*'DEPRECATED - DT-Prelim Calcs'!$C$20</f>
        <v>25.773080821789936</v>
      </c>
      <c r="GN105" s="46">
        <f t="shared" si="157"/>
        <v>0</v>
      </c>
      <c r="GO105" s="57">
        <f>GM104*'DEPRECATED - DT-Prelim Calcs'!$C$11+GO104</f>
        <v>-903.60878209876921</v>
      </c>
      <c r="GP105" s="57">
        <f>GP104+0.5*GM105*'DEPRECATED - DT-Prelim Calcs'!$C$11^2+GO105*'DEPRECATED - DT-Prelim Calcs'!$C$11</f>
        <v>-137883.70108509611</v>
      </c>
      <c r="GQ105" s="57">
        <f>MIN('Drive Train'!$F$35-GK104*'DEPRECATED - DT-Prelim Calcs'!$C$21*'Drive Train'!$F$39,GQ104+GK$2)</f>
        <v>10.360000000000001</v>
      </c>
      <c r="GR105" s="57">
        <f>'Drive Train'!$F$35-GK105*'DEPRECATED - DT-Prelim Calcs'!$C$21*'Drive Train'!$F$39</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-233292.61375643444</v>
      </c>
      <c r="GX105" s="2">
        <f>('DEPRECATED - DT-Prelim Calcs'!$C$6*GV105-GW105)/('DEPRECATED - DT-Prelim Calcs'!$C$6*GV105)*'DEPRECATED - DT-Prelim Calcs'!$C$7*GV105</f>
        <v>107.45449034926999</v>
      </c>
      <c r="GY105" s="57">
        <f>GX105/'DEPRECATED - DT-Prelim Calcs'!$C$7*('DEPRECATED - DT-Prelim Calcs'!$C$8-'DEPRECATED - DT-Prelim Calcs'!$C$9)+'DEPRECATED - DT-Prelim Calcs'!$C$9</f>
        <v>5723.2025360213029</v>
      </c>
      <c r="GZ105" s="57">
        <f t="shared" si="115"/>
        <v>33.333333333333314</v>
      </c>
      <c r="HA105" s="2">
        <f t="shared" si="159"/>
        <v>0.99579519204165001</v>
      </c>
      <c r="HB105" s="57">
        <f>HA105*'DEPRECATED - DT-Prelim Calcs'!$C$21/GV$2/'DEPRECATED - DT-Prelim Calcs'!$C$19/'DEPRECATED - DT-Prelim Calcs'!$C$18*3.39*'DEPRECATED - DT-Prelim Calcs'!$C$20</f>
        <v>25.773080821789936</v>
      </c>
      <c r="HC105" s="46">
        <f t="shared" si="160"/>
        <v>0</v>
      </c>
      <c r="HD105" s="57">
        <f>HB104*'DEPRECATED - DT-Prelim Calcs'!$C$11+HD104</f>
        <v>-697.55065109005568</v>
      </c>
      <c r="HE105" s="57">
        <f>HE104+0.5*HB105*'DEPRECATED - DT-Prelim Calcs'!$C$11^2+HD105*'DEPRECATED - DT-Prelim Calcs'!$C$11</f>
        <v>-166497.10761560808</v>
      </c>
      <c r="HF105" s="57">
        <f>MIN('Drive Train'!$F$35-GZ104*'DEPRECATED - DT-Prelim Calcs'!$C$21*'Drive Train'!$F$39,HF104+GZ$2)</f>
        <v>10.133333333333335</v>
      </c>
      <c r="HG105" s="57">
        <f>'Drive Train'!$F$35-GZ105*'DEPRECATED - DT-Prelim Calcs'!$C$21*'Drive Train'!$F$39</f>
        <v>10.133333333333335</v>
      </c>
      <c r="HH105" s="1">
        <f>IF(HE105&gt;='Drive Train'!$F$29,1,0)</f>
        <v>0</v>
      </c>
      <c r="HI105" s="57">
        <f t="shared" si="161"/>
        <v>37.037037037037017</v>
      </c>
      <c r="HJ105" s="63">
        <f>HJ104+'DEPRECATED - DT-Prelim Calcs'!$C$11</f>
        <v>404</v>
      </c>
      <c r="HK105" s="2">
        <f>HU105/'Drive Train'!$F$35</f>
        <v>0.79892473118279583</v>
      </c>
      <c r="HL105" s="46">
        <f>HS105*12*60/(PI() * 'Drive Train'!$F$15)/HK$2*HK105</f>
        <v>-281456.7785156662</v>
      </c>
      <c r="HM105" s="2">
        <f>('DEPRECATED - DT-Prelim Calcs'!$C$6*HK105-HL105)/('DEPRECATED - DT-Prelim Calcs'!$C$6*HK105)*'DEPRECATED - DT-Prelim Calcs'!$C$7*HK105</f>
        <v>129.18822965707653</v>
      </c>
      <c r="HN105" s="57">
        <f>HM105/'DEPRECATED - DT-Prelim Calcs'!$C$7*('DEPRECATED - DT-Prelim Calcs'!$C$8-'DEPRECATED - DT-Prelim Calcs'!$C$9)+'DEPRECATED - DT-Prelim Calcs'!$C$9</f>
        <v>6880.2310643165638</v>
      </c>
      <c r="HO105" s="57">
        <f t="shared" si="116"/>
        <v>36.66666666666665</v>
      </c>
      <c r="HP105" s="2">
        <f t="shared" si="162"/>
        <v>0.99579519204165001</v>
      </c>
      <c r="HQ105" s="57">
        <f>HP105*'DEPRECATED - DT-Prelim Calcs'!$C$21/HK$2/'DEPRECATED - DT-Prelim Calcs'!$C$19/'DEPRECATED - DT-Prelim Calcs'!$C$18*3.39*'DEPRECATED - DT-Prelim Calcs'!$C$20</f>
        <v>25.773080821789936</v>
      </c>
      <c r="HR105" s="46">
        <f t="shared" si="163"/>
        <v>0</v>
      </c>
      <c r="HS105" s="57">
        <f>HQ104*'DEPRECATED - DT-Prelim Calcs'!$C$11+HS104</f>
        <v>-860.81782345566171</v>
      </c>
      <c r="HT105" s="57">
        <f>HT104+0.5*HQ105*'DEPRECATED - DT-Prelim Calcs'!$C$11^2+HS105*'DEPRECATED - DT-Prelim Calcs'!$C$11</f>
        <v>-178845.37278914286</v>
      </c>
      <c r="HU105" s="57">
        <f>MIN('Drive Train'!$F$35-HO104*'DEPRECATED - DT-Prelim Calcs'!$C$21*'Drive Train'!$F$39,HU104+HO$2)</f>
        <v>9.9066666666666681</v>
      </c>
      <c r="HV105" s="57">
        <f>'Drive Train'!$F$35-HO105*'DEPRECATED - DT-Prelim Calcs'!$C$21*'Drive Train'!$F$39</f>
        <v>9.9066666666666681</v>
      </c>
      <c r="HW105" s="1">
        <f>IF(HT105&gt;='Drive Train'!$F$29,1,0)</f>
        <v>0</v>
      </c>
      <c r="HX105" s="57">
        <f t="shared" si="164"/>
        <v>40.740740740740726</v>
      </c>
      <c r="HY105" s="63">
        <f>HY104+'DEPRECATED - DT-Prelim Calcs'!$C$11</f>
        <v>404</v>
      </c>
      <c r="HZ105" s="2">
        <f>IJ105/'Drive Train'!$F$35</f>
        <v>0.78064516129032269</v>
      </c>
      <c r="IA105" s="46">
        <f>IH105*12*60/(PI() * 'Drive Train'!$F$15)/HZ$2*HZ105</f>
        <v>-371152.30351848673</v>
      </c>
      <c r="IB105" s="2">
        <f>('DEPRECATED - DT-Prelim Calcs'!$C$6*HZ105-IA105)/('DEPRECATED - DT-Prelim Calcs'!$C$6*HZ105)*'DEPRECATED - DT-Prelim Calcs'!$C$7*HZ105</f>
        <v>169.70068907502358</v>
      </c>
      <c r="IC105" s="57">
        <f>IB105/'DEPRECATED - DT-Prelim Calcs'!$C$7*('DEPRECATED - DT-Prelim Calcs'!$C$8-'DEPRECATED - DT-Prelim Calcs'!$C$9)+'DEPRECATED - DT-Prelim Calcs'!$C$9</f>
        <v>9036.9731984753234</v>
      </c>
      <c r="ID105" s="57">
        <f t="shared" si="117"/>
        <v>39.999999999999986</v>
      </c>
      <c r="IE105" s="2">
        <f t="shared" si="165"/>
        <v>0.99579519204165001</v>
      </c>
      <c r="IF105" s="57">
        <f>IE105*'DEPRECATED - DT-Prelim Calcs'!$C$21/HZ$2/'DEPRECATED - DT-Prelim Calcs'!$C$19/'DEPRECATED - DT-Prelim Calcs'!$C$18*3.39*'DEPRECATED - DT-Prelim Calcs'!$C$20</f>
        <v>25.773080821789936</v>
      </c>
      <c r="IG105" s="46">
        <f t="shared" si="166"/>
        <v>0</v>
      </c>
      <c r="IH105" s="57">
        <f>IF104*'DEPRECATED - DT-Prelim Calcs'!$C$11+IH104</f>
        <v>-1161.7264874699895</v>
      </c>
      <c r="II105" s="57">
        <f>II104+0.5*IF105*'DEPRECATED - DT-Prelim Calcs'!$C$11^2+IH105*'DEPRECATED - DT-Prelim Calcs'!$C$11</f>
        <v>-205714.64333438847</v>
      </c>
      <c r="IJ105" s="57">
        <f>MIN('Drive Train'!$F$35-ID104*'DEPRECATED - DT-Prelim Calcs'!$C$21*'Drive Train'!$F$39,IJ104+ID$2)</f>
        <v>9.6800000000000015</v>
      </c>
      <c r="IK105" s="57">
        <f>'Drive Train'!$F$35-ID105*'DEPRECATED - DT-Prelim Calcs'!$C$21*'Drive Train'!$F$39</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1258.8747097592727</v>
      </c>
      <c r="IQ105" s="2">
        <f>('DEPRECATED - DT-Prelim Calcs'!$C$6*IO105-IP105)/('DEPRECATED - DT-Prelim Calcs'!$C$6*IO105)*'DEPRECATED - DT-Prelim Calcs'!$C$7*IO105</f>
        <v>1.268091309692861</v>
      </c>
      <c r="IR105" s="57">
        <f>IQ105/'DEPRECATED - DT-Prelim Calcs'!$C$7*('DEPRECATED - DT-Prelim Calcs'!$C$8-'DEPRECATED - DT-Prelim Calcs'!$C$9)+'DEPRECATED - DT-Prelim Calcs'!$C$9</f>
        <v>70.208761424727825</v>
      </c>
      <c r="IS105" s="57">
        <f t="shared" si="118"/>
        <v>43.333333333333321</v>
      </c>
      <c r="IT105" s="2">
        <f t="shared" si="168"/>
        <v>0.6423668391898798</v>
      </c>
      <c r="IU105" s="57">
        <f>IT105*'DEPRECATED - DT-Prelim Calcs'!$C$21/IO$2/'DEPRECATED - DT-Prelim Calcs'!$C$19/'DEPRECATED - DT-Prelim Calcs'!$C$18*3.39*'DEPRECATED - DT-Prelim Calcs'!$C$20</f>
        <v>16.625680256333322</v>
      </c>
      <c r="IV105" s="46">
        <f t="shared" si="169"/>
        <v>0</v>
      </c>
      <c r="IW105" s="57">
        <f>IU104*'DEPRECATED - DT-Prelim Calcs'!$C$11+IW104</f>
        <v>4.0348242791416453</v>
      </c>
      <c r="IX105" s="57">
        <f>IX104+0.5*IU105*'DEPRECATED - DT-Prelim Calcs'!$C$11^2+IW105*'DEPRECATED - DT-Prelim Calcs'!$C$11</f>
        <v>-176382.57162692133</v>
      </c>
      <c r="IY105" s="57">
        <f>MIN('Drive Train'!$F$35-IS104*'DEPRECATED - DT-Prelim Calcs'!$C$21*'Drive Train'!$F$39,IY104+IS$2)</f>
        <v>9.4533333333333349</v>
      </c>
      <c r="IZ105" s="57">
        <f>'Drive Train'!$F$35-IS105*'DEPRECATED - DT-Prelim Calcs'!$C$21*'Drive Train'!$F$39</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-289053.33229590731</v>
      </c>
      <c r="JF105" s="2">
        <f>('DEPRECATED - DT-Prelim Calcs'!$C$6*JD105-JE105)/('DEPRECATED - DT-Prelim Calcs'!$C$6*JD105)*'DEPRECATED - DT-Prelim Calcs'!$C$7*JD105</f>
        <v>132.49090788089677</v>
      </c>
      <c r="JG105" s="57">
        <f>JF105/'DEPRECATED - DT-Prelim Calcs'!$C$7*('DEPRECATED - DT-Prelim Calcs'!$C$8-'DEPRECATED - DT-Prelim Calcs'!$C$9)+'DEPRECATED - DT-Prelim Calcs'!$C$9</f>
        <v>7056.0541415431771</v>
      </c>
      <c r="JH105" s="57">
        <f t="shared" si="119"/>
        <v>46.666666666666657</v>
      </c>
      <c r="JI105" s="2">
        <f t="shared" si="171"/>
        <v>0.99579519204165001</v>
      </c>
      <c r="JJ105" s="57">
        <f>JI105*'DEPRECATED - DT-Prelim Calcs'!$C$21/JD$2/'DEPRECATED - DT-Prelim Calcs'!$C$19/'DEPRECATED - DT-Prelim Calcs'!$C$18*3.39*'DEPRECATED - DT-Prelim Calcs'!$C$20</f>
        <v>25.773080821789936</v>
      </c>
      <c r="JK105" s="46">
        <f t="shared" si="172"/>
        <v>0</v>
      </c>
      <c r="JL105" s="57">
        <f>JJ104*'DEPRECATED - DT-Prelim Calcs'!$C$11+JL104</f>
        <v>-949.20548206317142</v>
      </c>
      <c r="JM105" s="57">
        <f>JM104+0.5*JJ105*'DEPRECATED - DT-Prelim Calcs'!$C$11^2+JL105*'DEPRECATED - DT-Prelim Calcs'!$C$11</f>
        <v>-204221.01857750138</v>
      </c>
      <c r="JN105" s="57">
        <f>MIN('Drive Train'!$F$35-JH104*'DEPRECATED - DT-Prelim Calcs'!$C$21*'Drive Train'!$F$39,JN104+JH$2)</f>
        <v>9.2266666666666666</v>
      </c>
      <c r="JO105" s="57">
        <f>'Drive Train'!$F$35-JH105*'DEPRECATED - DT-Prelim Calcs'!$C$21*'Drive Train'!$F$39</f>
        <v>9.2266666666666666</v>
      </c>
      <c r="JP105" s="1">
        <f>IF(JM105&gt;='Drive Train'!$F$29,1,0)</f>
        <v>0</v>
      </c>
      <c r="JQ105" s="57">
        <f>MIN(JG105,'DEPRECATED - DT-Prelim Calcs'!$C$10)*'DEPRECATED - DT-Prelim Calcs'!$C$11*1000/60/60</f>
        <v>103.33333333333333</v>
      </c>
      <c r="JR105" s="63">
        <f>JR104+'DEPRECATED - DT-Prelim Calcs'!$C$11</f>
        <v>404</v>
      </c>
      <c r="JS105" s="2">
        <f>KC105/'Drive Train'!$F$35</f>
        <v>0.72580645161290325</v>
      </c>
      <c r="JT105" s="46">
        <f>KA105*12*60/(PI() * 'Drive Train'!$F$15)/JS$2*JS105</f>
        <v>23795.317861818046</v>
      </c>
      <c r="JU105" s="2">
        <f>('DEPRECATED - DT-Prelim Calcs'!$C$6*JS105-JT105)/('DEPRECATED - DT-Prelim Calcs'!$C$6*JS105)*'DEPRECATED - DT-Prelim Calcs'!$C$7*JS105</f>
        <v>-9.0100402315343846</v>
      </c>
      <c r="JV105" s="57">
        <f>JU105/'DEPRECATED - DT-Prelim Calcs'!$C$7*('DEPRECATED - DT-Prelim Calcs'!$C$8-'DEPRECATED - DT-Prelim Calcs'!$C$9)+'DEPRECATED - DT-Prelim Calcs'!$C$9</f>
        <v>-476.96313763728699</v>
      </c>
      <c r="JW105" s="57">
        <f t="shared" si="120"/>
        <v>-476.96313763728699</v>
      </c>
      <c r="JX105" s="2">
        <f t="shared" si="173"/>
        <v>-11.410283751836126</v>
      </c>
      <c r="JY105" s="57">
        <f>JX105*'DEPRECATED - DT-Prelim Calcs'!$C$21/JS$2/'DEPRECATED - DT-Prelim Calcs'!$C$19/'DEPRECATED - DT-Prelim Calcs'!$C$18*3.39*'DEPRECATED - DT-Prelim Calcs'!$C$20</f>
        <v>-295.31992892302384</v>
      </c>
      <c r="JZ105" s="46">
        <f t="shared" si="174"/>
        <v>1</v>
      </c>
      <c r="KA105" s="57">
        <f>JY104*'DEPRECATED - DT-Prelim Calcs'!$C$11+KA104</f>
        <v>80.108036964153953</v>
      </c>
      <c r="KB105" s="57">
        <f>KB104+0.5*JY105*'DEPRECATED - DT-Prelim Calcs'!$C$11^2+KA105*'DEPRECATED - DT-Prelim Calcs'!$C$11</f>
        <v>-181394.72263429267</v>
      </c>
      <c r="KC105" s="57">
        <f>MIN('Drive Train'!$F$35-JW104*'DEPRECATED - DT-Prelim Calcs'!$C$21*'Drive Train'!$F$39,KC104+JW$2)</f>
        <v>9</v>
      </c>
      <c r="KD105" s="57">
        <f>'Drive Train'!$F$35-JW105*'DEPRECATED - DT-Prelim Calcs'!$C$21*'Drive Train'!$F$39</f>
        <v>44.833493359335513</v>
      </c>
      <c r="KE105" s="1">
        <f>IF(KB105&gt;='Drive Train'!$F$29,1,0)</f>
        <v>0</v>
      </c>
      <c r="KF105" s="57">
        <f>MIN(JV105,'DEPRECATED - DT-Prelim Calcs'!$C$10)*'DEPRECATED - DT-Prelim Calcs'!$C$11*1000/60/60</f>
        <v>-529.95904181920775</v>
      </c>
      <c r="KG105" s="63">
        <f>KG104+'DEPRECATED - DT-Prelim Calcs'!$C$11</f>
        <v>404</v>
      </c>
      <c r="KH105" s="2">
        <f>KR105/'Drive Train'!$F$35</f>
        <v>0.7075268817204301</v>
      </c>
      <c r="KI105" s="46">
        <f>KP105*12*60/(PI() * 'Drive Train'!$F$15)/KH$2*KH105</f>
        <v>-61875.399639394986</v>
      </c>
      <c r="KJ105" s="2">
        <f>('DEPRECATED - DT-Prelim Calcs'!$C$6*KH105-KI105)/('DEPRECATED - DT-Prelim Calcs'!$C$6*KH105)*'DEPRECATED - DT-Prelim Calcs'!$C$7*KH105</f>
        <v>29.682571892064797</v>
      </c>
      <c r="KK105" s="57">
        <f>KJ105/'DEPRECATED - DT-Prelim Calcs'!$C$7*('DEPRECATED - DT-Prelim Calcs'!$C$8-'DEPRECATED - DT-Prelim Calcs'!$C$9)+'DEPRECATED - DT-Prelim Calcs'!$C$9</f>
        <v>1582.8966696066032</v>
      </c>
      <c r="KL105" s="57">
        <f t="shared" si="121"/>
        <v>53.333333333333329</v>
      </c>
      <c r="KM105" s="2">
        <f t="shared" si="175"/>
        <v>0.99579519204165001</v>
      </c>
      <c r="KN105" s="57">
        <f>KM105*'DEPRECATED - DT-Prelim Calcs'!$C$21/KH$2/'DEPRECATED - DT-Prelim Calcs'!$C$19/'DEPRECATED - DT-Prelim Calcs'!$C$18*3.39*'DEPRECATED - DT-Prelim Calcs'!$C$20</f>
        <v>25.773080821789936</v>
      </c>
      <c r="KO105" s="46">
        <f t="shared" si="176"/>
        <v>0</v>
      </c>
      <c r="KP105" s="57">
        <f>KN104*'DEPRECATED - DT-Prelim Calcs'!$C$11+KP104</f>
        <v>-213.68816770555782</v>
      </c>
      <c r="KQ105" s="57">
        <f>KQ104+0.5*KN105*'DEPRECATED - DT-Prelim Calcs'!$C$11^2+KP105*'DEPRECATED - DT-Prelim Calcs'!$C$11</f>
        <v>-210753.3176091495</v>
      </c>
      <c r="KR105" s="57">
        <f>MIN('Drive Train'!$F$35-KL104*'DEPRECATED - DT-Prelim Calcs'!$C$21*'Drive Train'!$F$39,KR104+KL$2)</f>
        <v>8.7733333333333334</v>
      </c>
      <c r="KS105" s="57">
        <f>'Drive Train'!$F$35-KL105*'DEPRECATED - DT-Prelim Calcs'!$C$21*'Drive Train'!$F$39</f>
        <v>8.7733333333333334</v>
      </c>
      <c r="KT105" s="1">
        <f>IF(KQ105&gt;='Drive Train'!$F$29,1,0)</f>
        <v>0</v>
      </c>
      <c r="KU105" s="57">
        <f>MIN(KK105,'DEPRECATED - DT-Prelim Calcs'!$C$10)*'DEPRECATED - DT-Prelim Calcs'!$C$11*1000/60/60</f>
        <v>103.33333333333333</v>
      </c>
      <c r="KV105" s="63">
        <f>KV104+'DEPRECATED - DT-Prelim Calcs'!$C$11</f>
        <v>404</v>
      </c>
      <c r="KW105" s="2">
        <f>LG105/'Drive Train'!$F$35</f>
        <v>2.0024406485542969</v>
      </c>
      <c r="KX105" s="46">
        <f>LE105*12*60/(PI() * 'Drive Train'!$F$15)/KW$2*KW105</f>
        <v>-365118.06772870023</v>
      </c>
      <c r="KY105" s="2">
        <f>('DEPRECATED - DT-Prelim Calcs'!$C$6*KW105-KX105)/('DEPRECATED - DT-Prelim Calcs'!$C$6*KW105)*'DEPRECATED - DT-Prelim Calcs'!$C$7*KW105</f>
        <v>169.91679063584283</v>
      </c>
      <c r="KZ105" s="57">
        <f>KY105/'DEPRECATED - DT-Prelim Calcs'!$C$7*('DEPRECATED - DT-Prelim Calcs'!$C$8-'DEPRECATED - DT-Prelim Calcs'!$C$9)+'DEPRECATED - DT-Prelim Calcs'!$C$9</f>
        <v>9048.4776923562804</v>
      </c>
      <c r="LA105" s="57">
        <f t="shared" si="122"/>
        <v>56.666666666666664</v>
      </c>
      <c r="LB105" s="2">
        <f t="shared" si="177"/>
        <v>0.99579519204165001</v>
      </c>
      <c r="LC105" s="57">
        <f>LB105*'DEPRECATED - DT-Prelim Calcs'!$C$21/KW$2/'DEPRECATED - DT-Prelim Calcs'!$C$19/'DEPRECATED - DT-Prelim Calcs'!$C$18*3.39*'DEPRECATED - DT-Prelim Calcs'!$C$20</f>
        <v>25.773080821789936</v>
      </c>
      <c r="LD105" s="46">
        <f t="shared" si="178"/>
        <v>0</v>
      </c>
      <c r="LE105" s="57">
        <f>LC104*'DEPRECATED - DT-Prelim Calcs'!$C$11+LE104</f>
        <v>-445.53217709502314</v>
      </c>
      <c r="LF105" s="57">
        <f>LF104+0.5*LC105*'DEPRECATED - DT-Prelim Calcs'!$C$11^2+LE105*'DEPRECATED - DT-Prelim Calcs'!$C$11</f>
        <v>-189314.16651414474</v>
      </c>
      <c r="LG105" s="57">
        <f>MIN('Drive Train'!$F$35-LA104*'DEPRECATED - DT-Prelim Calcs'!$C$21*'Drive Train'!$F$39,LG104+LA$2)</f>
        <v>24.830264042073281</v>
      </c>
      <c r="LH105" s="57">
        <f>'Drive Train'!$F$35-LA105*'DEPRECATED - DT-Prelim Calcs'!$C$21*'Drive Train'!$F$39</f>
        <v>8.5466666666666669</v>
      </c>
      <c r="LI105" s="1">
        <f>IF(LF105&gt;='Drive Train'!$F$29,1,0)</f>
        <v>0</v>
      </c>
      <c r="LJ105" s="57">
        <f>MIN(KZ105,'DEPRECATED - DT-Prelim Calcs'!$C$10)*'DEPRECATED - DT-Prelim Calcs'!$C$11*1000/60/60</f>
        <v>103.33333333333333</v>
      </c>
      <c r="LK105" s="63">
        <f>LK104+'DEPRECATED - DT-Prelim Calcs'!$C$11</f>
        <v>404</v>
      </c>
      <c r="LL105" s="2">
        <f>LV105/'Drive Train'!$F$35</f>
        <v>0.67096774193548392</v>
      </c>
      <c r="LM105" s="46">
        <f>LT105*12*60/(PI() * 'Drive Train'!$F$15)/LL$2*LL105</f>
        <v>-39731.963406413415</v>
      </c>
      <c r="LN105" s="2">
        <f>('DEPRECATED - DT-Prelim Calcs'!$C$6*LL105-LM105)/('DEPRECATED - DT-Prelim Calcs'!$C$6*LL105)*'DEPRECATED - DT-Prelim Calcs'!$C$7*LL105</f>
        <v>19.582141415561015</v>
      </c>
      <c r="LO105" s="57">
        <f>LN105/'DEPRECATED - DT-Prelim Calcs'!$C$7*('DEPRECATED - DT-Prelim Calcs'!$C$8-'DEPRECATED - DT-Prelim Calcs'!$C$9)+'DEPRECATED - DT-Prelim Calcs'!$C$9</f>
        <v>1045.18495585746</v>
      </c>
      <c r="LP105" s="57">
        <f t="shared" si="123"/>
        <v>60</v>
      </c>
      <c r="LQ105" s="2">
        <f t="shared" si="179"/>
        <v>0.99579519204165001</v>
      </c>
      <c r="LR105" s="57">
        <f>LQ105*'DEPRECATED - DT-Prelim Calcs'!$C$21/LL$2/'DEPRECATED - DT-Prelim Calcs'!$C$19/'DEPRECATED - DT-Prelim Calcs'!$C$18*3.39*'DEPRECATED - DT-Prelim Calcs'!$C$20</f>
        <v>25.773080821789936</v>
      </c>
      <c r="LS105" s="46">
        <f t="shared" si="180"/>
        <v>0</v>
      </c>
      <c r="LT105" s="57">
        <f>LR104*'DEPRECATED - DT-Prelim Calcs'!$C$11+LT104</f>
        <v>-144.69175653852699</v>
      </c>
      <c r="LU105" s="57">
        <f>LU104+0.5*LR105*'DEPRECATED - DT-Prelim Calcs'!$C$11^2+LT105*'DEPRECATED - DT-Prelim Calcs'!$C$11</f>
        <v>-184183.39355677585</v>
      </c>
      <c r="LV105" s="57">
        <f>MIN('Drive Train'!$F$35-LP104*'DEPRECATED - DT-Prelim Calcs'!$C$21*'Drive Train'!$F$39,LV104+LP$2)</f>
        <v>8.32</v>
      </c>
      <c r="LW105" s="57">
        <f>'Drive Train'!$F$35-LP105*'DEPRECATED - DT-Prelim Calcs'!$C$21*'Drive Train'!$F$39</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Train'!$AA$49 + V105*(1-'Drive Train'!$AA$49))</f>
        <v>0</v>
      </c>
      <c r="W106" s="57">
        <f t="shared" si="96"/>
        <v>0</v>
      </c>
      <c r="X106" s="2">
        <f>MAX(MIN(IF(AND(AI105=1,AG106&lt;0),-1,1)*(W106-$C$9)/($C$8-$C$9)*$C$7-$C$29*AE106/T$2 -  AI105*$C$29/2,X$2),MAX(X$4:X105)*-1)</f>
        <v>-0.2458281045106315</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Train'!$F$39,AG105+W$2)-$C$3,IF(AE105-1&lt;=0,0,IF($C$32=Motors!$C$29,MAX(MAX(AG$4:AG105)*-1,AG105-W$2),MAX(0,MAX(AG$4:AG105)*-1,AG105-W$2))))</f>
        <v>0</v>
      </c>
      <c r="AH106" s="57">
        <f>'Drive Train'!$F$35-ABS(W106)*'DEPRECATED - DT-Prelim Calcs'!$C$21*'Drive Train'!$F$39</f>
        <v>12.4</v>
      </c>
      <c r="AI106" s="1">
        <f>IF(AJ106&gt;='Drive Train'!$F$29,1,0)</f>
        <v>1</v>
      </c>
      <c r="AJ106" s="57">
        <f>AJ105+0.5*Y106*'DEPRECATED - DT-Prelim Calcs'!$C$11^2+AE106*'DEPRECATED - DT-Prelim Calcs'!$C$11</f>
        <v>784.33981740885292</v>
      </c>
      <c r="AK106" s="57">
        <f t="shared" si="181"/>
        <v>0</v>
      </c>
      <c r="AL106" s="63">
        <f>AL105+'DEPRECATED - DT-Prelim Calcs'!$C$11</f>
        <v>408</v>
      </c>
      <c r="AM106" s="2">
        <f>AW106/'Drive Train'!$F$35</f>
        <v>0.88882649236833555</v>
      </c>
      <c r="AN106" s="46">
        <f>AU106*12*60/(PI() * 'Drive Train'!$F$15)/AM$2*AM106</f>
        <v>4007.4131716876882</v>
      </c>
      <c r="AO106" s="2">
        <f>('DEPRECATED - DT-Prelim Calcs'!$C$6*AM106-AN106)/('DEPRECATED - DT-Prelim Calcs'!$C$6*AM106)*'DEPRECATED - DT-Prelim Calcs'!$C$7*AM106</f>
        <v>0.33008953070387476</v>
      </c>
      <c r="AP106" s="57">
        <f>AO106/'DEPRECATED - DT-Prelim Calcs'!$C$7*('DEPRECATED - DT-Prelim Calcs'!$C$8-'DEPRECATED - DT-Prelim Calcs'!$C$9)+'DEPRECATED - DT-Prelim Calcs'!$C$9</f>
        <v>20.272816095148187</v>
      </c>
      <c r="AQ106" s="57">
        <f t="shared" si="105"/>
        <v>20.272816095148187</v>
      </c>
      <c r="AR106" s="2">
        <f t="shared" si="125"/>
        <v>-2.2940149779770991E-11</v>
      </c>
      <c r="AS106" s="57">
        <f>AR106*'DEPRECATED - DT-Prelim Calcs'!$C$21/AM$2/'DEPRECATED - DT-Prelim Calcs'!$C$19/'DEPRECATED - DT-Prelim Calcs'!$C$18*3.39*'DEPRECATED - DT-Prelim Calcs'!$C$20</f>
        <v>-1.6624576513090562E-10</v>
      </c>
      <c r="AT106" s="46">
        <f t="shared" si="126"/>
        <v>0</v>
      </c>
      <c r="AU106" s="57">
        <f>AS105*'DEPRECATED - DT-Prelim Calcs'!$C$11+AU105</f>
        <v>39.345448709214615</v>
      </c>
      <c r="AV106" s="57">
        <f>AV105+0.5*AS106*'DEPRECATED - DT-Prelim Calcs'!$C$11^2+AU106*'DEPRECATED - DT-Prelim Calcs'!$C$11</f>
        <v>16010.143897423728</v>
      </c>
      <c r="AW106" s="57">
        <f>MIN('Drive Train'!$F$35-AQ105*'DEPRECATED - DT-Prelim Calcs'!$C$21*'Drive Train'!$F$39,AW105+AQ$2)</f>
        <v>11.021448505367362</v>
      </c>
      <c r="AX106" s="57">
        <f>'Drive Train'!$F$35-AQ106*'DEPRECATED - DT-Prelim Calcs'!$C$21*'Drive Train'!$F$39</f>
        <v>11.021448505529923</v>
      </c>
      <c r="AY106" s="1">
        <f>IF(AV106&gt;='Drive Train'!$F$29,1,0)</f>
        <v>1</v>
      </c>
      <c r="AZ106" s="57">
        <f t="shared" si="127"/>
        <v>22.525351216831321</v>
      </c>
      <c r="BA106" s="63">
        <f>BA105+'DEPRECATED - DT-Prelim Calcs'!$C$11</f>
        <v>408</v>
      </c>
      <c r="BB106" s="2">
        <f>BL106/'Drive Train'!$F$35</f>
        <v>0.48999999999999994</v>
      </c>
      <c r="BC106" s="46">
        <f>BJ106*12*60/(PI() * 'Drive Train'!$F$15)/BB$2*BB106</f>
        <v>5110.349591052749</v>
      </c>
      <c r="BD106" s="2">
        <f>('DEPRECATED - DT-Prelim Calcs'!$C$6*BB106-BC106)/('DEPRECATED - DT-Prelim Calcs'!$C$6*BB106)*'DEPRECATED - DT-Prelim Calcs'!$C$7*BB106</f>
        <v>-1.1297833985810743</v>
      </c>
      <c r="BE106" s="57">
        <f>BD106/'DEPRECATED - DT-Prelim Calcs'!$C$7*('DEPRECATED - DT-Prelim Calcs'!$C$8-'DEPRECATED - DT-Prelim Calcs'!$C$9)+'DEPRECATED - DT-Prelim Calcs'!$C$9</f>
        <v>-57.445730306204084</v>
      </c>
      <c r="BF106" s="57">
        <f t="shared" si="106"/>
        <v>-57.445730306204084</v>
      </c>
      <c r="BG106" s="2">
        <f t="shared" si="128"/>
        <v>-1.8933363324154473</v>
      </c>
      <c r="BH106" s="57">
        <f>BG106*'DEPRECATED - DT-Prelim Calcs'!$C$21/BB$2/'DEPRECATED - DT-Prelim Calcs'!$C$19/'DEPRECATED - DT-Prelim Calcs'!$C$18*3.39*'DEPRECATED - DT-Prelim Calcs'!$C$20</f>
        <v>-19.819055495402463</v>
      </c>
      <c r="BI106" s="46">
        <f t="shared" si="129"/>
        <v>1</v>
      </c>
      <c r="BJ106" s="57">
        <f>BH105*'DEPRECATED - DT-Prelim Calcs'!$C$11+BJ105</f>
        <v>63.008778385113501</v>
      </c>
      <c r="BK106" s="57">
        <f>BK105+0.5*BH106*'DEPRECATED - DT-Prelim Calcs'!$C$11^2+BJ106*'DEPRECATED - DT-Prelim Calcs'!$C$11</f>
        <v>9566.858359870208</v>
      </c>
      <c r="BL106" s="57">
        <f>MIN('Drive Train'!$F$35-BF105*'DEPRECATED - DT-Prelim Calcs'!$C$21*'Drive Train'!$F$39,BL105+BF$2)</f>
        <v>6.0759999999999996</v>
      </c>
      <c r="BM106" s="57">
        <f>'Drive Train'!$F$35-BF106*'DEPRECATED - DT-Prelim Calcs'!$C$21*'Drive Train'!$F$39</f>
        <v>16.306309660821878</v>
      </c>
      <c r="BN106" s="1">
        <f>IF(BK106&gt;='Drive Train'!$F$29,1,0)</f>
        <v>1</v>
      </c>
      <c r="BO106" s="57">
        <f t="shared" si="130"/>
        <v>-63.82858922911565</v>
      </c>
      <c r="BP106" s="63">
        <f>BP105+'DEPRECATED - DT-Prelim Calcs'!$C$11</f>
        <v>408</v>
      </c>
      <c r="BQ106" s="2">
        <f>CA106/'Drive Train'!$F$35</f>
        <v>0.48999999999999994</v>
      </c>
      <c r="BR106" s="46">
        <f>BY106*12*60/(PI() * 'Drive Train'!$F$15)/BQ$2*BQ106</f>
        <v>-1498.5694017846097</v>
      </c>
      <c r="BS106" s="2">
        <f>('DEPRECATED - DT-Prelim Calcs'!$C$6*BQ106-BR106)/('DEPRECATED - DT-Prelim Calcs'!$C$6*BQ106)*'DEPRECATED - DT-Prelim Calcs'!$C$7*BQ106</f>
        <v>1.8584895418951051</v>
      </c>
      <c r="BT106" s="57">
        <f>BS106/'DEPRECATED - DT-Prelim Calcs'!$C$7*('DEPRECATED - DT-Prelim Calcs'!$C$8-'DEPRECATED - DT-Prelim Calcs'!$C$9)+'DEPRECATED - DT-Prelim Calcs'!$C$9</f>
        <v>101.63950548761078</v>
      </c>
      <c r="BU106" s="57">
        <f t="shared" si="107"/>
        <v>93</v>
      </c>
      <c r="BV106" s="2">
        <f t="shared" si="131"/>
        <v>1.8828060353728675</v>
      </c>
      <c r="BW106" s="57">
        <f>BV106*'DEPRECATED - DT-Prelim Calcs'!$C$21/BQ$2/'DEPRECATED - DT-Prelim Calcs'!$C$19/'DEPRECATED - DT-Prelim Calcs'!$C$18*3.39*'DEPRECATED - DT-Prelim Calcs'!$C$20</f>
        <v>25.773080821789936</v>
      </c>
      <c r="BX106" s="46">
        <f t="shared" si="132"/>
        <v>0</v>
      </c>
      <c r="BY106" s="57">
        <f>BW105*'DEPRECATED - DT-Prelim Calcs'!$C$11+BY105</f>
        <v>-14.129335604864892</v>
      </c>
      <c r="BZ106" s="57">
        <f>BZ105+0.5*BW106*'DEPRECATED - DT-Prelim Calcs'!$C$11^2+BY106*'DEPRECATED - DT-Prelim Calcs'!$C$11</f>
        <v>-7500.5872281110996</v>
      </c>
      <c r="CA106" s="57">
        <f>MIN('Drive Train'!$F$35-BU105*'DEPRECATED - DT-Prelim Calcs'!$C$21*'Drive Train'!$F$39,CA105+BU$2)</f>
        <v>6.0759999999999996</v>
      </c>
      <c r="CB106" s="57">
        <f>'Drive Train'!$F$35-BU106*'DEPRECATED - DT-Prelim Calcs'!$C$21*'Drive Train'!$F$39</f>
        <v>6.0759999999999996</v>
      </c>
      <c r="CC106" s="1">
        <f>IF(BZ106&gt;='Drive Train'!$F$29,1,0)</f>
        <v>0</v>
      </c>
      <c r="CD106" s="57">
        <f t="shared" si="133"/>
        <v>103.33333333333333</v>
      </c>
      <c r="CE106" s="63">
        <f>CE105+'DEPRECATED - DT-Prelim Calcs'!$C$11</f>
        <v>408</v>
      </c>
      <c r="CF106" s="2">
        <f>CP106/'Drive Train'!$F$35</f>
        <v>0.48999999999999994</v>
      </c>
      <c r="CG106" s="46">
        <f>CN106*12*60/(PI() * 'Drive Train'!$F$15)/CF$2*CF106</f>
        <v>3029.7825380114937</v>
      </c>
      <c r="CH106" s="2">
        <f>('DEPRECATED - DT-Prelim Calcs'!$C$6*CF106-CG106)/('DEPRECATED - DT-Prelim Calcs'!$C$6*CF106)*'DEPRECATED - DT-Prelim Calcs'!$C$7*CF106</f>
        <v>-0.18903919636166983</v>
      </c>
      <c r="CI106" s="57">
        <f>CH106/'DEPRECATED - DT-Prelim Calcs'!$C$7*('DEPRECATED - DT-Prelim Calcs'!$C$8-'DEPRECATED - DT-Prelim Calcs'!$C$9)+'DEPRECATED - DT-Prelim Calcs'!$C$9</f>
        <v>-7.3637879224905545</v>
      </c>
      <c r="CJ106" s="57">
        <f t="shared" si="108"/>
        <v>-7.3637879224905545</v>
      </c>
      <c r="CK106" s="2">
        <f t="shared" si="134"/>
        <v>-0.64172825501807784</v>
      </c>
      <c r="CL106" s="57">
        <f>CK106*'DEPRECATED - DT-Prelim Calcs'!$C$21/CF$2/'DEPRECATED - DT-Prelim Calcs'!$C$19/'DEPRECATED - DT-Prelim Calcs'!$C$18*3.39*'DEPRECATED - DT-Prelim Calcs'!$C$20</f>
        <v>-10.851312952771023</v>
      </c>
      <c r="CM106" s="46">
        <f t="shared" si="135"/>
        <v>1</v>
      </c>
      <c r="CN106" s="57">
        <f>CL105*'DEPRECATED - DT-Prelim Calcs'!$C$11+CN105</f>
        <v>23.125224886762751</v>
      </c>
      <c r="CO106" s="57">
        <f>CO105+0.5*CL106*'DEPRECATED - DT-Prelim Calcs'!$C$11^2+CN106*'DEPRECATED - DT-Prelim Calcs'!$C$11</f>
        <v>-28611.155138837679</v>
      </c>
      <c r="CP106" s="57">
        <f>MIN('Drive Train'!$F$35-CJ105*'DEPRECATED - DT-Prelim Calcs'!$C$21*'Drive Train'!$F$39,CP105+CJ$2)</f>
        <v>6.0759999999999996</v>
      </c>
      <c r="CQ106" s="57">
        <f>'Drive Train'!$F$35-CJ106*'DEPRECATED - DT-Prelim Calcs'!$C$21*'Drive Train'!$F$39</f>
        <v>12.900737578729359</v>
      </c>
      <c r="CR106" s="1">
        <f>IF(CO106&gt;='Drive Train'!$F$29,1,0)</f>
        <v>0</v>
      </c>
      <c r="CS106" s="57">
        <f t="shared" si="136"/>
        <v>-8.1819865805450611</v>
      </c>
      <c r="CT106" s="63">
        <f>CT105+'DEPRECATED - DT-Prelim Calcs'!$C$11</f>
        <v>408</v>
      </c>
      <c r="CU106" s="2">
        <f>DE106/'Drive Train'!$F$35</f>
        <v>0.48999999999999994</v>
      </c>
      <c r="CV106" s="46">
        <f>DC106*12*60/(PI() * 'Drive Train'!$F$15)/CU$2*CU106</f>
        <v>-30206.023838880526</v>
      </c>
      <c r="CW106" s="2">
        <f>('DEPRECATED - DT-Prelim Calcs'!$C$6*CU106-CV106)/('DEPRECATED - DT-Prelim Calcs'!$C$6*CU106)*'DEPRECATED - DT-Prelim Calcs'!$C$7*CU106</f>
        <v>14.838783199193633</v>
      </c>
      <c r="CX106" s="57">
        <f>CW106/'DEPRECATED - DT-Prelim Calcs'!$C$7*('DEPRECATED - DT-Prelim Calcs'!$C$8-'DEPRECATED - DT-Prelim Calcs'!$C$9)+'DEPRECATED - DT-Prelim Calcs'!$C$9</f>
        <v>792.66509728487279</v>
      </c>
      <c r="CY106" s="57">
        <f t="shared" si="109"/>
        <v>93</v>
      </c>
      <c r="CZ106" s="2">
        <f t="shared" si="137"/>
        <v>1.2803081040535502</v>
      </c>
      <c r="DA106" s="57">
        <f>CZ106*'DEPRECATED - DT-Prelim Calcs'!$C$21/CU$2/'DEPRECATED - DT-Prelim Calcs'!$C$19/'DEPRECATED - DT-Prelim Calcs'!$C$18*3.39*'DEPRECATED - DT-Prelim Calcs'!$C$20</f>
        <v>25.773080821789936</v>
      </c>
      <c r="DB106" s="46">
        <f t="shared" si="138"/>
        <v>0</v>
      </c>
      <c r="DC106" s="57">
        <f>DA105*'DEPRECATED - DT-Prelim Calcs'!$C$11+DC105</f>
        <v>-193.6633114007862</v>
      </c>
      <c r="DD106" s="57">
        <f>DD105+0.5*DA106*'DEPRECATED - DT-Prelim Calcs'!$C$11^2+DC106*'DEPRECATED - DT-Prelim Calcs'!$C$11</f>
        <v>-56854.133797803654</v>
      </c>
      <c r="DE106" s="57">
        <f>MIN('Drive Train'!$F$35-CY105*'DEPRECATED - DT-Prelim Calcs'!$C$21*'Drive Train'!$F$39,DE105+CY$2)</f>
        <v>6.0759999999999996</v>
      </c>
      <c r="DF106" s="57">
        <f>'Drive Train'!$F$35-CY106*'DEPRECATED - DT-Prelim Calcs'!$C$21*'Drive Train'!$F$39</f>
        <v>6.0759999999999996</v>
      </c>
      <c r="DG106" s="1">
        <f>IF(DD106&gt;='Drive Train'!$F$29,1,0)</f>
        <v>0</v>
      </c>
      <c r="DH106" s="57">
        <f t="shared" si="139"/>
        <v>103.33333333333333</v>
      </c>
      <c r="DI106" s="63">
        <f>DI105+'DEPRECATED - DT-Prelim Calcs'!$C$11</f>
        <v>408</v>
      </c>
      <c r="DJ106" s="2">
        <f>DT106/'Drive Train'!$F$35</f>
        <v>0.48999999999999994</v>
      </c>
      <c r="DK106" s="46">
        <f>DR106*12*60/(PI() * 'Drive Train'!$F$15)/DJ$2*DJ106</f>
        <v>-100147.66186813873</v>
      </c>
      <c r="DL106" s="2">
        <f>('DEPRECATED - DT-Prelim Calcs'!$C$6*DJ106-DK106)/('DEPRECATED - DT-Prelim Calcs'!$C$6*DJ106)*'DEPRECATED - DT-Prelim Calcs'!$C$7*DJ106</f>
        <v>46.463426285593684</v>
      </c>
      <c r="DM106" s="57">
        <f>DL106/'DEPRECATED - DT-Prelim Calcs'!$C$7*('DEPRECATED - DT-Prelim Calcs'!$C$8-'DEPRECATED - DT-Prelim Calcs'!$C$9)+'DEPRECATED - DT-Prelim Calcs'!$C$9</f>
        <v>2476.2508682330576</v>
      </c>
      <c r="DN106" s="57">
        <f t="shared" si="110"/>
        <v>93</v>
      </c>
      <c r="DO106" s="2">
        <f t="shared" si="140"/>
        <v>1.1037138828047846</v>
      </c>
      <c r="DP106" s="57">
        <f>DO106*'DEPRECATED - DT-Prelim Calcs'!$C$21/DJ$2/'DEPRECATED - DT-Prelim Calcs'!$C$19/'DEPRECATED - DT-Prelim Calcs'!$C$18*3.39*'DEPRECATED - DT-Prelim Calcs'!$C$20</f>
        <v>25.773080821789936</v>
      </c>
      <c r="DQ106" s="46">
        <f t="shared" si="141"/>
        <v>0</v>
      </c>
      <c r="DR106" s="57">
        <f>DP105*'DEPRECATED - DT-Prelim Calcs'!$C$11+DR105</f>
        <v>-553.52420619130783</v>
      </c>
      <c r="DS106" s="57">
        <f>DS105+0.5*DP106*'DEPRECATED - DT-Prelim Calcs'!$C$11^2+DR106*'DEPRECATED - DT-Prelim Calcs'!$C$11</f>
        <v>-118398.85458539372</v>
      </c>
      <c r="DT106" s="57">
        <f>MIN('Drive Train'!$F$35-DN105*'DEPRECATED - DT-Prelim Calcs'!$C$21*'Drive Train'!$F$39,DT105+DN$2)</f>
        <v>6.0759999999999996</v>
      </c>
      <c r="DU106" s="57">
        <f>'Drive Train'!$F$35-DN106*'DEPRECATED - DT-Prelim Calcs'!$C$21*'Drive Train'!$F$39</f>
        <v>6.0759999999999996</v>
      </c>
      <c r="DV106" s="1">
        <f>IF(DS106&gt;='Drive Train'!$F$29,1,0)</f>
        <v>0</v>
      </c>
      <c r="DW106" s="57">
        <f t="shared" si="142"/>
        <v>103.33333333333333</v>
      </c>
      <c r="DX106" s="63">
        <f>DX105+'DEPRECATED - DT-Prelim Calcs'!$C$11</f>
        <v>408</v>
      </c>
      <c r="DY106" s="2">
        <f>EI106/'Drive Train'!$F$35</f>
        <v>0.48999999999999994</v>
      </c>
      <c r="DZ106" s="46">
        <f>EG106*12*60/(PI() * 'Drive Train'!$F$15)/DY$2*DY106</f>
        <v>-259817.02068628752</v>
      </c>
      <c r="EA106" s="2">
        <f>('DEPRECATED - DT-Prelim Calcs'!$C$6*DY106-DZ106)/('DEPRECATED - DT-Prelim Calcs'!$C$6*DY106)*'DEPRECATED - DT-Prelim Calcs'!$C$7*DY106</f>
        <v>118.65914012269283</v>
      </c>
      <c r="EB106" s="57">
        <f>EA106/'DEPRECATED - DT-Prelim Calcs'!$C$7*('DEPRECATED - DT-Prelim Calcs'!$C$8-'DEPRECATED - DT-Prelim Calcs'!$C$9)+'DEPRECATED - DT-Prelim Calcs'!$C$9</f>
        <v>6319.6990364072581</v>
      </c>
      <c r="EC106" s="57">
        <f t="shared" si="111"/>
        <v>93</v>
      </c>
      <c r="ED106" s="2">
        <f t="shared" si="143"/>
        <v>0.96993038185874991</v>
      </c>
      <c r="EE106" s="57">
        <f>ED106*'DEPRECATED - DT-Prelim Calcs'!$C$21/DY$2/'DEPRECATED - DT-Prelim Calcs'!$C$19/'DEPRECATED - DT-Prelim Calcs'!$C$18*3.39*'DEPRECATED - DT-Prelim Calcs'!$C$20</f>
        <v>25.773080821789936</v>
      </c>
      <c r="EF106" s="46">
        <f t="shared" si="144"/>
        <v>0</v>
      </c>
      <c r="EG106" s="57">
        <f>EE105*'DEPRECATED - DT-Prelim Calcs'!$C$11+EG105</f>
        <v>-1261.9654351664012</v>
      </c>
      <c r="EH106" s="57">
        <f>EH105+0.5*EE106*'DEPRECATED - DT-Prelim Calcs'!$C$11^2+EG106*'DEPRECATED - DT-Prelim Calcs'!$C$11</f>
        <v>-179917.43674641833</v>
      </c>
      <c r="EI106" s="57">
        <f>MIN('Drive Train'!$F$35-EC105*'DEPRECATED - DT-Prelim Calcs'!$C$21*'Drive Train'!$F$39,EI105+EC$2)</f>
        <v>6.0759999999999996</v>
      </c>
      <c r="EJ106" s="57">
        <f>'Drive Train'!$F$35-EC106*'DEPRECATED - DT-Prelim Calcs'!$C$21*'Drive Train'!$F$39</f>
        <v>6.0759999999999996</v>
      </c>
      <c r="EK106" s="1">
        <f>IF(EH106&gt;='Drive Train'!$F$29,1,0)</f>
        <v>0</v>
      </c>
      <c r="EL106" s="57">
        <f t="shared" si="145"/>
        <v>103.33333333333333</v>
      </c>
      <c r="EM106" s="63">
        <f>EM105+'DEPRECATED - DT-Prelim Calcs'!$C$11</f>
        <v>408</v>
      </c>
      <c r="EN106" s="2">
        <f>EX106/'Drive Train'!$F$35</f>
        <v>0.48999999999999994</v>
      </c>
      <c r="EO106" s="46">
        <f>EV106*12*60/(PI() * 'Drive Train'!$F$15)/EN$2*EN106</f>
        <v>-102329.777518912</v>
      </c>
      <c r="EP106" s="2">
        <f>('DEPRECATED - DT-Prelim Calcs'!$C$6*EN106-EO106)/('DEPRECATED - DT-Prelim Calcs'!$C$6*EN106)*'DEPRECATED - DT-Prelim Calcs'!$C$7*EN106</f>
        <v>47.450086457894542</v>
      </c>
      <c r="EQ106" s="57">
        <f>EP106/'DEPRECATED - DT-Prelim Calcs'!$C$7*('DEPRECATED - DT-Prelim Calcs'!$C$8-'DEPRECATED - DT-Prelim Calcs'!$C$9)+'DEPRECATED - DT-Prelim Calcs'!$C$9</f>
        <v>2528.7772168248421</v>
      </c>
      <c r="ER106" s="57">
        <f t="shared" si="112"/>
        <v>93</v>
      </c>
      <c r="ES106" s="2">
        <f t="shared" si="146"/>
        <v>0.86507304327942547</v>
      </c>
      <c r="ET106" s="57">
        <f>ES106*'DEPRECATED - DT-Prelim Calcs'!$C$21/EN$2/'DEPRECATED - DT-Prelim Calcs'!$C$19/'DEPRECATED - DT-Prelim Calcs'!$C$18*3.39*'DEPRECATED - DT-Prelim Calcs'!$C$20</f>
        <v>25.773080821789936</v>
      </c>
      <c r="EU106" s="46">
        <f t="shared" si="147"/>
        <v>0</v>
      </c>
      <c r="EV106" s="57">
        <f>ET105*'DEPRECATED - DT-Prelim Calcs'!$C$11+EV105</f>
        <v>-443.29630074033639</v>
      </c>
      <c r="EW106" s="57">
        <f>EW105+0.5*ET106*'DEPRECATED - DT-Prelim Calcs'!$C$11^2+EV106*'DEPRECATED - DT-Prelim Calcs'!$C$11</f>
        <v>-208276.97182530427</v>
      </c>
      <c r="EX106" s="57">
        <f>MIN('Drive Train'!$F$35-ER105*'DEPRECATED - DT-Prelim Calcs'!$C$21*'Drive Train'!$F$39,EX105+ER$2)</f>
        <v>6.0759999999999996</v>
      </c>
      <c r="EY106" s="57">
        <f>'Drive Train'!$F$35-ER106*'DEPRECATED - DT-Prelim Calcs'!$C$21*'Drive Train'!$F$39</f>
        <v>6.0759999999999996</v>
      </c>
      <c r="EZ106" s="1">
        <f>IF(EW106&gt;='Drive Train'!$F$29,1,0)</f>
        <v>0</v>
      </c>
      <c r="FA106" s="57">
        <f t="shared" si="148"/>
        <v>103.33333333333333</v>
      </c>
      <c r="FB106" s="63">
        <f>FB105+'DEPRECATED - DT-Prelim Calcs'!$C$11</f>
        <v>408</v>
      </c>
      <c r="FC106" s="2">
        <f>FM106/'Drive Train'!$F$35</f>
        <v>0.48999999999999994</v>
      </c>
      <c r="FD106" s="46">
        <f>FK106*12*60/(PI() * 'Drive Train'!$F$15)/FC$2*FC106</f>
        <v>-56273.355716071477</v>
      </c>
      <c r="FE106" s="2">
        <f>('DEPRECATED - DT-Prelim Calcs'!$C$6*FC106-FD106)/('DEPRECATED - DT-Prelim Calcs'!$C$6*FC106)*'DEPRECATED - DT-Prelim Calcs'!$C$7*FC106</f>
        <v>26.625325380062336</v>
      </c>
      <c r="FF106" s="57">
        <f>FE106/'DEPRECATED - DT-Prelim Calcs'!$C$7*('DEPRECATED - DT-Prelim Calcs'!$C$8-'DEPRECATED - DT-Prelim Calcs'!$C$9)+'DEPRECATED - DT-Prelim Calcs'!$C$9</f>
        <v>1420.1395212705386</v>
      </c>
      <c r="FG106" s="57">
        <f t="shared" si="113"/>
        <v>93</v>
      </c>
      <c r="FH106" s="2">
        <f t="shared" si="149"/>
        <v>0.78067567320338405</v>
      </c>
      <c r="FI106" s="57">
        <f>FH106*'DEPRECATED - DT-Prelim Calcs'!$C$21/FC$2/'DEPRECATED - DT-Prelim Calcs'!$C$19/'DEPRECATED - DT-Prelim Calcs'!$C$18*3.39*'DEPRECATED - DT-Prelim Calcs'!$C$20</f>
        <v>25.773080821789936</v>
      </c>
      <c r="FJ106" s="46">
        <f t="shared" si="150"/>
        <v>0</v>
      </c>
      <c r="FK106" s="57">
        <f>FI105*'DEPRECATED - DT-Prelim Calcs'!$C$11+FK105</f>
        <v>-219.99497375616647</v>
      </c>
      <c r="FL106" s="57">
        <f>FL105+0.5*FI106*'DEPRECATED - DT-Prelim Calcs'!$C$11^2+FK106*'DEPRECATED - DT-Prelim Calcs'!$C$11</f>
        <v>-263044.03011016134</v>
      </c>
      <c r="FM106" s="57">
        <f>MIN('Drive Train'!$F$35-FG105*'DEPRECATED - DT-Prelim Calcs'!$C$21*'Drive Train'!$F$39,FM105+FG$2)</f>
        <v>6.0759999999999996</v>
      </c>
      <c r="FN106" s="57">
        <f>'Drive Train'!$F$35-FG106*'DEPRECATED - DT-Prelim Calcs'!$C$21*'Drive Train'!$F$39</f>
        <v>6.0759999999999996</v>
      </c>
      <c r="FO106" s="1">
        <f>IF(FL106&gt;='Drive Train'!$F$29,1,0)</f>
        <v>0</v>
      </c>
      <c r="FP106" s="57">
        <f t="shared" si="151"/>
        <v>103.33333333333333</v>
      </c>
      <c r="FQ106" s="63">
        <f>FQ105+'DEPRECATED - DT-Prelim Calcs'!$C$11</f>
        <v>408</v>
      </c>
      <c r="FR106" s="2">
        <f>GB106/'Drive Train'!$F$35</f>
        <v>0.48999999999999994</v>
      </c>
      <c r="FS106" s="46">
        <f>FZ106*12*60/(PI() * 'Drive Train'!$F$15)/FR$2*FR106</f>
        <v>-135067.61670379798</v>
      </c>
      <c r="FT106" s="2">
        <f>('DEPRECATED - DT-Prelim Calcs'!$C$6*FR106-FS106)/('DEPRECATED - DT-Prelim Calcs'!$C$6*FR106)*'DEPRECATED - DT-Prelim Calcs'!$C$7*FR106</f>
        <v>62.252749203781079</v>
      </c>
      <c r="FU106" s="57">
        <f>FT106/'DEPRECATED - DT-Prelim Calcs'!$C$7*('DEPRECATED - DT-Prelim Calcs'!$C$8-'DEPRECATED - DT-Prelim Calcs'!$C$9)+'DEPRECATED - DT-Prelim Calcs'!$C$9</f>
        <v>3316.8193870726604</v>
      </c>
      <c r="FV106" s="57">
        <f t="shared" si="114"/>
        <v>93</v>
      </c>
      <c r="FW106" s="2">
        <f t="shared" si="152"/>
        <v>0.7112822800297498</v>
      </c>
      <c r="FX106" s="57">
        <f>FW106*'DEPRECATED - DT-Prelim Calcs'!$C$21/FR$2/'DEPRECATED - DT-Prelim Calcs'!$C$19/'DEPRECATED - DT-Prelim Calcs'!$C$18*3.39*'DEPRECATED - DT-Prelim Calcs'!$C$20</f>
        <v>25.773080821789936</v>
      </c>
      <c r="FY106" s="46">
        <f t="shared" si="153"/>
        <v>0</v>
      </c>
      <c r="FZ106" s="57">
        <f>FX105*'DEPRECATED - DT-Prelim Calcs'!$C$11+FZ105</f>
        <v>-481.0968621026459</v>
      </c>
      <c r="GA106" s="57">
        <f>GA105+0.5*FX106*'DEPRECATED - DT-Prelim Calcs'!$C$11^2+FZ106*'DEPRECATED - DT-Prelim Calcs'!$C$11</f>
        <v>-306917.2752459831</v>
      </c>
      <c r="GB106" s="57">
        <f>MIN('Drive Train'!$F$35-FV105*'DEPRECATED - DT-Prelim Calcs'!$C$21*'Drive Train'!$F$39,GB105+FV$2)</f>
        <v>6.0759999999999996</v>
      </c>
      <c r="GC106" s="57">
        <f>'Drive Train'!$F$35-FV106*'DEPRECATED - DT-Prelim Calcs'!$C$21*'Drive Train'!$F$39</f>
        <v>6.0759999999999996</v>
      </c>
      <c r="GD106" s="1">
        <f>IF(GA106&gt;='Drive Train'!$F$29,1,0)</f>
        <v>0</v>
      </c>
      <c r="GE106" s="57">
        <f t="shared" si="154"/>
        <v>103.33333333333333</v>
      </c>
      <c r="GF106" s="63">
        <f>GF105+'DEPRECATED - DT-Prelim Calcs'!$C$11</f>
        <v>408</v>
      </c>
      <c r="GG106" s="2">
        <f>GQ106/'Drive Train'!$F$35</f>
        <v>0.83548387096774201</v>
      </c>
      <c r="GH106" s="46">
        <f>GO106*12*60/(PI() * 'Drive Train'!$F$15)/GG$2*GG106</f>
        <v>-273717.73181686236</v>
      </c>
      <c r="GI106" s="2">
        <f>('DEPRECATED - DT-Prelim Calcs'!$C$6*GG106-GH106)/('DEPRECATED - DT-Prelim Calcs'!$C$6*GG106)*'DEPRECATED - DT-Prelim Calcs'!$C$7*GG106</f>
        <v>125.77706841395501</v>
      </c>
      <c r="GJ106" s="57">
        <f>GI106/'DEPRECATED - DT-Prelim Calcs'!$C$7*('DEPRECATED - DT-Prelim Calcs'!$C$8-'DEPRECATED - DT-Prelim Calcs'!$C$9)+'DEPRECATED - DT-Prelim Calcs'!$C$9</f>
        <v>6698.6327292574388</v>
      </c>
      <c r="GK106" s="57">
        <f t="shared" si="155"/>
        <v>29.999999999999982</v>
      </c>
      <c r="GL106" s="2">
        <f t="shared" si="156"/>
        <v>0.99579519204165001</v>
      </c>
      <c r="GM106" s="57">
        <f>GL106*'DEPRECATED - DT-Prelim Calcs'!$C$21/GG$2/'DEPRECATED - DT-Prelim Calcs'!$C$19/'DEPRECATED - DT-Prelim Calcs'!$C$18*3.39*'DEPRECATED - DT-Prelim Calcs'!$C$20</f>
        <v>25.773080821789936</v>
      </c>
      <c r="GN106" s="46">
        <f t="shared" si="157"/>
        <v>0</v>
      </c>
      <c r="GO106" s="57">
        <f>GM105*'DEPRECATED - DT-Prelim Calcs'!$C$11+GO105</f>
        <v>-800.51645881160948</v>
      </c>
      <c r="GP106" s="57">
        <f>GP105+0.5*GM106*'DEPRECATED - DT-Prelim Calcs'!$C$11^2+GO106*'DEPRECATED - DT-Prelim Calcs'!$C$11</f>
        <v>-140879.58227376823</v>
      </c>
      <c r="GQ106" s="57">
        <f>MIN('Drive Train'!$F$35-GK105*'DEPRECATED - DT-Prelim Calcs'!$C$21*'Drive Train'!$F$39,GQ105+GK$2)</f>
        <v>10.360000000000001</v>
      </c>
      <c r="GR106" s="57">
        <f>'Drive Train'!$F$35-GK106*'DEPRECATED - DT-Prelim Calcs'!$C$21*'Drive Train'!$F$39</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-198813.85938884687</v>
      </c>
      <c r="GX106" s="2">
        <f>('DEPRECATED - DT-Prelim Calcs'!$C$6*GV106-GW106)/('DEPRECATED - DT-Prelim Calcs'!$C$6*GV106)*'DEPRECATED - DT-Prelim Calcs'!$C$7*GV106</f>
        <v>91.864659575182571</v>
      </c>
      <c r="GY106" s="57">
        <f>GX106/'DEPRECATED - DT-Prelim Calcs'!$C$7*('DEPRECATED - DT-Prelim Calcs'!$C$8-'DEPRECATED - DT-Prelim Calcs'!$C$9)+'DEPRECATED - DT-Prelim Calcs'!$C$9</f>
        <v>4893.2542836082675</v>
      </c>
      <c r="GZ106" s="57">
        <f t="shared" si="115"/>
        <v>33.333333333333314</v>
      </c>
      <c r="HA106" s="2">
        <f t="shared" si="159"/>
        <v>0.99579519204165001</v>
      </c>
      <c r="HB106" s="57">
        <f>HA106*'DEPRECATED - DT-Prelim Calcs'!$C$21/GV$2/'DEPRECATED - DT-Prelim Calcs'!$C$19/'DEPRECATED - DT-Prelim Calcs'!$C$18*3.39*'DEPRECATED - DT-Prelim Calcs'!$C$20</f>
        <v>25.773080821789936</v>
      </c>
      <c r="HC106" s="46">
        <f t="shared" si="160"/>
        <v>0</v>
      </c>
      <c r="HD106" s="57">
        <f>HB105*'DEPRECATED - DT-Prelim Calcs'!$C$11+HD105</f>
        <v>-594.45832780289595</v>
      </c>
      <c r="HE106" s="57">
        <f>HE105+0.5*HB106*'DEPRECATED - DT-Prelim Calcs'!$C$11^2+HD106*'DEPRECATED - DT-Prelim Calcs'!$C$11</f>
        <v>-168668.75628024535</v>
      </c>
      <c r="HF106" s="57">
        <f>MIN('Drive Train'!$F$35-GZ105*'DEPRECATED - DT-Prelim Calcs'!$C$21*'Drive Train'!$F$39,HF105+GZ$2)</f>
        <v>10.133333333333335</v>
      </c>
      <c r="HG106" s="57">
        <f>'Drive Train'!$F$35-GZ106*'DEPRECATED - DT-Prelim Calcs'!$C$21*'Drive Train'!$F$39</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-247749.25944314303</v>
      </c>
      <c r="HM106" s="2">
        <f>('DEPRECATED - DT-Prelim Calcs'!$C$6*HK106-HL106)/('DEPRECATED - DT-Prelim Calcs'!$C$6*HK106)*'DEPRECATED - DT-Prelim Calcs'!$C$7*HK106</f>
        <v>113.94711878188313</v>
      </c>
      <c r="HN106" s="57">
        <f>HM106/'DEPRECATED - DT-Prelim Calcs'!$C$7*('DEPRECATED - DT-Prelim Calcs'!$C$8-'DEPRECATED - DT-Prelim Calcs'!$C$9)+'DEPRECATED - DT-Prelim Calcs'!$C$9</f>
        <v>6068.8474438653975</v>
      </c>
      <c r="HO106" s="57">
        <f t="shared" si="116"/>
        <v>36.66666666666665</v>
      </c>
      <c r="HP106" s="2">
        <f t="shared" si="162"/>
        <v>0.99579519204165001</v>
      </c>
      <c r="HQ106" s="57">
        <f>HP106*'DEPRECATED - DT-Prelim Calcs'!$C$21/HK$2/'DEPRECATED - DT-Prelim Calcs'!$C$19/'DEPRECATED - DT-Prelim Calcs'!$C$18*3.39*'DEPRECATED - DT-Prelim Calcs'!$C$20</f>
        <v>25.773080821789936</v>
      </c>
      <c r="HR106" s="46">
        <f t="shared" si="163"/>
        <v>0</v>
      </c>
      <c r="HS106" s="57">
        <f>HQ105*'DEPRECATED - DT-Prelim Calcs'!$C$11+HS105</f>
        <v>-757.72550016850198</v>
      </c>
      <c r="HT106" s="57">
        <f>HT105+0.5*HQ106*'DEPRECATED - DT-Prelim Calcs'!$C$11^2+HS106*'DEPRECATED - DT-Prelim Calcs'!$C$11</f>
        <v>-181670.09014324256</v>
      </c>
      <c r="HU106" s="57">
        <f>MIN('Drive Train'!$F$35-HO105*'DEPRECATED - DT-Prelim Calcs'!$C$21*'Drive Train'!$F$39,HU105+HO$2)</f>
        <v>9.9066666666666681</v>
      </c>
      <c r="HV106" s="57">
        <f>'Drive Train'!$F$35-HO106*'DEPRECATED - DT-Prelim Calcs'!$C$21*'Drive Train'!$F$39</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-338216.01974102802</v>
      </c>
      <c r="IB106" s="2">
        <f>('DEPRECATED - DT-Prelim Calcs'!$C$6*HZ106-IA106)/('DEPRECATED - DT-Prelim Calcs'!$C$6*HZ106)*'DEPRECATED - DT-Prelim Calcs'!$C$7*HZ106</f>
        <v>154.80829809872426</v>
      </c>
      <c r="IC106" s="57">
        <f>IB106/'DEPRECATED - DT-Prelim Calcs'!$C$7*('DEPRECATED - DT-Prelim Calcs'!$C$8-'DEPRECATED - DT-Prelim Calcs'!$C$9)+'DEPRECATED - DT-Prelim Calcs'!$C$9</f>
        <v>8244.1542099860271</v>
      </c>
      <c r="ID106" s="57">
        <f t="shared" si="117"/>
        <v>39.999999999999986</v>
      </c>
      <c r="IE106" s="2">
        <f t="shared" si="165"/>
        <v>0.99579519204165001</v>
      </c>
      <c r="IF106" s="57">
        <f>IE106*'DEPRECATED - DT-Prelim Calcs'!$C$21/HZ$2/'DEPRECATED - DT-Prelim Calcs'!$C$19/'DEPRECATED - DT-Prelim Calcs'!$C$18*3.39*'DEPRECATED - DT-Prelim Calcs'!$C$20</f>
        <v>25.773080821789936</v>
      </c>
      <c r="IG106" s="46">
        <f t="shared" si="166"/>
        <v>0</v>
      </c>
      <c r="IH106" s="57">
        <f>IF105*'DEPRECATED - DT-Prelim Calcs'!$C$11+IH105</f>
        <v>-1058.6341641828296</v>
      </c>
      <c r="II106" s="57">
        <f>II105+0.5*IF106*'DEPRECATED - DT-Prelim Calcs'!$C$11^2+IH106*'DEPRECATED - DT-Prelim Calcs'!$C$11</f>
        <v>-209742.99534454549</v>
      </c>
      <c r="IJ106" s="57">
        <f>MIN('Drive Train'!$F$35-ID105*'DEPRECATED - DT-Prelim Calcs'!$C$21*'Drive Train'!$F$39,IJ105+ID$2)</f>
        <v>9.6800000000000015</v>
      </c>
      <c r="IK106" s="57">
        <f>'Drive Train'!$F$35-ID106*'DEPRECATED - DT-Prelim Calcs'!$C$21*'Drive Train'!$F$39</f>
        <v>9.6800000000000015</v>
      </c>
      <c r="IL106" s="1">
        <f>IF(II106&gt;='Drive Train'!$F$29,1,0)</f>
        <v>0</v>
      </c>
      <c r="IM106" s="57">
        <f t="shared" si="167"/>
        <v>44.444444444444429</v>
      </c>
      <c r="IN106" s="63">
        <f>IN105+'DEPRECATED - DT-Prelim Calcs'!$C$11</f>
        <v>408</v>
      </c>
      <c r="IO106" s="2">
        <f>IY106/'Drive Train'!$F$35</f>
        <v>0.76236559139784954</v>
      </c>
      <c r="IP106" s="46">
        <f>IW106*12*60/(PI() * 'Drive Train'!$F$15)/IO$2*IO106</f>
        <v>22007.880821811897</v>
      </c>
      <c r="IQ106" s="2">
        <f>('DEPRECATED - DT-Prelim Calcs'!$C$6*IO106-IP106)/('DEPRECATED - DT-Prelim Calcs'!$C$6*IO106)*'DEPRECATED - DT-Prelim Calcs'!$C$7*IO106</f>
        <v>-8.1137294651752114</v>
      </c>
      <c r="IR106" s="57">
        <f>IQ106/'DEPRECATED - DT-Prelim Calcs'!$C$7*('DEPRECATED - DT-Prelim Calcs'!$C$8-'DEPRECATED - DT-Prelim Calcs'!$C$9)+'DEPRECATED - DT-Prelim Calcs'!$C$9</f>
        <v>-429.24667650704555</v>
      </c>
      <c r="IS106" s="57">
        <f t="shared" si="118"/>
        <v>-429.24667650704555</v>
      </c>
      <c r="IT106" s="2">
        <f t="shared" si="168"/>
        <v>-10.227216357018742</v>
      </c>
      <c r="IU106" s="57">
        <f>IT106*'DEPRECATED - DT-Prelim Calcs'!$C$21/IO$2/'DEPRECATED - DT-Prelim Calcs'!$C$19/'DEPRECATED - DT-Prelim Calcs'!$C$18*3.39*'DEPRECATED - DT-Prelim Calcs'!$C$20</f>
        <v>-264.69988593834393</v>
      </c>
      <c r="IV106" s="46">
        <f t="shared" si="169"/>
        <v>1</v>
      </c>
      <c r="IW106" s="57">
        <f>IU105*'DEPRECATED - DT-Prelim Calcs'!$C$11+IW105</f>
        <v>70.537545304474932</v>
      </c>
      <c r="IX106" s="57">
        <f>IX105+0.5*IU106*'DEPRECATED - DT-Prelim Calcs'!$C$11^2+IW106*'DEPRECATED - DT-Prelim Calcs'!$C$11</f>
        <v>-178218.02053321019</v>
      </c>
      <c r="IY106" s="57">
        <f>MIN('Drive Train'!$F$35-IS105*'DEPRECATED - DT-Prelim Calcs'!$C$21*'Drive Train'!$F$39,IY105+IS$2)</f>
        <v>9.4533333333333349</v>
      </c>
      <c r="IZ106" s="57">
        <f>'Drive Train'!$F$35-IS106*'DEPRECATED - DT-Prelim Calcs'!$C$21*'Drive Train'!$F$39</f>
        <v>41.588774002479099</v>
      </c>
      <c r="JA106" s="1">
        <f>IF(IX106&gt;='Drive Train'!$F$29,1,0)</f>
        <v>0</v>
      </c>
      <c r="JB106" s="57">
        <f t="shared" si="170"/>
        <v>-476.94075167449506</v>
      </c>
      <c r="JC106" s="63">
        <f>JC105+'DEPRECATED - DT-Prelim Calcs'!$C$11</f>
        <v>408</v>
      </c>
      <c r="JD106" s="2">
        <f>JN106/'Drive Train'!$F$35</f>
        <v>0.74408602150537628</v>
      </c>
      <c r="JE106" s="46">
        <f>JL106*12*60/(PI() * 'Drive Train'!$F$15)/JD$2*JD106</f>
        <v>-257659.51910857754</v>
      </c>
      <c r="JF106" s="2">
        <f>('DEPRECATED - DT-Prelim Calcs'!$C$6*JD106-JE106)/('DEPRECATED - DT-Prelim Calcs'!$C$6*JD106)*'DEPRECATED - DT-Prelim Calcs'!$C$7*JD106</f>
        <v>118.29595670238554</v>
      </c>
      <c r="JG106" s="57">
        <f>JF106/'DEPRECATED - DT-Prelim Calcs'!$C$7*('DEPRECATED - DT-Prelim Calcs'!$C$8-'DEPRECATED - DT-Prelim Calcs'!$C$9)+'DEPRECATED - DT-Prelim Calcs'!$C$9</f>
        <v>6300.3644169776207</v>
      </c>
      <c r="JH106" s="57">
        <f t="shared" si="119"/>
        <v>46.666666666666657</v>
      </c>
      <c r="JI106" s="2">
        <f t="shared" si="171"/>
        <v>0.99579519204165001</v>
      </c>
      <c r="JJ106" s="57">
        <f>JI106*'DEPRECATED - DT-Prelim Calcs'!$C$21/JD$2/'DEPRECATED - DT-Prelim Calcs'!$C$19/'DEPRECATED - DT-Prelim Calcs'!$C$18*3.39*'DEPRECATED - DT-Prelim Calcs'!$C$20</f>
        <v>25.773080821789936</v>
      </c>
      <c r="JK106" s="46">
        <f t="shared" si="172"/>
        <v>0</v>
      </c>
      <c r="JL106" s="57">
        <f>JJ105*'DEPRECATED - DT-Prelim Calcs'!$C$11+JL105</f>
        <v>-846.11315877601169</v>
      </c>
      <c r="JM106" s="57">
        <f>JM105+0.5*JJ106*'DEPRECATED - DT-Prelim Calcs'!$C$11^2+JL106*'DEPRECATED - DT-Prelim Calcs'!$C$11</f>
        <v>-207399.28656603111</v>
      </c>
      <c r="JN106" s="57">
        <f>MIN('Drive Train'!$F$35-JH105*'DEPRECATED - DT-Prelim Calcs'!$C$21*'Drive Train'!$F$39,JN105+JH$2)</f>
        <v>9.2266666666666666</v>
      </c>
      <c r="JO106" s="57">
        <f>'Drive Train'!$F$35-JH106*'DEPRECATED - DT-Prelim Calcs'!$C$21*'Drive Train'!$F$39</f>
        <v>9.2266666666666666</v>
      </c>
      <c r="JP106" s="1">
        <f>IF(JM106&gt;='Drive Train'!$F$29,1,0)</f>
        <v>0</v>
      </c>
      <c r="JQ106" s="57">
        <f>MIN(JG106,'DEPRECATED - DT-Prelim Calcs'!$C$10)*'DEPRECATED - DT-Prelim Calcs'!$C$11*1000/60/60</f>
        <v>103.33333333333333</v>
      </c>
      <c r="JR106" s="63">
        <f>JR105+'DEPRECATED - DT-Prelim Calcs'!$C$11</f>
        <v>408</v>
      </c>
      <c r="JS106" s="2">
        <f>KC106/'Drive Train'!$F$35</f>
        <v>3.6156043031722187</v>
      </c>
      <c r="JT106" s="46">
        <f>KA106*12*60/(PI() * 'Drive Train'!$F$15)/JS$2*JS106</f>
        <v>-1629410.5521067183</v>
      </c>
      <c r="JU106" s="2">
        <f>('DEPRECATED - DT-Prelim Calcs'!$C$6*JS106-JT106)/('DEPRECATED - DT-Prelim Calcs'!$C$6*JS106)*'DEPRECATED - DT-Prelim Calcs'!$C$7*JS106</f>
        <v>745.46396858024946</v>
      </c>
      <c r="JV106" s="57">
        <f>JU106/'DEPRECATED - DT-Prelim Calcs'!$C$7*('DEPRECATED - DT-Prelim Calcs'!$C$8-'DEPRECATED - DT-Prelim Calcs'!$C$9)+'DEPRECATED - DT-Prelim Calcs'!$C$9</f>
        <v>39688.603389562653</v>
      </c>
      <c r="JW106" s="57">
        <f t="shared" si="120"/>
        <v>49.999999999999993</v>
      </c>
      <c r="JX106" s="2">
        <f t="shared" si="173"/>
        <v>0.99579519204165001</v>
      </c>
      <c r="JY106" s="57">
        <f>JX106*'DEPRECATED - DT-Prelim Calcs'!$C$21/JS$2/'DEPRECATED - DT-Prelim Calcs'!$C$19/'DEPRECATED - DT-Prelim Calcs'!$C$18*3.39*'DEPRECATED - DT-Prelim Calcs'!$C$20</f>
        <v>25.773080821789936</v>
      </c>
      <c r="JZ106" s="46">
        <f t="shared" si="174"/>
        <v>0</v>
      </c>
      <c r="KA106" s="57">
        <f>JY105*'DEPRECATED - DT-Prelim Calcs'!$C$11+KA105</f>
        <v>-1101.1716787279413</v>
      </c>
      <c r="KB106" s="57">
        <f>KB105+0.5*JY106*'DEPRECATED - DT-Prelim Calcs'!$C$11^2+KA106*'DEPRECATED - DT-Prelim Calcs'!$C$11</f>
        <v>-185593.22470263013</v>
      </c>
      <c r="KC106" s="57">
        <f>MIN('Drive Train'!$F$35-JW105*'DEPRECATED - DT-Prelim Calcs'!$C$21*'Drive Train'!$F$39,KC105+JW$2)</f>
        <v>44.833493359335513</v>
      </c>
      <c r="KD106" s="57">
        <f>'Drive Train'!$F$35-JW106*'DEPRECATED - DT-Prelim Calcs'!$C$21*'Drive Train'!$F$39</f>
        <v>9</v>
      </c>
      <c r="KE106" s="1">
        <f>IF(KB106&gt;='Drive Train'!$F$29,1,0)</f>
        <v>0</v>
      </c>
      <c r="KF106" s="57">
        <f>MIN(JV106,'DEPRECATED - DT-Prelim Calcs'!$C$10)*'DEPRECATED - DT-Prelim Calcs'!$C$11*1000/60/60</f>
        <v>103.33333333333333</v>
      </c>
      <c r="KG106" s="63">
        <f>KG105+'DEPRECATED - DT-Prelim Calcs'!$C$11</f>
        <v>408</v>
      </c>
      <c r="KH106" s="2">
        <f>KR106/'Drive Train'!$F$35</f>
        <v>0.7075268817204301</v>
      </c>
      <c r="KI106" s="46">
        <f>KP106*12*60/(PI() * 'Drive Train'!$F$15)/KH$2*KH106</f>
        <v>-32024.057042194148</v>
      </c>
      <c r="KJ106" s="2">
        <f>('DEPRECATED - DT-Prelim Calcs'!$C$6*KH106-KI106)/('DEPRECATED - DT-Prelim Calcs'!$C$6*KH106)*'DEPRECATED - DT-Prelim Calcs'!$C$7*KH106</f>
        <v>16.185060511341717</v>
      </c>
      <c r="KK106" s="57">
        <f>KJ106/'DEPRECATED - DT-Prelim Calcs'!$C$7*('DEPRECATED - DT-Prelim Calcs'!$C$8-'DEPRECATED - DT-Prelim Calcs'!$C$9)+'DEPRECATED - DT-Prelim Calcs'!$C$9</f>
        <v>864.33620896478942</v>
      </c>
      <c r="KL106" s="57">
        <f t="shared" si="121"/>
        <v>53.333333333333329</v>
      </c>
      <c r="KM106" s="2">
        <f t="shared" si="175"/>
        <v>0.99579519204165001</v>
      </c>
      <c r="KN106" s="57">
        <f>KM106*'DEPRECATED - DT-Prelim Calcs'!$C$21/KH$2/'DEPRECATED - DT-Prelim Calcs'!$C$19/'DEPRECATED - DT-Prelim Calcs'!$C$18*3.39*'DEPRECATED - DT-Prelim Calcs'!$C$20</f>
        <v>25.773080821789936</v>
      </c>
      <c r="KO106" s="46">
        <f t="shared" si="176"/>
        <v>0</v>
      </c>
      <c r="KP106" s="57">
        <f>KN105*'DEPRECATED - DT-Prelim Calcs'!$C$11+KP105</f>
        <v>-110.59584441839807</v>
      </c>
      <c r="KQ106" s="57">
        <f>KQ105+0.5*KN106*'DEPRECATED - DT-Prelim Calcs'!$C$11^2+KP106*'DEPRECATED - DT-Prelim Calcs'!$C$11</f>
        <v>-210989.51634024878</v>
      </c>
      <c r="KR106" s="57">
        <f>MIN('Drive Train'!$F$35-KL105*'DEPRECATED - DT-Prelim Calcs'!$C$21*'Drive Train'!$F$39,KR105+KL$2)</f>
        <v>8.7733333333333334</v>
      </c>
      <c r="KS106" s="57">
        <f>'Drive Train'!$F$35-KL106*'DEPRECATED - DT-Prelim Calcs'!$C$21*'Drive Train'!$F$39</f>
        <v>8.7733333333333334</v>
      </c>
      <c r="KT106" s="1">
        <f>IF(KQ106&gt;='Drive Train'!$F$29,1,0)</f>
        <v>0</v>
      </c>
      <c r="KU106" s="57">
        <f>MIN(KK106,'DEPRECATED - DT-Prelim Calcs'!$C$10)*'DEPRECATED - DT-Prelim Calcs'!$C$11*1000/60/60</f>
        <v>103.33333333333333</v>
      </c>
      <c r="KV106" s="63">
        <f>KV105+'DEPRECATED - DT-Prelim Calcs'!$C$11</f>
        <v>408</v>
      </c>
      <c r="KW106" s="2">
        <f>LG106/'Drive Train'!$F$35</f>
        <v>0.68924731182795695</v>
      </c>
      <c r="KX106" s="46">
        <f>LE106*12*60/(PI() * 'Drive Train'!$F$15)/KW$2*KW106</f>
        <v>-96594.851835111025</v>
      </c>
      <c r="KY106" s="2">
        <f>('DEPRECATED - DT-Prelim Calcs'!$C$6*KW106-KX106)/('DEPRECATED - DT-Prelim Calcs'!$C$6*KW106)*'DEPRECATED - DT-Prelim Calcs'!$C$7*KW106</f>
        <v>45.337182254641888</v>
      </c>
      <c r="KZ106" s="57">
        <f>KY106/'DEPRECATED - DT-Prelim Calcs'!$C$7*('DEPRECATED - DT-Prelim Calcs'!$C$8-'DEPRECATED - DT-Prelim Calcs'!$C$9)+'DEPRECATED - DT-Prelim Calcs'!$C$9</f>
        <v>2416.2935615230513</v>
      </c>
      <c r="LA106" s="57">
        <f t="shared" si="122"/>
        <v>56.666666666666664</v>
      </c>
      <c r="LB106" s="2">
        <f t="shared" si="177"/>
        <v>0.99579519204165001</v>
      </c>
      <c r="LC106" s="57">
        <f>LB106*'DEPRECATED - DT-Prelim Calcs'!$C$21/KW$2/'DEPRECATED - DT-Prelim Calcs'!$C$19/'DEPRECATED - DT-Prelim Calcs'!$C$18*3.39*'DEPRECATED - DT-Prelim Calcs'!$C$20</f>
        <v>25.773080821789936</v>
      </c>
      <c r="LD106" s="46">
        <f t="shared" si="178"/>
        <v>0</v>
      </c>
      <c r="LE106" s="57">
        <f>LC105*'DEPRECATED - DT-Prelim Calcs'!$C$11+LE105</f>
        <v>-342.43985380786341</v>
      </c>
      <c r="LF106" s="57">
        <f>LF105+0.5*LC106*'DEPRECATED - DT-Prelim Calcs'!$C$11^2+LE106*'DEPRECATED - DT-Prelim Calcs'!$C$11</f>
        <v>-190477.74128280187</v>
      </c>
      <c r="LG106" s="57">
        <f>MIN('Drive Train'!$F$35-LA105*'DEPRECATED - DT-Prelim Calcs'!$C$21*'Drive Train'!$F$39,LG105+LA$2)</f>
        <v>8.5466666666666669</v>
      </c>
      <c r="LH106" s="57">
        <f>'Drive Train'!$F$35-LA106*'DEPRECATED - DT-Prelim Calcs'!$C$21*'Drive Train'!$F$39</f>
        <v>8.5466666666666669</v>
      </c>
      <c r="LI106" s="1">
        <f>IF(LF106&gt;='Drive Train'!$F$29,1,0)</f>
        <v>0</v>
      </c>
      <c r="LJ106" s="57">
        <f>MIN(KZ106,'DEPRECATED - DT-Prelim Calcs'!$C$10)*'DEPRECATED - DT-Prelim Calcs'!$C$11*1000/60/60</f>
        <v>103.33333333333333</v>
      </c>
      <c r="LK106" s="63">
        <f>LK105+'DEPRECATED - DT-Prelim Calcs'!$C$11</f>
        <v>408</v>
      </c>
      <c r="LL106" s="2">
        <f>LV106/'Drive Train'!$F$35</f>
        <v>0.67096774193548392</v>
      </c>
      <c r="LM106" s="46">
        <f>LT106*12*60/(PI() * 'Drive Train'!$F$15)/LL$2*LL106</f>
        <v>-11423.091399341494</v>
      </c>
      <c r="LN106" s="2">
        <f>('DEPRECATED - DT-Prelim Calcs'!$C$6*LL106-LM106)/('DEPRECATED - DT-Prelim Calcs'!$C$6*LL106)*'DEPRECATED - DT-Prelim Calcs'!$C$7*LL106</f>
        <v>6.7820698326260551</v>
      </c>
      <c r="LO106" s="57">
        <f>LN106/'DEPRECATED - DT-Prelim Calcs'!$C$7*('DEPRECATED - DT-Prelim Calcs'!$C$8-'DEPRECATED - DT-Prelim Calcs'!$C$9)+'DEPRECATED - DT-Prelim Calcs'!$C$9</f>
        <v>363.75375913938706</v>
      </c>
      <c r="LP106" s="57">
        <f t="shared" si="123"/>
        <v>60</v>
      </c>
      <c r="LQ106" s="2">
        <f t="shared" si="179"/>
        <v>0.99579519204165001</v>
      </c>
      <c r="LR106" s="57">
        <f>LQ106*'DEPRECATED - DT-Prelim Calcs'!$C$21/LL$2/'DEPRECATED - DT-Prelim Calcs'!$C$19/'DEPRECATED - DT-Prelim Calcs'!$C$18*3.39*'DEPRECATED - DT-Prelim Calcs'!$C$20</f>
        <v>25.773080821789936</v>
      </c>
      <c r="LS106" s="46">
        <f t="shared" si="180"/>
        <v>0</v>
      </c>
      <c r="LT106" s="57">
        <f>LR105*'DEPRECATED - DT-Prelim Calcs'!$C$11+LT105</f>
        <v>-41.599433251367245</v>
      </c>
      <c r="LU106" s="57">
        <f>LU105+0.5*LR106*'DEPRECATED - DT-Prelim Calcs'!$C$11^2+LT106*'DEPRECATED - DT-Prelim Calcs'!$C$11</f>
        <v>-184143.60664320699</v>
      </c>
      <c r="LV106" s="57">
        <f>MIN('Drive Train'!$F$35-LP105*'DEPRECATED - DT-Prelim Calcs'!$C$21*'Drive Train'!$F$39,LV105+LP$2)</f>
        <v>8.32</v>
      </c>
      <c r="LW106" s="57">
        <f>'Drive Train'!$F$35-LP106*'DEPRECATED - DT-Prelim Calcs'!$C$21*'Drive Train'!$F$39</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Train'!$AA$49 + V106*(1-'Drive Train'!$AA$49))</f>
        <v>0</v>
      </c>
      <c r="W107" s="57">
        <f t="shared" si="96"/>
        <v>0</v>
      </c>
      <c r="X107" s="2">
        <f>MAX(MIN(IF(AND(AI106=1,AG107&lt;0),-1,1)*(W107-$C$9)/($C$8-$C$9)*$C$7-$C$29*AE107/T$2 -  AI106*$C$29/2,X$2),MAX(X$4:X106)*-1)</f>
        <v>-0.2458281045106315</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Train'!$F$39,AG106+W$2)-$C$3,IF(AE106-1&lt;=0,0,IF($C$32=Motors!$C$29,MAX(MAX(AG$4:AG106)*-1,AG106-W$2),MAX(0,MAX(AG$4:AG106)*-1,AG106-W$2))))</f>
        <v>0</v>
      </c>
      <c r="AH107" s="57">
        <f>'Drive Train'!$F$35-ABS(W107)*'DEPRECATED - DT-Prelim Calcs'!$C$21*'Drive Train'!$F$39</f>
        <v>12.4</v>
      </c>
      <c r="AI107" s="1">
        <f>IF(AJ107&gt;='Drive Train'!$F$29,1,0)</f>
        <v>1</v>
      </c>
      <c r="AJ107" s="57">
        <f>AJ106+0.5*Y107*'DEPRECATED - DT-Prelim Calcs'!$C$11^2+AE107*'DEPRECATED - DT-Prelim Calcs'!$C$11</f>
        <v>784.33981740885292</v>
      </c>
      <c r="AK107" s="57">
        <f t="shared" si="181"/>
        <v>0</v>
      </c>
      <c r="AL107" s="63">
        <f>AL106+'DEPRECATED - DT-Prelim Calcs'!$C$11</f>
        <v>412</v>
      </c>
      <c r="AM107" s="2">
        <f>AW107/'Drive Train'!$F$35</f>
        <v>0.8888264923814454</v>
      </c>
      <c r="AN107" s="46">
        <f>AU107*12*60/(PI() * 'Drive Train'!$F$15)/AM$2*AM107</f>
        <v>4007.4131716790662</v>
      </c>
      <c r="AO107" s="2">
        <f>('DEPRECATED - DT-Prelim Calcs'!$C$6*AM107-AN107)/('DEPRECATED - DT-Prelim Calcs'!$C$6*AM107)*'DEPRECATED - DT-Prelim Calcs'!$C$7*AM107</f>
        <v>0.33008953073936803</v>
      </c>
      <c r="AP107" s="57">
        <f>AO107/'DEPRECATED - DT-Prelim Calcs'!$C$7*('DEPRECATED - DT-Prelim Calcs'!$C$8-'DEPRECATED - DT-Prelim Calcs'!$C$9)+'DEPRECATED - DT-Prelim Calcs'!$C$9</f>
        <v>20.272816097037726</v>
      </c>
      <c r="AQ107" s="57">
        <f t="shared" si="105"/>
        <v>20.272816097037726</v>
      </c>
      <c r="AR107" s="2">
        <f t="shared" si="125"/>
        <v>1.8131940393573132E-11</v>
      </c>
      <c r="AS107" s="57">
        <f>AR107*'DEPRECATED - DT-Prelim Calcs'!$C$21/AM$2/'DEPRECATED - DT-Prelim Calcs'!$C$19/'DEPRECATED - DT-Prelim Calcs'!$C$18*3.39*'DEPRECATED - DT-Prelim Calcs'!$C$20</f>
        <v>1.3140098617384143E-10</v>
      </c>
      <c r="AT107" s="46">
        <f t="shared" si="126"/>
        <v>0</v>
      </c>
      <c r="AU107" s="57">
        <f>AS106*'DEPRECATED - DT-Prelim Calcs'!$C$11+AU106</f>
        <v>39.345448708549632</v>
      </c>
      <c r="AV107" s="57">
        <f>AV106+0.5*AS107*'DEPRECATED - DT-Prelim Calcs'!$C$11^2+AU107*'DEPRECATED - DT-Prelim Calcs'!$C$11</f>
        <v>16167.525692258978</v>
      </c>
      <c r="AW107" s="57">
        <f>MIN('Drive Train'!$F$35-AQ106*'DEPRECATED - DT-Prelim Calcs'!$C$21*'Drive Train'!$F$39,AW106+AQ$2)</f>
        <v>11.021448505529923</v>
      </c>
      <c r="AX107" s="57">
        <f>'Drive Train'!$F$35-AQ107*'DEPRECATED - DT-Prelim Calcs'!$C$21*'Drive Train'!$F$39</f>
        <v>11.021448505401434</v>
      </c>
      <c r="AY107" s="1">
        <f>IF(AV107&gt;='Drive Train'!$F$29,1,0)</f>
        <v>1</v>
      </c>
      <c r="AZ107" s="57">
        <f t="shared" si="127"/>
        <v>22.525351218930805</v>
      </c>
      <c r="BA107" s="63">
        <f>BA106+'DEPRECATED - DT-Prelim Calcs'!$C$11</f>
        <v>412</v>
      </c>
      <c r="BB107" s="2">
        <f>BL107/'Drive Train'!$F$35</f>
        <v>1.3150249726469256</v>
      </c>
      <c r="BC107" s="46">
        <f>BJ107*12*60/(PI() * 'Drive Train'!$F$15)/BB$2*BB107</f>
        <v>-3540.8438977467281</v>
      </c>
      <c r="BD107" s="2">
        <f>('DEPRECATED - DT-Prelim Calcs'!$C$6*BB107-BC107)/('DEPRECATED - DT-Prelim Calcs'!$C$6*BB107)*'DEPRECATED - DT-Prelim Calcs'!$C$7*BB107</f>
        <v>4.7702296575443093</v>
      </c>
      <c r="BE107" s="57">
        <f>BD107/'DEPRECATED - DT-Prelim Calcs'!$C$7*('DEPRECATED - DT-Prelim Calcs'!$C$8-'DEPRECATED - DT-Prelim Calcs'!$C$9)+'DEPRECATED - DT-Prelim Calcs'!$C$9</f>
        <v>256.65040044105183</v>
      </c>
      <c r="BF107" s="57">
        <f t="shared" si="106"/>
        <v>93</v>
      </c>
      <c r="BG107" s="2">
        <f t="shared" si="128"/>
        <v>1.8933363324154464</v>
      </c>
      <c r="BH107" s="57">
        <f>BG107*'DEPRECATED - DT-Prelim Calcs'!$C$21/BB$2/'DEPRECATED - DT-Prelim Calcs'!$C$19/'DEPRECATED - DT-Prelim Calcs'!$C$18*3.39*'DEPRECATED - DT-Prelim Calcs'!$C$20</f>
        <v>19.819055495402456</v>
      </c>
      <c r="BI107" s="46">
        <f t="shared" si="129"/>
        <v>0</v>
      </c>
      <c r="BJ107" s="57">
        <f>BH106*'DEPRECATED - DT-Prelim Calcs'!$C$11+BJ106</f>
        <v>-16.267443596496349</v>
      </c>
      <c r="BK107" s="57">
        <f>BK106+0.5*BH107*'DEPRECATED - DT-Prelim Calcs'!$C$11^2+BJ107*'DEPRECATED - DT-Prelim Calcs'!$C$11</f>
        <v>9660.3410294474415</v>
      </c>
      <c r="BL107" s="57">
        <f>MIN('Drive Train'!$F$35-BF106*'DEPRECATED - DT-Prelim Calcs'!$C$21*'Drive Train'!$F$39,BL106+BF$2)</f>
        <v>16.306309660821878</v>
      </c>
      <c r="BM107" s="57">
        <f>'Drive Train'!$F$35-BF107*'DEPRECATED - DT-Prelim Calcs'!$C$21*'Drive Train'!$F$39</f>
        <v>6.0759999999999996</v>
      </c>
      <c r="BN107" s="1">
        <f>IF(BK107&gt;='Drive Train'!$F$29,1,0)</f>
        <v>1</v>
      </c>
      <c r="BO107" s="57">
        <f t="shared" si="130"/>
        <v>103.33333333333333</v>
      </c>
      <c r="BP107" s="63">
        <f>BP106+'DEPRECATED - DT-Prelim Calcs'!$C$11</f>
        <v>412</v>
      </c>
      <c r="BQ107" s="2">
        <f>CA107/'Drive Train'!$F$35</f>
        <v>0.48999999999999994</v>
      </c>
      <c r="BR107" s="46">
        <f>BY107*12*60/(PI() * 'Drive Train'!$F$15)/BQ$2*BQ107</f>
        <v>9435.4904547759161</v>
      </c>
      <c r="BS107" s="2">
        <f>('DEPRECATED - DT-Prelim Calcs'!$C$6*BQ107-BR107)/('DEPRECATED - DT-Prelim Calcs'!$C$6*BQ107)*'DEPRECATED - DT-Prelim Calcs'!$C$7*BQ107</f>
        <v>-3.0854287046922995</v>
      </c>
      <c r="BT107" s="57">
        <f>BS107/'DEPRECATED - DT-Prelim Calcs'!$C$7*('DEPRECATED - DT-Prelim Calcs'!$C$8-'DEPRECATED - DT-Prelim Calcs'!$C$9)+'DEPRECATED - DT-Prelim Calcs'!$C$9</f>
        <v>-161.55747004648219</v>
      </c>
      <c r="BU107" s="57">
        <f t="shared" si="107"/>
        <v>-161.55747004648219</v>
      </c>
      <c r="BV107" s="2">
        <f t="shared" si="131"/>
        <v>-4.4952141392394935</v>
      </c>
      <c r="BW107" s="57">
        <f>BV107*'DEPRECATED - DT-Prelim Calcs'!$C$21/BQ$2/'DEPRECATED - DT-Prelim Calcs'!$C$19/'DEPRECATED - DT-Prelim Calcs'!$C$18*3.39*'DEPRECATED - DT-Prelim Calcs'!$C$20</f>
        <v>-61.533432092981634</v>
      </c>
      <c r="BX107" s="46">
        <f t="shared" si="132"/>
        <v>1</v>
      </c>
      <c r="BY107" s="57">
        <f>BW106*'DEPRECATED - DT-Prelim Calcs'!$C$11+BY106</f>
        <v>88.962987682294852</v>
      </c>
      <c r="BZ107" s="57">
        <f>BZ106+0.5*BW107*'DEPRECATED - DT-Prelim Calcs'!$C$11^2+BY107*'DEPRECATED - DT-Prelim Calcs'!$C$11</f>
        <v>-7637.0027341257737</v>
      </c>
      <c r="CA107" s="57">
        <f>MIN('Drive Train'!$F$35-BU106*'DEPRECATED - DT-Prelim Calcs'!$C$21*'Drive Train'!$F$39,CA106+BU$2)</f>
        <v>6.0759999999999996</v>
      </c>
      <c r="CB107" s="57">
        <f>'Drive Train'!$F$35-BU107*'DEPRECATED - DT-Prelim Calcs'!$C$21*'Drive Train'!$F$39</f>
        <v>23.38590796316079</v>
      </c>
      <c r="CC107" s="1">
        <f>IF(BZ107&gt;='Drive Train'!$F$29,1,0)</f>
        <v>0</v>
      </c>
      <c r="CD107" s="57">
        <f t="shared" si="133"/>
        <v>-179.5083000516469</v>
      </c>
      <c r="CE107" s="63">
        <f>CE106+'DEPRECATED - DT-Prelim Calcs'!$C$11</f>
        <v>412</v>
      </c>
      <c r="CF107" s="2">
        <f>CP107/'Drive Train'!$F$35</f>
        <v>1.0403820628007547</v>
      </c>
      <c r="CG107" s="46">
        <f>CN107*12*60/(PI() * 'Drive Train'!$F$15)/CF$2*CF107</f>
        <v>-5641.4506908461835</v>
      </c>
      <c r="CH107" s="2">
        <f>('DEPRECATED - DT-Prelim Calcs'!$C$6*CF107-CG107)/('DEPRECATED - DT-Prelim Calcs'!$C$6*CF107)*'DEPRECATED - DT-Prelim Calcs'!$C$7*CF107</f>
        <v>5.0581455677737033</v>
      </c>
      <c r="CI107" s="57">
        <f>CH107/'DEPRECATED - DT-Prelim Calcs'!$C$7*('DEPRECATED - DT-Prelim Calcs'!$C$8-'DEPRECATED - DT-Prelim Calcs'!$C$9)+'DEPRECATED - DT-Prelim Calcs'!$C$9</f>
        <v>271.9780399773303</v>
      </c>
      <c r="CJ107" s="57">
        <f t="shared" si="108"/>
        <v>93</v>
      </c>
      <c r="CK107" s="2">
        <f t="shared" si="134"/>
        <v>1.5241763143494644</v>
      </c>
      <c r="CL107" s="57">
        <f>CK107*'DEPRECATED - DT-Prelim Calcs'!$C$21/CF$2/'DEPRECATED - DT-Prelim Calcs'!$C$19/'DEPRECATED - DT-Prelim Calcs'!$C$18*3.39*'DEPRECATED - DT-Prelim Calcs'!$C$20</f>
        <v>25.773080821789936</v>
      </c>
      <c r="CM107" s="46">
        <f t="shared" si="135"/>
        <v>0</v>
      </c>
      <c r="CN107" s="57">
        <f>CL106*'DEPRECATED - DT-Prelim Calcs'!$C$11+CN106</f>
        <v>-20.280026924321341</v>
      </c>
      <c r="CO107" s="57">
        <f>CO106+0.5*CL107*'DEPRECATED - DT-Prelim Calcs'!$C$11^2+CN107*'DEPRECATED - DT-Prelim Calcs'!$C$11</f>
        <v>-28486.090599960648</v>
      </c>
      <c r="CP107" s="57">
        <f>MIN('Drive Train'!$F$35-CJ106*'DEPRECATED - DT-Prelim Calcs'!$C$21*'Drive Train'!$F$39,CP106+CJ$2)</f>
        <v>12.900737578729359</v>
      </c>
      <c r="CQ107" s="57">
        <f>'Drive Train'!$F$35-CJ107*'DEPRECATED - DT-Prelim Calcs'!$C$21*'Drive Train'!$F$39</f>
        <v>6.0759999999999996</v>
      </c>
      <c r="CR107" s="1">
        <f>IF(CO107&gt;='Drive Train'!$F$29,1,0)</f>
        <v>0</v>
      </c>
      <c r="CS107" s="57">
        <f t="shared" si="136"/>
        <v>103.33333333333333</v>
      </c>
      <c r="CT107" s="63">
        <f>CT106+'DEPRECATED - DT-Prelim Calcs'!$C$11</f>
        <v>412</v>
      </c>
      <c r="CU107" s="2">
        <f>DE107/'Drive Train'!$F$35</f>
        <v>0.48999999999999994</v>
      </c>
      <c r="CV107" s="46">
        <f>DC107*12*60/(PI() * 'Drive Train'!$F$15)/CU$2*CU107</f>
        <v>-14126.524049820924</v>
      </c>
      <c r="CW107" s="2">
        <f>('DEPRECATED - DT-Prelim Calcs'!$C$6*CU107-CV107)/('DEPRECATED - DT-Prelim Calcs'!$C$6*CU107)*'DEPRECATED - DT-Prelim Calcs'!$C$7*CU107</f>
        <v>7.5683151895062721</v>
      </c>
      <c r="CX107" s="57">
        <f>CW107/'DEPRECATED - DT-Prelim Calcs'!$C$7*('DEPRECATED - DT-Prelim Calcs'!$C$8-'DEPRECATED - DT-Prelim Calcs'!$C$9)+'DEPRECATED - DT-Prelim Calcs'!$C$9</f>
        <v>405.61072149944181</v>
      </c>
      <c r="CY107" s="57">
        <f t="shared" si="109"/>
        <v>93</v>
      </c>
      <c r="CZ107" s="2">
        <f t="shared" si="137"/>
        <v>1.2803081040535502</v>
      </c>
      <c r="DA107" s="57">
        <f>CZ107*'DEPRECATED - DT-Prelim Calcs'!$C$21/CU$2/'DEPRECATED - DT-Prelim Calcs'!$C$19/'DEPRECATED - DT-Prelim Calcs'!$C$18*3.39*'DEPRECATED - DT-Prelim Calcs'!$C$20</f>
        <v>25.773080821789936</v>
      </c>
      <c r="DB107" s="46">
        <f t="shared" si="138"/>
        <v>0</v>
      </c>
      <c r="DC107" s="57">
        <f>DA106*'DEPRECATED - DT-Prelim Calcs'!$C$11+DC106</f>
        <v>-90.570988113626456</v>
      </c>
      <c r="DD107" s="57">
        <f>DD106+0.5*DA107*'DEPRECATED - DT-Prelim Calcs'!$C$11^2+DC107*'DEPRECATED - DT-Prelim Calcs'!$C$11</f>
        <v>-57010.233103683837</v>
      </c>
      <c r="DE107" s="57">
        <f>MIN('Drive Train'!$F$35-CY106*'DEPRECATED - DT-Prelim Calcs'!$C$21*'Drive Train'!$F$39,DE106+CY$2)</f>
        <v>6.0759999999999996</v>
      </c>
      <c r="DF107" s="57">
        <f>'Drive Train'!$F$35-CY107*'DEPRECATED - DT-Prelim Calcs'!$C$21*'Drive Train'!$F$39</f>
        <v>6.0759999999999996</v>
      </c>
      <c r="DG107" s="1">
        <f>IF(DD107&gt;='Drive Train'!$F$29,1,0)</f>
        <v>0</v>
      </c>
      <c r="DH107" s="57">
        <f t="shared" si="139"/>
        <v>103.33333333333333</v>
      </c>
      <c r="DI107" s="63">
        <f>DI106+'DEPRECATED - DT-Prelim Calcs'!$C$11</f>
        <v>412</v>
      </c>
      <c r="DJ107" s="2">
        <f>DT107/'Drive Train'!$F$35</f>
        <v>0.48999999999999994</v>
      </c>
      <c r="DK107" s="46">
        <f>DR107*12*60/(PI() * 'Drive Train'!$F$15)/DJ$2*DJ107</f>
        <v>-81495.442112829594</v>
      </c>
      <c r="DL107" s="2">
        <f>('DEPRECATED - DT-Prelim Calcs'!$C$6*DJ107-DK107)/('DEPRECATED - DT-Prelim Calcs'!$C$6*DJ107)*'DEPRECATED - DT-Prelim Calcs'!$C$7*DJ107</f>
        <v>38.02968339435634</v>
      </c>
      <c r="DM107" s="57">
        <f>DL107/'DEPRECATED - DT-Prelim Calcs'!$C$7*('DEPRECATED - DT-Prelim Calcs'!$C$8-'DEPRECATED - DT-Prelim Calcs'!$C$9)+'DEPRECATED - DT-Prelim Calcs'!$C$9</f>
        <v>2027.267792321958</v>
      </c>
      <c r="DN107" s="57">
        <f t="shared" si="110"/>
        <v>93</v>
      </c>
      <c r="DO107" s="2">
        <f t="shared" si="140"/>
        <v>1.1037138828047846</v>
      </c>
      <c r="DP107" s="57">
        <f>DO107*'DEPRECATED - DT-Prelim Calcs'!$C$21/DJ$2/'DEPRECATED - DT-Prelim Calcs'!$C$19/'DEPRECATED - DT-Prelim Calcs'!$C$18*3.39*'DEPRECATED - DT-Prelim Calcs'!$C$20</f>
        <v>25.773080821789936</v>
      </c>
      <c r="DQ107" s="46">
        <f t="shared" si="141"/>
        <v>0</v>
      </c>
      <c r="DR107" s="57">
        <f>DP106*'DEPRECATED - DT-Prelim Calcs'!$C$11+DR106</f>
        <v>-450.4318829041481</v>
      </c>
      <c r="DS107" s="57">
        <f>DS106+0.5*DP107*'DEPRECATED - DT-Prelim Calcs'!$C$11^2+DR107*'DEPRECATED - DT-Prelim Calcs'!$C$11</f>
        <v>-119994.397470436</v>
      </c>
      <c r="DT107" s="57">
        <f>MIN('Drive Train'!$F$35-DN106*'DEPRECATED - DT-Prelim Calcs'!$C$21*'Drive Train'!$F$39,DT106+DN$2)</f>
        <v>6.0759999999999996</v>
      </c>
      <c r="DU107" s="57">
        <f>'Drive Train'!$F$35-DN107*'DEPRECATED - DT-Prelim Calcs'!$C$21*'Drive Train'!$F$39</f>
        <v>6.0759999999999996</v>
      </c>
      <c r="DV107" s="1">
        <f>IF(DS107&gt;='Drive Train'!$F$29,1,0)</f>
        <v>0</v>
      </c>
      <c r="DW107" s="57">
        <f t="shared" si="142"/>
        <v>103.33333333333333</v>
      </c>
      <c r="DX107" s="63">
        <f>DX106+'DEPRECATED - DT-Prelim Calcs'!$C$11</f>
        <v>412</v>
      </c>
      <c r="DY107" s="2">
        <f>EI107/'Drive Train'!$F$35</f>
        <v>0.48999999999999994</v>
      </c>
      <c r="DZ107" s="46">
        <f>EG107*12*60/(PI() * 'Drive Train'!$F$15)/DY$2*DY107</f>
        <v>-238592.08096472884</v>
      </c>
      <c r="EA107" s="2">
        <f>('DEPRECATED - DT-Prelim Calcs'!$C$6*DY107-DZ107)/('DEPRECATED - DT-Prelim Calcs'!$C$6*DY107)*'DEPRECATED - DT-Prelim Calcs'!$C$7*DY107</f>
        <v>109.06212234990554</v>
      </c>
      <c r="EB107" s="57">
        <f>EA107/'DEPRECATED - DT-Prelim Calcs'!$C$7*('DEPRECATED - DT-Prelim Calcs'!$C$8-'DEPRECATED - DT-Prelim Calcs'!$C$9)+'DEPRECATED - DT-Prelim Calcs'!$C$9</f>
        <v>5808.78726037049</v>
      </c>
      <c r="EC107" s="57">
        <f t="shared" si="111"/>
        <v>93</v>
      </c>
      <c r="ED107" s="2">
        <f t="shared" si="143"/>
        <v>0.96993038185874991</v>
      </c>
      <c r="EE107" s="57">
        <f>ED107*'DEPRECATED - DT-Prelim Calcs'!$C$21/DY$2/'DEPRECATED - DT-Prelim Calcs'!$C$19/'DEPRECATED - DT-Prelim Calcs'!$C$18*3.39*'DEPRECATED - DT-Prelim Calcs'!$C$20</f>
        <v>25.773080821789936</v>
      </c>
      <c r="EF107" s="46">
        <f t="shared" si="144"/>
        <v>0</v>
      </c>
      <c r="EG107" s="57">
        <f>EE106*'DEPRECATED - DT-Prelim Calcs'!$C$11+EG106</f>
        <v>-1158.8731118792414</v>
      </c>
      <c r="EH107" s="57">
        <f>EH106+0.5*EE107*'DEPRECATED - DT-Prelim Calcs'!$C$11^2+EG107*'DEPRECATED - DT-Prelim Calcs'!$C$11</f>
        <v>-184346.74454736098</v>
      </c>
      <c r="EI107" s="57">
        <f>MIN('Drive Train'!$F$35-EC106*'DEPRECATED - DT-Prelim Calcs'!$C$21*'Drive Train'!$F$39,EI106+EC$2)</f>
        <v>6.0759999999999996</v>
      </c>
      <c r="EJ107" s="57">
        <f>'Drive Train'!$F$35-EC107*'DEPRECATED - DT-Prelim Calcs'!$C$21*'Drive Train'!$F$39</f>
        <v>6.0759999999999996</v>
      </c>
      <c r="EK107" s="1">
        <f>IF(EH107&gt;='Drive Train'!$F$29,1,0)</f>
        <v>0</v>
      </c>
      <c r="EL107" s="57">
        <f t="shared" si="145"/>
        <v>103.33333333333333</v>
      </c>
      <c r="EM107" s="63">
        <f>EM106+'DEPRECATED - DT-Prelim Calcs'!$C$11</f>
        <v>412</v>
      </c>
      <c r="EN107" s="2">
        <f>EX107/'Drive Train'!$F$35</f>
        <v>0.48999999999999994</v>
      </c>
      <c r="EO107" s="46">
        <f>EV107*12*60/(PI() * 'Drive Train'!$F$15)/EN$2*EN107</f>
        <v>-78532.117831103809</v>
      </c>
      <c r="EP107" s="2">
        <f>('DEPRECATED - DT-Prelim Calcs'!$C$6*EN107-EO107)/('DEPRECATED - DT-Prelim Calcs'!$C$6*EN107)*'DEPRECATED - DT-Prelim Calcs'!$C$7*EN107</f>
        <v>36.689793803557251</v>
      </c>
      <c r="EQ107" s="57">
        <f>EP107/'DEPRECATED - DT-Prelim Calcs'!$C$7*('DEPRECATED - DT-Prelim Calcs'!$C$8-'DEPRECATED - DT-Prelim Calcs'!$C$9)+'DEPRECATED - DT-Prelim Calcs'!$C$9</f>
        <v>1955.9367406624049</v>
      </c>
      <c r="ER107" s="57">
        <f t="shared" si="112"/>
        <v>93</v>
      </c>
      <c r="ES107" s="2">
        <f t="shared" si="146"/>
        <v>0.86507304327942547</v>
      </c>
      <c r="ET107" s="57">
        <f>ES107*'DEPRECATED - DT-Prelim Calcs'!$C$21/EN$2/'DEPRECATED - DT-Prelim Calcs'!$C$19/'DEPRECATED - DT-Prelim Calcs'!$C$18*3.39*'DEPRECATED - DT-Prelim Calcs'!$C$20</f>
        <v>25.773080821789936</v>
      </c>
      <c r="EU107" s="46">
        <f t="shared" si="147"/>
        <v>0</v>
      </c>
      <c r="EV107" s="57">
        <f>ET106*'DEPRECATED - DT-Prelim Calcs'!$C$11+EV106</f>
        <v>-340.20397745317666</v>
      </c>
      <c r="EW107" s="57">
        <f>EW106+0.5*ET107*'DEPRECATED - DT-Prelim Calcs'!$C$11^2+EV107*'DEPRECATED - DT-Prelim Calcs'!$C$11</f>
        <v>-209431.60308854264</v>
      </c>
      <c r="EX107" s="57">
        <f>MIN('Drive Train'!$F$35-ER106*'DEPRECATED - DT-Prelim Calcs'!$C$21*'Drive Train'!$F$39,EX106+ER$2)</f>
        <v>6.0759999999999996</v>
      </c>
      <c r="EY107" s="57">
        <f>'Drive Train'!$F$35-ER107*'DEPRECATED - DT-Prelim Calcs'!$C$21*'Drive Train'!$F$39</f>
        <v>6.0759999999999996</v>
      </c>
      <c r="EZ107" s="1">
        <f>IF(EW107&gt;='Drive Train'!$F$29,1,0)</f>
        <v>0</v>
      </c>
      <c r="FA107" s="57">
        <f t="shared" si="148"/>
        <v>103.33333333333333</v>
      </c>
      <c r="FB107" s="63">
        <f>FB106+'DEPRECATED - DT-Prelim Calcs'!$C$11</f>
        <v>412</v>
      </c>
      <c r="FC107" s="2">
        <f>FM107/'Drive Train'!$F$35</f>
        <v>0.48999999999999994</v>
      </c>
      <c r="FD107" s="46">
        <f>FK107*12*60/(PI() * 'Drive Train'!$F$15)/FC$2*FC107</f>
        <v>-29902.976062013739</v>
      </c>
      <c r="FE107" s="2">
        <f>('DEPRECATED - DT-Prelim Calcs'!$C$6*FC107-FD107)/('DEPRECATED - DT-Prelim Calcs'!$C$6*FC107)*'DEPRECATED - DT-Prelim Calcs'!$C$7*FC107</f>
        <v>14.701757844175068</v>
      </c>
      <c r="FF107" s="57">
        <f>FE107/'DEPRECATED - DT-Prelim Calcs'!$C$7*('DEPRECATED - DT-Prelim Calcs'!$C$8-'DEPRECATED - DT-Prelim Calcs'!$C$9)+'DEPRECATED - DT-Prelim Calcs'!$C$9</f>
        <v>785.37034498243213</v>
      </c>
      <c r="FG107" s="57">
        <f t="shared" si="113"/>
        <v>93</v>
      </c>
      <c r="FH107" s="2">
        <f t="shared" si="149"/>
        <v>0.78067567320338405</v>
      </c>
      <c r="FI107" s="57">
        <f>FH107*'DEPRECATED - DT-Prelim Calcs'!$C$21/FC$2/'DEPRECATED - DT-Prelim Calcs'!$C$19/'DEPRECATED - DT-Prelim Calcs'!$C$18*3.39*'DEPRECATED - DT-Prelim Calcs'!$C$20</f>
        <v>25.773080821789936</v>
      </c>
      <c r="FJ107" s="46">
        <f t="shared" si="150"/>
        <v>0</v>
      </c>
      <c r="FK107" s="57">
        <f>FI106*'DEPRECATED - DT-Prelim Calcs'!$C$11+FK106</f>
        <v>-116.90265046900673</v>
      </c>
      <c r="FL107" s="57">
        <f>FL106+0.5*FI107*'DEPRECATED - DT-Prelim Calcs'!$C$11^2+FK107*'DEPRECATED - DT-Prelim Calcs'!$C$11</f>
        <v>-263305.45606546308</v>
      </c>
      <c r="FM107" s="57">
        <f>MIN('Drive Train'!$F$35-FG106*'DEPRECATED - DT-Prelim Calcs'!$C$21*'Drive Train'!$F$39,FM106+FG$2)</f>
        <v>6.0759999999999996</v>
      </c>
      <c r="FN107" s="57">
        <f>'Drive Train'!$F$35-FG107*'DEPRECATED - DT-Prelim Calcs'!$C$21*'Drive Train'!$F$39</f>
        <v>6.0759999999999996</v>
      </c>
      <c r="FO107" s="1">
        <f>IF(FL107&gt;='Drive Train'!$F$29,1,0)</f>
        <v>0</v>
      </c>
      <c r="FP107" s="57">
        <f t="shared" si="151"/>
        <v>103.33333333333333</v>
      </c>
      <c r="FQ107" s="63">
        <f>FQ106+'DEPRECATED - DT-Prelim Calcs'!$C$11</f>
        <v>412</v>
      </c>
      <c r="FR107" s="2">
        <f>GB107/'Drive Train'!$F$35</f>
        <v>0.48999999999999994</v>
      </c>
      <c r="FS107" s="46">
        <f>FZ107*12*60/(PI() * 'Drive Train'!$F$15)/FR$2*FR107</f>
        <v>-106124.51708349067</v>
      </c>
      <c r="FT107" s="2">
        <f>('DEPRECATED - DT-Prelim Calcs'!$C$6*FR107-FS107)/('DEPRECATED - DT-Prelim Calcs'!$C$6*FR107)*'DEPRECATED - DT-Prelim Calcs'!$C$7*FR107</f>
        <v>49.165906786343811</v>
      </c>
      <c r="FU107" s="57">
        <f>FT107/'DEPRECATED - DT-Prelim Calcs'!$C$7*('DEPRECATED - DT-Prelim Calcs'!$C$8-'DEPRECATED - DT-Prelim Calcs'!$C$9)+'DEPRECATED - DT-Prelim Calcs'!$C$9</f>
        <v>2620.1215106588838</v>
      </c>
      <c r="FV107" s="57">
        <f t="shared" si="114"/>
        <v>93</v>
      </c>
      <c r="FW107" s="2">
        <f t="shared" si="152"/>
        <v>0.7112822800297498</v>
      </c>
      <c r="FX107" s="57">
        <f>FW107*'DEPRECATED - DT-Prelim Calcs'!$C$21/FR$2/'DEPRECATED - DT-Prelim Calcs'!$C$19/'DEPRECATED - DT-Prelim Calcs'!$C$18*3.39*'DEPRECATED - DT-Prelim Calcs'!$C$20</f>
        <v>25.773080821789936</v>
      </c>
      <c r="FY107" s="46">
        <f t="shared" si="153"/>
        <v>0</v>
      </c>
      <c r="FZ107" s="57">
        <f>FX106*'DEPRECATED - DT-Prelim Calcs'!$C$11+FZ106</f>
        <v>-378.00453881548617</v>
      </c>
      <c r="GA107" s="57">
        <f>GA106+0.5*FX107*'DEPRECATED - DT-Prelim Calcs'!$C$11^2+FZ107*'DEPRECATED - DT-Prelim Calcs'!$C$11</f>
        <v>-308223.10875467071</v>
      </c>
      <c r="GB107" s="57">
        <f>MIN('Drive Train'!$F$35-FV106*'DEPRECATED - DT-Prelim Calcs'!$C$21*'Drive Train'!$F$39,GB106+FV$2)</f>
        <v>6.0759999999999996</v>
      </c>
      <c r="GC107" s="57">
        <f>'Drive Train'!$F$35-FV107*'DEPRECATED - DT-Prelim Calcs'!$C$21*'Drive Train'!$F$39</f>
        <v>6.0759999999999996</v>
      </c>
      <c r="GD107" s="1">
        <f>IF(GA107&gt;='Drive Train'!$F$29,1,0)</f>
        <v>0</v>
      </c>
      <c r="GE107" s="57">
        <f t="shared" si="154"/>
        <v>103.33333333333333</v>
      </c>
      <c r="GF107" s="63">
        <f>GF106+'DEPRECATED - DT-Prelim Calcs'!$C$11</f>
        <v>412</v>
      </c>
      <c r="GG107" s="2">
        <f>GQ107/'Drive Train'!$F$35</f>
        <v>0.83548387096774201</v>
      </c>
      <c r="GH107" s="46">
        <f>GO107*12*60/(PI() * 'Drive Train'!$F$15)/GG$2*GG107</f>
        <v>-238467.74215421031</v>
      </c>
      <c r="GI107" s="2">
        <f>('DEPRECATED - DT-Prelim Calcs'!$C$6*GG107-GH107)/('DEPRECATED - DT-Prelim Calcs'!$C$6*GG107)*'DEPRECATED - DT-Prelim Calcs'!$C$7*GG107</f>
        <v>109.83851774097351</v>
      </c>
      <c r="GJ107" s="57">
        <f>GI107/'DEPRECATED - DT-Prelim Calcs'!$C$7*('DEPRECATED - DT-Prelim Calcs'!$C$8-'DEPRECATED - DT-Prelim Calcs'!$C$9)+'DEPRECATED - DT-Prelim Calcs'!$C$9</f>
        <v>5850.1198448825326</v>
      </c>
      <c r="GK107" s="57">
        <f t="shared" si="155"/>
        <v>29.999999999999982</v>
      </c>
      <c r="GL107" s="2">
        <f t="shared" si="156"/>
        <v>0.99579519204165001</v>
      </c>
      <c r="GM107" s="57">
        <f>GL107*'DEPRECATED - DT-Prelim Calcs'!$C$21/GG$2/'DEPRECATED - DT-Prelim Calcs'!$C$19/'DEPRECATED - DT-Prelim Calcs'!$C$18*3.39*'DEPRECATED - DT-Prelim Calcs'!$C$20</f>
        <v>25.773080821789936</v>
      </c>
      <c r="GN107" s="46">
        <f t="shared" si="157"/>
        <v>0</v>
      </c>
      <c r="GO107" s="57">
        <f>GM106*'DEPRECATED - DT-Prelim Calcs'!$C$11+GO106</f>
        <v>-697.42413552444975</v>
      </c>
      <c r="GP107" s="57">
        <f>GP106+0.5*GM107*'DEPRECATED - DT-Prelim Calcs'!$C$11^2+GO107*'DEPRECATED - DT-Prelim Calcs'!$C$11</f>
        <v>-143463.09416929173</v>
      </c>
      <c r="GQ107" s="57">
        <f>MIN('Drive Train'!$F$35-GK106*'DEPRECATED - DT-Prelim Calcs'!$C$21*'Drive Train'!$F$39,GQ106+GK$2)</f>
        <v>10.360000000000001</v>
      </c>
      <c r="GR107" s="57">
        <f>'Drive Train'!$F$35-GK107*'DEPRECATED - DT-Prelim Calcs'!$C$21*'Drive Train'!$F$39</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-164335.10502125928</v>
      </c>
      <c r="GX107" s="2">
        <f>('DEPRECATED - DT-Prelim Calcs'!$C$6*GV107-GW107)/('DEPRECATED - DT-Prelim Calcs'!$C$6*GV107)*'DEPRECATED - DT-Prelim Calcs'!$C$7*GV107</f>
        <v>76.274828801095111</v>
      </c>
      <c r="GY107" s="57">
        <f>GX107/'DEPRECATED - DT-Prelim Calcs'!$C$7*('DEPRECATED - DT-Prelim Calcs'!$C$8-'DEPRECATED - DT-Prelim Calcs'!$C$9)+'DEPRECATED - DT-Prelim Calcs'!$C$9</f>
        <v>4063.3060311952295</v>
      </c>
      <c r="GZ107" s="57">
        <f t="shared" si="115"/>
        <v>33.333333333333314</v>
      </c>
      <c r="HA107" s="2">
        <f t="shared" si="159"/>
        <v>0.99579519204165001</v>
      </c>
      <c r="HB107" s="57">
        <f>HA107*'DEPRECATED - DT-Prelim Calcs'!$C$21/GV$2/'DEPRECATED - DT-Prelim Calcs'!$C$19/'DEPRECATED - DT-Prelim Calcs'!$C$18*3.39*'DEPRECATED - DT-Prelim Calcs'!$C$20</f>
        <v>25.773080821789936</v>
      </c>
      <c r="HC107" s="46">
        <f t="shared" si="160"/>
        <v>0</v>
      </c>
      <c r="HD107" s="57">
        <f>HB106*'DEPRECATED - DT-Prelim Calcs'!$C$11+HD106</f>
        <v>-491.36600451573622</v>
      </c>
      <c r="HE107" s="57">
        <f>HE106+0.5*HB107*'DEPRECATED - DT-Prelim Calcs'!$C$11^2+HD107*'DEPRECATED - DT-Prelim Calcs'!$C$11</f>
        <v>-170428.03565173398</v>
      </c>
      <c r="HF107" s="57">
        <f>MIN('Drive Train'!$F$35-GZ106*'DEPRECATED - DT-Prelim Calcs'!$C$21*'Drive Train'!$F$39,HF106+GZ$2)</f>
        <v>10.133333333333335</v>
      </c>
      <c r="HG107" s="57">
        <f>'Drive Train'!$F$35-GZ107*'DEPRECATED - DT-Prelim Calcs'!$C$21*'Drive Train'!$F$39</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-214041.7403706199</v>
      </c>
      <c r="HM107" s="2">
        <f>('DEPRECATED - DT-Prelim Calcs'!$C$6*HK107-HL107)/('DEPRECATED - DT-Prelim Calcs'!$C$6*HK107)*'DEPRECATED - DT-Prelim Calcs'!$C$7*HK107</f>
        <v>98.706007906689749</v>
      </c>
      <c r="HN107" s="57">
        <f>HM107/'DEPRECATED - DT-Prelim Calcs'!$C$7*('DEPRECATED - DT-Prelim Calcs'!$C$8-'DEPRECATED - DT-Prelim Calcs'!$C$9)+'DEPRECATED - DT-Prelim Calcs'!$C$9</f>
        <v>5257.4638234142303</v>
      </c>
      <c r="HO107" s="57">
        <f t="shared" si="116"/>
        <v>36.66666666666665</v>
      </c>
      <c r="HP107" s="2">
        <f t="shared" si="162"/>
        <v>0.99579519204165001</v>
      </c>
      <c r="HQ107" s="57">
        <f>HP107*'DEPRECATED - DT-Prelim Calcs'!$C$21/HK$2/'DEPRECATED - DT-Prelim Calcs'!$C$19/'DEPRECATED - DT-Prelim Calcs'!$C$18*3.39*'DEPRECATED - DT-Prelim Calcs'!$C$20</f>
        <v>25.773080821789936</v>
      </c>
      <c r="HR107" s="46">
        <f t="shared" si="163"/>
        <v>0</v>
      </c>
      <c r="HS107" s="57">
        <f>HQ106*'DEPRECATED - DT-Prelim Calcs'!$C$11+HS106</f>
        <v>-654.63317688134225</v>
      </c>
      <c r="HT107" s="57">
        <f>HT106+0.5*HQ107*'DEPRECATED - DT-Prelim Calcs'!$C$11^2+HS107*'DEPRECATED - DT-Prelim Calcs'!$C$11</f>
        <v>-184082.4382041936</v>
      </c>
      <c r="HU107" s="57">
        <f>MIN('Drive Train'!$F$35-HO106*'DEPRECATED - DT-Prelim Calcs'!$C$21*'Drive Train'!$F$39,HU106+HO$2)</f>
        <v>9.9066666666666681</v>
      </c>
      <c r="HV107" s="57">
        <f>'Drive Train'!$F$35-HO107*'DEPRECATED - DT-Prelim Calcs'!$C$21*'Drive Train'!$F$39</f>
        <v>9.9066666666666681</v>
      </c>
      <c r="HW107" s="1">
        <f>IF(HT107&gt;='Drive Train'!$F$29,1,0)</f>
        <v>0</v>
      </c>
      <c r="HX107" s="57">
        <f t="shared" si="164"/>
        <v>40.740740740740726</v>
      </c>
      <c r="HY107" s="63">
        <f>HY106+'DEPRECATED - DT-Prelim Calcs'!$C$11</f>
        <v>412</v>
      </c>
      <c r="HZ107" s="2">
        <f>IJ107/'Drive Train'!$F$35</f>
        <v>0.78064516129032269</v>
      </c>
      <c r="IA107" s="46">
        <f>IH107*12*60/(PI() * 'Drive Train'!$F$15)/HZ$2*HZ107</f>
        <v>-305279.73596356931</v>
      </c>
      <c r="IB107" s="2">
        <f>('DEPRECATED - DT-Prelim Calcs'!$C$6*HZ107-IA107)/('DEPRECATED - DT-Prelim Calcs'!$C$6*HZ107)*'DEPRECATED - DT-Prelim Calcs'!$C$7*HZ107</f>
        <v>139.9159071224249</v>
      </c>
      <c r="IC107" s="57">
        <f>IB107/'DEPRECATED - DT-Prelim Calcs'!$C$7*('DEPRECATED - DT-Prelim Calcs'!$C$8-'DEPRECATED - DT-Prelim Calcs'!$C$9)+'DEPRECATED - DT-Prelim Calcs'!$C$9</f>
        <v>7451.3352214967281</v>
      </c>
      <c r="ID107" s="57">
        <f t="shared" si="117"/>
        <v>39.999999999999986</v>
      </c>
      <c r="IE107" s="2">
        <f t="shared" si="165"/>
        <v>0.99579519204165001</v>
      </c>
      <c r="IF107" s="57">
        <f>IE107*'DEPRECATED - DT-Prelim Calcs'!$C$21/HZ$2/'DEPRECATED - DT-Prelim Calcs'!$C$19/'DEPRECATED - DT-Prelim Calcs'!$C$18*3.39*'DEPRECATED - DT-Prelim Calcs'!$C$20</f>
        <v>25.773080821789936</v>
      </c>
      <c r="IG107" s="46">
        <f t="shared" si="166"/>
        <v>0</v>
      </c>
      <c r="IH107" s="57">
        <f>IF106*'DEPRECATED - DT-Prelim Calcs'!$C$11+IH106</f>
        <v>-955.54184089566991</v>
      </c>
      <c r="II107" s="57">
        <f>II106+0.5*IF107*'DEPRECATED - DT-Prelim Calcs'!$C$11^2+IH107*'DEPRECATED - DT-Prelim Calcs'!$C$11</f>
        <v>-213358.97806155385</v>
      </c>
      <c r="IJ107" s="57">
        <f>MIN('Drive Train'!$F$35-ID106*'DEPRECATED - DT-Prelim Calcs'!$C$21*'Drive Train'!$F$39,IJ106+ID$2)</f>
        <v>9.6800000000000015</v>
      </c>
      <c r="IK107" s="57">
        <f>'Drive Train'!$F$35-ID107*'DEPRECATED - DT-Prelim Calcs'!$C$21*'Drive Train'!$F$39</f>
        <v>9.6800000000000015</v>
      </c>
      <c r="IL107" s="1">
        <f>IF(II107&gt;='Drive Train'!$F$29,1,0)</f>
        <v>0</v>
      </c>
      <c r="IM107" s="57">
        <f t="shared" si="167"/>
        <v>44.444444444444429</v>
      </c>
      <c r="IN107" s="63">
        <f>IN106+'DEPRECATED - DT-Prelim Calcs'!$C$11</f>
        <v>412</v>
      </c>
      <c r="IO107" s="2">
        <f>IY107/'Drive Train'!$F$35</f>
        <v>3.3539333872967014</v>
      </c>
      <c r="IP107" s="46">
        <f>IW107*12*60/(PI() * 'Drive Train'!$F$15)/IO$2*IO107</f>
        <v>-1356504.1455673298</v>
      </c>
      <c r="IQ107" s="2">
        <f>('DEPRECATED - DT-Prelim Calcs'!$C$6*IO107-IP107)/('DEPRECATED - DT-Prelim Calcs'!$C$6*IO107)*'DEPRECATED - DT-Prelim Calcs'!$C$7*IO107</f>
        <v>621.43663627713079</v>
      </c>
      <c r="IR107" s="57">
        <f>IQ107/'DEPRECATED - DT-Prelim Calcs'!$C$7*('DEPRECATED - DT-Prelim Calcs'!$C$8-'DEPRECATED - DT-Prelim Calcs'!$C$9)+'DEPRECATED - DT-Prelim Calcs'!$C$9</f>
        <v>33085.820512180857</v>
      </c>
      <c r="IS107" s="57">
        <f t="shared" si="118"/>
        <v>43.333333333333321</v>
      </c>
      <c r="IT107" s="2">
        <f t="shared" si="168"/>
        <v>0.99579519204165001</v>
      </c>
      <c r="IU107" s="57">
        <f>IT107*'DEPRECATED - DT-Prelim Calcs'!$C$21/IO$2/'DEPRECATED - DT-Prelim Calcs'!$C$19/'DEPRECATED - DT-Prelim Calcs'!$C$18*3.39*'DEPRECATED - DT-Prelim Calcs'!$C$20</f>
        <v>25.773080821789936</v>
      </c>
      <c r="IV107" s="46">
        <f t="shared" si="169"/>
        <v>0</v>
      </c>
      <c r="IW107" s="57">
        <f>IU106*'DEPRECATED - DT-Prelim Calcs'!$C$11+IW106</f>
        <v>-988.26199844890073</v>
      </c>
      <c r="IX107" s="57">
        <f>IX106+0.5*IU107*'DEPRECATED - DT-Prelim Calcs'!$C$11^2+IW107*'DEPRECATED - DT-Prelim Calcs'!$C$11</f>
        <v>-181964.88388043147</v>
      </c>
      <c r="IY107" s="57">
        <f>MIN('Drive Train'!$F$35-IS106*'DEPRECATED - DT-Prelim Calcs'!$C$21*'Drive Train'!$F$39,IY106+IS$2)</f>
        <v>41.588774002479099</v>
      </c>
      <c r="IZ107" s="57">
        <f>'Drive Train'!$F$35-IS107*'DEPRECATED - DT-Prelim Calcs'!$C$21*'Drive Train'!$F$39</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-226265.70592124781</v>
      </c>
      <c r="JF107" s="2">
        <f>('DEPRECATED - DT-Prelim Calcs'!$C$6*JD107-JE107)/('DEPRECATED - DT-Prelim Calcs'!$C$6*JD107)*'DEPRECATED - DT-Prelim Calcs'!$C$7*JD107</f>
        <v>104.10100552387433</v>
      </c>
      <c r="JG107" s="57">
        <f>JF107/'DEPRECATED - DT-Prelim Calcs'!$C$7*('DEPRECATED - DT-Prelim Calcs'!$C$8-'DEPRECATED - DT-Prelim Calcs'!$C$9)+'DEPRECATED - DT-Prelim Calcs'!$C$9</f>
        <v>5544.6746924120653</v>
      </c>
      <c r="JH107" s="57">
        <f t="shared" si="119"/>
        <v>46.666666666666657</v>
      </c>
      <c r="JI107" s="2">
        <f t="shared" si="171"/>
        <v>0.99579519204165001</v>
      </c>
      <c r="JJ107" s="57">
        <f>JI107*'DEPRECATED - DT-Prelim Calcs'!$C$21/JD$2/'DEPRECATED - DT-Prelim Calcs'!$C$19/'DEPRECATED - DT-Prelim Calcs'!$C$18*3.39*'DEPRECATED - DT-Prelim Calcs'!$C$20</f>
        <v>25.773080821789936</v>
      </c>
      <c r="JK107" s="46">
        <f t="shared" si="172"/>
        <v>0</v>
      </c>
      <c r="JL107" s="57">
        <f>JJ106*'DEPRECATED - DT-Prelim Calcs'!$C$11+JL106</f>
        <v>-743.02083548885196</v>
      </c>
      <c r="JM107" s="57">
        <f>JM106+0.5*JJ107*'DEPRECATED - DT-Prelim Calcs'!$C$11^2+JL107*'DEPRECATED - DT-Prelim Calcs'!$C$11</f>
        <v>-210165.1852614122</v>
      </c>
      <c r="JN107" s="57">
        <f>MIN('Drive Train'!$F$35-JH106*'DEPRECATED - DT-Prelim Calcs'!$C$21*'Drive Train'!$F$39,JN106+JH$2)</f>
        <v>9.2266666666666666</v>
      </c>
      <c r="JO107" s="57">
        <f>'Drive Train'!$F$35-JH107*'DEPRECATED - DT-Prelim Calcs'!$C$21*'Drive Train'!$F$39</f>
        <v>9.2266666666666666</v>
      </c>
      <c r="JP107" s="1">
        <f>IF(JM107&gt;='Drive Train'!$F$29,1,0)</f>
        <v>0</v>
      </c>
      <c r="JQ107" s="57">
        <f>MIN(JG107,'DEPRECATED - DT-Prelim Calcs'!$C$10)*'DEPRECATED - DT-Prelim Calcs'!$C$11*1000/60/60</f>
        <v>103.33333333333333</v>
      </c>
      <c r="JR107" s="63">
        <f>JR106+'DEPRECATED - DT-Prelim Calcs'!$C$11</f>
        <v>412</v>
      </c>
      <c r="JS107" s="2">
        <f>KC107/'Drive Train'!$F$35</f>
        <v>0.72580645161290325</v>
      </c>
      <c r="JT107" s="46">
        <f>KA107*12*60/(PI() * 'Drive Train'!$F$15)/JS$2*JS107</f>
        <v>-296469.82268032781</v>
      </c>
      <c r="JU107" s="2">
        <f>('DEPRECATED - DT-Prelim Calcs'!$C$6*JS107-JT107)/('DEPRECATED - DT-Prelim Calcs'!$C$6*JS107)*'DEPRECATED - DT-Prelim Calcs'!$C$7*JS107</f>
        <v>135.80027659896686</v>
      </c>
      <c r="JV107" s="57">
        <f>JU107/'DEPRECATED - DT-Prelim Calcs'!$C$7*('DEPRECATED - DT-Prelim Calcs'!$C$8-'DEPRECATED - DT-Prelim Calcs'!$C$9)+'DEPRECATED - DT-Prelim Calcs'!$C$9</f>
        <v>7232.2333973640862</v>
      </c>
      <c r="JW107" s="57">
        <f t="shared" si="120"/>
        <v>49.999999999999993</v>
      </c>
      <c r="JX107" s="2">
        <f t="shared" si="173"/>
        <v>0.99579519204165001</v>
      </c>
      <c r="JY107" s="57">
        <f>JX107*'DEPRECATED - DT-Prelim Calcs'!$C$21/JS$2/'DEPRECATED - DT-Prelim Calcs'!$C$19/'DEPRECATED - DT-Prelim Calcs'!$C$18*3.39*'DEPRECATED - DT-Prelim Calcs'!$C$20</f>
        <v>25.773080821789936</v>
      </c>
      <c r="JZ107" s="46">
        <f t="shared" si="174"/>
        <v>0</v>
      </c>
      <c r="KA107" s="57">
        <f>JY106*'DEPRECATED - DT-Prelim Calcs'!$C$11+KA106</f>
        <v>-998.07935544078157</v>
      </c>
      <c r="KB107" s="57">
        <f>KB106+0.5*JY107*'DEPRECATED - DT-Prelim Calcs'!$C$11^2+KA107*'DEPRECATED - DT-Prelim Calcs'!$C$11</f>
        <v>-189379.35747781894</v>
      </c>
      <c r="KC107" s="57">
        <f>MIN('Drive Train'!$F$35-JW106*'DEPRECATED - DT-Prelim Calcs'!$C$21*'Drive Train'!$F$39,KC106+JW$2)</f>
        <v>9</v>
      </c>
      <c r="KD107" s="57">
        <f>'Drive Train'!$F$35-JW107*'DEPRECATED - DT-Prelim Calcs'!$C$21*'Drive Train'!$F$39</f>
        <v>9</v>
      </c>
      <c r="KE107" s="1">
        <f>IF(KB107&gt;='Drive Train'!$F$29,1,0)</f>
        <v>0</v>
      </c>
      <c r="KF107" s="57">
        <f>MIN(JV107,'DEPRECATED - DT-Prelim Calcs'!$C$10)*'DEPRECATED - DT-Prelim Calcs'!$C$11*1000/60/60</f>
        <v>103.33333333333333</v>
      </c>
      <c r="KG107" s="63">
        <f>KG106+'DEPRECATED - DT-Prelim Calcs'!$C$11</f>
        <v>412</v>
      </c>
      <c r="KH107" s="2">
        <f>KR107/'Drive Train'!$F$35</f>
        <v>0.7075268817204301</v>
      </c>
      <c r="KI107" s="46">
        <f>KP107*12*60/(PI() * 'Drive Train'!$F$15)/KH$2*KH107</f>
        <v>-2172.7144449933025</v>
      </c>
      <c r="KJ107" s="2">
        <f>('DEPRECATED - DT-Prelim Calcs'!$C$6*KH107-KI107)/('DEPRECATED - DT-Prelim Calcs'!$C$6*KH107)*'DEPRECATED - DT-Prelim Calcs'!$C$7*KH107</f>
        <v>2.6875491306186308</v>
      </c>
      <c r="KK107" s="57">
        <f>KJ107/'DEPRECATED - DT-Prelim Calcs'!$C$7*('DEPRECATED - DT-Prelim Calcs'!$C$8-'DEPRECATED - DT-Prelim Calcs'!$C$9)+'DEPRECATED - DT-Prelim Calcs'!$C$9</f>
        <v>145.77574832297523</v>
      </c>
      <c r="KL107" s="57">
        <f t="shared" si="121"/>
        <v>53.333333333333329</v>
      </c>
      <c r="KM107" s="2">
        <f t="shared" si="175"/>
        <v>0.99579519204165001</v>
      </c>
      <c r="KN107" s="57">
        <f>KM107*'DEPRECATED - DT-Prelim Calcs'!$C$21/KH$2/'DEPRECATED - DT-Prelim Calcs'!$C$19/'DEPRECATED - DT-Prelim Calcs'!$C$18*3.39*'DEPRECATED - DT-Prelim Calcs'!$C$20</f>
        <v>25.773080821789936</v>
      </c>
      <c r="KO107" s="46">
        <f t="shared" si="176"/>
        <v>0</v>
      </c>
      <c r="KP107" s="57">
        <f>KN106*'DEPRECATED - DT-Prelim Calcs'!$C$11+KP106</f>
        <v>-7.5035211312383296</v>
      </c>
      <c r="KQ107" s="57">
        <f>KQ106+0.5*KN107*'DEPRECATED - DT-Prelim Calcs'!$C$11^2+KP107*'DEPRECATED - DT-Prelim Calcs'!$C$11</f>
        <v>-210813.34577819941</v>
      </c>
      <c r="KR107" s="57">
        <f>MIN('Drive Train'!$F$35-KL106*'DEPRECATED - DT-Prelim Calcs'!$C$21*'Drive Train'!$F$39,KR106+KL$2)</f>
        <v>8.7733333333333334</v>
      </c>
      <c r="KS107" s="57">
        <f>'Drive Train'!$F$35-KL107*'DEPRECATED - DT-Prelim Calcs'!$C$21*'Drive Train'!$F$39</f>
        <v>8.7733333333333334</v>
      </c>
      <c r="KT107" s="1">
        <f>IF(KQ107&gt;='Drive Train'!$F$29,1,0)</f>
        <v>0</v>
      </c>
      <c r="KU107" s="57">
        <f>MIN(KK107,'DEPRECATED - DT-Prelim Calcs'!$C$10)*'DEPRECATED - DT-Prelim Calcs'!$C$11*1000/60/60</f>
        <v>103.33333333333333</v>
      </c>
      <c r="KV107" s="63">
        <f>KV106+'DEPRECATED - DT-Prelim Calcs'!$C$11</f>
        <v>412</v>
      </c>
      <c r="KW107" s="2">
        <f>LG107/'Drive Train'!$F$35</f>
        <v>0.68924731182795695</v>
      </c>
      <c r="KX107" s="46">
        <f>LE107*12*60/(PI() * 'Drive Train'!$F$15)/KW$2*KW107</f>
        <v>-67514.74453297467</v>
      </c>
      <c r="KY107" s="2">
        <f>('DEPRECATED - DT-Prelim Calcs'!$C$6*KW107-KX107)/('DEPRECATED - DT-Prelim Calcs'!$C$6*KW107)*'DEPRECATED - DT-Prelim Calcs'!$C$7*KW107</f>
        <v>32.188390772812873</v>
      </c>
      <c r="KZ107" s="57">
        <f>KY107/'DEPRECATED - DT-Prelim Calcs'!$C$7*('DEPRECATED - DT-Prelim Calcs'!$C$8-'DEPRECATED - DT-Prelim Calcs'!$C$9)+'DEPRECATED - DT-Prelim Calcs'!$C$9</f>
        <v>1716.2977328431089</v>
      </c>
      <c r="LA107" s="57">
        <f t="shared" si="122"/>
        <v>56.666666666666664</v>
      </c>
      <c r="LB107" s="2">
        <f t="shared" si="177"/>
        <v>0.99579519204165001</v>
      </c>
      <c r="LC107" s="57">
        <f>LB107*'DEPRECATED - DT-Prelim Calcs'!$C$21/KW$2/'DEPRECATED - DT-Prelim Calcs'!$C$19/'DEPRECATED - DT-Prelim Calcs'!$C$18*3.39*'DEPRECATED - DT-Prelim Calcs'!$C$20</f>
        <v>25.773080821789936</v>
      </c>
      <c r="LD107" s="46">
        <f t="shared" si="178"/>
        <v>0</v>
      </c>
      <c r="LE107" s="57">
        <f>LC106*'DEPRECATED - DT-Prelim Calcs'!$C$11+LE106</f>
        <v>-239.34753052070369</v>
      </c>
      <c r="LF107" s="57">
        <f>LF106+0.5*LC107*'DEPRECATED - DT-Prelim Calcs'!$C$11^2+LE107*'DEPRECATED - DT-Prelim Calcs'!$C$11</f>
        <v>-191228.94675831037</v>
      </c>
      <c r="LG107" s="57">
        <f>MIN('Drive Train'!$F$35-LA106*'DEPRECATED - DT-Prelim Calcs'!$C$21*'Drive Train'!$F$39,LG106+LA$2)</f>
        <v>8.5466666666666669</v>
      </c>
      <c r="LH107" s="57">
        <f>'Drive Train'!$F$35-LA107*'DEPRECATED - DT-Prelim Calcs'!$C$21*'Drive Train'!$F$39</f>
        <v>8.5466666666666669</v>
      </c>
      <c r="LI107" s="1">
        <f>IF(LF107&gt;='Drive Train'!$F$29,1,0)</f>
        <v>0</v>
      </c>
      <c r="LJ107" s="57">
        <f>MIN(KZ107,'DEPRECATED - DT-Prelim Calcs'!$C$10)*'DEPRECATED - DT-Prelim Calcs'!$C$11*1000/60/60</f>
        <v>103.33333333333333</v>
      </c>
      <c r="LK107" s="63">
        <f>LK106+'DEPRECATED - DT-Prelim Calcs'!$C$11</f>
        <v>412</v>
      </c>
      <c r="LL107" s="2">
        <f>LV107/'Drive Train'!$F$35</f>
        <v>0.67096774193548392</v>
      </c>
      <c r="LM107" s="46">
        <f>LT107*12*60/(PI() * 'Drive Train'!$F$15)/LL$2*LL107</f>
        <v>16885.78060773043</v>
      </c>
      <c r="LN107" s="2">
        <f>('DEPRECATED - DT-Prelim Calcs'!$C$6*LL107-LM107)/('DEPRECATED - DT-Prelim Calcs'!$C$6*LL107)*'DEPRECATED - DT-Prelim Calcs'!$C$7*LL107</f>
        <v>-6.0180017503089056</v>
      </c>
      <c r="LO107" s="57">
        <f>LN107/'DEPRECATED - DT-Prelim Calcs'!$C$7*('DEPRECATED - DT-Prelim Calcs'!$C$8-'DEPRECATED - DT-Prelim Calcs'!$C$9)+'DEPRECATED - DT-Prelim Calcs'!$C$9</f>
        <v>-317.67743757868578</v>
      </c>
      <c r="LP107" s="57">
        <f t="shared" si="123"/>
        <v>-317.67743757868578</v>
      </c>
      <c r="LQ107" s="2">
        <f t="shared" si="179"/>
        <v>-7.8604874289816244</v>
      </c>
      <c r="LR107" s="57">
        <f>LQ107*'DEPRECATED - DT-Prelim Calcs'!$C$21/LL$2/'DEPRECATED - DT-Prelim Calcs'!$C$19/'DEPRECATED - DT-Prelim Calcs'!$C$18*3.39*'DEPRECATED - DT-Prelim Calcs'!$C$20</f>
        <v>-203.44442253275483</v>
      </c>
      <c r="LS107" s="46">
        <f t="shared" si="180"/>
        <v>1</v>
      </c>
      <c r="LT107" s="57">
        <f>LR106*'DEPRECATED - DT-Prelim Calcs'!$C$11+LT106</f>
        <v>61.492890035792499</v>
      </c>
      <c r="LU107" s="57">
        <f>LU106+0.5*LR107*'DEPRECATED - DT-Prelim Calcs'!$C$11^2+LT107*'DEPRECATED - DT-Prelim Calcs'!$C$11</f>
        <v>-185525.19046332585</v>
      </c>
      <c r="LV107" s="57">
        <f>MIN('Drive Train'!$F$35-LP106*'DEPRECATED - DT-Prelim Calcs'!$C$21*'Drive Train'!$F$39,LV106+LP$2)</f>
        <v>8.32</v>
      </c>
      <c r="LW107" s="57">
        <f>'Drive Train'!$F$35-LP107*'DEPRECATED - DT-Prelim Calcs'!$C$21*'Drive Train'!$F$39</f>
        <v>34.002065755350635</v>
      </c>
      <c r="LX107" s="1">
        <f>IF(LU107&gt;='Drive Train'!$F$29,1,0)</f>
        <v>0</v>
      </c>
      <c r="LY107" s="57">
        <f>MIN(LO107,'DEPRECATED - DT-Prelim Calcs'!$C$10)*'DEPRECATED - DT-Prelim Calcs'!$C$11*1000/60/60</f>
        <v>-352.97493064298413</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Train'!$AA$49 + V107*(1-'Drive Train'!$AA$49))</f>
        <v>0</v>
      </c>
      <c r="W108" s="57">
        <f t="shared" si="96"/>
        <v>0</v>
      </c>
      <c r="X108" s="2">
        <f>MAX(MIN(IF(AND(AI107=1,AG108&lt;0),-1,1)*(W108-$C$9)/($C$8-$C$9)*$C$7-$C$29*AE108/T$2 -  AI107*$C$29/2,X$2),MAX(X$4:X107)*-1)</f>
        <v>-0.2458281045106315</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Train'!$F$39,AG107+W$2)-$C$3,IF(AE107-1&lt;=0,0,IF($C$32=Motors!$C$29,MAX(MAX(AG$4:AG107)*-1,AG107-W$2),MAX(0,MAX(AG$4:AG107)*-1,AG107-W$2))))</f>
        <v>0</v>
      </c>
      <c r="AH108" s="57">
        <f>'Drive Train'!$F$35-ABS(W108)*'DEPRECATED - DT-Prelim Calcs'!$C$21*'Drive Train'!$F$39</f>
        <v>12.4</v>
      </c>
      <c r="AI108" s="1">
        <f>IF(AJ108&gt;='Drive Train'!$F$29,1,0)</f>
        <v>1</v>
      </c>
      <c r="AJ108" s="57">
        <f>AJ107+0.5*Y108*'DEPRECATED - DT-Prelim Calcs'!$C$11^2+AE108*'DEPRECATED - DT-Prelim Calcs'!$C$11</f>
        <v>784.33981740885292</v>
      </c>
      <c r="AK108" s="57">
        <f t="shared" si="181"/>
        <v>0</v>
      </c>
      <c r="AL108" s="63">
        <f>AL107+'DEPRECATED - DT-Prelim Calcs'!$C$11</f>
        <v>416</v>
      </c>
      <c r="AM108" s="2">
        <f>AW108/'Drive Train'!$F$35</f>
        <v>0.88882649237108335</v>
      </c>
      <c r="AN108" s="46">
        <f>AU108*12*60/(PI() * 'Drive Train'!$F$15)/AM$2*AM108</f>
        <v>4007.413171685881</v>
      </c>
      <c r="AO108" s="2">
        <f>('DEPRECATED - DT-Prelim Calcs'!$C$6*AM108-AN108)/('DEPRECATED - DT-Prelim Calcs'!$C$6*AM108)*'DEPRECATED - DT-Prelim Calcs'!$C$7*AM108</f>
        <v>0.33008953071131397</v>
      </c>
      <c r="AP108" s="57">
        <f>AO108/'DEPRECATED - DT-Prelim Calcs'!$C$7*('DEPRECATED - DT-Prelim Calcs'!$C$8-'DEPRECATED - DT-Prelim Calcs'!$C$9)+'DEPRECATED - DT-Prelim Calcs'!$C$9</f>
        <v>20.272816095544226</v>
      </c>
      <c r="AQ108" s="57">
        <f t="shared" si="105"/>
        <v>20.272816095544226</v>
      </c>
      <c r="AR108" s="2">
        <f t="shared" si="125"/>
        <v>-1.4331702491432452E-11</v>
      </c>
      <c r="AS108" s="57">
        <f>AR108*'DEPRECATED - DT-Prelim Calcs'!$C$21/AM$2/'DEPRECATED - DT-Prelim Calcs'!$C$19/'DEPRECATED - DT-Prelim Calcs'!$C$18*3.39*'DEPRECATED - DT-Prelim Calcs'!$C$20</f>
        <v>-1.0386091063876566E-10</v>
      </c>
      <c r="AT108" s="46">
        <f t="shared" si="126"/>
        <v>0</v>
      </c>
      <c r="AU108" s="57">
        <f>AS107*'DEPRECATED - DT-Prelim Calcs'!$C$11+AU107</f>
        <v>39.345448709075235</v>
      </c>
      <c r="AV108" s="57">
        <f>AV107+0.5*AS108*'DEPRECATED - DT-Prelim Calcs'!$C$11^2+AU108*'DEPRECATED - DT-Prelim Calcs'!$C$11</f>
        <v>16324.907487094448</v>
      </c>
      <c r="AW108" s="57">
        <f>MIN('Drive Train'!$F$35-AQ107*'DEPRECATED - DT-Prelim Calcs'!$C$21*'Drive Train'!$F$39,AW107+AQ$2)</f>
        <v>11.021448505401434</v>
      </c>
      <c r="AX108" s="57">
        <f>'Drive Train'!$F$35-AQ108*'DEPRECATED - DT-Prelim Calcs'!$C$21*'Drive Train'!$F$39</f>
        <v>11.021448505502994</v>
      </c>
      <c r="AY108" s="1">
        <f>IF(AV108&gt;='Drive Train'!$F$29,1,0)</f>
        <v>1</v>
      </c>
      <c r="AZ108" s="57">
        <f t="shared" si="127"/>
        <v>22.525351217271361</v>
      </c>
      <c r="BA108" s="63">
        <f>BA107+'DEPRECATED - DT-Prelim Calcs'!$C$11</f>
        <v>416</v>
      </c>
      <c r="BB108" s="2">
        <f>BL108/'Drive Train'!$F$35</f>
        <v>0.48999999999999994</v>
      </c>
      <c r="BC108" s="46">
        <f>BJ108*12*60/(PI() * 'Drive Train'!$F$15)/BB$2*BB108</f>
        <v>5110.3495910527454</v>
      </c>
      <c r="BD108" s="2">
        <f>('DEPRECATED - DT-Prelim Calcs'!$C$6*BB108-BC108)/('DEPRECATED - DT-Prelim Calcs'!$C$6*BB108)*'DEPRECATED - DT-Prelim Calcs'!$C$7*BB108</f>
        <v>-1.1297833985810726</v>
      </c>
      <c r="BE108" s="57">
        <f>BD108/'DEPRECATED - DT-Prelim Calcs'!$C$7*('DEPRECATED - DT-Prelim Calcs'!$C$8-'DEPRECATED - DT-Prelim Calcs'!$C$9)+'DEPRECATED - DT-Prelim Calcs'!$C$9</f>
        <v>-57.445730306203991</v>
      </c>
      <c r="BF108" s="57">
        <f t="shared" si="106"/>
        <v>-57.445730306203991</v>
      </c>
      <c r="BG108" s="2">
        <f t="shared" si="128"/>
        <v>-1.8933363324154451</v>
      </c>
      <c r="BH108" s="57">
        <f>BG108*'DEPRECATED - DT-Prelim Calcs'!$C$21/BB$2/'DEPRECATED - DT-Prelim Calcs'!$C$19/'DEPRECATED - DT-Prelim Calcs'!$C$18*3.39*'DEPRECATED - DT-Prelim Calcs'!$C$20</f>
        <v>-19.819055495402441</v>
      </c>
      <c r="BI108" s="46">
        <f t="shared" si="129"/>
        <v>1</v>
      </c>
      <c r="BJ108" s="57">
        <f>BH107*'DEPRECATED - DT-Prelim Calcs'!$C$11+BJ107</f>
        <v>63.008778385113473</v>
      </c>
      <c r="BK108" s="57">
        <f>BK107+0.5*BH108*'DEPRECATED - DT-Prelim Calcs'!$C$11^2+BJ108*'DEPRECATED - DT-Prelim Calcs'!$C$11</f>
        <v>9753.8236990246769</v>
      </c>
      <c r="BL108" s="57">
        <f>MIN('Drive Train'!$F$35-BF107*'DEPRECATED - DT-Prelim Calcs'!$C$21*'Drive Train'!$F$39,BL107+BF$2)</f>
        <v>6.0759999999999996</v>
      </c>
      <c r="BM108" s="57">
        <f>'Drive Train'!$F$35-BF108*'DEPRECATED - DT-Prelim Calcs'!$C$21*'Drive Train'!$F$39</f>
        <v>16.306309660821871</v>
      </c>
      <c r="BN108" s="1">
        <f>IF(BK108&gt;='Drive Train'!$F$29,1,0)</f>
        <v>1</v>
      </c>
      <c r="BO108" s="57">
        <f t="shared" si="130"/>
        <v>-63.828589229115551</v>
      </c>
      <c r="BP108" s="63">
        <f>BP107+'DEPRECATED - DT-Prelim Calcs'!$C$11</f>
        <v>416</v>
      </c>
      <c r="BQ108" s="2">
        <f>CA108/'Drive Train'!$F$35</f>
        <v>1.885960319609741</v>
      </c>
      <c r="BR108" s="46">
        <f>BY108*12*60/(PI() * 'Drive Train'!$F$15)/BQ$2*BQ108</f>
        <v>-64159.842748491064</v>
      </c>
      <c r="BS108" s="2">
        <f>('DEPRECATED - DT-Prelim Calcs'!$C$6*BQ108-BR108)/('DEPRECATED - DT-Prelim Calcs'!$C$6*BQ108)*'DEPRECATED - DT-Prelim Calcs'!$C$7*BQ108</f>
        <v>33.555524787494647</v>
      </c>
      <c r="BT108" s="57">
        <f>BS108/'DEPRECATED - DT-Prelim Calcs'!$C$7*('DEPRECATED - DT-Prelim Calcs'!$C$8-'DEPRECATED - DT-Prelim Calcs'!$C$9)+'DEPRECATED - DT-Prelim Calcs'!$C$9</f>
        <v>1789.0791826703583</v>
      </c>
      <c r="BU108" s="57">
        <f t="shared" si="107"/>
        <v>93</v>
      </c>
      <c r="BV108" s="2">
        <f t="shared" si="131"/>
        <v>1.8828060353728675</v>
      </c>
      <c r="BW108" s="57">
        <f>BV108*'DEPRECATED - DT-Prelim Calcs'!$C$21/BQ$2/'DEPRECATED - DT-Prelim Calcs'!$C$19/'DEPRECATED - DT-Prelim Calcs'!$C$18*3.39*'DEPRECATED - DT-Prelim Calcs'!$C$20</f>
        <v>25.773080821789936</v>
      </c>
      <c r="BX108" s="46">
        <f t="shared" si="132"/>
        <v>0</v>
      </c>
      <c r="BY108" s="57">
        <f>BW107*'DEPRECATED - DT-Prelim Calcs'!$C$11+BY107</f>
        <v>-157.17074068963169</v>
      </c>
      <c r="BZ108" s="57">
        <f>BZ107+0.5*BW108*'DEPRECATED - DT-Prelim Calcs'!$C$11^2+BY108*'DEPRECATED - DT-Prelim Calcs'!$C$11</f>
        <v>-8059.5010503099811</v>
      </c>
      <c r="CA108" s="57">
        <f>MIN('Drive Train'!$F$35-BU107*'DEPRECATED - DT-Prelim Calcs'!$C$21*'Drive Train'!$F$39,CA107+BU$2)</f>
        <v>23.38590796316079</v>
      </c>
      <c r="CB108" s="57">
        <f>'Drive Train'!$F$35-BU108*'DEPRECATED - DT-Prelim Calcs'!$C$21*'Drive Train'!$F$39</f>
        <v>6.0759999999999996</v>
      </c>
      <c r="CC108" s="1">
        <f>IF(BZ108&gt;='Drive Train'!$F$29,1,0)</f>
        <v>0</v>
      </c>
      <c r="CD108" s="57">
        <f t="shared" si="133"/>
        <v>103.33333333333333</v>
      </c>
      <c r="CE108" s="63">
        <f>CE107+'DEPRECATED - DT-Prelim Calcs'!$C$11</f>
        <v>416</v>
      </c>
      <c r="CF108" s="2">
        <f>CP108/'Drive Train'!$F$35</f>
        <v>0.48999999999999994</v>
      </c>
      <c r="CG108" s="46">
        <f>CN108*12*60/(PI() * 'Drive Train'!$F$15)/CF$2*CF108</f>
        <v>10849.764734455903</v>
      </c>
      <c r="CH108" s="2">
        <f>('DEPRECATED - DT-Prelim Calcs'!$C$6*CF108-CG108)/('DEPRECATED - DT-Prelim Calcs'!$C$6*CF108)*'DEPRECATED - DT-Prelim Calcs'!$C$7*CF108</f>
        <v>-3.7249035666113937</v>
      </c>
      <c r="CI108" s="57">
        <f>CH108/'DEPRECATED - DT-Prelim Calcs'!$C$7*('DEPRECATED - DT-Prelim Calcs'!$C$8-'DEPRECATED - DT-Prelim Calcs'!$C$9)+'DEPRECATED - DT-Prelim Calcs'!$C$9</f>
        <v>-195.60088282001738</v>
      </c>
      <c r="CJ108" s="57">
        <f t="shared" si="108"/>
        <v>-195.60088282001738</v>
      </c>
      <c r="CK108" s="2">
        <f t="shared" si="134"/>
        <v>-5.3460000389370599</v>
      </c>
      <c r="CL108" s="57">
        <f>CK108*'DEPRECATED - DT-Prelim Calcs'!$C$21/CF$2/'DEPRECATED - DT-Prelim Calcs'!$C$19/'DEPRECATED - DT-Prelim Calcs'!$C$18*3.39*'DEPRECATED - DT-Prelim Calcs'!$C$20</f>
        <v>-90.398262838524872</v>
      </c>
      <c r="CM108" s="46">
        <f t="shared" si="135"/>
        <v>1</v>
      </c>
      <c r="CN108" s="57">
        <f>CL107*'DEPRECATED - DT-Prelim Calcs'!$C$11+CN107</f>
        <v>82.812296362838396</v>
      </c>
      <c r="CO108" s="57">
        <f>CO107+0.5*CL108*'DEPRECATED - DT-Prelim Calcs'!$C$11^2+CN108*'DEPRECATED - DT-Prelim Calcs'!$C$11</f>
        <v>-28878.027517217492</v>
      </c>
      <c r="CP108" s="57">
        <f>MIN('Drive Train'!$F$35-CJ107*'DEPRECATED - DT-Prelim Calcs'!$C$21*'Drive Train'!$F$39,CP107+CJ$2)</f>
        <v>6.0759999999999996</v>
      </c>
      <c r="CQ108" s="57">
        <f>'Drive Train'!$F$35-CJ108*'DEPRECATED - DT-Prelim Calcs'!$C$21*'Drive Train'!$F$39</f>
        <v>25.700860031761181</v>
      </c>
      <c r="CR108" s="1">
        <f>IF(CO108&gt;='Drive Train'!$F$29,1,0)</f>
        <v>0</v>
      </c>
      <c r="CS108" s="57">
        <f t="shared" si="136"/>
        <v>-217.33431424446374</v>
      </c>
      <c r="CT108" s="63">
        <f>CT107+'DEPRECATED - DT-Prelim Calcs'!$C$11</f>
        <v>416</v>
      </c>
      <c r="CU108" s="2">
        <f>DE108/'Drive Train'!$F$35</f>
        <v>0.48999999999999994</v>
      </c>
      <c r="CV108" s="46">
        <f>DC108*12*60/(PI() * 'Drive Train'!$F$15)/CU$2*CU108</f>
        <v>1952.9757392386725</v>
      </c>
      <c r="CW108" s="2">
        <f>('DEPRECATED - DT-Prelim Calcs'!$C$6*CU108-CV108)/('DEPRECATED - DT-Prelim Calcs'!$C$6*CU108)*'DEPRECATED - DT-Prelim Calcs'!$C$7*CU108</f>
        <v>0.29784717981891162</v>
      </c>
      <c r="CX108" s="57">
        <f>CW108/'DEPRECATED - DT-Prelim Calcs'!$C$7*('DEPRECATED - DT-Prelim Calcs'!$C$8-'DEPRECATED - DT-Prelim Calcs'!$C$9)+'DEPRECATED - DT-Prelim Calcs'!$C$9</f>
        <v>18.556345714010938</v>
      </c>
      <c r="CY108" s="57">
        <f t="shared" si="109"/>
        <v>18.556345714010938</v>
      </c>
      <c r="CZ108" s="2">
        <f t="shared" si="137"/>
        <v>6.047112360933693E-3</v>
      </c>
      <c r="DA108" s="57">
        <f>CZ108*'DEPRECATED - DT-Prelim Calcs'!$C$21/CU$2/'DEPRECATED - DT-Prelim Calcs'!$C$19/'DEPRECATED - DT-Prelim Calcs'!$C$18*3.39*'DEPRECATED - DT-Prelim Calcs'!$C$20</f>
        <v>0.12173063274640515</v>
      </c>
      <c r="DB108" s="46">
        <f t="shared" si="138"/>
        <v>0</v>
      </c>
      <c r="DC108" s="57">
        <f>DA107*'DEPRECATED - DT-Prelim Calcs'!$C$11+DC107</f>
        <v>12.521335173533288</v>
      </c>
      <c r="DD108" s="57">
        <f>DD107+0.5*DA108*'DEPRECATED - DT-Prelim Calcs'!$C$11^2+DC108*'DEPRECATED - DT-Prelim Calcs'!$C$11</f>
        <v>-56959.173917927736</v>
      </c>
      <c r="DE108" s="57">
        <f>MIN('Drive Train'!$F$35-CY107*'DEPRECATED - DT-Prelim Calcs'!$C$21*'Drive Train'!$F$39,DE107+CY$2)</f>
        <v>6.0759999999999996</v>
      </c>
      <c r="DF108" s="57">
        <f>'Drive Train'!$F$35-CY108*'DEPRECATED - DT-Prelim Calcs'!$C$21*'Drive Train'!$F$39</f>
        <v>11.138168491447257</v>
      </c>
      <c r="DG108" s="1">
        <f>IF(DD108&gt;='Drive Train'!$F$29,1,0)</f>
        <v>0</v>
      </c>
      <c r="DH108" s="57">
        <f t="shared" si="139"/>
        <v>20.618161904456599</v>
      </c>
      <c r="DI108" s="63">
        <f>DI107+'DEPRECATED - DT-Prelim Calcs'!$C$11</f>
        <v>416</v>
      </c>
      <c r="DJ108" s="2">
        <f>DT108/'Drive Train'!$F$35</f>
        <v>0.48999999999999994</v>
      </c>
      <c r="DK108" s="46">
        <f>DR108*12*60/(PI() * 'Drive Train'!$F$15)/DJ$2*DJ108</f>
        <v>-62843.222357520455</v>
      </c>
      <c r="DL108" s="2">
        <f>('DEPRECATED - DT-Prelim Calcs'!$C$6*DJ108-DK108)/('DEPRECATED - DT-Prelim Calcs'!$C$6*DJ108)*'DEPRECATED - DT-Prelim Calcs'!$C$7*DJ108</f>
        <v>29.595940503119003</v>
      </c>
      <c r="DM108" s="57">
        <f>DL108/'DEPRECATED - DT-Prelim Calcs'!$C$7*('DEPRECATED - DT-Prelim Calcs'!$C$8-'DEPRECATED - DT-Prelim Calcs'!$C$9)+'DEPRECATED - DT-Prelim Calcs'!$C$9</f>
        <v>1578.2847164108582</v>
      </c>
      <c r="DN108" s="57">
        <f t="shared" si="110"/>
        <v>93</v>
      </c>
      <c r="DO108" s="2">
        <f t="shared" si="140"/>
        <v>1.1037138828047846</v>
      </c>
      <c r="DP108" s="57">
        <f>DO108*'DEPRECATED - DT-Prelim Calcs'!$C$21/DJ$2/'DEPRECATED - DT-Prelim Calcs'!$C$19/'DEPRECATED - DT-Prelim Calcs'!$C$18*3.39*'DEPRECATED - DT-Prelim Calcs'!$C$20</f>
        <v>25.773080821789936</v>
      </c>
      <c r="DQ108" s="46">
        <f t="shared" si="141"/>
        <v>0</v>
      </c>
      <c r="DR108" s="57">
        <f>DP107*'DEPRECATED - DT-Prelim Calcs'!$C$11+DR107</f>
        <v>-347.33955961698837</v>
      </c>
      <c r="DS108" s="57">
        <f>DS107+0.5*DP108*'DEPRECATED - DT-Prelim Calcs'!$C$11^2+DR108*'DEPRECATED - DT-Prelim Calcs'!$C$11</f>
        <v>-121177.57106232963</v>
      </c>
      <c r="DT108" s="57">
        <f>MIN('Drive Train'!$F$35-DN107*'DEPRECATED - DT-Prelim Calcs'!$C$21*'Drive Train'!$F$39,DT107+DN$2)</f>
        <v>6.0759999999999996</v>
      </c>
      <c r="DU108" s="57">
        <f>'Drive Train'!$F$35-DN108*'DEPRECATED - DT-Prelim Calcs'!$C$21*'Drive Train'!$F$39</f>
        <v>6.0759999999999996</v>
      </c>
      <c r="DV108" s="1">
        <f>IF(DS108&gt;='Drive Train'!$F$29,1,0)</f>
        <v>0</v>
      </c>
      <c r="DW108" s="57">
        <f t="shared" si="142"/>
        <v>103.33333333333333</v>
      </c>
      <c r="DX108" s="63">
        <f>DX107+'DEPRECATED - DT-Prelim Calcs'!$C$11</f>
        <v>416</v>
      </c>
      <c r="DY108" s="2">
        <f>EI108/'Drive Train'!$F$35</f>
        <v>0.48999999999999994</v>
      </c>
      <c r="DZ108" s="46">
        <f>EG108*12*60/(PI() * 'Drive Train'!$F$15)/DY$2*DY108</f>
        <v>-217367.1412431701</v>
      </c>
      <c r="EA108" s="2">
        <f>('DEPRECATED - DT-Prelim Calcs'!$C$6*DY108-DZ108)/('DEPRECATED - DT-Prelim Calcs'!$C$6*DY108)*'DEPRECATED - DT-Prelim Calcs'!$C$7*DY108</f>
        <v>99.465104577118183</v>
      </c>
      <c r="EB108" s="57">
        <f>EA108/'DEPRECATED - DT-Prelim Calcs'!$C$7*('DEPRECATED - DT-Prelim Calcs'!$C$8-'DEPRECATED - DT-Prelim Calcs'!$C$9)+'DEPRECATED - DT-Prelim Calcs'!$C$9</f>
        <v>5297.8754843337192</v>
      </c>
      <c r="EC108" s="57">
        <f t="shared" si="111"/>
        <v>93</v>
      </c>
      <c r="ED108" s="2">
        <f t="shared" si="143"/>
        <v>0.96993038185874991</v>
      </c>
      <c r="EE108" s="57">
        <f>ED108*'DEPRECATED - DT-Prelim Calcs'!$C$21/DY$2/'DEPRECATED - DT-Prelim Calcs'!$C$19/'DEPRECATED - DT-Prelim Calcs'!$C$18*3.39*'DEPRECATED - DT-Prelim Calcs'!$C$20</f>
        <v>25.773080821789936</v>
      </c>
      <c r="EF108" s="46">
        <f t="shared" si="144"/>
        <v>0</v>
      </c>
      <c r="EG108" s="57">
        <f>EE107*'DEPRECATED - DT-Prelim Calcs'!$C$11+EG107</f>
        <v>-1055.7807885920815</v>
      </c>
      <c r="EH108" s="57">
        <f>EH107+0.5*EE108*'DEPRECATED - DT-Prelim Calcs'!$C$11^2+EG108*'DEPRECATED - DT-Prelim Calcs'!$C$11</f>
        <v>-188363.68305515501</v>
      </c>
      <c r="EI108" s="57">
        <f>MIN('Drive Train'!$F$35-EC107*'DEPRECATED - DT-Prelim Calcs'!$C$21*'Drive Train'!$F$39,EI107+EC$2)</f>
        <v>6.0759999999999996</v>
      </c>
      <c r="EJ108" s="57">
        <f>'Drive Train'!$F$35-EC108*'DEPRECATED - DT-Prelim Calcs'!$C$21*'Drive Train'!$F$39</f>
        <v>6.0759999999999996</v>
      </c>
      <c r="EK108" s="1">
        <f>IF(EH108&gt;='Drive Train'!$F$29,1,0)</f>
        <v>0</v>
      </c>
      <c r="EL108" s="57">
        <f t="shared" si="145"/>
        <v>103.33333333333333</v>
      </c>
      <c r="EM108" s="63">
        <f>EM107+'DEPRECATED - DT-Prelim Calcs'!$C$11</f>
        <v>416</v>
      </c>
      <c r="EN108" s="2">
        <f>EX108/'Drive Train'!$F$35</f>
        <v>0.48999999999999994</v>
      </c>
      <c r="EO108" s="46">
        <f>EV108*12*60/(PI() * 'Drive Train'!$F$15)/EN$2*EN108</f>
        <v>-54734.458143295604</v>
      </c>
      <c r="EP108" s="2">
        <f>('DEPRECATED - DT-Prelim Calcs'!$C$6*EN108-EO108)/('DEPRECATED - DT-Prelim Calcs'!$C$6*EN108)*'DEPRECATED - DT-Prelim Calcs'!$C$7*EN108</f>
        <v>25.929501149219959</v>
      </c>
      <c r="EQ108" s="57">
        <f>EP108/'DEPRECATED - DT-Prelim Calcs'!$C$7*('DEPRECATED - DT-Prelim Calcs'!$C$8-'DEPRECATED - DT-Prelim Calcs'!$C$9)+'DEPRECATED - DT-Prelim Calcs'!$C$9</f>
        <v>1383.0962644999672</v>
      </c>
      <c r="ER108" s="57">
        <f t="shared" si="112"/>
        <v>93</v>
      </c>
      <c r="ES108" s="2">
        <f t="shared" si="146"/>
        <v>0.86507304327942547</v>
      </c>
      <c r="ET108" s="57">
        <f>ES108*'DEPRECATED - DT-Prelim Calcs'!$C$21/EN$2/'DEPRECATED - DT-Prelim Calcs'!$C$19/'DEPRECATED - DT-Prelim Calcs'!$C$18*3.39*'DEPRECATED - DT-Prelim Calcs'!$C$20</f>
        <v>25.773080821789936</v>
      </c>
      <c r="EU108" s="46">
        <f t="shared" si="147"/>
        <v>0</v>
      </c>
      <c r="EV108" s="57">
        <f>ET107*'DEPRECATED - DT-Prelim Calcs'!$C$11+EV107</f>
        <v>-237.11165416601693</v>
      </c>
      <c r="EW108" s="57">
        <f>EW107+0.5*ET108*'DEPRECATED - DT-Prelim Calcs'!$C$11^2+EV108*'DEPRECATED - DT-Prelim Calcs'!$C$11</f>
        <v>-210173.86505863239</v>
      </c>
      <c r="EX108" s="57">
        <f>MIN('Drive Train'!$F$35-ER107*'DEPRECATED - DT-Prelim Calcs'!$C$21*'Drive Train'!$F$39,EX107+ER$2)</f>
        <v>6.0759999999999996</v>
      </c>
      <c r="EY108" s="57">
        <f>'Drive Train'!$F$35-ER108*'DEPRECATED - DT-Prelim Calcs'!$C$21*'Drive Train'!$F$39</f>
        <v>6.0759999999999996</v>
      </c>
      <c r="EZ108" s="1">
        <f>IF(EW108&gt;='Drive Train'!$F$29,1,0)</f>
        <v>0</v>
      </c>
      <c r="FA108" s="57">
        <f t="shared" si="148"/>
        <v>103.33333333333333</v>
      </c>
      <c r="FB108" s="63">
        <f>FB107+'DEPRECATED - DT-Prelim Calcs'!$C$11</f>
        <v>416</v>
      </c>
      <c r="FC108" s="2">
        <f>FM108/'Drive Train'!$F$35</f>
        <v>0.48999999999999994</v>
      </c>
      <c r="FD108" s="46">
        <f>FK108*12*60/(PI() * 'Drive Train'!$F$15)/FC$2*FC108</f>
        <v>-3532.5964079559926</v>
      </c>
      <c r="FE108" s="2">
        <f>('DEPRECATED - DT-Prelim Calcs'!$C$6*FC108-FD108)/('DEPRECATED - DT-Prelim Calcs'!$C$6*FC108)*'DEPRECATED - DT-Prelim Calcs'!$C$7*FC108</f>
        <v>2.7781903082877939</v>
      </c>
      <c r="FF108" s="57">
        <f>FE108/'DEPRECATED - DT-Prelim Calcs'!$C$7*('DEPRECATED - DT-Prelim Calcs'!$C$8-'DEPRECATED - DT-Prelim Calcs'!$C$9)+'DEPRECATED - DT-Prelim Calcs'!$C$9</f>
        <v>150.60116869432531</v>
      </c>
      <c r="FG108" s="57">
        <f t="shared" si="113"/>
        <v>93</v>
      </c>
      <c r="FH108" s="2">
        <f t="shared" si="149"/>
        <v>0.78067567320338405</v>
      </c>
      <c r="FI108" s="57">
        <f>FH108*'DEPRECATED - DT-Prelim Calcs'!$C$21/FC$2/'DEPRECATED - DT-Prelim Calcs'!$C$19/'DEPRECATED - DT-Prelim Calcs'!$C$18*3.39*'DEPRECATED - DT-Prelim Calcs'!$C$20</f>
        <v>25.773080821789936</v>
      </c>
      <c r="FJ108" s="46">
        <f t="shared" si="150"/>
        <v>0</v>
      </c>
      <c r="FK108" s="57">
        <f>FI107*'DEPRECATED - DT-Prelim Calcs'!$C$11+FK107</f>
        <v>-13.810327181846986</v>
      </c>
      <c r="FL108" s="57">
        <f>FL107+0.5*FI108*'DEPRECATED - DT-Prelim Calcs'!$C$11^2+FK108*'DEPRECATED - DT-Prelim Calcs'!$C$11</f>
        <v>-263154.51272761612</v>
      </c>
      <c r="FM108" s="57">
        <f>MIN('Drive Train'!$F$35-FG107*'DEPRECATED - DT-Prelim Calcs'!$C$21*'Drive Train'!$F$39,FM107+FG$2)</f>
        <v>6.0759999999999996</v>
      </c>
      <c r="FN108" s="57">
        <f>'Drive Train'!$F$35-FG108*'DEPRECATED - DT-Prelim Calcs'!$C$21*'Drive Train'!$F$39</f>
        <v>6.0759999999999996</v>
      </c>
      <c r="FO108" s="1">
        <f>IF(FL108&gt;='Drive Train'!$F$29,1,0)</f>
        <v>0</v>
      </c>
      <c r="FP108" s="57">
        <f t="shared" si="151"/>
        <v>103.33333333333333</v>
      </c>
      <c r="FQ108" s="63">
        <f>FQ107+'DEPRECATED - DT-Prelim Calcs'!$C$11</f>
        <v>416</v>
      </c>
      <c r="FR108" s="2">
        <f>GB108/'Drive Train'!$F$35</f>
        <v>0.48999999999999994</v>
      </c>
      <c r="FS108" s="46">
        <f>FZ108*12*60/(PI() * 'Drive Train'!$F$15)/FR$2*FR108</f>
        <v>-77181.417463183388</v>
      </c>
      <c r="FT108" s="2">
        <f>('DEPRECATED - DT-Prelim Calcs'!$C$6*FR108-FS108)/('DEPRECATED - DT-Prelim Calcs'!$C$6*FR108)*'DEPRECATED - DT-Prelim Calcs'!$C$7*FR108</f>
        <v>36.079064368906558</v>
      </c>
      <c r="FU108" s="57">
        <f>FT108/'DEPRECATED - DT-Prelim Calcs'!$C$7*('DEPRECATED - DT-Prelim Calcs'!$C$8-'DEPRECATED - DT-Prelim Calcs'!$C$9)+'DEPRECATED - DT-Prelim Calcs'!$C$9</f>
        <v>1923.4236342451086</v>
      </c>
      <c r="FV108" s="57">
        <f t="shared" si="114"/>
        <v>93</v>
      </c>
      <c r="FW108" s="2">
        <f t="shared" si="152"/>
        <v>0.7112822800297498</v>
      </c>
      <c r="FX108" s="57">
        <f>FW108*'DEPRECATED - DT-Prelim Calcs'!$C$21/FR$2/'DEPRECATED - DT-Prelim Calcs'!$C$19/'DEPRECATED - DT-Prelim Calcs'!$C$18*3.39*'DEPRECATED - DT-Prelim Calcs'!$C$20</f>
        <v>25.773080821789936</v>
      </c>
      <c r="FY108" s="46">
        <f t="shared" si="153"/>
        <v>0</v>
      </c>
      <c r="FZ108" s="57">
        <f>FX107*'DEPRECATED - DT-Prelim Calcs'!$C$11+FZ107</f>
        <v>-274.91221552832644</v>
      </c>
      <c r="GA108" s="57">
        <f>GA107+0.5*FX108*'DEPRECATED - DT-Prelim Calcs'!$C$11^2+FZ108*'DEPRECATED - DT-Prelim Calcs'!$C$11</f>
        <v>-309116.5729702097</v>
      </c>
      <c r="GB108" s="57">
        <f>MIN('Drive Train'!$F$35-FV107*'DEPRECATED - DT-Prelim Calcs'!$C$21*'Drive Train'!$F$39,GB107+FV$2)</f>
        <v>6.0759999999999996</v>
      </c>
      <c r="GC108" s="57">
        <f>'Drive Train'!$F$35-FV108*'DEPRECATED - DT-Prelim Calcs'!$C$21*'Drive Train'!$F$39</f>
        <v>6.0759999999999996</v>
      </c>
      <c r="GD108" s="1">
        <f>IF(GA108&gt;='Drive Train'!$F$29,1,0)</f>
        <v>0</v>
      </c>
      <c r="GE108" s="57">
        <f t="shared" si="154"/>
        <v>103.33333333333333</v>
      </c>
      <c r="GF108" s="63">
        <f>GF107+'DEPRECATED - DT-Prelim Calcs'!$C$11</f>
        <v>416</v>
      </c>
      <c r="GG108" s="2">
        <f>GQ108/'Drive Train'!$F$35</f>
        <v>0.83548387096774201</v>
      </c>
      <c r="GH108" s="46">
        <f>GO108*12*60/(PI() * 'Drive Train'!$F$15)/GG$2*GG108</f>
        <v>-203217.75249155829</v>
      </c>
      <c r="GI108" s="2">
        <f>('DEPRECATED - DT-Prelim Calcs'!$C$6*GG108-GH108)/('DEPRECATED - DT-Prelim Calcs'!$C$6*GG108)*'DEPRECATED - DT-Prelim Calcs'!$C$7*GG108</f>
        <v>93.899967067992009</v>
      </c>
      <c r="GJ108" s="57">
        <f>GI108/'DEPRECATED - DT-Prelim Calcs'!$C$7*('DEPRECATED - DT-Prelim Calcs'!$C$8-'DEPRECATED - DT-Prelim Calcs'!$C$9)+'DEPRECATED - DT-Prelim Calcs'!$C$9</f>
        <v>5001.6069605076236</v>
      </c>
      <c r="GK108" s="57">
        <f t="shared" si="155"/>
        <v>29.999999999999982</v>
      </c>
      <c r="GL108" s="2">
        <f t="shared" si="156"/>
        <v>0.99579519204165001</v>
      </c>
      <c r="GM108" s="57">
        <f>GL108*'DEPRECATED - DT-Prelim Calcs'!$C$21/GG$2/'DEPRECATED - DT-Prelim Calcs'!$C$19/'DEPRECATED - DT-Prelim Calcs'!$C$18*3.39*'DEPRECATED - DT-Prelim Calcs'!$C$20</f>
        <v>25.773080821789936</v>
      </c>
      <c r="GN108" s="46">
        <f t="shared" si="157"/>
        <v>0</v>
      </c>
      <c r="GO108" s="57">
        <f>GM107*'DEPRECATED - DT-Prelim Calcs'!$C$11+GO107</f>
        <v>-594.33181223729002</v>
      </c>
      <c r="GP108" s="57">
        <f>GP107+0.5*GM108*'DEPRECATED - DT-Prelim Calcs'!$C$11^2+GO108*'DEPRECATED - DT-Prelim Calcs'!$C$11</f>
        <v>-145634.23677166656</v>
      </c>
      <c r="GQ108" s="57">
        <f>MIN('Drive Train'!$F$35-GK107*'DEPRECATED - DT-Prelim Calcs'!$C$21*'Drive Train'!$F$39,GQ107+GK$2)</f>
        <v>10.360000000000001</v>
      </c>
      <c r="GR108" s="57">
        <f>'Drive Train'!$F$35-GK108*'DEPRECATED - DT-Prelim Calcs'!$C$21*'Drive Train'!$F$39</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-129856.35065367166</v>
      </c>
      <c r="GX108" s="2">
        <f>('DEPRECATED - DT-Prelim Calcs'!$C$6*GV108-GW108)/('DEPRECATED - DT-Prelim Calcs'!$C$6*GV108)*'DEPRECATED - DT-Prelim Calcs'!$C$7*GV108</f>
        <v>60.684998027007659</v>
      </c>
      <c r="GY108" s="57">
        <f>GX108/'DEPRECATED - DT-Prelim Calcs'!$C$7*('DEPRECATED - DT-Prelim Calcs'!$C$8-'DEPRECATED - DT-Prelim Calcs'!$C$9)+'DEPRECATED - DT-Prelim Calcs'!$C$9</f>
        <v>3233.3577787821919</v>
      </c>
      <c r="GZ108" s="57">
        <f t="shared" si="115"/>
        <v>33.333333333333314</v>
      </c>
      <c r="HA108" s="2">
        <f t="shared" si="159"/>
        <v>0.99579519204165001</v>
      </c>
      <c r="HB108" s="57">
        <f>HA108*'DEPRECATED - DT-Prelim Calcs'!$C$21/GV$2/'DEPRECATED - DT-Prelim Calcs'!$C$19/'DEPRECATED - DT-Prelim Calcs'!$C$18*3.39*'DEPRECATED - DT-Prelim Calcs'!$C$20</f>
        <v>25.773080821789936</v>
      </c>
      <c r="HC108" s="46">
        <f t="shared" si="160"/>
        <v>0</v>
      </c>
      <c r="HD108" s="57">
        <f>HB107*'DEPRECATED - DT-Prelim Calcs'!$C$11+HD107</f>
        <v>-388.27368122857649</v>
      </c>
      <c r="HE108" s="57">
        <f>HE107+0.5*HB108*'DEPRECATED - DT-Prelim Calcs'!$C$11^2+HD108*'DEPRECATED - DT-Prelim Calcs'!$C$11</f>
        <v>-171774.94573007396</v>
      </c>
      <c r="HF108" s="57">
        <f>MIN('Drive Train'!$F$35-GZ107*'DEPRECATED - DT-Prelim Calcs'!$C$21*'Drive Train'!$F$39,HF107+GZ$2)</f>
        <v>10.133333333333335</v>
      </c>
      <c r="HG108" s="57">
        <f>'Drive Train'!$F$35-GZ108*'DEPRECATED - DT-Prelim Calcs'!$C$21*'Drive Train'!$F$39</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-180334.22129809679</v>
      </c>
      <c r="HM108" s="2">
        <f>('DEPRECATED - DT-Prelim Calcs'!$C$6*HK108-HL108)/('DEPRECATED - DT-Prelim Calcs'!$C$6*HK108)*'DEPRECATED - DT-Prelim Calcs'!$C$7*HK108</f>
        <v>83.464897031496378</v>
      </c>
      <c r="HN108" s="57">
        <f>HM108/'DEPRECATED - DT-Prelim Calcs'!$C$7*('DEPRECATED - DT-Prelim Calcs'!$C$8-'DEPRECATED - DT-Prelim Calcs'!$C$9)+'DEPRECATED - DT-Prelim Calcs'!$C$9</f>
        <v>4446.0802029630649</v>
      </c>
      <c r="HO108" s="57">
        <f t="shared" si="116"/>
        <v>36.66666666666665</v>
      </c>
      <c r="HP108" s="2">
        <f t="shared" si="162"/>
        <v>0.99579519204165001</v>
      </c>
      <c r="HQ108" s="57">
        <f>HP108*'DEPRECATED - DT-Prelim Calcs'!$C$21/HK$2/'DEPRECATED - DT-Prelim Calcs'!$C$19/'DEPRECATED - DT-Prelim Calcs'!$C$18*3.39*'DEPRECATED - DT-Prelim Calcs'!$C$20</f>
        <v>25.773080821789936</v>
      </c>
      <c r="HR108" s="46">
        <f t="shared" si="163"/>
        <v>0</v>
      </c>
      <c r="HS108" s="57">
        <f>HQ107*'DEPRECATED - DT-Prelim Calcs'!$C$11+HS107</f>
        <v>-551.54085359418252</v>
      </c>
      <c r="HT108" s="57">
        <f>HT107+0.5*HQ108*'DEPRECATED - DT-Prelim Calcs'!$C$11^2+HS108*'DEPRECATED - DT-Prelim Calcs'!$C$11</f>
        <v>-186082.41697199602</v>
      </c>
      <c r="HU108" s="57">
        <f>MIN('Drive Train'!$F$35-HO107*'DEPRECATED - DT-Prelim Calcs'!$C$21*'Drive Train'!$F$39,HU107+HO$2)</f>
        <v>9.9066666666666681</v>
      </c>
      <c r="HV108" s="57">
        <f>'Drive Train'!$F$35-HO108*'DEPRECATED - DT-Prelim Calcs'!$C$21*'Drive Train'!$F$39</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-272343.45218611066</v>
      </c>
      <c r="IB108" s="2">
        <f>('DEPRECATED - DT-Prelim Calcs'!$C$6*HZ108-IA108)/('DEPRECATED - DT-Prelim Calcs'!$C$6*HZ108)*'DEPRECATED - DT-Prelim Calcs'!$C$7*HZ108</f>
        <v>125.02351614612557</v>
      </c>
      <c r="IC108" s="57">
        <f>IB108/'DEPRECATED - DT-Prelim Calcs'!$C$7*('DEPRECATED - DT-Prelim Calcs'!$C$8-'DEPRECATED - DT-Prelim Calcs'!$C$9)+'DEPRECATED - DT-Prelim Calcs'!$C$9</f>
        <v>6658.5162330074318</v>
      </c>
      <c r="ID108" s="57">
        <f t="shared" si="117"/>
        <v>39.999999999999986</v>
      </c>
      <c r="IE108" s="2">
        <f t="shared" si="165"/>
        <v>0.99579519204165001</v>
      </c>
      <c r="IF108" s="57">
        <f>IE108*'DEPRECATED - DT-Prelim Calcs'!$C$21/HZ$2/'DEPRECATED - DT-Prelim Calcs'!$C$19/'DEPRECATED - DT-Prelim Calcs'!$C$18*3.39*'DEPRECATED - DT-Prelim Calcs'!$C$20</f>
        <v>25.773080821789936</v>
      </c>
      <c r="IG108" s="46">
        <f t="shared" si="166"/>
        <v>0</v>
      </c>
      <c r="IH108" s="57">
        <f>IF107*'DEPRECATED - DT-Prelim Calcs'!$C$11+IH107</f>
        <v>-852.44951760851018</v>
      </c>
      <c r="II108" s="57">
        <f>II107+0.5*IF108*'DEPRECATED - DT-Prelim Calcs'!$C$11^2+IH108*'DEPRECATED - DT-Prelim Calcs'!$C$11</f>
        <v>-216562.59148541358</v>
      </c>
      <c r="IJ108" s="57">
        <f>MIN('Drive Train'!$F$35-ID107*'DEPRECATED - DT-Prelim Calcs'!$C$21*'Drive Train'!$F$39,IJ107+ID$2)</f>
        <v>9.6800000000000015</v>
      </c>
      <c r="IK108" s="57">
        <f>'Drive Train'!$F$35-ID108*'DEPRECATED - DT-Prelim Calcs'!$C$21*'Drive Train'!$F$39</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-276175.03038918029</v>
      </c>
      <c r="IQ108" s="2">
        <f>('DEPRECATED - DT-Prelim Calcs'!$C$6*IO108-IP108)/('DEPRECATED - DT-Prelim Calcs'!$C$6*IO108)*'DEPRECATED - DT-Prelim Calcs'!$C$7*IO108</f>
        <v>126.71193958144603</v>
      </c>
      <c r="IR108" s="57">
        <f>IQ108/'DEPRECATED - DT-Prelim Calcs'!$C$7*('DEPRECATED - DT-Prelim Calcs'!$C$8-'DEPRECATED - DT-Prelim Calcs'!$C$9)+'DEPRECATED - DT-Prelim Calcs'!$C$9</f>
        <v>6748.4020117425425</v>
      </c>
      <c r="IS108" s="57">
        <f t="shared" si="118"/>
        <v>43.333333333333321</v>
      </c>
      <c r="IT108" s="2">
        <f t="shared" si="168"/>
        <v>0.99579519204165001</v>
      </c>
      <c r="IU108" s="57">
        <f>IT108*'DEPRECATED - DT-Prelim Calcs'!$C$21/IO$2/'DEPRECATED - DT-Prelim Calcs'!$C$19/'DEPRECATED - DT-Prelim Calcs'!$C$18*3.39*'DEPRECATED - DT-Prelim Calcs'!$C$20</f>
        <v>25.773080821789936</v>
      </c>
      <c r="IV108" s="46">
        <f t="shared" si="169"/>
        <v>0</v>
      </c>
      <c r="IW108" s="57">
        <f>IU107*'DEPRECATED - DT-Prelim Calcs'!$C$11+IW107</f>
        <v>-885.169675161741</v>
      </c>
      <c r="IX108" s="57">
        <f>IX107+0.5*IU108*'DEPRECATED - DT-Prelim Calcs'!$C$11^2+IW108*'DEPRECATED - DT-Prelim Calcs'!$C$11</f>
        <v>-185299.37793450413</v>
      </c>
      <c r="IY108" s="57">
        <f>MIN('Drive Train'!$F$35-IS107*'DEPRECATED - DT-Prelim Calcs'!$C$21*'Drive Train'!$F$39,IY107+IS$2)</f>
        <v>9.4533333333333349</v>
      </c>
      <c r="IZ108" s="57">
        <f>'Drive Train'!$F$35-IS108*'DEPRECATED - DT-Prelim Calcs'!$C$21*'Drive Train'!$F$39</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-194871.89273391807</v>
      </c>
      <c r="JF108" s="2">
        <f>('DEPRECATED - DT-Prelim Calcs'!$C$6*JD108-JE108)/('DEPRECATED - DT-Prelim Calcs'!$C$6*JD108)*'DEPRECATED - DT-Prelim Calcs'!$C$7*JD108</f>
        <v>89.906054345363145</v>
      </c>
      <c r="JG108" s="57">
        <f>JF108/'DEPRECATED - DT-Prelim Calcs'!$C$7*('DEPRECATED - DT-Prelim Calcs'!$C$8-'DEPRECATED - DT-Prelim Calcs'!$C$9)+'DEPRECATED - DT-Prelim Calcs'!$C$9</f>
        <v>4788.9849678465107</v>
      </c>
      <c r="JH108" s="57">
        <f t="shared" si="119"/>
        <v>46.666666666666657</v>
      </c>
      <c r="JI108" s="2">
        <f t="shared" si="171"/>
        <v>0.99579519204165001</v>
      </c>
      <c r="JJ108" s="57">
        <f>JI108*'DEPRECATED - DT-Prelim Calcs'!$C$21/JD$2/'DEPRECATED - DT-Prelim Calcs'!$C$19/'DEPRECATED - DT-Prelim Calcs'!$C$18*3.39*'DEPRECATED - DT-Prelim Calcs'!$C$20</f>
        <v>25.773080821789936</v>
      </c>
      <c r="JK108" s="46">
        <f t="shared" si="172"/>
        <v>0</v>
      </c>
      <c r="JL108" s="57">
        <f>JJ107*'DEPRECATED - DT-Prelim Calcs'!$C$11+JL107</f>
        <v>-639.92851220169223</v>
      </c>
      <c r="JM108" s="57">
        <f>JM107+0.5*JJ108*'DEPRECATED - DT-Prelim Calcs'!$C$11^2+JL108*'DEPRECATED - DT-Prelim Calcs'!$C$11</f>
        <v>-212518.71466364467</v>
      </c>
      <c r="JN108" s="57">
        <f>MIN('Drive Train'!$F$35-JH107*'DEPRECATED - DT-Prelim Calcs'!$C$21*'Drive Train'!$F$39,JN107+JH$2)</f>
        <v>9.2266666666666666</v>
      </c>
      <c r="JO108" s="57">
        <f>'Drive Train'!$F$35-JH108*'DEPRECATED - DT-Prelim Calcs'!$C$21*'Drive Train'!$F$39</f>
        <v>9.2266666666666666</v>
      </c>
      <c r="JP108" s="1">
        <f>IF(JM108&gt;='Drive Train'!$F$29,1,0)</f>
        <v>0</v>
      </c>
      <c r="JQ108" s="57">
        <f>MIN(JG108,'DEPRECATED - DT-Prelim Calcs'!$C$10)*'DEPRECATED - DT-Prelim Calcs'!$C$11*1000/60/60</f>
        <v>103.33333333333333</v>
      </c>
      <c r="JR108" s="63">
        <f>JR107+'DEPRECATED - DT-Prelim Calcs'!$C$11</f>
        <v>416</v>
      </c>
      <c r="JS108" s="2">
        <f>KC108/'Drive Train'!$F$35</f>
        <v>0.72580645161290325</v>
      </c>
      <c r="JT108" s="46">
        <f>KA108*12*60/(PI() * 'Drive Train'!$F$15)/JS$2*JS108</f>
        <v>-265847.24478806247</v>
      </c>
      <c r="JU108" s="2">
        <f>('DEPRECATED - DT-Prelim Calcs'!$C$6*JS108-JT108)/('DEPRECATED - DT-Prelim Calcs'!$C$6*JS108)*'DEPRECATED - DT-Prelim Calcs'!$C$7*JS108</f>
        <v>121.95404531934969</v>
      </c>
      <c r="JV108" s="57">
        <f>JU108/'DEPRECATED - DT-Prelim Calcs'!$C$7*('DEPRECATED - DT-Prelim Calcs'!$C$8-'DEPRECATED - DT-Prelim Calcs'!$C$9)+'DEPRECATED - DT-Prelim Calcs'!$C$9</f>
        <v>6495.1083047604006</v>
      </c>
      <c r="JW108" s="57">
        <f t="shared" si="120"/>
        <v>49.999999999999993</v>
      </c>
      <c r="JX108" s="2">
        <f t="shared" si="173"/>
        <v>0.99579519204165001</v>
      </c>
      <c r="JY108" s="57">
        <f>JX108*'DEPRECATED - DT-Prelim Calcs'!$C$21/JS$2/'DEPRECATED - DT-Prelim Calcs'!$C$19/'DEPRECATED - DT-Prelim Calcs'!$C$18*3.39*'DEPRECATED - DT-Prelim Calcs'!$C$20</f>
        <v>25.773080821789936</v>
      </c>
      <c r="JZ108" s="46">
        <f t="shared" si="174"/>
        <v>0</v>
      </c>
      <c r="KA108" s="57">
        <f>JY107*'DEPRECATED - DT-Prelim Calcs'!$C$11+KA107</f>
        <v>-894.98703215362184</v>
      </c>
      <c r="KB108" s="57">
        <f>KB107+0.5*JY108*'DEPRECATED - DT-Prelim Calcs'!$C$11^2+KA108*'DEPRECATED - DT-Prelim Calcs'!$C$11</f>
        <v>-192753.12095985911</v>
      </c>
      <c r="KC108" s="57">
        <f>MIN('Drive Train'!$F$35-JW107*'DEPRECATED - DT-Prelim Calcs'!$C$21*'Drive Train'!$F$39,KC107+JW$2)</f>
        <v>9</v>
      </c>
      <c r="KD108" s="57">
        <f>'Drive Train'!$F$35-JW108*'DEPRECATED - DT-Prelim Calcs'!$C$21*'Drive Train'!$F$39</f>
        <v>9</v>
      </c>
      <c r="KE108" s="1">
        <f>IF(KB108&gt;='Drive Train'!$F$29,1,0)</f>
        <v>0</v>
      </c>
      <c r="KF108" s="57">
        <f>MIN(JV108,'DEPRECATED - DT-Prelim Calcs'!$C$10)*'DEPRECATED - DT-Prelim Calcs'!$C$11*1000/60/60</f>
        <v>103.33333333333333</v>
      </c>
      <c r="KG108" s="63">
        <f>KG107+'DEPRECATED - DT-Prelim Calcs'!$C$11</f>
        <v>416</v>
      </c>
      <c r="KH108" s="2">
        <f>KR108/'Drive Train'!$F$35</f>
        <v>0.7075268817204301</v>
      </c>
      <c r="KI108" s="46">
        <f>KP108*12*60/(PI() * 'Drive Train'!$F$15)/KH$2*KH108</f>
        <v>27678.628152207533</v>
      </c>
      <c r="KJ108" s="2">
        <f>('DEPRECATED - DT-Prelim Calcs'!$C$6*KH108-KI108)/('DEPRECATED - DT-Prelim Calcs'!$C$6*KH108)*'DEPRECATED - DT-Prelim Calcs'!$C$7*KH108</f>
        <v>-10.809962250104451</v>
      </c>
      <c r="KK108" s="57">
        <f>KJ108/'DEPRECATED - DT-Prelim Calcs'!$C$7*('DEPRECATED - DT-Prelim Calcs'!$C$8-'DEPRECATED - DT-Prelim Calcs'!$C$9)+'DEPRECATED - DT-Prelim Calcs'!$C$9</f>
        <v>-572.78471231883861</v>
      </c>
      <c r="KL108" s="57">
        <f t="shared" si="121"/>
        <v>-572.78471231883861</v>
      </c>
      <c r="KM108" s="2">
        <f t="shared" si="175"/>
        <v>-13.674049446384416</v>
      </c>
      <c r="KN108" s="57">
        <f>KM108*'DEPRECATED - DT-Prelim Calcs'!$C$21/KH$2/'DEPRECATED - DT-Prelim Calcs'!$C$19/'DEPRECATED - DT-Prelim Calcs'!$C$18*3.39*'DEPRECATED - DT-Prelim Calcs'!$C$20</f>
        <v>-353.91050726028925</v>
      </c>
      <c r="KO108" s="46">
        <f t="shared" si="176"/>
        <v>1</v>
      </c>
      <c r="KP108" s="57">
        <f>KN107*'DEPRECATED - DT-Prelim Calcs'!$C$11+KP107</f>
        <v>95.588802155921414</v>
      </c>
      <c r="KQ108" s="57">
        <f>KQ107+0.5*KN108*'DEPRECATED - DT-Prelim Calcs'!$C$11^2+KP108*'DEPRECATED - DT-Prelim Calcs'!$C$11</f>
        <v>-213262.27462765804</v>
      </c>
      <c r="KR108" s="57">
        <f>MIN('Drive Train'!$F$35-KL107*'DEPRECATED - DT-Prelim Calcs'!$C$21*'Drive Train'!$F$39,KR107+KL$2)</f>
        <v>8.7733333333333334</v>
      </c>
      <c r="KS108" s="57">
        <f>'Drive Train'!$F$35-KL108*'DEPRECATED - DT-Prelim Calcs'!$C$21*'Drive Train'!$F$39</f>
        <v>51.349360437681028</v>
      </c>
      <c r="KT108" s="1">
        <f>IF(KQ108&gt;='Drive Train'!$F$29,1,0)</f>
        <v>0</v>
      </c>
      <c r="KU108" s="57">
        <f>MIN(KK108,'DEPRECATED - DT-Prelim Calcs'!$C$10)*'DEPRECATED - DT-Prelim Calcs'!$C$11*1000/60/60</f>
        <v>-636.42745813204283</v>
      </c>
      <c r="KV108" s="63">
        <f>KV107+'DEPRECATED - DT-Prelim Calcs'!$C$11</f>
        <v>416</v>
      </c>
      <c r="KW108" s="2">
        <f>LG108/'Drive Train'!$F$35</f>
        <v>0.68924731182795695</v>
      </c>
      <c r="KX108" s="46">
        <f>LE108*12*60/(PI() * 'Drive Train'!$F$15)/KW$2*KW108</f>
        <v>-38434.637230838292</v>
      </c>
      <c r="KY108" s="2">
        <f>('DEPRECATED - DT-Prelim Calcs'!$C$6*KW108-KX108)/('DEPRECATED - DT-Prelim Calcs'!$C$6*KW108)*'DEPRECATED - DT-Prelim Calcs'!$C$7*KW108</f>
        <v>19.039599290983855</v>
      </c>
      <c r="KZ108" s="57">
        <f>KY108/'DEPRECATED - DT-Prelim Calcs'!$C$7*('DEPRECATED - DT-Prelim Calcs'!$C$8-'DEPRECATED - DT-Prelim Calcs'!$C$9)+'DEPRECATED - DT-Prelim Calcs'!$C$9</f>
        <v>1016.3019041631654</v>
      </c>
      <c r="LA108" s="57">
        <f t="shared" si="122"/>
        <v>56.666666666666664</v>
      </c>
      <c r="LB108" s="2">
        <f t="shared" si="177"/>
        <v>0.99579519204165001</v>
      </c>
      <c r="LC108" s="57">
        <f>LB108*'DEPRECATED - DT-Prelim Calcs'!$C$21/KW$2/'DEPRECATED - DT-Prelim Calcs'!$C$19/'DEPRECATED - DT-Prelim Calcs'!$C$18*3.39*'DEPRECATED - DT-Prelim Calcs'!$C$20</f>
        <v>25.773080821789936</v>
      </c>
      <c r="LD108" s="46">
        <f t="shared" si="178"/>
        <v>0</v>
      </c>
      <c r="LE108" s="57">
        <f>LC107*'DEPRECATED - DT-Prelim Calcs'!$C$11+LE107</f>
        <v>-136.25520723354396</v>
      </c>
      <c r="LF108" s="57">
        <f>LF107+0.5*LC108*'DEPRECATED - DT-Prelim Calcs'!$C$11^2+LE108*'DEPRECATED - DT-Prelim Calcs'!$C$11</f>
        <v>-191567.78294067024</v>
      </c>
      <c r="LG108" s="57">
        <f>MIN('Drive Train'!$F$35-LA107*'DEPRECATED - DT-Prelim Calcs'!$C$21*'Drive Train'!$F$39,LG107+LA$2)</f>
        <v>8.5466666666666669</v>
      </c>
      <c r="LH108" s="57">
        <f>'Drive Train'!$F$35-LA108*'DEPRECATED - DT-Prelim Calcs'!$C$21*'Drive Train'!$F$39</f>
        <v>8.5466666666666669</v>
      </c>
      <c r="LI108" s="1">
        <f>IF(LF108&gt;='Drive Train'!$F$29,1,0)</f>
        <v>0</v>
      </c>
      <c r="LJ108" s="57">
        <f>MIN(KZ108,'DEPRECATED - DT-Prelim Calcs'!$C$10)*'DEPRECATED - DT-Prelim Calcs'!$C$11*1000/60/60</f>
        <v>103.33333333333333</v>
      </c>
      <c r="LK108" s="63">
        <f>LK107+'DEPRECATED - DT-Prelim Calcs'!$C$11</f>
        <v>416</v>
      </c>
      <c r="LL108" s="2">
        <f>LV108/'Drive Train'!$F$35</f>
        <v>2.742102077044406</v>
      </c>
      <c r="LM108" s="46">
        <f>LT108*12*60/(PI() * 'Drive Train'!$F$15)/LL$2*LL108</f>
        <v>-844229.45679279917</v>
      </c>
      <c r="LN108" s="2">
        <f>('DEPRECATED - DT-Prelim Calcs'!$C$6*LL108-LM108)/('DEPRECATED - DT-Prelim Calcs'!$C$6*LL108)*'DEPRECATED - DT-Prelim Calcs'!$C$7*LL108</f>
        <v>388.33322977127671</v>
      </c>
      <c r="LO108" s="57">
        <f>LN108/'DEPRECATED - DT-Prelim Calcs'!$C$7*('DEPRECATED - DT-Prelim Calcs'!$C$8-'DEPRECATED - DT-Prelim Calcs'!$C$9)+'DEPRECATED - DT-Prelim Calcs'!$C$9</f>
        <v>20676.207626412783</v>
      </c>
      <c r="LP108" s="57">
        <f t="shared" si="123"/>
        <v>60</v>
      </c>
      <c r="LQ108" s="2">
        <f t="shared" si="179"/>
        <v>0.99579519204165001</v>
      </c>
      <c r="LR108" s="57">
        <f>LQ108*'DEPRECATED - DT-Prelim Calcs'!$C$21/LL$2/'DEPRECATED - DT-Prelim Calcs'!$C$19/'DEPRECATED - DT-Prelim Calcs'!$C$18*3.39*'DEPRECATED - DT-Prelim Calcs'!$C$20</f>
        <v>25.773080821789936</v>
      </c>
      <c r="LS108" s="46">
        <f t="shared" si="180"/>
        <v>0</v>
      </c>
      <c r="LT108" s="57">
        <f>LR107*'DEPRECATED - DT-Prelim Calcs'!$C$11+LT107</f>
        <v>-752.28480009522684</v>
      </c>
      <c r="LU108" s="57">
        <f>LU107+0.5*LR108*'DEPRECATED - DT-Prelim Calcs'!$C$11^2+LT108*'DEPRECATED - DT-Prelim Calcs'!$C$11</f>
        <v>-188328.14501713245</v>
      </c>
      <c r="LV108" s="57">
        <f>MIN('Drive Train'!$F$35-LP107*'DEPRECATED - DT-Prelim Calcs'!$C$21*'Drive Train'!$F$39,LV107+LP$2)</f>
        <v>34.002065755350635</v>
      </c>
      <c r="LW108" s="57">
        <f>'Drive Train'!$F$35-LP108*'DEPRECATED - DT-Prelim Calcs'!$C$21*'Drive Train'!$F$39</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Train'!$AA$49 + V108*(1-'Drive Train'!$AA$49))</f>
        <v>0</v>
      </c>
      <c r="W109" s="57">
        <f t="shared" ref="W109:W119" si="182">MIN(ABS(V109),U$2) * SIGN(V109)</f>
        <v>0</v>
      </c>
      <c r="X109" s="2">
        <f>MAX(MIN(IF(AND(AI108=1,AG109&lt;0),-1,1)*(W109-$C$9)/($C$8-$C$9)*$C$7-$C$29*AE109/T$2 -  AI108*$C$29/2,X$2),MAX(X$4:X108)*-1)</f>
        <v>-0.2458281045106315</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Train'!$F$39,AG108+W$2)-$C$3,IF(AE108-1&lt;=0,0,IF($C$32=Motors!$C$29,MAX(MAX(AG$4:AG108)*-1,AG108-W$2),MAX(0,MAX(AG$4:AG108)*-1,AG108-W$2))))</f>
        <v>0</v>
      </c>
      <c r="AH109" s="57">
        <f>'Drive Train'!$F$35-ABS(W109)*'DEPRECATED - DT-Prelim Calcs'!$C$21*'Drive Train'!$F$39</f>
        <v>12.4</v>
      </c>
      <c r="AI109" s="1">
        <f>IF(AJ109&gt;='Drive Train'!$F$29,1,0)</f>
        <v>1</v>
      </c>
      <c r="AJ109" s="57">
        <f>AJ108+0.5*Y109*'DEPRECATED - DT-Prelim Calcs'!$C$11^2+AE109*'DEPRECATED - DT-Prelim Calcs'!$C$11</f>
        <v>784.33981740885292</v>
      </c>
      <c r="AK109" s="57">
        <f t="shared" si="181"/>
        <v>0</v>
      </c>
      <c r="AL109" s="63">
        <f>AL108+'DEPRECATED - DT-Prelim Calcs'!$C$11</f>
        <v>420</v>
      </c>
      <c r="AM109" s="2">
        <f>AW109/'Drive Train'!$F$35</f>
        <v>0.88882649237927369</v>
      </c>
      <c r="AN109" s="46">
        <f>AU109*12*60/(PI() * 'Drive Train'!$F$15)/AM$2*AM109</f>
        <v>4007.413171680495</v>
      </c>
      <c r="AO109" s="2">
        <f>('DEPRECATED - DT-Prelim Calcs'!$C$6*AM109-AN109)/('DEPRECATED - DT-Prelim Calcs'!$C$6*AM109)*'DEPRECATED - DT-Prelim Calcs'!$C$7*AM109</f>
        <v>0.33008953073348818</v>
      </c>
      <c r="AP109" s="57">
        <f>AO109/'DEPRECATED - DT-Prelim Calcs'!$C$7*('DEPRECATED - DT-Prelim Calcs'!$C$8-'DEPRECATED - DT-Prelim Calcs'!$C$9)+'DEPRECATED - DT-Prelim Calcs'!$C$9</f>
        <v>20.272816096724704</v>
      </c>
      <c r="AQ109" s="57">
        <f t="shared" si="105"/>
        <v>20.272816096724704</v>
      </c>
      <c r="AR109" s="2">
        <f t="shared" si="125"/>
        <v>1.1327883076006628E-11</v>
      </c>
      <c r="AS109" s="57">
        <f>AR109*'DEPRECATED - DT-Prelim Calcs'!$C$21/AM$2/'DEPRECATED - DT-Prelim Calcs'!$C$19/'DEPRECATED - DT-Prelim Calcs'!$C$18*3.39*'DEPRECATED - DT-Prelim Calcs'!$C$20</f>
        <v>8.20924277898485E-11</v>
      </c>
      <c r="AT109" s="46">
        <f t="shared" si="126"/>
        <v>0</v>
      </c>
      <c r="AU109" s="57">
        <f>AS108*'DEPRECATED - DT-Prelim Calcs'!$C$11+AU108</f>
        <v>39.345448708659795</v>
      </c>
      <c r="AV109" s="57">
        <f>AV108+0.5*AS109*'DEPRECATED - DT-Prelim Calcs'!$C$11^2+AU109*'DEPRECATED - DT-Prelim Calcs'!$C$11</f>
        <v>16482.289281929745</v>
      </c>
      <c r="AW109" s="57">
        <f>MIN('Drive Train'!$F$35-AQ108*'DEPRECATED - DT-Prelim Calcs'!$C$21*'Drive Train'!$F$39,AW108+AQ$2)</f>
        <v>11.021448505502994</v>
      </c>
      <c r="AX109" s="57">
        <f>'Drive Train'!$F$35-AQ109*'DEPRECATED - DT-Prelim Calcs'!$C$21*'Drive Train'!$F$39</f>
        <v>11.02144850542272</v>
      </c>
      <c r="AY109" s="1">
        <f>IF(AV109&gt;='Drive Train'!$F$29,1,0)</f>
        <v>1</v>
      </c>
      <c r="AZ109" s="57">
        <f t="shared" si="127"/>
        <v>22.525351218583005</v>
      </c>
      <c r="BA109" s="63">
        <f>BA108+'DEPRECATED - DT-Prelim Calcs'!$C$11</f>
        <v>420</v>
      </c>
      <c r="BB109" s="2">
        <f>BL109/'Drive Train'!$F$35</f>
        <v>1.315024972646925</v>
      </c>
      <c r="BC109" s="46">
        <f>BJ109*12*60/(PI() * 'Drive Train'!$F$15)/BB$2*BB109</f>
        <v>-3540.8438977467135</v>
      </c>
      <c r="BD109" s="2">
        <f>('DEPRECATED - DT-Prelim Calcs'!$C$6*BB109-BC109)/('DEPRECATED - DT-Prelim Calcs'!$C$6*BB109)*'DEPRECATED - DT-Prelim Calcs'!$C$7*BB109</f>
        <v>4.7702296575443013</v>
      </c>
      <c r="BE109" s="57">
        <f>BD109/'DEPRECATED - DT-Prelim Calcs'!$C$7*('DEPRECATED - DT-Prelim Calcs'!$C$8-'DEPRECATED - DT-Prelim Calcs'!$C$9)+'DEPRECATED - DT-Prelim Calcs'!$C$9</f>
        <v>256.65040044105137</v>
      </c>
      <c r="BF109" s="57">
        <f t="shared" si="106"/>
        <v>93</v>
      </c>
      <c r="BG109" s="2">
        <f t="shared" si="128"/>
        <v>1.8933363324154457</v>
      </c>
      <c r="BH109" s="57">
        <f>BG109*'DEPRECATED - DT-Prelim Calcs'!$C$21/BB$2/'DEPRECATED - DT-Prelim Calcs'!$C$19/'DEPRECATED - DT-Prelim Calcs'!$C$18*3.39*'DEPRECATED - DT-Prelim Calcs'!$C$20</f>
        <v>19.819055495402448</v>
      </c>
      <c r="BI109" s="46">
        <f t="shared" si="129"/>
        <v>0</v>
      </c>
      <c r="BJ109" s="57">
        <f>BH108*'DEPRECATED - DT-Prelim Calcs'!$C$11+BJ108</f>
        <v>-16.267443596496292</v>
      </c>
      <c r="BK109" s="57">
        <f>BK108+0.5*BH109*'DEPRECATED - DT-Prelim Calcs'!$C$11^2+BJ109*'DEPRECATED - DT-Prelim Calcs'!$C$11</f>
        <v>9847.3063686019104</v>
      </c>
      <c r="BL109" s="57">
        <f>MIN('Drive Train'!$F$35-BF108*'DEPRECATED - DT-Prelim Calcs'!$C$21*'Drive Train'!$F$39,BL108+BF$2)</f>
        <v>16.306309660821871</v>
      </c>
      <c r="BM109" s="57">
        <f>'Drive Train'!$F$35-BF109*'DEPRECATED - DT-Prelim Calcs'!$C$21*'Drive Train'!$F$39</f>
        <v>6.0759999999999996</v>
      </c>
      <c r="BN109" s="1">
        <f>IF(BK109&gt;='Drive Train'!$F$29,1,0)</f>
        <v>1</v>
      </c>
      <c r="BO109" s="57">
        <f t="shared" si="130"/>
        <v>103.33333333333333</v>
      </c>
      <c r="BP109" s="63">
        <f>BP108+'DEPRECATED - DT-Prelim Calcs'!$C$11</f>
        <v>420</v>
      </c>
      <c r="BQ109" s="2">
        <f>CA109/'Drive Train'!$F$35</f>
        <v>0.48999999999999994</v>
      </c>
      <c r="BR109" s="46">
        <f>BY109*12*60/(PI() * 'Drive Train'!$F$15)/BQ$2*BQ109</f>
        <v>-5735.6031368083386</v>
      </c>
      <c r="BS109" s="2">
        <f>('DEPRECATED - DT-Prelim Calcs'!$C$6*BQ109-BR109)/('DEPRECATED - DT-Prelim Calcs'!$C$6*BQ109)*'DEPRECATED - DT-Prelim Calcs'!$C$7*BQ109</f>
        <v>3.7742965402829451</v>
      </c>
      <c r="BT109" s="57">
        <f>BS109/'DEPRECATED - DT-Prelim Calcs'!$C$7*('DEPRECATED - DT-Prelim Calcs'!$C$8-'DEPRECATED - DT-Prelim Calcs'!$C$9)+'DEPRECATED - DT-Prelim Calcs'!$C$9</f>
        <v>203.63039258020825</v>
      </c>
      <c r="BU109" s="57">
        <f t="shared" si="107"/>
        <v>93</v>
      </c>
      <c r="BV109" s="2">
        <f t="shared" si="131"/>
        <v>1.8828060353728675</v>
      </c>
      <c r="BW109" s="57">
        <f>BV109*'DEPRECATED - DT-Prelim Calcs'!$C$21/BQ$2/'DEPRECATED - DT-Prelim Calcs'!$C$19/'DEPRECATED - DT-Prelim Calcs'!$C$18*3.39*'DEPRECATED - DT-Prelim Calcs'!$C$20</f>
        <v>25.773080821789936</v>
      </c>
      <c r="BX109" s="46">
        <f t="shared" si="132"/>
        <v>0</v>
      </c>
      <c r="BY109" s="57">
        <f>BW108*'DEPRECATED - DT-Prelim Calcs'!$C$11+BY108</f>
        <v>-54.078417402471942</v>
      </c>
      <c r="BZ109" s="57">
        <f>BZ108+0.5*BW109*'DEPRECATED - DT-Prelim Calcs'!$C$11^2+BY109*'DEPRECATED - DT-Prelim Calcs'!$C$11</f>
        <v>-8069.63007334555</v>
      </c>
      <c r="CA109" s="57">
        <f>MIN('Drive Train'!$F$35-BU108*'DEPRECATED - DT-Prelim Calcs'!$C$21*'Drive Train'!$F$39,CA108+BU$2)</f>
        <v>6.0759999999999996</v>
      </c>
      <c r="CB109" s="57">
        <f>'Drive Train'!$F$35-BU109*'DEPRECATED - DT-Prelim Calcs'!$C$21*'Drive Train'!$F$39</f>
        <v>6.0759999999999996</v>
      </c>
      <c r="CC109" s="1">
        <f>IF(BZ109&gt;='Drive Train'!$F$29,1,0)</f>
        <v>0</v>
      </c>
      <c r="CD109" s="57">
        <f t="shared" si="133"/>
        <v>103.33333333333333</v>
      </c>
      <c r="CE109" s="63">
        <f>CE108+'DEPRECATED - DT-Prelim Calcs'!$C$11</f>
        <v>420</v>
      </c>
      <c r="CF109" s="2">
        <f>CP109/'Drive Train'!$F$35</f>
        <v>2.0726500025613857</v>
      </c>
      <c r="CG109" s="46">
        <f>CN109*12*60/(PI() * 'Drive Train'!$F$15)/CF$2*CF109</f>
        <v>-154496.33254795781</v>
      </c>
      <c r="CH109" s="2">
        <f>('DEPRECATED - DT-Prelim Calcs'!$C$6*CF109-CG109)/('DEPRECATED - DT-Prelim Calcs'!$C$6*CF109)*'DEPRECATED - DT-Prelim Calcs'!$C$7*CF109</f>
        <v>74.851777207970002</v>
      </c>
      <c r="CI109" s="57">
        <f>CH109/'DEPRECATED - DT-Prelim Calcs'!$C$7*('DEPRECATED - DT-Prelim Calcs'!$C$8-'DEPRECATED - DT-Prelim Calcs'!$C$9)+'DEPRECATED - DT-Prelim Calcs'!$C$9</f>
        <v>3987.5477243911005</v>
      </c>
      <c r="CJ109" s="57">
        <f t="shared" si="108"/>
        <v>93</v>
      </c>
      <c r="CK109" s="2">
        <f t="shared" si="134"/>
        <v>1.5241763143494644</v>
      </c>
      <c r="CL109" s="57">
        <f>CK109*'DEPRECATED - DT-Prelim Calcs'!$C$21/CF$2/'DEPRECATED - DT-Prelim Calcs'!$C$19/'DEPRECATED - DT-Prelim Calcs'!$C$18*3.39*'DEPRECATED - DT-Prelim Calcs'!$C$20</f>
        <v>25.773080821789936</v>
      </c>
      <c r="CM109" s="46">
        <f t="shared" si="135"/>
        <v>0</v>
      </c>
      <c r="CN109" s="57">
        <f>CL108*'DEPRECATED - DT-Prelim Calcs'!$C$11+CN108</f>
        <v>-278.78075499126112</v>
      </c>
      <c r="CO109" s="57">
        <f>CO108+0.5*CL109*'DEPRECATED - DT-Prelim Calcs'!$C$11^2+CN109*'DEPRECATED - DT-Prelim Calcs'!$C$11</f>
        <v>-29786.965890608219</v>
      </c>
      <c r="CP109" s="57">
        <f>MIN('Drive Train'!$F$35-CJ108*'DEPRECATED - DT-Prelim Calcs'!$C$21*'Drive Train'!$F$39,CP108+CJ$2)</f>
        <v>25.700860031761181</v>
      </c>
      <c r="CQ109" s="57">
        <f>'Drive Train'!$F$35-CJ109*'DEPRECATED - DT-Prelim Calcs'!$C$21*'Drive Train'!$F$39</f>
        <v>6.0759999999999996</v>
      </c>
      <c r="CR109" s="1">
        <f>IF(CO109&gt;='Drive Train'!$F$29,1,0)</f>
        <v>0</v>
      </c>
      <c r="CS109" s="57">
        <f t="shared" si="136"/>
        <v>103.33333333333333</v>
      </c>
      <c r="CT109" s="63">
        <f>CT108+'DEPRECATED - DT-Prelim Calcs'!$C$11</f>
        <v>420</v>
      </c>
      <c r="CU109" s="2">
        <f>DE109/'Drive Train'!$F$35</f>
        <v>0.89823939447155288</v>
      </c>
      <c r="CV109" s="46">
        <f>DC109*12*60/(PI() * 'Drive Train'!$F$15)/CU$2*CU109</f>
        <v>3719.3012627800263</v>
      </c>
      <c r="CW109" s="2">
        <f>('DEPRECATED - DT-Prelim Calcs'!$C$6*CU109-CV109)/('DEPRECATED - DT-Prelim Calcs'!$C$6*CU109)*'DEPRECATED - DT-Prelim Calcs'!$C$7*CU109</f>
        <v>0.4830466136032972</v>
      </c>
      <c r="CX109" s="57">
        <f>CW109/'DEPRECATED - DT-Prelim Calcs'!$C$7*('DEPRECATED - DT-Prelim Calcs'!$C$8-'DEPRECATED - DT-Prelim Calcs'!$C$9)+'DEPRECATED - DT-Prelim Calcs'!$C$9</f>
        <v>28.415718060291713</v>
      </c>
      <c r="CY109" s="57">
        <f t="shared" si="109"/>
        <v>28.415718060291713</v>
      </c>
      <c r="CZ109" s="2">
        <f t="shared" si="137"/>
        <v>0.17989919177621494</v>
      </c>
      <c r="DA109" s="57">
        <f>CZ109*'DEPRECATED - DT-Prelim Calcs'!$C$21/CU$2/'DEPRECATED - DT-Prelim Calcs'!$C$19/'DEPRECATED - DT-Prelim Calcs'!$C$18*3.39*'DEPRECATED - DT-Prelim Calcs'!$C$20</f>
        <v>3.6214379919516202</v>
      </c>
      <c r="DB109" s="46">
        <f t="shared" si="138"/>
        <v>0</v>
      </c>
      <c r="DC109" s="57">
        <f>DA108*'DEPRECATED - DT-Prelim Calcs'!$C$11+DC108</f>
        <v>13.008257704518908</v>
      </c>
      <c r="DD109" s="57">
        <f>DD108+0.5*DA109*'DEPRECATED - DT-Prelim Calcs'!$C$11^2+DC109*'DEPRECATED - DT-Prelim Calcs'!$C$11</f>
        <v>-56878.169383174041</v>
      </c>
      <c r="DE109" s="57">
        <f>MIN('Drive Train'!$F$35-CY108*'DEPRECATED - DT-Prelim Calcs'!$C$21*'Drive Train'!$F$39,DE108+CY$2)</f>
        <v>11.138168491447257</v>
      </c>
      <c r="DF109" s="57">
        <f>'Drive Train'!$F$35-CY109*'DEPRECATED - DT-Prelim Calcs'!$C$21*'Drive Train'!$F$39</f>
        <v>10.467731171900164</v>
      </c>
      <c r="DG109" s="1">
        <f>IF(DD109&gt;='Drive Train'!$F$29,1,0)</f>
        <v>0</v>
      </c>
      <c r="DH109" s="57">
        <f t="shared" si="139"/>
        <v>31.573020066990793</v>
      </c>
      <c r="DI109" s="63">
        <f>DI108+'DEPRECATED - DT-Prelim Calcs'!$C$11</f>
        <v>420</v>
      </c>
      <c r="DJ109" s="2">
        <f>DT109/'Drive Train'!$F$35</f>
        <v>0.48999999999999994</v>
      </c>
      <c r="DK109" s="46">
        <f>DR109*12*60/(PI() * 'Drive Train'!$F$15)/DJ$2*DJ109</f>
        <v>-44191.002602211331</v>
      </c>
      <c r="DL109" s="2">
        <f>('DEPRECATED - DT-Prelim Calcs'!$C$6*DJ109-DK109)/('DEPRECATED - DT-Prelim Calcs'!$C$6*DJ109)*'DEPRECATED - DT-Prelim Calcs'!$C$7*DJ109</f>
        <v>21.16219761188167</v>
      </c>
      <c r="DM109" s="57">
        <f>DL109/'DEPRECATED - DT-Prelim Calcs'!$C$7*('DEPRECATED - DT-Prelim Calcs'!$C$8-'DEPRECATED - DT-Prelim Calcs'!$C$9)+'DEPRECATED - DT-Prelim Calcs'!$C$9</f>
        <v>1129.3016404997588</v>
      </c>
      <c r="DN109" s="57">
        <f t="shared" si="110"/>
        <v>93</v>
      </c>
      <c r="DO109" s="2">
        <f t="shared" si="140"/>
        <v>1.1037138828047846</v>
      </c>
      <c r="DP109" s="57">
        <f>DO109*'DEPRECATED - DT-Prelim Calcs'!$C$21/DJ$2/'DEPRECATED - DT-Prelim Calcs'!$C$19/'DEPRECATED - DT-Prelim Calcs'!$C$18*3.39*'DEPRECATED - DT-Prelim Calcs'!$C$20</f>
        <v>25.773080821789936</v>
      </c>
      <c r="DQ109" s="46">
        <f t="shared" si="141"/>
        <v>0</v>
      </c>
      <c r="DR109" s="57">
        <f>DP108*'DEPRECATED - DT-Prelim Calcs'!$C$11+DR108</f>
        <v>-244.24723632982864</v>
      </c>
      <c r="DS109" s="57">
        <f>DS108+0.5*DP109*'DEPRECATED - DT-Prelim Calcs'!$C$11^2+DR109*'DEPRECATED - DT-Prelim Calcs'!$C$11</f>
        <v>-121948.37536107464</v>
      </c>
      <c r="DT109" s="57">
        <f>MIN('Drive Train'!$F$35-DN108*'DEPRECATED - DT-Prelim Calcs'!$C$21*'Drive Train'!$F$39,DT108+DN$2)</f>
        <v>6.0759999999999996</v>
      </c>
      <c r="DU109" s="57">
        <f>'Drive Train'!$F$35-DN109*'DEPRECATED - DT-Prelim Calcs'!$C$21*'Drive Train'!$F$39</f>
        <v>6.0759999999999996</v>
      </c>
      <c r="DV109" s="1">
        <f>IF(DS109&gt;='Drive Train'!$F$29,1,0)</f>
        <v>0</v>
      </c>
      <c r="DW109" s="57">
        <f t="shared" si="142"/>
        <v>103.33333333333333</v>
      </c>
      <c r="DX109" s="63">
        <f>DX108+'DEPRECATED - DT-Prelim Calcs'!$C$11</f>
        <v>420</v>
      </c>
      <c r="DY109" s="2">
        <f>EI109/'Drive Train'!$F$35</f>
        <v>0.48999999999999994</v>
      </c>
      <c r="DZ109" s="46">
        <f>EG109*12*60/(PI() * 'Drive Train'!$F$15)/DY$2*DY109</f>
        <v>-196142.20152161145</v>
      </c>
      <c r="EA109" s="2">
        <f>('DEPRECATED - DT-Prelim Calcs'!$C$6*DY109-DZ109)/('DEPRECATED - DT-Prelim Calcs'!$C$6*DY109)*'DEPRECATED - DT-Prelim Calcs'!$C$7*DY109</f>
        <v>89.868086804330886</v>
      </c>
      <c r="EB109" s="57">
        <f>EA109/'DEPRECATED - DT-Prelim Calcs'!$C$7*('DEPRECATED - DT-Prelim Calcs'!$C$8-'DEPRECATED - DT-Prelim Calcs'!$C$9)+'DEPRECATED - DT-Prelim Calcs'!$C$9</f>
        <v>4786.9637082969512</v>
      </c>
      <c r="EC109" s="57">
        <f t="shared" si="111"/>
        <v>93</v>
      </c>
      <c r="ED109" s="2">
        <f t="shared" si="143"/>
        <v>0.96993038185874991</v>
      </c>
      <c r="EE109" s="57">
        <f>ED109*'DEPRECATED - DT-Prelim Calcs'!$C$21/DY$2/'DEPRECATED - DT-Prelim Calcs'!$C$19/'DEPRECATED - DT-Prelim Calcs'!$C$18*3.39*'DEPRECATED - DT-Prelim Calcs'!$C$20</f>
        <v>25.773080821789936</v>
      </c>
      <c r="EF109" s="46">
        <f t="shared" si="144"/>
        <v>0</v>
      </c>
      <c r="EG109" s="57">
        <f>EE108*'DEPRECATED - DT-Prelim Calcs'!$C$11+EG108</f>
        <v>-952.68846530492181</v>
      </c>
      <c r="EH109" s="57">
        <f>EH108+0.5*EE109*'DEPRECATED - DT-Prelim Calcs'!$C$11^2+EG109*'DEPRECATED - DT-Prelim Calcs'!$C$11</f>
        <v>-191968.25226980037</v>
      </c>
      <c r="EI109" s="57">
        <f>MIN('Drive Train'!$F$35-EC108*'DEPRECATED - DT-Prelim Calcs'!$C$21*'Drive Train'!$F$39,EI108+EC$2)</f>
        <v>6.0759999999999996</v>
      </c>
      <c r="EJ109" s="57">
        <f>'Drive Train'!$F$35-EC109*'DEPRECATED - DT-Prelim Calcs'!$C$21*'Drive Train'!$F$39</f>
        <v>6.0759999999999996</v>
      </c>
      <c r="EK109" s="1">
        <f>IF(EH109&gt;='Drive Train'!$F$29,1,0)</f>
        <v>0</v>
      </c>
      <c r="EL109" s="57">
        <f t="shared" si="145"/>
        <v>103.33333333333333</v>
      </c>
      <c r="EM109" s="63">
        <f>EM108+'DEPRECATED - DT-Prelim Calcs'!$C$11</f>
        <v>420</v>
      </c>
      <c r="EN109" s="2">
        <f>EX109/'Drive Train'!$F$35</f>
        <v>0.48999999999999994</v>
      </c>
      <c r="EO109" s="46">
        <f>EV109*12*60/(PI() * 'Drive Train'!$F$15)/EN$2*EN109</f>
        <v>-30936.798455487391</v>
      </c>
      <c r="EP109" s="2">
        <f>('DEPRECATED - DT-Prelim Calcs'!$C$6*EN109-EO109)/('DEPRECATED - DT-Prelim Calcs'!$C$6*EN109)*'DEPRECATED - DT-Prelim Calcs'!$C$7*EN109</f>
        <v>15.169208494882664</v>
      </c>
      <c r="EQ109" s="57">
        <f>EP109/'DEPRECATED - DT-Prelim Calcs'!$C$7*('DEPRECATED - DT-Prelim Calcs'!$C$8-'DEPRECATED - DT-Prelim Calcs'!$C$9)+'DEPRECATED - DT-Prelim Calcs'!$C$9</f>
        <v>810.25578833752945</v>
      </c>
      <c r="ER109" s="57">
        <f t="shared" si="112"/>
        <v>93</v>
      </c>
      <c r="ES109" s="2">
        <f t="shared" si="146"/>
        <v>0.86507304327942547</v>
      </c>
      <c r="ET109" s="57">
        <f>ES109*'DEPRECATED - DT-Prelim Calcs'!$C$21/EN$2/'DEPRECATED - DT-Prelim Calcs'!$C$19/'DEPRECATED - DT-Prelim Calcs'!$C$18*3.39*'DEPRECATED - DT-Prelim Calcs'!$C$20</f>
        <v>25.773080821789936</v>
      </c>
      <c r="EU109" s="46">
        <f t="shared" si="147"/>
        <v>0</v>
      </c>
      <c r="EV109" s="57">
        <f>ET108*'DEPRECATED - DT-Prelim Calcs'!$C$11+EV108</f>
        <v>-134.0193308788572</v>
      </c>
      <c r="EW109" s="57">
        <f>EW108+0.5*ET109*'DEPRECATED - DT-Prelim Calcs'!$C$11^2+EV109*'DEPRECATED - DT-Prelim Calcs'!$C$11</f>
        <v>-210503.75773557351</v>
      </c>
      <c r="EX109" s="57">
        <f>MIN('Drive Train'!$F$35-ER108*'DEPRECATED - DT-Prelim Calcs'!$C$21*'Drive Train'!$F$39,EX108+ER$2)</f>
        <v>6.0759999999999996</v>
      </c>
      <c r="EY109" s="57">
        <f>'Drive Train'!$F$35-ER109*'DEPRECATED - DT-Prelim Calcs'!$C$21*'Drive Train'!$F$39</f>
        <v>6.0759999999999996</v>
      </c>
      <c r="EZ109" s="1">
        <f>IF(EW109&gt;='Drive Train'!$F$29,1,0)</f>
        <v>0</v>
      </c>
      <c r="FA109" s="57">
        <f t="shared" si="148"/>
        <v>103.33333333333333</v>
      </c>
      <c r="FB109" s="63">
        <f>FB108+'DEPRECATED - DT-Prelim Calcs'!$C$11</f>
        <v>420</v>
      </c>
      <c r="FC109" s="2">
        <f>FM109/'Drive Train'!$F$35</f>
        <v>0.48999999999999994</v>
      </c>
      <c r="FD109" s="46">
        <f>FK109*12*60/(PI() * 'Drive Train'!$F$15)/FC$2*FC109</f>
        <v>22837.78324610175</v>
      </c>
      <c r="FE109" s="2">
        <f>('DEPRECATED - DT-Prelim Calcs'!$C$6*FC109-FD109)/('DEPRECATED - DT-Prelim Calcs'!$C$6*FC109)*'DEPRECATED - DT-Prelim Calcs'!$C$7*FC109</f>
        <v>-9.1453772275994769</v>
      </c>
      <c r="FF109" s="57">
        <f>FE109/'DEPRECATED - DT-Prelim Calcs'!$C$7*('DEPRECATED - DT-Prelim Calcs'!$C$8-'DEPRECATED - DT-Prelim Calcs'!$C$9)+'DEPRECATED - DT-Prelim Calcs'!$C$9</f>
        <v>-484.16800759378134</v>
      </c>
      <c r="FG109" s="57">
        <f t="shared" si="113"/>
        <v>-484.16800759378134</v>
      </c>
      <c r="FH109" s="2">
        <f t="shared" si="149"/>
        <v>-12.55764014408661</v>
      </c>
      <c r="FI109" s="57">
        <f>FH109*'DEPRECATED - DT-Prelim Calcs'!$C$21/FC$2/'DEPRECATED - DT-Prelim Calcs'!$C$19/'DEPRECATED - DT-Prelim Calcs'!$C$18*3.39*'DEPRECATED - DT-Prelim Calcs'!$C$20</f>
        <v>-414.57558557762303</v>
      </c>
      <c r="FJ109" s="46">
        <f t="shared" si="150"/>
        <v>1</v>
      </c>
      <c r="FK109" s="57">
        <f>FI108*'DEPRECATED - DT-Prelim Calcs'!$C$11+FK108</f>
        <v>89.281996105312757</v>
      </c>
      <c r="FL109" s="57">
        <f>FL108+0.5*FI109*'DEPRECATED - DT-Prelim Calcs'!$C$11^2+FK109*'DEPRECATED - DT-Prelim Calcs'!$C$11</f>
        <v>-266113.98942781583</v>
      </c>
      <c r="FM109" s="57">
        <f>MIN('Drive Train'!$F$35-FG108*'DEPRECATED - DT-Prelim Calcs'!$C$21*'Drive Train'!$F$39,FM108+FG$2)</f>
        <v>6.0759999999999996</v>
      </c>
      <c r="FN109" s="57">
        <f>'Drive Train'!$F$35-FG109*'DEPRECATED - DT-Prelim Calcs'!$C$21*'Drive Train'!$F$39</f>
        <v>45.323424516377131</v>
      </c>
      <c r="FO109" s="1">
        <f>IF(FL109&gt;='Drive Train'!$F$29,1,0)</f>
        <v>0</v>
      </c>
      <c r="FP109" s="57">
        <f t="shared" si="151"/>
        <v>-537.96445288197924</v>
      </c>
      <c r="FQ109" s="63">
        <f>FQ108+'DEPRECATED - DT-Prelim Calcs'!$C$11</f>
        <v>420</v>
      </c>
      <c r="FR109" s="2">
        <f>GB109/'Drive Train'!$F$35</f>
        <v>0.48999999999999994</v>
      </c>
      <c r="FS109" s="46">
        <f>FZ109*12*60/(PI() * 'Drive Train'!$F$15)/FR$2*FR109</f>
        <v>-48238.317842876124</v>
      </c>
      <c r="FT109" s="2">
        <f>('DEPRECATED - DT-Prelim Calcs'!$C$6*FR109-FS109)/('DEPRECATED - DT-Prelim Calcs'!$C$6*FR109)*'DEPRECATED - DT-Prelim Calcs'!$C$7*FR109</f>
        <v>22.992221951469315</v>
      </c>
      <c r="FU109" s="57">
        <f>FT109/'DEPRECATED - DT-Prelim Calcs'!$C$7*('DEPRECATED - DT-Prelim Calcs'!$C$8-'DEPRECATED - DT-Prelim Calcs'!$C$9)+'DEPRECATED - DT-Prelim Calcs'!$C$9</f>
        <v>1226.7257578313333</v>
      </c>
      <c r="FV109" s="57">
        <f t="shared" si="114"/>
        <v>93</v>
      </c>
      <c r="FW109" s="2">
        <f t="shared" si="152"/>
        <v>0.7112822800297498</v>
      </c>
      <c r="FX109" s="57">
        <f>FW109*'DEPRECATED - DT-Prelim Calcs'!$C$21/FR$2/'DEPRECATED - DT-Prelim Calcs'!$C$19/'DEPRECATED - DT-Prelim Calcs'!$C$18*3.39*'DEPRECATED - DT-Prelim Calcs'!$C$20</f>
        <v>25.773080821789936</v>
      </c>
      <c r="FY109" s="46">
        <f t="shared" si="153"/>
        <v>0</v>
      </c>
      <c r="FZ109" s="57">
        <f>FX108*'DEPRECATED - DT-Prelim Calcs'!$C$11+FZ108</f>
        <v>-171.81989224116671</v>
      </c>
      <c r="GA109" s="57">
        <f>GA108+0.5*FX109*'DEPRECATED - DT-Prelim Calcs'!$C$11^2+FZ109*'DEPRECATED - DT-Prelim Calcs'!$C$11</f>
        <v>-309597.66789260006</v>
      </c>
      <c r="GB109" s="57">
        <f>MIN('Drive Train'!$F$35-FV108*'DEPRECATED - DT-Prelim Calcs'!$C$21*'Drive Train'!$F$39,GB108+FV$2)</f>
        <v>6.0759999999999996</v>
      </c>
      <c r="GC109" s="57">
        <f>'Drive Train'!$F$35-FV109*'DEPRECATED - DT-Prelim Calcs'!$C$21*'Drive Train'!$F$39</f>
        <v>6.0759999999999996</v>
      </c>
      <c r="GD109" s="1">
        <f>IF(GA109&gt;='Drive Train'!$F$29,1,0)</f>
        <v>0</v>
      </c>
      <c r="GE109" s="57">
        <f t="shared" si="154"/>
        <v>103.33333333333333</v>
      </c>
      <c r="GF109" s="63">
        <f>GF108+'DEPRECATED - DT-Prelim Calcs'!$C$11</f>
        <v>420</v>
      </c>
      <c r="GG109" s="2">
        <f>GQ109/'Drive Train'!$F$35</f>
        <v>0.83548387096774201</v>
      </c>
      <c r="GH109" s="46">
        <f>GO109*12*60/(PI() * 'Drive Train'!$F$15)/GG$2*GG109</f>
        <v>-167967.76282890624</v>
      </c>
      <c r="GI109" s="2">
        <f>('DEPRECATED - DT-Prelim Calcs'!$C$6*GG109-GH109)/('DEPRECATED - DT-Prelim Calcs'!$C$6*GG109)*'DEPRECATED - DT-Prelim Calcs'!$C$7*GG109</f>
        <v>77.961416395010502</v>
      </c>
      <c r="GJ109" s="57">
        <f>GI109/'DEPRECATED - DT-Prelim Calcs'!$C$7*('DEPRECATED - DT-Prelim Calcs'!$C$8-'DEPRECATED - DT-Prelim Calcs'!$C$9)+'DEPRECATED - DT-Prelim Calcs'!$C$9</f>
        <v>4153.0940761327165</v>
      </c>
      <c r="GK109" s="57">
        <f t="shared" si="155"/>
        <v>29.999999999999982</v>
      </c>
      <c r="GL109" s="2">
        <f t="shared" si="156"/>
        <v>0.99579519204165001</v>
      </c>
      <c r="GM109" s="57">
        <f>GL109*'DEPRECATED - DT-Prelim Calcs'!$C$21/GG$2/'DEPRECATED - DT-Prelim Calcs'!$C$19/'DEPRECATED - DT-Prelim Calcs'!$C$18*3.39*'DEPRECATED - DT-Prelim Calcs'!$C$20</f>
        <v>25.773080821789936</v>
      </c>
      <c r="GN109" s="46">
        <f t="shared" si="157"/>
        <v>0</v>
      </c>
      <c r="GO109" s="57">
        <f>GM108*'DEPRECATED - DT-Prelim Calcs'!$C$11+GO108</f>
        <v>-491.23948895013029</v>
      </c>
      <c r="GP109" s="57">
        <f>GP108+0.5*GM109*'DEPRECATED - DT-Prelim Calcs'!$C$11^2+GO109*'DEPRECATED - DT-Prelim Calcs'!$C$11</f>
        <v>-147393.01008089277</v>
      </c>
      <c r="GQ109" s="57">
        <f>MIN('Drive Train'!$F$35-GK108*'DEPRECATED - DT-Prelim Calcs'!$C$21*'Drive Train'!$F$39,GQ108+GK$2)</f>
        <v>10.360000000000001</v>
      </c>
      <c r="GR109" s="57">
        <f>'Drive Train'!$F$35-GK109*'DEPRECATED - DT-Prelim Calcs'!$C$21*'Drive Train'!$F$39</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-95377.596286084081</v>
      </c>
      <c r="GX109" s="2">
        <f>('DEPRECATED - DT-Prelim Calcs'!$C$6*GV109-GW109)/('DEPRECATED - DT-Prelim Calcs'!$C$6*GV109)*'DEPRECATED - DT-Prelim Calcs'!$C$7*GV109</f>
        <v>45.095167252920227</v>
      </c>
      <c r="GY109" s="57">
        <f>GX109/'DEPRECATED - DT-Prelim Calcs'!$C$7*('DEPRECATED - DT-Prelim Calcs'!$C$8-'DEPRECATED - DT-Prelim Calcs'!$C$9)+'DEPRECATED - DT-Prelim Calcs'!$C$9</f>
        <v>2403.4095263691556</v>
      </c>
      <c r="GZ109" s="57">
        <f t="shared" si="115"/>
        <v>33.333333333333314</v>
      </c>
      <c r="HA109" s="2">
        <f t="shared" si="159"/>
        <v>0.99579519204165001</v>
      </c>
      <c r="HB109" s="57">
        <f>HA109*'DEPRECATED - DT-Prelim Calcs'!$C$21/GV$2/'DEPRECATED - DT-Prelim Calcs'!$C$19/'DEPRECATED - DT-Prelim Calcs'!$C$18*3.39*'DEPRECATED - DT-Prelim Calcs'!$C$20</f>
        <v>25.773080821789936</v>
      </c>
      <c r="HC109" s="46">
        <f t="shared" si="160"/>
        <v>0</v>
      </c>
      <c r="HD109" s="57">
        <f>HB108*'DEPRECATED - DT-Prelim Calcs'!$C$11+HD108</f>
        <v>-285.18135794141676</v>
      </c>
      <c r="HE109" s="57">
        <f>HE108+0.5*HB109*'DEPRECATED - DT-Prelim Calcs'!$C$11^2+HD109*'DEPRECATED - DT-Prelim Calcs'!$C$11</f>
        <v>-172709.48651526531</v>
      </c>
      <c r="HF109" s="57">
        <f>MIN('Drive Train'!$F$35-GZ108*'DEPRECATED - DT-Prelim Calcs'!$C$21*'Drive Train'!$F$39,HF108+GZ$2)</f>
        <v>10.133333333333335</v>
      </c>
      <c r="HG109" s="57">
        <f>'Drive Train'!$F$35-GZ109*'DEPRECATED - DT-Prelim Calcs'!$C$21*'Drive Train'!$F$39</f>
        <v>10.133333333333335</v>
      </c>
      <c r="HH109" s="1">
        <f>IF(HE109&gt;='Drive Train'!$F$29,1,0)</f>
        <v>0</v>
      </c>
      <c r="HI109" s="57">
        <f t="shared" si="161"/>
        <v>37.037037037037017</v>
      </c>
      <c r="HJ109" s="63">
        <f>HJ108+'DEPRECATED - DT-Prelim Calcs'!$C$11</f>
        <v>420</v>
      </c>
      <c r="HK109" s="2">
        <f>HU109/'Drive Train'!$F$35</f>
        <v>0.79892473118279583</v>
      </c>
      <c r="HL109" s="46">
        <f>HS109*12*60/(PI() * 'Drive Train'!$F$15)/HK$2*HK109</f>
        <v>-146626.70222557365</v>
      </c>
      <c r="HM109" s="2">
        <f>('DEPRECATED - DT-Prelim Calcs'!$C$6*HK109-HL109)/('DEPRECATED - DT-Prelim Calcs'!$C$6*HK109)*'DEPRECATED - DT-Prelim Calcs'!$C$7*HK109</f>
        <v>68.223786156302978</v>
      </c>
      <c r="HN109" s="57">
        <f>HM109/'DEPRECATED - DT-Prelim Calcs'!$C$7*('DEPRECATED - DT-Prelim Calcs'!$C$8-'DEPRECATED - DT-Prelim Calcs'!$C$9)+'DEPRECATED - DT-Prelim Calcs'!$C$9</f>
        <v>3634.6965825118973</v>
      </c>
      <c r="HO109" s="57">
        <f t="shared" si="116"/>
        <v>36.66666666666665</v>
      </c>
      <c r="HP109" s="2">
        <f t="shared" si="162"/>
        <v>0.99579519204165001</v>
      </c>
      <c r="HQ109" s="57">
        <f>HP109*'DEPRECATED - DT-Prelim Calcs'!$C$21/HK$2/'DEPRECATED - DT-Prelim Calcs'!$C$19/'DEPRECATED - DT-Prelim Calcs'!$C$18*3.39*'DEPRECATED - DT-Prelim Calcs'!$C$20</f>
        <v>25.773080821789936</v>
      </c>
      <c r="HR109" s="46">
        <f t="shared" si="163"/>
        <v>0</v>
      </c>
      <c r="HS109" s="57">
        <f>HQ108*'DEPRECATED - DT-Prelim Calcs'!$C$11+HS108</f>
        <v>-448.44853030702279</v>
      </c>
      <c r="HT109" s="57">
        <f>HT108+0.5*HQ109*'DEPRECATED - DT-Prelim Calcs'!$C$11^2+HS109*'DEPRECATED - DT-Prelim Calcs'!$C$11</f>
        <v>-187670.0264466498</v>
      </c>
      <c r="HU109" s="57">
        <f>MIN('Drive Train'!$F$35-HO108*'DEPRECATED - DT-Prelim Calcs'!$C$21*'Drive Train'!$F$39,HU108+HO$2)</f>
        <v>9.9066666666666681</v>
      </c>
      <c r="HV109" s="57">
        <f>'Drive Train'!$F$35-HO109*'DEPRECATED - DT-Prelim Calcs'!$C$21*'Drive Train'!$F$39</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-239407.16840865195</v>
      </c>
      <c r="IB109" s="2">
        <f>('DEPRECATED - DT-Prelim Calcs'!$C$6*HZ109-IA109)/('DEPRECATED - DT-Prelim Calcs'!$C$6*HZ109)*'DEPRECATED - DT-Prelim Calcs'!$C$7*HZ109</f>
        <v>110.13112516982623</v>
      </c>
      <c r="IC109" s="57">
        <f>IB109/'DEPRECATED - DT-Prelim Calcs'!$C$7*('DEPRECATED - DT-Prelim Calcs'!$C$8-'DEPRECATED - DT-Prelim Calcs'!$C$9)+'DEPRECATED - DT-Prelim Calcs'!$C$9</f>
        <v>5865.6972445181354</v>
      </c>
      <c r="ID109" s="57">
        <f t="shared" si="117"/>
        <v>39.999999999999986</v>
      </c>
      <c r="IE109" s="2">
        <f t="shared" si="165"/>
        <v>0.99579519204165001</v>
      </c>
      <c r="IF109" s="57">
        <f>IE109*'DEPRECATED - DT-Prelim Calcs'!$C$21/HZ$2/'DEPRECATED - DT-Prelim Calcs'!$C$19/'DEPRECATED - DT-Prelim Calcs'!$C$18*3.39*'DEPRECATED - DT-Prelim Calcs'!$C$20</f>
        <v>25.773080821789936</v>
      </c>
      <c r="IG109" s="46">
        <f t="shared" si="166"/>
        <v>0</v>
      </c>
      <c r="IH109" s="57">
        <f>IF108*'DEPRECATED - DT-Prelim Calcs'!$C$11+IH108</f>
        <v>-749.35719432135045</v>
      </c>
      <c r="II109" s="57">
        <f>II108+0.5*IF109*'DEPRECATED - DT-Prelim Calcs'!$C$11^2+IH109*'DEPRECATED - DT-Prelim Calcs'!$C$11</f>
        <v>-219353.83561612468</v>
      </c>
      <c r="IJ109" s="57">
        <f>MIN('Drive Train'!$F$35-ID108*'DEPRECATED - DT-Prelim Calcs'!$C$21*'Drive Train'!$F$39,IJ108+ID$2)</f>
        <v>9.6800000000000015</v>
      </c>
      <c r="IK109" s="57">
        <f>'Drive Train'!$F$35-ID109*'DEPRECATED - DT-Prelim Calcs'!$C$21*'Drive Train'!$F$39</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-244009.9819067861</v>
      </c>
      <c r="IQ109" s="2">
        <f>('DEPRECATED - DT-Prelim Calcs'!$C$6*IO109-IP109)/('DEPRECATED - DT-Prelim Calcs'!$C$6*IO109)*'DEPRECATED - DT-Prelim Calcs'!$C$7*IO109</f>
        <v>112.16826850404077</v>
      </c>
      <c r="IR109" s="57">
        <f>IQ109/'DEPRECATED - DT-Prelim Calcs'!$C$7*('DEPRECATED - DT-Prelim Calcs'!$C$8-'DEPRECATED - DT-Prelim Calcs'!$C$9)+'DEPRECATED - DT-Prelim Calcs'!$C$9</f>
        <v>5974.1476552151162</v>
      </c>
      <c r="IS109" s="57">
        <f t="shared" si="118"/>
        <v>43.333333333333321</v>
      </c>
      <c r="IT109" s="2">
        <f t="shared" si="168"/>
        <v>0.99579519204165001</v>
      </c>
      <c r="IU109" s="57">
        <f>IT109*'DEPRECATED - DT-Prelim Calcs'!$C$21/IO$2/'DEPRECATED - DT-Prelim Calcs'!$C$19/'DEPRECATED - DT-Prelim Calcs'!$C$18*3.39*'DEPRECATED - DT-Prelim Calcs'!$C$20</f>
        <v>25.773080821789936</v>
      </c>
      <c r="IV109" s="46">
        <f t="shared" si="169"/>
        <v>0</v>
      </c>
      <c r="IW109" s="57">
        <f>IU108*'DEPRECATED - DT-Prelim Calcs'!$C$11+IW108</f>
        <v>-782.07735187458127</v>
      </c>
      <c r="IX109" s="57">
        <f>IX108+0.5*IU109*'DEPRECATED - DT-Prelim Calcs'!$C$11^2+IW109*'DEPRECATED - DT-Prelim Calcs'!$C$11</f>
        <v>-188221.50269542815</v>
      </c>
      <c r="IY109" s="57">
        <f>MIN('Drive Train'!$F$35-IS108*'DEPRECATED - DT-Prelim Calcs'!$C$21*'Drive Train'!$F$39,IY108+IS$2)</f>
        <v>9.4533333333333349</v>
      </c>
      <c r="IZ109" s="57">
        <f>'Drive Train'!$F$35-IS109*'DEPRECATED - DT-Prelim Calcs'!$C$21*'Drive Train'!$F$39</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-163478.0795465883</v>
      </c>
      <c r="JF109" s="2">
        <f>('DEPRECATED - DT-Prelim Calcs'!$C$6*JD109-JE109)/('DEPRECATED - DT-Prelim Calcs'!$C$6*JD109)*'DEPRECATED - DT-Prelim Calcs'!$C$7*JD109</f>
        <v>75.711103166851927</v>
      </c>
      <c r="JG109" s="57">
        <f>JF109/'DEPRECATED - DT-Prelim Calcs'!$C$7*('DEPRECATED - DT-Prelim Calcs'!$C$8-'DEPRECATED - DT-Prelim Calcs'!$C$9)+'DEPRECATED - DT-Prelim Calcs'!$C$9</f>
        <v>4033.2952432809552</v>
      </c>
      <c r="JH109" s="57">
        <f t="shared" si="119"/>
        <v>46.666666666666657</v>
      </c>
      <c r="JI109" s="2">
        <f t="shared" si="171"/>
        <v>0.99579519204165001</v>
      </c>
      <c r="JJ109" s="57">
        <f>JI109*'DEPRECATED - DT-Prelim Calcs'!$C$21/JD$2/'DEPRECATED - DT-Prelim Calcs'!$C$19/'DEPRECATED - DT-Prelim Calcs'!$C$18*3.39*'DEPRECATED - DT-Prelim Calcs'!$C$20</f>
        <v>25.773080821789936</v>
      </c>
      <c r="JK109" s="46">
        <f t="shared" si="172"/>
        <v>0</v>
      </c>
      <c r="JL109" s="57">
        <f>JJ108*'DEPRECATED - DT-Prelim Calcs'!$C$11+JL108</f>
        <v>-536.8361889145325</v>
      </c>
      <c r="JM109" s="57">
        <f>JM108+0.5*JJ109*'DEPRECATED - DT-Prelim Calcs'!$C$11^2+JL109*'DEPRECATED - DT-Prelim Calcs'!$C$11</f>
        <v>-214459.87477272848</v>
      </c>
      <c r="JN109" s="57">
        <f>MIN('Drive Train'!$F$35-JH108*'DEPRECATED - DT-Prelim Calcs'!$C$21*'Drive Train'!$F$39,JN108+JH$2)</f>
        <v>9.2266666666666666</v>
      </c>
      <c r="JO109" s="57">
        <f>'Drive Train'!$F$35-JH109*'DEPRECATED - DT-Prelim Calcs'!$C$21*'Drive Train'!$F$39</f>
        <v>9.2266666666666666</v>
      </c>
      <c r="JP109" s="1">
        <f>IF(JM109&gt;='Drive Train'!$F$29,1,0)</f>
        <v>0</v>
      </c>
      <c r="JQ109" s="57">
        <f>MIN(JG109,'DEPRECATED - DT-Prelim Calcs'!$C$10)*'DEPRECATED - DT-Prelim Calcs'!$C$11*1000/60/60</f>
        <v>103.33333333333333</v>
      </c>
      <c r="JR109" s="63">
        <f>JR108+'DEPRECATED - DT-Prelim Calcs'!$C$11</f>
        <v>420</v>
      </c>
      <c r="JS109" s="2">
        <f>KC109/'Drive Train'!$F$35</f>
        <v>0.72580645161290325</v>
      </c>
      <c r="JT109" s="46">
        <f>KA109*12*60/(PI() * 'Drive Train'!$F$15)/JS$2*JS109</f>
        <v>-235224.66689579719</v>
      </c>
      <c r="JU109" s="2">
        <f>('DEPRECATED - DT-Prelim Calcs'!$C$6*JS109-JT109)/('DEPRECATED - DT-Prelim Calcs'!$C$6*JS109)*'DEPRECATED - DT-Prelim Calcs'!$C$7*JS109</f>
        <v>108.10781403973256</v>
      </c>
      <c r="JV109" s="57">
        <f>JU109/'DEPRECATED - DT-Prelim Calcs'!$C$7*('DEPRECATED - DT-Prelim Calcs'!$C$8-'DEPRECATED - DT-Prelim Calcs'!$C$9)+'DEPRECATED - DT-Prelim Calcs'!$C$9</f>
        <v>5757.9832121567169</v>
      </c>
      <c r="JW109" s="57">
        <f t="shared" si="120"/>
        <v>49.999999999999993</v>
      </c>
      <c r="JX109" s="2">
        <f t="shared" si="173"/>
        <v>0.99579519204165001</v>
      </c>
      <c r="JY109" s="57">
        <f>JX109*'DEPRECATED - DT-Prelim Calcs'!$C$21/JS$2/'DEPRECATED - DT-Prelim Calcs'!$C$19/'DEPRECATED - DT-Prelim Calcs'!$C$18*3.39*'DEPRECATED - DT-Prelim Calcs'!$C$20</f>
        <v>25.773080821789936</v>
      </c>
      <c r="JZ109" s="46">
        <f t="shared" si="174"/>
        <v>0</v>
      </c>
      <c r="KA109" s="57">
        <f>JY108*'DEPRECATED - DT-Prelim Calcs'!$C$11+KA108</f>
        <v>-791.89470886646211</v>
      </c>
      <c r="KB109" s="57">
        <f>KB108+0.5*JY109*'DEPRECATED - DT-Prelim Calcs'!$C$11^2+KA109*'DEPRECATED - DT-Prelim Calcs'!$C$11</f>
        <v>-195714.51514875065</v>
      </c>
      <c r="KC109" s="57">
        <f>MIN('Drive Train'!$F$35-JW108*'DEPRECATED - DT-Prelim Calcs'!$C$21*'Drive Train'!$F$39,KC108+JW$2)</f>
        <v>9</v>
      </c>
      <c r="KD109" s="57">
        <f>'Drive Train'!$F$35-JW109*'DEPRECATED - DT-Prelim Calcs'!$C$21*'Drive Train'!$F$39</f>
        <v>9</v>
      </c>
      <c r="KE109" s="1">
        <f>IF(KB109&gt;='Drive Train'!$F$29,1,0)</f>
        <v>0</v>
      </c>
      <c r="KF109" s="57">
        <f>MIN(JV109,'DEPRECATED - DT-Prelim Calcs'!$C$10)*'DEPRECATED - DT-Prelim Calcs'!$C$11*1000/60/60</f>
        <v>103.33333333333333</v>
      </c>
      <c r="KG109" s="63">
        <f>KG108+'DEPRECATED - DT-Prelim Calcs'!$C$11</f>
        <v>420</v>
      </c>
      <c r="KH109" s="2">
        <f>KR109/'Drive Train'!$F$35</f>
        <v>4.141077454651696</v>
      </c>
      <c r="KI109" s="46">
        <f>KP109*12*60/(PI() * 'Drive Train'!$F$15)/KH$2*KH109</f>
        <v>-2237172.0941758235</v>
      </c>
      <c r="KJ109" s="2">
        <f>('DEPRECATED - DT-Prelim Calcs'!$C$6*KH109-KI109)/('DEPRECATED - DT-Prelim Calcs'!$C$6*KH109)*'DEPRECATED - DT-Prelim Calcs'!$C$7*KH109</f>
        <v>1021.5343581973683</v>
      </c>
      <c r="KK109" s="57">
        <f>KJ109/'DEPRECATED - DT-Prelim Calcs'!$C$7*('DEPRECATED - DT-Prelim Calcs'!$C$8-'DEPRECATED - DT-Prelim Calcs'!$C$9)+'DEPRECATED - DT-Prelim Calcs'!$C$9</f>
        <v>54385.628695735417</v>
      </c>
      <c r="KL109" s="57">
        <f t="shared" si="121"/>
        <v>53.333333333333329</v>
      </c>
      <c r="KM109" s="2">
        <f t="shared" si="175"/>
        <v>0.99579519204165001</v>
      </c>
      <c r="KN109" s="57">
        <f>KM109*'DEPRECATED - DT-Prelim Calcs'!$C$21/KH$2/'DEPRECATED - DT-Prelim Calcs'!$C$19/'DEPRECATED - DT-Prelim Calcs'!$C$18*3.39*'DEPRECATED - DT-Prelim Calcs'!$C$20</f>
        <v>25.773080821789936</v>
      </c>
      <c r="KO109" s="46">
        <f t="shared" si="176"/>
        <v>0</v>
      </c>
      <c r="KP109" s="57">
        <f>KN108*'DEPRECATED - DT-Prelim Calcs'!$C$11+KP108</f>
        <v>-1320.0532268852355</v>
      </c>
      <c r="KQ109" s="57">
        <f>KQ108+0.5*KN109*'DEPRECATED - DT-Prelim Calcs'!$C$11^2+KP109*'DEPRECATED - DT-Prelim Calcs'!$C$11</f>
        <v>-218336.30288862466</v>
      </c>
      <c r="KR109" s="57">
        <f>MIN('Drive Train'!$F$35-KL108*'DEPRECATED - DT-Prelim Calcs'!$C$21*'Drive Train'!$F$39,KR108+KL$2)</f>
        <v>51.349360437681028</v>
      </c>
      <c r="KS109" s="57">
        <f>'Drive Train'!$F$35-KL109*'DEPRECATED - DT-Prelim Calcs'!$C$21*'Drive Train'!$F$39</f>
        <v>8.7733333333333334</v>
      </c>
      <c r="KT109" s="1">
        <f>IF(KQ109&gt;='Drive Train'!$F$29,1,0)</f>
        <v>0</v>
      </c>
      <c r="KU109" s="57">
        <f>MIN(KK109,'DEPRECATED - DT-Prelim Calcs'!$C$10)*'DEPRECATED - DT-Prelim Calcs'!$C$11*1000/60/60</f>
        <v>103.33333333333333</v>
      </c>
      <c r="KV109" s="63">
        <f>KV108+'DEPRECATED - DT-Prelim Calcs'!$C$11</f>
        <v>420</v>
      </c>
      <c r="KW109" s="2">
        <f>LG109/'Drive Train'!$F$35</f>
        <v>0.68924731182795695</v>
      </c>
      <c r="KX109" s="46">
        <f>LE109*12*60/(PI() * 'Drive Train'!$F$15)/KW$2*KW109</f>
        <v>-9354.5299287019116</v>
      </c>
      <c r="KY109" s="2">
        <f>('DEPRECATED - DT-Prelim Calcs'!$C$6*KW109-KX109)/('DEPRECATED - DT-Prelim Calcs'!$C$6*KW109)*'DEPRECATED - DT-Prelim Calcs'!$C$7*KW109</f>
        <v>5.8908078091548335</v>
      </c>
      <c r="KZ109" s="57">
        <f>KY109/'DEPRECATED - DT-Prelim Calcs'!$C$7*('DEPRECATED - DT-Prelim Calcs'!$C$8-'DEPRECATED - DT-Prelim Calcs'!$C$9)+'DEPRECATED - DT-Prelim Calcs'!$C$9</f>
        <v>316.30607548322206</v>
      </c>
      <c r="LA109" s="57">
        <f t="shared" si="122"/>
        <v>56.666666666666664</v>
      </c>
      <c r="LB109" s="2">
        <f t="shared" si="177"/>
        <v>0.99579519204165001</v>
      </c>
      <c r="LC109" s="57">
        <f>LB109*'DEPRECATED - DT-Prelim Calcs'!$C$21/KW$2/'DEPRECATED - DT-Prelim Calcs'!$C$19/'DEPRECATED - DT-Prelim Calcs'!$C$18*3.39*'DEPRECATED - DT-Prelim Calcs'!$C$20</f>
        <v>25.773080821789936</v>
      </c>
      <c r="LD109" s="46">
        <f t="shared" si="178"/>
        <v>0</v>
      </c>
      <c r="LE109" s="57">
        <f>LC108*'DEPRECATED - DT-Prelim Calcs'!$C$11+LE108</f>
        <v>-33.162883946384213</v>
      </c>
      <c r="LF109" s="57">
        <f>LF108+0.5*LC109*'DEPRECATED - DT-Prelim Calcs'!$C$11^2+LE109*'DEPRECATED - DT-Prelim Calcs'!$C$11</f>
        <v>-191494.24982988145</v>
      </c>
      <c r="LG109" s="57">
        <f>MIN('Drive Train'!$F$35-LA108*'DEPRECATED - DT-Prelim Calcs'!$C$21*'Drive Train'!$F$39,LG108+LA$2)</f>
        <v>8.5466666666666669</v>
      </c>
      <c r="LH109" s="57">
        <f>'Drive Train'!$F$35-LA109*'DEPRECATED - DT-Prelim Calcs'!$C$21*'Drive Train'!$F$39</f>
        <v>8.5466666666666669</v>
      </c>
      <c r="LI109" s="1">
        <f>IF(LF109&gt;='Drive Train'!$F$29,1,0)</f>
        <v>0</v>
      </c>
      <c r="LJ109" s="57">
        <f>MIN(KZ109,'DEPRECATED - DT-Prelim Calcs'!$C$10)*'DEPRECATED - DT-Prelim Calcs'!$C$11*1000/60/60</f>
        <v>103.33333333333333</v>
      </c>
      <c r="LK109" s="63">
        <f>LK108+'DEPRECATED - DT-Prelim Calcs'!$C$11</f>
        <v>420</v>
      </c>
      <c r="LL109" s="2">
        <f>LV109/'Drive Train'!$F$35</f>
        <v>0.67096774193548392</v>
      </c>
      <c r="LM109" s="46">
        <f>LT109*12*60/(PI() * 'Drive Train'!$F$15)/LL$2*LL109</f>
        <v>-178266.4911209986</v>
      </c>
      <c r="LN109" s="2">
        <f>('DEPRECATED - DT-Prelim Calcs'!$C$6*LL109-LM109)/('DEPRECATED - DT-Prelim Calcs'!$C$6*LL109)*'DEPRECATED - DT-Prelim Calcs'!$C$7*LL109</f>
        <v>82.221580776189583</v>
      </c>
      <c r="LO109" s="57">
        <f>LN109/'DEPRECATED - DT-Prelim Calcs'!$C$7*('DEPRECATED - DT-Prelim Calcs'!$C$8-'DEPRECATED - DT-Prelim Calcs'!$C$9)+'DEPRECATED - DT-Prelim Calcs'!$C$9</f>
        <v>4379.8903790809636</v>
      </c>
      <c r="LP109" s="57">
        <f t="shared" si="123"/>
        <v>60</v>
      </c>
      <c r="LQ109" s="2">
        <f t="shared" si="179"/>
        <v>0.99579519204165001</v>
      </c>
      <c r="LR109" s="57">
        <f>LQ109*'DEPRECATED - DT-Prelim Calcs'!$C$21/LL$2/'DEPRECATED - DT-Prelim Calcs'!$C$19/'DEPRECATED - DT-Prelim Calcs'!$C$18*3.39*'DEPRECATED - DT-Prelim Calcs'!$C$20</f>
        <v>25.773080821789936</v>
      </c>
      <c r="LS109" s="46">
        <f t="shared" si="180"/>
        <v>0</v>
      </c>
      <c r="LT109" s="57">
        <f>LR108*'DEPRECATED - DT-Prelim Calcs'!$C$11+LT108</f>
        <v>-649.19247680806711</v>
      </c>
      <c r="LU109" s="57">
        <f>LU108+0.5*LR109*'DEPRECATED - DT-Prelim Calcs'!$C$11^2+LT109*'DEPRECATED - DT-Prelim Calcs'!$C$11</f>
        <v>-190718.7302777904</v>
      </c>
      <c r="LV109" s="57">
        <f>MIN('Drive Train'!$F$35-LP108*'DEPRECATED - DT-Prelim Calcs'!$C$21*'Drive Train'!$F$39,LV108+LP$2)</f>
        <v>8.32</v>
      </c>
      <c r="LW109" s="57">
        <f>'Drive Train'!$F$35-LP109*'DEPRECATED - DT-Prelim Calcs'!$C$21*'Drive Train'!$F$39</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Train'!$AA$49 + V109*(1-'Drive Train'!$AA$49))</f>
        <v>0</v>
      </c>
      <c r="W110" s="57">
        <f t="shared" si="182"/>
        <v>0</v>
      </c>
      <c r="X110" s="2">
        <f>MAX(MIN(IF(AND(AI109=1,AG110&lt;0),-1,1)*(W110-$C$9)/($C$8-$C$9)*$C$7-$C$29*AE110/T$2 -  AI109*$C$29/2,X$2),MAX(X$4:X109)*-1)</f>
        <v>-0.2458281045106315</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Train'!$F$39,AG109+W$2)-$C$3,IF(AE109-1&lt;=0,0,IF($C$32=Motors!$C$29,MAX(MAX(AG$4:AG109)*-1,AG109-W$2),MAX(0,MAX(AG$4:AG109)*-1,AG109-W$2))))</f>
        <v>0</v>
      </c>
      <c r="AH110" s="57">
        <f>'Drive Train'!$F$35-ABS(W110)*'DEPRECATED - DT-Prelim Calcs'!$C$21*'Drive Train'!$F$39</f>
        <v>12.4</v>
      </c>
      <c r="AI110" s="1">
        <f>IF(AJ110&gt;='Drive Train'!$F$29,1,0)</f>
        <v>1</v>
      </c>
      <c r="AJ110" s="57">
        <f>AJ109+0.5*Y110*'DEPRECATED - DT-Prelim Calcs'!$C$11^2+AE110*'DEPRECATED - DT-Prelim Calcs'!$C$11</f>
        <v>784.33981740885292</v>
      </c>
      <c r="AK110" s="57">
        <f t="shared" si="181"/>
        <v>0</v>
      </c>
      <c r="AL110" s="63">
        <f>AL109+'DEPRECATED - DT-Prelim Calcs'!$C$11</f>
        <v>424</v>
      </c>
      <c r="AM110" s="2">
        <f>AW110/'Drive Train'!$F$35</f>
        <v>0.88882649237279998</v>
      </c>
      <c r="AN110" s="46">
        <f>AU110*12*60/(PI() * 'Drive Train'!$F$15)/AM$2*AM110</f>
        <v>4007.4131716847537</v>
      </c>
      <c r="AO110" s="2">
        <f>('DEPRECATED - DT-Prelim Calcs'!$C$6*AM110-AN110)/('DEPRECATED - DT-Prelim Calcs'!$C$6*AM110)*'DEPRECATED - DT-Prelim Calcs'!$C$7*AM110</f>
        <v>0.33008953071596076</v>
      </c>
      <c r="AP110" s="57">
        <f>AO110/'DEPRECATED - DT-Prelim Calcs'!$C$7*('DEPRECATED - DT-Prelim Calcs'!$C$8-'DEPRECATED - DT-Prelim Calcs'!$C$9)+'DEPRECATED - DT-Prelim Calcs'!$C$9</f>
        <v>20.272816095791605</v>
      </c>
      <c r="AQ110" s="57">
        <f t="shared" si="105"/>
        <v>20.272816095791605</v>
      </c>
      <c r="AR110" s="2">
        <f t="shared" si="125"/>
        <v>-8.9543927828117376E-12</v>
      </c>
      <c r="AS110" s="57">
        <f>AR110*'DEPRECATED - DT-Prelim Calcs'!$C$21/AM$2/'DEPRECATED - DT-Prelim Calcs'!$C$19/'DEPRECATED - DT-Prelim Calcs'!$C$18*3.39*'DEPRECATED - DT-Prelim Calcs'!$C$20</f>
        <v>-6.4891898865189425E-11</v>
      </c>
      <c r="AT110" s="46">
        <f t="shared" si="126"/>
        <v>0</v>
      </c>
      <c r="AU110" s="57">
        <f>AS109*'DEPRECATED - DT-Prelim Calcs'!$C$11+AU109</f>
        <v>39.345448708988165</v>
      </c>
      <c r="AV110" s="57">
        <f>AV109+0.5*AS110*'DEPRECATED - DT-Prelim Calcs'!$C$11^2+AU110*'DEPRECATED - DT-Prelim Calcs'!$C$11</f>
        <v>16639.671076765178</v>
      </c>
      <c r="AW110" s="57">
        <f>MIN('Drive Train'!$F$35-AQ109*'DEPRECATED - DT-Prelim Calcs'!$C$21*'Drive Train'!$F$39,AW109+AQ$2)</f>
        <v>11.02144850542272</v>
      </c>
      <c r="AX110" s="57">
        <f>'Drive Train'!$F$35-AQ110*'DEPRECATED - DT-Prelim Calcs'!$C$21*'Drive Train'!$F$39</f>
        <v>11.021448505486171</v>
      </c>
      <c r="AY110" s="1">
        <f>IF(AV110&gt;='Drive Train'!$F$29,1,0)</f>
        <v>1</v>
      </c>
      <c r="AZ110" s="57">
        <f t="shared" si="127"/>
        <v>22.525351217546227</v>
      </c>
      <c r="BA110" s="63">
        <f>BA109+'DEPRECATED - DT-Prelim Calcs'!$C$11</f>
        <v>424</v>
      </c>
      <c r="BB110" s="2">
        <f>BL110/'Drive Train'!$F$35</f>
        <v>0.48999999999999994</v>
      </c>
      <c r="BC110" s="46">
        <f>BJ110*12*60/(PI() * 'Drive Train'!$F$15)/BB$2*BB110</f>
        <v>5110.349591052749</v>
      </c>
      <c r="BD110" s="2">
        <f>('DEPRECATED - DT-Prelim Calcs'!$C$6*BB110-BC110)/('DEPRECATED - DT-Prelim Calcs'!$C$6*BB110)*'DEPRECATED - DT-Prelim Calcs'!$C$7*BB110</f>
        <v>-1.1297833985810743</v>
      </c>
      <c r="BE110" s="57">
        <f>BD110/'DEPRECATED - DT-Prelim Calcs'!$C$7*('DEPRECATED - DT-Prelim Calcs'!$C$8-'DEPRECATED - DT-Prelim Calcs'!$C$9)+'DEPRECATED - DT-Prelim Calcs'!$C$9</f>
        <v>-57.445730306204084</v>
      </c>
      <c r="BF110" s="57">
        <f t="shared" si="106"/>
        <v>-57.445730306204084</v>
      </c>
      <c r="BG110" s="2">
        <f t="shared" si="128"/>
        <v>-1.8933363324154473</v>
      </c>
      <c r="BH110" s="57">
        <f>BG110*'DEPRECATED - DT-Prelim Calcs'!$C$21/BB$2/'DEPRECATED - DT-Prelim Calcs'!$C$19/'DEPRECATED - DT-Prelim Calcs'!$C$18*3.39*'DEPRECATED - DT-Prelim Calcs'!$C$20</f>
        <v>-19.819055495402463</v>
      </c>
      <c r="BI110" s="46">
        <f t="shared" si="129"/>
        <v>1</v>
      </c>
      <c r="BJ110" s="57">
        <f>BH109*'DEPRECATED - DT-Prelim Calcs'!$C$11+BJ109</f>
        <v>63.008778385113501</v>
      </c>
      <c r="BK110" s="57">
        <f>BK109+0.5*BH110*'DEPRECATED - DT-Prelim Calcs'!$C$11^2+BJ110*'DEPRECATED - DT-Prelim Calcs'!$C$11</f>
        <v>9940.7890381791458</v>
      </c>
      <c r="BL110" s="57">
        <f>MIN('Drive Train'!$F$35-BF109*'DEPRECATED - DT-Prelim Calcs'!$C$21*'Drive Train'!$F$39,BL109+BF$2)</f>
        <v>6.0759999999999996</v>
      </c>
      <c r="BM110" s="57">
        <f>'Drive Train'!$F$35-BF110*'DEPRECATED - DT-Prelim Calcs'!$C$21*'Drive Train'!$F$39</f>
        <v>16.306309660821878</v>
      </c>
      <c r="BN110" s="1">
        <f>IF(BK110&gt;='Drive Train'!$F$29,1,0)</f>
        <v>1</v>
      </c>
      <c r="BO110" s="57">
        <f t="shared" si="130"/>
        <v>-63.82858922911565</v>
      </c>
      <c r="BP110" s="63">
        <f>BP109+'DEPRECATED - DT-Prelim Calcs'!$C$11</f>
        <v>424</v>
      </c>
      <c r="BQ110" s="2">
        <f>CA110/'Drive Train'!$F$35</f>
        <v>0.48999999999999994</v>
      </c>
      <c r="BR110" s="46">
        <f>BY110*12*60/(PI() * 'Drive Train'!$F$15)/BQ$2*BQ110</f>
        <v>5198.4567197521901</v>
      </c>
      <c r="BS110" s="2">
        <f>('DEPRECATED - DT-Prelim Calcs'!$C$6*BQ110-BR110)/('DEPRECATED - DT-Prelim Calcs'!$C$6*BQ110)*'DEPRECATED - DT-Prelim Calcs'!$C$7*BQ110</f>
        <v>-1.1696217063044614</v>
      </c>
      <c r="BT110" s="57">
        <f>BS110/'DEPRECATED - DT-Prelim Calcs'!$C$7*('DEPRECATED - DT-Prelim Calcs'!$C$8-'DEPRECATED - DT-Prelim Calcs'!$C$9)+'DEPRECATED - DT-Prelim Calcs'!$C$9</f>
        <v>-59.566582953884812</v>
      </c>
      <c r="BU110" s="57">
        <f t="shared" si="107"/>
        <v>-59.566582953884812</v>
      </c>
      <c r="BV110" s="2">
        <f t="shared" si="131"/>
        <v>-1.9463389952209145</v>
      </c>
      <c r="BW110" s="57">
        <f>BV110*'DEPRECATED - DT-Prelim Calcs'!$C$21/BQ$2/'DEPRECATED - DT-Prelim Calcs'!$C$19/'DEPRECATED - DT-Prelim Calcs'!$C$18*3.39*'DEPRECATED - DT-Prelim Calcs'!$C$20</f>
        <v>-26.642761542080901</v>
      </c>
      <c r="BX110" s="46">
        <f t="shared" si="132"/>
        <v>1</v>
      </c>
      <c r="BY110" s="57">
        <f>BW109*'DEPRECATED - DT-Prelim Calcs'!$C$11+BY109</f>
        <v>49.013905884687802</v>
      </c>
      <c r="BZ110" s="57">
        <f>BZ109+0.5*BW110*'DEPRECATED - DT-Prelim Calcs'!$C$11^2+BY110*'DEPRECATED - DT-Prelim Calcs'!$C$11</f>
        <v>-8086.7165421434465</v>
      </c>
      <c r="CA110" s="57">
        <f>MIN('Drive Train'!$F$35-BU109*'DEPRECATED - DT-Prelim Calcs'!$C$21*'Drive Train'!$F$39,CA109+BU$2)</f>
        <v>6.0759999999999996</v>
      </c>
      <c r="CB110" s="57">
        <f>'Drive Train'!$F$35-BU110*'DEPRECATED - DT-Prelim Calcs'!$C$21*'Drive Train'!$F$39</f>
        <v>16.450527640864166</v>
      </c>
      <c r="CC110" s="1">
        <f>IF(BZ110&gt;='Drive Train'!$F$29,1,0)</f>
        <v>0</v>
      </c>
      <c r="CD110" s="57">
        <f t="shared" si="133"/>
        <v>-66.185092170983125</v>
      </c>
      <c r="CE110" s="63">
        <f>CE109+'DEPRECATED - DT-Prelim Calcs'!$C$11</f>
        <v>424</v>
      </c>
      <c r="CF110" s="2">
        <f>CP110/'Drive Train'!$F$35</f>
        <v>0.48999999999999994</v>
      </c>
      <c r="CG110" s="46">
        <f>CN110*12*60/(PI() * 'Drive Train'!$F$15)/CF$2*CF110</f>
        <v>-23018.05691033115</v>
      </c>
      <c r="CH110" s="2">
        <f>('DEPRECATED - DT-Prelim Calcs'!$C$6*CF110-CG110)/('DEPRECATED - DT-Prelim Calcs'!$C$6*CF110)*'DEPRECATED - DT-Prelim Calcs'!$C$7*CF110</f>
        <v>11.58868933469007</v>
      </c>
      <c r="CI110" s="57">
        <f>CH110/'DEPRECATED - DT-Prelim Calcs'!$C$7*('DEPRECATED - DT-Prelim Calcs'!$C$8-'DEPRECATED - DT-Prelim Calcs'!$C$9)+'DEPRECATED - DT-Prelim Calcs'!$C$9</f>
        <v>619.64142806669543</v>
      </c>
      <c r="CJ110" s="57">
        <f t="shared" si="108"/>
        <v>93</v>
      </c>
      <c r="CK110" s="2">
        <f t="shared" si="134"/>
        <v>1.5241763143494644</v>
      </c>
      <c r="CL110" s="57">
        <f>CK110*'DEPRECATED - DT-Prelim Calcs'!$C$21/CF$2/'DEPRECATED - DT-Prelim Calcs'!$C$19/'DEPRECATED - DT-Prelim Calcs'!$C$18*3.39*'DEPRECATED - DT-Prelim Calcs'!$C$20</f>
        <v>25.773080821789936</v>
      </c>
      <c r="CM110" s="46">
        <f t="shared" si="135"/>
        <v>0</v>
      </c>
      <c r="CN110" s="57">
        <f>CL109*'DEPRECATED - DT-Prelim Calcs'!$C$11+CN109</f>
        <v>-175.68843170410139</v>
      </c>
      <c r="CO110" s="57">
        <f>CO109+0.5*CL110*'DEPRECATED - DT-Prelim Calcs'!$C$11^2+CN110*'DEPRECATED - DT-Prelim Calcs'!$C$11</f>
        <v>-30283.534970850305</v>
      </c>
      <c r="CP110" s="57">
        <f>MIN('Drive Train'!$F$35-CJ109*'DEPRECATED - DT-Prelim Calcs'!$C$21*'Drive Train'!$F$39,CP109+CJ$2)</f>
        <v>6.0759999999999996</v>
      </c>
      <c r="CQ110" s="57">
        <f>'Drive Train'!$F$35-CJ110*'DEPRECATED - DT-Prelim Calcs'!$C$21*'Drive Train'!$F$39</f>
        <v>6.0759999999999996</v>
      </c>
      <c r="CR110" s="1">
        <f>IF(CO110&gt;='Drive Train'!$F$29,1,0)</f>
        <v>0</v>
      </c>
      <c r="CS110" s="57">
        <f t="shared" si="136"/>
        <v>103.33333333333333</v>
      </c>
      <c r="CT110" s="63">
        <f>CT109+'DEPRECATED - DT-Prelim Calcs'!$C$11</f>
        <v>424</v>
      </c>
      <c r="CU110" s="2">
        <f>DE110/'Drive Train'!$F$35</f>
        <v>0.84417186870162608</v>
      </c>
      <c r="CV110" s="46">
        <f>DC110*12*60/(PI() * 'Drive Train'!$F$15)/CU$2*CU110</f>
        <v>7387.8672642892088</v>
      </c>
      <c r="CW110" s="2">
        <f>('DEPRECATED - DT-Prelim Calcs'!$C$6*CU110-CV110)/('DEPRECATED - DT-Prelim Calcs'!$C$6*CU110)*'DEPRECATED - DT-Prelim Calcs'!$C$7*CU110</f>
        <v>-1.3060261166799241</v>
      </c>
      <c r="CX110" s="57">
        <f>CW110/'DEPRECATED - DT-Prelim Calcs'!$C$7*('DEPRECATED - DT-Prelim Calcs'!$C$8-'DEPRECATED - DT-Prelim Calcs'!$C$9)+'DEPRECATED - DT-Prelim Calcs'!$C$9</f>
        <v>-66.828278327815056</v>
      </c>
      <c r="CY110" s="57">
        <f t="shared" si="109"/>
        <v>-66.828278327815056</v>
      </c>
      <c r="CZ110" s="2">
        <f t="shared" si="137"/>
        <v>-1.9467528256041269</v>
      </c>
      <c r="DA110" s="57">
        <f>CZ110*'DEPRECATED - DT-Prelim Calcs'!$C$21/CU$2/'DEPRECATED - DT-Prelim Calcs'!$C$19/'DEPRECATED - DT-Prelim Calcs'!$C$18*3.39*'DEPRECATED - DT-Prelim Calcs'!$C$20</f>
        <v>-39.188862239869501</v>
      </c>
      <c r="DB110" s="46">
        <f t="shared" si="138"/>
        <v>1</v>
      </c>
      <c r="DC110" s="57">
        <f>DA109*'DEPRECATED - DT-Prelim Calcs'!$C$11+DC109</f>
        <v>27.49400967232539</v>
      </c>
      <c r="DD110" s="57">
        <f>DD109+0.5*DA110*'DEPRECATED - DT-Prelim Calcs'!$C$11^2+DC110*'DEPRECATED - DT-Prelim Calcs'!$C$11</f>
        <v>-57081.704242403692</v>
      </c>
      <c r="DE110" s="57">
        <f>MIN('Drive Train'!$F$35-CY109*'DEPRECATED - DT-Prelim Calcs'!$C$21*'Drive Train'!$F$39,DE109+CY$2)</f>
        <v>10.467731171900164</v>
      </c>
      <c r="DF110" s="57">
        <f>'Drive Train'!$F$35-CY110*'DEPRECATED - DT-Prelim Calcs'!$C$21*'Drive Train'!$F$39</f>
        <v>16.944322926291424</v>
      </c>
      <c r="DG110" s="1">
        <f>IF(DD110&gt;='Drive Train'!$F$29,1,0)</f>
        <v>0</v>
      </c>
      <c r="DH110" s="57">
        <f t="shared" si="139"/>
        <v>-74.253642586461183</v>
      </c>
      <c r="DI110" s="63">
        <f>DI109+'DEPRECATED - DT-Prelim Calcs'!$C$11</f>
        <v>424</v>
      </c>
      <c r="DJ110" s="2">
        <f>DT110/'Drive Train'!$F$35</f>
        <v>0.48999999999999994</v>
      </c>
      <c r="DK110" s="46">
        <f>DR110*12*60/(PI() * 'Drive Train'!$F$15)/DJ$2*DJ110</f>
        <v>-25538.782846902206</v>
      </c>
      <c r="DL110" s="2">
        <f>('DEPRECATED - DT-Prelim Calcs'!$C$6*DJ110-DK110)/('DEPRECATED - DT-Prelim Calcs'!$C$6*DJ110)*'DEPRECATED - DT-Prelim Calcs'!$C$7*DJ110</f>
        <v>12.728454720644338</v>
      </c>
      <c r="DM110" s="57">
        <f>DL110/'DEPRECATED - DT-Prelim Calcs'!$C$7*('DEPRECATED - DT-Prelim Calcs'!$C$8-'DEPRECATED - DT-Prelim Calcs'!$C$9)+'DEPRECATED - DT-Prelim Calcs'!$C$9</f>
        <v>680.31856458865923</v>
      </c>
      <c r="DN110" s="57">
        <f t="shared" si="110"/>
        <v>93</v>
      </c>
      <c r="DO110" s="2">
        <f t="shared" si="140"/>
        <v>1.1037138828047846</v>
      </c>
      <c r="DP110" s="57">
        <f>DO110*'DEPRECATED - DT-Prelim Calcs'!$C$21/DJ$2/'DEPRECATED - DT-Prelim Calcs'!$C$19/'DEPRECATED - DT-Prelim Calcs'!$C$18*3.39*'DEPRECATED - DT-Prelim Calcs'!$C$20</f>
        <v>25.773080821789936</v>
      </c>
      <c r="DQ110" s="46">
        <f t="shared" si="141"/>
        <v>0</v>
      </c>
      <c r="DR110" s="57">
        <f>DP109*'DEPRECATED - DT-Prelim Calcs'!$C$11+DR109</f>
        <v>-141.15491304266891</v>
      </c>
      <c r="DS110" s="57">
        <f>DS109+0.5*DP110*'DEPRECATED - DT-Prelim Calcs'!$C$11^2+DR110*'DEPRECATED - DT-Prelim Calcs'!$C$11</f>
        <v>-122306.81036667099</v>
      </c>
      <c r="DT110" s="57">
        <f>MIN('Drive Train'!$F$35-DN109*'DEPRECATED - DT-Prelim Calcs'!$C$21*'Drive Train'!$F$39,DT109+DN$2)</f>
        <v>6.0759999999999996</v>
      </c>
      <c r="DU110" s="57">
        <f>'Drive Train'!$F$35-DN110*'DEPRECATED - DT-Prelim Calcs'!$C$21*'Drive Train'!$F$39</f>
        <v>6.0759999999999996</v>
      </c>
      <c r="DV110" s="1">
        <f>IF(DS110&gt;='Drive Train'!$F$29,1,0)</f>
        <v>0</v>
      </c>
      <c r="DW110" s="57">
        <f t="shared" si="142"/>
        <v>103.33333333333333</v>
      </c>
      <c r="DX110" s="63">
        <f>DX109+'DEPRECATED - DT-Prelim Calcs'!$C$11</f>
        <v>424</v>
      </c>
      <c r="DY110" s="2">
        <f>EI110/'Drive Train'!$F$35</f>
        <v>0.48999999999999994</v>
      </c>
      <c r="DZ110" s="46">
        <f>EG110*12*60/(PI() * 'Drive Train'!$F$15)/DY$2*DY110</f>
        <v>-174917.26180005277</v>
      </c>
      <c r="EA110" s="2">
        <f>('DEPRECATED - DT-Prelim Calcs'!$C$6*DY110-DZ110)/('DEPRECATED - DT-Prelim Calcs'!$C$6*DY110)*'DEPRECATED - DT-Prelim Calcs'!$C$7*DY110</f>
        <v>80.271069031543561</v>
      </c>
      <c r="EB110" s="57">
        <f>EA110/'DEPRECATED - DT-Prelim Calcs'!$C$7*('DEPRECATED - DT-Prelim Calcs'!$C$8-'DEPRECATED - DT-Prelim Calcs'!$C$9)+'DEPRECATED - DT-Prelim Calcs'!$C$9</f>
        <v>4276.0519322601813</v>
      </c>
      <c r="EC110" s="57">
        <f t="shared" si="111"/>
        <v>93</v>
      </c>
      <c r="ED110" s="2">
        <f t="shared" si="143"/>
        <v>0.96993038185874991</v>
      </c>
      <c r="EE110" s="57">
        <f>ED110*'DEPRECATED - DT-Prelim Calcs'!$C$21/DY$2/'DEPRECATED - DT-Prelim Calcs'!$C$19/'DEPRECATED - DT-Prelim Calcs'!$C$18*3.39*'DEPRECATED - DT-Prelim Calcs'!$C$20</f>
        <v>25.773080821789936</v>
      </c>
      <c r="EF110" s="46">
        <f t="shared" si="144"/>
        <v>0</v>
      </c>
      <c r="EG110" s="57">
        <f>EE109*'DEPRECATED - DT-Prelim Calcs'!$C$11+EG109</f>
        <v>-849.59614201776208</v>
      </c>
      <c r="EH110" s="57">
        <f>EH109+0.5*EE110*'DEPRECATED - DT-Prelim Calcs'!$C$11^2+EG110*'DEPRECATED - DT-Prelim Calcs'!$C$11</f>
        <v>-195160.45219129711</v>
      </c>
      <c r="EI110" s="57">
        <f>MIN('Drive Train'!$F$35-EC109*'DEPRECATED - DT-Prelim Calcs'!$C$21*'Drive Train'!$F$39,EI109+EC$2)</f>
        <v>6.0759999999999996</v>
      </c>
      <c r="EJ110" s="57">
        <f>'Drive Train'!$F$35-EC110*'DEPRECATED - DT-Prelim Calcs'!$C$21*'Drive Train'!$F$39</f>
        <v>6.0759999999999996</v>
      </c>
      <c r="EK110" s="1">
        <f>IF(EH110&gt;='Drive Train'!$F$29,1,0)</f>
        <v>0</v>
      </c>
      <c r="EL110" s="57">
        <f t="shared" si="145"/>
        <v>103.33333333333333</v>
      </c>
      <c r="EM110" s="63">
        <f>EM109+'DEPRECATED - DT-Prelim Calcs'!$C$11</f>
        <v>424</v>
      </c>
      <c r="EN110" s="2">
        <f>EX110/'Drive Train'!$F$35</f>
        <v>0.48999999999999994</v>
      </c>
      <c r="EO110" s="46">
        <f>EV110*12*60/(PI() * 'Drive Train'!$F$15)/EN$2*EN110</f>
        <v>-7139.1387676791792</v>
      </c>
      <c r="EP110" s="2">
        <f>('DEPRECATED - DT-Prelim Calcs'!$C$6*EN110-EO110)/('DEPRECATED - DT-Prelim Calcs'!$C$6*EN110)*'DEPRECATED - DT-Prelim Calcs'!$C$7*EN110</f>
        <v>4.4089158405453697</v>
      </c>
      <c r="EQ110" s="57">
        <f>EP110/'DEPRECATED - DT-Prelim Calcs'!$C$7*('DEPRECATED - DT-Prelim Calcs'!$C$8-'DEPRECATED - DT-Prelim Calcs'!$C$9)+'DEPRECATED - DT-Prelim Calcs'!$C$9</f>
        <v>237.41531217509169</v>
      </c>
      <c r="ER110" s="57">
        <f t="shared" si="112"/>
        <v>93</v>
      </c>
      <c r="ES110" s="2">
        <f t="shared" si="146"/>
        <v>0.86507304327942547</v>
      </c>
      <c r="ET110" s="57">
        <f>ES110*'DEPRECATED - DT-Prelim Calcs'!$C$21/EN$2/'DEPRECATED - DT-Prelim Calcs'!$C$19/'DEPRECATED - DT-Prelim Calcs'!$C$18*3.39*'DEPRECATED - DT-Prelim Calcs'!$C$20</f>
        <v>25.773080821789936</v>
      </c>
      <c r="EU110" s="46">
        <f t="shared" si="147"/>
        <v>0</v>
      </c>
      <c r="EV110" s="57">
        <f>ET109*'DEPRECATED - DT-Prelim Calcs'!$C$11+EV109</f>
        <v>-30.92700759169746</v>
      </c>
      <c r="EW110" s="57">
        <f>EW109+0.5*ET110*'DEPRECATED - DT-Prelim Calcs'!$C$11^2+EV110*'DEPRECATED - DT-Prelim Calcs'!$C$11</f>
        <v>-210421.28111936597</v>
      </c>
      <c r="EX110" s="57">
        <f>MIN('Drive Train'!$F$35-ER109*'DEPRECATED - DT-Prelim Calcs'!$C$21*'Drive Train'!$F$39,EX109+ER$2)</f>
        <v>6.0759999999999996</v>
      </c>
      <c r="EY110" s="57">
        <f>'Drive Train'!$F$35-ER110*'DEPRECATED - DT-Prelim Calcs'!$C$21*'Drive Train'!$F$39</f>
        <v>6.0759999999999996</v>
      </c>
      <c r="EZ110" s="1">
        <f>IF(EW110&gt;='Drive Train'!$F$29,1,0)</f>
        <v>0</v>
      </c>
      <c r="FA110" s="57">
        <f t="shared" si="148"/>
        <v>103.33333333333333</v>
      </c>
      <c r="FB110" s="63">
        <f>FB109+'DEPRECATED - DT-Prelim Calcs'!$C$11</f>
        <v>424</v>
      </c>
      <c r="FC110" s="2">
        <f>FM110/'Drive Train'!$F$35</f>
        <v>3.6551148803529943</v>
      </c>
      <c r="FD110" s="46">
        <f>FK110*12*60/(PI() * 'Drive Train'!$F$15)/FC$2*FC110</f>
        <v>-2993805.5011168802</v>
      </c>
      <c r="FE110" s="2">
        <f>('DEPRECATED - DT-Prelim Calcs'!$C$6*FC110-FD110)/('DEPRECATED - DT-Prelim Calcs'!$C$6*FC110)*'DEPRECATED - DT-Prelim Calcs'!$C$7*FC110</f>
        <v>1362.48073261994</v>
      </c>
      <c r="FF110" s="57">
        <f>FE110/'DEPRECATED - DT-Prelim Calcs'!$C$7*('DEPRECATED - DT-Prelim Calcs'!$C$8-'DEPRECATED - DT-Prelim Calcs'!$C$9)+'DEPRECATED - DT-Prelim Calcs'!$C$9</f>
        <v>72536.425309186016</v>
      </c>
      <c r="FG110" s="57">
        <f t="shared" si="113"/>
        <v>93</v>
      </c>
      <c r="FH110" s="2">
        <f t="shared" si="149"/>
        <v>0.78067567320338405</v>
      </c>
      <c r="FI110" s="57">
        <f>FH110*'DEPRECATED - DT-Prelim Calcs'!$C$21/FC$2/'DEPRECATED - DT-Prelim Calcs'!$C$19/'DEPRECATED - DT-Prelim Calcs'!$C$18*3.39*'DEPRECATED - DT-Prelim Calcs'!$C$20</f>
        <v>25.773080821789936</v>
      </c>
      <c r="FJ110" s="46">
        <f t="shared" si="150"/>
        <v>0</v>
      </c>
      <c r="FK110" s="57">
        <f>FI109*'DEPRECATED - DT-Prelim Calcs'!$C$11+FK109</f>
        <v>-1569.0203462051793</v>
      </c>
      <c r="FL110" s="57">
        <f>FL109+0.5*FI110*'DEPRECATED - DT-Prelim Calcs'!$C$11^2+FK110*'DEPRECATED - DT-Prelim Calcs'!$C$11</f>
        <v>-272183.88616606221</v>
      </c>
      <c r="FM110" s="57">
        <f>MIN('Drive Train'!$F$35-FG109*'DEPRECATED - DT-Prelim Calcs'!$C$21*'Drive Train'!$F$39,FM109+FG$2)</f>
        <v>45.323424516377131</v>
      </c>
      <c r="FN110" s="57">
        <f>'Drive Train'!$F$35-FG110*'DEPRECATED - DT-Prelim Calcs'!$C$21*'Drive Train'!$F$39</f>
        <v>6.0759999999999996</v>
      </c>
      <c r="FO110" s="1">
        <f>IF(FL110&gt;='Drive Train'!$F$29,1,0)</f>
        <v>0</v>
      </c>
      <c r="FP110" s="57">
        <f t="shared" si="151"/>
        <v>103.33333333333333</v>
      </c>
      <c r="FQ110" s="63">
        <f>FQ109+'DEPRECATED - DT-Prelim Calcs'!$C$11</f>
        <v>424</v>
      </c>
      <c r="FR110" s="2">
        <f>GB110/'Drive Train'!$F$35</f>
        <v>0.48999999999999994</v>
      </c>
      <c r="FS110" s="46">
        <f>FZ110*12*60/(PI() * 'Drive Train'!$F$15)/FR$2*FR110</f>
        <v>-19295.21822256883</v>
      </c>
      <c r="FT110" s="2">
        <f>('DEPRECATED - DT-Prelim Calcs'!$C$6*FR110-FS110)/('DEPRECATED - DT-Prelim Calcs'!$C$6*FR110)*'DEPRECATED - DT-Prelim Calcs'!$C$7*FR110</f>
        <v>9.9053795340320612</v>
      </c>
      <c r="FU110" s="57">
        <f>FT110/'DEPRECATED - DT-Prelim Calcs'!$C$7*('DEPRECATED - DT-Prelim Calcs'!$C$8-'DEPRECATED - DT-Prelim Calcs'!$C$9)+'DEPRECATED - DT-Prelim Calcs'!$C$9</f>
        <v>530.02788141755741</v>
      </c>
      <c r="FV110" s="57">
        <f t="shared" si="114"/>
        <v>93</v>
      </c>
      <c r="FW110" s="2">
        <f t="shared" si="152"/>
        <v>0.7112822800297498</v>
      </c>
      <c r="FX110" s="57">
        <f>FW110*'DEPRECATED - DT-Prelim Calcs'!$C$21/FR$2/'DEPRECATED - DT-Prelim Calcs'!$C$19/'DEPRECATED - DT-Prelim Calcs'!$C$18*3.39*'DEPRECATED - DT-Prelim Calcs'!$C$20</f>
        <v>25.773080821789936</v>
      </c>
      <c r="FY110" s="46">
        <f t="shared" si="153"/>
        <v>0</v>
      </c>
      <c r="FZ110" s="57">
        <f>FX109*'DEPRECATED - DT-Prelim Calcs'!$C$11+FZ109</f>
        <v>-68.727568954006969</v>
      </c>
      <c r="GA110" s="57">
        <f>GA109+0.5*FX110*'DEPRECATED - DT-Prelim Calcs'!$C$11^2+FZ110*'DEPRECATED - DT-Prelim Calcs'!$C$11</f>
        <v>-309666.39352184179</v>
      </c>
      <c r="GB110" s="57">
        <f>MIN('Drive Train'!$F$35-FV109*'DEPRECATED - DT-Prelim Calcs'!$C$21*'Drive Train'!$F$39,GB109+FV$2)</f>
        <v>6.0759999999999996</v>
      </c>
      <c r="GC110" s="57">
        <f>'Drive Train'!$F$35-FV110*'DEPRECATED - DT-Prelim Calcs'!$C$21*'Drive Train'!$F$39</f>
        <v>6.0759999999999996</v>
      </c>
      <c r="GD110" s="1">
        <f>IF(GA110&gt;='Drive Train'!$F$29,1,0)</f>
        <v>0</v>
      </c>
      <c r="GE110" s="57">
        <f t="shared" si="154"/>
        <v>103.33333333333333</v>
      </c>
      <c r="GF110" s="63">
        <f>GF109+'DEPRECATED - DT-Prelim Calcs'!$C$11</f>
        <v>424</v>
      </c>
      <c r="GG110" s="2">
        <f>GQ110/'Drive Train'!$F$35</f>
        <v>0.83548387096774201</v>
      </c>
      <c r="GH110" s="46">
        <f>GO110*12*60/(PI() * 'Drive Train'!$F$15)/GG$2*GG110</f>
        <v>-132717.77316625416</v>
      </c>
      <c r="GI110" s="2">
        <f>('DEPRECATED - DT-Prelim Calcs'!$C$6*GG110-GH110)/('DEPRECATED - DT-Prelim Calcs'!$C$6*GG110)*'DEPRECATED - DT-Prelim Calcs'!$C$7*GG110</f>
        <v>62.022865722028982</v>
      </c>
      <c r="GJ110" s="57">
        <f>GI110/'DEPRECATED - DT-Prelim Calcs'!$C$7*('DEPRECATED - DT-Prelim Calcs'!$C$8-'DEPRECATED - DT-Prelim Calcs'!$C$9)+'DEPRECATED - DT-Prelim Calcs'!$C$9</f>
        <v>3304.5811917578085</v>
      </c>
      <c r="GK110" s="57">
        <f t="shared" si="155"/>
        <v>29.999999999999982</v>
      </c>
      <c r="GL110" s="2">
        <f t="shared" si="156"/>
        <v>0.99579519204165001</v>
      </c>
      <c r="GM110" s="57">
        <f>GL110*'DEPRECATED - DT-Prelim Calcs'!$C$21/GG$2/'DEPRECATED - DT-Prelim Calcs'!$C$19/'DEPRECATED - DT-Prelim Calcs'!$C$18*3.39*'DEPRECATED - DT-Prelim Calcs'!$C$20</f>
        <v>25.773080821789936</v>
      </c>
      <c r="GN110" s="46">
        <f t="shared" si="157"/>
        <v>0</v>
      </c>
      <c r="GO110" s="57">
        <f>GM109*'DEPRECATED - DT-Prelim Calcs'!$C$11+GO109</f>
        <v>-388.14716566297056</v>
      </c>
      <c r="GP110" s="57">
        <f>GP109+0.5*GM110*'DEPRECATED - DT-Prelim Calcs'!$C$11^2+GO110*'DEPRECATED - DT-Prelim Calcs'!$C$11</f>
        <v>-148739.41409697034</v>
      </c>
      <c r="GQ110" s="57">
        <f>MIN('Drive Train'!$F$35-GK109*'DEPRECATED - DT-Prelim Calcs'!$C$21*'Drive Train'!$F$39,GQ109+GK$2)</f>
        <v>10.360000000000001</v>
      </c>
      <c r="GR110" s="57">
        <f>'Drive Train'!$F$35-GK110*'DEPRECATED - DT-Prelim Calcs'!$C$21*'Drive Train'!$F$39</f>
        <v>10.360000000000001</v>
      </c>
      <c r="GS110" s="1">
        <f>IF(GP110&gt;='Drive Train'!$F$29,1,0)</f>
        <v>0</v>
      </c>
      <c r="GT110" s="57">
        <f t="shared" si="158"/>
        <v>33.333333333333314</v>
      </c>
      <c r="GU110" s="63">
        <f>GU109+'DEPRECATED - DT-Prelim Calcs'!$C$11</f>
        <v>424</v>
      </c>
      <c r="GV110" s="2">
        <f>HF110/'Drive Train'!$F$35</f>
        <v>0.81720430107526887</v>
      </c>
      <c r="GW110" s="46">
        <f>HD110*12*60/(PI() * 'Drive Train'!$F$15)/GV$2*GV110</f>
        <v>-60898.841918496473</v>
      </c>
      <c r="GX110" s="2">
        <f>('DEPRECATED - DT-Prelim Calcs'!$C$6*GV110-GW110)/('DEPRECATED - DT-Prelim Calcs'!$C$6*GV110)*'DEPRECATED - DT-Prelim Calcs'!$C$7*GV110</f>
        <v>29.505336478832767</v>
      </c>
      <c r="GY110" s="57">
        <f>GX110/'DEPRECATED - DT-Prelim Calcs'!$C$7*('DEPRECATED - DT-Prelim Calcs'!$C$8-'DEPRECATED - DT-Prelim Calcs'!$C$9)+'DEPRECATED - DT-Prelim Calcs'!$C$9</f>
        <v>1573.4612739561178</v>
      </c>
      <c r="GZ110" s="57">
        <f t="shared" si="115"/>
        <v>33.333333333333314</v>
      </c>
      <c r="HA110" s="2">
        <f t="shared" si="159"/>
        <v>0.99579519204165001</v>
      </c>
      <c r="HB110" s="57">
        <f>HA110*'DEPRECATED - DT-Prelim Calcs'!$C$21/GV$2/'DEPRECATED - DT-Prelim Calcs'!$C$19/'DEPRECATED - DT-Prelim Calcs'!$C$18*3.39*'DEPRECATED - DT-Prelim Calcs'!$C$20</f>
        <v>25.773080821789936</v>
      </c>
      <c r="HC110" s="46">
        <f t="shared" si="160"/>
        <v>0</v>
      </c>
      <c r="HD110" s="57">
        <f>HB109*'DEPRECATED - DT-Prelim Calcs'!$C$11+HD109</f>
        <v>-182.08903465425703</v>
      </c>
      <c r="HE110" s="57">
        <f>HE109+0.5*HB110*'DEPRECATED - DT-Prelim Calcs'!$C$11^2+HD110*'DEPRECATED - DT-Prelim Calcs'!$C$11</f>
        <v>-173231.65800730803</v>
      </c>
      <c r="HF110" s="57">
        <f>MIN('Drive Train'!$F$35-GZ109*'DEPRECATED - DT-Prelim Calcs'!$C$21*'Drive Train'!$F$39,HF109+GZ$2)</f>
        <v>10.133333333333335</v>
      </c>
      <c r="HG110" s="57">
        <f>'Drive Train'!$F$35-GZ110*'DEPRECATED - DT-Prelim Calcs'!$C$21*'Drive Train'!$F$39</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-112919.1831530505</v>
      </c>
      <c r="HM110" s="2">
        <f>('DEPRECATED - DT-Prelim Calcs'!$C$6*HK110-HL110)/('DEPRECATED - DT-Prelim Calcs'!$C$6*HK110)*'DEPRECATED - DT-Prelim Calcs'!$C$7*HK110</f>
        <v>52.982675281109579</v>
      </c>
      <c r="HN110" s="57">
        <f>HM110/'DEPRECATED - DT-Prelim Calcs'!$C$7*('DEPRECATED - DT-Prelim Calcs'!$C$8-'DEPRECATED - DT-Prelim Calcs'!$C$9)+'DEPRECATED - DT-Prelim Calcs'!$C$9</f>
        <v>2823.3129620607301</v>
      </c>
      <c r="HO110" s="57">
        <f t="shared" si="116"/>
        <v>36.66666666666665</v>
      </c>
      <c r="HP110" s="2">
        <f t="shared" si="162"/>
        <v>0.99579519204165001</v>
      </c>
      <c r="HQ110" s="57">
        <f>HP110*'DEPRECATED - DT-Prelim Calcs'!$C$21/HK$2/'DEPRECATED - DT-Prelim Calcs'!$C$19/'DEPRECATED - DT-Prelim Calcs'!$C$18*3.39*'DEPRECATED - DT-Prelim Calcs'!$C$20</f>
        <v>25.773080821789936</v>
      </c>
      <c r="HR110" s="46">
        <f t="shared" si="163"/>
        <v>0</v>
      </c>
      <c r="HS110" s="57">
        <f>HQ109*'DEPRECATED - DT-Prelim Calcs'!$C$11+HS109</f>
        <v>-345.35620701986306</v>
      </c>
      <c r="HT110" s="57">
        <f>HT109+0.5*HQ110*'DEPRECATED - DT-Prelim Calcs'!$C$11^2+HS110*'DEPRECATED - DT-Prelim Calcs'!$C$11</f>
        <v>-188845.26662815493</v>
      </c>
      <c r="HU110" s="57">
        <f>MIN('Drive Train'!$F$35-HO109*'DEPRECATED - DT-Prelim Calcs'!$C$21*'Drive Train'!$F$39,HU109+HO$2)</f>
        <v>9.9066666666666681</v>
      </c>
      <c r="HV110" s="57">
        <f>'Drive Train'!$F$35-HO110*'DEPRECATED - DT-Prelim Calcs'!$C$21*'Drive Train'!$F$39</f>
        <v>9.9066666666666681</v>
      </c>
      <c r="HW110" s="1">
        <f>IF(HT110&gt;='Drive Train'!$F$29,1,0)</f>
        <v>0</v>
      </c>
      <c r="HX110" s="57">
        <f t="shared" si="164"/>
        <v>40.740740740740726</v>
      </c>
      <c r="HY110" s="63">
        <f>HY109+'DEPRECATED - DT-Prelim Calcs'!$C$11</f>
        <v>424</v>
      </c>
      <c r="HZ110" s="2">
        <f>IJ110/'Drive Train'!$F$35</f>
        <v>0.78064516129032269</v>
      </c>
      <c r="IA110" s="46">
        <f>IH110*12*60/(PI() * 'Drive Train'!$F$15)/HZ$2*HZ110</f>
        <v>-206470.8846311933</v>
      </c>
      <c r="IB110" s="2">
        <f>('DEPRECATED - DT-Prelim Calcs'!$C$6*HZ110-IA110)/('DEPRECATED - DT-Prelim Calcs'!$C$6*HZ110)*'DEPRECATED - DT-Prelim Calcs'!$C$7*HZ110</f>
        <v>95.238734193526938</v>
      </c>
      <c r="IC110" s="57">
        <f>IB110/'DEPRECATED - DT-Prelim Calcs'!$C$7*('DEPRECATED - DT-Prelim Calcs'!$C$8-'DEPRECATED - DT-Prelim Calcs'!$C$9)+'DEPRECATED - DT-Prelim Calcs'!$C$9</f>
        <v>5072.878256028841</v>
      </c>
      <c r="ID110" s="57">
        <f t="shared" si="117"/>
        <v>39.999999999999986</v>
      </c>
      <c r="IE110" s="2">
        <f t="shared" si="165"/>
        <v>0.99579519204165001</v>
      </c>
      <c r="IF110" s="57">
        <f>IE110*'DEPRECATED - DT-Prelim Calcs'!$C$21/HZ$2/'DEPRECATED - DT-Prelim Calcs'!$C$19/'DEPRECATED - DT-Prelim Calcs'!$C$18*3.39*'DEPRECATED - DT-Prelim Calcs'!$C$20</f>
        <v>25.773080821789936</v>
      </c>
      <c r="IG110" s="46">
        <f t="shared" si="166"/>
        <v>0</v>
      </c>
      <c r="IH110" s="57">
        <f>IF109*'DEPRECATED - DT-Prelim Calcs'!$C$11+IH109</f>
        <v>-646.26487103419072</v>
      </c>
      <c r="II110" s="57">
        <f>II109+0.5*IF110*'DEPRECATED - DT-Prelim Calcs'!$C$11^2+IH110*'DEPRECATED - DT-Prelim Calcs'!$C$11</f>
        <v>-221732.71045368712</v>
      </c>
      <c r="IJ110" s="57">
        <f>MIN('Drive Train'!$F$35-ID109*'DEPRECATED - DT-Prelim Calcs'!$C$21*'Drive Train'!$F$39,IJ109+ID$2)</f>
        <v>9.6800000000000015</v>
      </c>
      <c r="IK110" s="57">
        <f>'Drive Train'!$F$35-ID110*'DEPRECATED - DT-Prelim Calcs'!$C$21*'Drive Train'!$F$39</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-211844.93342439187</v>
      </c>
      <c r="IQ110" s="2">
        <f>('DEPRECATED - DT-Prelim Calcs'!$C$6*IO110-IP110)/('DEPRECATED - DT-Prelim Calcs'!$C$6*IO110)*'DEPRECATED - DT-Prelim Calcs'!$C$7*IO110</f>
        <v>97.624597426635503</v>
      </c>
      <c r="IR110" s="57">
        <f>IQ110/'DEPRECATED - DT-Prelim Calcs'!$C$7*('DEPRECATED - DT-Prelim Calcs'!$C$8-'DEPRECATED - DT-Prelim Calcs'!$C$9)+'DEPRECATED - DT-Prelim Calcs'!$C$9</f>
        <v>5199.8932986876907</v>
      </c>
      <c r="IS110" s="57">
        <f t="shared" si="118"/>
        <v>43.333333333333321</v>
      </c>
      <c r="IT110" s="2">
        <f t="shared" si="168"/>
        <v>0.99579519204165001</v>
      </c>
      <c r="IU110" s="57">
        <f>IT110*'DEPRECATED - DT-Prelim Calcs'!$C$21/IO$2/'DEPRECATED - DT-Prelim Calcs'!$C$19/'DEPRECATED - DT-Prelim Calcs'!$C$18*3.39*'DEPRECATED - DT-Prelim Calcs'!$C$20</f>
        <v>25.773080821789936</v>
      </c>
      <c r="IV110" s="46">
        <f t="shared" si="169"/>
        <v>0</v>
      </c>
      <c r="IW110" s="57">
        <f>IU109*'DEPRECATED - DT-Prelim Calcs'!$C$11+IW109</f>
        <v>-678.98502858742154</v>
      </c>
      <c r="IX110" s="57">
        <f>IX109+0.5*IU110*'DEPRECATED - DT-Prelim Calcs'!$C$11^2+IW110*'DEPRECATED - DT-Prelim Calcs'!$C$11</f>
        <v>-190731.25816320351</v>
      </c>
      <c r="IY110" s="57">
        <f>MIN('Drive Train'!$F$35-IS109*'DEPRECATED - DT-Prelim Calcs'!$C$21*'Drive Train'!$F$39,IY109+IS$2)</f>
        <v>9.4533333333333349</v>
      </c>
      <c r="IZ110" s="57">
        <f>'Drive Train'!$F$35-IS110*'DEPRECATED - DT-Prelim Calcs'!$C$21*'Drive Train'!$F$39</f>
        <v>9.4533333333333349</v>
      </c>
      <c r="JA110" s="1">
        <f>IF(IX110&gt;='Drive Train'!$F$29,1,0)</f>
        <v>0</v>
      </c>
      <c r="JB110" s="57">
        <f t="shared" si="170"/>
        <v>48.148148148148138</v>
      </c>
      <c r="JC110" s="63">
        <f>JC109+'DEPRECATED - DT-Prelim Calcs'!$C$11</f>
        <v>424</v>
      </c>
      <c r="JD110" s="2">
        <f>JN110/'Drive Train'!$F$35</f>
        <v>0.74408602150537628</v>
      </c>
      <c r="JE110" s="46">
        <f>JL110*12*60/(PI() * 'Drive Train'!$F$15)/JD$2*JD110</f>
        <v>-132084.26635925859</v>
      </c>
      <c r="JF110" s="2">
        <f>('DEPRECATED - DT-Prelim Calcs'!$C$6*JD110-JE110)/('DEPRECATED - DT-Prelim Calcs'!$C$6*JD110)*'DEPRECATED - DT-Prelim Calcs'!$C$7*JD110</f>
        <v>61.516151988340759</v>
      </c>
      <c r="JG110" s="57">
        <f>JF110/'DEPRECATED - DT-Prelim Calcs'!$C$7*('DEPRECATED - DT-Prelim Calcs'!$C$8-'DEPRECATED - DT-Prelim Calcs'!$C$9)+'DEPRECATED - DT-Prelim Calcs'!$C$9</f>
        <v>3277.605518715402</v>
      </c>
      <c r="JH110" s="57">
        <f t="shared" si="119"/>
        <v>46.666666666666657</v>
      </c>
      <c r="JI110" s="2">
        <f t="shared" si="171"/>
        <v>0.99579519204165001</v>
      </c>
      <c r="JJ110" s="57">
        <f>JI110*'DEPRECATED - DT-Prelim Calcs'!$C$21/JD$2/'DEPRECATED - DT-Prelim Calcs'!$C$19/'DEPRECATED - DT-Prelim Calcs'!$C$18*3.39*'DEPRECATED - DT-Prelim Calcs'!$C$20</f>
        <v>25.773080821789936</v>
      </c>
      <c r="JK110" s="46">
        <f t="shared" si="172"/>
        <v>0</v>
      </c>
      <c r="JL110" s="57">
        <f>JJ109*'DEPRECATED - DT-Prelim Calcs'!$C$11+JL109</f>
        <v>-433.74386562737277</v>
      </c>
      <c r="JM110" s="57">
        <f>JM109+0.5*JJ110*'DEPRECATED - DT-Prelim Calcs'!$C$11^2+JL110*'DEPRECATED - DT-Prelim Calcs'!$C$11</f>
        <v>-215988.66558866366</v>
      </c>
      <c r="JN110" s="57">
        <f>MIN('Drive Train'!$F$35-JH109*'DEPRECATED - DT-Prelim Calcs'!$C$21*'Drive Train'!$F$39,JN109+JH$2)</f>
        <v>9.2266666666666666</v>
      </c>
      <c r="JO110" s="57">
        <f>'Drive Train'!$F$35-JH110*'DEPRECATED - DT-Prelim Calcs'!$C$21*'Drive Train'!$F$39</f>
        <v>9.2266666666666666</v>
      </c>
      <c r="JP110" s="1">
        <f>IF(JM110&gt;='Drive Train'!$F$29,1,0)</f>
        <v>0</v>
      </c>
      <c r="JQ110" s="57">
        <f>MIN(JG110,'DEPRECATED - DT-Prelim Calcs'!$C$10)*'DEPRECATED - DT-Prelim Calcs'!$C$11*1000/60/60</f>
        <v>103.33333333333333</v>
      </c>
      <c r="JR110" s="63">
        <f>JR109+'DEPRECATED - DT-Prelim Calcs'!$C$11</f>
        <v>424</v>
      </c>
      <c r="JS110" s="2">
        <f>KC110/'Drive Train'!$F$35</f>
        <v>0.72580645161290325</v>
      </c>
      <c r="JT110" s="46">
        <f>KA110*12*60/(PI() * 'Drive Train'!$F$15)/JS$2*JS110</f>
        <v>-204602.0890035319</v>
      </c>
      <c r="JU110" s="2">
        <f>('DEPRECATED - DT-Prelim Calcs'!$C$6*JS110-JT110)/('DEPRECATED - DT-Prelim Calcs'!$C$6*JS110)*'DEPRECATED - DT-Prelim Calcs'!$C$7*JS110</f>
        <v>94.261582760115417</v>
      </c>
      <c r="JV110" s="57">
        <f>JU110/'DEPRECATED - DT-Prelim Calcs'!$C$7*('DEPRECATED - DT-Prelim Calcs'!$C$8-'DEPRECATED - DT-Prelim Calcs'!$C$9)+'DEPRECATED - DT-Prelim Calcs'!$C$9</f>
        <v>5020.8581195530323</v>
      </c>
      <c r="JW110" s="57">
        <f t="shared" si="120"/>
        <v>49.999999999999993</v>
      </c>
      <c r="JX110" s="2">
        <f t="shared" si="173"/>
        <v>0.99579519204165001</v>
      </c>
      <c r="JY110" s="57">
        <f>JX110*'DEPRECATED - DT-Prelim Calcs'!$C$21/JS$2/'DEPRECATED - DT-Prelim Calcs'!$C$19/'DEPRECATED - DT-Prelim Calcs'!$C$18*3.39*'DEPRECATED - DT-Prelim Calcs'!$C$20</f>
        <v>25.773080821789936</v>
      </c>
      <c r="JZ110" s="46">
        <f t="shared" si="174"/>
        <v>0</v>
      </c>
      <c r="KA110" s="57">
        <f>JY109*'DEPRECATED - DT-Prelim Calcs'!$C$11+KA109</f>
        <v>-688.80238557930238</v>
      </c>
      <c r="KB110" s="57">
        <f>KB109+0.5*JY110*'DEPRECATED - DT-Prelim Calcs'!$C$11^2+KA110*'DEPRECATED - DT-Prelim Calcs'!$C$11</f>
        <v>-198263.54004449354</v>
      </c>
      <c r="KC110" s="57">
        <f>MIN('Drive Train'!$F$35-JW109*'DEPRECATED - DT-Prelim Calcs'!$C$21*'Drive Train'!$F$39,KC109+JW$2)</f>
        <v>9</v>
      </c>
      <c r="KD110" s="57">
        <f>'Drive Train'!$F$35-JW110*'DEPRECATED - DT-Prelim Calcs'!$C$21*'Drive Train'!$F$39</f>
        <v>9</v>
      </c>
      <c r="KE110" s="1">
        <f>IF(KB110&gt;='Drive Train'!$F$29,1,0)</f>
        <v>0</v>
      </c>
      <c r="KF110" s="57">
        <f>MIN(JV110,'DEPRECATED - DT-Prelim Calcs'!$C$10)*'DEPRECATED - DT-Prelim Calcs'!$C$11*1000/60/60</f>
        <v>103.33333333333333</v>
      </c>
      <c r="KG110" s="63">
        <f>KG109+'DEPRECATED - DT-Prelim Calcs'!$C$11</f>
        <v>424</v>
      </c>
      <c r="KH110" s="2">
        <f>KR110/'Drive Train'!$F$35</f>
        <v>0.7075268817204301</v>
      </c>
      <c r="KI110" s="46">
        <f>KP110*12*60/(PI() * 'Drive Train'!$F$15)/KH$2*KH110</f>
        <v>-352382.36662409123</v>
      </c>
      <c r="KJ110" s="2">
        <f>('DEPRECATED - DT-Prelim Calcs'!$C$6*KH110-KI110)/('DEPRECATED - DT-Prelim Calcs'!$C$6*KH110)*'DEPRECATED - DT-Prelim Calcs'!$C$7*KH110</f>
        <v>161.03750443111133</v>
      </c>
      <c r="KK110" s="57">
        <f>KJ110/'DEPRECATED - DT-Prelim Calcs'!$C$7*('DEPRECATED - DT-Prelim Calcs'!$C$8-'DEPRECATED - DT-Prelim Calcs'!$C$9)+'DEPRECATED - DT-Prelim Calcs'!$C$9</f>
        <v>8575.7754433658029</v>
      </c>
      <c r="KL110" s="57">
        <f t="shared" si="121"/>
        <v>53.333333333333329</v>
      </c>
      <c r="KM110" s="2">
        <f t="shared" si="175"/>
        <v>0.99579519204165001</v>
      </c>
      <c r="KN110" s="57">
        <f>KM110*'DEPRECATED - DT-Prelim Calcs'!$C$21/KH$2/'DEPRECATED - DT-Prelim Calcs'!$C$19/'DEPRECATED - DT-Prelim Calcs'!$C$18*3.39*'DEPRECATED - DT-Prelim Calcs'!$C$20</f>
        <v>25.773080821789936</v>
      </c>
      <c r="KO110" s="46">
        <f t="shared" si="176"/>
        <v>0</v>
      </c>
      <c r="KP110" s="57">
        <f>KN109*'DEPRECATED - DT-Prelim Calcs'!$C$11+KP109</f>
        <v>-1216.9609035980757</v>
      </c>
      <c r="KQ110" s="57">
        <f>KQ109+0.5*KN110*'DEPRECATED - DT-Prelim Calcs'!$C$11^2+KP110*'DEPRECATED - DT-Prelim Calcs'!$C$11</f>
        <v>-222997.96185644265</v>
      </c>
      <c r="KR110" s="57">
        <f>MIN('Drive Train'!$F$35-KL109*'DEPRECATED - DT-Prelim Calcs'!$C$21*'Drive Train'!$F$39,KR109+KL$2)</f>
        <v>8.7733333333333334</v>
      </c>
      <c r="KS110" s="57">
        <f>'Drive Train'!$F$35-KL110*'DEPRECATED - DT-Prelim Calcs'!$C$21*'Drive Train'!$F$39</f>
        <v>8.7733333333333334</v>
      </c>
      <c r="KT110" s="1">
        <f>IF(KQ110&gt;='Drive Train'!$F$29,1,0)</f>
        <v>0</v>
      </c>
      <c r="KU110" s="57">
        <f>MIN(KK110,'DEPRECATED - DT-Prelim Calcs'!$C$10)*'DEPRECATED - DT-Prelim Calcs'!$C$11*1000/60/60</f>
        <v>103.33333333333333</v>
      </c>
      <c r="KV110" s="63">
        <f>KV109+'DEPRECATED - DT-Prelim Calcs'!$C$11</f>
        <v>424</v>
      </c>
      <c r="KW110" s="2">
        <f>LG110/'Drive Train'!$F$35</f>
        <v>0.68924731182795695</v>
      </c>
      <c r="KX110" s="46">
        <f>LE110*12*60/(PI() * 'Drive Train'!$F$15)/KW$2*KW110</f>
        <v>19725.577373434469</v>
      </c>
      <c r="KY110" s="2">
        <f>('DEPRECATED - DT-Prelim Calcs'!$C$6*KW110-KX110)/('DEPRECATED - DT-Prelim Calcs'!$C$6*KW110)*'DEPRECATED - DT-Prelim Calcs'!$C$7*KW110</f>
        <v>-7.2579836726741869</v>
      </c>
      <c r="KZ110" s="57">
        <f>KY110/'DEPRECATED - DT-Prelim Calcs'!$C$7*('DEPRECATED - DT-Prelim Calcs'!$C$8-'DEPRECATED - DT-Prelim Calcs'!$C$9)+'DEPRECATED - DT-Prelim Calcs'!$C$9</f>
        <v>-383.68975319672126</v>
      </c>
      <c r="LA110" s="57">
        <f t="shared" si="122"/>
        <v>-383.68975319672126</v>
      </c>
      <c r="LB110" s="2">
        <f t="shared" si="177"/>
        <v>-9.353250140521066</v>
      </c>
      <c r="LC110" s="57">
        <f>LB110*'DEPRECATED - DT-Prelim Calcs'!$C$21/KW$2/'DEPRECATED - DT-Prelim Calcs'!$C$19/'DEPRECATED - DT-Prelim Calcs'!$C$18*3.39*'DEPRECATED - DT-Prelim Calcs'!$C$20</f>
        <v>-242.07997160924722</v>
      </c>
      <c r="LD110" s="46">
        <f t="shared" si="178"/>
        <v>1</v>
      </c>
      <c r="LE110" s="57">
        <f>LC109*'DEPRECATED - DT-Prelim Calcs'!$C$11+LE109</f>
        <v>69.929439340775531</v>
      </c>
      <c r="LF110" s="57">
        <f>LF109+0.5*LC110*'DEPRECATED - DT-Prelim Calcs'!$C$11^2+LE110*'DEPRECATED - DT-Prelim Calcs'!$C$11</f>
        <v>-193151.17184539232</v>
      </c>
      <c r="LG110" s="57">
        <f>MIN('Drive Train'!$F$35-LA109*'DEPRECATED - DT-Prelim Calcs'!$C$21*'Drive Train'!$F$39,LG109+LA$2)</f>
        <v>8.5466666666666669</v>
      </c>
      <c r="LH110" s="57">
        <f>'Drive Train'!$F$35-LA110*'DEPRECATED - DT-Prelim Calcs'!$C$21*'Drive Train'!$F$39</f>
        <v>38.490903217377046</v>
      </c>
      <c r="LI110" s="1">
        <f>IF(LF110&gt;='Drive Train'!$F$29,1,0)</f>
        <v>0</v>
      </c>
      <c r="LJ110" s="57">
        <f>MIN(KZ110,'DEPRECATED - DT-Prelim Calcs'!$C$10)*'DEPRECATED - DT-Prelim Calcs'!$C$11*1000/60/60</f>
        <v>-426.32194799635698</v>
      </c>
      <c r="LK110" s="63">
        <f>LK109+'DEPRECATED - DT-Prelim Calcs'!$C$11</f>
        <v>424</v>
      </c>
      <c r="LL110" s="2">
        <f>LV110/'Drive Train'!$F$35</f>
        <v>0.67096774193548392</v>
      </c>
      <c r="LM110" s="46">
        <f>LT110*12*60/(PI() * 'Drive Train'!$F$15)/LL$2*LL110</f>
        <v>-149957.61911392669</v>
      </c>
      <c r="LN110" s="2">
        <f>('DEPRECATED - DT-Prelim Calcs'!$C$6*LL110-LM110)/('DEPRECATED - DT-Prelim Calcs'!$C$6*LL110)*'DEPRECATED - DT-Prelim Calcs'!$C$7*LL110</f>
        <v>69.421509193254636</v>
      </c>
      <c r="LO110" s="57">
        <f>LN110/'DEPRECATED - DT-Prelim Calcs'!$C$7*('DEPRECATED - DT-Prelim Calcs'!$C$8-'DEPRECATED - DT-Prelim Calcs'!$C$9)+'DEPRECATED - DT-Prelim Calcs'!$C$9</f>
        <v>3698.4591823628921</v>
      </c>
      <c r="LP110" s="57">
        <f t="shared" si="123"/>
        <v>60</v>
      </c>
      <c r="LQ110" s="2">
        <f t="shared" si="179"/>
        <v>0.99579519204165001</v>
      </c>
      <c r="LR110" s="57">
        <f>LQ110*'DEPRECATED - DT-Prelim Calcs'!$C$21/LL$2/'DEPRECATED - DT-Prelim Calcs'!$C$19/'DEPRECATED - DT-Prelim Calcs'!$C$18*3.39*'DEPRECATED - DT-Prelim Calcs'!$C$20</f>
        <v>25.773080821789936</v>
      </c>
      <c r="LS110" s="46">
        <f t="shared" si="180"/>
        <v>0</v>
      </c>
      <c r="LT110" s="57">
        <f>LR109*'DEPRECATED - DT-Prelim Calcs'!$C$11+LT109</f>
        <v>-546.10015352090738</v>
      </c>
      <c r="LU110" s="57">
        <f>LU109+0.5*LR110*'DEPRECATED - DT-Prelim Calcs'!$C$11^2+LT110*'DEPRECATED - DT-Prelim Calcs'!$C$11</f>
        <v>-192696.94624529971</v>
      </c>
      <c r="LV110" s="57">
        <f>MIN('Drive Train'!$F$35-LP109*'DEPRECATED - DT-Prelim Calcs'!$C$21*'Drive Train'!$F$39,LV109+LP$2)</f>
        <v>8.32</v>
      </c>
      <c r="LW110" s="57">
        <f>'Drive Train'!$F$35-LP110*'DEPRECATED - DT-Prelim Calcs'!$C$21*'Drive Train'!$F$39</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Train'!$AA$49 + V110*(1-'Drive Train'!$AA$49))</f>
        <v>0</v>
      </c>
      <c r="W111" s="57">
        <f t="shared" si="182"/>
        <v>0</v>
      </c>
      <c r="X111" s="2">
        <f>MAX(MIN(IF(AND(AI110=1,AG111&lt;0),-1,1)*(W111-$C$9)/($C$8-$C$9)*$C$7-$C$29*AE111/T$2 -  AI110*$C$29/2,X$2),MAX(X$4:X110)*-1)</f>
        <v>-0.2458281045106315</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Train'!$F$39,AG110+W$2)-$C$3,IF(AE110-1&lt;=0,0,IF($C$32=Motors!$C$29,MAX(MAX(AG$4:AG110)*-1,AG110-W$2),MAX(0,MAX(AG$4:AG110)*-1,AG110-W$2))))</f>
        <v>0</v>
      </c>
      <c r="AH111" s="57">
        <f>'Drive Train'!$F$35-ABS(W111)*'DEPRECATED - DT-Prelim Calcs'!$C$21*'Drive Train'!$F$39</f>
        <v>12.4</v>
      </c>
      <c r="AI111" s="1">
        <f>IF(AJ111&gt;='Drive Train'!$F$29,1,0)</f>
        <v>1</v>
      </c>
      <c r="AJ111" s="57">
        <f>AJ110+0.5*Y111*'DEPRECATED - DT-Prelim Calcs'!$C$11^2+AE111*'DEPRECATED - DT-Prelim Calcs'!$C$11</f>
        <v>784.33981740885292</v>
      </c>
      <c r="AK111" s="57">
        <f t="shared" si="181"/>
        <v>0</v>
      </c>
      <c r="AL111" s="63">
        <f>AL110+'DEPRECATED - DT-Prelim Calcs'!$C$11</f>
        <v>428</v>
      </c>
      <c r="AM111" s="2">
        <f>AW111/'Drive Train'!$F$35</f>
        <v>0.888826492377917</v>
      </c>
      <c r="AN111" s="46">
        <f>AU111*12*60/(PI() * 'Drive Train'!$F$15)/AM$2*AM111</f>
        <v>4007.4131716813854</v>
      </c>
      <c r="AO111" s="2">
        <f>('DEPRECATED - DT-Prelim Calcs'!$C$6*AM111-AN111)/('DEPRECATED - DT-Prelim Calcs'!$C$6*AM111)*'DEPRECATED - DT-Prelim Calcs'!$C$7*AM111</f>
        <v>0.33008953072981589</v>
      </c>
      <c r="AP111" s="57">
        <f>AO111/'DEPRECATED - DT-Prelim Calcs'!$C$7*('DEPRECATED - DT-Prelim Calcs'!$C$8-'DEPRECATED - DT-Prelim Calcs'!$C$9)+'DEPRECATED - DT-Prelim Calcs'!$C$9</f>
        <v>20.272816096529201</v>
      </c>
      <c r="AQ111" s="57">
        <f t="shared" si="105"/>
        <v>20.272816096529201</v>
      </c>
      <c r="AR111" s="2">
        <f t="shared" si="125"/>
        <v>7.0783934269513793E-12</v>
      </c>
      <c r="AS111" s="57">
        <f>AR111*'DEPRECATED - DT-Prelim Calcs'!$C$21/AM$2/'DEPRECATED - DT-Prelim Calcs'!$C$19/'DEPRECATED - DT-Prelim Calcs'!$C$18*3.39*'DEPRECATED - DT-Prelim Calcs'!$C$20</f>
        <v>5.1296654226677538E-11</v>
      </c>
      <c r="AT111" s="46">
        <f t="shared" si="126"/>
        <v>0</v>
      </c>
      <c r="AU111" s="57">
        <f>AS110*'DEPRECATED - DT-Prelim Calcs'!$C$11+AU110</f>
        <v>39.345448708728597</v>
      </c>
      <c r="AV111" s="57">
        <f>AV110+0.5*AS111*'DEPRECATED - DT-Prelim Calcs'!$C$11^2+AU111*'DEPRECATED - DT-Prelim Calcs'!$C$11</f>
        <v>16797.052871600503</v>
      </c>
      <c r="AW111" s="57">
        <f>MIN('Drive Train'!$F$35-AQ110*'DEPRECATED - DT-Prelim Calcs'!$C$21*'Drive Train'!$F$39,AW110+AQ$2)</f>
        <v>11.021448505486171</v>
      </c>
      <c r="AX111" s="57">
        <f>'Drive Train'!$F$35-AQ111*'DEPRECATED - DT-Prelim Calcs'!$C$21*'Drive Train'!$F$39</f>
        <v>11.021448505436014</v>
      </c>
      <c r="AY111" s="1">
        <f>IF(AV111&gt;='Drive Train'!$F$29,1,0)</f>
        <v>1</v>
      </c>
      <c r="AZ111" s="57">
        <f t="shared" si="127"/>
        <v>22.525351218365778</v>
      </c>
      <c r="BA111" s="63">
        <f>BA110+'DEPRECATED - DT-Prelim Calcs'!$C$11</f>
        <v>428</v>
      </c>
      <c r="BB111" s="2">
        <f>BL111/'Drive Train'!$F$35</f>
        <v>1.3150249726469256</v>
      </c>
      <c r="BC111" s="46">
        <f>BJ111*12*60/(PI() * 'Drive Train'!$F$15)/BB$2*BB111</f>
        <v>-3540.8438977467281</v>
      </c>
      <c r="BD111" s="2">
        <f>('DEPRECATED - DT-Prelim Calcs'!$C$6*BB111-BC111)/('DEPRECATED - DT-Prelim Calcs'!$C$6*BB111)*'DEPRECATED - DT-Prelim Calcs'!$C$7*BB111</f>
        <v>4.7702296575443093</v>
      </c>
      <c r="BE111" s="57">
        <f>BD111/'DEPRECATED - DT-Prelim Calcs'!$C$7*('DEPRECATED - DT-Prelim Calcs'!$C$8-'DEPRECATED - DT-Prelim Calcs'!$C$9)+'DEPRECATED - DT-Prelim Calcs'!$C$9</f>
        <v>256.65040044105183</v>
      </c>
      <c r="BF111" s="57">
        <f t="shared" si="106"/>
        <v>93</v>
      </c>
      <c r="BG111" s="2">
        <f t="shared" si="128"/>
        <v>1.8933363324154464</v>
      </c>
      <c r="BH111" s="57">
        <f>BG111*'DEPRECATED - DT-Prelim Calcs'!$C$21/BB$2/'DEPRECATED - DT-Prelim Calcs'!$C$19/'DEPRECATED - DT-Prelim Calcs'!$C$18*3.39*'DEPRECATED - DT-Prelim Calcs'!$C$20</f>
        <v>19.819055495402456</v>
      </c>
      <c r="BI111" s="46">
        <f t="shared" si="129"/>
        <v>0</v>
      </c>
      <c r="BJ111" s="57">
        <f>BH110*'DEPRECATED - DT-Prelim Calcs'!$C$11+BJ110</f>
        <v>-16.267443596496349</v>
      </c>
      <c r="BK111" s="57">
        <f>BK110+0.5*BH111*'DEPRECATED - DT-Prelim Calcs'!$C$11^2+BJ111*'DEPRECATED - DT-Prelim Calcs'!$C$11</f>
        <v>10034.271707756379</v>
      </c>
      <c r="BL111" s="57">
        <f>MIN('Drive Train'!$F$35-BF110*'DEPRECATED - DT-Prelim Calcs'!$C$21*'Drive Train'!$F$39,BL110+BF$2)</f>
        <v>16.306309660821878</v>
      </c>
      <c r="BM111" s="57">
        <f>'Drive Train'!$F$35-BF111*'DEPRECATED - DT-Prelim Calcs'!$C$21*'Drive Train'!$F$39</f>
        <v>6.0759999999999996</v>
      </c>
      <c r="BN111" s="1">
        <f>IF(BK111&gt;='Drive Train'!$F$29,1,0)</f>
        <v>1</v>
      </c>
      <c r="BO111" s="57">
        <f t="shared" si="130"/>
        <v>103.33333333333333</v>
      </c>
      <c r="BP111" s="63">
        <f>BP110+'DEPRECATED - DT-Prelim Calcs'!$C$11</f>
        <v>428</v>
      </c>
      <c r="BQ111" s="2">
        <f>CA111/'Drive Train'!$F$35</f>
        <v>1.3266554549084004</v>
      </c>
      <c r="BR111" s="46">
        <f>BY111*12*60/(PI() * 'Drive Train'!$F$15)/BQ$2*BQ111</f>
        <v>-16527.851230646847</v>
      </c>
      <c r="BS111" s="2">
        <f>('DEPRECATED - DT-Prelim Calcs'!$C$6*BQ111-BR111)/('DEPRECATED - DT-Prelim Calcs'!$C$6*BQ111)*'DEPRECATED - DT-Prelim Calcs'!$C$7*BQ111</f>
        <v>10.670433167128287</v>
      </c>
      <c r="BT111" s="57">
        <f>BS111/'DEPRECATED - DT-Prelim Calcs'!$C$7*('DEPRECATED - DT-Prelim Calcs'!$C$8-'DEPRECATED - DT-Prelim Calcs'!$C$9)+'DEPRECATED - DT-Prelim Calcs'!$C$9</f>
        <v>570.75667026662222</v>
      </c>
      <c r="BU111" s="57">
        <f t="shared" si="107"/>
        <v>93</v>
      </c>
      <c r="BV111" s="2">
        <f t="shared" si="131"/>
        <v>1.8828060353728675</v>
      </c>
      <c r="BW111" s="57">
        <f>BV111*'DEPRECATED - DT-Prelim Calcs'!$C$21/BQ$2/'DEPRECATED - DT-Prelim Calcs'!$C$19/'DEPRECATED - DT-Prelim Calcs'!$C$18*3.39*'DEPRECATED - DT-Prelim Calcs'!$C$20</f>
        <v>25.773080821789936</v>
      </c>
      <c r="BX111" s="46">
        <f t="shared" si="132"/>
        <v>0</v>
      </c>
      <c r="BY111" s="57">
        <f>BW110*'DEPRECATED - DT-Prelim Calcs'!$C$11+BY110</f>
        <v>-57.557140283635803</v>
      </c>
      <c r="BZ111" s="57">
        <f>BZ110+0.5*BW111*'DEPRECATED - DT-Prelim Calcs'!$C$11^2+BY111*'DEPRECATED - DT-Prelim Calcs'!$C$11</f>
        <v>-8110.7604567036706</v>
      </c>
      <c r="CA111" s="57">
        <f>MIN('Drive Train'!$F$35-BU110*'DEPRECATED - DT-Prelim Calcs'!$C$21*'Drive Train'!$F$39,CA110+BU$2)</f>
        <v>16.450527640864166</v>
      </c>
      <c r="CB111" s="57">
        <f>'Drive Train'!$F$35-BU111*'DEPRECATED - DT-Prelim Calcs'!$C$21*'Drive Train'!$F$39</f>
        <v>6.0759999999999996</v>
      </c>
      <c r="CC111" s="1">
        <f>IF(BZ111&gt;='Drive Train'!$F$29,1,0)</f>
        <v>0</v>
      </c>
      <c r="CD111" s="57">
        <f t="shared" si="133"/>
        <v>103.33333333333333</v>
      </c>
      <c r="CE111" s="63">
        <f>CE110+'DEPRECATED - DT-Prelim Calcs'!$C$11</f>
        <v>428</v>
      </c>
      <c r="CF111" s="2">
        <f>CP111/'Drive Train'!$F$35</f>
        <v>0.48999999999999994</v>
      </c>
      <c r="CG111" s="46">
        <f>CN111*12*60/(PI() * 'Drive Train'!$F$15)/CF$2*CF111</f>
        <v>-9511.2770875210881</v>
      </c>
      <c r="CH111" s="2">
        <f>('DEPRECATED - DT-Prelim Calcs'!$C$6*CF111-CG111)/('DEPRECATED - DT-Prelim Calcs'!$C$6*CF111)*'DEPRECATED - DT-Prelim Calcs'!$C$7*CF111</f>
        <v>5.4814962065526878</v>
      </c>
      <c r="CI111" s="57">
        <f>CH111/'DEPRECATED - DT-Prelim Calcs'!$C$7*('DEPRECATED - DT-Prelim Calcs'!$C$8-'DEPRECATED - DT-Prelim Calcs'!$C$9)+'DEPRECATED - DT-Prelim Calcs'!$C$9</f>
        <v>294.51575240693353</v>
      </c>
      <c r="CJ111" s="57">
        <f t="shared" si="108"/>
        <v>93</v>
      </c>
      <c r="CK111" s="2">
        <f t="shared" si="134"/>
        <v>1.5241763143494644</v>
      </c>
      <c r="CL111" s="57">
        <f>CK111*'DEPRECATED - DT-Prelim Calcs'!$C$21/CF$2/'DEPRECATED - DT-Prelim Calcs'!$C$19/'DEPRECATED - DT-Prelim Calcs'!$C$18*3.39*'DEPRECATED - DT-Prelim Calcs'!$C$20</f>
        <v>25.773080821789936</v>
      </c>
      <c r="CM111" s="46">
        <f t="shared" si="135"/>
        <v>0</v>
      </c>
      <c r="CN111" s="57">
        <f>CL110*'DEPRECATED - DT-Prelim Calcs'!$C$11+CN110</f>
        <v>-72.596108416941647</v>
      </c>
      <c r="CO111" s="57">
        <f>CO110+0.5*CL111*'DEPRECATED - DT-Prelim Calcs'!$C$11^2+CN111*'DEPRECATED - DT-Prelim Calcs'!$C$11</f>
        <v>-30367.734757943752</v>
      </c>
      <c r="CP111" s="57">
        <f>MIN('Drive Train'!$F$35-CJ110*'DEPRECATED - DT-Prelim Calcs'!$C$21*'Drive Train'!$F$39,CP110+CJ$2)</f>
        <v>6.0759999999999996</v>
      </c>
      <c r="CQ111" s="57">
        <f>'Drive Train'!$F$35-CJ111*'DEPRECATED - DT-Prelim Calcs'!$C$21*'Drive Train'!$F$39</f>
        <v>6.0759999999999996</v>
      </c>
      <c r="CR111" s="1">
        <f>IF(CO111&gt;='Drive Train'!$F$29,1,0)</f>
        <v>0</v>
      </c>
      <c r="CS111" s="57">
        <f t="shared" si="136"/>
        <v>103.33333333333333</v>
      </c>
      <c r="CT111" s="63">
        <f>CT110+'DEPRECATED - DT-Prelim Calcs'!$C$11</f>
        <v>428</v>
      </c>
      <c r="CU111" s="2">
        <f>DE111/'Drive Train'!$F$35</f>
        <v>1.3664776553460825</v>
      </c>
      <c r="CV111" s="46">
        <f>DC111*12*60/(PI() * 'Drive Train'!$F$15)/CU$2*CU111</f>
        <v>-56223.98826338473</v>
      </c>
      <c r="CW111" s="2">
        <f>('DEPRECATED - DT-Prelim Calcs'!$C$6*CU111-CV111)/('DEPRECATED - DT-Prelim Calcs'!$C$6*CU111)*'DEPRECATED - DT-Prelim Calcs'!$C$7*CU111</f>
        <v>28.715314660595542</v>
      </c>
      <c r="CX111" s="57">
        <f>CW111/'DEPRECATED - DT-Prelim Calcs'!$C$7*('DEPRECATED - DT-Prelim Calcs'!$C$8-'DEPRECATED - DT-Prelim Calcs'!$C$9)+'DEPRECATED - DT-Prelim Calcs'!$C$9</f>
        <v>1531.403265956186</v>
      </c>
      <c r="CY111" s="57">
        <f t="shared" si="109"/>
        <v>93</v>
      </c>
      <c r="CZ111" s="2">
        <f t="shared" si="137"/>
        <v>1.2803081040535502</v>
      </c>
      <c r="DA111" s="57">
        <f>CZ111*'DEPRECATED - DT-Prelim Calcs'!$C$21/CU$2/'DEPRECATED - DT-Prelim Calcs'!$C$19/'DEPRECATED - DT-Prelim Calcs'!$C$18*3.39*'DEPRECATED - DT-Prelim Calcs'!$C$20</f>
        <v>25.773080821789936</v>
      </c>
      <c r="DB111" s="46">
        <f t="shared" si="138"/>
        <v>0</v>
      </c>
      <c r="DC111" s="57">
        <f>DA110*'DEPRECATED - DT-Prelim Calcs'!$C$11+DC110</f>
        <v>-129.2614392871526</v>
      </c>
      <c r="DD111" s="57">
        <f>DD110+0.5*DA111*'DEPRECATED - DT-Prelim Calcs'!$C$11^2+DC111*'DEPRECATED - DT-Prelim Calcs'!$C$11</f>
        <v>-57392.565352977981</v>
      </c>
      <c r="DE111" s="57">
        <f>MIN('Drive Train'!$F$35-CY110*'DEPRECATED - DT-Prelim Calcs'!$C$21*'Drive Train'!$F$39,DE110+CY$2)</f>
        <v>16.944322926291424</v>
      </c>
      <c r="DF111" s="57">
        <f>'Drive Train'!$F$35-CY111*'DEPRECATED - DT-Prelim Calcs'!$C$21*'Drive Train'!$F$39</f>
        <v>6.0759999999999996</v>
      </c>
      <c r="DG111" s="1">
        <f>IF(DD111&gt;='Drive Train'!$F$29,1,0)</f>
        <v>0</v>
      </c>
      <c r="DH111" s="57">
        <f t="shared" si="139"/>
        <v>103.33333333333333</v>
      </c>
      <c r="DI111" s="63">
        <f>DI110+'DEPRECATED - DT-Prelim Calcs'!$C$11</f>
        <v>428</v>
      </c>
      <c r="DJ111" s="2">
        <f>DT111/'Drive Train'!$F$35</f>
        <v>0.48999999999999994</v>
      </c>
      <c r="DK111" s="46">
        <f>DR111*12*60/(PI() * 'Drive Train'!$F$15)/DJ$2*DJ111</f>
        <v>-6886.5630915930706</v>
      </c>
      <c r="DL111" s="2">
        <f>('DEPRECATED - DT-Prelim Calcs'!$C$6*DJ111-DK111)/('DEPRECATED - DT-Prelim Calcs'!$C$6*DJ111)*'DEPRECATED - DT-Prelim Calcs'!$C$7*DJ111</f>
        <v>4.2947118294069986</v>
      </c>
      <c r="DM111" s="57">
        <f>DL111/'DEPRECATED - DT-Prelim Calcs'!$C$7*('DEPRECATED - DT-Prelim Calcs'!$C$8-'DEPRECATED - DT-Prelim Calcs'!$C$9)+'DEPRECATED - DT-Prelim Calcs'!$C$9</f>
        <v>231.33548867755928</v>
      </c>
      <c r="DN111" s="57">
        <f t="shared" si="110"/>
        <v>93</v>
      </c>
      <c r="DO111" s="2">
        <f t="shared" si="140"/>
        <v>1.1037138828047846</v>
      </c>
      <c r="DP111" s="57">
        <f>DO111*'DEPRECATED - DT-Prelim Calcs'!$C$21/DJ$2/'DEPRECATED - DT-Prelim Calcs'!$C$19/'DEPRECATED - DT-Prelim Calcs'!$C$18*3.39*'DEPRECATED - DT-Prelim Calcs'!$C$20</f>
        <v>25.773080821789936</v>
      </c>
      <c r="DQ111" s="46">
        <f t="shared" si="141"/>
        <v>0</v>
      </c>
      <c r="DR111" s="57">
        <f>DP110*'DEPRECATED - DT-Prelim Calcs'!$C$11+DR110</f>
        <v>-38.062589755509165</v>
      </c>
      <c r="DS111" s="57">
        <f>DS110+0.5*DP111*'DEPRECATED - DT-Prelim Calcs'!$C$11^2+DR111*'DEPRECATED - DT-Prelim Calcs'!$C$11</f>
        <v>-122252.87607911871</v>
      </c>
      <c r="DT111" s="57">
        <f>MIN('Drive Train'!$F$35-DN110*'DEPRECATED - DT-Prelim Calcs'!$C$21*'Drive Train'!$F$39,DT110+DN$2)</f>
        <v>6.0759999999999996</v>
      </c>
      <c r="DU111" s="57">
        <f>'Drive Train'!$F$35-DN111*'DEPRECATED - DT-Prelim Calcs'!$C$21*'Drive Train'!$F$39</f>
        <v>6.0759999999999996</v>
      </c>
      <c r="DV111" s="1">
        <f>IF(DS111&gt;='Drive Train'!$F$29,1,0)</f>
        <v>0</v>
      </c>
      <c r="DW111" s="57">
        <f t="shared" si="142"/>
        <v>103.33333333333333</v>
      </c>
      <c r="DX111" s="63">
        <f>DX110+'DEPRECATED - DT-Prelim Calcs'!$C$11</f>
        <v>428</v>
      </c>
      <c r="DY111" s="2">
        <f>EI111/'Drive Train'!$F$35</f>
        <v>0.48999999999999994</v>
      </c>
      <c r="DZ111" s="46">
        <f>EG111*12*60/(PI() * 'Drive Train'!$F$15)/DY$2*DY111</f>
        <v>-153692.32207849415</v>
      </c>
      <c r="EA111" s="2">
        <f>('DEPRECATED - DT-Prelim Calcs'!$C$6*DY111-DZ111)/('DEPRECATED - DT-Prelim Calcs'!$C$6*DY111)*'DEPRECATED - DT-Prelim Calcs'!$C$7*DY111</f>
        <v>70.674051258756279</v>
      </c>
      <c r="EB111" s="57">
        <f>EA111/'DEPRECATED - DT-Prelim Calcs'!$C$7*('DEPRECATED - DT-Prelim Calcs'!$C$8-'DEPRECATED - DT-Prelim Calcs'!$C$9)+'DEPRECATED - DT-Prelim Calcs'!$C$9</f>
        <v>3765.140156223415</v>
      </c>
      <c r="EC111" s="57">
        <f t="shared" si="111"/>
        <v>93</v>
      </c>
      <c r="ED111" s="2">
        <f t="shared" si="143"/>
        <v>0.96993038185874991</v>
      </c>
      <c r="EE111" s="57">
        <f>ED111*'DEPRECATED - DT-Prelim Calcs'!$C$21/DY$2/'DEPRECATED - DT-Prelim Calcs'!$C$19/'DEPRECATED - DT-Prelim Calcs'!$C$18*3.39*'DEPRECATED - DT-Prelim Calcs'!$C$20</f>
        <v>25.773080821789936</v>
      </c>
      <c r="EF111" s="46">
        <f t="shared" si="144"/>
        <v>0</v>
      </c>
      <c r="EG111" s="57">
        <f>EE110*'DEPRECATED - DT-Prelim Calcs'!$C$11+EG110</f>
        <v>-746.50381873060235</v>
      </c>
      <c r="EH111" s="57">
        <f>EH110+0.5*EE111*'DEPRECATED - DT-Prelim Calcs'!$C$11^2+EG111*'DEPRECATED - DT-Prelim Calcs'!$C$11</f>
        <v>-197940.28281964522</v>
      </c>
      <c r="EI111" s="57">
        <f>MIN('Drive Train'!$F$35-EC110*'DEPRECATED - DT-Prelim Calcs'!$C$21*'Drive Train'!$F$39,EI110+EC$2)</f>
        <v>6.0759999999999996</v>
      </c>
      <c r="EJ111" s="57">
        <f>'Drive Train'!$F$35-EC111*'DEPRECATED - DT-Prelim Calcs'!$C$21*'Drive Train'!$F$39</f>
        <v>6.0759999999999996</v>
      </c>
      <c r="EK111" s="1">
        <f>IF(EH111&gt;='Drive Train'!$F$29,1,0)</f>
        <v>0</v>
      </c>
      <c r="EL111" s="57">
        <f t="shared" si="145"/>
        <v>103.33333333333333</v>
      </c>
      <c r="EM111" s="63">
        <f>EM110+'DEPRECATED - DT-Prelim Calcs'!$C$11</f>
        <v>428</v>
      </c>
      <c r="EN111" s="2">
        <f>EX111/'Drive Train'!$F$35</f>
        <v>0.48999999999999994</v>
      </c>
      <c r="EO111" s="46">
        <f>EV111*12*60/(PI() * 'Drive Train'!$F$15)/EN$2*EN111</f>
        <v>16658.520920129031</v>
      </c>
      <c r="EP111" s="2">
        <f>('DEPRECATED - DT-Prelim Calcs'!$C$6*EN111-EO111)/('DEPRECATED - DT-Prelim Calcs'!$C$6*EN111)*'DEPRECATED - DT-Prelim Calcs'!$C$7*EN111</f>
        <v>-6.3513768137919255</v>
      </c>
      <c r="EQ111" s="57">
        <f>EP111/'DEPRECATED - DT-Prelim Calcs'!$C$7*('DEPRECATED - DT-Prelim Calcs'!$C$8-'DEPRECATED - DT-Prelim Calcs'!$C$9)+'DEPRECATED - DT-Prelim Calcs'!$C$9</f>
        <v>-335.42516398734614</v>
      </c>
      <c r="ER111" s="57">
        <f t="shared" si="112"/>
        <v>-335.42516398734614</v>
      </c>
      <c r="ES111" s="2">
        <f t="shared" si="146"/>
        <v>-8.8403772814263739</v>
      </c>
      <c r="ET111" s="57">
        <f>ES111*'DEPRECATED - DT-Prelim Calcs'!$C$21/EN$2/'DEPRECATED - DT-Prelim Calcs'!$C$19/'DEPRECATED - DT-Prelim Calcs'!$C$18*3.39*'DEPRECATED - DT-Prelim Calcs'!$C$20</f>
        <v>-263.38094793195648</v>
      </c>
      <c r="EU111" s="46">
        <f t="shared" si="147"/>
        <v>1</v>
      </c>
      <c r="EV111" s="57">
        <f>ET110*'DEPRECATED - DT-Prelim Calcs'!$C$11+EV110</f>
        <v>72.165315695462283</v>
      </c>
      <c r="EW111" s="57">
        <f>EW110+0.5*ET111*'DEPRECATED - DT-Prelim Calcs'!$C$11^2+EV111*'DEPRECATED - DT-Prelim Calcs'!$C$11</f>
        <v>-212239.66744003978</v>
      </c>
      <c r="EX111" s="57">
        <f>MIN('Drive Train'!$F$35-ER110*'DEPRECATED - DT-Prelim Calcs'!$C$21*'Drive Train'!$F$39,EX110+ER$2)</f>
        <v>6.0759999999999996</v>
      </c>
      <c r="EY111" s="57">
        <f>'Drive Train'!$F$35-ER111*'DEPRECATED - DT-Prelim Calcs'!$C$21*'Drive Train'!$F$39</f>
        <v>35.208911151139539</v>
      </c>
      <c r="EZ111" s="1">
        <f>IF(EW111&gt;='Drive Train'!$F$29,1,0)</f>
        <v>0</v>
      </c>
      <c r="FA111" s="57">
        <f t="shared" si="148"/>
        <v>-372.69462665260676</v>
      </c>
      <c r="FB111" s="63">
        <f>FB110+'DEPRECATED - DT-Prelim Calcs'!$C$11</f>
        <v>428</v>
      </c>
      <c r="FC111" s="2">
        <f>FM111/'Drive Train'!$F$35</f>
        <v>0.48999999999999994</v>
      </c>
      <c r="FD111" s="46">
        <f>FK111*12*60/(PI() * 'Drive Train'!$F$15)/FC$2*FC111</f>
        <v>-374975.33547859447</v>
      </c>
      <c r="FE111" s="2">
        <f>('DEPRECATED - DT-Prelim Calcs'!$C$6*FC111-FD111)/('DEPRECATED - DT-Prelim Calcs'!$C$6*FC111)*'DEPRECATED - DT-Prelim Calcs'!$C$7*FC111</f>
        <v>170.72884718638139</v>
      </c>
      <c r="FF111" s="57">
        <f>FE111/'DEPRECATED - DT-Prelim Calcs'!$C$7*('DEPRECATED - DT-Prelim Calcs'!$C$8-'DEPRECATED - DT-Prelim Calcs'!$C$9)+'DEPRECATED - DT-Prelim Calcs'!$C$9</f>
        <v>9091.7087527023796</v>
      </c>
      <c r="FG111" s="57">
        <f t="shared" si="113"/>
        <v>93</v>
      </c>
      <c r="FH111" s="2">
        <f t="shared" si="149"/>
        <v>0.78067567320338405</v>
      </c>
      <c r="FI111" s="57">
        <f>FH111*'DEPRECATED - DT-Prelim Calcs'!$C$21/FC$2/'DEPRECATED - DT-Prelim Calcs'!$C$19/'DEPRECATED - DT-Prelim Calcs'!$C$18*3.39*'DEPRECATED - DT-Prelim Calcs'!$C$20</f>
        <v>25.773080821789936</v>
      </c>
      <c r="FJ111" s="46">
        <f t="shared" si="150"/>
        <v>0</v>
      </c>
      <c r="FK111" s="57">
        <f>FI110*'DEPRECATED - DT-Prelim Calcs'!$C$11+FK110</f>
        <v>-1465.9280229180195</v>
      </c>
      <c r="FL111" s="57">
        <f>FL110+0.5*FI111*'DEPRECATED - DT-Prelim Calcs'!$C$11^2+FK111*'DEPRECATED - DT-Prelim Calcs'!$C$11</f>
        <v>-277841.41361115995</v>
      </c>
      <c r="FM111" s="57">
        <f>MIN('Drive Train'!$F$35-FG110*'DEPRECATED - DT-Prelim Calcs'!$C$21*'Drive Train'!$F$39,FM110+FG$2)</f>
        <v>6.0759999999999996</v>
      </c>
      <c r="FN111" s="57">
        <f>'Drive Train'!$F$35-FG111*'DEPRECATED - DT-Prelim Calcs'!$C$21*'Drive Train'!$F$39</f>
        <v>6.0759999999999996</v>
      </c>
      <c r="FO111" s="1">
        <f>IF(FL111&gt;='Drive Train'!$F$29,1,0)</f>
        <v>0</v>
      </c>
      <c r="FP111" s="57">
        <f t="shared" si="151"/>
        <v>103.33333333333333</v>
      </c>
      <c r="FQ111" s="63">
        <f>FQ110+'DEPRECATED - DT-Prelim Calcs'!$C$11</f>
        <v>428</v>
      </c>
      <c r="FR111" s="2">
        <f>GB111/'Drive Train'!$F$35</f>
        <v>0.48999999999999994</v>
      </c>
      <c r="FS111" s="46">
        <f>FZ111*12*60/(PI() * 'Drive Train'!$F$15)/FR$2*FR111</f>
        <v>9647.8813977384525</v>
      </c>
      <c r="FT111" s="2">
        <f>('DEPRECATED - DT-Prelim Calcs'!$C$6*FR111-FS111)/('DEPRECATED - DT-Prelim Calcs'!$C$6*FR111)*'DEPRECATED - DT-Prelim Calcs'!$C$7*FR111</f>
        <v>-3.1814628834051915</v>
      </c>
      <c r="FU111" s="57">
        <f>FT111/'DEPRECATED - DT-Prelim Calcs'!$C$7*('DEPRECATED - DT-Prelim Calcs'!$C$8-'DEPRECATED - DT-Prelim Calcs'!$C$9)+'DEPRECATED - DT-Prelim Calcs'!$C$9</f>
        <v>-166.66999499621829</v>
      </c>
      <c r="FV111" s="57">
        <f t="shared" si="114"/>
        <v>-166.66999499621829</v>
      </c>
      <c r="FW111" s="2">
        <f t="shared" si="152"/>
        <v>-4.6229822971507604</v>
      </c>
      <c r="FX111" s="57">
        <f>FW111*'DEPRECATED - DT-Prelim Calcs'!$C$21/FR$2/'DEPRECATED - DT-Prelim Calcs'!$C$19/'DEPRECATED - DT-Prelim Calcs'!$C$18*3.39*'DEPRECATED - DT-Prelim Calcs'!$C$20</f>
        <v>-167.51225178446339</v>
      </c>
      <c r="FY111" s="46">
        <f t="shared" si="153"/>
        <v>1</v>
      </c>
      <c r="FZ111" s="57">
        <f>FX110*'DEPRECATED - DT-Prelim Calcs'!$C$11+FZ110</f>
        <v>34.364754333152774</v>
      </c>
      <c r="GA111" s="57">
        <f>GA110+0.5*FX111*'DEPRECATED - DT-Prelim Calcs'!$C$11^2+FZ111*'DEPRECATED - DT-Prelim Calcs'!$C$11</f>
        <v>-310869.03251878492</v>
      </c>
      <c r="GB111" s="57">
        <f>MIN('Drive Train'!$F$35-FV110*'DEPRECATED - DT-Prelim Calcs'!$C$21*'Drive Train'!$F$39,GB110+FV$2)</f>
        <v>6.0759999999999996</v>
      </c>
      <c r="GC111" s="57">
        <f>'Drive Train'!$F$35-FV111*'DEPRECATED - DT-Prelim Calcs'!$C$21*'Drive Train'!$F$39</f>
        <v>23.733559659742845</v>
      </c>
      <c r="GD111" s="1">
        <f>IF(GA111&gt;='Drive Train'!$F$29,1,0)</f>
        <v>0</v>
      </c>
      <c r="GE111" s="57">
        <f t="shared" si="154"/>
        <v>-185.18888332913144</v>
      </c>
      <c r="GF111" s="63">
        <f>GF110+'DEPRECATED - DT-Prelim Calcs'!$C$11</f>
        <v>428</v>
      </c>
      <c r="GG111" s="2">
        <f>GQ111/'Drive Train'!$F$35</f>
        <v>0.83548387096774201</v>
      </c>
      <c r="GH111" s="46">
        <f>GO111*12*60/(PI() * 'Drive Train'!$F$15)/GG$2*GG111</f>
        <v>-97467.783503602113</v>
      </c>
      <c r="GI111" s="2">
        <f>('DEPRECATED - DT-Prelim Calcs'!$C$6*GG111-GH111)/('DEPRECATED - DT-Prelim Calcs'!$C$6*GG111)*'DEPRECATED - DT-Prelim Calcs'!$C$7*GG111</f>
        <v>46.084315049047476</v>
      </c>
      <c r="GJ111" s="57">
        <f>GI111/'DEPRECATED - DT-Prelim Calcs'!$C$7*('DEPRECATED - DT-Prelim Calcs'!$C$8-'DEPRECATED - DT-Prelim Calcs'!$C$9)+'DEPRECATED - DT-Prelim Calcs'!$C$9</f>
        <v>2456.0683073829009</v>
      </c>
      <c r="GK111" s="57">
        <f t="shared" si="155"/>
        <v>29.999999999999982</v>
      </c>
      <c r="GL111" s="2">
        <f t="shared" si="156"/>
        <v>0.99579519204165001</v>
      </c>
      <c r="GM111" s="57">
        <f>GL111*'DEPRECATED - DT-Prelim Calcs'!$C$21/GG$2/'DEPRECATED - DT-Prelim Calcs'!$C$19/'DEPRECATED - DT-Prelim Calcs'!$C$18*3.39*'DEPRECATED - DT-Prelim Calcs'!$C$20</f>
        <v>25.773080821789936</v>
      </c>
      <c r="GN111" s="46">
        <f t="shared" si="157"/>
        <v>0</v>
      </c>
      <c r="GO111" s="57">
        <f>GM110*'DEPRECATED - DT-Prelim Calcs'!$C$11+GO110</f>
        <v>-285.05484237581084</v>
      </c>
      <c r="GP111" s="57">
        <f>GP110+0.5*GM111*'DEPRECATED - DT-Prelim Calcs'!$C$11^2+GO111*'DEPRECATED - DT-Prelim Calcs'!$C$11</f>
        <v>-149673.44881989926</v>
      </c>
      <c r="GQ111" s="57">
        <f>MIN('Drive Train'!$F$35-GK110*'DEPRECATED - DT-Prelim Calcs'!$C$21*'Drive Train'!$F$39,GQ110+GK$2)</f>
        <v>10.360000000000001</v>
      </c>
      <c r="GR111" s="57">
        <f>'Drive Train'!$F$35-GK111*'DEPRECATED - DT-Prelim Calcs'!$C$21*'Drive Train'!$F$39</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-26420.087550908876</v>
      </c>
      <c r="GX111" s="2">
        <f>('DEPRECATED - DT-Prelim Calcs'!$C$6*GV111-GW111)/('DEPRECATED - DT-Prelim Calcs'!$C$6*GV111)*'DEPRECATED - DT-Prelim Calcs'!$C$7*GV111</f>
        <v>13.915505704745319</v>
      </c>
      <c r="GY111" s="57">
        <f>GX111/'DEPRECATED - DT-Prelim Calcs'!$C$7*('DEPRECATED - DT-Prelim Calcs'!$C$8-'DEPRECATED - DT-Prelim Calcs'!$C$9)+'DEPRECATED - DT-Prelim Calcs'!$C$9</f>
        <v>743.51302154308087</v>
      </c>
      <c r="GZ111" s="57">
        <f t="shared" si="115"/>
        <v>33.333333333333314</v>
      </c>
      <c r="HA111" s="2">
        <f t="shared" si="159"/>
        <v>0.99579519204165001</v>
      </c>
      <c r="HB111" s="57">
        <f>HA111*'DEPRECATED - DT-Prelim Calcs'!$C$21/GV$2/'DEPRECATED - DT-Prelim Calcs'!$C$19/'DEPRECATED - DT-Prelim Calcs'!$C$18*3.39*'DEPRECATED - DT-Prelim Calcs'!$C$20</f>
        <v>25.773080821789936</v>
      </c>
      <c r="HC111" s="46">
        <f t="shared" si="160"/>
        <v>0</v>
      </c>
      <c r="HD111" s="57">
        <f>HB110*'DEPRECATED - DT-Prelim Calcs'!$C$11+HD110</f>
        <v>-78.996711367097291</v>
      </c>
      <c r="HE111" s="57">
        <f>HE110+0.5*HB111*'DEPRECATED - DT-Prelim Calcs'!$C$11^2+HD111*'DEPRECATED - DT-Prelim Calcs'!$C$11</f>
        <v>-173341.46020620209</v>
      </c>
      <c r="HF111" s="57">
        <f>MIN('Drive Train'!$F$35-GZ110*'DEPRECATED - DT-Prelim Calcs'!$C$21*'Drive Train'!$F$39,HF110+GZ$2)</f>
        <v>10.133333333333335</v>
      </c>
      <c r="HG111" s="57">
        <f>'Drive Train'!$F$35-GZ111*'DEPRECATED - DT-Prelim Calcs'!$C$21*'Drive Train'!$F$39</f>
        <v>10.133333333333335</v>
      </c>
      <c r="HH111" s="1">
        <f>IF(HE111&gt;='Drive Train'!$F$29,1,0)</f>
        <v>0</v>
      </c>
      <c r="HI111" s="57">
        <f t="shared" si="161"/>
        <v>37.037037037037017</v>
      </c>
      <c r="HJ111" s="63">
        <f>HJ110+'DEPRECATED - DT-Prelim Calcs'!$C$11</f>
        <v>428</v>
      </c>
      <c r="HK111" s="2">
        <f>HU111/'Drive Train'!$F$35</f>
        <v>0.79892473118279583</v>
      </c>
      <c r="HL111" s="46">
        <f>HS111*12*60/(PI() * 'Drive Train'!$F$15)/HK$2*HK111</f>
        <v>-79211.664080527364</v>
      </c>
      <c r="HM111" s="2">
        <f>('DEPRECATED - DT-Prelim Calcs'!$C$6*HK111-HL111)/('DEPRECATED - DT-Prelim Calcs'!$C$6*HK111)*'DEPRECATED - DT-Prelim Calcs'!$C$7*HK111</f>
        <v>37.741564405916193</v>
      </c>
      <c r="HN111" s="57">
        <f>HM111/'DEPRECATED - DT-Prelim Calcs'!$C$7*('DEPRECATED - DT-Prelim Calcs'!$C$8-'DEPRECATED - DT-Prelim Calcs'!$C$9)+'DEPRECATED - DT-Prelim Calcs'!$C$9</f>
        <v>2011.9293416095636</v>
      </c>
      <c r="HO111" s="57">
        <f t="shared" si="116"/>
        <v>36.66666666666665</v>
      </c>
      <c r="HP111" s="2">
        <f t="shared" si="162"/>
        <v>0.99579519204165001</v>
      </c>
      <c r="HQ111" s="57">
        <f>HP111*'DEPRECATED - DT-Prelim Calcs'!$C$21/HK$2/'DEPRECATED - DT-Prelim Calcs'!$C$19/'DEPRECATED - DT-Prelim Calcs'!$C$18*3.39*'DEPRECATED - DT-Prelim Calcs'!$C$20</f>
        <v>25.773080821789936</v>
      </c>
      <c r="HR111" s="46">
        <f t="shared" si="163"/>
        <v>0</v>
      </c>
      <c r="HS111" s="57">
        <f>HQ110*'DEPRECATED - DT-Prelim Calcs'!$C$11+HS110</f>
        <v>-242.26388373270333</v>
      </c>
      <c r="HT111" s="57">
        <f>HT110+0.5*HQ111*'DEPRECATED - DT-Prelim Calcs'!$C$11^2+HS111*'DEPRECATED - DT-Prelim Calcs'!$C$11</f>
        <v>-189608.13751651143</v>
      </c>
      <c r="HU111" s="57">
        <f>MIN('Drive Train'!$F$35-HO110*'DEPRECATED - DT-Prelim Calcs'!$C$21*'Drive Train'!$F$39,HU110+HO$2)</f>
        <v>9.9066666666666681</v>
      </c>
      <c r="HV111" s="57">
        <f>'Drive Train'!$F$35-HO111*'DEPRECATED - DT-Prelim Calcs'!$C$21*'Drive Train'!$F$39</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-173534.60085373468</v>
      </c>
      <c r="IB111" s="2">
        <f>('DEPRECATED - DT-Prelim Calcs'!$C$6*HZ111-IA111)/('DEPRECATED - DT-Prelim Calcs'!$C$6*HZ111)*'DEPRECATED - DT-Prelim Calcs'!$C$7*HZ111</f>
        <v>80.346343217227627</v>
      </c>
      <c r="IC111" s="57">
        <f>IB111/'DEPRECATED - DT-Prelim Calcs'!$C$7*('DEPRECATED - DT-Prelim Calcs'!$C$8-'DEPRECATED - DT-Prelim Calcs'!$C$9)+'DEPRECATED - DT-Prelim Calcs'!$C$9</f>
        <v>4280.0592675395455</v>
      </c>
      <c r="ID111" s="57">
        <f t="shared" si="117"/>
        <v>39.999999999999986</v>
      </c>
      <c r="IE111" s="2">
        <f t="shared" si="165"/>
        <v>0.99579519204165001</v>
      </c>
      <c r="IF111" s="57">
        <f>IE111*'DEPRECATED - DT-Prelim Calcs'!$C$21/HZ$2/'DEPRECATED - DT-Prelim Calcs'!$C$19/'DEPRECATED - DT-Prelim Calcs'!$C$18*3.39*'DEPRECATED - DT-Prelim Calcs'!$C$20</f>
        <v>25.773080821789936</v>
      </c>
      <c r="IG111" s="46">
        <f t="shared" si="166"/>
        <v>0</v>
      </c>
      <c r="IH111" s="57">
        <f>IF110*'DEPRECATED - DT-Prelim Calcs'!$C$11+IH110</f>
        <v>-543.17254774703099</v>
      </c>
      <c r="II111" s="57">
        <f>II110+0.5*IF111*'DEPRECATED - DT-Prelim Calcs'!$C$11^2+IH111*'DEPRECATED - DT-Prelim Calcs'!$C$11</f>
        <v>-223699.21599810093</v>
      </c>
      <c r="IJ111" s="57">
        <f>MIN('Drive Train'!$F$35-ID110*'DEPRECATED - DT-Prelim Calcs'!$C$21*'Drive Train'!$F$39,IJ110+ID$2)</f>
        <v>9.6800000000000015</v>
      </c>
      <c r="IK111" s="57">
        <f>'Drive Train'!$F$35-ID111*'DEPRECATED - DT-Prelim Calcs'!$C$21*'Drive Train'!$F$39</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-179679.88494199765</v>
      </c>
      <c r="IQ111" s="2">
        <f>('DEPRECATED - DT-Prelim Calcs'!$C$6*IO111-IP111)/('DEPRECATED - DT-Prelim Calcs'!$C$6*IO111)*'DEPRECATED - DT-Prelim Calcs'!$C$7*IO111</f>
        <v>83.080926349230225</v>
      </c>
      <c r="IR111" s="57">
        <f>IQ111/'DEPRECATED - DT-Prelim Calcs'!$C$7*('DEPRECATED - DT-Prelim Calcs'!$C$8-'DEPRECATED - DT-Prelim Calcs'!$C$9)+'DEPRECATED - DT-Prelim Calcs'!$C$9</f>
        <v>4425.6389421602644</v>
      </c>
      <c r="IS111" s="57">
        <f t="shared" si="118"/>
        <v>43.333333333333321</v>
      </c>
      <c r="IT111" s="2">
        <f t="shared" si="168"/>
        <v>0.99579519204165001</v>
      </c>
      <c r="IU111" s="57">
        <f>IT111*'DEPRECATED - DT-Prelim Calcs'!$C$21/IO$2/'DEPRECATED - DT-Prelim Calcs'!$C$19/'DEPRECATED - DT-Prelim Calcs'!$C$18*3.39*'DEPRECATED - DT-Prelim Calcs'!$C$20</f>
        <v>25.773080821789936</v>
      </c>
      <c r="IV111" s="46">
        <f t="shared" si="169"/>
        <v>0</v>
      </c>
      <c r="IW111" s="57">
        <f>IU110*'DEPRECATED - DT-Prelim Calcs'!$C$11+IW110</f>
        <v>-575.89270530026181</v>
      </c>
      <c r="IX111" s="57">
        <f>IX110+0.5*IU111*'DEPRECATED - DT-Prelim Calcs'!$C$11^2+IW111*'DEPRECATED - DT-Prelim Calcs'!$C$11</f>
        <v>-192828.64433783025</v>
      </c>
      <c r="IY111" s="57">
        <f>MIN('Drive Train'!$F$35-IS110*'DEPRECATED - DT-Prelim Calcs'!$C$21*'Drive Train'!$F$39,IY110+IS$2)</f>
        <v>9.4533333333333349</v>
      </c>
      <c r="IZ111" s="57">
        <f>'Drive Train'!$F$35-IS111*'DEPRECATED - DT-Prelim Calcs'!$C$21*'Drive Train'!$F$39</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-100690.45317192881</v>
      </c>
      <c r="JF111" s="2">
        <f>('DEPRECATED - DT-Prelim Calcs'!$C$6*JD111-JE111)/('DEPRECATED - DT-Prelim Calcs'!$C$6*JD111)*'DEPRECATED - DT-Prelim Calcs'!$C$7*JD111</f>
        <v>47.321200809829541</v>
      </c>
      <c r="JG111" s="57">
        <f>JF111/'DEPRECATED - DT-Prelim Calcs'!$C$7*('DEPRECATED - DT-Prelim Calcs'!$C$8-'DEPRECATED - DT-Prelim Calcs'!$C$9)+'DEPRECATED - DT-Prelim Calcs'!$C$9</f>
        <v>2521.9157941498465</v>
      </c>
      <c r="JH111" s="57">
        <f t="shared" si="119"/>
        <v>46.666666666666657</v>
      </c>
      <c r="JI111" s="2">
        <f t="shared" si="171"/>
        <v>0.99579519204165001</v>
      </c>
      <c r="JJ111" s="57">
        <f>JI111*'DEPRECATED - DT-Prelim Calcs'!$C$21/JD$2/'DEPRECATED - DT-Prelim Calcs'!$C$19/'DEPRECATED - DT-Prelim Calcs'!$C$18*3.39*'DEPRECATED - DT-Prelim Calcs'!$C$20</f>
        <v>25.773080821789936</v>
      </c>
      <c r="JK111" s="46">
        <f t="shared" si="172"/>
        <v>0</v>
      </c>
      <c r="JL111" s="57">
        <f>JJ110*'DEPRECATED - DT-Prelim Calcs'!$C$11+JL110</f>
        <v>-330.65154234021304</v>
      </c>
      <c r="JM111" s="57">
        <f>JM110+0.5*JJ111*'DEPRECATED - DT-Prelim Calcs'!$C$11^2+JL111*'DEPRECATED - DT-Prelim Calcs'!$C$11</f>
        <v>-217105.08711145021</v>
      </c>
      <c r="JN111" s="57">
        <f>MIN('Drive Train'!$F$35-JH110*'DEPRECATED - DT-Prelim Calcs'!$C$21*'Drive Train'!$F$39,JN110+JH$2)</f>
        <v>9.2266666666666666</v>
      </c>
      <c r="JO111" s="57">
        <f>'Drive Train'!$F$35-JH111*'DEPRECATED - DT-Prelim Calcs'!$C$21*'Drive Train'!$F$39</f>
        <v>9.2266666666666666</v>
      </c>
      <c r="JP111" s="1">
        <f>IF(JM111&gt;='Drive Train'!$F$29,1,0)</f>
        <v>0</v>
      </c>
      <c r="JQ111" s="57">
        <f>MIN(JG111,'DEPRECATED - DT-Prelim Calcs'!$C$10)*'DEPRECATED - DT-Prelim Calcs'!$C$11*1000/60/60</f>
        <v>103.33333333333333</v>
      </c>
      <c r="JR111" s="63">
        <f>JR110+'DEPRECATED - DT-Prelim Calcs'!$C$11</f>
        <v>428</v>
      </c>
      <c r="JS111" s="2">
        <f>KC111/'Drive Train'!$F$35</f>
        <v>0.72580645161290325</v>
      </c>
      <c r="JT111" s="46">
        <f>KA111*12*60/(PI() * 'Drive Train'!$F$15)/JS$2*JS111</f>
        <v>-173979.51111126662</v>
      </c>
      <c r="JU111" s="2">
        <f>('DEPRECATED - DT-Prelim Calcs'!$C$6*JS111-JT111)/('DEPRECATED - DT-Prelim Calcs'!$C$6*JS111)*'DEPRECATED - DT-Prelim Calcs'!$C$7*JS111</f>
        <v>80.415351480498288</v>
      </c>
      <c r="JV111" s="57">
        <f>JU111/'DEPRECATED - DT-Prelim Calcs'!$C$7*('DEPRECATED - DT-Prelim Calcs'!$C$8-'DEPRECATED - DT-Prelim Calcs'!$C$9)+'DEPRECATED - DT-Prelim Calcs'!$C$9</f>
        <v>4283.7330269493486</v>
      </c>
      <c r="JW111" s="57">
        <f t="shared" si="120"/>
        <v>49.999999999999993</v>
      </c>
      <c r="JX111" s="2">
        <f t="shared" si="173"/>
        <v>0.99579519204165001</v>
      </c>
      <c r="JY111" s="57">
        <f>JX111*'DEPRECATED - DT-Prelim Calcs'!$C$21/JS$2/'DEPRECATED - DT-Prelim Calcs'!$C$19/'DEPRECATED - DT-Prelim Calcs'!$C$18*3.39*'DEPRECATED - DT-Prelim Calcs'!$C$20</f>
        <v>25.773080821789936</v>
      </c>
      <c r="JZ111" s="46">
        <f t="shared" si="174"/>
        <v>0</v>
      </c>
      <c r="KA111" s="57">
        <f>JY110*'DEPRECATED - DT-Prelim Calcs'!$C$11+KA110</f>
        <v>-585.71006229214265</v>
      </c>
      <c r="KB111" s="57">
        <f>KB110+0.5*JY111*'DEPRECATED - DT-Prelim Calcs'!$C$11^2+KA111*'DEPRECATED - DT-Prelim Calcs'!$C$11</f>
        <v>-200400.19564708779</v>
      </c>
      <c r="KC111" s="57">
        <f>MIN('Drive Train'!$F$35-JW110*'DEPRECATED - DT-Prelim Calcs'!$C$21*'Drive Train'!$F$39,KC110+JW$2)</f>
        <v>9</v>
      </c>
      <c r="KD111" s="57">
        <f>'Drive Train'!$F$35-JW111*'DEPRECATED - DT-Prelim Calcs'!$C$21*'Drive Train'!$F$39</f>
        <v>9</v>
      </c>
      <c r="KE111" s="1">
        <f>IF(KB111&gt;='Drive Train'!$F$29,1,0)</f>
        <v>0</v>
      </c>
      <c r="KF111" s="57">
        <f>MIN(JV111,'DEPRECATED - DT-Prelim Calcs'!$C$10)*'DEPRECATED - DT-Prelim Calcs'!$C$11*1000/60/60</f>
        <v>103.33333333333333</v>
      </c>
      <c r="KG111" s="63">
        <f>KG110+'DEPRECATED - DT-Prelim Calcs'!$C$11</f>
        <v>428</v>
      </c>
      <c r="KH111" s="2">
        <f>KR111/'Drive Train'!$F$35</f>
        <v>0.7075268817204301</v>
      </c>
      <c r="KI111" s="46">
        <f>KP111*12*60/(PI() * 'Drive Train'!$F$15)/KH$2*KH111</f>
        <v>-322531.02402689034</v>
      </c>
      <c r="KJ111" s="2">
        <f>('DEPRECATED - DT-Prelim Calcs'!$C$6*KH111-KI111)/('DEPRECATED - DT-Prelim Calcs'!$C$6*KH111)*'DEPRECATED - DT-Prelim Calcs'!$C$7*KH111</f>
        <v>147.53999305038823</v>
      </c>
      <c r="KK111" s="57">
        <f>KJ111/'DEPRECATED - DT-Prelim Calcs'!$C$7*('DEPRECATED - DT-Prelim Calcs'!$C$8-'DEPRECATED - DT-Prelim Calcs'!$C$9)+'DEPRECATED - DT-Prelim Calcs'!$C$9</f>
        <v>7857.2149827239873</v>
      </c>
      <c r="KL111" s="57">
        <f t="shared" si="121"/>
        <v>53.333333333333329</v>
      </c>
      <c r="KM111" s="2">
        <f t="shared" si="175"/>
        <v>0.99579519204165001</v>
      </c>
      <c r="KN111" s="57">
        <f>KM111*'DEPRECATED - DT-Prelim Calcs'!$C$21/KH$2/'DEPRECATED - DT-Prelim Calcs'!$C$19/'DEPRECATED - DT-Prelim Calcs'!$C$18*3.39*'DEPRECATED - DT-Prelim Calcs'!$C$20</f>
        <v>25.773080821789936</v>
      </c>
      <c r="KO111" s="46">
        <f t="shared" si="176"/>
        <v>0</v>
      </c>
      <c r="KP111" s="57">
        <f>KN110*'DEPRECATED - DT-Prelim Calcs'!$C$11+KP110</f>
        <v>-1113.8685803109158</v>
      </c>
      <c r="KQ111" s="57">
        <f>KQ110+0.5*KN111*'DEPRECATED - DT-Prelim Calcs'!$C$11^2+KP111*'DEPRECATED - DT-Prelim Calcs'!$C$11</f>
        <v>-227247.25153111201</v>
      </c>
      <c r="KR111" s="57">
        <f>MIN('Drive Train'!$F$35-KL110*'DEPRECATED - DT-Prelim Calcs'!$C$21*'Drive Train'!$F$39,KR110+KL$2)</f>
        <v>8.7733333333333334</v>
      </c>
      <c r="KS111" s="57">
        <f>'Drive Train'!$F$35-KL111*'DEPRECATED - DT-Prelim Calcs'!$C$21*'Drive Train'!$F$39</f>
        <v>8.7733333333333334</v>
      </c>
      <c r="KT111" s="1">
        <f>IF(KQ111&gt;='Drive Train'!$F$29,1,0)</f>
        <v>0</v>
      </c>
      <c r="KU111" s="57">
        <f>MIN(KK111,'DEPRECATED - DT-Prelim Calcs'!$C$10)*'DEPRECATED - DT-Prelim Calcs'!$C$11*1000/60/60</f>
        <v>103.33333333333333</v>
      </c>
      <c r="KV111" s="63">
        <f>KV110+'DEPRECATED - DT-Prelim Calcs'!$C$11</f>
        <v>428</v>
      </c>
      <c r="KW111" s="2">
        <f>LG111/'Drive Train'!$F$35</f>
        <v>3.1041050981755682</v>
      </c>
      <c r="KX111" s="46">
        <f>LE111*12*60/(PI() * 'Drive Train'!$F$15)/KW$2*KW111</f>
        <v>-1141290.3340227441</v>
      </c>
      <c r="KY111" s="2">
        <f>('DEPRECATED - DT-Prelim Calcs'!$C$6*KW111-KX111)/('DEPRECATED - DT-Prelim Calcs'!$C$6*KW111)*'DEPRECATED - DT-Prelim Calcs'!$C$7*KW111</f>
        <v>523.5239899085193</v>
      </c>
      <c r="KZ111" s="57">
        <f>KY111/'DEPRECATED - DT-Prelim Calcs'!$C$7*('DEPRECATED - DT-Prelim Calcs'!$C$8-'DEPRECATED - DT-Prelim Calcs'!$C$9)+'DEPRECATED - DT-Prelim Calcs'!$C$9</f>
        <v>27873.292491810385</v>
      </c>
      <c r="LA111" s="57">
        <f t="shared" si="122"/>
        <v>56.666666666666664</v>
      </c>
      <c r="LB111" s="2">
        <f t="shared" si="177"/>
        <v>0.99579519204165001</v>
      </c>
      <c r="LC111" s="57">
        <f>LB111*'DEPRECATED - DT-Prelim Calcs'!$C$21/KW$2/'DEPRECATED - DT-Prelim Calcs'!$C$19/'DEPRECATED - DT-Prelim Calcs'!$C$18*3.39*'DEPRECATED - DT-Prelim Calcs'!$C$20</f>
        <v>25.773080821789936</v>
      </c>
      <c r="LD111" s="46">
        <f t="shared" si="178"/>
        <v>0</v>
      </c>
      <c r="LE111" s="57">
        <f>LC110*'DEPRECATED - DT-Prelim Calcs'!$C$11+LE110</f>
        <v>-898.39044709621339</v>
      </c>
      <c r="LF111" s="57">
        <f>LF110+0.5*LC111*'DEPRECATED - DT-Prelim Calcs'!$C$11^2+LE111*'DEPRECATED - DT-Prelim Calcs'!$C$11</f>
        <v>-196538.54898720287</v>
      </c>
      <c r="LG111" s="57">
        <f>MIN('Drive Train'!$F$35-LA110*'DEPRECATED - DT-Prelim Calcs'!$C$21*'Drive Train'!$F$39,LG110+LA$2)</f>
        <v>38.490903217377046</v>
      </c>
      <c r="LH111" s="57">
        <f>'Drive Train'!$F$35-LA111*'DEPRECATED - DT-Prelim Calcs'!$C$21*'Drive Train'!$F$39</f>
        <v>8.5466666666666669</v>
      </c>
      <c r="LI111" s="1">
        <f>IF(LF111&gt;='Drive Train'!$F$29,1,0)</f>
        <v>0</v>
      </c>
      <c r="LJ111" s="57">
        <f>MIN(KZ111,'DEPRECATED - DT-Prelim Calcs'!$C$10)*'DEPRECATED - DT-Prelim Calcs'!$C$11*1000/60/60</f>
        <v>103.33333333333333</v>
      </c>
      <c r="LK111" s="63">
        <f>LK110+'DEPRECATED - DT-Prelim Calcs'!$C$11</f>
        <v>428</v>
      </c>
      <c r="LL111" s="2">
        <f>LV111/'Drive Train'!$F$35</f>
        <v>0.67096774193548392</v>
      </c>
      <c r="LM111" s="46">
        <f>LT111*12*60/(PI() * 'Drive Train'!$F$15)/LL$2*LL111</f>
        <v>-121648.74710685477</v>
      </c>
      <c r="LN111" s="2">
        <f>('DEPRECATED - DT-Prelim Calcs'!$C$6*LL111-LM111)/('DEPRECATED - DT-Prelim Calcs'!$C$6*LL111)*'DEPRECATED - DT-Prelim Calcs'!$C$7*LL111</f>
        <v>56.621437610319681</v>
      </c>
      <c r="LO111" s="57">
        <f>LN111/'DEPRECATED - DT-Prelim Calcs'!$C$7*('DEPRECATED - DT-Prelim Calcs'!$C$8-'DEPRECATED - DT-Prelim Calcs'!$C$9)+'DEPRECATED - DT-Prelim Calcs'!$C$9</f>
        <v>3017.0279856448196</v>
      </c>
      <c r="LP111" s="57">
        <f t="shared" si="123"/>
        <v>60</v>
      </c>
      <c r="LQ111" s="2">
        <f t="shared" si="179"/>
        <v>0.99579519204165001</v>
      </c>
      <c r="LR111" s="57">
        <f>LQ111*'DEPRECATED - DT-Prelim Calcs'!$C$21/LL$2/'DEPRECATED - DT-Prelim Calcs'!$C$19/'DEPRECATED - DT-Prelim Calcs'!$C$18*3.39*'DEPRECATED - DT-Prelim Calcs'!$C$20</f>
        <v>25.773080821789936</v>
      </c>
      <c r="LS111" s="46">
        <f t="shared" si="180"/>
        <v>0</v>
      </c>
      <c r="LT111" s="57">
        <f>LR110*'DEPRECATED - DT-Prelim Calcs'!$C$11+LT110</f>
        <v>-443.00783023374765</v>
      </c>
      <c r="LU111" s="57">
        <f>LU110+0.5*LR111*'DEPRECATED - DT-Prelim Calcs'!$C$11^2+LT111*'DEPRECATED - DT-Prelim Calcs'!$C$11</f>
        <v>-194262.79291966039</v>
      </c>
      <c r="LV111" s="57">
        <f>MIN('Drive Train'!$F$35-LP110*'DEPRECATED - DT-Prelim Calcs'!$C$21*'Drive Train'!$F$39,LV110+LP$2)</f>
        <v>8.32</v>
      </c>
      <c r="LW111" s="57">
        <f>'Drive Train'!$F$35-LP111*'DEPRECATED - DT-Prelim Calcs'!$C$21*'Drive Train'!$F$39</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Train'!$AA$49 + V111*(1-'Drive Train'!$AA$49))</f>
        <v>0</v>
      </c>
      <c r="W112" s="57">
        <f t="shared" si="182"/>
        <v>0</v>
      </c>
      <c r="X112" s="2">
        <f>MAX(MIN(IF(AND(AI111=1,AG112&lt;0),-1,1)*(W112-$C$9)/($C$8-$C$9)*$C$7-$C$29*AE112/T$2 -  AI111*$C$29/2,X$2),MAX(X$4:X111)*-1)</f>
        <v>-0.2458281045106315</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Train'!$F$39,AG111+W$2)-$C$3,IF(AE111-1&lt;=0,0,IF($C$32=Motors!$C$29,MAX(MAX(AG$4:AG111)*-1,AG111-W$2),MAX(0,MAX(AG$4:AG111)*-1,AG111-W$2))))</f>
        <v>0</v>
      </c>
      <c r="AH112" s="57">
        <f>'Drive Train'!$F$35-ABS(W112)*'DEPRECATED - DT-Prelim Calcs'!$C$21*'Drive Train'!$F$39</f>
        <v>12.4</v>
      </c>
      <c r="AI112" s="1">
        <f>IF(AJ112&gt;='Drive Train'!$F$29,1,0)</f>
        <v>1</v>
      </c>
      <c r="AJ112" s="57">
        <f>AJ111+0.5*Y112*'DEPRECATED - DT-Prelim Calcs'!$C$11^2+AE112*'DEPRECATED - DT-Prelim Calcs'!$C$11</f>
        <v>784.33981740885292</v>
      </c>
      <c r="AK112" s="57">
        <f t="shared" si="181"/>
        <v>0</v>
      </c>
      <c r="AL112" s="63">
        <f>AL111+'DEPRECATED - DT-Prelim Calcs'!$C$11</f>
        <v>432</v>
      </c>
      <c r="AM112" s="2">
        <f>AW112/'Drive Train'!$F$35</f>
        <v>0.88882649237387212</v>
      </c>
      <c r="AN112" s="46">
        <f>AU112*12*60/(PI() * 'Drive Train'!$F$15)/AM$2*AM112</f>
        <v>4007.4131716840466</v>
      </c>
      <c r="AO112" s="2">
        <f>('DEPRECATED - DT-Prelim Calcs'!$C$6*AM112-AN112)/('DEPRECATED - DT-Prelim Calcs'!$C$6*AM112)*'DEPRECATED - DT-Prelim Calcs'!$C$7*AM112</f>
        <v>0.33008953071886427</v>
      </c>
      <c r="AP112" s="57">
        <f>AO112/'DEPRECATED - DT-Prelim Calcs'!$C$7*('DEPRECATED - DT-Prelim Calcs'!$C$8-'DEPRECATED - DT-Prelim Calcs'!$C$9)+'DEPRECATED - DT-Prelim Calcs'!$C$9</f>
        <v>20.272816095946176</v>
      </c>
      <c r="AQ112" s="57">
        <f t="shared" si="105"/>
        <v>20.272816095946176</v>
      </c>
      <c r="AR112" s="2">
        <f t="shared" si="125"/>
        <v>-5.5946358656910888E-12</v>
      </c>
      <c r="AS112" s="57">
        <f>AR112*'DEPRECATED - DT-Prelim Calcs'!$C$21/AM$2/'DEPRECATED - DT-Prelim Calcs'!$C$19/'DEPRECATED - DT-Prelim Calcs'!$C$18*3.39*'DEPRECATED - DT-Prelim Calcs'!$C$20</f>
        <v>-4.0543960220381202E-11</v>
      </c>
      <c r="AT112" s="46">
        <f t="shared" si="126"/>
        <v>0</v>
      </c>
      <c r="AU112" s="57">
        <f>AS111*'DEPRECATED - DT-Prelim Calcs'!$C$11+AU111</f>
        <v>39.34544870893378</v>
      </c>
      <c r="AV112" s="57">
        <f>AV111+0.5*AS112*'DEPRECATED - DT-Prelim Calcs'!$C$11^2+AU112*'DEPRECATED - DT-Prelim Calcs'!$C$11</f>
        <v>16954.434666435915</v>
      </c>
      <c r="AW112" s="57">
        <f>MIN('Drive Train'!$F$35-AQ111*'DEPRECATED - DT-Prelim Calcs'!$C$21*'Drive Train'!$F$39,AW111+AQ$2)</f>
        <v>11.021448505436014</v>
      </c>
      <c r="AX112" s="57">
        <f>'Drive Train'!$F$35-AQ112*'DEPRECATED - DT-Prelim Calcs'!$C$21*'Drive Train'!$F$39</f>
        <v>11.021448505475661</v>
      </c>
      <c r="AY112" s="1">
        <f>IF(AV112&gt;='Drive Train'!$F$29,1,0)</f>
        <v>1</v>
      </c>
      <c r="AZ112" s="57">
        <f t="shared" si="127"/>
        <v>22.525351217717972</v>
      </c>
      <c r="BA112" s="63">
        <f>BA111+'DEPRECATED - DT-Prelim Calcs'!$C$11</f>
        <v>432</v>
      </c>
      <c r="BB112" s="2">
        <f>BL112/'Drive Train'!$F$35</f>
        <v>0.48999999999999994</v>
      </c>
      <c r="BC112" s="46">
        <f>BJ112*12*60/(PI() * 'Drive Train'!$F$15)/BB$2*BB112</f>
        <v>5110.3495910527454</v>
      </c>
      <c r="BD112" s="2">
        <f>('DEPRECATED - DT-Prelim Calcs'!$C$6*BB112-BC112)/('DEPRECATED - DT-Prelim Calcs'!$C$6*BB112)*'DEPRECATED - DT-Prelim Calcs'!$C$7*BB112</f>
        <v>-1.1297833985810726</v>
      </c>
      <c r="BE112" s="57">
        <f>BD112/'DEPRECATED - DT-Prelim Calcs'!$C$7*('DEPRECATED - DT-Prelim Calcs'!$C$8-'DEPRECATED - DT-Prelim Calcs'!$C$9)+'DEPRECATED - DT-Prelim Calcs'!$C$9</f>
        <v>-57.445730306203991</v>
      </c>
      <c r="BF112" s="57">
        <f t="shared" si="106"/>
        <v>-57.445730306203991</v>
      </c>
      <c r="BG112" s="2">
        <f t="shared" si="128"/>
        <v>-1.8933363324154451</v>
      </c>
      <c r="BH112" s="57">
        <f>BG112*'DEPRECATED - DT-Prelim Calcs'!$C$21/BB$2/'DEPRECATED - DT-Prelim Calcs'!$C$19/'DEPRECATED - DT-Prelim Calcs'!$C$18*3.39*'DEPRECATED - DT-Prelim Calcs'!$C$20</f>
        <v>-19.819055495402441</v>
      </c>
      <c r="BI112" s="46">
        <f t="shared" si="129"/>
        <v>1</v>
      </c>
      <c r="BJ112" s="57">
        <f>BH111*'DEPRECATED - DT-Prelim Calcs'!$C$11+BJ111</f>
        <v>63.008778385113473</v>
      </c>
      <c r="BK112" s="57">
        <f>BK111+0.5*BH112*'DEPRECATED - DT-Prelim Calcs'!$C$11^2+BJ112*'DEPRECATED - DT-Prelim Calcs'!$C$11</f>
        <v>10127.754377333615</v>
      </c>
      <c r="BL112" s="57">
        <f>MIN('Drive Train'!$F$35-BF111*'DEPRECATED - DT-Prelim Calcs'!$C$21*'Drive Train'!$F$39,BL111+BF$2)</f>
        <v>6.0759999999999996</v>
      </c>
      <c r="BM112" s="57">
        <f>'Drive Train'!$F$35-BF112*'DEPRECATED - DT-Prelim Calcs'!$C$21*'Drive Train'!$F$39</f>
        <v>16.306309660821871</v>
      </c>
      <c r="BN112" s="1">
        <f>IF(BK112&gt;='Drive Train'!$F$29,1,0)</f>
        <v>1</v>
      </c>
      <c r="BO112" s="57">
        <f t="shared" si="130"/>
        <v>-63.828589229115551</v>
      </c>
      <c r="BP112" s="63">
        <f>BP111+'DEPRECATED - DT-Prelim Calcs'!$C$11</f>
        <v>432</v>
      </c>
      <c r="BQ112" s="2">
        <f>CA112/'Drive Train'!$F$35</f>
        <v>0.48999999999999994</v>
      </c>
      <c r="BR112" s="46">
        <f>BY112*12*60/(PI() * 'Drive Train'!$F$15)/BQ$2*BQ112</f>
        <v>4829.5003998806997</v>
      </c>
      <c r="BS112" s="2">
        <f>('DEPRECATED - DT-Prelim Calcs'!$C$6*BQ112-BR112)/('DEPRECATED - DT-Prelim Calcs'!$C$6*BQ112)*'DEPRECATED - DT-Prelim Calcs'!$C$7*BQ112</f>
        <v>-1.0027953027603163</v>
      </c>
      <c r="BT112" s="57">
        <f>BS112/'DEPRECATED - DT-Prelim Calcs'!$C$7*('DEPRECATED - DT-Prelim Calcs'!$C$8-'DEPRECATED - DT-Prelim Calcs'!$C$9)+'DEPRECATED - DT-Prelim Calcs'!$C$9</f>
        <v>-50.685326698816837</v>
      </c>
      <c r="BU112" s="57">
        <f t="shared" si="107"/>
        <v>-50.685326698816837</v>
      </c>
      <c r="BV112" s="2">
        <f t="shared" si="131"/>
        <v>-1.7243857015344894</v>
      </c>
      <c r="BW112" s="57">
        <f>BV112*'DEPRECATED - DT-Prelim Calcs'!$C$21/BQ$2/'DEPRECATED - DT-Prelim Calcs'!$C$19/'DEPRECATED - DT-Prelim Calcs'!$C$18*3.39*'DEPRECATED - DT-Prelim Calcs'!$C$20</f>
        <v>-23.604519647073452</v>
      </c>
      <c r="BX112" s="46">
        <f t="shared" si="132"/>
        <v>1</v>
      </c>
      <c r="BY112" s="57">
        <f>BW111*'DEPRECATED - DT-Prelim Calcs'!$C$11+BY111</f>
        <v>45.53518300352394</v>
      </c>
      <c r="BZ112" s="57">
        <f>BZ111+0.5*BW112*'DEPRECATED - DT-Prelim Calcs'!$C$11^2+BY112*'DEPRECATED - DT-Prelim Calcs'!$C$11</f>
        <v>-8117.4558818661617</v>
      </c>
      <c r="CA112" s="57">
        <f>MIN('Drive Train'!$F$35-BU111*'DEPRECATED - DT-Prelim Calcs'!$C$21*'Drive Train'!$F$39,CA111+BU$2)</f>
        <v>6.0759999999999996</v>
      </c>
      <c r="CB112" s="57">
        <f>'Drive Train'!$F$35-BU112*'DEPRECATED - DT-Prelim Calcs'!$C$21*'Drive Train'!$F$39</f>
        <v>15.846602215519546</v>
      </c>
      <c r="CC112" s="1">
        <f>IF(BZ112&gt;='Drive Train'!$F$29,1,0)</f>
        <v>0</v>
      </c>
      <c r="CD112" s="57">
        <f t="shared" si="133"/>
        <v>-56.317029665352045</v>
      </c>
      <c r="CE112" s="63">
        <f>CE111+'DEPRECATED - DT-Prelim Calcs'!$C$11</f>
        <v>432</v>
      </c>
      <c r="CF112" s="2">
        <f>CP112/'Drive Train'!$F$35</f>
        <v>0.48999999999999994</v>
      </c>
      <c r="CG112" s="46">
        <f>CN112*12*60/(PI() * 'Drive Train'!$F$15)/CF$2*CF112</f>
        <v>3995.5027352889742</v>
      </c>
      <c r="CH112" s="2">
        <f>('DEPRECATED - DT-Prelim Calcs'!$C$6*CF112-CG112)/('DEPRECATED - DT-Prelim Calcs'!$C$6*CF112)*'DEPRECATED - DT-Prelim Calcs'!$C$7*CF112</f>
        <v>-0.6256969215846957</v>
      </c>
      <c r="CI112" s="57">
        <f>CH112/'DEPRECATED - DT-Prelim Calcs'!$C$7*('DEPRECATED - DT-Prelim Calcs'!$C$8-'DEPRECATED - DT-Prelim Calcs'!$C$9)+'DEPRECATED - DT-Prelim Calcs'!$C$9</f>
        <v>-30.609923252828413</v>
      </c>
      <c r="CJ112" s="57">
        <f t="shared" si="108"/>
        <v>-30.609923252828413</v>
      </c>
      <c r="CK112" s="2">
        <f t="shared" si="134"/>
        <v>-1.2226771831727661</v>
      </c>
      <c r="CL112" s="57">
        <f>CK112*'DEPRECATED - DT-Prelim Calcs'!$C$21/CF$2/'DEPRECATED - DT-Prelim Calcs'!$C$19/'DEPRECATED - DT-Prelim Calcs'!$C$18*3.39*'DEPRECATED - DT-Prelim Calcs'!$C$20</f>
        <v>-20.674877023213622</v>
      </c>
      <c r="CM112" s="46">
        <f t="shared" si="135"/>
        <v>1</v>
      </c>
      <c r="CN112" s="57">
        <f>CL111*'DEPRECATED - DT-Prelim Calcs'!$C$11+CN111</f>
        <v>30.496214870218097</v>
      </c>
      <c r="CO112" s="57">
        <f>CO111+0.5*CL112*'DEPRECATED - DT-Prelim Calcs'!$C$11^2+CN112*'DEPRECATED - DT-Prelim Calcs'!$C$11</f>
        <v>-30411.148914648587</v>
      </c>
      <c r="CP112" s="57">
        <f>MIN('Drive Train'!$F$35-CJ111*'DEPRECATED - DT-Prelim Calcs'!$C$21*'Drive Train'!$F$39,CP111+CJ$2)</f>
        <v>6.0759999999999996</v>
      </c>
      <c r="CQ112" s="57">
        <f>'Drive Train'!$F$35-CJ112*'DEPRECATED - DT-Prelim Calcs'!$C$21*'Drive Train'!$F$39</f>
        <v>14.481474781192333</v>
      </c>
      <c r="CR112" s="1">
        <f>IF(CO112&gt;='Drive Train'!$F$29,1,0)</f>
        <v>0</v>
      </c>
      <c r="CS112" s="57">
        <f t="shared" si="136"/>
        <v>-34.011025836476016</v>
      </c>
      <c r="CT112" s="63">
        <f>CT111+'DEPRECATED - DT-Prelim Calcs'!$C$11</f>
        <v>432</v>
      </c>
      <c r="CU112" s="2">
        <f>DE112/'Drive Train'!$F$35</f>
        <v>0.48999999999999994</v>
      </c>
      <c r="CV112" s="46">
        <f>DC112*12*60/(PI() * 'Drive Train'!$F$15)/CU$2*CU112</f>
        <v>-4081.645284389188</v>
      </c>
      <c r="CW112" s="2">
        <f>('DEPRECATED - DT-Prelim Calcs'!$C$6*CU112-CV112)/('DEPRECATED - DT-Prelim Calcs'!$C$6*CU112)*'DEPRECATED - DT-Prelim Calcs'!$C$7*CU112</f>
        <v>3.0264469297144361</v>
      </c>
      <c r="CX112" s="57">
        <f>CW112/'DEPRECATED - DT-Prelim Calcs'!$C$7*('DEPRECATED - DT-Prelim Calcs'!$C$8-'DEPRECATED - DT-Prelim Calcs'!$C$9)+'DEPRECATED - DT-Prelim Calcs'!$C$9</f>
        <v>163.81748592629137</v>
      </c>
      <c r="CY112" s="57">
        <f t="shared" si="109"/>
        <v>93</v>
      </c>
      <c r="CZ112" s="2">
        <f t="shared" si="137"/>
        <v>1.2803081040535502</v>
      </c>
      <c r="DA112" s="57">
        <f>CZ112*'DEPRECATED - DT-Prelim Calcs'!$C$21/CU$2/'DEPRECATED - DT-Prelim Calcs'!$C$19/'DEPRECATED - DT-Prelim Calcs'!$C$18*3.39*'DEPRECATED - DT-Prelim Calcs'!$C$20</f>
        <v>25.773080821789936</v>
      </c>
      <c r="DB112" s="46">
        <f t="shared" si="138"/>
        <v>0</v>
      </c>
      <c r="DC112" s="57">
        <f>DA111*'DEPRECATED - DT-Prelim Calcs'!$C$11+DC111</f>
        <v>-26.169115999992854</v>
      </c>
      <c r="DD112" s="57">
        <f>DD111+0.5*DA112*'DEPRECATED - DT-Prelim Calcs'!$C$11^2+DC112*'DEPRECATED - DT-Prelim Calcs'!$C$11</f>
        <v>-57291.057170403634</v>
      </c>
      <c r="DE112" s="57">
        <f>MIN('Drive Train'!$F$35-CY111*'DEPRECATED - DT-Prelim Calcs'!$C$21*'Drive Train'!$F$39,DE111+CY$2)</f>
        <v>6.0759999999999996</v>
      </c>
      <c r="DF112" s="57">
        <f>'Drive Train'!$F$35-CY112*'DEPRECATED - DT-Prelim Calcs'!$C$21*'Drive Train'!$F$39</f>
        <v>6.0759999999999996</v>
      </c>
      <c r="DG112" s="1">
        <f>IF(DD112&gt;='Drive Train'!$F$29,1,0)</f>
        <v>0</v>
      </c>
      <c r="DH112" s="57">
        <f t="shared" si="139"/>
        <v>103.33333333333333</v>
      </c>
      <c r="DI112" s="63">
        <f>DI111+'DEPRECATED - DT-Prelim Calcs'!$C$11</f>
        <v>432</v>
      </c>
      <c r="DJ112" s="2">
        <f>DT112/'Drive Train'!$F$35</f>
        <v>0.48999999999999994</v>
      </c>
      <c r="DK112" s="46">
        <f>DR112*12*60/(PI() * 'Drive Train'!$F$15)/DJ$2*DJ112</f>
        <v>11765.656663716063</v>
      </c>
      <c r="DL112" s="2">
        <f>('DEPRECATED - DT-Prelim Calcs'!$C$6*DJ112-DK112)/('DEPRECATED - DT-Prelim Calcs'!$C$6*DJ112)*'DEPRECATED - DT-Prelim Calcs'!$C$7*DJ112</f>
        <v>-4.139031061830341</v>
      </c>
      <c r="DM112" s="57">
        <f>DL112/'DEPRECATED - DT-Prelim Calcs'!$C$7*('DEPRECATED - DT-Prelim Calcs'!$C$8-'DEPRECATED - DT-Prelim Calcs'!$C$9)+'DEPRECATED - DT-Prelim Calcs'!$C$9</f>
        <v>-217.64758723354058</v>
      </c>
      <c r="DN112" s="57">
        <f t="shared" si="110"/>
        <v>-217.64758723354058</v>
      </c>
      <c r="DO112" s="2">
        <f t="shared" si="140"/>
        <v>-5.8969737434420058</v>
      </c>
      <c r="DP112" s="57">
        <f>DO112*'DEPRECATED - DT-Prelim Calcs'!$C$21/DJ$2/'DEPRECATED - DT-Prelim Calcs'!$C$19/'DEPRECATED - DT-Prelim Calcs'!$C$18*3.39*'DEPRECATED - DT-Prelim Calcs'!$C$20</f>
        <v>-137.7016120405051</v>
      </c>
      <c r="DQ112" s="46">
        <f t="shared" si="141"/>
        <v>1</v>
      </c>
      <c r="DR112" s="57">
        <f>DP111*'DEPRECATED - DT-Prelim Calcs'!$C$11+DR111</f>
        <v>65.029733531650578</v>
      </c>
      <c r="DS112" s="57">
        <f>DS111+0.5*DP112*'DEPRECATED - DT-Prelim Calcs'!$C$11^2+DR112*'DEPRECATED - DT-Prelim Calcs'!$C$11</f>
        <v>-123094.37004131614</v>
      </c>
      <c r="DT112" s="57">
        <f>MIN('Drive Train'!$F$35-DN111*'DEPRECATED - DT-Prelim Calcs'!$C$21*'Drive Train'!$F$39,DT111+DN$2)</f>
        <v>6.0759999999999996</v>
      </c>
      <c r="DU112" s="57">
        <f>'Drive Train'!$F$35-DN112*'DEPRECATED - DT-Prelim Calcs'!$C$21*'Drive Train'!$F$39</f>
        <v>27.200035931880763</v>
      </c>
      <c r="DV112" s="1">
        <f>IF(DS112&gt;='Drive Train'!$F$29,1,0)</f>
        <v>0</v>
      </c>
      <c r="DW112" s="57">
        <f t="shared" si="142"/>
        <v>-241.83065248171175</v>
      </c>
      <c r="DX112" s="63">
        <f>DX111+'DEPRECATED - DT-Prelim Calcs'!$C$11</f>
        <v>432</v>
      </c>
      <c r="DY112" s="2">
        <f>EI112/'Drive Train'!$F$35</f>
        <v>0.48999999999999994</v>
      </c>
      <c r="DZ112" s="46">
        <f>EG112*12*60/(PI() * 'Drive Train'!$F$15)/DY$2*DY112</f>
        <v>-132467.38235693547</v>
      </c>
      <c r="EA112" s="2">
        <f>('DEPRECATED - DT-Prelim Calcs'!$C$6*DY112-DZ112)/('DEPRECATED - DT-Prelim Calcs'!$C$6*DY112)*'DEPRECATED - DT-Prelim Calcs'!$C$7*DY112</f>
        <v>61.077033485968954</v>
      </c>
      <c r="EB112" s="57">
        <f>EA112/'DEPRECATED - DT-Prelim Calcs'!$C$7*('DEPRECATED - DT-Prelim Calcs'!$C$8-'DEPRECATED - DT-Prelim Calcs'!$C$9)+'DEPRECATED - DT-Prelim Calcs'!$C$9</f>
        <v>3254.2283801866461</v>
      </c>
      <c r="EC112" s="57">
        <f t="shared" si="111"/>
        <v>93</v>
      </c>
      <c r="ED112" s="2">
        <f t="shared" si="143"/>
        <v>0.96993038185874991</v>
      </c>
      <c r="EE112" s="57">
        <f>ED112*'DEPRECATED - DT-Prelim Calcs'!$C$21/DY$2/'DEPRECATED - DT-Prelim Calcs'!$C$19/'DEPRECATED - DT-Prelim Calcs'!$C$18*3.39*'DEPRECATED - DT-Prelim Calcs'!$C$20</f>
        <v>25.773080821789936</v>
      </c>
      <c r="EF112" s="46">
        <f t="shared" si="144"/>
        <v>0</v>
      </c>
      <c r="EG112" s="57">
        <f>EE111*'DEPRECATED - DT-Prelim Calcs'!$C$11+EG111</f>
        <v>-643.41149544344262</v>
      </c>
      <c r="EH112" s="57">
        <f>EH111+0.5*EE112*'DEPRECATED - DT-Prelim Calcs'!$C$11^2+EG112*'DEPRECATED - DT-Prelim Calcs'!$C$11</f>
        <v>-200307.74415484467</v>
      </c>
      <c r="EI112" s="57">
        <f>MIN('Drive Train'!$F$35-EC111*'DEPRECATED - DT-Prelim Calcs'!$C$21*'Drive Train'!$F$39,EI111+EC$2)</f>
        <v>6.0759999999999996</v>
      </c>
      <c r="EJ112" s="57">
        <f>'Drive Train'!$F$35-EC112*'DEPRECATED - DT-Prelim Calcs'!$C$21*'Drive Train'!$F$39</f>
        <v>6.0759999999999996</v>
      </c>
      <c r="EK112" s="1">
        <f>IF(EH112&gt;='Drive Train'!$F$29,1,0)</f>
        <v>0</v>
      </c>
      <c r="EL112" s="57">
        <f t="shared" si="145"/>
        <v>103.33333333333333</v>
      </c>
      <c r="EM112" s="63">
        <f>EM111+'DEPRECATED - DT-Prelim Calcs'!$C$11</f>
        <v>432</v>
      </c>
      <c r="EN112" s="2">
        <f>EX112/'Drive Train'!$F$35</f>
        <v>2.8394283186402851</v>
      </c>
      <c r="EO112" s="46">
        <f>EV112*12*60/(PI() * 'Drive Train'!$F$15)/EN$2*EN112</f>
        <v>-1312714.9459405234</v>
      </c>
      <c r="EP112" s="2">
        <f>('DEPRECATED - DT-Prelim Calcs'!$C$6*EN112-EO112)/('DEPRECATED - DT-Prelim Calcs'!$C$6*EN112)*'DEPRECATED - DT-Prelim Calcs'!$C$7*EN112</f>
        <v>600.39705971821604</v>
      </c>
      <c r="EQ112" s="57">
        <f>EP112/'DEPRECATED - DT-Prelim Calcs'!$C$7*('DEPRECATED - DT-Prelim Calcs'!$C$8-'DEPRECATED - DT-Prelim Calcs'!$C$9)+'DEPRECATED - DT-Prelim Calcs'!$C$9</f>
        <v>31965.746789148183</v>
      </c>
      <c r="ER112" s="57">
        <f t="shared" si="112"/>
        <v>93</v>
      </c>
      <c r="ES112" s="2">
        <f t="shared" si="146"/>
        <v>0.86507304327942547</v>
      </c>
      <c r="ET112" s="57">
        <f>ES112*'DEPRECATED - DT-Prelim Calcs'!$C$21/EN$2/'DEPRECATED - DT-Prelim Calcs'!$C$19/'DEPRECATED - DT-Prelim Calcs'!$C$18*3.39*'DEPRECATED - DT-Prelim Calcs'!$C$20</f>
        <v>25.773080821789936</v>
      </c>
      <c r="EU112" s="46">
        <f t="shared" si="147"/>
        <v>0</v>
      </c>
      <c r="EV112" s="57">
        <f>ET111*'DEPRECATED - DT-Prelim Calcs'!$C$11+EV111</f>
        <v>-981.35847603236368</v>
      </c>
      <c r="EW112" s="57">
        <f>EW111+0.5*ET112*'DEPRECATED - DT-Prelim Calcs'!$C$11^2+EV112*'DEPRECATED - DT-Prelim Calcs'!$C$11</f>
        <v>-215958.91669759492</v>
      </c>
      <c r="EX112" s="57">
        <f>MIN('Drive Train'!$F$35-ER111*'DEPRECATED - DT-Prelim Calcs'!$C$21*'Drive Train'!$F$39,EX111+ER$2)</f>
        <v>35.208911151139539</v>
      </c>
      <c r="EY112" s="57">
        <f>'Drive Train'!$F$35-ER112*'DEPRECATED - DT-Prelim Calcs'!$C$21*'Drive Train'!$F$39</f>
        <v>6.0759999999999996</v>
      </c>
      <c r="EZ112" s="1">
        <f>IF(EW112&gt;='Drive Train'!$F$29,1,0)</f>
        <v>0</v>
      </c>
      <c r="FA112" s="57">
        <f t="shared" si="148"/>
        <v>103.33333333333333</v>
      </c>
      <c r="FB112" s="63">
        <f>FB111+'DEPRECATED - DT-Prelim Calcs'!$C$11</f>
        <v>432</v>
      </c>
      <c r="FC112" s="2">
        <f>FM112/'Drive Train'!$F$35</f>
        <v>0.48999999999999994</v>
      </c>
      <c r="FD112" s="46">
        <f>FK112*12*60/(PI() * 'Drive Train'!$F$15)/FC$2*FC112</f>
        <v>-348604.95582453668</v>
      </c>
      <c r="FE112" s="2">
        <f>('DEPRECATED - DT-Prelim Calcs'!$C$6*FC112-FD112)/('DEPRECATED - DT-Prelim Calcs'!$C$6*FC112)*'DEPRECATED - DT-Prelim Calcs'!$C$7*FC112</f>
        <v>158.80527965049407</v>
      </c>
      <c r="FF112" s="57">
        <f>FE112/'DEPRECATED - DT-Prelim Calcs'!$C$7*('DEPRECATED - DT-Prelim Calcs'!$C$8-'DEPRECATED - DT-Prelim Calcs'!$C$9)+'DEPRECATED - DT-Prelim Calcs'!$C$9</f>
        <v>8456.9395764142701</v>
      </c>
      <c r="FG112" s="57">
        <f t="shared" si="113"/>
        <v>93</v>
      </c>
      <c r="FH112" s="2">
        <f t="shared" si="149"/>
        <v>0.78067567320338405</v>
      </c>
      <c r="FI112" s="57">
        <f>FH112*'DEPRECATED - DT-Prelim Calcs'!$C$21/FC$2/'DEPRECATED - DT-Prelim Calcs'!$C$19/'DEPRECATED - DT-Prelim Calcs'!$C$18*3.39*'DEPRECATED - DT-Prelim Calcs'!$C$20</f>
        <v>25.773080821789936</v>
      </c>
      <c r="FJ112" s="46">
        <f t="shared" si="150"/>
        <v>0</v>
      </c>
      <c r="FK112" s="57">
        <f>FI111*'DEPRECATED - DT-Prelim Calcs'!$C$11+FK111</f>
        <v>-1362.8356996308596</v>
      </c>
      <c r="FL112" s="57">
        <f>FL111+0.5*FI112*'DEPRECATED - DT-Prelim Calcs'!$C$11^2+FK112*'DEPRECATED - DT-Prelim Calcs'!$C$11</f>
        <v>-283086.57176310907</v>
      </c>
      <c r="FM112" s="57">
        <f>MIN('Drive Train'!$F$35-FG111*'DEPRECATED - DT-Prelim Calcs'!$C$21*'Drive Train'!$F$39,FM111+FG$2)</f>
        <v>6.0759999999999996</v>
      </c>
      <c r="FN112" s="57">
        <f>'Drive Train'!$F$35-FG112*'DEPRECATED - DT-Prelim Calcs'!$C$21*'Drive Train'!$F$39</f>
        <v>6.0759999999999996</v>
      </c>
      <c r="FO112" s="1">
        <f>IF(FL112&gt;='Drive Train'!$F$29,1,0)</f>
        <v>0</v>
      </c>
      <c r="FP112" s="57">
        <f t="shared" si="151"/>
        <v>103.33333333333333</v>
      </c>
      <c r="FQ112" s="63">
        <f>FQ111+'DEPRECATED - DT-Prelim Calcs'!$C$11</f>
        <v>432</v>
      </c>
      <c r="FR112" s="2">
        <f>GB112/'Drive Train'!$F$35</f>
        <v>1.9139967467534551</v>
      </c>
      <c r="FS112" s="46">
        <f>FZ112*12*60/(PI() * 'Drive Train'!$F$15)/FR$2*FR112</f>
        <v>-697116.36955624202</v>
      </c>
      <c r="FT112" s="2">
        <f>('DEPRECATED - DT-Prelim Calcs'!$C$6*FR112-FS112)/('DEPRECATED - DT-Prelim Calcs'!$C$6*FR112)*'DEPRECATED - DT-Prelim Calcs'!$C$7*FR112</f>
        <v>319.81919569261078</v>
      </c>
      <c r="FU112" s="57">
        <f>FT112/'DEPRECATED - DT-Prelim Calcs'!$C$7*('DEPRECATED - DT-Prelim Calcs'!$C$8-'DEPRECATED - DT-Prelim Calcs'!$C$9)+'DEPRECATED - DT-Prelim Calcs'!$C$9</f>
        <v>17028.759256166792</v>
      </c>
      <c r="FV112" s="57">
        <f t="shared" si="114"/>
        <v>93</v>
      </c>
      <c r="FW112" s="2">
        <f t="shared" si="152"/>
        <v>0.7112822800297498</v>
      </c>
      <c r="FX112" s="57">
        <f>FW112*'DEPRECATED - DT-Prelim Calcs'!$C$21/FR$2/'DEPRECATED - DT-Prelim Calcs'!$C$19/'DEPRECATED - DT-Prelim Calcs'!$C$18*3.39*'DEPRECATED - DT-Prelim Calcs'!$C$20</f>
        <v>25.773080821789936</v>
      </c>
      <c r="FY112" s="46">
        <f t="shared" si="153"/>
        <v>0</v>
      </c>
      <c r="FZ112" s="57">
        <f>FX111*'DEPRECATED - DT-Prelim Calcs'!$C$11+FZ111</f>
        <v>-635.6842528047008</v>
      </c>
      <c r="GA112" s="57">
        <f>GA111+0.5*FX112*'DEPRECATED - DT-Prelim Calcs'!$C$11^2+FZ112*'DEPRECATED - DT-Prelim Calcs'!$C$11</f>
        <v>-313205.5848834294</v>
      </c>
      <c r="GB112" s="57">
        <f>MIN('Drive Train'!$F$35-FV111*'DEPRECATED - DT-Prelim Calcs'!$C$21*'Drive Train'!$F$39,GB111+FV$2)</f>
        <v>23.733559659742845</v>
      </c>
      <c r="GC112" s="57">
        <f>'Drive Train'!$F$35-FV112*'DEPRECATED - DT-Prelim Calcs'!$C$21*'Drive Train'!$F$39</f>
        <v>6.0759999999999996</v>
      </c>
      <c r="GD112" s="1">
        <f>IF(GA112&gt;='Drive Train'!$F$29,1,0)</f>
        <v>0</v>
      </c>
      <c r="GE112" s="57">
        <f t="shared" si="154"/>
        <v>103.33333333333333</v>
      </c>
      <c r="GF112" s="63">
        <f>GF111+'DEPRECATED - DT-Prelim Calcs'!$C$11</f>
        <v>432</v>
      </c>
      <c r="GG112" s="2">
        <f>GQ112/'Drive Train'!$F$35</f>
        <v>0.83548387096774201</v>
      </c>
      <c r="GH112" s="46">
        <f>GO112*12*60/(PI() * 'Drive Train'!$F$15)/GG$2*GG112</f>
        <v>-62217.793840950057</v>
      </c>
      <c r="GI112" s="2">
        <f>('DEPRECATED - DT-Prelim Calcs'!$C$6*GG112-GH112)/('DEPRECATED - DT-Prelim Calcs'!$C$6*GG112)*'DEPRECATED - DT-Prelim Calcs'!$C$7*GG112</f>
        <v>30.145764376065959</v>
      </c>
      <c r="GJ112" s="57">
        <f>GI112/'DEPRECATED - DT-Prelim Calcs'!$C$7*('DEPRECATED - DT-Prelim Calcs'!$C$8-'DEPRECATED - DT-Prelim Calcs'!$C$9)+'DEPRECATED - DT-Prelim Calcs'!$C$9</f>
        <v>1607.5554230079927</v>
      </c>
      <c r="GK112" s="57">
        <f t="shared" si="155"/>
        <v>29.999999999999982</v>
      </c>
      <c r="GL112" s="2">
        <f t="shared" si="156"/>
        <v>0.99579519204165001</v>
      </c>
      <c r="GM112" s="57">
        <f>GL112*'DEPRECATED - DT-Prelim Calcs'!$C$21/GG$2/'DEPRECATED - DT-Prelim Calcs'!$C$19/'DEPRECATED - DT-Prelim Calcs'!$C$18*3.39*'DEPRECATED - DT-Prelim Calcs'!$C$20</f>
        <v>25.773080821789936</v>
      </c>
      <c r="GN112" s="46">
        <f t="shared" si="157"/>
        <v>0</v>
      </c>
      <c r="GO112" s="57">
        <f>GM111*'DEPRECATED - DT-Prelim Calcs'!$C$11+GO111</f>
        <v>-181.96251908865111</v>
      </c>
      <c r="GP112" s="57">
        <f>GP111+0.5*GM112*'DEPRECATED - DT-Prelim Calcs'!$C$11^2+GO112*'DEPRECATED - DT-Prelim Calcs'!$C$11</f>
        <v>-150195.11424967955</v>
      </c>
      <c r="GQ112" s="57">
        <f>MIN('Drive Train'!$F$35-GK111*'DEPRECATED - DT-Prelim Calcs'!$C$21*'Drive Train'!$F$39,GQ111+GK$2)</f>
        <v>10.360000000000001</v>
      </c>
      <c r="GR112" s="57">
        <f>'Drive Train'!$F$35-GK112*'DEPRECATED - DT-Prelim Calcs'!$C$21*'Drive Train'!$F$39</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8058.6668166787204</v>
      </c>
      <c r="GX112" s="2">
        <f>('DEPRECATED - DT-Prelim Calcs'!$C$6*GV112-GW112)/('DEPRECATED - DT-Prelim Calcs'!$C$6*GV112)*'DEPRECATED - DT-Prelim Calcs'!$C$7*GV112</f>
        <v>-1.6743250693421325</v>
      </c>
      <c r="GY112" s="57">
        <f>GX112/'DEPRECATED - DT-Prelim Calcs'!$C$7*('DEPRECATED - DT-Prelim Calcs'!$C$8-'DEPRECATED - DT-Prelim Calcs'!$C$9)+'DEPRECATED - DT-Prelim Calcs'!$C$9</f>
        <v>-86.435230869956683</v>
      </c>
      <c r="GZ112" s="57">
        <f t="shared" si="115"/>
        <v>-86.435230869956683</v>
      </c>
      <c r="HA112" s="2">
        <f t="shared" si="159"/>
        <v>-2.3962917854247516</v>
      </c>
      <c r="HB112" s="57">
        <f>HA112*'DEPRECATED - DT-Prelim Calcs'!$C$21/GV$2/'DEPRECATED - DT-Prelim Calcs'!$C$19/'DEPRECATED - DT-Prelim Calcs'!$C$18*3.39*'DEPRECATED - DT-Prelim Calcs'!$C$20</f>
        <v>-62.020606598550721</v>
      </c>
      <c r="HC112" s="46">
        <f t="shared" si="160"/>
        <v>1</v>
      </c>
      <c r="HD112" s="57">
        <f>HB111*'DEPRECATED - DT-Prelim Calcs'!$C$11+HD111</f>
        <v>24.095611920062453</v>
      </c>
      <c r="HE112" s="57">
        <f>HE111+0.5*HB112*'DEPRECATED - DT-Prelim Calcs'!$C$11^2+HD112*'DEPRECATED - DT-Prelim Calcs'!$C$11</f>
        <v>-173741.24261131024</v>
      </c>
      <c r="HF112" s="57">
        <f>MIN('Drive Train'!$F$35-GZ111*'DEPRECATED - DT-Prelim Calcs'!$C$21*'Drive Train'!$F$39,HF111+GZ$2)</f>
        <v>10.133333333333335</v>
      </c>
      <c r="HG112" s="57">
        <f>'Drive Train'!$F$35-GZ112*'DEPRECATED - DT-Prelim Calcs'!$C$21*'Drive Train'!$F$39</f>
        <v>18.277595699157054</v>
      </c>
      <c r="HH112" s="1">
        <f>IF(HE112&gt;='Drive Train'!$F$29,1,0)</f>
        <v>0</v>
      </c>
      <c r="HI112" s="57">
        <f t="shared" si="161"/>
        <v>-96.039145411062975</v>
      </c>
      <c r="HJ112" s="63">
        <f>HJ111+'DEPRECATED - DT-Prelim Calcs'!$C$11</f>
        <v>432</v>
      </c>
      <c r="HK112" s="2">
        <f>HU112/'Drive Train'!$F$35</f>
        <v>0.79892473118279583</v>
      </c>
      <c r="HL112" s="46">
        <f>HS112*12*60/(PI() * 'Drive Train'!$F$15)/HK$2*HK112</f>
        <v>-45504.145008004234</v>
      </c>
      <c r="HM112" s="2">
        <f>('DEPRECATED - DT-Prelim Calcs'!$C$6*HK112-HL112)/('DEPRECATED - DT-Prelim Calcs'!$C$6*HK112)*'DEPRECATED - DT-Prelim Calcs'!$C$7*HK112</f>
        <v>22.500453530722815</v>
      </c>
      <c r="HN112" s="57">
        <f>HM112/'DEPRECATED - DT-Prelim Calcs'!$C$7*('DEPRECATED - DT-Prelim Calcs'!$C$8-'DEPRECATED - DT-Prelim Calcs'!$C$9)+'DEPRECATED - DT-Prelim Calcs'!$C$9</f>
        <v>1200.5457211583973</v>
      </c>
      <c r="HO112" s="57">
        <f t="shared" si="116"/>
        <v>36.66666666666665</v>
      </c>
      <c r="HP112" s="2">
        <f t="shared" si="162"/>
        <v>0.99579519204165001</v>
      </c>
      <c r="HQ112" s="57">
        <f>HP112*'DEPRECATED - DT-Prelim Calcs'!$C$21/HK$2/'DEPRECATED - DT-Prelim Calcs'!$C$19/'DEPRECATED - DT-Prelim Calcs'!$C$18*3.39*'DEPRECATED - DT-Prelim Calcs'!$C$20</f>
        <v>25.773080821789936</v>
      </c>
      <c r="HR112" s="46">
        <f t="shared" si="163"/>
        <v>0</v>
      </c>
      <c r="HS112" s="57">
        <f>HQ111*'DEPRECATED - DT-Prelim Calcs'!$C$11+HS111</f>
        <v>-139.17156044554361</v>
      </c>
      <c r="HT112" s="57">
        <f>HT111+0.5*HQ112*'DEPRECATED - DT-Prelim Calcs'!$C$11^2+HS112*'DEPRECATED - DT-Prelim Calcs'!$C$11</f>
        <v>-189958.6391117193</v>
      </c>
      <c r="HU112" s="57">
        <f>MIN('Drive Train'!$F$35-HO111*'DEPRECATED - DT-Prelim Calcs'!$C$21*'Drive Train'!$F$39,HU111+HO$2)</f>
        <v>9.9066666666666681</v>
      </c>
      <c r="HV112" s="57">
        <f>'Drive Train'!$F$35-HO112*'DEPRECATED - DT-Prelim Calcs'!$C$21*'Drive Train'!$F$39</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-140598.31707627597</v>
      </c>
      <c r="IB112" s="2">
        <f>('DEPRECATED - DT-Prelim Calcs'!$C$6*HZ112-IA112)/('DEPRECATED - DT-Prelim Calcs'!$C$6*HZ112)*'DEPRECATED - DT-Prelim Calcs'!$C$7*HZ112</f>
        <v>65.453952240928274</v>
      </c>
      <c r="IC112" s="57">
        <f>IB112/'DEPRECATED - DT-Prelim Calcs'!$C$7*('DEPRECATED - DT-Prelim Calcs'!$C$8-'DEPRECATED - DT-Prelim Calcs'!$C$9)+'DEPRECATED - DT-Prelim Calcs'!$C$9</f>
        <v>3487.2402790502479</v>
      </c>
      <c r="ID112" s="57">
        <f t="shared" si="117"/>
        <v>39.999999999999986</v>
      </c>
      <c r="IE112" s="2">
        <f t="shared" si="165"/>
        <v>0.99579519204165001</v>
      </c>
      <c r="IF112" s="57">
        <f>IE112*'DEPRECATED - DT-Prelim Calcs'!$C$21/HZ$2/'DEPRECATED - DT-Prelim Calcs'!$C$19/'DEPRECATED - DT-Prelim Calcs'!$C$18*3.39*'DEPRECATED - DT-Prelim Calcs'!$C$20</f>
        <v>25.773080821789936</v>
      </c>
      <c r="IG112" s="46">
        <f t="shared" si="166"/>
        <v>0</v>
      </c>
      <c r="IH112" s="57">
        <f>IF111*'DEPRECATED - DT-Prelim Calcs'!$C$11+IH111</f>
        <v>-440.08022445987126</v>
      </c>
      <c r="II112" s="57">
        <f>II111+0.5*IF112*'DEPRECATED - DT-Prelim Calcs'!$C$11^2+IH112*'DEPRECATED - DT-Prelim Calcs'!$C$11</f>
        <v>-225253.35224936611</v>
      </c>
      <c r="IJ112" s="57">
        <f>MIN('Drive Train'!$F$35-ID111*'DEPRECATED - DT-Prelim Calcs'!$C$21*'Drive Train'!$F$39,IJ111+ID$2)</f>
        <v>9.6800000000000015</v>
      </c>
      <c r="IK112" s="57">
        <f>'Drive Train'!$F$35-ID112*'DEPRECATED - DT-Prelim Calcs'!$C$21*'Drive Train'!$F$39</f>
        <v>9.6800000000000015</v>
      </c>
      <c r="IL112" s="1">
        <f>IF(II112&gt;='Drive Train'!$F$29,1,0)</f>
        <v>0</v>
      </c>
      <c r="IM112" s="57">
        <f t="shared" si="167"/>
        <v>44.444444444444429</v>
      </c>
      <c r="IN112" s="63">
        <f>IN111+'DEPRECATED - DT-Prelim Calcs'!$C$11</f>
        <v>432</v>
      </c>
      <c r="IO112" s="2">
        <f>IY112/'Drive Train'!$F$35</f>
        <v>0.76236559139784954</v>
      </c>
      <c r="IP112" s="46">
        <f>IW112*12*60/(PI() * 'Drive Train'!$F$15)/IO$2*IO112</f>
        <v>-147514.83645960345</v>
      </c>
      <c r="IQ112" s="2">
        <f>('DEPRECATED - DT-Prelim Calcs'!$C$6*IO112-IP112)/('DEPRECATED - DT-Prelim Calcs'!$C$6*IO112)*'DEPRECATED - DT-Prelim Calcs'!$C$7*IO112</f>
        <v>68.537255271824975</v>
      </c>
      <c r="IR112" s="57">
        <f>IQ112/'DEPRECATED - DT-Prelim Calcs'!$C$7*('DEPRECATED - DT-Prelim Calcs'!$C$8-'DEPRECATED - DT-Prelim Calcs'!$C$9)+'DEPRECATED - DT-Prelim Calcs'!$C$9</f>
        <v>3651.3845856328398</v>
      </c>
      <c r="IS112" s="57">
        <f t="shared" si="118"/>
        <v>43.333333333333321</v>
      </c>
      <c r="IT112" s="2">
        <f t="shared" si="168"/>
        <v>0.99579519204165001</v>
      </c>
      <c r="IU112" s="57">
        <f>IT112*'DEPRECATED - DT-Prelim Calcs'!$C$21/IO$2/'DEPRECATED - DT-Prelim Calcs'!$C$19/'DEPRECATED - DT-Prelim Calcs'!$C$18*3.39*'DEPRECATED - DT-Prelim Calcs'!$C$20</f>
        <v>25.773080821789936</v>
      </c>
      <c r="IV112" s="46">
        <f t="shared" si="169"/>
        <v>0</v>
      </c>
      <c r="IW112" s="57">
        <f>IU111*'DEPRECATED - DT-Prelim Calcs'!$C$11+IW111</f>
        <v>-472.80038201310208</v>
      </c>
      <c r="IX112" s="57">
        <f>IX111+0.5*IU112*'DEPRECATED - DT-Prelim Calcs'!$C$11^2+IW112*'DEPRECATED - DT-Prelim Calcs'!$C$11</f>
        <v>-194513.66121930836</v>
      </c>
      <c r="IY112" s="57">
        <f>MIN('Drive Train'!$F$35-IS111*'DEPRECATED - DT-Prelim Calcs'!$C$21*'Drive Train'!$F$39,IY111+IS$2)</f>
        <v>9.4533333333333349</v>
      </c>
      <c r="IZ112" s="57">
        <f>'Drive Train'!$F$35-IS112*'DEPRECATED - DT-Prelim Calcs'!$C$21*'Drive Train'!$F$39</f>
        <v>9.4533333333333349</v>
      </c>
      <c r="JA112" s="1">
        <f>IF(IX112&gt;='Drive Train'!$F$29,1,0)</f>
        <v>0</v>
      </c>
      <c r="JB112" s="57">
        <f t="shared" si="170"/>
        <v>48.148148148148138</v>
      </c>
      <c r="JC112" s="63">
        <f>JC111+'DEPRECATED - DT-Prelim Calcs'!$C$11</f>
        <v>432</v>
      </c>
      <c r="JD112" s="2">
        <f>JN112/'Drive Train'!$F$35</f>
        <v>0.74408602150537628</v>
      </c>
      <c r="JE112" s="46">
        <f>JL112*12*60/(PI() * 'Drive Train'!$F$15)/JD$2*JD112</f>
        <v>-69296.639984599038</v>
      </c>
      <c r="JF112" s="2">
        <f>('DEPRECATED - DT-Prelim Calcs'!$C$6*JD112-JE112)/('DEPRECATED - DT-Prelim Calcs'!$C$6*JD112)*'DEPRECATED - DT-Prelim Calcs'!$C$7*JD112</f>
        <v>33.126249631318331</v>
      </c>
      <c r="JG112" s="57">
        <f>JF112/'DEPRECATED - DT-Prelim Calcs'!$C$7*('DEPRECATED - DT-Prelim Calcs'!$C$8-'DEPRECATED - DT-Prelim Calcs'!$C$9)+'DEPRECATED - DT-Prelim Calcs'!$C$9</f>
        <v>1766.2260695842913</v>
      </c>
      <c r="JH112" s="57">
        <f t="shared" si="119"/>
        <v>46.666666666666657</v>
      </c>
      <c r="JI112" s="2">
        <f t="shared" si="171"/>
        <v>0.99579519204165001</v>
      </c>
      <c r="JJ112" s="57">
        <f>JI112*'DEPRECATED - DT-Prelim Calcs'!$C$21/JD$2/'DEPRECATED - DT-Prelim Calcs'!$C$19/'DEPRECATED - DT-Prelim Calcs'!$C$18*3.39*'DEPRECATED - DT-Prelim Calcs'!$C$20</f>
        <v>25.773080821789936</v>
      </c>
      <c r="JK112" s="46">
        <f t="shared" si="172"/>
        <v>0</v>
      </c>
      <c r="JL112" s="57">
        <f>JJ111*'DEPRECATED - DT-Prelim Calcs'!$C$11+JL111</f>
        <v>-227.55921905305331</v>
      </c>
      <c r="JM112" s="57">
        <f>JM111+0.5*JJ112*'DEPRECATED - DT-Prelim Calcs'!$C$11^2+JL112*'DEPRECATED - DT-Prelim Calcs'!$C$11</f>
        <v>-217809.1393410881</v>
      </c>
      <c r="JN112" s="57">
        <f>MIN('Drive Train'!$F$35-JH111*'DEPRECATED - DT-Prelim Calcs'!$C$21*'Drive Train'!$F$39,JN111+JH$2)</f>
        <v>9.2266666666666666</v>
      </c>
      <c r="JO112" s="57">
        <f>'Drive Train'!$F$35-JH112*'DEPRECATED - DT-Prelim Calcs'!$C$21*'Drive Train'!$F$39</f>
        <v>9.2266666666666666</v>
      </c>
      <c r="JP112" s="1">
        <f>IF(JM112&gt;='Drive Train'!$F$29,1,0)</f>
        <v>0</v>
      </c>
      <c r="JQ112" s="57">
        <f>MIN(JG112,'DEPRECATED - DT-Prelim Calcs'!$C$10)*'DEPRECATED - DT-Prelim Calcs'!$C$11*1000/60/60</f>
        <v>103.33333333333333</v>
      </c>
      <c r="JR112" s="63">
        <f>JR111+'DEPRECATED - DT-Prelim Calcs'!$C$11</f>
        <v>432</v>
      </c>
      <c r="JS112" s="2">
        <f>KC112/'Drive Train'!$F$35</f>
        <v>0.72580645161290325</v>
      </c>
      <c r="JT112" s="46">
        <f>KA112*12*60/(PI() * 'Drive Train'!$F$15)/JS$2*JS112</f>
        <v>-143356.93321900134</v>
      </c>
      <c r="JU112" s="2">
        <f>('DEPRECATED - DT-Prelim Calcs'!$C$6*JS112-JT112)/('DEPRECATED - DT-Prelim Calcs'!$C$6*JS112)*'DEPRECATED - DT-Prelim Calcs'!$C$7*JS112</f>
        <v>66.569120200881144</v>
      </c>
      <c r="JV112" s="57">
        <f>JU112/'DEPRECATED - DT-Prelim Calcs'!$C$7*('DEPRECATED - DT-Prelim Calcs'!$C$8-'DEPRECATED - DT-Prelim Calcs'!$C$9)+'DEPRECATED - DT-Prelim Calcs'!$C$9</f>
        <v>3546.607934345664</v>
      </c>
      <c r="JW112" s="57">
        <f t="shared" si="120"/>
        <v>49.999999999999993</v>
      </c>
      <c r="JX112" s="2">
        <f t="shared" si="173"/>
        <v>0.99579519204165001</v>
      </c>
      <c r="JY112" s="57">
        <f>JX112*'DEPRECATED - DT-Prelim Calcs'!$C$21/JS$2/'DEPRECATED - DT-Prelim Calcs'!$C$19/'DEPRECATED - DT-Prelim Calcs'!$C$18*3.39*'DEPRECATED - DT-Prelim Calcs'!$C$20</f>
        <v>25.773080821789936</v>
      </c>
      <c r="JZ112" s="46">
        <f t="shared" si="174"/>
        <v>0</v>
      </c>
      <c r="KA112" s="57">
        <f>JY111*'DEPRECATED - DT-Prelim Calcs'!$C$11+KA111</f>
        <v>-482.61773900498292</v>
      </c>
      <c r="KB112" s="57">
        <f>KB111+0.5*JY112*'DEPRECATED - DT-Prelim Calcs'!$C$11^2+KA112*'DEPRECATED - DT-Prelim Calcs'!$C$11</f>
        <v>-202124.48195653342</v>
      </c>
      <c r="KC112" s="57">
        <f>MIN('Drive Train'!$F$35-JW111*'DEPRECATED - DT-Prelim Calcs'!$C$21*'Drive Train'!$F$39,KC111+JW$2)</f>
        <v>9</v>
      </c>
      <c r="KD112" s="57">
        <f>'Drive Train'!$F$35-JW112*'DEPRECATED - DT-Prelim Calcs'!$C$21*'Drive Train'!$F$39</f>
        <v>9</v>
      </c>
      <c r="KE112" s="1">
        <f>IF(KB112&gt;='Drive Train'!$F$29,1,0)</f>
        <v>0</v>
      </c>
      <c r="KF112" s="57">
        <f>MIN(JV112,'DEPRECATED - DT-Prelim Calcs'!$C$10)*'DEPRECATED - DT-Prelim Calcs'!$C$11*1000/60/60</f>
        <v>103.33333333333333</v>
      </c>
      <c r="KG112" s="63">
        <f>KG111+'DEPRECATED - DT-Prelim Calcs'!$C$11</f>
        <v>432</v>
      </c>
      <c r="KH112" s="2">
        <f>KR112/'Drive Train'!$F$35</f>
        <v>0.7075268817204301</v>
      </c>
      <c r="KI112" s="46">
        <f>KP112*12*60/(PI() * 'Drive Train'!$F$15)/KH$2*KH112</f>
        <v>-292679.68142968952</v>
      </c>
      <c r="KJ112" s="2">
        <f>('DEPRECATED - DT-Prelim Calcs'!$C$6*KH112-KI112)/('DEPRECATED - DT-Prelim Calcs'!$C$6*KH112)*'DEPRECATED - DT-Prelim Calcs'!$C$7*KH112</f>
        <v>134.04248166966514</v>
      </c>
      <c r="KK112" s="57">
        <f>KJ112/'DEPRECATED - DT-Prelim Calcs'!$C$7*('DEPRECATED - DT-Prelim Calcs'!$C$8-'DEPRECATED - DT-Prelim Calcs'!$C$9)+'DEPRECATED - DT-Prelim Calcs'!$C$9</f>
        <v>7138.6545220821727</v>
      </c>
      <c r="KL112" s="57">
        <f t="shared" si="121"/>
        <v>53.333333333333329</v>
      </c>
      <c r="KM112" s="2">
        <f t="shared" si="175"/>
        <v>0.99579519204165001</v>
      </c>
      <c r="KN112" s="57">
        <f>KM112*'DEPRECATED - DT-Prelim Calcs'!$C$21/KH$2/'DEPRECATED - DT-Prelim Calcs'!$C$19/'DEPRECATED - DT-Prelim Calcs'!$C$18*3.39*'DEPRECATED - DT-Prelim Calcs'!$C$20</f>
        <v>25.773080821789936</v>
      </c>
      <c r="KO112" s="46">
        <f t="shared" si="176"/>
        <v>0</v>
      </c>
      <c r="KP112" s="57">
        <f>KN111*'DEPRECATED - DT-Prelim Calcs'!$C$11+KP111</f>
        <v>-1010.7762570237561</v>
      </c>
      <c r="KQ112" s="57">
        <f>KQ111+0.5*KN112*'DEPRECATED - DT-Prelim Calcs'!$C$11^2+KP112*'DEPRECATED - DT-Prelim Calcs'!$C$11</f>
        <v>-231084.17191263271</v>
      </c>
      <c r="KR112" s="57">
        <f>MIN('Drive Train'!$F$35-KL111*'DEPRECATED - DT-Prelim Calcs'!$C$21*'Drive Train'!$F$39,KR111+KL$2)</f>
        <v>8.7733333333333334</v>
      </c>
      <c r="KS112" s="57">
        <f>'Drive Train'!$F$35-KL112*'DEPRECATED - DT-Prelim Calcs'!$C$21*'Drive Train'!$F$39</f>
        <v>8.7733333333333334</v>
      </c>
      <c r="KT112" s="1">
        <f>IF(KQ112&gt;='Drive Train'!$F$29,1,0)</f>
        <v>0</v>
      </c>
      <c r="KU112" s="57">
        <f>MIN(KK112,'DEPRECATED - DT-Prelim Calcs'!$C$10)*'DEPRECATED - DT-Prelim Calcs'!$C$11*1000/60/60</f>
        <v>103.33333333333333</v>
      </c>
      <c r="KV112" s="63">
        <f>KV111+'DEPRECATED - DT-Prelim Calcs'!$C$11</f>
        <v>432</v>
      </c>
      <c r="KW112" s="2">
        <f>LG112/'Drive Train'!$F$35</f>
        <v>0.68924731182795695</v>
      </c>
      <c r="KX112" s="46">
        <f>LE112*12*60/(PI() * 'Drive Train'!$F$15)/KW$2*KW112</f>
        <v>-224336.34280541586</v>
      </c>
      <c r="KY112" s="2">
        <f>('DEPRECATED - DT-Prelim Calcs'!$C$6*KW112-KX112)/('DEPRECATED - DT-Prelim Calcs'!$C$6*KW112)*'DEPRECATED - DT-Prelim Calcs'!$C$7*KW112</f>
        <v>103.09646804046453</v>
      </c>
      <c r="KZ112" s="57">
        <f>KY112/'DEPRECATED - DT-Prelim Calcs'!$C$7*('DEPRECATED - DT-Prelim Calcs'!$C$8-'DEPRECATED - DT-Prelim Calcs'!$C$9)+'DEPRECATED - DT-Prelim Calcs'!$C$9</f>
        <v>5491.1966180877998</v>
      </c>
      <c r="LA112" s="57">
        <f t="shared" si="122"/>
        <v>56.666666666666664</v>
      </c>
      <c r="LB112" s="2">
        <f t="shared" si="177"/>
        <v>0.99579519204165001</v>
      </c>
      <c r="LC112" s="57">
        <f>LB112*'DEPRECATED - DT-Prelim Calcs'!$C$21/KW$2/'DEPRECATED - DT-Prelim Calcs'!$C$19/'DEPRECATED - DT-Prelim Calcs'!$C$18*3.39*'DEPRECATED - DT-Prelim Calcs'!$C$20</f>
        <v>25.773080821789936</v>
      </c>
      <c r="LD112" s="46">
        <f t="shared" si="178"/>
        <v>0</v>
      </c>
      <c r="LE112" s="57">
        <f>LC111*'DEPRECATED - DT-Prelim Calcs'!$C$11+LE111</f>
        <v>-795.29812380905366</v>
      </c>
      <c r="LF112" s="57">
        <f>LF111+0.5*LC112*'DEPRECATED - DT-Prelim Calcs'!$C$11^2+LE112*'DEPRECATED - DT-Prelim Calcs'!$C$11</f>
        <v>-199513.55683586476</v>
      </c>
      <c r="LG112" s="57">
        <f>MIN('Drive Train'!$F$35-LA111*'DEPRECATED - DT-Prelim Calcs'!$C$21*'Drive Train'!$F$39,LG111+LA$2)</f>
        <v>8.5466666666666669</v>
      </c>
      <c r="LH112" s="57">
        <f>'Drive Train'!$F$35-LA112*'DEPRECATED - DT-Prelim Calcs'!$C$21*'Drive Train'!$F$39</f>
        <v>8.5466666666666669</v>
      </c>
      <c r="LI112" s="1">
        <f>IF(LF112&gt;='Drive Train'!$F$29,1,0)</f>
        <v>0</v>
      </c>
      <c r="LJ112" s="57">
        <f>MIN(KZ112,'DEPRECATED - DT-Prelim Calcs'!$C$10)*'DEPRECATED - DT-Prelim Calcs'!$C$11*1000/60/60</f>
        <v>103.33333333333333</v>
      </c>
      <c r="LK112" s="63">
        <f>LK111+'DEPRECATED - DT-Prelim Calcs'!$C$11</f>
        <v>432</v>
      </c>
      <c r="LL112" s="2">
        <f>LV112/'Drive Train'!$F$35</f>
        <v>0.67096774193548392</v>
      </c>
      <c r="LM112" s="46">
        <f>LT112*12*60/(PI() * 'Drive Train'!$F$15)/LL$2*LL112</f>
        <v>-93339.875099782832</v>
      </c>
      <c r="LN112" s="2">
        <f>('DEPRECATED - DT-Prelim Calcs'!$C$6*LL112-LM112)/('DEPRECATED - DT-Prelim Calcs'!$C$6*LL112)*'DEPRECATED - DT-Prelim Calcs'!$C$7*LL112</f>
        <v>43.82136602738472</v>
      </c>
      <c r="LO112" s="57">
        <f>LN112/'DEPRECATED - DT-Prelim Calcs'!$C$7*('DEPRECATED - DT-Prelim Calcs'!$C$8-'DEPRECATED - DT-Prelim Calcs'!$C$9)+'DEPRECATED - DT-Prelim Calcs'!$C$9</f>
        <v>2335.5967889267467</v>
      </c>
      <c r="LP112" s="57">
        <f t="shared" si="123"/>
        <v>60</v>
      </c>
      <c r="LQ112" s="2">
        <f t="shared" si="179"/>
        <v>0.99579519204165001</v>
      </c>
      <c r="LR112" s="57">
        <f>LQ112*'DEPRECATED - DT-Prelim Calcs'!$C$21/LL$2/'DEPRECATED - DT-Prelim Calcs'!$C$19/'DEPRECATED - DT-Prelim Calcs'!$C$18*3.39*'DEPRECATED - DT-Prelim Calcs'!$C$20</f>
        <v>25.773080821789936</v>
      </c>
      <c r="LS112" s="46">
        <f t="shared" si="180"/>
        <v>0</v>
      </c>
      <c r="LT112" s="57">
        <f>LR111*'DEPRECATED - DT-Prelim Calcs'!$C$11+LT111</f>
        <v>-339.91550694658793</v>
      </c>
      <c r="LU112" s="57">
        <f>LU111+0.5*LR112*'DEPRECATED - DT-Prelim Calcs'!$C$11^2+LT112*'DEPRECATED - DT-Prelim Calcs'!$C$11</f>
        <v>-195416.27030087242</v>
      </c>
      <c r="LV112" s="57">
        <f>MIN('Drive Train'!$F$35-LP111*'DEPRECATED - DT-Prelim Calcs'!$C$21*'Drive Train'!$F$39,LV111+LP$2)</f>
        <v>8.32</v>
      </c>
      <c r="LW112" s="57">
        <f>'Drive Train'!$F$35-LP112*'DEPRECATED - DT-Prelim Calcs'!$C$21*'Drive Train'!$F$39</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Train'!$AA$49 + V112*(1-'Drive Train'!$AA$49))</f>
        <v>0</v>
      </c>
      <c r="W113" s="57">
        <f t="shared" si="182"/>
        <v>0</v>
      </c>
      <c r="X113" s="2">
        <f>MAX(MIN(IF(AND(AI112=1,AG113&lt;0),-1,1)*(W113-$C$9)/($C$8-$C$9)*$C$7-$C$29*AE113/T$2 -  AI112*$C$29/2,X$2),MAX(X$4:X112)*-1)</f>
        <v>-0.2458281045106315</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Train'!$F$39,AG112+W$2)-$C$3,IF(AE112-1&lt;=0,0,IF($C$32=Motors!$C$29,MAX(ABS(AG111)*-1,AG112-W$2),MAX(0,MAX(AG$4:AG112)*-1,AG112-W$2))))</f>
        <v>0</v>
      </c>
      <c r="AH113" s="57">
        <f>'Drive Train'!$F$35-ABS(W113)*'DEPRECATED - DT-Prelim Calcs'!$C$21*'Drive Train'!$F$39</f>
        <v>12.4</v>
      </c>
      <c r="AI113" s="1">
        <f>IF(AJ113&gt;='Drive Train'!$F$29,1,0)</f>
        <v>1</v>
      </c>
      <c r="AJ113" s="57">
        <f>AJ112+0.5*Y113*'DEPRECATED - DT-Prelim Calcs'!$C$11^2+AE113*'DEPRECATED - DT-Prelim Calcs'!$C$11</f>
        <v>784.33981740885292</v>
      </c>
      <c r="AK113" s="57">
        <f t="shared" si="181"/>
        <v>0</v>
      </c>
      <c r="AL113" s="63">
        <f>AL112+'DEPRECATED - DT-Prelim Calcs'!$C$11</f>
        <v>436</v>
      </c>
      <c r="AM113" s="2">
        <f>AW113/'Drive Train'!$F$35</f>
        <v>0.88882649237706934</v>
      </c>
      <c r="AN113" s="46">
        <f>AU113*12*60/(PI() * 'Drive Train'!$F$15)/AM$2*AM113</f>
        <v>4007.4131716819443</v>
      </c>
      <c r="AO113" s="2">
        <f>('DEPRECATED - DT-Prelim Calcs'!$C$6*AM113-AN113)/('DEPRECATED - DT-Prelim Calcs'!$C$6*AM113)*'DEPRECATED - DT-Prelim Calcs'!$C$7*AM113</f>
        <v>0.33008953072752018</v>
      </c>
      <c r="AP113" s="57">
        <f>AO113/'DEPRECATED - DT-Prelim Calcs'!$C$7*('DEPRECATED - DT-Prelim Calcs'!$C$8-'DEPRECATED - DT-Prelim Calcs'!$C$9)+'DEPRECATED - DT-Prelim Calcs'!$C$9</f>
        <v>20.272816096406988</v>
      </c>
      <c r="AQ113" s="57">
        <f t="shared" si="105"/>
        <v>20.272816096406988</v>
      </c>
      <c r="AR113" s="2">
        <f t="shared" si="125"/>
        <v>4.4217962624770735E-12</v>
      </c>
      <c r="AS113" s="57">
        <f>AR113*'DEPRECATED - DT-Prelim Calcs'!$C$21/AM$2/'DEPRECATED - DT-Prelim Calcs'!$C$19/'DEPRECATED - DT-Prelim Calcs'!$C$18*3.39*'DEPRECATED - DT-Prelim Calcs'!$C$20</f>
        <v>3.2044468321506248E-11</v>
      </c>
      <c r="AT113" s="46">
        <f t="shared" si="126"/>
        <v>0</v>
      </c>
      <c r="AU113" s="57">
        <f>AS112*'DEPRECATED - DT-Prelim Calcs'!$C$11+AU112</f>
        <v>39.345448708771606</v>
      </c>
      <c r="AV113" s="57">
        <f>AV112+0.5*AS113*'DEPRECATED - DT-Prelim Calcs'!$C$11^2+AU113*'DEPRECATED - DT-Prelim Calcs'!$C$11</f>
        <v>17111.816461271257</v>
      </c>
      <c r="AW113" s="57">
        <f>MIN('Drive Train'!$F$35-AQ112*'DEPRECATED - DT-Prelim Calcs'!$C$21*'Drive Train'!$F$39,AW112+AQ$2)</f>
        <v>11.021448505475661</v>
      </c>
      <c r="AX113" s="57">
        <f>'Drive Train'!$F$35-AQ113*'DEPRECATED - DT-Prelim Calcs'!$C$21*'Drive Train'!$F$39</f>
        <v>11.021448505444326</v>
      </c>
      <c r="AY113" s="1">
        <f>IF(AV113&gt;='Drive Train'!$F$29,1,0)</f>
        <v>1</v>
      </c>
      <c r="AZ113" s="57">
        <f t="shared" si="127"/>
        <v>22.525351218229982</v>
      </c>
      <c r="BA113" s="63">
        <f>BA112+'DEPRECATED - DT-Prelim Calcs'!$C$11</f>
        <v>436</v>
      </c>
      <c r="BB113" s="2">
        <f>BL113/'Drive Train'!$F$35</f>
        <v>1.315024972646925</v>
      </c>
      <c r="BC113" s="46">
        <f>BJ113*12*60/(PI() * 'Drive Train'!$F$15)/BB$2*BB113</f>
        <v>-3540.8438977467135</v>
      </c>
      <c r="BD113" s="2">
        <f>('DEPRECATED - DT-Prelim Calcs'!$C$6*BB113-BC113)/('DEPRECATED - DT-Prelim Calcs'!$C$6*BB113)*'DEPRECATED - DT-Prelim Calcs'!$C$7*BB113</f>
        <v>4.7702296575443013</v>
      </c>
      <c r="BE113" s="57">
        <f>BD113/'DEPRECATED - DT-Prelim Calcs'!$C$7*('DEPRECATED - DT-Prelim Calcs'!$C$8-'DEPRECATED - DT-Prelim Calcs'!$C$9)+'DEPRECATED - DT-Prelim Calcs'!$C$9</f>
        <v>256.65040044105137</v>
      </c>
      <c r="BF113" s="57">
        <f t="shared" si="106"/>
        <v>93</v>
      </c>
      <c r="BG113" s="2">
        <f t="shared" si="128"/>
        <v>1.8933363324154457</v>
      </c>
      <c r="BH113" s="57">
        <f>BG113*'DEPRECATED - DT-Prelim Calcs'!$C$21/BB$2/'DEPRECATED - DT-Prelim Calcs'!$C$19/'DEPRECATED - DT-Prelim Calcs'!$C$18*3.39*'DEPRECATED - DT-Prelim Calcs'!$C$20</f>
        <v>19.819055495402448</v>
      </c>
      <c r="BI113" s="46">
        <f t="shared" si="129"/>
        <v>0</v>
      </c>
      <c r="BJ113" s="57">
        <f>BH112*'DEPRECATED - DT-Prelim Calcs'!$C$11+BJ112</f>
        <v>-16.267443596496292</v>
      </c>
      <c r="BK113" s="57">
        <f>BK112+0.5*BH113*'DEPRECATED - DT-Prelim Calcs'!$C$11^2+BJ113*'DEPRECATED - DT-Prelim Calcs'!$C$11</f>
        <v>10221.237046910848</v>
      </c>
      <c r="BL113" s="57">
        <f>MIN('Drive Train'!$F$35-BF112*'DEPRECATED - DT-Prelim Calcs'!$C$21*'Drive Train'!$F$39,BL112+BF$2)</f>
        <v>16.306309660821871</v>
      </c>
      <c r="BM113" s="57">
        <f>'Drive Train'!$F$35-BF113*'DEPRECATED - DT-Prelim Calcs'!$C$21*'Drive Train'!$F$39</f>
        <v>6.0759999999999996</v>
      </c>
      <c r="BN113" s="1">
        <f>IF(BK113&gt;='Drive Train'!$F$29,1,0)</f>
        <v>1</v>
      </c>
      <c r="BO113" s="57">
        <f t="shared" si="130"/>
        <v>103.33333333333333</v>
      </c>
      <c r="BP113" s="63">
        <f>BP112+'DEPRECATED - DT-Prelim Calcs'!$C$11</f>
        <v>436</v>
      </c>
      <c r="BQ113" s="2">
        <f>CA113/'Drive Train'!$F$35</f>
        <v>1.2779517915741569</v>
      </c>
      <c r="BR113" s="46">
        <f>BY113*12*60/(PI() * 'Drive Train'!$F$15)/BQ$2*BQ113</f>
        <v>-13521.673175732882</v>
      </c>
      <c r="BS113" s="2">
        <f>('DEPRECATED - DT-Prelim Calcs'!$C$6*BQ113-BR113)/('DEPRECATED - DT-Prelim Calcs'!$C$6*BQ113)*'DEPRECATED - DT-Prelim Calcs'!$C$7*BQ113</f>
        <v>9.193791088522282</v>
      </c>
      <c r="BT113" s="57">
        <f>BS113/'DEPRECATED - DT-Prelim Calcs'!$C$7*('DEPRECATED - DT-Prelim Calcs'!$C$8-'DEPRECATED - DT-Prelim Calcs'!$C$9)+'DEPRECATED - DT-Prelim Calcs'!$C$9</f>
        <v>492.14539280390403</v>
      </c>
      <c r="BU113" s="57">
        <f t="shared" si="107"/>
        <v>93</v>
      </c>
      <c r="BV113" s="2">
        <f t="shared" si="131"/>
        <v>1.8828060353728675</v>
      </c>
      <c r="BW113" s="57">
        <f>BV113*'DEPRECATED - DT-Prelim Calcs'!$C$21/BQ$2/'DEPRECATED - DT-Prelim Calcs'!$C$19/'DEPRECATED - DT-Prelim Calcs'!$C$18*3.39*'DEPRECATED - DT-Prelim Calcs'!$C$20</f>
        <v>25.773080821789936</v>
      </c>
      <c r="BX113" s="46">
        <f t="shared" si="132"/>
        <v>0</v>
      </c>
      <c r="BY113" s="57">
        <f>BW112*'DEPRECATED - DT-Prelim Calcs'!$C$11+BY112</f>
        <v>-48.882895584769869</v>
      </c>
      <c r="BZ113" s="57">
        <f>BZ112+0.5*BW113*'DEPRECATED - DT-Prelim Calcs'!$C$11^2+BY113*'DEPRECATED - DT-Prelim Calcs'!$C$11</f>
        <v>-8106.8028176309217</v>
      </c>
      <c r="CA113" s="57">
        <f>MIN('Drive Train'!$F$35-BU112*'DEPRECATED - DT-Prelim Calcs'!$C$21*'Drive Train'!$F$39,CA112+BU$2)</f>
        <v>15.846602215519546</v>
      </c>
      <c r="CB113" s="57">
        <f>'Drive Train'!$F$35-BU113*'DEPRECATED - DT-Prelim Calcs'!$C$21*'Drive Train'!$F$39</f>
        <v>6.0759999999999996</v>
      </c>
      <c r="CC113" s="1">
        <f>IF(BZ113&gt;='Drive Train'!$F$29,1,0)</f>
        <v>0</v>
      </c>
      <c r="CD113" s="57">
        <f t="shared" si="133"/>
        <v>103.33333333333333</v>
      </c>
      <c r="CE113" s="63">
        <f>CE112+'DEPRECATED - DT-Prelim Calcs'!$C$11</f>
        <v>436</v>
      </c>
      <c r="CF113" s="2">
        <f>CP113/'Drive Train'!$F$35</f>
        <v>1.1678608694509944</v>
      </c>
      <c r="CG113" s="46">
        <f>CN113*12*60/(PI() * 'Drive Train'!$F$15)/CF$2*CF113</f>
        <v>-16301.156678248728</v>
      </c>
      <c r="CH113" s="2">
        <f>('DEPRECATED - DT-Prelim Calcs'!$C$6*CF113-CG113)/('DEPRECATED - DT-Prelim Calcs'!$C$6*CF113)*'DEPRECATED - DT-Prelim Calcs'!$C$7*CF113</f>
        <v>10.185236551770785</v>
      </c>
      <c r="CI113" s="57">
        <f>CH113/'DEPRECATED - DT-Prelim Calcs'!$C$7*('DEPRECATED - DT-Prelim Calcs'!$C$8-'DEPRECATED - DT-Prelim Calcs'!$C$9)+'DEPRECATED - DT-Prelim Calcs'!$C$9</f>
        <v>544.92649360671862</v>
      </c>
      <c r="CJ113" s="57">
        <f t="shared" si="108"/>
        <v>93</v>
      </c>
      <c r="CK113" s="2">
        <f t="shared" si="134"/>
        <v>1.5241763143494644</v>
      </c>
      <c r="CL113" s="57">
        <f>CK113*'DEPRECATED - DT-Prelim Calcs'!$C$21/CF$2/'DEPRECATED - DT-Prelim Calcs'!$C$19/'DEPRECATED - DT-Prelim Calcs'!$C$18*3.39*'DEPRECATED - DT-Prelim Calcs'!$C$20</f>
        <v>25.773080821789936</v>
      </c>
      <c r="CM113" s="46">
        <f t="shared" si="135"/>
        <v>0</v>
      </c>
      <c r="CN113" s="57">
        <f>CL112*'DEPRECATED - DT-Prelim Calcs'!$C$11+CN112</f>
        <v>-52.20329322263639</v>
      </c>
      <c r="CO113" s="57">
        <f>CO112+0.5*CL113*'DEPRECATED - DT-Prelim Calcs'!$C$11^2+CN113*'DEPRECATED - DT-Prelim Calcs'!$C$11</f>
        <v>-30413.777440964815</v>
      </c>
      <c r="CP113" s="57">
        <f>MIN('Drive Train'!$F$35-CJ112*'DEPRECATED - DT-Prelim Calcs'!$C$21*'Drive Train'!$F$39,CP112+CJ$2)</f>
        <v>14.481474781192333</v>
      </c>
      <c r="CQ113" s="57">
        <f>'Drive Train'!$F$35-CJ113*'DEPRECATED - DT-Prelim Calcs'!$C$21*'Drive Train'!$F$39</f>
        <v>6.0759999999999996</v>
      </c>
      <c r="CR113" s="1">
        <f>IF(CO113&gt;='Drive Train'!$F$29,1,0)</f>
        <v>0</v>
      </c>
      <c r="CS113" s="57">
        <f t="shared" si="136"/>
        <v>103.33333333333333</v>
      </c>
      <c r="CT113" s="63">
        <f>CT112+'DEPRECATED - DT-Prelim Calcs'!$C$11</f>
        <v>436</v>
      </c>
      <c r="CU113" s="2">
        <f>DE113/'Drive Train'!$F$35</f>
        <v>0.48999999999999994</v>
      </c>
      <c r="CV113" s="46">
        <f>DC113*12*60/(PI() * 'Drive Train'!$F$15)/CU$2*CU113</f>
        <v>11997.854504670411</v>
      </c>
      <c r="CW113" s="2">
        <f>('DEPRECATED - DT-Prelim Calcs'!$C$6*CU113-CV113)/('DEPRECATED - DT-Prelim Calcs'!$C$6*CU113)*'DEPRECATED - DT-Prelim Calcs'!$C$7*CU113</f>
        <v>-4.2440210799729252</v>
      </c>
      <c r="CX113" s="57">
        <f>CW113/'DEPRECATED - DT-Prelim Calcs'!$C$7*('DEPRECATED - DT-Prelim Calcs'!$C$8-'DEPRECATED - DT-Prelim Calcs'!$C$9)+'DEPRECATED - DT-Prelim Calcs'!$C$9</f>
        <v>-223.23688985913958</v>
      </c>
      <c r="CY113" s="57">
        <f t="shared" si="109"/>
        <v>-223.23688985913958</v>
      </c>
      <c r="CZ113" s="2">
        <f t="shared" si="137"/>
        <v>-6.0366571498805897</v>
      </c>
      <c r="DA113" s="57">
        <f>CZ113*'DEPRECATED - DT-Prelim Calcs'!$C$21/CU$2/'DEPRECATED - DT-Prelim Calcs'!$C$19/'DEPRECATED - DT-Prelim Calcs'!$C$18*3.39*'DEPRECATED - DT-Prelim Calcs'!$C$20</f>
        <v>-121.52016543886619</v>
      </c>
      <c r="DB113" s="46">
        <f t="shared" si="138"/>
        <v>1</v>
      </c>
      <c r="DC113" s="57">
        <f>DA112*'DEPRECATED - DT-Prelim Calcs'!$C$11+DC112</f>
        <v>76.923207287166889</v>
      </c>
      <c r="DD113" s="57">
        <f>DD112+0.5*DA113*'DEPRECATED - DT-Prelim Calcs'!$C$11^2+DC113*'DEPRECATED - DT-Prelim Calcs'!$C$11</f>
        <v>-57955.525664765897</v>
      </c>
      <c r="DE113" s="57">
        <f>MIN('Drive Train'!$F$35-CY112*'DEPRECATED - DT-Prelim Calcs'!$C$21*'Drive Train'!$F$39,DE112+CY$2)</f>
        <v>6.0759999999999996</v>
      </c>
      <c r="DF113" s="57">
        <f>'Drive Train'!$F$35-CY113*'DEPRECATED - DT-Prelim Calcs'!$C$21*'Drive Train'!$F$39</f>
        <v>27.580108510421493</v>
      </c>
      <c r="DG113" s="1">
        <f>IF(DD113&gt;='Drive Train'!$F$29,1,0)</f>
        <v>0</v>
      </c>
      <c r="DH113" s="57">
        <f t="shared" si="139"/>
        <v>-248.04098873237729</v>
      </c>
      <c r="DI113" s="63">
        <f>DI112+'DEPRECATED - DT-Prelim Calcs'!$C$11</f>
        <v>436</v>
      </c>
      <c r="DJ113" s="2">
        <f>DT113/'Drive Train'!$F$35</f>
        <v>2.1935512848290939</v>
      </c>
      <c r="DK113" s="46">
        <f>DR113*12*60/(PI() * 'Drive Train'!$F$15)/DJ$2*DJ113</f>
        <v>-393452.76573265804</v>
      </c>
      <c r="DL113" s="2">
        <f>('DEPRECATED - DT-Prelim Calcs'!$C$6*DJ113-DK113)/('DEPRECATED - DT-Prelim Calcs'!$C$6*DJ113)*'DEPRECATED - DT-Prelim Calcs'!$C$7*DJ113</f>
        <v>183.18911627293076</v>
      </c>
      <c r="DM113" s="57">
        <f>DL113/'DEPRECATED - DT-Prelim Calcs'!$C$7*('DEPRECATED - DT-Prelim Calcs'!$C$8-'DEPRECATED - DT-Prelim Calcs'!$C$9)+'DEPRECATED - DT-Prelim Calcs'!$C$9</f>
        <v>9755.0500488867292</v>
      </c>
      <c r="DN113" s="57">
        <f t="shared" si="110"/>
        <v>93</v>
      </c>
      <c r="DO113" s="2">
        <f t="shared" si="140"/>
        <v>1.1037138828047846</v>
      </c>
      <c r="DP113" s="57">
        <f>DO113*'DEPRECATED - DT-Prelim Calcs'!$C$21/DJ$2/'DEPRECATED - DT-Prelim Calcs'!$C$19/'DEPRECATED - DT-Prelim Calcs'!$C$18*3.39*'DEPRECATED - DT-Prelim Calcs'!$C$20</f>
        <v>25.773080821789936</v>
      </c>
      <c r="DQ113" s="46">
        <f t="shared" si="141"/>
        <v>0</v>
      </c>
      <c r="DR113" s="57">
        <f>DP112*'DEPRECATED - DT-Prelim Calcs'!$C$11+DR112</f>
        <v>-485.77671463036984</v>
      </c>
      <c r="DS113" s="57">
        <f>DS112+0.5*DP113*'DEPRECATED - DT-Prelim Calcs'!$C$11^2+DR113*'DEPRECATED - DT-Prelim Calcs'!$C$11</f>
        <v>-124831.29225326331</v>
      </c>
      <c r="DT113" s="57">
        <f>MIN('Drive Train'!$F$35-DN112*'DEPRECATED - DT-Prelim Calcs'!$C$21*'Drive Train'!$F$39,DT112+DN$2)</f>
        <v>27.200035931880763</v>
      </c>
      <c r="DU113" s="57">
        <f>'Drive Train'!$F$35-DN113*'DEPRECATED - DT-Prelim Calcs'!$C$21*'Drive Train'!$F$39</f>
        <v>6.0759999999999996</v>
      </c>
      <c r="DV113" s="1">
        <f>IF(DS113&gt;='Drive Train'!$F$29,1,0)</f>
        <v>0</v>
      </c>
      <c r="DW113" s="57">
        <f t="shared" si="142"/>
        <v>103.33333333333333</v>
      </c>
      <c r="DX113" s="63">
        <f>DX112+'DEPRECATED - DT-Prelim Calcs'!$C$11</f>
        <v>436</v>
      </c>
      <c r="DY113" s="2">
        <f>EI113/'Drive Train'!$F$35</f>
        <v>0.48999999999999994</v>
      </c>
      <c r="DZ113" s="46">
        <f>EG113*12*60/(PI() * 'Drive Train'!$F$15)/DY$2*DY113</f>
        <v>-111242.44263537678</v>
      </c>
      <c r="EA113" s="2">
        <f>('DEPRECATED - DT-Prelim Calcs'!$C$6*DY113-DZ113)/('DEPRECATED - DT-Prelim Calcs'!$C$6*DY113)*'DEPRECATED - DT-Prelim Calcs'!$C$7*DY113</f>
        <v>51.480015713181615</v>
      </c>
      <c r="EB113" s="57">
        <f>EA113/'DEPRECATED - DT-Prelim Calcs'!$C$7*('DEPRECATED - DT-Prelim Calcs'!$C$8-'DEPRECATED - DT-Prelim Calcs'!$C$9)+'DEPRECATED - DT-Prelim Calcs'!$C$9</f>
        <v>2743.3166041498762</v>
      </c>
      <c r="EC113" s="57">
        <f t="shared" si="111"/>
        <v>93</v>
      </c>
      <c r="ED113" s="2">
        <f t="shared" si="143"/>
        <v>0.96993038185874991</v>
      </c>
      <c r="EE113" s="57">
        <f>ED113*'DEPRECATED - DT-Prelim Calcs'!$C$21/DY$2/'DEPRECATED - DT-Prelim Calcs'!$C$19/'DEPRECATED - DT-Prelim Calcs'!$C$18*3.39*'DEPRECATED - DT-Prelim Calcs'!$C$20</f>
        <v>25.773080821789936</v>
      </c>
      <c r="EF113" s="46">
        <f t="shared" si="144"/>
        <v>0</v>
      </c>
      <c r="EG113" s="57">
        <f>EE112*'DEPRECATED - DT-Prelim Calcs'!$C$11+EG112</f>
        <v>-540.31917215628289</v>
      </c>
      <c r="EH113" s="57">
        <f>EH112+0.5*EE113*'DEPRECATED - DT-Prelim Calcs'!$C$11^2+EG113*'DEPRECATED - DT-Prelim Calcs'!$C$11</f>
        <v>-202262.83619689549</v>
      </c>
      <c r="EI113" s="57">
        <f>MIN('Drive Train'!$F$35-EC112*'DEPRECATED - DT-Prelim Calcs'!$C$21*'Drive Train'!$F$39,EI112+EC$2)</f>
        <v>6.0759999999999996</v>
      </c>
      <c r="EJ113" s="57">
        <f>'Drive Train'!$F$35-EC113*'DEPRECATED - DT-Prelim Calcs'!$C$21*'Drive Train'!$F$39</f>
        <v>6.0759999999999996</v>
      </c>
      <c r="EK113" s="1">
        <f>IF(EH113&gt;='Drive Train'!$F$29,1,0)</f>
        <v>0</v>
      </c>
      <c r="EL113" s="57">
        <f t="shared" si="145"/>
        <v>103.33333333333333</v>
      </c>
      <c r="EM113" s="63">
        <f>EM112+'DEPRECATED - DT-Prelim Calcs'!$C$11</f>
        <v>436</v>
      </c>
      <c r="EN113" s="2">
        <f>EX113/'Drive Train'!$F$35</f>
        <v>0.48999999999999994</v>
      </c>
      <c r="EO113" s="46">
        <f>EV113*12*60/(PI() * 'Drive Train'!$F$15)/EN$2*EN113</f>
        <v>-202737.49152139004</v>
      </c>
      <c r="EP113" s="2">
        <f>('DEPRECATED - DT-Prelim Calcs'!$C$6*EN113-EO113)/('DEPRECATED - DT-Prelim Calcs'!$C$6*EN113)*'DEPRECATED - DT-Prelim Calcs'!$C$7*EN113</f>
        <v>92.850197292035659</v>
      </c>
      <c r="EQ113" s="57">
        <f>EP113/'DEPRECATED - DT-Prelim Calcs'!$C$7*('DEPRECATED - DT-Prelim Calcs'!$C$8-'DEPRECATED - DT-Prelim Calcs'!$C$9)+'DEPRECATED - DT-Prelim Calcs'!$C$9</f>
        <v>4945.7208765843052</v>
      </c>
      <c r="ER113" s="57">
        <f t="shared" si="112"/>
        <v>93</v>
      </c>
      <c r="ES113" s="2">
        <f t="shared" si="146"/>
        <v>0.86507304327942547</v>
      </c>
      <c r="ET113" s="57">
        <f>ES113*'DEPRECATED - DT-Prelim Calcs'!$C$21/EN$2/'DEPRECATED - DT-Prelim Calcs'!$C$19/'DEPRECATED - DT-Prelim Calcs'!$C$18*3.39*'DEPRECATED - DT-Prelim Calcs'!$C$20</f>
        <v>25.773080821789936</v>
      </c>
      <c r="EU113" s="46">
        <f t="shared" si="147"/>
        <v>0</v>
      </c>
      <c r="EV113" s="57">
        <f>ET112*'DEPRECATED - DT-Prelim Calcs'!$C$11+EV112</f>
        <v>-878.26615274520395</v>
      </c>
      <c r="EW113" s="57">
        <f>EW112+0.5*ET113*'DEPRECATED - DT-Prelim Calcs'!$C$11^2+EV113*'DEPRECATED - DT-Prelim Calcs'!$C$11</f>
        <v>-219265.79666200143</v>
      </c>
      <c r="EX113" s="57">
        <f>MIN('Drive Train'!$F$35-ER112*'DEPRECATED - DT-Prelim Calcs'!$C$21*'Drive Train'!$F$39,EX112+ER$2)</f>
        <v>6.0759999999999996</v>
      </c>
      <c r="EY113" s="57">
        <f>'Drive Train'!$F$35-ER113*'DEPRECATED - DT-Prelim Calcs'!$C$21*'Drive Train'!$F$39</f>
        <v>6.0759999999999996</v>
      </c>
      <c r="EZ113" s="1">
        <f>IF(EW113&gt;='Drive Train'!$F$29,1,0)</f>
        <v>0</v>
      </c>
      <c r="FA113" s="57">
        <f t="shared" si="148"/>
        <v>103.33333333333333</v>
      </c>
      <c r="FB113" s="63">
        <f>FB112+'DEPRECATED - DT-Prelim Calcs'!$C$11</f>
        <v>436</v>
      </c>
      <c r="FC113" s="2">
        <f>FM113/'Drive Train'!$F$35</f>
        <v>0.48999999999999994</v>
      </c>
      <c r="FD113" s="46">
        <f>FK113*12*60/(PI() * 'Drive Train'!$F$15)/FC$2*FC113</f>
        <v>-322234.57617047889</v>
      </c>
      <c r="FE113" s="2">
        <f>('DEPRECATED - DT-Prelim Calcs'!$C$6*FC113-FD113)/('DEPRECATED - DT-Prelim Calcs'!$C$6*FC113)*'DEPRECATED - DT-Prelim Calcs'!$C$7*FC113</f>
        <v>146.88171211460676</v>
      </c>
      <c r="FF113" s="57">
        <f>FE113/'DEPRECATED - DT-Prelim Calcs'!$C$7*('DEPRECATED - DT-Prelim Calcs'!$C$8-'DEPRECATED - DT-Prelim Calcs'!$C$9)+'DEPRECATED - DT-Prelim Calcs'!$C$9</f>
        <v>7822.1704001261605</v>
      </c>
      <c r="FG113" s="57">
        <f t="shared" si="113"/>
        <v>93</v>
      </c>
      <c r="FH113" s="2">
        <f t="shared" si="149"/>
        <v>0.78067567320338405</v>
      </c>
      <c r="FI113" s="57">
        <f>FH113*'DEPRECATED - DT-Prelim Calcs'!$C$21/FC$2/'DEPRECATED - DT-Prelim Calcs'!$C$19/'DEPRECATED - DT-Prelim Calcs'!$C$18*3.39*'DEPRECATED - DT-Prelim Calcs'!$C$20</f>
        <v>25.773080821789936</v>
      </c>
      <c r="FJ113" s="46">
        <f t="shared" si="150"/>
        <v>0</v>
      </c>
      <c r="FK113" s="57">
        <f>FI112*'DEPRECATED - DT-Prelim Calcs'!$C$11+FK112</f>
        <v>-1259.7433763436998</v>
      </c>
      <c r="FL113" s="57">
        <f>FL112+0.5*FI113*'DEPRECATED - DT-Prelim Calcs'!$C$11^2+FK113*'DEPRECATED - DT-Prelim Calcs'!$C$11</f>
        <v>-287919.36062190955</v>
      </c>
      <c r="FM113" s="57">
        <f>MIN('Drive Train'!$F$35-FG112*'DEPRECATED - DT-Prelim Calcs'!$C$21*'Drive Train'!$F$39,FM112+FG$2)</f>
        <v>6.0759999999999996</v>
      </c>
      <c r="FN113" s="57">
        <f>'Drive Train'!$F$35-FG113*'DEPRECATED - DT-Prelim Calcs'!$C$21*'Drive Train'!$F$39</f>
        <v>6.0759999999999996</v>
      </c>
      <c r="FO113" s="1">
        <f>IF(FL113&gt;='Drive Train'!$F$29,1,0)</f>
        <v>0</v>
      </c>
      <c r="FP113" s="57">
        <f t="shared" si="151"/>
        <v>103.33333333333333</v>
      </c>
      <c r="FQ113" s="63">
        <f>FQ112+'DEPRECATED - DT-Prelim Calcs'!$C$11</f>
        <v>436</v>
      </c>
      <c r="FR113" s="2">
        <f>GB113/'Drive Train'!$F$35</f>
        <v>0.48999999999999994</v>
      </c>
      <c r="FS113" s="46">
        <f>FZ113*12*60/(PI() * 'Drive Train'!$F$15)/FR$2*FR113</f>
        <v>-149524.82184401216</v>
      </c>
      <c r="FT113" s="2">
        <f>('DEPRECATED - DT-Prelim Calcs'!$C$6*FR113-FS113)/('DEPRECATED - DT-Prelim Calcs'!$C$6*FR113)*'DEPRECATED - DT-Prelim Calcs'!$C$7*FR113</f>
        <v>68.789684360988616</v>
      </c>
      <c r="FU113" s="57">
        <f>FT113/'DEPRECATED - DT-Prelim Calcs'!$C$7*('DEPRECATED - DT-Prelim Calcs'!$C$8-'DEPRECATED - DT-Prelim Calcs'!$C$9)+'DEPRECATED - DT-Prelim Calcs'!$C$9</f>
        <v>3664.8230305040829</v>
      </c>
      <c r="FV113" s="57">
        <f t="shared" si="114"/>
        <v>93</v>
      </c>
      <c r="FW113" s="2">
        <f t="shared" si="152"/>
        <v>0.7112822800297498</v>
      </c>
      <c r="FX113" s="57">
        <f>FW113*'DEPRECATED - DT-Prelim Calcs'!$C$21/FR$2/'DEPRECATED - DT-Prelim Calcs'!$C$19/'DEPRECATED - DT-Prelim Calcs'!$C$18*3.39*'DEPRECATED - DT-Prelim Calcs'!$C$20</f>
        <v>25.773080821789936</v>
      </c>
      <c r="FY113" s="46">
        <f t="shared" si="153"/>
        <v>0</v>
      </c>
      <c r="FZ113" s="57">
        <f>FX112*'DEPRECATED - DT-Prelim Calcs'!$C$11+FZ112</f>
        <v>-532.59192951754108</v>
      </c>
      <c r="GA113" s="57">
        <f>GA112+0.5*FX113*'DEPRECATED - DT-Prelim Calcs'!$C$11^2+FZ113*'DEPRECATED - DT-Prelim Calcs'!$C$11</f>
        <v>-315129.76795492525</v>
      </c>
      <c r="GB113" s="57">
        <f>MIN('Drive Train'!$F$35-FV112*'DEPRECATED - DT-Prelim Calcs'!$C$21*'Drive Train'!$F$39,GB112+FV$2)</f>
        <v>6.0759999999999996</v>
      </c>
      <c r="GC113" s="57">
        <f>'Drive Train'!$F$35-FV113*'DEPRECATED - DT-Prelim Calcs'!$C$21*'Drive Train'!$F$39</f>
        <v>6.0759999999999996</v>
      </c>
      <c r="GD113" s="1">
        <f>IF(GA113&gt;='Drive Train'!$F$29,1,0)</f>
        <v>0</v>
      </c>
      <c r="GE113" s="57">
        <f t="shared" si="154"/>
        <v>103.33333333333333</v>
      </c>
      <c r="GF113" s="63">
        <f>GF112+'DEPRECATED - DT-Prelim Calcs'!$C$11</f>
        <v>436</v>
      </c>
      <c r="GG113" s="2">
        <f>GQ113/'Drive Train'!$F$35</f>
        <v>0.83548387096774201</v>
      </c>
      <c r="GH113" s="46">
        <f>GO113*12*60/(PI() * 'Drive Train'!$F$15)/GG$2*GG113</f>
        <v>-26967.804178297993</v>
      </c>
      <c r="GI113" s="2">
        <f>('DEPRECATED - DT-Prelim Calcs'!$C$6*GG113-GH113)/('DEPRECATED - DT-Prelim Calcs'!$C$6*GG113)*'DEPRECATED - DT-Prelim Calcs'!$C$7*GG113</f>
        <v>14.207213703084447</v>
      </c>
      <c r="GJ113" s="57">
        <f>GI113/'DEPRECATED - DT-Prelim Calcs'!$C$7*('DEPRECATED - DT-Prelim Calcs'!$C$8-'DEPRECATED - DT-Prelim Calcs'!$C$9)+'DEPRECATED - DT-Prelim Calcs'!$C$9</f>
        <v>759.04253863308486</v>
      </c>
      <c r="GK113" s="57">
        <f t="shared" si="155"/>
        <v>29.999999999999982</v>
      </c>
      <c r="GL113" s="2">
        <f t="shared" si="156"/>
        <v>0.99579519204165001</v>
      </c>
      <c r="GM113" s="57">
        <f>GL113*'DEPRECATED - DT-Prelim Calcs'!$C$21/GG$2/'DEPRECATED - DT-Prelim Calcs'!$C$19/'DEPRECATED - DT-Prelim Calcs'!$C$18*3.39*'DEPRECATED - DT-Prelim Calcs'!$C$20</f>
        <v>25.773080821789936</v>
      </c>
      <c r="GN113" s="46">
        <f t="shared" si="157"/>
        <v>0</v>
      </c>
      <c r="GO113" s="57">
        <f>GM112*'DEPRECATED - DT-Prelim Calcs'!$C$11+GO112</f>
        <v>-78.870195801491363</v>
      </c>
      <c r="GP113" s="57">
        <f>GP112+0.5*GM113*'DEPRECATED - DT-Prelim Calcs'!$C$11^2+GO113*'DEPRECATED - DT-Prelim Calcs'!$C$11</f>
        <v>-150304.41038631121</v>
      </c>
      <c r="GQ113" s="57">
        <f>MIN('Drive Train'!$F$35-GK112*'DEPRECATED - DT-Prelim Calcs'!$C$21*'Drive Train'!$F$39,GQ112+GK$2)</f>
        <v>10.360000000000001</v>
      </c>
      <c r="GR113" s="57">
        <f>'Drive Train'!$F$35-GK113*'DEPRECATED - DT-Prelim Calcs'!$C$21*'Drive Train'!$F$39</f>
        <v>10.360000000000001</v>
      </c>
      <c r="GS113" s="1">
        <f>IF(GP113&gt;='Drive Train'!$F$29,1,0)</f>
        <v>0</v>
      </c>
      <c r="GT113" s="57">
        <f t="shared" si="158"/>
        <v>33.333333333333314</v>
      </c>
      <c r="GU113" s="63">
        <f>GU112+'DEPRECATED - DT-Prelim Calcs'!$C$11</f>
        <v>436</v>
      </c>
      <c r="GV113" s="2">
        <f>HF113/'Drive Train'!$F$35</f>
        <v>1.4739996531578268</v>
      </c>
      <c r="GW113" s="46">
        <f>HD113*12*60/(PI() * 'Drive Train'!$F$15)/GV$2*GV113</f>
        <v>-135118.38053706186</v>
      </c>
      <c r="GX113" s="2">
        <f>('DEPRECATED - DT-Prelim Calcs'!$C$6*GV113-GW113)/('DEPRECATED - DT-Prelim Calcs'!$C$6*GV113)*'DEPRECATED - DT-Prelim Calcs'!$C$7*GV113</f>
        <v>64.647141620830652</v>
      </c>
      <c r="GY113" s="57">
        <f>GX113/'DEPRECATED - DT-Prelim Calcs'!$C$7*('DEPRECATED - DT-Prelim Calcs'!$C$8-'DEPRECATED - DT-Prelim Calcs'!$C$9)+'DEPRECATED - DT-Prelim Calcs'!$C$9</f>
        <v>3444.2884937562544</v>
      </c>
      <c r="GZ113" s="57">
        <f t="shared" si="115"/>
        <v>33.333333333333314</v>
      </c>
      <c r="HA113" s="2">
        <f t="shared" si="159"/>
        <v>0.99579519204165001</v>
      </c>
      <c r="HB113" s="57">
        <f>HA113*'DEPRECATED - DT-Prelim Calcs'!$C$21/GV$2/'DEPRECATED - DT-Prelim Calcs'!$C$19/'DEPRECATED - DT-Prelim Calcs'!$C$18*3.39*'DEPRECATED - DT-Prelim Calcs'!$C$20</f>
        <v>25.773080821789936</v>
      </c>
      <c r="HC113" s="46">
        <f t="shared" si="160"/>
        <v>0</v>
      </c>
      <c r="HD113" s="57">
        <f>HB112*'DEPRECATED - DT-Prelim Calcs'!$C$11+HD112</f>
        <v>-223.98681447414043</v>
      </c>
      <c r="HE113" s="57">
        <f>HE112+0.5*HB113*'DEPRECATED - DT-Prelim Calcs'!$C$11^2+HD113*'DEPRECATED - DT-Prelim Calcs'!$C$11</f>
        <v>-174431.00522263249</v>
      </c>
      <c r="HF113" s="57">
        <f>MIN('Drive Train'!$F$35-GZ112*'DEPRECATED - DT-Prelim Calcs'!$C$21*'Drive Train'!$F$39,HF112+GZ$2)</f>
        <v>18.277595699157054</v>
      </c>
      <c r="HG113" s="57">
        <f>'Drive Train'!$F$35-GZ113*'DEPRECATED - DT-Prelim Calcs'!$C$21*'Drive Train'!$F$39</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-11796.625935481088</v>
      </c>
      <c r="HM113" s="2">
        <f>('DEPRECATED - DT-Prelim Calcs'!$C$6*HK113-HL113)/('DEPRECATED - DT-Prelim Calcs'!$C$6*HK113)*'DEPRECATED - DT-Prelim Calcs'!$C$7*HK113</f>
        <v>7.2593426555294167</v>
      </c>
      <c r="HN113" s="57">
        <f>HM113/'DEPRECATED - DT-Prelim Calcs'!$C$7*('DEPRECATED - DT-Prelim Calcs'!$C$8-'DEPRECATED - DT-Prelim Calcs'!$C$9)+'DEPRECATED - DT-Prelim Calcs'!$C$9</f>
        <v>389.16210070722997</v>
      </c>
      <c r="HO113" s="57">
        <f t="shared" si="116"/>
        <v>36.66666666666665</v>
      </c>
      <c r="HP113" s="2">
        <f t="shared" si="162"/>
        <v>0.99579519204165001</v>
      </c>
      <c r="HQ113" s="57">
        <f>HP113*'DEPRECATED - DT-Prelim Calcs'!$C$21/HK$2/'DEPRECATED - DT-Prelim Calcs'!$C$19/'DEPRECATED - DT-Prelim Calcs'!$C$18*3.39*'DEPRECATED - DT-Prelim Calcs'!$C$20</f>
        <v>25.773080821789936</v>
      </c>
      <c r="HR113" s="46">
        <f t="shared" si="163"/>
        <v>0</v>
      </c>
      <c r="HS113" s="57">
        <f>HQ112*'DEPRECATED - DT-Prelim Calcs'!$C$11+HS112</f>
        <v>-36.079237158383862</v>
      </c>
      <c r="HT113" s="57">
        <f>HT112+0.5*HQ113*'DEPRECATED - DT-Prelim Calcs'!$C$11^2+HS113*'DEPRECATED - DT-Prelim Calcs'!$C$11</f>
        <v>-189896.77141377851</v>
      </c>
      <c r="HU113" s="57">
        <f>MIN('Drive Train'!$F$35-HO112*'DEPRECATED - DT-Prelim Calcs'!$C$21*'Drive Train'!$F$39,HU112+HO$2)</f>
        <v>9.9066666666666681</v>
      </c>
      <c r="HV113" s="57">
        <f>'Drive Train'!$F$35-HO113*'DEPRECATED - DT-Prelim Calcs'!$C$21*'Drive Train'!$F$39</f>
        <v>9.9066666666666681</v>
      </c>
      <c r="HW113" s="1">
        <f>IF(HT113&gt;='Drive Train'!$F$29,1,0)</f>
        <v>0</v>
      </c>
      <c r="HX113" s="57">
        <f t="shared" si="164"/>
        <v>40.740740740740726</v>
      </c>
      <c r="HY113" s="63">
        <f>HY112+'DEPRECATED - DT-Prelim Calcs'!$C$11</f>
        <v>436</v>
      </c>
      <c r="HZ113" s="2">
        <f>IJ113/'Drive Train'!$F$35</f>
        <v>0.78064516129032269</v>
      </c>
      <c r="IA113" s="46">
        <f>IH113*12*60/(PI() * 'Drive Train'!$F$15)/HZ$2*HZ113</f>
        <v>-107662.03329881727</v>
      </c>
      <c r="IB113" s="2">
        <f>('DEPRECATED - DT-Prelim Calcs'!$C$6*HZ113-IA113)/('DEPRECATED - DT-Prelim Calcs'!$C$6*HZ113)*'DEPRECATED - DT-Prelim Calcs'!$C$7*HZ113</f>
        <v>50.561561264628942</v>
      </c>
      <c r="IC113" s="57">
        <f>IB113/'DEPRECATED - DT-Prelim Calcs'!$C$7*('DEPRECATED - DT-Prelim Calcs'!$C$8-'DEPRECATED - DT-Prelim Calcs'!$C$9)+'DEPRECATED - DT-Prelim Calcs'!$C$9</f>
        <v>2694.4212905609515</v>
      </c>
      <c r="ID113" s="57">
        <f t="shared" si="117"/>
        <v>39.999999999999986</v>
      </c>
      <c r="IE113" s="2">
        <f t="shared" si="165"/>
        <v>0.99579519204165001</v>
      </c>
      <c r="IF113" s="57">
        <f>IE113*'DEPRECATED - DT-Prelim Calcs'!$C$21/HZ$2/'DEPRECATED - DT-Prelim Calcs'!$C$19/'DEPRECATED - DT-Prelim Calcs'!$C$18*3.39*'DEPRECATED - DT-Prelim Calcs'!$C$20</f>
        <v>25.773080821789936</v>
      </c>
      <c r="IG113" s="46">
        <f t="shared" si="166"/>
        <v>0</v>
      </c>
      <c r="IH113" s="57">
        <f>IF112*'DEPRECATED - DT-Prelim Calcs'!$C$11+IH112</f>
        <v>-336.98790117271153</v>
      </c>
      <c r="II113" s="57">
        <f>II112+0.5*IF113*'DEPRECATED - DT-Prelim Calcs'!$C$11^2+IH113*'DEPRECATED - DT-Prelim Calcs'!$C$11</f>
        <v>-226395.11920748264</v>
      </c>
      <c r="IJ113" s="57">
        <f>MIN('Drive Train'!$F$35-ID112*'DEPRECATED - DT-Prelim Calcs'!$C$21*'Drive Train'!$F$39,IJ112+ID$2)</f>
        <v>9.6800000000000015</v>
      </c>
      <c r="IK113" s="57">
        <f>'Drive Train'!$F$35-ID113*'DEPRECATED - DT-Prelim Calcs'!$C$21*'Drive Train'!$F$39</f>
        <v>9.6800000000000015</v>
      </c>
      <c r="IL113" s="1">
        <f>IF(II113&gt;='Drive Train'!$F$29,1,0)</f>
        <v>0</v>
      </c>
      <c r="IM113" s="57">
        <f t="shared" si="167"/>
        <v>44.444444444444429</v>
      </c>
      <c r="IN113" s="63">
        <f>IN112+'DEPRECATED - DT-Prelim Calcs'!$C$11</f>
        <v>436</v>
      </c>
      <c r="IO113" s="2">
        <f>IY113/'Drive Train'!$F$35</f>
        <v>0.76236559139784954</v>
      </c>
      <c r="IP113" s="46">
        <f>IW113*12*60/(PI() * 'Drive Train'!$F$15)/IO$2*IO113</f>
        <v>-115349.78797720923</v>
      </c>
      <c r="IQ113" s="2">
        <f>('DEPRECATED - DT-Prelim Calcs'!$C$6*IO113-IP113)/('DEPRECATED - DT-Prelim Calcs'!$C$6*IO113)*'DEPRECATED - DT-Prelim Calcs'!$C$7*IO113</f>
        <v>53.993584194419704</v>
      </c>
      <c r="IR113" s="57">
        <f>IQ113/'DEPRECATED - DT-Prelim Calcs'!$C$7*('DEPRECATED - DT-Prelim Calcs'!$C$8-'DEPRECATED - DT-Prelim Calcs'!$C$9)+'DEPRECATED - DT-Prelim Calcs'!$C$9</f>
        <v>2877.1302291054139</v>
      </c>
      <c r="IS113" s="57">
        <f t="shared" si="118"/>
        <v>43.333333333333321</v>
      </c>
      <c r="IT113" s="2">
        <f t="shared" si="168"/>
        <v>0.99579519204165001</v>
      </c>
      <c r="IU113" s="57">
        <f>IT113*'DEPRECATED - DT-Prelim Calcs'!$C$21/IO$2/'DEPRECATED - DT-Prelim Calcs'!$C$19/'DEPRECATED - DT-Prelim Calcs'!$C$18*3.39*'DEPRECATED - DT-Prelim Calcs'!$C$20</f>
        <v>25.773080821789936</v>
      </c>
      <c r="IV113" s="46">
        <f t="shared" si="169"/>
        <v>0</v>
      </c>
      <c r="IW113" s="57">
        <f>IU112*'DEPRECATED - DT-Prelim Calcs'!$C$11+IW112</f>
        <v>-369.70805872594235</v>
      </c>
      <c r="IX113" s="57">
        <f>IX112+0.5*IU113*'DEPRECATED - DT-Prelim Calcs'!$C$11^2+IW113*'DEPRECATED - DT-Prelim Calcs'!$C$11</f>
        <v>-195786.3088076378</v>
      </c>
      <c r="IY113" s="57">
        <f>MIN('Drive Train'!$F$35-IS112*'DEPRECATED - DT-Prelim Calcs'!$C$21*'Drive Train'!$F$39,IY112+IS$2)</f>
        <v>9.4533333333333349</v>
      </c>
      <c r="IZ113" s="57">
        <f>'Drive Train'!$F$35-IS113*'DEPRECATED - DT-Prelim Calcs'!$C$21*'Drive Train'!$F$39</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-37902.826797269292</v>
      </c>
      <c r="JF113" s="2">
        <f>('DEPRECATED - DT-Prelim Calcs'!$C$6*JD113-JE113)/('DEPRECATED - DT-Prelim Calcs'!$C$6*JD113)*'DEPRECATED - DT-Prelim Calcs'!$C$7*JD113</f>
        <v>18.93129845280713</v>
      </c>
      <c r="JG113" s="57">
        <f>JF113/'DEPRECATED - DT-Prelim Calcs'!$C$7*('DEPRECATED - DT-Prelim Calcs'!$C$8-'DEPRECATED - DT-Prelim Calcs'!$C$9)+'DEPRECATED - DT-Prelim Calcs'!$C$9</f>
        <v>1010.5363450187365</v>
      </c>
      <c r="JH113" s="57">
        <f t="shared" si="119"/>
        <v>46.666666666666657</v>
      </c>
      <c r="JI113" s="2">
        <f t="shared" si="171"/>
        <v>0.99579519204165001</v>
      </c>
      <c r="JJ113" s="57">
        <f>JI113*'DEPRECATED - DT-Prelim Calcs'!$C$21/JD$2/'DEPRECATED - DT-Prelim Calcs'!$C$19/'DEPRECATED - DT-Prelim Calcs'!$C$18*3.39*'DEPRECATED - DT-Prelim Calcs'!$C$20</f>
        <v>25.773080821789936</v>
      </c>
      <c r="JK113" s="46">
        <f t="shared" si="172"/>
        <v>0</v>
      </c>
      <c r="JL113" s="57">
        <f>JJ112*'DEPRECATED - DT-Prelim Calcs'!$C$11+JL112</f>
        <v>-124.46689576589357</v>
      </c>
      <c r="JM113" s="57">
        <f>JM112+0.5*JJ113*'DEPRECATED - DT-Prelim Calcs'!$C$11^2+JL113*'DEPRECATED - DT-Prelim Calcs'!$C$11</f>
        <v>-218100.82227757736</v>
      </c>
      <c r="JN113" s="57">
        <f>MIN('Drive Train'!$F$35-JH112*'DEPRECATED - DT-Prelim Calcs'!$C$21*'Drive Train'!$F$39,JN112+JH$2)</f>
        <v>9.2266666666666666</v>
      </c>
      <c r="JO113" s="57">
        <f>'Drive Train'!$F$35-JH113*'DEPRECATED - DT-Prelim Calcs'!$C$21*'Drive Train'!$F$39</f>
        <v>9.2266666666666666</v>
      </c>
      <c r="JP113" s="1">
        <f>IF(JM113&gt;='Drive Train'!$F$29,1,0)</f>
        <v>0</v>
      </c>
      <c r="JQ113" s="57">
        <f>MIN(JG113,'DEPRECATED - DT-Prelim Calcs'!$C$10)*'DEPRECATED - DT-Prelim Calcs'!$C$11*1000/60/60</f>
        <v>103.33333333333333</v>
      </c>
      <c r="JR113" s="63">
        <f>JR112+'DEPRECATED - DT-Prelim Calcs'!$C$11</f>
        <v>436</v>
      </c>
      <c r="JS113" s="2">
        <f>KC113/'Drive Train'!$F$35</f>
        <v>0.72580645161290325</v>
      </c>
      <c r="JT113" s="46">
        <f>KA113*12*60/(PI() * 'Drive Train'!$F$15)/JS$2*JS113</f>
        <v>-112734.35532673604</v>
      </c>
      <c r="JU113" s="2">
        <f>('DEPRECATED - DT-Prelim Calcs'!$C$6*JS113-JT113)/('DEPRECATED - DT-Prelim Calcs'!$C$6*JS113)*'DEPRECATED - DT-Prelim Calcs'!$C$7*JS113</f>
        <v>52.722888921264001</v>
      </c>
      <c r="JV113" s="57">
        <f>JU113/'DEPRECATED - DT-Prelim Calcs'!$C$7*('DEPRECATED - DT-Prelim Calcs'!$C$8-'DEPRECATED - DT-Prelim Calcs'!$C$9)+'DEPRECATED - DT-Prelim Calcs'!$C$9</f>
        <v>2809.4828417419799</v>
      </c>
      <c r="JW113" s="57">
        <f t="shared" si="120"/>
        <v>49.999999999999993</v>
      </c>
      <c r="JX113" s="2">
        <f t="shared" si="173"/>
        <v>0.99579519204165001</v>
      </c>
      <c r="JY113" s="57">
        <f>JX113*'DEPRECATED - DT-Prelim Calcs'!$C$21/JS$2/'DEPRECATED - DT-Prelim Calcs'!$C$19/'DEPRECATED - DT-Prelim Calcs'!$C$18*3.39*'DEPRECATED - DT-Prelim Calcs'!$C$20</f>
        <v>25.773080821789936</v>
      </c>
      <c r="JZ113" s="46">
        <f t="shared" si="174"/>
        <v>0</v>
      </c>
      <c r="KA113" s="57">
        <f>JY112*'DEPRECATED - DT-Prelim Calcs'!$C$11+KA112</f>
        <v>-379.52541571782319</v>
      </c>
      <c r="KB113" s="57">
        <f>KB112+0.5*JY113*'DEPRECATED - DT-Prelim Calcs'!$C$11^2+KA113*'DEPRECATED - DT-Prelim Calcs'!$C$11</f>
        <v>-203436.39897283039</v>
      </c>
      <c r="KC113" s="57">
        <f>MIN('Drive Train'!$F$35-JW112*'DEPRECATED - DT-Prelim Calcs'!$C$21*'Drive Train'!$F$39,KC112+JW$2)</f>
        <v>9</v>
      </c>
      <c r="KD113" s="57">
        <f>'Drive Train'!$F$35-JW113*'DEPRECATED - DT-Prelim Calcs'!$C$21*'Drive Train'!$F$39</f>
        <v>9</v>
      </c>
      <c r="KE113" s="1">
        <f>IF(KB113&gt;='Drive Train'!$F$29,1,0)</f>
        <v>0</v>
      </c>
      <c r="KF113" s="57">
        <f>MIN(JV113,'DEPRECATED - DT-Prelim Calcs'!$C$10)*'DEPRECATED - DT-Prelim Calcs'!$C$11*1000/60/60</f>
        <v>103.33333333333333</v>
      </c>
      <c r="KG113" s="63">
        <f>KG112+'DEPRECATED - DT-Prelim Calcs'!$C$11</f>
        <v>436</v>
      </c>
      <c r="KH113" s="2">
        <f>KR113/'Drive Train'!$F$35</f>
        <v>0.7075268817204301</v>
      </c>
      <c r="KI113" s="46">
        <f>KP113*12*60/(PI() * 'Drive Train'!$F$15)/KH$2*KH113</f>
        <v>-262828.33883248869</v>
      </c>
      <c r="KJ113" s="2">
        <f>('DEPRECATED - DT-Prelim Calcs'!$C$6*KH113-KI113)/('DEPRECATED - DT-Prelim Calcs'!$C$6*KH113)*'DEPRECATED - DT-Prelim Calcs'!$C$7*KH113</f>
        <v>120.54497028894207</v>
      </c>
      <c r="KK113" s="57">
        <f>KJ113/'DEPRECATED - DT-Prelim Calcs'!$C$7*('DEPRECATED - DT-Prelim Calcs'!$C$8-'DEPRECATED - DT-Prelim Calcs'!$C$9)+'DEPRECATED - DT-Prelim Calcs'!$C$9</f>
        <v>6420.0940614403598</v>
      </c>
      <c r="KL113" s="57">
        <f t="shared" si="121"/>
        <v>53.333333333333329</v>
      </c>
      <c r="KM113" s="2">
        <f t="shared" si="175"/>
        <v>0.99579519204165001</v>
      </c>
      <c r="KN113" s="57">
        <f>KM113*'DEPRECATED - DT-Prelim Calcs'!$C$21/KH$2/'DEPRECATED - DT-Prelim Calcs'!$C$19/'DEPRECATED - DT-Prelim Calcs'!$C$18*3.39*'DEPRECATED - DT-Prelim Calcs'!$C$20</f>
        <v>25.773080821789936</v>
      </c>
      <c r="KO113" s="46">
        <f t="shared" si="176"/>
        <v>0</v>
      </c>
      <c r="KP113" s="57">
        <f>KN112*'DEPRECATED - DT-Prelim Calcs'!$C$11+KP112</f>
        <v>-907.68393373659637</v>
      </c>
      <c r="KQ113" s="57">
        <f>KQ112+0.5*KN113*'DEPRECATED - DT-Prelim Calcs'!$C$11^2+KP113*'DEPRECATED - DT-Prelim Calcs'!$C$11</f>
        <v>-234508.72300100478</v>
      </c>
      <c r="KR113" s="57">
        <f>MIN('Drive Train'!$F$35-KL112*'DEPRECATED - DT-Prelim Calcs'!$C$21*'Drive Train'!$F$39,KR112+KL$2)</f>
        <v>8.7733333333333334</v>
      </c>
      <c r="KS113" s="57">
        <f>'Drive Train'!$F$35-KL113*'DEPRECATED - DT-Prelim Calcs'!$C$21*'Drive Train'!$F$39</f>
        <v>8.7733333333333334</v>
      </c>
      <c r="KT113" s="1">
        <f>IF(KQ113&gt;='Drive Train'!$F$29,1,0)</f>
        <v>0</v>
      </c>
      <c r="KU113" s="57">
        <f>MIN(KK113,'DEPRECATED - DT-Prelim Calcs'!$C$10)*'DEPRECATED - DT-Prelim Calcs'!$C$11*1000/60/60</f>
        <v>103.33333333333333</v>
      </c>
      <c r="KV113" s="63">
        <f>KV112+'DEPRECATED - DT-Prelim Calcs'!$C$11</f>
        <v>436</v>
      </c>
      <c r="KW113" s="2">
        <f>LG113/'Drive Train'!$F$35</f>
        <v>0.68924731182795695</v>
      </c>
      <c r="KX113" s="46">
        <f>LE113*12*60/(PI() * 'Drive Train'!$F$15)/KW$2*KW113</f>
        <v>-195256.23550327949</v>
      </c>
      <c r="KY113" s="2">
        <f>('DEPRECATED - DT-Prelim Calcs'!$C$6*KW113-KX113)/('DEPRECATED - DT-Prelim Calcs'!$C$6*KW113)*'DEPRECATED - DT-Prelim Calcs'!$C$7*KW113</f>
        <v>89.947676558635507</v>
      </c>
      <c r="KZ113" s="57">
        <f>KY113/'DEPRECATED - DT-Prelim Calcs'!$C$7*('DEPRECATED - DT-Prelim Calcs'!$C$8-'DEPRECATED - DT-Prelim Calcs'!$C$9)+'DEPRECATED - DT-Prelim Calcs'!$C$9</f>
        <v>4791.200789407857</v>
      </c>
      <c r="LA113" s="57">
        <f t="shared" si="122"/>
        <v>56.666666666666664</v>
      </c>
      <c r="LB113" s="2">
        <f t="shared" si="177"/>
        <v>0.99579519204165001</v>
      </c>
      <c r="LC113" s="57">
        <f>LB113*'DEPRECATED - DT-Prelim Calcs'!$C$21/KW$2/'DEPRECATED - DT-Prelim Calcs'!$C$19/'DEPRECATED - DT-Prelim Calcs'!$C$18*3.39*'DEPRECATED - DT-Prelim Calcs'!$C$20</f>
        <v>25.773080821789936</v>
      </c>
      <c r="LD113" s="46">
        <f t="shared" si="178"/>
        <v>0</v>
      </c>
      <c r="LE113" s="57">
        <f>LC112*'DEPRECATED - DT-Prelim Calcs'!$C$11+LE112</f>
        <v>-692.20580052189393</v>
      </c>
      <c r="LF113" s="57">
        <f>LF112+0.5*LC113*'DEPRECATED - DT-Prelim Calcs'!$C$11^2+LE113*'DEPRECATED - DT-Prelim Calcs'!$C$11</f>
        <v>-202076.19539137802</v>
      </c>
      <c r="LG113" s="57">
        <f>MIN('Drive Train'!$F$35-LA112*'DEPRECATED - DT-Prelim Calcs'!$C$21*'Drive Train'!$F$39,LG112+LA$2)</f>
        <v>8.5466666666666669</v>
      </c>
      <c r="LH113" s="57">
        <f>'Drive Train'!$F$35-LA113*'DEPRECATED - DT-Prelim Calcs'!$C$21*'Drive Train'!$F$39</f>
        <v>8.5466666666666669</v>
      </c>
      <c r="LI113" s="1">
        <f>IF(LF113&gt;='Drive Train'!$F$29,1,0)</f>
        <v>0</v>
      </c>
      <c r="LJ113" s="57">
        <f>MIN(KZ113,'DEPRECATED - DT-Prelim Calcs'!$C$10)*'DEPRECATED - DT-Prelim Calcs'!$C$11*1000/60/60</f>
        <v>103.33333333333333</v>
      </c>
      <c r="LK113" s="63">
        <f>LK112+'DEPRECATED - DT-Prelim Calcs'!$C$11</f>
        <v>436</v>
      </c>
      <c r="LL113" s="2">
        <f>LV113/'Drive Train'!$F$35</f>
        <v>0.67096774193548392</v>
      </c>
      <c r="LM113" s="46">
        <f>LT113*12*60/(PI() * 'Drive Train'!$F$15)/LL$2*LL113</f>
        <v>-65031.003092710918</v>
      </c>
      <c r="LN113" s="2">
        <f>('DEPRECATED - DT-Prelim Calcs'!$C$6*LL113-LM113)/('DEPRECATED - DT-Prelim Calcs'!$C$6*LL113)*'DEPRECATED - DT-Prelim Calcs'!$C$7*LL113</f>
        <v>31.021294444449758</v>
      </c>
      <c r="LO113" s="57">
        <f>LN113/'DEPRECATED - DT-Prelim Calcs'!$C$7*('DEPRECATED - DT-Prelim Calcs'!$C$8-'DEPRECATED - DT-Prelim Calcs'!$C$9)+'DEPRECATED - DT-Prelim Calcs'!$C$9</f>
        <v>1654.1655922086741</v>
      </c>
      <c r="LP113" s="57">
        <f t="shared" si="123"/>
        <v>60</v>
      </c>
      <c r="LQ113" s="2">
        <f t="shared" si="179"/>
        <v>0.99579519204165001</v>
      </c>
      <c r="LR113" s="57">
        <f>LQ113*'DEPRECATED - DT-Prelim Calcs'!$C$21/LL$2/'DEPRECATED - DT-Prelim Calcs'!$C$19/'DEPRECATED - DT-Prelim Calcs'!$C$18*3.39*'DEPRECATED - DT-Prelim Calcs'!$C$20</f>
        <v>25.773080821789936</v>
      </c>
      <c r="LS113" s="46">
        <f t="shared" si="180"/>
        <v>0</v>
      </c>
      <c r="LT113" s="57">
        <f>LR112*'DEPRECATED - DT-Prelim Calcs'!$C$11+LT112</f>
        <v>-236.8231836594282</v>
      </c>
      <c r="LU113" s="57">
        <f>LU112+0.5*LR113*'DEPRECATED - DT-Prelim Calcs'!$C$11^2+LT113*'DEPRECATED - DT-Prelim Calcs'!$C$11</f>
        <v>-196157.37838893582</v>
      </c>
      <c r="LV113" s="57">
        <f>MIN('Drive Train'!$F$35-LP112*'DEPRECATED - DT-Prelim Calcs'!$C$21*'Drive Train'!$F$39,LV112+LP$2)</f>
        <v>8.32</v>
      </c>
      <c r="LW113" s="57">
        <f>'Drive Train'!$F$35-LP113*'DEPRECATED - DT-Prelim Calcs'!$C$21*'Drive Train'!$F$39</f>
        <v>8.32</v>
      </c>
      <c r="LX113" s="1">
        <f>IF(LU113&gt;='Drive Train'!$F$29,1,0)</f>
        <v>0</v>
      </c>
      <c r="LY113" s="57">
        <f>MIN(LO113,'DEPRECATED - DT-Prelim Calcs'!$C$10)*'DEPRECATED - DT-Prelim Calcs'!$C$11*1000/60/60</f>
        <v>103.33333333333333</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Train'!$AA$49 + V113*(1-'Drive Train'!$AA$49))</f>
        <v>0</v>
      </c>
      <c r="W114" s="57">
        <f t="shared" si="182"/>
        <v>0</v>
      </c>
      <c r="X114" s="2">
        <f>MAX(MIN(IF(AND(AI113=1,AG114&lt;0),-1,1)*(W114-$C$9)/($C$8-$C$9)*$C$7-$C$29*AE114/T$2 -  AI113*$C$29/2,X$2),MAX(X$4:X113)*-1)</f>
        <v>-0.2458281045106315</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Train'!$F$39,AG113+W$2)-$C$3,IF(AE113-1&lt;=0,0,IF($C$32=Motors!$C$29,MAX(ABS(AG112)*-1,AG113-W$2),MAX(0,MAX(AG$4:AG113)*-1,AG113-W$2))))</f>
        <v>0</v>
      </c>
      <c r="AH114" s="57">
        <f>'Drive Train'!$F$35-ABS(W114)*'DEPRECATED - DT-Prelim Calcs'!$C$21*'Drive Train'!$F$39</f>
        <v>12.4</v>
      </c>
      <c r="AI114" s="1">
        <f>IF(AJ114&gt;='Drive Train'!$F$29,1,0)</f>
        <v>1</v>
      </c>
      <c r="AJ114" s="57">
        <f>AJ113+0.5*Y114*'DEPRECATED - DT-Prelim Calcs'!$C$11^2+AE114*'DEPRECATED - DT-Prelim Calcs'!$C$11</f>
        <v>784.33981740885292</v>
      </c>
      <c r="AK114" s="57">
        <f t="shared" si="181"/>
        <v>0</v>
      </c>
      <c r="AL114" s="63">
        <f>AL113+'DEPRECATED - DT-Prelim Calcs'!$C$11</f>
        <v>440</v>
      </c>
      <c r="AM114" s="2">
        <f>AW114/'Drive Train'!$F$35</f>
        <v>0.88882649237454237</v>
      </c>
      <c r="AN114" s="46">
        <f>AU114*12*60/(PI() * 'Drive Train'!$F$15)/AM$2*AM114</f>
        <v>4007.4131716836064</v>
      </c>
      <c r="AO114" s="2">
        <f>('DEPRECATED - DT-Prelim Calcs'!$C$6*AM114-AN114)/('DEPRECATED - DT-Prelim Calcs'!$C$6*AM114)*'DEPRECATED - DT-Prelim Calcs'!$C$7*AM114</f>
        <v>0.3300895307206787</v>
      </c>
      <c r="AP114" s="57">
        <f>AO114/'DEPRECATED - DT-Prelim Calcs'!$C$7*('DEPRECATED - DT-Prelim Calcs'!$C$8-'DEPRECATED - DT-Prelim Calcs'!$C$9)+'DEPRECATED - DT-Prelim Calcs'!$C$9</f>
        <v>20.272816096042771</v>
      </c>
      <c r="AQ114" s="57">
        <f t="shared" si="105"/>
        <v>20.272816096042771</v>
      </c>
      <c r="AR114" s="2">
        <f t="shared" si="125"/>
        <v>-3.4949820815199928E-12</v>
      </c>
      <c r="AS114" s="57">
        <f>AR114*'DEPRECATED - DT-Prelim Calcs'!$C$21/AM$2/'DEPRECATED - DT-Prelim Calcs'!$C$19/'DEPRECATED - DT-Prelim Calcs'!$C$18*3.39*'DEPRECATED - DT-Prelim Calcs'!$C$20</f>
        <v>-2.5327906567264652E-11</v>
      </c>
      <c r="AT114" s="46">
        <f t="shared" si="126"/>
        <v>0</v>
      </c>
      <c r="AU114" s="57">
        <f>AS113*'DEPRECATED - DT-Prelim Calcs'!$C$11+AU113</f>
        <v>39.345448708899781</v>
      </c>
      <c r="AV114" s="57">
        <f>AV113+0.5*AS114*'DEPRECATED - DT-Prelim Calcs'!$C$11^2+AU114*'DEPRECATED - DT-Prelim Calcs'!$C$11</f>
        <v>17269.198256106654</v>
      </c>
      <c r="AW114" s="57">
        <f>MIN('Drive Train'!$F$35-AQ113*'DEPRECATED - DT-Prelim Calcs'!$C$21*'Drive Train'!$F$39,AW113+AQ$2)</f>
        <v>11.021448505444326</v>
      </c>
      <c r="AX114" s="57">
        <f>'Drive Train'!$F$35-AQ114*'DEPRECATED - DT-Prelim Calcs'!$C$21*'Drive Train'!$F$39</f>
        <v>11.021448505469092</v>
      </c>
      <c r="AY114" s="1">
        <f>IF(AV114&gt;='Drive Train'!$F$29,1,0)</f>
        <v>1</v>
      </c>
      <c r="AZ114" s="57">
        <f t="shared" si="127"/>
        <v>22.5253512178253</v>
      </c>
      <c r="BA114" s="63">
        <f>BA113+'DEPRECATED - DT-Prelim Calcs'!$C$11</f>
        <v>440</v>
      </c>
      <c r="BB114" s="2">
        <f>BL114/'Drive Train'!$F$35</f>
        <v>0.48999999999999994</v>
      </c>
      <c r="BC114" s="46">
        <f>BJ114*12*60/(PI() * 'Drive Train'!$F$15)/BB$2*BB114</f>
        <v>5110.349591052749</v>
      </c>
      <c r="BD114" s="2">
        <f>('DEPRECATED - DT-Prelim Calcs'!$C$6*BB114-BC114)/('DEPRECATED - DT-Prelim Calcs'!$C$6*BB114)*'DEPRECATED - DT-Prelim Calcs'!$C$7*BB114</f>
        <v>-1.1297833985810743</v>
      </c>
      <c r="BE114" s="57">
        <f>BD114/'DEPRECATED - DT-Prelim Calcs'!$C$7*('DEPRECATED - DT-Prelim Calcs'!$C$8-'DEPRECATED - DT-Prelim Calcs'!$C$9)+'DEPRECATED - DT-Prelim Calcs'!$C$9</f>
        <v>-57.445730306204084</v>
      </c>
      <c r="BF114" s="57">
        <f t="shared" si="106"/>
        <v>-57.445730306204084</v>
      </c>
      <c r="BG114" s="2">
        <f t="shared" si="128"/>
        <v>-1.8933363324154473</v>
      </c>
      <c r="BH114" s="57">
        <f>BG114*'DEPRECATED - DT-Prelim Calcs'!$C$21/BB$2/'DEPRECATED - DT-Prelim Calcs'!$C$19/'DEPRECATED - DT-Prelim Calcs'!$C$18*3.39*'DEPRECATED - DT-Prelim Calcs'!$C$20</f>
        <v>-19.819055495402463</v>
      </c>
      <c r="BI114" s="46">
        <f t="shared" si="129"/>
        <v>1</v>
      </c>
      <c r="BJ114" s="57">
        <f>BH113*'DEPRECATED - DT-Prelim Calcs'!$C$11+BJ113</f>
        <v>63.008778385113501</v>
      </c>
      <c r="BK114" s="57">
        <f>BK113+0.5*BH114*'DEPRECATED - DT-Prelim Calcs'!$C$11^2+BJ114*'DEPRECATED - DT-Prelim Calcs'!$C$11</f>
        <v>10314.719716488084</v>
      </c>
      <c r="BL114" s="57">
        <f>MIN('Drive Train'!$F$35-BF113*'DEPRECATED - DT-Prelim Calcs'!$C$21*'Drive Train'!$F$39,BL113+BF$2)</f>
        <v>6.0759999999999996</v>
      </c>
      <c r="BM114" s="57">
        <f>'Drive Train'!$F$35-BF114*'DEPRECATED - DT-Prelim Calcs'!$C$21*'Drive Train'!$F$39</f>
        <v>16.306309660821878</v>
      </c>
      <c r="BN114" s="1">
        <f>IF(BK114&gt;='Drive Train'!$F$29,1,0)</f>
        <v>1</v>
      </c>
      <c r="BO114" s="57">
        <f t="shared" si="130"/>
        <v>-63.82858922911565</v>
      </c>
      <c r="BP114" s="63">
        <f>BP113+'DEPRECATED - DT-Prelim Calcs'!$C$11</f>
        <v>440</v>
      </c>
      <c r="BQ114" s="2">
        <f>CA114/'Drive Train'!$F$35</f>
        <v>0.48999999999999994</v>
      </c>
      <c r="BR114" s="46">
        <f>BY114*12*60/(PI() * 'Drive Train'!$F$15)/BQ$2*BQ114</f>
        <v>5749.4982011104457</v>
      </c>
      <c r="BS114" s="2">
        <f>('DEPRECATED - DT-Prelim Calcs'!$C$6*BQ114-BR114)/('DEPRECATED - DT-Prelim Calcs'!$C$6*BQ114)*'DEPRECATED - DT-Prelim Calcs'!$C$7*BQ114</f>
        <v>-1.4187792991887758</v>
      </c>
      <c r="BT114" s="57">
        <f>BS114/'DEPRECATED - DT-Prelim Calcs'!$C$7*('DEPRECATED - DT-Prelim Calcs'!$C$8-'DEPRECATED - DT-Prelim Calcs'!$C$9)+'DEPRECATED - DT-Prelim Calcs'!$C$9</f>
        <v>-72.830864765941882</v>
      </c>
      <c r="BU114" s="57">
        <f t="shared" si="107"/>
        <v>-72.830864765941882</v>
      </c>
      <c r="BV114" s="2">
        <f t="shared" si="131"/>
        <v>-2.2778293781147783</v>
      </c>
      <c r="BW114" s="57">
        <f>BV114*'DEPRECATED - DT-Prelim Calcs'!$C$21/BQ$2/'DEPRECATED - DT-Prelim Calcs'!$C$19/'DEPRECATED - DT-Prelim Calcs'!$C$18*3.39*'DEPRECATED - DT-Prelim Calcs'!$C$20</f>
        <v>-31.180418777855422</v>
      </c>
      <c r="BX114" s="46">
        <f t="shared" si="132"/>
        <v>1</v>
      </c>
      <c r="BY114" s="57">
        <f>BW113*'DEPRECATED - DT-Prelim Calcs'!$C$11+BY113</f>
        <v>54.209427702389874</v>
      </c>
      <c r="BZ114" s="57">
        <f>BZ113+0.5*BW114*'DEPRECATED - DT-Prelim Calcs'!$C$11^2+BY114*'DEPRECATED - DT-Prelim Calcs'!$C$11</f>
        <v>-8139.4084570442064</v>
      </c>
      <c r="CA114" s="57">
        <f>MIN('Drive Train'!$F$35-BU113*'DEPRECATED - DT-Prelim Calcs'!$C$21*'Drive Train'!$F$39,CA113+BU$2)</f>
        <v>6.0759999999999996</v>
      </c>
      <c r="CB114" s="57">
        <f>'Drive Train'!$F$35-BU114*'DEPRECATED - DT-Prelim Calcs'!$C$21*'Drive Train'!$F$39</f>
        <v>17.35249880408405</v>
      </c>
      <c r="CC114" s="1">
        <f>IF(BZ114&gt;='Drive Train'!$F$29,1,0)</f>
        <v>0</v>
      </c>
      <c r="CD114" s="57">
        <f t="shared" si="133"/>
        <v>-80.92318307326876</v>
      </c>
      <c r="CE114" s="63">
        <f>CE113+'DEPRECATED - DT-Prelim Calcs'!$C$11</f>
        <v>440</v>
      </c>
      <c r="CF114" s="2">
        <f>CP114/'Drive Train'!$F$35</f>
        <v>0.48999999999999994</v>
      </c>
      <c r="CG114" s="46">
        <f>CN114*12*60/(PI() * 'Drive Train'!$F$15)/CF$2*CF114</f>
        <v>6667.2949310037375</v>
      </c>
      <c r="CH114" s="2">
        <f>('DEPRECATED - DT-Prelim Calcs'!$C$6*CF114-CG114)/('DEPRECATED - DT-Prelim Calcs'!$C$6*CF114)*'DEPRECATED - DT-Prelim Calcs'!$C$7*CF114</f>
        <v>-1.8337680644876189</v>
      </c>
      <c r="CI114" s="57">
        <f>CH114/'DEPRECATED - DT-Prelim Calcs'!$C$7*('DEPRECATED - DT-Prelim Calcs'!$C$8-'DEPRECATED - DT-Prelim Calcs'!$C$9)+'DEPRECATED - DT-Prelim Calcs'!$C$9</f>
        <v>-94.923420196581546</v>
      </c>
      <c r="CJ114" s="57">
        <f t="shared" si="108"/>
        <v>-94.923420196581546</v>
      </c>
      <c r="CK114" s="2">
        <f t="shared" si="134"/>
        <v>-2.8299489547774002</v>
      </c>
      <c r="CL114" s="57">
        <f>CK114*'DEPRECATED - DT-Prelim Calcs'!$C$21/CF$2/'DEPRECATED - DT-Prelim Calcs'!$C$19/'DEPRECATED - DT-Prelim Calcs'!$C$18*3.39*'DEPRECATED - DT-Prelim Calcs'!$C$20</f>
        <v>-47.853061648020692</v>
      </c>
      <c r="CM114" s="46">
        <f t="shared" si="135"/>
        <v>1</v>
      </c>
      <c r="CN114" s="57">
        <f>CL113*'DEPRECATED - DT-Prelim Calcs'!$C$11+CN113</f>
        <v>50.889030064523354</v>
      </c>
      <c r="CO114" s="57">
        <f>CO113+0.5*CL114*'DEPRECATED - DT-Prelim Calcs'!$C$11^2+CN114*'DEPRECATED - DT-Prelim Calcs'!$C$11</f>
        <v>-30593.045813890887</v>
      </c>
      <c r="CP114" s="57">
        <f>MIN('Drive Train'!$F$35-CJ113*'DEPRECATED - DT-Prelim Calcs'!$C$21*'Drive Train'!$F$39,CP113+CJ$2)</f>
        <v>6.0759999999999996</v>
      </c>
      <c r="CQ114" s="57">
        <f>'Drive Train'!$F$35-CJ114*'DEPRECATED - DT-Prelim Calcs'!$C$21*'Drive Train'!$F$39</f>
        <v>18.854792573367547</v>
      </c>
      <c r="CR114" s="1">
        <f>IF(CO114&gt;='Drive Train'!$F$29,1,0)</f>
        <v>0</v>
      </c>
      <c r="CS114" s="57">
        <f t="shared" si="136"/>
        <v>-105.47046688509062</v>
      </c>
      <c r="CT114" s="63">
        <f>CT113+'DEPRECATED - DT-Prelim Calcs'!$C$11</f>
        <v>440</v>
      </c>
      <c r="CU114" s="2">
        <f>DE114/'Drive Train'!$F$35</f>
        <v>2.2242022992275396</v>
      </c>
      <c r="CV114" s="46">
        <f>DC114*12*60/(PI() * 'Drive Train'!$F$15)/CU$2*CU114</f>
        <v>-289677.5780063633</v>
      </c>
      <c r="CW114" s="2">
        <f>('DEPRECATED - DT-Prelim Calcs'!$C$6*CU114-CV114)/('DEPRECATED - DT-Prelim Calcs'!$C$6*CU114)*'DEPRECATED - DT-Prelim Calcs'!$C$7*CU114</f>
        <v>136.3402455515203</v>
      </c>
      <c r="CX114" s="57">
        <f>CW114/'DEPRECATED - DT-Prelim Calcs'!$C$7*('DEPRECATED - DT-Prelim Calcs'!$C$8-'DEPRECATED - DT-Prelim Calcs'!$C$9)+'DEPRECATED - DT-Prelim Calcs'!$C$9</f>
        <v>7260.9794623485705</v>
      </c>
      <c r="CY114" s="57">
        <f t="shared" si="109"/>
        <v>93</v>
      </c>
      <c r="CZ114" s="2">
        <f t="shared" si="137"/>
        <v>1.2803081040535502</v>
      </c>
      <c r="DA114" s="57">
        <f>CZ114*'DEPRECATED - DT-Prelim Calcs'!$C$21/CU$2/'DEPRECATED - DT-Prelim Calcs'!$C$19/'DEPRECATED - DT-Prelim Calcs'!$C$18*3.39*'DEPRECATED - DT-Prelim Calcs'!$C$20</f>
        <v>25.773080821789936</v>
      </c>
      <c r="DB114" s="46">
        <f t="shared" si="138"/>
        <v>0</v>
      </c>
      <c r="DC114" s="57">
        <f>DA113*'DEPRECATED - DT-Prelim Calcs'!$C$11+DC113</f>
        <v>-409.15745446829783</v>
      </c>
      <c r="DD114" s="57">
        <f>DD113+0.5*DA114*'DEPRECATED - DT-Prelim Calcs'!$C$11^2+DC114*'DEPRECATED - DT-Prelim Calcs'!$C$11</f>
        <v>-59385.970836064764</v>
      </c>
      <c r="DE114" s="57">
        <f>MIN('Drive Train'!$F$35-CY113*'DEPRECATED - DT-Prelim Calcs'!$C$21*'Drive Train'!$F$39,DE113+CY$2)</f>
        <v>27.580108510421493</v>
      </c>
      <c r="DF114" s="57">
        <f>'Drive Train'!$F$35-CY114*'DEPRECATED - DT-Prelim Calcs'!$C$21*'Drive Train'!$F$39</f>
        <v>6.0759999999999996</v>
      </c>
      <c r="DG114" s="1">
        <f>IF(DD114&gt;='Drive Train'!$F$29,1,0)</f>
        <v>0</v>
      </c>
      <c r="DH114" s="57">
        <f t="shared" si="139"/>
        <v>103.33333333333333</v>
      </c>
      <c r="DI114" s="63">
        <f>DI113+'DEPRECATED - DT-Prelim Calcs'!$C$11</f>
        <v>440</v>
      </c>
      <c r="DJ114" s="2">
        <f>DT114/'Drive Train'!$F$35</f>
        <v>0.48999999999999994</v>
      </c>
      <c r="DK114" s="46">
        <f>DR114*12*60/(PI() * 'Drive Train'!$F$15)/DJ$2*DJ114</f>
        <v>-69238.068719994684</v>
      </c>
      <c r="DL114" s="2">
        <f>('DEPRECATED - DT-Prelim Calcs'!$C$6*DJ114-DK114)/('DEPRECATED - DT-Prelim Calcs'!$C$6*DJ114)*'DEPRECATED - DT-Prelim Calcs'!$C$7*DJ114</f>
        <v>32.487418877145814</v>
      </c>
      <c r="DM114" s="57">
        <f>DL114/'DEPRECATED - DT-Prelim Calcs'!$C$7*('DEPRECATED - DT-Prelim Calcs'!$C$8-'DEPRECATED - DT-Prelim Calcs'!$C$9)+'DEPRECATED - DT-Prelim Calcs'!$C$9</f>
        <v>1732.216946862161</v>
      </c>
      <c r="DN114" s="57">
        <f t="shared" si="110"/>
        <v>93</v>
      </c>
      <c r="DO114" s="2">
        <f t="shared" si="140"/>
        <v>1.1037138828047846</v>
      </c>
      <c r="DP114" s="57">
        <f>DO114*'DEPRECATED - DT-Prelim Calcs'!$C$21/DJ$2/'DEPRECATED - DT-Prelim Calcs'!$C$19/'DEPRECATED - DT-Prelim Calcs'!$C$18*3.39*'DEPRECATED - DT-Prelim Calcs'!$C$20</f>
        <v>25.773080821789936</v>
      </c>
      <c r="DQ114" s="46">
        <f t="shared" si="141"/>
        <v>0</v>
      </c>
      <c r="DR114" s="57">
        <f>DP113*'DEPRECATED - DT-Prelim Calcs'!$C$11+DR113</f>
        <v>-382.68439134321011</v>
      </c>
      <c r="DS114" s="57">
        <f>DS113+0.5*DP114*'DEPRECATED - DT-Prelim Calcs'!$C$11^2+DR114*'DEPRECATED - DT-Prelim Calcs'!$C$11</f>
        <v>-126155.84517206183</v>
      </c>
      <c r="DT114" s="57">
        <f>MIN('Drive Train'!$F$35-DN113*'DEPRECATED - DT-Prelim Calcs'!$C$21*'Drive Train'!$F$39,DT113+DN$2)</f>
        <v>6.0759999999999996</v>
      </c>
      <c r="DU114" s="57">
        <f>'Drive Train'!$F$35-DN114*'DEPRECATED - DT-Prelim Calcs'!$C$21*'Drive Train'!$F$39</f>
        <v>6.0759999999999996</v>
      </c>
      <c r="DV114" s="1">
        <f>IF(DS114&gt;='Drive Train'!$F$29,1,0)</f>
        <v>0</v>
      </c>
      <c r="DW114" s="57">
        <f t="shared" si="142"/>
        <v>103.33333333333333</v>
      </c>
      <c r="DX114" s="63">
        <f>DX113+'DEPRECATED - DT-Prelim Calcs'!$C$11</f>
        <v>440</v>
      </c>
      <c r="DY114" s="2">
        <f>EI114/'Drive Train'!$F$35</f>
        <v>0.48999999999999994</v>
      </c>
      <c r="DZ114" s="46">
        <f>EG114*12*60/(PI() * 'Drive Train'!$F$15)/DY$2*DY114</f>
        <v>-90017.502913818127</v>
      </c>
      <c r="EA114" s="2">
        <f>('DEPRECATED - DT-Prelim Calcs'!$C$6*DY114-DZ114)/('DEPRECATED - DT-Prelim Calcs'!$C$6*DY114)*'DEPRECATED - DT-Prelim Calcs'!$C$7*DY114</f>
        <v>41.882997940394304</v>
      </c>
      <c r="EB114" s="57">
        <f>EA114/'DEPRECATED - DT-Prelim Calcs'!$C$7*('DEPRECATED - DT-Prelim Calcs'!$C$8-'DEPRECATED - DT-Prelim Calcs'!$C$9)+'DEPRECATED - DT-Prelim Calcs'!$C$9</f>
        <v>2232.4048281131072</v>
      </c>
      <c r="EC114" s="57">
        <f t="shared" si="111"/>
        <v>93</v>
      </c>
      <c r="ED114" s="2">
        <f t="shared" si="143"/>
        <v>0.96993038185874991</v>
      </c>
      <c r="EE114" s="57">
        <f>ED114*'DEPRECATED - DT-Prelim Calcs'!$C$21/DY$2/'DEPRECATED - DT-Prelim Calcs'!$C$19/'DEPRECATED - DT-Prelim Calcs'!$C$18*3.39*'DEPRECATED - DT-Prelim Calcs'!$C$20</f>
        <v>25.773080821789936</v>
      </c>
      <c r="EF114" s="46">
        <f t="shared" si="144"/>
        <v>0</v>
      </c>
      <c r="EG114" s="57">
        <f>EE113*'DEPRECATED - DT-Prelim Calcs'!$C$11+EG113</f>
        <v>-437.22684886912316</v>
      </c>
      <c r="EH114" s="57">
        <f>EH113+0.5*EE114*'DEPRECATED - DT-Prelim Calcs'!$C$11^2+EG114*'DEPRECATED - DT-Prelim Calcs'!$C$11</f>
        <v>-203805.55894579767</v>
      </c>
      <c r="EI114" s="57">
        <f>MIN('Drive Train'!$F$35-EC113*'DEPRECATED - DT-Prelim Calcs'!$C$21*'Drive Train'!$F$39,EI113+EC$2)</f>
        <v>6.0759999999999996</v>
      </c>
      <c r="EJ114" s="57">
        <f>'Drive Train'!$F$35-EC114*'DEPRECATED - DT-Prelim Calcs'!$C$21*'Drive Train'!$F$39</f>
        <v>6.0759999999999996</v>
      </c>
      <c r="EK114" s="1">
        <f>IF(EH114&gt;='Drive Train'!$F$29,1,0)</f>
        <v>0</v>
      </c>
      <c r="EL114" s="57">
        <f t="shared" si="145"/>
        <v>103.33333333333333</v>
      </c>
      <c r="EM114" s="63">
        <f>EM113+'DEPRECATED - DT-Prelim Calcs'!$C$11</f>
        <v>440</v>
      </c>
      <c r="EN114" s="2">
        <f>EX114/'Drive Train'!$F$35</f>
        <v>0.48999999999999994</v>
      </c>
      <c r="EO114" s="46">
        <f>EV114*12*60/(PI() * 'Drive Train'!$F$15)/EN$2*EN114</f>
        <v>-178939.83183358182</v>
      </c>
      <c r="EP114" s="2">
        <f>('DEPRECATED - DT-Prelim Calcs'!$C$6*EN114-EO114)/('DEPRECATED - DT-Prelim Calcs'!$C$6*EN114)*'DEPRECATED - DT-Prelim Calcs'!$C$7*EN114</f>
        <v>82.089904637698353</v>
      </c>
      <c r="EQ114" s="57">
        <f>EP114/'DEPRECATED - DT-Prelim Calcs'!$C$7*('DEPRECATED - DT-Prelim Calcs'!$C$8-'DEPRECATED - DT-Prelim Calcs'!$C$9)+'DEPRECATED - DT-Prelim Calcs'!$C$9</f>
        <v>4372.8804004218664</v>
      </c>
      <c r="ER114" s="57">
        <f t="shared" si="112"/>
        <v>93</v>
      </c>
      <c r="ES114" s="2">
        <f t="shared" si="146"/>
        <v>0.86507304327942547</v>
      </c>
      <c r="ET114" s="57">
        <f>ES114*'DEPRECATED - DT-Prelim Calcs'!$C$21/EN$2/'DEPRECATED - DT-Prelim Calcs'!$C$19/'DEPRECATED - DT-Prelim Calcs'!$C$18*3.39*'DEPRECATED - DT-Prelim Calcs'!$C$20</f>
        <v>25.773080821789936</v>
      </c>
      <c r="EU114" s="46">
        <f t="shared" si="147"/>
        <v>0</v>
      </c>
      <c r="EV114" s="57">
        <f>ET113*'DEPRECATED - DT-Prelim Calcs'!$C$11+EV113</f>
        <v>-775.17382945804422</v>
      </c>
      <c r="EW114" s="57">
        <f>EW113+0.5*ET114*'DEPRECATED - DT-Prelim Calcs'!$C$11^2+EV114*'DEPRECATED - DT-Prelim Calcs'!$C$11</f>
        <v>-222160.30733325929</v>
      </c>
      <c r="EX114" s="57">
        <f>MIN('Drive Train'!$F$35-ER113*'DEPRECATED - DT-Prelim Calcs'!$C$21*'Drive Train'!$F$39,EX113+ER$2)</f>
        <v>6.0759999999999996</v>
      </c>
      <c r="EY114" s="57">
        <f>'Drive Train'!$F$35-ER114*'DEPRECATED - DT-Prelim Calcs'!$C$21*'Drive Train'!$F$39</f>
        <v>6.0759999999999996</v>
      </c>
      <c r="EZ114" s="1">
        <f>IF(EW114&gt;='Drive Train'!$F$29,1,0)</f>
        <v>0</v>
      </c>
      <c r="FA114" s="57">
        <f t="shared" si="148"/>
        <v>103.33333333333333</v>
      </c>
      <c r="FB114" s="63">
        <f>FB113+'DEPRECATED - DT-Prelim Calcs'!$C$11</f>
        <v>440</v>
      </c>
      <c r="FC114" s="2">
        <f>FM114/'Drive Train'!$F$35</f>
        <v>0.48999999999999994</v>
      </c>
      <c r="FD114" s="46">
        <f>FK114*12*60/(PI() * 'Drive Train'!$F$15)/FC$2*FC114</f>
        <v>-295864.19651642104</v>
      </c>
      <c r="FE114" s="2">
        <f>('DEPRECATED - DT-Prelim Calcs'!$C$6*FC114-FD114)/('DEPRECATED - DT-Prelim Calcs'!$C$6*FC114)*'DEPRECATED - DT-Prelim Calcs'!$C$7*FC114</f>
        <v>134.95814457871947</v>
      </c>
      <c r="FF114" s="57">
        <f>FE114/'DEPRECATED - DT-Prelim Calcs'!$C$7*('DEPRECATED - DT-Prelim Calcs'!$C$8-'DEPRECATED - DT-Prelim Calcs'!$C$9)+'DEPRECATED - DT-Prelim Calcs'!$C$9</f>
        <v>7187.4012238380528</v>
      </c>
      <c r="FG114" s="57">
        <f t="shared" si="113"/>
        <v>93</v>
      </c>
      <c r="FH114" s="2">
        <f t="shared" si="149"/>
        <v>0.78067567320338405</v>
      </c>
      <c r="FI114" s="57">
        <f>FH114*'DEPRECATED - DT-Prelim Calcs'!$C$21/FC$2/'DEPRECATED - DT-Prelim Calcs'!$C$19/'DEPRECATED - DT-Prelim Calcs'!$C$18*3.39*'DEPRECATED - DT-Prelim Calcs'!$C$20</f>
        <v>25.773080821789936</v>
      </c>
      <c r="FJ114" s="46">
        <f t="shared" si="150"/>
        <v>0</v>
      </c>
      <c r="FK114" s="57">
        <f>FI113*'DEPRECATED - DT-Prelim Calcs'!$C$11+FK113</f>
        <v>-1156.6510530565399</v>
      </c>
      <c r="FL114" s="57">
        <f>FL113+0.5*FI114*'DEPRECATED - DT-Prelim Calcs'!$C$11^2+FK114*'DEPRECATED - DT-Prelim Calcs'!$C$11</f>
        <v>-292339.78018756141</v>
      </c>
      <c r="FM114" s="57">
        <f>MIN('Drive Train'!$F$35-FG113*'DEPRECATED - DT-Prelim Calcs'!$C$21*'Drive Train'!$F$39,FM113+FG$2)</f>
        <v>6.0759999999999996</v>
      </c>
      <c r="FN114" s="57">
        <f>'Drive Train'!$F$35-FG114*'DEPRECATED - DT-Prelim Calcs'!$C$21*'Drive Train'!$F$39</f>
        <v>6.0759999999999996</v>
      </c>
      <c r="FO114" s="1">
        <f>IF(FL114&gt;='Drive Train'!$F$29,1,0)</f>
        <v>0</v>
      </c>
      <c r="FP114" s="57">
        <f t="shared" si="151"/>
        <v>103.33333333333333</v>
      </c>
      <c r="FQ114" s="63">
        <f>FQ113+'DEPRECATED - DT-Prelim Calcs'!$C$11</f>
        <v>440</v>
      </c>
      <c r="FR114" s="2">
        <f>GB114/'Drive Train'!$F$35</f>
        <v>0.48999999999999994</v>
      </c>
      <c r="FS114" s="46">
        <f>FZ114*12*60/(PI() * 'Drive Train'!$F$15)/FR$2*FR114</f>
        <v>-120581.7222237049</v>
      </c>
      <c r="FT114" s="2">
        <f>('DEPRECATED - DT-Prelim Calcs'!$C$6*FR114-FS114)/('DEPRECATED - DT-Prelim Calcs'!$C$6*FR114)*'DEPRECATED - DT-Prelim Calcs'!$C$7*FR114</f>
        <v>55.70284194355137</v>
      </c>
      <c r="FU114" s="57">
        <f>FT114/'DEPRECATED - DT-Prelim Calcs'!$C$7*('DEPRECATED - DT-Prelim Calcs'!$C$8-'DEPRECATED - DT-Prelim Calcs'!$C$9)+'DEPRECATED - DT-Prelim Calcs'!$C$9</f>
        <v>2968.1251540903072</v>
      </c>
      <c r="FV114" s="57">
        <f t="shared" si="114"/>
        <v>93</v>
      </c>
      <c r="FW114" s="2">
        <f t="shared" si="152"/>
        <v>0.7112822800297498</v>
      </c>
      <c r="FX114" s="57">
        <f>FW114*'DEPRECATED - DT-Prelim Calcs'!$C$21/FR$2/'DEPRECATED - DT-Prelim Calcs'!$C$19/'DEPRECATED - DT-Prelim Calcs'!$C$18*3.39*'DEPRECATED - DT-Prelim Calcs'!$C$20</f>
        <v>25.773080821789936</v>
      </c>
      <c r="FY114" s="46">
        <f t="shared" si="153"/>
        <v>0</v>
      </c>
      <c r="FZ114" s="57">
        <f>FX113*'DEPRECATED - DT-Prelim Calcs'!$C$11+FZ113</f>
        <v>-429.49960623038135</v>
      </c>
      <c r="GA114" s="57">
        <f>GA113+0.5*FX114*'DEPRECATED - DT-Prelim Calcs'!$C$11^2+FZ114*'DEPRECATED - DT-Prelim Calcs'!$C$11</f>
        <v>-316641.58173327247</v>
      </c>
      <c r="GB114" s="57">
        <f>MIN('Drive Train'!$F$35-FV113*'DEPRECATED - DT-Prelim Calcs'!$C$21*'Drive Train'!$F$39,GB113+FV$2)</f>
        <v>6.0759999999999996</v>
      </c>
      <c r="GC114" s="57">
        <f>'Drive Train'!$F$35-FV114*'DEPRECATED - DT-Prelim Calcs'!$C$21*'Drive Train'!$F$39</f>
        <v>6.0759999999999996</v>
      </c>
      <c r="GD114" s="1">
        <f>IF(GA114&gt;='Drive Train'!$F$29,1,0)</f>
        <v>0</v>
      </c>
      <c r="GE114" s="57">
        <f t="shared" si="154"/>
        <v>103.33333333333333</v>
      </c>
      <c r="GF114" s="63">
        <f>GF113+'DEPRECATED - DT-Prelim Calcs'!$C$11</f>
        <v>440</v>
      </c>
      <c r="GG114" s="2">
        <f>GQ114/'Drive Train'!$F$35</f>
        <v>0.83548387096774201</v>
      </c>
      <c r="GH114" s="46">
        <f>GO114*12*60/(PI() * 'Drive Train'!$F$15)/GG$2*GG114</f>
        <v>8282.1854843540641</v>
      </c>
      <c r="GI114" s="2">
        <f>('DEPRECATED - DT-Prelim Calcs'!$C$6*GG114-GH114)/('DEPRECATED - DT-Prelim Calcs'!$C$6*GG114)*'DEPRECATED - DT-Prelim Calcs'!$C$7*GG114</f>
        <v>-1.7313369698970653</v>
      </c>
      <c r="GJ114" s="57">
        <f>GI114/'DEPRECATED - DT-Prelim Calcs'!$C$7*('DEPRECATED - DT-Prelim Calcs'!$C$8-'DEPRECATED - DT-Prelim Calcs'!$C$9)+'DEPRECATED - DT-Prelim Calcs'!$C$9</f>
        <v>-89.47034574182301</v>
      </c>
      <c r="GK114" s="57">
        <f t="shared" si="155"/>
        <v>-89.47034574182301</v>
      </c>
      <c r="GL114" s="2">
        <f t="shared" si="156"/>
        <v>-2.4570944188208701</v>
      </c>
      <c r="GM114" s="57">
        <f>GL114*'DEPRECATED - DT-Prelim Calcs'!$C$21/GG$2/'DEPRECATED - DT-Prelim Calcs'!$C$19/'DEPRECATED - DT-Prelim Calcs'!$C$18*3.39*'DEPRECATED - DT-Prelim Calcs'!$C$20</f>
        <v>-63.594294840088523</v>
      </c>
      <c r="GN114" s="46">
        <f t="shared" si="157"/>
        <v>1</v>
      </c>
      <c r="GO114" s="57">
        <f>GM113*'DEPRECATED - DT-Prelim Calcs'!$C$11+GO113</f>
        <v>24.222127485668381</v>
      </c>
      <c r="GP114" s="57">
        <f>GP113+0.5*GM114*'DEPRECATED - DT-Prelim Calcs'!$C$11^2+GO114*'DEPRECATED - DT-Prelim Calcs'!$C$11</f>
        <v>-150716.27623508923</v>
      </c>
      <c r="GQ114" s="57">
        <f>MIN('Drive Train'!$F$35-GK113*'DEPRECATED - DT-Prelim Calcs'!$C$21*'Drive Train'!$F$39,GQ113+GK$2)</f>
        <v>10.360000000000001</v>
      </c>
      <c r="GR114" s="57">
        <f>'Drive Train'!$F$35-GK114*'DEPRECATED - DT-Prelim Calcs'!$C$21*'Drive Train'!$F$39</f>
        <v>18.483983510443966</v>
      </c>
      <c r="GS114" s="1">
        <f>IF(GP114&gt;='Drive Train'!$F$29,1,0)</f>
        <v>0</v>
      </c>
      <c r="GT114" s="57">
        <f t="shared" si="158"/>
        <v>-99.411495268692235</v>
      </c>
      <c r="GU114" s="63">
        <f>GU113+'DEPRECATED - DT-Prelim Calcs'!$C$11</f>
        <v>440</v>
      </c>
      <c r="GV114" s="2">
        <f>HF114/'Drive Train'!$F$35</f>
        <v>0.81720430107526887</v>
      </c>
      <c r="GW114" s="46">
        <f>HD114*12*60/(PI() * 'Drive Train'!$F$15)/GV$2*GV114</f>
        <v>-40432.607716287217</v>
      </c>
      <c r="GX114" s="2">
        <f>('DEPRECATED - DT-Prelim Calcs'!$C$6*GV114-GW114)/('DEPRECATED - DT-Prelim Calcs'!$C$6*GV114)*'DEPRECATED - DT-Prelim Calcs'!$C$7*GV114</f>
        <v>20.251373171642467</v>
      </c>
      <c r="GY114" s="57">
        <f>GX114/'DEPRECATED - DT-Prelim Calcs'!$C$7*('DEPRECATED - DT-Prelim Calcs'!$C$8-'DEPRECATED - DT-Prelim Calcs'!$C$9)+'DEPRECATED - DT-Prelim Calcs'!$C$9</f>
        <v>1080.8125219592234</v>
      </c>
      <c r="GZ114" s="57">
        <f t="shared" si="115"/>
        <v>33.333333333333314</v>
      </c>
      <c r="HA114" s="2">
        <f t="shared" si="159"/>
        <v>0.99579519204165001</v>
      </c>
      <c r="HB114" s="57">
        <f>HA114*'DEPRECATED - DT-Prelim Calcs'!$C$21/GV$2/'DEPRECATED - DT-Prelim Calcs'!$C$19/'DEPRECATED - DT-Prelim Calcs'!$C$18*3.39*'DEPRECATED - DT-Prelim Calcs'!$C$20</f>
        <v>25.773080821789936</v>
      </c>
      <c r="HC114" s="46">
        <f t="shared" si="160"/>
        <v>0</v>
      </c>
      <c r="HD114" s="57">
        <f>HB113*'DEPRECATED - DT-Prelim Calcs'!$C$11+HD113</f>
        <v>-120.89449118698069</v>
      </c>
      <c r="HE114" s="57">
        <f>HE113+0.5*HB114*'DEPRECATED - DT-Prelim Calcs'!$C$11^2+HD114*'DEPRECATED - DT-Prelim Calcs'!$C$11</f>
        <v>-174708.39854080611</v>
      </c>
      <c r="HF114" s="57">
        <f>MIN('Drive Train'!$F$35-GZ113*'DEPRECATED - DT-Prelim Calcs'!$C$21*'Drive Train'!$F$39,HF113+GZ$2)</f>
        <v>10.133333333333335</v>
      </c>
      <c r="HG114" s="57">
        <f>'Drive Train'!$F$35-GZ114*'DEPRECATED - DT-Prelim Calcs'!$C$21*'Drive Train'!$F$39</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21910.893137042051</v>
      </c>
      <c r="HM114" s="2">
        <f>('DEPRECATED - DT-Prelim Calcs'!$C$6*HK114-HL114)/('DEPRECATED - DT-Prelim Calcs'!$C$6*HK114)*'DEPRECATED - DT-Prelim Calcs'!$C$7*HK114</f>
        <v>-7.9817682196639721</v>
      </c>
      <c r="HN114" s="57">
        <f>HM114/'DEPRECATED - DT-Prelim Calcs'!$C$7*('DEPRECATED - DT-Prelim Calcs'!$C$8-'DEPRECATED - DT-Prelim Calcs'!$C$9)+'DEPRECATED - DT-Prelim Calcs'!$C$9</f>
        <v>-422.22151974393677</v>
      </c>
      <c r="HO114" s="57">
        <f t="shared" si="116"/>
        <v>-422.22151974393677</v>
      </c>
      <c r="HP114" s="2">
        <f t="shared" si="162"/>
        <v>-9.9896532191177911</v>
      </c>
      <c r="HQ114" s="57">
        <f>HP114*'DEPRECATED - DT-Prelim Calcs'!$C$21/HK$2/'DEPRECATED - DT-Prelim Calcs'!$C$19/'DEPRECATED - DT-Prelim Calcs'!$C$18*3.39*'DEPRECATED - DT-Prelim Calcs'!$C$20</f>
        <v>-258.55129835494142</v>
      </c>
      <c r="HR114" s="46">
        <f t="shared" si="163"/>
        <v>1</v>
      </c>
      <c r="HS114" s="57">
        <f>HQ113*'DEPRECATED - DT-Prelim Calcs'!$C$11+HS113</f>
        <v>67.013086128775882</v>
      </c>
      <c r="HT114" s="57">
        <f>HT113+0.5*HQ114*'DEPRECATED - DT-Prelim Calcs'!$C$11^2+HS114*'DEPRECATED - DT-Prelim Calcs'!$C$11</f>
        <v>-191697.12945610294</v>
      </c>
      <c r="HU114" s="57">
        <f>MIN('Drive Train'!$F$35-HO113*'DEPRECATED - DT-Prelim Calcs'!$C$21*'Drive Train'!$F$39,HU113+HO$2)</f>
        <v>9.9066666666666681</v>
      </c>
      <c r="HV114" s="57">
        <f>'Drive Train'!$F$35-HO114*'DEPRECATED - DT-Prelim Calcs'!$C$21*'Drive Train'!$F$39</f>
        <v>41.111063342587705</v>
      </c>
      <c r="HW114" s="1">
        <f>IF(HT114&gt;='Drive Train'!$F$29,1,0)</f>
        <v>0</v>
      </c>
      <c r="HX114" s="57">
        <f t="shared" si="164"/>
        <v>-469.13502193770751</v>
      </c>
      <c r="HY114" s="63">
        <f>HY113+'DEPRECATED - DT-Prelim Calcs'!$C$11</f>
        <v>440</v>
      </c>
      <c r="HZ114" s="2">
        <f>IJ114/'Drive Train'!$F$35</f>
        <v>0.78064516129032269</v>
      </c>
      <c r="IA114" s="46">
        <f>IH114*12*60/(PI() * 'Drive Train'!$F$15)/HZ$2*HZ114</f>
        <v>-74725.749521358593</v>
      </c>
      <c r="IB114" s="2">
        <f>('DEPRECATED - DT-Prelim Calcs'!$C$6*HZ114-IA114)/('DEPRECATED - DT-Prelim Calcs'!$C$6*HZ114)*'DEPRECATED - DT-Prelim Calcs'!$C$7*HZ114</f>
        <v>35.66917028832961</v>
      </c>
      <c r="IC114" s="57">
        <f>IB114/'DEPRECATED - DT-Prelim Calcs'!$C$7*('DEPRECATED - DT-Prelim Calcs'!$C$8-'DEPRECATED - DT-Prelim Calcs'!$C$9)+'DEPRECATED - DT-Prelim Calcs'!$C$9</f>
        <v>1901.6023020716552</v>
      </c>
      <c r="ID114" s="57">
        <f t="shared" si="117"/>
        <v>39.999999999999986</v>
      </c>
      <c r="IE114" s="2">
        <f t="shared" si="165"/>
        <v>0.99579519204165001</v>
      </c>
      <c r="IF114" s="57">
        <f>IE114*'DEPRECATED - DT-Prelim Calcs'!$C$21/HZ$2/'DEPRECATED - DT-Prelim Calcs'!$C$19/'DEPRECATED - DT-Prelim Calcs'!$C$18*3.39*'DEPRECATED - DT-Prelim Calcs'!$C$20</f>
        <v>25.773080821789936</v>
      </c>
      <c r="IG114" s="46">
        <f t="shared" si="166"/>
        <v>0</v>
      </c>
      <c r="IH114" s="57">
        <f>IF113*'DEPRECATED - DT-Prelim Calcs'!$C$11+IH113</f>
        <v>-233.8955778855518</v>
      </c>
      <c r="II114" s="57">
        <f>II113+0.5*IF114*'DEPRECATED - DT-Prelim Calcs'!$C$11^2+IH114*'DEPRECATED - DT-Prelim Calcs'!$C$11</f>
        <v>-227124.51687245053</v>
      </c>
      <c r="IJ114" s="57">
        <f>MIN('Drive Train'!$F$35-ID113*'DEPRECATED - DT-Prelim Calcs'!$C$21*'Drive Train'!$F$39,IJ113+ID$2)</f>
        <v>9.6800000000000015</v>
      </c>
      <c r="IK114" s="57">
        <f>'Drive Train'!$F$35-ID114*'DEPRECATED - DT-Prelim Calcs'!$C$21*'Drive Train'!$F$39</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-83184.739494815003</v>
      </c>
      <c r="IQ114" s="2">
        <f>('DEPRECATED - DT-Prelim Calcs'!$C$6*IO114-IP114)/('DEPRECATED - DT-Prelim Calcs'!$C$6*IO114)*'DEPRECATED - DT-Prelim Calcs'!$C$7*IO114</f>
        <v>39.449913117014439</v>
      </c>
      <c r="IR114" s="57">
        <f>IQ114/'DEPRECATED - DT-Prelim Calcs'!$C$7*('DEPRECATED - DT-Prelim Calcs'!$C$8-'DEPRECATED - DT-Prelim Calcs'!$C$9)+'DEPRECATED - DT-Prelim Calcs'!$C$9</f>
        <v>2102.8758725779885</v>
      </c>
      <c r="IS114" s="57">
        <f t="shared" si="118"/>
        <v>43.333333333333321</v>
      </c>
      <c r="IT114" s="2">
        <f t="shared" si="168"/>
        <v>0.99579519204165001</v>
      </c>
      <c r="IU114" s="57">
        <f>IT114*'DEPRECATED - DT-Prelim Calcs'!$C$21/IO$2/'DEPRECATED - DT-Prelim Calcs'!$C$19/'DEPRECATED - DT-Prelim Calcs'!$C$18*3.39*'DEPRECATED - DT-Prelim Calcs'!$C$20</f>
        <v>25.773080821789936</v>
      </c>
      <c r="IV114" s="46">
        <f t="shared" si="169"/>
        <v>0</v>
      </c>
      <c r="IW114" s="57">
        <f>IU113*'DEPRECATED - DT-Prelim Calcs'!$C$11+IW113</f>
        <v>-266.61573543878262</v>
      </c>
      <c r="IX114" s="57">
        <f>IX113+0.5*IU114*'DEPRECATED - DT-Prelim Calcs'!$C$11^2+IW114*'DEPRECATED - DT-Prelim Calcs'!$C$11</f>
        <v>-196646.58710281862</v>
      </c>
      <c r="IY114" s="57">
        <f>MIN('Drive Train'!$F$35-IS113*'DEPRECATED - DT-Prelim Calcs'!$C$21*'Drive Train'!$F$39,IY113+IS$2)</f>
        <v>9.4533333333333349</v>
      </c>
      <c r="IZ114" s="57">
        <f>'Drive Train'!$F$35-IS114*'DEPRECATED - DT-Prelim Calcs'!$C$21*'Drive Train'!$F$39</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-6509.0136099395386</v>
      </c>
      <c r="JF114" s="2">
        <f>('DEPRECATED - DT-Prelim Calcs'!$C$6*JD114-JE114)/('DEPRECATED - DT-Prelim Calcs'!$C$6*JD114)*'DEPRECATED - DT-Prelim Calcs'!$C$7*JD114</f>
        <v>4.7363472742959285</v>
      </c>
      <c r="JG114" s="57">
        <f>JF114/'DEPRECATED - DT-Prelim Calcs'!$C$7*('DEPRECATED - DT-Prelim Calcs'!$C$8-'DEPRECATED - DT-Prelim Calcs'!$C$9)+'DEPRECATED - DT-Prelim Calcs'!$C$9</f>
        <v>254.8466204531816</v>
      </c>
      <c r="JH114" s="57">
        <f t="shared" si="119"/>
        <v>46.666666666666657</v>
      </c>
      <c r="JI114" s="2">
        <f t="shared" si="171"/>
        <v>0.99579519204165001</v>
      </c>
      <c r="JJ114" s="57">
        <f>JI114*'DEPRECATED - DT-Prelim Calcs'!$C$21/JD$2/'DEPRECATED - DT-Prelim Calcs'!$C$19/'DEPRECATED - DT-Prelim Calcs'!$C$18*3.39*'DEPRECATED - DT-Prelim Calcs'!$C$20</f>
        <v>25.773080821789936</v>
      </c>
      <c r="JK114" s="46">
        <f t="shared" si="172"/>
        <v>0</v>
      </c>
      <c r="JL114" s="57">
        <f>JJ113*'DEPRECATED - DT-Prelim Calcs'!$C$11+JL113</f>
        <v>-21.374572478733825</v>
      </c>
      <c r="JM114" s="57">
        <f>JM113+0.5*JJ114*'DEPRECATED - DT-Prelim Calcs'!$C$11^2+JL114*'DEPRECATED - DT-Prelim Calcs'!$C$11</f>
        <v>-217980.13592091799</v>
      </c>
      <c r="JN114" s="57">
        <f>MIN('Drive Train'!$F$35-JH113*'DEPRECATED - DT-Prelim Calcs'!$C$21*'Drive Train'!$F$39,JN113+JH$2)</f>
        <v>9.2266666666666666</v>
      </c>
      <c r="JO114" s="57">
        <f>'Drive Train'!$F$35-JH114*'DEPRECATED - DT-Prelim Calcs'!$C$21*'Drive Train'!$F$39</f>
        <v>9.2266666666666666</v>
      </c>
      <c r="JP114" s="1">
        <f>IF(JM114&gt;='Drive Train'!$F$29,1,0)</f>
        <v>0</v>
      </c>
      <c r="JQ114" s="57">
        <f>MIN(JG114,'DEPRECATED - DT-Prelim Calcs'!$C$10)*'DEPRECATED - DT-Prelim Calcs'!$C$11*1000/60/60</f>
        <v>103.33333333333333</v>
      </c>
      <c r="JR114" s="63">
        <f>JR113+'DEPRECATED - DT-Prelim Calcs'!$C$11</f>
        <v>440</v>
      </c>
      <c r="JS114" s="2">
        <f>KC114/'Drive Train'!$F$35</f>
        <v>0.72580645161290325</v>
      </c>
      <c r="JT114" s="46">
        <f>KA114*12*60/(PI() * 'Drive Train'!$F$15)/JS$2*JS114</f>
        <v>-82111.777434470743</v>
      </c>
      <c r="JU114" s="2">
        <f>('DEPRECATED - DT-Prelim Calcs'!$C$6*JS114-JT114)/('DEPRECATED - DT-Prelim Calcs'!$C$6*JS114)*'DEPRECATED - DT-Prelim Calcs'!$C$7*JS114</f>
        <v>38.876657641646858</v>
      </c>
      <c r="JV114" s="57">
        <f>JU114/'DEPRECATED - DT-Prelim Calcs'!$C$7*('DEPRECATED - DT-Prelim Calcs'!$C$8-'DEPRECATED - DT-Prelim Calcs'!$C$9)+'DEPRECATED - DT-Prelim Calcs'!$C$9</f>
        <v>2072.3577491382953</v>
      </c>
      <c r="JW114" s="57">
        <f t="shared" si="120"/>
        <v>49.999999999999993</v>
      </c>
      <c r="JX114" s="2">
        <f t="shared" si="173"/>
        <v>0.99579519204165001</v>
      </c>
      <c r="JY114" s="57">
        <f>JX114*'DEPRECATED - DT-Prelim Calcs'!$C$21/JS$2/'DEPRECATED - DT-Prelim Calcs'!$C$19/'DEPRECATED - DT-Prelim Calcs'!$C$18*3.39*'DEPRECATED - DT-Prelim Calcs'!$C$20</f>
        <v>25.773080821789936</v>
      </c>
      <c r="JZ114" s="46">
        <f t="shared" si="174"/>
        <v>0</v>
      </c>
      <c r="KA114" s="57">
        <f>JY113*'DEPRECATED - DT-Prelim Calcs'!$C$11+KA113</f>
        <v>-276.43309243066346</v>
      </c>
      <c r="KB114" s="57">
        <f>KB113+0.5*JY114*'DEPRECATED - DT-Prelim Calcs'!$C$11^2+KA114*'DEPRECATED - DT-Prelim Calcs'!$C$11</f>
        <v>-204335.94669597872</v>
      </c>
      <c r="KC114" s="57">
        <f>MIN('Drive Train'!$F$35-JW113*'DEPRECATED - DT-Prelim Calcs'!$C$21*'Drive Train'!$F$39,KC113+JW$2)</f>
        <v>9</v>
      </c>
      <c r="KD114" s="57">
        <f>'Drive Train'!$F$35-JW114*'DEPRECATED - DT-Prelim Calcs'!$C$21*'Drive Train'!$F$39</f>
        <v>9</v>
      </c>
      <c r="KE114" s="1">
        <f>IF(KB114&gt;='Drive Train'!$F$29,1,0)</f>
        <v>0</v>
      </c>
      <c r="KF114" s="57">
        <f>MIN(JV114,'DEPRECATED - DT-Prelim Calcs'!$C$10)*'DEPRECATED - DT-Prelim Calcs'!$C$11*1000/60/60</f>
        <v>103.33333333333333</v>
      </c>
      <c r="KG114" s="63">
        <f>KG113+'DEPRECATED - DT-Prelim Calcs'!$C$11</f>
        <v>440</v>
      </c>
      <c r="KH114" s="2">
        <f>KR114/'Drive Train'!$F$35</f>
        <v>0.7075268817204301</v>
      </c>
      <c r="KI114" s="46">
        <f>KP114*12*60/(PI() * 'Drive Train'!$F$15)/KH$2*KH114</f>
        <v>-232976.99623528781</v>
      </c>
      <c r="KJ114" s="2">
        <f>('DEPRECATED - DT-Prelim Calcs'!$C$6*KH114-KI114)/('DEPRECATED - DT-Prelim Calcs'!$C$6*KH114)*'DEPRECATED - DT-Prelim Calcs'!$C$7*KH114</f>
        <v>107.04745890821897</v>
      </c>
      <c r="KK114" s="57">
        <f>KJ114/'DEPRECATED - DT-Prelim Calcs'!$C$7*('DEPRECATED - DT-Prelim Calcs'!$C$8-'DEPRECATED - DT-Prelim Calcs'!$C$9)+'DEPRECATED - DT-Prelim Calcs'!$C$9</f>
        <v>5701.5336007985452</v>
      </c>
      <c r="KL114" s="57">
        <f t="shared" si="121"/>
        <v>53.333333333333329</v>
      </c>
      <c r="KM114" s="2">
        <f t="shared" si="175"/>
        <v>0.99579519204165001</v>
      </c>
      <c r="KN114" s="57">
        <f>KM114*'DEPRECATED - DT-Prelim Calcs'!$C$21/KH$2/'DEPRECATED - DT-Prelim Calcs'!$C$19/'DEPRECATED - DT-Prelim Calcs'!$C$18*3.39*'DEPRECATED - DT-Prelim Calcs'!$C$20</f>
        <v>25.773080821789936</v>
      </c>
      <c r="KO114" s="46">
        <f t="shared" si="176"/>
        <v>0</v>
      </c>
      <c r="KP114" s="57">
        <f>KN113*'DEPRECATED - DT-Prelim Calcs'!$C$11+KP113</f>
        <v>-804.59161044943664</v>
      </c>
      <c r="KQ114" s="57">
        <f>KQ113+0.5*KN114*'DEPRECATED - DT-Prelim Calcs'!$C$11^2+KP114*'DEPRECATED - DT-Prelim Calcs'!$C$11</f>
        <v>-237520.90479622822</v>
      </c>
      <c r="KR114" s="57">
        <f>MIN('Drive Train'!$F$35-KL113*'DEPRECATED - DT-Prelim Calcs'!$C$21*'Drive Train'!$F$39,KR113+KL$2)</f>
        <v>8.7733333333333334</v>
      </c>
      <c r="KS114" s="57">
        <f>'Drive Train'!$F$35-KL114*'DEPRECATED - DT-Prelim Calcs'!$C$21*'Drive Train'!$F$39</f>
        <v>8.7733333333333334</v>
      </c>
      <c r="KT114" s="1">
        <f>IF(KQ114&gt;='Drive Train'!$F$29,1,0)</f>
        <v>0</v>
      </c>
      <c r="KU114" s="57">
        <f>MIN(KK114,'DEPRECATED - DT-Prelim Calcs'!$C$10)*'DEPRECATED - DT-Prelim Calcs'!$C$11*1000/60/60</f>
        <v>103.33333333333333</v>
      </c>
      <c r="KV114" s="63">
        <f>KV113+'DEPRECATED - DT-Prelim Calcs'!$C$11</f>
        <v>440</v>
      </c>
      <c r="KW114" s="2">
        <f>LG114/'Drive Train'!$F$35</f>
        <v>0.68924731182795695</v>
      </c>
      <c r="KX114" s="46">
        <f>LE114*12*60/(PI() * 'Drive Train'!$F$15)/KW$2*KW114</f>
        <v>-166176.12820114312</v>
      </c>
      <c r="KY114" s="2">
        <f>('DEPRECATED - DT-Prelim Calcs'!$C$6*KW114-KX114)/('DEPRECATED - DT-Prelim Calcs'!$C$6*KW114)*'DEPRECATED - DT-Prelim Calcs'!$C$7*KW114</f>
        <v>76.798885076806485</v>
      </c>
      <c r="KZ114" s="57">
        <f>KY114/'DEPRECATED - DT-Prelim Calcs'!$C$7*('DEPRECATED - DT-Prelim Calcs'!$C$8-'DEPRECATED - DT-Prelim Calcs'!$C$9)+'DEPRECATED - DT-Prelim Calcs'!$C$9</f>
        <v>4091.2049607279137</v>
      </c>
      <c r="LA114" s="57">
        <f t="shared" si="122"/>
        <v>56.666666666666664</v>
      </c>
      <c r="LB114" s="2">
        <f t="shared" si="177"/>
        <v>0.99579519204165001</v>
      </c>
      <c r="LC114" s="57">
        <f>LB114*'DEPRECATED - DT-Prelim Calcs'!$C$21/KW$2/'DEPRECATED - DT-Prelim Calcs'!$C$19/'DEPRECATED - DT-Prelim Calcs'!$C$18*3.39*'DEPRECATED - DT-Prelim Calcs'!$C$20</f>
        <v>25.773080821789936</v>
      </c>
      <c r="LD114" s="46">
        <f t="shared" si="178"/>
        <v>0</v>
      </c>
      <c r="LE114" s="57">
        <f>LC113*'DEPRECATED - DT-Prelim Calcs'!$C$11+LE113</f>
        <v>-589.11347723473421</v>
      </c>
      <c r="LF114" s="57">
        <f>LF113+0.5*LC114*'DEPRECATED - DT-Prelim Calcs'!$C$11^2+LE114*'DEPRECATED - DT-Prelim Calcs'!$C$11</f>
        <v>-204226.46465374265</v>
      </c>
      <c r="LG114" s="57">
        <f>MIN('Drive Train'!$F$35-LA113*'DEPRECATED - DT-Prelim Calcs'!$C$21*'Drive Train'!$F$39,LG113+LA$2)</f>
        <v>8.5466666666666669</v>
      </c>
      <c r="LH114" s="57">
        <f>'Drive Train'!$F$35-LA114*'DEPRECATED - DT-Prelim Calcs'!$C$21*'Drive Train'!$F$39</f>
        <v>8.5466666666666669</v>
      </c>
      <c r="LI114" s="1">
        <f>IF(LF114&gt;='Drive Train'!$F$29,1,0)</f>
        <v>0</v>
      </c>
      <c r="LJ114" s="57">
        <f>MIN(KZ114,'DEPRECATED - DT-Prelim Calcs'!$C$10)*'DEPRECATED - DT-Prelim Calcs'!$C$11*1000/60/60</f>
        <v>103.33333333333333</v>
      </c>
      <c r="LK114" s="63">
        <f>LK113+'DEPRECATED - DT-Prelim Calcs'!$C$11</f>
        <v>440</v>
      </c>
      <c r="LL114" s="2">
        <f>LV114/'Drive Train'!$F$35</f>
        <v>0.67096774193548392</v>
      </c>
      <c r="LM114" s="46">
        <f>LT114*12*60/(PI() * 'Drive Train'!$F$15)/LL$2*LL114</f>
        <v>-36722.131085639005</v>
      </c>
      <c r="LN114" s="2">
        <f>('DEPRECATED - DT-Prelim Calcs'!$C$6*LL114-LM114)/('DEPRECATED - DT-Prelim Calcs'!$C$6*LL114)*'DEPRECATED - DT-Prelim Calcs'!$C$7*LL114</f>
        <v>18.221222861514796</v>
      </c>
      <c r="LO114" s="57">
        <f>LN114/'DEPRECATED - DT-Prelim Calcs'!$C$7*('DEPRECATED - DT-Prelim Calcs'!$C$8-'DEPRECATED - DT-Prelim Calcs'!$C$9)+'DEPRECATED - DT-Prelim Calcs'!$C$9</f>
        <v>972.73439549060106</v>
      </c>
      <c r="LP114" s="57">
        <f t="shared" si="123"/>
        <v>60</v>
      </c>
      <c r="LQ114" s="2">
        <f t="shared" si="179"/>
        <v>0.99579519204165001</v>
      </c>
      <c r="LR114" s="57">
        <f>LQ114*'DEPRECATED - DT-Prelim Calcs'!$C$21/LL$2/'DEPRECATED - DT-Prelim Calcs'!$C$19/'DEPRECATED - DT-Prelim Calcs'!$C$18*3.39*'DEPRECATED - DT-Prelim Calcs'!$C$20</f>
        <v>25.773080821789936</v>
      </c>
      <c r="LS114" s="46">
        <f t="shared" si="180"/>
        <v>0</v>
      </c>
      <c r="LT114" s="57">
        <f>LR113*'DEPRECATED - DT-Prelim Calcs'!$C$11+LT113</f>
        <v>-133.73086037226847</v>
      </c>
      <c r="LU114" s="57">
        <f>LU113+0.5*LR114*'DEPRECATED - DT-Prelim Calcs'!$C$11^2+LT114*'DEPRECATED - DT-Prelim Calcs'!$C$11</f>
        <v>-196486.11718385058</v>
      </c>
      <c r="LV114" s="57">
        <f>MIN('Drive Train'!$F$35-LP113*'DEPRECATED - DT-Prelim Calcs'!$C$21*'Drive Train'!$F$39,LV113+LP$2)</f>
        <v>8.32</v>
      </c>
      <c r="LW114" s="57">
        <f>'Drive Train'!$F$35-LP114*'DEPRECATED - DT-Prelim Calcs'!$C$21*'Drive Train'!$F$39</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Train'!$AA$49 + V114*(1-'Drive Train'!$AA$49))</f>
        <v>0</v>
      </c>
      <c r="W115" s="57">
        <f t="shared" si="182"/>
        <v>0</v>
      </c>
      <c r="X115" s="2">
        <f>MAX(MIN(IF(AND(AI114=1,AG115&lt;0),-1,1)*(W115-$C$9)/($C$8-$C$9)*$C$7-$C$29*AE115/T$2 -  AI114*$C$29/2,X$2),MAX(X$4:X114)*-1)</f>
        <v>-0.2458281045106315</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Train'!$F$39,AG114+W$2)-$C$3,IF(AE114-1&lt;=0,0,IF($C$32=Motors!$C$29,MAX(ABS(AG113)*-1,AG114-W$2),MAX(0,MAX(AG$4:AG114)*-1,AG114-W$2))))</f>
        <v>0</v>
      </c>
      <c r="AH115" s="57">
        <f>'Drive Train'!$F$35-ABS(W115)*'DEPRECATED - DT-Prelim Calcs'!$C$21*'Drive Train'!$F$39</f>
        <v>12.4</v>
      </c>
      <c r="AI115" s="1">
        <f>IF(AJ115&gt;='Drive Train'!$F$29,1,0)</f>
        <v>1</v>
      </c>
      <c r="AJ115" s="57">
        <f>AJ114+0.5*Y115*'DEPRECATED - DT-Prelim Calcs'!$C$11^2+AE115*'DEPRECATED - DT-Prelim Calcs'!$C$11</f>
        <v>784.33981740885292</v>
      </c>
      <c r="AK115" s="57">
        <f t="shared" si="181"/>
        <v>0</v>
      </c>
      <c r="AL115" s="63">
        <f>AL114+'DEPRECATED - DT-Prelim Calcs'!$C$11</f>
        <v>444</v>
      </c>
      <c r="AM115" s="2">
        <f>AW115/'Drive Train'!$F$35</f>
        <v>0.88882649237653966</v>
      </c>
      <c r="AN115" s="46">
        <f>AU115*12*60/(PI() * 'Drive Train'!$F$15)/AM$2*AM115</f>
        <v>4007.4131716822931</v>
      </c>
      <c r="AO115" s="2">
        <f>('DEPRECATED - DT-Prelim Calcs'!$C$6*AM115-AN115)/('DEPRECATED - DT-Prelim Calcs'!$C$6*AM115)*'DEPRECATED - DT-Prelim Calcs'!$C$7*AM115</f>
        <v>0.33008953072608604</v>
      </c>
      <c r="AP115" s="57">
        <f>AO115/'DEPRECATED - DT-Prelim Calcs'!$C$7*('DEPRECATED - DT-Prelim Calcs'!$C$8-'DEPRECATED - DT-Prelim Calcs'!$C$9)+'DEPRECATED - DT-Prelim Calcs'!$C$9</f>
        <v>20.27281609633064</v>
      </c>
      <c r="AQ115" s="57">
        <f t="shared" si="105"/>
        <v>20.27281609633064</v>
      </c>
      <c r="AR115" s="2">
        <f t="shared" si="125"/>
        <v>2.762345907569852E-12</v>
      </c>
      <c r="AS115" s="57">
        <f>AR115*'DEPRECATED - DT-Prelim Calcs'!$C$21/AM$2/'DEPRECATED - DT-Prelim Calcs'!$C$19/'DEPRECATED - DT-Prelim Calcs'!$C$18*3.39*'DEPRECATED - DT-Prelim Calcs'!$C$20</f>
        <v>2.0018540130244977E-11</v>
      </c>
      <c r="AT115" s="46">
        <f t="shared" si="126"/>
        <v>0</v>
      </c>
      <c r="AU115" s="57">
        <f>AS114*'DEPRECATED - DT-Prelim Calcs'!$C$11+AU114</f>
        <v>39.345448708798472</v>
      </c>
      <c r="AV115" s="57">
        <f>AV114+0.5*AS115*'DEPRECATED - DT-Prelim Calcs'!$C$11^2+AU115*'DEPRECATED - DT-Prelim Calcs'!$C$11</f>
        <v>17426.580050942008</v>
      </c>
      <c r="AW115" s="57">
        <f>MIN('Drive Train'!$F$35-AQ114*'DEPRECATED - DT-Prelim Calcs'!$C$21*'Drive Train'!$F$39,AW114+AQ$2)</f>
        <v>11.021448505469092</v>
      </c>
      <c r="AX115" s="57">
        <f>'Drive Train'!$F$35-AQ115*'DEPRECATED - DT-Prelim Calcs'!$C$21*'Drive Train'!$F$39</f>
        <v>11.021448505449516</v>
      </c>
      <c r="AY115" s="1">
        <f>IF(AV115&gt;='Drive Train'!$F$29,1,0)</f>
        <v>1</v>
      </c>
      <c r="AZ115" s="57">
        <f t="shared" si="127"/>
        <v>22.525351218145154</v>
      </c>
      <c r="BA115" s="63">
        <f>BA114+'DEPRECATED - DT-Prelim Calcs'!$C$11</f>
        <v>444</v>
      </c>
      <c r="BB115" s="2">
        <f>BL115/'Drive Train'!$F$35</f>
        <v>1.3150249726469256</v>
      </c>
      <c r="BC115" s="46">
        <f>BJ115*12*60/(PI() * 'Drive Train'!$F$15)/BB$2*BB115</f>
        <v>-3540.8438977467281</v>
      </c>
      <c r="BD115" s="2">
        <f>('DEPRECATED - DT-Prelim Calcs'!$C$6*BB115-BC115)/('DEPRECATED - DT-Prelim Calcs'!$C$6*BB115)*'DEPRECATED - DT-Prelim Calcs'!$C$7*BB115</f>
        <v>4.7702296575443093</v>
      </c>
      <c r="BE115" s="57">
        <f>BD115/'DEPRECATED - DT-Prelim Calcs'!$C$7*('DEPRECATED - DT-Prelim Calcs'!$C$8-'DEPRECATED - DT-Prelim Calcs'!$C$9)+'DEPRECATED - DT-Prelim Calcs'!$C$9</f>
        <v>256.65040044105183</v>
      </c>
      <c r="BF115" s="57">
        <f t="shared" si="106"/>
        <v>93</v>
      </c>
      <c r="BG115" s="2">
        <f t="shared" si="128"/>
        <v>1.8933363324154464</v>
      </c>
      <c r="BH115" s="57">
        <f>BG115*'DEPRECATED - DT-Prelim Calcs'!$C$21/BB$2/'DEPRECATED - DT-Prelim Calcs'!$C$19/'DEPRECATED - DT-Prelim Calcs'!$C$18*3.39*'DEPRECATED - DT-Prelim Calcs'!$C$20</f>
        <v>19.819055495402456</v>
      </c>
      <c r="BI115" s="46">
        <f t="shared" si="129"/>
        <v>0</v>
      </c>
      <c r="BJ115" s="57">
        <f>BH114*'DEPRECATED - DT-Prelim Calcs'!$C$11+BJ114</f>
        <v>-16.267443596496349</v>
      </c>
      <c r="BK115" s="57">
        <f>BK114+0.5*BH115*'DEPRECATED - DT-Prelim Calcs'!$C$11^2+BJ115*'DEPRECATED - DT-Prelim Calcs'!$C$11</f>
        <v>10408.202386065317</v>
      </c>
      <c r="BL115" s="57">
        <f>MIN('Drive Train'!$F$35-BF114*'DEPRECATED - DT-Prelim Calcs'!$C$21*'Drive Train'!$F$39,BL114+BF$2)</f>
        <v>16.306309660821878</v>
      </c>
      <c r="BM115" s="57">
        <f>'Drive Train'!$F$35-BF115*'DEPRECATED - DT-Prelim Calcs'!$C$21*'Drive Train'!$F$39</f>
        <v>6.0759999999999996</v>
      </c>
      <c r="BN115" s="1">
        <f>IF(BK115&gt;='Drive Train'!$F$29,1,0)</f>
        <v>1</v>
      </c>
      <c r="BO115" s="57">
        <f t="shared" si="130"/>
        <v>103.33333333333333</v>
      </c>
      <c r="BP115" s="63">
        <f>BP114+'DEPRECATED - DT-Prelim Calcs'!$C$11</f>
        <v>444</v>
      </c>
      <c r="BQ115" s="2">
        <f>CA115/'Drive Train'!$F$35</f>
        <v>1.3993950648454878</v>
      </c>
      <c r="BR115" s="46">
        <f>BY115*12*60/(PI() * 'Drive Train'!$F$15)/BQ$2*BQ115</f>
        <v>-21358.164887282743</v>
      </c>
      <c r="BS115" s="2">
        <f>('DEPRECATED - DT-Prelim Calcs'!$C$6*BQ115-BR115)/('DEPRECATED - DT-Prelim Calcs'!$C$6*BQ115)*'DEPRECATED - DT-Prelim Calcs'!$C$7*BQ115</f>
        <v>13.029798650058378</v>
      </c>
      <c r="BT115" s="57">
        <f>BS115/'DEPRECATED - DT-Prelim Calcs'!$C$7*('DEPRECATED - DT-Prelim Calcs'!$C$8-'DEPRECATED - DT-Prelim Calcs'!$C$9)+'DEPRECATED - DT-Prelim Calcs'!$C$9</f>
        <v>696.36106506327394</v>
      </c>
      <c r="BU115" s="57">
        <f t="shared" si="107"/>
        <v>93</v>
      </c>
      <c r="BV115" s="2">
        <f t="shared" si="131"/>
        <v>1.8828060353728675</v>
      </c>
      <c r="BW115" s="57">
        <f>BV115*'DEPRECATED - DT-Prelim Calcs'!$C$21/BQ$2/'DEPRECATED - DT-Prelim Calcs'!$C$19/'DEPRECATED - DT-Prelim Calcs'!$C$18*3.39*'DEPRECATED - DT-Prelim Calcs'!$C$20</f>
        <v>25.773080821789936</v>
      </c>
      <c r="BX115" s="46">
        <f t="shared" si="132"/>
        <v>0</v>
      </c>
      <c r="BY115" s="57">
        <f>BW114*'DEPRECATED - DT-Prelim Calcs'!$C$11+BY114</f>
        <v>-70.512247409031815</v>
      </c>
      <c r="BZ115" s="57">
        <f>BZ114+0.5*BW115*'DEPRECATED - DT-Prelim Calcs'!$C$11^2+BY115*'DEPRECATED - DT-Prelim Calcs'!$C$11</f>
        <v>-8215.272800106015</v>
      </c>
      <c r="CA115" s="57">
        <f>MIN('Drive Train'!$F$35-BU114*'DEPRECATED - DT-Prelim Calcs'!$C$21*'Drive Train'!$F$39,CA114+BU$2)</f>
        <v>17.35249880408405</v>
      </c>
      <c r="CB115" s="57">
        <f>'Drive Train'!$F$35-BU115*'DEPRECATED - DT-Prelim Calcs'!$C$21*'Drive Train'!$F$39</f>
        <v>6.0759999999999996</v>
      </c>
      <c r="CC115" s="1">
        <f>IF(BZ115&gt;='Drive Train'!$F$29,1,0)</f>
        <v>0</v>
      </c>
      <c r="CD115" s="57">
        <f t="shared" si="133"/>
        <v>103.33333333333333</v>
      </c>
      <c r="CE115" s="63">
        <f>CE114+'DEPRECATED - DT-Prelim Calcs'!$C$11</f>
        <v>444</v>
      </c>
      <c r="CF115" s="2">
        <f>CP115/'Drive Train'!$F$35</f>
        <v>1.5205477881748022</v>
      </c>
      <c r="CG115" s="46">
        <f>CN115*12*60/(PI() * 'Drive Train'!$F$15)/CF$2*CF115</f>
        <v>-57131.755544624102</v>
      </c>
      <c r="CH115" s="2">
        <f>('DEPRECATED - DT-Prelim Calcs'!$C$6*CF115-CG115)/('DEPRECATED - DT-Prelim Calcs'!$C$6*CF115)*'DEPRECATED - DT-Prelim Calcs'!$C$7*CF115</f>
        <v>29.497077554593975</v>
      </c>
      <c r="CI115" s="57">
        <f>CH115/'DEPRECATED - DT-Prelim Calcs'!$C$7*('DEPRECATED - DT-Prelim Calcs'!$C$8-'DEPRECATED - DT-Prelim Calcs'!$C$9)+'DEPRECATED - DT-Prelim Calcs'!$C$9</f>
        <v>1573.0215976159366</v>
      </c>
      <c r="CJ115" s="57">
        <f t="shared" si="108"/>
        <v>93</v>
      </c>
      <c r="CK115" s="2">
        <f t="shared" si="134"/>
        <v>1.5241763143494644</v>
      </c>
      <c r="CL115" s="57">
        <f>CK115*'DEPRECATED - DT-Prelim Calcs'!$C$21/CF$2/'DEPRECATED - DT-Prelim Calcs'!$C$19/'DEPRECATED - DT-Prelim Calcs'!$C$18*3.39*'DEPRECATED - DT-Prelim Calcs'!$C$20</f>
        <v>25.773080821789936</v>
      </c>
      <c r="CM115" s="46">
        <f t="shared" si="135"/>
        <v>0</v>
      </c>
      <c r="CN115" s="57">
        <f>CL114*'DEPRECATED - DT-Prelim Calcs'!$C$11+CN114</f>
        <v>-140.52321652755941</v>
      </c>
      <c r="CO115" s="57">
        <f>CO114+0.5*CL115*'DEPRECATED - DT-Prelim Calcs'!$C$11^2+CN115*'DEPRECATED - DT-Prelim Calcs'!$C$11</f>
        <v>-30948.954033426806</v>
      </c>
      <c r="CP115" s="57">
        <f>MIN('Drive Train'!$F$35-CJ114*'DEPRECATED - DT-Prelim Calcs'!$C$21*'Drive Train'!$F$39,CP114+CJ$2)</f>
        <v>18.854792573367547</v>
      </c>
      <c r="CQ115" s="57">
        <f>'Drive Train'!$F$35-CJ115*'DEPRECATED - DT-Prelim Calcs'!$C$21*'Drive Train'!$F$39</f>
        <v>6.0759999999999996</v>
      </c>
      <c r="CR115" s="1">
        <f>IF(CO115&gt;='Drive Train'!$F$29,1,0)</f>
        <v>0</v>
      </c>
      <c r="CS115" s="57">
        <f t="shared" si="136"/>
        <v>103.33333333333333</v>
      </c>
      <c r="CT115" s="63">
        <f>CT114+'DEPRECATED - DT-Prelim Calcs'!$C$11</f>
        <v>444</v>
      </c>
      <c r="CU115" s="2">
        <f>DE115/'Drive Train'!$F$35</f>
        <v>0.48999999999999994</v>
      </c>
      <c r="CV115" s="46">
        <f>DC115*12*60/(PI() * 'Drive Train'!$F$15)/CU$2*CU115</f>
        <v>-47737.542964836546</v>
      </c>
      <c r="CW115" s="2">
        <f>('DEPRECATED - DT-Prelim Calcs'!$C$6*CU115-CV115)/('DEPRECATED - DT-Prelim Calcs'!$C$6*CU115)*'DEPRECATED - DT-Prelim Calcs'!$C$7*CU115</f>
        <v>22.765792785226278</v>
      </c>
      <c r="CX115" s="57">
        <f>CW115/'DEPRECATED - DT-Prelim Calcs'!$C$7*('DEPRECATED - DT-Prelim Calcs'!$C$8-'DEPRECATED - DT-Prelim Calcs'!$C$9)+'DEPRECATED - DT-Prelim Calcs'!$C$9</f>
        <v>1214.6714582342454</v>
      </c>
      <c r="CY115" s="57">
        <f t="shared" si="109"/>
        <v>93</v>
      </c>
      <c r="CZ115" s="2">
        <f t="shared" si="137"/>
        <v>1.2803081040535502</v>
      </c>
      <c r="DA115" s="57">
        <f>CZ115*'DEPRECATED - DT-Prelim Calcs'!$C$21/CU$2/'DEPRECATED - DT-Prelim Calcs'!$C$19/'DEPRECATED - DT-Prelim Calcs'!$C$18*3.39*'DEPRECATED - DT-Prelim Calcs'!$C$20</f>
        <v>25.773080821789936</v>
      </c>
      <c r="DB115" s="46">
        <f t="shared" si="138"/>
        <v>0</v>
      </c>
      <c r="DC115" s="57">
        <f>DA114*'DEPRECATED - DT-Prelim Calcs'!$C$11+DC114</f>
        <v>-306.0651311811381</v>
      </c>
      <c r="DD115" s="57">
        <f>DD114+0.5*DA115*'DEPRECATED - DT-Prelim Calcs'!$C$11^2+DC115*'DEPRECATED - DT-Prelim Calcs'!$C$11</f>
        <v>-60404.046714214994</v>
      </c>
      <c r="DE115" s="57">
        <f>MIN('Drive Train'!$F$35-CY114*'DEPRECATED - DT-Prelim Calcs'!$C$21*'Drive Train'!$F$39,DE114+CY$2)</f>
        <v>6.0759999999999996</v>
      </c>
      <c r="DF115" s="57">
        <f>'Drive Train'!$F$35-CY115*'DEPRECATED - DT-Prelim Calcs'!$C$21*'Drive Train'!$F$39</f>
        <v>6.0759999999999996</v>
      </c>
      <c r="DG115" s="1">
        <f>IF(DD115&gt;='Drive Train'!$F$29,1,0)</f>
        <v>0</v>
      </c>
      <c r="DH115" s="57">
        <f t="shared" si="139"/>
        <v>103.33333333333333</v>
      </c>
      <c r="DI115" s="63">
        <f>DI114+'DEPRECATED - DT-Prelim Calcs'!$C$11</f>
        <v>444</v>
      </c>
      <c r="DJ115" s="2">
        <f>DT115/'Drive Train'!$F$35</f>
        <v>0.48999999999999994</v>
      </c>
      <c r="DK115" s="46">
        <f>DR115*12*60/(PI() * 'Drive Train'!$F$15)/DJ$2*DJ115</f>
        <v>-50585.848964685567</v>
      </c>
      <c r="DL115" s="2">
        <f>('DEPRECATED - DT-Prelim Calcs'!$C$6*DJ115-DK115)/('DEPRECATED - DT-Prelim Calcs'!$C$6*DJ115)*'DEPRECATED - DT-Prelim Calcs'!$C$7*DJ115</f>
        <v>24.053675985908484</v>
      </c>
      <c r="DM115" s="57">
        <f>DL115/'DEPRECATED - DT-Prelim Calcs'!$C$7*('DEPRECATED - DT-Prelim Calcs'!$C$8-'DEPRECATED - DT-Prelim Calcs'!$C$9)+'DEPRECATED - DT-Prelim Calcs'!$C$9</f>
        <v>1283.2338709510616</v>
      </c>
      <c r="DN115" s="57">
        <f t="shared" si="110"/>
        <v>93</v>
      </c>
      <c r="DO115" s="2">
        <f t="shared" si="140"/>
        <v>1.1037138828047846</v>
      </c>
      <c r="DP115" s="57">
        <f>DO115*'DEPRECATED - DT-Prelim Calcs'!$C$21/DJ$2/'DEPRECATED - DT-Prelim Calcs'!$C$19/'DEPRECATED - DT-Prelim Calcs'!$C$18*3.39*'DEPRECATED - DT-Prelim Calcs'!$C$20</f>
        <v>25.773080821789936</v>
      </c>
      <c r="DQ115" s="46">
        <f t="shared" si="141"/>
        <v>0</v>
      </c>
      <c r="DR115" s="57">
        <f>DP114*'DEPRECATED - DT-Prelim Calcs'!$C$11+DR114</f>
        <v>-279.59206805605038</v>
      </c>
      <c r="DS115" s="57">
        <f>DS114+0.5*DP115*'DEPRECATED - DT-Prelim Calcs'!$C$11^2+DR115*'DEPRECATED - DT-Prelim Calcs'!$C$11</f>
        <v>-127068.02879771173</v>
      </c>
      <c r="DT115" s="57">
        <f>MIN('Drive Train'!$F$35-DN114*'DEPRECATED - DT-Prelim Calcs'!$C$21*'Drive Train'!$F$39,DT114+DN$2)</f>
        <v>6.0759999999999996</v>
      </c>
      <c r="DU115" s="57">
        <f>'Drive Train'!$F$35-DN115*'DEPRECATED - DT-Prelim Calcs'!$C$21*'Drive Train'!$F$39</f>
        <v>6.0759999999999996</v>
      </c>
      <c r="DV115" s="1">
        <f>IF(DS115&gt;='Drive Train'!$F$29,1,0)</f>
        <v>0</v>
      </c>
      <c r="DW115" s="57">
        <f t="shared" si="142"/>
        <v>103.33333333333333</v>
      </c>
      <c r="DX115" s="63">
        <f>DX114+'DEPRECATED - DT-Prelim Calcs'!$C$11</f>
        <v>444</v>
      </c>
      <c r="DY115" s="2">
        <f>EI115/'Drive Train'!$F$35</f>
        <v>0.48999999999999994</v>
      </c>
      <c r="DZ115" s="46">
        <f>EG115*12*60/(PI() * 'Drive Train'!$F$15)/DY$2*DY115</f>
        <v>-68792.563192259462</v>
      </c>
      <c r="EA115" s="2">
        <f>('DEPRECATED - DT-Prelim Calcs'!$C$6*DY115-DZ115)/('DEPRECATED - DT-Prelim Calcs'!$C$6*DY115)*'DEPRECATED - DT-Prelim Calcs'!$C$7*DY115</f>
        <v>32.285980167607001</v>
      </c>
      <c r="EB115" s="57">
        <f>EA115/'DEPRECATED - DT-Prelim Calcs'!$C$7*('DEPRECATED - DT-Prelim Calcs'!$C$8-'DEPRECATED - DT-Prelim Calcs'!$C$9)+'DEPRECATED - DT-Prelim Calcs'!$C$9</f>
        <v>1721.4930520763394</v>
      </c>
      <c r="EC115" s="57">
        <f t="shared" si="111"/>
        <v>93</v>
      </c>
      <c r="ED115" s="2">
        <f t="shared" si="143"/>
        <v>0.96993038185874991</v>
      </c>
      <c r="EE115" s="57">
        <f>ED115*'DEPRECATED - DT-Prelim Calcs'!$C$21/DY$2/'DEPRECATED - DT-Prelim Calcs'!$C$19/'DEPRECATED - DT-Prelim Calcs'!$C$18*3.39*'DEPRECATED - DT-Prelim Calcs'!$C$20</f>
        <v>25.773080821789936</v>
      </c>
      <c r="EF115" s="46">
        <f t="shared" si="144"/>
        <v>0</v>
      </c>
      <c r="EG115" s="57">
        <f>EE114*'DEPRECATED - DT-Prelim Calcs'!$C$11+EG114</f>
        <v>-334.13452558196343</v>
      </c>
      <c r="EH115" s="57">
        <f>EH114+0.5*EE115*'DEPRECATED - DT-Prelim Calcs'!$C$11^2+EG115*'DEPRECATED - DT-Prelim Calcs'!$C$11</f>
        <v>-204935.91240155121</v>
      </c>
      <c r="EI115" s="57">
        <f>MIN('Drive Train'!$F$35-EC114*'DEPRECATED - DT-Prelim Calcs'!$C$21*'Drive Train'!$F$39,EI114+EC$2)</f>
        <v>6.0759999999999996</v>
      </c>
      <c r="EJ115" s="57">
        <f>'Drive Train'!$F$35-EC115*'DEPRECATED - DT-Prelim Calcs'!$C$21*'Drive Train'!$F$39</f>
        <v>6.0759999999999996</v>
      </c>
      <c r="EK115" s="1">
        <f>IF(EH115&gt;='Drive Train'!$F$29,1,0)</f>
        <v>0</v>
      </c>
      <c r="EL115" s="57">
        <f t="shared" si="145"/>
        <v>103.33333333333333</v>
      </c>
      <c r="EM115" s="63">
        <f>EM114+'DEPRECATED - DT-Prelim Calcs'!$C$11</f>
        <v>444</v>
      </c>
      <c r="EN115" s="2">
        <f>EX115/'Drive Train'!$F$35</f>
        <v>0.48999999999999994</v>
      </c>
      <c r="EO115" s="46">
        <f>EV115*12*60/(PI() * 'Drive Train'!$F$15)/EN$2*EN115</f>
        <v>-155142.17214577363</v>
      </c>
      <c r="EP115" s="2">
        <f>('DEPRECATED - DT-Prelim Calcs'!$C$6*EN115-EO115)/('DEPRECATED - DT-Prelim Calcs'!$C$6*EN115)*'DEPRECATED - DT-Prelim Calcs'!$C$7*EN115</f>
        <v>71.329611983361062</v>
      </c>
      <c r="EQ115" s="57">
        <f>EP115/'DEPRECATED - DT-Prelim Calcs'!$C$7*('DEPRECATED - DT-Prelim Calcs'!$C$8-'DEPRECATED - DT-Prelim Calcs'!$C$9)+'DEPRECATED - DT-Prelim Calcs'!$C$9</f>
        <v>3800.0399242594294</v>
      </c>
      <c r="ER115" s="57">
        <f t="shared" si="112"/>
        <v>93</v>
      </c>
      <c r="ES115" s="2">
        <f t="shared" si="146"/>
        <v>0.86507304327942547</v>
      </c>
      <c r="ET115" s="57">
        <f>ES115*'DEPRECATED - DT-Prelim Calcs'!$C$21/EN$2/'DEPRECATED - DT-Prelim Calcs'!$C$19/'DEPRECATED - DT-Prelim Calcs'!$C$18*3.39*'DEPRECATED - DT-Prelim Calcs'!$C$20</f>
        <v>25.773080821789936</v>
      </c>
      <c r="EU115" s="46">
        <f t="shared" si="147"/>
        <v>0</v>
      </c>
      <c r="EV115" s="57">
        <f>ET114*'DEPRECATED - DT-Prelim Calcs'!$C$11+EV114</f>
        <v>-672.0815061708845</v>
      </c>
      <c r="EW115" s="57">
        <f>EW114+0.5*ET115*'DEPRECATED - DT-Prelim Calcs'!$C$11^2+EV115*'DEPRECATED - DT-Prelim Calcs'!$C$11</f>
        <v>-224642.44871136852</v>
      </c>
      <c r="EX115" s="57">
        <f>MIN('Drive Train'!$F$35-ER114*'DEPRECATED - DT-Prelim Calcs'!$C$21*'Drive Train'!$F$39,EX114+ER$2)</f>
        <v>6.0759999999999996</v>
      </c>
      <c r="EY115" s="57">
        <f>'Drive Train'!$F$35-ER115*'DEPRECATED - DT-Prelim Calcs'!$C$21*'Drive Train'!$F$39</f>
        <v>6.0759999999999996</v>
      </c>
      <c r="EZ115" s="1">
        <f>IF(EW115&gt;='Drive Train'!$F$29,1,0)</f>
        <v>0</v>
      </c>
      <c r="FA115" s="57">
        <f t="shared" si="148"/>
        <v>103.33333333333333</v>
      </c>
      <c r="FB115" s="63">
        <f>FB114+'DEPRECATED - DT-Prelim Calcs'!$C$11</f>
        <v>444</v>
      </c>
      <c r="FC115" s="2">
        <f>FM115/'Drive Train'!$F$35</f>
        <v>0.48999999999999994</v>
      </c>
      <c r="FD115" s="46">
        <f>FK115*12*60/(PI() * 'Drive Train'!$F$15)/FC$2*FC115</f>
        <v>-269493.81686236325</v>
      </c>
      <c r="FE115" s="2">
        <f>('DEPRECATED - DT-Prelim Calcs'!$C$6*FC115-FD115)/('DEPRECATED - DT-Prelim Calcs'!$C$6*FC115)*'DEPRECATED - DT-Prelim Calcs'!$C$7*FC115</f>
        <v>123.03457704283218</v>
      </c>
      <c r="FF115" s="57">
        <f>FE115/'DEPRECATED - DT-Prelim Calcs'!$C$7*('DEPRECATED - DT-Prelim Calcs'!$C$8-'DEPRECATED - DT-Prelim Calcs'!$C$9)+'DEPRECATED - DT-Prelim Calcs'!$C$9</f>
        <v>6552.6320475499451</v>
      </c>
      <c r="FG115" s="57">
        <f t="shared" si="113"/>
        <v>93</v>
      </c>
      <c r="FH115" s="2">
        <f t="shared" si="149"/>
        <v>0.78067567320338405</v>
      </c>
      <c r="FI115" s="57">
        <f>FH115*'DEPRECATED - DT-Prelim Calcs'!$C$21/FC$2/'DEPRECATED - DT-Prelim Calcs'!$C$19/'DEPRECATED - DT-Prelim Calcs'!$C$18*3.39*'DEPRECATED - DT-Prelim Calcs'!$C$20</f>
        <v>25.773080821789936</v>
      </c>
      <c r="FJ115" s="46">
        <f t="shared" si="150"/>
        <v>0</v>
      </c>
      <c r="FK115" s="57">
        <f>FI114*'DEPRECATED - DT-Prelim Calcs'!$C$11+FK114</f>
        <v>-1053.5587297693801</v>
      </c>
      <c r="FL115" s="57">
        <f>FL114+0.5*FI115*'DEPRECATED - DT-Prelim Calcs'!$C$11^2+FK115*'DEPRECATED - DT-Prelim Calcs'!$C$11</f>
        <v>-296347.83046006464</v>
      </c>
      <c r="FM115" s="57">
        <f>MIN('Drive Train'!$F$35-FG114*'DEPRECATED - DT-Prelim Calcs'!$C$21*'Drive Train'!$F$39,FM114+FG$2)</f>
        <v>6.0759999999999996</v>
      </c>
      <c r="FN115" s="57">
        <f>'Drive Train'!$F$35-FG115*'DEPRECATED - DT-Prelim Calcs'!$C$21*'Drive Train'!$F$39</f>
        <v>6.0759999999999996</v>
      </c>
      <c r="FO115" s="1">
        <f>IF(FL115&gt;='Drive Train'!$F$29,1,0)</f>
        <v>0</v>
      </c>
      <c r="FP115" s="57">
        <f t="shared" si="151"/>
        <v>103.33333333333333</v>
      </c>
      <c r="FQ115" s="63">
        <f>FQ114+'DEPRECATED - DT-Prelim Calcs'!$C$11</f>
        <v>444</v>
      </c>
      <c r="FR115" s="2">
        <f>GB115/'Drive Train'!$F$35</f>
        <v>0.48999999999999994</v>
      </c>
      <c r="FS115" s="46">
        <f>FZ115*12*60/(PI() * 'Drive Train'!$F$15)/FR$2*FR115</f>
        <v>-91638.622603397613</v>
      </c>
      <c r="FT115" s="2">
        <f>('DEPRECATED - DT-Prelim Calcs'!$C$6*FR115-FS115)/('DEPRECATED - DT-Prelim Calcs'!$C$6*FR115)*'DEPRECATED - DT-Prelim Calcs'!$C$7*FR115</f>
        <v>42.615999526114116</v>
      </c>
      <c r="FU115" s="57">
        <f>FT115/'DEPRECATED - DT-Prelim Calcs'!$C$7*('DEPRECATED - DT-Prelim Calcs'!$C$8-'DEPRECATED - DT-Prelim Calcs'!$C$9)+'DEPRECATED - DT-Prelim Calcs'!$C$9</f>
        <v>2271.4272776765315</v>
      </c>
      <c r="FV115" s="57">
        <f t="shared" si="114"/>
        <v>93</v>
      </c>
      <c r="FW115" s="2">
        <f t="shared" si="152"/>
        <v>0.7112822800297498</v>
      </c>
      <c r="FX115" s="57">
        <f>FW115*'DEPRECATED - DT-Prelim Calcs'!$C$21/FR$2/'DEPRECATED - DT-Prelim Calcs'!$C$19/'DEPRECATED - DT-Prelim Calcs'!$C$18*3.39*'DEPRECATED - DT-Prelim Calcs'!$C$20</f>
        <v>25.773080821789936</v>
      </c>
      <c r="FY115" s="46">
        <f t="shared" si="153"/>
        <v>0</v>
      </c>
      <c r="FZ115" s="57">
        <f>FX114*'DEPRECATED - DT-Prelim Calcs'!$C$11+FZ114</f>
        <v>-326.40728294322162</v>
      </c>
      <c r="GA115" s="57">
        <f>GA114+0.5*FX115*'DEPRECATED - DT-Prelim Calcs'!$C$11^2+FZ115*'DEPRECATED - DT-Prelim Calcs'!$C$11</f>
        <v>-317741.02621847106</v>
      </c>
      <c r="GB115" s="57">
        <f>MIN('Drive Train'!$F$35-FV114*'DEPRECATED - DT-Prelim Calcs'!$C$21*'Drive Train'!$F$39,GB114+FV$2)</f>
        <v>6.0759999999999996</v>
      </c>
      <c r="GC115" s="57">
        <f>'Drive Train'!$F$35-FV115*'DEPRECATED - DT-Prelim Calcs'!$C$21*'Drive Train'!$F$39</f>
        <v>6.0759999999999996</v>
      </c>
      <c r="GD115" s="1">
        <f>IF(GA115&gt;='Drive Train'!$F$29,1,0)</f>
        <v>0</v>
      </c>
      <c r="GE115" s="57">
        <f t="shared" si="154"/>
        <v>103.33333333333333</v>
      </c>
      <c r="GF115" s="63">
        <f>GF114+'DEPRECATED - DT-Prelim Calcs'!$C$11</f>
        <v>444</v>
      </c>
      <c r="GG115" s="2">
        <f>GQ115/'Drive Train'!$F$35</f>
        <v>1.4906438314874166</v>
      </c>
      <c r="GH115" s="46">
        <f>GO115*12*60/(PI() * 'Drive Train'!$F$15)/GG$2*GG115</f>
        <v>-140407.07627050127</v>
      </c>
      <c r="GI115" s="2">
        <f>('DEPRECATED - DT-Prelim Calcs'!$C$6*GG115-GH115)/('DEPRECATED - DT-Prelim Calcs'!$C$6*GG115)*'DEPRECATED - DT-Prelim Calcs'!$C$7*GG115</f>
        <v>67.078578052629169</v>
      </c>
      <c r="GJ115" s="57">
        <f>GI115/'DEPRECATED - DT-Prelim Calcs'!$C$7*('DEPRECATED - DT-Prelim Calcs'!$C$8-'DEPRECATED - DT-Prelim Calcs'!$C$9)+'DEPRECATED - DT-Prelim Calcs'!$C$9</f>
        <v>3573.7296946690135</v>
      </c>
      <c r="GK115" s="57">
        <f t="shared" si="155"/>
        <v>29.999999999999982</v>
      </c>
      <c r="GL115" s="2">
        <f t="shared" si="156"/>
        <v>0.99579519204165001</v>
      </c>
      <c r="GM115" s="57">
        <f>GL115*'DEPRECATED - DT-Prelim Calcs'!$C$21/GG$2/'DEPRECATED - DT-Prelim Calcs'!$C$19/'DEPRECATED - DT-Prelim Calcs'!$C$18*3.39*'DEPRECATED - DT-Prelim Calcs'!$C$20</f>
        <v>25.773080821789936</v>
      </c>
      <c r="GN115" s="46">
        <f t="shared" si="157"/>
        <v>0</v>
      </c>
      <c r="GO115" s="57">
        <f>GM114*'DEPRECATED - DT-Prelim Calcs'!$C$11+GO114</f>
        <v>-230.15505187468571</v>
      </c>
      <c r="GP115" s="57">
        <f>GP114+0.5*GM115*'DEPRECATED - DT-Prelim Calcs'!$C$11^2+GO115*'DEPRECATED - DT-Prelim Calcs'!$C$11</f>
        <v>-151430.71179601367</v>
      </c>
      <c r="GQ115" s="57">
        <f>MIN('Drive Train'!$F$35-GK114*'DEPRECATED - DT-Prelim Calcs'!$C$21*'Drive Train'!$F$39,GQ114+GK$2)</f>
        <v>18.483983510443966</v>
      </c>
      <c r="GR115" s="57">
        <f>'Drive Train'!$F$35-GK115*'DEPRECATED - DT-Prelim Calcs'!$C$21*'Drive Train'!$F$39</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-5953.8533486996121</v>
      </c>
      <c r="GX115" s="2">
        <f>('DEPRECATED - DT-Prelim Calcs'!$C$6*GV115-GW115)/('DEPRECATED - DT-Prelim Calcs'!$C$6*GV115)*'DEPRECATED - DT-Prelim Calcs'!$C$7*GV115</f>
        <v>4.6615423975550128</v>
      </c>
      <c r="GY115" s="57">
        <f>GX115/'DEPRECATED - DT-Prelim Calcs'!$C$7*('DEPRECATED - DT-Prelim Calcs'!$C$8-'DEPRECATED - DT-Prelim Calcs'!$C$9)+'DEPRECATED - DT-Prelim Calcs'!$C$9</f>
        <v>250.86426954618594</v>
      </c>
      <c r="GZ115" s="57">
        <f t="shared" si="115"/>
        <v>33.333333333333314</v>
      </c>
      <c r="HA115" s="2">
        <f t="shared" si="159"/>
        <v>0.99579519204165001</v>
      </c>
      <c r="HB115" s="57">
        <f>HA115*'DEPRECATED - DT-Prelim Calcs'!$C$21/GV$2/'DEPRECATED - DT-Prelim Calcs'!$C$19/'DEPRECATED - DT-Prelim Calcs'!$C$18*3.39*'DEPRECATED - DT-Prelim Calcs'!$C$20</f>
        <v>25.773080821789936</v>
      </c>
      <c r="HC115" s="46">
        <f t="shared" si="160"/>
        <v>0</v>
      </c>
      <c r="HD115" s="57">
        <f>HB114*'DEPRECATED - DT-Prelim Calcs'!$C$11+HD114</f>
        <v>-17.802167899820944</v>
      </c>
      <c r="HE115" s="57">
        <f>HE114+0.5*HB115*'DEPRECATED - DT-Prelim Calcs'!$C$11^2+HD115*'DEPRECATED - DT-Prelim Calcs'!$C$11</f>
        <v>-174573.42256583108</v>
      </c>
      <c r="HF115" s="57">
        <f>MIN('Drive Train'!$F$35-GZ114*'DEPRECATED - DT-Prelim Calcs'!$C$21*'Drive Train'!$F$39,HF114+GZ$2)</f>
        <v>10.133333333333335</v>
      </c>
      <c r="HG115" s="57">
        <f>'Drive Train'!$F$35-GZ115*'DEPRECATED - DT-Prelim Calcs'!$C$21*'Drive Train'!$F$39</f>
        <v>10.133333333333335</v>
      </c>
      <c r="HH115" s="1">
        <f>IF(HE115&gt;='Drive Train'!$F$29,1,0)</f>
        <v>0</v>
      </c>
      <c r="HI115" s="57">
        <f t="shared" si="161"/>
        <v>37.037037037037017</v>
      </c>
      <c r="HJ115" s="63">
        <f>HJ114+'DEPRECATED - DT-Prelim Calcs'!$C$11</f>
        <v>444</v>
      </c>
      <c r="HK115" s="2">
        <f>HU115/'Drive Train'!$F$35</f>
        <v>3.3154083340796534</v>
      </c>
      <c r="HL115" s="46">
        <f>HS115*12*60/(PI() * 'Drive Train'!$F$15)/HK$2*HK115</f>
        <v>-1312333.9538143603</v>
      </c>
      <c r="HM115" s="2">
        <f>('DEPRECATED - DT-Prelim Calcs'!$C$6*HK115-HL115)/('DEPRECATED - DT-Prelim Calcs'!$C$6*HK115)*'DEPRECATED - DT-Prelim Calcs'!$C$7*HK115</f>
        <v>601.37190307061201</v>
      </c>
      <c r="HN115" s="57">
        <f>HM115/'DEPRECATED - DT-Prelim Calcs'!$C$7*('DEPRECATED - DT-Prelim Calcs'!$C$8-'DEPRECATED - DT-Prelim Calcs'!$C$9)+'DEPRECATED - DT-Prelim Calcs'!$C$9</f>
        <v>32017.644051435487</v>
      </c>
      <c r="HO115" s="57">
        <f t="shared" si="116"/>
        <v>36.66666666666665</v>
      </c>
      <c r="HP115" s="2">
        <f t="shared" si="162"/>
        <v>0.99579519204165001</v>
      </c>
      <c r="HQ115" s="57">
        <f>HP115*'DEPRECATED - DT-Prelim Calcs'!$C$21/HK$2/'DEPRECATED - DT-Prelim Calcs'!$C$19/'DEPRECATED - DT-Prelim Calcs'!$C$18*3.39*'DEPRECATED - DT-Prelim Calcs'!$C$20</f>
        <v>25.773080821789936</v>
      </c>
      <c r="HR115" s="46">
        <f t="shared" si="163"/>
        <v>0</v>
      </c>
      <c r="HS115" s="57">
        <f>HQ114*'DEPRECATED - DT-Prelim Calcs'!$C$11+HS114</f>
        <v>-967.19210729098984</v>
      </c>
      <c r="HT115" s="57">
        <f>HT114+0.5*HQ115*'DEPRECATED - DT-Prelim Calcs'!$C$11^2+HS115*'DEPRECATED - DT-Prelim Calcs'!$C$11</f>
        <v>-195359.71323869258</v>
      </c>
      <c r="HU115" s="57">
        <f>MIN('Drive Train'!$F$35-HO114*'DEPRECATED - DT-Prelim Calcs'!$C$21*'Drive Train'!$F$39,HU114+HO$2)</f>
        <v>41.111063342587705</v>
      </c>
      <c r="HV115" s="57">
        <f>'Drive Train'!$F$35-HO115*'DEPRECATED - DT-Prelim Calcs'!$C$21*'Drive Train'!$F$39</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-41789.465743899927</v>
      </c>
      <c r="IB115" s="2">
        <f>('DEPRECATED - DT-Prelim Calcs'!$C$6*HZ115-IA115)/('DEPRECATED - DT-Prelim Calcs'!$C$6*HZ115)*'DEPRECATED - DT-Prelim Calcs'!$C$7*HZ115</f>
        <v>20.776779312030285</v>
      </c>
      <c r="IC115" s="57">
        <f>IB115/'DEPRECATED - DT-Prelim Calcs'!$C$7*('DEPRECATED - DT-Prelim Calcs'!$C$8-'DEPRECATED - DT-Prelim Calcs'!$C$9)+'DEPRECATED - DT-Prelim Calcs'!$C$9</f>
        <v>1108.7833135823594</v>
      </c>
      <c r="ID115" s="57">
        <f t="shared" si="117"/>
        <v>39.999999999999986</v>
      </c>
      <c r="IE115" s="2">
        <f t="shared" si="165"/>
        <v>0.99579519204165001</v>
      </c>
      <c r="IF115" s="57">
        <f>IE115*'DEPRECATED - DT-Prelim Calcs'!$C$21/HZ$2/'DEPRECATED - DT-Prelim Calcs'!$C$19/'DEPRECATED - DT-Prelim Calcs'!$C$18*3.39*'DEPRECATED - DT-Prelim Calcs'!$C$20</f>
        <v>25.773080821789936</v>
      </c>
      <c r="IG115" s="46">
        <f t="shared" si="166"/>
        <v>0</v>
      </c>
      <c r="IH115" s="57">
        <f>IF114*'DEPRECATED - DT-Prelim Calcs'!$C$11+IH114</f>
        <v>-130.80325459839207</v>
      </c>
      <c r="II115" s="57">
        <f>II114+0.5*IF115*'DEPRECATED - DT-Prelim Calcs'!$C$11^2+IH115*'DEPRECATED - DT-Prelim Calcs'!$C$11</f>
        <v>-227441.5452442698</v>
      </c>
      <c r="IJ115" s="57">
        <f>MIN('Drive Train'!$F$35-ID114*'DEPRECATED - DT-Prelim Calcs'!$C$21*'Drive Train'!$F$39,IJ114+ID$2)</f>
        <v>9.6800000000000015</v>
      </c>
      <c r="IK115" s="57">
        <f>'Drive Train'!$F$35-ID115*'DEPRECATED - DT-Prelim Calcs'!$C$21*'Drive Train'!$F$39</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-51019.691012420793</v>
      </c>
      <c r="IQ115" s="2">
        <f>('DEPRECATED - DT-Prelim Calcs'!$C$6*IO115-IP115)/('DEPRECATED - DT-Prelim Calcs'!$C$6*IO115)*'DEPRECATED - DT-Prelim Calcs'!$C$7*IO115</f>
        <v>24.906242039609175</v>
      </c>
      <c r="IR115" s="57">
        <f>IQ115/'DEPRECATED - DT-Prelim Calcs'!$C$7*('DEPRECATED - DT-Prelim Calcs'!$C$8-'DEPRECATED - DT-Prelim Calcs'!$C$9)+'DEPRECATED - DT-Prelim Calcs'!$C$9</f>
        <v>1328.6215160505633</v>
      </c>
      <c r="IS115" s="57">
        <f t="shared" si="118"/>
        <v>43.333333333333321</v>
      </c>
      <c r="IT115" s="2">
        <f t="shared" si="168"/>
        <v>0.99579519204165001</v>
      </c>
      <c r="IU115" s="57">
        <f>IT115*'DEPRECATED - DT-Prelim Calcs'!$C$21/IO$2/'DEPRECATED - DT-Prelim Calcs'!$C$19/'DEPRECATED - DT-Prelim Calcs'!$C$18*3.39*'DEPRECATED - DT-Prelim Calcs'!$C$20</f>
        <v>25.773080821789936</v>
      </c>
      <c r="IV115" s="46">
        <f t="shared" si="169"/>
        <v>0</v>
      </c>
      <c r="IW115" s="57">
        <f>IU114*'DEPRECATED - DT-Prelim Calcs'!$C$11+IW114</f>
        <v>-163.52341215162289</v>
      </c>
      <c r="IX115" s="57">
        <f>IX114+0.5*IU115*'DEPRECATED - DT-Prelim Calcs'!$C$11^2+IW115*'DEPRECATED - DT-Prelim Calcs'!$C$11</f>
        <v>-197094.49610485081</v>
      </c>
      <c r="IY115" s="57">
        <f>MIN('Drive Train'!$F$35-IS114*'DEPRECATED - DT-Prelim Calcs'!$C$21*'Drive Train'!$F$39,IY114+IS$2)</f>
        <v>9.4533333333333349</v>
      </c>
      <c r="IZ115" s="57">
        <f>'Drive Train'!$F$35-IS115*'DEPRECATED - DT-Prelim Calcs'!$C$21*'Drive Train'!$F$39</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24884.799577390215</v>
      </c>
      <c r="JF115" s="2">
        <f>('DEPRECATED - DT-Prelim Calcs'!$C$6*JD115-JE115)/('DEPRECATED - DT-Prelim Calcs'!$C$6*JD115)*'DEPRECATED - DT-Prelim Calcs'!$C$7*JD115</f>
        <v>-9.4586039042152752</v>
      </c>
      <c r="JG115" s="57">
        <f>JF115/'DEPRECATED - DT-Prelim Calcs'!$C$7*('DEPRECATED - DT-Prelim Calcs'!$C$8-'DEPRECATED - DT-Prelim Calcs'!$C$9)+'DEPRECATED - DT-Prelim Calcs'!$C$9</f>
        <v>-500.8431041123734</v>
      </c>
      <c r="JH115" s="57">
        <f t="shared" si="119"/>
        <v>-500.8431041123734</v>
      </c>
      <c r="JI115" s="2">
        <f t="shared" si="171"/>
        <v>-11.907078605440631</v>
      </c>
      <c r="JJ115" s="57">
        <f>JI115*'DEPRECATED - DT-Prelim Calcs'!$C$21/JD$2/'DEPRECATED - DT-Prelim Calcs'!$C$19/'DEPRECATED - DT-Prelim Calcs'!$C$18*3.39*'DEPRECATED - DT-Prelim Calcs'!$C$20</f>
        <v>-308.17792825474049</v>
      </c>
      <c r="JK115" s="46">
        <f t="shared" si="172"/>
        <v>1</v>
      </c>
      <c r="JL115" s="57">
        <f>JJ114*'DEPRECATED - DT-Prelim Calcs'!$C$11+JL114</f>
        <v>81.717750808425919</v>
      </c>
      <c r="JM115" s="57">
        <f>JM114+0.5*JJ115*'DEPRECATED - DT-Prelim Calcs'!$C$11^2+JL115*'DEPRECATED - DT-Prelim Calcs'!$C$11</f>
        <v>-220118.6883437222</v>
      </c>
      <c r="JN115" s="57">
        <f>MIN('Drive Train'!$F$35-JH114*'DEPRECATED - DT-Prelim Calcs'!$C$21*'Drive Train'!$F$39,JN114+JH$2)</f>
        <v>9.2266666666666666</v>
      </c>
      <c r="JO115" s="57">
        <f>'Drive Train'!$F$35-JH115*'DEPRECATED - DT-Prelim Calcs'!$C$21*'Drive Train'!$F$39</f>
        <v>46.457331079641392</v>
      </c>
      <c r="JP115" s="1">
        <f>IF(JM115&gt;='Drive Train'!$F$29,1,0)</f>
        <v>0</v>
      </c>
      <c r="JQ115" s="57">
        <f>MIN(JG115,'DEPRECATED - DT-Prelim Calcs'!$C$10)*'DEPRECATED - DT-Prelim Calcs'!$C$11*1000/60/60</f>
        <v>-556.49233790263702</v>
      </c>
      <c r="JR115" s="63">
        <f>JR114+'DEPRECATED - DT-Prelim Calcs'!$C$11</f>
        <v>444</v>
      </c>
      <c r="JS115" s="2">
        <f>KC115/'Drive Train'!$F$35</f>
        <v>0.72580645161290325</v>
      </c>
      <c r="JT115" s="46">
        <f>KA115*12*60/(PI() * 'Drive Train'!$F$15)/JS$2*JS115</f>
        <v>-51489.199542205439</v>
      </c>
      <c r="JU115" s="2">
        <f>('DEPRECATED - DT-Prelim Calcs'!$C$6*JS115-JT115)/('DEPRECATED - DT-Prelim Calcs'!$C$6*JS115)*'DEPRECATED - DT-Prelim Calcs'!$C$7*JS115</f>
        <v>25.030426362029708</v>
      </c>
      <c r="JV115" s="57">
        <f>JU115/'DEPRECATED - DT-Prelim Calcs'!$C$7*('DEPRECATED - DT-Prelim Calcs'!$C$8-'DEPRECATED - DT-Prelim Calcs'!$C$9)+'DEPRECATED - DT-Prelim Calcs'!$C$9</f>
        <v>1335.2326565346107</v>
      </c>
      <c r="JW115" s="57">
        <f t="shared" si="120"/>
        <v>49.999999999999993</v>
      </c>
      <c r="JX115" s="2">
        <f t="shared" si="173"/>
        <v>0.99579519204165001</v>
      </c>
      <c r="JY115" s="57">
        <f>JX115*'DEPRECATED - DT-Prelim Calcs'!$C$21/JS$2/'DEPRECATED - DT-Prelim Calcs'!$C$19/'DEPRECATED - DT-Prelim Calcs'!$C$18*3.39*'DEPRECATED - DT-Prelim Calcs'!$C$20</f>
        <v>25.773080821789936</v>
      </c>
      <c r="JZ115" s="46">
        <f t="shared" si="174"/>
        <v>0</v>
      </c>
      <c r="KA115" s="57">
        <f>JY114*'DEPRECATED - DT-Prelim Calcs'!$C$11+KA114</f>
        <v>-173.34076914350373</v>
      </c>
      <c r="KB115" s="57">
        <f>KB114+0.5*JY115*'DEPRECATED - DT-Prelim Calcs'!$C$11^2+KA115*'DEPRECATED - DT-Prelim Calcs'!$C$11</f>
        <v>-204823.12512597843</v>
      </c>
      <c r="KC115" s="57">
        <f>MIN('Drive Train'!$F$35-JW114*'DEPRECATED - DT-Prelim Calcs'!$C$21*'Drive Train'!$F$39,KC114+JW$2)</f>
        <v>9</v>
      </c>
      <c r="KD115" s="57">
        <f>'Drive Train'!$F$35-JW115*'DEPRECATED - DT-Prelim Calcs'!$C$21*'Drive Train'!$F$39</f>
        <v>9</v>
      </c>
      <c r="KE115" s="1">
        <f>IF(KB115&gt;='Drive Train'!$F$29,1,0)</f>
        <v>0</v>
      </c>
      <c r="KF115" s="57">
        <f>MIN(JV115,'DEPRECATED - DT-Prelim Calcs'!$C$10)*'DEPRECATED - DT-Prelim Calcs'!$C$11*1000/60/60</f>
        <v>103.33333333333333</v>
      </c>
      <c r="KG115" s="63">
        <f>KG114+'DEPRECATED - DT-Prelim Calcs'!$C$11</f>
        <v>444</v>
      </c>
      <c r="KH115" s="2">
        <f>KR115/'Drive Train'!$F$35</f>
        <v>0.7075268817204301</v>
      </c>
      <c r="KI115" s="46">
        <f>KP115*12*60/(PI() * 'Drive Train'!$F$15)/KH$2*KH115</f>
        <v>-203125.65363808698</v>
      </c>
      <c r="KJ115" s="2">
        <f>('DEPRECATED - DT-Prelim Calcs'!$C$6*KH115-KI115)/('DEPRECATED - DT-Prelim Calcs'!$C$6*KH115)*'DEPRECATED - DT-Prelim Calcs'!$C$7*KH115</f>
        <v>93.549947527495902</v>
      </c>
      <c r="KK115" s="57">
        <f>KJ115/'DEPRECATED - DT-Prelim Calcs'!$C$7*('DEPRECATED - DT-Prelim Calcs'!$C$8-'DEPRECATED - DT-Prelim Calcs'!$C$9)+'DEPRECATED - DT-Prelim Calcs'!$C$9</f>
        <v>4982.9731401567315</v>
      </c>
      <c r="KL115" s="57">
        <f t="shared" si="121"/>
        <v>53.333333333333329</v>
      </c>
      <c r="KM115" s="2">
        <f t="shared" si="175"/>
        <v>0.99579519204165001</v>
      </c>
      <c r="KN115" s="57">
        <f>KM115*'DEPRECATED - DT-Prelim Calcs'!$C$21/KH$2/'DEPRECATED - DT-Prelim Calcs'!$C$19/'DEPRECATED - DT-Prelim Calcs'!$C$18*3.39*'DEPRECATED - DT-Prelim Calcs'!$C$20</f>
        <v>25.773080821789936</v>
      </c>
      <c r="KO115" s="46">
        <f t="shared" si="176"/>
        <v>0</v>
      </c>
      <c r="KP115" s="57">
        <f>KN114*'DEPRECATED - DT-Prelim Calcs'!$C$11+KP114</f>
        <v>-701.49928716227691</v>
      </c>
      <c r="KQ115" s="57">
        <f>KQ114+0.5*KN115*'DEPRECATED - DT-Prelim Calcs'!$C$11^2+KP115*'DEPRECATED - DT-Prelim Calcs'!$C$11</f>
        <v>-240120.717298303</v>
      </c>
      <c r="KR115" s="57">
        <f>MIN('Drive Train'!$F$35-KL114*'DEPRECATED - DT-Prelim Calcs'!$C$21*'Drive Train'!$F$39,KR114+KL$2)</f>
        <v>8.7733333333333334</v>
      </c>
      <c r="KS115" s="57">
        <f>'Drive Train'!$F$35-KL115*'DEPRECATED - DT-Prelim Calcs'!$C$21*'Drive Train'!$F$39</f>
        <v>8.7733333333333334</v>
      </c>
      <c r="KT115" s="1">
        <f>IF(KQ115&gt;='Drive Train'!$F$29,1,0)</f>
        <v>0</v>
      </c>
      <c r="KU115" s="57">
        <f>MIN(KK115,'DEPRECATED - DT-Prelim Calcs'!$C$10)*'DEPRECATED - DT-Prelim Calcs'!$C$11*1000/60/60</f>
        <v>103.33333333333333</v>
      </c>
      <c r="KV115" s="63">
        <f>KV114+'DEPRECATED - DT-Prelim Calcs'!$C$11</f>
        <v>444</v>
      </c>
      <c r="KW115" s="2">
        <f>LG115/'Drive Train'!$F$35</f>
        <v>0.68924731182795695</v>
      </c>
      <c r="KX115" s="46">
        <f>LE115*12*60/(PI() * 'Drive Train'!$F$15)/KW$2*KW115</f>
        <v>-137096.02089900672</v>
      </c>
      <c r="KY115" s="2">
        <f>('DEPRECATED - DT-Prelim Calcs'!$C$6*KW115-KX115)/('DEPRECATED - DT-Prelim Calcs'!$C$6*KW115)*'DEPRECATED - DT-Prelim Calcs'!$C$7*KW115</f>
        <v>63.650093594977463</v>
      </c>
      <c r="KZ115" s="57">
        <f>KY115/'DEPRECATED - DT-Prelim Calcs'!$C$7*('DEPRECATED - DT-Prelim Calcs'!$C$8-'DEPRECATED - DT-Prelim Calcs'!$C$9)+'DEPRECATED - DT-Prelim Calcs'!$C$9</f>
        <v>3391.2091320479703</v>
      </c>
      <c r="LA115" s="57">
        <f t="shared" si="122"/>
        <v>56.666666666666664</v>
      </c>
      <c r="LB115" s="2">
        <f t="shared" si="177"/>
        <v>0.99579519204165001</v>
      </c>
      <c r="LC115" s="57">
        <f>LB115*'DEPRECATED - DT-Prelim Calcs'!$C$21/KW$2/'DEPRECATED - DT-Prelim Calcs'!$C$19/'DEPRECATED - DT-Prelim Calcs'!$C$18*3.39*'DEPRECATED - DT-Prelim Calcs'!$C$20</f>
        <v>25.773080821789936</v>
      </c>
      <c r="LD115" s="46">
        <f t="shared" si="178"/>
        <v>0</v>
      </c>
      <c r="LE115" s="57">
        <f>LC114*'DEPRECATED - DT-Prelim Calcs'!$C$11+LE114</f>
        <v>-486.02115394757448</v>
      </c>
      <c r="LF115" s="57">
        <f>LF114+0.5*LC115*'DEPRECATED - DT-Prelim Calcs'!$C$11^2+LE115*'DEPRECATED - DT-Prelim Calcs'!$C$11</f>
        <v>-205964.36462295862</v>
      </c>
      <c r="LG115" s="57">
        <f>MIN('Drive Train'!$F$35-LA114*'DEPRECATED - DT-Prelim Calcs'!$C$21*'Drive Train'!$F$39,LG114+LA$2)</f>
        <v>8.5466666666666669</v>
      </c>
      <c r="LH115" s="57">
        <f>'Drive Train'!$F$35-LA115*'DEPRECATED - DT-Prelim Calcs'!$C$21*'Drive Train'!$F$39</f>
        <v>8.5466666666666669</v>
      </c>
      <c r="LI115" s="1">
        <f>IF(LF115&gt;='Drive Train'!$F$29,1,0)</f>
        <v>0</v>
      </c>
      <c r="LJ115" s="57">
        <f>MIN(KZ115,'DEPRECATED - DT-Prelim Calcs'!$C$10)*'DEPRECATED - DT-Prelim Calcs'!$C$11*1000/60/60</f>
        <v>103.33333333333333</v>
      </c>
      <c r="LK115" s="63">
        <f>LK114+'DEPRECATED - DT-Prelim Calcs'!$C$11</f>
        <v>444</v>
      </c>
      <c r="LL115" s="2">
        <f>LV115/'Drive Train'!$F$35</f>
        <v>0.67096774193548392</v>
      </c>
      <c r="LM115" s="46">
        <f>LT115*12*60/(PI() * 'Drive Train'!$F$15)/LL$2*LL115</f>
        <v>-8413.2590785670836</v>
      </c>
      <c r="LN115" s="2">
        <f>('DEPRECATED - DT-Prelim Calcs'!$C$6*LL115-LM115)/('DEPRECATED - DT-Prelim Calcs'!$C$6*LL115)*'DEPRECATED - DT-Prelim Calcs'!$C$7*LL115</f>
        <v>5.4211512785798392</v>
      </c>
      <c r="LO115" s="57">
        <f>LN115/'DEPRECATED - DT-Prelim Calcs'!$C$7*('DEPRECATED - DT-Prelim Calcs'!$C$8-'DEPRECATED - DT-Prelim Calcs'!$C$9)+'DEPRECATED - DT-Prelim Calcs'!$C$9</f>
        <v>291.30319877252839</v>
      </c>
      <c r="LP115" s="57">
        <f t="shared" si="123"/>
        <v>60</v>
      </c>
      <c r="LQ115" s="2">
        <f t="shared" si="179"/>
        <v>0.99579519204165001</v>
      </c>
      <c r="LR115" s="57">
        <f>LQ115*'DEPRECATED - DT-Prelim Calcs'!$C$21/LL$2/'DEPRECATED - DT-Prelim Calcs'!$C$19/'DEPRECATED - DT-Prelim Calcs'!$C$18*3.39*'DEPRECATED - DT-Prelim Calcs'!$C$20</f>
        <v>25.773080821789936</v>
      </c>
      <c r="LS115" s="46">
        <f t="shared" si="180"/>
        <v>0</v>
      </c>
      <c r="LT115" s="57">
        <f>LR114*'DEPRECATED - DT-Prelim Calcs'!$C$11+LT114</f>
        <v>-30.638537085108723</v>
      </c>
      <c r="LU115" s="57">
        <f>LU114+0.5*LR115*'DEPRECATED - DT-Prelim Calcs'!$C$11^2+LT115*'DEPRECATED - DT-Prelim Calcs'!$C$11</f>
        <v>-196402.48668561669</v>
      </c>
      <c r="LV115" s="57">
        <f>MIN('Drive Train'!$F$35-LP114*'DEPRECATED - DT-Prelim Calcs'!$C$21*'Drive Train'!$F$39,LV114+LP$2)</f>
        <v>8.32</v>
      </c>
      <c r="LW115" s="57">
        <f>'Drive Train'!$F$35-LP115*'DEPRECATED - DT-Prelim Calcs'!$C$21*'Drive Train'!$F$39</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Train'!$AA$49 + V115*(1-'Drive Train'!$AA$49))</f>
        <v>0</v>
      </c>
      <c r="W116" s="57">
        <f t="shared" si="182"/>
        <v>0</v>
      </c>
      <c r="X116" s="2">
        <f>MAX(MIN(IF(AND(AI115=1,AG116&lt;0),-1,1)*(W116-$C$9)/($C$8-$C$9)*$C$7-$C$29*AE116/T$2 -  AI115*$C$29/2,X$2),MAX(X$4:X115)*-1)</f>
        <v>-0.2458281045106315</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Train'!$F$39,AG115+W$2)-$C$3,IF(AE115-1&lt;=0,0,IF($C$32=Motors!$C$29,MAX(ABS(AG114)*-1,AG115-W$2),MAX(0,MAX(AG$4:AG115)*-1,AG115-W$2))))</f>
        <v>0</v>
      </c>
      <c r="AH116" s="57">
        <f>'Drive Train'!$F$35-ABS(W116)*'DEPRECATED - DT-Prelim Calcs'!$C$21*'Drive Train'!$F$39</f>
        <v>12.4</v>
      </c>
      <c r="AI116" s="1">
        <f>IF(AJ116&gt;='Drive Train'!$F$29,1,0)</f>
        <v>1</v>
      </c>
      <c r="AJ116" s="57">
        <f>AJ115+0.5*Y116*'DEPRECATED - DT-Prelim Calcs'!$C$11^2+AE116*'DEPRECATED - DT-Prelim Calcs'!$C$11</f>
        <v>784.33981740885292</v>
      </c>
      <c r="AK116" s="57">
        <f t="shared" si="181"/>
        <v>0</v>
      </c>
      <c r="AL116" s="63">
        <f>AL115+'DEPRECATED - DT-Prelim Calcs'!$C$11</f>
        <v>448</v>
      </c>
      <c r="AM116" s="2">
        <f>AW116/'Drive Train'!$F$35</f>
        <v>0.88882649237496092</v>
      </c>
      <c r="AN116" s="46">
        <f>AU116*12*60/(PI() * 'Drive Train'!$F$15)/AM$2*AM116</f>
        <v>4007.4131716833308</v>
      </c>
      <c r="AO116" s="2">
        <f>('DEPRECATED - DT-Prelim Calcs'!$C$6*AM116-AN116)/('DEPRECATED - DT-Prelim Calcs'!$C$6*AM116)*'DEPRECATED - DT-Prelim Calcs'!$C$7*AM116</f>
        <v>0.33008953072181202</v>
      </c>
      <c r="AP116" s="57">
        <f>AO116/'DEPRECATED - DT-Prelim Calcs'!$C$7*('DEPRECATED - DT-Prelim Calcs'!$C$8-'DEPRECATED - DT-Prelim Calcs'!$C$9)+'DEPRECATED - DT-Prelim Calcs'!$C$9</f>
        <v>20.272816096103103</v>
      </c>
      <c r="AQ116" s="57">
        <f t="shared" si="105"/>
        <v>20.272816096103103</v>
      </c>
      <c r="AR116" s="2">
        <f t="shared" si="125"/>
        <v>-2.1835311336815266E-12</v>
      </c>
      <c r="AS116" s="57">
        <f>AR116*'DEPRECATED - DT-Prelim Calcs'!$C$21/AM$2/'DEPRECATED - DT-Prelim Calcs'!$C$19/'DEPRECATED - DT-Prelim Calcs'!$C$18*3.39*'DEPRECATED - DT-Prelim Calcs'!$C$20</f>
        <v>-1.5823907319303607E-11</v>
      </c>
      <c r="AT116" s="46">
        <f t="shared" si="126"/>
        <v>0</v>
      </c>
      <c r="AU116" s="57">
        <f>AS115*'DEPRECATED - DT-Prelim Calcs'!$C$11+AU115</f>
        <v>39.345448708878543</v>
      </c>
      <c r="AV116" s="57">
        <f>AV115+0.5*AS116*'DEPRECATED - DT-Prelim Calcs'!$C$11^2+AU116*'DEPRECATED - DT-Prelim Calcs'!$C$11</f>
        <v>17583.961845777394</v>
      </c>
      <c r="AW116" s="57">
        <f>MIN('Drive Train'!$F$35-AQ115*'DEPRECATED - DT-Prelim Calcs'!$C$21*'Drive Train'!$F$39,AW115+AQ$2)</f>
        <v>11.021448505449516</v>
      </c>
      <c r="AX116" s="57">
        <f>'Drive Train'!$F$35-AQ116*'DEPRECATED - DT-Prelim Calcs'!$C$21*'Drive Train'!$F$39</f>
        <v>11.021448505464988</v>
      </c>
      <c r="AY116" s="1">
        <f>IF(AV116&gt;='Drive Train'!$F$29,1,0)</f>
        <v>1</v>
      </c>
      <c r="AZ116" s="57">
        <f t="shared" si="127"/>
        <v>22.525351217892339</v>
      </c>
      <c r="BA116" s="63">
        <f>BA115+'DEPRECATED - DT-Prelim Calcs'!$C$11</f>
        <v>448</v>
      </c>
      <c r="BB116" s="2">
        <f>BL116/'Drive Train'!$F$35</f>
        <v>0.48999999999999994</v>
      </c>
      <c r="BC116" s="46">
        <f>BJ116*12*60/(PI() * 'Drive Train'!$F$15)/BB$2*BB116</f>
        <v>5110.3495910527454</v>
      </c>
      <c r="BD116" s="2">
        <f>('DEPRECATED - DT-Prelim Calcs'!$C$6*BB116-BC116)/('DEPRECATED - DT-Prelim Calcs'!$C$6*BB116)*'DEPRECATED - DT-Prelim Calcs'!$C$7*BB116</f>
        <v>-1.1297833985810726</v>
      </c>
      <c r="BE116" s="57">
        <f>BD116/'DEPRECATED - DT-Prelim Calcs'!$C$7*('DEPRECATED - DT-Prelim Calcs'!$C$8-'DEPRECATED - DT-Prelim Calcs'!$C$9)+'DEPRECATED - DT-Prelim Calcs'!$C$9</f>
        <v>-57.445730306203991</v>
      </c>
      <c r="BF116" s="57">
        <f t="shared" si="106"/>
        <v>-57.445730306203991</v>
      </c>
      <c r="BG116" s="2">
        <f t="shared" si="128"/>
        <v>-1.8933363324154451</v>
      </c>
      <c r="BH116" s="57">
        <f>BG116*'DEPRECATED - DT-Prelim Calcs'!$C$21/BB$2/'DEPRECATED - DT-Prelim Calcs'!$C$19/'DEPRECATED - DT-Prelim Calcs'!$C$18*3.39*'DEPRECATED - DT-Prelim Calcs'!$C$20</f>
        <v>-19.819055495402441</v>
      </c>
      <c r="BI116" s="46">
        <f t="shared" si="129"/>
        <v>1</v>
      </c>
      <c r="BJ116" s="57">
        <f>BH115*'DEPRECATED - DT-Prelim Calcs'!$C$11+BJ115</f>
        <v>63.008778385113473</v>
      </c>
      <c r="BK116" s="57">
        <f>BK115+0.5*BH116*'DEPRECATED - DT-Prelim Calcs'!$C$11^2+BJ116*'DEPRECATED - DT-Prelim Calcs'!$C$11</f>
        <v>10501.685055642552</v>
      </c>
      <c r="BL116" s="57">
        <f>MIN('Drive Train'!$F$35-BF115*'DEPRECATED - DT-Prelim Calcs'!$C$21*'Drive Train'!$F$39,BL115+BF$2)</f>
        <v>6.0759999999999996</v>
      </c>
      <c r="BM116" s="57">
        <f>'Drive Train'!$F$35-BF116*'DEPRECATED - DT-Prelim Calcs'!$C$21*'Drive Train'!$F$39</f>
        <v>16.306309660821871</v>
      </c>
      <c r="BN116" s="1">
        <f>IF(BK116&gt;='Drive Train'!$F$29,1,0)</f>
        <v>1</v>
      </c>
      <c r="BO116" s="57">
        <f t="shared" si="130"/>
        <v>-63.828589229115551</v>
      </c>
      <c r="BP116" s="63">
        <f>BP115+'DEPRECATED - DT-Prelim Calcs'!$C$11</f>
        <v>448</v>
      </c>
      <c r="BQ116" s="2">
        <f>CA116/'Drive Train'!$F$35</f>
        <v>0.48999999999999994</v>
      </c>
      <c r="BR116" s="46">
        <f>BY116*12*60/(PI() * 'Drive Train'!$F$15)/BQ$2*BQ116</f>
        <v>3455.4706735094373</v>
      </c>
      <c r="BS116" s="2">
        <f>('DEPRECATED - DT-Prelim Calcs'!$C$6*BQ116-BR116)/('DEPRECATED - DT-Prelim Calcs'!$C$6*BQ116)*'DEPRECATED - DT-Prelim Calcs'!$C$7*BQ116</f>
        <v>-0.3815173214179633</v>
      </c>
      <c r="BT116" s="57">
        <f>BS116/'DEPRECATED - DT-Prelim Calcs'!$C$7*('DEPRECATED - DT-Prelim Calcs'!$C$8-'DEPRECATED - DT-Prelim Calcs'!$C$9)+'DEPRECATED - DT-Prelim Calcs'!$C$9</f>
        <v>-17.610652422375392</v>
      </c>
      <c r="BU116" s="57">
        <f t="shared" si="107"/>
        <v>-17.610652422375392</v>
      </c>
      <c r="BV116" s="2">
        <f t="shared" si="131"/>
        <v>-0.89780974398650248</v>
      </c>
      <c r="BW116" s="57">
        <f>BV116*'DEPRECATED - DT-Prelim Calcs'!$C$21/BQ$2/'DEPRECATED - DT-Prelim Calcs'!$C$19/'DEPRECATED - DT-Prelim Calcs'!$C$18*3.39*'DEPRECATED - DT-Prelim Calcs'!$C$20</f>
        <v>-12.289807159967058</v>
      </c>
      <c r="BX116" s="46">
        <f t="shared" si="132"/>
        <v>1</v>
      </c>
      <c r="BY116" s="57">
        <f>BW115*'DEPRECATED - DT-Prelim Calcs'!$C$11+BY115</f>
        <v>32.580075878127928</v>
      </c>
      <c r="BZ116" s="57">
        <f>BZ115+0.5*BW116*'DEPRECATED - DT-Prelim Calcs'!$C$11^2+BY116*'DEPRECATED - DT-Prelim Calcs'!$C$11</f>
        <v>-8183.2709538732397</v>
      </c>
      <c r="CA116" s="57">
        <f>MIN('Drive Train'!$F$35-BU115*'DEPRECATED - DT-Prelim Calcs'!$C$21*'Drive Train'!$F$39,CA115+BU$2)</f>
        <v>6.0759999999999996</v>
      </c>
      <c r="CB116" s="57">
        <f>'Drive Train'!$F$35-BU116*'DEPRECATED - DT-Prelim Calcs'!$C$21*'Drive Train'!$F$39</f>
        <v>13.597524364721528</v>
      </c>
      <c r="CC116" s="1">
        <f>IF(BZ116&gt;='Drive Train'!$F$29,1,0)</f>
        <v>0</v>
      </c>
      <c r="CD116" s="57">
        <f t="shared" si="133"/>
        <v>-19.567391580417102</v>
      </c>
      <c r="CE116" s="63">
        <f>CE115+'DEPRECATED - DT-Prelim Calcs'!$C$11</f>
        <v>448</v>
      </c>
      <c r="CF116" s="2">
        <f>CP116/'Drive Train'!$F$35</f>
        <v>0.48999999999999994</v>
      </c>
      <c r="CG116" s="46">
        <f>CN116*12*60/(PI() * 'Drive Train'!$F$15)/CF$2*CF116</f>
        <v>-4904.0589779021611</v>
      </c>
      <c r="CH116" s="2">
        <f>('DEPRECATED - DT-Prelim Calcs'!$C$6*CF116-CG116)/('DEPRECATED - DT-Prelim Calcs'!$C$6*CF116)*'DEPRECATED - DT-Prelim Calcs'!$C$7*CF116</f>
        <v>3.3983075303460053</v>
      </c>
      <c r="CI116" s="57">
        <f>CH116/'DEPRECATED - DT-Prelim Calcs'!$C$7*('DEPRECATED - DT-Prelim Calcs'!$C$8-'DEPRECATED - DT-Prelim Calcs'!$C$9)+'DEPRECATED - DT-Prelim Calcs'!$C$9</f>
        <v>183.61404819227903</v>
      </c>
      <c r="CJ116" s="57">
        <f t="shared" si="108"/>
        <v>93</v>
      </c>
      <c r="CK116" s="2">
        <f t="shared" si="134"/>
        <v>1.5241763143494644</v>
      </c>
      <c r="CL116" s="57">
        <f>CK116*'DEPRECATED - DT-Prelim Calcs'!$C$21/CF$2/'DEPRECATED - DT-Prelim Calcs'!$C$19/'DEPRECATED - DT-Prelim Calcs'!$C$18*3.39*'DEPRECATED - DT-Prelim Calcs'!$C$20</f>
        <v>25.773080821789936</v>
      </c>
      <c r="CM116" s="46">
        <f t="shared" si="135"/>
        <v>0</v>
      </c>
      <c r="CN116" s="57">
        <f>CL115*'DEPRECATED - DT-Prelim Calcs'!$C$11+CN115</f>
        <v>-37.430893240399669</v>
      </c>
      <c r="CO116" s="57">
        <f>CO115+0.5*CL116*'DEPRECATED - DT-Prelim Calcs'!$C$11^2+CN116*'DEPRECATED - DT-Prelim Calcs'!$C$11</f>
        <v>-30892.492959814088</v>
      </c>
      <c r="CP116" s="57">
        <f>MIN('Drive Train'!$F$35-CJ115*'DEPRECATED - DT-Prelim Calcs'!$C$21*'Drive Train'!$F$39,CP115+CJ$2)</f>
        <v>6.0759999999999996</v>
      </c>
      <c r="CQ116" s="57">
        <f>'Drive Train'!$F$35-CJ116*'DEPRECATED - DT-Prelim Calcs'!$C$21*'Drive Train'!$F$39</f>
        <v>6.0759999999999996</v>
      </c>
      <c r="CR116" s="1">
        <f>IF(CO116&gt;='Drive Train'!$F$29,1,0)</f>
        <v>0</v>
      </c>
      <c r="CS116" s="57">
        <f t="shared" si="136"/>
        <v>103.33333333333333</v>
      </c>
      <c r="CT116" s="63">
        <f>CT115+'DEPRECATED - DT-Prelim Calcs'!$C$11</f>
        <v>448</v>
      </c>
      <c r="CU116" s="2">
        <f>DE116/'Drive Train'!$F$35</f>
        <v>0.48999999999999994</v>
      </c>
      <c r="CV116" s="46">
        <f>DC116*12*60/(PI() * 'Drive Train'!$F$15)/CU$2*CU116</f>
        <v>-31658.043175776958</v>
      </c>
      <c r="CW116" s="2">
        <f>('DEPRECATED - DT-Prelim Calcs'!$C$6*CU116-CV116)/('DEPRECATED - DT-Prelim Calcs'!$C$6*CU116)*'DEPRECATED - DT-Prelim Calcs'!$C$7*CU116</f>
        <v>15.495324775538926</v>
      </c>
      <c r="CX116" s="57">
        <f>CW116/'DEPRECATED - DT-Prelim Calcs'!$C$7*('DEPRECATED - DT-Prelim Calcs'!$C$8-'DEPRECATED - DT-Prelim Calcs'!$C$9)+'DEPRECATED - DT-Prelim Calcs'!$C$9</f>
        <v>827.61708244881504</v>
      </c>
      <c r="CY116" s="57">
        <f t="shared" si="109"/>
        <v>93</v>
      </c>
      <c r="CZ116" s="2">
        <f t="shared" si="137"/>
        <v>1.2803081040535502</v>
      </c>
      <c r="DA116" s="57">
        <f>CZ116*'DEPRECATED - DT-Prelim Calcs'!$C$21/CU$2/'DEPRECATED - DT-Prelim Calcs'!$C$19/'DEPRECATED - DT-Prelim Calcs'!$C$18*3.39*'DEPRECATED - DT-Prelim Calcs'!$C$20</f>
        <v>25.773080821789936</v>
      </c>
      <c r="DB116" s="46">
        <f t="shared" si="138"/>
        <v>0</v>
      </c>
      <c r="DC116" s="57">
        <f>DA115*'DEPRECATED - DT-Prelim Calcs'!$C$11+DC115</f>
        <v>-202.97280789397837</v>
      </c>
      <c r="DD116" s="57">
        <f>DD115+0.5*DA116*'DEPRECATED - DT-Prelim Calcs'!$C$11^2+DC116*'DEPRECATED - DT-Prelim Calcs'!$C$11</f>
        <v>-61009.753299216587</v>
      </c>
      <c r="DE116" s="57">
        <f>MIN('Drive Train'!$F$35-CY115*'DEPRECATED - DT-Prelim Calcs'!$C$21*'Drive Train'!$F$39,DE115+CY$2)</f>
        <v>6.0759999999999996</v>
      </c>
      <c r="DF116" s="57">
        <f>'Drive Train'!$F$35-CY116*'DEPRECATED - DT-Prelim Calcs'!$C$21*'Drive Train'!$F$39</f>
        <v>6.0759999999999996</v>
      </c>
      <c r="DG116" s="1">
        <f>IF(DD116&gt;='Drive Train'!$F$29,1,0)</f>
        <v>0</v>
      </c>
      <c r="DH116" s="57">
        <f t="shared" si="139"/>
        <v>103.33333333333333</v>
      </c>
      <c r="DI116" s="63">
        <f>DI115+'DEPRECATED - DT-Prelim Calcs'!$C$11</f>
        <v>448</v>
      </c>
      <c r="DJ116" s="2">
        <f>DT116/'Drive Train'!$F$35</f>
        <v>0.48999999999999994</v>
      </c>
      <c r="DK116" s="46">
        <f>DR116*12*60/(PI() * 'Drive Train'!$F$15)/DJ$2*DJ116</f>
        <v>-31933.629209376428</v>
      </c>
      <c r="DL116" s="2">
        <f>('DEPRECATED - DT-Prelim Calcs'!$C$6*DJ116-DK116)/('DEPRECATED - DT-Prelim Calcs'!$C$6*DJ116)*'DEPRECATED - DT-Prelim Calcs'!$C$7*DJ116</f>
        <v>15.61993309467114</v>
      </c>
      <c r="DM116" s="57">
        <f>DL116/'DEPRECATED - DT-Prelim Calcs'!$C$7*('DEPRECATED - DT-Prelim Calcs'!$C$8-'DEPRECATED - DT-Prelim Calcs'!$C$9)+'DEPRECATED - DT-Prelim Calcs'!$C$9</f>
        <v>834.25079503996164</v>
      </c>
      <c r="DN116" s="57">
        <f t="shared" si="110"/>
        <v>93</v>
      </c>
      <c r="DO116" s="2">
        <f t="shared" si="140"/>
        <v>1.1037138828047846</v>
      </c>
      <c r="DP116" s="57">
        <f>DO116*'DEPRECATED - DT-Prelim Calcs'!$C$21/DJ$2/'DEPRECATED - DT-Prelim Calcs'!$C$19/'DEPRECATED - DT-Prelim Calcs'!$C$18*3.39*'DEPRECATED - DT-Prelim Calcs'!$C$20</f>
        <v>25.773080821789936</v>
      </c>
      <c r="DQ116" s="46">
        <f t="shared" si="141"/>
        <v>0</v>
      </c>
      <c r="DR116" s="57">
        <f>DP115*'DEPRECATED - DT-Prelim Calcs'!$C$11+DR115</f>
        <v>-176.49974476889065</v>
      </c>
      <c r="DS116" s="57">
        <f>DS115+0.5*DP116*'DEPRECATED - DT-Prelim Calcs'!$C$11^2+DR116*'DEPRECATED - DT-Prelim Calcs'!$C$11</f>
        <v>-127567.84313021298</v>
      </c>
      <c r="DT116" s="57">
        <f>MIN('Drive Train'!$F$35-DN115*'DEPRECATED - DT-Prelim Calcs'!$C$21*'Drive Train'!$F$39,DT115+DN$2)</f>
        <v>6.0759999999999996</v>
      </c>
      <c r="DU116" s="57">
        <f>'Drive Train'!$F$35-DN116*'DEPRECATED - DT-Prelim Calcs'!$C$21*'Drive Train'!$F$39</f>
        <v>6.0759999999999996</v>
      </c>
      <c r="DV116" s="1">
        <f>IF(DS116&gt;='Drive Train'!$F$29,1,0)</f>
        <v>0</v>
      </c>
      <c r="DW116" s="57">
        <f t="shared" si="142"/>
        <v>103.33333333333333</v>
      </c>
      <c r="DX116" s="63">
        <f>DX115+'DEPRECATED - DT-Prelim Calcs'!$C$11</f>
        <v>448</v>
      </c>
      <c r="DY116" s="2">
        <f>EI116/'Drive Train'!$F$35</f>
        <v>0.48999999999999994</v>
      </c>
      <c r="DZ116" s="46">
        <f>EG116*12*60/(PI() * 'Drive Train'!$F$15)/DY$2*DY116</f>
        <v>-47567.62347070079</v>
      </c>
      <c r="EA116" s="2">
        <f>('DEPRECATED - DT-Prelim Calcs'!$C$6*DY116-DZ116)/('DEPRECATED - DT-Prelim Calcs'!$C$6*DY116)*'DEPRECATED - DT-Prelim Calcs'!$C$7*DY116</f>
        <v>22.688962394819676</v>
      </c>
      <c r="EB116" s="57">
        <f>EA116/'DEPRECATED - DT-Prelim Calcs'!$C$7*('DEPRECATED - DT-Prelim Calcs'!$C$8-'DEPRECATED - DT-Prelim Calcs'!$C$9)+'DEPRECATED - DT-Prelim Calcs'!$C$9</f>
        <v>1210.5812760395704</v>
      </c>
      <c r="EC116" s="57">
        <f t="shared" si="111"/>
        <v>93</v>
      </c>
      <c r="ED116" s="2">
        <f t="shared" si="143"/>
        <v>0.96993038185874991</v>
      </c>
      <c r="EE116" s="57">
        <f>ED116*'DEPRECATED - DT-Prelim Calcs'!$C$21/DY$2/'DEPRECATED - DT-Prelim Calcs'!$C$19/'DEPRECATED - DT-Prelim Calcs'!$C$18*3.39*'DEPRECATED - DT-Prelim Calcs'!$C$20</f>
        <v>25.773080821789936</v>
      </c>
      <c r="EF116" s="46">
        <f t="shared" si="144"/>
        <v>0</v>
      </c>
      <c r="EG116" s="57">
        <f>EE115*'DEPRECATED - DT-Prelim Calcs'!$C$11+EG115</f>
        <v>-231.0422022948037</v>
      </c>
      <c r="EH116" s="57">
        <f>EH115+0.5*EE116*'DEPRECATED - DT-Prelim Calcs'!$C$11^2+EG116*'DEPRECATED - DT-Prelim Calcs'!$C$11</f>
        <v>-205653.89656415611</v>
      </c>
      <c r="EI116" s="57">
        <f>MIN('Drive Train'!$F$35-EC115*'DEPRECATED - DT-Prelim Calcs'!$C$21*'Drive Train'!$F$39,EI115+EC$2)</f>
        <v>6.0759999999999996</v>
      </c>
      <c r="EJ116" s="57">
        <f>'Drive Train'!$F$35-EC116*'DEPRECATED - DT-Prelim Calcs'!$C$21*'Drive Train'!$F$39</f>
        <v>6.0759999999999996</v>
      </c>
      <c r="EK116" s="1">
        <f>IF(EH116&gt;='Drive Train'!$F$29,1,0)</f>
        <v>0</v>
      </c>
      <c r="EL116" s="57">
        <f t="shared" si="145"/>
        <v>103.33333333333333</v>
      </c>
      <c r="EM116" s="63">
        <f>EM115+'DEPRECATED - DT-Prelim Calcs'!$C$11</f>
        <v>448</v>
      </c>
      <c r="EN116" s="2">
        <f>EX116/'Drive Train'!$F$35</f>
        <v>0.48999999999999994</v>
      </c>
      <c r="EO116" s="46">
        <f>EV116*12*60/(PI() * 'Drive Train'!$F$15)/EN$2*EN116</f>
        <v>-131344.51245796538</v>
      </c>
      <c r="EP116" s="2">
        <f>('DEPRECATED - DT-Prelim Calcs'!$C$6*EN116-EO116)/('DEPRECATED - DT-Prelim Calcs'!$C$6*EN116)*'DEPRECATED - DT-Prelim Calcs'!$C$7*EN116</f>
        <v>60.569319329023756</v>
      </c>
      <c r="EQ116" s="57">
        <f>EP116/'DEPRECATED - DT-Prelim Calcs'!$C$7*('DEPRECATED - DT-Prelim Calcs'!$C$8-'DEPRECATED - DT-Prelim Calcs'!$C$9)+'DEPRECATED - DT-Prelim Calcs'!$C$9</f>
        <v>3227.1994480969906</v>
      </c>
      <c r="ER116" s="57">
        <f t="shared" si="112"/>
        <v>93</v>
      </c>
      <c r="ES116" s="2">
        <f t="shared" si="146"/>
        <v>0.86507304327942547</v>
      </c>
      <c r="ET116" s="57">
        <f>ES116*'DEPRECATED - DT-Prelim Calcs'!$C$21/EN$2/'DEPRECATED - DT-Prelim Calcs'!$C$19/'DEPRECATED - DT-Prelim Calcs'!$C$18*3.39*'DEPRECATED - DT-Prelim Calcs'!$C$20</f>
        <v>25.773080821789936</v>
      </c>
      <c r="EU116" s="46">
        <f t="shared" si="147"/>
        <v>0</v>
      </c>
      <c r="EV116" s="57">
        <f>ET115*'DEPRECATED - DT-Prelim Calcs'!$C$11+EV115</f>
        <v>-568.98918288372477</v>
      </c>
      <c r="EW116" s="57">
        <f>EW115+0.5*ET116*'DEPRECATED - DT-Prelim Calcs'!$C$11^2+EV116*'DEPRECATED - DT-Prelim Calcs'!$C$11</f>
        <v>-226712.22079632911</v>
      </c>
      <c r="EX116" s="57">
        <f>MIN('Drive Train'!$F$35-ER115*'DEPRECATED - DT-Prelim Calcs'!$C$21*'Drive Train'!$F$39,EX115+ER$2)</f>
        <v>6.0759999999999996</v>
      </c>
      <c r="EY116" s="57">
        <f>'Drive Train'!$F$35-ER116*'DEPRECATED - DT-Prelim Calcs'!$C$21*'Drive Train'!$F$39</f>
        <v>6.0759999999999996</v>
      </c>
      <c r="EZ116" s="1">
        <f>IF(EW116&gt;='Drive Train'!$F$29,1,0)</f>
        <v>0</v>
      </c>
      <c r="FA116" s="57">
        <f t="shared" si="148"/>
        <v>103.33333333333333</v>
      </c>
      <c r="FB116" s="63">
        <f>FB115+'DEPRECATED - DT-Prelim Calcs'!$C$11</f>
        <v>448</v>
      </c>
      <c r="FC116" s="2">
        <f>FM116/'Drive Train'!$F$35</f>
        <v>0.48999999999999994</v>
      </c>
      <c r="FD116" s="46">
        <f>FK116*12*60/(PI() * 'Drive Train'!$F$15)/FC$2*FC116</f>
        <v>-243123.43720830555</v>
      </c>
      <c r="FE116" s="2">
        <f>('DEPRECATED - DT-Prelim Calcs'!$C$6*FC116-FD116)/('DEPRECATED - DT-Prelim Calcs'!$C$6*FC116)*'DEPRECATED - DT-Prelim Calcs'!$C$7*FC116</f>
        <v>111.11100950694491</v>
      </c>
      <c r="FF116" s="57">
        <f>FE116/'DEPRECATED - DT-Prelim Calcs'!$C$7*('DEPRECATED - DT-Prelim Calcs'!$C$8-'DEPRECATED - DT-Prelim Calcs'!$C$9)+'DEPRECATED - DT-Prelim Calcs'!$C$9</f>
        <v>5917.8628712618392</v>
      </c>
      <c r="FG116" s="57">
        <f t="shared" si="113"/>
        <v>93</v>
      </c>
      <c r="FH116" s="2">
        <f t="shared" si="149"/>
        <v>0.78067567320338405</v>
      </c>
      <c r="FI116" s="57">
        <f>FH116*'DEPRECATED - DT-Prelim Calcs'!$C$21/FC$2/'DEPRECATED - DT-Prelim Calcs'!$C$19/'DEPRECATED - DT-Prelim Calcs'!$C$18*3.39*'DEPRECATED - DT-Prelim Calcs'!$C$20</f>
        <v>25.773080821789936</v>
      </c>
      <c r="FJ116" s="46">
        <f t="shared" si="150"/>
        <v>0</v>
      </c>
      <c r="FK116" s="57">
        <f>FI115*'DEPRECATED - DT-Prelim Calcs'!$C$11+FK115</f>
        <v>-950.46640648222035</v>
      </c>
      <c r="FL116" s="57">
        <f>FL115+0.5*FI116*'DEPRECATED - DT-Prelim Calcs'!$C$11^2+FK116*'DEPRECATED - DT-Prelim Calcs'!$C$11</f>
        <v>-299943.51143941918</v>
      </c>
      <c r="FM116" s="57">
        <f>MIN('Drive Train'!$F$35-FG115*'DEPRECATED - DT-Prelim Calcs'!$C$21*'Drive Train'!$F$39,FM115+FG$2)</f>
        <v>6.0759999999999996</v>
      </c>
      <c r="FN116" s="57">
        <f>'Drive Train'!$F$35-FG116*'DEPRECATED - DT-Prelim Calcs'!$C$21*'Drive Train'!$F$39</f>
        <v>6.0759999999999996</v>
      </c>
      <c r="FO116" s="1">
        <f>IF(FL116&gt;='Drive Train'!$F$29,1,0)</f>
        <v>0</v>
      </c>
      <c r="FP116" s="57">
        <f t="shared" si="151"/>
        <v>103.33333333333333</v>
      </c>
      <c r="FQ116" s="63">
        <f>FQ115+'DEPRECATED - DT-Prelim Calcs'!$C$11</f>
        <v>448</v>
      </c>
      <c r="FR116" s="2">
        <f>GB116/'Drive Train'!$F$35</f>
        <v>0.48999999999999994</v>
      </c>
      <c r="FS116" s="46">
        <f>FZ116*12*60/(PI() * 'Drive Train'!$F$15)/FR$2*FR116</f>
        <v>-62695.522983090326</v>
      </c>
      <c r="FT116" s="2">
        <f>('DEPRECATED - DT-Prelim Calcs'!$C$6*FR116-FS116)/('DEPRECATED - DT-Prelim Calcs'!$C$6*FR116)*'DEPRECATED - DT-Prelim Calcs'!$C$7*FR116</f>
        <v>29.529157108676866</v>
      </c>
      <c r="FU116" s="57">
        <f>FT116/'DEPRECATED - DT-Prelim Calcs'!$C$7*('DEPRECATED - DT-Prelim Calcs'!$C$8-'DEPRECATED - DT-Prelim Calcs'!$C$9)+'DEPRECATED - DT-Prelim Calcs'!$C$9</f>
        <v>1574.729401262756</v>
      </c>
      <c r="FV116" s="57">
        <f t="shared" si="114"/>
        <v>93</v>
      </c>
      <c r="FW116" s="2">
        <f t="shared" si="152"/>
        <v>0.7112822800297498</v>
      </c>
      <c r="FX116" s="57">
        <f>FW116*'DEPRECATED - DT-Prelim Calcs'!$C$21/FR$2/'DEPRECATED - DT-Prelim Calcs'!$C$19/'DEPRECATED - DT-Prelim Calcs'!$C$18*3.39*'DEPRECATED - DT-Prelim Calcs'!$C$20</f>
        <v>25.773080821789936</v>
      </c>
      <c r="FY116" s="46">
        <f t="shared" si="153"/>
        <v>0</v>
      </c>
      <c r="FZ116" s="57">
        <f>FX115*'DEPRECATED - DT-Prelim Calcs'!$C$11+FZ115</f>
        <v>-223.31495965606189</v>
      </c>
      <c r="GA116" s="57">
        <f>GA115+0.5*FX116*'DEPRECATED - DT-Prelim Calcs'!$C$11^2+FZ116*'DEPRECATED - DT-Prelim Calcs'!$C$11</f>
        <v>-318428.10141052102</v>
      </c>
      <c r="GB116" s="57">
        <f>MIN('Drive Train'!$F$35-FV115*'DEPRECATED - DT-Prelim Calcs'!$C$21*'Drive Train'!$F$39,GB115+FV$2)</f>
        <v>6.0759999999999996</v>
      </c>
      <c r="GC116" s="57">
        <f>'Drive Train'!$F$35-FV116*'DEPRECATED - DT-Prelim Calcs'!$C$21*'Drive Train'!$F$39</f>
        <v>6.0759999999999996</v>
      </c>
      <c r="GD116" s="1">
        <f>IF(GA116&gt;='Drive Train'!$F$29,1,0)</f>
        <v>0</v>
      </c>
      <c r="GE116" s="57">
        <f t="shared" si="154"/>
        <v>103.33333333333333</v>
      </c>
      <c r="GF116" s="63">
        <f>GF115+'DEPRECATED - DT-Prelim Calcs'!$C$11</f>
        <v>448</v>
      </c>
      <c r="GG116" s="2">
        <f>GQ116/'Drive Train'!$F$35</f>
        <v>0.83548387096774201</v>
      </c>
      <c r="GH116" s="46">
        <f>GO116*12*60/(PI() * 'Drive Train'!$F$15)/GG$2*GG116</f>
        <v>-43446.104679809017</v>
      </c>
      <c r="GI116" s="2">
        <f>('DEPRECATED - DT-Prelim Calcs'!$C$6*GG116-GH116)/('DEPRECATED - DT-Prelim Calcs'!$C$6*GG116)*'DEPRECATED - DT-Prelim Calcs'!$C$7*GG116</f>
        <v>21.658002485193563</v>
      </c>
      <c r="GJ116" s="57">
        <f>GI116/'DEPRECATED - DT-Prelim Calcs'!$C$7*('DEPRECATED - DT-Prelim Calcs'!$C$8-'DEPRECATED - DT-Prelim Calcs'!$C$9)+'DEPRECATED - DT-Prelim Calcs'!$C$9</f>
        <v>1155.6965638383131</v>
      </c>
      <c r="GK116" s="57">
        <f t="shared" si="155"/>
        <v>29.999999999999982</v>
      </c>
      <c r="GL116" s="2">
        <f t="shared" si="156"/>
        <v>0.99579519204165001</v>
      </c>
      <c r="GM116" s="57">
        <f>GL116*'DEPRECATED - DT-Prelim Calcs'!$C$21/GG$2/'DEPRECATED - DT-Prelim Calcs'!$C$19/'DEPRECATED - DT-Prelim Calcs'!$C$18*3.39*'DEPRECATED - DT-Prelim Calcs'!$C$20</f>
        <v>25.773080821789936</v>
      </c>
      <c r="GN116" s="46">
        <f t="shared" si="157"/>
        <v>0</v>
      </c>
      <c r="GO116" s="57">
        <f>GM115*'DEPRECATED - DT-Prelim Calcs'!$C$11+GO115</f>
        <v>-127.06272858752597</v>
      </c>
      <c r="GP116" s="57">
        <f>GP115+0.5*GM116*'DEPRECATED - DT-Prelim Calcs'!$C$11^2+GO116*'DEPRECATED - DT-Prelim Calcs'!$C$11</f>
        <v>-151732.77806378945</v>
      </c>
      <c r="GQ116" s="57">
        <f>MIN('Drive Train'!$F$35-GK115*'DEPRECATED - DT-Prelim Calcs'!$C$21*'Drive Train'!$F$39,GQ115+GK$2)</f>
        <v>10.360000000000001</v>
      </c>
      <c r="GR116" s="57">
        <f>'Drive Train'!$F$35-GK116*'DEPRECATED - DT-Prelim Calcs'!$C$21*'Drive Train'!$F$39</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28524.901018887984</v>
      </c>
      <c r="GX116" s="2">
        <f>('DEPRECATED - DT-Prelim Calcs'!$C$6*GV116-GW116)/('DEPRECATED - DT-Prelim Calcs'!$C$6*GV116)*'DEPRECATED - DT-Prelim Calcs'!$C$7*GV116</f>
        <v>-10.928288376532437</v>
      </c>
      <c r="GY116" s="57">
        <f>GX116/'DEPRECATED - DT-Prelim Calcs'!$C$7*('DEPRECATED - DT-Prelim Calcs'!$C$8-'DEPRECATED - DT-Prelim Calcs'!$C$9)+'DEPRECATED - DT-Prelim Calcs'!$C$9</f>
        <v>-579.08398286685133</v>
      </c>
      <c r="GZ116" s="57">
        <f t="shared" si="115"/>
        <v>-579.08398286685133</v>
      </c>
      <c r="HA116" s="2">
        <f t="shared" si="159"/>
        <v>-13.483801538159323</v>
      </c>
      <c r="HB116" s="57">
        <f>HA116*'DEPRECATED - DT-Prelim Calcs'!$C$21/GV$2/'DEPRECATED - DT-Prelim Calcs'!$C$19/'DEPRECATED - DT-Prelim Calcs'!$C$18*3.39*'DEPRECATED - DT-Prelim Calcs'!$C$20</f>
        <v>-348.98652815891518</v>
      </c>
      <c r="HC116" s="46">
        <f t="shared" si="160"/>
        <v>1</v>
      </c>
      <c r="HD116" s="57">
        <f>HB115*'DEPRECATED - DT-Prelim Calcs'!$C$11+HD115</f>
        <v>85.2901553873388</v>
      </c>
      <c r="HE116" s="57">
        <f>HE115+0.5*HB116*'DEPRECATED - DT-Prelim Calcs'!$C$11^2+HD116*'DEPRECATED - DT-Prelim Calcs'!$C$11</f>
        <v>-177024.15416955305</v>
      </c>
      <c r="HF116" s="57">
        <f>MIN('Drive Train'!$F$35-GZ115*'DEPRECATED - DT-Prelim Calcs'!$C$21*'Drive Train'!$F$39,HF115+GZ$2)</f>
        <v>10.133333333333335</v>
      </c>
      <c r="HG116" s="57">
        <f>'Drive Train'!$F$35-GZ116*'DEPRECATED - DT-Prelim Calcs'!$C$21*'Drive Train'!$F$39</f>
        <v>51.777710834945893</v>
      </c>
      <c r="HH116" s="1">
        <f>IF(HE116&gt;='Drive Train'!$F$29,1,0)</f>
        <v>0</v>
      </c>
      <c r="HI116" s="57">
        <f t="shared" si="161"/>
        <v>-643.42664762983486</v>
      </c>
      <c r="HJ116" s="63">
        <f>HJ115+'DEPRECATED - DT-Prelim Calcs'!$C$11</f>
        <v>448</v>
      </c>
      <c r="HK116" s="2">
        <f>HU116/'Drive Train'!$F$35</f>
        <v>0.79892473118279583</v>
      </c>
      <c r="HL116" s="46">
        <f>HS116*12*60/(PI() * 'Drive Train'!$F$15)/HK$2*HK116</f>
        <v>-282529.862759432</v>
      </c>
      <c r="HM116" s="2">
        <f>('DEPRECATED - DT-Prelim Calcs'!$C$6*HK116-HL116)/('DEPRECATED - DT-Prelim Calcs'!$C$6*HK116)*'DEPRECATED - DT-Prelim Calcs'!$C$7*HK116</f>
        <v>129.67343285172487</v>
      </c>
      <c r="HN116" s="57">
        <f>HM116/'DEPRECATED - DT-Prelim Calcs'!$C$7*('DEPRECATED - DT-Prelim Calcs'!$C$8-'DEPRECATED - DT-Prelim Calcs'!$C$9)+'DEPRECATED - DT-Prelim Calcs'!$C$9</f>
        <v>6906.0615912349795</v>
      </c>
      <c r="HO116" s="57">
        <f t="shared" si="116"/>
        <v>36.66666666666665</v>
      </c>
      <c r="HP116" s="2">
        <f t="shared" si="162"/>
        <v>0.99579519204165001</v>
      </c>
      <c r="HQ116" s="57">
        <f>HP116*'DEPRECATED - DT-Prelim Calcs'!$C$21/HK$2/'DEPRECATED - DT-Prelim Calcs'!$C$19/'DEPRECATED - DT-Prelim Calcs'!$C$18*3.39*'DEPRECATED - DT-Prelim Calcs'!$C$20</f>
        <v>25.773080821789936</v>
      </c>
      <c r="HR116" s="46">
        <f t="shared" si="163"/>
        <v>0</v>
      </c>
      <c r="HS116" s="57">
        <f>HQ115*'DEPRECATED - DT-Prelim Calcs'!$C$11+HS115</f>
        <v>-864.09978400383011</v>
      </c>
      <c r="HT116" s="57">
        <f>HT115+0.5*HQ116*'DEPRECATED - DT-Prelim Calcs'!$C$11^2+HS116*'DEPRECATED - DT-Prelim Calcs'!$C$11</f>
        <v>-198609.9277281336</v>
      </c>
      <c r="HU116" s="57">
        <f>MIN('Drive Train'!$F$35-HO115*'DEPRECATED - DT-Prelim Calcs'!$C$21*'Drive Train'!$F$39,HU115+HO$2)</f>
        <v>9.9066666666666681</v>
      </c>
      <c r="HV116" s="57">
        <f>'Drive Train'!$F$35-HO116*'DEPRECATED - DT-Prelim Calcs'!$C$21*'Drive Train'!$F$39</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-8853.1819664412415</v>
      </c>
      <c r="IB116" s="2">
        <f>('DEPRECATED - DT-Prelim Calcs'!$C$6*HZ116-IA116)/('DEPRECATED - DT-Prelim Calcs'!$C$6*HZ116)*'DEPRECATED - DT-Prelim Calcs'!$C$7*HZ116</f>
        <v>5.8843883357309519</v>
      </c>
      <c r="IC116" s="57">
        <f>IB116/'DEPRECATED - DT-Prelim Calcs'!$C$7*('DEPRECATED - DT-Prelim Calcs'!$C$8-'DEPRECATED - DT-Prelim Calcs'!$C$9)+'DEPRECATED - DT-Prelim Calcs'!$C$9</f>
        <v>315.96432509306271</v>
      </c>
      <c r="ID116" s="57">
        <f t="shared" si="117"/>
        <v>39.999999999999986</v>
      </c>
      <c r="IE116" s="2">
        <f t="shared" si="165"/>
        <v>0.99579519204165001</v>
      </c>
      <c r="IF116" s="57">
        <f>IE116*'DEPRECATED - DT-Prelim Calcs'!$C$21/HZ$2/'DEPRECATED - DT-Prelim Calcs'!$C$19/'DEPRECATED - DT-Prelim Calcs'!$C$18*3.39*'DEPRECATED - DT-Prelim Calcs'!$C$20</f>
        <v>25.773080821789936</v>
      </c>
      <c r="IG116" s="46">
        <f t="shared" si="166"/>
        <v>0</v>
      </c>
      <c r="IH116" s="57">
        <f>IF115*'DEPRECATED - DT-Prelim Calcs'!$C$11+IH115</f>
        <v>-27.710931311232329</v>
      </c>
      <c r="II116" s="57">
        <f>II115+0.5*IF116*'DEPRECATED - DT-Prelim Calcs'!$C$11^2+IH116*'DEPRECATED - DT-Prelim Calcs'!$C$11</f>
        <v>-227346.20432294041</v>
      </c>
      <c r="IJ116" s="57">
        <f>MIN('Drive Train'!$F$35-ID115*'DEPRECATED - DT-Prelim Calcs'!$C$21*'Drive Train'!$F$39,IJ115+ID$2)</f>
        <v>9.6800000000000015</v>
      </c>
      <c r="IK116" s="57">
        <f>'Drive Train'!$F$35-ID116*'DEPRECATED - DT-Prelim Calcs'!$C$21*'Drive Train'!$F$39</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-18854.642530026569</v>
      </c>
      <c r="IQ116" s="2">
        <f>('DEPRECATED - DT-Prelim Calcs'!$C$6*IO116-IP116)/('DEPRECATED - DT-Prelim Calcs'!$C$6*IO116)*'DEPRECATED - DT-Prelim Calcs'!$C$7*IO116</f>
        <v>10.362570962203907</v>
      </c>
      <c r="IR116" s="57">
        <f>IQ116/'DEPRECATED - DT-Prelim Calcs'!$C$7*('DEPRECATED - DT-Prelim Calcs'!$C$8-'DEPRECATED - DT-Prelim Calcs'!$C$9)+'DEPRECATED - DT-Prelim Calcs'!$C$9</f>
        <v>554.36715952313762</v>
      </c>
      <c r="IS116" s="57">
        <f t="shared" si="118"/>
        <v>43.333333333333321</v>
      </c>
      <c r="IT116" s="2">
        <f t="shared" si="168"/>
        <v>0.99579519204165001</v>
      </c>
      <c r="IU116" s="57">
        <f>IT116*'DEPRECATED - DT-Prelim Calcs'!$C$21/IO$2/'DEPRECATED - DT-Prelim Calcs'!$C$19/'DEPRECATED - DT-Prelim Calcs'!$C$18*3.39*'DEPRECATED - DT-Prelim Calcs'!$C$20</f>
        <v>25.773080821789936</v>
      </c>
      <c r="IV116" s="46">
        <f t="shared" si="169"/>
        <v>0</v>
      </c>
      <c r="IW116" s="57">
        <f>IU115*'DEPRECATED - DT-Prelim Calcs'!$C$11+IW115</f>
        <v>-60.431088864463149</v>
      </c>
      <c r="IX116" s="57">
        <f>IX115+0.5*IU116*'DEPRECATED - DT-Prelim Calcs'!$C$11^2+IW116*'DEPRECATED - DT-Prelim Calcs'!$C$11</f>
        <v>-197130.03581373434</v>
      </c>
      <c r="IY116" s="57">
        <f>MIN('Drive Train'!$F$35-IS115*'DEPRECATED - DT-Prelim Calcs'!$C$21*'Drive Train'!$F$39,IY115+IS$2)</f>
        <v>9.4533333333333349</v>
      </c>
      <c r="IZ116" s="57">
        <f>'Drive Train'!$F$35-IS116*'DEPRECATED - DT-Prelim Calcs'!$C$21*'Drive Train'!$F$39</f>
        <v>9.4533333333333349</v>
      </c>
      <c r="JA116" s="1">
        <f>IF(IX116&gt;='Drive Train'!$F$29,1,0)</f>
        <v>0</v>
      </c>
      <c r="JB116" s="57">
        <f t="shared" si="170"/>
        <v>48.148148148148138</v>
      </c>
      <c r="JC116" s="63">
        <f>JC115+'DEPRECATED - DT-Prelim Calcs'!$C$11</f>
        <v>448</v>
      </c>
      <c r="JD116" s="2">
        <f>JN116/'Drive Train'!$F$35</f>
        <v>3.746558958035596</v>
      </c>
      <c r="JE116" s="46">
        <f>JL116*12*60/(PI() * 'Drive Train'!$F$15)/JD$2*JD116</f>
        <v>-1764819.1737368607</v>
      </c>
      <c r="JF116" s="2">
        <f>('DEPRECATED - DT-Prelim Calcs'!$C$6*JD116-JE116)/('DEPRECATED - DT-Prelim Calcs'!$C$6*JD116)*'DEPRECATED - DT-Prelim Calcs'!$C$7*JD116</f>
        <v>807.00560647082352</v>
      </c>
      <c r="JG116" s="57">
        <f>JF116/'DEPRECATED - DT-Prelim Calcs'!$C$7*('DEPRECATED - DT-Prelim Calcs'!$C$8-'DEPRECATED - DT-Prelim Calcs'!$C$9)+'DEPRECATED - DT-Prelim Calcs'!$C$9</f>
        <v>42964.865688882426</v>
      </c>
      <c r="JH116" s="57">
        <f t="shared" si="119"/>
        <v>46.666666666666657</v>
      </c>
      <c r="JI116" s="2">
        <f t="shared" si="171"/>
        <v>0.99579519204165001</v>
      </c>
      <c r="JJ116" s="57">
        <f>JI116*'DEPRECATED - DT-Prelim Calcs'!$C$21/JD$2/'DEPRECATED - DT-Prelim Calcs'!$C$19/'DEPRECATED - DT-Prelim Calcs'!$C$18*3.39*'DEPRECATED - DT-Prelim Calcs'!$C$20</f>
        <v>25.773080821789936</v>
      </c>
      <c r="JK116" s="46">
        <f t="shared" si="172"/>
        <v>0</v>
      </c>
      <c r="JL116" s="57">
        <f>JJ115*'DEPRECATED - DT-Prelim Calcs'!$C$11+JL115</f>
        <v>-1150.993962210536</v>
      </c>
      <c r="JM116" s="57">
        <f>JM115+0.5*JJ116*'DEPRECATED - DT-Prelim Calcs'!$C$11^2+JL116*'DEPRECATED - DT-Prelim Calcs'!$C$11</f>
        <v>-224516.47954599003</v>
      </c>
      <c r="JN116" s="57">
        <f>MIN('Drive Train'!$F$35-JH115*'DEPRECATED - DT-Prelim Calcs'!$C$21*'Drive Train'!$F$39,JN115+JH$2)</f>
        <v>46.457331079641392</v>
      </c>
      <c r="JO116" s="57">
        <f>'Drive Train'!$F$35-JH116*'DEPRECATED - DT-Prelim Calcs'!$C$21*'Drive Train'!$F$39</f>
        <v>9.2266666666666666</v>
      </c>
      <c r="JP116" s="1">
        <f>IF(JM116&gt;='Drive Train'!$F$29,1,0)</f>
        <v>0</v>
      </c>
      <c r="JQ116" s="57">
        <f>MIN(JG116,'DEPRECATED - DT-Prelim Calcs'!$C$10)*'DEPRECATED - DT-Prelim Calcs'!$C$11*1000/60/60</f>
        <v>103.33333333333333</v>
      </c>
      <c r="JR116" s="63">
        <f>JR115+'DEPRECATED - DT-Prelim Calcs'!$C$11</f>
        <v>448</v>
      </c>
      <c r="JS116" s="2">
        <f>KC116/'Drive Train'!$F$35</f>
        <v>0.72580645161290325</v>
      </c>
      <c r="JT116" s="46">
        <f>KA116*12*60/(PI() * 'Drive Train'!$F$15)/JS$2*JS116</f>
        <v>-20866.621649940138</v>
      </c>
      <c r="JU116" s="2">
        <f>('DEPRECATED - DT-Prelim Calcs'!$C$6*JS116-JT116)/('DEPRECATED - DT-Prelim Calcs'!$C$6*JS116)*'DEPRECATED - DT-Prelim Calcs'!$C$7*JS116</f>
        <v>11.184195082412561</v>
      </c>
      <c r="JV116" s="57">
        <f>JU116/'DEPRECATED - DT-Prelim Calcs'!$C$7*('DEPRECATED - DT-Prelim Calcs'!$C$8-'DEPRECATED - DT-Prelim Calcs'!$C$9)+'DEPRECATED - DT-Prelim Calcs'!$C$9</f>
        <v>598.10756393092606</v>
      </c>
      <c r="JW116" s="57">
        <f t="shared" si="120"/>
        <v>49.999999999999993</v>
      </c>
      <c r="JX116" s="2">
        <f t="shared" si="173"/>
        <v>0.99579519204165001</v>
      </c>
      <c r="JY116" s="57">
        <f>JX116*'DEPRECATED - DT-Prelim Calcs'!$C$21/JS$2/'DEPRECATED - DT-Prelim Calcs'!$C$19/'DEPRECATED - DT-Prelim Calcs'!$C$18*3.39*'DEPRECATED - DT-Prelim Calcs'!$C$20</f>
        <v>25.773080821789936</v>
      </c>
      <c r="JZ116" s="46">
        <f t="shared" si="174"/>
        <v>0</v>
      </c>
      <c r="KA116" s="57">
        <f>JY115*'DEPRECATED - DT-Prelim Calcs'!$C$11+KA115</f>
        <v>-70.248445856343992</v>
      </c>
      <c r="KB116" s="57">
        <f>KB115+0.5*JY116*'DEPRECATED - DT-Prelim Calcs'!$C$11^2+KA116*'DEPRECATED - DT-Prelim Calcs'!$C$11</f>
        <v>-204897.93426282948</v>
      </c>
      <c r="KC116" s="57">
        <f>MIN('Drive Train'!$F$35-JW115*'DEPRECATED - DT-Prelim Calcs'!$C$21*'Drive Train'!$F$39,KC115+JW$2)</f>
        <v>9</v>
      </c>
      <c r="KD116" s="57">
        <f>'Drive Train'!$F$35-JW116*'DEPRECATED - DT-Prelim Calcs'!$C$21*'Drive Train'!$F$39</f>
        <v>9</v>
      </c>
      <c r="KE116" s="1">
        <f>IF(KB116&gt;='Drive Train'!$F$29,1,0)</f>
        <v>0</v>
      </c>
      <c r="KF116" s="57">
        <f>MIN(JV116,'DEPRECATED - DT-Prelim Calcs'!$C$10)*'DEPRECATED - DT-Prelim Calcs'!$C$11*1000/60/60</f>
        <v>103.33333333333333</v>
      </c>
      <c r="KG116" s="63">
        <f>KG115+'DEPRECATED - DT-Prelim Calcs'!$C$11</f>
        <v>448</v>
      </c>
      <c r="KH116" s="2">
        <f>KR116/'Drive Train'!$F$35</f>
        <v>0.7075268817204301</v>
      </c>
      <c r="KI116" s="46">
        <f>KP116*12*60/(PI() * 'Drive Train'!$F$15)/KH$2*KH116</f>
        <v>-173274.31104088618</v>
      </c>
      <c r="KJ116" s="2">
        <f>('DEPRECATED - DT-Prelim Calcs'!$C$6*KH116-KI116)/('DEPRECATED - DT-Prelim Calcs'!$C$6*KH116)*'DEPRECATED - DT-Prelim Calcs'!$C$7*KH116</f>
        <v>80.052436146772834</v>
      </c>
      <c r="KK116" s="57">
        <f>KJ116/'DEPRECATED - DT-Prelim Calcs'!$C$7*('DEPRECATED - DT-Prelim Calcs'!$C$8-'DEPRECATED - DT-Prelim Calcs'!$C$9)+'DEPRECATED - DT-Prelim Calcs'!$C$9</f>
        <v>4264.4126795149186</v>
      </c>
      <c r="KL116" s="57">
        <f t="shared" si="121"/>
        <v>53.333333333333329</v>
      </c>
      <c r="KM116" s="2">
        <f t="shared" si="175"/>
        <v>0.99579519204165001</v>
      </c>
      <c r="KN116" s="57">
        <f>KM116*'DEPRECATED - DT-Prelim Calcs'!$C$21/KH$2/'DEPRECATED - DT-Prelim Calcs'!$C$19/'DEPRECATED - DT-Prelim Calcs'!$C$18*3.39*'DEPRECATED - DT-Prelim Calcs'!$C$20</f>
        <v>25.773080821789936</v>
      </c>
      <c r="KO116" s="46">
        <f t="shared" si="176"/>
        <v>0</v>
      </c>
      <c r="KP116" s="57">
        <f>KN115*'DEPRECATED - DT-Prelim Calcs'!$C$11+KP115</f>
        <v>-598.40696387511719</v>
      </c>
      <c r="KQ116" s="57">
        <f>KQ115+0.5*KN116*'DEPRECATED - DT-Prelim Calcs'!$C$11^2+KP116*'DEPRECATED - DT-Prelim Calcs'!$C$11</f>
        <v>-242308.16050722916</v>
      </c>
      <c r="KR116" s="57">
        <f>MIN('Drive Train'!$F$35-KL115*'DEPRECATED - DT-Prelim Calcs'!$C$21*'Drive Train'!$F$39,KR115+KL$2)</f>
        <v>8.7733333333333334</v>
      </c>
      <c r="KS116" s="57">
        <f>'Drive Train'!$F$35-KL116*'DEPRECATED - DT-Prelim Calcs'!$C$21*'Drive Train'!$F$39</f>
        <v>8.7733333333333334</v>
      </c>
      <c r="KT116" s="1">
        <f>IF(KQ116&gt;='Drive Train'!$F$29,1,0)</f>
        <v>0</v>
      </c>
      <c r="KU116" s="57">
        <f>MIN(KK116,'DEPRECATED - DT-Prelim Calcs'!$C$10)*'DEPRECATED - DT-Prelim Calcs'!$C$11*1000/60/60</f>
        <v>103.33333333333333</v>
      </c>
      <c r="KV116" s="63">
        <f>KV115+'DEPRECATED - DT-Prelim Calcs'!$C$11</f>
        <v>448</v>
      </c>
      <c r="KW116" s="2">
        <f>LG116/'Drive Train'!$F$35</f>
        <v>0.68924731182795695</v>
      </c>
      <c r="KX116" s="46">
        <f>LE116*12*60/(PI() * 'Drive Train'!$F$15)/KW$2*KW116</f>
        <v>-108015.91359687032</v>
      </c>
      <c r="KY116" s="2">
        <f>('DEPRECATED - DT-Prelim Calcs'!$C$6*KW116-KX116)/('DEPRECATED - DT-Prelim Calcs'!$C$6*KW116)*'DEPRECATED - DT-Prelim Calcs'!$C$7*KW116</f>
        <v>50.501302113148427</v>
      </c>
      <c r="KZ116" s="57">
        <f>KY116/'DEPRECATED - DT-Prelim Calcs'!$C$7*('DEPRECATED - DT-Prelim Calcs'!$C$8-'DEPRECATED - DT-Prelim Calcs'!$C$9)+'DEPRECATED - DT-Prelim Calcs'!$C$9</f>
        <v>2691.2133033680261</v>
      </c>
      <c r="LA116" s="57">
        <f t="shared" si="122"/>
        <v>56.666666666666664</v>
      </c>
      <c r="LB116" s="2">
        <f t="shared" si="177"/>
        <v>0.99579519204165001</v>
      </c>
      <c r="LC116" s="57">
        <f>LB116*'DEPRECATED - DT-Prelim Calcs'!$C$21/KW$2/'DEPRECATED - DT-Prelim Calcs'!$C$19/'DEPRECATED - DT-Prelim Calcs'!$C$18*3.39*'DEPRECATED - DT-Prelim Calcs'!$C$20</f>
        <v>25.773080821789936</v>
      </c>
      <c r="LD116" s="46">
        <f t="shared" si="178"/>
        <v>0</v>
      </c>
      <c r="LE116" s="57">
        <f>LC115*'DEPRECATED - DT-Prelim Calcs'!$C$11+LE115</f>
        <v>-382.92883066041475</v>
      </c>
      <c r="LF116" s="57">
        <f>LF115+0.5*LC116*'DEPRECATED - DT-Prelim Calcs'!$C$11^2+LE116*'DEPRECATED - DT-Prelim Calcs'!$C$11</f>
        <v>-207289.89529902596</v>
      </c>
      <c r="LG116" s="57">
        <f>MIN('Drive Train'!$F$35-LA115*'DEPRECATED - DT-Prelim Calcs'!$C$21*'Drive Train'!$F$39,LG115+LA$2)</f>
        <v>8.5466666666666669</v>
      </c>
      <c r="LH116" s="57">
        <f>'Drive Train'!$F$35-LA116*'DEPRECATED - DT-Prelim Calcs'!$C$21*'Drive Train'!$F$39</f>
        <v>8.5466666666666669</v>
      </c>
      <c r="LI116" s="1">
        <f>IF(LF116&gt;='Drive Train'!$F$29,1,0)</f>
        <v>0</v>
      </c>
      <c r="LJ116" s="57">
        <f>MIN(KZ116,'DEPRECATED - DT-Prelim Calcs'!$C$10)*'DEPRECATED - DT-Prelim Calcs'!$C$11*1000/60/60</f>
        <v>103.33333333333333</v>
      </c>
      <c r="LK116" s="63">
        <f>LK115+'DEPRECATED - DT-Prelim Calcs'!$C$11</f>
        <v>448</v>
      </c>
      <c r="LL116" s="2">
        <f>LV116/'Drive Train'!$F$35</f>
        <v>0.67096774193548392</v>
      </c>
      <c r="LM116" s="46">
        <f>LT116*12*60/(PI() * 'Drive Train'!$F$15)/LL$2*LL116</f>
        <v>19895.612928504841</v>
      </c>
      <c r="LN116" s="2">
        <f>('DEPRECATED - DT-Prelim Calcs'!$C$6*LL116-LM116)/('DEPRECATED - DT-Prelim Calcs'!$C$6*LL116)*'DEPRECATED - DT-Prelim Calcs'!$C$7*LL116</f>
        <v>-7.3789203043551215</v>
      </c>
      <c r="LO116" s="57">
        <f>LN116/'DEPRECATED - DT-Prelim Calcs'!$C$7*('DEPRECATED - DT-Prelim Calcs'!$C$8-'DEPRECATED - DT-Prelim Calcs'!$C$9)+'DEPRECATED - DT-Prelim Calcs'!$C$9</f>
        <v>-390.12799794554445</v>
      </c>
      <c r="LP116" s="57">
        <f t="shared" si="123"/>
        <v>-390.12799794554445</v>
      </c>
      <c r="LQ116" s="2">
        <f t="shared" si="179"/>
        <v>-9.5498227186861442</v>
      </c>
      <c r="LR116" s="57">
        <f>LQ116*'DEPRECATED - DT-Prelim Calcs'!$C$21/LL$2/'DEPRECATED - DT-Prelim Calcs'!$C$19/'DEPRECATED - DT-Prelim Calcs'!$C$18*3.39*'DEPRECATED - DT-Prelim Calcs'!$C$20</f>
        <v>-247.16764524423328</v>
      </c>
      <c r="LS116" s="46">
        <f t="shared" si="180"/>
        <v>1</v>
      </c>
      <c r="LT116" s="57">
        <f>LR115*'DEPRECATED - DT-Prelim Calcs'!$C$11+LT115</f>
        <v>72.45378620205102</v>
      </c>
      <c r="LU116" s="57">
        <f>LU115+0.5*LR116*'DEPRECATED - DT-Prelim Calcs'!$C$11^2+LT116*'DEPRECATED - DT-Prelim Calcs'!$C$11</f>
        <v>-198090.01270276235</v>
      </c>
      <c r="LV116" s="57">
        <f>MIN('Drive Train'!$F$35-LP115*'DEPRECATED - DT-Prelim Calcs'!$C$21*'Drive Train'!$F$39,LV115+LP$2)</f>
        <v>8.32</v>
      </c>
      <c r="LW116" s="57">
        <f>'Drive Train'!$F$35-LP116*'DEPRECATED - DT-Prelim Calcs'!$C$21*'Drive Train'!$F$39</f>
        <v>38.928703860297027</v>
      </c>
      <c r="LX116" s="1">
        <f>IF(LU116&gt;='Drive Train'!$F$29,1,0)</f>
        <v>0</v>
      </c>
      <c r="LY116" s="57">
        <f>MIN(LO116,'DEPRECATED - DT-Prelim Calcs'!$C$10)*'DEPRECATED - DT-Prelim Calcs'!$C$11*1000/60/60</f>
        <v>-433.47555327282714</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Train'!$AA$49 + V116*(1-'Drive Train'!$AA$49))</f>
        <v>0</v>
      </c>
      <c r="W117" s="57">
        <f t="shared" si="182"/>
        <v>0</v>
      </c>
      <c r="X117" s="2">
        <f>MAX(MIN(IF(AND(AI116=1,AG117&lt;0),-1,1)*(W117-$C$9)/($C$8-$C$9)*$C$7-$C$29*AE117/T$2 -  AI116*$C$29/2,X$2),MAX(X$4:X116)*-1)</f>
        <v>-0.2458281045106315</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Train'!$F$39,AG116+W$2)-$C$3,IF(AE116-1&lt;=0,0,IF($C$32=Motors!$C$29,MAX(ABS(AG115)*-1,AG116-W$2),MAX(0,MAX(AG$4:AG116)*-1,AG116-W$2))))</f>
        <v>0</v>
      </c>
      <c r="AH117" s="57">
        <f>'Drive Train'!$F$35-ABS(W117)*'DEPRECATED - DT-Prelim Calcs'!$C$21*'Drive Train'!$F$39</f>
        <v>12.4</v>
      </c>
      <c r="AI117" s="1">
        <f>IF(AJ117&gt;='Drive Train'!$F$29,1,0)</f>
        <v>1</v>
      </c>
      <c r="AJ117" s="57">
        <f>AJ116+0.5*Y117*'DEPRECATED - DT-Prelim Calcs'!$C$11^2+AE117*'DEPRECATED - DT-Prelim Calcs'!$C$11</f>
        <v>784.33981740885292</v>
      </c>
      <c r="AK117" s="57">
        <f t="shared" si="181"/>
        <v>0</v>
      </c>
      <c r="AL117" s="63">
        <f>AL116+'DEPRECATED - DT-Prelim Calcs'!$C$11</f>
        <v>452</v>
      </c>
      <c r="AM117" s="2">
        <f>AW117/'Drive Train'!$F$35</f>
        <v>0.8888264923762087</v>
      </c>
      <c r="AN117" s="46">
        <f>AU117*12*60/(PI() * 'Drive Train'!$F$15)/AM$2*AM117</f>
        <v>4007.41317168251</v>
      </c>
      <c r="AO117" s="2">
        <f>('DEPRECATED - DT-Prelim Calcs'!$C$6*AM117-AN117)/('DEPRECATED - DT-Prelim Calcs'!$C$6*AM117)*'DEPRECATED - DT-Prelim Calcs'!$C$7*AM117</f>
        <v>0.33008953072519048</v>
      </c>
      <c r="AP117" s="57">
        <f>AO117/'DEPRECATED - DT-Prelim Calcs'!$C$7*('DEPRECATED - DT-Prelim Calcs'!$C$8-'DEPRECATED - DT-Prelim Calcs'!$C$9)+'DEPRECATED - DT-Prelim Calcs'!$C$9</f>
        <v>20.272816096282959</v>
      </c>
      <c r="AQ117" s="57">
        <f t="shared" si="105"/>
        <v>20.272816096282959</v>
      </c>
      <c r="AR117" s="2">
        <f t="shared" si="125"/>
        <v>1.7259527140822684E-12</v>
      </c>
      <c r="AS117" s="57">
        <f>AR117*'DEPRECATED - DT-Prelim Calcs'!$C$21/AM$2/'DEPRECATED - DT-Prelim Calcs'!$C$19/'DEPRECATED - DT-Prelim Calcs'!$C$18*3.39*'DEPRECATED - DT-Prelim Calcs'!$C$20</f>
        <v>1.2507866438840418E-11</v>
      </c>
      <c r="AT117" s="46">
        <f t="shared" si="126"/>
        <v>0</v>
      </c>
      <c r="AU117" s="57">
        <f>AS116*'DEPRECATED - DT-Prelim Calcs'!$C$11+AU116</f>
        <v>39.345448708815248</v>
      </c>
      <c r="AV117" s="57">
        <f>AV116+0.5*AS117*'DEPRECATED - DT-Prelim Calcs'!$C$11^2+AU117*'DEPRECATED - DT-Prelim Calcs'!$C$11</f>
        <v>17741.343640612758</v>
      </c>
      <c r="AW117" s="57">
        <f>MIN('Drive Train'!$F$35-AQ116*'DEPRECATED - DT-Prelim Calcs'!$C$21*'Drive Train'!$F$39,AW116+AQ$2)</f>
        <v>11.021448505464988</v>
      </c>
      <c r="AX117" s="57">
        <f>'Drive Train'!$F$35-AQ117*'DEPRECATED - DT-Prelim Calcs'!$C$21*'Drive Train'!$F$39</f>
        <v>11.02144850545276</v>
      </c>
      <c r="AY117" s="1">
        <f>IF(AV117&gt;='Drive Train'!$F$29,1,0)</f>
        <v>1</v>
      </c>
      <c r="AZ117" s="57">
        <f t="shared" si="127"/>
        <v>22.52535121809218</v>
      </c>
      <c r="BA117" s="63">
        <f>BA116+'DEPRECATED - DT-Prelim Calcs'!$C$11</f>
        <v>452</v>
      </c>
      <c r="BB117" s="2">
        <f>BL117/'Drive Train'!$F$35</f>
        <v>1.315024972646925</v>
      </c>
      <c r="BC117" s="46">
        <f>BJ117*12*60/(PI() * 'Drive Train'!$F$15)/BB$2*BB117</f>
        <v>-3540.8438977467135</v>
      </c>
      <c r="BD117" s="2">
        <f>('DEPRECATED - DT-Prelim Calcs'!$C$6*BB117-BC117)/('DEPRECATED - DT-Prelim Calcs'!$C$6*BB117)*'DEPRECATED - DT-Prelim Calcs'!$C$7*BB117</f>
        <v>4.7702296575443013</v>
      </c>
      <c r="BE117" s="57">
        <f>BD117/'DEPRECATED - DT-Prelim Calcs'!$C$7*('DEPRECATED - DT-Prelim Calcs'!$C$8-'DEPRECATED - DT-Prelim Calcs'!$C$9)+'DEPRECATED - DT-Prelim Calcs'!$C$9</f>
        <v>256.65040044105137</v>
      </c>
      <c r="BF117" s="57">
        <f t="shared" si="106"/>
        <v>93</v>
      </c>
      <c r="BG117" s="2">
        <f t="shared" si="128"/>
        <v>1.8933363324154457</v>
      </c>
      <c r="BH117" s="57">
        <f>BG117*'DEPRECATED - DT-Prelim Calcs'!$C$21/BB$2/'DEPRECATED - DT-Prelim Calcs'!$C$19/'DEPRECATED - DT-Prelim Calcs'!$C$18*3.39*'DEPRECATED - DT-Prelim Calcs'!$C$20</f>
        <v>19.819055495402448</v>
      </c>
      <c r="BI117" s="46">
        <f t="shared" si="129"/>
        <v>0</v>
      </c>
      <c r="BJ117" s="57">
        <f>BH116*'DEPRECATED - DT-Prelim Calcs'!$C$11+BJ116</f>
        <v>-16.267443596496292</v>
      </c>
      <c r="BK117" s="57">
        <f>BK116+0.5*BH117*'DEPRECATED - DT-Prelim Calcs'!$C$11^2+BJ117*'DEPRECATED - DT-Prelim Calcs'!$C$11</f>
        <v>10595.167725219786</v>
      </c>
      <c r="BL117" s="57">
        <f>MIN('Drive Train'!$F$35-BF116*'DEPRECATED - DT-Prelim Calcs'!$C$21*'Drive Train'!$F$39,BL116+BF$2)</f>
        <v>16.306309660821871</v>
      </c>
      <c r="BM117" s="57">
        <f>'Drive Train'!$F$35-BF117*'DEPRECATED - DT-Prelim Calcs'!$C$21*'Drive Train'!$F$39</f>
        <v>6.0759999999999996</v>
      </c>
      <c r="BN117" s="1">
        <f>IF(BK117&gt;='Drive Train'!$F$29,1,0)</f>
        <v>1</v>
      </c>
      <c r="BO117" s="57">
        <f t="shared" si="130"/>
        <v>103.33333333333333</v>
      </c>
      <c r="BP117" s="63">
        <f>BP116+'DEPRECATED - DT-Prelim Calcs'!$C$11</f>
        <v>452</v>
      </c>
      <c r="BQ117" s="2">
        <f>CA117/'Drive Train'!$F$35</f>
        <v>1.0965745455420586</v>
      </c>
      <c r="BR117" s="46">
        <f>BY117*12*60/(PI() * 'Drive Train'!$F$15)/BQ$2*BQ117</f>
        <v>-3935.1340732843087</v>
      </c>
      <c r="BS117" s="2">
        <f>('DEPRECATED - DT-Prelim Calcs'!$C$6*BQ117-BR117)/('DEPRECATED - DT-Prelim Calcs'!$C$6*BQ117)*'DEPRECATED - DT-Prelim Calcs'!$C$7*BQ117</f>
        <v>4.4220454271044254</v>
      </c>
      <c r="BT117" s="57">
        <f>BS117/'DEPRECATED - DT-Prelim Calcs'!$C$7*('DEPRECATED - DT-Prelim Calcs'!$C$8-'DEPRECATED - DT-Prelim Calcs'!$C$9)+'DEPRECATED - DT-Prelim Calcs'!$C$9</f>
        <v>238.11428560062149</v>
      </c>
      <c r="BU117" s="57">
        <f t="shared" si="107"/>
        <v>93</v>
      </c>
      <c r="BV117" s="2">
        <f t="shared" si="131"/>
        <v>1.8828060353728675</v>
      </c>
      <c r="BW117" s="57">
        <f>BV117*'DEPRECATED - DT-Prelim Calcs'!$C$21/BQ$2/'DEPRECATED - DT-Prelim Calcs'!$C$19/'DEPRECATED - DT-Prelim Calcs'!$C$18*3.39*'DEPRECATED - DT-Prelim Calcs'!$C$20</f>
        <v>25.773080821789936</v>
      </c>
      <c r="BX117" s="46">
        <f t="shared" si="132"/>
        <v>0</v>
      </c>
      <c r="BY117" s="57">
        <f>BW116*'DEPRECATED - DT-Prelim Calcs'!$C$11+BY116</f>
        <v>-16.579152761740303</v>
      </c>
      <c r="BZ117" s="57">
        <f>BZ116+0.5*BW117*'DEPRECATED - DT-Prelim Calcs'!$C$11^2+BY117*'DEPRECATED - DT-Prelim Calcs'!$C$11</f>
        <v>-8043.4029183458815</v>
      </c>
      <c r="CA117" s="57">
        <f>MIN('Drive Train'!$F$35-BU116*'DEPRECATED - DT-Prelim Calcs'!$C$21*'Drive Train'!$F$39,CA116+BU$2)</f>
        <v>13.597524364721528</v>
      </c>
      <c r="CB117" s="57">
        <f>'Drive Train'!$F$35-BU117*'DEPRECATED - DT-Prelim Calcs'!$C$21*'Drive Train'!$F$39</f>
        <v>6.0759999999999996</v>
      </c>
      <c r="CC117" s="1">
        <f>IF(BZ117&gt;='Drive Train'!$F$29,1,0)</f>
        <v>0</v>
      </c>
      <c r="CD117" s="57">
        <f t="shared" si="133"/>
        <v>103.33333333333333</v>
      </c>
      <c r="CE117" s="63">
        <f>CE116+'DEPRECATED - DT-Prelim Calcs'!$C$11</f>
        <v>452</v>
      </c>
      <c r="CF117" s="2">
        <f>CP117/'Drive Train'!$F$35</f>
        <v>0.48999999999999994</v>
      </c>
      <c r="CG117" s="46">
        <f>CN117*12*60/(PI() * 'Drive Train'!$F$15)/CF$2*CF117</f>
        <v>8602.7208449079008</v>
      </c>
      <c r="CH117" s="2">
        <f>('DEPRECATED - DT-Prelim Calcs'!$C$6*CF117-CG117)/('DEPRECATED - DT-Prelim Calcs'!$C$6*CF117)*'DEPRECATED - DT-Prelim Calcs'!$C$7*CF117</f>
        <v>-2.7088855977913773</v>
      </c>
      <c r="CI117" s="57">
        <f>CH117/'DEPRECATED - DT-Prelim Calcs'!$C$7*('DEPRECATED - DT-Prelim Calcs'!$C$8-'DEPRECATED - DT-Prelim Calcs'!$C$9)+'DEPRECATED - DT-Prelim Calcs'!$C$9</f>
        <v>-141.5116274674829</v>
      </c>
      <c r="CJ117" s="57">
        <f t="shared" si="108"/>
        <v>-141.5116274674829</v>
      </c>
      <c r="CK117" s="2">
        <f t="shared" si="134"/>
        <v>-3.9942443825578779</v>
      </c>
      <c r="CL117" s="57">
        <f>CK117*'DEPRECATED - DT-Prelim Calcs'!$C$21/CF$2/'DEPRECATED - DT-Prelim Calcs'!$C$19/'DEPRECATED - DT-Prelim Calcs'!$C$18*3.39*'DEPRECATED - DT-Prelim Calcs'!$C$20</f>
        <v>-67.54073155741321</v>
      </c>
      <c r="CM117" s="46">
        <f t="shared" si="135"/>
        <v>1</v>
      </c>
      <c r="CN117" s="57">
        <f>CL116*'DEPRECATED - DT-Prelim Calcs'!$C$11+CN116</f>
        <v>65.661430046760074</v>
      </c>
      <c r="CO117" s="57">
        <f>CO116+0.5*CL117*'DEPRECATED - DT-Prelim Calcs'!$C$11^2+CN117*'DEPRECATED - DT-Prelim Calcs'!$C$11</f>
        <v>-31170.173092086352</v>
      </c>
      <c r="CP117" s="57">
        <f>MIN('Drive Train'!$F$35-CJ116*'DEPRECATED - DT-Prelim Calcs'!$C$21*'Drive Train'!$F$39,CP116+CJ$2)</f>
        <v>6.0759999999999996</v>
      </c>
      <c r="CQ117" s="57">
        <f>'Drive Train'!$F$35-CJ117*'DEPRECATED - DT-Prelim Calcs'!$C$21*'Drive Train'!$F$39</f>
        <v>22.02279066778884</v>
      </c>
      <c r="CR117" s="1">
        <f>IF(CO117&gt;='Drive Train'!$F$29,1,0)</f>
        <v>0</v>
      </c>
      <c r="CS117" s="57">
        <f t="shared" si="136"/>
        <v>-157.23514163053656</v>
      </c>
      <c r="CT117" s="63">
        <f>CT116+'DEPRECATED - DT-Prelim Calcs'!$C$11</f>
        <v>452</v>
      </c>
      <c r="CU117" s="2">
        <f>DE117/'Drive Train'!$F$35</f>
        <v>0.48999999999999994</v>
      </c>
      <c r="CV117" s="46">
        <f>DC117*12*60/(PI() * 'Drive Train'!$F$15)/CU$2*CU117</f>
        <v>-15578.543386717358</v>
      </c>
      <c r="CW117" s="2">
        <f>('DEPRECATED - DT-Prelim Calcs'!$C$6*CU117-CV117)/('DEPRECATED - DT-Prelim Calcs'!$C$6*CU117)*'DEPRECATED - DT-Prelim Calcs'!$C$7*CU117</f>
        <v>8.2248567658515626</v>
      </c>
      <c r="CX117" s="57">
        <f>CW117/'DEPRECATED - DT-Prelim Calcs'!$C$7*('DEPRECATED - DT-Prelim Calcs'!$C$8-'DEPRECATED - DT-Prelim Calcs'!$C$9)+'DEPRECATED - DT-Prelim Calcs'!$C$9</f>
        <v>440.56270666338401</v>
      </c>
      <c r="CY117" s="57">
        <f t="shared" si="109"/>
        <v>93</v>
      </c>
      <c r="CZ117" s="2">
        <f t="shared" si="137"/>
        <v>1.2803081040535502</v>
      </c>
      <c r="DA117" s="57">
        <f>CZ117*'DEPRECATED - DT-Prelim Calcs'!$C$21/CU$2/'DEPRECATED - DT-Prelim Calcs'!$C$19/'DEPRECATED - DT-Prelim Calcs'!$C$18*3.39*'DEPRECATED - DT-Prelim Calcs'!$C$20</f>
        <v>25.773080821789936</v>
      </c>
      <c r="DB117" s="46">
        <f t="shared" si="138"/>
        <v>0</v>
      </c>
      <c r="DC117" s="57">
        <f>DA116*'DEPRECATED - DT-Prelim Calcs'!$C$11+DC116</f>
        <v>-99.880484606818627</v>
      </c>
      <c r="DD117" s="57">
        <f>DD116+0.5*DA117*'DEPRECATED - DT-Prelim Calcs'!$C$11^2+DC117*'DEPRECATED - DT-Prelim Calcs'!$C$11</f>
        <v>-61203.090591069536</v>
      </c>
      <c r="DE117" s="57">
        <f>MIN('Drive Train'!$F$35-CY116*'DEPRECATED - DT-Prelim Calcs'!$C$21*'Drive Train'!$F$39,DE116+CY$2)</f>
        <v>6.0759999999999996</v>
      </c>
      <c r="DF117" s="57">
        <f>'Drive Train'!$F$35-CY117*'DEPRECATED - DT-Prelim Calcs'!$C$21*'Drive Train'!$F$39</f>
        <v>6.0759999999999996</v>
      </c>
      <c r="DG117" s="1">
        <f>IF(DD117&gt;='Drive Train'!$F$29,1,0)</f>
        <v>0</v>
      </c>
      <c r="DH117" s="57">
        <f t="shared" si="139"/>
        <v>103.33333333333333</v>
      </c>
      <c r="DI117" s="63">
        <f>DI116+'DEPRECATED - DT-Prelim Calcs'!$C$11</f>
        <v>452</v>
      </c>
      <c r="DJ117" s="2">
        <f>DT117/'Drive Train'!$F$35</f>
        <v>0.48999999999999994</v>
      </c>
      <c r="DK117" s="46">
        <f>DR117*12*60/(PI() * 'Drive Train'!$F$15)/DJ$2*DJ117</f>
        <v>-13281.409454067292</v>
      </c>
      <c r="DL117" s="2">
        <f>('DEPRECATED - DT-Prelim Calcs'!$C$6*DJ117-DK117)/('DEPRECATED - DT-Prelim Calcs'!$C$6*DJ117)*'DEPRECATED - DT-Prelim Calcs'!$C$7*DJ117</f>
        <v>7.1861902034338039</v>
      </c>
      <c r="DM117" s="57">
        <f>DL117/'DEPRECATED - DT-Prelim Calcs'!$C$7*('DEPRECATED - DT-Prelim Calcs'!$C$8-'DEPRECATED - DT-Prelim Calcs'!$C$9)+'DEPRECATED - DT-Prelim Calcs'!$C$9</f>
        <v>385.26771912886181</v>
      </c>
      <c r="DN117" s="57">
        <f t="shared" si="110"/>
        <v>93</v>
      </c>
      <c r="DO117" s="2">
        <f t="shared" si="140"/>
        <v>1.1037138828047846</v>
      </c>
      <c r="DP117" s="57">
        <f>DO117*'DEPRECATED - DT-Prelim Calcs'!$C$21/DJ$2/'DEPRECATED - DT-Prelim Calcs'!$C$19/'DEPRECATED - DT-Prelim Calcs'!$C$18*3.39*'DEPRECATED - DT-Prelim Calcs'!$C$20</f>
        <v>25.773080821789936</v>
      </c>
      <c r="DQ117" s="46">
        <f t="shared" si="141"/>
        <v>0</v>
      </c>
      <c r="DR117" s="57">
        <f>DP116*'DEPRECATED - DT-Prelim Calcs'!$C$11+DR116</f>
        <v>-73.407421481730907</v>
      </c>
      <c r="DS117" s="57">
        <f>DS116+0.5*DP117*'DEPRECATED - DT-Prelim Calcs'!$C$11^2+DR117*'DEPRECATED - DT-Prelim Calcs'!$C$11</f>
        <v>-127655.28816956558</v>
      </c>
      <c r="DT117" s="57">
        <f>MIN('Drive Train'!$F$35-DN116*'DEPRECATED - DT-Prelim Calcs'!$C$21*'Drive Train'!$F$39,DT116+DN$2)</f>
        <v>6.0759999999999996</v>
      </c>
      <c r="DU117" s="57">
        <f>'Drive Train'!$F$35-DN117*'DEPRECATED - DT-Prelim Calcs'!$C$21*'Drive Train'!$F$39</f>
        <v>6.0759999999999996</v>
      </c>
      <c r="DV117" s="1">
        <f>IF(DS117&gt;='Drive Train'!$F$29,1,0)</f>
        <v>0</v>
      </c>
      <c r="DW117" s="57">
        <f t="shared" si="142"/>
        <v>103.33333333333333</v>
      </c>
      <c r="DX117" s="63">
        <f>DX116+'DEPRECATED - DT-Prelim Calcs'!$C$11</f>
        <v>452</v>
      </c>
      <c r="DY117" s="2">
        <f>EI117/'Drive Train'!$F$35</f>
        <v>0.48999999999999994</v>
      </c>
      <c r="DZ117" s="46">
        <f>EG117*12*60/(PI() * 'Drive Train'!$F$15)/DY$2*DY117</f>
        <v>-26342.683749142114</v>
      </c>
      <c r="EA117" s="2">
        <f>('DEPRECATED - DT-Prelim Calcs'!$C$6*DY117-DZ117)/('DEPRECATED - DT-Prelim Calcs'!$C$6*DY117)*'DEPRECATED - DT-Prelim Calcs'!$C$7*DY117</f>
        <v>13.091944622032363</v>
      </c>
      <c r="EB117" s="57">
        <f>EA117/'DEPRECATED - DT-Prelim Calcs'!$C$7*('DEPRECATED - DT-Prelim Calcs'!$C$8-'DEPRECATED - DT-Prelim Calcs'!$C$9)+'DEPRECATED - DT-Prelim Calcs'!$C$9</f>
        <v>699.66950000280178</v>
      </c>
      <c r="EC117" s="57">
        <f t="shared" si="111"/>
        <v>93</v>
      </c>
      <c r="ED117" s="2">
        <f t="shared" si="143"/>
        <v>0.96993038185874991</v>
      </c>
      <c r="EE117" s="57">
        <f>ED117*'DEPRECATED - DT-Prelim Calcs'!$C$21/DY$2/'DEPRECATED - DT-Prelim Calcs'!$C$19/'DEPRECATED - DT-Prelim Calcs'!$C$18*3.39*'DEPRECATED - DT-Prelim Calcs'!$C$20</f>
        <v>25.773080821789936</v>
      </c>
      <c r="EF117" s="46">
        <f t="shared" si="144"/>
        <v>0</v>
      </c>
      <c r="EG117" s="57">
        <f>EE116*'DEPRECATED - DT-Prelim Calcs'!$C$11+EG116</f>
        <v>-127.94987900764396</v>
      </c>
      <c r="EH117" s="57">
        <f>EH116+0.5*EE117*'DEPRECATED - DT-Prelim Calcs'!$C$11^2+EG117*'DEPRECATED - DT-Prelim Calcs'!$C$11</f>
        <v>-205959.51143361238</v>
      </c>
      <c r="EI117" s="57">
        <f>MIN('Drive Train'!$F$35-EC116*'DEPRECATED - DT-Prelim Calcs'!$C$21*'Drive Train'!$F$39,EI116+EC$2)</f>
        <v>6.0759999999999996</v>
      </c>
      <c r="EJ117" s="57">
        <f>'Drive Train'!$F$35-EC117*'DEPRECATED - DT-Prelim Calcs'!$C$21*'Drive Train'!$F$39</f>
        <v>6.0759999999999996</v>
      </c>
      <c r="EK117" s="1">
        <f>IF(EH117&gt;='Drive Train'!$F$29,1,0)</f>
        <v>0</v>
      </c>
      <c r="EL117" s="57">
        <f t="shared" si="145"/>
        <v>103.33333333333333</v>
      </c>
      <c r="EM117" s="63">
        <f>EM116+'DEPRECATED - DT-Prelim Calcs'!$C$11</f>
        <v>452</v>
      </c>
      <c r="EN117" s="2">
        <f>EX117/'Drive Train'!$F$35</f>
        <v>0.48999999999999994</v>
      </c>
      <c r="EO117" s="46">
        <f>EV117*12*60/(PI() * 'Drive Train'!$F$15)/EN$2*EN117</f>
        <v>-107546.8527701572</v>
      </c>
      <c r="EP117" s="2">
        <f>('DEPRECATED - DT-Prelim Calcs'!$C$6*EN117-EO117)/('DEPRECATED - DT-Prelim Calcs'!$C$6*EN117)*'DEPRECATED - DT-Prelim Calcs'!$C$7*EN117</f>
        <v>49.809026674686464</v>
      </c>
      <c r="EQ117" s="57">
        <f>EP117/'DEPRECATED - DT-Prelim Calcs'!$C$7*('DEPRECATED - DT-Prelim Calcs'!$C$8-'DEPRECATED - DT-Prelim Calcs'!$C$9)+'DEPRECATED - DT-Prelim Calcs'!$C$9</f>
        <v>2654.3589719345532</v>
      </c>
      <c r="ER117" s="57">
        <f t="shared" si="112"/>
        <v>93</v>
      </c>
      <c r="ES117" s="2">
        <f t="shared" si="146"/>
        <v>0.86507304327942547</v>
      </c>
      <c r="ET117" s="57">
        <f>ES117*'DEPRECATED - DT-Prelim Calcs'!$C$21/EN$2/'DEPRECATED - DT-Prelim Calcs'!$C$19/'DEPRECATED - DT-Prelim Calcs'!$C$18*3.39*'DEPRECATED - DT-Prelim Calcs'!$C$20</f>
        <v>25.773080821789936</v>
      </c>
      <c r="EU117" s="46">
        <f t="shared" si="147"/>
        <v>0</v>
      </c>
      <c r="EV117" s="57">
        <f>ET116*'DEPRECATED - DT-Prelim Calcs'!$C$11+EV116</f>
        <v>-465.89685959656504</v>
      </c>
      <c r="EW117" s="57">
        <f>EW116+0.5*ET117*'DEPRECATED - DT-Prelim Calcs'!$C$11^2+EV117*'DEPRECATED - DT-Prelim Calcs'!$C$11</f>
        <v>-228369.62358814105</v>
      </c>
      <c r="EX117" s="57">
        <f>MIN('Drive Train'!$F$35-ER116*'DEPRECATED - DT-Prelim Calcs'!$C$21*'Drive Train'!$F$39,EX116+ER$2)</f>
        <v>6.0759999999999996</v>
      </c>
      <c r="EY117" s="57">
        <f>'Drive Train'!$F$35-ER117*'DEPRECATED - DT-Prelim Calcs'!$C$21*'Drive Train'!$F$39</f>
        <v>6.0759999999999996</v>
      </c>
      <c r="EZ117" s="1">
        <f>IF(EW117&gt;='Drive Train'!$F$29,1,0)</f>
        <v>0</v>
      </c>
      <c r="FA117" s="57">
        <f t="shared" si="148"/>
        <v>103.33333333333333</v>
      </c>
      <c r="FB117" s="63">
        <f>FB116+'DEPRECATED - DT-Prelim Calcs'!$C$11</f>
        <v>452</v>
      </c>
      <c r="FC117" s="2">
        <f>FM117/'Drive Train'!$F$35</f>
        <v>0.48999999999999994</v>
      </c>
      <c r="FD117" s="46">
        <f>FK117*12*60/(PI() * 'Drive Train'!$F$15)/FC$2*FC117</f>
        <v>-216753.05755424782</v>
      </c>
      <c r="FE117" s="2">
        <f>('DEPRECATED - DT-Prelim Calcs'!$C$6*FC117-FD117)/('DEPRECATED - DT-Prelim Calcs'!$C$6*FC117)*'DEPRECATED - DT-Prelim Calcs'!$C$7*FC117</f>
        <v>99.187441971057652</v>
      </c>
      <c r="FF117" s="57">
        <f>FE117/'DEPRECATED - DT-Prelim Calcs'!$C$7*('DEPRECATED - DT-Prelim Calcs'!$C$8-'DEPRECATED - DT-Prelim Calcs'!$C$9)+'DEPRECATED - DT-Prelim Calcs'!$C$9</f>
        <v>5283.0936949737334</v>
      </c>
      <c r="FG117" s="57">
        <f t="shared" si="113"/>
        <v>93</v>
      </c>
      <c r="FH117" s="2">
        <f t="shared" si="149"/>
        <v>0.78067567320338405</v>
      </c>
      <c r="FI117" s="57">
        <f>FH117*'DEPRECATED - DT-Prelim Calcs'!$C$21/FC$2/'DEPRECATED - DT-Prelim Calcs'!$C$19/'DEPRECATED - DT-Prelim Calcs'!$C$18*3.39*'DEPRECATED - DT-Prelim Calcs'!$C$20</f>
        <v>25.773080821789936</v>
      </c>
      <c r="FJ117" s="46">
        <f t="shared" si="150"/>
        <v>0</v>
      </c>
      <c r="FK117" s="57">
        <f>FI116*'DEPRECATED - DT-Prelim Calcs'!$C$11+FK116</f>
        <v>-847.37408319506062</v>
      </c>
      <c r="FL117" s="57">
        <f>FL116+0.5*FI117*'DEPRECATED - DT-Prelim Calcs'!$C$11^2+FK117*'DEPRECATED - DT-Prelim Calcs'!$C$11</f>
        <v>-303126.82312562509</v>
      </c>
      <c r="FM117" s="57">
        <f>MIN('Drive Train'!$F$35-FG116*'DEPRECATED - DT-Prelim Calcs'!$C$21*'Drive Train'!$F$39,FM116+FG$2)</f>
        <v>6.0759999999999996</v>
      </c>
      <c r="FN117" s="57">
        <f>'Drive Train'!$F$35-FG117*'DEPRECATED - DT-Prelim Calcs'!$C$21*'Drive Train'!$F$39</f>
        <v>6.0759999999999996</v>
      </c>
      <c r="FO117" s="1">
        <f>IF(FL117&gt;='Drive Train'!$F$29,1,0)</f>
        <v>0</v>
      </c>
      <c r="FP117" s="57">
        <f t="shared" si="151"/>
        <v>103.33333333333333</v>
      </c>
      <c r="FQ117" s="63">
        <f>FQ116+'DEPRECATED - DT-Prelim Calcs'!$C$11</f>
        <v>452</v>
      </c>
      <c r="FR117" s="2">
        <f>GB117/'Drive Train'!$F$35</f>
        <v>0.48999999999999994</v>
      </c>
      <c r="FS117" s="46">
        <f>FZ117*12*60/(PI() * 'Drive Train'!$F$15)/FR$2*FR117</f>
        <v>-33752.423362783047</v>
      </c>
      <c r="FT117" s="2">
        <f>('DEPRECATED - DT-Prelim Calcs'!$C$6*FR117-FS117)/('DEPRECATED - DT-Prelim Calcs'!$C$6*FR117)*'DEPRECATED - DT-Prelim Calcs'!$C$7*FR117</f>
        <v>16.442314691239613</v>
      </c>
      <c r="FU117" s="57">
        <f>FT117/'DEPRECATED - DT-Prelim Calcs'!$C$7*('DEPRECATED - DT-Prelim Calcs'!$C$8-'DEPRECATED - DT-Prelim Calcs'!$C$9)+'DEPRECATED - DT-Prelim Calcs'!$C$9</f>
        <v>878.03152484898021</v>
      </c>
      <c r="FV117" s="57">
        <f t="shared" si="114"/>
        <v>93</v>
      </c>
      <c r="FW117" s="2">
        <f t="shared" si="152"/>
        <v>0.7112822800297498</v>
      </c>
      <c r="FX117" s="57">
        <f>FW117*'DEPRECATED - DT-Prelim Calcs'!$C$21/FR$2/'DEPRECATED - DT-Prelim Calcs'!$C$19/'DEPRECATED - DT-Prelim Calcs'!$C$18*3.39*'DEPRECATED - DT-Prelim Calcs'!$C$20</f>
        <v>25.773080821789936</v>
      </c>
      <c r="FY117" s="46">
        <f t="shared" si="153"/>
        <v>0</v>
      </c>
      <c r="FZ117" s="57">
        <f>FX116*'DEPRECATED - DT-Prelim Calcs'!$C$11+FZ116</f>
        <v>-120.22263636890214</v>
      </c>
      <c r="GA117" s="57">
        <f>GA116+0.5*FX117*'DEPRECATED - DT-Prelim Calcs'!$C$11^2+FZ117*'DEPRECATED - DT-Prelim Calcs'!$C$11</f>
        <v>-318702.80730942229</v>
      </c>
      <c r="GB117" s="57">
        <f>MIN('Drive Train'!$F$35-FV116*'DEPRECATED - DT-Prelim Calcs'!$C$21*'Drive Train'!$F$39,GB116+FV$2)</f>
        <v>6.0759999999999996</v>
      </c>
      <c r="GC117" s="57">
        <f>'Drive Train'!$F$35-FV117*'DEPRECATED - DT-Prelim Calcs'!$C$21*'Drive Train'!$F$39</f>
        <v>6.0759999999999996</v>
      </c>
      <c r="GD117" s="1">
        <f>IF(GA117&gt;='Drive Train'!$F$29,1,0)</f>
        <v>0</v>
      </c>
      <c r="GE117" s="57">
        <f t="shared" si="154"/>
        <v>103.33333333333333</v>
      </c>
      <c r="GF117" s="63">
        <f>GF116+'DEPRECATED - DT-Prelim Calcs'!$C$11</f>
        <v>452</v>
      </c>
      <c r="GG117" s="2">
        <f>GQ117/'Drive Train'!$F$35</f>
        <v>0.83548387096774201</v>
      </c>
      <c r="GH117" s="46">
        <f>GO117*12*60/(PI() * 'Drive Train'!$F$15)/GG$2*GG117</f>
        <v>-8196.1150171569534</v>
      </c>
      <c r="GI117" s="2">
        <f>('DEPRECATED - DT-Prelim Calcs'!$C$6*GG117-GH117)/('DEPRECATED - DT-Prelim Calcs'!$C$6*GG117)*'DEPRECATED - DT-Prelim Calcs'!$C$7*GG117</f>
        <v>5.7194518122120428</v>
      </c>
      <c r="GJ117" s="57">
        <f>GI117/'DEPRECATED - DT-Prelim Calcs'!$C$7*('DEPRECATED - DT-Prelim Calcs'!$C$8-'DEPRECATED - DT-Prelim Calcs'!$C$9)+'DEPRECATED - DT-Prelim Calcs'!$C$9</f>
        <v>307.18367946340459</v>
      </c>
      <c r="GK117" s="57">
        <f t="shared" si="155"/>
        <v>29.999999999999982</v>
      </c>
      <c r="GL117" s="2">
        <f t="shared" si="156"/>
        <v>0.99579519204165001</v>
      </c>
      <c r="GM117" s="57">
        <f>GL117*'DEPRECATED - DT-Prelim Calcs'!$C$21/GG$2/'DEPRECATED - DT-Prelim Calcs'!$C$19/'DEPRECATED - DT-Prelim Calcs'!$C$18*3.39*'DEPRECATED - DT-Prelim Calcs'!$C$20</f>
        <v>25.773080821789936</v>
      </c>
      <c r="GN117" s="46">
        <f t="shared" si="157"/>
        <v>0</v>
      </c>
      <c r="GO117" s="57">
        <f>GM116*'DEPRECATED - DT-Prelim Calcs'!$C$11+GO116</f>
        <v>-23.970405300366224</v>
      </c>
      <c r="GP117" s="57">
        <f>GP116+0.5*GM117*'DEPRECATED - DT-Prelim Calcs'!$C$11^2+GO117*'DEPRECATED - DT-Prelim Calcs'!$C$11</f>
        <v>-151622.4750384166</v>
      </c>
      <c r="GQ117" s="57">
        <f>MIN('Drive Train'!$F$35-GK116*'DEPRECATED - DT-Prelim Calcs'!$C$21*'Drive Train'!$F$39,GQ116+GK$2)</f>
        <v>10.360000000000001</v>
      </c>
      <c r="GR117" s="57">
        <f>'Drive Train'!$F$35-GK117*'DEPRECATED - DT-Prelim Calcs'!$C$21*'Drive Train'!$F$39</f>
        <v>10.360000000000001</v>
      </c>
      <c r="GS117" s="1">
        <f>IF(GP117&gt;='Drive Train'!$F$29,1,0)</f>
        <v>0</v>
      </c>
      <c r="GT117" s="57">
        <f t="shared" si="158"/>
        <v>33.333333333333314</v>
      </c>
      <c r="GU117" s="63">
        <f>GU116+'DEPRECATED - DT-Prelim Calcs'!$C$11</f>
        <v>452</v>
      </c>
      <c r="GV117" s="2">
        <f>HF117/'Drive Train'!$F$35</f>
        <v>4.1756218415278941</v>
      </c>
      <c r="GW117" s="46">
        <f>HD117*12*60/(PI() * 'Drive Train'!$F$15)/GV$2*GV117</f>
        <v>-2239775.3627129393</v>
      </c>
      <c r="GX117" s="2">
        <f>('DEPRECATED - DT-Prelim Calcs'!$C$6*GV117-GW117)/('DEPRECATED - DT-Prelim Calcs'!$C$6*GV117)*'DEPRECATED - DT-Prelim Calcs'!$C$7*GV117</f>
        <v>1022.7946978197301</v>
      </c>
      <c r="GY117" s="57">
        <f>GX117/'DEPRECATED - DT-Prelim Calcs'!$C$7*('DEPRECATED - DT-Prelim Calcs'!$C$8-'DEPRECATED - DT-Prelim Calcs'!$C$9)+'DEPRECATED - DT-Prelim Calcs'!$C$9</f>
        <v>54452.724784344973</v>
      </c>
      <c r="GZ117" s="57">
        <f t="shared" si="115"/>
        <v>33.333333333333314</v>
      </c>
      <c r="HA117" s="2">
        <f t="shared" si="159"/>
        <v>0.99579519204165001</v>
      </c>
      <c r="HB117" s="57">
        <f>HA117*'DEPRECATED - DT-Prelim Calcs'!$C$21/GV$2/'DEPRECATED - DT-Prelim Calcs'!$C$19/'DEPRECATED - DT-Prelim Calcs'!$C$18*3.39*'DEPRECATED - DT-Prelim Calcs'!$C$20</f>
        <v>25.773080821789936</v>
      </c>
      <c r="HC117" s="46">
        <f t="shared" si="160"/>
        <v>0</v>
      </c>
      <c r="HD117" s="57">
        <f>HB116*'DEPRECATED - DT-Prelim Calcs'!$C$11+HD116</f>
        <v>-1310.655957248322</v>
      </c>
      <c r="HE117" s="57">
        <f>HE116+0.5*HB117*'DEPRECATED - DT-Prelim Calcs'!$C$11^2+HD117*'DEPRECATED - DT-Prelim Calcs'!$C$11</f>
        <v>-182060.59335197203</v>
      </c>
      <c r="HF117" s="57">
        <f>MIN('Drive Train'!$F$35-GZ116*'DEPRECATED - DT-Prelim Calcs'!$C$21*'Drive Train'!$F$39,HF116+GZ$2)</f>
        <v>51.777710834945893</v>
      </c>
      <c r="HG117" s="57">
        <f>'Drive Train'!$F$35-GZ117*'DEPRECATED - DT-Prelim Calcs'!$C$21*'Drive Train'!$F$39</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-248822.3436869088</v>
      </c>
      <c r="HM117" s="2">
        <f>('DEPRECATED - DT-Prelim Calcs'!$C$6*HK117-HL117)/('DEPRECATED - DT-Prelim Calcs'!$C$6*HK117)*'DEPRECATED - DT-Prelim Calcs'!$C$7*HK117</f>
        <v>114.43232197653145</v>
      </c>
      <c r="HN117" s="57">
        <f>HM117/'DEPRECATED - DT-Prelim Calcs'!$C$7*('DEPRECATED - DT-Prelim Calcs'!$C$8-'DEPRECATED - DT-Prelim Calcs'!$C$9)+'DEPRECATED - DT-Prelim Calcs'!$C$9</f>
        <v>6094.6779707838114</v>
      </c>
      <c r="HO117" s="57">
        <f t="shared" si="116"/>
        <v>36.66666666666665</v>
      </c>
      <c r="HP117" s="2">
        <f t="shared" si="162"/>
        <v>0.99579519204165001</v>
      </c>
      <c r="HQ117" s="57">
        <f>HP117*'DEPRECATED - DT-Prelim Calcs'!$C$21/HK$2/'DEPRECATED - DT-Prelim Calcs'!$C$19/'DEPRECATED - DT-Prelim Calcs'!$C$18*3.39*'DEPRECATED - DT-Prelim Calcs'!$C$20</f>
        <v>25.773080821789936</v>
      </c>
      <c r="HR117" s="46">
        <f t="shared" si="163"/>
        <v>0</v>
      </c>
      <c r="HS117" s="57">
        <f>HQ116*'DEPRECATED - DT-Prelim Calcs'!$C$11+HS116</f>
        <v>-761.00746071667038</v>
      </c>
      <c r="HT117" s="57">
        <f>HT116+0.5*HQ117*'DEPRECATED - DT-Prelim Calcs'!$C$11^2+HS117*'DEPRECATED - DT-Prelim Calcs'!$C$11</f>
        <v>-201447.77292442595</v>
      </c>
      <c r="HU117" s="57">
        <f>MIN('Drive Train'!$F$35-HO116*'DEPRECATED - DT-Prelim Calcs'!$C$21*'Drive Train'!$F$39,HU116+HO$2)</f>
        <v>9.9066666666666681</v>
      </c>
      <c r="HV117" s="57">
        <f>'Drive Train'!$F$35-HO117*'DEPRECATED - DT-Prelim Calcs'!$C$21*'Drive Train'!$F$39</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24083.101811017437</v>
      </c>
      <c r="IB117" s="2">
        <f>('DEPRECATED - DT-Prelim Calcs'!$C$6*HZ117-IA117)/('DEPRECATED - DT-Prelim Calcs'!$C$6*HZ117)*'DEPRECATED - DT-Prelim Calcs'!$C$7*HZ117</f>
        <v>-9.0080026405683764</v>
      </c>
      <c r="IC117" s="57">
        <f>IB117/'DEPRECATED - DT-Prelim Calcs'!$C$7*('DEPRECATED - DT-Prelim Calcs'!$C$8-'DEPRECATED - DT-Prelim Calcs'!$C$9)+'DEPRECATED - DT-Prelim Calcs'!$C$9</f>
        <v>-476.85466339623349</v>
      </c>
      <c r="ID117" s="57">
        <f t="shared" si="117"/>
        <v>-476.85466339623349</v>
      </c>
      <c r="IE117" s="2">
        <f t="shared" si="165"/>
        <v>-11.266623679085498</v>
      </c>
      <c r="IF117" s="57">
        <f>IE117*'DEPRECATED - DT-Prelim Calcs'!$C$21/HZ$2/'DEPRECATED - DT-Prelim Calcs'!$C$19/'DEPRECATED - DT-Prelim Calcs'!$C$18*3.39*'DEPRECATED - DT-Prelim Calcs'!$C$20</f>
        <v>-291.6017319529472</v>
      </c>
      <c r="IG117" s="46">
        <f t="shared" si="166"/>
        <v>1</v>
      </c>
      <c r="IH117" s="57">
        <f>IF116*'DEPRECATED - DT-Prelim Calcs'!$C$11+IH116</f>
        <v>75.381391975927414</v>
      </c>
      <c r="II117" s="57">
        <f>II116+0.5*IF117*'DEPRECATED - DT-Prelim Calcs'!$C$11^2+IH117*'DEPRECATED - DT-Prelim Calcs'!$C$11</f>
        <v>-229377.49261066027</v>
      </c>
      <c r="IJ117" s="57">
        <f>MIN('Drive Train'!$F$35-ID116*'DEPRECATED - DT-Prelim Calcs'!$C$21*'Drive Train'!$F$39,IJ116+ID$2)</f>
        <v>9.6800000000000015</v>
      </c>
      <c r="IK117" s="57">
        <f>'Drive Train'!$F$35-ID117*'DEPRECATED - DT-Prelim Calcs'!$C$21*'Drive Train'!$F$39</f>
        <v>44.826117110943876</v>
      </c>
      <c r="IL117" s="1">
        <f>IF(II117&gt;='Drive Train'!$F$29,1,0)</f>
        <v>0</v>
      </c>
      <c r="IM117" s="57">
        <f t="shared" si="167"/>
        <v>-529.83851488470395</v>
      </c>
      <c r="IN117" s="63">
        <f>IN116+'DEPRECATED - DT-Prelim Calcs'!$C$11</f>
        <v>452</v>
      </c>
      <c r="IO117" s="2">
        <f>IY117/'Drive Train'!$F$35</f>
        <v>0.76236559139784954</v>
      </c>
      <c r="IP117" s="46">
        <f>IW117*12*60/(PI() * 'Drive Train'!$F$15)/IO$2*IO117</f>
        <v>13310.40595236765</v>
      </c>
      <c r="IQ117" s="2">
        <f>('DEPRECATED - DT-Prelim Calcs'!$C$6*IO117-IP117)/('DEPRECATED - DT-Prelim Calcs'!$C$6*IO117)*'DEPRECATED - DT-Prelim Calcs'!$C$7*IO117</f>
        <v>-4.1811001152013585</v>
      </c>
      <c r="IR117" s="57">
        <f>IQ117/'DEPRECATED - DT-Prelim Calcs'!$C$7*('DEPRECATED - DT-Prelim Calcs'!$C$8-'DEPRECATED - DT-Prelim Calcs'!$C$9)+'DEPRECATED - DT-Prelim Calcs'!$C$9</f>
        <v>-219.88719700428808</v>
      </c>
      <c r="IS117" s="57">
        <f t="shared" si="118"/>
        <v>-219.88719700428808</v>
      </c>
      <c r="IT117" s="2">
        <f t="shared" si="168"/>
        <v>-5.4593407933117328</v>
      </c>
      <c r="IU117" s="57">
        <f>IT117*'DEPRECATED - DT-Prelim Calcs'!$C$21/IO$2/'DEPRECATED - DT-Prelim Calcs'!$C$19/'DEPRECATED - DT-Prelim Calcs'!$C$18*3.39*'DEPRECATED - DT-Prelim Calcs'!$C$20</f>
        <v>-141.29816314059184</v>
      </c>
      <c r="IV117" s="46">
        <f t="shared" si="169"/>
        <v>1</v>
      </c>
      <c r="IW117" s="57">
        <f>IU116*'DEPRECATED - DT-Prelim Calcs'!$C$11+IW116</f>
        <v>42.661234422696594</v>
      </c>
      <c r="IX117" s="57">
        <f>IX116+0.5*IU117*'DEPRECATED - DT-Prelim Calcs'!$C$11^2+IW117*'DEPRECATED - DT-Prelim Calcs'!$C$11</f>
        <v>-198089.7761811683</v>
      </c>
      <c r="IY117" s="57">
        <f>MIN('Drive Train'!$F$35-IS116*'DEPRECATED - DT-Prelim Calcs'!$C$21*'Drive Train'!$F$39,IY116+IS$2)</f>
        <v>9.4533333333333349</v>
      </c>
      <c r="IZ117" s="57">
        <f>'Drive Train'!$F$35-IS117*'DEPRECATED - DT-Prelim Calcs'!$C$21*'Drive Train'!$F$39</f>
        <v>27.352329396291591</v>
      </c>
      <c r="JA117" s="1">
        <f>IF(IX117&gt;='Drive Train'!$F$29,1,0)</f>
        <v>0</v>
      </c>
      <c r="JB117" s="57">
        <f t="shared" si="170"/>
        <v>-244.31910778254232</v>
      </c>
      <c r="JC117" s="63">
        <f>JC116+'DEPRECATED - DT-Prelim Calcs'!$C$11</f>
        <v>452</v>
      </c>
      <c r="JD117" s="2">
        <f>JN117/'Drive Train'!$F$35</f>
        <v>0.74408602150537628</v>
      </c>
      <c r="JE117" s="46">
        <f>JL117*12*60/(PI() * 'Drive Train'!$F$15)/JD$2*JD117</f>
        <v>-319108.41895979061</v>
      </c>
      <c r="JF117" s="2">
        <f>('DEPRECATED - DT-Prelim Calcs'!$C$6*JD117-JE117)/('DEPRECATED - DT-Prelim Calcs'!$C$6*JD117)*'DEPRECATED - DT-Prelim Calcs'!$C$7*JD117</f>
        <v>146.08054368951943</v>
      </c>
      <c r="JG117" s="57">
        <f>JF117/'DEPRECATED - DT-Prelim Calcs'!$C$7*('DEPRECATED - DT-Prelim Calcs'!$C$8-'DEPRECATED - DT-Prelim Calcs'!$C$9)+'DEPRECATED - DT-Prelim Calcs'!$C$9</f>
        <v>7779.5189856287734</v>
      </c>
      <c r="JH117" s="57">
        <f t="shared" si="119"/>
        <v>46.666666666666657</v>
      </c>
      <c r="JI117" s="2">
        <f t="shared" si="171"/>
        <v>0.99579519204165001</v>
      </c>
      <c r="JJ117" s="57">
        <f>JI117*'DEPRECATED - DT-Prelim Calcs'!$C$21/JD$2/'DEPRECATED - DT-Prelim Calcs'!$C$19/'DEPRECATED - DT-Prelim Calcs'!$C$18*3.39*'DEPRECATED - DT-Prelim Calcs'!$C$20</f>
        <v>25.773080821789936</v>
      </c>
      <c r="JK117" s="46">
        <f t="shared" si="172"/>
        <v>0</v>
      </c>
      <c r="JL117" s="57">
        <f>JJ116*'DEPRECATED - DT-Prelim Calcs'!$C$11+JL116</f>
        <v>-1047.9016389233761</v>
      </c>
      <c r="JM117" s="57">
        <f>JM116+0.5*JJ117*'DEPRECATED - DT-Prelim Calcs'!$C$11^2+JL117*'DEPRECATED - DT-Prelim Calcs'!$C$11</f>
        <v>-228501.90145510921</v>
      </c>
      <c r="JN117" s="57">
        <f>MIN('Drive Train'!$F$35-JH116*'DEPRECATED - DT-Prelim Calcs'!$C$21*'Drive Train'!$F$39,JN116+JH$2)</f>
        <v>9.2266666666666666</v>
      </c>
      <c r="JO117" s="57">
        <f>'Drive Train'!$F$35-JH117*'DEPRECATED - DT-Prelim Calcs'!$C$21*'Drive Train'!$F$39</f>
        <v>9.2266666666666666</v>
      </c>
      <c r="JP117" s="1">
        <f>IF(JM117&gt;='Drive Train'!$F$29,1,0)</f>
        <v>0</v>
      </c>
      <c r="JQ117" s="57">
        <f>MIN(JG117,'DEPRECATED - DT-Prelim Calcs'!$C$10)*'DEPRECATED - DT-Prelim Calcs'!$C$11*1000/60/60</f>
        <v>103.33333333333333</v>
      </c>
      <c r="JR117" s="63">
        <f>JR116+'DEPRECATED - DT-Prelim Calcs'!$C$11</f>
        <v>452</v>
      </c>
      <c r="JS117" s="2">
        <f>KC117/'Drive Train'!$F$35</f>
        <v>0.72580645161290325</v>
      </c>
      <c r="JT117" s="46">
        <f>KA117*12*60/(PI() * 'Drive Train'!$F$15)/JS$2*JS117</f>
        <v>9755.9562423251609</v>
      </c>
      <c r="JU117" s="2">
        <f>('DEPRECATED - DT-Prelim Calcs'!$C$6*JS117-JT117)/('DEPRECATED - DT-Prelim Calcs'!$C$6*JS117)*'DEPRECATED - DT-Prelim Calcs'!$C$7*JS117</f>
        <v>-2.6620361972045803</v>
      </c>
      <c r="JV117" s="57">
        <f>JU117/'DEPRECATED - DT-Prelim Calcs'!$C$7*('DEPRECATED - DT-Prelim Calcs'!$C$8-'DEPRECATED - DT-Prelim Calcs'!$C$9)+'DEPRECATED - DT-Prelim Calcs'!$C$9</f>
        <v>-139.01752867275837</v>
      </c>
      <c r="JW117" s="57">
        <f t="shared" si="120"/>
        <v>-139.01752867275837</v>
      </c>
      <c r="JX117" s="2">
        <f t="shared" si="173"/>
        <v>-3.6461235244246408</v>
      </c>
      <c r="JY117" s="57">
        <f>JX117*'DEPRECATED - DT-Prelim Calcs'!$C$21/JS$2/'DEPRECATED - DT-Prelim Calcs'!$C$19/'DEPRECATED - DT-Prelim Calcs'!$C$18*3.39*'DEPRECATED - DT-Prelim Calcs'!$C$20</f>
        <v>-94.368638282494715</v>
      </c>
      <c r="JZ117" s="46">
        <f t="shared" si="174"/>
        <v>1</v>
      </c>
      <c r="KA117" s="57">
        <f>JY116*'DEPRECATED - DT-Prelim Calcs'!$C$11+KA116</f>
        <v>32.843877430815752</v>
      </c>
      <c r="KB117" s="57">
        <f>KB116+0.5*JY117*'DEPRECATED - DT-Prelim Calcs'!$C$11^2+KA117*'DEPRECATED - DT-Prelim Calcs'!$C$11</f>
        <v>-205521.50785936619</v>
      </c>
      <c r="KC117" s="57">
        <f>MIN('Drive Train'!$F$35-JW116*'DEPRECATED - DT-Prelim Calcs'!$C$21*'Drive Train'!$F$39,KC116+JW$2)</f>
        <v>9</v>
      </c>
      <c r="KD117" s="57">
        <f>'Drive Train'!$F$35-JW117*'DEPRECATED - DT-Prelim Calcs'!$C$21*'Drive Train'!$F$39</f>
        <v>21.853191949747568</v>
      </c>
      <c r="KE117" s="1">
        <f>IF(KB117&gt;='Drive Train'!$F$29,1,0)</f>
        <v>0</v>
      </c>
      <c r="KF117" s="57">
        <f>MIN(JV117,'DEPRECATED - DT-Prelim Calcs'!$C$10)*'DEPRECATED - DT-Prelim Calcs'!$C$11*1000/60/60</f>
        <v>-154.46392074750929</v>
      </c>
      <c r="KG117" s="63">
        <f>KG116+'DEPRECATED - DT-Prelim Calcs'!$C$11</f>
        <v>452</v>
      </c>
      <c r="KH117" s="2">
        <f>KR117/'Drive Train'!$F$35</f>
        <v>0.7075268817204301</v>
      </c>
      <c r="KI117" s="46">
        <f>KP117*12*60/(PI() * 'Drive Train'!$F$15)/KH$2*KH117</f>
        <v>-143422.96844368533</v>
      </c>
      <c r="KJ117" s="2">
        <f>('DEPRECATED - DT-Prelim Calcs'!$C$6*KH117-KI117)/('DEPRECATED - DT-Prelim Calcs'!$C$6*KH117)*'DEPRECATED - DT-Prelim Calcs'!$C$7*KH117</f>
        <v>66.554924766049737</v>
      </c>
      <c r="KK117" s="57">
        <f>KJ117/'DEPRECATED - DT-Prelim Calcs'!$C$7*('DEPRECATED - DT-Prelim Calcs'!$C$8-'DEPRECATED - DT-Prelim Calcs'!$C$9)+'DEPRECATED - DT-Prelim Calcs'!$C$9</f>
        <v>3545.852218873104</v>
      </c>
      <c r="KL117" s="57">
        <f t="shared" si="121"/>
        <v>53.333333333333329</v>
      </c>
      <c r="KM117" s="2">
        <f t="shared" si="175"/>
        <v>0.99579519204165001</v>
      </c>
      <c r="KN117" s="57">
        <f>KM117*'DEPRECATED - DT-Prelim Calcs'!$C$21/KH$2/'DEPRECATED - DT-Prelim Calcs'!$C$19/'DEPRECATED - DT-Prelim Calcs'!$C$18*3.39*'DEPRECATED - DT-Prelim Calcs'!$C$20</f>
        <v>25.773080821789936</v>
      </c>
      <c r="KO117" s="46">
        <f t="shared" si="176"/>
        <v>0</v>
      </c>
      <c r="KP117" s="57">
        <f>KN116*'DEPRECATED - DT-Prelim Calcs'!$C$11+KP116</f>
        <v>-495.31464058795746</v>
      </c>
      <c r="KQ117" s="57">
        <f>KQ116+0.5*KN117*'DEPRECATED - DT-Prelim Calcs'!$C$11^2+KP117*'DEPRECATED - DT-Prelim Calcs'!$C$11</f>
        <v>-244083.23442300668</v>
      </c>
      <c r="KR117" s="57">
        <f>MIN('Drive Train'!$F$35-KL116*'DEPRECATED - DT-Prelim Calcs'!$C$21*'Drive Train'!$F$39,KR116+KL$2)</f>
        <v>8.7733333333333334</v>
      </c>
      <c r="KS117" s="57">
        <f>'Drive Train'!$F$35-KL117*'DEPRECATED - DT-Prelim Calcs'!$C$21*'Drive Train'!$F$39</f>
        <v>8.7733333333333334</v>
      </c>
      <c r="KT117" s="1">
        <f>IF(KQ117&gt;='Drive Train'!$F$29,1,0)</f>
        <v>0</v>
      </c>
      <c r="KU117" s="57">
        <f>MIN(KK117,'DEPRECATED - DT-Prelim Calcs'!$C$10)*'DEPRECATED - DT-Prelim Calcs'!$C$11*1000/60/60</f>
        <v>103.33333333333333</v>
      </c>
      <c r="KV117" s="63">
        <f>KV116+'DEPRECATED - DT-Prelim Calcs'!$C$11</f>
        <v>452</v>
      </c>
      <c r="KW117" s="2">
        <f>LG117/'Drive Train'!$F$35</f>
        <v>0.68924731182795695</v>
      </c>
      <c r="KX117" s="46">
        <f>LE117*12*60/(PI() * 'Drive Train'!$F$15)/KW$2*KW117</f>
        <v>-78935.806294733979</v>
      </c>
      <c r="KY117" s="2">
        <f>('DEPRECATED - DT-Prelim Calcs'!$C$6*KW117-KX117)/('DEPRECATED - DT-Prelim Calcs'!$C$6*KW117)*'DEPRECATED - DT-Prelim Calcs'!$C$7*KW117</f>
        <v>37.352510631319426</v>
      </c>
      <c r="KZ117" s="57">
        <f>KY117/'DEPRECATED - DT-Prelim Calcs'!$C$7*('DEPRECATED - DT-Prelim Calcs'!$C$8-'DEPRECATED - DT-Prelim Calcs'!$C$9)+'DEPRECATED - DT-Prelim Calcs'!$C$9</f>
        <v>1991.2174746880842</v>
      </c>
      <c r="LA117" s="57">
        <f t="shared" si="122"/>
        <v>56.666666666666664</v>
      </c>
      <c r="LB117" s="2">
        <f t="shared" si="177"/>
        <v>0.99579519204165001</v>
      </c>
      <c r="LC117" s="57">
        <f>LB117*'DEPRECATED - DT-Prelim Calcs'!$C$21/KW$2/'DEPRECATED - DT-Prelim Calcs'!$C$19/'DEPRECATED - DT-Prelim Calcs'!$C$18*3.39*'DEPRECATED - DT-Prelim Calcs'!$C$20</f>
        <v>25.773080821789936</v>
      </c>
      <c r="LD117" s="46">
        <f t="shared" si="178"/>
        <v>0</v>
      </c>
      <c r="LE117" s="57">
        <f>LC116*'DEPRECATED - DT-Prelim Calcs'!$C$11+LE116</f>
        <v>-279.83650737325502</v>
      </c>
      <c r="LF117" s="57">
        <f>LF116+0.5*LC117*'DEPRECATED - DT-Prelim Calcs'!$C$11^2+LE117*'DEPRECATED - DT-Prelim Calcs'!$C$11</f>
        <v>-208203.05668194467</v>
      </c>
      <c r="LG117" s="57">
        <f>MIN('Drive Train'!$F$35-LA116*'DEPRECATED - DT-Prelim Calcs'!$C$21*'Drive Train'!$F$39,LG116+LA$2)</f>
        <v>8.5466666666666669</v>
      </c>
      <c r="LH117" s="57">
        <f>'Drive Train'!$F$35-LA117*'DEPRECATED - DT-Prelim Calcs'!$C$21*'Drive Train'!$F$39</f>
        <v>8.5466666666666669</v>
      </c>
      <c r="LI117" s="1">
        <f>IF(LF117&gt;='Drive Train'!$F$29,1,0)</f>
        <v>0</v>
      </c>
      <c r="LJ117" s="57">
        <f>MIN(KZ117,'DEPRECATED - DT-Prelim Calcs'!$C$10)*'DEPRECATED - DT-Prelim Calcs'!$C$11*1000/60/60</f>
        <v>103.33333333333333</v>
      </c>
      <c r="LK117" s="63">
        <f>LK116+'DEPRECATED - DT-Prelim Calcs'!$C$11</f>
        <v>452</v>
      </c>
      <c r="LL117" s="2">
        <f>LV117/'Drive Train'!$F$35</f>
        <v>3.1394116016368567</v>
      </c>
      <c r="LM117" s="46">
        <f>LT117*12*60/(PI() * 'Drive Train'!$F$15)/LL$2*LL117</f>
        <v>-1177175.1997280968</v>
      </c>
      <c r="LN117" s="2">
        <f>('DEPRECATED - DT-Prelim Calcs'!$C$6*LL117-LM117)/('DEPRECATED - DT-Prelim Calcs'!$C$6*LL117)*'DEPRECATED - DT-Prelim Calcs'!$C$7*LL117</f>
        <v>539.83469328165461</v>
      </c>
      <c r="LO117" s="57">
        <f>LN117/'DEPRECATED - DT-Prelim Calcs'!$C$7*('DEPRECATED - DT-Prelim Calcs'!$C$8-'DEPRECATED - DT-Prelim Calcs'!$C$9)+'DEPRECATED - DT-Prelim Calcs'!$C$9</f>
        <v>28741.617488811742</v>
      </c>
      <c r="LP117" s="57">
        <f t="shared" si="123"/>
        <v>60</v>
      </c>
      <c r="LQ117" s="2">
        <f t="shared" si="179"/>
        <v>0.99579519204165001</v>
      </c>
      <c r="LR117" s="57">
        <f>LQ117*'DEPRECATED - DT-Prelim Calcs'!$C$21/LL$2/'DEPRECATED - DT-Prelim Calcs'!$C$19/'DEPRECATED - DT-Prelim Calcs'!$C$18*3.39*'DEPRECATED - DT-Prelim Calcs'!$C$20</f>
        <v>25.773080821789936</v>
      </c>
      <c r="LS117" s="46">
        <f t="shared" si="180"/>
        <v>0</v>
      </c>
      <c r="LT117" s="57">
        <f>LR116*'DEPRECATED - DT-Prelim Calcs'!$C$11+LT116</f>
        <v>-916.21679477488215</v>
      </c>
      <c r="LU117" s="57">
        <f>LU116+0.5*LR117*'DEPRECATED - DT-Prelim Calcs'!$C$11^2+LT117*'DEPRECATED - DT-Prelim Calcs'!$C$11</f>
        <v>-201548.69523528757</v>
      </c>
      <c r="LV117" s="57">
        <f>MIN('Drive Train'!$F$35-LP116*'DEPRECATED - DT-Prelim Calcs'!$C$21*'Drive Train'!$F$39,LV116+LP$2)</f>
        <v>38.928703860297027</v>
      </c>
      <c r="LW117" s="57">
        <f>'Drive Train'!$F$35-LP117*'DEPRECATED - DT-Prelim Calcs'!$C$21*'Drive Train'!$F$39</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Train'!$AA$49 + V117*(1-'Drive Train'!$AA$49))</f>
        <v>0</v>
      </c>
      <c r="W118" s="57">
        <f t="shared" si="182"/>
        <v>0</v>
      </c>
      <c r="X118" s="2">
        <f>MAX(MIN(IF(AND(AI117=1,AG118&lt;0),-1,1)*(W118-$C$9)/($C$8-$C$9)*$C$7-$C$29*AE118/T$2 -  AI117*$C$29/2,X$2),MAX(X$4:X117)*-1)</f>
        <v>-0.2458281045106315</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Train'!$F$39,AG117+W$2)-$C$3,IF(AE117-1&lt;=0,0,IF($C$32=Motors!$C$29,MAX(ABS(AG116)*-1,AG117-W$2),MAX(0,MAX(AG$4:AG117)*-1,AG117-W$2))))</f>
        <v>0</v>
      </c>
      <c r="AH118" s="57">
        <f>'Drive Train'!$F$35-ABS(W118)*'DEPRECATED - DT-Prelim Calcs'!$C$21*'Drive Train'!$F$39</f>
        <v>12.4</v>
      </c>
      <c r="AI118" s="1">
        <f>IF(AJ118&gt;='Drive Train'!$F$29,1,0)</f>
        <v>1</v>
      </c>
      <c r="AJ118" s="57">
        <f>AJ117+0.5*Y118*'DEPRECATED - DT-Prelim Calcs'!$C$11^2+AE118*'DEPRECATED - DT-Prelim Calcs'!$C$11</f>
        <v>784.33981740885292</v>
      </c>
      <c r="AK118" s="57">
        <f t="shared" si="181"/>
        <v>0</v>
      </c>
      <c r="AL118" s="63">
        <f>AL117+'DEPRECATED - DT-Prelim Calcs'!$C$11</f>
        <v>456</v>
      </c>
      <c r="AM118" s="2">
        <f>AW118/'Drive Train'!$F$35</f>
        <v>0.8888264923752226</v>
      </c>
      <c r="AN118" s="46">
        <f>AU118*12*60/(PI() * 'Drive Train'!$F$15)/AM$2*AM118</f>
        <v>4007.4131716831594</v>
      </c>
      <c r="AO118" s="2">
        <f>('DEPRECATED - DT-Prelim Calcs'!$C$6*AM118-AN118)/('DEPRECATED - DT-Prelim Calcs'!$C$6*AM118)*'DEPRECATED - DT-Prelim Calcs'!$C$7*AM118</f>
        <v>0.33008953072252034</v>
      </c>
      <c r="AP118" s="57">
        <f>AO118/'DEPRECATED - DT-Prelim Calcs'!$C$7*('DEPRECATED - DT-Prelim Calcs'!$C$8-'DEPRECATED - DT-Prelim Calcs'!$C$9)+'DEPRECATED - DT-Prelim Calcs'!$C$9</f>
        <v>20.272816096140815</v>
      </c>
      <c r="AQ118" s="57">
        <f t="shared" si="105"/>
        <v>20.272816096140815</v>
      </c>
      <c r="AR118" s="2">
        <f t="shared" si="125"/>
        <v>-1.3638534746007736E-12</v>
      </c>
      <c r="AS118" s="57">
        <f>AR118*'DEPRECATED - DT-Prelim Calcs'!$C$21/AM$2/'DEPRECATED - DT-Prelim Calcs'!$C$19/'DEPRECATED - DT-Prelim Calcs'!$C$18*3.39*'DEPRECATED - DT-Prelim Calcs'!$C$20</f>
        <v>-9.8837569321970325E-12</v>
      </c>
      <c r="AT118" s="46">
        <f t="shared" si="126"/>
        <v>0</v>
      </c>
      <c r="AU118" s="57">
        <f>AS117*'DEPRECATED - DT-Prelim Calcs'!$C$11+AU117</f>
        <v>39.345448708865277</v>
      </c>
      <c r="AV118" s="57">
        <f>AV117+0.5*AS118*'DEPRECATED - DT-Prelim Calcs'!$C$11^2+AU118*'DEPRECATED - DT-Prelim Calcs'!$C$11</f>
        <v>17898.725435448141</v>
      </c>
      <c r="AW118" s="57">
        <f>MIN('Drive Train'!$F$35-AQ117*'DEPRECATED - DT-Prelim Calcs'!$C$21*'Drive Train'!$F$39,AW117+AQ$2)</f>
        <v>11.02144850545276</v>
      </c>
      <c r="AX118" s="57">
        <f>'Drive Train'!$F$35-AQ118*'DEPRECATED - DT-Prelim Calcs'!$C$21*'Drive Train'!$F$39</f>
        <v>11.021448505462425</v>
      </c>
      <c r="AY118" s="1">
        <f>IF(AV118&gt;='Drive Train'!$F$29,1,0)</f>
        <v>1</v>
      </c>
      <c r="AZ118" s="57">
        <f t="shared" si="127"/>
        <v>22.52535121793424</v>
      </c>
      <c r="BA118" s="63">
        <f>BA117+'DEPRECATED - DT-Prelim Calcs'!$C$11</f>
        <v>456</v>
      </c>
      <c r="BB118" s="2">
        <f>BL118/'Drive Train'!$F$35</f>
        <v>0.48999999999999994</v>
      </c>
      <c r="BC118" s="46">
        <f>BJ118*12*60/(PI() * 'Drive Train'!$F$15)/BB$2*BB118</f>
        <v>5110.349591052749</v>
      </c>
      <c r="BD118" s="2">
        <f>('DEPRECATED - DT-Prelim Calcs'!$C$6*BB118-BC118)/('DEPRECATED - DT-Prelim Calcs'!$C$6*BB118)*'DEPRECATED - DT-Prelim Calcs'!$C$7*BB118</f>
        <v>-1.1297833985810743</v>
      </c>
      <c r="BE118" s="57">
        <f>BD118/'DEPRECATED - DT-Prelim Calcs'!$C$7*('DEPRECATED - DT-Prelim Calcs'!$C$8-'DEPRECATED - DT-Prelim Calcs'!$C$9)+'DEPRECATED - DT-Prelim Calcs'!$C$9</f>
        <v>-57.445730306204084</v>
      </c>
      <c r="BF118" s="57">
        <f t="shared" si="106"/>
        <v>-57.445730306204084</v>
      </c>
      <c r="BG118" s="2">
        <f t="shared" si="128"/>
        <v>-1.8933363324154473</v>
      </c>
      <c r="BH118" s="57">
        <f>BG118*'DEPRECATED - DT-Prelim Calcs'!$C$21/BB$2/'DEPRECATED - DT-Prelim Calcs'!$C$19/'DEPRECATED - DT-Prelim Calcs'!$C$18*3.39*'DEPRECATED - DT-Prelim Calcs'!$C$20</f>
        <v>-19.819055495402463</v>
      </c>
      <c r="BI118" s="46">
        <f t="shared" si="129"/>
        <v>1</v>
      </c>
      <c r="BJ118" s="57">
        <f>BH117*'DEPRECATED - DT-Prelim Calcs'!$C$11+BJ117</f>
        <v>63.008778385113501</v>
      </c>
      <c r="BK118" s="57">
        <f>BK117+0.5*BH118*'DEPRECATED - DT-Prelim Calcs'!$C$11^2+BJ118*'DEPRECATED - DT-Prelim Calcs'!$C$11</f>
        <v>10688.650394797021</v>
      </c>
      <c r="BL118" s="57">
        <f>MIN('Drive Train'!$F$35-BF117*'DEPRECATED - DT-Prelim Calcs'!$C$21*'Drive Train'!$F$39,BL117+BF$2)</f>
        <v>6.0759999999999996</v>
      </c>
      <c r="BM118" s="57">
        <f>'Drive Train'!$F$35-BF118*'DEPRECATED - DT-Prelim Calcs'!$C$21*'Drive Train'!$F$39</f>
        <v>16.306309660821878</v>
      </c>
      <c r="BN118" s="1">
        <f>IF(BK118&gt;='Drive Train'!$F$29,1,0)</f>
        <v>1</v>
      </c>
      <c r="BO118" s="57">
        <f t="shared" si="130"/>
        <v>-63.82858922911565</v>
      </c>
      <c r="BP118" s="63">
        <f>BP117+'DEPRECATED - DT-Prelim Calcs'!$C$11</f>
        <v>456</v>
      </c>
      <c r="BQ118" s="2">
        <f>CA118/'Drive Train'!$F$35</f>
        <v>0.48999999999999994</v>
      </c>
      <c r="BR118" s="46">
        <f>BY118*12*60/(PI() * 'Drive Train'!$F$15)/BQ$2*BQ118</f>
        <v>9175.660754786597</v>
      </c>
      <c r="BS118" s="2">
        <f>('DEPRECATED - DT-Prelim Calcs'!$C$6*BQ118-BR118)/('DEPRECATED - DT-Prelim Calcs'!$C$6*BQ118)*'DEPRECATED - DT-Prelim Calcs'!$C$7*BQ118</f>
        <v>-2.9679447315263978</v>
      </c>
      <c r="BT118" s="57">
        <f>BS118/'DEPRECATED - DT-Prelim Calcs'!$C$7*('DEPRECATED - DT-Prelim Calcs'!$C$8-'DEPRECATED - DT-Prelim Calcs'!$C$9)+'DEPRECATED - DT-Prelim Calcs'!$C$9</f>
        <v>-155.30303280283687</v>
      </c>
      <c r="BU118" s="57">
        <f t="shared" si="107"/>
        <v>-155.30303280283687</v>
      </c>
      <c r="BV118" s="2">
        <f t="shared" si="131"/>
        <v>-4.3389082173616096</v>
      </c>
      <c r="BW118" s="57">
        <f>BV118*'DEPRECATED - DT-Prelim Calcs'!$C$21/BQ$2/'DEPRECATED - DT-Prelim Calcs'!$C$19/'DEPRECATED - DT-Prelim Calcs'!$C$18*3.39*'DEPRECATED - DT-Prelim Calcs'!$C$20</f>
        <v>-59.393814372516189</v>
      </c>
      <c r="BX118" s="46">
        <f t="shared" si="132"/>
        <v>1</v>
      </c>
      <c r="BY118" s="57">
        <f>BW117*'DEPRECATED - DT-Prelim Calcs'!$C$11+BY117</f>
        <v>86.51317052541944</v>
      </c>
      <c r="BZ118" s="57">
        <f>BZ117+0.5*BW118*'DEPRECATED - DT-Prelim Calcs'!$C$11^2+BY118*'DEPRECATED - DT-Prelim Calcs'!$C$11</f>
        <v>-8172.5007512243337</v>
      </c>
      <c r="CA118" s="57">
        <f>MIN('Drive Train'!$F$35-BU117*'DEPRECATED - DT-Prelim Calcs'!$C$21*'Drive Train'!$F$39,CA117+BU$2)</f>
        <v>6.0759999999999996</v>
      </c>
      <c r="CB118" s="57">
        <f>'Drive Train'!$F$35-BU118*'DEPRECATED - DT-Prelim Calcs'!$C$21*'Drive Train'!$F$39</f>
        <v>22.960606230592909</v>
      </c>
      <c r="CC118" s="1">
        <f>IF(BZ118&gt;='Drive Train'!$F$29,1,0)</f>
        <v>0</v>
      </c>
      <c r="CD118" s="57">
        <f t="shared" si="133"/>
        <v>-172.5589253364854</v>
      </c>
      <c r="CE118" s="63">
        <f>CE117+'DEPRECATED - DT-Prelim Calcs'!$C$11</f>
        <v>456</v>
      </c>
      <c r="CF118" s="2">
        <f>CP118/'Drive Train'!$F$35</f>
        <v>1.7760315054668419</v>
      </c>
      <c r="CG118" s="46">
        <f>CN118*12*60/(PI() * 'Drive Train'!$F$15)/CF$2*CF118</f>
        <v>-97112.820710718719</v>
      </c>
      <c r="CH118" s="2">
        <f>('DEPRECATED - DT-Prelim Calcs'!$C$6*CF118-CG118)/('DEPRECATED - DT-Prelim Calcs'!$C$6*CF118)*'DEPRECATED - DT-Prelim Calcs'!$C$7*CF118</f>
        <v>48.190535724203642</v>
      </c>
      <c r="CI118" s="57">
        <f>CH118/'DEPRECATED - DT-Prelim Calcs'!$C$7*('DEPRECATED - DT-Prelim Calcs'!$C$8-'DEPRECATED - DT-Prelim Calcs'!$C$9)+'DEPRECATED - DT-Prelim Calcs'!$C$9</f>
        <v>2568.1961549441189</v>
      </c>
      <c r="CJ118" s="57">
        <f t="shared" si="108"/>
        <v>93</v>
      </c>
      <c r="CK118" s="2">
        <f t="shared" si="134"/>
        <v>1.5241763143494644</v>
      </c>
      <c r="CL118" s="57">
        <f>CK118*'DEPRECATED - DT-Prelim Calcs'!$C$21/CF$2/'DEPRECATED - DT-Prelim Calcs'!$C$19/'DEPRECATED - DT-Prelim Calcs'!$C$18*3.39*'DEPRECATED - DT-Prelim Calcs'!$C$20</f>
        <v>25.773080821789936</v>
      </c>
      <c r="CM118" s="46">
        <f t="shared" si="135"/>
        <v>0</v>
      </c>
      <c r="CN118" s="57">
        <f>CL117*'DEPRECATED - DT-Prelim Calcs'!$C$11+CN117</f>
        <v>-204.50149618289277</v>
      </c>
      <c r="CO118" s="57">
        <f>CO117+0.5*CL118*'DEPRECATED - DT-Prelim Calcs'!$C$11^2+CN118*'DEPRECATED - DT-Prelim Calcs'!$C$11</f>
        <v>-31781.994430243605</v>
      </c>
      <c r="CP118" s="57">
        <f>MIN('Drive Train'!$F$35-CJ117*'DEPRECATED - DT-Prelim Calcs'!$C$21*'Drive Train'!$F$39,CP117+CJ$2)</f>
        <v>22.02279066778884</v>
      </c>
      <c r="CQ118" s="57">
        <f>'Drive Train'!$F$35-CJ118*'DEPRECATED - DT-Prelim Calcs'!$C$21*'Drive Train'!$F$39</f>
        <v>6.0759999999999996</v>
      </c>
      <c r="CR118" s="1">
        <f>IF(CO118&gt;='Drive Train'!$F$29,1,0)</f>
        <v>0</v>
      </c>
      <c r="CS118" s="57">
        <f t="shared" si="136"/>
        <v>103.33333333333333</v>
      </c>
      <c r="CT118" s="63">
        <f>CT117+'DEPRECATED - DT-Prelim Calcs'!$C$11</f>
        <v>456</v>
      </c>
      <c r="CU118" s="2">
        <f>DE118/'Drive Train'!$F$35</f>
        <v>0.48999999999999994</v>
      </c>
      <c r="CV118" s="46">
        <f>DC118*12*60/(PI() * 'Drive Train'!$F$15)/CU$2*CU118</f>
        <v>500.95640234223771</v>
      </c>
      <c r="CW118" s="2">
        <f>('DEPRECATED - DT-Prelim Calcs'!$C$6*CU118-CV118)/('DEPRECATED - DT-Prelim Calcs'!$C$6*CU118)*'DEPRECATED - DT-Prelim Calcs'!$C$7*CU118</f>
        <v>0.95438875616420393</v>
      </c>
      <c r="CX118" s="57">
        <f>CW118/'DEPRECATED - DT-Prelim Calcs'!$C$7*('DEPRECATED - DT-Prelim Calcs'!$C$8-'DEPRECATED - DT-Prelim Calcs'!$C$9)+'DEPRECATED - DT-Prelim Calcs'!$C$9</f>
        <v>53.508330877953263</v>
      </c>
      <c r="CY118" s="57">
        <f t="shared" si="109"/>
        <v>53.508330877953263</v>
      </c>
      <c r="CZ118" s="2">
        <f t="shared" si="137"/>
        <v>0.87953933071565438</v>
      </c>
      <c r="DA118" s="57">
        <f>CZ118*'DEPRECATED - DT-Prelim Calcs'!$C$21/CU$2/'DEPRECATED - DT-Prelim Calcs'!$C$19/'DEPRECATED - DT-Prelim Calcs'!$C$18*3.39*'DEPRECATED - DT-Prelim Calcs'!$C$20</f>
        <v>17.705455573316794</v>
      </c>
      <c r="DB118" s="46">
        <f t="shared" si="138"/>
        <v>0</v>
      </c>
      <c r="DC118" s="57">
        <f>DA117*'DEPRECATED - DT-Prelim Calcs'!$C$11+DC117</f>
        <v>3.211838680341117</v>
      </c>
      <c r="DD118" s="57">
        <f>DD117+0.5*DA118*'DEPRECATED - DT-Prelim Calcs'!$C$11^2+DC118*'DEPRECATED - DT-Prelim Calcs'!$C$11</f>
        <v>-61048.599591761638</v>
      </c>
      <c r="DE118" s="57">
        <f>MIN('Drive Train'!$F$35-CY117*'DEPRECATED - DT-Prelim Calcs'!$C$21*'Drive Train'!$F$39,DE117+CY$2)</f>
        <v>6.0759999999999996</v>
      </c>
      <c r="DF118" s="57">
        <f>'Drive Train'!$F$35-CY118*'DEPRECATED - DT-Prelim Calcs'!$C$21*'Drive Train'!$F$39</f>
        <v>8.7614335002991783</v>
      </c>
      <c r="DG118" s="1">
        <f>IF(DD118&gt;='Drive Train'!$F$29,1,0)</f>
        <v>0</v>
      </c>
      <c r="DH118" s="57">
        <f t="shared" si="139"/>
        <v>59.453700975503622</v>
      </c>
      <c r="DI118" s="63">
        <f>DI117+'DEPRECATED - DT-Prelim Calcs'!$C$11</f>
        <v>456</v>
      </c>
      <c r="DJ118" s="2">
        <f>DT118/'Drive Train'!$F$35</f>
        <v>0.48999999999999994</v>
      </c>
      <c r="DK118" s="46">
        <f>DR118*12*60/(PI() * 'Drive Train'!$F$15)/DJ$2*DJ118</f>
        <v>5370.8103012418396</v>
      </c>
      <c r="DL118" s="2">
        <f>('DEPRECATED - DT-Prelim Calcs'!$C$6*DJ118-DK118)/('DEPRECATED - DT-Prelim Calcs'!$C$6*DJ118)*'DEPRECATED - DT-Prelim Calcs'!$C$7*DJ118</f>
        <v>-1.2475526878035335</v>
      </c>
      <c r="DM118" s="57">
        <f>DL118/'DEPRECATED - DT-Prelim Calcs'!$C$7*('DEPRECATED - DT-Prelim Calcs'!$C$8-'DEPRECATED - DT-Prelim Calcs'!$C$9)+'DEPRECATED - DT-Prelim Calcs'!$C$9</f>
        <v>-63.715356782237905</v>
      </c>
      <c r="DN118" s="57">
        <f t="shared" si="110"/>
        <v>-63.715356782237905</v>
      </c>
      <c r="DO118" s="2">
        <f t="shared" si="140"/>
        <v>-2.0500218515102535</v>
      </c>
      <c r="DP118" s="57">
        <f>DO118*'DEPRECATED - DT-Prelim Calcs'!$C$21/DJ$2/'DEPRECATED - DT-Prelim Calcs'!$C$19/'DEPRECATED - DT-Prelim Calcs'!$C$18*3.39*'DEPRECATED - DT-Prelim Calcs'!$C$20</f>
        <v>-47.870539356760339</v>
      </c>
      <c r="DQ118" s="46">
        <f t="shared" si="141"/>
        <v>1</v>
      </c>
      <c r="DR118" s="57">
        <f>DP117*'DEPRECATED - DT-Prelim Calcs'!$C$11+DR117</f>
        <v>29.684901805428836</v>
      </c>
      <c r="DS118" s="57">
        <f>DS117+0.5*DP118*'DEPRECATED - DT-Prelim Calcs'!$C$11^2+DR118*'DEPRECATED - DT-Prelim Calcs'!$C$11</f>
        <v>-127919.51287719795</v>
      </c>
      <c r="DT118" s="57">
        <f>MIN('Drive Train'!$F$35-DN117*'DEPRECATED - DT-Prelim Calcs'!$C$21*'Drive Train'!$F$39,DT117+DN$2)</f>
        <v>6.0759999999999996</v>
      </c>
      <c r="DU118" s="57">
        <f>'Drive Train'!$F$35-DN118*'DEPRECATED - DT-Prelim Calcs'!$C$21*'Drive Train'!$F$39</f>
        <v>16.732644261192178</v>
      </c>
      <c r="DV118" s="1">
        <f>IF(DS118&gt;='Drive Train'!$F$29,1,0)</f>
        <v>0</v>
      </c>
      <c r="DW118" s="57">
        <f t="shared" si="142"/>
        <v>-70.794840869153219</v>
      </c>
      <c r="DX118" s="63">
        <f>DX117+'DEPRECATED - DT-Prelim Calcs'!$C$11</f>
        <v>456</v>
      </c>
      <c r="DY118" s="2">
        <f>EI118/'Drive Train'!$F$35</f>
        <v>0.48999999999999994</v>
      </c>
      <c r="DZ118" s="46">
        <f>EG118*12*60/(PI() * 'Drive Train'!$F$15)/DY$2*DY118</f>
        <v>-5117.7440275834433</v>
      </c>
      <c r="EA118" s="2">
        <f>('DEPRECATED - DT-Prelim Calcs'!$C$6*DY118-DZ118)/('DEPRECATED - DT-Prelim Calcs'!$C$6*DY118)*'DEPRECATED - DT-Prelim Calcs'!$C$7*DY118</f>
        <v>3.4949268492450467</v>
      </c>
      <c r="EB118" s="57">
        <f>EA118/'DEPRECATED - DT-Prelim Calcs'!$C$7*('DEPRECATED - DT-Prelim Calcs'!$C$8-'DEPRECATED - DT-Prelim Calcs'!$C$9)+'DEPRECATED - DT-Prelim Calcs'!$C$9</f>
        <v>188.75772396603298</v>
      </c>
      <c r="EC118" s="57">
        <f t="shared" si="111"/>
        <v>93</v>
      </c>
      <c r="ED118" s="2">
        <f t="shared" si="143"/>
        <v>0.96993038185874991</v>
      </c>
      <c r="EE118" s="57">
        <f>ED118*'DEPRECATED - DT-Prelim Calcs'!$C$21/DY$2/'DEPRECATED - DT-Prelim Calcs'!$C$19/'DEPRECATED - DT-Prelim Calcs'!$C$18*3.39*'DEPRECATED - DT-Prelim Calcs'!$C$20</f>
        <v>25.773080821789936</v>
      </c>
      <c r="EF118" s="46">
        <f t="shared" si="144"/>
        <v>0</v>
      </c>
      <c r="EG118" s="57">
        <f>EE117*'DEPRECATED - DT-Prelim Calcs'!$C$11+EG117</f>
        <v>-24.857555720484214</v>
      </c>
      <c r="EH118" s="57">
        <f>EH117+0.5*EE118*'DEPRECATED - DT-Prelim Calcs'!$C$11^2+EG118*'DEPRECATED - DT-Prelim Calcs'!$C$11</f>
        <v>-205852.75700991999</v>
      </c>
      <c r="EI118" s="57">
        <f>MIN('Drive Train'!$F$35-EC117*'DEPRECATED - DT-Prelim Calcs'!$C$21*'Drive Train'!$F$39,EI117+EC$2)</f>
        <v>6.0759999999999996</v>
      </c>
      <c r="EJ118" s="57">
        <f>'Drive Train'!$F$35-EC118*'DEPRECATED - DT-Prelim Calcs'!$C$21*'Drive Train'!$F$39</f>
        <v>6.0759999999999996</v>
      </c>
      <c r="EK118" s="1">
        <f>IF(EH118&gt;='Drive Train'!$F$29,1,0)</f>
        <v>0</v>
      </c>
      <c r="EL118" s="57">
        <f t="shared" si="145"/>
        <v>103.33333333333333</v>
      </c>
      <c r="EM118" s="63">
        <f>EM117+'DEPRECATED - DT-Prelim Calcs'!$C$11</f>
        <v>456</v>
      </c>
      <c r="EN118" s="2">
        <f>EX118/'Drive Train'!$F$35</f>
        <v>0.48999999999999994</v>
      </c>
      <c r="EO118" s="46">
        <f>EV118*12*60/(PI() * 'Drive Train'!$F$15)/EN$2*EN118</f>
        <v>-83749.193082349011</v>
      </c>
      <c r="EP118" s="2">
        <f>('DEPRECATED - DT-Prelim Calcs'!$C$6*EN118-EO118)/('DEPRECATED - DT-Prelim Calcs'!$C$6*EN118)*'DEPRECATED - DT-Prelim Calcs'!$C$7*EN118</f>
        <v>39.048734020349173</v>
      </c>
      <c r="EQ118" s="57">
        <f>EP118/'DEPRECATED - DT-Prelim Calcs'!$C$7*('DEPRECATED - DT-Prelim Calcs'!$C$8-'DEPRECATED - DT-Prelim Calcs'!$C$9)+'DEPRECATED - DT-Prelim Calcs'!$C$9</f>
        <v>2081.5184957721153</v>
      </c>
      <c r="ER118" s="57">
        <f t="shared" si="112"/>
        <v>93</v>
      </c>
      <c r="ES118" s="2">
        <f t="shared" si="146"/>
        <v>0.86507304327942547</v>
      </c>
      <c r="ET118" s="57">
        <f>ES118*'DEPRECATED - DT-Prelim Calcs'!$C$21/EN$2/'DEPRECATED - DT-Prelim Calcs'!$C$19/'DEPRECATED - DT-Prelim Calcs'!$C$18*3.39*'DEPRECATED - DT-Prelim Calcs'!$C$20</f>
        <v>25.773080821789936</v>
      </c>
      <c r="EU118" s="46">
        <f t="shared" si="147"/>
        <v>0</v>
      </c>
      <c r="EV118" s="57">
        <f>ET117*'DEPRECATED - DT-Prelim Calcs'!$C$11+EV117</f>
        <v>-362.80453630940531</v>
      </c>
      <c r="EW118" s="57">
        <f>EW117+0.5*ET118*'DEPRECATED - DT-Prelim Calcs'!$C$11^2+EV118*'DEPRECATED - DT-Prelim Calcs'!$C$11</f>
        <v>-229614.65708680436</v>
      </c>
      <c r="EX118" s="57">
        <f>MIN('Drive Train'!$F$35-ER117*'DEPRECATED - DT-Prelim Calcs'!$C$21*'Drive Train'!$F$39,EX117+ER$2)</f>
        <v>6.0759999999999996</v>
      </c>
      <c r="EY118" s="57">
        <f>'Drive Train'!$F$35-ER118*'DEPRECATED - DT-Prelim Calcs'!$C$21*'Drive Train'!$F$39</f>
        <v>6.0759999999999996</v>
      </c>
      <c r="EZ118" s="1">
        <f>IF(EW118&gt;='Drive Train'!$F$29,1,0)</f>
        <v>0</v>
      </c>
      <c r="FA118" s="57">
        <f t="shared" si="148"/>
        <v>103.33333333333333</v>
      </c>
      <c r="FB118" s="63">
        <f>FB117+'DEPRECATED - DT-Prelim Calcs'!$C$11</f>
        <v>456</v>
      </c>
      <c r="FC118" s="2">
        <f>FM118/'Drive Train'!$F$35</f>
        <v>0.48999999999999994</v>
      </c>
      <c r="FD118" s="46">
        <f>FK118*12*60/(PI() * 'Drive Train'!$F$15)/FC$2*FC118</f>
        <v>-190382.67790019012</v>
      </c>
      <c r="FE118" s="2">
        <f>('DEPRECATED - DT-Prelim Calcs'!$C$6*FC118-FD118)/('DEPRECATED - DT-Prelim Calcs'!$C$6*FC118)*'DEPRECATED - DT-Prelim Calcs'!$C$7*FC118</f>
        <v>87.263874435170393</v>
      </c>
      <c r="FF118" s="57">
        <f>FE118/'DEPRECATED - DT-Prelim Calcs'!$C$7*('DEPRECATED - DT-Prelim Calcs'!$C$8-'DEPRECATED - DT-Prelim Calcs'!$C$9)+'DEPRECATED - DT-Prelim Calcs'!$C$9</f>
        <v>4648.3245186856275</v>
      </c>
      <c r="FG118" s="57">
        <f t="shared" si="113"/>
        <v>93</v>
      </c>
      <c r="FH118" s="2">
        <f t="shared" si="149"/>
        <v>0.78067567320338405</v>
      </c>
      <c r="FI118" s="57">
        <f>FH118*'DEPRECATED - DT-Prelim Calcs'!$C$21/FC$2/'DEPRECATED - DT-Prelim Calcs'!$C$19/'DEPRECATED - DT-Prelim Calcs'!$C$18*3.39*'DEPRECATED - DT-Prelim Calcs'!$C$20</f>
        <v>25.773080821789936</v>
      </c>
      <c r="FJ118" s="46">
        <f t="shared" si="150"/>
        <v>0</v>
      </c>
      <c r="FK118" s="57">
        <f>FI117*'DEPRECATED - DT-Prelim Calcs'!$C$11+FK117</f>
        <v>-744.28175990790089</v>
      </c>
      <c r="FL118" s="57">
        <f>FL117+0.5*FI118*'DEPRECATED - DT-Prelim Calcs'!$C$11^2+FK118*'DEPRECATED - DT-Prelim Calcs'!$C$11</f>
        <v>-305897.76551868237</v>
      </c>
      <c r="FM118" s="57">
        <f>MIN('Drive Train'!$F$35-FG117*'DEPRECATED - DT-Prelim Calcs'!$C$21*'Drive Train'!$F$39,FM117+FG$2)</f>
        <v>6.0759999999999996</v>
      </c>
      <c r="FN118" s="57">
        <f>'Drive Train'!$F$35-FG118*'DEPRECATED - DT-Prelim Calcs'!$C$21*'Drive Train'!$F$39</f>
        <v>6.0759999999999996</v>
      </c>
      <c r="FO118" s="1">
        <f>IF(FL118&gt;='Drive Train'!$F$29,1,0)</f>
        <v>0</v>
      </c>
      <c r="FP118" s="57">
        <f t="shared" si="151"/>
        <v>103.33333333333333</v>
      </c>
      <c r="FQ118" s="63">
        <f>FQ117+'DEPRECATED - DT-Prelim Calcs'!$C$11</f>
        <v>456</v>
      </c>
      <c r="FR118" s="2">
        <f>GB118/'Drive Train'!$F$35</f>
        <v>0.48999999999999994</v>
      </c>
      <c r="FS118" s="46">
        <f>FZ118*12*60/(PI() * 'Drive Train'!$F$15)/FR$2*FR118</f>
        <v>-4809.3237424757535</v>
      </c>
      <c r="FT118" s="2">
        <f>('DEPRECATED - DT-Prelim Calcs'!$C$6*FR118-FS118)/('DEPRECATED - DT-Prelim Calcs'!$C$6*FR118)*'DEPRECATED - DT-Prelim Calcs'!$C$7*FR118</f>
        <v>3.3554722738023575</v>
      </c>
      <c r="FU118" s="57">
        <f>FT118/'DEPRECATED - DT-Prelim Calcs'!$C$7*('DEPRECATED - DT-Prelim Calcs'!$C$8-'DEPRECATED - DT-Prelim Calcs'!$C$9)+'DEPRECATED - DT-Prelim Calcs'!$C$9</f>
        <v>181.33364843520434</v>
      </c>
      <c r="FV118" s="57">
        <f t="shared" si="114"/>
        <v>93</v>
      </c>
      <c r="FW118" s="2">
        <f t="shared" si="152"/>
        <v>0.7112822800297498</v>
      </c>
      <c r="FX118" s="57">
        <f>FW118*'DEPRECATED - DT-Prelim Calcs'!$C$21/FR$2/'DEPRECATED - DT-Prelim Calcs'!$C$19/'DEPRECATED - DT-Prelim Calcs'!$C$18*3.39*'DEPRECATED - DT-Prelim Calcs'!$C$20</f>
        <v>25.773080821789936</v>
      </c>
      <c r="FY118" s="46">
        <f t="shared" si="153"/>
        <v>0</v>
      </c>
      <c r="FZ118" s="57">
        <f>FX117*'DEPRECATED - DT-Prelim Calcs'!$C$11+FZ117</f>
        <v>-17.130313081742401</v>
      </c>
      <c r="GA118" s="57">
        <f>GA117+0.5*FX118*'DEPRECATED - DT-Prelim Calcs'!$C$11^2+FZ118*'DEPRECATED - DT-Prelim Calcs'!$C$11</f>
        <v>-318565.14391517494</v>
      </c>
      <c r="GB118" s="57">
        <f>MIN('Drive Train'!$F$35-FV117*'DEPRECATED - DT-Prelim Calcs'!$C$21*'Drive Train'!$F$39,GB117+FV$2)</f>
        <v>6.0759999999999996</v>
      </c>
      <c r="GC118" s="57">
        <f>'Drive Train'!$F$35-FV118*'DEPRECATED - DT-Prelim Calcs'!$C$21*'Drive Train'!$F$39</f>
        <v>6.0759999999999996</v>
      </c>
      <c r="GD118" s="1">
        <f>IF(GA118&gt;='Drive Train'!$F$29,1,0)</f>
        <v>0</v>
      </c>
      <c r="GE118" s="57">
        <f t="shared" si="154"/>
        <v>103.33333333333333</v>
      </c>
      <c r="GF118" s="63">
        <f>GF117+'DEPRECATED - DT-Prelim Calcs'!$C$11</f>
        <v>456</v>
      </c>
      <c r="GG118" s="2">
        <f>GQ118/'Drive Train'!$F$35</f>
        <v>0.83548387096774201</v>
      </c>
      <c r="GH118" s="46">
        <f>GO118*12*60/(PI() * 'Drive Train'!$F$15)/GG$2*GG118</f>
        <v>27053.874645495107</v>
      </c>
      <c r="GI118" s="2">
        <f>('DEPRECATED - DT-Prelim Calcs'!$C$6*GG118-GH118)/('DEPRECATED - DT-Prelim Calcs'!$C$6*GG118)*'DEPRECATED - DT-Prelim Calcs'!$C$7*GG118</f>
        <v>-10.219098860769469</v>
      </c>
      <c r="GJ118" s="57">
        <f>GI118/'DEPRECATED - DT-Prelim Calcs'!$C$7*('DEPRECATED - DT-Prelim Calcs'!$C$8-'DEPRECATED - DT-Prelim Calcs'!$C$9)+'DEPRECATED - DT-Prelim Calcs'!$C$9</f>
        <v>-541.32920491150321</v>
      </c>
      <c r="GK118" s="57">
        <f t="shared" si="155"/>
        <v>-541.32920491150321</v>
      </c>
      <c r="GL118" s="2">
        <f t="shared" si="156"/>
        <v>-12.589795711656315</v>
      </c>
      <c r="GM118" s="57">
        <f>GL118*'DEPRECATED - DT-Prelim Calcs'!$C$21/GG$2/'DEPRECATED - DT-Prelim Calcs'!$C$19/'DEPRECATED - DT-Prelim Calcs'!$C$18*3.39*'DEPRECATED - DT-Prelim Calcs'!$C$20</f>
        <v>-325.84795046165578</v>
      </c>
      <c r="GN118" s="46">
        <f t="shared" si="157"/>
        <v>1</v>
      </c>
      <c r="GO118" s="57">
        <f>GM117*'DEPRECATED - DT-Prelim Calcs'!$C$11+GO117</f>
        <v>79.12191798679352</v>
      </c>
      <c r="GP118" s="57">
        <f>GP117+0.5*GM118*'DEPRECATED - DT-Prelim Calcs'!$C$11^2+GO118*'DEPRECATED - DT-Prelim Calcs'!$C$11</f>
        <v>-153912.77097016267</v>
      </c>
      <c r="GQ118" s="57">
        <f>MIN('Drive Train'!$F$35-GK117*'DEPRECATED - DT-Prelim Calcs'!$C$21*'Drive Train'!$F$39,GQ117+GK$2)</f>
        <v>10.360000000000001</v>
      </c>
      <c r="GR118" s="57">
        <f>'Drive Train'!$F$35-GK118*'DEPRECATED - DT-Prelim Calcs'!$C$21*'Drive Train'!$F$39</f>
        <v>49.210385933982216</v>
      </c>
      <c r="GS118" s="1">
        <f>IF(GP118&gt;='Drive Train'!$F$29,1,0)</f>
        <v>0</v>
      </c>
      <c r="GT118" s="57">
        <f t="shared" si="158"/>
        <v>-601.4768943461147</v>
      </c>
      <c r="GU118" s="63">
        <f>GU117+'DEPRECATED - DT-Prelim Calcs'!$C$11</f>
        <v>456</v>
      </c>
      <c r="GV118" s="2">
        <f>HF118/'Drive Train'!$F$35</f>
        <v>0.81720430107526887</v>
      </c>
      <c r="GW118" s="46">
        <f>HD118*12*60/(PI() * 'Drive Train'!$F$15)/GV$2*GV118</f>
        <v>-403864.11510588287</v>
      </c>
      <c r="GX118" s="2">
        <f>('DEPRECATED - DT-Prelim Calcs'!$C$6*GV118-GW118)/('DEPRECATED - DT-Prelim Calcs'!$C$6*GV118)*'DEPRECATED - DT-Prelim Calcs'!$C$7*GV118</f>
        <v>184.57969077181613</v>
      </c>
      <c r="GY118" s="57">
        <f>GX118/'DEPRECATED - DT-Prelim Calcs'!$C$7*('DEPRECATED - DT-Prelim Calcs'!$C$8-'DEPRECATED - DT-Prelim Calcs'!$C$9)+'DEPRECATED - DT-Prelim Calcs'!$C$9</f>
        <v>9829.0793883917049</v>
      </c>
      <c r="GZ118" s="57">
        <f t="shared" si="115"/>
        <v>33.333333333333314</v>
      </c>
      <c r="HA118" s="2">
        <f t="shared" si="159"/>
        <v>0.99579519204165001</v>
      </c>
      <c r="HB118" s="57">
        <f>HA118*'DEPRECATED - DT-Prelim Calcs'!$C$21/GV$2/'DEPRECATED - DT-Prelim Calcs'!$C$19/'DEPRECATED - DT-Prelim Calcs'!$C$18*3.39*'DEPRECATED - DT-Prelim Calcs'!$C$20</f>
        <v>25.773080821789936</v>
      </c>
      <c r="HC118" s="46">
        <f t="shared" si="160"/>
        <v>0</v>
      </c>
      <c r="HD118" s="57">
        <f>HB117*'DEPRECATED - DT-Prelim Calcs'!$C$11+HD117</f>
        <v>-1207.5636339611622</v>
      </c>
      <c r="HE118" s="57">
        <f>HE117+0.5*HB118*'DEPRECATED - DT-Prelim Calcs'!$C$11^2+HD118*'DEPRECATED - DT-Prelim Calcs'!$C$11</f>
        <v>-186684.66324124235</v>
      </c>
      <c r="HF118" s="57">
        <f>MIN('Drive Train'!$F$35-GZ117*'DEPRECATED - DT-Prelim Calcs'!$C$21*'Drive Train'!$F$39,HF117+GZ$2)</f>
        <v>10.133333333333335</v>
      </c>
      <c r="HG118" s="57">
        <f>'Drive Train'!$F$35-GZ118*'DEPRECATED - DT-Prelim Calcs'!$C$21*'Drive Train'!$F$39</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-215114.82461438567</v>
      </c>
      <c r="HM118" s="2">
        <f>('DEPRECATED - DT-Prelim Calcs'!$C$6*HK118-HL118)/('DEPRECATED - DT-Prelim Calcs'!$C$6*HK118)*'DEPRECATED - DT-Prelim Calcs'!$C$7*HK118</f>
        <v>99.191211101338055</v>
      </c>
      <c r="HN118" s="57">
        <f>HM118/'DEPRECATED - DT-Prelim Calcs'!$C$7*('DEPRECATED - DT-Prelim Calcs'!$C$8-'DEPRECATED - DT-Prelim Calcs'!$C$9)+'DEPRECATED - DT-Prelim Calcs'!$C$9</f>
        <v>5283.2943503326442</v>
      </c>
      <c r="HO118" s="57">
        <f t="shared" si="116"/>
        <v>36.66666666666665</v>
      </c>
      <c r="HP118" s="2">
        <f t="shared" si="162"/>
        <v>0.99579519204165001</v>
      </c>
      <c r="HQ118" s="57">
        <f>HP118*'DEPRECATED - DT-Prelim Calcs'!$C$21/HK$2/'DEPRECATED - DT-Prelim Calcs'!$C$19/'DEPRECATED - DT-Prelim Calcs'!$C$18*3.39*'DEPRECATED - DT-Prelim Calcs'!$C$20</f>
        <v>25.773080821789936</v>
      </c>
      <c r="HR118" s="46">
        <f t="shared" si="163"/>
        <v>0</v>
      </c>
      <c r="HS118" s="57">
        <f>HQ117*'DEPRECATED - DT-Prelim Calcs'!$C$11+HS117</f>
        <v>-657.91513742951065</v>
      </c>
      <c r="HT118" s="57">
        <f>HT117+0.5*HQ118*'DEPRECATED - DT-Prelim Calcs'!$C$11^2+HS118*'DEPRECATED - DT-Prelim Calcs'!$C$11</f>
        <v>-203873.24882756968</v>
      </c>
      <c r="HU118" s="57">
        <f>MIN('Drive Train'!$F$35-HO117*'DEPRECATED - DT-Prelim Calcs'!$C$21*'Drive Train'!$F$39,HU117+HO$2)</f>
        <v>9.9066666666666681</v>
      </c>
      <c r="HV118" s="57">
        <f>'Drive Train'!$F$35-HO118*'DEPRECATED - DT-Prelim Calcs'!$C$21*'Drive Train'!$F$39</f>
        <v>9.9066666666666681</v>
      </c>
      <c r="HW118" s="1">
        <f>IF(HT118&gt;='Drive Train'!$F$29,1,0)</f>
        <v>0</v>
      </c>
      <c r="HX118" s="57">
        <f t="shared" si="164"/>
        <v>40.740740740740726</v>
      </c>
      <c r="HY118" s="63">
        <f>HY117+'DEPRECATED - DT-Prelim Calcs'!$C$11</f>
        <v>456</v>
      </c>
      <c r="HZ118" s="2">
        <f>IJ118/'Drive Train'!$F$35</f>
        <v>3.6150094444309575</v>
      </c>
      <c r="IA118" s="46">
        <f>IH118*12*60/(PI() * 'Drive Train'!$F$15)/HZ$2*HZ118</f>
        <v>-1614131.6322878948</v>
      </c>
      <c r="IB118" s="2">
        <f>('DEPRECATED - DT-Prelim Calcs'!$C$6*HZ118-IA118)/('DEPRECATED - DT-Prelim Calcs'!$C$6*HZ118)*'DEPRECATED - DT-Prelim Calcs'!$C$7*HZ118</f>
        <v>738.55405527774417</v>
      </c>
      <c r="IC118" s="57">
        <f>IB118/'DEPRECATED - DT-Prelim Calcs'!$C$7*('DEPRECATED - DT-Prelim Calcs'!$C$8-'DEPRECATED - DT-Prelim Calcs'!$C$9)+'DEPRECATED - DT-Prelim Calcs'!$C$9</f>
        <v>39320.743689682393</v>
      </c>
      <c r="ID118" s="57">
        <f t="shared" si="117"/>
        <v>39.999999999999986</v>
      </c>
      <c r="IE118" s="2">
        <f t="shared" si="165"/>
        <v>0.99579519204165001</v>
      </c>
      <c r="IF118" s="57">
        <f>IE118*'DEPRECATED - DT-Prelim Calcs'!$C$21/HZ$2/'DEPRECATED - DT-Prelim Calcs'!$C$19/'DEPRECATED - DT-Prelim Calcs'!$C$18*3.39*'DEPRECATED - DT-Prelim Calcs'!$C$20</f>
        <v>25.773080821789936</v>
      </c>
      <c r="IG118" s="46">
        <f t="shared" si="166"/>
        <v>0</v>
      </c>
      <c r="IH118" s="57">
        <f>IF117*'DEPRECATED - DT-Prelim Calcs'!$C$11+IH117</f>
        <v>-1091.0255358358613</v>
      </c>
      <c r="II118" s="57">
        <f>II117+0.5*IF118*'DEPRECATED - DT-Prelim Calcs'!$C$11^2+IH118*'DEPRECATED - DT-Prelim Calcs'!$C$11</f>
        <v>-233535.4101074294</v>
      </c>
      <c r="IJ118" s="57">
        <f>MIN('Drive Train'!$F$35-ID117*'DEPRECATED - DT-Prelim Calcs'!$C$21*'Drive Train'!$F$39,IJ117+ID$2)</f>
        <v>44.826117110943876</v>
      </c>
      <c r="IK118" s="57">
        <f>'Drive Train'!$F$35-ID118*'DEPRECATED - DT-Prelim Calcs'!$C$21*'Drive Train'!$F$39</f>
        <v>9.6800000000000015</v>
      </c>
      <c r="IL118" s="1">
        <f>IF(II118&gt;='Drive Train'!$F$29,1,0)</f>
        <v>0</v>
      </c>
      <c r="IM118" s="57">
        <f t="shared" si="167"/>
        <v>44.444444444444429</v>
      </c>
      <c r="IN118" s="63">
        <f>IN117+'DEPRECATED - DT-Prelim Calcs'!$C$11</f>
        <v>456</v>
      </c>
      <c r="IO118" s="2">
        <f>IY118/'Drive Train'!$F$35</f>
        <v>2.2058330158299668</v>
      </c>
      <c r="IP118" s="46">
        <f>IW118*12*60/(PI() * 'Drive Train'!$F$15)/IO$2*IO118</f>
        <v>-471714.94704013283</v>
      </c>
      <c r="IQ118" s="2">
        <f>('DEPRECATED - DT-Prelim Calcs'!$C$6*IO118-IP118)/('DEPRECATED - DT-Prelim Calcs'!$C$6*IO118)*'DEPRECATED - DT-Prelim Calcs'!$C$7*IO118</f>
        <v>218.60555519792885</v>
      </c>
      <c r="IR118" s="57">
        <f>IQ118/'DEPRECATED - DT-Prelim Calcs'!$C$7*('DEPRECATED - DT-Prelim Calcs'!$C$8-'DEPRECATED - DT-Prelim Calcs'!$C$9)+'DEPRECATED - DT-Prelim Calcs'!$C$9</f>
        <v>11640.497814064014</v>
      </c>
      <c r="IS118" s="57">
        <f t="shared" si="118"/>
        <v>43.333333333333321</v>
      </c>
      <c r="IT118" s="2">
        <f t="shared" si="168"/>
        <v>0.99579519204165001</v>
      </c>
      <c r="IU118" s="57">
        <f>IT118*'DEPRECATED - DT-Prelim Calcs'!$C$21/IO$2/'DEPRECATED - DT-Prelim Calcs'!$C$19/'DEPRECATED - DT-Prelim Calcs'!$C$18*3.39*'DEPRECATED - DT-Prelim Calcs'!$C$20</f>
        <v>25.773080821789936</v>
      </c>
      <c r="IV118" s="46">
        <f t="shared" si="169"/>
        <v>0</v>
      </c>
      <c r="IW118" s="57">
        <f>IU117*'DEPRECATED - DT-Prelim Calcs'!$C$11+IW117</f>
        <v>-522.53141813967079</v>
      </c>
      <c r="IX118" s="57">
        <f>IX117+0.5*IU118*'DEPRECATED - DT-Prelim Calcs'!$C$11^2+IW118*'DEPRECATED - DT-Prelim Calcs'!$C$11</f>
        <v>-199973.71720715266</v>
      </c>
      <c r="IY118" s="57">
        <f>MIN('Drive Train'!$F$35-IS117*'DEPRECATED - DT-Prelim Calcs'!$C$21*'Drive Train'!$F$39,IY117+IS$2)</f>
        <v>27.352329396291591</v>
      </c>
      <c r="IZ118" s="57">
        <f>'Drive Train'!$F$35-IS118*'DEPRECATED - DT-Prelim Calcs'!$C$21*'Drive Train'!$F$39</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-287714.60577246087</v>
      </c>
      <c r="JF118" s="2">
        <f>('DEPRECATED - DT-Prelim Calcs'!$C$6*JD118-JE118)/('DEPRECATED - DT-Prelim Calcs'!$C$6*JD118)*'DEPRECATED - DT-Prelim Calcs'!$C$7*JD118</f>
        <v>131.88559251100821</v>
      </c>
      <c r="JG118" s="57">
        <f>JF118/'DEPRECATED - DT-Prelim Calcs'!$C$7*('DEPRECATED - DT-Prelim Calcs'!$C$8-'DEPRECATED - DT-Prelim Calcs'!$C$9)+'DEPRECATED - DT-Prelim Calcs'!$C$9</f>
        <v>7023.8292610632179</v>
      </c>
      <c r="JH118" s="57">
        <f t="shared" si="119"/>
        <v>46.666666666666657</v>
      </c>
      <c r="JI118" s="2">
        <f t="shared" si="171"/>
        <v>0.99579519204165001</v>
      </c>
      <c r="JJ118" s="57">
        <f>JI118*'DEPRECATED - DT-Prelim Calcs'!$C$21/JD$2/'DEPRECATED - DT-Prelim Calcs'!$C$19/'DEPRECATED - DT-Prelim Calcs'!$C$18*3.39*'DEPRECATED - DT-Prelim Calcs'!$C$20</f>
        <v>25.773080821789936</v>
      </c>
      <c r="JK118" s="46">
        <f t="shared" si="172"/>
        <v>0</v>
      </c>
      <c r="JL118" s="57">
        <f>JJ117*'DEPRECATED - DT-Prelim Calcs'!$C$11+JL117</f>
        <v>-944.80931563621641</v>
      </c>
      <c r="JM118" s="57">
        <f>JM117+0.5*JJ118*'DEPRECATED - DT-Prelim Calcs'!$C$11^2+JL118*'DEPRECATED - DT-Prelim Calcs'!$C$11</f>
        <v>-232074.95407107976</v>
      </c>
      <c r="JN118" s="57">
        <f>MIN('Drive Train'!$F$35-JH117*'DEPRECATED - DT-Prelim Calcs'!$C$21*'Drive Train'!$F$39,JN117+JH$2)</f>
        <v>9.2266666666666666</v>
      </c>
      <c r="JO118" s="57">
        <f>'Drive Train'!$F$35-JH118*'DEPRECATED - DT-Prelim Calcs'!$C$21*'Drive Train'!$F$39</f>
        <v>9.2266666666666666</v>
      </c>
      <c r="JP118" s="1">
        <f>IF(JM118&gt;='Drive Train'!$F$29,1,0)</f>
        <v>0</v>
      </c>
      <c r="JQ118" s="57">
        <f>MIN(JG118,'DEPRECATED - DT-Prelim Calcs'!$C$10)*'DEPRECATED - DT-Prelim Calcs'!$C$11*1000/60/60</f>
        <v>103.33333333333333</v>
      </c>
      <c r="JR118" s="63">
        <f>JR117+'DEPRECATED - DT-Prelim Calcs'!$C$11</f>
        <v>456</v>
      </c>
      <c r="JS118" s="2">
        <f>KC118/'Drive Train'!$F$35</f>
        <v>1.7623541894957715</v>
      </c>
      <c r="JT118" s="46">
        <f>KA118*12*60/(PI() * 'Drive Train'!$F$15)/JS$2*JS118</f>
        <v>-248565.99998177477</v>
      </c>
      <c r="JU118" s="2">
        <f>('DEPRECATED - DT-Prelim Calcs'!$C$6*JS118-JT118)/('DEPRECATED - DT-Prelim Calcs'!$C$6*JS118)*'DEPRECATED - DT-Prelim Calcs'!$C$7*JS118</f>
        <v>116.63827921696196</v>
      </c>
      <c r="JV118" s="57">
        <f>JU118/'DEPRECATED - DT-Prelim Calcs'!$C$7*('DEPRECATED - DT-Prelim Calcs'!$C$8-'DEPRECATED - DT-Prelim Calcs'!$C$9)+'DEPRECATED - DT-Prelim Calcs'!$C$9</f>
        <v>6212.1154454507132</v>
      </c>
      <c r="JW118" s="57">
        <f t="shared" si="120"/>
        <v>49.999999999999993</v>
      </c>
      <c r="JX118" s="2">
        <f t="shared" si="173"/>
        <v>0.99579519204165001</v>
      </c>
      <c r="JY118" s="57">
        <f>JX118*'DEPRECATED - DT-Prelim Calcs'!$C$21/JS$2/'DEPRECATED - DT-Prelim Calcs'!$C$19/'DEPRECATED - DT-Prelim Calcs'!$C$18*3.39*'DEPRECATED - DT-Prelim Calcs'!$C$20</f>
        <v>25.773080821789936</v>
      </c>
      <c r="JZ118" s="46">
        <f t="shared" si="174"/>
        <v>0</v>
      </c>
      <c r="KA118" s="57">
        <f>JY117*'DEPRECATED - DT-Prelim Calcs'!$C$11+KA117</f>
        <v>-344.63067569916313</v>
      </c>
      <c r="KB118" s="57">
        <f>KB117+0.5*JY118*'DEPRECATED - DT-Prelim Calcs'!$C$11^2+KA118*'DEPRECATED - DT-Prelim Calcs'!$C$11</f>
        <v>-206693.84591558852</v>
      </c>
      <c r="KC118" s="57">
        <f>MIN('Drive Train'!$F$35-JW117*'DEPRECATED - DT-Prelim Calcs'!$C$21*'Drive Train'!$F$39,KC117+JW$2)</f>
        <v>21.853191949747568</v>
      </c>
      <c r="KD118" s="57">
        <f>'Drive Train'!$F$35-JW118*'DEPRECATED - DT-Prelim Calcs'!$C$21*'Drive Train'!$F$39</f>
        <v>9</v>
      </c>
      <c r="KE118" s="1">
        <f>IF(KB118&gt;='Drive Train'!$F$29,1,0)</f>
        <v>0</v>
      </c>
      <c r="KF118" s="57">
        <f>MIN(JV118,'DEPRECATED - DT-Prelim Calcs'!$C$10)*'DEPRECATED - DT-Prelim Calcs'!$C$11*1000/60/60</f>
        <v>103.33333333333333</v>
      </c>
      <c r="KG118" s="63">
        <f>KG117+'DEPRECATED - DT-Prelim Calcs'!$C$11</f>
        <v>456</v>
      </c>
      <c r="KH118" s="2">
        <f>KR118/'Drive Train'!$F$35</f>
        <v>0.7075268817204301</v>
      </c>
      <c r="KI118" s="46">
        <f>KP118*12*60/(PI() * 'Drive Train'!$F$15)/KH$2*KH118</f>
        <v>-113571.62584648449</v>
      </c>
      <c r="KJ118" s="2">
        <f>('DEPRECATED - DT-Prelim Calcs'!$C$6*KH118-KI118)/('DEPRECATED - DT-Prelim Calcs'!$C$6*KH118)*'DEPRECATED - DT-Prelim Calcs'!$C$7*KH118</f>
        <v>53.057413385326655</v>
      </c>
      <c r="KK118" s="57">
        <f>KJ118/'DEPRECATED - DT-Prelim Calcs'!$C$7*('DEPRECATED - DT-Prelim Calcs'!$C$8-'DEPRECATED - DT-Prelim Calcs'!$C$9)+'DEPRECATED - DT-Prelim Calcs'!$C$9</f>
        <v>2827.2917582312903</v>
      </c>
      <c r="KL118" s="57">
        <f t="shared" si="121"/>
        <v>53.333333333333329</v>
      </c>
      <c r="KM118" s="2">
        <f t="shared" si="175"/>
        <v>0.99579519204165001</v>
      </c>
      <c r="KN118" s="57">
        <f>KM118*'DEPRECATED - DT-Prelim Calcs'!$C$21/KH$2/'DEPRECATED - DT-Prelim Calcs'!$C$19/'DEPRECATED - DT-Prelim Calcs'!$C$18*3.39*'DEPRECATED - DT-Prelim Calcs'!$C$20</f>
        <v>25.773080821789936</v>
      </c>
      <c r="KO118" s="46">
        <f t="shared" si="176"/>
        <v>0</v>
      </c>
      <c r="KP118" s="57">
        <f>KN117*'DEPRECATED - DT-Prelim Calcs'!$C$11+KP117</f>
        <v>-392.22231730079773</v>
      </c>
      <c r="KQ118" s="57">
        <f>KQ117+0.5*KN118*'DEPRECATED - DT-Prelim Calcs'!$C$11^2+KP118*'DEPRECATED - DT-Prelim Calcs'!$C$11</f>
        <v>-245445.93904563555</v>
      </c>
      <c r="KR118" s="57">
        <f>MIN('Drive Train'!$F$35-KL117*'DEPRECATED - DT-Prelim Calcs'!$C$21*'Drive Train'!$F$39,KR117+KL$2)</f>
        <v>8.7733333333333334</v>
      </c>
      <c r="KS118" s="57">
        <f>'Drive Train'!$F$35-KL118*'DEPRECATED - DT-Prelim Calcs'!$C$21*'Drive Train'!$F$39</f>
        <v>8.7733333333333334</v>
      </c>
      <c r="KT118" s="1">
        <f>IF(KQ118&gt;='Drive Train'!$F$29,1,0)</f>
        <v>0</v>
      </c>
      <c r="KU118" s="57">
        <f>MIN(KK118,'DEPRECATED - DT-Prelim Calcs'!$C$10)*'DEPRECATED - DT-Prelim Calcs'!$C$11*1000/60/60</f>
        <v>103.33333333333333</v>
      </c>
      <c r="KV118" s="63">
        <f>KV117+'DEPRECATED - DT-Prelim Calcs'!$C$11</f>
        <v>456</v>
      </c>
      <c r="KW118" s="2">
        <f>LG118/'Drive Train'!$F$35</f>
        <v>0.68924731182795695</v>
      </c>
      <c r="KX118" s="46">
        <f>LE118*12*60/(PI() * 'Drive Train'!$F$15)/KW$2*KW118</f>
        <v>-49855.698992597601</v>
      </c>
      <c r="KY118" s="2">
        <f>('DEPRECATED - DT-Prelim Calcs'!$C$6*KW118-KX118)/('DEPRECATED - DT-Prelim Calcs'!$C$6*KW118)*'DEPRECATED - DT-Prelim Calcs'!$C$7*KW118</f>
        <v>24.203719149490407</v>
      </c>
      <c r="KZ118" s="57">
        <f>KY118/'DEPRECATED - DT-Prelim Calcs'!$C$7*('DEPRECATED - DT-Prelim Calcs'!$C$8-'DEPRECATED - DT-Prelim Calcs'!$C$9)+'DEPRECATED - DT-Prelim Calcs'!$C$9</f>
        <v>1291.2216460081409</v>
      </c>
      <c r="LA118" s="57">
        <f t="shared" si="122"/>
        <v>56.666666666666664</v>
      </c>
      <c r="LB118" s="2">
        <f t="shared" si="177"/>
        <v>0.99579519204165001</v>
      </c>
      <c r="LC118" s="57">
        <f>LB118*'DEPRECATED - DT-Prelim Calcs'!$C$21/KW$2/'DEPRECATED - DT-Prelim Calcs'!$C$19/'DEPRECATED - DT-Prelim Calcs'!$C$18*3.39*'DEPRECATED - DT-Prelim Calcs'!$C$20</f>
        <v>25.773080821789936</v>
      </c>
      <c r="LD118" s="46">
        <f t="shared" si="178"/>
        <v>0</v>
      </c>
      <c r="LE118" s="57">
        <f>LC117*'DEPRECATED - DT-Prelim Calcs'!$C$11+LE117</f>
        <v>-176.74418408609529</v>
      </c>
      <c r="LF118" s="57">
        <f>LF117+0.5*LC118*'DEPRECATED - DT-Prelim Calcs'!$C$11^2+LE118*'DEPRECATED - DT-Prelim Calcs'!$C$11</f>
        <v>-208703.84877171472</v>
      </c>
      <c r="LG118" s="57">
        <f>MIN('Drive Train'!$F$35-LA117*'DEPRECATED - DT-Prelim Calcs'!$C$21*'Drive Train'!$F$39,LG117+LA$2)</f>
        <v>8.5466666666666669</v>
      </c>
      <c r="LH118" s="57">
        <f>'Drive Train'!$F$35-LA118*'DEPRECATED - DT-Prelim Calcs'!$C$21*'Drive Train'!$F$39</f>
        <v>8.5466666666666669</v>
      </c>
      <c r="LI118" s="1">
        <f>IF(LF118&gt;='Drive Train'!$F$29,1,0)</f>
        <v>0</v>
      </c>
      <c r="LJ118" s="57">
        <f>MIN(KZ118,'DEPRECATED - DT-Prelim Calcs'!$C$10)*'DEPRECATED - DT-Prelim Calcs'!$C$11*1000/60/60</f>
        <v>103.33333333333333</v>
      </c>
      <c r="LK118" s="63">
        <f>LK117+'DEPRECATED - DT-Prelim Calcs'!$C$11</f>
        <v>456</v>
      </c>
      <c r="LL118" s="2">
        <f>LV118/'Drive Train'!$F$35</f>
        <v>0.67096774193548392</v>
      </c>
      <c r="LM118" s="46">
        <f>LT118*12*60/(PI() * 'Drive Train'!$F$15)/LL$2*LL118</f>
        <v>-223281.77167029597</v>
      </c>
      <c r="LN118" s="2">
        <f>('DEPRECATED - DT-Prelim Calcs'!$C$6*LL118-LM118)/('DEPRECATED - DT-Prelim Calcs'!$C$6*LL118)*'DEPRECATED - DT-Prelim Calcs'!$C$7*LL118</f>
        <v>102.57558192512141</v>
      </c>
      <c r="LO118" s="57">
        <f>LN118/'DEPRECATED - DT-Prelim Calcs'!$C$7*('DEPRECATED - DT-Prelim Calcs'!$C$8-'DEPRECATED - DT-Prelim Calcs'!$C$9)+'DEPRECATED - DT-Prelim Calcs'!$C$9</f>
        <v>5463.4664568436001</v>
      </c>
      <c r="LP118" s="57">
        <f t="shared" si="123"/>
        <v>60</v>
      </c>
      <c r="LQ118" s="2">
        <f t="shared" si="179"/>
        <v>0.99579519204165001</v>
      </c>
      <c r="LR118" s="57">
        <f>LQ118*'DEPRECATED - DT-Prelim Calcs'!$C$21/LL$2/'DEPRECATED - DT-Prelim Calcs'!$C$19/'DEPRECATED - DT-Prelim Calcs'!$C$18*3.39*'DEPRECATED - DT-Prelim Calcs'!$C$20</f>
        <v>25.773080821789936</v>
      </c>
      <c r="LS118" s="46">
        <f t="shared" si="180"/>
        <v>0</v>
      </c>
      <c r="LT118" s="57">
        <f>LR117*'DEPRECATED - DT-Prelim Calcs'!$C$11+LT117</f>
        <v>-813.12447148772242</v>
      </c>
      <c r="LU118" s="57">
        <f>LU117+0.5*LR118*'DEPRECATED - DT-Prelim Calcs'!$C$11^2+LT118*'DEPRECATED - DT-Prelim Calcs'!$C$11</f>
        <v>-204595.00847466415</v>
      </c>
      <c r="LV118" s="57">
        <f>MIN('Drive Train'!$F$35-LP117*'DEPRECATED - DT-Prelim Calcs'!$C$21*'Drive Train'!$F$39,LV117+LP$2)</f>
        <v>8.32</v>
      </c>
      <c r="LW118" s="57">
        <f>'Drive Train'!$F$35-LP118*'DEPRECATED - DT-Prelim Calcs'!$C$21*'Drive Train'!$F$39</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Train'!$AA$49 + V118*(1-'Drive Train'!$AA$49))</f>
        <v>0</v>
      </c>
      <c r="W119" s="57">
        <f t="shared" si="182"/>
        <v>0</v>
      </c>
      <c r="X119" s="2">
        <f>MAX(MIN(IF(AND(AI118=1,AG119&lt;0),-1,1)*(W119-$C$9)/($C$8-$C$9)*$C$7-$C$29*AE119/T$2 -  AI118*$C$29/2,X$2),MAX(X$4:X118)*-1)</f>
        <v>-0.2458281045106315</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Train'!$F$39,AG118+W$2)-$C$3,IF(AE118-1&lt;=0,0,IF($C$32=Motors!$C$29,MAX(ABS(AG117)*-1,AG118-W$2),MAX(0,MAX(AG$4:AG118)*-1,AG118-W$2))))</f>
        <v>0</v>
      </c>
      <c r="AH119" s="57">
        <f>'Drive Train'!$F$35-ABS(W119)*'DEPRECATED - DT-Prelim Calcs'!$C$21*'Drive Train'!$F$39</f>
        <v>12.4</v>
      </c>
      <c r="AI119" s="1">
        <f>IF(AJ119&gt;='Drive Train'!$F$29,1,0)</f>
        <v>1</v>
      </c>
      <c r="AJ119" s="57">
        <f>AJ118+0.5*Y119*'DEPRECATED - DT-Prelim Calcs'!$C$11^2+AE119*'DEPRECATED - DT-Prelim Calcs'!$C$11</f>
        <v>784.33981740885292</v>
      </c>
      <c r="AK119" s="57">
        <f t="shared" si="181"/>
        <v>0</v>
      </c>
      <c r="AL119" s="63">
        <f>AL118+'DEPRECATED - DT-Prelim Calcs'!$C$11</f>
        <v>460</v>
      </c>
      <c r="AM119" s="2">
        <f>AW119/'Drive Train'!$F$35</f>
        <v>0.88882649237600198</v>
      </c>
      <c r="AN119" s="46">
        <f>AU119*12*60/(PI() * 'Drive Train'!$F$15)/AM$2*AM119</f>
        <v>4007.4131716826464</v>
      </c>
      <c r="AO119" s="2">
        <f>('DEPRECATED - DT-Prelim Calcs'!$C$6*AM119-AN119)/('DEPRECATED - DT-Prelim Calcs'!$C$6*AM119)*'DEPRECATED - DT-Prelim Calcs'!$C$7*AM119</f>
        <v>0.33008953072463038</v>
      </c>
      <c r="AP119" s="57">
        <f>AO119/'DEPRECATED - DT-Prelim Calcs'!$C$7*('DEPRECATED - DT-Prelim Calcs'!$C$8-'DEPRECATED - DT-Prelim Calcs'!$C$9)+'DEPRECATED - DT-Prelim Calcs'!$C$9</f>
        <v>20.272816096253145</v>
      </c>
      <c r="AQ119" s="57">
        <f t="shared" si="105"/>
        <v>20.272816096253145</v>
      </c>
      <c r="AR119" s="2">
        <f t="shared" si="125"/>
        <v>1.0778600234573332E-12</v>
      </c>
      <c r="AS119" s="57">
        <f>AR119*'DEPRECATED - DT-Prelim Calcs'!$C$21/AM$2/'DEPRECATED - DT-Prelim Calcs'!$C$19/'DEPRECATED - DT-Prelim Calcs'!$C$18*3.39*'DEPRECATED - DT-Prelim Calcs'!$C$20</f>
        <v>7.8111810961972311E-12</v>
      </c>
      <c r="AT119" s="46">
        <f t="shared" si="126"/>
        <v>0</v>
      </c>
      <c r="AU119" s="57">
        <f>AS118*'DEPRECATED - DT-Prelim Calcs'!$C$11+AU118</f>
        <v>39.345448708825742</v>
      </c>
      <c r="AV119" s="57">
        <f>AV118+0.5*AS119*'DEPRECATED - DT-Prelim Calcs'!$C$11^2+AU119*'DEPRECATED - DT-Prelim Calcs'!$C$11</f>
        <v>18056.107230283505</v>
      </c>
      <c r="AW119" s="57">
        <f>MIN('Drive Train'!$F$35-AQ118*'DEPRECATED - DT-Prelim Calcs'!$C$21*'Drive Train'!$F$39,AW118+AQ$2)</f>
        <v>11.021448505462425</v>
      </c>
      <c r="AX119" s="57">
        <f>'Drive Train'!$F$35-AQ119*'DEPRECATED - DT-Prelim Calcs'!$C$21*'Drive Train'!$F$39</f>
        <v>11.021448505454787</v>
      </c>
      <c r="AY119" s="1">
        <f>IF(AV119&gt;='Drive Train'!$F$29,1,0)</f>
        <v>1</v>
      </c>
      <c r="AZ119" s="57">
        <f t="shared" si="127"/>
        <v>22.525351218059047</v>
      </c>
      <c r="BA119" s="63">
        <f>BA118+'DEPRECATED - DT-Prelim Calcs'!$C$11</f>
        <v>460</v>
      </c>
      <c r="BB119" s="2">
        <f>BL119/'Drive Train'!$F$35</f>
        <v>1.3150249726469256</v>
      </c>
      <c r="BC119" s="46">
        <f>BJ119*12*60/(PI() * 'Drive Train'!$F$15)/BB$2*BB119</f>
        <v>-3540.8438977467281</v>
      </c>
      <c r="BD119" s="2">
        <f>('DEPRECATED - DT-Prelim Calcs'!$C$6*BB119-BC119)/('DEPRECATED - DT-Prelim Calcs'!$C$6*BB119)*'DEPRECATED - DT-Prelim Calcs'!$C$7*BB119</f>
        <v>4.7702296575443093</v>
      </c>
      <c r="BE119" s="57">
        <f>BD119/'DEPRECATED - DT-Prelim Calcs'!$C$7*('DEPRECATED - DT-Prelim Calcs'!$C$8-'DEPRECATED - DT-Prelim Calcs'!$C$9)+'DEPRECATED - DT-Prelim Calcs'!$C$9</f>
        <v>256.65040044105183</v>
      </c>
      <c r="BF119" s="57">
        <f t="shared" si="106"/>
        <v>93</v>
      </c>
      <c r="BG119" s="2">
        <f t="shared" si="128"/>
        <v>1.8933363324154464</v>
      </c>
      <c r="BH119" s="57">
        <f>BG119*'DEPRECATED - DT-Prelim Calcs'!$C$21/BB$2/'DEPRECATED - DT-Prelim Calcs'!$C$19/'DEPRECATED - DT-Prelim Calcs'!$C$18*3.39*'DEPRECATED - DT-Prelim Calcs'!$C$20</f>
        <v>19.819055495402456</v>
      </c>
      <c r="BI119" s="46">
        <f t="shared" si="129"/>
        <v>0</v>
      </c>
      <c r="BJ119" s="57">
        <f>BH118*'DEPRECATED - DT-Prelim Calcs'!$C$11+BJ118</f>
        <v>-16.267443596496349</v>
      </c>
      <c r="BK119" s="57">
        <f>BK118+0.5*BH119*'DEPRECATED - DT-Prelim Calcs'!$C$11^2+BJ119*'DEPRECATED - DT-Prelim Calcs'!$C$11</f>
        <v>10782.133064374255</v>
      </c>
      <c r="BL119" s="57">
        <f>MIN('Drive Train'!$F$35-BF118*'DEPRECATED - DT-Prelim Calcs'!$C$21*'Drive Train'!$F$39,BL118+BF$2)</f>
        <v>16.306309660821878</v>
      </c>
      <c r="BM119" s="57">
        <f>'Drive Train'!$F$35-BF119*'DEPRECATED - DT-Prelim Calcs'!$C$21*'Drive Train'!$F$39</f>
        <v>6.0759999999999996</v>
      </c>
      <c r="BN119" s="1">
        <f>IF(BK119&gt;='Drive Train'!$F$29,1,0)</f>
        <v>1</v>
      </c>
      <c r="BO119" s="57">
        <f t="shared" si="130"/>
        <v>103.33333333333333</v>
      </c>
      <c r="BP119" s="63">
        <f>BP118+'DEPRECATED - DT-Prelim Calcs'!$C$11</f>
        <v>460</v>
      </c>
      <c r="BQ119" s="2">
        <f>CA119/'Drive Train'!$F$35</f>
        <v>1.8516617927897507</v>
      </c>
      <c r="BR119" s="46">
        <f>BY119*12*60/(PI() * 'Drive Train'!$F$15)/BQ$2*BQ119</f>
        <v>-60544.707547392609</v>
      </c>
      <c r="BS119" s="2">
        <f>('DEPRECATED - DT-Prelim Calcs'!$C$6*BQ119-BR119)/('DEPRECATED - DT-Prelim Calcs'!$C$6*BQ119)*'DEPRECATED - DT-Prelim Calcs'!$C$7*BQ119</f>
        <v>31.838254487080377</v>
      </c>
      <c r="BT119" s="57">
        <f>BS119/'DEPRECATED - DT-Prelim Calcs'!$C$7*('DEPRECATED - DT-Prelim Calcs'!$C$8-'DEPRECATED - DT-Prelim Calcs'!$C$9)+'DEPRECATED - DT-Prelim Calcs'!$C$9</f>
        <v>1697.6576973827439</v>
      </c>
      <c r="BU119" s="57">
        <f t="shared" si="107"/>
        <v>93</v>
      </c>
      <c r="BV119" s="2">
        <f t="shared" si="131"/>
        <v>1.8828060353728675</v>
      </c>
      <c r="BW119" s="57">
        <f>BV119*'DEPRECATED - DT-Prelim Calcs'!$C$21/BQ$2/'DEPRECATED - DT-Prelim Calcs'!$C$19/'DEPRECATED - DT-Prelim Calcs'!$C$18*3.39*'DEPRECATED - DT-Prelim Calcs'!$C$20</f>
        <v>25.773080821789936</v>
      </c>
      <c r="BX119" s="46">
        <f t="shared" si="132"/>
        <v>0</v>
      </c>
      <c r="BY119" s="57">
        <f>BW118*'DEPRECATED - DT-Prelim Calcs'!$C$11+BY118</f>
        <v>-151.06208696464532</v>
      </c>
      <c r="BZ119" s="57">
        <f>BZ118+0.5*BW119*'DEPRECATED - DT-Prelim Calcs'!$C$11^2+BY119*'DEPRECATED - DT-Prelim Calcs'!$C$11</f>
        <v>-8570.5644525085954</v>
      </c>
      <c r="CA119" s="57">
        <f>MIN('Drive Train'!$F$35-BU118*'DEPRECATED - DT-Prelim Calcs'!$C$21*'Drive Train'!$F$39,CA118+BU$2)</f>
        <v>22.960606230592909</v>
      </c>
      <c r="CB119" s="57">
        <f>'Drive Train'!$F$35-BU119*'DEPRECATED - DT-Prelim Calcs'!$C$21*'Drive Train'!$F$39</f>
        <v>6.0759999999999996</v>
      </c>
      <c r="CC119" s="1">
        <f>IF(BZ119&gt;='Drive Train'!$F$29,1,0)</f>
        <v>0</v>
      </c>
      <c r="CD119" s="57">
        <f t="shared" si="133"/>
        <v>103.33333333333333</v>
      </c>
      <c r="CE119" s="63">
        <f>CE118+'DEPRECATED - DT-Prelim Calcs'!$C$11</f>
        <v>460</v>
      </c>
      <c r="CF119" s="2">
        <f>CP119/'Drive Train'!$F$35</f>
        <v>0.48999999999999994</v>
      </c>
      <c r="CG119" s="46">
        <f>CN119*12*60/(PI() * 'Drive Train'!$F$15)/CF$2*CF119</f>
        <v>-13286.259603449471</v>
      </c>
      <c r="CH119" s="2">
        <f>('DEPRECATED - DT-Prelim Calcs'!$C$6*CF119-CG119)/('DEPRECATED - DT-Prelim Calcs'!$C$6*CF119)*'DEPRECATED - DT-Prelim Calcs'!$C$7*CF119</f>
        <v>7.1883832353308117</v>
      </c>
      <c r="CI119" s="57">
        <f>CH119/'DEPRECATED - DT-Prelim Calcs'!$C$7*('DEPRECATED - DT-Prelim Calcs'!$C$8-'DEPRECATED - DT-Prelim Calcs'!$C$9)+'DEPRECATED - DT-Prelim Calcs'!$C$9</f>
        <v>385.38446850329592</v>
      </c>
      <c r="CJ119" s="57">
        <f t="shared" si="108"/>
        <v>93</v>
      </c>
      <c r="CK119" s="2">
        <f t="shared" si="134"/>
        <v>1.5241763143494644</v>
      </c>
      <c r="CL119" s="57">
        <f>CK119*'DEPRECATED - DT-Prelim Calcs'!$C$21/CF$2/'DEPRECATED - DT-Prelim Calcs'!$C$19/'DEPRECATED - DT-Prelim Calcs'!$C$18*3.39*'DEPRECATED - DT-Prelim Calcs'!$C$20</f>
        <v>25.773080821789936</v>
      </c>
      <c r="CM119" s="46">
        <f t="shared" si="135"/>
        <v>0</v>
      </c>
      <c r="CN119" s="57">
        <f>CL118*'DEPRECATED - DT-Prelim Calcs'!$C$11+CN118</f>
        <v>-101.40917289573302</v>
      </c>
      <c r="CO119" s="57">
        <f>CO118+0.5*CL119*'DEPRECATED - DT-Prelim Calcs'!$C$11^2+CN119*'DEPRECATED - DT-Prelim Calcs'!$C$11</f>
        <v>-31981.446475252218</v>
      </c>
      <c r="CP119" s="57">
        <f>MIN('Drive Train'!$F$35-CJ118*'DEPRECATED - DT-Prelim Calcs'!$C$21*'Drive Train'!$F$39,CP118+CJ$2)</f>
        <v>6.0759999999999996</v>
      </c>
      <c r="CQ119" s="57">
        <f>'Drive Train'!$F$35-CJ119*'DEPRECATED - DT-Prelim Calcs'!$C$21*'Drive Train'!$F$39</f>
        <v>6.0759999999999996</v>
      </c>
      <c r="CR119" s="1">
        <f>IF(CO119&gt;='Drive Train'!$F$29,1,0)</f>
        <v>0</v>
      </c>
      <c r="CS119" s="57">
        <f t="shared" si="136"/>
        <v>103.33333333333333</v>
      </c>
      <c r="CT119" s="63">
        <f>CT118+'DEPRECATED - DT-Prelim Calcs'!$C$11</f>
        <v>460</v>
      </c>
      <c r="CU119" s="2">
        <f>DE119/'Drive Train'!$F$35</f>
        <v>0.70656721776606279</v>
      </c>
      <c r="CV119" s="46">
        <f>DC119*12*60/(PI() * 'Drive Train'!$F$15)/CU$2*CU119</f>
        <v>16650.713069177105</v>
      </c>
      <c r="CW119" s="2">
        <f>('DEPRECATED - DT-Prelim Calcs'!$C$6*CU119-CV119)/('DEPRECATED - DT-Prelim Calcs'!$C$6*CU119)*'DEPRECATED - DT-Prelim Calcs'!$C$7*CU119</f>
        <v>-5.8259194398398542</v>
      </c>
      <c r="CX119" s="57">
        <f>CW119/'DEPRECATED - DT-Prelim Calcs'!$C$7*('DEPRECATED - DT-Prelim Calcs'!$C$8-'DEPRECATED - DT-Prelim Calcs'!$C$9)+'DEPRECATED - DT-Prelim Calcs'!$C$9</f>
        <v>-307.45164486782295</v>
      </c>
      <c r="CY119" s="57">
        <f t="shared" si="109"/>
        <v>-307.45164486782295</v>
      </c>
      <c r="CZ119" s="2">
        <f t="shared" si="137"/>
        <v>-7.5512168595529623</v>
      </c>
      <c r="DA119" s="57">
        <f>CZ119*'DEPRECATED - DT-Prelim Calcs'!$C$21/CU$2/'DEPRECATED - DT-Prelim Calcs'!$C$19/'DEPRECATED - DT-Prelim Calcs'!$C$18*3.39*'DEPRECATED - DT-Prelim Calcs'!$C$20</f>
        <v>-152.00881866477758</v>
      </c>
      <c r="DB119" s="46">
        <f t="shared" si="138"/>
        <v>1</v>
      </c>
      <c r="DC119" s="57">
        <f>DA118*'DEPRECATED - DT-Prelim Calcs'!$C$11+DC118</f>
        <v>74.033660973608292</v>
      </c>
      <c r="DD119" s="57">
        <f>DD118+0.5*DA119*'DEPRECATED - DT-Prelim Calcs'!$C$11^2+DC119*'DEPRECATED - DT-Prelim Calcs'!$C$11</f>
        <v>-61968.535497185425</v>
      </c>
      <c r="DE119" s="57">
        <f>MIN('Drive Train'!$F$35-CY118*'DEPRECATED - DT-Prelim Calcs'!$C$21*'Drive Train'!$F$39,DE118+CY$2)</f>
        <v>8.7614335002991783</v>
      </c>
      <c r="DF119" s="57">
        <f>'Drive Train'!$F$35-CY119*'DEPRECATED - DT-Prelim Calcs'!$C$21*'Drive Train'!$F$39</f>
        <v>33.306711851011961</v>
      </c>
      <c r="DG119" s="1">
        <f>IF(DD119&gt;='Drive Train'!$F$29,1,0)</f>
        <v>0</v>
      </c>
      <c r="DH119" s="57">
        <f t="shared" si="139"/>
        <v>-341.61293874202545</v>
      </c>
      <c r="DI119" s="63">
        <f>DI118+'DEPRECATED - DT-Prelim Calcs'!$C$11</f>
        <v>460</v>
      </c>
      <c r="DJ119" s="2">
        <f>DT119/'Drive Train'!$F$35</f>
        <v>1.3494067952574336</v>
      </c>
      <c r="DK119" s="46">
        <f>DR119*12*60/(PI() * 'Drive Train'!$F$15)/DJ$2*DJ119</f>
        <v>-80616.16979234459</v>
      </c>
      <c r="DL119" s="2">
        <f>('DEPRECATED - DT-Prelim Calcs'!$C$6*DJ119-DK119)/('DEPRECATED - DT-Prelim Calcs'!$C$6*DJ119)*'DEPRECATED - DT-Prelim Calcs'!$C$7*DJ119</f>
        <v>39.703284110069561</v>
      </c>
      <c r="DM119" s="57">
        <f>DL119/'DEPRECATED - DT-Prelim Calcs'!$C$7*('DEPRECATED - DT-Prelim Calcs'!$C$8-'DEPRECATED - DT-Prelim Calcs'!$C$9)+'DEPRECATED - DT-Prelim Calcs'!$C$9</f>
        <v>2116.3644611294294</v>
      </c>
      <c r="DN119" s="57">
        <f t="shared" si="110"/>
        <v>93</v>
      </c>
      <c r="DO119" s="2">
        <f t="shared" si="140"/>
        <v>1.1037138828047846</v>
      </c>
      <c r="DP119" s="57">
        <f>DO119*'DEPRECATED - DT-Prelim Calcs'!$C$21/DJ$2/'DEPRECATED - DT-Prelim Calcs'!$C$19/'DEPRECATED - DT-Prelim Calcs'!$C$18*3.39*'DEPRECATED - DT-Prelim Calcs'!$C$20</f>
        <v>25.773080821789936</v>
      </c>
      <c r="DQ119" s="46">
        <f t="shared" si="141"/>
        <v>0</v>
      </c>
      <c r="DR119" s="57">
        <f>DP118*'DEPRECATED - DT-Prelim Calcs'!$C$11+DR118</f>
        <v>-161.79725562161252</v>
      </c>
      <c r="DS119" s="57">
        <f>DS118+0.5*DP119*'DEPRECATED - DT-Prelim Calcs'!$C$11^2+DR119*'DEPRECATED - DT-Prelim Calcs'!$C$11</f>
        <v>-128360.51725311008</v>
      </c>
      <c r="DT119" s="57">
        <f>MIN('Drive Train'!$F$35-DN118*'DEPRECATED - DT-Prelim Calcs'!$C$21*'Drive Train'!$F$39,DT118+DN$2)</f>
        <v>16.732644261192178</v>
      </c>
      <c r="DU119" s="57">
        <f>'Drive Train'!$F$35-DN119*'DEPRECATED - DT-Prelim Calcs'!$C$21*'Drive Train'!$F$39</f>
        <v>6.0759999999999996</v>
      </c>
      <c r="DV119" s="1">
        <f>IF(DS119&gt;='Drive Train'!$F$29,1,0)</f>
        <v>0</v>
      </c>
      <c r="DW119" s="57">
        <f t="shared" si="142"/>
        <v>103.33333333333333</v>
      </c>
      <c r="DX119" s="63">
        <f>DX118+'DEPRECATED - DT-Prelim Calcs'!$C$11</f>
        <v>460</v>
      </c>
      <c r="DY119" s="2">
        <f>EI119/'Drive Train'!$F$35</f>
        <v>0.48999999999999994</v>
      </c>
      <c r="DZ119" s="46">
        <f>EG119*12*60/(PI() * 'Drive Train'!$F$15)/DY$2*DY119</f>
        <v>16107.195693975227</v>
      </c>
      <c r="EA119" s="2">
        <f>('DEPRECATED - DT-Prelim Calcs'!$C$6*DY119-DZ119)/('DEPRECATED - DT-Prelim Calcs'!$C$6*DY119)*'DEPRECATED - DT-Prelim Calcs'!$C$7*DY119</f>
        <v>-6.1020909235422698</v>
      </c>
      <c r="EB119" s="57">
        <f>EA119/'DEPRECATED - DT-Prelim Calcs'!$C$7*('DEPRECATED - DT-Prelim Calcs'!$C$8-'DEPRECATED - DT-Prelim Calcs'!$C$9)+'DEPRECATED - DT-Prelim Calcs'!$C$9</f>
        <v>-322.15405207073582</v>
      </c>
      <c r="EC119" s="57">
        <f t="shared" si="111"/>
        <v>-322.15405207073582</v>
      </c>
      <c r="ED119" s="2">
        <f t="shared" si="143"/>
        <v>-8.5087162059910177</v>
      </c>
      <c r="EE119" s="57">
        <f>ED119*'DEPRECATED - DT-Prelim Calcs'!$C$21/DY$2/'DEPRECATED - DT-Prelim Calcs'!$C$19/'DEPRECATED - DT-Prelim Calcs'!$C$18*3.39*'DEPRECATED - DT-Prelim Calcs'!$C$20</f>
        <v>-226.0944028234556</v>
      </c>
      <c r="EF119" s="46">
        <f t="shared" si="144"/>
        <v>1</v>
      </c>
      <c r="EG119" s="57">
        <f>EE118*'DEPRECATED - DT-Prelim Calcs'!$C$11+EG118</f>
        <v>78.234767566675529</v>
      </c>
      <c r="EH119" s="57">
        <f>EH118+0.5*EE119*'DEPRECATED - DT-Prelim Calcs'!$C$11^2+EG119*'DEPRECATED - DT-Prelim Calcs'!$C$11</f>
        <v>-207348.57316224094</v>
      </c>
      <c r="EI119" s="57">
        <f>MIN('Drive Train'!$F$35-EC118*'DEPRECATED - DT-Prelim Calcs'!$C$21*'Drive Train'!$F$39,EI118+EC$2)</f>
        <v>6.0759999999999996</v>
      </c>
      <c r="EJ119" s="57">
        <f>'Drive Train'!$F$35-EC119*'DEPRECATED - DT-Prelim Calcs'!$C$21*'Drive Train'!$F$39</f>
        <v>34.306475540810034</v>
      </c>
      <c r="EK119" s="1">
        <f>IF(EH119&gt;='Drive Train'!$F$29,1,0)</f>
        <v>0</v>
      </c>
      <c r="EL119" s="57">
        <f t="shared" si="145"/>
        <v>-357.94894674526205</v>
      </c>
      <c r="EM119" s="63">
        <f>EM118+'DEPRECATED - DT-Prelim Calcs'!$C$11</f>
        <v>460</v>
      </c>
      <c r="EN119" s="2">
        <f>EX119/'Drive Train'!$F$35</f>
        <v>0.48999999999999994</v>
      </c>
      <c r="EO119" s="46">
        <f>EV119*12*60/(PI() * 'Drive Train'!$F$15)/EN$2*EN119</f>
        <v>-59951.533394540791</v>
      </c>
      <c r="EP119" s="2">
        <f>('DEPRECATED - DT-Prelim Calcs'!$C$6*EN119-EO119)/('DEPRECATED - DT-Prelim Calcs'!$C$6*EN119)*'DEPRECATED - DT-Prelim Calcs'!$C$7*EN119</f>
        <v>28.288441366011877</v>
      </c>
      <c r="EQ119" s="57">
        <f>EP119/'DEPRECATED - DT-Prelim Calcs'!$C$7*('DEPRECATED - DT-Prelim Calcs'!$C$8-'DEPRECATED - DT-Prelim Calcs'!$C$9)+'DEPRECATED - DT-Prelim Calcs'!$C$9</f>
        <v>1508.6780196096779</v>
      </c>
      <c r="ER119" s="57">
        <f t="shared" si="112"/>
        <v>93</v>
      </c>
      <c r="ES119" s="2">
        <f t="shared" si="146"/>
        <v>0.86507304327942547</v>
      </c>
      <c r="ET119" s="57">
        <f>ES119*'DEPRECATED - DT-Prelim Calcs'!$C$21/EN$2/'DEPRECATED - DT-Prelim Calcs'!$C$19/'DEPRECATED - DT-Prelim Calcs'!$C$18*3.39*'DEPRECATED - DT-Prelim Calcs'!$C$20</f>
        <v>25.773080821789936</v>
      </c>
      <c r="EU119" s="46">
        <f t="shared" si="147"/>
        <v>0</v>
      </c>
      <c r="EV119" s="57">
        <f>ET118*'DEPRECATED - DT-Prelim Calcs'!$C$11+EV118</f>
        <v>-259.71221302224558</v>
      </c>
      <c r="EW119" s="57">
        <f>EW118+0.5*ET119*'DEPRECATED - DT-Prelim Calcs'!$C$11^2+EV119*'DEPRECATED - DT-Prelim Calcs'!$C$11</f>
        <v>-230447.32129231904</v>
      </c>
      <c r="EX119" s="57">
        <f>MIN('Drive Train'!$F$35-ER118*'DEPRECATED - DT-Prelim Calcs'!$C$21*'Drive Train'!$F$39,EX118+ER$2)</f>
        <v>6.0759999999999996</v>
      </c>
      <c r="EY119" s="57">
        <f>'Drive Train'!$F$35-ER119*'DEPRECATED - DT-Prelim Calcs'!$C$21*'Drive Train'!$F$39</f>
        <v>6.0759999999999996</v>
      </c>
      <c r="EZ119" s="1">
        <f>IF(EW119&gt;='Drive Train'!$F$29,1,0)</f>
        <v>0</v>
      </c>
      <c r="FA119" s="57">
        <f t="shared" si="148"/>
        <v>103.33333333333333</v>
      </c>
      <c r="FB119" s="63">
        <f>FB118+'DEPRECATED - DT-Prelim Calcs'!$C$11</f>
        <v>460</v>
      </c>
      <c r="FC119" s="2">
        <f>FM119/'Drive Train'!$F$35</f>
        <v>0.48999999999999994</v>
      </c>
      <c r="FD119" s="46">
        <f>FK119*12*60/(PI() * 'Drive Train'!$F$15)/FC$2*FC119</f>
        <v>-164012.29824613236</v>
      </c>
      <c r="FE119" s="2">
        <f>('DEPRECATED - DT-Prelim Calcs'!$C$6*FC119-FD119)/('DEPRECATED - DT-Prelim Calcs'!$C$6*FC119)*'DEPRECATED - DT-Prelim Calcs'!$C$7*FC119</f>
        <v>75.340306899283107</v>
      </c>
      <c r="FF119" s="57">
        <f>FE119/'DEPRECATED - DT-Prelim Calcs'!$C$7*('DEPRECATED - DT-Prelim Calcs'!$C$8-'DEPRECATED - DT-Prelim Calcs'!$C$9)+'DEPRECATED - DT-Prelim Calcs'!$C$9</f>
        <v>4013.5553423975198</v>
      </c>
      <c r="FG119" s="57">
        <f t="shared" si="113"/>
        <v>93</v>
      </c>
      <c r="FH119" s="2">
        <f t="shared" si="149"/>
        <v>0.78067567320338405</v>
      </c>
      <c r="FI119" s="57">
        <f>FH119*'DEPRECATED - DT-Prelim Calcs'!$C$21/FC$2/'DEPRECATED - DT-Prelim Calcs'!$C$19/'DEPRECATED - DT-Prelim Calcs'!$C$18*3.39*'DEPRECATED - DT-Prelim Calcs'!$C$20</f>
        <v>25.773080821789936</v>
      </c>
      <c r="FJ119" s="46">
        <f t="shared" si="150"/>
        <v>0</v>
      </c>
      <c r="FK119" s="57">
        <f>FI118*'DEPRECATED - DT-Prelim Calcs'!$C$11+FK118</f>
        <v>-641.18943662074116</v>
      </c>
      <c r="FL119" s="57">
        <f>FL118+0.5*FI119*'DEPRECATED - DT-Prelim Calcs'!$C$11^2+FK119*'DEPRECATED - DT-Prelim Calcs'!$C$11</f>
        <v>-308256.33861859102</v>
      </c>
      <c r="FM119" s="57">
        <f>MIN('Drive Train'!$F$35-FG118*'DEPRECATED - DT-Prelim Calcs'!$C$21*'Drive Train'!$F$39,FM118+FG$2)</f>
        <v>6.0759999999999996</v>
      </c>
      <c r="FN119" s="57">
        <f>'Drive Train'!$F$35-FG119*'DEPRECATED - DT-Prelim Calcs'!$C$21*'Drive Train'!$F$39</f>
        <v>6.0759999999999996</v>
      </c>
      <c r="FO119" s="1">
        <f>IF(FL119&gt;='Drive Train'!$F$29,1,0)</f>
        <v>0</v>
      </c>
      <c r="FP119" s="57">
        <f t="shared" si="151"/>
        <v>103.33333333333333</v>
      </c>
      <c r="FQ119" s="63">
        <f>FQ118+'DEPRECATED - DT-Prelim Calcs'!$C$11</f>
        <v>460</v>
      </c>
      <c r="FR119" s="2">
        <f>GB119/'Drive Train'!$F$35</f>
        <v>0.48999999999999994</v>
      </c>
      <c r="FS119" s="46">
        <f>FZ119*12*60/(PI() * 'Drive Train'!$F$15)/FR$2*FR119</f>
        <v>24133.775877831533</v>
      </c>
      <c r="FT119" s="2">
        <f>('DEPRECATED - DT-Prelim Calcs'!$C$6*FR119-FS119)/('DEPRECATED - DT-Prelim Calcs'!$C$6*FR119)*'DEPRECATED - DT-Prelim Calcs'!$C$7*FR119</f>
        <v>-9.7313701436348961</v>
      </c>
      <c r="FU119" s="57">
        <f>FT119/'DEPRECATED - DT-Prelim Calcs'!$C$7*('DEPRECATED - DT-Prelim Calcs'!$C$8-'DEPRECATED - DT-Prelim Calcs'!$C$9)+'DEPRECATED - DT-Prelim Calcs'!$C$9</f>
        <v>-515.36422797857142</v>
      </c>
      <c r="FV119" s="57">
        <f t="shared" si="114"/>
        <v>-515.36422797857142</v>
      </c>
      <c r="FW119" s="2">
        <f t="shared" si="152"/>
        <v>-13.337271275777086</v>
      </c>
      <c r="FX119" s="57">
        <f>FW119*'DEPRECATED - DT-Prelim Calcs'!$C$21/FR$2/'DEPRECATED - DT-Prelim Calcs'!$C$19/'DEPRECATED - DT-Prelim Calcs'!$C$18*3.39*'DEPRECATED - DT-Prelim Calcs'!$C$20</f>
        <v>-483.27166328164816</v>
      </c>
      <c r="FY119" s="46">
        <f t="shared" si="153"/>
        <v>1</v>
      </c>
      <c r="FZ119" s="57">
        <f>FX118*'DEPRECATED - DT-Prelim Calcs'!$C$11+FZ118</f>
        <v>85.962010205417343</v>
      </c>
      <c r="GA119" s="57">
        <f>GA118+0.5*FX119*'DEPRECATED - DT-Prelim Calcs'!$C$11^2+FZ119*'DEPRECATED - DT-Prelim Calcs'!$C$11</f>
        <v>-322087.46918060642</v>
      </c>
      <c r="GB119" s="57">
        <f>MIN('Drive Train'!$F$35-FV118*'DEPRECATED - DT-Prelim Calcs'!$C$21*'Drive Train'!$F$39,GB118+FV$2)</f>
        <v>6.0759999999999996</v>
      </c>
      <c r="GC119" s="57">
        <f>'Drive Train'!$F$35-FV119*'DEPRECATED - DT-Prelim Calcs'!$C$21*'Drive Train'!$F$39</f>
        <v>47.444767502542859</v>
      </c>
      <c r="GD119" s="1">
        <f>IF(GA119&gt;='Drive Train'!$F$29,1,0)</f>
        <v>0</v>
      </c>
      <c r="GE119" s="57">
        <f t="shared" si="154"/>
        <v>-572.62691997619049</v>
      </c>
      <c r="GF119" s="63">
        <f>GF118+'DEPRECATED - DT-Prelim Calcs'!$C$11</f>
        <v>460</v>
      </c>
      <c r="GG119" s="2">
        <f>GQ119/'Drive Train'!$F$35</f>
        <v>3.9685795108050175</v>
      </c>
      <c r="GH119" s="46">
        <f>GO119*12*60/(PI() * 'Drive Train'!$F$15)/GG$2*GG119</f>
        <v>-1988414.1677115746</v>
      </c>
      <c r="GI119" s="2">
        <f>('DEPRECATED - DT-Prelim Calcs'!$C$6*GG119-GH119)/('DEPRECATED - DT-Prelim Calcs'!$C$6*GG119)*'DEPRECATED - DT-Prelim Calcs'!$C$7*GG119</f>
        <v>908.64085151501672</v>
      </c>
      <c r="GJ119" s="57">
        <f>GI119/'DEPRECATED - DT-Prelim Calcs'!$C$7*('DEPRECATED - DT-Prelim Calcs'!$C$8-'DEPRECATED - DT-Prelim Calcs'!$C$9)+'DEPRECATED - DT-Prelim Calcs'!$C$9</f>
        <v>48375.571887708153</v>
      </c>
      <c r="GK119" s="57">
        <f t="shared" si="155"/>
        <v>29.999999999999982</v>
      </c>
      <c r="GL119" s="2">
        <f t="shared" si="156"/>
        <v>0.99579519204165001</v>
      </c>
      <c r="GM119" s="57">
        <f>GL119*'DEPRECATED - DT-Prelim Calcs'!$C$21/GG$2/'DEPRECATED - DT-Prelim Calcs'!$C$19/'DEPRECATED - DT-Prelim Calcs'!$C$18*3.39*'DEPRECATED - DT-Prelim Calcs'!$C$20</f>
        <v>25.773080821789936</v>
      </c>
      <c r="GN119" s="46">
        <f t="shared" si="157"/>
        <v>0</v>
      </c>
      <c r="GO119" s="57">
        <f>GM118*'DEPRECATED - DT-Prelim Calcs'!$C$11+GO118</f>
        <v>-1224.2698838598296</v>
      </c>
      <c r="GP119" s="57">
        <f>GP118+0.5*GM119*'DEPRECATED - DT-Prelim Calcs'!$C$11^2+GO119*'DEPRECATED - DT-Prelim Calcs'!$C$11</f>
        <v>-158603.66585902768</v>
      </c>
      <c r="GQ119" s="57">
        <f>MIN('Drive Train'!$F$35-GK118*'DEPRECATED - DT-Prelim Calcs'!$C$21*'Drive Train'!$F$39,GQ118+GK$2)</f>
        <v>49.210385933982216</v>
      </c>
      <c r="GR119" s="57">
        <f>'Drive Train'!$F$35-GK119*'DEPRECATED - DT-Prelim Calcs'!$C$21*'Drive Train'!$F$39</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-369385.36073829525</v>
      </c>
      <c r="GX119" s="2">
        <f>('DEPRECATED - DT-Prelim Calcs'!$C$6*GV119-GW119)/('DEPRECATED - DT-Prelim Calcs'!$C$6*GV119)*'DEPRECATED - DT-Prelim Calcs'!$C$7*GV119</f>
        <v>168.98985999772864</v>
      </c>
      <c r="GY119" s="57">
        <f>GX119/'DEPRECATED - DT-Prelim Calcs'!$C$7*('DEPRECATED - DT-Prelim Calcs'!$C$8-'DEPRECATED - DT-Prelim Calcs'!$C$9)+'DEPRECATED - DT-Prelim Calcs'!$C$9</f>
        <v>8999.1311359786669</v>
      </c>
      <c r="GZ119" s="57">
        <f t="shared" si="115"/>
        <v>33.333333333333314</v>
      </c>
      <c r="HA119" s="2">
        <f t="shared" si="159"/>
        <v>0.99579519204165001</v>
      </c>
      <c r="HB119" s="57">
        <f>HA119*'DEPRECATED - DT-Prelim Calcs'!$C$21/GV$2/'DEPRECATED - DT-Prelim Calcs'!$C$19/'DEPRECATED - DT-Prelim Calcs'!$C$18*3.39*'DEPRECATED - DT-Prelim Calcs'!$C$20</f>
        <v>25.773080821789936</v>
      </c>
      <c r="HC119" s="46">
        <f t="shared" si="160"/>
        <v>0</v>
      </c>
      <c r="HD119" s="57">
        <f>HB118*'DEPRECATED - DT-Prelim Calcs'!$C$11+HD118</f>
        <v>-1104.4713106740023</v>
      </c>
      <c r="HE119" s="57">
        <f>HE118+0.5*HB119*'DEPRECATED - DT-Prelim Calcs'!$C$11^2+HD119*'DEPRECATED - DT-Prelim Calcs'!$C$11</f>
        <v>-190896.36383736404</v>
      </c>
      <c r="HF119" s="57">
        <f>MIN('Drive Train'!$F$35-GZ118*'DEPRECATED - DT-Prelim Calcs'!$C$21*'Drive Train'!$F$39,HF118+GZ$2)</f>
        <v>10.133333333333335</v>
      </c>
      <c r="HG119" s="57">
        <f>'Drive Train'!$F$35-GZ119*'DEPRECATED - DT-Prelim Calcs'!$C$21*'Drive Train'!$F$39</f>
        <v>10.133333333333335</v>
      </c>
      <c r="HH119" s="1">
        <f>IF(HE119&gt;='Drive Train'!$F$29,1,0)</f>
        <v>0</v>
      </c>
      <c r="HI119" s="57">
        <f t="shared" si="161"/>
        <v>37.037037037037017</v>
      </c>
      <c r="HJ119" s="63">
        <f>HJ118+'DEPRECATED - DT-Prelim Calcs'!$C$11</f>
        <v>460</v>
      </c>
      <c r="HK119" s="2">
        <f>HU119/'Drive Train'!$F$35</f>
        <v>0.79892473118279583</v>
      </c>
      <c r="HL119" s="46">
        <f>HS119*12*60/(PI() * 'Drive Train'!$F$15)/HK$2*HK119</f>
        <v>-181407.3055418625</v>
      </c>
      <c r="HM119" s="2">
        <f>('DEPRECATED - DT-Prelim Calcs'!$C$6*HK119-HL119)/('DEPRECATED - DT-Prelim Calcs'!$C$6*HK119)*'DEPRECATED - DT-Prelim Calcs'!$C$7*HK119</f>
        <v>83.950100226144656</v>
      </c>
      <c r="HN119" s="57">
        <f>HM119/'DEPRECATED - DT-Prelim Calcs'!$C$7*('DEPRECATED - DT-Prelim Calcs'!$C$8-'DEPRECATED - DT-Prelim Calcs'!$C$9)+'DEPRECATED - DT-Prelim Calcs'!$C$9</f>
        <v>4471.910729881477</v>
      </c>
      <c r="HO119" s="57">
        <f t="shared" si="116"/>
        <v>36.66666666666665</v>
      </c>
      <c r="HP119" s="2">
        <f t="shared" si="162"/>
        <v>0.99579519204165001</v>
      </c>
      <c r="HQ119" s="57">
        <f>HP119*'DEPRECATED - DT-Prelim Calcs'!$C$21/HK$2/'DEPRECATED - DT-Prelim Calcs'!$C$19/'DEPRECATED - DT-Prelim Calcs'!$C$18*3.39*'DEPRECATED - DT-Prelim Calcs'!$C$20</f>
        <v>25.773080821789936</v>
      </c>
      <c r="HR119" s="46">
        <f t="shared" si="163"/>
        <v>0</v>
      </c>
      <c r="HS119" s="57">
        <f>HQ118*'DEPRECATED - DT-Prelim Calcs'!$C$11+HS118</f>
        <v>-554.82281414235092</v>
      </c>
      <c r="HT119" s="57">
        <f>HT118+0.5*HQ119*'DEPRECATED - DT-Prelim Calcs'!$C$11^2+HS119*'DEPRECATED - DT-Prelim Calcs'!$C$11</f>
        <v>-205886.35543756478</v>
      </c>
      <c r="HU119" s="57">
        <f>MIN('Drive Train'!$F$35-HO118*'DEPRECATED - DT-Prelim Calcs'!$C$21*'Drive Train'!$F$39,HU118+HO$2)</f>
        <v>9.9066666666666681</v>
      </c>
      <c r="HV119" s="57">
        <f>'Drive Train'!$F$35-HO119*'DEPRECATED - DT-Prelim Calcs'!$C$21*'Drive Train'!$F$39</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-315628.24082492269</v>
      </c>
      <c r="IB119" s="2">
        <f>('DEPRECATED - DT-Prelim Calcs'!$C$6*HZ119-IA119)/('DEPRECATED - DT-Prelim Calcs'!$C$6*HZ119)*'DEPRECATED - DT-Prelim Calcs'!$C$7*HZ119</f>
        <v>144.59506222859031</v>
      </c>
      <c r="IC119" s="57">
        <f>IB119/'DEPRECATED - DT-Prelim Calcs'!$C$7*('DEPRECATED - DT-Prelim Calcs'!$C$8-'DEPRECATED - DT-Prelim Calcs'!$C$9)+'DEPRECATED - DT-Prelim Calcs'!$C$9</f>
        <v>7700.4371302606378</v>
      </c>
      <c r="ID119" s="57">
        <f t="shared" si="117"/>
        <v>39.999999999999986</v>
      </c>
      <c r="IE119" s="2">
        <f t="shared" si="165"/>
        <v>0.99579519204165001</v>
      </c>
      <c r="IF119" s="57">
        <f>IE119*'DEPRECATED - DT-Prelim Calcs'!$C$21/HZ$2/'DEPRECATED - DT-Prelim Calcs'!$C$19/'DEPRECATED - DT-Prelim Calcs'!$C$18*3.39*'DEPRECATED - DT-Prelim Calcs'!$C$20</f>
        <v>25.773080821789936</v>
      </c>
      <c r="IG119" s="46">
        <f t="shared" si="166"/>
        <v>0</v>
      </c>
      <c r="IH119" s="57">
        <f>IF118*'DEPRECATED - DT-Prelim Calcs'!$C$11+IH118</f>
        <v>-987.93321254870159</v>
      </c>
      <c r="II119" s="57">
        <f>II118+0.5*IF119*'DEPRECATED - DT-Prelim Calcs'!$C$11^2+IH119*'DEPRECATED - DT-Prelim Calcs'!$C$11</f>
        <v>-237280.95831104988</v>
      </c>
      <c r="IJ119" s="57">
        <f>MIN('Drive Train'!$F$35-ID118*'DEPRECATED - DT-Prelim Calcs'!$C$21*'Drive Train'!$F$39,IJ118+ID$2)</f>
        <v>9.6800000000000015</v>
      </c>
      <c r="IK119" s="57">
        <f>'Drive Train'!$F$35-ID119*'DEPRECATED - DT-Prelim Calcs'!$C$21*'Drive Train'!$F$39</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-130865.98876778752</v>
      </c>
      <c r="IQ119" s="2">
        <f>('DEPRECATED - DT-Prelim Calcs'!$C$6*IO119-IP119)/('DEPRECATED - DT-Prelim Calcs'!$C$6*IO119)*'DEPRECATED - DT-Prelim Calcs'!$C$7*IO119</f>
        <v>61.009352281716836</v>
      </c>
      <c r="IR119" s="57">
        <f>IQ119/'DEPRECATED - DT-Prelim Calcs'!$C$7*('DEPRECATED - DT-Prelim Calcs'!$C$8-'DEPRECATED - DT-Prelim Calcs'!$C$9)+'DEPRECATED - DT-Prelim Calcs'!$C$9</f>
        <v>3250.6252687735559</v>
      </c>
      <c r="IS119" s="57">
        <f t="shared" si="118"/>
        <v>43.333333333333321</v>
      </c>
      <c r="IT119" s="2">
        <f t="shared" si="168"/>
        <v>0.99579519204165001</v>
      </c>
      <c r="IU119" s="57">
        <f>IT119*'DEPRECATED - DT-Prelim Calcs'!$C$21/IO$2/'DEPRECATED - DT-Prelim Calcs'!$C$19/'DEPRECATED - DT-Prelim Calcs'!$C$18*3.39*'DEPRECATED - DT-Prelim Calcs'!$C$20</f>
        <v>25.773080821789936</v>
      </c>
      <c r="IV119" s="46">
        <f t="shared" si="169"/>
        <v>0</v>
      </c>
      <c r="IW119" s="57">
        <f>IU118*'DEPRECATED - DT-Prelim Calcs'!$C$11+IW118</f>
        <v>-419.43909485251106</v>
      </c>
      <c r="IX119" s="57">
        <f>IX118+0.5*IU119*'DEPRECATED - DT-Prelim Calcs'!$C$11^2+IW119*'DEPRECATED - DT-Prelim Calcs'!$C$11</f>
        <v>-201445.28893998839</v>
      </c>
      <c r="IY119" s="57">
        <f>MIN('Drive Train'!$F$35-IS118*'DEPRECATED - DT-Prelim Calcs'!$C$21*'Drive Train'!$F$39,IY118+IS$2)</f>
        <v>9.4533333333333349</v>
      </c>
      <c r="IZ119" s="57">
        <f>'Drive Train'!$F$35-IS119*'DEPRECATED - DT-Prelim Calcs'!$C$21*'Drive Train'!$F$39</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-256320.79258513116</v>
      </c>
      <c r="JF119" s="2">
        <f>('DEPRECATED - DT-Prelim Calcs'!$C$6*JD119-JE119)/('DEPRECATED - DT-Prelim Calcs'!$C$6*JD119)*'DEPRECATED - DT-Prelim Calcs'!$C$7*JD119</f>
        <v>117.69064133249701</v>
      </c>
      <c r="JG119" s="57">
        <f>JF119/'DEPRECATED - DT-Prelim Calcs'!$C$7*('DEPRECATED - DT-Prelim Calcs'!$C$8-'DEPRECATED - DT-Prelim Calcs'!$C$9)+'DEPRECATED - DT-Prelim Calcs'!$C$9</f>
        <v>6268.1395364976624</v>
      </c>
      <c r="JH119" s="57">
        <f t="shared" si="119"/>
        <v>46.666666666666657</v>
      </c>
      <c r="JI119" s="2">
        <f t="shared" si="171"/>
        <v>0.99579519204165001</v>
      </c>
      <c r="JJ119" s="57">
        <f>JI119*'DEPRECATED - DT-Prelim Calcs'!$C$21/JD$2/'DEPRECATED - DT-Prelim Calcs'!$C$19/'DEPRECATED - DT-Prelim Calcs'!$C$18*3.39*'DEPRECATED - DT-Prelim Calcs'!$C$20</f>
        <v>25.773080821789936</v>
      </c>
      <c r="JK119" s="46">
        <f t="shared" si="172"/>
        <v>0</v>
      </c>
      <c r="JL119" s="57">
        <f>JJ118*'DEPRECATED - DT-Prelim Calcs'!$C$11+JL118</f>
        <v>-841.71699234905668</v>
      </c>
      <c r="JM119" s="57">
        <f>JM118+0.5*JJ119*'DEPRECATED - DT-Prelim Calcs'!$C$11^2+JL119*'DEPRECATED - DT-Prelim Calcs'!$C$11</f>
        <v>-235235.63739390168</v>
      </c>
      <c r="JN119" s="57">
        <f>MIN('Drive Train'!$F$35-JH118*'DEPRECATED - DT-Prelim Calcs'!$C$21*'Drive Train'!$F$39,JN118+JH$2)</f>
        <v>9.2266666666666666</v>
      </c>
      <c r="JO119" s="57">
        <f>'Drive Train'!$F$35-JH119*'DEPRECATED - DT-Prelim Calcs'!$C$21*'Drive Train'!$F$39</f>
        <v>9.2266666666666666</v>
      </c>
      <c r="JP119" s="1">
        <f>IF(JM119&gt;='Drive Train'!$F$29,1,0)</f>
        <v>0</v>
      </c>
      <c r="JQ119" s="57">
        <f>MIN(JG119,'DEPRECATED - DT-Prelim Calcs'!$C$10)*'DEPRECATED - DT-Prelim Calcs'!$C$11*1000/60/60</f>
        <v>103.33333333333333</v>
      </c>
      <c r="JR119" s="63">
        <f>JR118+'DEPRECATED - DT-Prelim Calcs'!$C$11</f>
        <v>460</v>
      </c>
      <c r="JS119" s="2">
        <f>KC119/'Drive Train'!$F$35</f>
        <v>0.72580645161290325</v>
      </c>
      <c r="JT119" s="46">
        <f>KA119*12*60/(PI() * 'Drive Train'!$F$15)/JS$2*JS119</f>
        <v>-71746.632289033369</v>
      </c>
      <c r="JU119" s="2">
        <f>('DEPRECATED - DT-Prelim Calcs'!$C$6*JS119-JT119)/('DEPRECATED - DT-Prelim Calcs'!$C$6*JS119)*'DEPRECATED - DT-Prelim Calcs'!$C$7*JS119</f>
        <v>34.189978504591679</v>
      </c>
      <c r="JV119" s="57">
        <f>JU119/'DEPRECATED - DT-Prelim Calcs'!$C$7*('DEPRECATED - DT-Prelim Calcs'!$C$8-'DEPRECATED - DT-Prelim Calcs'!$C$9)+'DEPRECATED - DT-Prelim Calcs'!$C$9</f>
        <v>1822.8552871946524</v>
      </c>
      <c r="JW119" s="57">
        <f t="shared" si="120"/>
        <v>49.999999999999993</v>
      </c>
      <c r="JX119" s="2">
        <f t="shared" si="173"/>
        <v>0.99579519204165001</v>
      </c>
      <c r="JY119" s="57">
        <f>JX119*'DEPRECATED - DT-Prelim Calcs'!$C$21/JS$2/'DEPRECATED - DT-Prelim Calcs'!$C$19/'DEPRECATED - DT-Prelim Calcs'!$C$18*3.39*'DEPRECATED - DT-Prelim Calcs'!$C$20</f>
        <v>25.773080821789936</v>
      </c>
      <c r="JZ119" s="46">
        <f t="shared" si="174"/>
        <v>0</v>
      </c>
      <c r="KA119" s="57">
        <f>JY118*'DEPRECATED - DT-Prelim Calcs'!$C$11+KA118</f>
        <v>-241.53835241200341</v>
      </c>
      <c r="KB119" s="57">
        <f>KB118+0.5*JY119*'DEPRECATED - DT-Prelim Calcs'!$C$11^2+KA119*'DEPRECATED - DT-Prelim Calcs'!$C$11</f>
        <v>-207453.81467866222</v>
      </c>
      <c r="KC119" s="57">
        <f>MIN('Drive Train'!$F$35-JW118*'DEPRECATED - DT-Prelim Calcs'!$C$21*'Drive Train'!$F$39,KC118+JW$2)</f>
        <v>9</v>
      </c>
      <c r="KD119" s="57">
        <f>'Drive Train'!$F$35-JW119*'DEPRECATED - DT-Prelim Calcs'!$C$21*'Drive Train'!$F$39</f>
        <v>9</v>
      </c>
      <c r="KE119" s="1">
        <f>IF(KB119&gt;='Drive Train'!$F$29,1,0)</f>
        <v>0</v>
      </c>
      <c r="KF119" s="57">
        <f>MIN(JV119,'DEPRECATED - DT-Prelim Calcs'!$C$10)*'DEPRECATED - DT-Prelim Calcs'!$C$11*1000/60/60</f>
        <v>103.33333333333333</v>
      </c>
      <c r="KG119" s="63">
        <f>KG118+'DEPRECATED - DT-Prelim Calcs'!$C$11</f>
        <v>460</v>
      </c>
      <c r="KH119" s="2">
        <f>KR119/'Drive Train'!$F$35</f>
        <v>0.7075268817204301</v>
      </c>
      <c r="KI119" s="46">
        <f>KP119*12*60/(PI() * 'Drive Train'!$F$15)/KH$2*KH119</f>
        <v>-83720.283249283661</v>
      </c>
      <c r="KJ119" s="2">
        <f>('DEPRECATED - DT-Prelim Calcs'!$C$6*KH119-KI119)/('DEPRECATED - DT-Prelim Calcs'!$C$6*KH119)*'DEPRECATED - DT-Prelim Calcs'!$C$7*KH119</f>
        <v>39.559902004603579</v>
      </c>
      <c r="KK119" s="57">
        <f>KJ119/'DEPRECATED - DT-Prelim Calcs'!$C$7*('DEPRECATED - DT-Prelim Calcs'!$C$8-'DEPRECATED - DT-Prelim Calcs'!$C$9)+'DEPRECATED - DT-Prelim Calcs'!$C$9</f>
        <v>2108.7312975894765</v>
      </c>
      <c r="KL119" s="57">
        <f t="shared" si="121"/>
        <v>53.333333333333329</v>
      </c>
      <c r="KM119" s="2">
        <f t="shared" si="175"/>
        <v>0.99579519204165001</v>
      </c>
      <c r="KN119" s="57">
        <f>KM119*'DEPRECATED - DT-Prelim Calcs'!$C$21/KH$2/'DEPRECATED - DT-Prelim Calcs'!$C$19/'DEPRECATED - DT-Prelim Calcs'!$C$18*3.39*'DEPRECATED - DT-Prelim Calcs'!$C$20</f>
        <v>25.773080821789936</v>
      </c>
      <c r="KO119" s="46">
        <f t="shared" si="176"/>
        <v>0</v>
      </c>
      <c r="KP119" s="57">
        <f>KN118*'DEPRECATED - DT-Prelim Calcs'!$C$11+KP118</f>
        <v>-289.129994013638</v>
      </c>
      <c r="KQ119" s="57">
        <f>KQ118+0.5*KN119*'DEPRECATED - DT-Prelim Calcs'!$C$11^2+KP119*'DEPRECATED - DT-Prelim Calcs'!$C$11</f>
        <v>-246396.27437511578</v>
      </c>
      <c r="KR119" s="57">
        <f>MIN('Drive Train'!$F$35-KL118*'DEPRECATED - DT-Prelim Calcs'!$C$21*'Drive Train'!$F$39,KR118+KL$2)</f>
        <v>8.7733333333333334</v>
      </c>
      <c r="KS119" s="57">
        <f>'Drive Train'!$F$35-KL119*'DEPRECATED - DT-Prelim Calcs'!$C$21*'Drive Train'!$F$39</f>
        <v>8.7733333333333334</v>
      </c>
      <c r="KT119" s="1">
        <f>IF(KQ119&gt;='Drive Train'!$F$29,1,0)</f>
        <v>0</v>
      </c>
      <c r="KU119" s="57">
        <f>MIN(KK119,'DEPRECATED - DT-Prelim Calcs'!$C$10)*'DEPRECATED - DT-Prelim Calcs'!$C$11*1000/60/60</f>
        <v>103.33333333333333</v>
      </c>
      <c r="KV119" s="63">
        <f>KV118+'DEPRECATED - DT-Prelim Calcs'!$C$11</f>
        <v>460</v>
      </c>
      <c r="KW119" s="2">
        <f>LG119/'Drive Train'!$F$35</f>
        <v>0.68924731182795695</v>
      </c>
      <c r="KX119" s="46">
        <f>LE119*12*60/(PI() * 'Drive Train'!$F$15)/KW$2*KW119</f>
        <v>-20775.591690461217</v>
      </c>
      <c r="KY119" s="2">
        <f>('DEPRECATED - DT-Prelim Calcs'!$C$6*KW119-KX119)/('DEPRECATED - DT-Prelim Calcs'!$C$6*KW119)*'DEPRECATED - DT-Prelim Calcs'!$C$7*KW119</f>
        <v>11.054927667661385</v>
      </c>
      <c r="KZ119" s="57">
        <f>KY119/'DEPRECATED - DT-Prelim Calcs'!$C$7*('DEPRECATED - DT-Prelim Calcs'!$C$8-'DEPRECATED - DT-Prelim Calcs'!$C$9)+'DEPRECATED - DT-Prelim Calcs'!$C$9</f>
        <v>591.22581732819742</v>
      </c>
      <c r="LA119" s="57">
        <f t="shared" si="122"/>
        <v>56.666666666666664</v>
      </c>
      <c r="LB119" s="2">
        <f t="shared" si="177"/>
        <v>0.99579519204165001</v>
      </c>
      <c r="LC119" s="57">
        <f>LB119*'DEPRECATED - DT-Prelim Calcs'!$C$21/KW$2/'DEPRECATED - DT-Prelim Calcs'!$C$19/'DEPRECATED - DT-Prelim Calcs'!$C$18*3.39*'DEPRECATED - DT-Prelim Calcs'!$C$20</f>
        <v>25.773080821789936</v>
      </c>
      <c r="LD119" s="46">
        <f t="shared" si="178"/>
        <v>0</v>
      </c>
      <c r="LE119" s="57">
        <f>LC118*'DEPRECATED - DT-Prelim Calcs'!$C$11+LE118</f>
        <v>-73.651860798935544</v>
      </c>
      <c r="LF119" s="57">
        <f>LF118+0.5*LC119*'DEPRECATED - DT-Prelim Calcs'!$C$11^2+LE119*'DEPRECATED - DT-Prelim Calcs'!$C$11</f>
        <v>-208792.27156833615</v>
      </c>
      <c r="LG119" s="57">
        <f>MIN('Drive Train'!$F$35-LA118*'DEPRECATED - DT-Prelim Calcs'!$C$21*'Drive Train'!$F$39,LG118+LA$2)</f>
        <v>8.5466666666666669</v>
      </c>
      <c r="LH119" s="57">
        <f>'Drive Train'!$F$35-LA119*'DEPRECATED - DT-Prelim Calcs'!$C$21*'Drive Train'!$F$39</f>
        <v>8.5466666666666669</v>
      </c>
      <c r="LI119" s="1">
        <f>IF(LF119&gt;='Drive Train'!$F$29,1,0)</f>
        <v>0</v>
      </c>
      <c r="LJ119" s="57">
        <f>MIN(KZ119,'DEPRECATED - DT-Prelim Calcs'!$C$10)*'DEPRECATED - DT-Prelim Calcs'!$C$11*1000/60/60</f>
        <v>103.33333333333333</v>
      </c>
      <c r="LK119" s="63">
        <f>LK118+'DEPRECATED - DT-Prelim Calcs'!$C$11</f>
        <v>460</v>
      </c>
      <c r="LL119" s="2">
        <f>LV119/'Drive Train'!$F$35</f>
        <v>0.67096774193548392</v>
      </c>
      <c r="LM119" s="46">
        <f>LT119*12*60/(PI() * 'Drive Train'!$F$15)/LL$2*LL119</f>
        <v>-194972.899663224</v>
      </c>
      <c r="LN119" s="2">
        <f>('DEPRECATED - DT-Prelim Calcs'!$C$6*LL119-LM119)/('DEPRECATED - DT-Prelim Calcs'!$C$6*LL119)*'DEPRECATED - DT-Prelim Calcs'!$C$7*LL119</f>
        <v>89.775510342186436</v>
      </c>
      <c r="LO119" s="57">
        <f>LN119/'DEPRECATED - DT-Prelim Calcs'!$C$7*('DEPRECATED - DT-Prelim Calcs'!$C$8-'DEPRECATED - DT-Prelim Calcs'!$C$9)+'DEPRECATED - DT-Prelim Calcs'!$C$9</f>
        <v>4782.0352601255272</v>
      </c>
      <c r="LP119" s="57">
        <f t="shared" si="123"/>
        <v>60</v>
      </c>
      <c r="LQ119" s="2">
        <f t="shared" si="179"/>
        <v>0.99579519204165001</v>
      </c>
      <c r="LR119" s="57">
        <f>LQ119*'DEPRECATED - DT-Prelim Calcs'!$C$21/LL$2/'DEPRECATED - DT-Prelim Calcs'!$C$19/'DEPRECATED - DT-Prelim Calcs'!$C$18*3.39*'DEPRECATED - DT-Prelim Calcs'!$C$20</f>
        <v>25.773080821789936</v>
      </c>
      <c r="LS119" s="46">
        <f t="shared" si="180"/>
        <v>0</v>
      </c>
      <c r="LT119" s="57">
        <f>LR118*'DEPRECATED - DT-Prelim Calcs'!$C$11+LT118</f>
        <v>-710.03214820056269</v>
      </c>
      <c r="LU119" s="57">
        <f>LU118+0.5*LR119*'DEPRECATED - DT-Prelim Calcs'!$C$11^2+LT119*'DEPRECATED - DT-Prelim Calcs'!$C$11</f>
        <v>-207228.95242089208</v>
      </c>
      <c r="LV119" s="57">
        <f>MIN('Drive Train'!$F$35-LP118*'DEPRECATED - DT-Prelim Calcs'!$C$21*'Drive Train'!$F$39,LV118+LP$2)</f>
        <v>8.32</v>
      </c>
      <c r="LW119" s="57">
        <f>'Drive Train'!$F$35-LP119*'DEPRECATED - DT-Prelim Calcs'!$C$21*'Drive Train'!$F$39</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Train'!$AA$49 + V119*(1-'Drive Train'!$AA$49))</f>
        <v>0</v>
      </c>
      <c r="W120" s="57">
        <f t="shared" ref="W120:W128" si="183">MIN(ABS(V120),U$2) * SIGN(V120)</f>
        <v>0</v>
      </c>
      <c r="X120" s="2">
        <f>MAX(MIN(IF(AND(AI119=1,AG120&lt;0),-1,1)*(W120-$C$9)/($C$8-$C$9)*$C$7-$C$29*AE120/T$2 -  AI119*$C$29/2,X$2),MAX(X$4:X119)*-1)</f>
        <v>-0.2458281045106315</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Train'!$F$39,AG119+W$2)-$C$3,IF(AE119-1&lt;=0,0,IF($C$32=Motors!$C$29,MAX(ABS(AG118)*-1,AG119-W$2),MAX(0,MAX(AG$4:AG119)*-1,AG119-W$2))))</f>
        <v>0</v>
      </c>
      <c r="AH120" s="57">
        <f>'Drive Train'!$F$35-ABS(W120)*'DEPRECATED - DT-Prelim Calcs'!$C$21*'Drive Train'!$F$39</f>
        <v>12.4</v>
      </c>
      <c r="AI120" s="1">
        <f>IF(AJ120&gt;='Drive Train'!$F$29,1,0)</f>
        <v>1</v>
      </c>
      <c r="AJ120" s="57">
        <f>AJ119+0.5*Y120*'DEPRECATED - DT-Prelim Calcs'!$C$11^2+AE120*'DEPRECATED - DT-Prelim Calcs'!$C$11</f>
        <v>784.33981740885292</v>
      </c>
      <c r="AK120" s="57">
        <f t="shared" si="181"/>
        <v>0</v>
      </c>
      <c r="AL120" s="63">
        <f>AL119+'DEPRECATED - DT-Prelim Calcs'!$C$11</f>
        <v>464</v>
      </c>
      <c r="AM120" s="2">
        <f>AW120/'Drive Train'!$F$35</f>
        <v>0.88882649237538602</v>
      </c>
      <c r="AN120" s="46">
        <f>AU120*12*60/(PI() * 'Drive Train'!$F$15)/AM$2*AM120</f>
        <v>4007.4131716830507</v>
      </c>
      <c r="AO120" s="2">
        <f>('DEPRECATED - DT-Prelim Calcs'!$C$6*AM120-AN120)/('DEPRECATED - DT-Prelim Calcs'!$C$6*AM120)*'DEPRECATED - DT-Prelim Calcs'!$C$7*AM120</f>
        <v>0.3300895307229631</v>
      </c>
      <c r="AP120" s="57">
        <f>AO120/'DEPRECATED - DT-Prelim Calcs'!$C$7*('DEPRECATED - DT-Prelim Calcs'!$C$8-'DEPRECATED - DT-Prelim Calcs'!$C$9)+'DEPRECATED - DT-Prelim Calcs'!$C$9</f>
        <v>20.272816096164384</v>
      </c>
      <c r="AQ120" s="57">
        <f t="shared" si="105"/>
        <v>20.272816096164384</v>
      </c>
      <c r="AR120" s="2">
        <f t="shared" si="125"/>
        <v>-8.5154105988749507E-13</v>
      </c>
      <c r="AS120" s="57">
        <f>AR120*'DEPRECATED - DT-Prelim Calcs'!$C$21/AM$2/'DEPRECATED - DT-Prelim Calcs'!$C$19/'DEPRECATED - DT-Prelim Calcs'!$C$18*3.39*'DEPRECATED - DT-Prelim Calcs'!$C$20</f>
        <v>-6.171062368834812E-12</v>
      </c>
      <c r="AT120" s="46">
        <f t="shared" si="126"/>
        <v>0</v>
      </c>
      <c r="AU120" s="57">
        <f>AS119*'DEPRECATED - DT-Prelim Calcs'!$C$11+AU119</f>
        <v>39.345448708856985</v>
      </c>
      <c r="AV120" s="57">
        <f>AV119+0.5*AS120*'DEPRECATED - DT-Prelim Calcs'!$C$11^2+AU120*'DEPRECATED - DT-Prelim Calcs'!$C$11</f>
        <v>18213.489025118881</v>
      </c>
      <c r="AW120" s="57">
        <f>MIN('Drive Train'!$F$35-AQ119*'DEPRECATED - DT-Prelim Calcs'!$C$21*'Drive Train'!$F$39,AW119+AQ$2)</f>
        <v>11.021448505454787</v>
      </c>
      <c r="AX120" s="57">
        <f>'Drive Train'!$F$35-AQ120*'DEPRECATED - DT-Prelim Calcs'!$C$21*'Drive Train'!$F$39</f>
        <v>11.021448505460823</v>
      </c>
      <c r="AY120" s="1">
        <f>IF(AV120&gt;='Drive Train'!$F$29,1,0)</f>
        <v>1</v>
      </c>
      <c r="AZ120" s="57">
        <f t="shared" si="127"/>
        <v>22.525351217960427</v>
      </c>
      <c r="BA120" s="63">
        <f>BA119+'DEPRECATED - DT-Prelim Calcs'!$C$11</f>
        <v>464</v>
      </c>
      <c r="BB120" s="2">
        <f>BL120/'Drive Train'!$F$35</f>
        <v>0.48999999999999994</v>
      </c>
      <c r="BC120" s="46">
        <f>BJ120*12*60/(PI() * 'Drive Train'!$F$15)/BB$2*BB120</f>
        <v>5110.3495910527454</v>
      </c>
      <c r="BD120" s="2">
        <f>('DEPRECATED - DT-Prelim Calcs'!$C$6*BB120-BC120)/('DEPRECATED - DT-Prelim Calcs'!$C$6*BB120)*'DEPRECATED - DT-Prelim Calcs'!$C$7*BB120</f>
        <v>-1.1297833985810726</v>
      </c>
      <c r="BE120" s="57">
        <f>BD120/'DEPRECATED - DT-Prelim Calcs'!$C$7*('DEPRECATED - DT-Prelim Calcs'!$C$8-'DEPRECATED - DT-Prelim Calcs'!$C$9)+'DEPRECATED - DT-Prelim Calcs'!$C$9</f>
        <v>-57.445730306203991</v>
      </c>
      <c r="BF120" s="57">
        <f t="shared" si="106"/>
        <v>-57.445730306203991</v>
      </c>
      <c r="BG120" s="2">
        <f t="shared" si="128"/>
        <v>-1.8933363324154451</v>
      </c>
      <c r="BH120" s="57">
        <f>BG120*'DEPRECATED - DT-Prelim Calcs'!$C$21/BB$2/'DEPRECATED - DT-Prelim Calcs'!$C$19/'DEPRECATED - DT-Prelim Calcs'!$C$18*3.39*'DEPRECATED - DT-Prelim Calcs'!$C$20</f>
        <v>-19.819055495402441</v>
      </c>
      <c r="BI120" s="46">
        <f t="shared" si="129"/>
        <v>1</v>
      </c>
      <c r="BJ120" s="57">
        <f>BH119*'DEPRECATED - DT-Prelim Calcs'!$C$11+BJ119</f>
        <v>63.008778385113473</v>
      </c>
      <c r="BK120" s="57">
        <f>BK119+0.5*BH120*'DEPRECATED - DT-Prelim Calcs'!$C$11^2+BJ120*'DEPRECATED - DT-Prelim Calcs'!$C$11</f>
        <v>10875.61573395149</v>
      </c>
      <c r="BL120" s="57">
        <f>MIN('Drive Train'!$F$35-BF119*'DEPRECATED - DT-Prelim Calcs'!$C$21*'Drive Train'!$F$39,BL119+BF$2)</f>
        <v>6.0759999999999996</v>
      </c>
      <c r="BM120" s="57">
        <f>'Drive Train'!$F$35-BF120*'DEPRECATED - DT-Prelim Calcs'!$C$21*'Drive Train'!$F$39</f>
        <v>16.306309660821871</v>
      </c>
      <c r="BN120" s="1">
        <f>IF(BK120&gt;='Drive Train'!$F$29,1,0)</f>
        <v>1</v>
      </c>
      <c r="BO120" s="57">
        <f t="shared" si="130"/>
        <v>-63.828589229115551</v>
      </c>
      <c r="BP120" s="63">
        <f>BP119+'DEPRECATED - DT-Prelim Calcs'!$C$11</f>
        <v>464</v>
      </c>
      <c r="BQ120" s="2">
        <f>CA120/'Drive Train'!$F$35</f>
        <v>0.48999999999999994</v>
      </c>
      <c r="BR120" s="46">
        <f>BY120*12*60/(PI() * 'Drive Train'!$F$15)/BQ$2*BQ120</f>
        <v>-5087.7141054790636</v>
      </c>
      <c r="BS120" s="2">
        <f>('DEPRECATED - DT-Prelim Calcs'!$C$6*BQ120-BR120)/('DEPRECATED - DT-Prelim Calcs'!$C$6*BQ120)*'DEPRECATED - DT-Prelim Calcs'!$C$7*BQ120</f>
        <v>3.4813485917832163</v>
      </c>
      <c r="BT120" s="57">
        <f>BS120/'DEPRECATED - DT-Prelim Calcs'!$C$7*('DEPRECATED - DT-Prelim Calcs'!$C$8-'DEPRECATED - DT-Prelim Calcs'!$C$9)+'DEPRECATED - DT-Prelim Calcs'!$C$9</f>
        <v>188.03486486547163</v>
      </c>
      <c r="BU120" s="57">
        <f t="shared" si="107"/>
        <v>93</v>
      </c>
      <c r="BV120" s="2">
        <f t="shared" si="131"/>
        <v>1.8828060353728675</v>
      </c>
      <c r="BW120" s="57">
        <f>BV120*'DEPRECATED - DT-Prelim Calcs'!$C$21/BQ$2/'DEPRECATED - DT-Prelim Calcs'!$C$19/'DEPRECATED - DT-Prelim Calcs'!$C$18*3.39*'DEPRECATED - DT-Prelim Calcs'!$C$20</f>
        <v>25.773080821789936</v>
      </c>
      <c r="BX120" s="46">
        <f t="shared" si="132"/>
        <v>0</v>
      </c>
      <c r="BY120" s="57">
        <f>BW119*'DEPRECATED - DT-Prelim Calcs'!$C$11+BY119</f>
        <v>-47.969763677485574</v>
      </c>
      <c r="BZ120" s="57">
        <f>BZ119+0.5*BW120*'DEPRECATED - DT-Prelim Calcs'!$C$11^2+BY120*'DEPRECATED - DT-Prelim Calcs'!$C$11</f>
        <v>-8556.2588606442168</v>
      </c>
      <c r="CA120" s="57">
        <f>MIN('Drive Train'!$F$35-BU119*'DEPRECATED - DT-Prelim Calcs'!$C$21*'Drive Train'!$F$39,CA119+BU$2)</f>
        <v>6.0759999999999996</v>
      </c>
      <c r="CB120" s="57">
        <f>'Drive Train'!$F$35-BU120*'DEPRECATED - DT-Prelim Calcs'!$C$21*'Drive Train'!$F$39</f>
        <v>6.0759999999999996</v>
      </c>
      <c r="CC120" s="1">
        <f>IF(BZ120&gt;='Drive Train'!$F$29,1,0)</f>
        <v>0</v>
      </c>
      <c r="CD120" s="57">
        <f t="shared" si="133"/>
        <v>103.33333333333333</v>
      </c>
      <c r="CE120" s="63">
        <f>CE119+'DEPRECATED - DT-Prelim Calcs'!$C$11</f>
        <v>464</v>
      </c>
      <c r="CF120" s="2">
        <f>CP120/'Drive Train'!$F$35</f>
        <v>0.48999999999999994</v>
      </c>
      <c r="CG120" s="46">
        <f>CN120*12*60/(PI() * 'Drive Train'!$F$15)/CF$2*CF120</f>
        <v>220.52021936058978</v>
      </c>
      <c r="CH120" s="2">
        <f>('DEPRECATED - DT-Prelim Calcs'!$C$6*CF120-CG120)/('DEPRECATED - DT-Prelim Calcs'!$C$6*CF120)*'DEPRECATED - DT-Prelim Calcs'!$C$7*CF120</f>
        <v>1.0811901071934293</v>
      </c>
      <c r="CI120" s="57">
        <f>CH120/'DEPRECATED - DT-Prelim Calcs'!$C$7*('DEPRECATED - DT-Prelim Calcs'!$C$8-'DEPRECATED - DT-Prelim Calcs'!$C$9)+'DEPRECATED - DT-Prelim Calcs'!$C$9</f>
        <v>60.258792843534025</v>
      </c>
      <c r="CJ120" s="57">
        <f t="shared" si="108"/>
        <v>60.258792843534025</v>
      </c>
      <c r="CK120" s="2">
        <f t="shared" si="134"/>
        <v>1.0482415079904752</v>
      </c>
      <c r="CL120" s="57">
        <f>CK120*'DEPRECATED - DT-Prelim Calcs'!$C$21/CF$2/'DEPRECATED - DT-Prelim Calcs'!$C$19/'DEPRECATED - DT-Prelim Calcs'!$C$18*3.39*'DEPRECATED - DT-Prelim Calcs'!$C$20</f>
        <v>17.725254520651951</v>
      </c>
      <c r="CM120" s="46">
        <f t="shared" si="135"/>
        <v>0</v>
      </c>
      <c r="CN120" s="57">
        <f>CL119*'DEPRECATED - DT-Prelim Calcs'!$C$11+CN119</f>
        <v>1.6831503914267216</v>
      </c>
      <c r="CO120" s="57">
        <f>CO119+0.5*CL120*'DEPRECATED - DT-Prelim Calcs'!$C$11^2+CN120*'DEPRECATED - DT-Prelim Calcs'!$C$11</f>
        <v>-31832.911837521297</v>
      </c>
      <c r="CP120" s="57">
        <f>MIN('Drive Train'!$F$35-CJ119*'DEPRECATED - DT-Prelim Calcs'!$C$21*'Drive Train'!$F$39,CP119+CJ$2)</f>
        <v>6.0759999999999996</v>
      </c>
      <c r="CQ120" s="57">
        <f>'Drive Train'!$F$35-CJ120*'DEPRECATED - DT-Prelim Calcs'!$C$21*'Drive Train'!$F$39</f>
        <v>8.3024020866396864</v>
      </c>
      <c r="CR120" s="1">
        <f>IF(CO120&gt;='Drive Train'!$F$29,1,0)</f>
        <v>0</v>
      </c>
      <c r="CS120" s="57">
        <f t="shared" si="136"/>
        <v>66.954214270593354</v>
      </c>
      <c r="CT120" s="63">
        <f>CT119+'DEPRECATED - DT-Prelim Calcs'!$C$11</f>
        <v>464</v>
      </c>
      <c r="CU120" s="2">
        <f>DE120/'Drive Train'!$F$35</f>
        <v>2.6860251492751579</v>
      </c>
      <c r="CV120" s="46">
        <f>DC120*12*60/(PI() * 'Drive Train'!$F$15)/CU$2*CU120</f>
        <v>-456565.16368339508</v>
      </c>
      <c r="CW120" s="2">
        <f>('DEPRECATED - DT-Prelim Calcs'!$C$6*CU120-CV120)/('DEPRECATED - DT-Prelim Calcs'!$C$6*CU120)*'DEPRECATED - DT-Prelim Calcs'!$C$7*CU120</f>
        <v>212.91272857916815</v>
      </c>
      <c r="CX120" s="57">
        <f>CW120/'DEPRECATED - DT-Prelim Calcs'!$C$7*('DEPRECATED - DT-Prelim Calcs'!$C$8-'DEPRECATED - DT-Prelim Calcs'!$C$9)+'DEPRECATED - DT-Prelim Calcs'!$C$9</f>
        <v>11337.431567098456</v>
      </c>
      <c r="CY120" s="57">
        <f t="shared" si="109"/>
        <v>93</v>
      </c>
      <c r="CZ120" s="2">
        <f t="shared" si="137"/>
        <v>1.2803081040535502</v>
      </c>
      <c r="DA120" s="57">
        <f>CZ120*'DEPRECATED - DT-Prelim Calcs'!$C$21/CU$2/'DEPRECATED - DT-Prelim Calcs'!$C$19/'DEPRECATED - DT-Prelim Calcs'!$C$18*3.39*'DEPRECATED - DT-Prelim Calcs'!$C$20</f>
        <v>25.773080821789936</v>
      </c>
      <c r="DB120" s="46">
        <f t="shared" si="138"/>
        <v>0</v>
      </c>
      <c r="DC120" s="57">
        <f>DA119*'DEPRECATED - DT-Prelim Calcs'!$C$11+DC119</f>
        <v>-534.00161368550198</v>
      </c>
      <c r="DD120" s="57">
        <f>DD119+0.5*DA120*'DEPRECATED - DT-Prelim Calcs'!$C$11^2+DC120*'DEPRECATED - DT-Prelim Calcs'!$C$11</f>
        <v>-63898.357305353114</v>
      </c>
      <c r="DE120" s="57">
        <f>MIN('Drive Train'!$F$35-CY119*'DEPRECATED - DT-Prelim Calcs'!$C$21*'Drive Train'!$F$39,DE119+CY$2)</f>
        <v>33.306711851011961</v>
      </c>
      <c r="DF120" s="57">
        <f>'Drive Train'!$F$35-CY120*'DEPRECATED - DT-Prelim Calcs'!$C$21*'Drive Train'!$F$39</f>
        <v>6.0759999999999996</v>
      </c>
      <c r="DG120" s="1">
        <f>IF(DD120&gt;='Drive Train'!$F$29,1,0)</f>
        <v>0</v>
      </c>
      <c r="DH120" s="57">
        <f t="shared" si="139"/>
        <v>103.33333333333333</v>
      </c>
      <c r="DI120" s="63">
        <f>DI119+'DEPRECATED - DT-Prelim Calcs'!$C$11</f>
        <v>464</v>
      </c>
      <c r="DJ120" s="2">
        <f>DT120/'Drive Train'!$F$35</f>
        <v>0.48999999999999994</v>
      </c>
      <c r="DK120" s="46">
        <f>DR120*12*60/(PI() * 'Drive Train'!$F$15)/DJ$2*DJ120</f>
        <v>-10621.32721146218</v>
      </c>
      <c r="DL120" s="2">
        <f>('DEPRECATED - DT-Prelim Calcs'!$C$6*DJ120-DK120)/('DEPRECATED - DT-Prelim Calcs'!$C$6*DJ120)*'DEPRECATED - DT-Prelim Calcs'!$C$7*DJ120</f>
        <v>5.9834138048074772</v>
      </c>
      <c r="DM120" s="57">
        <f>DL120/'DEPRECATED - DT-Prelim Calcs'!$C$7*('DEPRECATED - DT-Prelim Calcs'!$C$8-'DEPRECATED - DT-Prelim Calcs'!$C$9)+'DEPRECATED - DT-Prelim Calcs'!$C$9</f>
        <v>321.23609591568436</v>
      </c>
      <c r="DN120" s="57">
        <f t="shared" si="110"/>
        <v>93</v>
      </c>
      <c r="DO120" s="2">
        <f t="shared" si="140"/>
        <v>1.1037138828047846</v>
      </c>
      <c r="DP120" s="57">
        <f>DO120*'DEPRECATED - DT-Prelim Calcs'!$C$21/DJ$2/'DEPRECATED - DT-Prelim Calcs'!$C$19/'DEPRECATED - DT-Prelim Calcs'!$C$18*3.39*'DEPRECATED - DT-Prelim Calcs'!$C$20</f>
        <v>25.773080821789936</v>
      </c>
      <c r="DQ120" s="46">
        <f t="shared" si="141"/>
        <v>0</v>
      </c>
      <c r="DR120" s="57">
        <f>DP119*'DEPRECATED - DT-Prelim Calcs'!$C$11+DR119</f>
        <v>-58.704932334452778</v>
      </c>
      <c r="DS120" s="57">
        <f>DS119+0.5*DP120*'DEPRECATED - DT-Prelim Calcs'!$C$11^2+DR120*'DEPRECATED - DT-Prelim Calcs'!$C$11</f>
        <v>-128389.15233587359</v>
      </c>
      <c r="DT120" s="57">
        <f>MIN('Drive Train'!$F$35-DN119*'DEPRECATED - DT-Prelim Calcs'!$C$21*'Drive Train'!$F$39,DT119+DN$2)</f>
        <v>6.0759999999999996</v>
      </c>
      <c r="DU120" s="57">
        <f>'Drive Train'!$F$35-DN120*'DEPRECATED - DT-Prelim Calcs'!$C$21*'Drive Train'!$F$39</f>
        <v>6.0759999999999996</v>
      </c>
      <c r="DV120" s="1">
        <f>IF(DS120&gt;='Drive Train'!$F$29,1,0)</f>
        <v>0</v>
      </c>
      <c r="DW120" s="57">
        <f t="shared" si="142"/>
        <v>103.33333333333333</v>
      </c>
      <c r="DX120" s="63">
        <f>DX119+'DEPRECATED - DT-Prelim Calcs'!$C$11</f>
        <v>464</v>
      </c>
      <c r="DY120" s="2">
        <f>EI120/'Drive Train'!$F$35</f>
        <v>2.7666512532911316</v>
      </c>
      <c r="DZ120" s="46">
        <f>EG120*12*60/(PI() * 'Drive Train'!$F$15)/DY$2*DY120</f>
        <v>-960359.02472148556</v>
      </c>
      <c r="EA120" s="2">
        <f>('DEPRECATED - DT-Prelim Calcs'!$C$6*DY120-DZ120)/('DEPRECATED - DT-Prelim Calcs'!$C$6*DY120)*'DEPRECATED - DT-Prelim Calcs'!$C$7*DY120</f>
        <v>440.90125983539974</v>
      </c>
      <c r="EB120" s="57">
        <f>EA120/'DEPRECATED - DT-Prelim Calcs'!$C$7*('DEPRECATED - DT-Prelim Calcs'!$C$8-'DEPRECATED - DT-Prelim Calcs'!$C$9)+'DEPRECATED - DT-Prelim Calcs'!$C$9</f>
        <v>23474.746322357591</v>
      </c>
      <c r="EC120" s="57">
        <f t="shared" si="111"/>
        <v>93</v>
      </c>
      <c r="ED120" s="2">
        <f t="shared" si="143"/>
        <v>0.96993038185874991</v>
      </c>
      <c r="EE120" s="57">
        <f>ED120*'DEPRECATED - DT-Prelim Calcs'!$C$21/DY$2/'DEPRECATED - DT-Prelim Calcs'!$C$19/'DEPRECATED - DT-Prelim Calcs'!$C$18*3.39*'DEPRECATED - DT-Prelim Calcs'!$C$20</f>
        <v>25.773080821789936</v>
      </c>
      <c r="EF120" s="46">
        <f t="shared" si="144"/>
        <v>0</v>
      </c>
      <c r="EG120" s="57">
        <f>EE119*'DEPRECATED - DT-Prelim Calcs'!$C$11+EG119</f>
        <v>-826.1428437271469</v>
      </c>
      <c r="EH120" s="57">
        <f>EH119+0.5*EE120*'DEPRECATED - DT-Prelim Calcs'!$C$11^2+EG120*'DEPRECATED - DT-Prelim Calcs'!$C$11</f>
        <v>-210446.95989057521</v>
      </c>
      <c r="EI120" s="57">
        <f>MIN('Drive Train'!$F$35-EC119*'DEPRECATED - DT-Prelim Calcs'!$C$21*'Drive Train'!$F$39,EI119+EC$2)</f>
        <v>34.306475540810034</v>
      </c>
      <c r="EJ120" s="57">
        <f>'Drive Train'!$F$35-EC120*'DEPRECATED - DT-Prelim Calcs'!$C$21*'Drive Train'!$F$39</f>
        <v>6.0759999999999996</v>
      </c>
      <c r="EK120" s="1">
        <f>IF(EH120&gt;='Drive Train'!$F$29,1,0)</f>
        <v>0</v>
      </c>
      <c r="EL120" s="57">
        <f t="shared" si="145"/>
        <v>103.33333333333333</v>
      </c>
      <c r="EM120" s="63">
        <f>EM119+'DEPRECATED - DT-Prelim Calcs'!$C$11</f>
        <v>464</v>
      </c>
      <c r="EN120" s="2">
        <f>EX120/'Drive Train'!$F$35</f>
        <v>0.48999999999999994</v>
      </c>
      <c r="EO120" s="46">
        <f>EV120*12*60/(PI() * 'Drive Train'!$F$15)/EN$2*EN120</f>
        <v>-36153.873706732578</v>
      </c>
      <c r="EP120" s="2">
        <f>('DEPRECATED - DT-Prelim Calcs'!$C$6*EN120-EO120)/('DEPRECATED - DT-Prelim Calcs'!$C$6*EN120)*'DEPRECATED - DT-Prelim Calcs'!$C$7*EN120</f>
        <v>17.528148711674579</v>
      </c>
      <c r="EQ120" s="57">
        <f>EP120/'DEPRECATED - DT-Prelim Calcs'!$C$7*('DEPRECATED - DT-Prelim Calcs'!$C$8-'DEPRECATED - DT-Prelim Calcs'!$C$9)+'DEPRECATED - DT-Prelim Calcs'!$C$9</f>
        <v>935.83754344724014</v>
      </c>
      <c r="ER120" s="57">
        <f t="shared" si="112"/>
        <v>93</v>
      </c>
      <c r="ES120" s="2">
        <f t="shared" si="146"/>
        <v>0.86507304327942547</v>
      </c>
      <c r="ET120" s="57">
        <f>ES120*'DEPRECATED - DT-Prelim Calcs'!$C$21/EN$2/'DEPRECATED - DT-Prelim Calcs'!$C$19/'DEPRECATED - DT-Prelim Calcs'!$C$18*3.39*'DEPRECATED - DT-Prelim Calcs'!$C$20</f>
        <v>25.773080821789936</v>
      </c>
      <c r="EU120" s="46">
        <f t="shared" si="147"/>
        <v>0</v>
      </c>
      <c r="EV120" s="57">
        <f>ET119*'DEPRECATED - DT-Prelim Calcs'!$C$11+EV119</f>
        <v>-156.61988973508585</v>
      </c>
      <c r="EW120" s="57">
        <f>EW119+0.5*ET120*'DEPRECATED - DT-Prelim Calcs'!$C$11^2+EV120*'DEPRECATED - DT-Prelim Calcs'!$C$11</f>
        <v>-230867.61620468507</v>
      </c>
      <c r="EX120" s="57">
        <f>MIN('Drive Train'!$F$35-ER119*'DEPRECATED - DT-Prelim Calcs'!$C$21*'Drive Train'!$F$39,EX119+ER$2)</f>
        <v>6.0759999999999996</v>
      </c>
      <c r="EY120" s="57">
        <f>'Drive Train'!$F$35-ER120*'DEPRECATED - DT-Prelim Calcs'!$C$21*'Drive Train'!$F$39</f>
        <v>6.0759999999999996</v>
      </c>
      <c r="EZ120" s="1">
        <f>IF(EW120&gt;='Drive Train'!$F$29,1,0)</f>
        <v>0</v>
      </c>
      <c r="FA120" s="57">
        <f t="shared" si="148"/>
        <v>103.33333333333333</v>
      </c>
      <c r="FB120" s="63">
        <f>FB119+'DEPRECATED - DT-Prelim Calcs'!$C$11</f>
        <v>464</v>
      </c>
      <c r="FC120" s="2">
        <f>FM120/'Drive Train'!$F$35</f>
        <v>0.48999999999999994</v>
      </c>
      <c r="FD120" s="46">
        <f>FK120*12*60/(PI() * 'Drive Train'!$F$15)/FC$2*FC120</f>
        <v>-137641.91859207459</v>
      </c>
      <c r="FE120" s="2">
        <f>('DEPRECATED - DT-Prelim Calcs'!$C$6*FC120-FD120)/('DEPRECATED - DT-Prelim Calcs'!$C$6*FC120)*'DEPRECATED - DT-Prelim Calcs'!$C$7*FC120</f>
        <v>63.416739363395834</v>
      </c>
      <c r="FF120" s="57">
        <f>FE120/'DEPRECATED - DT-Prelim Calcs'!$C$7*('DEPRECATED - DT-Prelim Calcs'!$C$8-'DEPRECATED - DT-Prelim Calcs'!$C$9)+'DEPRECATED - DT-Prelim Calcs'!$C$9</f>
        <v>3378.786166109413</v>
      </c>
      <c r="FG120" s="57">
        <f t="shared" si="113"/>
        <v>93</v>
      </c>
      <c r="FH120" s="2">
        <f t="shared" si="149"/>
        <v>0.78067567320338405</v>
      </c>
      <c r="FI120" s="57">
        <f>FH120*'DEPRECATED - DT-Prelim Calcs'!$C$21/FC$2/'DEPRECATED - DT-Prelim Calcs'!$C$19/'DEPRECATED - DT-Prelim Calcs'!$C$18*3.39*'DEPRECATED - DT-Prelim Calcs'!$C$20</f>
        <v>25.773080821789936</v>
      </c>
      <c r="FJ120" s="46">
        <f t="shared" si="150"/>
        <v>0</v>
      </c>
      <c r="FK120" s="57">
        <f>FI119*'DEPRECATED - DT-Prelim Calcs'!$C$11+FK119</f>
        <v>-538.09711333358143</v>
      </c>
      <c r="FL120" s="57">
        <f>FL119+0.5*FI120*'DEPRECATED - DT-Prelim Calcs'!$C$11^2+FK120*'DEPRECATED - DT-Prelim Calcs'!$C$11</f>
        <v>-310202.54242535104</v>
      </c>
      <c r="FM120" s="57">
        <f>MIN('Drive Train'!$F$35-FG119*'DEPRECATED - DT-Prelim Calcs'!$C$21*'Drive Train'!$F$39,FM119+FG$2)</f>
        <v>6.0759999999999996</v>
      </c>
      <c r="FN120" s="57">
        <f>'Drive Train'!$F$35-FG120*'DEPRECATED - DT-Prelim Calcs'!$C$21*'Drive Train'!$F$39</f>
        <v>6.0759999999999996</v>
      </c>
      <c r="FO120" s="1">
        <f>IF(FL120&gt;='Drive Train'!$F$29,1,0)</f>
        <v>0</v>
      </c>
      <c r="FP120" s="57">
        <f t="shared" si="151"/>
        <v>103.33333333333333</v>
      </c>
      <c r="FQ120" s="63">
        <f>FQ119+'DEPRECATED - DT-Prelim Calcs'!$C$11</f>
        <v>464</v>
      </c>
      <c r="FR120" s="2">
        <f>GB120/'Drive Train'!$F$35</f>
        <v>3.8261909276244239</v>
      </c>
      <c r="FS120" s="46">
        <f>FZ120*12*60/(PI() * 'Drive Train'!$F$15)/FR$2*FR120</f>
        <v>-4049351.4578184988</v>
      </c>
      <c r="FT120" s="2">
        <f>('DEPRECATED - DT-Prelim Calcs'!$C$6*FR120-FS120)/('DEPRECATED - DT-Prelim Calcs'!$C$6*FR120)*'DEPRECATED - DT-Prelim Calcs'!$C$7*FR120</f>
        <v>1840.1661507814629</v>
      </c>
      <c r="FU120" s="57">
        <f>FT120/'DEPRECATED - DT-Prelim Calcs'!$C$7*('DEPRECATED - DT-Prelim Calcs'!$C$8-'DEPRECATED - DT-Prelim Calcs'!$C$9)+'DEPRECATED - DT-Prelim Calcs'!$C$9</f>
        <v>97966.732010482025</v>
      </c>
      <c r="FV120" s="57">
        <f t="shared" si="114"/>
        <v>93</v>
      </c>
      <c r="FW120" s="2">
        <f t="shared" si="152"/>
        <v>0.7112822800297498</v>
      </c>
      <c r="FX120" s="57">
        <f>FW120*'DEPRECATED - DT-Prelim Calcs'!$C$21/FR$2/'DEPRECATED - DT-Prelim Calcs'!$C$19/'DEPRECATED - DT-Prelim Calcs'!$C$18*3.39*'DEPRECATED - DT-Prelim Calcs'!$C$20</f>
        <v>25.773080821789936</v>
      </c>
      <c r="FY120" s="46">
        <f t="shared" si="153"/>
        <v>0</v>
      </c>
      <c r="FZ120" s="57">
        <f>FX119*'DEPRECATED - DT-Prelim Calcs'!$C$11+FZ119</f>
        <v>-1847.1246429211753</v>
      </c>
      <c r="GA120" s="57">
        <f>GA119+0.5*FX120*'DEPRECATED - DT-Prelim Calcs'!$C$11^2+FZ120*'DEPRECATED - DT-Prelim Calcs'!$C$11</f>
        <v>-329269.78310571681</v>
      </c>
      <c r="GB120" s="57">
        <f>MIN('Drive Train'!$F$35-FV119*'DEPRECATED - DT-Prelim Calcs'!$C$21*'Drive Train'!$F$39,GB119+FV$2)</f>
        <v>47.444767502542859</v>
      </c>
      <c r="GC120" s="57">
        <f>'Drive Train'!$F$35-FV120*'DEPRECATED - DT-Prelim Calcs'!$C$21*'Drive Train'!$F$39</f>
        <v>6.0759999999999996</v>
      </c>
      <c r="GD120" s="1">
        <f>IF(GA120&gt;='Drive Train'!$F$29,1,0)</f>
        <v>0</v>
      </c>
      <c r="GE120" s="57">
        <f t="shared" si="154"/>
        <v>103.33333333333333</v>
      </c>
      <c r="GF120" s="63">
        <f>GF119+'DEPRECATED - DT-Prelim Calcs'!$C$11</f>
        <v>464</v>
      </c>
      <c r="GG120" s="2">
        <f>GQ120/'Drive Train'!$F$35</f>
        <v>0.83548387096774201</v>
      </c>
      <c r="GH120" s="46">
        <f>GO120*12*60/(PI() * 'Drive Train'!$F$15)/GG$2*GG120</f>
        <v>-383360.23633979453</v>
      </c>
      <c r="GI120" s="2">
        <f>('DEPRECATED - DT-Prelim Calcs'!$C$6*GG120-GH120)/('DEPRECATED - DT-Prelim Calcs'!$C$6*GG120)*'DEPRECATED - DT-Prelim Calcs'!$C$7*GG120</f>
        <v>175.35275995246656</v>
      </c>
      <c r="GJ120" s="57">
        <f>GI120/'DEPRECATED - DT-Prelim Calcs'!$C$7*('DEPRECATED - DT-Prelim Calcs'!$C$8-'DEPRECATED - DT-Prelim Calcs'!$C$9)+'DEPRECATED - DT-Prelim Calcs'!$C$9</f>
        <v>9337.8697518263325</v>
      </c>
      <c r="GK120" s="57">
        <f t="shared" si="155"/>
        <v>29.999999999999982</v>
      </c>
      <c r="GL120" s="2">
        <f t="shared" si="156"/>
        <v>0.99579519204165001</v>
      </c>
      <c r="GM120" s="57">
        <f>GL120*'DEPRECATED - DT-Prelim Calcs'!$C$21/GG$2/'DEPRECATED - DT-Prelim Calcs'!$C$19/'DEPRECATED - DT-Prelim Calcs'!$C$18*3.39*'DEPRECATED - DT-Prelim Calcs'!$C$20</f>
        <v>25.773080821789936</v>
      </c>
      <c r="GN120" s="46">
        <f t="shared" si="157"/>
        <v>0</v>
      </c>
      <c r="GO120" s="57">
        <f>GM119*'DEPRECATED - DT-Prelim Calcs'!$C$11+GO119</f>
        <v>-1121.1775605726698</v>
      </c>
      <c r="GP120" s="57">
        <f>GP119+0.5*GM120*'DEPRECATED - DT-Prelim Calcs'!$C$11^2+GO120*'DEPRECATED - DT-Prelim Calcs'!$C$11</f>
        <v>-162882.19145474405</v>
      </c>
      <c r="GQ120" s="57">
        <f>MIN('Drive Train'!$F$35-GK119*'DEPRECATED - DT-Prelim Calcs'!$C$21*'Drive Train'!$F$39,GQ119+GK$2)</f>
        <v>10.360000000000001</v>
      </c>
      <c r="GR120" s="57">
        <f>'Drive Train'!$F$35-GK120*'DEPRECATED - DT-Prelim Calcs'!$C$21*'Drive Train'!$F$39</f>
        <v>10.360000000000001</v>
      </c>
      <c r="GS120" s="1">
        <f>IF(GP120&gt;='Drive Train'!$F$29,1,0)</f>
        <v>0</v>
      </c>
      <c r="GT120" s="57">
        <f t="shared" si="158"/>
        <v>33.333333333333314</v>
      </c>
      <c r="GU120" s="63">
        <f>GU119+'DEPRECATED - DT-Prelim Calcs'!$C$11</f>
        <v>464</v>
      </c>
      <c r="GV120" s="2">
        <f>HF120/'Drive Train'!$F$35</f>
        <v>0.81720430107526887</v>
      </c>
      <c r="GW120" s="46">
        <f>HD120*12*60/(PI() * 'Drive Train'!$F$15)/GV$2*GV120</f>
        <v>-334906.60637070768</v>
      </c>
      <c r="GX120" s="2">
        <f>('DEPRECATED - DT-Prelim Calcs'!$C$6*GV120-GW120)/('DEPRECATED - DT-Prelim Calcs'!$C$6*GV120)*'DEPRECATED - DT-Prelim Calcs'!$C$7*GV120</f>
        <v>153.40002922364121</v>
      </c>
      <c r="GY120" s="57">
        <f>GX120/'DEPRECATED - DT-Prelim Calcs'!$C$7*('DEPRECATED - DT-Prelim Calcs'!$C$8-'DEPRECATED - DT-Prelim Calcs'!$C$9)+'DEPRECATED - DT-Prelim Calcs'!$C$9</f>
        <v>8169.1828835656297</v>
      </c>
      <c r="GZ120" s="57">
        <f t="shared" si="115"/>
        <v>33.333333333333314</v>
      </c>
      <c r="HA120" s="2">
        <f t="shared" si="159"/>
        <v>0.99579519204165001</v>
      </c>
      <c r="HB120" s="57">
        <f>HA120*'DEPRECATED - DT-Prelim Calcs'!$C$21/GV$2/'DEPRECATED - DT-Prelim Calcs'!$C$19/'DEPRECATED - DT-Prelim Calcs'!$C$18*3.39*'DEPRECATED - DT-Prelim Calcs'!$C$20</f>
        <v>25.773080821789936</v>
      </c>
      <c r="HC120" s="46">
        <f t="shared" si="160"/>
        <v>0</v>
      </c>
      <c r="HD120" s="57">
        <f>HB119*'DEPRECATED - DT-Prelim Calcs'!$C$11+HD119</f>
        <v>-1001.3789873868426</v>
      </c>
      <c r="HE120" s="57">
        <f>HE119+0.5*HB120*'DEPRECATED - DT-Prelim Calcs'!$C$11^2+HD120*'DEPRECATED - DT-Prelim Calcs'!$C$11</f>
        <v>-194695.69514033711</v>
      </c>
      <c r="HF120" s="57">
        <f>MIN('Drive Train'!$F$35-GZ119*'DEPRECATED - DT-Prelim Calcs'!$C$21*'Drive Train'!$F$39,HF119+GZ$2)</f>
        <v>10.133333333333335</v>
      </c>
      <c r="HG120" s="57">
        <f>'Drive Train'!$F$35-GZ120*'DEPRECATED - DT-Prelim Calcs'!$C$21*'Drive Train'!$F$39</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-147699.78646933936</v>
      </c>
      <c r="HM120" s="2">
        <f>('DEPRECATED - DT-Prelim Calcs'!$C$6*HK120-HL120)/('DEPRECATED - DT-Prelim Calcs'!$C$6*HK120)*'DEPRECATED - DT-Prelim Calcs'!$C$7*HK120</f>
        <v>68.708989350951271</v>
      </c>
      <c r="HN120" s="57">
        <f>HM120/'DEPRECATED - DT-Prelim Calcs'!$C$7*('DEPRECATED - DT-Prelim Calcs'!$C$8-'DEPRECATED - DT-Prelim Calcs'!$C$9)+'DEPRECATED - DT-Prelim Calcs'!$C$9</f>
        <v>3660.5271094303102</v>
      </c>
      <c r="HO120" s="57">
        <f t="shared" si="116"/>
        <v>36.66666666666665</v>
      </c>
      <c r="HP120" s="2">
        <f t="shared" si="162"/>
        <v>0.99579519204165001</v>
      </c>
      <c r="HQ120" s="57">
        <f>HP120*'DEPRECATED - DT-Prelim Calcs'!$C$21/HK$2/'DEPRECATED - DT-Prelim Calcs'!$C$19/'DEPRECATED - DT-Prelim Calcs'!$C$18*3.39*'DEPRECATED - DT-Prelim Calcs'!$C$20</f>
        <v>25.773080821789936</v>
      </c>
      <c r="HR120" s="46">
        <f t="shared" si="163"/>
        <v>0</v>
      </c>
      <c r="HS120" s="57">
        <f>HQ119*'DEPRECATED - DT-Prelim Calcs'!$C$11+HS119</f>
        <v>-451.73049085519119</v>
      </c>
      <c r="HT120" s="57">
        <f>HT119+0.5*HQ120*'DEPRECATED - DT-Prelim Calcs'!$C$11^2+HS120*'DEPRECATED - DT-Prelim Calcs'!$C$11</f>
        <v>-207487.09275441122</v>
      </c>
      <c r="HU120" s="57">
        <f>MIN('Drive Train'!$F$35-HO119*'DEPRECATED - DT-Prelim Calcs'!$C$21*'Drive Train'!$F$39,HU119+HO$2)</f>
        <v>9.9066666666666681</v>
      </c>
      <c r="HV120" s="57">
        <f>'Drive Train'!$F$35-HO120*'DEPRECATED - DT-Prelim Calcs'!$C$21*'Drive Train'!$F$39</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-282691.95704746409</v>
      </c>
      <c r="IB120" s="2">
        <f>('DEPRECATED - DT-Prelim Calcs'!$C$6*HZ120-IA120)/('DEPRECATED - DT-Prelim Calcs'!$C$6*HZ120)*'DEPRECATED - DT-Prelim Calcs'!$C$7*HZ120</f>
        <v>129.702671252291</v>
      </c>
      <c r="IC120" s="57">
        <f>IB120/'DEPRECATED - DT-Prelim Calcs'!$C$7*('DEPRECATED - DT-Prelim Calcs'!$C$8-'DEPRECATED - DT-Prelim Calcs'!$C$9)+'DEPRECATED - DT-Prelim Calcs'!$C$9</f>
        <v>6907.6181417713424</v>
      </c>
      <c r="ID120" s="57">
        <f t="shared" si="117"/>
        <v>39.999999999999986</v>
      </c>
      <c r="IE120" s="2">
        <f t="shared" si="165"/>
        <v>0.99579519204165001</v>
      </c>
      <c r="IF120" s="57">
        <f>IE120*'DEPRECATED - DT-Prelim Calcs'!$C$21/HZ$2/'DEPRECATED - DT-Prelim Calcs'!$C$19/'DEPRECATED - DT-Prelim Calcs'!$C$18*3.39*'DEPRECATED - DT-Prelim Calcs'!$C$20</f>
        <v>25.773080821789936</v>
      </c>
      <c r="IG120" s="46">
        <f t="shared" si="166"/>
        <v>0</v>
      </c>
      <c r="IH120" s="57">
        <f>IF119*'DEPRECATED - DT-Prelim Calcs'!$C$11+IH119</f>
        <v>-884.84088926154186</v>
      </c>
      <c r="II120" s="57">
        <f>II119+0.5*IF120*'DEPRECATED - DT-Prelim Calcs'!$C$11^2+IH120*'DEPRECATED - DT-Prelim Calcs'!$C$11</f>
        <v>-240614.13722152173</v>
      </c>
      <c r="IJ120" s="57">
        <f>MIN('Drive Train'!$F$35-ID119*'DEPRECATED - DT-Prelim Calcs'!$C$21*'Drive Train'!$F$39,IJ119+ID$2)</f>
        <v>9.6800000000000015</v>
      </c>
      <c r="IK120" s="57">
        <f>'Drive Train'!$F$35-ID120*'DEPRECATED - DT-Prelim Calcs'!$C$21*'Drive Train'!$F$39</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-98700.940285393299</v>
      </c>
      <c r="IQ120" s="2">
        <f>('DEPRECATED - DT-Prelim Calcs'!$C$6*IO120-IP120)/('DEPRECATED - DT-Prelim Calcs'!$C$6*IO120)*'DEPRECATED - DT-Prelim Calcs'!$C$7*IO120</f>
        <v>46.465681204311565</v>
      </c>
      <c r="IR120" s="57">
        <f>IQ120/'DEPRECATED - DT-Prelim Calcs'!$C$7*('DEPRECATED - DT-Prelim Calcs'!$C$8-'DEPRECATED - DT-Prelim Calcs'!$C$9)+'DEPRECATED - DT-Prelim Calcs'!$C$9</f>
        <v>2476.37091224613</v>
      </c>
      <c r="IS120" s="57">
        <f t="shared" si="118"/>
        <v>43.333333333333321</v>
      </c>
      <c r="IT120" s="2">
        <f t="shared" si="168"/>
        <v>0.99579519204165001</v>
      </c>
      <c r="IU120" s="57">
        <f>IT120*'DEPRECATED - DT-Prelim Calcs'!$C$21/IO$2/'DEPRECATED - DT-Prelim Calcs'!$C$19/'DEPRECATED - DT-Prelim Calcs'!$C$18*3.39*'DEPRECATED - DT-Prelim Calcs'!$C$20</f>
        <v>25.773080821789936</v>
      </c>
      <c r="IV120" s="46">
        <f t="shared" si="169"/>
        <v>0</v>
      </c>
      <c r="IW120" s="57">
        <f>IU119*'DEPRECATED - DT-Prelim Calcs'!$C$11+IW119</f>
        <v>-316.34677156535133</v>
      </c>
      <c r="IX120" s="57">
        <f>IX119+0.5*IU120*'DEPRECATED - DT-Prelim Calcs'!$C$11^2+IW120*'DEPRECATED - DT-Prelim Calcs'!$C$11</f>
        <v>-202504.49137967548</v>
      </c>
      <c r="IY120" s="57">
        <f>MIN('Drive Train'!$F$35-IS119*'DEPRECATED - DT-Prelim Calcs'!$C$21*'Drive Train'!$F$39,IY119+IS$2)</f>
        <v>9.4533333333333349</v>
      </c>
      <c r="IZ120" s="57">
        <f>'Drive Train'!$F$35-IS120*'DEPRECATED - DT-Prelim Calcs'!$C$21*'Drive Train'!$F$39</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-224926.97939780139</v>
      </c>
      <c r="JF120" s="2">
        <f>('DEPRECATED - DT-Prelim Calcs'!$C$6*JD120-JE120)/('DEPRECATED - DT-Prelim Calcs'!$C$6*JD120)*'DEPRECATED - DT-Prelim Calcs'!$C$7*JD120</f>
        <v>103.49569015398581</v>
      </c>
      <c r="JG120" s="57">
        <f>JF120/'DEPRECATED - DT-Prelim Calcs'!$C$7*('DEPRECATED - DT-Prelim Calcs'!$C$8-'DEPRECATED - DT-Prelim Calcs'!$C$9)+'DEPRECATED - DT-Prelim Calcs'!$C$9</f>
        <v>5512.4498119321079</v>
      </c>
      <c r="JH120" s="57">
        <f t="shared" si="119"/>
        <v>46.666666666666657</v>
      </c>
      <c r="JI120" s="2">
        <f t="shared" si="171"/>
        <v>0.99579519204165001</v>
      </c>
      <c r="JJ120" s="57">
        <f>JI120*'DEPRECATED - DT-Prelim Calcs'!$C$21/JD$2/'DEPRECATED - DT-Prelim Calcs'!$C$19/'DEPRECATED - DT-Prelim Calcs'!$C$18*3.39*'DEPRECATED - DT-Prelim Calcs'!$C$20</f>
        <v>25.773080821789936</v>
      </c>
      <c r="JK120" s="46">
        <f t="shared" si="172"/>
        <v>0</v>
      </c>
      <c r="JL120" s="57">
        <f>JJ119*'DEPRECATED - DT-Prelim Calcs'!$C$11+JL119</f>
        <v>-738.62466906189695</v>
      </c>
      <c r="JM120" s="57">
        <f>JM119+0.5*JJ120*'DEPRECATED - DT-Prelim Calcs'!$C$11^2+JL120*'DEPRECATED - DT-Prelim Calcs'!$C$11</f>
        <v>-237983.95142357494</v>
      </c>
      <c r="JN120" s="57">
        <f>MIN('Drive Train'!$F$35-JH119*'DEPRECATED - DT-Prelim Calcs'!$C$21*'Drive Train'!$F$39,JN119+JH$2)</f>
        <v>9.2266666666666666</v>
      </c>
      <c r="JO120" s="57">
        <f>'Drive Train'!$F$35-JH120*'DEPRECATED - DT-Prelim Calcs'!$C$21*'Drive Train'!$F$39</f>
        <v>9.2266666666666666</v>
      </c>
      <c r="JP120" s="1">
        <f>IF(JM120&gt;='Drive Train'!$F$29,1,0)</f>
        <v>0</v>
      </c>
      <c r="JQ120" s="57">
        <f>MIN(JG120,'DEPRECATED - DT-Prelim Calcs'!$C$10)*'DEPRECATED - DT-Prelim Calcs'!$C$11*1000/60/60</f>
        <v>103.33333333333333</v>
      </c>
      <c r="JR120" s="63">
        <f>JR119+'DEPRECATED - DT-Prelim Calcs'!$C$11</f>
        <v>464</v>
      </c>
      <c r="JS120" s="2">
        <f>KC120/'Drive Train'!$F$35</f>
        <v>0.72580645161290325</v>
      </c>
      <c r="JT120" s="46">
        <f>KA120*12*60/(PI() * 'Drive Train'!$F$15)/JS$2*JS120</f>
        <v>-41124.054396768057</v>
      </c>
      <c r="JU120" s="2">
        <f>('DEPRECATED - DT-Prelim Calcs'!$C$6*JS120-JT120)/('DEPRECATED - DT-Prelim Calcs'!$C$6*JS120)*'DEPRECATED - DT-Prelim Calcs'!$C$7*JS120</f>
        <v>20.343747224974532</v>
      </c>
      <c r="JV120" s="57">
        <f>JU120/'DEPRECATED - DT-Prelim Calcs'!$C$7*('DEPRECATED - DT-Prelim Calcs'!$C$8-'DEPRECATED - DT-Prelim Calcs'!$C$9)+'DEPRECATED - DT-Prelim Calcs'!$C$9</f>
        <v>1085.7301945909678</v>
      </c>
      <c r="JW120" s="57">
        <f t="shared" si="120"/>
        <v>49.999999999999993</v>
      </c>
      <c r="JX120" s="2">
        <f t="shared" si="173"/>
        <v>0.99579519204165001</v>
      </c>
      <c r="JY120" s="57">
        <f>JX120*'DEPRECATED - DT-Prelim Calcs'!$C$21/JS$2/'DEPRECATED - DT-Prelim Calcs'!$C$19/'DEPRECATED - DT-Prelim Calcs'!$C$18*3.39*'DEPRECATED - DT-Prelim Calcs'!$C$20</f>
        <v>25.773080821789936</v>
      </c>
      <c r="JZ120" s="46">
        <f t="shared" si="174"/>
        <v>0</v>
      </c>
      <c r="KA120" s="57">
        <f>JY119*'DEPRECATED - DT-Prelim Calcs'!$C$11+KA119</f>
        <v>-138.44602912484368</v>
      </c>
      <c r="KB120" s="57">
        <f>KB119+0.5*JY120*'DEPRECATED - DT-Prelim Calcs'!$C$11^2+KA120*'DEPRECATED - DT-Prelim Calcs'!$C$11</f>
        <v>-207801.4141485873</v>
      </c>
      <c r="KC120" s="57">
        <f>MIN('Drive Train'!$F$35-JW119*'DEPRECATED - DT-Prelim Calcs'!$C$21*'Drive Train'!$F$39,KC119+JW$2)</f>
        <v>9</v>
      </c>
      <c r="KD120" s="57">
        <f>'Drive Train'!$F$35-JW120*'DEPRECATED - DT-Prelim Calcs'!$C$21*'Drive Train'!$F$39</f>
        <v>9</v>
      </c>
      <c r="KE120" s="1">
        <f>IF(KB120&gt;='Drive Train'!$F$29,1,0)</f>
        <v>0</v>
      </c>
      <c r="KF120" s="57">
        <f>MIN(JV120,'DEPRECATED - DT-Prelim Calcs'!$C$10)*'DEPRECATED - DT-Prelim Calcs'!$C$11*1000/60/60</f>
        <v>103.33333333333333</v>
      </c>
      <c r="KG120" s="63">
        <f>KG119+'DEPRECATED - DT-Prelim Calcs'!$C$11</f>
        <v>464</v>
      </c>
      <c r="KH120" s="2">
        <f>KR120/'Drive Train'!$F$35</f>
        <v>0.7075268817204301</v>
      </c>
      <c r="KI120" s="46">
        <f>KP120*12*60/(PI() * 'Drive Train'!$F$15)/KH$2*KH120</f>
        <v>-53868.940652082834</v>
      </c>
      <c r="KJ120" s="2">
        <f>('DEPRECATED - DT-Prelim Calcs'!$C$6*KH120-KI120)/('DEPRECATED - DT-Prelim Calcs'!$C$6*KH120)*'DEPRECATED - DT-Prelim Calcs'!$C$7*KH120</f>
        <v>26.062390623880503</v>
      </c>
      <c r="KK120" s="57">
        <f>KJ120/'DEPRECATED - DT-Prelim Calcs'!$C$7*('DEPRECATED - DT-Prelim Calcs'!$C$8-'DEPRECATED - DT-Prelim Calcs'!$C$9)+'DEPRECATED - DT-Prelim Calcs'!$C$9</f>
        <v>1390.1708369476635</v>
      </c>
      <c r="KL120" s="57">
        <f t="shared" si="121"/>
        <v>53.333333333333329</v>
      </c>
      <c r="KM120" s="2">
        <f t="shared" si="175"/>
        <v>0.99579519204165001</v>
      </c>
      <c r="KN120" s="57">
        <f>KM120*'DEPRECATED - DT-Prelim Calcs'!$C$21/KH$2/'DEPRECATED - DT-Prelim Calcs'!$C$19/'DEPRECATED - DT-Prelim Calcs'!$C$18*3.39*'DEPRECATED - DT-Prelim Calcs'!$C$20</f>
        <v>25.773080821789936</v>
      </c>
      <c r="KO120" s="46">
        <f t="shared" si="176"/>
        <v>0</v>
      </c>
      <c r="KP120" s="57">
        <f>KN119*'DEPRECATED - DT-Prelim Calcs'!$C$11+KP119</f>
        <v>-186.03767072647827</v>
      </c>
      <c r="KQ120" s="57">
        <f>KQ119+0.5*KN120*'DEPRECATED - DT-Prelim Calcs'!$C$11^2+KP120*'DEPRECATED - DT-Prelim Calcs'!$C$11</f>
        <v>-246934.24041144739</v>
      </c>
      <c r="KR120" s="57">
        <f>MIN('Drive Train'!$F$35-KL119*'DEPRECATED - DT-Prelim Calcs'!$C$21*'Drive Train'!$F$39,KR119+KL$2)</f>
        <v>8.7733333333333334</v>
      </c>
      <c r="KS120" s="57">
        <f>'Drive Train'!$F$35-KL120*'DEPRECATED - DT-Prelim Calcs'!$C$21*'Drive Train'!$F$39</f>
        <v>8.7733333333333334</v>
      </c>
      <c r="KT120" s="1">
        <f>IF(KQ120&gt;='Drive Train'!$F$29,1,0)</f>
        <v>0</v>
      </c>
      <c r="KU120" s="57">
        <f>MIN(KK120,'DEPRECATED - DT-Prelim Calcs'!$C$10)*'DEPRECATED - DT-Prelim Calcs'!$C$11*1000/60/60</f>
        <v>103.33333333333333</v>
      </c>
      <c r="KV120" s="63">
        <f>KV119+'DEPRECATED - DT-Prelim Calcs'!$C$11</f>
        <v>464</v>
      </c>
      <c r="KW120" s="2">
        <f>LG120/'Drive Train'!$F$35</f>
        <v>0.68924731182795695</v>
      </c>
      <c r="KX120" s="46">
        <f>LE120*12*60/(PI() * 'Drive Train'!$F$15)/KW$2*KW120</f>
        <v>8304.5156116751587</v>
      </c>
      <c r="KY120" s="2">
        <f>('DEPRECATED - DT-Prelim Calcs'!$C$6*KW120-KX120)/('DEPRECATED - DT-Prelim Calcs'!$C$6*KW120)*'DEPRECATED - DT-Prelim Calcs'!$C$7*KW120</f>
        <v>-2.0938638141676318</v>
      </c>
      <c r="KZ120" s="57">
        <f>KY120/'DEPRECATED - DT-Prelim Calcs'!$C$7*('DEPRECATED - DT-Prelim Calcs'!$C$8-'DEPRECATED - DT-Prelim Calcs'!$C$9)+'DEPRECATED - DT-Prelim Calcs'!$C$9</f>
        <v>-108.77001135174571</v>
      </c>
      <c r="LA120" s="57">
        <f t="shared" si="122"/>
        <v>-108.77001135174571</v>
      </c>
      <c r="LB120" s="2">
        <f t="shared" si="177"/>
        <v>-2.9759760465977791</v>
      </c>
      <c r="LC120" s="57">
        <f>LB120*'DEPRECATED - DT-Prelim Calcs'!$C$21/KW$2/'DEPRECATED - DT-Prelim Calcs'!$C$19/'DEPRECATED - DT-Prelim Calcs'!$C$18*3.39*'DEPRECATED - DT-Prelim Calcs'!$C$20</f>
        <v>-77.023942057221134</v>
      </c>
      <c r="LD120" s="46">
        <f t="shared" si="178"/>
        <v>1</v>
      </c>
      <c r="LE120" s="57">
        <f>LC119*'DEPRECATED - DT-Prelim Calcs'!$C$11+LE119</f>
        <v>29.440462488224199</v>
      </c>
      <c r="LF120" s="57">
        <f>LF119+0.5*LC120*'DEPRECATED - DT-Prelim Calcs'!$C$11^2+LE120*'DEPRECATED - DT-Prelim Calcs'!$C$11</f>
        <v>-209290.70125484103</v>
      </c>
      <c r="LG120" s="57">
        <f>MIN('Drive Train'!$F$35-LA119*'DEPRECATED - DT-Prelim Calcs'!$C$21*'Drive Train'!$F$39,LG119+LA$2)</f>
        <v>8.5466666666666669</v>
      </c>
      <c r="LH120" s="57">
        <f>'Drive Train'!$F$35-LA120*'DEPRECATED - DT-Prelim Calcs'!$C$21*'Drive Train'!$F$39</f>
        <v>19.79636077191871</v>
      </c>
      <c r="LI120" s="1">
        <f>IF(LF120&gt;='Drive Train'!$F$29,1,0)</f>
        <v>0</v>
      </c>
      <c r="LJ120" s="57">
        <f>MIN(KZ120,'DEPRECATED - DT-Prelim Calcs'!$C$10)*'DEPRECATED - DT-Prelim Calcs'!$C$11*1000/60/60</f>
        <v>-120.85556816860634</v>
      </c>
      <c r="LK120" s="63">
        <f>LK119+'DEPRECATED - DT-Prelim Calcs'!$C$11</f>
        <v>464</v>
      </c>
      <c r="LL120" s="2">
        <f>LV120/'Drive Train'!$F$35</f>
        <v>0.67096774193548392</v>
      </c>
      <c r="LM120" s="46">
        <f>LT120*12*60/(PI() * 'Drive Train'!$F$15)/LL$2*LL120</f>
        <v>-166664.02765615212</v>
      </c>
      <c r="LN120" s="2">
        <f>('DEPRECATED - DT-Prelim Calcs'!$C$6*LL120-LM120)/('DEPRECATED - DT-Prelim Calcs'!$C$6*LL120)*'DEPRECATED - DT-Prelim Calcs'!$C$7*LL120</f>
        <v>76.975438759251503</v>
      </c>
      <c r="LO120" s="57">
        <f>LN120/'DEPRECATED - DT-Prelim Calcs'!$C$7*('DEPRECATED - DT-Prelim Calcs'!$C$8-'DEPRECATED - DT-Prelim Calcs'!$C$9)+'DEPRECATED - DT-Prelim Calcs'!$C$9</f>
        <v>4100.6040634074552</v>
      </c>
      <c r="LP120" s="57">
        <f t="shared" si="123"/>
        <v>60</v>
      </c>
      <c r="LQ120" s="2">
        <f t="shared" si="179"/>
        <v>0.99579519204165001</v>
      </c>
      <c r="LR120" s="57">
        <f>LQ120*'DEPRECATED - DT-Prelim Calcs'!$C$21/LL$2/'DEPRECATED - DT-Prelim Calcs'!$C$19/'DEPRECATED - DT-Prelim Calcs'!$C$18*3.39*'DEPRECATED - DT-Prelim Calcs'!$C$20</f>
        <v>25.773080821789936</v>
      </c>
      <c r="LS120" s="46">
        <f t="shared" si="180"/>
        <v>0</v>
      </c>
      <c r="LT120" s="57">
        <f>LR119*'DEPRECATED - DT-Prelim Calcs'!$C$11+LT119</f>
        <v>-606.93982491340296</v>
      </c>
      <c r="LU120" s="57">
        <f>LU119+0.5*LR120*'DEPRECATED - DT-Prelim Calcs'!$C$11^2+LT120*'DEPRECATED - DT-Prelim Calcs'!$C$11</f>
        <v>-209450.52707397137</v>
      </c>
      <c r="LV120" s="57">
        <f>MIN('Drive Train'!$F$35-LP119*'DEPRECATED - DT-Prelim Calcs'!$C$21*'Drive Train'!$F$39,LV119+LP$2)</f>
        <v>8.32</v>
      </c>
      <c r="LW120" s="57">
        <f>'Drive Train'!$F$35-LP120*'DEPRECATED - DT-Prelim Calcs'!$C$21*'Drive Train'!$F$39</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Train'!$AA$49 + V120*(1-'Drive Train'!$AA$49))</f>
        <v>0</v>
      </c>
      <c r="W121" s="57">
        <f t="shared" si="183"/>
        <v>0</v>
      </c>
      <c r="X121" s="2">
        <f>MAX(MIN(IF(AND(AI120=1,AG121&lt;0),-1,1)*(W121-$C$9)/($C$8-$C$9)*$C$7-$C$29*AE121/T$2 -  AI120*$C$29/2,X$2),MAX(X$4:X120)*-1)</f>
        <v>-0.2458281045106315</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Train'!$F$39,AG120+W$2)-$C$3,IF(AE120-1&lt;=0,0,IF($C$32=Motors!$C$29,MAX(ABS(AG119)*-1,AG120-W$2),MAX(0,MAX(AG$4:AG120)*-1,AG120-W$2))))</f>
        <v>0</v>
      </c>
      <c r="AH121" s="57">
        <f>'Drive Train'!$F$35-ABS(W121)*'DEPRECATED - DT-Prelim Calcs'!$C$21*'Drive Train'!$F$39</f>
        <v>12.4</v>
      </c>
      <c r="AI121" s="1">
        <f>IF(AJ121&gt;='Drive Train'!$F$29,1,0)</f>
        <v>1</v>
      </c>
      <c r="AJ121" s="57">
        <f>AJ120+0.5*Y121*'DEPRECATED - DT-Prelim Calcs'!$C$11^2+AE121*'DEPRECATED - DT-Prelim Calcs'!$C$11</f>
        <v>784.33981740885292</v>
      </c>
      <c r="AK121" s="57">
        <f t="shared" si="181"/>
        <v>0</v>
      </c>
      <c r="AL121" s="63">
        <f>AL120+'DEPRECATED - DT-Prelim Calcs'!$C$11</f>
        <v>468</v>
      </c>
      <c r="AM121" s="2">
        <f>AW121/'Drive Train'!$F$35</f>
        <v>0.88882649237587275</v>
      </c>
      <c r="AN121" s="46">
        <f>AU121*12*60/(PI() * 'Drive Train'!$F$15)/AM$2*AM121</f>
        <v>4007.4131716827319</v>
      </c>
      <c r="AO121" s="2">
        <f>('DEPRECATED - DT-Prelim Calcs'!$C$6*AM121-AN121)/('DEPRECATED - DT-Prelim Calcs'!$C$6*AM121)*'DEPRECATED - DT-Prelim Calcs'!$C$7*AM121</f>
        <v>0.33008953072428043</v>
      </c>
      <c r="AP121" s="57">
        <f>AO121/'DEPRECATED - DT-Prelim Calcs'!$C$7*('DEPRECATED - DT-Prelim Calcs'!$C$8-'DEPRECATED - DT-Prelim Calcs'!$C$9)+'DEPRECATED - DT-Prelim Calcs'!$C$9</f>
        <v>20.272816096234511</v>
      </c>
      <c r="AQ121" s="57">
        <f t="shared" si="105"/>
        <v>20.272816096234511</v>
      </c>
      <c r="AR121" s="2">
        <f t="shared" si="125"/>
        <v>6.7285066407407612E-13</v>
      </c>
      <c r="AS121" s="57">
        <f>AR121*'DEPRECATED - DT-Prelim Calcs'!$C$21/AM$2/'DEPRECATED - DT-Prelim Calcs'!$C$19/'DEPRECATED - DT-Prelim Calcs'!$C$18*3.39*'DEPRECATED - DT-Prelim Calcs'!$C$20</f>
        <v>4.8761047570173889E-12</v>
      </c>
      <c r="AT121" s="46">
        <f t="shared" si="126"/>
        <v>0</v>
      </c>
      <c r="AU121" s="57">
        <f>AS120*'DEPRECATED - DT-Prelim Calcs'!$C$11+AU120</f>
        <v>39.345448708832301</v>
      </c>
      <c r="AV121" s="57">
        <f>AV120+0.5*AS121*'DEPRECATED - DT-Prelim Calcs'!$C$11^2+AU121*'DEPRECATED - DT-Prelim Calcs'!$C$11</f>
        <v>18370.870819954249</v>
      </c>
      <c r="AW121" s="57">
        <f>MIN('Drive Train'!$F$35-AQ120*'DEPRECATED - DT-Prelim Calcs'!$C$21*'Drive Train'!$F$39,AW120+AQ$2)</f>
        <v>11.021448505460823</v>
      </c>
      <c r="AX121" s="57">
        <f>'Drive Train'!$F$35-AQ121*'DEPRECATED - DT-Prelim Calcs'!$C$21*'Drive Train'!$F$39</f>
        <v>11.021448505456053</v>
      </c>
      <c r="AY121" s="1">
        <f>IF(AV121&gt;='Drive Train'!$F$29,1,0)</f>
        <v>1</v>
      </c>
      <c r="AZ121" s="57">
        <f t="shared" si="127"/>
        <v>22.525351218038345</v>
      </c>
      <c r="BA121" s="63">
        <f>BA120+'DEPRECATED - DT-Prelim Calcs'!$C$11</f>
        <v>468</v>
      </c>
      <c r="BB121" s="2">
        <f>BL121/'Drive Train'!$F$35</f>
        <v>1.315024972646925</v>
      </c>
      <c r="BC121" s="46">
        <f>BJ121*12*60/(PI() * 'Drive Train'!$F$15)/BB$2*BB121</f>
        <v>-3540.8438977467135</v>
      </c>
      <c r="BD121" s="2">
        <f>('DEPRECATED - DT-Prelim Calcs'!$C$6*BB121-BC121)/('DEPRECATED - DT-Prelim Calcs'!$C$6*BB121)*'DEPRECATED - DT-Prelim Calcs'!$C$7*BB121</f>
        <v>4.7702296575443013</v>
      </c>
      <c r="BE121" s="57">
        <f>BD121/'DEPRECATED - DT-Prelim Calcs'!$C$7*('DEPRECATED - DT-Prelim Calcs'!$C$8-'DEPRECATED - DT-Prelim Calcs'!$C$9)+'DEPRECATED - DT-Prelim Calcs'!$C$9</f>
        <v>256.65040044105137</v>
      </c>
      <c r="BF121" s="57">
        <f t="shared" si="106"/>
        <v>93</v>
      </c>
      <c r="BG121" s="2">
        <f t="shared" si="128"/>
        <v>1.8933363324154457</v>
      </c>
      <c r="BH121" s="57">
        <f>BG121*'DEPRECATED - DT-Prelim Calcs'!$C$21/BB$2/'DEPRECATED - DT-Prelim Calcs'!$C$19/'DEPRECATED - DT-Prelim Calcs'!$C$18*3.39*'DEPRECATED - DT-Prelim Calcs'!$C$20</f>
        <v>19.819055495402448</v>
      </c>
      <c r="BI121" s="46">
        <f t="shared" si="129"/>
        <v>0</v>
      </c>
      <c r="BJ121" s="57">
        <f>BH120*'DEPRECATED - DT-Prelim Calcs'!$C$11+BJ120</f>
        <v>-16.267443596496292</v>
      </c>
      <c r="BK121" s="57">
        <f>BK120+0.5*BH121*'DEPRECATED - DT-Prelim Calcs'!$C$11^2+BJ121*'DEPRECATED - DT-Prelim Calcs'!$C$11</f>
        <v>10969.098403528724</v>
      </c>
      <c r="BL121" s="57">
        <f>MIN('Drive Train'!$F$35-BF120*'DEPRECATED - DT-Prelim Calcs'!$C$21*'Drive Train'!$F$39,BL120+BF$2)</f>
        <v>16.306309660821871</v>
      </c>
      <c r="BM121" s="57">
        <f>'Drive Train'!$F$35-BF121*'DEPRECATED - DT-Prelim Calcs'!$C$21*'Drive Train'!$F$39</f>
        <v>6.0759999999999996</v>
      </c>
      <c r="BN121" s="1">
        <f>IF(BK121&gt;='Drive Train'!$F$29,1,0)</f>
        <v>1</v>
      </c>
      <c r="BO121" s="57">
        <f t="shared" si="130"/>
        <v>103.33333333333333</v>
      </c>
      <c r="BP121" s="63">
        <f>BP120+'DEPRECATED - DT-Prelim Calcs'!$C$11</f>
        <v>468</v>
      </c>
      <c r="BQ121" s="2">
        <f>CA121/'Drive Train'!$F$35</f>
        <v>0.48999999999999994</v>
      </c>
      <c r="BR121" s="46">
        <f>BY121*12*60/(PI() * 'Drive Train'!$F$15)/BQ$2*BQ121</f>
        <v>5846.3457510814642</v>
      </c>
      <c r="BS121" s="2">
        <f>('DEPRECATED - DT-Prelim Calcs'!$C$6*BQ121-BR121)/('DEPRECATED - DT-Prelim Calcs'!$C$6*BQ121)*'DEPRECATED - DT-Prelim Calcs'!$C$7*BQ121</f>
        <v>-1.4625696548041895</v>
      </c>
      <c r="BT121" s="57">
        <f>BS121/'DEPRECATED - DT-Prelim Calcs'!$C$7*('DEPRECATED - DT-Prelim Calcs'!$C$8-'DEPRECATED - DT-Prelim Calcs'!$C$9)+'DEPRECATED - DT-Prelim Calcs'!$C$9</f>
        <v>-75.162110668621366</v>
      </c>
      <c r="BU121" s="57">
        <f t="shared" si="107"/>
        <v>-75.162110668621366</v>
      </c>
      <c r="BV121" s="2">
        <f t="shared" si="131"/>
        <v>-2.3360900218381748</v>
      </c>
      <c r="BW121" s="57">
        <f>BV121*'DEPRECATED - DT-Prelim Calcs'!$C$21/BQ$2/'DEPRECATED - DT-Prelim Calcs'!$C$19/'DEPRECATED - DT-Prelim Calcs'!$C$18*3.39*'DEPRECATED - DT-Prelim Calcs'!$C$20</f>
        <v>-31.977928585664831</v>
      </c>
      <c r="BX121" s="46">
        <f t="shared" si="132"/>
        <v>1</v>
      </c>
      <c r="BY121" s="57">
        <f>BW120*'DEPRECATED - DT-Prelim Calcs'!$C$11+BY120</f>
        <v>55.12255960967417</v>
      </c>
      <c r="BZ121" s="57">
        <f>BZ120+0.5*BW121*'DEPRECATED - DT-Prelim Calcs'!$C$11^2+BY121*'DEPRECATED - DT-Prelim Calcs'!$C$11</f>
        <v>-8591.5920508908384</v>
      </c>
      <c r="CA121" s="57">
        <f>MIN('Drive Train'!$F$35-BU120*'DEPRECATED - DT-Prelim Calcs'!$C$21*'Drive Train'!$F$39,CA120+BU$2)</f>
        <v>6.0759999999999996</v>
      </c>
      <c r="CB121" s="57">
        <f>'Drive Train'!$F$35-BU121*'DEPRECATED - DT-Prelim Calcs'!$C$21*'Drive Train'!$F$39</f>
        <v>17.511023525466253</v>
      </c>
      <c r="CC121" s="1">
        <f>IF(BZ121&gt;='Drive Train'!$F$29,1,0)</f>
        <v>0</v>
      </c>
      <c r="CD121" s="57">
        <f t="shared" si="133"/>
        <v>-83.513456298468171</v>
      </c>
      <c r="CE121" s="63">
        <f>CE120+'DEPRECATED - DT-Prelim Calcs'!$C$11</f>
        <v>468</v>
      </c>
      <c r="CF121" s="2">
        <f>CP121/'Drive Train'!$F$35</f>
        <v>0.66954855537416824</v>
      </c>
      <c r="CG121" s="46">
        <f>CN121*12*60/(PI() * 'Drive Train'!$F$15)/CF$2*CF121</f>
        <v>12994.315184371897</v>
      </c>
      <c r="CH121" s="2">
        <f>('DEPRECATED - DT-Prelim Calcs'!$C$6*CF121-CG121)/('DEPRECATED - DT-Prelim Calcs'!$C$6*CF121)*'DEPRECATED - DT-Prelim Calcs'!$C$7*CF121</f>
        <v>-4.2618663294537464</v>
      </c>
      <c r="CI121" s="57">
        <f>CH121/'DEPRECATED - DT-Prelim Calcs'!$C$7*('DEPRECATED - DT-Prelim Calcs'!$C$8-'DEPRECATED - DT-Prelim Calcs'!$C$9)+'DEPRECATED - DT-Prelim Calcs'!$C$9</f>
        <v>-224.18690874228867</v>
      </c>
      <c r="CJ121" s="57">
        <f t="shared" si="108"/>
        <v>-224.18690874228867</v>
      </c>
      <c r="CK121" s="2">
        <f t="shared" si="134"/>
        <v>-5.6827415451874232</v>
      </c>
      <c r="CL121" s="57">
        <f>CK121*'DEPRECATED - DT-Prelim Calcs'!$C$21/CF$2/'DEPRECATED - DT-Prelim Calcs'!$C$19/'DEPRECATED - DT-Prelim Calcs'!$C$18*3.39*'DEPRECATED - DT-Prelim Calcs'!$C$20</f>
        <v>-96.092398074018362</v>
      </c>
      <c r="CM121" s="46">
        <f t="shared" si="135"/>
        <v>1</v>
      </c>
      <c r="CN121" s="57">
        <f>CL120*'DEPRECATED - DT-Prelim Calcs'!$C$11+CN120</f>
        <v>72.584168474034527</v>
      </c>
      <c r="CO121" s="57">
        <f>CO120+0.5*CL121*'DEPRECATED - DT-Prelim Calcs'!$C$11^2+CN121*'DEPRECATED - DT-Prelim Calcs'!$C$11</f>
        <v>-32311.314348217307</v>
      </c>
      <c r="CP121" s="57">
        <f>MIN('Drive Train'!$F$35-CJ120*'DEPRECATED - DT-Prelim Calcs'!$C$21*'Drive Train'!$F$39,CP120+CJ$2)</f>
        <v>8.3024020866396864</v>
      </c>
      <c r="CQ121" s="57">
        <f>'Drive Train'!$F$35-CJ121*'DEPRECATED - DT-Prelim Calcs'!$C$21*'Drive Train'!$F$39</f>
        <v>27.644709794475631</v>
      </c>
      <c r="CR121" s="1">
        <f>IF(CO121&gt;='Drive Train'!$F$29,1,0)</f>
        <v>0</v>
      </c>
      <c r="CS121" s="57">
        <f t="shared" si="136"/>
        <v>-249.09656526920963</v>
      </c>
      <c r="CT121" s="63">
        <f>CT120+'DEPRECATED - DT-Prelim Calcs'!$C$11</f>
        <v>468</v>
      </c>
      <c r="CU121" s="2">
        <f>DE121/'Drive Train'!$F$35</f>
        <v>0.48999999999999994</v>
      </c>
      <c r="CV121" s="46">
        <f>DC121*12*60/(PI() * 'Drive Train'!$F$15)/CU$2*CU121</f>
        <v>-67209.716719294782</v>
      </c>
      <c r="CW121" s="2">
        <f>('DEPRECATED - DT-Prelim Calcs'!$C$6*CU121-CV121)/('DEPRECATED - DT-Prelim Calcs'!$C$6*CU121)*'DEPRECATED - DT-Prelim Calcs'!$C$7*CU121</f>
        <v>31.570284107598582</v>
      </c>
      <c r="CX121" s="57">
        <f>CW121/'DEPRECATED - DT-Prelim Calcs'!$C$7*('DEPRECATED - DT-Prelim Calcs'!$C$8-'DEPRECATED - DT-Prelim Calcs'!$C$9)+'DEPRECATED - DT-Prelim Calcs'!$C$9</f>
        <v>1683.3918883837753</v>
      </c>
      <c r="CY121" s="57">
        <f t="shared" si="109"/>
        <v>93</v>
      </c>
      <c r="CZ121" s="2">
        <f t="shared" si="137"/>
        <v>1.2803081040535502</v>
      </c>
      <c r="DA121" s="57">
        <f>CZ121*'DEPRECATED - DT-Prelim Calcs'!$C$21/CU$2/'DEPRECATED - DT-Prelim Calcs'!$C$19/'DEPRECATED - DT-Prelim Calcs'!$C$18*3.39*'DEPRECATED - DT-Prelim Calcs'!$C$20</f>
        <v>25.773080821789936</v>
      </c>
      <c r="DB121" s="46">
        <f t="shared" si="138"/>
        <v>0</v>
      </c>
      <c r="DC121" s="57">
        <f>DA120*'DEPRECATED - DT-Prelim Calcs'!$C$11+DC120</f>
        <v>-430.90929039834225</v>
      </c>
      <c r="DD121" s="57">
        <f>DD120+0.5*DA121*'DEPRECATED - DT-Prelim Calcs'!$C$11^2+DC121*'DEPRECATED - DT-Prelim Calcs'!$C$11</f>
        <v>-65415.80982037216</v>
      </c>
      <c r="DE121" s="57">
        <f>MIN('Drive Train'!$F$35-CY120*'DEPRECATED - DT-Prelim Calcs'!$C$21*'Drive Train'!$F$39,DE120+CY$2)</f>
        <v>6.0759999999999996</v>
      </c>
      <c r="DF121" s="57">
        <f>'Drive Train'!$F$35-CY121*'DEPRECATED - DT-Prelim Calcs'!$C$21*'Drive Train'!$F$39</f>
        <v>6.0759999999999996</v>
      </c>
      <c r="DG121" s="1">
        <f>IF(DD121&gt;='Drive Train'!$F$29,1,0)</f>
        <v>0</v>
      </c>
      <c r="DH121" s="57">
        <f t="shared" si="139"/>
        <v>103.33333333333333</v>
      </c>
      <c r="DI121" s="63">
        <f>DI120+'DEPRECATED - DT-Prelim Calcs'!$C$11</f>
        <v>468</v>
      </c>
      <c r="DJ121" s="2">
        <f>DT121/'Drive Train'!$F$35</f>
        <v>0.48999999999999994</v>
      </c>
      <c r="DK121" s="46">
        <f>DR121*12*60/(PI() * 'Drive Train'!$F$15)/DJ$2*DJ121</f>
        <v>8030.8925438469532</v>
      </c>
      <c r="DL121" s="2">
        <f>('DEPRECATED - DT-Prelim Calcs'!$C$6*DJ121-DK121)/('DEPRECATED - DT-Prelim Calcs'!$C$6*DJ121)*'DEPRECATED - DT-Prelim Calcs'!$C$7*DJ121</f>
        <v>-2.450329086429861</v>
      </c>
      <c r="DM121" s="57">
        <f>DL121/'DEPRECATED - DT-Prelim Calcs'!$C$7*('DEPRECATED - DT-Prelim Calcs'!$C$8-'DEPRECATED - DT-Prelim Calcs'!$C$9)+'DEPRECATED - DT-Prelim Calcs'!$C$9</f>
        <v>-127.7469799954154</v>
      </c>
      <c r="DN121" s="57">
        <f t="shared" si="110"/>
        <v>-127.7469799954154</v>
      </c>
      <c r="DO121" s="2">
        <f t="shared" si="140"/>
        <v>-3.6502492589947515</v>
      </c>
      <c r="DP121" s="57">
        <f>DO121*'DEPRECATED - DT-Prelim Calcs'!$C$21/DJ$2/'DEPRECATED - DT-Prelim Calcs'!$C$19/'DEPRECATED - DT-Prelim Calcs'!$C$18*3.39*'DEPRECATED - DT-Prelim Calcs'!$C$20</f>
        <v>-85.2378235314725</v>
      </c>
      <c r="DQ121" s="46">
        <f t="shared" si="141"/>
        <v>1</v>
      </c>
      <c r="DR121" s="57">
        <f>DP120*'DEPRECATED - DT-Prelim Calcs'!$C$11+DR120</f>
        <v>44.387390952706966</v>
      </c>
      <c r="DS121" s="57">
        <f>DS120+0.5*DP121*'DEPRECATED - DT-Prelim Calcs'!$C$11^2+DR121*'DEPRECATED - DT-Prelim Calcs'!$C$11</f>
        <v>-128893.50536031454</v>
      </c>
      <c r="DT121" s="57">
        <f>MIN('Drive Train'!$F$35-DN120*'DEPRECATED - DT-Prelim Calcs'!$C$21*'Drive Train'!$F$39,DT120+DN$2)</f>
        <v>6.0759999999999996</v>
      </c>
      <c r="DU121" s="57">
        <f>'Drive Train'!$F$35-DN121*'DEPRECATED - DT-Prelim Calcs'!$C$21*'Drive Train'!$F$39</f>
        <v>21.08679463968825</v>
      </c>
      <c r="DV121" s="1">
        <f>IF(DS121&gt;='Drive Train'!$F$29,1,0)</f>
        <v>0</v>
      </c>
      <c r="DW121" s="57">
        <f t="shared" si="142"/>
        <v>-141.94108888379489</v>
      </c>
      <c r="DX121" s="63">
        <f>DX120+'DEPRECATED - DT-Prelim Calcs'!$C$11</f>
        <v>468</v>
      </c>
      <c r="DY121" s="2">
        <f>EI121/'Drive Train'!$F$35</f>
        <v>0.48999999999999994</v>
      </c>
      <c r="DZ121" s="46">
        <f>EG121*12*60/(PI() * 'Drive Train'!$F$15)/DY$2*DY121</f>
        <v>-148863.69055077646</v>
      </c>
      <c r="EA121" s="2">
        <f>('DEPRECATED - DT-Prelim Calcs'!$C$6*DY121-DZ121)/('DEPRECATED - DT-Prelim Calcs'!$C$6*DY121)*'DEPRECATED - DT-Prelim Calcs'!$C$7*DY121</f>
        <v>68.490748823146589</v>
      </c>
      <c r="EB121" s="57">
        <f>EA121/'DEPRECATED - DT-Prelim Calcs'!$C$7*('DEPRECATED - DT-Prelim Calcs'!$C$8-'DEPRECATED - DT-Prelim Calcs'!$C$9)+'DEPRECATED - DT-Prelim Calcs'!$C$9</f>
        <v>3648.908744402368</v>
      </c>
      <c r="EC121" s="57">
        <f t="shared" si="111"/>
        <v>93</v>
      </c>
      <c r="ED121" s="2">
        <f t="shared" si="143"/>
        <v>0.96993038185874991</v>
      </c>
      <c r="EE121" s="57">
        <f>ED121*'DEPRECATED - DT-Prelim Calcs'!$C$21/DY$2/'DEPRECATED - DT-Prelim Calcs'!$C$19/'DEPRECATED - DT-Prelim Calcs'!$C$18*3.39*'DEPRECATED - DT-Prelim Calcs'!$C$20</f>
        <v>25.773080821789936</v>
      </c>
      <c r="EF121" s="46">
        <f t="shared" si="144"/>
        <v>0</v>
      </c>
      <c r="EG121" s="57">
        <f>EE120*'DEPRECATED - DT-Prelim Calcs'!$C$11+EG120</f>
        <v>-723.05052043998717</v>
      </c>
      <c r="EH121" s="57">
        <f>EH120+0.5*EE121*'DEPRECATED - DT-Prelim Calcs'!$C$11^2+EG121*'DEPRECATED - DT-Prelim Calcs'!$C$11</f>
        <v>-213132.97732576085</v>
      </c>
      <c r="EI121" s="57">
        <f>MIN('Drive Train'!$F$35-EC120*'DEPRECATED - DT-Prelim Calcs'!$C$21*'Drive Train'!$F$39,EI120+EC$2)</f>
        <v>6.0759999999999996</v>
      </c>
      <c r="EJ121" s="57">
        <f>'Drive Train'!$F$35-EC121*'DEPRECATED - DT-Prelim Calcs'!$C$21*'Drive Train'!$F$39</f>
        <v>6.0759999999999996</v>
      </c>
      <c r="EK121" s="1">
        <f>IF(EH121&gt;='Drive Train'!$F$29,1,0)</f>
        <v>0</v>
      </c>
      <c r="EL121" s="57">
        <f t="shared" si="145"/>
        <v>103.33333333333333</v>
      </c>
      <c r="EM121" s="63">
        <f>EM120+'DEPRECATED - DT-Prelim Calcs'!$C$11</f>
        <v>468</v>
      </c>
      <c r="EN121" s="2">
        <f>EX121/'Drive Train'!$F$35</f>
        <v>0.48999999999999994</v>
      </c>
      <c r="EO121" s="46">
        <f>EV121*12*60/(PI() * 'Drive Train'!$F$15)/EN$2*EN121</f>
        <v>-12356.214018924369</v>
      </c>
      <c r="EP121" s="2">
        <f>('DEPRECATED - DT-Prelim Calcs'!$C$6*EN121-EO121)/('DEPRECATED - DT-Prelim Calcs'!$C$6*EN121)*'DEPRECATED - DT-Prelim Calcs'!$C$7*EN121</f>
        <v>6.7678560573372852</v>
      </c>
      <c r="EQ121" s="57">
        <f>EP121/'DEPRECATED - DT-Prelim Calcs'!$C$7*('DEPRECATED - DT-Prelim Calcs'!$C$8-'DEPRECATED - DT-Prelim Calcs'!$C$9)+'DEPRECATED - DT-Prelim Calcs'!$C$9</f>
        <v>362.99706728480237</v>
      </c>
      <c r="ER121" s="57">
        <f t="shared" si="112"/>
        <v>93</v>
      </c>
      <c r="ES121" s="2">
        <f t="shared" si="146"/>
        <v>0.86507304327942547</v>
      </c>
      <c r="ET121" s="57">
        <f>ES121*'DEPRECATED - DT-Prelim Calcs'!$C$21/EN$2/'DEPRECATED - DT-Prelim Calcs'!$C$19/'DEPRECATED - DT-Prelim Calcs'!$C$18*3.39*'DEPRECATED - DT-Prelim Calcs'!$C$20</f>
        <v>25.773080821789936</v>
      </c>
      <c r="EU121" s="46">
        <f t="shared" si="147"/>
        <v>0</v>
      </c>
      <c r="EV121" s="57">
        <f>ET120*'DEPRECATED - DT-Prelim Calcs'!$C$11+EV120</f>
        <v>-53.527566447926105</v>
      </c>
      <c r="EW121" s="57">
        <f>EW120+0.5*ET121*'DEPRECATED - DT-Prelim Calcs'!$C$11^2+EV121*'DEPRECATED - DT-Prelim Calcs'!$C$11</f>
        <v>-230875.54182390246</v>
      </c>
      <c r="EX121" s="57">
        <f>MIN('Drive Train'!$F$35-ER120*'DEPRECATED - DT-Prelim Calcs'!$C$21*'Drive Train'!$F$39,EX120+ER$2)</f>
        <v>6.0759999999999996</v>
      </c>
      <c r="EY121" s="57">
        <f>'Drive Train'!$F$35-ER121*'DEPRECATED - DT-Prelim Calcs'!$C$21*'Drive Train'!$F$39</f>
        <v>6.0759999999999996</v>
      </c>
      <c r="EZ121" s="1">
        <f>IF(EW121&gt;='Drive Train'!$F$29,1,0)</f>
        <v>0</v>
      </c>
      <c r="FA121" s="57">
        <f t="shared" si="148"/>
        <v>103.33333333333333</v>
      </c>
      <c r="FB121" s="63">
        <f>FB120+'DEPRECATED - DT-Prelim Calcs'!$C$11</f>
        <v>468</v>
      </c>
      <c r="FC121" s="2">
        <f>FM121/'Drive Train'!$F$35</f>
        <v>0.48999999999999994</v>
      </c>
      <c r="FD121" s="46">
        <f>FK121*12*60/(PI() * 'Drive Train'!$F$15)/FC$2*FC121</f>
        <v>-111271.53893801686</v>
      </c>
      <c r="FE121" s="2">
        <f>('DEPRECATED - DT-Prelim Calcs'!$C$6*FC121-FD121)/('DEPRECATED - DT-Prelim Calcs'!$C$6*FC121)*'DEPRECATED - DT-Prelim Calcs'!$C$7*FC121</f>
        <v>51.493171827508554</v>
      </c>
      <c r="FF121" s="57">
        <f>FE121/'DEPRECATED - DT-Prelim Calcs'!$C$7*('DEPRECATED - DT-Prelim Calcs'!$C$8-'DEPRECATED - DT-Prelim Calcs'!$C$9)+'DEPRECATED - DT-Prelim Calcs'!$C$9</f>
        <v>2744.0169898213062</v>
      </c>
      <c r="FG121" s="57">
        <f t="shared" si="113"/>
        <v>93</v>
      </c>
      <c r="FH121" s="2">
        <f t="shared" si="149"/>
        <v>0.78067567320338405</v>
      </c>
      <c r="FI121" s="57">
        <f>FH121*'DEPRECATED - DT-Prelim Calcs'!$C$21/FC$2/'DEPRECATED - DT-Prelim Calcs'!$C$19/'DEPRECATED - DT-Prelim Calcs'!$C$18*3.39*'DEPRECATED - DT-Prelim Calcs'!$C$20</f>
        <v>25.773080821789936</v>
      </c>
      <c r="FJ121" s="46">
        <f t="shared" si="150"/>
        <v>0</v>
      </c>
      <c r="FK121" s="57">
        <f>FI120*'DEPRECATED - DT-Prelim Calcs'!$C$11+FK120</f>
        <v>-435.0047900464217</v>
      </c>
      <c r="FL121" s="57">
        <f>FL120+0.5*FI121*'DEPRECATED - DT-Prelim Calcs'!$C$11^2+FK121*'DEPRECATED - DT-Prelim Calcs'!$C$11</f>
        <v>-311736.37693896244</v>
      </c>
      <c r="FM121" s="57">
        <f>MIN('Drive Train'!$F$35-FG120*'DEPRECATED - DT-Prelim Calcs'!$C$21*'Drive Train'!$F$39,FM120+FG$2)</f>
        <v>6.0759999999999996</v>
      </c>
      <c r="FN121" s="57">
        <f>'Drive Train'!$F$35-FG121*'DEPRECATED - DT-Prelim Calcs'!$C$21*'Drive Train'!$F$39</f>
        <v>6.0759999999999996</v>
      </c>
      <c r="FO121" s="1">
        <f>IF(FL121&gt;='Drive Train'!$F$29,1,0)</f>
        <v>0</v>
      </c>
      <c r="FP121" s="57">
        <f t="shared" si="151"/>
        <v>103.33333333333333</v>
      </c>
      <c r="FQ121" s="63">
        <f>FQ120+'DEPRECATED - DT-Prelim Calcs'!$C$11</f>
        <v>468</v>
      </c>
      <c r="FR121" s="2">
        <f>GB121/'Drive Train'!$F$35</f>
        <v>0.48999999999999994</v>
      </c>
      <c r="FS121" s="46">
        <f>FZ121*12*60/(PI() * 'Drive Train'!$F$15)/FR$2*FR121</f>
        <v>-489635.88712225627</v>
      </c>
      <c r="FT121" s="2">
        <f>('DEPRECATED - DT-Prelim Calcs'!$C$6*FR121-FS121)/('DEPRECATED - DT-Prelim Calcs'!$C$6*FR121)*'DEPRECATED - DT-Prelim Calcs'!$C$7*FR121</f>
        <v>222.57348686015717</v>
      </c>
      <c r="FU121" s="57">
        <f>FT121/'DEPRECATED - DT-Prelim Calcs'!$C$7*('DEPRECATED - DT-Prelim Calcs'!$C$8-'DEPRECATED - DT-Prelim Calcs'!$C$9)+'DEPRECATED - DT-Prelim Calcs'!$C$9</f>
        <v>11851.736665625796</v>
      </c>
      <c r="FV121" s="57">
        <f t="shared" si="114"/>
        <v>93</v>
      </c>
      <c r="FW121" s="2">
        <f t="shared" si="152"/>
        <v>0.7112822800297498</v>
      </c>
      <c r="FX121" s="57">
        <f>FW121*'DEPRECATED - DT-Prelim Calcs'!$C$21/FR$2/'DEPRECATED - DT-Prelim Calcs'!$C$19/'DEPRECATED - DT-Prelim Calcs'!$C$18*3.39*'DEPRECATED - DT-Prelim Calcs'!$C$20</f>
        <v>25.773080821789936</v>
      </c>
      <c r="FY121" s="46">
        <f t="shared" si="153"/>
        <v>0</v>
      </c>
      <c r="FZ121" s="57">
        <f>FX120*'DEPRECATED - DT-Prelim Calcs'!$C$11+FZ120</f>
        <v>-1744.0323196340155</v>
      </c>
      <c r="GA121" s="57">
        <f>GA120+0.5*FX121*'DEPRECATED - DT-Prelim Calcs'!$C$11^2+FZ121*'DEPRECATED - DT-Prelim Calcs'!$C$11</f>
        <v>-336039.72773767856</v>
      </c>
      <c r="GB121" s="57">
        <f>MIN('Drive Train'!$F$35-FV120*'DEPRECATED - DT-Prelim Calcs'!$C$21*'Drive Train'!$F$39,GB120+FV$2)</f>
        <v>6.0759999999999996</v>
      </c>
      <c r="GC121" s="57">
        <f>'Drive Train'!$F$35-FV121*'DEPRECATED - DT-Prelim Calcs'!$C$21*'Drive Train'!$F$39</f>
        <v>6.0759999999999996</v>
      </c>
      <c r="GD121" s="1">
        <f>IF(GA121&gt;='Drive Train'!$F$29,1,0)</f>
        <v>0</v>
      </c>
      <c r="GE121" s="57">
        <f t="shared" si="154"/>
        <v>103.33333333333333</v>
      </c>
      <c r="GF121" s="63">
        <f>GF120+'DEPRECATED - DT-Prelim Calcs'!$C$11</f>
        <v>468</v>
      </c>
      <c r="GG121" s="2">
        <f>GQ121/'Drive Train'!$F$35</f>
        <v>0.83548387096774201</v>
      </c>
      <c r="GH121" s="46">
        <f>GO121*12*60/(PI() * 'Drive Train'!$F$15)/GG$2*GG121</f>
        <v>-348110.24667714245</v>
      </c>
      <c r="GI121" s="2">
        <f>('DEPRECATED - DT-Prelim Calcs'!$C$6*GG121-GH121)/('DEPRECATED - DT-Prelim Calcs'!$C$6*GG121)*'DEPRECATED - DT-Prelim Calcs'!$C$7*GG121</f>
        <v>159.41420927948505</v>
      </c>
      <c r="GJ121" s="57">
        <f>GI121/'DEPRECATED - DT-Prelim Calcs'!$C$7*('DEPRECATED - DT-Prelim Calcs'!$C$8-'DEPRECATED - DT-Prelim Calcs'!$C$9)+'DEPRECATED - DT-Prelim Calcs'!$C$9</f>
        <v>8489.3568674514245</v>
      </c>
      <c r="GK121" s="57">
        <f t="shared" si="155"/>
        <v>29.999999999999982</v>
      </c>
      <c r="GL121" s="2">
        <f t="shared" si="156"/>
        <v>0.99579519204165001</v>
      </c>
      <c r="GM121" s="57">
        <f>GL121*'DEPRECATED - DT-Prelim Calcs'!$C$21/GG$2/'DEPRECATED - DT-Prelim Calcs'!$C$19/'DEPRECATED - DT-Prelim Calcs'!$C$18*3.39*'DEPRECATED - DT-Prelim Calcs'!$C$20</f>
        <v>25.773080821789936</v>
      </c>
      <c r="GN121" s="46">
        <f t="shared" si="157"/>
        <v>0</v>
      </c>
      <c r="GO121" s="57">
        <f>GM120*'DEPRECATED - DT-Prelim Calcs'!$C$11+GO120</f>
        <v>-1018.0852372855101</v>
      </c>
      <c r="GP121" s="57">
        <f>GP120+0.5*GM121*'DEPRECATED - DT-Prelim Calcs'!$C$11^2+GO121*'DEPRECATED - DT-Prelim Calcs'!$C$11</f>
        <v>-166748.34775731177</v>
      </c>
      <c r="GQ121" s="57">
        <f>MIN('Drive Train'!$F$35-GK120*'DEPRECATED - DT-Prelim Calcs'!$C$21*'Drive Train'!$F$39,GQ120+GK$2)</f>
        <v>10.360000000000001</v>
      </c>
      <c r="GR121" s="57">
        <f>'Drive Train'!$F$35-GK121*'DEPRECATED - DT-Prelim Calcs'!$C$21*'Drive Train'!$F$39</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-300427.85200312006</v>
      </c>
      <c r="GX121" s="2">
        <f>('DEPRECATED - DT-Prelim Calcs'!$C$6*GV121-GW121)/('DEPRECATED - DT-Prelim Calcs'!$C$6*GV121)*'DEPRECATED - DT-Prelim Calcs'!$C$7*GV121</f>
        <v>137.81019844955375</v>
      </c>
      <c r="GY121" s="57">
        <f>GX121/'DEPRECATED - DT-Prelim Calcs'!$C$7*('DEPRECATED - DT-Prelim Calcs'!$C$8-'DEPRECATED - DT-Prelim Calcs'!$C$9)+'DEPRECATED - DT-Prelim Calcs'!$C$9</f>
        <v>7339.2346311525916</v>
      </c>
      <c r="GZ121" s="57">
        <f t="shared" si="115"/>
        <v>33.333333333333314</v>
      </c>
      <c r="HA121" s="2">
        <f t="shared" si="159"/>
        <v>0.99579519204165001</v>
      </c>
      <c r="HB121" s="57">
        <f>HA121*'DEPRECATED - DT-Prelim Calcs'!$C$21/GV$2/'DEPRECATED - DT-Prelim Calcs'!$C$19/'DEPRECATED - DT-Prelim Calcs'!$C$18*3.39*'DEPRECATED - DT-Prelim Calcs'!$C$20</f>
        <v>25.773080821789936</v>
      </c>
      <c r="HC121" s="46">
        <f t="shared" si="160"/>
        <v>0</v>
      </c>
      <c r="HD121" s="57">
        <f>HB120*'DEPRECATED - DT-Prelim Calcs'!$C$11+HD120</f>
        <v>-898.28666409968287</v>
      </c>
      <c r="HE121" s="57">
        <f>HE120+0.5*HB121*'DEPRECATED - DT-Prelim Calcs'!$C$11^2+HD121*'DEPRECATED - DT-Prelim Calcs'!$C$11</f>
        <v>-198082.65715016151</v>
      </c>
      <c r="HF121" s="57">
        <f>MIN('Drive Train'!$F$35-GZ120*'DEPRECATED - DT-Prelim Calcs'!$C$21*'Drive Train'!$F$39,HF120+GZ$2)</f>
        <v>10.133333333333335</v>
      </c>
      <c r="HG121" s="57">
        <f>'Drive Train'!$F$35-GZ121*'DEPRECATED - DT-Prelim Calcs'!$C$21*'Drive Train'!$F$39</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-113992.26739681626</v>
      </c>
      <c r="HM121" s="2">
        <f>('DEPRECATED - DT-Prelim Calcs'!$C$6*HK121-HL121)/('DEPRECATED - DT-Prelim Calcs'!$C$6*HK121)*'DEPRECATED - DT-Prelim Calcs'!$C$7*HK121</f>
        <v>53.467878475757885</v>
      </c>
      <c r="HN121" s="57">
        <f>HM121/'DEPRECATED - DT-Prelim Calcs'!$C$7*('DEPRECATED - DT-Prelim Calcs'!$C$8-'DEPRECATED - DT-Prelim Calcs'!$C$9)+'DEPRECATED - DT-Prelim Calcs'!$C$9</f>
        <v>2849.1434889791435</v>
      </c>
      <c r="HO121" s="57">
        <f t="shared" si="116"/>
        <v>36.66666666666665</v>
      </c>
      <c r="HP121" s="2">
        <f t="shared" si="162"/>
        <v>0.99579519204165001</v>
      </c>
      <c r="HQ121" s="57">
        <f>HP121*'DEPRECATED - DT-Prelim Calcs'!$C$21/HK$2/'DEPRECATED - DT-Prelim Calcs'!$C$19/'DEPRECATED - DT-Prelim Calcs'!$C$18*3.39*'DEPRECATED - DT-Prelim Calcs'!$C$20</f>
        <v>25.773080821789936</v>
      </c>
      <c r="HR121" s="46">
        <f t="shared" si="163"/>
        <v>0</v>
      </c>
      <c r="HS121" s="57">
        <f>HQ120*'DEPRECATED - DT-Prelim Calcs'!$C$11+HS120</f>
        <v>-348.63816756803146</v>
      </c>
      <c r="HT121" s="57">
        <f>HT120+0.5*HQ121*'DEPRECATED - DT-Prelim Calcs'!$C$11^2+HS121*'DEPRECATED - DT-Prelim Calcs'!$C$11</f>
        <v>-208675.46077810903</v>
      </c>
      <c r="HU121" s="57">
        <f>MIN('Drive Train'!$F$35-HO120*'DEPRECATED - DT-Prelim Calcs'!$C$21*'Drive Train'!$F$39,HU120+HO$2)</f>
        <v>9.9066666666666681</v>
      </c>
      <c r="HV121" s="57">
        <f>'Drive Train'!$F$35-HO121*'DEPRECATED - DT-Prelim Calcs'!$C$21*'Drive Train'!$F$39</f>
        <v>9.9066666666666681</v>
      </c>
      <c r="HW121" s="1">
        <f>IF(HT121&gt;='Drive Train'!$F$29,1,0)</f>
        <v>0</v>
      </c>
      <c r="HX121" s="57">
        <f t="shared" si="164"/>
        <v>40.740740740740726</v>
      </c>
      <c r="HY121" s="63">
        <f>HY120+'DEPRECATED - DT-Prelim Calcs'!$C$11</f>
        <v>468</v>
      </c>
      <c r="HZ121" s="2">
        <f>IJ121/'Drive Train'!$F$35</f>
        <v>0.78064516129032269</v>
      </c>
      <c r="IA121" s="46">
        <f>IH121*12*60/(PI() * 'Drive Train'!$F$15)/HZ$2*HZ121</f>
        <v>-249755.6732700053</v>
      </c>
      <c r="IB121" s="2">
        <f>('DEPRECATED - DT-Prelim Calcs'!$C$6*HZ121-IA121)/('DEPRECATED - DT-Prelim Calcs'!$C$6*HZ121)*'DEPRECATED - DT-Prelim Calcs'!$C$7*HZ121</f>
        <v>114.81028027599163</v>
      </c>
      <c r="IC121" s="57">
        <f>IB121/'DEPRECATED - DT-Prelim Calcs'!$C$7*('DEPRECATED - DT-Prelim Calcs'!$C$8-'DEPRECATED - DT-Prelim Calcs'!$C$9)+'DEPRECATED - DT-Prelim Calcs'!$C$9</f>
        <v>6114.7991532820442</v>
      </c>
      <c r="ID121" s="57">
        <f t="shared" si="117"/>
        <v>39.999999999999986</v>
      </c>
      <c r="IE121" s="2">
        <f t="shared" si="165"/>
        <v>0.99579519204165001</v>
      </c>
      <c r="IF121" s="57">
        <f>IE121*'DEPRECATED - DT-Prelim Calcs'!$C$21/HZ$2/'DEPRECATED - DT-Prelim Calcs'!$C$19/'DEPRECATED - DT-Prelim Calcs'!$C$18*3.39*'DEPRECATED - DT-Prelim Calcs'!$C$20</f>
        <v>25.773080821789936</v>
      </c>
      <c r="IG121" s="46">
        <f t="shared" si="166"/>
        <v>0</v>
      </c>
      <c r="IH121" s="57">
        <f>IF120*'DEPRECATED - DT-Prelim Calcs'!$C$11+IH120</f>
        <v>-781.74856597438213</v>
      </c>
      <c r="II121" s="57">
        <f>II120+0.5*IF121*'DEPRECATED - DT-Prelim Calcs'!$C$11^2+IH121*'DEPRECATED - DT-Prelim Calcs'!$C$11</f>
        <v>-243534.94683884495</v>
      </c>
      <c r="IJ121" s="57">
        <f>MIN('Drive Train'!$F$35-ID120*'DEPRECATED - DT-Prelim Calcs'!$C$21*'Drive Train'!$F$39,IJ120+ID$2)</f>
        <v>9.6800000000000015</v>
      </c>
      <c r="IK121" s="57">
        <f>'Drive Train'!$F$35-ID121*'DEPRECATED - DT-Prelim Calcs'!$C$21*'Drive Train'!$F$39</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-66535.891802999089</v>
      </c>
      <c r="IQ121" s="2">
        <f>('DEPRECATED - DT-Prelim Calcs'!$C$6*IO121-IP121)/('DEPRECATED - DT-Prelim Calcs'!$C$6*IO121)*'DEPRECATED - DT-Prelim Calcs'!$C$7*IO121</f>
        <v>31.922010126906301</v>
      </c>
      <c r="IR121" s="57">
        <f>IQ121/'DEPRECATED - DT-Prelim Calcs'!$C$7*('DEPRECATED - DT-Prelim Calcs'!$C$8-'DEPRECATED - DT-Prelim Calcs'!$C$9)+'DEPRECATED - DT-Prelim Calcs'!$C$9</f>
        <v>1702.1165557187048</v>
      </c>
      <c r="IS121" s="57">
        <f t="shared" si="118"/>
        <v>43.333333333333321</v>
      </c>
      <c r="IT121" s="2">
        <f t="shared" si="168"/>
        <v>0.99579519204165001</v>
      </c>
      <c r="IU121" s="57">
        <f>IT121*'DEPRECATED - DT-Prelim Calcs'!$C$21/IO$2/'DEPRECATED - DT-Prelim Calcs'!$C$19/'DEPRECATED - DT-Prelim Calcs'!$C$18*3.39*'DEPRECATED - DT-Prelim Calcs'!$C$20</f>
        <v>25.773080821789936</v>
      </c>
      <c r="IV121" s="46">
        <f t="shared" si="169"/>
        <v>0</v>
      </c>
      <c r="IW121" s="57">
        <f>IU120*'DEPRECATED - DT-Prelim Calcs'!$C$11+IW120</f>
        <v>-213.2544482781916</v>
      </c>
      <c r="IX121" s="57">
        <f>IX120+0.5*IU121*'DEPRECATED - DT-Prelim Calcs'!$C$11^2+IW121*'DEPRECATED - DT-Prelim Calcs'!$C$11</f>
        <v>-203151.32452621392</v>
      </c>
      <c r="IY121" s="57">
        <f>MIN('Drive Train'!$F$35-IS120*'DEPRECATED - DT-Prelim Calcs'!$C$21*'Drive Train'!$F$39,IY120+IS$2)</f>
        <v>9.4533333333333349</v>
      </c>
      <c r="IZ121" s="57">
        <f>'Drive Train'!$F$35-IS121*'DEPRECATED - DT-Prelim Calcs'!$C$21*'Drive Train'!$F$39</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-193533.16621047159</v>
      </c>
      <c r="JF121" s="2">
        <f>('DEPRECATED - DT-Prelim Calcs'!$C$6*JD121-JE121)/('DEPRECATED - DT-Prelim Calcs'!$C$6*JD121)*'DEPRECATED - DT-Prelim Calcs'!$C$7*JD121</f>
        <v>89.300738975474587</v>
      </c>
      <c r="JG121" s="57">
        <f>JF121/'DEPRECATED - DT-Prelim Calcs'!$C$7*('DEPRECATED - DT-Prelim Calcs'!$C$8-'DEPRECATED - DT-Prelim Calcs'!$C$9)+'DEPRECATED - DT-Prelim Calcs'!$C$9</f>
        <v>4756.7600873665515</v>
      </c>
      <c r="JH121" s="57">
        <f t="shared" si="119"/>
        <v>46.666666666666657</v>
      </c>
      <c r="JI121" s="2">
        <f t="shared" si="171"/>
        <v>0.99579519204165001</v>
      </c>
      <c r="JJ121" s="57">
        <f>JI121*'DEPRECATED - DT-Prelim Calcs'!$C$21/JD$2/'DEPRECATED - DT-Prelim Calcs'!$C$19/'DEPRECATED - DT-Prelim Calcs'!$C$18*3.39*'DEPRECATED - DT-Prelim Calcs'!$C$20</f>
        <v>25.773080821789936</v>
      </c>
      <c r="JK121" s="46">
        <f t="shared" si="172"/>
        <v>0</v>
      </c>
      <c r="JL121" s="57">
        <f>JJ120*'DEPRECATED - DT-Prelim Calcs'!$C$11+JL120</f>
        <v>-635.53234577473722</v>
      </c>
      <c r="JM121" s="57">
        <f>JM120+0.5*JJ121*'DEPRECATED - DT-Prelim Calcs'!$C$11^2+JL121*'DEPRECATED - DT-Prelim Calcs'!$C$11</f>
        <v>-240319.89616009957</v>
      </c>
      <c r="JN121" s="57">
        <f>MIN('Drive Train'!$F$35-JH120*'DEPRECATED - DT-Prelim Calcs'!$C$21*'Drive Train'!$F$39,JN120+JH$2)</f>
        <v>9.2266666666666666</v>
      </c>
      <c r="JO121" s="57">
        <f>'Drive Train'!$F$35-JH121*'DEPRECATED - DT-Prelim Calcs'!$C$21*'Drive Train'!$F$39</f>
        <v>9.2266666666666666</v>
      </c>
      <c r="JP121" s="1">
        <f>IF(JM121&gt;='Drive Train'!$F$29,1,0)</f>
        <v>0</v>
      </c>
      <c r="JQ121" s="57">
        <f>MIN(JG121,'DEPRECATED - DT-Prelim Calcs'!$C$10)*'DEPRECATED - DT-Prelim Calcs'!$C$11*1000/60/60</f>
        <v>103.33333333333333</v>
      </c>
      <c r="JR121" s="63">
        <f>JR120+'DEPRECATED - DT-Prelim Calcs'!$C$11</f>
        <v>468</v>
      </c>
      <c r="JS121" s="2">
        <f>KC121/'Drive Train'!$F$35</f>
        <v>0.72580645161290325</v>
      </c>
      <c r="JT121" s="46">
        <f>KA121*12*60/(PI() * 'Drive Train'!$F$15)/JS$2*JS121</f>
        <v>-10501.47650450276</v>
      </c>
      <c r="JU121" s="2">
        <f>('DEPRECATED - DT-Prelim Calcs'!$C$6*JS121-JT121)/('DEPRECATED - DT-Prelim Calcs'!$C$6*JS121)*'DEPRECATED - DT-Prelim Calcs'!$C$7*JS121</f>
        <v>6.4975159453573887</v>
      </c>
      <c r="JV121" s="57">
        <f>JU121/'DEPRECATED - DT-Prelim Calcs'!$C$7*('DEPRECATED - DT-Prelim Calcs'!$C$8-'DEPRECATED - DT-Prelim Calcs'!$C$9)+'DEPRECATED - DT-Prelim Calcs'!$C$9</f>
        <v>348.60510198728338</v>
      </c>
      <c r="JW121" s="57">
        <f t="shared" si="120"/>
        <v>49.999999999999993</v>
      </c>
      <c r="JX121" s="2">
        <f t="shared" si="173"/>
        <v>0.99579519204165001</v>
      </c>
      <c r="JY121" s="57">
        <f>JX121*'DEPRECATED - DT-Prelim Calcs'!$C$21/JS$2/'DEPRECATED - DT-Prelim Calcs'!$C$19/'DEPRECATED - DT-Prelim Calcs'!$C$18*3.39*'DEPRECATED - DT-Prelim Calcs'!$C$20</f>
        <v>25.773080821789936</v>
      </c>
      <c r="JZ121" s="46">
        <f t="shared" si="174"/>
        <v>0</v>
      </c>
      <c r="KA121" s="57">
        <f>JY120*'DEPRECATED - DT-Prelim Calcs'!$C$11+KA120</f>
        <v>-35.353705837683933</v>
      </c>
      <c r="KB121" s="57">
        <f>KB120+0.5*JY121*'DEPRECATED - DT-Prelim Calcs'!$C$11^2+KA121*'DEPRECATED - DT-Prelim Calcs'!$C$11</f>
        <v>-207736.64432536371</v>
      </c>
      <c r="KC121" s="57">
        <f>MIN('Drive Train'!$F$35-JW120*'DEPRECATED - DT-Prelim Calcs'!$C$21*'Drive Train'!$F$39,KC120+JW$2)</f>
        <v>9</v>
      </c>
      <c r="KD121" s="57">
        <f>'Drive Train'!$F$35-JW121*'DEPRECATED - DT-Prelim Calcs'!$C$21*'Drive Train'!$F$39</f>
        <v>9</v>
      </c>
      <c r="KE121" s="1">
        <f>IF(KB121&gt;='Drive Train'!$F$29,1,0)</f>
        <v>0</v>
      </c>
      <c r="KF121" s="57">
        <f>MIN(JV121,'DEPRECATED - DT-Prelim Calcs'!$C$10)*'DEPRECATED - DT-Prelim Calcs'!$C$11*1000/60/60</f>
        <v>103.33333333333333</v>
      </c>
      <c r="KG121" s="63">
        <f>KG120+'DEPRECATED - DT-Prelim Calcs'!$C$11</f>
        <v>468</v>
      </c>
      <c r="KH121" s="2">
        <f>KR121/'Drive Train'!$F$35</f>
        <v>0.7075268817204301</v>
      </c>
      <c r="KI121" s="46">
        <f>KP121*12*60/(PI() * 'Drive Train'!$F$15)/KH$2*KH121</f>
        <v>-24017.598054881986</v>
      </c>
      <c r="KJ121" s="2">
        <f>('DEPRECATED - DT-Prelim Calcs'!$C$6*KH121-KI121)/('DEPRECATED - DT-Prelim Calcs'!$C$6*KH121)*'DEPRECATED - DT-Prelim Calcs'!$C$7*KH121</f>
        <v>12.564879243157417</v>
      </c>
      <c r="KK121" s="57">
        <f>KJ121/'DEPRECATED - DT-Prelim Calcs'!$C$7*('DEPRECATED - DT-Prelim Calcs'!$C$8-'DEPRECATED - DT-Prelim Calcs'!$C$9)+'DEPRECATED - DT-Prelim Calcs'!$C$9</f>
        <v>671.61037630584929</v>
      </c>
      <c r="KL121" s="57">
        <f t="shared" si="121"/>
        <v>53.333333333333329</v>
      </c>
      <c r="KM121" s="2">
        <f t="shared" si="175"/>
        <v>0.99579519204165001</v>
      </c>
      <c r="KN121" s="57">
        <f>KM121*'DEPRECATED - DT-Prelim Calcs'!$C$21/KH$2/'DEPRECATED - DT-Prelim Calcs'!$C$19/'DEPRECATED - DT-Prelim Calcs'!$C$18*3.39*'DEPRECATED - DT-Prelim Calcs'!$C$20</f>
        <v>25.773080821789936</v>
      </c>
      <c r="KO121" s="46">
        <f t="shared" si="176"/>
        <v>0</v>
      </c>
      <c r="KP121" s="57">
        <f>KN120*'DEPRECATED - DT-Prelim Calcs'!$C$11+KP120</f>
        <v>-82.945347439318525</v>
      </c>
      <c r="KQ121" s="57">
        <f>KQ120+0.5*KN121*'DEPRECATED - DT-Prelim Calcs'!$C$11^2+KP121*'DEPRECATED - DT-Prelim Calcs'!$C$11</f>
        <v>-247059.83715463034</v>
      </c>
      <c r="KR121" s="57">
        <f>MIN('Drive Train'!$F$35-KL120*'DEPRECATED - DT-Prelim Calcs'!$C$21*'Drive Train'!$F$39,KR120+KL$2)</f>
        <v>8.7733333333333334</v>
      </c>
      <c r="KS121" s="57">
        <f>'Drive Train'!$F$35-KL121*'DEPRECATED - DT-Prelim Calcs'!$C$21*'Drive Train'!$F$39</f>
        <v>8.7733333333333334</v>
      </c>
      <c r="KT121" s="1">
        <f>IF(KQ121&gt;='Drive Train'!$F$29,1,0)</f>
        <v>0</v>
      </c>
      <c r="KU121" s="57">
        <f>MIN(KK121,'DEPRECATED - DT-Prelim Calcs'!$C$10)*'DEPRECATED - DT-Prelim Calcs'!$C$11*1000/60/60</f>
        <v>103.33333333333333</v>
      </c>
      <c r="KV121" s="63">
        <f>KV120+'DEPRECATED - DT-Prelim Calcs'!$C$11</f>
        <v>468</v>
      </c>
      <c r="KW121" s="2">
        <f>LG121/'Drive Train'!$F$35</f>
        <v>1.5964807074127991</v>
      </c>
      <c r="KX121" s="46">
        <f>LE121*12*60/(PI() * 'Drive Train'!$F$15)/KW$2*KW121</f>
        <v>-182064.63218691648</v>
      </c>
      <c r="KY121" s="2">
        <f>('DEPRECATED - DT-Prelim Calcs'!$C$6*KW121-KX121)/('DEPRECATED - DT-Prelim Calcs'!$C$6*KW121)*'DEPRECATED - DT-Prelim Calcs'!$C$7*KW121</f>
        <v>86.16942536611603</v>
      </c>
      <c r="KZ121" s="57">
        <f>KY121/'DEPRECATED - DT-Prelim Calcs'!$C$7*('DEPRECATED - DT-Prelim Calcs'!$C$8-'DEPRECATED - DT-Prelim Calcs'!$C$9)+'DEPRECATED - DT-Prelim Calcs'!$C$9</f>
        <v>4590.0598649264257</v>
      </c>
      <c r="LA121" s="57">
        <f t="shared" si="122"/>
        <v>56.666666666666664</v>
      </c>
      <c r="LB121" s="2">
        <f t="shared" si="177"/>
        <v>0.99579519204165001</v>
      </c>
      <c r="LC121" s="57">
        <f>LB121*'DEPRECATED - DT-Prelim Calcs'!$C$21/KW$2/'DEPRECATED - DT-Prelim Calcs'!$C$19/'DEPRECATED - DT-Prelim Calcs'!$C$18*3.39*'DEPRECATED - DT-Prelim Calcs'!$C$20</f>
        <v>25.773080821789936</v>
      </c>
      <c r="LD121" s="46">
        <f t="shared" si="178"/>
        <v>0</v>
      </c>
      <c r="LE121" s="57">
        <f>LC120*'DEPRECATED - DT-Prelim Calcs'!$C$11+LE120</f>
        <v>-278.65530574066031</v>
      </c>
      <c r="LF121" s="57">
        <f>LF120+0.5*LC121*'DEPRECATED - DT-Prelim Calcs'!$C$11^2+LE121*'DEPRECATED - DT-Prelim Calcs'!$C$11</f>
        <v>-210199.13783122937</v>
      </c>
      <c r="LG121" s="57">
        <f>MIN('Drive Train'!$F$35-LA120*'DEPRECATED - DT-Prelim Calcs'!$C$21*'Drive Train'!$F$39,LG120+LA$2)</f>
        <v>19.79636077191871</v>
      </c>
      <c r="LH121" s="57">
        <f>'Drive Train'!$F$35-LA121*'DEPRECATED - DT-Prelim Calcs'!$C$21*'Drive Train'!$F$39</f>
        <v>8.5466666666666669</v>
      </c>
      <c r="LI121" s="1">
        <f>IF(LF121&gt;='Drive Train'!$F$29,1,0)</f>
        <v>0</v>
      </c>
      <c r="LJ121" s="57">
        <f>MIN(KZ121,'DEPRECATED - DT-Prelim Calcs'!$C$10)*'DEPRECATED - DT-Prelim Calcs'!$C$11*1000/60/60</f>
        <v>103.33333333333333</v>
      </c>
      <c r="LK121" s="63">
        <f>LK120+'DEPRECATED - DT-Prelim Calcs'!$C$11</f>
        <v>468</v>
      </c>
      <c r="LL121" s="2">
        <f>LV121/'Drive Train'!$F$35</f>
        <v>0.67096774193548392</v>
      </c>
      <c r="LM121" s="46">
        <f>LT121*12*60/(PI() * 'Drive Train'!$F$15)/LL$2*LL121</f>
        <v>-138355.1556490802</v>
      </c>
      <c r="LN121" s="2">
        <f>('DEPRECATED - DT-Prelim Calcs'!$C$6*LL121-LM121)/('DEPRECATED - DT-Prelim Calcs'!$C$6*LL121)*'DEPRECATED - DT-Prelim Calcs'!$C$7*LL121</f>
        <v>64.175367176316541</v>
      </c>
      <c r="LO121" s="57">
        <f>LN121/'DEPRECATED - DT-Prelim Calcs'!$C$7*('DEPRECATED - DT-Prelim Calcs'!$C$8-'DEPRECATED - DT-Prelim Calcs'!$C$9)+'DEPRECATED - DT-Prelim Calcs'!$C$9</f>
        <v>3419.1728666893823</v>
      </c>
      <c r="LP121" s="57">
        <f t="shared" si="123"/>
        <v>60</v>
      </c>
      <c r="LQ121" s="2">
        <f t="shared" si="179"/>
        <v>0.99579519204165001</v>
      </c>
      <c r="LR121" s="57">
        <f>LQ121*'DEPRECATED - DT-Prelim Calcs'!$C$21/LL$2/'DEPRECATED - DT-Prelim Calcs'!$C$19/'DEPRECATED - DT-Prelim Calcs'!$C$18*3.39*'DEPRECATED - DT-Prelim Calcs'!$C$20</f>
        <v>25.773080821789936</v>
      </c>
      <c r="LS121" s="46">
        <f t="shared" si="180"/>
        <v>0</v>
      </c>
      <c r="LT121" s="57">
        <f>LR120*'DEPRECATED - DT-Prelim Calcs'!$C$11+LT120</f>
        <v>-503.84750162624323</v>
      </c>
      <c r="LU121" s="57">
        <f>LU120+0.5*LR121*'DEPRECATED - DT-Prelim Calcs'!$C$11^2+LT121*'DEPRECATED - DT-Prelim Calcs'!$C$11</f>
        <v>-211259.73243390204</v>
      </c>
      <c r="LV121" s="57">
        <f>MIN('Drive Train'!$F$35-LP120*'DEPRECATED - DT-Prelim Calcs'!$C$21*'Drive Train'!$F$39,LV120+LP$2)</f>
        <v>8.32</v>
      </c>
      <c r="LW121" s="57">
        <f>'Drive Train'!$F$35-LP121*'DEPRECATED - DT-Prelim Calcs'!$C$21*'Drive Train'!$F$39</f>
        <v>8.32</v>
      </c>
      <c r="LX121" s="1">
        <f>IF(LU121&gt;='Drive Train'!$F$29,1,0)</f>
        <v>0</v>
      </c>
      <c r="LY121" s="57">
        <f>MIN(LO121,'DEPRECATED - DT-Prelim Calcs'!$C$10)*'DEPRECATED - DT-Prelim Calcs'!$C$11*1000/60/60</f>
        <v>103.33333333333333</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Train'!$AA$49 + V121*(1-'Drive Train'!$AA$49))</f>
        <v>0</v>
      </c>
      <c r="W122" s="57">
        <f t="shared" si="183"/>
        <v>0</v>
      </c>
      <c r="X122" s="2">
        <f>MAX(MIN(IF(AND(AI121=1,AG122&lt;0),-1,1)*(W122-$C$9)/($C$8-$C$9)*$C$7-$C$29*AE122/T$2 -  AI121*$C$29/2,X$2),MAX(X$4:X121)*-1)</f>
        <v>-0.2458281045106315</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Train'!$F$39,AG121+W$2)-$C$3,IF(AE121-1&lt;=0,0,IF($C$32=Motors!$C$29,MAX(ABS(AG120)*-1,AG121-W$2),MAX(0,MAX(AG$4:AG121)*-1,AG121-W$2))))</f>
        <v>0</v>
      </c>
      <c r="AH122" s="57">
        <f>'Drive Train'!$F$35-ABS(W122)*'DEPRECATED - DT-Prelim Calcs'!$C$21*'Drive Train'!$F$39</f>
        <v>12.4</v>
      </c>
      <c r="AI122" s="1">
        <f>IF(AJ122&gt;='Drive Train'!$F$29,1,0)</f>
        <v>1</v>
      </c>
      <c r="AJ122" s="57">
        <f>AJ121+0.5*Y122*'DEPRECATED - DT-Prelim Calcs'!$C$11^2+AE122*'DEPRECATED - DT-Prelim Calcs'!$C$11</f>
        <v>784.33981740885292</v>
      </c>
      <c r="AK122" s="57">
        <f t="shared" si="181"/>
        <v>0</v>
      </c>
      <c r="AL122" s="63">
        <f>AL121+'DEPRECATED - DT-Prelim Calcs'!$C$11</f>
        <v>472</v>
      </c>
      <c r="AM122" s="2">
        <f>AW122/'Drive Train'!$F$35</f>
        <v>0.88882649237548816</v>
      </c>
      <c r="AN122" s="46">
        <f>AU122*12*60/(PI() * 'Drive Train'!$F$15)/AM$2*AM122</f>
        <v>4007.4131716829847</v>
      </c>
      <c r="AO122" s="2">
        <f>('DEPRECATED - DT-Prelim Calcs'!$C$6*AM122-AN122)/('DEPRECATED - DT-Prelim Calcs'!$C$6*AM122)*'DEPRECATED - DT-Prelim Calcs'!$C$7*AM122</f>
        <v>0.33008953072323921</v>
      </c>
      <c r="AP122" s="57">
        <f>AO122/'DEPRECATED - DT-Prelim Calcs'!$C$7*('DEPRECATED - DT-Prelim Calcs'!$C$8-'DEPRECATED - DT-Prelim Calcs'!$C$9)+'DEPRECATED - DT-Prelim Calcs'!$C$9</f>
        <v>20.272816096179085</v>
      </c>
      <c r="AQ122" s="57">
        <f t="shared" si="105"/>
        <v>20.272816096179085</v>
      </c>
      <c r="AR122" s="2">
        <f t="shared" si="125"/>
        <v>-5.319078510979125E-13</v>
      </c>
      <c r="AS122" s="57">
        <f>AR122*'DEPRECATED - DT-Prelim Calcs'!$C$21/AM$2/'DEPRECATED - DT-Prelim Calcs'!$C$19/'DEPRECATED - DT-Prelim Calcs'!$C$18*3.39*'DEPRECATED - DT-Prelim Calcs'!$C$20</f>
        <v>-3.8547014092682636E-12</v>
      </c>
      <c r="AT122" s="46">
        <f t="shared" si="126"/>
        <v>0</v>
      </c>
      <c r="AU122" s="57">
        <f>AS121*'DEPRECATED - DT-Prelim Calcs'!$C$11+AU121</f>
        <v>39.345448708851805</v>
      </c>
      <c r="AV122" s="57">
        <f>AV121+0.5*AS122*'DEPRECATED - DT-Prelim Calcs'!$C$11^2+AU122*'DEPRECATED - DT-Prelim Calcs'!$C$11</f>
        <v>18528.252614789628</v>
      </c>
      <c r="AW122" s="57">
        <f>MIN('Drive Train'!$F$35-AQ121*'DEPRECATED - DT-Prelim Calcs'!$C$21*'Drive Train'!$F$39,AW121+AQ$2)</f>
        <v>11.021448505456053</v>
      </c>
      <c r="AX122" s="57">
        <f>'Drive Train'!$F$35-AQ122*'DEPRECATED - DT-Prelim Calcs'!$C$21*'Drive Train'!$F$39</f>
        <v>11.021448505459823</v>
      </c>
      <c r="AY122" s="1">
        <f>IF(AV122&gt;='Drive Train'!$F$29,1,0)</f>
        <v>1</v>
      </c>
      <c r="AZ122" s="57">
        <f t="shared" si="127"/>
        <v>22.525351217976763</v>
      </c>
      <c r="BA122" s="63">
        <f>BA121+'DEPRECATED - DT-Prelim Calcs'!$C$11</f>
        <v>472</v>
      </c>
      <c r="BB122" s="2">
        <f>BL122/'Drive Train'!$F$35</f>
        <v>0.48999999999999994</v>
      </c>
      <c r="BC122" s="46">
        <f>BJ122*12*60/(PI() * 'Drive Train'!$F$15)/BB$2*BB122</f>
        <v>5110.349591052749</v>
      </c>
      <c r="BD122" s="2">
        <f>('DEPRECATED - DT-Prelim Calcs'!$C$6*BB122-BC122)/('DEPRECATED - DT-Prelim Calcs'!$C$6*BB122)*'DEPRECATED - DT-Prelim Calcs'!$C$7*BB122</f>
        <v>-1.1297833985810743</v>
      </c>
      <c r="BE122" s="57">
        <f>BD122/'DEPRECATED - DT-Prelim Calcs'!$C$7*('DEPRECATED - DT-Prelim Calcs'!$C$8-'DEPRECATED - DT-Prelim Calcs'!$C$9)+'DEPRECATED - DT-Prelim Calcs'!$C$9</f>
        <v>-57.445730306204084</v>
      </c>
      <c r="BF122" s="57">
        <f t="shared" si="106"/>
        <v>-57.445730306204084</v>
      </c>
      <c r="BG122" s="2">
        <f t="shared" si="128"/>
        <v>-1.8933363324154473</v>
      </c>
      <c r="BH122" s="57">
        <f>BG122*'DEPRECATED - DT-Prelim Calcs'!$C$21/BB$2/'DEPRECATED - DT-Prelim Calcs'!$C$19/'DEPRECATED - DT-Prelim Calcs'!$C$18*3.39*'DEPRECATED - DT-Prelim Calcs'!$C$20</f>
        <v>-19.819055495402463</v>
      </c>
      <c r="BI122" s="46">
        <f t="shared" si="129"/>
        <v>1</v>
      </c>
      <c r="BJ122" s="57">
        <f>BH121*'DEPRECATED - DT-Prelim Calcs'!$C$11+BJ121</f>
        <v>63.008778385113501</v>
      </c>
      <c r="BK122" s="57">
        <f>BK121+0.5*BH122*'DEPRECATED - DT-Prelim Calcs'!$C$11^2+BJ122*'DEPRECATED - DT-Prelim Calcs'!$C$11</f>
        <v>11062.581073105959</v>
      </c>
      <c r="BL122" s="57">
        <f>MIN('Drive Train'!$F$35-BF121*'DEPRECATED - DT-Prelim Calcs'!$C$21*'Drive Train'!$F$39,BL121+BF$2)</f>
        <v>6.0759999999999996</v>
      </c>
      <c r="BM122" s="57">
        <f>'Drive Train'!$F$35-BF122*'DEPRECATED - DT-Prelim Calcs'!$C$21*'Drive Train'!$F$39</f>
        <v>16.306309660821878</v>
      </c>
      <c r="BN122" s="1">
        <f>IF(BK122&gt;='Drive Train'!$F$29,1,0)</f>
        <v>1</v>
      </c>
      <c r="BO122" s="57">
        <f t="shared" si="130"/>
        <v>-63.82858922911565</v>
      </c>
      <c r="BP122" s="63">
        <f>BP121+'DEPRECATED - DT-Prelim Calcs'!$C$11</f>
        <v>472</v>
      </c>
      <c r="BQ122" s="2">
        <f>CA122/'Drive Train'!$F$35</f>
        <v>1.4121793165698591</v>
      </c>
      <c r="BR122" s="46">
        <f>BY122*12*60/(PI() * 'Drive Train'!$F$15)/BQ$2*BQ122</f>
        <v>-22249.259557443438</v>
      </c>
      <c r="BS122" s="2">
        <f>('DEPRECATED - DT-Prelim Calcs'!$C$6*BQ122-BR122)/('DEPRECATED - DT-Prelim Calcs'!$C$6*BQ122)*'DEPRECATED - DT-Prelim Calcs'!$C$7*BQ122</f>
        <v>13.463523922809289</v>
      </c>
      <c r="BT122" s="57">
        <f>BS122/'DEPRECATED - DT-Prelim Calcs'!$C$7*('DEPRECATED - DT-Prelim Calcs'!$C$8-'DEPRECATED - DT-Prelim Calcs'!$C$9)+'DEPRECATED - DT-Prelim Calcs'!$C$9</f>
        <v>719.45108684499246</v>
      </c>
      <c r="BU122" s="57">
        <f t="shared" si="107"/>
        <v>93</v>
      </c>
      <c r="BV122" s="2">
        <f t="shared" si="131"/>
        <v>1.8828060353728675</v>
      </c>
      <c r="BW122" s="57">
        <f>BV122*'DEPRECATED - DT-Prelim Calcs'!$C$21/BQ$2/'DEPRECATED - DT-Prelim Calcs'!$C$19/'DEPRECATED - DT-Prelim Calcs'!$C$18*3.39*'DEPRECATED - DT-Prelim Calcs'!$C$20</f>
        <v>25.773080821789936</v>
      </c>
      <c r="BX122" s="46">
        <f t="shared" si="132"/>
        <v>0</v>
      </c>
      <c r="BY122" s="57">
        <f>BW121*'DEPRECATED - DT-Prelim Calcs'!$C$11+BY121</f>
        <v>-72.789154732985153</v>
      </c>
      <c r="BZ122" s="57">
        <f>BZ121+0.5*BW122*'DEPRECATED - DT-Prelim Calcs'!$C$11^2+BY122*'DEPRECATED - DT-Prelim Calcs'!$C$11</f>
        <v>-8676.5640232484584</v>
      </c>
      <c r="CA122" s="57">
        <f>MIN('Drive Train'!$F$35-BU121*'DEPRECATED - DT-Prelim Calcs'!$C$21*'Drive Train'!$F$39,CA121+BU$2)</f>
        <v>17.511023525466253</v>
      </c>
      <c r="CB122" s="57">
        <f>'Drive Train'!$F$35-BU122*'DEPRECATED - DT-Prelim Calcs'!$C$21*'Drive Train'!$F$39</f>
        <v>6.0759999999999996</v>
      </c>
      <c r="CC122" s="1">
        <f>IF(BZ122&gt;='Drive Train'!$F$29,1,0)</f>
        <v>0</v>
      </c>
      <c r="CD122" s="57">
        <f t="shared" si="133"/>
        <v>103.33333333333333</v>
      </c>
      <c r="CE122" s="63">
        <f>CE121+'DEPRECATED - DT-Prelim Calcs'!$C$11</f>
        <v>472</v>
      </c>
      <c r="CF122" s="2">
        <f>CP122/'Drive Train'!$F$35</f>
        <v>2.2294120801996478</v>
      </c>
      <c r="CG122" s="46">
        <f>CN122*12*60/(PI() * 'Drive Train'!$F$15)/CF$2*CF122</f>
        <v>-185855.56570613771</v>
      </c>
      <c r="CH122" s="2">
        <f>('DEPRECATED - DT-Prelim Calcs'!$C$6*CF122-CG122)/('DEPRECATED - DT-Prelim Calcs'!$C$6*CF122)*'DEPRECATED - DT-Prelim Calcs'!$C$7*CF122</f>
        <v>89.408889370653014</v>
      </c>
      <c r="CI122" s="57">
        <f>CH122/'DEPRECATED - DT-Prelim Calcs'!$C$7*('DEPRECATED - DT-Prelim Calcs'!$C$8-'DEPRECATED - DT-Prelim Calcs'!$C$9)+'DEPRECATED - DT-Prelim Calcs'!$C$9</f>
        <v>4762.5176374501161</v>
      </c>
      <c r="CJ122" s="57">
        <f t="shared" si="108"/>
        <v>93</v>
      </c>
      <c r="CK122" s="2">
        <f t="shared" si="134"/>
        <v>1.5241763143494644</v>
      </c>
      <c r="CL122" s="57">
        <f>CK122*'DEPRECATED - DT-Prelim Calcs'!$C$21/CF$2/'DEPRECATED - DT-Prelim Calcs'!$C$19/'DEPRECATED - DT-Prelim Calcs'!$C$18*3.39*'DEPRECATED - DT-Prelim Calcs'!$C$20</f>
        <v>25.773080821789936</v>
      </c>
      <c r="CM122" s="46">
        <f t="shared" si="135"/>
        <v>0</v>
      </c>
      <c r="CN122" s="57">
        <f>CL121*'DEPRECATED - DT-Prelim Calcs'!$C$11+CN121</f>
        <v>-311.78542382203892</v>
      </c>
      <c r="CO122" s="57">
        <f>CO121+0.5*CL122*'DEPRECATED - DT-Prelim Calcs'!$C$11^2+CN122*'DEPRECATED - DT-Prelim Calcs'!$C$11</f>
        <v>-33352.271396931144</v>
      </c>
      <c r="CP122" s="57">
        <f>MIN('Drive Train'!$F$35-CJ121*'DEPRECATED - DT-Prelim Calcs'!$C$21*'Drive Train'!$F$39,CP121+CJ$2)</f>
        <v>27.644709794475631</v>
      </c>
      <c r="CQ122" s="57">
        <f>'Drive Train'!$F$35-CJ122*'DEPRECATED - DT-Prelim Calcs'!$C$21*'Drive Train'!$F$39</f>
        <v>6.0759999999999996</v>
      </c>
      <c r="CR122" s="1">
        <f>IF(CO122&gt;='Drive Train'!$F$29,1,0)</f>
        <v>0</v>
      </c>
      <c r="CS122" s="57">
        <f t="shared" si="136"/>
        <v>103.33333333333333</v>
      </c>
      <c r="CT122" s="63">
        <f>CT121+'DEPRECATED - DT-Prelim Calcs'!$C$11</f>
        <v>472</v>
      </c>
      <c r="CU122" s="2">
        <f>DE122/'Drive Train'!$F$35</f>
        <v>0.48999999999999994</v>
      </c>
      <c r="CV122" s="46">
        <f>DC122*12*60/(PI() * 'Drive Train'!$F$15)/CU$2*CU122</f>
        <v>-51130.216930235198</v>
      </c>
      <c r="CW122" s="2">
        <f>('DEPRECATED - DT-Prelim Calcs'!$C$6*CU122-CV122)/('DEPRECATED - DT-Prelim Calcs'!$C$6*CU122)*'DEPRECATED - DT-Prelim Calcs'!$C$7*CU122</f>
        <v>24.299816097911219</v>
      </c>
      <c r="CX122" s="57">
        <f>CW122/'DEPRECATED - DT-Prelim Calcs'!$C$7*('DEPRECATED - DT-Prelim Calcs'!$C$8-'DEPRECATED - DT-Prelim Calcs'!$C$9)+'DEPRECATED - DT-Prelim Calcs'!$C$9</f>
        <v>1296.3375125983443</v>
      </c>
      <c r="CY122" s="57">
        <f t="shared" si="109"/>
        <v>93</v>
      </c>
      <c r="CZ122" s="2">
        <f t="shared" si="137"/>
        <v>1.2803081040535502</v>
      </c>
      <c r="DA122" s="57">
        <f>CZ122*'DEPRECATED - DT-Prelim Calcs'!$C$21/CU$2/'DEPRECATED - DT-Prelim Calcs'!$C$19/'DEPRECATED - DT-Prelim Calcs'!$C$18*3.39*'DEPRECATED - DT-Prelim Calcs'!$C$20</f>
        <v>25.773080821789936</v>
      </c>
      <c r="DB122" s="46">
        <f t="shared" si="138"/>
        <v>0</v>
      </c>
      <c r="DC122" s="57">
        <f>DA121*'DEPRECATED - DT-Prelim Calcs'!$C$11+DC121</f>
        <v>-327.81696711118252</v>
      </c>
      <c r="DD122" s="57">
        <f>DD121+0.5*DA122*'DEPRECATED - DT-Prelim Calcs'!$C$11^2+DC122*'DEPRECATED - DT-Prelim Calcs'!$C$11</f>
        <v>-66520.893042242562</v>
      </c>
      <c r="DE122" s="57">
        <f>MIN('Drive Train'!$F$35-CY121*'DEPRECATED - DT-Prelim Calcs'!$C$21*'Drive Train'!$F$39,DE121+CY$2)</f>
        <v>6.0759999999999996</v>
      </c>
      <c r="DF122" s="57">
        <f>'Drive Train'!$F$35-CY122*'DEPRECATED - DT-Prelim Calcs'!$C$21*'Drive Train'!$F$39</f>
        <v>6.0759999999999996</v>
      </c>
      <c r="DG122" s="1">
        <f>IF(DD122&gt;='Drive Train'!$F$29,1,0)</f>
        <v>0</v>
      </c>
      <c r="DH122" s="57">
        <f t="shared" si="139"/>
        <v>103.33333333333333</v>
      </c>
      <c r="DI122" s="63">
        <f>DI121+'DEPRECATED - DT-Prelim Calcs'!$C$11</f>
        <v>472</v>
      </c>
      <c r="DJ122" s="2">
        <f>DT122/'Drive Train'!$F$35</f>
        <v>1.7005479548135685</v>
      </c>
      <c r="DK122" s="46">
        <f>DR122*12*60/(PI() * 'Drive Train'!$F$15)/DJ$2*DJ122</f>
        <v>-186215.26905668079</v>
      </c>
      <c r="DL122" s="2">
        <f>('DEPRECATED - DT-Prelim Calcs'!$C$6*DJ122-DK122)/('DEPRECATED - DT-Prelim Calcs'!$C$6*DJ122)*'DEPRECATED - DT-Prelim Calcs'!$C$7*DJ122</f>
        <v>88.296969431626167</v>
      </c>
      <c r="DM122" s="57">
        <f>DL122/'DEPRECATED - DT-Prelim Calcs'!$C$7*('DEPRECATED - DT-Prelim Calcs'!$C$8-'DEPRECATED - DT-Prelim Calcs'!$C$9)+'DEPRECATED - DT-Prelim Calcs'!$C$9</f>
        <v>4703.3228954678989</v>
      </c>
      <c r="DN122" s="57">
        <f t="shared" si="110"/>
        <v>93</v>
      </c>
      <c r="DO122" s="2">
        <f t="shared" si="140"/>
        <v>1.1037138828047846</v>
      </c>
      <c r="DP122" s="57">
        <f>DO122*'DEPRECATED - DT-Prelim Calcs'!$C$21/DJ$2/'DEPRECATED - DT-Prelim Calcs'!$C$19/'DEPRECATED - DT-Prelim Calcs'!$C$18*3.39*'DEPRECATED - DT-Prelim Calcs'!$C$20</f>
        <v>25.773080821789936</v>
      </c>
      <c r="DQ122" s="46">
        <f t="shared" si="141"/>
        <v>0</v>
      </c>
      <c r="DR122" s="57">
        <f>DP121*'DEPRECATED - DT-Prelim Calcs'!$C$11+DR121</f>
        <v>-296.56390317318301</v>
      </c>
      <c r="DS122" s="57">
        <f>DS121+0.5*DP122*'DEPRECATED - DT-Prelim Calcs'!$C$11^2+DR122*'DEPRECATED - DT-Prelim Calcs'!$C$11</f>
        <v>-129873.57632643296</v>
      </c>
      <c r="DT122" s="57">
        <f>MIN('Drive Train'!$F$35-DN121*'DEPRECATED - DT-Prelim Calcs'!$C$21*'Drive Train'!$F$39,DT121+DN$2)</f>
        <v>21.08679463968825</v>
      </c>
      <c r="DU122" s="57">
        <f>'Drive Train'!$F$35-DN122*'DEPRECATED - DT-Prelim Calcs'!$C$21*'Drive Train'!$F$39</f>
        <v>6.0759999999999996</v>
      </c>
      <c r="DV122" s="1">
        <f>IF(DS122&gt;='Drive Train'!$F$29,1,0)</f>
        <v>0</v>
      </c>
      <c r="DW122" s="57">
        <f t="shared" si="142"/>
        <v>103.33333333333333</v>
      </c>
      <c r="DX122" s="63">
        <f>DX121+'DEPRECATED - DT-Prelim Calcs'!$C$11</f>
        <v>472</v>
      </c>
      <c r="DY122" s="2">
        <f>EI122/'Drive Train'!$F$35</f>
        <v>0.48999999999999994</v>
      </c>
      <c r="DZ122" s="46">
        <f>EG122*12*60/(PI() * 'Drive Train'!$F$15)/DY$2*DY122</f>
        <v>-127638.75082921781</v>
      </c>
      <c r="EA122" s="2">
        <f>('DEPRECATED - DT-Prelim Calcs'!$C$6*DY122-DZ122)/('DEPRECATED - DT-Prelim Calcs'!$C$6*DY122)*'DEPRECATED - DT-Prelim Calcs'!$C$7*DY122</f>
        <v>58.893731050359271</v>
      </c>
      <c r="EB122" s="57">
        <f>EA122/'DEPRECATED - DT-Prelim Calcs'!$C$7*('DEPRECATED - DT-Prelim Calcs'!$C$8-'DEPRECATED - DT-Prelim Calcs'!$C$9)+'DEPRECATED - DT-Prelim Calcs'!$C$9</f>
        <v>3137.9969683655995</v>
      </c>
      <c r="EC122" s="57">
        <f t="shared" si="111"/>
        <v>93</v>
      </c>
      <c r="ED122" s="2">
        <f t="shared" si="143"/>
        <v>0.96993038185874991</v>
      </c>
      <c r="EE122" s="57">
        <f>ED122*'DEPRECATED - DT-Prelim Calcs'!$C$21/DY$2/'DEPRECATED - DT-Prelim Calcs'!$C$19/'DEPRECATED - DT-Prelim Calcs'!$C$18*3.39*'DEPRECATED - DT-Prelim Calcs'!$C$20</f>
        <v>25.773080821789936</v>
      </c>
      <c r="EF122" s="46">
        <f t="shared" si="144"/>
        <v>0</v>
      </c>
      <c r="EG122" s="57">
        <f>EE121*'DEPRECATED - DT-Prelim Calcs'!$C$11+EG121</f>
        <v>-619.95819715282744</v>
      </c>
      <c r="EH122" s="57">
        <f>EH121+0.5*EE122*'DEPRECATED - DT-Prelim Calcs'!$C$11^2+EG122*'DEPRECATED - DT-Prelim Calcs'!$C$11</f>
        <v>-215406.62546779783</v>
      </c>
      <c r="EI122" s="57">
        <f>MIN('Drive Train'!$F$35-EC121*'DEPRECATED - DT-Prelim Calcs'!$C$21*'Drive Train'!$F$39,EI121+EC$2)</f>
        <v>6.0759999999999996</v>
      </c>
      <c r="EJ122" s="57">
        <f>'Drive Train'!$F$35-EC122*'DEPRECATED - DT-Prelim Calcs'!$C$21*'Drive Train'!$F$39</f>
        <v>6.0759999999999996</v>
      </c>
      <c r="EK122" s="1">
        <f>IF(EH122&gt;='Drive Train'!$F$29,1,0)</f>
        <v>0</v>
      </c>
      <c r="EL122" s="57">
        <f t="shared" si="145"/>
        <v>103.33333333333333</v>
      </c>
      <c r="EM122" s="63">
        <f>EM121+'DEPRECATED - DT-Prelim Calcs'!$C$11</f>
        <v>472</v>
      </c>
      <c r="EN122" s="2">
        <f>EX122/'Drive Train'!$F$35</f>
        <v>0.48999999999999994</v>
      </c>
      <c r="EO122" s="46">
        <f>EV122*12*60/(PI() * 'Drive Train'!$F$15)/EN$2*EN122</f>
        <v>11441.445668883842</v>
      </c>
      <c r="EP122" s="2">
        <f>('DEPRECATED - DT-Prelim Calcs'!$C$6*EN122-EO122)/('DEPRECATED - DT-Prelim Calcs'!$C$6*EN122)*'DEPRECATED - DT-Prelim Calcs'!$C$7*EN122</f>
        <v>-3.9924365970000113</v>
      </c>
      <c r="EQ122" s="57">
        <f>EP122/'DEPRECATED - DT-Prelim Calcs'!$C$7*('DEPRECATED - DT-Prelim Calcs'!$C$8-'DEPRECATED - DT-Prelim Calcs'!$C$9)+'DEPRECATED - DT-Prelim Calcs'!$C$9</f>
        <v>-209.84340887763548</v>
      </c>
      <c r="ER122" s="57">
        <f t="shared" si="112"/>
        <v>-209.84340887763548</v>
      </c>
      <c r="ES122" s="2">
        <f t="shared" si="146"/>
        <v>-5.7019379240869439</v>
      </c>
      <c r="ET122" s="57">
        <f>ES122*'DEPRECATED - DT-Prelim Calcs'!$C$21/EN$2/'DEPRECATED - DT-Prelim Calcs'!$C$19/'DEPRECATED - DT-Prelim Calcs'!$C$18*3.39*'DEPRECATED - DT-Prelim Calcs'!$C$20</f>
        <v>-169.87757057048165</v>
      </c>
      <c r="EU122" s="46">
        <f t="shared" si="147"/>
        <v>1</v>
      </c>
      <c r="EV122" s="57">
        <f>ET121*'DEPRECATED - DT-Prelim Calcs'!$C$11+EV121</f>
        <v>49.564756839233638</v>
      </c>
      <c r="EW122" s="57">
        <f>EW121+0.5*ET122*'DEPRECATED - DT-Prelim Calcs'!$C$11^2+EV122*'DEPRECATED - DT-Prelim Calcs'!$C$11</f>
        <v>-232036.3033611094</v>
      </c>
      <c r="EX122" s="57">
        <f>MIN('Drive Train'!$F$35-ER121*'DEPRECATED - DT-Prelim Calcs'!$C$21*'Drive Train'!$F$39,EX121+ER$2)</f>
        <v>6.0759999999999996</v>
      </c>
      <c r="EY122" s="57">
        <f>'Drive Train'!$F$35-ER122*'DEPRECATED - DT-Prelim Calcs'!$C$21*'Drive Train'!$F$39</f>
        <v>26.669351803679213</v>
      </c>
      <c r="EZ122" s="1">
        <f>IF(EW122&gt;='Drive Train'!$F$29,1,0)</f>
        <v>0</v>
      </c>
      <c r="FA122" s="57">
        <f t="shared" si="148"/>
        <v>-233.15934319737278</v>
      </c>
      <c r="FB122" s="63">
        <f>FB121+'DEPRECATED - DT-Prelim Calcs'!$C$11</f>
        <v>472</v>
      </c>
      <c r="FC122" s="2">
        <f>FM122/'Drive Train'!$F$35</f>
        <v>0.48999999999999994</v>
      </c>
      <c r="FD122" s="46">
        <f>FK122*12*60/(PI() * 'Drive Train'!$F$15)/FC$2*FC122</f>
        <v>-84901.159283959147</v>
      </c>
      <c r="FE122" s="2">
        <f>('DEPRECATED - DT-Prelim Calcs'!$C$6*FC122-FD122)/('DEPRECATED - DT-Prelim Calcs'!$C$6*FC122)*'DEPRECATED - DT-Prelim Calcs'!$C$7*FC122</f>
        <v>39.569604291621303</v>
      </c>
      <c r="FF122" s="57">
        <f>FE122/'DEPRECATED - DT-Prelim Calcs'!$C$7*('DEPRECATED - DT-Prelim Calcs'!$C$8-'DEPRECATED - DT-Prelim Calcs'!$C$9)+'DEPRECATED - DT-Prelim Calcs'!$C$9</f>
        <v>2109.2478135332003</v>
      </c>
      <c r="FG122" s="57">
        <f t="shared" si="113"/>
        <v>93</v>
      </c>
      <c r="FH122" s="2">
        <f t="shared" si="149"/>
        <v>0.78067567320338405</v>
      </c>
      <c r="FI122" s="57">
        <f>FH122*'DEPRECATED - DT-Prelim Calcs'!$C$21/FC$2/'DEPRECATED - DT-Prelim Calcs'!$C$19/'DEPRECATED - DT-Prelim Calcs'!$C$18*3.39*'DEPRECATED - DT-Prelim Calcs'!$C$20</f>
        <v>25.773080821789936</v>
      </c>
      <c r="FJ122" s="46">
        <f t="shared" si="150"/>
        <v>0</v>
      </c>
      <c r="FK122" s="57">
        <f>FI121*'DEPRECATED - DT-Prelim Calcs'!$C$11+FK121</f>
        <v>-331.91246675926197</v>
      </c>
      <c r="FL122" s="57">
        <f>FL121+0.5*FI122*'DEPRECATED - DT-Prelim Calcs'!$C$11^2+FK122*'DEPRECATED - DT-Prelim Calcs'!$C$11</f>
        <v>-312857.84215942514</v>
      </c>
      <c r="FM122" s="57">
        <f>MIN('Drive Train'!$F$35-FG121*'DEPRECATED - DT-Prelim Calcs'!$C$21*'Drive Train'!$F$39,FM121+FG$2)</f>
        <v>6.0759999999999996</v>
      </c>
      <c r="FN122" s="57">
        <f>'Drive Train'!$F$35-FG122*'DEPRECATED - DT-Prelim Calcs'!$C$21*'Drive Train'!$F$39</f>
        <v>6.0759999999999996</v>
      </c>
      <c r="FO122" s="1">
        <f>IF(FL122&gt;='Drive Train'!$F$29,1,0)</f>
        <v>0</v>
      </c>
      <c r="FP122" s="57">
        <f t="shared" si="151"/>
        <v>103.33333333333333</v>
      </c>
      <c r="FQ122" s="63">
        <f>FQ121+'DEPRECATED - DT-Prelim Calcs'!$C$11</f>
        <v>472</v>
      </c>
      <c r="FR122" s="2">
        <f>GB122/'Drive Train'!$F$35</f>
        <v>0.48999999999999994</v>
      </c>
      <c r="FS122" s="46">
        <f>FZ122*12*60/(PI() * 'Drive Train'!$F$15)/FR$2*FR122</f>
        <v>-460692.78750194906</v>
      </c>
      <c r="FT122" s="2">
        <f>('DEPRECATED - DT-Prelim Calcs'!$C$6*FR122-FS122)/('DEPRECATED - DT-Prelim Calcs'!$C$6*FR122)*'DEPRECATED - DT-Prelim Calcs'!$C$7*FR122</f>
        <v>209.48664444271995</v>
      </c>
      <c r="FU122" s="57">
        <f>FT122/'DEPRECATED - DT-Prelim Calcs'!$C$7*('DEPRECATED - DT-Prelim Calcs'!$C$8-'DEPRECATED - DT-Prelim Calcs'!$C$9)+'DEPRECATED - DT-Prelim Calcs'!$C$9</f>
        <v>11155.038789212022</v>
      </c>
      <c r="FV122" s="57">
        <f t="shared" si="114"/>
        <v>93</v>
      </c>
      <c r="FW122" s="2">
        <f t="shared" si="152"/>
        <v>0.7112822800297498</v>
      </c>
      <c r="FX122" s="57">
        <f>FW122*'DEPRECATED - DT-Prelim Calcs'!$C$21/FR$2/'DEPRECATED - DT-Prelim Calcs'!$C$19/'DEPRECATED - DT-Prelim Calcs'!$C$18*3.39*'DEPRECATED - DT-Prelim Calcs'!$C$20</f>
        <v>25.773080821789936</v>
      </c>
      <c r="FY122" s="46">
        <f t="shared" si="153"/>
        <v>0</v>
      </c>
      <c r="FZ122" s="57">
        <f>FX121*'DEPRECATED - DT-Prelim Calcs'!$C$11+FZ121</f>
        <v>-1640.9399963468557</v>
      </c>
      <c r="GA122" s="57">
        <f>GA121+0.5*FX122*'DEPRECATED - DT-Prelim Calcs'!$C$11^2+FZ122*'DEPRECATED - DT-Prelim Calcs'!$C$11</f>
        <v>-342397.30307649169</v>
      </c>
      <c r="GB122" s="57">
        <f>MIN('Drive Train'!$F$35-FV121*'DEPRECATED - DT-Prelim Calcs'!$C$21*'Drive Train'!$F$39,GB121+FV$2)</f>
        <v>6.0759999999999996</v>
      </c>
      <c r="GC122" s="57">
        <f>'Drive Train'!$F$35-FV122*'DEPRECATED - DT-Prelim Calcs'!$C$21*'Drive Train'!$F$39</f>
        <v>6.0759999999999996</v>
      </c>
      <c r="GD122" s="1">
        <f>IF(GA122&gt;='Drive Train'!$F$29,1,0)</f>
        <v>0</v>
      </c>
      <c r="GE122" s="57">
        <f t="shared" si="154"/>
        <v>103.33333333333333</v>
      </c>
      <c r="GF122" s="63">
        <f>GF121+'DEPRECATED - DT-Prelim Calcs'!$C$11</f>
        <v>472</v>
      </c>
      <c r="GG122" s="2">
        <f>GQ122/'Drive Train'!$F$35</f>
        <v>0.83548387096774201</v>
      </c>
      <c r="GH122" s="46">
        <f>GO122*12*60/(PI() * 'Drive Train'!$F$15)/GG$2*GG122</f>
        <v>-312860.25701449037</v>
      </c>
      <c r="GI122" s="2">
        <f>('DEPRECATED - DT-Prelim Calcs'!$C$6*GG122-GH122)/('DEPRECATED - DT-Prelim Calcs'!$C$6*GG122)*'DEPRECATED - DT-Prelim Calcs'!$C$7*GG122</f>
        <v>143.47565860650352</v>
      </c>
      <c r="GJ122" s="57">
        <f>GI122/'DEPRECATED - DT-Prelim Calcs'!$C$7*('DEPRECATED - DT-Prelim Calcs'!$C$8-'DEPRECATED - DT-Prelim Calcs'!$C$9)+'DEPRECATED - DT-Prelim Calcs'!$C$9</f>
        <v>7640.8439830765146</v>
      </c>
      <c r="GK122" s="57">
        <f t="shared" si="155"/>
        <v>29.999999999999982</v>
      </c>
      <c r="GL122" s="2">
        <f t="shared" si="156"/>
        <v>0.99579519204165001</v>
      </c>
      <c r="GM122" s="57">
        <f>GL122*'DEPRECATED - DT-Prelim Calcs'!$C$21/GG$2/'DEPRECATED - DT-Prelim Calcs'!$C$19/'DEPRECATED - DT-Prelim Calcs'!$C$18*3.39*'DEPRECATED - DT-Prelim Calcs'!$C$20</f>
        <v>25.773080821789936</v>
      </c>
      <c r="GN122" s="46">
        <f t="shared" si="157"/>
        <v>0</v>
      </c>
      <c r="GO122" s="57">
        <f>GM121*'DEPRECATED - DT-Prelim Calcs'!$C$11+GO121</f>
        <v>-914.99291399835033</v>
      </c>
      <c r="GP122" s="57">
        <f>GP121+0.5*GM122*'DEPRECATED - DT-Prelim Calcs'!$C$11^2+GO122*'DEPRECATED - DT-Prelim Calcs'!$C$11</f>
        <v>-170202.13476673086</v>
      </c>
      <c r="GQ122" s="57">
        <f>MIN('Drive Train'!$F$35-GK121*'DEPRECATED - DT-Prelim Calcs'!$C$21*'Drive Train'!$F$39,GQ121+GK$2)</f>
        <v>10.360000000000001</v>
      </c>
      <c r="GR122" s="57">
        <f>'Drive Train'!$F$35-GK122*'DEPRECATED - DT-Prelim Calcs'!$C$21*'Drive Train'!$F$39</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-265949.0976355325</v>
      </c>
      <c r="GX122" s="2">
        <f>('DEPRECATED - DT-Prelim Calcs'!$C$6*GV122-GW122)/('DEPRECATED - DT-Prelim Calcs'!$C$6*GV122)*'DEPRECATED - DT-Prelim Calcs'!$C$7*GV122</f>
        <v>122.22036767546632</v>
      </c>
      <c r="GY122" s="57">
        <f>GX122/'DEPRECATED - DT-Prelim Calcs'!$C$7*('DEPRECATED - DT-Prelim Calcs'!$C$8-'DEPRECATED - DT-Prelim Calcs'!$C$9)+'DEPRECATED - DT-Prelim Calcs'!$C$9</f>
        <v>6509.2863787395563</v>
      </c>
      <c r="GZ122" s="57">
        <f t="shared" si="115"/>
        <v>33.333333333333314</v>
      </c>
      <c r="HA122" s="2">
        <f t="shared" si="159"/>
        <v>0.99579519204165001</v>
      </c>
      <c r="HB122" s="57">
        <f>HA122*'DEPRECATED - DT-Prelim Calcs'!$C$21/GV$2/'DEPRECATED - DT-Prelim Calcs'!$C$19/'DEPRECATED - DT-Prelim Calcs'!$C$18*3.39*'DEPRECATED - DT-Prelim Calcs'!$C$20</f>
        <v>25.773080821789936</v>
      </c>
      <c r="HC122" s="46">
        <f t="shared" si="160"/>
        <v>0</v>
      </c>
      <c r="HD122" s="57">
        <f>HB121*'DEPRECATED - DT-Prelim Calcs'!$C$11+HD121</f>
        <v>-795.19434081252314</v>
      </c>
      <c r="HE122" s="57">
        <f>HE121+0.5*HB122*'DEPRECATED - DT-Prelim Calcs'!$C$11^2+HD122*'DEPRECATED - DT-Prelim Calcs'!$C$11</f>
        <v>-201057.24986683729</v>
      </c>
      <c r="HF122" s="57">
        <f>MIN('Drive Train'!$F$35-GZ121*'DEPRECATED - DT-Prelim Calcs'!$C$21*'Drive Train'!$F$39,HF121+GZ$2)</f>
        <v>10.133333333333335</v>
      </c>
      <c r="HG122" s="57">
        <f>'Drive Train'!$F$35-GZ122*'DEPRECATED - DT-Prelim Calcs'!$C$21*'Drive Train'!$F$39</f>
        <v>10.133333333333335</v>
      </c>
      <c r="HH122" s="1">
        <f>IF(HE122&gt;='Drive Train'!$F$29,1,0)</f>
        <v>0</v>
      </c>
      <c r="HI122" s="57">
        <f t="shared" si="161"/>
        <v>37.037037037037017</v>
      </c>
      <c r="HJ122" s="63">
        <f>HJ121+'DEPRECATED - DT-Prelim Calcs'!$C$11</f>
        <v>472</v>
      </c>
      <c r="HK122" s="2">
        <f>HU122/'Drive Train'!$F$35</f>
        <v>0.79892473118279583</v>
      </c>
      <c r="HL122" s="46">
        <f>HS122*12*60/(PI() * 'Drive Train'!$F$15)/HK$2*HK122</f>
        <v>-80284.748324293105</v>
      </c>
      <c r="HM122" s="2">
        <f>('DEPRECATED - DT-Prelim Calcs'!$C$6*HK122-HL122)/('DEPRECATED - DT-Prelim Calcs'!$C$6*HK122)*'DEPRECATED - DT-Prelim Calcs'!$C$7*HK122</f>
        <v>38.2267676005645</v>
      </c>
      <c r="HN122" s="57">
        <f>HM122/'DEPRECATED - DT-Prelim Calcs'!$C$7*('DEPRECATED - DT-Prelim Calcs'!$C$8-'DEPRECATED - DT-Prelim Calcs'!$C$9)+'DEPRECATED - DT-Prelim Calcs'!$C$9</f>
        <v>2037.7598685279775</v>
      </c>
      <c r="HO122" s="57">
        <f t="shared" si="116"/>
        <v>36.66666666666665</v>
      </c>
      <c r="HP122" s="2">
        <f t="shared" si="162"/>
        <v>0.99579519204165001</v>
      </c>
      <c r="HQ122" s="57">
        <f>HP122*'DEPRECATED - DT-Prelim Calcs'!$C$21/HK$2/'DEPRECATED - DT-Prelim Calcs'!$C$19/'DEPRECATED - DT-Prelim Calcs'!$C$18*3.39*'DEPRECATED - DT-Prelim Calcs'!$C$20</f>
        <v>25.773080821789936</v>
      </c>
      <c r="HR122" s="46">
        <f t="shared" si="163"/>
        <v>0</v>
      </c>
      <c r="HS122" s="57">
        <f>HQ121*'DEPRECATED - DT-Prelim Calcs'!$C$11+HS121</f>
        <v>-245.54584428087173</v>
      </c>
      <c r="HT122" s="57">
        <f>HT121+0.5*HQ122*'DEPRECATED - DT-Prelim Calcs'!$C$11^2+HS122*'DEPRECATED - DT-Prelim Calcs'!$C$11</f>
        <v>-209451.45950865821</v>
      </c>
      <c r="HU122" s="57">
        <f>MIN('Drive Train'!$F$35-HO121*'DEPRECATED - DT-Prelim Calcs'!$C$21*'Drive Train'!$F$39,HU121+HO$2)</f>
        <v>9.9066666666666681</v>
      </c>
      <c r="HV122" s="57">
        <f>'Drive Train'!$F$35-HO122*'DEPRECATED - DT-Prelim Calcs'!$C$21*'Drive Train'!$F$39</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-216819.38949254667</v>
      </c>
      <c r="IB122" s="2">
        <f>('DEPRECATED - DT-Prelim Calcs'!$C$6*HZ122-IA122)/('DEPRECATED - DT-Prelim Calcs'!$C$6*HZ122)*'DEPRECATED - DT-Prelim Calcs'!$C$7*HZ122</f>
        <v>99.917889299692334</v>
      </c>
      <c r="IC122" s="57">
        <f>IB122/'DEPRECATED - DT-Prelim Calcs'!$C$7*('DEPRECATED - DT-Prelim Calcs'!$C$8-'DEPRECATED - DT-Prelim Calcs'!$C$9)+'DEPRECATED - DT-Prelim Calcs'!$C$9</f>
        <v>5321.9801647927488</v>
      </c>
      <c r="ID122" s="57">
        <f t="shared" si="117"/>
        <v>39.999999999999986</v>
      </c>
      <c r="IE122" s="2">
        <f t="shared" si="165"/>
        <v>0.99579519204165001</v>
      </c>
      <c r="IF122" s="57">
        <f>IE122*'DEPRECATED - DT-Prelim Calcs'!$C$21/HZ$2/'DEPRECATED - DT-Prelim Calcs'!$C$19/'DEPRECATED - DT-Prelim Calcs'!$C$18*3.39*'DEPRECATED - DT-Prelim Calcs'!$C$20</f>
        <v>25.773080821789936</v>
      </c>
      <c r="IG122" s="46">
        <f t="shared" si="166"/>
        <v>0</v>
      </c>
      <c r="IH122" s="57">
        <f>IF121*'DEPRECATED - DT-Prelim Calcs'!$C$11+IH121</f>
        <v>-678.6562426872224</v>
      </c>
      <c r="II122" s="57">
        <f>II121+0.5*IF122*'DEPRECATED - DT-Prelim Calcs'!$C$11^2+IH122*'DEPRECATED - DT-Prelim Calcs'!$C$11</f>
        <v>-246043.38716301951</v>
      </c>
      <c r="IJ122" s="57">
        <f>MIN('Drive Train'!$F$35-ID121*'DEPRECATED - DT-Prelim Calcs'!$C$21*'Drive Train'!$F$39,IJ121+ID$2)</f>
        <v>9.6800000000000015</v>
      </c>
      <c r="IK122" s="57">
        <f>'Drive Train'!$F$35-ID122*'DEPRECATED - DT-Prelim Calcs'!$C$21*'Drive Train'!$F$39</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-34370.843320604865</v>
      </c>
      <c r="IQ122" s="2">
        <f>('DEPRECATED - DT-Prelim Calcs'!$C$6*IO122-IP122)/('DEPRECATED - DT-Prelim Calcs'!$C$6*IO122)*'DEPRECATED - DT-Prelim Calcs'!$C$7*IO122</f>
        <v>17.378339049501037</v>
      </c>
      <c r="IR122" s="57">
        <f>IQ122/'DEPRECATED - DT-Prelim Calcs'!$C$7*('DEPRECATED - DT-Prelim Calcs'!$C$8-'DEPRECATED - DT-Prelim Calcs'!$C$9)+'DEPRECATED - DT-Prelim Calcs'!$C$9</f>
        <v>927.86219919127927</v>
      </c>
      <c r="IS122" s="57">
        <f t="shared" si="118"/>
        <v>43.333333333333321</v>
      </c>
      <c r="IT122" s="2">
        <f t="shared" si="168"/>
        <v>0.99579519204165001</v>
      </c>
      <c r="IU122" s="57">
        <f>IT122*'DEPRECATED - DT-Prelim Calcs'!$C$21/IO$2/'DEPRECATED - DT-Prelim Calcs'!$C$19/'DEPRECATED - DT-Prelim Calcs'!$C$18*3.39*'DEPRECATED - DT-Prelim Calcs'!$C$20</f>
        <v>25.773080821789936</v>
      </c>
      <c r="IV122" s="46">
        <f t="shared" si="169"/>
        <v>0</v>
      </c>
      <c r="IW122" s="57">
        <f>IU121*'DEPRECATED - DT-Prelim Calcs'!$C$11+IW121</f>
        <v>-110.16212499103186</v>
      </c>
      <c r="IX122" s="57">
        <f>IX121+0.5*IU122*'DEPRECATED - DT-Prelim Calcs'!$C$11^2+IW122*'DEPRECATED - DT-Prelim Calcs'!$C$11</f>
        <v>-203385.78837960373</v>
      </c>
      <c r="IY122" s="57">
        <f>MIN('Drive Train'!$F$35-IS121*'DEPRECATED - DT-Prelim Calcs'!$C$21*'Drive Train'!$F$39,IY121+IS$2)</f>
        <v>9.4533333333333349</v>
      </c>
      <c r="IZ122" s="57">
        <f>'Drive Train'!$F$35-IS122*'DEPRECATED - DT-Prelim Calcs'!$C$21*'Drive Train'!$F$39</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-162139.35302314186</v>
      </c>
      <c r="JF122" s="2">
        <f>('DEPRECATED - DT-Prelim Calcs'!$C$6*JD122-JE122)/('DEPRECATED - DT-Prelim Calcs'!$C$6*JD122)*'DEPRECATED - DT-Prelim Calcs'!$C$7*JD122</f>
        <v>75.105787796963398</v>
      </c>
      <c r="JG122" s="57">
        <f>JF122/'DEPRECATED - DT-Prelim Calcs'!$C$7*('DEPRECATED - DT-Prelim Calcs'!$C$8-'DEPRECATED - DT-Prelim Calcs'!$C$9)+'DEPRECATED - DT-Prelim Calcs'!$C$9</f>
        <v>4001.0703628009974</v>
      </c>
      <c r="JH122" s="57">
        <f t="shared" si="119"/>
        <v>46.666666666666657</v>
      </c>
      <c r="JI122" s="2">
        <f t="shared" si="171"/>
        <v>0.99579519204165001</v>
      </c>
      <c r="JJ122" s="57">
        <f>JI122*'DEPRECATED - DT-Prelim Calcs'!$C$21/JD$2/'DEPRECATED - DT-Prelim Calcs'!$C$19/'DEPRECATED - DT-Prelim Calcs'!$C$18*3.39*'DEPRECATED - DT-Prelim Calcs'!$C$20</f>
        <v>25.773080821789936</v>
      </c>
      <c r="JK122" s="46">
        <f t="shared" si="172"/>
        <v>0</v>
      </c>
      <c r="JL122" s="57">
        <f>JJ121*'DEPRECATED - DT-Prelim Calcs'!$C$11+JL121</f>
        <v>-532.44002248757749</v>
      </c>
      <c r="JM122" s="57">
        <f>JM121+0.5*JJ122*'DEPRECATED - DT-Prelim Calcs'!$C$11^2+JL122*'DEPRECATED - DT-Prelim Calcs'!$C$11</f>
        <v>-242243.47160347557</v>
      </c>
      <c r="JN122" s="57">
        <f>MIN('Drive Train'!$F$35-JH121*'DEPRECATED - DT-Prelim Calcs'!$C$21*'Drive Train'!$F$39,JN121+JH$2)</f>
        <v>9.2266666666666666</v>
      </c>
      <c r="JO122" s="57">
        <f>'Drive Train'!$F$35-JH122*'DEPRECATED - DT-Prelim Calcs'!$C$21*'Drive Train'!$F$39</f>
        <v>9.2266666666666666</v>
      </c>
      <c r="JP122" s="1">
        <f>IF(JM122&gt;='Drive Train'!$F$29,1,0)</f>
        <v>0</v>
      </c>
      <c r="JQ122" s="57">
        <f>MIN(JG122,'DEPRECATED - DT-Prelim Calcs'!$C$10)*'DEPRECATED - DT-Prelim Calcs'!$C$11*1000/60/60</f>
        <v>103.33333333333333</v>
      </c>
      <c r="JR122" s="63">
        <f>JR121+'DEPRECATED - DT-Prelim Calcs'!$C$11</f>
        <v>472</v>
      </c>
      <c r="JS122" s="2">
        <f>KC122/'Drive Train'!$F$35</f>
        <v>0.72580645161290325</v>
      </c>
      <c r="JT122" s="46">
        <f>KA122*12*60/(PI() * 'Drive Train'!$F$15)/JS$2*JS122</f>
        <v>20121.101387762541</v>
      </c>
      <c r="JU122" s="2">
        <f>('DEPRECATED - DT-Prelim Calcs'!$C$6*JS122-JT122)/('DEPRECATED - DT-Prelim Calcs'!$C$6*JS122)*'DEPRECATED - DT-Prelim Calcs'!$C$7*JS122</f>
        <v>-7.3487153342597562</v>
      </c>
      <c r="JV122" s="57">
        <f>JU122/'DEPRECATED - DT-Prelim Calcs'!$C$7*('DEPRECATED - DT-Prelim Calcs'!$C$8-'DEPRECATED - DT-Prelim Calcs'!$C$9)+'DEPRECATED - DT-Prelim Calcs'!$C$9</f>
        <v>-388.51999061640117</v>
      </c>
      <c r="JW122" s="57">
        <f t="shared" si="120"/>
        <v>-388.51999061640117</v>
      </c>
      <c r="JX122" s="2">
        <f t="shared" si="173"/>
        <v>-9.3783391244427161</v>
      </c>
      <c r="JY122" s="57">
        <f>JX122*'DEPRECATED - DT-Prelim Calcs'!$C$21/JS$2/'DEPRECATED - DT-Prelim Calcs'!$C$19/'DEPRECATED - DT-Prelim Calcs'!$C$18*3.39*'DEPRECATED - DT-Prelim Calcs'!$C$20</f>
        <v>-242.72932241503239</v>
      </c>
      <c r="JZ122" s="46">
        <f t="shared" si="174"/>
        <v>1</v>
      </c>
      <c r="KA122" s="57">
        <f>JY121*'DEPRECATED - DT-Prelim Calcs'!$C$11+KA121</f>
        <v>67.738617449475811</v>
      </c>
      <c r="KB122" s="57">
        <f>KB121+0.5*JY122*'DEPRECATED - DT-Prelim Calcs'!$C$11^2+KA122*'DEPRECATED - DT-Prelim Calcs'!$C$11</f>
        <v>-209407.52443488606</v>
      </c>
      <c r="KC122" s="57">
        <f>MIN('Drive Train'!$F$35-JW121*'DEPRECATED - DT-Prelim Calcs'!$C$21*'Drive Train'!$F$39,KC121+JW$2)</f>
        <v>9</v>
      </c>
      <c r="KD122" s="57">
        <f>'Drive Train'!$F$35-JW122*'DEPRECATED - DT-Prelim Calcs'!$C$21*'Drive Train'!$F$39</f>
        <v>38.819359361915282</v>
      </c>
      <c r="KE122" s="1">
        <f>IF(KB122&gt;='Drive Train'!$F$29,1,0)</f>
        <v>0</v>
      </c>
      <c r="KF122" s="57">
        <f>MIN(JV122,'DEPRECATED - DT-Prelim Calcs'!$C$10)*'DEPRECATED - DT-Prelim Calcs'!$C$11*1000/60/60</f>
        <v>-431.68887846266801</v>
      </c>
      <c r="KG122" s="63">
        <f>KG121+'DEPRECATED - DT-Prelim Calcs'!$C$11</f>
        <v>472</v>
      </c>
      <c r="KH122" s="2">
        <f>KR122/'Drive Train'!$F$35</f>
        <v>0.7075268817204301</v>
      </c>
      <c r="KI122" s="46">
        <f>KP122*12*60/(PI() * 'Drive Train'!$F$15)/KH$2*KH122</f>
        <v>5833.7445423188547</v>
      </c>
      <c r="KJ122" s="2">
        <f>('DEPRECATED - DT-Prelim Calcs'!$C$6*KH122-KI122)/('DEPRECATED - DT-Prelim Calcs'!$C$6*KH122)*'DEPRECATED - DT-Prelim Calcs'!$C$7*KH122</f>
        <v>-0.93263213756566599</v>
      </c>
      <c r="KK122" s="57">
        <f>KJ122/'DEPRECATED - DT-Prelim Calcs'!$C$7*('DEPRECATED - DT-Prelim Calcs'!$C$8-'DEPRECATED - DT-Prelim Calcs'!$C$9)+'DEPRECATED - DT-Prelim Calcs'!$C$9</f>
        <v>-46.950084335964704</v>
      </c>
      <c r="KL122" s="57">
        <f t="shared" si="121"/>
        <v>-46.950084335964704</v>
      </c>
      <c r="KM122" s="2">
        <f t="shared" si="175"/>
        <v>-1.5362875267758049</v>
      </c>
      <c r="KN122" s="57">
        <f>KM122*'DEPRECATED - DT-Prelim Calcs'!$C$21/KH$2/'DEPRECATED - DT-Prelim Calcs'!$C$19/'DEPRECATED - DT-Prelim Calcs'!$C$18*3.39*'DEPRECATED - DT-Prelim Calcs'!$C$20</f>
        <v>-39.762054395864659</v>
      </c>
      <c r="KO122" s="46">
        <f t="shared" si="176"/>
        <v>1</v>
      </c>
      <c r="KP122" s="57">
        <f>KN121*'DEPRECATED - DT-Prelim Calcs'!$C$11+KP121</f>
        <v>20.146975847841219</v>
      </c>
      <c r="KQ122" s="57">
        <f>KQ121+0.5*KN122*'DEPRECATED - DT-Prelim Calcs'!$C$11^2+KP122*'DEPRECATED - DT-Prelim Calcs'!$C$11</f>
        <v>-247297.3456864059</v>
      </c>
      <c r="KR122" s="57">
        <f>MIN('Drive Train'!$F$35-KL121*'DEPRECATED - DT-Prelim Calcs'!$C$21*'Drive Train'!$F$39,KR121+KL$2)</f>
        <v>8.7733333333333334</v>
      </c>
      <c r="KS122" s="57">
        <f>'Drive Train'!$F$35-KL122*'DEPRECATED - DT-Prelim Calcs'!$C$21*'Drive Train'!$F$39</f>
        <v>15.5926057348456</v>
      </c>
      <c r="KT122" s="1">
        <f>IF(KQ122&gt;='Drive Train'!$F$29,1,0)</f>
        <v>0</v>
      </c>
      <c r="KU122" s="57">
        <f>MIN(KK122,'DEPRECATED - DT-Prelim Calcs'!$C$10)*'DEPRECATED - DT-Prelim Calcs'!$C$11*1000/60/60</f>
        <v>-52.166760373294117</v>
      </c>
      <c r="KV122" s="63">
        <f>KV121+'DEPRECATED - DT-Prelim Calcs'!$C$11</f>
        <v>472</v>
      </c>
      <c r="KW122" s="2">
        <f>LG122/'Drive Train'!$F$35</f>
        <v>0.68924731182795695</v>
      </c>
      <c r="KX122" s="46">
        <f>LE122*12*60/(PI() * 'Drive Train'!$F$15)/KW$2*KW122</f>
        <v>-49522.50764404652</v>
      </c>
      <c r="KY122" s="2">
        <f>('DEPRECATED - DT-Prelim Calcs'!$C$6*KW122-KX122)/('DEPRECATED - DT-Prelim Calcs'!$C$6*KW122)*'DEPRECATED - DT-Prelim Calcs'!$C$7*KW122</f>
        <v>24.053064149488886</v>
      </c>
      <c r="KZ122" s="57">
        <f>KY122/'DEPRECATED - DT-Prelim Calcs'!$C$7*('DEPRECATED - DT-Prelim Calcs'!$C$8-'DEPRECATED - DT-Prelim Calcs'!$C$9)+'DEPRECATED - DT-Prelim Calcs'!$C$9</f>
        <v>1283.201298912624</v>
      </c>
      <c r="LA122" s="57">
        <f t="shared" si="122"/>
        <v>56.666666666666664</v>
      </c>
      <c r="LB122" s="2">
        <f t="shared" si="177"/>
        <v>0.99579519204165001</v>
      </c>
      <c r="LC122" s="57">
        <f>LB122*'DEPRECATED - DT-Prelim Calcs'!$C$21/KW$2/'DEPRECATED - DT-Prelim Calcs'!$C$19/'DEPRECATED - DT-Prelim Calcs'!$C$18*3.39*'DEPRECATED - DT-Prelim Calcs'!$C$20</f>
        <v>25.773080821789936</v>
      </c>
      <c r="LD122" s="46">
        <f t="shared" si="178"/>
        <v>0</v>
      </c>
      <c r="LE122" s="57">
        <f>LC121*'DEPRECATED - DT-Prelim Calcs'!$C$11+LE121</f>
        <v>-175.56298245350058</v>
      </c>
      <c r="LF122" s="57">
        <f>LF121+0.5*LC122*'DEPRECATED - DT-Prelim Calcs'!$C$11^2+LE122*'DEPRECATED - DT-Prelim Calcs'!$C$11</f>
        <v>-210695.20511446905</v>
      </c>
      <c r="LG122" s="57">
        <f>MIN('Drive Train'!$F$35-LA121*'DEPRECATED - DT-Prelim Calcs'!$C$21*'Drive Train'!$F$39,LG121+LA$2)</f>
        <v>8.5466666666666669</v>
      </c>
      <c r="LH122" s="57">
        <f>'Drive Train'!$F$35-LA122*'DEPRECATED - DT-Prelim Calcs'!$C$21*'Drive Train'!$F$39</f>
        <v>8.5466666666666669</v>
      </c>
      <c r="LI122" s="1">
        <f>IF(LF122&gt;='Drive Train'!$F$29,1,0)</f>
        <v>0</v>
      </c>
      <c r="LJ122" s="57">
        <f>MIN(KZ122,'DEPRECATED - DT-Prelim Calcs'!$C$10)*'DEPRECATED - DT-Prelim Calcs'!$C$11*1000/60/60</f>
        <v>103.33333333333333</v>
      </c>
      <c r="LK122" s="63">
        <f>LK121+'DEPRECATED - DT-Prelim Calcs'!$C$11</f>
        <v>472</v>
      </c>
      <c r="LL122" s="2">
        <f>LV122/'Drive Train'!$F$35</f>
        <v>0.67096774193548392</v>
      </c>
      <c r="LM122" s="46">
        <f>LT122*12*60/(PI() * 'Drive Train'!$F$15)/LL$2*LL122</f>
        <v>-110046.28364200829</v>
      </c>
      <c r="LN122" s="2">
        <f>('DEPRECATED - DT-Prelim Calcs'!$C$6*LL122-LM122)/('DEPRECATED - DT-Prelim Calcs'!$C$6*LL122)*'DEPRECATED - DT-Prelim Calcs'!$C$7*LL122</f>
        <v>51.375295593381594</v>
      </c>
      <c r="LO122" s="57">
        <f>LN122/'DEPRECATED - DT-Prelim Calcs'!$C$7*('DEPRECATED - DT-Prelim Calcs'!$C$8-'DEPRECATED - DT-Prelim Calcs'!$C$9)+'DEPRECATED - DT-Prelim Calcs'!$C$9</f>
        <v>2737.7416699713103</v>
      </c>
      <c r="LP122" s="57">
        <f t="shared" si="123"/>
        <v>60</v>
      </c>
      <c r="LQ122" s="2">
        <f t="shared" si="179"/>
        <v>0.99579519204165001</v>
      </c>
      <c r="LR122" s="57">
        <f>LQ122*'DEPRECATED - DT-Prelim Calcs'!$C$21/LL$2/'DEPRECATED - DT-Prelim Calcs'!$C$19/'DEPRECATED - DT-Prelim Calcs'!$C$18*3.39*'DEPRECATED - DT-Prelim Calcs'!$C$20</f>
        <v>25.773080821789936</v>
      </c>
      <c r="LS122" s="46">
        <f t="shared" si="180"/>
        <v>0</v>
      </c>
      <c r="LT122" s="57">
        <f>LR121*'DEPRECATED - DT-Prelim Calcs'!$C$11+LT121</f>
        <v>-400.7551783390835</v>
      </c>
      <c r="LU122" s="57">
        <f>LU121+0.5*LR122*'DEPRECATED - DT-Prelim Calcs'!$C$11^2+LT122*'DEPRECATED - DT-Prelim Calcs'!$C$11</f>
        <v>-212656.56850068405</v>
      </c>
      <c r="LV122" s="57">
        <f>MIN('Drive Train'!$F$35-LP121*'DEPRECATED - DT-Prelim Calcs'!$C$21*'Drive Train'!$F$39,LV121+LP$2)</f>
        <v>8.32</v>
      </c>
      <c r="LW122" s="57">
        <f>'Drive Train'!$F$35-LP122*'DEPRECATED - DT-Prelim Calcs'!$C$21*'Drive Train'!$F$39</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Train'!$AA$49 + V122*(1-'Drive Train'!$AA$49))</f>
        <v>0</v>
      </c>
      <c r="W123" s="57">
        <f t="shared" si="183"/>
        <v>0</v>
      </c>
      <c r="X123" s="2">
        <f>MAX(MIN(IF(AND(AI122=1,AG123&lt;0),-1,1)*(W123-$C$9)/($C$8-$C$9)*$C$7-$C$29*AE123/T$2 -  AI122*$C$29/2,X$2),MAX(X$4:X122)*-1)</f>
        <v>-0.2458281045106315</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Train'!$F$39,AG122+W$2)-$C$3,IF(AE122-1&lt;=0,0,IF($C$32=Motors!$C$29,MAX(ABS('Drive Train'!$F$35-W122*$C$21*'Drive Train'!$F$39)*-1,AG122-W$2),MAX(0,ABS('Drive Train'!$F$35-W122*$C$21*'Drive Train'!$F$39)*-1,AG122-W$2))))</f>
        <v>0</v>
      </c>
      <c r="AH123" s="57">
        <f>'Drive Train'!$F$35-ABS(W123)*'DEPRECATED - DT-Prelim Calcs'!$C$21*'Drive Train'!$F$39</f>
        <v>12.4</v>
      </c>
      <c r="AI123" s="1">
        <f>IF(AJ123&gt;='Drive Train'!$F$29,1,0)</f>
        <v>1</v>
      </c>
      <c r="AJ123" s="57">
        <f>AJ122+0.5*Y123*'DEPRECATED - DT-Prelim Calcs'!$C$11^2+AE123*'DEPRECATED - DT-Prelim Calcs'!$C$11</f>
        <v>784.33981740885292</v>
      </c>
      <c r="AK123" s="57">
        <f t="shared" si="181"/>
        <v>0</v>
      </c>
      <c r="AL123" s="63">
        <f>AL122+'DEPRECATED - DT-Prelim Calcs'!$C$11</f>
        <v>476</v>
      </c>
      <c r="AM123" s="2">
        <f>AW123/'Drive Train'!$F$35</f>
        <v>0.88882649237579214</v>
      </c>
      <c r="AN123" s="46">
        <f>AU123*12*60/(PI() * 'Drive Train'!$F$15)/AM$2*AM123</f>
        <v>4007.4131716827837</v>
      </c>
      <c r="AO123" s="2">
        <f>('DEPRECATED - DT-Prelim Calcs'!$C$6*AM123-AN123)/('DEPRECATED - DT-Prelim Calcs'!$C$6*AM123)*'DEPRECATED - DT-Prelim Calcs'!$C$7*AM123</f>
        <v>0.33008953072406255</v>
      </c>
      <c r="AP123" s="57">
        <f>AO123/'DEPRECATED - DT-Prelim Calcs'!$C$7*('DEPRECATED - DT-Prelim Calcs'!$C$8-'DEPRECATED - DT-Prelim Calcs'!$C$9)+'DEPRECATED - DT-Prelim Calcs'!$C$9</f>
        <v>20.272816096222915</v>
      </c>
      <c r="AQ123" s="57">
        <f t="shared" si="105"/>
        <v>20.272816096222915</v>
      </c>
      <c r="AR123" s="2">
        <f t="shared" si="125"/>
        <v>4.2077452633293433E-13</v>
      </c>
      <c r="AS123" s="57">
        <f>AR123*'DEPRECATED - DT-Prelim Calcs'!$C$21/AM$2/'DEPRECATED - DT-Prelim Calcs'!$C$19/'DEPRECATED - DT-Prelim Calcs'!$C$18*3.39*'DEPRECATED - DT-Prelim Calcs'!$C$20</f>
        <v>3.0493254729966022E-12</v>
      </c>
      <c r="AT123" s="46">
        <f t="shared" si="126"/>
        <v>0</v>
      </c>
      <c r="AU123" s="57">
        <f>AS122*'DEPRECATED - DT-Prelim Calcs'!$C$11+AU122</f>
        <v>39.345448708836386</v>
      </c>
      <c r="AV123" s="57">
        <f>AV122+0.5*AS123*'DEPRECATED - DT-Prelim Calcs'!$C$11^2+AU123*'DEPRECATED - DT-Prelim Calcs'!$C$11</f>
        <v>18685.634409625</v>
      </c>
      <c r="AW123" s="57">
        <f>MIN('Drive Train'!$F$35-AQ122*'DEPRECATED - DT-Prelim Calcs'!$C$21*'Drive Train'!$F$39,AW122+AQ$2)</f>
        <v>11.021448505459823</v>
      </c>
      <c r="AX123" s="57">
        <f>'Drive Train'!$F$35-AQ123*'DEPRECATED - DT-Prelim Calcs'!$C$21*'Drive Train'!$F$39</f>
        <v>11.021448505456842</v>
      </c>
      <c r="AY123" s="1">
        <f>IF(AV123&gt;='Drive Train'!$F$29,1,0)</f>
        <v>1</v>
      </c>
      <c r="AZ123" s="57">
        <f t="shared" si="127"/>
        <v>22.52535121802546</v>
      </c>
      <c r="BA123" s="63">
        <f>BA122+'DEPRECATED - DT-Prelim Calcs'!$C$11</f>
        <v>476</v>
      </c>
      <c r="BB123" s="2">
        <f>BL123/'Drive Train'!$F$35</f>
        <v>1.3150249726469256</v>
      </c>
      <c r="BC123" s="46">
        <f>BJ123*12*60/(PI() * 'Drive Train'!$F$15)/BB$2*BB123</f>
        <v>-3540.8438977467281</v>
      </c>
      <c r="BD123" s="2">
        <f>('DEPRECATED - DT-Prelim Calcs'!$C$6*BB123-BC123)/('DEPRECATED - DT-Prelim Calcs'!$C$6*BB123)*'DEPRECATED - DT-Prelim Calcs'!$C$7*BB123</f>
        <v>4.7702296575443093</v>
      </c>
      <c r="BE123" s="57">
        <f>BD123/'DEPRECATED - DT-Prelim Calcs'!$C$7*('DEPRECATED - DT-Prelim Calcs'!$C$8-'DEPRECATED - DT-Prelim Calcs'!$C$9)+'DEPRECATED - DT-Prelim Calcs'!$C$9</f>
        <v>256.65040044105183</v>
      </c>
      <c r="BF123" s="57">
        <f t="shared" si="106"/>
        <v>93</v>
      </c>
      <c r="BG123" s="2">
        <f t="shared" si="128"/>
        <v>1.8933363324154464</v>
      </c>
      <c r="BH123" s="57">
        <f>BG123*'DEPRECATED - DT-Prelim Calcs'!$C$21/BB$2/'DEPRECATED - DT-Prelim Calcs'!$C$19/'DEPRECATED - DT-Prelim Calcs'!$C$18*3.39*'DEPRECATED - DT-Prelim Calcs'!$C$20</f>
        <v>19.819055495402456</v>
      </c>
      <c r="BI123" s="46">
        <f t="shared" si="129"/>
        <v>0</v>
      </c>
      <c r="BJ123" s="57">
        <f>BH122*'DEPRECATED - DT-Prelim Calcs'!$C$11+BJ122</f>
        <v>-16.267443596496349</v>
      </c>
      <c r="BK123" s="57">
        <f>BK122+0.5*BH123*'DEPRECATED - DT-Prelim Calcs'!$C$11^2+BJ123*'DEPRECATED - DT-Prelim Calcs'!$C$11</f>
        <v>11156.063742683193</v>
      </c>
      <c r="BL123" s="57">
        <f>MIN('Drive Train'!$F$35-BF122*'DEPRECATED - DT-Prelim Calcs'!$C$21*'Drive Train'!$F$39,BL122+BF$2)</f>
        <v>16.306309660821878</v>
      </c>
      <c r="BM123" s="57">
        <f>'Drive Train'!$F$35-BF123*'DEPRECATED - DT-Prelim Calcs'!$C$21*'Drive Train'!$F$39</f>
        <v>6.0759999999999996</v>
      </c>
      <c r="BN123" s="1">
        <f>IF(BK123&gt;='Drive Train'!$F$29,1,0)</f>
        <v>1</v>
      </c>
      <c r="BO123" s="57">
        <f t="shared" si="130"/>
        <v>103.33333333333333</v>
      </c>
      <c r="BP123" s="63">
        <f>BP122+'DEPRECATED - DT-Prelim Calcs'!$C$11</f>
        <v>476</v>
      </c>
      <c r="BQ123" s="2">
        <f>CA123/'Drive Train'!$F$35</f>
        <v>0.48999999999999994</v>
      </c>
      <c r="BR123" s="46">
        <f>BY123*12*60/(PI() * 'Drive Train'!$F$15)/BQ$2*BQ123</f>
        <v>3213.9799380780473</v>
      </c>
      <c r="BS123" s="2">
        <f>('DEPRECATED - DT-Prelim Calcs'!$C$6*BQ123-BR123)/('DEPRECATED - DT-Prelim Calcs'!$C$6*BQ123)*'DEPRECATED - DT-Prelim Calcs'!$C$7*BQ123</f>
        <v>-0.27232545042553369</v>
      </c>
      <c r="BT123" s="57">
        <f>BS123/'DEPRECATED - DT-Prelim Calcs'!$C$7*('DEPRECATED - DT-Prelim Calcs'!$C$8-'DEPRECATED - DT-Prelim Calcs'!$C$9)+'DEPRECATED - DT-Prelim Calcs'!$C$9</f>
        <v>-11.797657796512851</v>
      </c>
      <c r="BU123" s="57">
        <f t="shared" si="107"/>
        <v>-11.797657796512851</v>
      </c>
      <c r="BV123" s="2">
        <f t="shared" si="131"/>
        <v>-0.75253600496389117</v>
      </c>
      <c r="BW123" s="57">
        <f>BV123*'DEPRECATED - DT-Prelim Calcs'!$C$21/BQ$2/'DEPRECATED - DT-Prelim Calcs'!$C$19/'DEPRECATED - DT-Prelim Calcs'!$C$18*3.39*'DEPRECATED - DT-Prelim Calcs'!$C$20</f>
        <v>-10.301205176135042</v>
      </c>
      <c r="BX123" s="46">
        <f t="shared" si="132"/>
        <v>1</v>
      </c>
      <c r="BY123" s="57">
        <f>BW122*'DEPRECATED - DT-Prelim Calcs'!$C$11+BY122</f>
        <v>30.30316855417459</v>
      </c>
      <c r="BZ123" s="57">
        <f>BZ122+0.5*BW123*'DEPRECATED - DT-Prelim Calcs'!$C$11^2+BY123*'DEPRECATED - DT-Prelim Calcs'!$C$11</f>
        <v>-8637.76099044084</v>
      </c>
      <c r="CA123" s="57">
        <f>MIN('Drive Train'!$F$35-BU122*'DEPRECATED - DT-Prelim Calcs'!$C$21*'Drive Train'!$F$39,CA122+BU$2)</f>
        <v>6.0759999999999996</v>
      </c>
      <c r="CB123" s="57">
        <f>'Drive Train'!$F$35-BU123*'DEPRECATED - DT-Prelim Calcs'!$C$21*'Drive Train'!$F$39</f>
        <v>13.202240730162874</v>
      </c>
      <c r="CC123" s="1">
        <f>IF(BZ123&gt;='Drive Train'!$F$29,1,0)</f>
        <v>0</v>
      </c>
      <c r="CD123" s="57">
        <f t="shared" si="133"/>
        <v>-13.108508662792056</v>
      </c>
      <c r="CE123" s="63">
        <f>CE122+'DEPRECATED - DT-Prelim Calcs'!$C$11</f>
        <v>476</v>
      </c>
      <c r="CF123" s="2">
        <f>CP123/'Drive Train'!$F$35</f>
        <v>0.48999999999999994</v>
      </c>
      <c r="CG123" s="46">
        <f>CN123*12*60/(PI() * 'Drive Train'!$F$15)/CF$2*CF123</f>
        <v>-27342.208125551664</v>
      </c>
      <c r="CH123" s="2">
        <f>('DEPRECATED - DT-Prelim Calcs'!$C$6*CF123-CG123)/('DEPRECATED - DT-Prelim Calcs'!$C$6*CF123)*'DEPRECATED - DT-Prelim Calcs'!$C$7*CF123</f>
        <v>13.543887163710979</v>
      </c>
      <c r="CI123" s="57">
        <f>CH123/'DEPRECATED - DT-Prelim Calcs'!$C$7*('DEPRECATED - DT-Prelim Calcs'!$C$8-'DEPRECATED - DT-Prelim Calcs'!$C$9)+'DEPRECATED - DT-Prelim Calcs'!$C$9</f>
        <v>723.72934568635628</v>
      </c>
      <c r="CJ123" s="57">
        <f t="shared" si="108"/>
        <v>93</v>
      </c>
      <c r="CK123" s="2">
        <f t="shared" si="134"/>
        <v>1.5241763143494644</v>
      </c>
      <c r="CL123" s="57">
        <f>CK123*'DEPRECATED - DT-Prelim Calcs'!$C$21/CF$2/'DEPRECATED - DT-Prelim Calcs'!$C$19/'DEPRECATED - DT-Prelim Calcs'!$C$18*3.39*'DEPRECATED - DT-Prelim Calcs'!$C$20</f>
        <v>25.773080821789936</v>
      </c>
      <c r="CM123" s="46">
        <f t="shared" si="135"/>
        <v>0</v>
      </c>
      <c r="CN123" s="57">
        <f>CL122*'DEPRECATED - DT-Prelim Calcs'!$C$11+CN122</f>
        <v>-208.69310053487919</v>
      </c>
      <c r="CO123" s="57">
        <f>CO122+0.5*CL123*'DEPRECATED - DT-Prelim Calcs'!$C$11^2+CN123*'DEPRECATED - DT-Prelim Calcs'!$C$11</f>
        <v>-33980.859152496341</v>
      </c>
      <c r="CP123" s="57">
        <f>MIN('Drive Train'!$F$35-CJ122*'DEPRECATED - DT-Prelim Calcs'!$C$21*'Drive Train'!$F$39,CP122+CJ$2)</f>
        <v>6.0759999999999996</v>
      </c>
      <c r="CQ123" s="57">
        <f>'Drive Train'!$F$35-CJ123*'DEPRECATED - DT-Prelim Calcs'!$C$21*'Drive Train'!$F$39</f>
        <v>6.0759999999999996</v>
      </c>
      <c r="CR123" s="1">
        <f>IF(CO123&gt;='Drive Train'!$F$29,1,0)</f>
        <v>0</v>
      </c>
      <c r="CS123" s="57">
        <f t="shared" si="136"/>
        <v>103.33333333333333</v>
      </c>
      <c r="CT123" s="63">
        <f>CT122+'DEPRECATED - DT-Prelim Calcs'!$C$11</f>
        <v>476</v>
      </c>
      <c r="CU123" s="2">
        <f>DE123/'Drive Train'!$F$35</f>
        <v>0.48999999999999994</v>
      </c>
      <c r="CV123" s="46">
        <f>DC123*12*60/(PI() * 'Drive Train'!$F$15)/CU$2*CU123</f>
        <v>-35050.717141175606</v>
      </c>
      <c r="CW123" s="2">
        <f>('DEPRECATED - DT-Prelim Calcs'!$C$6*CU123-CV123)/('DEPRECATED - DT-Prelim Calcs'!$C$6*CU123)*'DEPRECATED - DT-Prelim Calcs'!$C$7*CU123</f>
        <v>17.029348088223863</v>
      </c>
      <c r="CX123" s="57">
        <f>CW123/'DEPRECATED - DT-Prelim Calcs'!$C$7*('DEPRECATED - DT-Prelim Calcs'!$C$8-'DEPRECATED - DT-Prelim Calcs'!$C$9)+'DEPRECATED - DT-Prelim Calcs'!$C$9</f>
        <v>909.28313681291354</v>
      </c>
      <c r="CY123" s="57">
        <f t="shared" si="109"/>
        <v>93</v>
      </c>
      <c r="CZ123" s="2">
        <f t="shared" si="137"/>
        <v>1.2803081040535502</v>
      </c>
      <c r="DA123" s="57">
        <f>CZ123*'DEPRECATED - DT-Prelim Calcs'!$C$21/CU$2/'DEPRECATED - DT-Prelim Calcs'!$C$19/'DEPRECATED - DT-Prelim Calcs'!$C$18*3.39*'DEPRECATED - DT-Prelim Calcs'!$C$20</f>
        <v>25.773080821789936</v>
      </c>
      <c r="DB123" s="46">
        <f t="shared" si="138"/>
        <v>0</v>
      </c>
      <c r="DC123" s="57">
        <f>DA122*'DEPRECATED - DT-Prelim Calcs'!$C$11+DC122</f>
        <v>-224.72464382402279</v>
      </c>
      <c r="DD123" s="57">
        <f>DD122+0.5*DA123*'DEPRECATED - DT-Prelim Calcs'!$C$11^2+DC123*'DEPRECATED - DT-Prelim Calcs'!$C$11</f>
        <v>-67213.606970964334</v>
      </c>
      <c r="DE123" s="57">
        <f>MIN('Drive Train'!$F$35-CY122*'DEPRECATED - DT-Prelim Calcs'!$C$21*'Drive Train'!$F$39,DE122+CY$2)</f>
        <v>6.0759999999999996</v>
      </c>
      <c r="DF123" s="57">
        <f>'Drive Train'!$F$35-CY123*'DEPRECATED - DT-Prelim Calcs'!$C$21*'Drive Train'!$F$39</f>
        <v>6.0759999999999996</v>
      </c>
      <c r="DG123" s="1">
        <f>IF(DD123&gt;='Drive Train'!$F$29,1,0)</f>
        <v>0</v>
      </c>
      <c r="DH123" s="57">
        <f t="shared" si="139"/>
        <v>103.33333333333333</v>
      </c>
      <c r="DI123" s="63">
        <f>DI122+'DEPRECATED - DT-Prelim Calcs'!$C$11</f>
        <v>476</v>
      </c>
      <c r="DJ123" s="2">
        <f>DT123/'Drive Train'!$F$35</f>
        <v>0.48999999999999994</v>
      </c>
      <c r="DK123" s="46">
        <f>DR123*12*60/(PI() * 'Drive Train'!$F$15)/DJ$2*DJ123</f>
        <v>-35004.298180274076</v>
      </c>
      <c r="DL123" s="2">
        <f>('DEPRECATED - DT-Prelim Calcs'!$C$6*DJ123-DK123)/('DEPRECATED - DT-Prelim Calcs'!$C$6*DJ123)*'DEPRECATED - DT-Prelim Calcs'!$C$7*DJ123</f>
        <v>17.00835940233781</v>
      </c>
      <c r="DM123" s="57">
        <f>DL123/'DEPRECATED - DT-Prelim Calcs'!$C$7*('DEPRECATED - DT-Prelim Calcs'!$C$8-'DEPRECATED - DT-Prelim Calcs'!$C$9)+'DEPRECATED - DT-Prelim Calcs'!$C$9</f>
        <v>908.16577233192584</v>
      </c>
      <c r="DN123" s="57">
        <f t="shared" si="110"/>
        <v>93</v>
      </c>
      <c r="DO123" s="2">
        <f t="shared" si="140"/>
        <v>1.1037138828047846</v>
      </c>
      <c r="DP123" s="57">
        <f>DO123*'DEPRECATED - DT-Prelim Calcs'!$C$21/DJ$2/'DEPRECATED - DT-Prelim Calcs'!$C$19/'DEPRECATED - DT-Prelim Calcs'!$C$18*3.39*'DEPRECATED - DT-Prelim Calcs'!$C$20</f>
        <v>25.773080821789936</v>
      </c>
      <c r="DQ123" s="46">
        <f t="shared" si="141"/>
        <v>0</v>
      </c>
      <c r="DR123" s="57">
        <f>DP122*'DEPRECATED - DT-Prelim Calcs'!$C$11+DR122</f>
        <v>-193.47157988602328</v>
      </c>
      <c r="DS123" s="57">
        <f>DS122+0.5*DP123*'DEPRECATED - DT-Prelim Calcs'!$C$11^2+DR123*'DEPRECATED - DT-Prelim Calcs'!$C$11</f>
        <v>-130441.27799940274</v>
      </c>
      <c r="DT123" s="57">
        <f>MIN('Drive Train'!$F$35-DN122*'DEPRECATED - DT-Prelim Calcs'!$C$21*'Drive Train'!$F$39,DT122+DN$2)</f>
        <v>6.0759999999999996</v>
      </c>
      <c r="DU123" s="57">
        <f>'Drive Train'!$F$35-DN123*'DEPRECATED - DT-Prelim Calcs'!$C$21*'Drive Train'!$F$39</f>
        <v>6.0759999999999996</v>
      </c>
      <c r="DV123" s="1">
        <f>IF(DS123&gt;='Drive Train'!$F$29,1,0)</f>
        <v>0</v>
      </c>
      <c r="DW123" s="57">
        <f t="shared" si="142"/>
        <v>103.33333333333333</v>
      </c>
      <c r="DX123" s="63">
        <f>DX122+'DEPRECATED - DT-Prelim Calcs'!$C$11</f>
        <v>476</v>
      </c>
      <c r="DY123" s="2">
        <f>EI123/'Drive Train'!$F$35</f>
        <v>0.48999999999999994</v>
      </c>
      <c r="DZ123" s="46">
        <f>EG123*12*60/(PI() * 'Drive Train'!$F$15)/DY$2*DY123</f>
        <v>-106413.81110765912</v>
      </c>
      <c r="EA123" s="2">
        <f>('DEPRECATED - DT-Prelim Calcs'!$C$6*DY123-DZ123)/('DEPRECATED - DT-Prelim Calcs'!$C$6*DY123)*'DEPRECATED - DT-Prelim Calcs'!$C$7*DY123</f>
        <v>49.296713277571946</v>
      </c>
      <c r="EB123" s="57">
        <f>EA123/'DEPRECATED - DT-Prelim Calcs'!$C$7*('DEPRECATED - DT-Prelim Calcs'!$C$8-'DEPRECATED - DT-Prelim Calcs'!$C$9)+'DEPRECATED - DT-Prelim Calcs'!$C$9</f>
        <v>2627.0851923288301</v>
      </c>
      <c r="EC123" s="57">
        <f t="shared" si="111"/>
        <v>93</v>
      </c>
      <c r="ED123" s="2">
        <f t="shared" si="143"/>
        <v>0.96993038185874991</v>
      </c>
      <c r="EE123" s="57">
        <f>ED123*'DEPRECATED - DT-Prelim Calcs'!$C$21/DY$2/'DEPRECATED - DT-Prelim Calcs'!$C$19/'DEPRECATED - DT-Prelim Calcs'!$C$18*3.39*'DEPRECATED - DT-Prelim Calcs'!$C$20</f>
        <v>25.773080821789936</v>
      </c>
      <c r="EF123" s="46">
        <f t="shared" si="144"/>
        <v>0</v>
      </c>
      <c r="EG123" s="57">
        <f>EE122*'DEPRECATED - DT-Prelim Calcs'!$C$11+EG122</f>
        <v>-516.86587386566771</v>
      </c>
      <c r="EH123" s="57">
        <f>EH122+0.5*EE123*'DEPRECATED - DT-Prelim Calcs'!$C$11^2+EG123*'DEPRECATED - DT-Prelim Calcs'!$C$11</f>
        <v>-217267.90431668618</v>
      </c>
      <c r="EI123" s="57">
        <f>MIN('Drive Train'!$F$35-EC122*'DEPRECATED - DT-Prelim Calcs'!$C$21*'Drive Train'!$F$39,EI122+EC$2)</f>
        <v>6.0759999999999996</v>
      </c>
      <c r="EJ123" s="57">
        <f>'Drive Train'!$F$35-EC123*'DEPRECATED - DT-Prelim Calcs'!$C$21*'Drive Train'!$F$39</f>
        <v>6.0759999999999996</v>
      </c>
      <c r="EK123" s="1">
        <f>IF(EH123&gt;='Drive Train'!$F$29,1,0)</f>
        <v>0</v>
      </c>
      <c r="EL123" s="57">
        <f t="shared" si="145"/>
        <v>103.33333333333333</v>
      </c>
      <c r="EM123" s="63">
        <f>EM122+'DEPRECATED - DT-Prelim Calcs'!$C$11</f>
        <v>476</v>
      </c>
      <c r="EN123" s="2">
        <f>EX123/'Drive Train'!$F$35</f>
        <v>2.1507541777160655</v>
      </c>
      <c r="EO123" s="46">
        <f>EV123*12*60/(PI() * 'Drive Train'!$F$15)/EN$2*EN123</f>
        <v>-638271.73588729568</v>
      </c>
      <c r="EP123" s="2">
        <f>('DEPRECATED - DT-Prelim Calcs'!$C$6*EN123-EO123)/('DEPRECATED - DT-Prelim Calcs'!$C$6*EN123)*'DEPRECATED - DT-Prelim Calcs'!$C$7*EN123</f>
        <v>293.78273285692291</v>
      </c>
      <c r="EQ123" s="57">
        <f>EP123/'DEPRECATED - DT-Prelim Calcs'!$C$7*('DEPRECATED - DT-Prelim Calcs'!$C$8-'DEPRECATED - DT-Prelim Calcs'!$C$9)+'DEPRECATED - DT-Prelim Calcs'!$C$9</f>
        <v>15642.668724291789</v>
      </c>
      <c r="ER123" s="57">
        <f t="shared" si="112"/>
        <v>93</v>
      </c>
      <c r="ES123" s="2">
        <f t="shared" si="146"/>
        <v>0.86507304327942547</v>
      </c>
      <c r="ET123" s="57">
        <f>ES123*'DEPRECATED - DT-Prelim Calcs'!$C$21/EN$2/'DEPRECATED - DT-Prelim Calcs'!$C$19/'DEPRECATED - DT-Prelim Calcs'!$C$18*3.39*'DEPRECATED - DT-Prelim Calcs'!$C$20</f>
        <v>25.773080821789936</v>
      </c>
      <c r="EU123" s="46">
        <f t="shared" si="147"/>
        <v>0</v>
      </c>
      <c r="EV123" s="57">
        <f>ET122*'DEPRECATED - DT-Prelim Calcs'!$C$11+EV122</f>
        <v>-629.945525442693</v>
      </c>
      <c r="EW123" s="57">
        <f>EW122+0.5*ET123*'DEPRECATED - DT-Prelim Calcs'!$C$11^2+EV123*'DEPRECATED - DT-Prelim Calcs'!$C$11</f>
        <v>-234349.90081630586</v>
      </c>
      <c r="EX123" s="57">
        <f>MIN('Drive Train'!$F$35-ER122*'DEPRECATED - DT-Prelim Calcs'!$C$21*'Drive Train'!$F$39,EX122+ER$2)</f>
        <v>26.669351803679213</v>
      </c>
      <c r="EY123" s="57">
        <f>'Drive Train'!$F$35-ER123*'DEPRECATED - DT-Prelim Calcs'!$C$21*'Drive Train'!$F$39</f>
        <v>6.0759999999999996</v>
      </c>
      <c r="EZ123" s="1">
        <f>IF(EW123&gt;='Drive Train'!$F$29,1,0)</f>
        <v>0</v>
      </c>
      <c r="FA123" s="57">
        <f t="shared" si="148"/>
        <v>103.33333333333333</v>
      </c>
      <c r="FB123" s="63">
        <f>FB122+'DEPRECATED - DT-Prelim Calcs'!$C$11</f>
        <v>476</v>
      </c>
      <c r="FC123" s="2">
        <f>FM123/'Drive Train'!$F$35</f>
        <v>0.48999999999999994</v>
      </c>
      <c r="FD123" s="46">
        <f>FK123*12*60/(PI() * 'Drive Train'!$F$15)/FC$2*FC123</f>
        <v>-58530.779629901401</v>
      </c>
      <c r="FE123" s="2">
        <f>('DEPRECATED - DT-Prelim Calcs'!$C$6*FC123-FD123)/('DEPRECATED - DT-Prelim Calcs'!$C$6*FC123)*'DEPRECATED - DT-Prelim Calcs'!$C$7*FC123</f>
        <v>27.646036755734027</v>
      </c>
      <c r="FF123" s="57">
        <f>FE123/'DEPRECATED - DT-Prelim Calcs'!$C$7*('DEPRECATED - DT-Prelim Calcs'!$C$8-'DEPRECATED - DT-Prelim Calcs'!$C$9)+'DEPRECATED - DT-Prelim Calcs'!$C$9</f>
        <v>1474.4786372450938</v>
      </c>
      <c r="FG123" s="57">
        <f t="shared" si="113"/>
        <v>93</v>
      </c>
      <c r="FH123" s="2">
        <f t="shared" si="149"/>
        <v>0.78067567320338405</v>
      </c>
      <c r="FI123" s="57">
        <f>FH123*'DEPRECATED - DT-Prelim Calcs'!$C$21/FC$2/'DEPRECATED - DT-Prelim Calcs'!$C$19/'DEPRECATED - DT-Prelim Calcs'!$C$18*3.39*'DEPRECATED - DT-Prelim Calcs'!$C$20</f>
        <v>25.773080821789936</v>
      </c>
      <c r="FJ123" s="46">
        <f t="shared" si="150"/>
        <v>0</v>
      </c>
      <c r="FK123" s="57">
        <f>FI122*'DEPRECATED - DT-Prelim Calcs'!$C$11+FK122</f>
        <v>-228.82014347210225</v>
      </c>
      <c r="FL123" s="57">
        <f>FL122+0.5*FI123*'DEPRECATED - DT-Prelim Calcs'!$C$11^2+FK123*'DEPRECATED - DT-Prelim Calcs'!$C$11</f>
        <v>-313566.93808673922</v>
      </c>
      <c r="FM123" s="57">
        <f>MIN('Drive Train'!$F$35-FG122*'DEPRECATED - DT-Prelim Calcs'!$C$21*'Drive Train'!$F$39,FM122+FG$2)</f>
        <v>6.0759999999999996</v>
      </c>
      <c r="FN123" s="57">
        <f>'Drive Train'!$F$35-FG123*'DEPRECATED - DT-Prelim Calcs'!$C$21*'Drive Train'!$F$39</f>
        <v>6.0759999999999996</v>
      </c>
      <c r="FO123" s="1">
        <f>IF(FL123&gt;='Drive Train'!$F$29,1,0)</f>
        <v>0</v>
      </c>
      <c r="FP123" s="57">
        <f t="shared" si="151"/>
        <v>103.33333333333333</v>
      </c>
      <c r="FQ123" s="63">
        <f>FQ122+'DEPRECATED - DT-Prelim Calcs'!$C$11</f>
        <v>476</v>
      </c>
      <c r="FR123" s="2">
        <f>GB123/'Drive Train'!$F$35</f>
        <v>0.48999999999999994</v>
      </c>
      <c r="FS123" s="46">
        <f>FZ123*12*60/(PI() * 'Drive Train'!$F$15)/FR$2*FR123</f>
        <v>-431749.68788164179</v>
      </c>
      <c r="FT123" s="2">
        <f>('DEPRECATED - DT-Prelim Calcs'!$C$6*FR123-FS123)/('DEPRECATED - DT-Prelim Calcs'!$C$6*FR123)*'DEPRECATED - DT-Prelim Calcs'!$C$7*FR123</f>
        <v>196.39980202528272</v>
      </c>
      <c r="FU123" s="57">
        <f>FT123/'DEPRECATED - DT-Prelim Calcs'!$C$7*('DEPRECATED - DT-Prelim Calcs'!$C$8-'DEPRECATED - DT-Prelim Calcs'!$C$9)+'DEPRECATED - DT-Prelim Calcs'!$C$9</f>
        <v>10458.340912798247</v>
      </c>
      <c r="FV123" s="57">
        <f t="shared" si="114"/>
        <v>93</v>
      </c>
      <c r="FW123" s="2">
        <f t="shared" si="152"/>
        <v>0.7112822800297498</v>
      </c>
      <c r="FX123" s="57">
        <f>FW123*'DEPRECATED - DT-Prelim Calcs'!$C$21/FR$2/'DEPRECATED - DT-Prelim Calcs'!$C$19/'DEPRECATED - DT-Prelim Calcs'!$C$18*3.39*'DEPRECATED - DT-Prelim Calcs'!$C$20</f>
        <v>25.773080821789936</v>
      </c>
      <c r="FY123" s="46">
        <f t="shared" si="153"/>
        <v>0</v>
      </c>
      <c r="FZ123" s="57">
        <f>FX122*'DEPRECATED - DT-Prelim Calcs'!$C$11+FZ122</f>
        <v>-1537.8476730596958</v>
      </c>
      <c r="GA123" s="57">
        <f>GA122+0.5*FX123*'DEPRECATED - DT-Prelim Calcs'!$C$11^2+FZ123*'DEPRECATED - DT-Prelim Calcs'!$C$11</f>
        <v>-348342.50912215619</v>
      </c>
      <c r="GB123" s="57">
        <f>MIN('Drive Train'!$F$35-FV122*'DEPRECATED - DT-Prelim Calcs'!$C$21*'Drive Train'!$F$39,GB122+FV$2)</f>
        <v>6.0759999999999996</v>
      </c>
      <c r="GC123" s="57">
        <f>'Drive Train'!$F$35-FV123*'DEPRECATED - DT-Prelim Calcs'!$C$21*'Drive Train'!$F$39</f>
        <v>6.0759999999999996</v>
      </c>
      <c r="GD123" s="1">
        <f>IF(GA123&gt;='Drive Train'!$F$29,1,0)</f>
        <v>0</v>
      </c>
      <c r="GE123" s="57">
        <f t="shared" si="154"/>
        <v>103.33333333333333</v>
      </c>
      <c r="GF123" s="63">
        <f>GF122+'DEPRECATED - DT-Prelim Calcs'!$C$11</f>
        <v>476</v>
      </c>
      <c r="GG123" s="2">
        <f>GQ123/'Drive Train'!$F$35</f>
        <v>0.83548387096774201</v>
      </c>
      <c r="GH123" s="46">
        <f>GO123*12*60/(PI() * 'Drive Train'!$F$15)/GG$2*GG123</f>
        <v>-277610.26735183841</v>
      </c>
      <c r="GI123" s="2">
        <f>('DEPRECATED - DT-Prelim Calcs'!$C$6*GG123-GH123)/('DEPRECATED - DT-Prelim Calcs'!$C$6*GG123)*'DEPRECATED - DT-Prelim Calcs'!$C$7*GG123</f>
        <v>127.53710793352205</v>
      </c>
      <c r="GJ123" s="57">
        <f>GI123/'DEPRECATED - DT-Prelim Calcs'!$C$7*('DEPRECATED - DT-Prelim Calcs'!$C$8-'DEPRECATED - DT-Prelim Calcs'!$C$9)+'DEPRECATED - DT-Prelim Calcs'!$C$9</f>
        <v>6792.3310987016093</v>
      </c>
      <c r="GK123" s="57">
        <f t="shared" si="155"/>
        <v>29.999999999999982</v>
      </c>
      <c r="GL123" s="2">
        <f t="shared" si="156"/>
        <v>0.99579519204165001</v>
      </c>
      <c r="GM123" s="57">
        <f>GL123*'DEPRECATED - DT-Prelim Calcs'!$C$21/GG$2/'DEPRECATED - DT-Prelim Calcs'!$C$19/'DEPRECATED - DT-Prelim Calcs'!$C$18*3.39*'DEPRECATED - DT-Prelim Calcs'!$C$20</f>
        <v>25.773080821789936</v>
      </c>
      <c r="GN123" s="46">
        <f t="shared" si="157"/>
        <v>0</v>
      </c>
      <c r="GO123" s="57">
        <f>GM122*'DEPRECATED - DT-Prelim Calcs'!$C$11+GO122</f>
        <v>-811.9005907111906</v>
      </c>
      <c r="GP123" s="57">
        <f>GP122+0.5*GM123*'DEPRECATED - DT-Prelim Calcs'!$C$11^2+GO123*'DEPRECATED - DT-Prelim Calcs'!$C$11</f>
        <v>-173243.55248300132</v>
      </c>
      <c r="GQ123" s="57">
        <f>MIN('Drive Train'!$F$35-GK122*'DEPRECATED - DT-Prelim Calcs'!$C$21*'Drive Train'!$F$39,GQ122+GK$2)</f>
        <v>10.360000000000001</v>
      </c>
      <c r="GR123" s="57">
        <f>'Drive Train'!$F$35-GK123*'DEPRECATED - DT-Prelim Calcs'!$C$21*'Drive Train'!$F$39</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-231470.34326794487</v>
      </c>
      <c r="GX123" s="2">
        <f>('DEPRECATED - DT-Prelim Calcs'!$C$6*GV123-GW123)/('DEPRECATED - DT-Prelim Calcs'!$C$6*GV123)*'DEPRECATED - DT-Prelim Calcs'!$C$7*GV123</f>
        <v>106.63053690137883</v>
      </c>
      <c r="GY123" s="57">
        <f>GX123/'DEPRECATED - DT-Prelim Calcs'!$C$7*('DEPRECATED - DT-Prelim Calcs'!$C$8-'DEPRECATED - DT-Prelim Calcs'!$C$9)+'DEPRECATED - DT-Prelim Calcs'!$C$9</f>
        <v>5679.3381263265164</v>
      </c>
      <c r="GZ123" s="57">
        <f t="shared" si="115"/>
        <v>33.333333333333314</v>
      </c>
      <c r="HA123" s="2">
        <f t="shared" si="159"/>
        <v>0.99579519204165001</v>
      </c>
      <c r="HB123" s="57">
        <f>HA123*'DEPRECATED - DT-Prelim Calcs'!$C$21/GV$2/'DEPRECATED - DT-Prelim Calcs'!$C$19/'DEPRECATED - DT-Prelim Calcs'!$C$18*3.39*'DEPRECATED - DT-Prelim Calcs'!$C$20</f>
        <v>25.773080821789936</v>
      </c>
      <c r="HC123" s="46">
        <f t="shared" si="160"/>
        <v>0</v>
      </c>
      <c r="HD123" s="57">
        <f>HB122*'DEPRECATED - DT-Prelim Calcs'!$C$11+HD122</f>
        <v>-692.10201752536341</v>
      </c>
      <c r="HE123" s="57">
        <f>HE122+0.5*HB123*'DEPRECATED - DT-Prelim Calcs'!$C$11^2+HD123*'DEPRECATED - DT-Prelim Calcs'!$C$11</f>
        <v>-203619.47329036443</v>
      </c>
      <c r="HF123" s="57">
        <f>MIN('Drive Train'!$F$35-GZ122*'DEPRECATED - DT-Prelim Calcs'!$C$21*'Drive Train'!$F$39,HF122+GZ$2)</f>
        <v>10.133333333333335</v>
      </c>
      <c r="HG123" s="57">
        <f>'Drive Train'!$F$35-GZ123*'DEPRECATED - DT-Prelim Calcs'!$C$21*'Drive Train'!$F$39</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-46577.229251769968</v>
      </c>
      <c r="HM123" s="2">
        <f>('DEPRECATED - DT-Prelim Calcs'!$C$6*HK123-HL123)/('DEPRECATED - DT-Prelim Calcs'!$C$6*HK123)*'DEPRECATED - DT-Prelim Calcs'!$C$7*HK123</f>
        <v>22.985656725371101</v>
      </c>
      <c r="HN123" s="57">
        <f>HM123/'DEPRECATED - DT-Prelim Calcs'!$C$7*('DEPRECATED - DT-Prelim Calcs'!$C$8-'DEPRECATED - DT-Prelim Calcs'!$C$9)+'DEPRECATED - DT-Prelim Calcs'!$C$9</f>
        <v>1226.37624807681</v>
      </c>
      <c r="HO123" s="57">
        <f t="shared" si="116"/>
        <v>36.66666666666665</v>
      </c>
      <c r="HP123" s="2">
        <f t="shared" si="162"/>
        <v>0.99579519204165001</v>
      </c>
      <c r="HQ123" s="57">
        <f>HP123*'DEPRECATED - DT-Prelim Calcs'!$C$21/HK$2/'DEPRECATED - DT-Prelim Calcs'!$C$19/'DEPRECATED - DT-Prelim Calcs'!$C$18*3.39*'DEPRECATED - DT-Prelim Calcs'!$C$20</f>
        <v>25.773080821789936</v>
      </c>
      <c r="HR123" s="46">
        <f t="shared" si="163"/>
        <v>0</v>
      </c>
      <c r="HS123" s="57">
        <f>HQ122*'DEPRECATED - DT-Prelim Calcs'!$C$11+HS122</f>
        <v>-142.453520993712</v>
      </c>
      <c r="HT123" s="57">
        <f>HT122+0.5*HQ123*'DEPRECATED - DT-Prelim Calcs'!$C$11^2+HS123*'DEPRECATED - DT-Prelim Calcs'!$C$11</f>
        <v>-209815.08894605874</v>
      </c>
      <c r="HU123" s="57">
        <f>MIN('Drive Train'!$F$35-HO122*'DEPRECATED - DT-Prelim Calcs'!$C$21*'Drive Train'!$F$39,HU122+HO$2)</f>
        <v>9.9066666666666681</v>
      </c>
      <c r="HV123" s="57">
        <f>'Drive Train'!$F$35-HO123*'DEPRECATED - DT-Prelim Calcs'!$C$21*'Drive Train'!$F$39</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-183883.10571508796</v>
      </c>
      <c r="IB123" s="2">
        <f>('DEPRECATED - DT-Prelim Calcs'!$C$6*HZ123-IA123)/('DEPRECATED - DT-Prelim Calcs'!$C$6*HZ123)*'DEPRECATED - DT-Prelim Calcs'!$C$7*HZ123</f>
        <v>85.025498323392995</v>
      </c>
      <c r="IC123" s="57">
        <f>IB123/'DEPRECATED - DT-Prelim Calcs'!$C$7*('DEPRECATED - DT-Prelim Calcs'!$C$8-'DEPRECATED - DT-Prelim Calcs'!$C$9)+'DEPRECATED - DT-Prelim Calcs'!$C$9</f>
        <v>4529.1611763034525</v>
      </c>
      <c r="ID123" s="57">
        <f t="shared" si="117"/>
        <v>39.999999999999986</v>
      </c>
      <c r="IE123" s="2">
        <f t="shared" si="165"/>
        <v>0.99579519204165001</v>
      </c>
      <c r="IF123" s="57">
        <f>IE123*'DEPRECATED - DT-Prelim Calcs'!$C$21/HZ$2/'DEPRECATED - DT-Prelim Calcs'!$C$19/'DEPRECATED - DT-Prelim Calcs'!$C$18*3.39*'DEPRECATED - DT-Prelim Calcs'!$C$20</f>
        <v>25.773080821789936</v>
      </c>
      <c r="IG123" s="46">
        <f t="shared" si="166"/>
        <v>0</v>
      </c>
      <c r="IH123" s="57">
        <f>IF122*'DEPRECATED - DT-Prelim Calcs'!$C$11+IH122</f>
        <v>-575.56391940006267</v>
      </c>
      <c r="II123" s="57">
        <f>II122+0.5*IF123*'DEPRECATED - DT-Prelim Calcs'!$C$11^2+IH123*'DEPRECATED - DT-Prelim Calcs'!$C$11</f>
        <v>-248139.45819404544</v>
      </c>
      <c r="IJ123" s="57">
        <f>MIN('Drive Train'!$F$35-ID122*'DEPRECATED - DT-Prelim Calcs'!$C$21*'Drive Train'!$F$39,IJ122+ID$2)</f>
        <v>9.6800000000000015</v>
      </c>
      <c r="IK123" s="57">
        <f>'Drive Train'!$F$35-ID123*'DEPRECATED - DT-Prelim Calcs'!$C$21*'Drive Train'!$F$39</f>
        <v>9.6800000000000015</v>
      </c>
      <c r="IL123" s="1">
        <f>IF(II123&gt;='Drive Train'!$F$29,1,0)</f>
        <v>0</v>
      </c>
      <c r="IM123" s="57">
        <f t="shared" si="167"/>
        <v>44.444444444444429</v>
      </c>
      <c r="IN123" s="63">
        <f>IN122+'DEPRECATED - DT-Prelim Calcs'!$C$11</f>
        <v>476</v>
      </c>
      <c r="IO123" s="2">
        <f>IY123/'Drive Train'!$F$35</f>
        <v>0.76236559139784954</v>
      </c>
      <c r="IP123" s="46">
        <f>IW123*12*60/(PI() * 'Drive Train'!$F$15)/IO$2*IO123</f>
        <v>-2205.7948382106438</v>
      </c>
      <c r="IQ123" s="2">
        <f>('DEPRECATED - DT-Prelim Calcs'!$C$6*IO123-IP123)/('DEPRECATED - DT-Prelim Calcs'!$C$6*IO123)*'DEPRECATED - DT-Prelim Calcs'!$C$7*IO123</f>
        <v>2.8346679720957688</v>
      </c>
      <c r="IR123" s="57">
        <f>IQ123/'DEPRECATED - DT-Prelim Calcs'!$C$7*('DEPRECATED - DT-Prelim Calcs'!$C$8-'DEPRECATED - DT-Prelim Calcs'!$C$9)+'DEPRECATED - DT-Prelim Calcs'!$C$9</f>
        <v>153.60784266385357</v>
      </c>
      <c r="IS123" s="57">
        <f t="shared" si="118"/>
        <v>43.333333333333321</v>
      </c>
      <c r="IT123" s="2">
        <f t="shared" si="168"/>
        <v>0.97509009107820088</v>
      </c>
      <c r="IU123" s="57">
        <f>IT123*'DEPRECATED - DT-Prelim Calcs'!$C$21/IO$2/'DEPRECATED - DT-Prelim Calcs'!$C$19/'DEPRECATED - DT-Prelim Calcs'!$C$18*3.39*'DEPRECATED - DT-Prelim Calcs'!$C$20</f>
        <v>25.237193277022616</v>
      </c>
      <c r="IV123" s="46">
        <f t="shared" si="169"/>
        <v>0</v>
      </c>
      <c r="IW123" s="57">
        <f>IU122*'DEPRECATED - DT-Prelim Calcs'!$C$11+IW122</f>
        <v>-7.0698017038721161</v>
      </c>
      <c r="IX123" s="57">
        <f>IX122+0.5*IU123*'DEPRECATED - DT-Prelim Calcs'!$C$11^2+IW123*'DEPRECATED - DT-Prelim Calcs'!$C$11</f>
        <v>-203212.17004020305</v>
      </c>
      <c r="IY123" s="57">
        <f>MIN('Drive Train'!$F$35-IS122*'DEPRECATED - DT-Prelim Calcs'!$C$21*'Drive Train'!$F$39,IY122+IS$2)</f>
        <v>9.4533333333333349</v>
      </c>
      <c r="IZ123" s="57">
        <f>'Drive Train'!$F$35-IS123*'DEPRECATED - DT-Prelim Calcs'!$C$21*'Drive Train'!$F$39</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-130745.5398358121</v>
      </c>
      <c r="JF123" s="2">
        <f>('DEPRECATED - DT-Prelim Calcs'!$C$6*JD123-JE123)/('DEPRECATED - DT-Prelim Calcs'!$C$6*JD123)*'DEPRECATED - DT-Prelim Calcs'!$C$7*JD123</f>
        <v>60.910836618452194</v>
      </c>
      <c r="JG123" s="57">
        <f>JF123/'DEPRECATED - DT-Prelim Calcs'!$C$7*('DEPRECATED - DT-Prelim Calcs'!$C$8-'DEPRECATED - DT-Prelim Calcs'!$C$9)+'DEPRECATED - DT-Prelim Calcs'!$C$9</f>
        <v>3245.3806382354423</v>
      </c>
      <c r="JH123" s="57">
        <f t="shared" si="119"/>
        <v>46.666666666666657</v>
      </c>
      <c r="JI123" s="2">
        <f t="shared" si="171"/>
        <v>0.99579519204165001</v>
      </c>
      <c r="JJ123" s="57">
        <f>JI123*'DEPRECATED - DT-Prelim Calcs'!$C$21/JD$2/'DEPRECATED - DT-Prelim Calcs'!$C$19/'DEPRECATED - DT-Prelim Calcs'!$C$18*3.39*'DEPRECATED - DT-Prelim Calcs'!$C$20</f>
        <v>25.773080821789936</v>
      </c>
      <c r="JK123" s="46">
        <f t="shared" si="172"/>
        <v>0</v>
      </c>
      <c r="JL123" s="57">
        <f>JJ122*'DEPRECATED - DT-Prelim Calcs'!$C$11+JL122</f>
        <v>-429.34769920041776</v>
      </c>
      <c r="JM123" s="57">
        <f>JM122+0.5*JJ123*'DEPRECATED - DT-Prelim Calcs'!$C$11^2+JL123*'DEPRECATED - DT-Prelim Calcs'!$C$11</f>
        <v>-243754.67775370291</v>
      </c>
      <c r="JN123" s="57">
        <f>MIN('Drive Train'!$F$35-JH122*'DEPRECATED - DT-Prelim Calcs'!$C$21*'Drive Train'!$F$39,JN122+JH$2)</f>
        <v>9.2266666666666666</v>
      </c>
      <c r="JO123" s="57">
        <f>'Drive Train'!$F$35-JH123*'DEPRECATED - DT-Prelim Calcs'!$C$21*'Drive Train'!$F$39</f>
        <v>9.2266666666666666</v>
      </c>
      <c r="JP123" s="1">
        <f>IF(JM123&gt;='Drive Train'!$F$29,1,0)</f>
        <v>0</v>
      </c>
      <c r="JQ123" s="57">
        <f>MIN(JG123,'DEPRECATED - DT-Prelim Calcs'!$C$10)*'DEPRECATED - DT-Prelim Calcs'!$C$11*1000/60/60</f>
        <v>103.33333333333333</v>
      </c>
      <c r="JR123" s="63">
        <f>JR122+'DEPRECATED - DT-Prelim Calcs'!$C$11</f>
        <v>476</v>
      </c>
      <c r="JS123" s="2">
        <f>KC123/'Drive Train'!$F$35</f>
        <v>3.1305934969286517</v>
      </c>
      <c r="JT123" s="46">
        <f>KA123*12*60/(PI() * 'Drive Train'!$F$15)/JS$2*JS123</f>
        <v>-1157164.0932327788</v>
      </c>
      <c r="JU123" s="2">
        <f>('DEPRECATED - DT-Prelim Calcs'!$C$6*JS123-JT123)/('DEPRECATED - DT-Prelim Calcs'!$C$6*JS123)*'DEPRECATED - DT-Prelim Calcs'!$C$7*JS123</f>
        <v>530.76526779307596</v>
      </c>
      <c r="JV123" s="57">
        <f>JU123/'DEPRECATED - DT-Prelim Calcs'!$C$7*('DEPRECATED - DT-Prelim Calcs'!$C$8-'DEPRECATED - DT-Prelim Calcs'!$C$9)+'DEPRECATED - DT-Prelim Calcs'!$C$9</f>
        <v>28258.792887075371</v>
      </c>
      <c r="JW123" s="57">
        <f t="shared" si="120"/>
        <v>49.999999999999993</v>
      </c>
      <c r="JX123" s="2">
        <f t="shared" si="173"/>
        <v>0.99579519204165001</v>
      </c>
      <c r="JY123" s="57">
        <f>JX123*'DEPRECATED - DT-Prelim Calcs'!$C$21/JS$2/'DEPRECATED - DT-Prelim Calcs'!$C$19/'DEPRECATED - DT-Prelim Calcs'!$C$18*3.39*'DEPRECATED - DT-Prelim Calcs'!$C$20</f>
        <v>25.773080821789936</v>
      </c>
      <c r="JZ123" s="46">
        <f t="shared" si="174"/>
        <v>0</v>
      </c>
      <c r="KA123" s="57">
        <f>JY122*'DEPRECATED - DT-Prelim Calcs'!$C$11+KA122</f>
        <v>-903.17867221065376</v>
      </c>
      <c r="KB123" s="57">
        <f>KB122+0.5*JY123*'DEPRECATED - DT-Prelim Calcs'!$C$11^2+KA123*'DEPRECATED - DT-Prelim Calcs'!$C$11</f>
        <v>-212814.05447715436</v>
      </c>
      <c r="KC123" s="57">
        <f>MIN('Drive Train'!$F$35-JW122*'DEPRECATED - DT-Prelim Calcs'!$C$21*'Drive Train'!$F$39,KC122+JW$2)</f>
        <v>38.819359361915282</v>
      </c>
      <c r="KD123" s="57">
        <f>'Drive Train'!$F$35-JW123*'DEPRECATED - DT-Prelim Calcs'!$C$21*'Drive Train'!$F$39</f>
        <v>9</v>
      </c>
      <c r="KE123" s="1">
        <f>IF(KB123&gt;='Drive Train'!$F$29,1,0)</f>
        <v>0</v>
      </c>
      <c r="KF123" s="57">
        <f>MIN(JV123,'DEPRECATED - DT-Prelim Calcs'!$C$10)*'DEPRECATED - DT-Prelim Calcs'!$C$11*1000/60/60</f>
        <v>103.33333333333333</v>
      </c>
      <c r="KG123" s="63">
        <f>KG122+'DEPRECATED - DT-Prelim Calcs'!$C$11</f>
        <v>476</v>
      </c>
      <c r="KH123" s="2">
        <f>KR123/'Drive Train'!$F$35</f>
        <v>1.2574682044230323</v>
      </c>
      <c r="KI123" s="46">
        <f>KP123*12*60/(PI() * 'Drive Train'!$F$15)/KH$2*KH123</f>
        <v>-71482.171563999742</v>
      </c>
      <c r="KJ123" s="2">
        <f>('DEPRECATED - DT-Prelim Calcs'!$C$6*KH123-KI123)/('DEPRECATED - DT-Prelim Calcs'!$C$6*KH123)*'DEPRECATED - DT-Prelim Calcs'!$C$7*KH123</f>
        <v>35.351705402535565</v>
      </c>
      <c r="KK123" s="57">
        <f>KJ123/'DEPRECATED - DT-Prelim Calcs'!$C$7*('DEPRECATED - DT-Prelim Calcs'!$C$8-'DEPRECATED - DT-Prelim Calcs'!$C$9)+'DEPRECATED - DT-Prelim Calcs'!$C$9</f>
        <v>1884.7015780685947</v>
      </c>
      <c r="KL123" s="57">
        <f t="shared" si="121"/>
        <v>53.333333333333329</v>
      </c>
      <c r="KM123" s="2">
        <f t="shared" si="175"/>
        <v>0.99579519204165001</v>
      </c>
      <c r="KN123" s="57">
        <f>KM123*'DEPRECATED - DT-Prelim Calcs'!$C$21/KH$2/'DEPRECATED - DT-Prelim Calcs'!$C$19/'DEPRECATED - DT-Prelim Calcs'!$C$18*3.39*'DEPRECATED - DT-Prelim Calcs'!$C$20</f>
        <v>25.773080821789936</v>
      </c>
      <c r="KO123" s="46">
        <f t="shared" si="176"/>
        <v>0</v>
      </c>
      <c r="KP123" s="57">
        <f>KN122*'DEPRECATED - DT-Prelim Calcs'!$C$11+KP122</f>
        <v>-138.90124173561742</v>
      </c>
      <c r="KQ123" s="57">
        <f>KQ122+0.5*KN123*'DEPRECATED - DT-Prelim Calcs'!$C$11^2+KP123*'DEPRECATED - DT-Prelim Calcs'!$C$11</f>
        <v>-247646.76600677407</v>
      </c>
      <c r="KR123" s="57">
        <f>MIN('Drive Train'!$F$35-KL122*'DEPRECATED - DT-Prelim Calcs'!$C$21*'Drive Train'!$F$39,KR122+KL$2)</f>
        <v>15.5926057348456</v>
      </c>
      <c r="KS123" s="57">
        <f>'Drive Train'!$F$35-KL123*'DEPRECATED - DT-Prelim Calcs'!$C$21*'Drive Train'!$F$39</f>
        <v>8.7733333333333334</v>
      </c>
      <c r="KT123" s="1">
        <f>IF(KQ123&gt;='Drive Train'!$F$29,1,0)</f>
        <v>0</v>
      </c>
      <c r="KU123" s="57">
        <f>MIN(KK123,'DEPRECATED - DT-Prelim Calcs'!$C$10)*'DEPRECATED - DT-Prelim Calcs'!$C$11*1000/60/60</f>
        <v>103.33333333333333</v>
      </c>
      <c r="KV123" s="63">
        <f>KV122+'DEPRECATED - DT-Prelim Calcs'!$C$11</f>
        <v>476</v>
      </c>
      <c r="KW123" s="2">
        <f>LG123/'Drive Train'!$F$35</f>
        <v>0.68924731182795695</v>
      </c>
      <c r="KX123" s="46">
        <f>LE123*12*60/(PI() * 'Drive Train'!$F$15)/KW$2*KW123</f>
        <v>-20442.400341910135</v>
      </c>
      <c r="KY123" s="2">
        <f>('DEPRECATED - DT-Prelim Calcs'!$C$6*KW123-KX123)/('DEPRECATED - DT-Prelim Calcs'!$C$6*KW123)*'DEPRECATED - DT-Prelim Calcs'!$C$7*KW123</f>
        <v>10.904272667659866</v>
      </c>
      <c r="KZ123" s="57">
        <f>KY123/'DEPRECATED - DT-Prelim Calcs'!$C$7*('DEPRECATED - DT-Prelim Calcs'!$C$8-'DEPRECATED - DT-Prelim Calcs'!$C$9)+'DEPRECATED - DT-Prelim Calcs'!$C$9</f>
        <v>583.20547023268091</v>
      </c>
      <c r="LA123" s="57">
        <f t="shared" si="122"/>
        <v>56.666666666666664</v>
      </c>
      <c r="LB123" s="2">
        <f t="shared" si="177"/>
        <v>0.99579519204165001</v>
      </c>
      <c r="LC123" s="57">
        <f>LB123*'DEPRECATED - DT-Prelim Calcs'!$C$21/KW$2/'DEPRECATED - DT-Prelim Calcs'!$C$19/'DEPRECATED - DT-Prelim Calcs'!$C$18*3.39*'DEPRECATED - DT-Prelim Calcs'!$C$20</f>
        <v>25.773080821789936</v>
      </c>
      <c r="LD123" s="46">
        <f t="shared" si="178"/>
        <v>0</v>
      </c>
      <c r="LE123" s="57">
        <f>LC122*'DEPRECATED - DT-Prelim Calcs'!$C$11+LE122</f>
        <v>-72.470659166340837</v>
      </c>
      <c r="LF123" s="57">
        <f>LF122+0.5*LC123*'DEPRECATED - DT-Prelim Calcs'!$C$11^2+LE123*'DEPRECATED - DT-Prelim Calcs'!$C$11</f>
        <v>-210778.9031045601</v>
      </c>
      <c r="LG123" s="57">
        <f>MIN('Drive Train'!$F$35-LA122*'DEPRECATED - DT-Prelim Calcs'!$C$21*'Drive Train'!$F$39,LG122+LA$2)</f>
        <v>8.5466666666666669</v>
      </c>
      <c r="LH123" s="57">
        <f>'Drive Train'!$F$35-LA123*'DEPRECATED - DT-Prelim Calcs'!$C$21*'Drive Train'!$F$39</f>
        <v>8.5466666666666669</v>
      </c>
      <c r="LI123" s="1">
        <f>IF(LF123&gt;='Drive Train'!$F$29,1,0)</f>
        <v>0</v>
      </c>
      <c r="LJ123" s="57">
        <f>MIN(KZ123,'DEPRECATED - DT-Prelim Calcs'!$C$10)*'DEPRECATED - DT-Prelim Calcs'!$C$11*1000/60/60</f>
        <v>103.33333333333333</v>
      </c>
      <c r="LK123" s="63">
        <f>LK122+'DEPRECATED - DT-Prelim Calcs'!$C$11</f>
        <v>476</v>
      </c>
      <c r="LL123" s="2">
        <f>LV123/'Drive Train'!$F$35</f>
        <v>0.67096774193548392</v>
      </c>
      <c r="LM123" s="46">
        <f>LT123*12*60/(PI() * 'Drive Train'!$F$15)/LL$2*LL123</f>
        <v>-81737.411634936376</v>
      </c>
      <c r="LN123" s="2">
        <f>('DEPRECATED - DT-Prelim Calcs'!$C$6*LL123-LM123)/('DEPRECATED - DT-Prelim Calcs'!$C$6*LL123)*'DEPRECATED - DT-Prelim Calcs'!$C$7*LL123</f>
        <v>38.57522401044664</v>
      </c>
      <c r="LO123" s="57">
        <f>LN123/'DEPRECATED - DT-Prelim Calcs'!$C$7*('DEPRECATED - DT-Prelim Calcs'!$C$8-'DEPRECATED - DT-Prelim Calcs'!$C$9)+'DEPRECATED - DT-Prelim Calcs'!$C$9</f>
        <v>2056.3104732532379</v>
      </c>
      <c r="LP123" s="57">
        <f t="shared" si="123"/>
        <v>60</v>
      </c>
      <c r="LQ123" s="2">
        <f t="shared" si="179"/>
        <v>0.99579519204165001</v>
      </c>
      <c r="LR123" s="57">
        <f>LQ123*'DEPRECATED - DT-Prelim Calcs'!$C$21/LL$2/'DEPRECATED - DT-Prelim Calcs'!$C$19/'DEPRECATED - DT-Prelim Calcs'!$C$18*3.39*'DEPRECATED - DT-Prelim Calcs'!$C$20</f>
        <v>25.773080821789936</v>
      </c>
      <c r="LS123" s="46">
        <f t="shared" si="180"/>
        <v>0</v>
      </c>
      <c r="LT123" s="57">
        <f>LR122*'DEPRECATED - DT-Prelim Calcs'!$C$11+LT122</f>
        <v>-297.66285505192377</v>
      </c>
      <c r="LU123" s="57">
        <f>LU122+0.5*LR123*'DEPRECATED - DT-Prelim Calcs'!$C$11^2+LT123*'DEPRECATED - DT-Prelim Calcs'!$C$11</f>
        <v>-213641.03527431743</v>
      </c>
      <c r="LV123" s="57">
        <f>MIN('Drive Train'!$F$35-LP122*'DEPRECATED - DT-Prelim Calcs'!$C$21*'Drive Train'!$F$39,LV122+LP$2)</f>
        <v>8.32</v>
      </c>
      <c r="LW123" s="57">
        <f>'Drive Train'!$F$35-LP123*'DEPRECATED - DT-Prelim Calcs'!$C$21*'Drive Train'!$F$39</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Train'!$AA$49 + V123*(1-'Drive Train'!$AA$49))</f>
        <v>0</v>
      </c>
      <c r="W124" s="57">
        <f t="shared" si="183"/>
        <v>0</v>
      </c>
      <c r="X124" s="2">
        <f>MAX(MIN(IF(AND(AI123=1,AG124&lt;0),-1,1)*(W124-$C$9)/($C$8-$C$9)*$C$7-$C$29*AE124/T$2 -  AI123*$C$29/2,X$2),MAX(X$4:X123)*-1)</f>
        <v>-0.2458281045106315</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Train'!$F$39,AG123+W$2)-$C$3,IF(AE123-1&lt;=0,0,IF($C$32=Motors!$C$29,MAX(ABS('Drive Train'!$F$35-W123*$C$21*'Drive Train'!$F$39)*-1,AG123-W$2),MAX(0,ABS('Drive Train'!$F$35-W123*$C$21*'Drive Train'!$F$39)*-1,AG123-W$2))))</f>
        <v>0</v>
      </c>
      <c r="AH124" s="57">
        <f>'Drive Train'!$F$35-ABS(W124)*'DEPRECATED - DT-Prelim Calcs'!$C$21*'Drive Train'!$F$39</f>
        <v>12.4</v>
      </c>
      <c r="AI124" s="1">
        <f>IF(AJ124&gt;='Drive Train'!$F$29,1,0)</f>
        <v>1</v>
      </c>
      <c r="AJ124" s="57">
        <f>AJ123+0.5*Y124*'DEPRECATED - DT-Prelim Calcs'!$C$11^2+AE124*'DEPRECATED - DT-Prelim Calcs'!$C$11</f>
        <v>784.33981740885292</v>
      </c>
      <c r="AK124" s="57">
        <f t="shared" si="181"/>
        <v>0</v>
      </c>
      <c r="AL124" s="63">
        <f>AL123+'DEPRECATED - DT-Prelim Calcs'!$C$11</f>
        <v>480</v>
      </c>
      <c r="AM124" s="2">
        <f>AW124/'Drive Train'!$F$35</f>
        <v>0.88882649237555178</v>
      </c>
      <c r="AN124" s="46">
        <f>AU124*12*60/(PI() * 'Drive Train'!$F$15)/AM$2*AM124</f>
        <v>4007.4131716829434</v>
      </c>
      <c r="AO124" s="2">
        <f>('DEPRECATED - DT-Prelim Calcs'!$C$6*AM124-AN124)/('DEPRECATED - DT-Prelim Calcs'!$C$6*AM124)*'DEPRECATED - DT-Prelim Calcs'!$C$7*AM124</f>
        <v>0.3300895307234113</v>
      </c>
      <c r="AP124" s="57">
        <f>AO124/'DEPRECATED - DT-Prelim Calcs'!$C$7*('DEPRECATED - DT-Prelim Calcs'!$C$8-'DEPRECATED - DT-Prelim Calcs'!$C$9)+'DEPRECATED - DT-Prelim Calcs'!$C$9</f>
        <v>20.272816096188244</v>
      </c>
      <c r="AQ124" s="57">
        <f t="shared" si="105"/>
        <v>20.272816096188244</v>
      </c>
      <c r="AR124" s="2">
        <f t="shared" si="125"/>
        <v>-3.3284486278262193E-13</v>
      </c>
      <c r="AS124" s="57">
        <f>AR124*'DEPRECATED - DT-Prelim Calcs'!$C$21/AM$2/'DEPRECATED - DT-Prelim Calcs'!$C$19/'DEPRECATED - DT-Prelim Calcs'!$C$18*3.39*'DEPRECATED - DT-Prelim Calcs'!$C$20</f>
        <v>-2.412104951990452E-12</v>
      </c>
      <c r="AT124" s="46">
        <f t="shared" si="126"/>
        <v>0</v>
      </c>
      <c r="AU124" s="57">
        <f>AS123*'DEPRECATED - DT-Prelim Calcs'!$C$11+AU123</f>
        <v>39.345448708848586</v>
      </c>
      <c r="AV124" s="57">
        <f>AV123+0.5*AS124*'DEPRECATED - DT-Prelim Calcs'!$C$11^2+AU124*'DEPRECATED - DT-Prelim Calcs'!$C$11</f>
        <v>18843.016204460375</v>
      </c>
      <c r="AW124" s="57">
        <f>MIN('Drive Train'!$F$35-AQ123*'DEPRECATED - DT-Prelim Calcs'!$C$21*'Drive Train'!$F$39,AW123+AQ$2)</f>
        <v>11.021448505456842</v>
      </c>
      <c r="AX124" s="57">
        <f>'Drive Train'!$F$35-AQ124*'DEPRECATED - DT-Prelim Calcs'!$C$21*'Drive Train'!$F$39</f>
        <v>11.021448505459199</v>
      </c>
      <c r="AY124" s="1">
        <f>IF(AV124&gt;='Drive Train'!$F$29,1,0)</f>
        <v>1</v>
      </c>
      <c r="AZ124" s="57">
        <f t="shared" si="127"/>
        <v>22.525351217986938</v>
      </c>
      <c r="BA124" s="63">
        <f>BA123+'DEPRECATED - DT-Prelim Calcs'!$C$11</f>
        <v>480</v>
      </c>
      <c r="BB124" s="2">
        <f>BL124/'Drive Train'!$F$35</f>
        <v>0.48999999999999994</v>
      </c>
      <c r="BC124" s="46">
        <f>BJ124*12*60/(PI() * 'Drive Train'!$F$15)/BB$2*BB124</f>
        <v>5110.3495910527454</v>
      </c>
      <c r="BD124" s="2">
        <f>('DEPRECATED - DT-Prelim Calcs'!$C$6*BB124-BC124)/('DEPRECATED - DT-Prelim Calcs'!$C$6*BB124)*'DEPRECATED - DT-Prelim Calcs'!$C$7*BB124</f>
        <v>-1.1297833985810726</v>
      </c>
      <c r="BE124" s="57">
        <f>BD124/'DEPRECATED - DT-Prelim Calcs'!$C$7*('DEPRECATED - DT-Prelim Calcs'!$C$8-'DEPRECATED - DT-Prelim Calcs'!$C$9)+'DEPRECATED - DT-Prelim Calcs'!$C$9</f>
        <v>-57.445730306203991</v>
      </c>
      <c r="BF124" s="57">
        <f t="shared" si="106"/>
        <v>-57.445730306203991</v>
      </c>
      <c r="BG124" s="2">
        <f t="shared" si="128"/>
        <v>-1.8933363324154451</v>
      </c>
      <c r="BH124" s="57">
        <f>BG124*'DEPRECATED - DT-Prelim Calcs'!$C$21/BB$2/'DEPRECATED - DT-Prelim Calcs'!$C$19/'DEPRECATED - DT-Prelim Calcs'!$C$18*3.39*'DEPRECATED - DT-Prelim Calcs'!$C$20</f>
        <v>-19.819055495402441</v>
      </c>
      <c r="BI124" s="46">
        <f t="shared" si="129"/>
        <v>1</v>
      </c>
      <c r="BJ124" s="57">
        <f>BH123*'DEPRECATED - DT-Prelim Calcs'!$C$11+BJ123</f>
        <v>63.008778385113473</v>
      </c>
      <c r="BK124" s="57">
        <f>BK123+0.5*BH124*'DEPRECATED - DT-Prelim Calcs'!$C$11^2+BJ124*'DEPRECATED - DT-Prelim Calcs'!$C$11</f>
        <v>11249.546412260428</v>
      </c>
      <c r="BL124" s="57">
        <f>MIN('Drive Train'!$F$35-BF123*'DEPRECATED - DT-Prelim Calcs'!$C$21*'Drive Train'!$F$39,BL123+BF$2)</f>
        <v>6.0759999999999996</v>
      </c>
      <c r="BM124" s="57">
        <f>'Drive Train'!$F$35-BF124*'DEPRECATED - DT-Prelim Calcs'!$C$21*'Drive Train'!$F$39</f>
        <v>16.306309660821871</v>
      </c>
      <c r="BN124" s="1">
        <f>IF(BK124&gt;='Drive Train'!$F$29,1,0)</f>
        <v>1</v>
      </c>
      <c r="BO124" s="57">
        <f t="shared" si="130"/>
        <v>-63.828589229115551</v>
      </c>
      <c r="BP124" s="63">
        <f>BP123+'DEPRECATED - DT-Prelim Calcs'!$C$11</f>
        <v>480</v>
      </c>
      <c r="BQ124" s="2">
        <f>CA124/'Drive Train'!$F$35</f>
        <v>1.0646968330776512</v>
      </c>
      <c r="BR124" s="46">
        <f>BY124*12*60/(PI() * 'Drive Train'!$F$15)/BQ$2*BQ124</f>
        <v>-2512.3336930556388</v>
      </c>
      <c r="BS124" s="2">
        <f>('DEPRECATED - DT-Prelim Calcs'!$C$6*BQ124-BR124)/('DEPRECATED - DT-Prelim Calcs'!$C$6*BQ124)*'DEPRECATED - DT-Prelim Calcs'!$C$7*BQ124</f>
        <v>3.7018901369974562</v>
      </c>
      <c r="BT124" s="57">
        <f>BS124/'DEPRECATED - DT-Prelim Calcs'!$C$7*('DEPRECATED - DT-Prelim Calcs'!$C$8-'DEPRECATED - DT-Prelim Calcs'!$C$9)+'DEPRECATED - DT-Prelim Calcs'!$C$9</f>
        <v>199.77572804015503</v>
      </c>
      <c r="BU124" s="57">
        <f t="shared" si="107"/>
        <v>93</v>
      </c>
      <c r="BV124" s="2">
        <f t="shared" si="131"/>
        <v>1.8689613387265593</v>
      </c>
      <c r="BW124" s="57">
        <f>BV124*'DEPRECATED - DT-Prelim Calcs'!$C$21/BQ$2/'DEPRECATED - DT-Prelim Calcs'!$C$19/'DEPRECATED - DT-Prelim Calcs'!$C$18*3.39*'DEPRECATED - DT-Prelim Calcs'!$C$20</f>
        <v>25.583565556321922</v>
      </c>
      <c r="BX124" s="46">
        <f t="shared" si="132"/>
        <v>0</v>
      </c>
      <c r="BY124" s="57">
        <f>BW123*'DEPRECATED - DT-Prelim Calcs'!$C$11+BY123</f>
        <v>-10.901652150365578</v>
      </c>
      <c r="BZ124" s="57">
        <f>BZ123+0.5*BW124*'DEPRECATED - DT-Prelim Calcs'!$C$11^2+BY124*'DEPRECATED - DT-Prelim Calcs'!$C$11</f>
        <v>-8476.6990745917265</v>
      </c>
      <c r="CA124" s="57">
        <f>MIN('Drive Train'!$F$35-BU123*'DEPRECATED - DT-Prelim Calcs'!$C$21*'Drive Train'!$F$39,CA123+BU$2)</f>
        <v>13.202240730162874</v>
      </c>
      <c r="CB124" s="57">
        <f>'Drive Train'!$F$35-BU124*'DEPRECATED - DT-Prelim Calcs'!$C$21*'Drive Train'!$F$39</f>
        <v>6.0759999999999996</v>
      </c>
      <c r="CC124" s="1">
        <f>IF(BZ124&gt;='Drive Train'!$F$29,1,0)</f>
        <v>0</v>
      </c>
      <c r="CD124" s="57">
        <f t="shared" si="133"/>
        <v>103.33333333333333</v>
      </c>
      <c r="CE124" s="63">
        <f>CE123+'DEPRECATED - DT-Prelim Calcs'!$C$11</f>
        <v>480</v>
      </c>
      <c r="CF124" s="2">
        <f>CP124/'Drive Train'!$F$35</f>
        <v>0.48999999999999994</v>
      </c>
      <c r="CG124" s="46">
        <f>CN124*12*60/(PI() * 'Drive Train'!$F$15)/CF$2*CF124</f>
        <v>-13835.4283027416</v>
      </c>
      <c r="CH124" s="2">
        <f>('DEPRECATED - DT-Prelim Calcs'!$C$6*CF124-CG124)/('DEPRECATED - DT-Prelim Calcs'!$C$6*CF124)*'DEPRECATED - DT-Prelim Calcs'!$C$7*CF124</f>
        <v>7.4366940355735931</v>
      </c>
      <c r="CI124" s="57">
        <f>CH124/'DEPRECATED - DT-Prelim Calcs'!$C$7*('DEPRECATED - DT-Prelim Calcs'!$C$8-'DEPRECATED - DT-Prelim Calcs'!$C$9)+'DEPRECATED - DT-Prelim Calcs'!$C$9</f>
        <v>398.60367002659422</v>
      </c>
      <c r="CJ124" s="57">
        <f t="shared" si="108"/>
        <v>93</v>
      </c>
      <c r="CK124" s="2">
        <f t="shared" si="134"/>
        <v>1.5241763143494644</v>
      </c>
      <c r="CL124" s="57">
        <f>CK124*'DEPRECATED - DT-Prelim Calcs'!$C$21/CF$2/'DEPRECATED - DT-Prelim Calcs'!$C$19/'DEPRECATED - DT-Prelim Calcs'!$C$18*3.39*'DEPRECATED - DT-Prelim Calcs'!$C$20</f>
        <v>25.773080821789936</v>
      </c>
      <c r="CM124" s="46">
        <f t="shared" si="135"/>
        <v>0</v>
      </c>
      <c r="CN124" s="57">
        <f>CL123*'DEPRECATED - DT-Prelim Calcs'!$C$11+CN123</f>
        <v>-105.60077724771945</v>
      </c>
      <c r="CO124" s="57">
        <f>CO123+0.5*CL124*'DEPRECATED - DT-Prelim Calcs'!$C$11^2+CN124*'DEPRECATED - DT-Prelim Calcs'!$C$11</f>
        <v>-34197.077614912894</v>
      </c>
      <c r="CP124" s="57">
        <f>MIN('Drive Train'!$F$35-CJ123*'DEPRECATED - DT-Prelim Calcs'!$C$21*'Drive Train'!$F$39,CP123+CJ$2)</f>
        <v>6.0759999999999996</v>
      </c>
      <c r="CQ124" s="57">
        <f>'Drive Train'!$F$35-CJ124*'DEPRECATED - DT-Prelim Calcs'!$C$21*'Drive Train'!$F$39</f>
        <v>6.0759999999999996</v>
      </c>
      <c r="CR124" s="1">
        <f>IF(CO124&gt;='Drive Train'!$F$29,1,0)</f>
        <v>0</v>
      </c>
      <c r="CS124" s="57">
        <f t="shared" si="136"/>
        <v>103.33333333333333</v>
      </c>
      <c r="CT124" s="63">
        <f>CT123+'DEPRECATED - DT-Prelim Calcs'!$C$11</f>
        <v>480</v>
      </c>
      <c r="CU124" s="2">
        <f>DE124/'Drive Train'!$F$35</f>
        <v>0.48999999999999994</v>
      </c>
      <c r="CV124" s="46">
        <f>DC124*12*60/(PI() * 'Drive Train'!$F$15)/CU$2*CU124</f>
        <v>-18971.217352116015</v>
      </c>
      <c r="CW124" s="2">
        <f>('DEPRECATED - DT-Prelim Calcs'!$C$6*CU124-CV124)/('DEPRECATED - DT-Prelim Calcs'!$C$6*CU124)*'DEPRECATED - DT-Prelim Calcs'!$C$7*CU124</f>
        <v>9.7588800785365102</v>
      </c>
      <c r="CX124" s="57">
        <f>CW124/'DEPRECATED - DT-Prelim Calcs'!$C$7*('DEPRECATED - DT-Prelim Calcs'!$C$8-'DEPRECATED - DT-Prelim Calcs'!$C$9)+'DEPRECATED - DT-Prelim Calcs'!$C$9</f>
        <v>522.22876102748319</v>
      </c>
      <c r="CY124" s="57">
        <f t="shared" si="109"/>
        <v>93</v>
      </c>
      <c r="CZ124" s="2">
        <f t="shared" si="137"/>
        <v>1.2803081040535502</v>
      </c>
      <c r="DA124" s="57">
        <f>CZ124*'DEPRECATED - DT-Prelim Calcs'!$C$21/CU$2/'DEPRECATED - DT-Prelim Calcs'!$C$19/'DEPRECATED - DT-Prelim Calcs'!$C$18*3.39*'DEPRECATED - DT-Prelim Calcs'!$C$20</f>
        <v>25.773080821789936</v>
      </c>
      <c r="DB124" s="46">
        <f t="shared" si="138"/>
        <v>0</v>
      </c>
      <c r="DC124" s="57">
        <f>DA123*'DEPRECATED - DT-Prelim Calcs'!$C$11+DC123</f>
        <v>-121.63232053686305</v>
      </c>
      <c r="DD124" s="57">
        <f>DD123+0.5*DA124*'DEPRECATED - DT-Prelim Calcs'!$C$11^2+DC124*'DEPRECATED - DT-Prelim Calcs'!$C$11</f>
        <v>-67493.951606537477</v>
      </c>
      <c r="DE124" s="57">
        <f>MIN('Drive Train'!$F$35-CY123*'DEPRECATED - DT-Prelim Calcs'!$C$21*'Drive Train'!$F$39,DE123+CY$2)</f>
        <v>6.0759999999999996</v>
      </c>
      <c r="DF124" s="57">
        <f>'Drive Train'!$F$35-CY124*'DEPRECATED - DT-Prelim Calcs'!$C$21*'Drive Train'!$F$39</f>
        <v>6.0759999999999996</v>
      </c>
      <c r="DG124" s="1">
        <f>IF(DD124&gt;='Drive Train'!$F$29,1,0)</f>
        <v>0</v>
      </c>
      <c r="DH124" s="57">
        <f t="shared" si="139"/>
        <v>103.33333333333333</v>
      </c>
      <c r="DI124" s="63">
        <f>DI123+'DEPRECATED - DT-Prelim Calcs'!$C$11</f>
        <v>480</v>
      </c>
      <c r="DJ124" s="2">
        <f>DT124/'Drive Train'!$F$35</f>
        <v>0.48999999999999994</v>
      </c>
      <c r="DK124" s="46">
        <f>DR124*12*60/(PI() * 'Drive Train'!$F$15)/DJ$2*DJ124</f>
        <v>-16352.078424964942</v>
      </c>
      <c r="DL124" s="2">
        <f>('DEPRECATED - DT-Prelim Calcs'!$C$6*DJ124-DK124)/('DEPRECATED - DT-Prelim Calcs'!$C$6*DJ124)*'DEPRECATED - DT-Prelim Calcs'!$C$7*DJ124</f>
        <v>8.5746165111004711</v>
      </c>
      <c r="DM124" s="57">
        <f>DL124/'DEPRECATED - DT-Prelim Calcs'!$C$7*('DEPRECATED - DT-Prelim Calcs'!$C$8-'DEPRECATED - DT-Prelim Calcs'!$C$9)+'DEPRECATED - DT-Prelim Calcs'!$C$9</f>
        <v>459.18269642082589</v>
      </c>
      <c r="DN124" s="57">
        <f t="shared" si="110"/>
        <v>93</v>
      </c>
      <c r="DO124" s="2">
        <f t="shared" si="140"/>
        <v>1.1037138828047846</v>
      </c>
      <c r="DP124" s="57">
        <f>DO124*'DEPRECATED - DT-Prelim Calcs'!$C$21/DJ$2/'DEPRECATED - DT-Prelim Calcs'!$C$19/'DEPRECATED - DT-Prelim Calcs'!$C$18*3.39*'DEPRECATED - DT-Prelim Calcs'!$C$20</f>
        <v>25.773080821789936</v>
      </c>
      <c r="DQ124" s="46">
        <f t="shared" si="141"/>
        <v>0</v>
      </c>
      <c r="DR124" s="57">
        <f>DP123*'DEPRECATED - DT-Prelim Calcs'!$C$11+DR123</f>
        <v>-90.379256598863535</v>
      </c>
      <c r="DS124" s="57">
        <f>DS123+0.5*DP124*'DEPRECATED - DT-Prelim Calcs'!$C$11^2+DR124*'DEPRECATED - DT-Prelim Calcs'!$C$11</f>
        <v>-130596.61037922387</v>
      </c>
      <c r="DT124" s="57">
        <f>MIN('Drive Train'!$F$35-DN123*'DEPRECATED - DT-Prelim Calcs'!$C$21*'Drive Train'!$F$39,DT123+DN$2)</f>
        <v>6.0759999999999996</v>
      </c>
      <c r="DU124" s="57">
        <f>'Drive Train'!$F$35-DN124*'DEPRECATED - DT-Prelim Calcs'!$C$21*'Drive Train'!$F$39</f>
        <v>6.0759999999999996</v>
      </c>
      <c r="DV124" s="1">
        <f>IF(DS124&gt;='Drive Train'!$F$29,1,0)</f>
        <v>0</v>
      </c>
      <c r="DW124" s="57">
        <f t="shared" si="142"/>
        <v>103.33333333333333</v>
      </c>
      <c r="DX124" s="63">
        <f>DX123+'DEPRECATED - DT-Prelim Calcs'!$C$11</f>
        <v>480</v>
      </c>
      <c r="DY124" s="2">
        <f>EI124/'Drive Train'!$F$35</f>
        <v>0.48999999999999994</v>
      </c>
      <c r="DZ124" s="46">
        <f>EG124*12*60/(PI() * 'Drive Train'!$F$15)/DY$2*DY124</f>
        <v>-85188.871386100436</v>
      </c>
      <c r="EA124" s="2">
        <f>('DEPRECATED - DT-Prelim Calcs'!$C$6*DY124-DZ124)/('DEPRECATED - DT-Prelim Calcs'!$C$6*DY124)*'DEPRECATED - DT-Prelim Calcs'!$C$7*DY124</f>
        <v>39.699695504784628</v>
      </c>
      <c r="EB124" s="57">
        <f>EA124/'DEPRECATED - DT-Prelim Calcs'!$C$7*('DEPRECATED - DT-Prelim Calcs'!$C$8-'DEPRECATED - DT-Prelim Calcs'!$C$9)+'DEPRECATED - DT-Prelim Calcs'!$C$9</f>
        <v>2116.1734162920616</v>
      </c>
      <c r="EC124" s="57">
        <f t="shared" si="111"/>
        <v>93</v>
      </c>
      <c r="ED124" s="2">
        <f t="shared" si="143"/>
        <v>0.96993038185874991</v>
      </c>
      <c r="EE124" s="57">
        <f>ED124*'DEPRECATED - DT-Prelim Calcs'!$C$21/DY$2/'DEPRECATED - DT-Prelim Calcs'!$C$19/'DEPRECATED - DT-Prelim Calcs'!$C$18*3.39*'DEPRECATED - DT-Prelim Calcs'!$C$20</f>
        <v>25.773080821789936</v>
      </c>
      <c r="EF124" s="46">
        <f t="shared" si="144"/>
        <v>0</v>
      </c>
      <c r="EG124" s="57">
        <f>EE123*'DEPRECATED - DT-Prelim Calcs'!$C$11+EG123</f>
        <v>-413.77355057850798</v>
      </c>
      <c r="EH124" s="57">
        <f>EH123+0.5*EE124*'DEPRECATED - DT-Prelim Calcs'!$C$11^2+EG124*'DEPRECATED - DT-Prelim Calcs'!$C$11</f>
        <v>-218716.8138724259</v>
      </c>
      <c r="EI124" s="57">
        <f>MIN('Drive Train'!$F$35-EC123*'DEPRECATED - DT-Prelim Calcs'!$C$21*'Drive Train'!$F$39,EI123+EC$2)</f>
        <v>6.0759999999999996</v>
      </c>
      <c r="EJ124" s="57">
        <f>'Drive Train'!$F$35-EC124*'DEPRECATED - DT-Prelim Calcs'!$C$21*'Drive Train'!$F$39</f>
        <v>6.0759999999999996</v>
      </c>
      <c r="EK124" s="1">
        <f>IF(EH124&gt;='Drive Train'!$F$29,1,0)</f>
        <v>0</v>
      </c>
      <c r="EL124" s="57">
        <f t="shared" si="145"/>
        <v>103.33333333333333</v>
      </c>
      <c r="EM124" s="63">
        <f>EM123+'DEPRECATED - DT-Prelim Calcs'!$C$11</f>
        <v>480</v>
      </c>
      <c r="EN124" s="2">
        <f>EX124/'Drive Train'!$F$35</f>
        <v>0.48999999999999994</v>
      </c>
      <c r="EO124" s="46">
        <f>EV124*12*60/(PI() * 'Drive Train'!$F$15)/EN$2*EN124</f>
        <v>-121617.91305649049</v>
      </c>
      <c r="EP124" s="2">
        <f>('DEPRECATED - DT-Prelim Calcs'!$C$6*EN124-EO124)/('DEPRECATED - DT-Prelim Calcs'!$C$6*EN124)*'DEPRECATED - DT-Prelim Calcs'!$C$7*EN124</f>
        <v>56.171363502090436</v>
      </c>
      <c r="EQ124" s="57">
        <f>EP124/'DEPRECATED - DT-Prelim Calcs'!$C$7*('DEPRECATED - DT-Prelim Calcs'!$C$8-'DEPRECATED - DT-Prelim Calcs'!$C$9)+'DEPRECATED - DT-Prelim Calcs'!$C$9</f>
        <v>2993.0676088457271</v>
      </c>
      <c r="ER124" s="57">
        <f t="shared" si="112"/>
        <v>93</v>
      </c>
      <c r="ES124" s="2">
        <f t="shared" si="146"/>
        <v>0.86507304327942547</v>
      </c>
      <c r="ET124" s="57">
        <f>ES124*'DEPRECATED - DT-Prelim Calcs'!$C$21/EN$2/'DEPRECATED - DT-Prelim Calcs'!$C$19/'DEPRECATED - DT-Prelim Calcs'!$C$18*3.39*'DEPRECATED - DT-Prelim Calcs'!$C$20</f>
        <v>25.773080821789936</v>
      </c>
      <c r="EU124" s="46">
        <f t="shared" si="147"/>
        <v>0</v>
      </c>
      <c r="EV124" s="57">
        <f>ET123*'DEPRECATED - DT-Prelim Calcs'!$C$11+EV123</f>
        <v>-526.85320215553327</v>
      </c>
      <c r="EW124" s="57">
        <f>EW123+0.5*ET124*'DEPRECATED - DT-Prelim Calcs'!$C$11^2+EV124*'DEPRECATED - DT-Prelim Calcs'!$C$11</f>
        <v>-236251.12897835369</v>
      </c>
      <c r="EX124" s="57">
        <f>MIN('Drive Train'!$F$35-ER123*'DEPRECATED - DT-Prelim Calcs'!$C$21*'Drive Train'!$F$39,EX123+ER$2)</f>
        <v>6.0759999999999996</v>
      </c>
      <c r="EY124" s="57">
        <f>'Drive Train'!$F$35-ER124*'DEPRECATED - DT-Prelim Calcs'!$C$21*'Drive Train'!$F$39</f>
        <v>6.0759999999999996</v>
      </c>
      <c r="EZ124" s="1">
        <f>IF(EW124&gt;='Drive Train'!$F$29,1,0)</f>
        <v>0</v>
      </c>
      <c r="FA124" s="57">
        <f t="shared" si="148"/>
        <v>103.33333333333333</v>
      </c>
      <c r="FB124" s="63">
        <f>FB123+'DEPRECATED - DT-Prelim Calcs'!$C$11</f>
        <v>480</v>
      </c>
      <c r="FC124" s="2">
        <f>FM124/'Drive Train'!$F$35</f>
        <v>0.48999999999999994</v>
      </c>
      <c r="FD124" s="46">
        <f>FK124*12*60/(PI() * 'Drive Train'!$F$15)/FC$2*FC124</f>
        <v>-32160.399975843655</v>
      </c>
      <c r="FE124" s="2">
        <f>('DEPRECATED - DT-Prelim Calcs'!$C$6*FC124-FD124)/('DEPRECATED - DT-Prelim Calcs'!$C$6*FC124)*'DEPRECATED - DT-Prelim Calcs'!$C$7*FC124</f>
        <v>15.722469219846753</v>
      </c>
      <c r="FF124" s="57">
        <f>FE124/'DEPRECATED - DT-Prelim Calcs'!$C$7*('DEPRECATED - DT-Prelim Calcs'!$C$8-'DEPRECATED - DT-Prelim Calcs'!$C$9)+'DEPRECATED - DT-Prelim Calcs'!$C$9</f>
        <v>839.70946095698685</v>
      </c>
      <c r="FG124" s="57">
        <f t="shared" si="113"/>
        <v>93</v>
      </c>
      <c r="FH124" s="2">
        <f t="shared" si="149"/>
        <v>0.78067567320338405</v>
      </c>
      <c r="FI124" s="57">
        <f>FH124*'DEPRECATED - DT-Prelim Calcs'!$C$21/FC$2/'DEPRECATED - DT-Prelim Calcs'!$C$19/'DEPRECATED - DT-Prelim Calcs'!$C$18*3.39*'DEPRECATED - DT-Prelim Calcs'!$C$20</f>
        <v>25.773080821789936</v>
      </c>
      <c r="FJ124" s="46">
        <f t="shared" si="150"/>
        <v>0</v>
      </c>
      <c r="FK124" s="57">
        <f>FI123*'DEPRECATED - DT-Prelim Calcs'!$C$11+FK123</f>
        <v>-125.7278201849425</v>
      </c>
      <c r="FL124" s="57">
        <f>FL123+0.5*FI124*'DEPRECATED - DT-Prelim Calcs'!$C$11^2+FK124*'DEPRECATED - DT-Prelim Calcs'!$C$11</f>
        <v>-313863.66472090466</v>
      </c>
      <c r="FM124" s="57">
        <f>MIN('Drive Train'!$F$35-FG123*'DEPRECATED - DT-Prelim Calcs'!$C$21*'Drive Train'!$F$39,FM123+FG$2)</f>
        <v>6.0759999999999996</v>
      </c>
      <c r="FN124" s="57">
        <f>'Drive Train'!$F$35-FG124*'DEPRECATED - DT-Prelim Calcs'!$C$21*'Drive Train'!$F$39</f>
        <v>6.0759999999999996</v>
      </c>
      <c r="FO124" s="1">
        <f>IF(FL124&gt;='Drive Train'!$F$29,1,0)</f>
        <v>0</v>
      </c>
      <c r="FP124" s="57">
        <f t="shared" si="151"/>
        <v>103.33333333333333</v>
      </c>
      <c r="FQ124" s="63">
        <f>FQ123+'DEPRECATED - DT-Prelim Calcs'!$C$11</f>
        <v>480</v>
      </c>
      <c r="FR124" s="2">
        <f>GB124/'Drive Train'!$F$35</f>
        <v>0.48999999999999994</v>
      </c>
      <c r="FS124" s="46">
        <f>FZ124*12*60/(PI() * 'Drive Train'!$F$15)/FR$2*FR124</f>
        <v>-402806.58826133446</v>
      </c>
      <c r="FT124" s="2">
        <f>('DEPRECATED - DT-Prelim Calcs'!$C$6*FR124-FS124)/('DEPRECATED - DT-Prelim Calcs'!$C$6*FR124)*'DEPRECATED - DT-Prelim Calcs'!$C$7*FR124</f>
        <v>183.31295960784541</v>
      </c>
      <c r="FU124" s="57">
        <f>FT124/'DEPRECATED - DT-Prelim Calcs'!$C$7*('DEPRECATED - DT-Prelim Calcs'!$C$8-'DEPRECATED - DT-Prelim Calcs'!$C$9)+'DEPRECATED - DT-Prelim Calcs'!$C$9</f>
        <v>9761.6430363844702</v>
      </c>
      <c r="FV124" s="57">
        <f t="shared" si="114"/>
        <v>93</v>
      </c>
      <c r="FW124" s="2">
        <f t="shared" si="152"/>
        <v>0.7112822800297498</v>
      </c>
      <c r="FX124" s="57">
        <f>FW124*'DEPRECATED - DT-Prelim Calcs'!$C$21/FR$2/'DEPRECATED - DT-Prelim Calcs'!$C$19/'DEPRECATED - DT-Prelim Calcs'!$C$18*3.39*'DEPRECATED - DT-Prelim Calcs'!$C$20</f>
        <v>25.773080821789936</v>
      </c>
      <c r="FY124" s="46">
        <f t="shared" si="153"/>
        <v>0</v>
      </c>
      <c r="FZ124" s="57">
        <f>FX123*'DEPRECATED - DT-Prelim Calcs'!$C$11+FZ123</f>
        <v>-1434.755349772536</v>
      </c>
      <c r="GA124" s="57">
        <f>GA123+0.5*FX124*'DEPRECATED - DT-Prelim Calcs'!$C$11^2+FZ124*'DEPRECATED - DT-Prelim Calcs'!$C$11</f>
        <v>-353875.345874672</v>
      </c>
      <c r="GB124" s="57">
        <f>MIN('Drive Train'!$F$35-FV123*'DEPRECATED - DT-Prelim Calcs'!$C$21*'Drive Train'!$F$39,GB123+FV$2)</f>
        <v>6.0759999999999996</v>
      </c>
      <c r="GC124" s="57">
        <f>'Drive Train'!$F$35-FV124*'DEPRECATED - DT-Prelim Calcs'!$C$21*'Drive Train'!$F$39</f>
        <v>6.0759999999999996</v>
      </c>
      <c r="GD124" s="1">
        <f>IF(GA124&gt;='Drive Train'!$F$29,1,0)</f>
        <v>0</v>
      </c>
      <c r="GE124" s="57">
        <f t="shared" si="154"/>
        <v>103.33333333333333</v>
      </c>
      <c r="GF124" s="63">
        <f>GF123+'DEPRECATED - DT-Prelim Calcs'!$C$11</f>
        <v>480</v>
      </c>
      <c r="GG124" s="2">
        <f>GQ124/'Drive Train'!$F$35</f>
        <v>0.83548387096774201</v>
      </c>
      <c r="GH124" s="46">
        <f>GO124*12*60/(PI() * 'Drive Train'!$F$15)/GG$2*GG124</f>
        <v>-242360.27768918627</v>
      </c>
      <c r="GI124" s="2">
        <f>('DEPRECATED - DT-Prelim Calcs'!$C$6*GG124-GH124)/('DEPRECATED - DT-Prelim Calcs'!$C$6*GG124)*'DEPRECATED - DT-Prelim Calcs'!$C$7*GG124</f>
        <v>111.59855726054049</v>
      </c>
      <c r="GJ124" s="57">
        <f>GI124/'DEPRECATED - DT-Prelim Calcs'!$C$7*('DEPRECATED - DT-Prelim Calcs'!$C$8-'DEPRECATED - DT-Prelim Calcs'!$C$9)+'DEPRECATED - DT-Prelim Calcs'!$C$9</f>
        <v>5943.8182143266986</v>
      </c>
      <c r="GK124" s="57">
        <f t="shared" si="155"/>
        <v>29.999999999999982</v>
      </c>
      <c r="GL124" s="2">
        <f t="shared" si="156"/>
        <v>0.99579519204165001</v>
      </c>
      <c r="GM124" s="57">
        <f>GL124*'DEPRECATED - DT-Prelim Calcs'!$C$21/GG$2/'DEPRECATED - DT-Prelim Calcs'!$C$19/'DEPRECATED - DT-Prelim Calcs'!$C$18*3.39*'DEPRECATED - DT-Prelim Calcs'!$C$20</f>
        <v>25.773080821789936</v>
      </c>
      <c r="GN124" s="46">
        <f t="shared" si="157"/>
        <v>0</v>
      </c>
      <c r="GO124" s="57">
        <f>GM123*'DEPRECATED - DT-Prelim Calcs'!$C$11+GO123</f>
        <v>-708.80826742403087</v>
      </c>
      <c r="GP124" s="57">
        <f>GP123+0.5*GM124*'DEPRECATED - DT-Prelim Calcs'!$C$11^2+GO124*'DEPRECATED - DT-Prelim Calcs'!$C$11</f>
        <v>-175872.60090612312</v>
      </c>
      <c r="GQ124" s="57">
        <f>MIN('Drive Train'!$F$35-GK123*'DEPRECATED - DT-Prelim Calcs'!$C$21*'Drive Train'!$F$39,GQ123+GK$2)</f>
        <v>10.360000000000001</v>
      </c>
      <c r="GR124" s="57">
        <f>'Drive Train'!$F$35-GK124*'DEPRECATED - DT-Prelim Calcs'!$C$21*'Drive Train'!$F$39</f>
        <v>10.360000000000001</v>
      </c>
      <c r="GS124" s="1">
        <f>IF(GP124&gt;='Drive Train'!$F$29,1,0)</f>
        <v>0</v>
      </c>
      <c r="GT124" s="57">
        <f t="shared" si="158"/>
        <v>33.333333333333314</v>
      </c>
      <c r="GU124" s="63">
        <f>GU123+'DEPRECATED - DT-Prelim Calcs'!$C$11</f>
        <v>480</v>
      </c>
      <c r="GV124" s="2">
        <f>HF124/'Drive Train'!$F$35</f>
        <v>0.81720430107526887</v>
      </c>
      <c r="GW124" s="46">
        <f>HD124*12*60/(PI() * 'Drive Train'!$F$15)/GV$2*GV124</f>
        <v>-196991.58890035728</v>
      </c>
      <c r="GX124" s="2">
        <f>('DEPRECATED - DT-Prelim Calcs'!$C$6*GV124-GW124)/('DEPRECATED - DT-Prelim Calcs'!$C$6*GV124)*'DEPRECATED - DT-Prelim Calcs'!$C$7*GV124</f>
        <v>91.040706127291415</v>
      </c>
      <c r="GY124" s="57">
        <f>GX124/'DEPRECATED - DT-Prelim Calcs'!$C$7*('DEPRECATED - DT-Prelim Calcs'!$C$8-'DEPRECATED - DT-Prelim Calcs'!$C$9)+'DEPRECATED - DT-Prelim Calcs'!$C$9</f>
        <v>4849.3898739134811</v>
      </c>
      <c r="GZ124" s="57">
        <f t="shared" si="115"/>
        <v>33.333333333333314</v>
      </c>
      <c r="HA124" s="2">
        <f t="shared" si="159"/>
        <v>0.99579519204165001</v>
      </c>
      <c r="HB124" s="57">
        <f>HA124*'DEPRECATED - DT-Prelim Calcs'!$C$21/GV$2/'DEPRECATED - DT-Prelim Calcs'!$C$19/'DEPRECATED - DT-Prelim Calcs'!$C$18*3.39*'DEPRECATED - DT-Prelim Calcs'!$C$20</f>
        <v>25.773080821789936</v>
      </c>
      <c r="HC124" s="46">
        <f t="shared" si="160"/>
        <v>0</v>
      </c>
      <c r="HD124" s="57">
        <f>HB123*'DEPRECATED - DT-Prelim Calcs'!$C$11+HD123</f>
        <v>-589.00969423820368</v>
      </c>
      <c r="HE124" s="57">
        <f>HE123+0.5*HB124*'DEPRECATED - DT-Prelim Calcs'!$C$11^2+HD124*'DEPRECATED - DT-Prelim Calcs'!$C$11</f>
        <v>-205769.32742074292</v>
      </c>
      <c r="HF124" s="57">
        <f>MIN('Drive Train'!$F$35-GZ123*'DEPRECATED - DT-Prelim Calcs'!$C$21*'Drive Train'!$F$39,HF123+GZ$2)</f>
        <v>10.133333333333335</v>
      </c>
      <c r="HG124" s="57">
        <f>'Drive Train'!$F$35-GZ124*'DEPRECATED - DT-Prelim Calcs'!$C$21*'Drive Train'!$F$39</f>
        <v>10.133333333333335</v>
      </c>
      <c r="HH124" s="1">
        <f>IF(HE124&gt;='Drive Train'!$F$29,1,0)</f>
        <v>0</v>
      </c>
      <c r="HI124" s="57">
        <f t="shared" si="161"/>
        <v>37.037037037037017</v>
      </c>
      <c r="HJ124" s="63">
        <f>HJ123+'DEPRECATED - DT-Prelim Calcs'!$C$11</f>
        <v>480</v>
      </c>
      <c r="HK124" s="2">
        <f>HU124/'Drive Train'!$F$35</f>
        <v>0.79892473118279583</v>
      </c>
      <c r="HL124" s="46">
        <f>HS124*12*60/(PI() * 'Drive Train'!$F$15)/HK$2*HK124</f>
        <v>-12869.710179246826</v>
      </c>
      <c r="HM124" s="2">
        <f>('DEPRECATED - DT-Prelim Calcs'!$C$6*HK124-HL124)/('DEPRECATED - DT-Prelim Calcs'!$C$6*HK124)*'DEPRECATED - DT-Prelim Calcs'!$C$7*HK124</f>
        <v>7.7445458501777154</v>
      </c>
      <c r="HN124" s="57">
        <f>HM124/'DEPRECATED - DT-Prelim Calcs'!$C$7*('DEPRECATED - DT-Prelim Calcs'!$C$8-'DEPRECATED - DT-Prelim Calcs'!$C$9)+'DEPRECATED - DT-Prelim Calcs'!$C$9</f>
        <v>414.99262762564354</v>
      </c>
      <c r="HO124" s="57">
        <f t="shared" si="116"/>
        <v>36.66666666666665</v>
      </c>
      <c r="HP124" s="2">
        <f t="shared" si="162"/>
        <v>0.99579519204165001</v>
      </c>
      <c r="HQ124" s="57">
        <f>HP124*'DEPRECATED - DT-Prelim Calcs'!$C$21/HK$2/'DEPRECATED - DT-Prelim Calcs'!$C$19/'DEPRECATED - DT-Prelim Calcs'!$C$18*3.39*'DEPRECATED - DT-Prelim Calcs'!$C$20</f>
        <v>25.773080821789936</v>
      </c>
      <c r="HR124" s="46">
        <f t="shared" si="163"/>
        <v>0</v>
      </c>
      <c r="HS124" s="57">
        <f>HQ123*'DEPRECATED - DT-Prelim Calcs'!$C$11+HS123</f>
        <v>-39.361197706552261</v>
      </c>
      <c r="HT124" s="57">
        <f>HT123+0.5*HQ124*'DEPRECATED - DT-Prelim Calcs'!$C$11^2+HS124*'DEPRECATED - DT-Prelim Calcs'!$C$11</f>
        <v>-209766.34909031063</v>
      </c>
      <c r="HU124" s="57">
        <f>MIN('Drive Train'!$F$35-HO123*'DEPRECATED - DT-Prelim Calcs'!$C$21*'Drive Train'!$F$39,HU123+HO$2)</f>
        <v>9.9066666666666681</v>
      </c>
      <c r="HV124" s="57">
        <f>'Drive Train'!$F$35-HO124*'DEPRECATED - DT-Prelim Calcs'!$C$21*'Drive Train'!$F$39</f>
        <v>9.9066666666666681</v>
      </c>
      <c r="HW124" s="1">
        <f>IF(HT124&gt;='Drive Train'!$F$29,1,0)</f>
        <v>0</v>
      </c>
      <c r="HX124" s="57">
        <f t="shared" si="164"/>
        <v>40.740740740740726</v>
      </c>
      <c r="HY124" s="63">
        <f>HY123+'DEPRECATED - DT-Prelim Calcs'!$C$11</f>
        <v>480</v>
      </c>
      <c r="HZ124" s="2">
        <f>IJ124/'Drive Train'!$F$35</f>
        <v>0.78064516129032269</v>
      </c>
      <c r="IA124" s="46">
        <f>IH124*12*60/(PI() * 'Drive Train'!$F$15)/HZ$2*HZ124</f>
        <v>-150946.82193762928</v>
      </c>
      <c r="IB124" s="2">
        <f>('DEPRECATED - DT-Prelim Calcs'!$C$6*HZ124-IA124)/('DEPRECATED - DT-Prelim Calcs'!$C$6*HZ124)*'DEPRECATED - DT-Prelim Calcs'!$C$7*HZ124</f>
        <v>70.13310734709367</v>
      </c>
      <c r="IC124" s="57">
        <f>IB124/'DEPRECATED - DT-Prelim Calcs'!$C$7*('DEPRECATED - DT-Prelim Calcs'!$C$8-'DEPRECATED - DT-Prelim Calcs'!$C$9)+'DEPRECATED - DT-Prelim Calcs'!$C$9</f>
        <v>3736.3421878141567</v>
      </c>
      <c r="ID124" s="57">
        <f t="shared" si="117"/>
        <v>39.999999999999986</v>
      </c>
      <c r="IE124" s="2">
        <f t="shared" si="165"/>
        <v>0.99579519204165001</v>
      </c>
      <c r="IF124" s="57">
        <f>IE124*'DEPRECATED - DT-Prelim Calcs'!$C$21/HZ$2/'DEPRECATED - DT-Prelim Calcs'!$C$19/'DEPRECATED - DT-Prelim Calcs'!$C$18*3.39*'DEPRECATED - DT-Prelim Calcs'!$C$20</f>
        <v>25.773080821789936</v>
      </c>
      <c r="IG124" s="46">
        <f t="shared" si="166"/>
        <v>0</v>
      </c>
      <c r="IH124" s="57">
        <f>IF123*'DEPRECATED - DT-Prelim Calcs'!$C$11+IH123</f>
        <v>-472.47159611290294</v>
      </c>
      <c r="II124" s="57">
        <f>II123+0.5*IF124*'DEPRECATED - DT-Prelim Calcs'!$C$11^2+IH124*'DEPRECATED - DT-Prelim Calcs'!$C$11</f>
        <v>-249823.15993192274</v>
      </c>
      <c r="IJ124" s="57">
        <f>MIN('Drive Train'!$F$35-ID123*'DEPRECATED - DT-Prelim Calcs'!$C$21*'Drive Train'!$F$39,IJ123+ID$2)</f>
        <v>9.6800000000000015</v>
      </c>
      <c r="IK124" s="57">
        <f>'Drive Train'!$F$35-ID124*'DEPRECATED - DT-Prelim Calcs'!$C$21*'Drive Train'!$F$39</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29290.46092290444</v>
      </c>
      <c r="IQ124" s="2">
        <f>('DEPRECATED - DT-Prelim Calcs'!$C$6*IO124-IP124)/('DEPRECATED - DT-Prelim Calcs'!$C$6*IO124)*'DEPRECATED - DT-Prelim Calcs'!$C$7*IO124</f>
        <v>-11.406603394562271</v>
      </c>
      <c r="IR124" s="57">
        <f>IQ124/'DEPRECATED - DT-Prelim Calcs'!$C$7*('DEPRECATED - DT-Prelim Calcs'!$C$8-'DEPRECATED - DT-Prelim Calcs'!$C$9)+'DEPRECATED - DT-Prelim Calcs'!$C$9</f>
        <v>-604.54780727068021</v>
      </c>
      <c r="IS124" s="57">
        <f t="shared" si="118"/>
        <v>-604.54780727068021</v>
      </c>
      <c r="IT124" s="2">
        <f t="shared" si="168"/>
        <v>-14.219459649002726</v>
      </c>
      <c r="IU124" s="57">
        <f>IT124*'DEPRECATED - DT-Prelim Calcs'!$C$21/IO$2/'DEPRECATED - DT-Prelim Calcs'!$C$19/'DEPRECATED - DT-Prelim Calcs'!$C$18*3.39*'DEPRECATED - DT-Prelim Calcs'!$C$20</f>
        <v>-368.02676464479219</v>
      </c>
      <c r="IV124" s="46">
        <f t="shared" si="169"/>
        <v>1</v>
      </c>
      <c r="IW124" s="57">
        <f>IU123*'DEPRECATED - DT-Prelim Calcs'!$C$11+IW123</f>
        <v>93.878971404218348</v>
      </c>
      <c r="IX124" s="57">
        <f>IX123+0.5*IU124*'DEPRECATED - DT-Prelim Calcs'!$C$11^2+IW124*'DEPRECATED - DT-Prelim Calcs'!$C$11</f>
        <v>-205780.86827174452</v>
      </c>
      <c r="IY124" s="57">
        <f>MIN('Drive Train'!$F$35-IS123*'DEPRECATED - DT-Prelim Calcs'!$C$21*'Drive Train'!$F$39,IY123+IS$2)</f>
        <v>9.4533333333333349</v>
      </c>
      <c r="IZ124" s="57">
        <f>'Drive Train'!$F$35-IS124*'DEPRECATED - DT-Prelim Calcs'!$C$21*'Drive Train'!$F$39</f>
        <v>53.509250894406257</v>
      </c>
      <c r="JA124" s="1">
        <f>IF(IX124&gt;='Drive Train'!$F$29,1,0)</f>
        <v>0</v>
      </c>
      <c r="JB124" s="57">
        <f t="shared" si="170"/>
        <v>-671.71978585631143</v>
      </c>
      <c r="JC124" s="63">
        <f>JC123+'DEPRECATED - DT-Prelim Calcs'!$C$11</f>
        <v>480</v>
      </c>
      <c r="JD124" s="2">
        <f>JN124/'Drive Train'!$F$35</f>
        <v>0.74408602150537628</v>
      </c>
      <c r="JE124" s="46">
        <f>JL124*12*60/(PI() * 'Drive Train'!$F$15)/JD$2*JD124</f>
        <v>-99351.726648482349</v>
      </c>
      <c r="JF124" s="2">
        <f>('DEPRECATED - DT-Prelim Calcs'!$C$6*JD124-JE124)/('DEPRECATED - DT-Prelim Calcs'!$C$6*JD124)*'DEPRECATED - DT-Prelim Calcs'!$C$7*JD124</f>
        <v>46.715885439940998</v>
      </c>
      <c r="JG124" s="57">
        <f>JF124/'DEPRECATED - DT-Prelim Calcs'!$C$7*('DEPRECATED - DT-Prelim Calcs'!$C$8-'DEPRECATED - DT-Prelim Calcs'!$C$9)+'DEPRECATED - DT-Prelim Calcs'!$C$9</f>
        <v>2489.6909136698878</v>
      </c>
      <c r="JH124" s="57">
        <f t="shared" si="119"/>
        <v>46.666666666666657</v>
      </c>
      <c r="JI124" s="2">
        <f t="shared" si="171"/>
        <v>0.99579519204165001</v>
      </c>
      <c r="JJ124" s="57">
        <f>JI124*'DEPRECATED - DT-Prelim Calcs'!$C$21/JD$2/'DEPRECATED - DT-Prelim Calcs'!$C$19/'DEPRECATED - DT-Prelim Calcs'!$C$18*3.39*'DEPRECATED - DT-Prelim Calcs'!$C$20</f>
        <v>25.773080821789936</v>
      </c>
      <c r="JK124" s="46">
        <f t="shared" si="172"/>
        <v>0</v>
      </c>
      <c r="JL124" s="57">
        <f>JJ123*'DEPRECATED - DT-Prelim Calcs'!$C$11+JL123</f>
        <v>-326.25537591325804</v>
      </c>
      <c r="JM124" s="57">
        <f>JM123+0.5*JJ124*'DEPRECATED - DT-Prelim Calcs'!$C$11^2+JL124*'DEPRECATED - DT-Prelim Calcs'!$C$11</f>
        <v>-244853.51461078163</v>
      </c>
      <c r="JN124" s="57">
        <f>MIN('Drive Train'!$F$35-JH123*'DEPRECATED - DT-Prelim Calcs'!$C$21*'Drive Train'!$F$39,JN123+JH$2)</f>
        <v>9.2266666666666666</v>
      </c>
      <c r="JO124" s="57">
        <f>'Drive Train'!$F$35-JH124*'DEPRECATED - DT-Prelim Calcs'!$C$21*'Drive Train'!$F$39</f>
        <v>9.2266666666666666</v>
      </c>
      <c r="JP124" s="1">
        <f>IF(JM124&gt;='Drive Train'!$F$29,1,0)</f>
        <v>0</v>
      </c>
      <c r="JQ124" s="57">
        <f>MIN(JG124,'DEPRECATED - DT-Prelim Calcs'!$C$10)*'DEPRECATED - DT-Prelim Calcs'!$C$11*1000/60/60</f>
        <v>103.33333333333333</v>
      </c>
      <c r="JR124" s="63">
        <f>JR123+'DEPRECATED - DT-Prelim Calcs'!$C$11</f>
        <v>480</v>
      </c>
      <c r="JS124" s="2">
        <f>KC124/'Drive Train'!$F$35</f>
        <v>0.72580645161290325</v>
      </c>
      <c r="JT124" s="46">
        <f>KA124*12*60/(PI() * 'Drive Train'!$F$15)/JS$2*JS124</f>
        <v>-237657.91437449778</v>
      </c>
      <c r="JU124" s="2">
        <f>('DEPRECATED - DT-Prelim Calcs'!$C$6*JS124-JT124)/('DEPRECATED - DT-Prelim Calcs'!$C$6*JS124)*'DEPRECATED - DT-Prelim Calcs'!$C$7*JS124</f>
        <v>109.20802537625572</v>
      </c>
      <c r="JV124" s="57">
        <f>JU124/'DEPRECATED - DT-Prelim Calcs'!$C$7*('DEPRECATED - DT-Prelim Calcs'!$C$8-'DEPRECATED - DT-Prelim Calcs'!$C$9)+'DEPRECATED - DT-Prelim Calcs'!$C$9</f>
        <v>5816.5546289517042</v>
      </c>
      <c r="JW124" s="57">
        <f t="shared" si="120"/>
        <v>49.999999999999993</v>
      </c>
      <c r="JX124" s="2">
        <f t="shared" si="173"/>
        <v>0.99579519204165001</v>
      </c>
      <c r="JY124" s="57">
        <f>JX124*'DEPRECATED - DT-Prelim Calcs'!$C$21/JS$2/'DEPRECATED - DT-Prelim Calcs'!$C$19/'DEPRECATED - DT-Prelim Calcs'!$C$18*3.39*'DEPRECATED - DT-Prelim Calcs'!$C$20</f>
        <v>25.773080821789936</v>
      </c>
      <c r="JZ124" s="46">
        <f t="shared" si="174"/>
        <v>0</v>
      </c>
      <c r="KA124" s="57">
        <f>JY123*'DEPRECATED - DT-Prelim Calcs'!$C$11+KA123</f>
        <v>-800.08634892349403</v>
      </c>
      <c r="KB124" s="57">
        <f>KB123+0.5*JY124*'DEPRECATED - DT-Prelim Calcs'!$C$11^2+KA124*'DEPRECATED - DT-Prelim Calcs'!$C$11</f>
        <v>-215808.21522627401</v>
      </c>
      <c r="KC124" s="57">
        <f>MIN('Drive Train'!$F$35-JW123*'DEPRECATED - DT-Prelim Calcs'!$C$21*'Drive Train'!$F$39,KC123+JW$2)</f>
        <v>9</v>
      </c>
      <c r="KD124" s="57">
        <f>'Drive Train'!$F$35-JW124*'DEPRECATED - DT-Prelim Calcs'!$C$21*'Drive Train'!$F$39</f>
        <v>9</v>
      </c>
      <c r="KE124" s="1">
        <f>IF(KB124&gt;='Drive Train'!$F$29,1,0)</f>
        <v>0</v>
      </c>
      <c r="KF124" s="57">
        <f>MIN(JV124,'DEPRECATED - DT-Prelim Calcs'!$C$10)*'DEPRECATED - DT-Prelim Calcs'!$C$11*1000/60/60</f>
        <v>103.33333333333333</v>
      </c>
      <c r="KG124" s="63">
        <f>KG123+'DEPRECATED - DT-Prelim Calcs'!$C$11</f>
        <v>480</v>
      </c>
      <c r="KH124" s="2">
        <f>KR124/'Drive Train'!$F$35</f>
        <v>0.7075268817204301</v>
      </c>
      <c r="KI124" s="46">
        <f>KP124*12*60/(PI() * 'Drive Train'!$F$15)/KH$2*KH124</f>
        <v>-10368.805926146721</v>
      </c>
      <c r="KJ124" s="2">
        <f>('DEPRECATED - DT-Prelim Calcs'!$C$6*KH124-KI124)/('DEPRECATED - DT-Prelim Calcs'!$C$6*KH124)*'DEPRECATED - DT-Prelim Calcs'!$C$7*KH124</f>
        <v>6.393474171815579</v>
      </c>
      <c r="KK124" s="57">
        <f>KJ124/'DEPRECATED - DT-Prelim Calcs'!$C$7*('DEPRECATED - DT-Prelim Calcs'!$C$8-'DEPRECATED - DT-Prelim Calcs'!$C$9)+'DEPRECATED - DT-Prelim Calcs'!$C$9</f>
        <v>343.0662805991447</v>
      </c>
      <c r="KL124" s="57">
        <f t="shared" si="121"/>
        <v>53.333333333333329</v>
      </c>
      <c r="KM124" s="2">
        <f t="shared" si="175"/>
        <v>0.99579519204165001</v>
      </c>
      <c r="KN124" s="57">
        <f>KM124*'DEPRECATED - DT-Prelim Calcs'!$C$21/KH$2/'DEPRECATED - DT-Prelim Calcs'!$C$19/'DEPRECATED - DT-Prelim Calcs'!$C$18*3.39*'DEPRECATED - DT-Prelim Calcs'!$C$20</f>
        <v>25.773080821789936</v>
      </c>
      <c r="KO124" s="46">
        <f t="shared" si="176"/>
        <v>0</v>
      </c>
      <c r="KP124" s="57">
        <f>KN123*'DEPRECATED - DT-Prelim Calcs'!$C$11+KP123</f>
        <v>-35.808918448457675</v>
      </c>
      <c r="KQ124" s="57">
        <f>KQ123+0.5*KN124*'DEPRECATED - DT-Prelim Calcs'!$C$11^2+KP124*'DEPRECATED - DT-Prelim Calcs'!$C$11</f>
        <v>-247583.81703399358</v>
      </c>
      <c r="KR124" s="57">
        <f>MIN('Drive Train'!$F$35-KL123*'DEPRECATED - DT-Prelim Calcs'!$C$21*'Drive Train'!$F$39,KR123+KL$2)</f>
        <v>8.7733333333333334</v>
      </c>
      <c r="KS124" s="57">
        <f>'Drive Train'!$F$35-KL124*'DEPRECATED - DT-Prelim Calcs'!$C$21*'Drive Train'!$F$39</f>
        <v>8.7733333333333334</v>
      </c>
      <c r="KT124" s="1">
        <f>IF(KQ124&gt;='Drive Train'!$F$29,1,0)</f>
        <v>0</v>
      </c>
      <c r="KU124" s="57">
        <f>MIN(KK124,'DEPRECATED - DT-Prelim Calcs'!$C$10)*'DEPRECATED - DT-Prelim Calcs'!$C$11*1000/60/60</f>
        <v>103.33333333333333</v>
      </c>
      <c r="KV124" s="63">
        <f>KV123+'DEPRECATED - DT-Prelim Calcs'!$C$11</f>
        <v>480</v>
      </c>
      <c r="KW124" s="2">
        <f>LG124/'Drive Train'!$F$35</f>
        <v>0.68924731182795695</v>
      </c>
      <c r="KX124" s="46">
        <f>LE124*12*60/(PI() * 'Drive Train'!$F$15)/KW$2*KW124</f>
        <v>8637.70696022624</v>
      </c>
      <c r="KY124" s="2">
        <f>('DEPRECATED - DT-Prelim Calcs'!$C$6*KW124-KX124)/('DEPRECATED - DT-Prelim Calcs'!$C$6*KW124)*'DEPRECATED - DT-Prelim Calcs'!$C$7*KW124</f>
        <v>-2.2445188141691532</v>
      </c>
      <c r="KZ124" s="57">
        <f>KY124/'DEPRECATED - DT-Prelim Calcs'!$C$7*('DEPRECATED - DT-Prelim Calcs'!$C$8-'DEPRECATED - DT-Prelim Calcs'!$C$9)+'DEPRECATED - DT-Prelim Calcs'!$C$9</f>
        <v>-116.79035844726239</v>
      </c>
      <c r="LA124" s="57">
        <f t="shared" si="122"/>
        <v>-116.79035844726239</v>
      </c>
      <c r="LB124" s="2">
        <f t="shared" si="177"/>
        <v>-3.1620228958100602</v>
      </c>
      <c r="LC124" s="57">
        <f>LB124*'DEPRECATED - DT-Prelim Calcs'!$C$21/KW$2/'DEPRECATED - DT-Prelim Calcs'!$C$19/'DEPRECATED - DT-Prelim Calcs'!$C$18*3.39*'DEPRECATED - DT-Prelim Calcs'!$C$20</f>
        <v>-81.839189730346007</v>
      </c>
      <c r="LD124" s="46">
        <f t="shared" si="178"/>
        <v>1</v>
      </c>
      <c r="LE124" s="57">
        <f>LC123*'DEPRECATED - DT-Prelim Calcs'!$C$11+LE123</f>
        <v>30.621664120818906</v>
      </c>
      <c r="LF124" s="57">
        <f>LF123+0.5*LC124*'DEPRECATED - DT-Prelim Calcs'!$C$11^2+LE124*'DEPRECATED - DT-Prelim Calcs'!$C$11</f>
        <v>-211311.12996591959</v>
      </c>
      <c r="LG124" s="57">
        <f>MIN('Drive Train'!$F$35-LA123*'DEPRECATED - DT-Prelim Calcs'!$C$21*'Drive Train'!$F$39,LG123+LA$2)</f>
        <v>8.5466666666666669</v>
      </c>
      <c r="LH124" s="57">
        <f>'Drive Train'!$F$35-LA124*'DEPRECATED - DT-Prelim Calcs'!$C$21*'Drive Train'!$F$39</f>
        <v>20.341744374413842</v>
      </c>
      <c r="LI124" s="1">
        <f>IF(LF124&gt;='Drive Train'!$F$29,1,0)</f>
        <v>0</v>
      </c>
      <c r="LJ124" s="57">
        <f>MIN(KZ124,'DEPRECATED - DT-Prelim Calcs'!$C$10)*'DEPRECATED - DT-Prelim Calcs'!$C$11*1000/60/60</f>
        <v>-129.76706494140265</v>
      </c>
      <c r="LK124" s="63">
        <f>LK123+'DEPRECATED - DT-Prelim Calcs'!$C$11</f>
        <v>480</v>
      </c>
      <c r="LL124" s="2">
        <f>LV124/'Drive Train'!$F$35</f>
        <v>0.67096774193548392</v>
      </c>
      <c r="LM124" s="46">
        <f>LT124*12*60/(PI() * 'Drive Train'!$F$15)/LL$2*LL124</f>
        <v>-53428.539627864455</v>
      </c>
      <c r="LN124" s="2">
        <f>('DEPRECATED - DT-Prelim Calcs'!$C$6*LL124-LM124)/('DEPRECATED - DT-Prelim Calcs'!$C$6*LL124)*'DEPRECATED - DT-Prelim Calcs'!$C$7*LL124</f>
        <v>25.775152427511671</v>
      </c>
      <c r="LO124" s="57">
        <f>LN124/'DEPRECATED - DT-Prelim Calcs'!$C$7*('DEPRECATED - DT-Prelim Calcs'!$C$8-'DEPRECATED - DT-Prelim Calcs'!$C$9)+'DEPRECATED - DT-Prelim Calcs'!$C$9</f>
        <v>1374.879276535165</v>
      </c>
      <c r="LP124" s="57">
        <f t="shared" si="123"/>
        <v>60</v>
      </c>
      <c r="LQ124" s="2">
        <f t="shared" si="179"/>
        <v>0.99579519204165001</v>
      </c>
      <c r="LR124" s="57">
        <f>LQ124*'DEPRECATED - DT-Prelim Calcs'!$C$21/LL$2/'DEPRECATED - DT-Prelim Calcs'!$C$19/'DEPRECATED - DT-Prelim Calcs'!$C$18*3.39*'DEPRECATED - DT-Prelim Calcs'!$C$20</f>
        <v>25.773080821789936</v>
      </c>
      <c r="LS124" s="46">
        <f t="shared" si="180"/>
        <v>0</v>
      </c>
      <c r="LT124" s="57">
        <f>LR123*'DEPRECATED - DT-Prelim Calcs'!$C$11+LT123</f>
        <v>-194.57053176476404</v>
      </c>
      <c r="LU124" s="57">
        <f>LU123+0.5*LR124*'DEPRECATED - DT-Prelim Calcs'!$C$11^2+LT124*'DEPRECATED - DT-Prelim Calcs'!$C$11</f>
        <v>-214213.13275480218</v>
      </c>
      <c r="LV124" s="57">
        <f>MIN('Drive Train'!$F$35-LP123*'DEPRECATED - DT-Prelim Calcs'!$C$21*'Drive Train'!$F$39,LV123+LP$2)</f>
        <v>8.32</v>
      </c>
      <c r="LW124" s="57">
        <f>'Drive Train'!$F$35-LP124*'DEPRECATED - DT-Prelim Calcs'!$C$21*'Drive Train'!$F$39</f>
        <v>8.32</v>
      </c>
      <c r="LX124" s="1">
        <f>IF(LU124&gt;='Drive Train'!$F$29,1,0)</f>
        <v>0</v>
      </c>
      <c r="LY124" s="57">
        <f>MIN(LO124,'DEPRECATED - DT-Prelim Calcs'!$C$10)*'DEPRECATED - DT-Prelim Calcs'!$C$11*1000/60/60</f>
        <v>103.33333333333333</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Train'!$AA$49 + V124*(1-'Drive Train'!$AA$49))</f>
        <v>0</v>
      </c>
      <c r="W125" s="57">
        <f t="shared" si="183"/>
        <v>0</v>
      </c>
      <c r="X125" s="2">
        <f>MAX(MIN(IF(AND(AI124=1,AG125&lt;0),-1,1)*(W125-$C$9)/($C$8-$C$9)*$C$7-$C$29*AE125/T$2 -  AI124*$C$29/2,X$2),MAX(X$4:X124)*-1)</f>
        <v>-0.2458281045106315</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Train'!$F$39,AG124+W$2)-$C$3,IF(AE124-1&lt;=0,0,IF($C$32=Motors!$C$29,MAX(ABS('Drive Train'!$F$35-W124*$C$21*'Drive Train'!$F$39)*-1,AG124-W$2),MAX(0,ABS('Drive Train'!$F$35-W124*$C$21*'Drive Train'!$F$39)*-1,AG124-W$2))))</f>
        <v>0</v>
      </c>
      <c r="AH125" s="57">
        <f>'Drive Train'!$F$35-ABS(W125)*'DEPRECATED - DT-Prelim Calcs'!$C$21*'Drive Train'!$F$39</f>
        <v>12.4</v>
      </c>
      <c r="AI125" s="1">
        <f>IF(AJ125&gt;='Drive Train'!$F$29,1,0)</f>
        <v>1</v>
      </c>
      <c r="AJ125" s="57">
        <f>AJ124+0.5*Y125*'DEPRECATED - DT-Prelim Calcs'!$C$11^2+AE125*'DEPRECATED - DT-Prelim Calcs'!$C$11</f>
        <v>784.33981740885292</v>
      </c>
      <c r="AK125" s="57">
        <f t="shared" si="181"/>
        <v>0</v>
      </c>
      <c r="AL125" s="63">
        <f>AL124+'DEPRECATED - DT-Prelim Calcs'!$C$11</f>
        <v>484</v>
      </c>
      <c r="AM125" s="2">
        <f>AW125/'Drive Train'!$F$35</f>
        <v>0.88882649237574185</v>
      </c>
      <c r="AN125" s="46">
        <f>AU125*12*60/(PI() * 'Drive Train'!$F$15)/AM$2*AM125</f>
        <v>4007.4131716828174</v>
      </c>
      <c r="AO125" s="2">
        <f>('DEPRECATED - DT-Prelim Calcs'!$C$6*AM125-AN125)/('DEPRECATED - DT-Prelim Calcs'!$C$6*AM125)*'DEPRECATED - DT-Prelim Calcs'!$C$7*AM125</f>
        <v>0.33008953072392638</v>
      </c>
      <c r="AP125" s="57">
        <f>AO125/'DEPRECATED - DT-Prelim Calcs'!$C$7*('DEPRECATED - DT-Prelim Calcs'!$C$8-'DEPRECATED - DT-Prelim Calcs'!$C$9)+'DEPRECATED - DT-Prelim Calcs'!$C$9</f>
        <v>20.272816096215667</v>
      </c>
      <c r="AQ125" s="57">
        <f t="shared" si="105"/>
        <v>20.272816096215667</v>
      </c>
      <c r="AR125" s="2">
        <f t="shared" si="125"/>
        <v>2.6323387913862462E-13</v>
      </c>
      <c r="AS125" s="57">
        <f>AR125*'DEPRECATED - DT-Prelim Calcs'!$C$21/AM$2/'DEPRECATED - DT-Prelim Calcs'!$C$19/'DEPRECATED - DT-Prelim Calcs'!$C$18*3.39*'DEPRECATED - DT-Prelim Calcs'!$C$20</f>
        <v>1.9076387061939161E-12</v>
      </c>
      <c r="AT125" s="46">
        <f t="shared" si="126"/>
        <v>0</v>
      </c>
      <c r="AU125" s="57">
        <f>AS124*'DEPRECATED - DT-Prelim Calcs'!$C$11+AU124</f>
        <v>39.345448708838937</v>
      </c>
      <c r="AV125" s="57">
        <f>AV124+0.5*AS125*'DEPRECATED - DT-Prelim Calcs'!$C$11^2+AU125*'DEPRECATED - DT-Prelim Calcs'!$C$11</f>
        <v>19000.397999295747</v>
      </c>
      <c r="AW125" s="57">
        <f>MIN('Drive Train'!$F$35-AQ124*'DEPRECATED - DT-Prelim Calcs'!$C$21*'Drive Train'!$F$39,AW124+AQ$2)</f>
        <v>11.021448505459199</v>
      </c>
      <c r="AX125" s="57">
        <f>'Drive Train'!$F$35-AQ125*'DEPRECATED - DT-Prelim Calcs'!$C$21*'Drive Train'!$F$39</f>
        <v>11.021448505457334</v>
      </c>
      <c r="AY125" s="1">
        <f>IF(AV125&gt;='Drive Train'!$F$29,1,0)</f>
        <v>1</v>
      </c>
      <c r="AZ125" s="57">
        <f t="shared" si="127"/>
        <v>22.525351218017409</v>
      </c>
      <c r="BA125" s="63">
        <f>BA124+'DEPRECATED - DT-Prelim Calcs'!$C$11</f>
        <v>484</v>
      </c>
      <c r="BB125" s="2">
        <f>BL125/'Drive Train'!$F$35</f>
        <v>1.315024972646925</v>
      </c>
      <c r="BC125" s="46">
        <f>BJ125*12*60/(PI() * 'Drive Train'!$F$15)/BB$2*BB125</f>
        <v>-3540.8438977467135</v>
      </c>
      <c r="BD125" s="2">
        <f>('DEPRECATED - DT-Prelim Calcs'!$C$6*BB125-BC125)/('DEPRECATED - DT-Prelim Calcs'!$C$6*BB125)*'DEPRECATED - DT-Prelim Calcs'!$C$7*BB125</f>
        <v>4.7702296575443013</v>
      </c>
      <c r="BE125" s="57">
        <f>BD125/'DEPRECATED - DT-Prelim Calcs'!$C$7*('DEPRECATED - DT-Prelim Calcs'!$C$8-'DEPRECATED - DT-Prelim Calcs'!$C$9)+'DEPRECATED - DT-Prelim Calcs'!$C$9</f>
        <v>256.65040044105137</v>
      </c>
      <c r="BF125" s="57">
        <f t="shared" si="106"/>
        <v>93</v>
      </c>
      <c r="BG125" s="2">
        <f t="shared" si="128"/>
        <v>1.8933363324154457</v>
      </c>
      <c r="BH125" s="57">
        <f>BG125*'DEPRECATED - DT-Prelim Calcs'!$C$21/BB$2/'DEPRECATED - DT-Prelim Calcs'!$C$19/'DEPRECATED - DT-Prelim Calcs'!$C$18*3.39*'DEPRECATED - DT-Prelim Calcs'!$C$20</f>
        <v>19.819055495402448</v>
      </c>
      <c r="BI125" s="46">
        <f t="shared" si="129"/>
        <v>0</v>
      </c>
      <c r="BJ125" s="57">
        <f>BH124*'DEPRECATED - DT-Prelim Calcs'!$C$11+BJ124</f>
        <v>-16.267443596496292</v>
      </c>
      <c r="BK125" s="57">
        <f>BK124+0.5*BH125*'DEPRECATED - DT-Prelim Calcs'!$C$11^2+BJ125*'DEPRECATED - DT-Prelim Calcs'!$C$11</f>
        <v>11343.029081837662</v>
      </c>
      <c r="BL125" s="57">
        <f>MIN('Drive Train'!$F$35-BF124*'DEPRECATED - DT-Prelim Calcs'!$C$21*'Drive Train'!$F$39,BL124+BF$2)</f>
        <v>16.306309660821871</v>
      </c>
      <c r="BM125" s="57">
        <f>'Drive Train'!$F$35-BF125*'DEPRECATED - DT-Prelim Calcs'!$C$21*'Drive Train'!$F$39</f>
        <v>6.0759999999999996</v>
      </c>
      <c r="BN125" s="1">
        <f>IF(BK125&gt;='Drive Train'!$F$29,1,0)</f>
        <v>1</v>
      </c>
      <c r="BO125" s="57">
        <f t="shared" si="130"/>
        <v>103.33333333333333</v>
      </c>
      <c r="BP125" s="63">
        <f>BP124+'DEPRECATED - DT-Prelim Calcs'!$C$11</f>
        <v>484</v>
      </c>
      <c r="BQ125" s="2">
        <f>CA125/'Drive Train'!$F$35</f>
        <v>0.48999999999999994</v>
      </c>
      <c r="BR125" s="46">
        <f>BY125*12*60/(PI() * 'Drive Train'!$F$15)/BQ$2*BQ125</f>
        <v>9697.4207149842641</v>
      </c>
      <c r="BS125" s="2">
        <f>('DEPRECATED - DT-Prelim Calcs'!$C$6*BQ125-BR125)/('DEPRECATED - DT-Prelim Calcs'!$C$6*BQ125)*'DEPRECATED - DT-Prelim Calcs'!$C$7*BQ125</f>
        <v>-3.2038624621223408</v>
      </c>
      <c r="BT125" s="57">
        <f>BS125/'DEPRECATED - DT-Prelim Calcs'!$C$7*('DEPRECATED - DT-Prelim Calcs'!$C$8-'DEPRECATED - DT-Prelim Calcs'!$C$9)+'DEPRECATED - DT-Prelim Calcs'!$C$9</f>
        <v>-167.86247049389891</v>
      </c>
      <c r="BU125" s="57">
        <f t="shared" si="107"/>
        <v>-167.86247049389891</v>
      </c>
      <c r="BV125" s="2">
        <f t="shared" si="131"/>
        <v>-4.6527836964966625</v>
      </c>
      <c r="BW125" s="57">
        <f>BV125*'DEPRECATED - DT-Prelim Calcs'!$C$21/BQ$2/'DEPRECATED - DT-Prelim Calcs'!$C$19/'DEPRECATED - DT-Prelim Calcs'!$C$18*3.39*'DEPRECATED - DT-Prelim Calcs'!$C$20</f>
        <v>-63.690347281241287</v>
      </c>
      <c r="BX125" s="46">
        <f t="shared" si="132"/>
        <v>1</v>
      </c>
      <c r="BY125" s="57">
        <f>BW124*'DEPRECATED - DT-Prelim Calcs'!$C$11+BY124</f>
        <v>91.43261007492211</v>
      </c>
      <c r="BZ125" s="57">
        <f>BZ124+0.5*BW125*'DEPRECATED - DT-Prelim Calcs'!$C$11^2+BY125*'DEPRECATED - DT-Prelim Calcs'!$C$11</f>
        <v>-8620.4914125419673</v>
      </c>
      <c r="CA125" s="57">
        <f>MIN('Drive Train'!$F$35-BU124*'DEPRECATED - DT-Prelim Calcs'!$C$21*'Drive Train'!$F$39,CA124+BU$2)</f>
        <v>6.0759999999999996</v>
      </c>
      <c r="CB125" s="57">
        <f>'Drive Train'!$F$35-BU125*'DEPRECATED - DT-Prelim Calcs'!$C$21*'Drive Train'!$F$39</f>
        <v>23.814647993585126</v>
      </c>
      <c r="CC125" s="1">
        <f>IF(BZ125&gt;='Drive Train'!$F$29,1,0)</f>
        <v>0</v>
      </c>
      <c r="CD125" s="57">
        <f t="shared" si="133"/>
        <v>-186.51385610433212</v>
      </c>
      <c r="CE125" s="63">
        <f>CE124+'DEPRECATED - DT-Prelim Calcs'!$C$11</f>
        <v>484</v>
      </c>
      <c r="CF125" s="2">
        <f>CP125/'Drive Train'!$F$35</f>
        <v>0.48999999999999994</v>
      </c>
      <c r="CG125" s="46">
        <f>CN125*12*60/(PI() * 'Drive Train'!$F$15)/CF$2*CF125</f>
        <v>-328.6484799315387</v>
      </c>
      <c r="CH125" s="2">
        <f>('DEPRECATED - DT-Prelim Calcs'!$C$6*CF125-CG125)/('DEPRECATED - DT-Prelim Calcs'!$C$6*CF125)*'DEPRECATED - DT-Prelim Calcs'!$C$7*CF125</f>
        <v>1.3295009074362114</v>
      </c>
      <c r="CI125" s="57">
        <f>CH125/'DEPRECATED - DT-Prelim Calcs'!$C$7*('DEPRECATED - DT-Prelim Calcs'!$C$8-'DEPRECATED - DT-Prelim Calcs'!$C$9)+'DEPRECATED - DT-Prelim Calcs'!$C$9</f>
        <v>73.477994366832334</v>
      </c>
      <c r="CJ125" s="57">
        <f t="shared" si="108"/>
        <v>73.477994366832334</v>
      </c>
      <c r="CK125" s="2">
        <f t="shared" si="134"/>
        <v>1.3786052801568727</v>
      </c>
      <c r="CL125" s="57">
        <f>CK125*'DEPRECATED - DT-Prelim Calcs'!$C$21/CF$2/'DEPRECATED - DT-Prelim Calcs'!$C$19/'DEPRECATED - DT-Prelim Calcs'!$C$18*3.39*'DEPRECATED - DT-Prelim Calcs'!$C$20</f>
        <v>23.311545371963362</v>
      </c>
      <c r="CM125" s="46">
        <f t="shared" si="135"/>
        <v>0</v>
      </c>
      <c r="CN125" s="57">
        <f>CL124*'DEPRECATED - DT-Prelim Calcs'!$C$11+CN124</f>
        <v>-2.5084539605597058</v>
      </c>
      <c r="CO125" s="57">
        <f>CO124+0.5*CL125*'DEPRECATED - DT-Prelim Calcs'!$C$11^2+CN125*'DEPRECATED - DT-Prelim Calcs'!$C$11</f>
        <v>-34020.619067779422</v>
      </c>
      <c r="CP125" s="57">
        <f>MIN('Drive Train'!$F$35-CJ124*'DEPRECATED - DT-Prelim Calcs'!$C$21*'Drive Train'!$F$39,CP124+CJ$2)</f>
        <v>6.0759999999999996</v>
      </c>
      <c r="CQ125" s="57">
        <f>'Drive Train'!$F$35-CJ125*'DEPRECATED - DT-Prelim Calcs'!$C$21*'Drive Train'!$F$39</f>
        <v>7.4034963830554013</v>
      </c>
      <c r="CR125" s="1">
        <f>IF(CO125&gt;='Drive Train'!$F$29,1,0)</f>
        <v>0</v>
      </c>
      <c r="CS125" s="57">
        <f t="shared" si="136"/>
        <v>81.642215963147038</v>
      </c>
      <c r="CT125" s="63">
        <f>CT124+'DEPRECATED - DT-Prelim Calcs'!$C$11</f>
        <v>484</v>
      </c>
      <c r="CU125" s="2">
        <f>DE125/'Drive Train'!$F$35</f>
        <v>0.48999999999999994</v>
      </c>
      <c r="CV125" s="46">
        <f>DC125*12*60/(PI() * 'Drive Train'!$F$15)/CU$2*CU125</f>
        <v>-2891.7175630564161</v>
      </c>
      <c r="CW125" s="2">
        <f>('DEPRECATED - DT-Prelim Calcs'!$C$6*CU125-CV125)/('DEPRECATED - DT-Prelim Calcs'!$C$6*CU125)*'DEPRECATED - DT-Prelim Calcs'!$C$7*CU125</f>
        <v>2.4884120688491485</v>
      </c>
      <c r="CX125" s="57">
        <f>CW125/'DEPRECATED - DT-Prelim Calcs'!$C$7*('DEPRECATED - DT-Prelim Calcs'!$C$8-'DEPRECATED - DT-Prelim Calcs'!$C$9)+'DEPRECATED - DT-Prelim Calcs'!$C$9</f>
        <v>135.17438524205215</v>
      </c>
      <c r="CY125" s="57">
        <f t="shared" si="109"/>
        <v>93</v>
      </c>
      <c r="CZ125" s="2">
        <f t="shared" si="137"/>
        <v>1.2803081040535502</v>
      </c>
      <c r="DA125" s="57">
        <f>CZ125*'DEPRECATED - DT-Prelim Calcs'!$C$21/CU$2/'DEPRECATED - DT-Prelim Calcs'!$C$19/'DEPRECATED - DT-Prelim Calcs'!$C$18*3.39*'DEPRECATED - DT-Prelim Calcs'!$C$20</f>
        <v>25.773080821789936</v>
      </c>
      <c r="DB125" s="46">
        <f t="shared" si="138"/>
        <v>0</v>
      </c>
      <c r="DC125" s="57">
        <f>DA124*'DEPRECATED - DT-Prelim Calcs'!$C$11+DC124</f>
        <v>-18.539997249703305</v>
      </c>
      <c r="DD125" s="57">
        <f>DD124+0.5*DA125*'DEPRECATED - DT-Prelim Calcs'!$C$11^2+DC125*'DEPRECATED - DT-Prelim Calcs'!$C$11</f>
        <v>-67361.926948961976</v>
      </c>
      <c r="DE125" s="57">
        <f>MIN('Drive Train'!$F$35-CY124*'DEPRECATED - DT-Prelim Calcs'!$C$21*'Drive Train'!$F$39,DE124+CY$2)</f>
        <v>6.0759999999999996</v>
      </c>
      <c r="DF125" s="57">
        <f>'Drive Train'!$F$35-CY125*'DEPRECATED - DT-Prelim Calcs'!$C$21*'Drive Train'!$F$39</f>
        <v>6.0759999999999996</v>
      </c>
      <c r="DG125" s="1">
        <f>IF(DD125&gt;='Drive Train'!$F$29,1,0)</f>
        <v>0</v>
      </c>
      <c r="DH125" s="57">
        <f t="shared" si="139"/>
        <v>103.33333333333333</v>
      </c>
      <c r="DI125" s="63">
        <f>DI124+'DEPRECATED - DT-Prelim Calcs'!$C$11</f>
        <v>484</v>
      </c>
      <c r="DJ125" s="2">
        <f>DT125/'Drive Train'!$F$35</f>
        <v>0.48999999999999994</v>
      </c>
      <c r="DK125" s="46">
        <f>DR125*12*60/(PI() * 'Drive Train'!$F$15)/DJ$2*DJ125</f>
        <v>2300.1413303441909</v>
      </c>
      <c r="DL125" s="2">
        <f>('DEPRECATED - DT-Prelim Calcs'!$C$6*DJ125-DK125)/('DEPRECATED - DT-Prelim Calcs'!$C$6*DJ125)*'DEPRECATED - DT-Prelim Calcs'!$C$7*DJ125</f>
        <v>0.14087361986313313</v>
      </c>
      <c r="DM125" s="57">
        <f>DL125/'DEPRECATED - DT-Prelim Calcs'!$C$7*('DEPRECATED - DT-Prelim Calcs'!$C$8-'DEPRECATED - DT-Prelim Calcs'!$C$9)+'DEPRECATED - DT-Prelim Calcs'!$C$9</f>
        <v>10.199620509726133</v>
      </c>
      <c r="DN125" s="57">
        <f t="shared" si="110"/>
        <v>10.199620509726133</v>
      </c>
      <c r="DO125" s="2">
        <f t="shared" si="140"/>
        <v>-0.20279751842707638</v>
      </c>
      <c r="DP125" s="57">
        <f>DO125*'DEPRECATED - DT-Prelim Calcs'!$C$21/DJ$2/'DEPRECATED - DT-Prelim Calcs'!$C$19/'DEPRECATED - DT-Prelim Calcs'!$C$18*3.39*'DEPRECATED - DT-Prelim Calcs'!$C$20</f>
        <v>-4.7355722477615414</v>
      </c>
      <c r="DQ125" s="46">
        <f t="shared" si="141"/>
        <v>1</v>
      </c>
      <c r="DR125" s="57">
        <f>DP124*'DEPRECATED - DT-Prelim Calcs'!$C$11+DR124</f>
        <v>12.713066688296209</v>
      </c>
      <c r="DS125" s="57">
        <f>DS124+0.5*DP125*'DEPRECATED - DT-Prelim Calcs'!$C$11^2+DR125*'DEPRECATED - DT-Prelim Calcs'!$C$11</f>
        <v>-130583.64269045279</v>
      </c>
      <c r="DT125" s="57">
        <f>MIN('Drive Train'!$F$35-DN124*'DEPRECATED - DT-Prelim Calcs'!$C$21*'Drive Train'!$F$39,DT124+DN$2)</f>
        <v>6.0759999999999996</v>
      </c>
      <c r="DU125" s="57">
        <f>'Drive Train'!$F$35-DN125*'DEPRECATED - DT-Prelim Calcs'!$C$21*'Drive Train'!$F$39</f>
        <v>11.706425805338624</v>
      </c>
      <c r="DV125" s="1">
        <f>IF(DS125&gt;='Drive Train'!$F$29,1,0)</f>
        <v>0</v>
      </c>
      <c r="DW125" s="57">
        <f t="shared" si="142"/>
        <v>11.332911677473481</v>
      </c>
      <c r="DX125" s="63">
        <f>DX124+'DEPRECATED - DT-Prelim Calcs'!$C$11</f>
        <v>484</v>
      </c>
      <c r="DY125" s="2">
        <f>EI125/'Drive Train'!$F$35</f>
        <v>0.48999999999999994</v>
      </c>
      <c r="DZ125" s="46">
        <f>EG125*12*60/(PI() * 'Drive Train'!$F$15)/DY$2*DY125</f>
        <v>-63963.931664541786</v>
      </c>
      <c r="EA125" s="2">
        <f>('DEPRECATED - DT-Prelim Calcs'!$C$6*DY125-DZ125)/('DEPRECATED - DT-Prelim Calcs'!$C$6*DY125)*'DEPRECATED - DT-Prelim Calcs'!$C$7*DY125</f>
        <v>30.102677731997318</v>
      </c>
      <c r="EB125" s="57">
        <f>EA125/'DEPRECATED - DT-Prelim Calcs'!$C$7*('DEPRECATED - DT-Prelim Calcs'!$C$8-'DEPRECATED - DT-Prelim Calcs'!$C$9)+'DEPRECATED - DT-Prelim Calcs'!$C$9</f>
        <v>1605.2616402552931</v>
      </c>
      <c r="EC125" s="57">
        <f t="shared" si="111"/>
        <v>93</v>
      </c>
      <c r="ED125" s="2">
        <f t="shared" si="143"/>
        <v>0.96993038185874991</v>
      </c>
      <c r="EE125" s="57">
        <f>ED125*'DEPRECATED - DT-Prelim Calcs'!$C$21/DY$2/'DEPRECATED - DT-Prelim Calcs'!$C$19/'DEPRECATED - DT-Prelim Calcs'!$C$18*3.39*'DEPRECATED - DT-Prelim Calcs'!$C$20</f>
        <v>25.773080821789936</v>
      </c>
      <c r="EF125" s="46">
        <f t="shared" si="144"/>
        <v>0</v>
      </c>
      <c r="EG125" s="57">
        <f>EE124*'DEPRECATED - DT-Prelim Calcs'!$C$11+EG124</f>
        <v>-310.68122729134825</v>
      </c>
      <c r="EH125" s="57">
        <f>EH124+0.5*EE125*'DEPRECATED - DT-Prelim Calcs'!$C$11^2+EG125*'DEPRECATED - DT-Prelim Calcs'!$C$11</f>
        <v>-219753.35413501697</v>
      </c>
      <c r="EI125" s="57">
        <f>MIN('Drive Train'!$F$35-EC124*'DEPRECATED - DT-Prelim Calcs'!$C$21*'Drive Train'!$F$39,EI124+EC$2)</f>
        <v>6.0759999999999996</v>
      </c>
      <c r="EJ125" s="57">
        <f>'Drive Train'!$F$35-EC125*'DEPRECATED - DT-Prelim Calcs'!$C$21*'Drive Train'!$F$39</f>
        <v>6.0759999999999996</v>
      </c>
      <c r="EK125" s="1">
        <f>IF(EH125&gt;='Drive Train'!$F$29,1,0)</f>
        <v>0</v>
      </c>
      <c r="EL125" s="57">
        <f t="shared" si="145"/>
        <v>103.33333333333333</v>
      </c>
      <c r="EM125" s="63">
        <f>EM124+'DEPRECATED - DT-Prelim Calcs'!$C$11</f>
        <v>484</v>
      </c>
      <c r="EN125" s="2">
        <f>EX125/'Drive Train'!$F$35</f>
        <v>0.48999999999999994</v>
      </c>
      <c r="EO125" s="46">
        <f>EV125*12*60/(PI() * 'Drive Train'!$F$15)/EN$2*EN125</f>
        <v>-97820.253368682301</v>
      </c>
      <c r="EP125" s="2">
        <f>('DEPRECATED - DT-Prelim Calcs'!$C$6*EN125-EO125)/('DEPRECATED - DT-Prelim Calcs'!$C$6*EN125)*'DEPRECATED - DT-Prelim Calcs'!$C$7*EN125</f>
        <v>45.411070847753159</v>
      </c>
      <c r="EQ125" s="57">
        <f>EP125/'DEPRECATED - DT-Prelim Calcs'!$C$7*('DEPRECATED - DT-Prelim Calcs'!$C$8-'DEPRECATED - DT-Prelim Calcs'!$C$9)+'DEPRECATED - DT-Prelim Calcs'!$C$9</f>
        <v>2420.2271326832906</v>
      </c>
      <c r="ER125" s="57">
        <f t="shared" si="112"/>
        <v>93</v>
      </c>
      <c r="ES125" s="2">
        <f t="shared" si="146"/>
        <v>0.86507304327942547</v>
      </c>
      <c r="ET125" s="57">
        <f>ES125*'DEPRECATED - DT-Prelim Calcs'!$C$21/EN$2/'DEPRECATED - DT-Prelim Calcs'!$C$19/'DEPRECATED - DT-Prelim Calcs'!$C$18*3.39*'DEPRECATED - DT-Prelim Calcs'!$C$20</f>
        <v>25.773080821789936</v>
      </c>
      <c r="EU125" s="46">
        <f t="shared" si="147"/>
        <v>0</v>
      </c>
      <c r="EV125" s="57">
        <f>ET124*'DEPRECATED - DT-Prelim Calcs'!$C$11+EV124</f>
        <v>-423.76087886837354</v>
      </c>
      <c r="EW125" s="57">
        <f>EW124+0.5*ET125*'DEPRECATED - DT-Prelim Calcs'!$C$11^2+EV125*'DEPRECATED - DT-Prelim Calcs'!$C$11</f>
        <v>-237739.98784725287</v>
      </c>
      <c r="EX125" s="57">
        <f>MIN('Drive Train'!$F$35-ER124*'DEPRECATED - DT-Prelim Calcs'!$C$21*'Drive Train'!$F$39,EX124+ER$2)</f>
        <v>6.0759999999999996</v>
      </c>
      <c r="EY125" s="57">
        <f>'Drive Train'!$F$35-ER125*'DEPRECATED - DT-Prelim Calcs'!$C$21*'Drive Train'!$F$39</f>
        <v>6.0759999999999996</v>
      </c>
      <c r="EZ125" s="1">
        <f>IF(EW125&gt;='Drive Train'!$F$29,1,0)</f>
        <v>0</v>
      </c>
      <c r="FA125" s="57">
        <f t="shared" si="148"/>
        <v>103.33333333333333</v>
      </c>
      <c r="FB125" s="63">
        <f>FB124+'DEPRECATED - DT-Prelim Calcs'!$C$11</f>
        <v>484</v>
      </c>
      <c r="FC125" s="2">
        <f>FM125/'Drive Train'!$F$35</f>
        <v>0.48999999999999994</v>
      </c>
      <c r="FD125" s="46">
        <f>FK125*12*60/(PI() * 'Drive Train'!$F$15)/FC$2*FC125</f>
        <v>-5790.0203217859098</v>
      </c>
      <c r="FE125" s="2">
        <f>('DEPRECATED - DT-Prelim Calcs'!$C$6*FC125-FD125)/('DEPRECATED - DT-Prelim Calcs'!$C$6*FC125)*'DEPRECATED - DT-Prelim Calcs'!$C$7*FC125</f>
        <v>3.7989016839594827</v>
      </c>
      <c r="FF125" s="57">
        <f>FE125/'DEPRECATED - DT-Prelim Calcs'!$C$7*('DEPRECATED - DT-Prelim Calcs'!$C$8-'DEPRECATED - DT-Prelim Calcs'!$C$9)+'DEPRECATED - DT-Prelim Calcs'!$C$9</f>
        <v>204.94028466888034</v>
      </c>
      <c r="FG125" s="57">
        <f t="shared" si="113"/>
        <v>93</v>
      </c>
      <c r="FH125" s="2">
        <f t="shared" si="149"/>
        <v>0.78067567320338405</v>
      </c>
      <c r="FI125" s="57">
        <f>FH125*'DEPRECATED - DT-Prelim Calcs'!$C$21/FC$2/'DEPRECATED - DT-Prelim Calcs'!$C$19/'DEPRECATED - DT-Prelim Calcs'!$C$18*3.39*'DEPRECATED - DT-Prelim Calcs'!$C$20</f>
        <v>25.773080821789936</v>
      </c>
      <c r="FJ125" s="46">
        <f t="shared" si="150"/>
        <v>0</v>
      </c>
      <c r="FK125" s="57">
        <f>FI124*'DEPRECATED - DT-Prelim Calcs'!$C$11+FK124</f>
        <v>-22.635496897782758</v>
      </c>
      <c r="FL125" s="57">
        <f>FL124+0.5*FI125*'DEPRECATED - DT-Prelim Calcs'!$C$11^2+FK125*'DEPRECATED - DT-Prelim Calcs'!$C$11</f>
        <v>-313748.02206192148</v>
      </c>
      <c r="FM125" s="57">
        <f>MIN('Drive Train'!$F$35-FG124*'DEPRECATED - DT-Prelim Calcs'!$C$21*'Drive Train'!$F$39,FM124+FG$2)</f>
        <v>6.0759999999999996</v>
      </c>
      <c r="FN125" s="57">
        <f>'Drive Train'!$F$35-FG125*'DEPRECATED - DT-Prelim Calcs'!$C$21*'Drive Train'!$F$39</f>
        <v>6.0759999999999996</v>
      </c>
      <c r="FO125" s="1">
        <f>IF(FL125&gt;='Drive Train'!$F$29,1,0)</f>
        <v>0</v>
      </c>
      <c r="FP125" s="57">
        <f t="shared" si="151"/>
        <v>103.33333333333333</v>
      </c>
      <c r="FQ125" s="63">
        <f>FQ124+'DEPRECATED - DT-Prelim Calcs'!$C$11</f>
        <v>484</v>
      </c>
      <c r="FR125" s="2">
        <f>GB125/'Drive Train'!$F$35</f>
        <v>0.48999999999999994</v>
      </c>
      <c r="FS125" s="46">
        <f>FZ125*12*60/(PI() * 'Drive Train'!$F$15)/FR$2*FR125</f>
        <v>-373863.48864102707</v>
      </c>
      <c r="FT125" s="2">
        <f>('DEPRECATED - DT-Prelim Calcs'!$C$6*FR125-FS125)/('DEPRECATED - DT-Prelim Calcs'!$C$6*FR125)*'DEPRECATED - DT-Prelim Calcs'!$C$7*FR125</f>
        <v>170.22611719040813</v>
      </c>
      <c r="FU125" s="57">
        <f>FT125/'DEPRECATED - DT-Prelim Calcs'!$C$7*('DEPRECATED - DT-Prelim Calcs'!$C$8-'DEPRECATED - DT-Prelim Calcs'!$C$9)+'DEPRECATED - DT-Prelim Calcs'!$C$9</f>
        <v>9064.9451599706917</v>
      </c>
      <c r="FV125" s="57">
        <f t="shared" si="114"/>
        <v>93</v>
      </c>
      <c r="FW125" s="2">
        <f t="shared" si="152"/>
        <v>0.7112822800297498</v>
      </c>
      <c r="FX125" s="57">
        <f>FW125*'DEPRECATED - DT-Prelim Calcs'!$C$21/FR$2/'DEPRECATED - DT-Prelim Calcs'!$C$19/'DEPRECATED - DT-Prelim Calcs'!$C$18*3.39*'DEPRECATED - DT-Prelim Calcs'!$C$20</f>
        <v>25.773080821789936</v>
      </c>
      <c r="FY125" s="46">
        <f t="shared" si="153"/>
        <v>0</v>
      </c>
      <c r="FZ125" s="57">
        <f>FX124*'DEPRECATED - DT-Prelim Calcs'!$C$11+FZ124</f>
        <v>-1331.6630264853761</v>
      </c>
      <c r="GA125" s="57">
        <f>GA124+0.5*FX125*'DEPRECATED - DT-Prelim Calcs'!$C$11^2+FZ125*'DEPRECATED - DT-Prelim Calcs'!$C$11</f>
        <v>-358995.81333403918</v>
      </c>
      <c r="GB125" s="57">
        <f>MIN('Drive Train'!$F$35-FV124*'DEPRECATED - DT-Prelim Calcs'!$C$21*'Drive Train'!$F$39,GB124+FV$2)</f>
        <v>6.0759999999999996</v>
      </c>
      <c r="GC125" s="57">
        <f>'Drive Train'!$F$35-FV125*'DEPRECATED - DT-Prelim Calcs'!$C$21*'Drive Train'!$F$39</f>
        <v>6.0759999999999996</v>
      </c>
      <c r="GD125" s="1">
        <f>IF(GA125&gt;='Drive Train'!$F$29,1,0)</f>
        <v>0</v>
      </c>
      <c r="GE125" s="57">
        <f t="shared" si="154"/>
        <v>103.33333333333333</v>
      </c>
      <c r="GF125" s="63">
        <f>GF124+'DEPRECATED - DT-Prelim Calcs'!$C$11</f>
        <v>484</v>
      </c>
      <c r="GG125" s="2">
        <f>GQ125/'Drive Train'!$F$35</f>
        <v>0.83548387096774201</v>
      </c>
      <c r="GH125" s="46">
        <f>GO125*12*60/(PI() * 'Drive Train'!$F$15)/GG$2*GG125</f>
        <v>-207110.28802653422</v>
      </c>
      <c r="GI125" s="2">
        <f>('DEPRECATED - DT-Prelim Calcs'!$C$6*GG125-GH125)/('DEPRECATED - DT-Prelim Calcs'!$C$6*GG125)*'DEPRECATED - DT-Prelim Calcs'!$C$7*GG125</f>
        <v>95.660006587558982</v>
      </c>
      <c r="GJ125" s="57">
        <f>GI125/'DEPRECATED - DT-Prelim Calcs'!$C$7*('DEPRECATED - DT-Prelim Calcs'!$C$8-'DEPRECATED - DT-Prelim Calcs'!$C$9)+'DEPRECATED - DT-Prelim Calcs'!$C$9</f>
        <v>5095.3053299517915</v>
      </c>
      <c r="GK125" s="57">
        <f t="shared" si="155"/>
        <v>29.999999999999982</v>
      </c>
      <c r="GL125" s="2">
        <f t="shared" si="156"/>
        <v>0.99579519204165001</v>
      </c>
      <c r="GM125" s="57">
        <f>GL125*'DEPRECATED - DT-Prelim Calcs'!$C$21/GG$2/'DEPRECATED - DT-Prelim Calcs'!$C$19/'DEPRECATED - DT-Prelim Calcs'!$C$18*3.39*'DEPRECATED - DT-Prelim Calcs'!$C$20</f>
        <v>25.773080821789936</v>
      </c>
      <c r="GN125" s="46">
        <f t="shared" si="157"/>
        <v>0</v>
      </c>
      <c r="GO125" s="57">
        <f>GM124*'DEPRECATED - DT-Prelim Calcs'!$C$11+GO124</f>
        <v>-605.71594413687114</v>
      </c>
      <c r="GP125" s="57">
        <f>GP124+0.5*GM125*'DEPRECATED - DT-Prelim Calcs'!$C$11^2+GO125*'DEPRECATED - DT-Prelim Calcs'!$C$11</f>
        <v>-178089.28003609629</v>
      </c>
      <c r="GQ125" s="57">
        <f>MIN('Drive Train'!$F$35-GK124*'DEPRECATED - DT-Prelim Calcs'!$C$21*'Drive Train'!$F$39,GQ124+GK$2)</f>
        <v>10.360000000000001</v>
      </c>
      <c r="GR125" s="57">
        <f>'Drive Train'!$F$35-GK125*'DEPRECATED - DT-Prelim Calcs'!$C$21*'Drive Train'!$F$39</f>
        <v>10.360000000000001</v>
      </c>
      <c r="GS125" s="1">
        <f>IF(GP125&gt;='Drive Train'!$F$29,1,0)</f>
        <v>0</v>
      </c>
      <c r="GT125" s="57">
        <f t="shared" si="158"/>
        <v>33.333333333333314</v>
      </c>
      <c r="GU125" s="63">
        <f>GU124+'DEPRECATED - DT-Prelim Calcs'!$C$11</f>
        <v>484</v>
      </c>
      <c r="GV125" s="2">
        <f>HF125/'Drive Train'!$F$35</f>
        <v>0.81720430107526887</v>
      </c>
      <c r="GW125" s="46">
        <f>HD125*12*60/(PI() * 'Drive Train'!$F$15)/GV$2*GV125</f>
        <v>-162512.83453276966</v>
      </c>
      <c r="GX125" s="2">
        <f>('DEPRECATED - DT-Prelim Calcs'!$C$6*GV125-GW125)/('DEPRECATED - DT-Prelim Calcs'!$C$6*GV125)*'DEPRECATED - DT-Prelim Calcs'!$C$7*GV125</f>
        <v>75.450875353203941</v>
      </c>
      <c r="GY125" s="57">
        <f>GX125/'DEPRECATED - DT-Prelim Calcs'!$C$7*('DEPRECATED - DT-Prelim Calcs'!$C$8-'DEPRECATED - DT-Prelim Calcs'!$C$9)+'DEPRECATED - DT-Prelim Calcs'!$C$9</f>
        <v>4019.4416215004421</v>
      </c>
      <c r="GZ125" s="57">
        <f t="shared" si="115"/>
        <v>33.333333333333314</v>
      </c>
      <c r="HA125" s="2">
        <f t="shared" si="159"/>
        <v>0.99579519204165001</v>
      </c>
      <c r="HB125" s="57">
        <f>HA125*'DEPRECATED - DT-Prelim Calcs'!$C$21/GV$2/'DEPRECATED - DT-Prelim Calcs'!$C$19/'DEPRECATED - DT-Prelim Calcs'!$C$18*3.39*'DEPRECATED - DT-Prelim Calcs'!$C$20</f>
        <v>25.773080821789936</v>
      </c>
      <c r="HC125" s="46">
        <f t="shared" si="160"/>
        <v>0</v>
      </c>
      <c r="HD125" s="57">
        <f>HB124*'DEPRECATED - DT-Prelim Calcs'!$C$11+HD124</f>
        <v>-485.91737095104395</v>
      </c>
      <c r="HE125" s="57">
        <f>HE124+0.5*HB125*'DEPRECATED - DT-Prelim Calcs'!$C$11^2+HD125*'DEPRECATED - DT-Prelim Calcs'!$C$11</f>
        <v>-207506.81225797278</v>
      </c>
      <c r="HF125" s="57">
        <f>MIN('Drive Train'!$F$35-GZ124*'DEPRECATED - DT-Prelim Calcs'!$C$21*'Drive Train'!$F$39,HF124+GZ$2)</f>
        <v>10.133333333333335</v>
      </c>
      <c r="HG125" s="57">
        <f>'Drive Train'!$F$35-GZ125*'DEPRECATED - DT-Prelim Calcs'!$C$21*'Drive Train'!$F$39</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20837.808893276317</v>
      </c>
      <c r="HM125" s="2">
        <f>('DEPRECATED - DT-Prelim Calcs'!$C$6*HK125-HL125)/('DEPRECATED - DT-Prelim Calcs'!$C$6*HK125)*'DEPRECATED - DT-Prelim Calcs'!$C$7*HK125</f>
        <v>-7.496565025015677</v>
      </c>
      <c r="HN125" s="57">
        <f>HM125/'DEPRECATED - DT-Prelim Calcs'!$C$7*('DEPRECATED - DT-Prelim Calcs'!$C$8-'DEPRECATED - DT-Prelim Calcs'!$C$9)+'DEPRECATED - DT-Prelim Calcs'!$C$9</f>
        <v>-396.39099282552337</v>
      </c>
      <c r="HO125" s="57">
        <f t="shared" si="116"/>
        <v>-396.39099282552337</v>
      </c>
      <c r="HP125" s="2">
        <f t="shared" si="162"/>
        <v>-9.406114016770891</v>
      </c>
      <c r="HQ125" s="57">
        <f>HP125*'DEPRECATED - DT-Prelim Calcs'!$C$21/HK$2/'DEPRECATED - DT-Prelim Calcs'!$C$19/'DEPRECATED - DT-Prelim Calcs'!$C$18*3.39*'DEPRECATED - DT-Prelim Calcs'!$C$20</f>
        <v>-243.44818965852943</v>
      </c>
      <c r="HR125" s="46">
        <f t="shared" si="163"/>
        <v>1</v>
      </c>
      <c r="HS125" s="57">
        <f>HQ124*'DEPRECATED - DT-Prelim Calcs'!$C$11+HS124</f>
        <v>63.731125580607483</v>
      </c>
      <c r="HT125" s="57">
        <f>HT124+0.5*HQ125*'DEPRECATED - DT-Prelim Calcs'!$C$11^2+HS125*'DEPRECATED - DT-Prelim Calcs'!$C$11</f>
        <v>-211459.01010525646</v>
      </c>
      <c r="HU125" s="57">
        <f>MIN('Drive Train'!$F$35-HO124*'DEPRECATED - DT-Prelim Calcs'!$C$21*'Drive Train'!$F$39,HU124+HO$2)</f>
        <v>9.9066666666666681</v>
      </c>
      <c r="HV125" s="57">
        <f>'Drive Train'!$F$35-HO125*'DEPRECATED - DT-Prelim Calcs'!$C$21*'Drive Train'!$F$39</f>
        <v>39.354587512135595</v>
      </c>
      <c r="HW125" s="1">
        <f>IF(HT125&gt;='Drive Train'!$F$29,1,0)</f>
        <v>0</v>
      </c>
      <c r="HX125" s="57">
        <f t="shared" si="164"/>
        <v>-440.43443647280378</v>
      </c>
      <c r="HY125" s="63">
        <f>HY124+'DEPRECATED - DT-Prelim Calcs'!$C$11</f>
        <v>484</v>
      </c>
      <c r="HZ125" s="2">
        <f>IJ125/'Drive Train'!$F$35</f>
        <v>0.78064516129032269</v>
      </c>
      <c r="IA125" s="46">
        <f>IH125*12*60/(PI() * 'Drive Train'!$F$15)/HZ$2*HZ125</f>
        <v>-118010.53816017063</v>
      </c>
      <c r="IB125" s="2">
        <f>('DEPRECATED - DT-Prelim Calcs'!$C$6*HZ125-IA125)/('DEPRECATED - DT-Prelim Calcs'!$C$6*HZ125)*'DEPRECATED - DT-Prelim Calcs'!$C$7*HZ125</f>
        <v>55.240716370794345</v>
      </c>
      <c r="IC125" s="57">
        <f>IB125/'DEPRECATED - DT-Prelim Calcs'!$C$7*('DEPRECATED - DT-Prelim Calcs'!$C$8-'DEPRECATED - DT-Prelim Calcs'!$C$9)+'DEPRECATED - DT-Prelim Calcs'!$C$9</f>
        <v>2943.5231993248608</v>
      </c>
      <c r="ID125" s="57">
        <f t="shared" si="117"/>
        <v>39.999999999999986</v>
      </c>
      <c r="IE125" s="2">
        <f t="shared" si="165"/>
        <v>0.99579519204165001</v>
      </c>
      <c r="IF125" s="57">
        <f>IE125*'DEPRECATED - DT-Prelim Calcs'!$C$21/HZ$2/'DEPRECATED - DT-Prelim Calcs'!$C$19/'DEPRECATED - DT-Prelim Calcs'!$C$18*3.39*'DEPRECATED - DT-Prelim Calcs'!$C$20</f>
        <v>25.773080821789936</v>
      </c>
      <c r="IG125" s="46">
        <f t="shared" si="166"/>
        <v>0</v>
      </c>
      <c r="IH125" s="57">
        <f>IF124*'DEPRECATED - DT-Prelim Calcs'!$C$11+IH124</f>
        <v>-369.37927282574321</v>
      </c>
      <c r="II125" s="57">
        <f>II124+0.5*IF125*'DEPRECATED - DT-Prelim Calcs'!$C$11^2+IH125*'DEPRECATED - DT-Prelim Calcs'!$C$11</f>
        <v>-251094.49237665141</v>
      </c>
      <c r="IJ125" s="57">
        <f>MIN('Drive Train'!$F$35-ID124*'DEPRECATED - DT-Prelim Calcs'!$C$21*'Drive Train'!$F$39,IJ124+ID$2)</f>
        <v>9.6800000000000015</v>
      </c>
      <c r="IK125" s="57">
        <f>'Drive Train'!$F$35-ID125*'DEPRECATED - DT-Prelim Calcs'!$C$21*'Drive Train'!$F$39</f>
        <v>9.6800000000000015</v>
      </c>
      <c r="IL125" s="1">
        <f>IF(II125&gt;='Drive Train'!$F$29,1,0)</f>
        <v>0</v>
      </c>
      <c r="IM125" s="57">
        <f t="shared" si="167"/>
        <v>44.444444444444429</v>
      </c>
      <c r="IN125" s="63">
        <f>IN124+'DEPRECATED - DT-Prelim Calcs'!$C$11</f>
        <v>484</v>
      </c>
      <c r="IO125" s="2">
        <f>IY125/'Drive Train'!$F$35</f>
        <v>4.3152621689037307</v>
      </c>
      <c r="IP125" s="46">
        <f>IW125*12*60/(PI() * 'Drive Train'!$F$15)/IO$2*IO125</f>
        <v>-2434012.9184019505</v>
      </c>
      <c r="IQ125" s="2">
        <f>('DEPRECATED - DT-Prelim Calcs'!$C$6*IO125-IP125)/('DEPRECATED - DT-Prelim Calcs'!$C$6*IO125)*'DEPRECATED - DT-Prelim Calcs'!$C$7*IO125</f>
        <v>1110.9572177273774</v>
      </c>
      <c r="IR125" s="57">
        <f>IQ125/'DEPRECATED - DT-Prelim Calcs'!$C$7*('DEPRECATED - DT-Prelim Calcs'!$C$8-'DEPRECATED - DT-Prelim Calcs'!$C$9)+'DEPRECATED - DT-Prelim Calcs'!$C$9</f>
        <v>59146.190055776977</v>
      </c>
      <c r="IS125" s="57">
        <f t="shared" si="118"/>
        <v>43.333333333333321</v>
      </c>
      <c r="IT125" s="2">
        <f t="shared" si="168"/>
        <v>0.99579519204165001</v>
      </c>
      <c r="IU125" s="57">
        <f>IT125*'DEPRECATED - DT-Prelim Calcs'!$C$21/IO$2/'DEPRECATED - DT-Prelim Calcs'!$C$19/'DEPRECATED - DT-Prelim Calcs'!$C$18*3.39*'DEPRECATED - DT-Prelim Calcs'!$C$20</f>
        <v>25.773080821789936</v>
      </c>
      <c r="IV125" s="46">
        <f t="shared" si="169"/>
        <v>0</v>
      </c>
      <c r="IW125" s="57">
        <f>IU124*'DEPRECATED - DT-Prelim Calcs'!$C$11+IW124</f>
        <v>-1378.2280871749504</v>
      </c>
      <c r="IX125" s="57">
        <f>IX124+0.5*IU125*'DEPRECATED - DT-Prelim Calcs'!$C$11^2+IW125*'DEPRECATED - DT-Prelim Calcs'!$C$11</f>
        <v>-211087.59597387002</v>
      </c>
      <c r="IY125" s="57">
        <f>MIN('Drive Train'!$F$35-IS124*'DEPRECATED - DT-Prelim Calcs'!$C$21*'Drive Train'!$F$39,IY124+IS$2)</f>
        <v>53.509250894406257</v>
      </c>
      <c r="IZ125" s="57">
        <f>'Drive Train'!$F$35-IS125*'DEPRECATED - DT-Prelim Calcs'!$C$21*'Drive Train'!$F$39</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-67957.913461152595</v>
      </c>
      <c r="JF125" s="2">
        <f>('DEPRECATED - DT-Prelim Calcs'!$C$6*JD125-JE125)/('DEPRECATED - DT-Prelim Calcs'!$C$6*JD125)*'DEPRECATED - DT-Prelim Calcs'!$C$7*JD125</f>
        <v>32.520934261429794</v>
      </c>
      <c r="JG125" s="57">
        <f>JF125/'DEPRECATED - DT-Prelim Calcs'!$C$7*('DEPRECATED - DT-Prelim Calcs'!$C$8-'DEPRECATED - DT-Prelim Calcs'!$C$9)+'DEPRECATED - DT-Prelim Calcs'!$C$9</f>
        <v>1734.0011891043332</v>
      </c>
      <c r="JH125" s="57">
        <f t="shared" si="119"/>
        <v>46.666666666666657</v>
      </c>
      <c r="JI125" s="2">
        <f t="shared" si="171"/>
        <v>0.99579519204165001</v>
      </c>
      <c r="JJ125" s="57">
        <f>JI125*'DEPRECATED - DT-Prelim Calcs'!$C$21/JD$2/'DEPRECATED - DT-Prelim Calcs'!$C$19/'DEPRECATED - DT-Prelim Calcs'!$C$18*3.39*'DEPRECATED - DT-Prelim Calcs'!$C$20</f>
        <v>25.773080821789936</v>
      </c>
      <c r="JK125" s="46">
        <f t="shared" si="172"/>
        <v>0</v>
      </c>
      <c r="JL125" s="57">
        <f>JJ124*'DEPRECATED - DT-Prelim Calcs'!$C$11+JL124</f>
        <v>-223.16305262609831</v>
      </c>
      <c r="JM125" s="57">
        <f>JM124+0.5*JJ125*'DEPRECATED - DT-Prelim Calcs'!$C$11^2+JL125*'DEPRECATED - DT-Prelim Calcs'!$C$11</f>
        <v>-245539.98217471171</v>
      </c>
      <c r="JN125" s="57">
        <f>MIN('Drive Train'!$F$35-JH124*'DEPRECATED - DT-Prelim Calcs'!$C$21*'Drive Train'!$F$39,JN124+JH$2)</f>
        <v>9.2266666666666666</v>
      </c>
      <c r="JO125" s="57">
        <f>'Drive Train'!$F$35-JH125*'DEPRECATED - DT-Prelim Calcs'!$C$21*'Drive Train'!$F$39</f>
        <v>9.2266666666666666</v>
      </c>
      <c r="JP125" s="1">
        <f>IF(JM125&gt;='Drive Train'!$F$29,1,0)</f>
        <v>0</v>
      </c>
      <c r="JQ125" s="57">
        <f>MIN(JG125,'DEPRECATED - DT-Prelim Calcs'!$C$10)*'DEPRECATED - DT-Prelim Calcs'!$C$11*1000/60/60</f>
        <v>103.33333333333333</v>
      </c>
      <c r="JR125" s="63">
        <f>JR124+'DEPRECATED - DT-Prelim Calcs'!$C$11</f>
        <v>484</v>
      </c>
      <c r="JS125" s="2">
        <f>KC125/'Drive Train'!$F$35</f>
        <v>0.72580645161290325</v>
      </c>
      <c r="JT125" s="46">
        <f>KA125*12*60/(PI() * 'Drive Train'!$F$15)/JS$2*JS125</f>
        <v>-207035.33648223244</v>
      </c>
      <c r="JU125" s="2">
        <f>('DEPRECATED - DT-Prelim Calcs'!$C$6*JS125-JT125)/('DEPRECATED - DT-Prelim Calcs'!$C$6*JS125)*'DEPRECATED - DT-Prelim Calcs'!$C$7*JS125</f>
        <v>95.361794096638548</v>
      </c>
      <c r="JV125" s="57">
        <f>JU125/'DEPRECATED - DT-Prelim Calcs'!$C$7*('DEPRECATED - DT-Prelim Calcs'!$C$8-'DEPRECATED - DT-Prelim Calcs'!$C$9)+'DEPRECATED - DT-Prelim Calcs'!$C$9</f>
        <v>5079.4295363480187</v>
      </c>
      <c r="JW125" s="57">
        <f t="shared" si="120"/>
        <v>49.999999999999993</v>
      </c>
      <c r="JX125" s="2">
        <f t="shared" si="173"/>
        <v>0.99579519204165001</v>
      </c>
      <c r="JY125" s="57">
        <f>JX125*'DEPRECATED - DT-Prelim Calcs'!$C$21/JS$2/'DEPRECATED - DT-Prelim Calcs'!$C$19/'DEPRECATED - DT-Prelim Calcs'!$C$18*3.39*'DEPRECATED - DT-Prelim Calcs'!$C$20</f>
        <v>25.773080821789936</v>
      </c>
      <c r="JZ125" s="46">
        <f t="shared" si="174"/>
        <v>0</v>
      </c>
      <c r="KA125" s="57">
        <f>JY124*'DEPRECATED - DT-Prelim Calcs'!$C$11+KA124</f>
        <v>-696.9940256363343</v>
      </c>
      <c r="KB125" s="57">
        <f>KB124+0.5*JY125*'DEPRECATED - DT-Prelim Calcs'!$C$11^2+KA125*'DEPRECATED - DT-Prelim Calcs'!$C$11</f>
        <v>-218390.00668224503</v>
      </c>
      <c r="KC125" s="57">
        <f>MIN('Drive Train'!$F$35-JW124*'DEPRECATED - DT-Prelim Calcs'!$C$21*'Drive Train'!$F$39,KC124+JW$2)</f>
        <v>9</v>
      </c>
      <c r="KD125" s="57">
        <f>'Drive Train'!$F$35-JW125*'DEPRECATED - DT-Prelim Calcs'!$C$21*'Drive Train'!$F$39</f>
        <v>9</v>
      </c>
      <c r="KE125" s="1">
        <f>IF(KB125&gt;='Drive Train'!$F$29,1,0)</f>
        <v>0</v>
      </c>
      <c r="KF125" s="57">
        <f>MIN(JV125,'DEPRECATED - DT-Prelim Calcs'!$C$10)*'DEPRECATED - DT-Prelim Calcs'!$C$11*1000/60/60</f>
        <v>103.33333333333333</v>
      </c>
      <c r="KG125" s="63">
        <f>KG124+'DEPRECATED - DT-Prelim Calcs'!$C$11</f>
        <v>484</v>
      </c>
      <c r="KH125" s="2">
        <f>KR125/'Drive Train'!$F$35</f>
        <v>0.7075268817204301</v>
      </c>
      <c r="KI125" s="46">
        <f>KP125*12*60/(PI() * 'Drive Train'!$F$15)/KH$2*KH125</f>
        <v>19482.53667105412</v>
      </c>
      <c r="KJ125" s="2">
        <f>('DEPRECATED - DT-Prelim Calcs'!$C$6*KH125-KI125)/('DEPRECATED - DT-Prelim Calcs'!$C$6*KH125)*'DEPRECATED - DT-Prelim Calcs'!$C$7*KH125</f>
        <v>-7.1040372089075037</v>
      </c>
      <c r="KK125" s="57">
        <f>KJ125/'DEPRECATED - DT-Prelim Calcs'!$C$7*('DEPRECATED - DT-Prelim Calcs'!$C$8-'DEPRECATED - DT-Prelim Calcs'!$C$9)+'DEPRECATED - DT-Prelim Calcs'!$C$9</f>
        <v>-375.4941800426692</v>
      </c>
      <c r="KL125" s="57">
        <f t="shared" si="121"/>
        <v>-375.4941800426692</v>
      </c>
      <c r="KM125" s="2">
        <f t="shared" si="175"/>
        <v>-9.1200216545156074</v>
      </c>
      <c r="KN125" s="57">
        <f>KM125*'DEPRECATED - DT-Prelim Calcs'!$C$21/KH$2/'DEPRECATED - DT-Prelim Calcs'!$C$19/'DEPRECATED - DT-Prelim Calcs'!$C$18*3.39*'DEPRECATED - DT-Prelim Calcs'!$C$20</f>
        <v>-236.04357309296378</v>
      </c>
      <c r="KO125" s="46">
        <f t="shared" si="176"/>
        <v>1</v>
      </c>
      <c r="KP125" s="57">
        <f>KN124*'DEPRECATED - DT-Prelim Calcs'!$C$11+KP124</f>
        <v>67.283404838702069</v>
      </c>
      <c r="KQ125" s="57">
        <f>KQ124+0.5*KN125*'DEPRECATED - DT-Prelim Calcs'!$C$11^2+KP125*'DEPRECATED - DT-Prelim Calcs'!$C$11</f>
        <v>-249203.03199938248</v>
      </c>
      <c r="KR125" s="57">
        <f>MIN('Drive Train'!$F$35-KL124*'DEPRECATED - DT-Prelim Calcs'!$C$21*'Drive Train'!$F$39,KR124+KL$2)</f>
        <v>8.7733333333333334</v>
      </c>
      <c r="KS125" s="57">
        <f>'Drive Train'!$F$35-KL125*'DEPRECATED - DT-Prelim Calcs'!$C$21*'Drive Train'!$F$39</f>
        <v>37.933604242901509</v>
      </c>
      <c r="KT125" s="1">
        <f>IF(KQ125&gt;='Drive Train'!$F$29,1,0)</f>
        <v>0</v>
      </c>
      <c r="KU125" s="57">
        <f>MIN(KK125,'DEPRECATED - DT-Prelim Calcs'!$C$10)*'DEPRECATED - DT-Prelim Calcs'!$C$11*1000/60/60</f>
        <v>-417.21575560296577</v>
      </c>
      <c r="KV125" s="63">
        <f>KV124+'DEPRECATED - DT-Prelim Calcs'!$C$11</f>
        <v>484</v>
      </c>
      <c r="KW125" s="2">
        <f>LG125/'Drive Train'!$F$35</f>
        <v>1.6404632560011163</v>
      </c>
      <c r="KX125" s="46">
        <f>LE125*12*60/(PI() * 'Drive Train'!$F$15)/KW$2*KW125</f>
        <v>-199218.66123135883</v>
      </c>
      <c r="KY125" s="2">
        <f>('DEPRECATED - DT-Prelim Calcs'!$C$6*KW125-KX125)/('DEPRECATED - DT-Prelim Calcs'!$C$6*KW125)*'DEPRECATED - DT-Prelim Calcs'!$C$7*KW125</f>
        <v>94.03174788553207</v>
      </c>
      <c r="KZ125" s="57">
        <f>KY125/'DEPRECATED - DT-Prelim Calcs'!$C$7*('DEPRECATED - DT-Prelim Calcs'!$C$8-'DEPRECATED - DT-Prelim Calcs'!$C$9)+'DEPRECATED - DT-Prelim Calcs'!$C$9</f>
        <v>5008.6225119144246</v>
      </c>
      <c r="LA125" s="57">
        <f t="shared" si="122"/>
        <v>56.666666666666664</v>
      </c>
      <c r="LB125" s="2">
        <f t="shared" si="177"/>
        <v>0.99579519204165001</v>
      </c>
      <c r="LC125" s="57">
        <f>LB125*'DEPRECATED - DT-Prelim Calcs'!$C$21/KW$2/'DEPRECATED - DT-Prelim Calcs'!$C$19/'DEPRECATED - DT-Prelim Calcs'!$C$18*3.39*'DEPRECATED - DT-Prelim Calcs'!$C$20</f>
        <v>25.773080821789936</v>
      </c>
      <c r="LD125" s="46">
        <f t="shared" si="178"/>
        <v>0</v>
      </c>
      <c r="LE125" s="57">
        <f>LC124*'DEPRECATED - DT-Prelim Calcs'!$C$11+LE124</f>
        <v>-296.73509480056509</v>
      </c>
      <c r="LF125" s="57">
        <f>LF124+0.5*LC125*'DEPRECATED - DT-Prelim Calcs'!$C$11^2+LE125*'DEPRECATED - DT-Prelim Calcs'!$C$11</f>
        <v>-212291.88569854753</v>
      </c>
      <c r="LG125" s="57">
        <f>MIN('Drive Train'!$F$35-LA124*'DEPRECATED - DT-Prelim Calcs'!$C$21*'Drive Train'!$F$39,LG124+LA$2)</f>
        <v>20.341744374413842</v>
      </c>
      <c r="LH125" s="57">
        <f>'Drive Train'!$F$35-LA125*'DEPRECATED - DT-Prelim Calcs'!$C$21*'Drive Train'!$F$39</f>
        <v>8.5466666666666669</v>
      </c>
      <c r="LI125" s="1">
        <f>IF(LF125&gt;='Drive Train'!$F$29,1,0)</f>
        <v>0</v>
      </c>
      <c r="LJ125" s="57">
        <f>MIN(KZ125,'DEPRECATED - DT-Prelim Calcs'!$C$10)*'DEPRECATED - DT-Prelim Calcs'!$C$11*1000/60/60</f>
        <v>103.33333333333333</v>
      </c>
      <c r="LK125" s="63">
        <f>LK124+'DEPRECATED - DT-Prelim Calcs'!$C$11</f>
        <v>484</v>
      </c>
      <c r="LL125" s="2">
        <f>LV125/'Drive Train'!$F$35</f>
        <v>0.67096774193548392</v>
      </c>
      <c r="LM125" s="46">
        <f>LT125*12*60/(PI() * 'Drive Train'!$F$15)/LL$2*LL125</f>
        <v>-25119.667620792527</v>
      </c>
      <c r="LN125" s="2">
        <f>('DEPRECATED - DT-Prelim Calcs'!$C$6*LL125-LM125)/('DEPRECATED - DT-Prelim Calcs'!$C$6*LL125)*'DEPRECATED - DT-Prelim Calcs'!$C$7*LL125</f>
        <v>12.975080844576709</v>
      </c>
      <c r="LO125" s="57">
        <f>LN125/'DEPRECATED - DT-Prelim Calcs'!$C$7*('DEPRECATED - DT-Prelim Calcs'!$C$8-'DEPRECATED - DT-Prelim Calcs'!$C$9)+'DEPRECATED - DT-Prelim Calcs'!$C$9</f>
        <v>693.44807981709209</v>
      </c>
      <c r="LP125" s="57">
        <f t="shared" si="123"/>
        <v>60</v>
      </c>
      <c r="LQ125" s="2">
        <f t="shared" si="179"/>
        <v>0.99579519204165001</v>
      </c>
      <c r="LR125" s="57">
        <f>LQ125*'DEPRECATED - DT-Prelim Calcs'!$C$21/LL$2/'DEPRECATED - DT-Prelim Calcs'!$C$19/'DEPRECATED - DT-Prelim Calcs'!$C$18*3.39*'DEPRECATED - DT-Prelim Calcs'!$C$20</f>
        <v>25.773080821789936</v>
      </c>
      <c r="LS125" s="46">
        <f t="shared" si="180"/>
        <v>0</v>
      </c>
      <c r="LT125" s="57">
        <f>LR124*'DEPRECATED - DT-Prelim Calcs'!$C$11+LT124</f>
        <v>-91.478208477604298</v>
      </c>
      <c r="LU125" s="57">
        <f>LU124+0.5*LR125*'DEPRECATED - DT-Prelim Calcs'!$C$11^2+LT125*'DEPRECATED - DT-Prelim Calcs'!$C$11</f>
        <v>-214372.86094213827</v>
      </c>
      <c r="LV125" s="57">
        <f>MIN('Drive Train'!$F$35-LP124*'DEPRECATED - DT-Prelim Calcs'!$C$21*'Drive Train'!$F$39,LV124+LP$2)</f>
        <v>8.32</v>
      </c>
      <c r="LW125" s="57">
        <f>'Drive Train'!$F$35-LP125*'DEPRECATED - DT-Prelim Calcs'!$C$21*'Drive Train'!$F$39</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Train'!$AA$49 + V125*(1-'Drive Train'!$AA$49))</f>
        <v>0</v>
      </c>
      <c r="W126" s="57">
        <f t="shared" si="183"/>
        <v>0</v>
      </c>
      <c r="X126" s="2">
        <f>MAX(MIN(IF(AND(AI125=1,AG126&lt;0),-1,1)*(W126-$C$9)/($C$8-$C$9)*$C$7-$C$29*AE126/T$2 -  AI125*$C$29/2,X$2),MAX(X$4:X125)*-1)</f>
        <v>-0.2458281045106315</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Train'!$F$39,AG125+W$2)-$C$3,IF(AE125-1&lt;=0,0,IF($C$32=Motors!$C$29,MAX(ABS('Drive Train'!$F$35-W125*$C$21*'Drive Train'!$F$39)*-1,AG125-W$2),MAX(0,ABS('Drive Train'!$F$35-W125*$C$21*'Drive Train'!$F$39)*-1,AG125-W$2))))</f>
        <v>0</v>
      </c>
      <c r="AH126" s="57">
        <f>'Drive Train'!$F$35-ABS(W126)*'DEPRECATED - DT-Prelim Calcs'!$C$21*'Drive Train'!$F$39</f>
        <v>12.4</v>
      </c>
      <c r="AI126" s="1">
        <f>IF(AJ126&gt;='Drive Train'!$F$29,1,0)</f>
        <v>1</v>
      </c>
      <c r="AJ126" s="57">
        <f>AJ125+0.5*Y126*'DEPRECATED - DT-Prelim Calcs'!$C$11^2+AE126*'DEPRECATED - DT-Prelim Calcs'!$C$11</f>
        <v>784.33981740885292</v>
      </c>
      <c r="AK126" s="57">
        <f t="shared" si="181"/>
        <v>0</v>
      </c>
      <c r="AL126" s="63">
        <f>AL125+'DEPRECATED - DT-Prelim Calcs'!$C$11</f>
        <v>488</v>
      </c>
      <c r="AM126" s="2">
        <f>AW126/'Drive Train'!$F$35</f>
        <v>0.88882649237559141</v>
      </c>
      <c r="AN126" s="46">
        <f>AU126*12*60/(PI() * 'Drive Train'!$F$15)/AM$2*AM126</f>
        <v>4007.4131716829165</v>
      </c>
      <c r="AO126" s="2">
        <f>('DEPRECATED - DT-Prelim Calcs'!$C$6*AM126-AN126)/('DEPRECATED - DT-Prelim Calcs'!$C$6*AM126)*'DEPRECATED - DT-Prelim Calcs'!$C$7*AM126</f>
        <v>0.33008953072351888</v>
      </c>
      <c r="AP126" s="57">
        <f>AO126/'DEPRECATED - DT-Prelim Calcs'!$C$7*('DEPRECATED - DT-Prelim Calcs'!$C$8-'DEPRECATED - DT-Prelim Calcs'!$C$9)+'DEPRECATED - DT-Prelim Calcs'!$C$9</f>
        <v>20.272816096193971</v>
      </c>
      <c r="AQ126" s="57">
        <f t="shared" si="105"/>
        <v>20.272816096193971</v>
      </c>
      <c r="AR126" s="2">
        <f t="shared" si="125"/>
        <v>-2.0838886172214188E-13</v>
      </c>
      <c r="AS126" s="57">
        <f>AR126*'DEPRECATED - DT-Prelim Calcs'!$C$21/AM$2/'DEPRECATED - DT-Prelim Calcs'!$C$19/'DEPRECATED - DT-Prelim Calcs'!$C$18*3.39*'DEPRECATED - DT-Prelim Calcs'!$C$20</f>
        <v>-1.5101804519299794E-12</v>
      </c>
      <c r="AT126" s="46">
        <f t="shared" si="126"/>
        <v>0</v>
      </c>
      <c r="AU126" s="57">
        <f>AS125*'DEPRECATED - DT-Prelim Calcs'!$C$11+AU125</f>
        <v>39.345448708846568</v>
      </c>
      <c r="AV126" s="57">
        <f>AV125+0.5*AS126*'DEPRECATED - DT-Prelim Calcs'!$C$11^2+AU126*'DEPRECATED - DT-Prelim Calcs'!$C$11</f>
        <v>19157.779794131122</v>
      </c>
      <c r="AW126" s="57">
        <f>MIN('Drive Train'!$F$35-AQ125*'DEPRECATED - DT-Prelim Calcs'!$C$21*'Drive Train'!$F$39,AW125+AQ$2)</f>
        <v>11.021448505457334</v>
      </c>
      <c r="AX126" s="57">
        <f>'Drive Train'!$F$35-AQ126*'DEPRECATED - DT-Prelim Calcs'!$C$21*'Drive Train'!$F$39</f>
        <v>11.02144850545881</v>
      </c>
      <c r="AY126" s="1">
        <f>IF(AV126&gt;='Drive Train'!$F$29,1,0)</f>
        <v>1</v>
      </c>
      <c r="AZ126" s="57">
        <f t="shared" si="127"/>
        <v>22.525351217993304</v>
      </c>
      <c r="BA126" s="63">
        <f>BA125+'DEPRECATED - DT-Prelim Calcs'!$C$11</f>
        <v>488</v>
      </c>
      <c r="BB126" s="2">
        <f>BL126/'Drive Train'!$F$35</f>
        <v>0.48999999999999994</v>
      </c>
      <c r="BC126" s="46">
        <f>BJ126*12*60/(PI() * 'Drive Train'!$F$15)/BB$2*BB126</f>
        <v>5110.349591052749</v>
      </c>
      <c r="BD126" s="2">
        <f>('DEPRECATED - DT-Prelim Calcs'!$C$6*BB126-BC126)/('DEPRECATED - DT-Prelim Calcs'!$C$6*BB126)*'DEPRECATED - DT-Prelim Calcs'!$C$7*BB126</f>
        <v>-1.1297833985810743</v>
      </c>
      <c r="BE126" s="57">
        <f>BD126/'DEPRECATED - DT-Prelim Calcs'!$C$7*('DEPRECATED - DT-Prelim Calcs'!$C$8-'DEPRECATED - DT-Prelim Calcs'!$C$9)+'DEPRECATED - DT-Prelim Calcs'!$C$9</f>
        <v>-57.445730306204084</v>
      </c>
      <c r="BF126" s="57">
        <f t="shared" si="106"/>
        <v>-57.445730306204084</v>
      </c>
      <c r="BG126" s="2">
        <f t="shared" si="128"/>
        <v>-1.8933363324154473</v>
      </c>
      <c r="BH126" s="57">
        <f>BG126*'DEPRECATED - DT-Prelim Calcs'!$C$21/BB$2/'DEPRECATED - DT-Prelim Calcs'!$C$19/'DEPRECATED - DT-Prelim Calcs'!$C$18*3.39*'DEPRECATED - DT-Prelim Calcs'!$C$20</f>
        <v>-19.819055495402463</v>
      </c>
      <c r="BI126" s="46">
        <f t="shared" si="129"/>
        <v>1</v>
      </c>
      <c r="BJ126" s="57">
        <f>BH125*'DEPRECATED - DT-Prelim Calcs'!$C$11+BJ125</f>
        <v>63.008778385113501</v>
      </c>
      <c r="BK126" s="57">
        <f>BK125+0.5*BH126*'DEPRECATED - DT-Prelim Calcs'!$C$11^2+BJ126*'DEPRECATED - DT-Prelim Calcs'!$C$11</f>
        <v>11436.511751414897</v>
      </c>
      <c r="BL126" s="57">
        <f>MIN('Drive Train'!$F$35-BF125*'DEPRECATED - DT-Prelim Calcs'!$C$21*'Drive Train'!$F$39,BL125+BF$2)</f>
        <v>6.0759999999999996</v>
      </c>
      <c r="BM126" s="57">
        <f>'Drive Train'!$F$35-BF126*'DEPRECATED - DT-Prelim Calcs'!$C$21*'Drive Train'!$F$39</f>
        <v>16.306309660821878</v>
      </c>
      <c r="BN126" s="1">
        <f>IF(BK126&gt;='Drive Train'!$F$29,1,0)</f>
        <v>1</v>
      </c>
      <c r="BO126" s="57">
        <f t="shared" si="130"/>
        <v>-63.82858922911565</v>
      </c>
      <c r="BP126" s="63">
        <f>BP125+'DEPRECATED - DT-Prelim Calcs'!$C$11</f>
        <v>488</v>
      </c>
      <c r="BQ126" s="2">
        <f>CA126/'Drive Train'!$F$35</f>
        <v>1.9205361285149294</v>
      </c>
      <c r="BR126" s="46">
        <f>BY126*12*60/(PI() * 'Drive Train'!$F$15)/BQ$2*BQ126</f>
        <v>-67896.007469561198</v>
      </c>
      <c r="BS126" s="2">
        <f>('DEPRECATED - DT-Prelim Calcs'!$C$6*BQ126-BR126)/('DEPRECATED - DT-Prelim Calcs'!$C$6*BQ126)*'DEPRECATED - DT-Prelim Calcs'!$C$7*BQ126</f>
        <v>35.32818775483215</v>
      </c>
      <c r="BT126" s="57">
        <f>BS126/'DEPRECATED - DT-Prelim Calcs'!$C$7*('DEPRECATED - DT-Prelim Calcs'!$C$8-'DEPRECATED - DT-Prelim Calcs'!$C$9)+'DEPRECATED - DT-Prelim Calcs'!$C$9</f>
        <v>1883.4495804750893</v>
      </c>
      <c r="BU126" s="57">
        <f t="shared" si="107"/>
        <v>93</v>
      </c>
      <c r="BV126" s="2">
        <f t="shared" si="131"/>
        <v>1.8828060353728675</v>
      </c>
      <c r="BW126" s="57">
        <f>BV126*'DEPRECATED - DT-Prelim Calcs'!$C$21/BQ$2/'DEPRECATED - DT-Prelim Calcs'!$C$19/'DEPRECATED - DT-Prelim Calcs'!$C$18*3.39*'DEPRECATED - DT-Prelim Calcs'!$C$20</f>
        <v>25.773080821789936</v>
      </c>
      <c r="BX126" s="46">
        <f t="shared" si="132"/>
        <v>0</v>
      </c>
      <c r="BY126" s="57">
        <f>BW125*'DEPRECATED - DT-Prelim Calcs'!$C$11+BY125</f>
        <v>-163.32877905004304</v>
      </c>
      <c r="BZ126" s="57">
        <f>BZ125+0.5*BW126*'DEPRECATED - DT-Prelim Calcs'!$C$11^2+BY126*'DEPRECATED - DT-Prelim Calcs'!$C$11</f>
        <v>-9067.6218821678194</v>
      </c>
      <c r="CA126" s="57">
        <f>MIN('Drive Train'!$F$35-BU125*'DEPRECATED - DT-Prelim Calcs'!$C$21*'Drive Train'!$F$39,CA125+BU$2)</f>
        <v>23.814647993585126</v>
      </c>
      <c r="CB126" s="57">
        <f>'Drive Train'!$F$35-BU126*'DEPRECATED - DT-Prelim Calcs'!$C$21*'Drive Train'!$F$39</f>
        <v>6.0759999999999996</v>
      </c>
      <c r="CC126" s="1">
        <f>IF(BZ126&gt;='Drive Train'!$F$29,1,0)</f>
        <v>0</v>
      </c>
      <c r="CD126" s="57">
        <f t="shared" si="133"/>
        <v>103.33333333333333</v>
      </c>
      <c r="CE126" s="63">
        <f>CE125+'DEPRECATED - DT-Prelim Calcs'!$C$11</f>
        <v>488</v>
      </c>
      <c r="CF126" s="2">
        <f>CP126/'Drive Train'!$F$35</f>
        <v>0.59705615992382266</v>
      </c>
      <c r="CG126" s="46">
        <f>CN126*12*60/(PI() * 'Drive Train'!$F$15)/CF$2*CF126</f>
        <v>14485.466803098958</v>
      </c>
      <c r="CH126" s="2">
        <f>('DEPRECATED - DT-Prelim Calcs'!$C$6*CF126-CG126)/('DEPRECATED - DT-Prelim Calcs'!$C$6*CF126)*'DEPRECATED - DT-Prelim Calcs'!$C$7*CF126</f>
        <v>-5.1108085374106969</v>
      </c>
      <c r="CI126" s="57">
        <f>CH126/'DEPRECATED - DT-Prelim Calcs'!$C$7*('DEPRECATED - DT-Prelim Calcs'!$C$8-'DEPRECATED - DT-Prelim Calcs'!$C$9)+'DEPRECATED - DT-Prelim Calcs'!$C$9</f>
        <v>-269.38163292522512</v>
      </c>
      <c r="CJ126" s="57">
        <f t="shared" si="108"/>
        <v>-269.38163292522512</v>
      </c>
      <c r="CK126" s="2">
        <f t="shared" si="134"/>
        <v>-6.887049705230206</v>
      </c>
      <c r="CL126" s="57">
        <f>CK126*'DEPRECATED - DT-Prelim Calcs'!$C$21/CF$2/'DEPRECATED - DT-Prelim Calcs'!$C$19/'DEPRECATED - DT-Prelim Calcs'!$C$18*3.39*'DEPRECATED - DT-Prelim Calcs'!$C$20</f>
        <v>-116.45666384229429</v>
      </c>
      <c r="CM126" s="46">
        <f t="shared" si="135"/>
        <v>1</v>
      </c>
      <c r="CN126" s="57">
        <f>CL125*'DEPRECATED - DT-Prelim Calcs'!$C$11+CN125</f>
        <v>90.737727527293742</v>
      </c>
      <c r="CO126" s="57">
        <f>CO125+0.5*CL126*'DEPRECATED - DT-Prelim Calcs'!$C$11^2+CN126*'DEPRECATED - DT-Prelim Calcs'!$C$11</f>
        <v>-34589.321468408598</v>
      </c>
      <c r="CP126" s="57">
        <f>MIN('Drive Train'!$F$35-CJ125*'DEPRECATED - DT-Prelim Calcs'!$C$21*'Drive Train'!$F$39,CP125+CJ$2)</f>
        <v>7.4034963830554013</v>
      </c>
      <c r="CQ126" s="57">
        <f>'Drive Train'!$F$35-CJ126*'DEPRECATED - DT-Prelim Calcs'!$C$21*'Drive Train'!$F$39</f>
        <v>30.717951038915309</v>
      </c>
      <c r="CR126" s="1">
        <f>IF(CO126&gt;='Drive Train'!$F$29,1,0)</f>
        <v>0</v>
      </c>
      <c r="CS126" s="57">
        <f t="shared" si="136"/>
        <v>-299.31292547247239</v>
      </c>
      <c r="CT126" s="63">
        <f>CT125+'DEPRECATED - DT-Prelim Calcs'!$C$11</f>
        <v>488</v>
      </c>
      <c r="CU126" s="2">
        <f>DE126/'Drive Train'!$F$35</f>
        <v>0.48999999999999994</v>
      </c>
      <c r="CV126" s="46">
        <f>DC126*12*60/(PI() * 'Drive Train'!$F$15)/CU$2*CU126</f>
        <v>13187.782226003179</v>
      </c>
      <c r="CW126" s="2">
        <f>('DEPRECATED - DT-Prelim Calcs'!$C$6*CU126-CV126)/('DEPRECATED - DT-Prelim Calcs'!$C$6*CU126)*'DEPRECATED - DT-Prelim Calcs'!$C$7*CU126</f>
        <v>-4.7820559408382106</v>
      </c>
      <c r="CX126" s="57">
        <f>CW126/'DEPRECATED - DT-Prelim Calcs'!$C$7*('DEPRECATED - DT-Prelim Calcs'!$C$8-'DEPRECATED - DT-Prelim Calcs'!$C$9)+'DEPRECATED - DT-Prelim Calcs'!$C$9</f>
        <v>-251.87999054337863</v>
      </c>
      <c r="CY126" s="57">
        <f t="shared" si="109"/>
        <v>-251.87999054337863</v>
      </c>
      <c r="CZ126" s="2">
        <f t="shared" si="137"/>
        <v>-6.7524827443319344</v>
      </c>
      <c r="DA126" s="57">
        <f>CZ126*'DEPRECATED - DT-Prelim Calcs'!$C$21/CU$2/'DEPRECATED - DT-Prelim Calcs'!$C$19/'DEPRECATED - DT-Prelim Calcs'!$C$18*3.39*'DEPRECATED - DT-Prelim Calcs'!$C$20</f>
        <v>-135.93000229117487</v>
      </c>
      <c r="DB126" s="46">
        <f t="shared" si="138"/>
        <v>1</v>
      </c>
      <c r="DC126" s="57">
        <f>DA125*'DEPRECATED - DT-Prelim Calcs'!$C$11+DC125</f>
        <v>84.552326037456439</v>
      </c>
      <c r="DD126" s="57">
        <f>DD125+0.5*DA126*'DEPRECATED - DT-Prelim Calcs'!$C$11^2+DC126*'DEPRECATED - DT-Prelim Calcs'!$C$11</f>
        <v>-68111.157663141552</v>
      </c>
      <c r="DE126" s="57">
        <f>MIN('Drive Train'!$F$35-CY125*'DEPRECATED - DT-Prelim Calcs'!$C$21*'Drive Train'!$F$39,DE125+CY$2)</f>
        <v>6.0759999999999996</v>
      </c>
      <c r="DF126" s="57">
        <f>'Drive Train'!$F$35-CY126*'DEPRECATED - DT-Prelim Calcs'!$C$21*'Drive Train'!$F$39</f>
        <v>29.527839356949748</v>
      </c>
      <c r="DG126" s="1">
        <f>IF(DD126&gt;='Drive Train'!$F$29,1,0)</f>
        <v>0</v>
      </c>
      <c r="DH126" s="57">
        <f t="shared" si="139"/>
        <v>-279.86665615930963</v>
      </c>
      <c r="DI126" s="63">
        <f>DI125+'DEPRECATED - DT-Prelim Calcs'!$C$11</f>
        <v>488</v>
      </c>
      <c r="DJ126" s="2">
        <f>DT126/'Drive Train'!$F$35</f>
        <v>0.94406659720472763</v>
      </c>
      <c r="DK126" s="46">
        <f>DR126*12*60/(PI() * 'Drive Train'!$F$15)/DJ$2*DJ126</f>
        <v>-2171.4237226803475</v>
      </c>
      <c r="DL126" s="2">
        <f>('DEPRECATED - DT-Prelim Calcs'!$C$6*DJ126-DK126)/('DEPRECATED - DT-Prelim Calcs'!$C$6*DJ126)*'DEPRECATED - DT-Prelim Calcs'!$C$7*DJ126</f>
        <v>3.2570262350344326</v>
      </c>
      <c r="DM126" s="57">
        <f>DL126/'DEPRECATED - DT-Prelim Calcs'!$C$7*('DEPRECATED - DT-Prelim Calcs'!$C$8-'DEPRECATED - DT-Prelim Calcs'!$C$9)+'DEPRECATED - DT-Prelim Calcs'!$C$9</f>
        <v>176.09272446262145</v>
      </c>
      <c r="DN126" s="57">
        <f t="shared" si="110"/>
        <v>93</v>
      </c>
      <c r="DO126" s="2">
        <f t="shared" si="140"/>
        <v>1.1037138828047846</v>
      </c>
      <c r="DP126" s="57">
        <f>DO126*'DEPRECATED - DT-Prelim Calcs'!$C$21/DJ$2/'DEPRECATED - DT-Prelim Calcs'!$C$19/'DEPRECATED - DT-Prelim Calcs'!$C$18*3.39*'DEPRECATED - DT-Prelim Calcs'!$C$20</f>
        <v>25.773080821789936</v>
      </c>
      <c r="DQ126" s="46">
        <f t="shared" si="141"/>
        <v>0</v>
      </c>
      <c r="DR126" s="57">
        <f>DP125*'DEPRECATED - DT-Prelim Calcs'!$C$11+DR125</f>
        <v>-6.2292223027499567</v>
      </c>
      <c r="DS126" s="57">
        <f>DS125+0.5*DP126*'DEPRECATED - DT-Prelim Calcs'!$C$11^2+DR126*'DEPRECATED - DT-Prelim Calcs'!$C$11</f>
        <v>-130402.37493308948</v>
      </c>
      <c r="DT126" s="57">
        <f>MIN('Drive Train'!$F$35-DN125*'DEPRECATED - DT-Prelim Calcs'!$C$21*'Drive Train'!$F$39,DT125+DN$2)</f>
        <v>11.706425805338624</v>
      </c>
      <c r="DU126" s="57">
        <f>'Drive Train'!$F$35-DN126*'DEPRECATED - DT-Prelim Calcs'!$C$21*'Drive Train'!$F$39</f>
        <v>6.0759999999999996</v>
      </c>
      <c r="DV126" s="1">
        <f>IF(DS126&gt;='Drive Train'!$F$29,1,0)</f>
        <v>0</v>
      </c>
      <c r="DW126" s="57">
        <f t="shared" si="142"/>
        <v>103.33333333333333</v>
      </c>
      <c r="DX126" s="63">
        <f>DX125+'DEPRECATED - DT-Prelim Calcs'!$C$11</f>
        <v>488</v>
      </c>
      <c r="DY126" s="2">
        <f>EI126/'Drive Train'!$F$35</f>
        <v>0.48999999999999994</v>
      </c>
      <c r="DZ126" s="46">
        <f>EG126*12*60/(PI() * 'Drive Train'!$F$15)/DY$2*DY126</f>
        <v>-42738.991942983106</v>
      </c>
      <c r="EA126" s="2">
        <f>('DEPRECATED - DT-Prelim Calcs'!$C$6*DY126-DZ126)/('DEPRECATED - DT-Prelim Calcs'!$C$6*DY126)*'DEPRECATED - DT-Prelim Calcs'!$C$7*DY126</f>
        <v>20.505659959209996</v>
      </c>
      <c r="EB126" s="57">
        <f>EA126/'DEPRECATED - DT-Prelim Calcs'!$C$7*('DEPRECATED - DT-Prelim Calcs'!$C$8-'DEPRECATED - DT-Prelim Calcs'!$C$9)+'DEPRECATED - DT-Prelim Calcs'!$C$9</f>
        <v>1094.3498642185241</v>
      </c>
      <c r="EC126" s="57">
        <f t="shared" si="111"/>
        <v>93</v>
      </c>
      <c r="ED126" s="2">
        <f t="shared" si="143"/>
        <v>0.96993038185874991</v>
      </c>
      <c r="EE126" s="57">
        <f>ED126*'DEPRECATED - DT-Prelim Calcs'!$C$21/DY$2/'DEPRECATED - DT-Prelim Calcs'!$C$19/'DEPRECATED - DT-Prelim Calcs'!$C$18*3.39*'DEPRECATED - DT-Prelim Calcs'!$C$20</f>
        <v>25.773080821789936</v>
      </c>
      <c r="EF126" s="46">
        <f t="shared" si="144"/>
        <v>0</v>
      </c>
      <c r="EG126" s="57">
        <f>EE125*'DEPRECATED - DT-Prelim Calcs'!$C$11+EG125</f>
        <v>-207.58890400418852</v>
      </c>
      <c r="EH126" s="57">
        <f>EH125+0.5*EE126*'DEPRECATED - DT-Prelim Calcs'!$C$11^2+EG126*'DEPRECATED - DT-Prelim Calcs'!$C$11</f>
        <v>-220377.5251044594</v>
      </c>
      <c r="EI126" s="57">
        <f>MIN('Drive Train'!$F$35-EC125*'DEPRECATED - DT-Prelim Calcs'!$C$21*'Drive Train'!$F$39,EI125+EC$2)</f>
        <v>6.0759999999999996</v>
      </c>
      <c r="EJ126" s="57">
        <f>'Drive Train'!$F$35-EC126*'DEPRECATED - DT-Prelim Calcs'!$C$21*'Drive Train'!$F$39</f>
        <v>6.0759999999999996</v>
      </c>
      <c r="EK126" s="1">
        <f>IF(EH126&gt;='Drive Train'!$F$29,1,0)</f>
        <v>0</v>
      </c>
      <c r="EL126" s="57">
        <f t="shared" si="145"/>
        <v>103.33333333333333</v>
      </c>
      <c r="EM126" s="63">
        <f>EM125+'DEPRECATED - DT-Prelim Calcs'!$C$11</f>
        <v>488</v>
      </c>
      <c r="EN126" s="2">
        <f>EX126/'Drive Train'!$F$35</f>
        <v>0.48999999999999994</v>
      </c>
      <c r="EO126" s="46">
        <f>EV126*12*60/(PI() * 'Drive Train'!$F$15)/EN$2*EN126</f>
        <v>-74022.593680874081</v>
      </c>
      <c r="EP126" s="2">
        <f>('DEPRECATED - DT-Prelim Calcs'!$C$6*EN126-EO126)/('DEPRECATED - DT-Prelim Calcs'!$C$6*EN126)*'DEPRECATED - DT-Prelim Calcs'!$C$7*EN126</f>
        <v>34.650778193415853</v>
      </c>
      <c r="EQ126" s="57">
        <f>EP126/'DEPRECATED - DT-Prelim Calcs'!$C$7*('DEPRECATED - DT-Prelim Calcs'!$C$8-'DEPRECATED - DT-Prelim Calcs'!$C$9)+'DEPRECATED - DT-Prelim Calcs'!$C$9</f>
        <v>1847.3866565208525</v>
      </c>
      <c r="ER126" s="57">
        <f t="shared" si="112"/>
        <v>93</v>
      </c>
      <c r="ES126" s="2">
        <f t="shared" si="146"/>
        <v>0.86507304327942547</v>
      </c>
      <c r="ET126" s="57">
        <f>ES126*'DEPRECATED - DT-Prelim Calcs'!$C$21/EN$2/'DEPRECATED - DT-Prelim Calcs'!$C$19/'DEPRECATED - DT-Prelim Calcs'!$C$18*3.39*'DEPRECATED - DT-Prelim Calcs'!$C$20</f>
        <v>25.773080821789936</v>
      </c>
      <c r="EU126" s="46">
        <f t="shared" si="147"/>
        <v>0</v>
      </c>
      <c r="EV126" s="57">
        <f>ET125*'DEPRECATED - DT-Prelim Calcs'!$C$11+EV125</f>
        <v>-320.66855558121381</v>
      </c>
      <c r="EW126" s="57">
        <f>EW125+0.5*ET126*'DEPRECATED - DT-Prelim Calcs'!$C$11^2+EV126*'DEPRECATED - DT-Prelim Calcs'!$C$11</f>
        <v>-238816.47742300341</v>
      </c>
      <c r="EX126" s="57">
        <f>MIN('Drive Train'!$F$35-ER125*'DEPRECATED - DT-Prelim Calcs'!$C$21*'Drive Train'!$F$39,EX125+ER$2)</f>
        <v>6.0759999999999996</v>
      </c>
      <c r="EY126" s="57">
        <f>'Drive Train'!$F$35-ER126*'DEPRECATED - DT-Prelim Calcs'!$C$21*'Drive Train'!$F$39</f>
        <v>6.0759999999999996</v>
      </c>
      <c r="EZ126" s="1">
        <f>IF(EW126&gt;='Drive Train'!$F$29,1,0)</f>
        <v>0</v>
      </c>
      <c r="FA126" s="57">
        <f t="shared" si="148"/>
        <v>103.33333333333333</v>
      </c>
      <c r="FB126" s="63">
        <f>FB125+'DEPRECATED - DT-Prelim Calcs'!$C$11</f>
        <v>488</v>
      </c>
      <c r="FC126" s="2">
        <f>FM126/'Drive Train'!$F$35</f>
        <v>0.48999999999999994</v>
      </c>
      <c r="FD126" s="46">
        <f>FK126*12*60/(PI() * 'Drive Train'!$F$15)/FC$2*FC126</f>
        <v>20580.359332271833</v>
      </c>
      <c r="FE126" s="2">
        <f>('DEPRECATED - DT-Prelim Calcs'!$C$6*FC126-FD126)/('DEPRECATED - DT-Prelim Calcs'!$C$6*FC126)*'DEPRECATED - DT-Prelim Calcs'!$C$7*FC126</f>
        <v>-8.124665851927789</v>
      </c>
      <c r="FF126" s="57">
        <f>FE126/'DEPRECATED - DT-Prelim Calcs'!$C$7*('DEPRECATED - DT-Prelim Calcs'!$C$8-'DEPRECATED - DT-Prelim Calcs'!$C$9)+'DEPRECATED - DT-Prelim Calcs'!$C$9</f>
        <v>-429.82889161922628</v>
      </c>
      <c r="FG126" s="57">
        <f t="shared" si="113"/>
        <v>-429.82889161922628</v>
      </c>
      <c r="FH126" s="2">
        <f t="shared" si="149"/>
        <v>-11.199640169738521</v>
      </c>
      <c r="FI126" s="57">
        <f>FH126*'DEPRECATED - DT-Prelim Calcs'!$C$21/FC$2/'DEPRECATED - DT-Prelim Calcs'!$C$19/'DEPRECATED - DT-Prelim Calcs'!$C$18*3.39*'DEPRECATED - DT-Prelim Calcs'!$C$20</f>
        <v>-369.74282813912691</v>
      </c>
      <c r="FJ126" s="46">
        <f t="shared" si="150"/>
        <v>1</v>
      </c>
      <c r="FK126" s="57">
        <f>FI125*'DEPRECATED - DT-Prelim Calcs'!$C$11+FK125</f>
        <v>80.456826389376985</v>
      </c>
      <c r="FL126" s="57">
        <f>FL125+0.5*FI126*'DEPRECATED - DT-Prelim Calcs'!$C$11^2+FK126*'DEPRECATED - DT-Prelim Calcs'!$C$11</f>
        <v>-316384.13738147699</v>
      </c>
      <c r="FM126" s="57">
        <f>MIN('Drive Train'!$F$35-FG125*'DEPRECATED - DT-Prelim Calcs'!$C$21*'Drive Train'!$F$39,FM125+FG$2)</f>
        <v>6.0759999999999996</v>
      </c>
      <c r="FN126" s="57">
        <f>'Drive Train'!$F$35-FG126*'DEPRECATED - DT-Prelim Calcs'!$C$21*'Drive Train'!$F$39</f>
        <v>41.628364630107392</v>
      </c>
      <c r="FO126" s="1">
        <f>IF(FL126&gt;='Drive Train'!$F$29,1,0)</f>
        <v>0</v>
      </c>
      <c r="FP126" s="57">
        <f t="shared" si="151"/>
        <v>-477.58765735469581</v>
      </c>
      <c r="FQ126" s="63">
        <f>FQ125+'DEPRECATED - DT-Prelim Calcs'!$C$11</f>
        <v>488</v>
      </c>
      <c r="FR126" s="2">
        <f>GB126/'Drive Train'!$F$35</f>
        <v>0.48999999999999994</v>
      </c>
      <c r="FS126" s="46">
        <f>FZ126*12*60/(PI() * 'Drive Train'!$F$15)/FR$2*FR126</f>
        <v>-344920.38902071974</v>
      </c>
      <c r="FT126" s="2">
        <f>('DEPRECATED - DT-Prelim Calcs'!$C$6*FR126-FS126)/('DEPRECATED - DT-Prelim Calcs'!$C$6*FR126)*'DEPRECATED - DT-Prelim Calcs'!$C$7*FR126</f>
        <v>157.13927477297085</v>
      </c>
      <c r="FU126" s="57">
        <f>FT126/'DEPRECATED - DT-Prelim Calcs'!$C$7*('DEPRECATED - DT-Prelim Calcs'!$C$8-'DEPRECATED - DT-Prelim Calcs'!$C$9)+'DEPRECATED - DT-Prelim Calcs'!$C$9</f>
        <v>8368.2472835569151</v>
      </c>
      <c r="FV126" s="57">
        <f t="shared" si="114"/>
        <v>93</v>
      </c>
      <c r="FW126" s="2">
        <f t="shared" si="152"/>
        <v>0.7112822800297498</v>
      </c>
      <c r="FX126" s="57">
        <f>FW126*'DEPRECATED - DT-Prelim Calcs'!$C$21/FR$2/'DEPRECATED - DT-Prelim Calcs'!$C$19/'DEPRECATED - DT-Prelim Calcs'!$C$18*3.39*'DEPRECATED - DT-Prelim Calcs'!$C$20</f>
        <v>25.773080821789936</v>
      </c>
      <c r="FY126" s="46">
        <f t="shared" si="153"/>
        <v>0</v>
      </c>
      <c r="FZ126" s="57">
        <f>FX125*'DEPRECATED - DT-Prelim Calcs'!$C$11+FZ125</f>
        <v>-1228.5707031982163</v>
      </c>
      <c r="GA126" s="57">
        <f>GA125+0.5*FX126*'DEPRECATED - DT-Prelim Calcs'!$C$11^2+FZ126*'DEPRECATED - DT-Prelim Calcs'!$C$11</f>
        <v>-363703.91150025773</v>
      </c>
      <c r="GB126" s="57">
        <f>MIN('Drive Train'!$F$35-FV125*'DEPRECATED - DT-Prelim Calcs'!$C$21*'Drive Train'!$F$39,GB125+FV$2)</f>
        <v>6.0759999999999996</v>
      </c>
      <c r="GC126" s="57">
        <f>'Drive Train'!$F$35-FV126*'DEPRECATED - DT-Prelim Calcs'!$C$21*'Drive Train'!$F$39</f>
        <v>6.0759999999999996</v>
      </c>
      <c r="GD126" s="1">
        <f>IF(GA126&gt;='Drive Train'!$F$29,1,0)</f>
        <v>0</v>
      </c>
      <c r="GE126" s="57">
        <f t="shared" si="154"/>
        <v>103.33333333333333</v>
      </c>
      <c r="GF126" s="63">
        <f>GF125+'DEPRECATED - DT-Prelim Calcs'!$C$11</f>
        <v>488</v>
      </c>
      <c r="GG126" s="2">
        <f>GQ126/'Drive Train'!$F$35</f>
        <v>0.83548387096774201</v>
      </c>
      <c r="GH126" s="46">
        <f>GO126*12*60/(PI() * 'Drive Train'!$F$15)/GG$2*GG126</f>
        <v>-171860.2983638822</v>
      </c>
      <c r="GI126" s="2">
        <f>('DEPRECATED - DT-Prelim Calcs'!$C$6*GG126-GH126)/('DEPRECATED - DT-Prelim Calcs'!$C$6*GG126)*'DEPRECATED - DT-Prelim Calcs'!$C$7*GG126</f>
        <v>79.72145591457749</v>
      </c>
      <c r="GJ126" s="57">
        <f>GI126/'DEPRECATED - DT-Prelim Calcs'!$C$7*('DEPRECATED - DT-Prelim Calcs'!$C$8-'DEPRECATED - DT-Prelim Calcs'!$C$9)+'DEPRECATED - DT-Prelim Calcs'!$C$9</f>
        <v>4246.7924455768843</v>
      </c>
      <c r="GK126" s="57">
        <f t="shared" si="155"/>
        <v>29.999999999999982</v>
      </c>
      <c r="GL126" s="2">
        <f t="shared" si="156"/>
        <v>0.99579519204165001</v>
      </c>
      <c r="GM126" s="57">
        <f>GL126*'DEPRECATED - DT-Prelim Calcs'!$C$21/GG$2/'DEPRECATED - DT-Prelim Calcs'!$C$19/'DEPRECATED - DT-Prelim Calcs'!$C$18*3.39*'DEPRECATED - DT-Prelim Calcs'!$C$20</f>
        <v>25.773080821789936</v>
      </c>
      <c r="GN126" s="46">
        <f t="shared" si="157"/>
        <v>0</v>
      </c>
      <c r="GO126" s="57">
        <f>GM125*'DEPRECATED - DT-Prelim Calcs'!$C$11+GO125</f>
        <v>-502.62362084971141</v>
      </c>
      <c r="GP126" s="57">
        <f>GP125+0.5*GM126*'DEPRECATED - DT-Prelim Calcs'!$C$11^2+GO126*'DEPRECATED - DT-Prelim Calcs'!$C$11</f>
        <v>-179893.58987292083</v>
      </c>
      <c r="GQ126" s="57">
        <f>MIN('Drive Train'!$F$35-GK125*'DEPRECATED - DT-Prelim Calcs'!$C$21*'Drive Train'!$F$39,GQ125+GK$2)</f>
        <v>10.360000000000001</v>
      </c>
      <c r="GR126" s="57">
        <f>'Drive Train'!$F$35-GK126*'DEPRECATED - DT-Prelim Calcs'!$C$21*'Drive Train'!$F$39</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-128034.08016518209</v>
      </c>
      <c r="GX126" s="2">
        <f>('DEPRECATED - DT-Prelim Calcs'!$C$6*GV126-GW126)/('DEPRECATED - DT-Prelim Calcs'!$C$6*GV126)*'DEPRECATED - DT-Prelim Calcs'!$C$7*GV126</f>
        <v>59.861044579116509</v>
      </c>
      <c r="GY126" s="57">
        <f>GX126/'DEPRECATED - DT-Prelim Calcs'!$C$7*('DEPRECATED - DT-Prelim Calcs'!$C$8-'DEPRECATED - DT-Prelim Calcs'!$C$9)+'DEPRECATED - DT-Prelim Calcs'!$C$9</f>
        <v>3189.4933690874059</v>
      </c>
      <c r="GZ126" s="57">
        <f t="shared" si="115"/>
        <v>33.333333333333314</v>
      </c>
      <c r="HA126" s="2">
        <f t="shared" si="159"/>
        <v>0.99579519204165001</v>
      </c>
      <c r="HB126" s="57">
        <f>HA126*'DEPRECATED - DT-Prelim Calcs'!$C$21/GV$2/'DEPRECATED - DT-Prelim Calcs'!$C$19/'DEPRECATED - DT-Prelim Calcs'!$C$18*3.39*'DEPRECATED - DT-Prelim Calcs'!$C$20</f>
        <v>25.773080821789936</v>
      </c>
      <c r="HC126" s="46">
        <f t="shared" si="160"/>
        <v>0</v>
      </c>
      <c r="HD126" s="57">
        <f>HB125*'DEPRECATED - DT-Prelim Calcs'!$C$11+HD125</f>
        <v>-382.82504766388422</v>
      </c>
      <c r="HE126" s="57">
        <f>HE125+0.5*HB126*'DEPRECATED - DT-Prelim Calcs'!$C$11^2+HD126*'DEPRECATED - DT-Prelim Calcs'!$C$11</f>
        <v>-208831.92780205401</v>
      </c>
      <c r="HF126" s="57">
        <f>MIN('Drive Train'!$F$35-GZ125*'DEPRECATED - DT-Prelim Calcs'!$C$21*'Drive Train'!$F$39,HF125+GZ$2)</f>
        <v>10.133333333333335</v>
      </c>
      <c r="HG126" s="57">
        <f>'Drive Train'!$F$35-GZ126*'DEPRECATED - DT-Prelim Calcs'!$C$21*'Drive Train'!$F$39</f>
        <v>10.133333333333335</v>
      </c>
      <c r="HH126" s="1">
        <f>IF(HE126&gt;='Drive Train'!$F$29,1,0)</f>
        <v>0</v>
      </c>
      <c r="HI126" s="57">
        <f t="shared" si="161"/>
        <v>37.037037037037017</v>
      </c>
      <c r="HJ126" s="63">
        <f>HJ125+'DEPRECATED - DT-Prelim Calcs'!$C$11</f>
        <v>488</v>
      </c>
      <c r="HK126" s="2">
        <f>HU126/'Drive Train'!$F$35</f>
        <v>3.17375705743029</v>
      </c>
      <c r="HL126" s="46">
        <f>HS126*12*60/(PI() * 'Drive Train'!$F$15)/HK$2*HK126</f>
        <v>-1182058.8036406853</v>
      </c>
      <c r="HM126" s="2">
        <f>('DEPRECATED - DT-Prelim Calcs'!$C$6*HK126-HL126)/('DEPRECATED - DT-Prelim Calcs'!$C$6*HK126)*'DEPRECATED - DT-Prelim Calcs'!$C$7*HK126</f>
        <v>542.12562444725359</v>
      </c>
      <c r="HN126" s="57">
        <f>HM126/'DEPRECATED - DT-Prelim Calcs'!$C$7*('DEPRECATED - DT-Prelim Calcs'!$C$8-'DEPRECATED - DT-Prelim Calcs'!$C$9)+'DEPRECATED - DT-Prelim Calcs'!$C$9</f>
        <v>28863.578679079936</v>
      </c>
      <c r="HO126" s="57">
        <f t="shared" si="116"/>
        <v>36.66666666666665</v>
      </c>
      <c r="HP126" s="2">
        <f t="shared" si="162"/>
        <v>0.99579519204165001</v>
      </c>
      <c r="HQ126" s="57">
        <f>HP126*'DEPRECATED - DT-Prelim Calcs'!$C$21/HK$2/'DEPRECATED - DT-Prelim Calcs'!$C$19/'DEPRECATED - DT-Prelim Calcs'!$C$18*3.39*'DEPRECATED - DT-Prelim Calcs'!$C$20</f>
        <v>25.773080821789936</v>
      </c>
      <c r="HR126" s="46">
        <f t="shared" si="163"/>
        <v>0</v>
      </c>
      <c r="HS126" s="57">
        <f>HQ125*'DEPRECATED - DT-Prelim Calcs'!$C$11+HS125</f>
        <v>-910.06163305351026</v>
      </c>
      <c r="HT126" s="57">
        <f>HT125+0.5*HQ126*'DEPRECATED - DT-Prelim Calcs'!$C$11^2+HS126*'DEPRECATED - DT-Prelim Calcs'!$C$11</f>
        <v>-214893.07199089619</v>
      </c>
      <c r="HU126" s="57">
        <f>MIN('Drive Train'!$F$35-HO125*'DEPRECATED - DT-Prelim Calcs'!$C$21*'Drive Train'!$F$39,HU125+HO$2)</f>
        <v>39.354587512135595</v>
      </c>
      <c r="HV126" s="57">
        <f>'Drive Train'!$F$35-HO126*'DEPRECATED - DT-Prelim Calcs'!$C$21*'Drive Train'!$F$39</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-85074.254382711937</v>
      </c>
      <c r="IB126" s="2">
        <f>('DEPRECATED - DT-Prelim Calcs'!$C$6*HZ126-IA126)/('DEPRECATED - DT-Prelim Calcs'!$C$6*HZ126)*'DEPRECATED - DT-Prelim Calcs'!$C$7*HZ126</f>
        <v>40.348325394495014</v>
      </c>
      <c r="IC126" s="57">
        <f>IB126/'DEPRECATED - DT-Prelim Calcs'!$C$7*('DEPRECATED - DT-Prelim Calcs'!$C$8-'DEPRECATED - DT-Prelim Calcs'!$C$9)+'DEPRECATED - DT-Prelim Calcs'!$C$9</f>
        <v>2150.7042108355645</v>
      </c>
      <c r="ID126" s="57">
        <f t="shared" si="117"/>
        <v>39.999999999999986</v>
      </c>
      <c r="IE126" s="2">
        <f t="shared" si="165"/>
        <v>0.99579519204165001</v>
      </c>
      <c r="IF126" s="57">
        <f>IE126*'DEPRECATED - DT-Prelim Calcs'!$C$21/HZ$2/'DEPRECATED - DT-Prelim Calcs'!$C$19/'DEPRECATED - DT-Prelim Calcs'!$C$18*3.39*'DEPRECATED - DT-Prelim Calcs'!$C$20</f>
        <v>25.773080821789936</v>
      </c>
      <c r="IG126" s="46">
        <f t="shared" si="166"/>
        <v>0</v>
      </c>
      <c r="IH126" s="57">
        <f>IF125*'DEPRECATED - DT-Prelim Calcs'!$C$11+IH125</f>
        <v>-266.28694953858349</v>
      </c>
      <c r="II126" s="57">
        <f>II125+0.5*IF126*'DEPRECATED - DT-Prelim Calcs'!$C$11^2+IH126*'DEPRECATED - DT-Prelim Calcs'!$C$11</f>
        <v>-251953.45552823142</v>
      </c>
      <c r="IJ126" s="57">
        <f>MIN('Drive Train'!$F$35-ID125*'DEPRECATED - DT-Prelim Calcs'!$C$21*'Drive Train'!$F$39,IJ125+ID$2)</f>
        <v>9.6800000000000015</v>
      </c>
      <c r="IK126" s="57">
        <f>'Drive Train'!$F$35-ID126*'DEPRECATED - DT-Prelim Calcs'!$C$21*'Drive Train'!$F$39</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-397845.3715980422</v>
      </c>
      <c r="IQ126" s="2">
        <f>('DEPRECATED - DT-Prelim Calcs'!$C$6*IO126-IP126)/('DEPRECATED - DT-Prelim Calcs'!$C$6*IO126)*'DEPRECATED - DT-Prelim Calcs'!$C$7*IO126</f>
        <v>181.72610887100649</v>
      </c>
      <c r="IR126" s="57">
        <f>IQ126/'DEPRECATED - DT-Prelim Calcs'!$C$7*('DEPRECATED - DT-Prelim Calcs'!$C$8-'DEPRECATED - DT-Prelim Calcs'!$C$9)+'DEPRECATED - DT-Prelim Calcs'!$C$9</f>
        <v>9677.1646340871921</v>
      </c>
      <c r="IS126" s="57">
        <f t="shared" si="118"/>
        <v>43.333333333333321</v>
      </c>
      <c r="IT126" s="2">
        <f t="shared" si="168"/>
        <v>0.99579519204165001</v>
      </c>
      <c r="IU126" s="57">
        <f>IT126*'DEPRECATED - DT-Prelim Calcs'!$C$21/IO$2/'DEPRECATED - DT-Prelim Calcs'!$C$19/'DEPRECATED - DT-Prelim Calcs'!$C$18*3.39*'DEPRECATED - DT-Prelim Calcs'!$C$20</f>
        <v>25.773080821789936</v>
      </c>
      <c r="IV126" s="46">
        <f t="shared" si="169"/>
        <v>0</v>
      </c>
      <c r="IW126" s="57">
        <f>IU125*'DEPRECATED - DT-Prelim Calcs'!$C$11+IW125</f>
        <v>-1275.1357638877905</v>
      </c>
      <c r="IX126" s="57">
        <f>IX125+0.5*IU126*'DEPRECATED - DT-Prelim Calcs'!$C$11^2+IW126*'DEPRECATED - DT-Prelim Calcs'!$C$11</f>
        <v>-215981.95438284686</v>
      </c>
      <c r="IY126" s="57">
        <f>MIN('Drive Train'!$F$35-IS125*'DEPRECATED - DT-Prelim Calcs'!$C$21*'Drive Train'!$F$39,IY125+IS$2)</f>
        <v>9.4533333333333349</v>
      </c>
      <c r="IZ126" s="57">
        <f>'Drive Train'!$F$35-IS126*'DEPRECATED - DT-Prelim Calcs'!$C$21*'Drive Train'!$F$39</f>
        <v>9.4533333333333349</v>
      </c>
      <c r="JA126" s="1">
        <f>IF(IX126&gt;='Drive Train'!$F$29,1,0)</f>
        <v>0</v>
      </c>
      <c r="JB126" s="57">
        <f t="shared" si="170"/>
        <v>48.148148148148138</v>
      </c>
      <c r="JC126" s="63">
        <f>JC125+'DEPRECATED - DT-Prelim Calcs'!$C$11</f>
        <v>488</v>
      </c>
      <c r="JD126" s="2">
        <f>JN126/'Drive Train'!$F$35</f>
        <v>0.74408602150537628</v>
      </c>
      <c r="JE126" s="46">
        <f>JL126*12*60/(PI() * 'Drive Train'!$F$15)/JD$2*JD126</f>
        <v>-36564.100273822849</v>
      </c>
      <c r="JF126" s="2">
        <f>('DEPRECATED - DT-Prelim Calcs'!$C$6*JD126-JE126)/('DEPRECATED - DT-Prelim Calcs'!$C$6*JD126)*'DEPRECATED - DT-Prelim Calcs'!$C$7*JD126</f>
        <v>18.32598308291859</v>
      </c>
      <c r="JG126" s="57">
        <f>JF126/'DEPRECATED - DT-Prelim Calcs'!$C$7*('DEPRECATED - DT-Prelim Calcs'!$C$8-'DEPRECATED - DT-Prelim Calcs'!$C$9)+'DEPRECATED - DT-Prelim Calcs'!$C$9</f>
        <v>978.31146453877818</v>
      </c>
      <c r="JH126" s="57">
        <f t="shared" si="119"/>
        <v>46.666666666666657</v>
      </c>
      <c r="JI126" s="2">
        <f t="shared" si="171"/>
        <v>0.99579519204165001</v>
      </c>
      <c r="JJ126" s="57">
        <f>JI126*'DEPRECATED - DT-Prelim Calcs'!$C$21/JD$2/'DEPRECATED - DT-Prelim Calcs'!$C$19/'DEPRECATED - DT-Prelim Calcs'!$C$18*3.39*'DEPRECATED - DT-Prelim Calcs'!$C$20</f>
        <v>25.773080821789936</v>
      </c>
      <c r="JK126" s="46">
        <f t="shared" si="172"/>
        <v>0</v>
      </c>
      <c r="JL126" s="57">
        <f>JJ125*'DEPRECATED - DT-Prelim Calcs'!$C$11+JL125</f>
        <v>-120.07072933893856</v>
      </c>
      <c r="JM126" s="57">
        <f>JM125+0.5*JJ126*'DEPRECATED - DT-Prelim Calcs'!$C$11^2+JL126*'DEPRECATED - DT-Prelim Calcs'!$C$11</f>
        <v>-245814.08044549313</v>
      </c>
      <c r="JN126" s="57">
        <f>MIN('Drive Train'!$F$35-JH125*'DEPRECATED - DT-Prelim Calcs'!$C$21*'Drive Train'!$F$39,JN125+JH$2)</f>
        <v>9.2266666666666666</v>
      </c>
      <c r="JO126" s="57">
        <f>'Drive Train'!$F$35-JH126*'DEPRECATED - DT-Prelim Calcs'!$C$21*'Drive Train'!$F$39</f>
        <v>9.2266666666666666</v>
      </c>
      <c r="JP126" s="1">
        <f>IF(JM126&gt;='Drive Train'!$F$29,1,0)</f>
        <v>0</v>
      </c>
      <c r="JQ126" s="57">
        <f>MIN(JG126,'DEPRECATED - DT-Prelim Calcs'!$C$10)*'DEPRECATED - DT-Prelim Calcs'!$C$11*1000/60/60</f>
        <v>103.33333333333333</v>
      </c>
      <c r="JR126" s="63">
        <f>JR125+'DEPRECATED - DT-Prelim Calcs'!$C$11</f>
        <v>488</v>
      </c>
      <c r="JS126" s="2">
        <f>KC126/'Drive Train'!$F$35</f>
        <v>0.72580645161290325</v>
      </c>
      <c r="JT126" s="46">
        <f>KA126*12*60/(PI() * 'Drive Train'!$F$15)/JS$2*JS126</f>
        <v>-176412.75858996712</v>
      </c>
      <c r="JU126" s="2">
        <f>('DEPRECATED - DT-Prelim Calcs'!$C$6*JS126-JT126)/('DEPRECATED - DT-Prelim Calcs'!$C$6*JS126)*'DEPRECATED - DT-Prelim Calcs'!$C$7*JS126</f>
        <v>81.515562817021404</v>
      </c>
      <c r="JV126" s="57">
        <f>JU126/'DEPRECATED - DT-Prelim Calcs'!$C$7*('DEPRECATED - DT-Prelim Calcs'!$C$8-'DEPRECATED - DT-Prelim Calcs'!$C$9)+'DEPRECATED - DT-Prelim Calcs'!$C$9</f>
        <v>4342.3044437443341</v>
      </c>
      <c r="JW126" s="57">
        <f t="shared" si="120"/>
        <v>49.999999999999993</v>
      </c>
      <c r="JX126" s="2">
        <f t="shared" si="173"/>
        <v>0.99579519204165001</v>
      </c>
      <c r="JY126" s="57">
        <f>JX126*'DEPRECATED - DT-Prelim Calcs'!$C$21/JS$2/'DEPRECATED - DT-Prelim Calcs'!$C$19/'DEPRECATED - DT-Prelim Calcs'!$C$18*3.39*'DEPRECATED - DT-Prelim Calcs'!$C$20</f>
        <v>25.773080821789936</v>
      </c>
      <c r="JZ126" s="46">
        <f t="shared" si="174"/>
        <v>0</v>
      </c>
      <c r="KA126" s="57">
        <f>JY125*'DEPRECATED - DT-Prelim Calcs'!$C$11+KA125</f>
        <v>-593.90170234917457</v>
      </c>
      <c r="KB126" s="57">
        <f>KB125+0.5*JY126*'DEPRECATED - DT-Prelim Calcs'!$C$11^2+KA126*'DEPRECATED - DT-Prelim Calcs'!$C$11</f>
        <v>-220559.42884506742</v>
      </c>
      <c r="KC126" s="57">
        <f>MIN('Drive Train'!$F$35-JW125*'DEPRECATED - DT-Prelim Calcs'!$C$21*'Drive Train'!$F$39,KC125+JW$2)</f>
        <v>9</v>
      </c>
      <c r="KD126" s="57">
        <f>'Drive Train'!$F$35-JW126*'DEPRECATED - DT-Prelim Calcs'!$C$21*'Drive Train'!$F$39</f>
        <v>9</v>
      </c>
      <c r="KE126" s="1">
        <f>IF(KB126&gt;='Drive Train'!$F$29,1,0)</f>
        <v>0</v>
      </c>
      <c r="KF126" s="57">
        <f>MIN(JV126,'DEPRECATED - DT-Prelim Calcs'!$C$10)*'DEPRECATED - DT-Prelim Calcs'!$C$11*1000/60/60</f>
        <v>103.33333333333333</v>
      </c>
      <c r="KG126" s="63">
        <f>KG125+'DEPRECATED - DT-Prelim Calcs'!$C$11</f>
        <v>488</v>
      </c>
      <c r="KH126" s="2">
        <f>KR126/'Drive Train'!$F$35</f>
        <v>3.059161632492057</v>
      </c>
      <c r="KI126" s="46">
        <f>KP126*12*60/(PI() * 'Drive Train'!$F$15)/KH$2*KH126</f>
        <v>-1097848.9162914874</v>
      </c>
      <c r="KJ126" s="2">
        <f>('DEPRECATED - DT-Prelim Calcs'!$C$6*KH126-KI126)/('DEPRECATED - DT-Prelim Calcs'!$C$6*KH126)*'DEPRECATED - DT-Prelim Calcs'!$C$7*KH126</f>
        <v>503.77330903946256</v>
      </c>
      <c r="KK126" s="57">
        <f>KJ126/'DEPRECATED - DT-Prelim Calcs'!$C$7*('DEPRECATED - DT-Prelim Calcs'!$C$8-'DEPRECATED - DT-Prelim Calcs'!$C$9)+'DEPRECATED - DT-Prelim Calcs'!$C$9</f>
        <v>26821.835082889233</v>
      </c>
      <c r="KL126" s="57">
        <f t="shared" si="121"/>
        <v>53.333333333333329</v>
      </c>
      <c r="KM126" s="2">
        <f t="shared" si="175"/>
        <v>0.99579519204165001</v>
      </c>
      <c r="KN126" s="57">
        <f>KM126*'DEPRECATED - DT-Prelim Calcs'!$C$21/KH$2/'DEPRECATED - DT-Prelim Calcs'!$C$19/'DEPRECATED - DT-Prelim Calcs'!$C$18*3.39*'DEPRECATED - DT-Prelim Calcs'!$C$20</f>
        <v>25.773080821789936</v>
      </c>
      <c r="KO126" s="46">
        <f t="shared" si="176"/>
        <v>0</v>
      </c>
      <c r="KP126" s="57">
        <f>KN125*'DEPRECATED - DT-Prelim Calcs'!$C$11+KP125</f>
        <v>-876.89088753315309</v>
      </c>
      <c r="KQ126" s="57">
        <f>KQ125+0.5*KN126*'DEPRECATED - DT-Prelim Calcs'!$C$11^2+KP126*'DEPRECATED - DT-Prelim Calcs'!$C$11</f>
        <v>-252504.41090294078</v>
      </c>
      <c r="KR126" s="57">
        <f>MIN('Drive Train'!$F$35-KL125*'DEPRECATED - DT-Prelim Calcs'!$C$21*'Drive Train'!$F$39,KR125+KL$2)</f>
        <v>37.933604242901509</v>
      </c>
      <c r="KS126" s="57">
        <f>'Drive Train'!$F$35-KL126*'DEPRECATED - DT-Prelim Calcs'!$C$21*'Drive Train'!$F$39</f>
        <v>8.7733333333333334</v>
      </c>
      <c r="KT126" s="1">
        <f>IF(KQ126&gt;='Drive Train'!$F$29,1,0)</f>
        <v>0</v>
      </c>
      <c r="KU126" s="57">
        <f>MIN(KK126,'DEPRECATED - DT-Prelim Calcs'!$C$10)*'DEPRECATED - DT-Prelim Calcs'!$C$11*1000/60/60</f>
        <v>103.33333333333333</v>
      </c>
      <c r="KV126" s="63">
        <f>KV125+'DEPRECATED - DT-Prelim Calcs'!$C$11</f>
        <v>488</v>
      </c>
      <c r="KW126" s="2">
        <f>LG126/'Drive Train'!$F$35</f>
        <v>0.68924731182795695</v>
      </c>
      <c r="KX126" s="46">
        <f>LE126*12*60/(PI() * 'Drive Train'!$F$15)/KW$2*KW126</f>
        <v>-54622.423807518084</v>
      </c>
      <c r="KY126" s="2">
        <f>('DEPRECATED - DT-Prelim Calcs'!$C$6*KW126-KX126)/('DEPRECATED - DT-Prelim Calcs'!$C$6*KW126)*'DEPRECATED - DT-Prelim Calcs'!$C$7*KW126</f>
        <v>26.359029994510738</v>
      </c>
      <c r="KZ126" s="57">
        <f>KY126/'DEPRECATED - DT-Prelim Calcs'!$C$7*('DEPRECATED - DT-Prelim Calcs'!$C$8-'DEPRECATED - DT-Prelim Calcs'!$C$9)+'DEPRECATED - DT-Prelim Calcs'!$C$9</f>
        <v>1405.9628831102605</v>
      </c>
      <c r="LA126" s="57">
        <f t="shared" si="122"/>
        <v>56.666666666666664</v>
      </c>
      <c r="LB126" s="2">
        <f t="shared" si="177"/>
        <v>0.99579519204165001</v>
      </c>
      <c r="LC126" s="57">
        <f>LB126*'DEPRECATED - DT-Prelim Calcs'!$C$21/KW$2/'DEPRECATED - DT-Prelim Calcs'!$C$19/'DEPRECATED - DT-Prelim Calcs'!$C$18*3.39*'DEPRECATED - DT-Prelim Calcs'!$C$20</f>
        <v>25.773080821789936</v>
      </c>
      <c r="LD126" s="46">
        <f t="shared" si="178"/>
        <v>0</v>
      </c>
      <c r="LE126" s="57">
        <f>LC125*'DEPRECATED - DT-Prelim Calcs'!$C$11+LE125</f>
        <v>-193.64277151340536</v>
      </c>
      <c r="LF126" s="57">
        <f>LF125+0.5*LC126*'DEPRECATED - DT-Prelim Calcs'!$C$11^2+LE126*'DEPRECATED - DT-Prelim Calcs'!$C$11</f>
        <v>-212860.27213802683</v>
      </c>
      <c r="LG126" s="57">
        <f>MIN('Drive Train'!$F$35-LA125*'DEPRECATED - DT-Prelim Calcs'!$C$21*'Drive Train'!$F$39,LG125+LA$2)</f>
        <v>8.5466666666666669</v>
      </c>
      <c r="LH126" s="57">
        <f>'Drive Train'!$F$35-LA126*'DEPRECATED - DT-Prelim Calcs'!$C$21*'Drive Train'!$F$39</f>
        <v>8.5466666666666669</v>
      </c>
      <c r="LI126" s="1">
        <f>IF(LF126&gt;='Drive Train'!$F$29,1,0)</f>
        <v>0</v>
      </c>
      <c r="LJ126" s="57">
        <f>MIN(KZ126,'DEPRECATED - DT-Prelim Calcs'!$C$10)*'DEPRECATED - DT-Prelim Calcs'!$C$11*1000/60/60</f>
        <v>103.33333333333333</v>
      </c>
      <c r="LK126" s="63">
        <f>LK125+'DEPRECATED - DT-Prelim Calcs'!$C$11</f>
        <v>488</v>
      </c>
      <c r="LL126" s="2">
        <f>LV126/'Drive Train'!$F$35</f>
        <v>0.67096774193548392</v>
      </c>
      <c r="LM126" s="46">
        <f>LT126*12*60/(PI() * 'Drive Train'!$F$15)/LL$2*LL126</f>
        <v>3189.204386279398</v>
      </c>
      <c r="LN126" s="2">
        <f>('DEPRECATED - DT-Prelim Calcs'!$C$6*LL126-LM126)/('DEPRECATED - DT-Prelim Calcs'!$C$6*LL126)*'DEPRECATED - DT-Prelim Calcs'!$C$7*LL126</f>
        <v>0.17500926164174904</v>
      </c>
      <c r="LO126" s="57">
        <f>LN126/'DEPRECATED - DT-Prelim Calcs'!$C$7*('DEPRECATED - DT-Prelim Calcs'!$C$8-'DEPRECATED - DT-Prelim Calcs'!$C$9)+'DEPRECATED - DT-Prelim Calcs'!$C$9</f>
        <v>12.016883099019257</v>
      </c>
      <c r="LP126" s="57">
        <f t="shared" si="123"/>
        <v>12.016883099019257</v>
      </c>
      <c r="LQ126" s="2">
        <f t="shared" si="179"/>
        <v>-0.17297959031513968</v>
      </c>
      <c r="LR126" s="57">
        <f>LQ126*'DEPRECATED - DT-Prelim Calcs'!$C$21/LL$2/'DEPRECATED - DT-Prelim Calcs'!$C$19/'DEPRECATED - DT-Prelim Calcs'!$C$18*3.39*'DEPRECATED - DT-Prelim Calcs'!$C$20</f>
        <v>-4.4770420638119903</v>
      </c>
      <c r="LS126" s="46">
        <f t="shared" si="180"/>
        <v>1</v>
      </c>
      <c r="LT126" s="57">
        <f>LR125*'DEPRECATED - DT-Prelim Calcs'!$C$11+LT125</f>
        <v>11.614114809555446</v>
      </c>
      <c r="LU126" s="57">
        <f>LU125+0.5*LR126*'DEPRECATED - DT-Prelim Calcs'!$C$11^2+LT126*'DEPRECATED - DT-Prelim Calcs'!$C$11</f>
        <v>-214362.22081941055</v>
      </c>
      <c r="LV126" s="57">
        <f>MIN('Drive Train'!$F$35-LP125*'DEPRECATED - DT-Prelim Calcs'!$C$21*'Drive Train'!$F$39,LV125+LP$2)</f>
        <v>8.32</v>
      </c>
      <c r="LW126" s="57">
        <f>'Drive Train'!$F$35-LP126*'DEPRECATED - DT-Prelim Calcs'!$C$21*'Drive Train'!$F$39</f>
        <v>11.58285194926669</v>
      </c>
      <c r="LX126" s="1">
        <f>IF(LU126&gt;='Drive Train'!$F$29,1,0)</f>
        <v>0</v>
      </c>
      <c r="LY126" s="57">
        <f>MIN(LO126,'DEPRECATED - DT-Prelim Calcs'!$C$10)*'DEPRECATED - DT-Prelim Calcs'!$C$11*1000/60/60</f>
        <v>13.352092332243618</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Train'!$AA$49 + V126*(1-'Drive Train'!$AA$49))</f>
        <v>0</v>
      </c>
      <c r="W127" s="57">
        <f t="shared" si="183"/>
        <v>0</v>
      </c>
      <c r="X127" s="2">
        <f>MAX(MIN(IF(AND(AI126=1,AG127&lt;0),-1,1)*(W127-$C$9)/($C$8-$C$9)*$C$7-$C$29*AE127/T$2 -  AI126*$C$29/2,X$2),MAX(X$4:X126)*-1)</f>
        <v>-0.2458281045106315</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Train'!$F$39,AG126+W$2)-$C$3,IF(AE126-1&lt;=0,0,IF($C$32=Motors!$C$29,MAX(ABS('Drive Train'!$F$35-W126*$C$21*'Drive Train'!$F$39)*-1,AG126-W$2),MAX(0,ABS('Drive Train'!$F$35-W126*$C$21*'Drive Train'!$F$39)*-1,AG126-W$2))))</f>
        <v>0</v>
      </c>
      <c r="AH127" s="57">
        <f>'Drive Train'!$F$35-ABS(W127)*'DEPRECATED - DT-Prelim Calcs'!$C$21*'Drive Train'!$F$39</f>
        <v>12.4</v>
      </c>
      <c r="AI127" s="1">
        <f>IF(AJ127&gt;='Drive Train'!$F$29,1,0)</f>
        <v>1</v>
      </c>
      <c r="AJ127" s="57">
        <f>AJ126+0.5*Y127*'DEPRECATED - DT-Prelim Calcs'!$C$11^2+AE127*'DEPRECATED - DT-Prelim Calcs'!$C$11</f>
        <v>784.33981740885292</v>
      </c>
      <c r="AK127" s="57">
        <f t="shared" si="181"/>
        <v>0</v>
      </c>
      <c r="AL127" s="63">
        <f>AL126+'DEPRECATED - DT-Prelim Calcs'!$C$11</f>
        <v>492</v>
      </c>
      <c r="AM127" s="2">
        <f>AW127/'Drive Train'!$F$35</f>
        <v>0.88882649237571043</v>
      </c>
      <c r="AN127" s="46">
        <f>AU127*12*60/(PI() * 'Drive Train'!$F$15)/AM$2*AM127</f>
        <v>4007.4131716828374</v>
      </c>
      <c r="AO127" s="2">
        <f>('DEPRECATED - DT-Prelim Calcs'!$C$6*AM127-AN127)/('DEPRECATED - DT-Prelim Calcs'!$C$6*AM127)*'DEPRECATED - DT-Prelim Calcs'!$C$7*AM127</f>
        <v>0.33008953072384162</v>
      </c>
      <c r="AP127" s="57">
        <f>AO127/'DEPRECATED - DT-Prelim Calcs'!$C$7*('DEPRECATED - DT-Prelim Calcs'!$C$8-'DEPRECATED - DT-Prelim Calcs'!$C$9)+'DEPRECATED - DT-Prelim Calcs'!$C$9</f>
        <v>20.272816096211152</v>
      </c>
      <c r="AQ127" s="57">
        <f t="shared" si="105"/>
        <v>20.272816096211152</v>
      </c>
      <c r="AR127" s="2">
        <f t="shared" si="125"/>
        <v>1.6503465261052952E-13</v>
      </c>
      <c r="AS127" s="57">
        <f>AR127*'DEPRECATED - DT-Prelim Calcs'!$C$21/AM$2/'DEPRECATED - DT-Prelim Calcs'!$C$19/'DEPRECATED - DT-Prelim Calcs'!$C$18*3.39*'DEPRECATED - DT-Prelim Calcs'!$C$20</f>
        <v>1.1959953339338916E-12</v>
      </c>
      <c r="AT127" s="46">
        <f t="shared" si="126"/>
        <v>0</v>
      </c>
      <c r="AU127" s="57">
        <f>AS126*'DEPRECATED - DT-Prelim Calcs'!$C$11+AU126</f>
        <v>39.345448708840529</v>
      </c>
      <c r="AV127" s="57">
        <f>AV126+0.5*AS127*'DEPRECATED - DT-Prelim Calcs'!$C$11^2+AU127*'DEPRECATED - DT-Prelim Calcs'!$C$11</f>
        <v>19315.161588966494</v>
      </c>
      <c r="AW127" s="57">
        <f>MIN('Drive Train'!$F$35-AQ126*'DEPRECATED - DT-Prelim Calcs'!$C$21*'Drive Train'!$F$39,AW126+AQ$2)</f>
        <v>11.02144850545881</v>
      </c>
      <c r="AX127" s="57">
        <f>'Drive Train'!$F$35-AQ127*'DEPRECATED - DT-Prelim Calcs'!$C$21*'Drive Train'!$F$39</f>
        <v>11.021448505457641</v>
      </c>
      <c r="AY127" s="1">
        <f>IF(AV127&gt;='Drive Train'!$F$29,1,0)</f>
        <v>1</v>
      </c>
      <c r="AZ127" s="57">
        <f t="shared" si="127"/>
        <v>22.525351218012393</v>
      </c>
      <c r="BA127" s="63">
        <f>BA126+'DEPRECATED - DT-Prelim Calcs'!$C$11</f>
        <v>492</v>
      </c>
      <c r="BB127" s="2">
        <f>BL127/'Drive Train'!$F$35</f>
        <v>1.3150249726469256</v>
      </c>
      <c r="BC127" s="46">
        <f>BJ127*12*60/(PI() * 'Drive Train'!$F$15)/BB$2*BB127</f>
        <v>-3540.8438977467281</v>
      </c>
      <c r="BD127" s="2">
        <f>('DEPRECATED - DT-Prelim Calcs'!$C$6*BB127-BC127)/('DEPRECATED - DT-Prelim Calcs'!$C$6*BB127)*'DEPRECATED - DT-Prelim Calcs'!$C$7*BB127</f>
        <v>4.7702296575443093</v>
      </c>
      <c r="BE127" s="57">
        <f>BD127/'DEPRECATED - DT-Prelim Calcs'!$C$7*('DEPRECATED - DT-Prelim Calcs'!$C$8-'DEPRECATED - DT-Prelim Calcs'!$C$9)+'DEPRECATED - DT-Prelim Calcs'!$C$9</f>
        <v>256.65040044105183</v>
      </c>
      <c r="BF127" s="57">
        <f t="shared" si="106"/>
        <v>93</v>
      </c>
      <c r="BG127" s="2">
        <f t="shared" si="128"/>
        <v>1.8933363324154464</v>
      </c>
      <c r="BH127" s="57">
        <f>BG127*'DEPRECATED - DT-Prelim Calcs'!$C$21/BB$2/'DEPRECATED - DT-Prelim Calcs'!$C$19/'DEPRECATED - DT-Prelim Calcs'!$C$18*3.39*'DEPRECATED - DT-Prelim Calcs'!$C$20</f>
        <v>19.819055495402456</v>
      </c>
      <c r="BI127" s="46">
        <f t="shared" si="129"/>
        <v>0</v>
      </c>
      <c r="BJ127" s="57">
        <f>BH126*'DEPRECATED - DT-Prelim Calcs'!$C$11+BJ126</f>
        <v>-16.267443596496349</v>
      </c>
      <c r="BK127" s="57">
        <f>BK126+0.5*BH127*'DEPRECATED - DT-Prelim Calcs'!$C$11^2+BJ127*'DEPRECATED - DT-Prelim Calcs'!$C$11</f>
        <v>11529.99442099213</v>
      </c>
      <c r="BL127" s="57">
        <f>MIN('Drive Train'!$F$35-BF126*'DEPRECATED - DT-Prelim Calcs'!$C$21*'Drive Train'!$F$39,BL126+BF$2)</f>
        <v>16.306309660821878</v>
      </c>
      <c r="BM127" s="57">
        <f>'Drive Train'!$F$35-BF127*'DEPRECATED - DT-Prelim Calcs'!$C$21*'Drive Train'!$F$39</f>
        <v>6.0759999999999996</v>
      </c>
      <c r="BN127" s="1">
        <f>IF(BK127&gt;='Drive Train'!$F$29,1,0)</f>
        <v>1</v>
      </c>
      <c r="BO127" s="57">
        <f t="shared" si="130"/>
        <v>103.33333333333333</v>
      </c>
      <c r="BP127" s="63">
        <f>BP126+'DEPRECATED - DT-Prelim Calcs'!$C$11</f>
        <v>492</v>
      </c>
      <c r="BQ127" s="2">
        <f>CA127/'Drive Train'!$F$35</f>
        <v>0.48999999999999994</v>
      </c>
      <c r="BR127" s="46">
        <f>BY127*12*60/(PI() * 'Drive Train'!$F$15)/BQ$2*BQ127</f>
        <v>-6388.7299447490414</v>
      </c>
      <c r="BS127" s="2">
        <f>('DEPRECATED - DT-Prelim Calcs'!$C$6*BQ127-BR127)/('DEPRECATED - DT-Prelim Calcs'!$C$6*BQ127)*'DEPRECATED - DT-Prelim Calcs'!$C$7*BQ127</f>
        <v>4.0696127892767704</v>
      </c>
      <c r="BT127" s="57">
        <f>BS127/'DEPRECATED - DT-Prelim Calcs'!$C$7*('DEPRECATED - DT-Prelim Calcs'!$C$8-'DEPRECATED - DT-Prelim Calcs'!$C$9)+'DEPRECATED - DT-Prelim Calcs'!$C$9</f>
        <v>219.35200035859322</v>
      </c>
      <c r="BU127" s="57">
        <f t="shared" si="107"/>
        <v>93</v>
      </c>
      <c r="BV127" s="2">
        <f t="shared" si="131"/>
        <v>1.8828060353728675</v>
      </c>
      <c r="BW127" s="57">
        <f>BV127*'DEPRECATED - DT-Prelim Calcs'!$C$21/BQ$2/'DEPRECATED - DT-Prelim Calcs'!$C$19/'DEPRECATED - DT-Prelim Calcs'!$C$18*3.39*'DEPRECATED - DT-Prelim Calcs'!$C$20</f>
        <v>25.773080821789936</v>
      </c>
      <c r="BX127" s="46">
        <f t="shared" si="132"/>
        <v>0</v>
      </c>
      <c r="BY127" s="57">
        <f>BW126*'DEPRECATED - DT-Prelim Calcs'!$C$11+BY126</f>
        <v>-60.236455762883296</v>
      </c>
      <c r="BZ127" s="57">
        <f>BZ126+0.5*BW127*'DEPRECATED - DT-Prelim Calcs'!$C$11^2+BY127*'DEPRECATED - DT-Prelim Calcs'!$C$11</f>
        <v>-9102.3830586450331</v>
      </c>
      <c r="CA127" s="57">
        <f>MIN('Drive Train'!$F$35-BU126*'DEPRECATED - DT-Prelim Calcs'!$C$21*'Drive Train'!$F$39,CA126+BU$2)</f>
        <v>6.0759999999999996</v>
      </c>
      <c r="CB127" s="57">
        <f>'Drive Train'!$F$35-BU127*'DEPRECATED - DT-Prelim Calcs'!$C$21*'Drive Train'!$F$39</f>
        <v>6.0759999999999996</v>
      </c>
      <c r="CC127" s="1">
        <f>IF(BZ127&gt;='Drive Train'!$F$29,1,0)</f>
        <v>0</v>
      </c>
      <c r="CD127" s="57">
        <f t="shared" si="133"/>
        <v>103.33333333333333</v>
      </c>
      <c r="CE127" s="63">
        <f>CE126+'DEPRECATED - DT-Prelim Calcs'!$C$11</f>
        <v>492</v>
      </c>
      <c r="CF127" s="2">
        <f>CP127/'Drive Train'!$F$35</f>
        <v>2.4772541160415571</v>
      </c>
      <c r="CG127" s="46">
        <f>CN127*12*60/(PI() * 'Drive Train'!$F$15)/CF$2*CF127</f>
        <v>-248447.26289564584</v>
      </c>
      <c r="CH127" s="2">
        <f>('DEPRECATED - DT-Prelim Calcs'!$C$6*CF127-CG127)/('DEPRECATED - DT-Prelim Calcs'!$C$6*CF127)*'DEPRECATED - DT-Prelim Calcs'!$C$7*CF127</f>
        <v>118.30750016422046</v>
      </c>
      <c r="CI127" s="57">
        <f>CH127/'DEPRECATED - DT-Prelim Calcs'!$C$7*('DEPRECATED - DT-Prelim Calcs'!$C$8-'DEPRECATED - DT-Prelim Calcs'!$C$9)+'DEPRECATED - DT-Prelim Calcs'!$C$9</f>
        <v>6300.9789506512388</v>
      </c>
      <c r="CJ127" s="57">
        <f t="shared" si="108"/>
        <v>93</v>
      </c>
      <c r="CK127" s="2">
        <f t="shared" si="134"/>
        <v>1.5241763143494644</v>
      </c>
      <c r="CL127" s="57">
        <f>CK127*'DEPRECATED - DT-Prelim Calcs'!$C$21/CF$2/'DEPRECATED - DT-Prelim Calcs'!$C$19/'DEPRECATED - DT-Prelim Calcs'!$C$18*3.39*'DEPRECATED - DT-Prelim Calcs'!$C$20</f>
        <v>25.773080821789936</v>
      </c>
      <c r="CM127" s="46">
        <f t="shared" si="135"/>
        <v>0</v>
      </c>
      <c r="CN127" s="57">
        <f>CL126*'DEPRECATED - DT-Prelim Calcs'!$C$11+CN126</f>
        <v>-375.08892784188345</v>
      </c>
      <c r="CO127" s="57">
        <f>CO126+0.5*CL127*'DEPRECATED - DT-Prelim Calcs'!$C$11^2+CN127*'DEPRECATED - DT-Prelim Calcs'!$C$11</f>
        <v>-35883.49253320181</v>
      </c>
      <c r="CP127" s="57">
        <f>MIN('Drive Train'!$F$35-CJ126*'DEPRECATED - DT-Prelim Calcs'!$C$21*'Drive Train'!$F$39,CP126+CJ$2)</f>
        <v>30.717951038915309</v>
      </c>
      <c r="CQ127" s="57">
        <f>'Drive Train'!$F$35-CJ127*'DEPRECATED - DT-Prelim Calcs'!$C$21*'Drive Train'!$F$39</f>
        <v>6.0759999999999996</v>
      </c>
      <c r="CR127" s="1">
        <f>IF(CO127&gt;='Drive Train'!$F$29,1,0)</f>
        <v>0</v>
      </c>
      <c r="CS127" s="57">
        <f t="shared" si="136"/>
        <v>103.33333333333333</v>
      </c>
      <c r="CT127" s="63">
        <f>CT126+'DEPRECATED - DT-Prelim Calcs'!$C$11</f>
        <v>492</v>
      </c>
      <c r="CU127" s="2">
        <f>DE127/'Drive Train'!$F$35</f>
        <v>2.3812773674959473</v>
      </c>
      <c r="CV127" s="46">
        <f>DC127*12*60/(PI() * 'Drive Train'!$F$15)/CU$2*CU127</f>
        <v>-348041.81581818266</v>
      </c>
      <c r="CW127" s="2">
        <f>('DEPRECATED - DT-Prelim Calcs'!$C$6*CU127-CV127)/('DEPRECATED - DT-Prelim Calcs'!$C$6*CU127)*'DEPRECATED - DT-Prelim Calcs'!$C$7*CU127</f>
        <v>163.10863007326751</v>
      </c>
      <c r="CX127" s="57">
        <f>CW127/'DEPRECATED - DT-Prelim Calcs'!$C$7*('DEPRECATED - DT-Prelim Calcs'!$C$8-'DEPRECATED - DT-Prelim Calcs'!$C$9)+'DEPRECATED - DT-Prelim Calcs'!$C$9</f>
        <v>8686.0349536930389</v>
      </c>
      <c r="CY127" s="57">
        <f t="shared" si="109"/>
        <v>93</v>
      </c>
      <c r="CZ127" s="2">
        <f t="shared" si="137"/>
        <v>1.2803081040535502</v>
      </c>
      <c r="DA127" s="57">
        <f>CZ127*'DEPRECATED - DT-Prelim Calcs'!$C$21/CU$2/'DEPRECATED - DT-Prelim Calcs'!$C$19/'DEPRECATED - DT-Prelim Calcs'!$C$18*3.39*'DEPRECATED - DT-Prelim Calcs'!$C$20</f>
        <v>25.773080821789936</v>
      </c>
      <c r="DB127" s="46">
        <f t="shared" si="138"/>
        <v>0</v>
      </c>
      <c r="DC127" s="57">
        <f>DA126*'DEPRECATED - DT-Prelim Calcs'!$C$11+DC126</f>
        <v>-459.16768312724304</v>
      </c>
      <c r="DD127" s="57">
        <f>DD126+0.5*DA127*'DEPRECATED - DT-Prelim Calcs'!$C$11^2+DC127*'DEPRECATED - DT-Prelim Calcs'!$C$11</f>
        <v>-69741.643749076204</v>
      </c>
      <c r="DE127" s="57">
        <f>MIN('Drive Train'!$F$35-CY126*'DEPRECATED - DT-Prelim Calcs'!$C$21*'Drive Train'!$F$39,DE126+CY$2)</f>
        <v>29.527839356949748</v>
      </c>
      <c r="DF127" s="57">
        <f>'Drive Train'!$F$35-CY127*'DEPRECATED - DT-Prelim Calcs'!$C$21*'Drive Train'!$F$39</f>
        <v>6.0759999999999996</v>
      </c>
      <c r="DG127" s="1">
        <f>IF(DD127&gt;='Drive Train'!$F$29,1,0)</f>
        <v>0</v>
      </c>
      <c r="DH127" s="57">
        <f t="shared" si="139"/>
        <v>103.33333333333333</v>
      </c>
      <c r="DI127" s="63">
        <f>DI126+'DEPRECATED - DT-Prelim Calcs'!$C$11</f>
        <v>492</v>
      </c>
      <c r="DJ127" s="2">
        <f>DT127/'Drive Train'!$F$35</f>
        <v>0.48999999999999994</v>
      </c>
      <c r="DK127" s="46">
        <f>DR127*12*60/(PI() * 'Drive Train'!$F$15)/DJ$2*DJ127</f>
        <v>17525.183138121592</v>
      </c>
      <c r="DL127" s="2">
        <f>('DEPRECATED - DT-Prelim Calcs'!$C$6*DJ127-DK127)/('DEPRECATED - DT-Prelim Calcs'!$C$6*DJ127)*'DEPRECATED - DT-Prelim Calcs'!$C$7*DJ127</f>
        <v>-6.7432447209893125</v>
      </c>
      <c r="DM127" s="57">
        <f>DL127/'DEPRECATED - DT-Prelim Calcs'!$C$7*('DEPRECATED - DT-Prelim Calcs'!$C$8-'DEPRECATED - DT-Prelim Calcs'!$C$9)+'DEPRECATED - DT-Prelim Calcs'!$C$9</f>
        <v>-356.28684551988749</v>
      </c>
      <c r="DN127" s="57">
        <f t="shared" si="110"/>
        <v>-356.28684551988749</v>
      </c>
      <c r="DO127" s="2">
        <f t="shared" si="140"/>
        <v>-9.3617358364554093</v>
      </c>
      <c r="DP127" s="57">
        <f>DO127*'DEPRECATED - DT-Prelim Calcs'!$C$21/DJ$2/'DEPRECATED - DT-Prelim Calcs'!$C$19/'DEPRECATED - DT-Prelim Calcs'!$C$18*3.39*'DEPRECATED - DT-Prelim Calcs'!$C$20</f>
        <v>-218.60808140970727</v>
      </c>
      <c r="DQ127" s="46">
        <f t="shared" si="141"/>
        <v>1</v>
      </c>
      <c r="DR127" s="57">
        <f>DP126*'DEPRECATED - DT-Prelim Calcs'!$C$11+DR126</f>
        <v>96.863100984409783</v>
      </c>
      <c r="DS127" s="57">
        <f>DS126+0.5*DP127*'DEPRECATED - DT-Prelim Calcs'!$C$11^2+DR127*'DEPRECATED - DT-Prelim Calcs'!$C$11</f>
        <v>-131763.7871804295</v>
      </c>
      <c r="DT127" s="57">
        <f>MIN('Drive Train'!$F$35-DN126*'DEPRECATED - DT-Prelim Calcs'!$C$21*'Drive Train'!$F$39,DT126+DN$2)</f>
        <v>6.0759999999999996</v>
      </c>
      <c r="DU127" s="57">
        <f>'Drive Train'!$F$35-DN127*'DEPRECATED - DT-Prelim Calcs'!$C$21*'Drive Train'!$F$39</f>
        <v>36.627505495352352</v>
      </c>
      <c r="DV127" s="1">
        <f>IF(DS127&gt;='Drive Train'!$F$29,1,0)</f>
        <v>0</v>
      </c>
      <c r="DW127" s="57">
        <f t="shared" si="142"/>
        <v>-395.87427279987503</v>
      </c>
      <c r="DX127" s="63">
        <f>DX126+'DEPRECATED - DT-Prelim Calcs'!$C$11</f>
        <v>492</v>
      </c>
      <c r="DY127" s="2">
        <f>EI127/'Drive Train'!$F$35</f>
        <v>0.48999999999999994</v>
      </c>
      <c r="DZ127" s="46">
        <f>EG127*12*60/(PI() * 'Drive Train'!$F$15)/DY$2*DY127</f>
        <v>-21514.052221424445</v>
      </c>
      <c r="EA127" s="2">
        <f>('DEPRECATED - DT-Prelim Calcs'!$C$6*DY127-DZ127)/('DEPRECATED - DT-Prelim Calcs'!$C$6*DY127)*'DEPRECATED - DT-Prelim Calcs'!$C$7*DY127</f>
        <v>10.908642186422686</v>
      </c>
      <c r="EB127" s="57">
        <f>EA127/'DEPRECATED - DT-Prelim Calcs'!$C$7*('DEPRECATED - DT-Prelim Calcs'!$C$8-'DEPRECATED - DT-Prelim Calcs'!$C$9)+'DEPRECATED - DT-Prelim Calcs'!$C$9</f>
        <v>583.43808818175557</v>
      </c>
      <c r="EC127" s="57">
        <f t="shared" si="111"/>
        <v>93</v>
      </c>
      <c r="ED127" s="2">
        <f t="shared" si="143"/>
        <v>0.96993038185874991</v>
      </c>
      <c r="EE127" s="57">
        <f>ED127*'DEPRECATED - DT-Prelim Calcs'!$C$21/DY$2/'DEPRECATED - DT-Prelim Calcs'!$C$19/'DEPRECATED - DT-Prelim Calcs'!$C$18*3.39*'DEPRECATED - DT-Prelim Calcs'!$C$20</f>
        <v>25.773080821789936</v>
      </c>
      <c r="EF127" s="46">
        <f t="shared" si="144"/>
        <v>0</v>
      </c>
      <c r="EG127" s="57">
        <f>EE126*'DEPRECATED - DT-Prelim Calcs'!$C$11+EG126</f>
        <v>-104.49658071702878</v>
      </c>
      <c r="EH127" s="57">
        <f>EH126+0.5*EE127*'DEPRECATED - DT-Prelim Calcs'!$C$11^2+EG127*'DEPRECATED - DT-Prelim Calcs'!$C$11</f>
        <v>-220589.32678075321</v>
      </c>
      <c r="EI127" s="57">
        <f>MIN('Drive Train'!$F$35-EC126*'DEPRECATED - DT-Prelim Calcs'!$C$21*'Drive Train'!$F$39,EI126+EC$2)</f>
        <v>6.0759999999999996</v>
      </c>
      <c r="EJ127" s="57">
        <f>'Drive Train'!$F$35-EC127*'DEPRECATED - DT-Prelim Calcs'!$C$21*'Drive Train'!$F$39</f>
        <v>6.0759999999999996</v>
      </c>
      <c r="EK127" s="1">
        <f>IF(EH127&gt;='Drive Train'!$F$29,1,0)</f>
        <v>0</v>
      </c>
      <c r="EL127" s="57">
        <f t="shared" si="145"/>
        <v>103.33333333333333</v>
      </c>
      <c r="EM127" s="63">
        <f>EM126+'DEPRECATED - DT-Prelim Calcs'!$C$11</f>
        <v>492</v>
      </c>
      <c r="EN127" s="2">
        <f>EX127/'Drive Train'!$F$35</f>
        <v>0.48999999999999994</v>
      </c>
      <c r="EO127" s="46">
        <f>EV127*12*60/(PI() * 'Drive Train'!$F$15)/EN$2*EN127</f>
        <v>-50224.933993065868</v>
      </c>
      <c r="EP127" s="2">
        <f>('DEPRECATED - DT-Prelim Calcs'!$C$6*EN127-EO127)/('DEPRECATED - DT-Prelim Calcs'!$C$6*EN127)*'DEPRECATED - DT-Prelim Calcs'!$C$7*EN127</f>
        <v>23.890485539078561</v>
      </c>
      <c r="EQ127" s="57">
        <f>EP127/'DEPRECATED - DT-Prelim Calcs'!$C$7*('DEPRECATED - DT-Prelim Calcs'!$C$8-'DEPRECATED - DT-Prelim Calcs'!$C$9)+'DEPRECATED - DT-Prelim Calcs'!$C$9</f>
        <v>1274.5461803584146</v>
      </c>
      <c r="ER127" s="57">
        <f t="shared" si="112"/>
        <v>93</v>
      </c>
      <c r="ES127" s="2">
        <f t="shared" si="146"/>
        <v>0.86507304327942547</v>
      </c>
      <c r="ET127" s="57">
        <f>ES127*'DEPRECATED - DT-Prelim Calcs'!$C$21/EN$2/'DEPRECATED - DT-Prelim Calcs'!$C$19/'DEPRECATED - DT-Prelim Calcs'!$C$18*3.39*'DEPRECATED - DT-Prelim Calcs'!$C$20</f>
        <v>25.773080821789936</v>
      </c>
      <c r="EU127" s="46">
        <f t="shared" si="147"/>
        <v>0</v>
      </c>
      <c r="EV127" s="57">
        <f>ET126*'DEPRECATED - DT-Prelim Calcs'!$C$11+EV126</f>
        <v>-217.57623229405408</v>
      </c>
      <c r="EW127" s="57">
        <f>EW126+0.5*ET127*'DEPRECATED - DT-Prelim Calcs'!$C$11^2+EV127*'DEPRECATED - DT-Prelim Calcs'!$C$11</f>
        <v>-239480.59770560532</v>
      </c>
      <c r="EX127" s="57">
        <f>MIN('Drive Train'!$F$35-ER126*'DEPRECATED - DT-Prelim Calcs'!$C$21*'Drive Train'!$F$39,EX126+ER$2)</f>
        <v>6.0759999999999996</v>
      </c>
      <c r="EY127" s="57">
        <f>'Drive Train'!$F$35-ER127*'DEPRECATED - DT-Prelim Calcs'!$C$21*'Drive Train'!$F$39</f>
        <v>6.0759999999999996</v>
      </c>
      <c r="EZ127" s="1">
        <f>IF(EW127&gt;='Drive Train'!$F$29,1,0)</f>
        <v>0</v>
      </c>
      <c r="FA127" s="57">
        <f t="shared" si="148"/>
        <v>103.33333333333333</v>
      </c>
      <c r="FB127" s="63">
        <f>FB126+'DEPRECATED - DT-Prelim Calcs'!$C$11</f>
        <v>492</v>
      </c>
      <c r="FC127" s="2">
        <f>FM127/'Drive Train'!$F$35</f>
        <v>3.3571261798473704</v>
      </c>
      <c r="FD127" s="46">
        <f>FK127*12*60/(PI() * 'Drive Train'!$F$15)/FC$2*FC127</f>
        <v>-2450917.0296250731</v>
      </c>
      <c r="FE127" s="2">
        <f>('DEPRECATED - DT-Prelim Calcs'!$C$6*FC127-FD127)/('DEPRECATED - DT-Prelim Calcs'!$C$6*FC127)*'DEPRECATED - DT-Prelim Calcs'!$C$7*FC127</f>
        <v>1116.2914323291595</v>
      </c>
      <c r="FF127" s="57">
        <f>FE127/'DEPRECATED - DT-Prelim Calcs'!$C$7*('DEPRECATED - DT-Prelim Calcs'!$C$8-'DEPRECATED - DT-Prelim Calcs'!$C$9)+'DEPRECATED - DT-Prelim Calcs'!$C$9</f>
        <v>59430.165048892602</v>
      </c>
      <c r="FG127" s="57">
        <f t="shared" si="113"/>
        <v>93</v>
      </c>
      <c r="FH127" s="2">
        <f t="shared" si="149"/>
        <v>0.78067567320338405</v>
      </c>
      <c r="FI127" s="57">
        <f>FH127*'DEPRECATED - DT-Prelim Calcs'!$C$21/FC$2/'DEPRECATED - DT-Prelim Calcs'!$C$19/'DEPRECATED - DT-Prelim Calcs'!$C$18*3.39*'DEPRECATED - DT-Prelim Calcs'!$C$20</f>
        <v>25.773080821789936</v>
      </c>
      <c r="FJ127" s="46">
        <f t="shared" si="150"/>
        <v>0</v>
      </c>
      <c r="FK127" s="57">
        <f>FI126*'DEPRECATED - DT-Prelim Calcs'!$C$11+FK126</f>
        <v>-1398.5144861671306</v>
      </c>
      <c r="FL127" s="57">
        <f>FL126+0.5*FI127*'DEPRECATED - DT-Prelim Calcs'!$C$11^2+FK127*'DEPRECATED - DT-Prelim Calcs'!$C$11</f>
        <v>-321772.01067957119</v>
      </c>
      <c r="FM127" s="57">
        <f>MIN('Drive Train'!$F$35-FG126*'DEPRECATED - DT-Prelim Calcs'!$C$21*'Drive Train'!$F$39,FM126+FG$2)</f>
        <v>41.628364630107392</v>
      </c>
      <c r="FN127" s="57">
        <f>'Drive Train'!$F$35-FG127*'DEPRECATED - DT-Prelim Calcs'!$C$21*'Drive Train'!$F$39</f>
        <v>6.0759999999999996</v>
      </c>
      <c r="FO127" s="1">
        <f>IF(FL127&gt;='Drive Train'!$F$29,1,0)</f>
        <v>0</v>
      </c>
      <c r="FP127" s="57">
        <f t="shared" si="151"/>
        <v>103.33333333333333</v>
      </c>
      <c r="FQ127" s="63">
        <f>FQ126+'DEPRECATED - DT-Prelim Calcs'!$C$11</f>
        <v>492</v>
      </c>
      <c r="FR127" s="2">
        <f>GB127/'Drive Train'!$F$35</f>
        <v>0.48999999999999994</v>
      </c>
      <c r="FS127" s="46">
        <f>FZ127*12*60/(PI() * 'Drive Train'!$F$15)/FR$2*FR127</f>
        <v>-315977.28940041247</v>
      </c>
      <c r="FT127" s="2">
        <f>('DEPRECATED - DT-Prelim Calcs'!$C$6*FR127-FS127)/('DEPRECATED - DT-Prelim Calcs'!$C$6*FR127)*'DEPRECATED - DT-Prelim Calcs'!$C$7*FR127</f>
        <v>144.0524323555336</v>
      </c>
      <c r="FU127" s="57">
        <f>FT127/'DEPRECATED - DT-Prelim Calcs'!$C$7*('DEPRECATED - DT-Prelim Calcs'!$C$8-'DEPRECATED - DT-Prelim Calcs'!$C$9)+'DEPRECATED - DT-Prelim Calcs'!$C$9</f>
        <v>7671.5494071431367</v>
      </c>
      <c r="FV127" s="57">
        <f t="shared" si="114"/>
        <v>93</v>
      </c>
      <c r="FW127" s="2">
        <f t="shared" si="152"/>
        <v>0.7112822800297498</v>
      </c>
      <c r="FX127" s="57">
        <f>FW127*'DEPRECATED - DT-Prelim Calcs'!$C$21/FR$2/'DEPRECATED - DT-Prelim Calcs'!$C$19/'DEPRECATED - DT-Prelim Calcs'!$C$18*3.39*'DEPRECATED - DT-Prelim Calcs'!$C$20</f>
        <v>25.773080821789936</v>
      </c>
      <c r="FY127" s="46">
        <f t="shared" si="153"/>
        <v>0</v>
      </c>
      <c r="FZ127" s="57">
        <f>FX126*'DEPRECATED - DT-Prelim Calcs'!$C$11+FZ126</f>
        <v>-1125.4783799110564</v>
      </c>
      <c r="GA127" s="57">
        <f>GA126+0.5*FX127*'DEPRECATED - DT-Prelim Calcs'!$C$11^2+FZ127*'DEPRECATED - DT-Prelim Calcs'!$C$11</f>
        <v>-367999.64037332765</v>
      </c>
      <c r="GB127" s="57">
        <f>MIN('Drive Train'!$F$35-FV126*'DEPRECATED - DT-Prelim Calcs'!$C$21*'Drive Train'!$F$39,GB126+FV$2)</f>
        <v>6.0759999999999996</v>
      </c>
      <c r="GC127" s="57">
        <f>'Drive Train'!$F$35-FV127*'DEPRECATED - DT-Prelim Calcs'!$C$21*'Drive Train'!$F$39</f>
        <v>6.0759999999999996</v>
      </c>
      <c r="GD127" s="1">
        <f>IF(GA127&gt;='Drive Train'!$F$29,1,0)</f>
        <v>0</v>
      </c>
      <c r="GE127" s="57">
        <f t="shared" si="154"/>
        <v>103.33333333333333</v>
      </c>
      <c r="GF127" s="63">
        <f>GF126+'DEPRECATED - DT-Prelim Calcs'!$C$11</f>
        <v>492</v>
      </c>
      <c r="GG127" s="2">
        <f>GQ127/'Drive Train'!$F$35</f>
        <v>0.83548387096774201</v>
      </c>
      <c r="GH127" s="46">
        <f>GO127*12*60/(PI() * 'Drive Train'!$F$15)/GG$2*GG127</f>
        <v>-136610.30870123015</v>
      </c>
      <c r="GI127" s="2">
        <f>('DEPRECATED - DT-Prelim Calcs'!$C$6*GG127-GH127)/('DEPRECATED - DT-Prelim Calcs'!$C$6*GG127)*'DEPRECATED - DT-Prelim Calcs'!$C$7*GG127</f>
        <v>63.782905241595977</v>
      </c>
      <c r="GJ127" s="57">
        <f>GI127/'DEPRECATED - DT-Prelim Calcs'!$C$7*('DEPRECATED - DT-Prelim Calcs'!$C$8-'DEPRECATED - DT-Prelim Calcs'!$C$9)+'DEPRECATED - DT-Prelim Calcs'!$C$9</f>
        <v>3398.2795612019763</v>
      </c>
      <c r="GK127" s="57">
        <f t="shared" si="155"/>
        <v>29.999999999999982</v>
      </c>
      <c r="GL127" s="2">
        <f t="shared" si="156"/>
        <v>0.99579519204165001</v>
      </c>
      <c r="GM127" s="57">
        <f>GL127*'DEPRECATED - DT-Prelim Calcs'!$C$21/GG$2/'DEPRECATED - DT-Prelim Calcs'!$C$19/'DEPRECATED - DT-Prelim Calcs'!$C$18*3.39*'DEPRECATED - DT-Prelim Calcs'!$C$20</f>
        <v>25.773080821789936</v>
      </c>
      <c r="GN127" s="46">
        <f t="shared" si="157"/>
        <v>0</v>
      </c>
      <c r="GO127" s="57">
        <f>GM126*'DEPRECATED - DT-Prelim Calcs'!$C$11+GO126</f>
        <v>-399.53129756255169</v>
      </c>
      <c r="GP127" s="57">
        <f>GP126+0.5*GM127*'DEPRECATED - DT-Prelim Calcs'!$C$11^2+GO127*'DEPRECATED - DT-Prelim Calcs'!$C$11</f>
        <v>-181285.53041659671</v>
      </c>
      <c r="GQ127" s="57">
        <f>MIN('Drive Train'!$F$35-GK126*'DEPRECATED - DT-Prelim Calcs'!$C$21*'Drive Train'!$F$39,GQ126+GK$2)</f>
        <v>10.360000000000001</v>
      </c>
      <c r="GR127" s="57">
        <f>'Drive Train'!$F$35-GK127*'DEPRECATED - DT-Prelim Calcs'!$C$21*'Drive Train'!$F$39</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-93555.325797594502</v>
      </c>
      <c r="GX127" s="2">
        <f>('DEPRECATED - DT-Prelim Calcs'!$C$6*GV127-GW127)/('DEPRECATED - DT-Prelim Calcs'!$C$6*GV127)*'DEPRECATED - DT-Prelim Calcs'!$C$7*GV127</f>
        <v>44.27121380502907</v>
      </c>
      <c r="GY127" s="57">
        <f>GX127/'DEPRECATED - DT-Prelim Calcs'!$C$7*('DEPRECATED - DT-Prelim Calcs'!$C$8-'DEPRECATED - DT-Prelim Calcs'!$C$9)+'DEPRECATED - DT-Prelim Calcs'!$C$9</f>
        <v>2359.5451166743692</v>
      </c>
      <c r="GZ127" s="57">
        <f t="shared" si="115"/>
        <v>33.333333333333314</v>
      </c>
      <c r="HA127" s="2">
        <f t="shared" si="159"/>
        <v>0.99579519204165001</v>
      </c>
      <c r="HB127" s="57">
        <f>HA127*'DEPRECATED - DT-Prelim Calcs'!$C$21/GV$2/'DEPRECATED - DT-Prelim Calcs'!$C$19/'DEPRECATED - DT-Prelim Calcs'!$C$18*3.39*'DEPRECATED - DT-Prelim Calcs'!$C$20</f>
        <v>25.773080821789936</v>
      </c>
      <c r="HC127" s="46">
        <f t="shared" si="160"/>
        <v>0</v>
      </c>
      <c r="HD127" s="57">
        <f>HB126*'DEPRECATED - DT-Prelim Calcs'!$C$11+HD126</f>
        <v>-279.73272437672449</v>
      </c>
      <c r="HE127" s="57">
        <f>HE126+0.5*HB127*'DEPRECATED - DT-Prelim Calcs'!$C$11^2+HD127*'DEPRECATED - DT-Prelim Calcs'!$C$11</f>
        <v>-209744.67405298658</v>
      </c>
      <c r="HF127" s="57">
        <f>MIN('Drive Train'!$F$35-GZ126*'DEPRECATED - DT-Prelim Calcs'!$C$21*'Drive Train'!$F$39,HF126+GZ$2)</f>
        <v>10.133333333333335</v>
      </c>
      <c r="HG127" s="57">
        <f>'Drive Train'!$F$35-GZ127*'DEPRECATED - DT-Prelim Calcs'!$C$21*'Drive Train'!$F$39</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-263850.23183659307</v>
      </c>
      <c r="HM127" s="2">
        <f>('DEPRECATED - DT-Prelim Calcs'!$C$6*HK127-HL127)/('DEPRECATED - DT-Prelim Calcs'!$C$6*HK127)*'DEPRECATED - DT-Prelim Calcs'!$C$7*HK127</f>
        <v>121.22729579280519</v>
      </c>
      <c r="HN127" s="57">
        <f>HM127/'DEPRECATED - DT-Prelim Calcs'!$C$7*('DEPRECATED - DT-Prelim Calcs'!$C$8-'DEPRECATED - DT-Prelim Calcs'!$C$9)+'DEPRECATED - DT-Prelim Calcs'!$C$9</f>
        <v>6456.4186930360611</v>
      </c>
      <c r="HO127" s="57">
        <f t="shared" si="116"/>
        <v>36.66666666666665</v>
      </c>
      <c r="HP127" s="2">
        <f t="shared" si="162"/>
        <v>0.99579519204165001</v>
      </c>
      <c r="HQ127" s="57">
        <f>HP127*'DEPRECATED - DT-Prelim Calcs'!$C$21/HK$2/'DEPRECATED - DT-Prelim Calcs'!$C$19/'DEPRECATED - DT-Prelim Calcs'!$C$18*3.39*'DEPRECATED - DT-Prelim Calcs'!$C$20</f>
        <v>25.773080821789936</v>
      </c>
      <c r="HR127" s="46">
        <f t="shared" si="163"/>
        <v>0</v>
      </c>
      <c r="HS127" s="57">
        <f>HQ126*'DEPRECATED - DT-Prelim Calcs'!$C$11+HS126</f>
        <v>-806.96930976635053</v>
      </c>
      <c r="HT127" s="57">
        <f>HT126+0.5*HQ127*'DEPRECATED - DT-Prelim Calcs'!$C$11^2+HS127*'DEPRECATED - DT-Prelim Calcs'!$C$11</f>
        <v>-217914.76458338727</v>
      </c>
      <c r="HU127" s="57">
        <f>MIN('Drive Train'!$F$35-HO126*'DEPRECATED - DT-Prelim Calcs'!$C$21*'Drive Train'!$F$39,HU126+HO$2)</f>
        <v>9.9066666666666681</v>
      </c>
      <c r="HV127" s="57">
        <f>'Drive Train'!$F$35-HO127*'DEPRECATED - DT-Prelim Calcs'!$C$21*'Drive Train'!$F$39</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-52137.970605253264</v>
      </c>
      <c r="IB127" s="2">
        <f>('DEPRECATED - DT-Prelim Calcs'!$C$6*HZ127-IA127)/('DEPRECATED - DT-Prelim Calcs'!$C$6*HZ127)*'DEPRECATED - DT-Prelim Calcs'!$C$7*HZ127</f>
        <v>25.455934418195678</v>
      </c>
      <c r="IC127" s="57">
        <f>IB127/'DEPRECATED - DT-Prelim Calcs'!$C$7*('DEPRECATED - DT-Prelim Calcs'!$C$8-'DEPRECATED - DT-Prelim Calcs'!$C$9)+'DEPRECATED - DT-Prelim Calcs'!$C$9</f>
        <v>1357.8852223462679</v>
      </c>
      <c r="ID127" s="57">
        <f t="shared" si="117"/>
        <v>39.999999999999986</v>
      </c>
      <c r="IE127" s="2">
        <f t="shared" si="165"/>
        <v>0.99579519204165001</v>
      </c>
      <c r="IF127" s="57">
        <f>IE127*'DEPRECATED - DT-Prelim Calcs'!$C$21/HZ$2/'DEPRECATED - DT-Prelim Calcs'!$C$19/'DEPRECATED - DT-Prelim Calcs'!$C$18*3.39*'DEPRECATED - DT-Prelim Calcs'!$C$20</f>
        <v>25.773080821789936</v>
      </c>
      <c r="IG127" s="46">
        <f t="shared" si="166"/>
        <v>0</v>
      </c>
      <c r="IH127" s="57">
        <f>IF126*'DEPRECATED - DT-Prelim Calcs'!$C$11+IH126</f>
        <v>-163.19462625142376</v>
      </c>
      <c r="II127" s="57">
        <f>II126+0.5*IF127*'DEPRECATED - DT-Prelim Calcs'!$C$11^2+IH127*'DEPRECATED - DT-Prelim Calcs'!$C$11</f>
        <v>-252400.04938666281</v>
      </c>
      <c r="IJ127" s="57">
        <f>MIN('Drive Train'!$F$35-ID126*'DEPRECATED - DT-Prelim Calcs'!$C$21*'Drive Train'!$F$39,IJ126+ID$2)</f>
        <v>9.6800000000000015</v>
      </c>
      <c r="IK127" s="57">
        <f>'Drive Train'!$F$35-ID127*'DEPRECATED - DT-Prelim Calcs'!$C$21*'Drive Train'!$F$39</f>
        <v>9.6800000000000015</v>
      </c>
      <c r="IL127" s="1">
        <f>IF(II127&gt;='Drive Train'!$F$29,1,0)</f>
        <v>0</v>
      </c>
      <c r="IM127" s="57">
        <f t="shared" si="167"/>
        <v>44.444444444444429</v>
      </c>
      <c r="IN127" s="63">
        <f>IN126+'DEPRECATED - DT-Prelim Calcs'!$C$11</f>
        <v>492</v>
      </c>
      <c r="IO127" s="2">
        <f>IY127/'Drive Train'!$F$35</f>
        <v>0.76236559139784954</v>
      </c>
      <c r="IP127" s="46">
        <f>IW127*12*60/(PI() * 'Drive Train'!$F$15)/IO$2*IO127</f>
        <v>-365680.323115648</v>
      </c>
      <c r="IQ127" s="2">
        <f>('DEPRECATED - DT-Prelim Calcs'!$C$6*IO127-IP127)/('DEPRECATED - DT-Prelim Calcs'!$C$6*IO127)*'DEPRECATED - DT-Prelim Calcs'!$C$7*IO127</f>
        <v>167.18243779360125</v>
      </c>
      <c r="IR127" s="57">
        <f>IQ127/'DEPRECATED - DT-Prelim Calcs'!$C$7*('DEPRECATED - DT-Prelim Calcs'!$C$8-'DEPRECATED - DT-Prelim Calcs'!$C$9)+'DEPRECATED - DT-Prelim Calcs'!$C$9</f>
        <v>8902.9102775597694</v>
      </c>
      <c r="IS127" s="57">
        <f t="shared" si="118"/>
        <v>43.333333333333321</v>
      </c>
      <c r="IT127" s="2">
        <f t="shared" si="168"/>
        <v>0.99579519204165001</v>
      </c>
      <c r="IU127" s="57">
        <f>IT127*'DEPRECATED - DT-Prelim Calcs'!$C$21/IO$2/'DEPRECATED - DT-Prelim Calcs'!$C$19/'DEPRECATED - DT-Prelim Calcs'!$C$18*3.39*'DEPRECATED - DT-Prelim Calcs'!$C$20</f>
        <v>25.773080821789936</v>
      </c>
      <c r="IV127" s="46">
        <f t="shared" si="169"/>
        <v>0</v>
      </c>
      <c r="IW127" s="57">
        <f>IU126*'DEPRECATED - DT-Prelim Calcs'!$C$11+IW126</f>
        <v>-1172.0434406006307</v>
      </c>
      <c r="IX127" s="57">
        <f>IX126+0.5*IU127*'DEPRECATED - DT-Prelim Calcs'!$C$11^2+IW127*'DEPRECATED - DT-Prelim Calcs'!$C$11</f>
        <v>-220463.94349867507</v>
      </c>
      <c r="IY127" s="57">
        <f>MIN('Drive Train'!$F$35-IS126*'DEPRECATED - DT-Prelim Calcs'!$C$21*'Drive Train'!$F$39,IY126+IS$2)</f>
        <v>9.4533333333333349</v>
      </c>
      <c r="IZ127" s="57">
        <f>'Drive Train'!$F$35-IS127*'DEPRECATED - DT-Prelim Calcs'!$C$21*'Drive Train'!$F$39</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-5170.2870864930937</v>
      </c>
      <c r="JF127" s="2">
        <f>('DEPRECATED - DT-Prelim Calcs'!$C$6*JD127-JE127)/('DEPRECATED - DT-Prelim Calcs'!$C$6*JD127)*'DEPRECATED - DT-Prelim Calcs'!$C$7*JD127</f>
        <v>4.1310319044073864</v>
      </c>
      <c r="JG127" s="57">
        <f>JF127/'DEPRECATED - DT-Prelim Calcs'!$C$7*('DEPRECATED - DT-Prelim Calcs'!$C$8-'DEPRECATED - DT-Prelim Calcs'!$C$9)+'DEPRECATED - DT-Prelim Calcs'!$C$9</f>
        <v>222.6217399732231</v>
      </c>
      <c r="JH127" s="57">
        <f t="shared" si="119"/>
        <v>46.666666666666657</v>
      </c>
      <c r="JI127" s="2">
        <f t="shared" si="171"/>
        <v>0.99579519204165001</v>
      </c>
      <c r="JJ127" s="57">
        <f>JI127*'DEPRECATED - DT-Prelim Calcs'!$C$21/JD$2/'DEPRECATED - DT-Prelim Calcs'!$C$19/'DEPRECATED - DT-Prelim Calcs'!$C$18*3.39*'DEPRECATED - DT-Prelim Calcs'!$C$20</f>
        <v>25.773080821789936</v>
      </c>
      <c r="JK127" s="46">
        <f t="shared" si="172"/>
        <v>0</v>
      </c>
      <c r="JL127" s="57">
        <f>JJ126*'DEPRECATED - DT-Prelim Calcs'!$C$11+JL126</f>
        <v>-16.978406051778819</v>
      </c>
      <c r="JM127" s="57">
        <f>JM126+0.5*JJ127*'DEPRECATED - DT-Prelim Calcs'!$C$11^2+JL127*'DEPRECATED - DT-Prelim Calcs'!$C$11</f>
        <v>-245675.80942312593</v>
      </c>
      <c r="JN127" s="57">
        <f>MIN('Drive Train'!$F$35-JH126*'DEPRECATED - DT-Prelim Calcs'!$C$21*'Drive Train'!$F$39,JN126+JH$2)</f>
        <v>9.2266666666666666</v>
      </c>
      <c r="JO127" s="57">
        <f>'Drive Train'!$F$35-JH127*'DEPRECATED - DT-Prelim Calcs'!$C$21*'Drive Train'!$F$39</f>
        <v>9.2266666666666666</v>
      </c>
      <c r="JP127" s="1">
        <f>IF(JM127&gt;='Drive Train'!$F$29,1,0)</f>
        <v>0</v>
      </c>
      <c r="JQ127" s="57">
        <f>MIN(JG127,'DEPRECATED - DT-Prelim Calcs'!$C$10)*'DEPRECATED - DT-Prelim Calcs'!$C$11*1000/60/60</f>
        <v>103.33333333333333</v>
      </c>
      <c r="JR127" s="63">
        <f>JR126+'DEPRECATED - DT-Prelim Calcs'!$C$11</f>
        <v>492</v>
      </c>
      <c r="JS127" s="2">
        <f>KC127/'Drive Train'!$F$35</f>
        <v>0.72580645161290325</v>
      </c>
      <c r="JT127" s="46">
        <f>KA127*12*60/(PI() * 'Drive Train'!$F$15)/JS$2*JS127</f>
        <v>-145790.18069770184</v>
      </c>
      <c r="JU127" s="2">
        <f>('DEPRECATED - DT-Prelim Calcs'!$C$6*JS127-JT127)/('DEPRECATED - DT-Prelim Calcs'!$C$6*JS127)*'DEPRECATED - DT-Prelim Calcs'!$C$7*JS127</f>
        <v>67.669331537404261</v>
      </c>
      <c r="JV127" s="57">
        <f>JU127/'DEPRECATED - DT-Prelim Calcs'!$C$7*('DEPRECATED - DT-Prelim Calcs'!$C$8-'DEPRECATED - DT-Prelim Calcs'!$C$9)+'DEPRECATED - DT-Prelim Calcs'!$C$9</f>
        <v>3605.1793511406499</v>
      </c>
      <c r="JW127" s="57">
        <f t="shared" si="120"/>
        <v>49.999999999999993</v>
      </c>
      <c r="JX127" s="2">
        <f t="shared" si="173"/>
        <v>0.99579519204165001</v>
      </c>
      <c r="JY127" s="57">
        <f>JX127*'DEPRECATED - DT-Prelim Calcs'!$C$21/JS$2/'DEPRECATED - DT-Prelim Calcs'!$C$19/'DEPRECATED - DT-Prelim Calcs'!$C$18*3.39*'DEPRECATED - DT-Prelim Calcs'!$C$20</f>
        <v>25.773080821789936</v>
      </c>
      <c r="JZ127" s="46">
        <f t="shared" si="174"/>
        <v>0</v>
      </c>
      <c r="KA127" s="57">
        <f>JY126*'DEPRECATED - DT-Prelim Calcs'!$C$11+KA126</f>
        <v>-490.80937906201484</v>
      </c>
      <c r="KB127" s="57">
        <f>KB126+0.5*JY127*'DEPRECATED - DT-Prelim Calcs'!$C$11^2+KA127*'DEPRECATED - DT-Prelim Calcs'!$C$11</f>
        <v>-222316.48171474115</v>
      </c>
      <c r="KC127" s="57">
        <f>MIN('Drive Train'!$F$35-JW126*'DEPRECATED - DT-Prelim Calcs'!$C$21*'Drive Train'!$F$39,KC126+JW$2)</f>
        <v>9</v>
      </c>
      <c r="KD127" s="57">
        <f>'Drive Train'!$F$35-JW127*'DEPRECATED - DT-Prelim Calcs'!$C$21*'Drive Train'!$F$39</f>
        <v>9</v>
      </c>
      <c r="KE127" s="1">
        <f>IF(KB127&gt;='Drive Train'!$F$29,1,0)</f>
        <v>0</v>
      </c>
      <c r="KF127" s="57">
        <f>MIN(JV127,'DEPRECATED - DT-Prelim Calcs'!$C$10)*'DEPRECATED - DT-Prelim Calcs'!$C$11*1000/60/60</f>
        <v>103.33333333333333</v>
      </c>
      <c r="KG127" s="63">
        <f>KG126+'DEPRECATED - DT-Prelim Calcs'!$C$11</f>
        <v>492</v>
      </c>
      <c r="KH127" s="2">
        <f>KR127/'Drive Train'!$F$35</f>
        <v>0.7075268817204301</v>
      </c>
      <c r="KI127" s="46">
        <f>KP127*12*60/(PI() * 'Drive Train'!$F$15)/KH$2*KH127</f>
        <v>-224060.58284464199</v>
      </c>
      <c r="KJ127" s="2">
        <f>('DEPRECATED - DT-Prelim Calcs'!$C$6*KH127-KI127)/('DEPRECATED - DT-Prelim Calcs'!$C$6*KH127)*'DEPRECATED - DT-Prelim Calcs'!$C$7*KH127</f>
        <v>103.01583484227967</v>
      </c>
      <c r="KK127" s="57">
        <f>KJ127/'DEPRECATED - DT-Prelim Calcs'!$C$7*('DEPRECATED - DT-Prelim Calcs'!$C$8-'DEPRECATED - DT-Prelim Calcs'!$C$9)+'DEPRECATED - DT-Prelim Calcs'!$C$9</f>
        <v>5486.9039876616107</v>
      </c>
      <c r="KL127" s="57">
        <f t="shared" si="121"/>
        <v>53.333333333333329</v>
      </c>
      <c r="KM127" s="2">
        <f t="shared" si="175"/>
        <v>0.99579519204165001</v>
      </c>
      <c r="KN127" s="57">
        <f>KM127*'DEPRECATED - DT-Prelim Calcs'!$C$21/KH$2/'DEPRECATED - DT-Prelim Calcs'!$C$19/'DEPRECATED - DT-Prelim Calcs'!$C$18*3.39*'DEPRECATED - DT-Prelim Calcs'!$C$20</f>
        <v>25.773080821789936</v>
      </c>
      <c r="KO127" s="46">
        <f t="shared" si="176"/>
        <v>0</v>
      </c>
      <c r="KP127" s="57">
        <f>KN126*'DEPRECATED - DT-Prelim Calcs'!$C$11+KP126</f>
        <v>-773.79856424599336</v>
      </c>
      <c r="KQ127" s="57">
        <f>KQ126+0.5*KN127*'DEPRECATED - DT-Prelim Calcs'!$C$11^2+KP127*'DEPRECATED - DT-Prelim Calcs'!$C$11</f>
        <v>-255393.42051335043</v>
      </c>
      <c r="KR127" s="57">
        <f>MIN('Drive Train'!$F$35-KL126*'DEPRECATED - DT-Prelim Calcs'!$C$21*'Drive Train'!$F$39,KR126+KL$2)</f>
        <v>8.7733333333333334</v>
      </c>
      <c r="KS127" s="57">
        <f>'Drive Train'!$F$35-KL127*'DEPRECATED - DT-Prelim Calcs'!$C$21*'Drive Train'!$F$39</f>
        <v>8.7733333333333334</v>
      </c>
      <c r="KT127" s="1">
        <f>IF(KQ127&gt;='Drive Train'!$F$29,1,0)</f>
        <v>0</v>
      </c>
      <c r="KU127" s="57">
        <f>MIN(KK127,'DEPRECATED - DT-Prelim Calcs'!$C$10)*'DEPRECATED - DT-Prelim Calcs'!$C$11*1000/60/60</f>
        <v>103.33333333333333</v>
      </c>
      <c r="KV127" s="63">
        <f>KV126+'DEPRECATED - DT-Prelim Calcs'!$C$11</f>
        <v>492</v>
      </c>
      <c r="KW127" s="2">
        <f>LG127/'Drive Train'!$F$35</f>
        <v>0.68924731182795695</v>
      </c>
      <c r="KX127" s="46">
        <f>LE127*12*60/(PI() * 'Drive Train'!$F$15)/KW$2*KW127</f>
        <v>-25542.31650538171</v>
      </c>
      <c r="KY127" s="2">
        <f>('DEPRECATED - DT-Prelim Calcs'!$C$6*KW127-KX127)/('DEPRECATED - DT-Prelim Calcs'!$C$6*KW127)*'DEPRECATED - DT-Prelim Calcs'!$C$7*KW127</f>
        <v>13.210238512681723</v>
      </c>
      <c r="KZ127" s="57">
        <f>KY127/'DEPRECATED - DT-Prelim Calcs'!$C$7*('DEPRECATED - DT-Prelim Calcs'!$C$8-'DEPRECATED - DT-Prelim Calcs'!$C$9)+'DEPRECATED - DT-Prelim Calcs'!$C$9</f>
        <v>705.96705443031749</v>
      </c>
      <c r="LA127" s="57">
        <f t="shared" si="122"/>
        <v>56.666666666666664</v>
      </c>
      <c r="LB127" s="2">
        <f t="shared" si="177"/>
        <v>0.99579519204165001</v>
      </c>
      <c r="LC127" s="57">
        <f>LB127*'DEPRECATED - DT-Prelim Calcs'!$C$21/KW$2/'DEPRECATED - DT-Prelim Calcs'!$C$19/'DEPRECATED - DT-Prelim Calcs'!$C$18*3.39*'DEPRECATED - DT-Prelim Calcs'!$C$20</f>
        <v>25.773080821789936</v>
      </c>
      <c r="LD127" s="46">
        <f t="shared" si="178"/>
        <v>0</v>
      </c>
      <c r="LE127" s="57">
        <f>LC126*'DEPRECATED - DT-Prelim Calcs'!$C$11+LE126</f>
        <v>-90.550448226245621</v>
      </c>
      <c r="LF127" s="57">
        <f>LF126+0.5*LC127*'DEPRECATED - DT-Prelim Calcs'!$C$11^2+LE127*'DEPRECATED - DT-Prelim Calcs'!$C$11</f>
        <v>-213016.28928435751</v>
      </c>
      <c r="LG127" s="57">
        <f>MIN('Drive Train'!$F$35-LA126*'DEPRECATED - DT-Prelim Calcs'!$C$21*'Drive Train'!$F$39,LG126+LA$2)</f>
        <v>8.5466666666666669</v>
      </c>
      <c r="LH127" s="57">
        <f>'Drive Train'!$F$35-LA127*'DEPRECATED - DT-Prelim Calcs'!$C$21*'Drive Train'!$F$39</f>
        <v>8.5466666666666669</v>
      </c>
      <c r="LI127" s="1">
        <f>IF(LF127&gt;='Drive Train'!$F$29,1,0)</f>
        <v>0</v>
      </c>
      <c r="LJ127" s="57">
        <f>MIN(KZ127,'DEPRECATED - DT-Prelim Calcs'!$C$10)*'DEPRECATED - DT-Prelim Calcs'!$C$11*1000/60/60</f>
        <v>103.33333333333333</v>
      </c>
      <c r="LK127" s="63">
        <f>LK126+'DEPRECATED - DT-Prelim Calcs'!$C$11</f>
        <v>492</v>
      </c>
      <c r="LL127" s="2">
        <f>LV127/'Drive Train'!$F$35</f>
        <v>0.93410096365053952</v>
      </c>
      <c r="LM127" s="46">
        <f>LT127*12*60/(PI() * 'Drive Train'!$F$15)/LL$2*LL127</f>
        <v>-2406.1286439512437</v>
      </c>
      <c r="LN127" s="2">
        <f>('DEPRECATED - DT-Prelim Calcs'!$C$6*LL127-LM127)/('DEPRECATED - DT-Prelim Calcs'!$C$6*LL127)*'DEPRECATED - DT-Prelim Calcs'!$C$7*LL127</f>
        <v>3.339132671726599</v>
      </c>
      <c r="LO127" s="57">
        <f>LN127/'DEPRECATED - DT-Prelim Calcs'!$C$7*('DEPRECATED - DT-Prelim Calcs'!$C$8-'DEPRECATED - DT-Prelim Calcs'!$C$9)+'DEPRECATED - DT-Prelim Calcs'!$C$9</f>
        <v>180.46378497200109</v>
      </c>
      <c r="LP127" s="57">
        <f t="shared" si="123"/>
        <v>60</v>
      </c>
      <c r="LQ127" s="2">
        <f t="shared" si="179"/>
        <v>0.99579519204165001</v>
      </c>
      <c r="LR127" s="57">
        <f>LQ127*'DEPRECATED - DT-Prelim Calcs'!$C$21/LL$2/'DEPRECATED - DT-Prelim Calcs'!$C$19/'DEPRECATED - DT-Prelim Calcs'!$C$18*3.39*'DEPRECATED - DT-Prelim Calcs'!$C$20</f>
        <v>25.773080821789936</v>
      </c>
      <c r="LS127" s="46">
        <f t="shared" si="180"/>
        <v>0</v>
      </c>
      <c r="LT127" s="57">
        <f>LR126*'DEPRECATED - DT-Prelim Calcs'!$C$11+LT126</f>
        <v>-6.2940534456925157</v>
      </c>
      <c r="LU127" s="57">
        <f>LU126+0.5*LR127*'DEPRECATED - DT-Prelim Calcs'!$C$11^2+LT127*'DEPRECATED - DT-Prelim Calcs'!$C$11</f>
        <v>-214181.21238661901</v>
      </c>
      <c r="LV127" s="57">
        <f>MIN('Drive Train'!$F$35-LP126*'DEPRECATED - DT-Prelim Calcs'!$C$21*'Drive Train'!$F$39,LV126+LP$2)</f>
        <v>11.58285194926669</v>
      </c>
      <c r="LW127" s="57">
        <f>'Drive Train'!$F$35-LP127*'DEPRECATED - DT-Prelim Calcs'!$C$21*'Drive Train'!$F$39</f>
        <v>8.32</v>
      </c>
      <c r="LX127" s="1">
        <f>IF(LU127&gt;='Drive Train'!$F$29,1,0)</f>
        <v>0</v>
      </c>
      <c r="LY127" s="57">
        <f>MIN(LO127,'DEPRECATED - DT-Prelim Calcs'!$C$10)*'DEPRECATED - DT-Prelim Calcs'!$C$11*1000/60/60</f>
        <v>103.33333333333333</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Train'!$AA$49 + V127*(1-'Drive Train'!$AA$49))</f>
        <v>0</v>
      </c>
      <c r="W128" s="57">
        <f t="shared" si="183"/>
        <v>0</v>
      </c>
      <c r="X128" s="2">
        <f>MAX(MIN(IF(AND(AI127=1,AG128&lt;0),-1,1)*(W128-$C$9)/($C$8-$C$9)*$C$7-$C$29*AE128/T$2 -  AI127*$C$29/2,X$2),MAX(X$4:X127)*-1)</f>
        <v>-0.2458281045106315</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Train'!$F$39,AG127+W$2)-$C$3,IF(AE127-1&lt;=0,0,IF($C$32=Motors!$C$29,MAX(ABS('Drive Train'!$F$35-W127*$C$21*'Drive Train'!$F$39)*-1,AG127-W$2),MAX(0,ABS('Drive Train'!$F$35-W127*$C$21*'Drive Train'!$F$39)*-1,AG127-W$2))))</f>
        <v>0</v>
      </c>
      <c r="AH128" s="57">
        <f>'Drive Train'!$F$35-ABS(W128)*'DEPRECATED - DT-Prelim Calcs'!$C$21*'Drive Train'!$F$39</f>
        <v>12.4</v>
      </c>
      <c r="AI128" s="1">
        <f>IF(AJ128&gt;='Drive Train'!$F$29,1,0)</f>
        <v>1</v>
      </c>
      <c r="AJ128" s="57">
        <f>AJ127+0.5*Y128*'DEPRECATED - DT-Prelim Calcs'!$C$11^2+AE128*'DEPRECATED - DT-Prelim Calcs'!$C$11</f>
        <v>784.33981740885292</v>
      </c>
      <c r="AK128" s="57">
        <f t="shared" si="181"/>
        <v>0</v>
      </c>
      <c r="AL128" s="63">
        <f>AL127+'DEPRECATED - DT-Prelim Calcs'!$C$11</f>
        <v>496</v>
      </c>
      <c r="AM128" s="2">
        <f>AW128/'Drive Train'!$F$35</f>
        <v>0.88882649237561617</v>
      </c>
      <c r="AN128" s="46">
        <f>AU128*12*60/(PI() * 'Drive Train'!$F$15)/AM$2*AM128</f>
        <v>4007.4131716828997</v>
      </c>
      <c r="AO128" s="2">
        <f>('DEPRECATED - DT-Prelim Calcs'!$C$6*AM128-AN128)/('DEPRECATED - DT-Prelim Calcs'!$C$6*AM128)*'DEPRECATED - DT-Prelim Calcs'!$C$7*AM128</f>
        <v>0.3300895307235861</v>
      </c>
      <c r="AP128" s="57">
        <f>AO128/'DEPRECATED - DT-Prelim Calcs'!$C$7*('DEPRECATED - DT-Prelim Calcs'!$C$8-'DEPRECATED - DT-Prelim Calcs'!$C$9)+'DEPRECATED - DT-Prelim Calcs'!$C$9</f>
        <v>20.272816096197548</v>
      </c>
      <c r="AQ128" s="57">
        <f t="shared" si="105"/>
        <v>20.272816096197548</v>
      </c>
      <c r="AR128" s="2">
        <f t="shared" si="125"/>
        <v>-1.3061773884714967E-13</v>
      </c>
      <c r="AS128" s="57">
        <f>AR128*'DEPRECATED - DT-Prelim Calcs'!$C$21/AM$2/'DEPRECATED - DT-Prelim Calcs'!$C$19/'DEPRECATED - DT-Prelim Calcs'!$C$18*3.39*'DEPRECATED - DT-Prelim Calcs'!$C$20</f>
        <v>-9.4657821081279749E-13</v>
      </c>
      <c r="AT128" s="46">
        <f t="shared" si="126"/>
        <v>0</v>
      </c>
      <c r="AU128" s="57">
        <f>AS127*'DEPRECATED - DT-Prelim Calcs'!$C$11+AU127</f>
        <v>39.345448708845311</v>
      </c>
      <c r="AV128" s="57">
        <f>AV127+0.5*AS128*'DEPRECATED - DT-Prelim Calcs'!$C$11^2+AU128*'DEPRECATED - DT-Prelim Calcs'!$C$11</f>
        <v>19472.543383801869</v>
      </c>
      <c r="AW128" s="57">
        <f>MIN('Drive Train'!$F$35-AQ127*'DEPRECATED - DT-Prelim Calcs'!$C$21*'Drive Train'!$F$39,AW127+AQ$2)</f>
        <v>11.021448505457641</v>
      </c>
      <c r="AX128" s="57">
        <f>'Drive Train'!$F$35-AQ128*'DEPRECATED - DT-Prelim Calcs'!$C$21*'Drive Train'!$F$39</f>
        <v>11.021448505458567</v>
      </c>
      <c r="AY128" s="1">
        <f>IF(AV128&gt;='Drive Train'!$F$29,1,0)</f>
        <v>1</v>
      </c>
      <c r="AZ128" s="57">
        <f t="shared" si="127"/>
        <v>22.525351217997276</v>
      </c>
      <c r="BA128" s="63">
        <f>BA127+'DEPRECATED - DT-Prelim Calcs'!$C$11</f>
        <v>496</v>
      </c>
      <c r="BB128" s="2">
        <f>BL128/'Drive Train'!$F$35</f>
        <v>0.48999999999999994</v>
      </c>
      <c r="BC128" s="46">
        <f>BJ128*12*60/(PI() * 'Drive Train'!$F$15)/BB$2*BB128</f>
        <v>5110.3495910527454</v>
      </c>
      <c r="BD128" s="2">
        <f>('DEPRECATED - DT-Prelim Calcs'!$C$6*BB128-BC128)/('DEPRECATED - DT-Prelim Calcs'!$C$6*BB128)*'DEPRECATED - DT-Prelim Calcs'!$C$7*BB128</f>
        <v>-1.1297833985810726</v>
      </c>
      <c r="BE128" s="57">
        <f>BD128/'DEPRECATED - DT-Prelim Calcs'!$C$7*('DEPRECATED - DT-Prelim Calcs'!$C$8-'DEPRECATED - DT-Prelim Calcs'!$C$9)+'DEPRECATED - DT-Prelim Calcs'!$C$9</f>
        <v>-57.445730306203991</v>
      </c>
      <c r="BF128" s="57">
        <f t="shared" si="106"/>
        <v>-57.445730306203991</v>
      </c>
      <c r="BG128" s="2">
        <f t="shared" si="128"/>
        <v>-1.8933363324154451</v>
      </c>
      <c r="BH128" s="57">
        <f>BG128*'DEPRECATED - DT-Prelim Calcs'!$C$21/BB$2/'DEPRECATED - DT-Prelim Calcs'!$C$19/'DEPRECATED - DT-Prelim Calcs'!$C$18*3.39*'DEPRECATED - DT-Prelim Calcs'!$C$20</f>
        <v>-19.819055495402441</v>
      </c>
      <c r="BI128" s="46">
        <f t="shared" si="129"/>
        <v>1</v>
      </c>
      <c r="BJ128" s="57">
        <f>BH127*'DEPRECATED - DT-Prelim Calcs'!$C$11+BJ127</f>
        <v>63.008778385113473</v>
      </c>
      <c r="BK128" s="57">
        <f>BK127+0.5*BH128*'DEPRECATED - DT-Prelim Calcs'!$C$11^2+BJ128*'DEPRECATED - DT-Prelim Calcs'!$C$11</f>
        <v>11623.477090569366</v>
      </c>
      <c r="BL128" s="57">
        <f>MIN('Drive Train'!$F$35-BF127*'DEPRECATED - DT-Prelim Calcs'!$C$21*'Drive Train'!$F$39,BL127+BF$2)</f>
        <v>6.0759999999999996</v>
      </c>
      <c r="BM128" s="57">
        <f>'Drive Train'!$F$35-BF128*'DEPRECATED - DT-Prelim Calcs'!$C$21*'Drive Train'!$F$39</f>
        <v>16.306309660821871</v>
      </c>
      <c r="BN128" s="1">
        <f>IF(BK128&gt;='Drive Train'!$F$29,1,0)</f>
        <v>1</v>
      </c>
      <c r="BO128" s="57">
        <f t="shared" si="130"/>
        <v>-63.828589229115551</v>
      </c>
      <c r="BP128" s="63">
        <f>BP127+'DEPRECATED - DT-Prelim Calcs'!$C$11</f>
        <v>496</v>
      </c>
      <c r="BQ128" s="2">
        <f>CA128/'Drive Train'!$F$35</f>
        <v>0.48999999999999994</v>
      </c>
      <c r="BR128" s="46">
        <f>BY128*12*60/(PI() * 'Drive Train'!$F$15)/BQ$2*BQ128</f>
        <v>4545.3299118114874</v>
      </c>
      <c r="BS128" s="2">
        <f>('DEPRECATED - DT-Prelim Calcs'!$C$6*BQ128-BR128)/('DEPRECATED - DT-Prelim Calcs'!$C$6*BQ128)*'DEPRECATED - DT-Prelim Calcs'!$C$7*BQ128</f>
        <v>-0.87430545731063503</v>
      </c>
      <c r="BT128" s="57">
        <f>BS128/'DEPRECATED - DT-Prelim Calcs'!$C$7*('DEPRECATED - DT-Prelim Calcs'!$C$8-'DEPRECATED - DT-Prelim Calcs'!$C$9)+'DEPRECATED - DT-Prelim Calcs'!$C$9</f>
        <v>-43.844975175499783</v>
      </c>
      <c r="BU128" s="57">
        <f t="shared" si="107"/>
        <v>-43.844975175499783</v>
      </c>
      <c r="BV128" s="2">
        <f t="shared" si="131"/>
        <v>-1.5534370759155842</v>
      </c>
      <c r="BW128" s="57">
        <f>BV128*'DEPRECATED - DT-Prelim Calcs'!$C$21/BQ$2/'DEPRECATED - DT-Prelim Calcs'!$C$19/'DEPRECATED - DT-Prelim Calcs'!$C$18*3.39*'DEPRECATED - DT-Prelim Calcs'!$C$20</f>
        <v>-21.264463017938304</v>
      </c>
      <c r="BX128" s="46">
        <f t="shared" si="132"/>
        <v>1</v>
      </c>
      <c r="BY128" s="57">
        <f>BW127*'DEPRECATED - DT-Prelim Calcs'!$C$11+BY127</f>
        <v>42.855867524276448</v>
      </c>
      <c r="BZ128" s="57">
        <f>BZ127+0.5*BW128*'DEPRECATED - DT-Prelim Calcs'!$C$11^2+BY128*'DEPRECATED - DT-Prelim Calcs'!$C$11</f>
        <v>-9101.0752926914338</v>
      </c>
      <c r="CA128" s="57">
        <f>MIN('Drive Train'!$F$35-BU127*'DEPRECATED - DT-Prelim Calcs'!$C$21*'Drive Train'!$F$39,CA127+BU$2)</f>
        <v>6.0759999999999996</v>
      </c>
      <c r="CB128" s="57">
        <f>'Drive Train'!$F$35-BU128*'DEPRECATED - DT-Prelim Calcs'!$C$21*'Drive Train'!$F$39</f>
        <v>15.381458311933986</v>
      </c>
      <c r="CC128" s="1">
        <f>IF(BZ128&gt;='Drive Train'!$F$29,1,0)</f>
        <v>0</v>
      </c>
      <c r="CD128" s="57">
        <f t="shared" si="133"/>
        <v>-48.716639083888644</v>
      </c>
      <c r="CE128" s="63">
        <f>CE127+'DEPRECATED - DT-Prelim Calcs'!$C$11</f>
        <v>496</v>
      </c>
      <c r="CF128" s="2">
        <f>CP128/'Drive Train'!$F$35</f>
        <v>0.48999999999999994</v>
      </c>
      <c r="CG128" s="46">
        <f>CN128*12*60/(PI() * 'Drive Train'!$F$15)/CF$2*CF128</f>
        <v>-35636.002110839661</v>
      </c>
      <c r="CH128" s="2">
        <f>('DEPRECATED - DT-Prelim Calcs'!$C$6*CF128-CG128)/('DEPRECATED - DT-Prelim Calcs'!$C$6*CF128)*'DEPRECATED - DT-Prelim Calcs'!$C$7*CF128</f>
        <v>17.293989134544759</v>
      </c>
      <c r="CI128" s="57">
        <f>CH128/'DEPRECATED - DT-Prelim Calcs'!$C$7*('DEPRECATED - DT-Prelim Calcs'!$C$8-'DEPRECATED - DT-Prelim Calcs'!$C$9)+'DEPRECATED - DT-Prelim Calcs'!$C$9</f>
        <v>923.37170371871071</v>
      </c>
      <c r="CJ128" s="57">
        <f t="shared" si="108"/>
        <v>93</v>
      </c>
      <c r="CK128" s="2">
        <f t="shared" si="134"/>
        <v>1.5241763143494644</v>
      </c>
      <c r="CL128" s="57">
        <f>CK128*'DEPRECATED - DT-Prelim Calcs'!$C$21/CF$2/'DEPRECATED - DT-Prelim Calcs'!$C$19/'DEPRECATED - DT-Prelim Calcs'!$C$18*3.39*'DEPRECATED - DT-Prelim Calcs'!$C$20</f>
        <v>25.773080821789936</v>
      </c>
      <c r="CM128" s="46">
        <f t="shared" si="135"/>
        <v>0</v>
      </c>
      <c r="CN128" s="57">
        <f>CL127*'DEPRECATED - DT-Prelim Calcs'!$C$11+CN127</f>
        <v>-271.99660455472372</v>
      </c>
      <c r="CO128" s="57">
        <f>CO127+0.5*CL128*'DEPRECATED - DT-Prelim Calcs'!$C$11^2+CN128*'DEPRECATED - DT-Prelim Calcs'!$C$11</f>
        <v>-36765.294304846386</v>
      </c>
      <c r="CP128" s="57">
        <f>MIN('Drive Train'!$F$35-CJ127*'DEPRECATED - DT-Prelim Calcs'!$C$21*'Drive Train'!$F$39,CP127+CJ$2)</f>
        <v>6.0759999999999996</v>
      </c>
      <c r="CQ128" s="57">
        <f>'Drive Train'!$F$35-CJ128*'DEPRECATED - DT-Prelim Calcs'!$C$21*'Drive Train'!$F$39</f>
        <v>6.0759999999999996</v>
      </c>
      <c r="CR128" s="1">
        <f>IF(CO128&gt;='Drive Train'!$F$29,1,0)</f>
        <v>0</v>
      </c>
      <c r="CS128" s="57">
        <f t="shared" si="136"/>
        <v>103.33333333333333</v>
      </c>
      <c r="CT128" s="63">
        <f>CT127+'DEPRECATED - DT-Prelim Calcs'!$C$11</f>
        <v>496</v>
      </c>
      <c r="CU128" s="2">
        <f>DE128/'Drive Train'!$F$35</f>
        <v>0.48999999999999994</v>
      </c>
      <c r="CV128" s="46">
        <f>DC128*12*60/(PI() * 'Drive Train'!$F$15)/CU$2*CU128</f>
        <v>-55537.730559139105</v>
      </c>
      <c r="CW128" s="2">
        <f>('DEPRECATED - DT-Prelim Calcs'!$C$6*CU128-CV128)/('DEPRECATED - DT-Prelim Calcs'!$C$6*CU128)*'DEPRECATED - DT-Prelim Calcs'!$C$7*CU128</f>
        <v>26.292706875708301</v>
      </c>
      <c r="CX128" s="57">
        <f>CW128/'DEPRECATED - DT-Prelim Calcs'!$C$7*('DEPRECATED - DT-Prelim Calcs'!$C$8-'DEPRECATED - DT-Prelim Calcs'!$C$9)+'DEPRECATED - DT-Prelim Calcs'!$C$9</f>
        <v>1402.4320714329358</v>
      </c>
      <c r="CY128" s="57">
        <f t="shared" si="109"/>
        <v>93</v>
      </c>
      <c r="CZ128" s="2">
        <f t="shared" si="137"/>
        <v>1.2803081040535502</v>
      </c>
      <c r="DA128" s="57">
        <f>CZ128*'DEPRECATED - DT-Prelim Calcs'!$C$21/CU$2/'DEPRECATED - DT-Prelim Calcs'!$C$19/'DEPRECATED - DT-Prelim Calcs'!$C$18*3.39*'DEPRECATED - DT-Prelim Calcs'!$C$20</f>
        <v>25.773080821789936</v>
      </c>
      <c r="DB128" s="46">
        <f t="shared" si="138"/>
        <v>0</v>
      </c>
      <c r="DC128" s="57">
        <f>DA127*'DEPRECATED - DT-Prelim Calcs'!$C$11+DC127</f>
        <v>-356.07535984008331</v>
      </c>
      <c r="DD128" s="57">
        <f>DD127+0.5*DA128*'DEPRECATED - DT-Prelim Calcs'!$C$11^2+DC128*'DEPRECATED - DT-Prelim Calcs'!$C$11</f>
        <v>-70959.760541862226</v>
      </c>
      <c r="DE128" s="57">
        <f>MIN('Drive Train'!$F$35-CY127*'DEPRECATED - DT-Prelim Calcs'!$C$21*'Drive Train'!$F$39,DE127+CY$2)</f>
        <v>6.0759999999999996</v>
      </c>
      <c r="DF128" s="57">
        <f>'Drive Train'!$F$35-CY128*'DEPRECATED - DT-Prelim Calcs'!$C$21*'Drive Train'!$F$39</f>
        <v>6.0759999999999996</v>
      </c>
      <c r="DG128" s="1">
        <f>IF(DD128&gt;='Drive Train'!$F$29,1,0)</f>
        <v>0</v>
      </c>
      <c r="DH128" s="57">
        <f t="shared" si="139"/>
        <v>103.33333333333333</v>
      </c>
      <c r="DI128" s="63">
        <f>DI127+'DEPRECATED - DT-Prelim Calcs'!$C$11</f>
        <v>496</v>
      </c>
      <c r="DJ128" s="2">
        <f>DT128/'Drive Train'!$F$35</f>
        <v>2.9538310883348671</v>
      </c>
      <c r="DK128" s="46">
        <f>DR128*12*60/(PI() * 'Drive Train'!$F$15)/DJ$2*DJ128</f>
        <v>-848072.21901633975</v>
      </c>
      <c r="DL128" s="2">
        <f>('DEPRECATED - DT-Prelim Calcs'!$C$6*DJ128-DK128)/('DEPRECATED - DT-Prelim Calcs'!$C$6*DJ128)*'DEPRECATED - DT-Prelim Calcs'!$C$7*DJ128</f>
        <v>390.58103082708573</v>
      </c>
      <c r="DM128" s="57">
        <f>DL128/'DEPRECATED - DT-Prelim Calcs'!$C$7*('DEPRECATED - DT-Prelim Calcs'!$C$8-'DEPRECATED - DT-Prelim Calcs'!$C$9)+'DEPRECATED - DT-Prelim Calcs'!$C$9</f>
        <v>20795.872719964773</v>
      </c>
      <c r="DN128" s="57">
        <f t="shared" si="110"/>
        <v>93</v>
      </c>
      <c r="DO128" s="2">
        <f t="shared" si="140"/>
        <v>1.1037138828047846</v>
      </c>
      <c r="DP128" s="57">
        <f>DO128*'DEPRECATED - DT-Prelim Calcs'!$C$21/DJ$2/'DEPRECATED - DT-Prelim Calcs'!$C$19/'DEPRECATED - DT-Prelim Calcs'!$C$18*3.39*'DEPRECATED - DT-Prelim Calcs'!$C$20</f>
        <v>25.773080821789936</v>
      </c>
      <c r="DQ128" s="46">
        <f t="shared" si="141"/>
        <v>0</v>
      </c>
      <c r="DR128" s="57">
        <f>DP127*'DEPRECATED - DT-Prelim Calcs'!$C$11+DR127</f>
        <v>-777.56922465441926</v>
      </c>
      <c r="DS128" s="57">
        <f>DS127+0.5*DP128*'DEPRECATED - DT-Prelim Calcs'!$C$11^2+DR128*'DEPRECATED - DT-Prelim Calcs'!$C$11</f>
        <v>-134667.87943247287</v>
      </c>
      <c r="DT128" s="57">
        <f>MIN('Drive Train'!$F$35-DN127*'DEPRECATED - DT-Prelim Calcs'!$C$21*'Drive Train'!$F$39,DT127+DN$2)</f>
        <v>36.627505495352352</v>
      </c>
      <c r="DU128" s="57">
        <f>'Drive Train'!$F$35-DN128*'DEPRECATED - DT-Prelim Calcs'!$C$21*'Drive Train'!$F$39</f>
        <v>6.0759999999999996</v>
      </c>
      <c r="DV128" s="1">
        <f>IF(DS128&gt;='Drive Train'!$F$29,1,0)</f>
        <v>0</v>
      </c>
      <c r="DW128" s="57">
        <f t="shared" si="142"/>
        <v>103.33333333333333</v>
      </c>
      <c r="DX128" s="63">
        <f>DX127+'DEPRECATED - DT-Prelim Calcs'!$C$11</f>
        <v>496</v>
      </c>
      <c r="DY128" s="2">
        <f>EI128/'Drive Train'!$F$35</f>
        <v>0.48999999999999994</v>
      </c>
      <c r="DZ128" s="46">
        <f>EG128*12*60/(PI() * 'Drive Train'!$F$15)/DY$2*DY128</f>
        <v>-289.11249986577252</v>
      </c>
      <c r="EA128" s="2">
        <f>('DEPRECATED - DT-Prelim Calcs'!$C$6*DY128-DZ128)/('DEPRECATED - DT-Prelim Calcs'!$C$6*DY128)*'DEPRECATED - DT-Prelim Calcs'!$C$7*DY128</f>
        <v>1.3116244136353681</v>
      </c>
      <c r="EB128" s="57">
        <f>EA128/'DEPRECATED - DT-Prelim Calcs'!$C$7*('DEPRECATED - DT-Prelim Calcs'!$C$8-'DEPRECATED - DT-Prelim Calcs'!$C$9)+'DEPRECATED - DT-Prelim Calcs'!$C$9</f>
        <v>72.526312144986619</v>
      </c>
      <c r="EC128" s="57">
        <f t="shared" si="111"/>
        <v>72.526312144986619</v>
      </c>
      <c r="ED128" s="2">
        <f t="shared" si="143"/>
        <v>0.96993038185874991</v>
      </c>
      <c r="EE128" s="57">
        <f>ED128*'DEPRECATED - DT-Prelim Calcs'!$C$21/DY$2/'DEPRECATED - DT-Prelim Calcs'!$C$19/'DEPRECATED - DT-Prelim Calcs'!$C$18*3.39*'DEPRECATED - DT-Prelim Calcs'!$C$20</f>
        <v>25.773080821789936</v>
      </c>
      <c r="EF128" s="46">
        <f t="shared" si="144"/>
        <v>0</v>
      </c>
      <c r="EG128" s="57">
        <f>EE127*'DEPRECATED - DT-Prelim Calcs'!$C$11+EG127</f>
        <v>-1.404257429869034</v>
      </c>
      <c r="EH128" s="57">
        <f>EH127+0.5*EE128*'DEPRECATED - DT-Prelim Calcs'!$C$11^2+EG128*'DEPRECATED - DT-Prelim Calcs'!$C$11</f>
        <v>-220388.75916389836</v>
      </c>
      <c r="EI128" s="57">
        <f>MIN('Drive Train'!$F$35-EC127*'DEPRECATED - DT-Prelim Calcs'!$C$21*'Drive Train'!$F$39,EI127+EC$2)</f>
        <v>6.0759999999999996</v>
      </c>
      <c r="EJ128" s="57">
        <f>'Drive Train'!$F$35-EC128*'DEPRECATED - DT-Prelim Calcs'!$C$21*'Drive Train'!$F$39</f>
        <v>7.4682107741409096</v>
      </c>
      <c r="EK128" s="1">
        <f>IF(EH128&gt;='Drive Train'!$F$29,1,0)</f>
        <v>0</v>
      </c>
      <c r="EL128" s="57">
        <f t="shared" si="145"/>
        <v>80.584791272207354</v>
      </c>
      <c r="EM128" s="63">
        <f>EM127+'DEPRECATED - DT-Prelim Calcs'!$C$11</f>
        <v>496</v>
      </c>
      <c r="EN128" s="2">
        <f>EX128/'Drive Train'!$F$35</f>
        <v>0.48999999999999994</v>
      </c>
      <c r="EO128" s="46">
        <f>EV128*12*60/(PI() * 'Drive Train'!$F$15)/EN$2*EN128</f>
        <v>-26427.274305257659</v>
      </c>
      <c r="EP128" s="2">
        <f>('DEPRECATED - DT-Prelim Calcs'!$C$6*EN128-EO128)/('DEPRECATED - DT-Prelim Calcs'!$C$6*EN128)*'DEPRECATED - DT-Prelim Calcs'!$C$7*EN128</f>
        <v>13.130192884741268</v>
      </c>
      <c r="EQ128" s="57">
        <f>EP128/'DEPRECATED - DT-Prelim Calcs'!$C$7*('DEPRECATED - DT-Prelim Calcs'!$C$8-'DEPRECATED - DT-Prelim Calcs'!$C$9)+'DEPRECATED - DT-Prelim Calcs'!$C$9</f>
        <v>701.70570419597709</v>
      </c>
      <c r="ER128" s="57">
        <f t="shared" si="112"/>
        <v>93</v>
      </c>
      <c r="ES128" s="2">
        <f t="shared" si="146"/>
        <v>0.86507304327942547</v>
      </c>
      <c r="ET128" s="57">
        <f>ES128*'DEPRECATED - DT-Prelim Calcs'!$C$21/EN$2/'DEPRECATED - DT-Prelim Calcs'!$C$19/'DEPRECATED - DT-Prelim Calcs'!$C$18*3.39*'DEPRECATED - DT-Prelim Calcs'!$C$20</f>
        <v>25.773080821789936</v>
      </c>
      <c r="EU128" s="46">
        <f t="shared" si="147"/>
        <v>0</v>
      </c>
      <c r="EV128" s="57">
        <f>ET127*'DEPRECATED - DT-Prelim Calcs'!$C$11+EV127</f>
        <v>-114.48390900689434</v>
      </c>
      <c r="EW128" s="57">
        <f>EW127+0.5*ET128*'DEPRECATED - DT-Prelim Calcs'!$C$11^2+EV128*'DEPRECATED - DT-Prelim Calcs'!$C$11</f>
        <v>-239732.34869505858</v>
      </c>
      <c r="EX128" s="57">
        <f>MIN('Drive Train'!$F$35-ER127*'DEPRECATED - DT-Prelim Calcs'!$C$21*'Drive Train'!$F$39,EX127+ER$2)</f>
        <v>6.0759999999999996</v>
      </c>
      <c r="EY128" s="57">
        <f>'Drive Train'!$F$35-ER128*'DEPRECATED - DT-Prelim Calcs'!$C$21*'Drive Train'!$F$39</f>
        <v>6.0759999999999996</v>
      </c>
      <c r="EZ128" s="1">
        <f>IF(EW128&gt;='Drive Train'!$F$29,1,0)</f>
        <v>0</v>
      </c>
      <c r="FA128" s="57">
        <f t="shared" si="148"/>
        <v>103.33333333333333</v>
      </c>
      <c r="FB128" s="63">
        <f>FB127+'DEPRECATED - DT-Prelim Calcs'!$C$11</f>
        <v>496</v>
      </c>
      <c r="FC128" s="2">
        <f>FM128/'Drive Train'!$F$35</f>
        <v>0.48999999999999994</v>
      </c>
      <c r="FD128" s="46">
        <f>FK128*12*60/(PI() * 'Drive Train'!$F$15)/FC$2*FC128</f>
        <v>-331360.98943344137</v>
      </c>
      <c r="FE128" s="2">
        <f>('DEPRECATED - DT-Prelim Calcs'!$C$6*FC128-FD128)/('DEPRECATED - DT-Prelim Calcs'!$C$6*FC128)*'DEPRECATED - DT-Prelim Calcs'!$C$7*FC128</f>
        <v>151.00828921849788</v>
      </c>
      <c r="FF128" s="57">
        <f>FE128/'DEPRECATED - DT-Prelim Calcs'!$C$7*('DEPRECATED - DT-Prelim Calcs'!$C$8-'DEPRECATED - DT-Prelim Calcs'!$C$9)+'DEPRECATED - DT-Prelim Calcs'!$C$9</f>
        <v>8041.8549820470034</v>
      </c>
      <c r="FG128" s="57">
        <f t="shared" si="113"/>
        <v>93</v>
      </c>
      <c r="FH128" s="2">
        <f t="shared" si="149"/>
        <v>0.78067567320338405</v>
      </c>
      <c r="FI128" s="57">
        <f>FH128*'DEPRECATED - DT-Prelim Calcs'!$C$21/FC$2/'DEPRECATED - DT-Prelim Calcs'!$C$19/'DEPRECATED - DT-Prelim Calcs'!$C$18*3.39*'DEPRECATED - DT-Prelim Calcs'!$C$20</f>
        <v>25.773080821789936</v>
      </c>
      <c r="FJ128" s="46">
        <f t="shared" si="150"/>
        <v>0</v>
      </c>
      <c r="FK128" s="57">
        <f>FI127*'DEPRECATED - DT-Prelim Calcs'!$C$11+FK127</f>
        <v>-1295.4221628799708</v>
      </c>
      <c r="FL128" s="57">
        <f>FL127+0.5*FI128*'DEPRECATED - DT-Prelim Calcs'!$C$11^2+FK128*'DEPRECATED - DT-Prelim Calcs'!$C$11</f>
        <v>-326747.51468451676</v>
      </c>
      <c r="FM128" s="57">
        <f>MIN('Drive Train'!$F$35-FG127*'DEPRECATED - DT-Prelim Calcs'!$C$21*'Drive Train'!$F$39,FM127+FG$2)</f>
        <v>6.0759999999999996</v>
      </c>
      <c r="FN128" s="57">
        <f>'Drive Train'!$F$35-FG128*'DEPRECATED - DT-Prelim Calcs'!$C$21*'Drive Train'!$F$39</f>
        <v>6.0759999999999996</v>
      </c>
      <c r="FO128" s="1">
        <f>IF(FL128&gt;='Drive Train'!$F$29,1,0)</f>
        <v>0</v>
      </c>
      <c r="FP128" s="57">
        <f t="shared" si="151"/>
        <v>103.33333333333333</v>
      </c>
      <c r="FQ128" s="63">
        <f>FQ127+'DEPRECATED - DT-Prelim Calcs'!$C$11</f>
        <v>496</v>
      </c>
      <c r="FR128" s="2">
        <f>GB128/'Drive Train'!$F$35</f>
        <v>0.48999999999999994</v>
      </c>
      <c r="FS128" s="46">
        <f>FZ128*12*60/(PI() * 'Drive Train'!$F$15)/FR$2*FR128</f>
        <v>-287034.1897801052</v>
      </c>
      <c r="FT128" s="2">
        <f>('DEPRECATED - DT-Prelim Calcs'!$C$6*FR128-FS128)/('DEPRECATED - DT-Prelim Calcs'!$C$6*FR128)*'DEPRECATED - DT-Prelim Calcs'!$C$7*FR128</f>
        <v>130.96558993809634</v>
      </c>
      <c r="FU128" s="57">
        <f>FT128/'DEPRECATED - DT-Prelim Calcs'!$C$7*('DEPRECATED - DT-Prelim Calcs'!$C$8-'DEPRECATED - DT-Prelim Calcs'!$C$9)+'DEPRECATED - DT-Prelim Calcs'!$C$9</f>
        <v>6974.851530729361</v>
      </c>
      <c r="FV128" s="57">
        <f t="shared" si="114"/>
        <v>93</v>
      </c>
      <c r="FW128" s="2">
        <f t="shared" si="152"/>
        <v>0.7112822800297498</v>
      </c>
      <c r="FX128" s="57">
        <f>FW128*'DEPRECATED - DT-Prelim Calcs'!$C$21/FR$2/'DEPRECATED - DT-Prelim Calcs'!$C$19/'DEPRECATED - DT-Prelim Calcs'!$C$18*3.39*'DEPRECATED - DT-Prelim Calcs'!$C$20</f>
        <v>25.773080821789936</v>
      </c>
      <c r="FY128" s="46">
        <f t="shared" si="153"/>
        <v>0</v>
      </c>
      <c r="FZ128" s="57">
        <f>FX127*'DEPRECATED - DT-Prelim Calcs'!$C$11+FZ127</f>
        <v>-1022.3860566238967</v>
      </c>
      <c r="GA128" s="57">
        <f>GA127+0.5*FX128*'DEPRECATED - DT-Prelim Calcs'!$C$11^2+FZ128*'DEPRECATED - DT-Prelim Calcs'!$C$11</f>
        <v>-371882.99995324895</v>
      </c>
      <c r="GB128" s="57">
        <f>MIN('Drive Train'!$F$35-FV127*'DEPRECATED - DT-Prelim Calcs'!$C$21*'Drive Train'!$F$39,GB127+FV$2)</f>
        <v>6.0759999999999996</v>
      </c>
      <c r="GC128" s="57">
        <f>'Drive Train'!$F$35-FV128*'DEPRECATED - DT-Prelim Calcs'!$C$21*'Drive Train'!$F$39</f>
        <v>6.0759999999999996</v>
      </c>
      <c r="GD128" s="1">
        <f>IF(GA128&gt;='Drive Train'!$F$29,1,0)</f>
        <v>0</v>
      </c>
      <c r="GE128" s="57">
        <f t="shared" si="154"/>
        <v>103.33333333333333</v>
      </c>
      <c r="GF128" s="63">
        <f>GF127+'DEPRECATED - DT-Prelim Calcs'!$C$11</f>
        <v>496</v>
      </c>
      <c r="GG128" s="2">
        <f>GQ128/'Drive Train'!$F$35</f>
        <v>0.83548387096774201</v>
      </c>
      <c r="GH128" s="46">
        <f>GO128*12*60/(PI() * 'Drive Train'!$F$15)/GG$2*GG128</f>
        <v>-101360.31903857811</v>
      </c>
      <c r="GI128" s="2">
        <f>('DEPRECATED - DT-Prelim Calcs'!$C$6*GG128-GH128)/('DEPRECATED - DT-Prelim Calcs'!$C$6*GG128)*'DEPRECATED - DT-Prelim Calcs'!$C$7*GG128</f>
        <v>47.844354568614477</v>
      </c>
      <c r="GJ128" s="57">
        <f>GI128/'DEPRECATED - DT-Prelim Calcs'!$C$7*('DEPRECATED - DT-Prelim Calcs'!$C$8-'DEPRECATED - DT-Prelim Calcs'!$C$9)+'DEPRECATED - DT-Prelim Calcs'!$C$9</f>
        <v>2549.7666768270692</v>
      </c>
      <c r="GK128" s="57">
        <f t="shared" si="155"/>
        <v>29.999999999999982</v>
      </c>
      <c r="GL128" s="2">
        <f t="shared" si="156"/>
        <v>0.99579519204165001</v>
      </c>
      <c r="GM128" s="57">
        <f>GL128*'DEPRECATED - DT-Prelim Calcs'!$C$21/GG$2/'DEPRECATED - DT-Prelim Calcs'!$C$19/'DEPRECATED - DT-Prelim Calcs'!$C$18*3.39*'DEPRECATED - DT-Prelim Calcs'!$C$20</f>
        <v>25.773080821789936</v>
      </c>
      <c r="GN128" s="46">
        <f t="shared" si="157"/>
        <v>0</v>
      </c>
      <c r="GO128" s="57">
        <f>GM127*'DEPRECATED - DT-Prelim Calcs'!$C$11+GO127</f>
        <v>-296.43897427539196</v>
      </c>
      <c r="GP128" s="57">
        <f>GP127+0.5*GM128*'DEPRECATED - DT-Prelim Calcs'!$C$11^2+GO128*'DEPRECATED - DT-Prelim Calcs'!$C$11</f>
        <v>-182265.10166712396</v>
      </c>
      <c r="GQ128" s="57">
        <f>MIN('Drive Train'!$F$35-GK127*'DEPRECATED - DT-Prelim Calcs'!$C$21*'Drive Train'!$F$39,GQ127+GK$2)</f>
        <v>10.360000000000001</v>
      </c>
      <c r="GR128" s="57">
        <f>'Drive Train'!$F$35-GK128*'DEPRECATED - DT-Prelim Calcs'!$C$21*'Drive Train'!$F$39</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-59076.571430006901</v>
      </c>
      <c r="GX128" s="2">
        <f>('DEPRECATED - DT-Prelim Calcs'!$C$6*GV128-GW128)/('DEPRECATED - DT-Prelim Calcs'!$C$6*GV128)*'DEPRECATED - DT-Prelim Calcs'!$C$7*GV128</f>
        <v>28.681383030941614</v>
      </c>
      <c r="GY128" s="57">
        <f>GX128/'DEPRECATED - DT-Prelim Calcs'!$C$7*('DEPRECATED - DT-Prelim Calcs'!$C$8-'DEPRECATED - DT-Prelim Calcs'!$C$9)+'DEPRECATED - DT-Prelim Calcs'!$C$9</f>
        <v>1529.5968642613316</v>
      </c>
      <c r="GZ128" s="57">
        <f t="shared" si="115"/>
        <v>33.333333333333314</v>
      </c>
      <c r="HA128" s="2">
        <f t="shared" si="159"/>
        <v>0.99579519204165001</v>
      </c>
      <c r="HB128" s="57">
        <f>HA128*'DEPRECATED - DT-Prelim Calcs'!$C$21/GV$2/'DEPRECATED - DT-Prelim Calcs'!$C$19/'DEPRECATED - DT-Prelim Calcs'!$C$18*3.39*'DEPRECATED - DT-Prelim Calcs'!$C$20</f>
        <v>25.773080821789936</v>
      </c>
      <c r="HC128" s="46">
        <f t="shared" si="160"/>
        <v>0</v>
      </c>
      <c r="HD128" s="57">
        <f>HB127*'DEPRECATED - DT-Prelim Calcs'!$C$11+HD127</f>
        <v>-176.64040108956476</v>
      </c>
      <c r="HE128" s="57">
        <f>HE127+0.5*HB128*'DEPRECATED - DT-Prelim Calcs'!$C$11^2+HD128*'DEPRECATED - DT-Prelim Calcs'!$C$11</f>
        <v>-210245.05101077052</v>
      </c>
      <c r="HF128" s="57">
        <f>MIN('Drive Train'!$F$35-GZ127*'DEPRECATED - DT-Prelim Calcs'!$C$21*'Drive Train'!$F$39,HF127+GZ$2)</f>
        <v>10.133333333333335</v>
      </c>
      <c r="HG128" s="57">
        <f>'Drive Train'!$F$35-GZ128*'DEPRECATED - DT-Prelim Calcs'!$C$21*'Drive Train'!$F$39</f>
        <v>10.133333333333335</v>
      </c>
      <c r="HH128" s="1">
        <f>IF(HE128&gt;='Drive Train'!$F$29,1,0)</f>
        <v>0</v>
      </c>
      <c r="HI128" s="57">
        <f t="shared" si="161"/>
        <v>37.037037037037017</v>
      </c>
      <c r="HJ128" s="63">
        <f>HJ127+'DEPRECATED - DT-Prelim Calcs'!$C$11</f>
        <v>496</v>
      </c>
      <c r="HK128" s="2">
        <f>HU128/'Drive Train'!$F$35</f>
        <v>0.79892473118279583</v>
      </c>
      <c r="HL128" s="46">
        <f>HS128*12*60/(PI() * 'Drive Train'!$F$15)/HK$2*HK128</f>
        <v>-230142.71276406987</v>
      </c>
      <c r="HM128" s="2">
        <f>('DEPRECATED - DT-Prelim Calcs'!$C$6*HK128-HL128)/('DEPRECATED - DT-Prelim Calcs'!$C$6*HK128)*'DEPRECATED - DT-Prelim Calcs'!$C$7*HK128</f>
        <v>105.98618491761178</v>
      </c>
      <c r="HN128" s="57">
        <f>HM128/'DEPRECATED - DT-Prelim Calcs'!$C$7*('DEPRECATED - DT-Prelim Calcs'!$C$8-'DEPRECATED - DT-Prelim Calcs'!$C$9)+'DEPRECATED - DT-Prelim Calcs'!$C$9</f>
        <v>5645.035072584893</v>
      </c>
      <c r="HO128" s="57">
        <f t="shared" si="116"/>
        <v>36.66666666666665</v>
      </c>
      <c r="HP128" s="2">
        <f t="shared" si="162"/>
        <v>0.99579519204165001</v>
      </c>
      <c r="HQ128" s="57">
        <f>HP128*'DEPRECATED - DT-Prelim Calcs'!$C$21/HK$2/'DEPRECATED - DT-Prelim Calcs'!$C$19/'DEPRECATED - DT-Prelim Calcs'!$C$18*3.39*'DEPRECATED - DT-Prelim Calcs'!$C$20</f>
        <v>25.773080821789936</v>
      </c>
      <c r="HR128" s="46">
        <f t="shared" si="163"/>
        <v>0</v>
      </c>
      <c r="HS128" s="57">
        <f>HQ127*'DEPRECATED - DT-Prelim Calcs'!$C$11+HS127</f>
        <v>-703.8769864791908</v>
      </c>
      <c r="HT128" s="57">
        <f>HT127+0.5*HQ128*'DEPRECATED - DT-Prelim Calcs'!$C$11^2+HS128*'DEPRECATED - DT-Prelim Calcs'!$C$11</f>
        <v>-220524.08788272971</v>
      </c>
      <c r="HU128" s="57">
        <f>MIN('Drive Train'!$F$35-HO127*'DEPRECATED - DT-Prelim Calcs'!$C$21*'Drive Train'!$F$39,HU127+HO$2)</f>
        <v>9.9066666666666681</v>
      </c>
      <c r="HV128" s="57">
        <f>'Drive Train'!$F$35-HO128*'DEPRECATED - DT-Prelim Calcs'!$C$21*'Drive Train'!$F$39</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-19201.68682779458</v>
      </c>
      <c r="IB128" s="2">
        <f>('DEPRECATED - DT-Prelim Calcs'!$C$6*HZ128-IA128)/('DEPRECATED - DT-Prelim Calcs'!$C$6*HZ128)*'DEPRECATED - DT-Prelim Calcs'!$C$7*HZ128</f>
        <v>10.563543441896346</v>
      </c>
      <c r="IC128" s="57">
        <f>IB128/'DEPRECATED - DT-Prelim Calcs'!$C$7*('DEPRECATED - DT-Prelim Calcs'!$C$8-'DEPRECATED - DT-Prelim Calcs'!$C$9)+'DEPRECATED - DT-Prelim Calcs'!$C$9</f>
        <v>565.06623385697151</v>
      </c>
      <c r="ID128" s="57">
        <f t="shared" si="117"/>
        <v>39.999999999999986</v>
      </c>
      <c r="IE128" s="2">
        <f t="shared" si="165"/>
        <v>0.99579519204165001</v>
      </c>
      <c r="IF128" s="57">
        <f>IE128*'DEPRECATED - DT-Prelim Calcs'!$C$21/HZ$2/'DEPRECATED - DT-Prelim Calcs'!$C$19/'DEPRECATED - DT-Prelim Calcs'!$C$18*3.39*'DEPRECATED - DT-Prelim Calcs'!$C$20</f>
        <v>25.773080821789936</v>
      </c>
      <c r="IG128" s="46">
        <f t="shared" si="166"/>
        <v>0</v>
      </c>
      <c r="IH128" s="57">
        <f>IF127*'DEPRECATED - DT-Prelim Calcs'!$C$11+IH127</f>
        <v>-60.102302964264013</v>
      </c>
      <c r="II128" s="57">
        <f>II127+0.5*IF128*'DEPRECATED - DT-Prelim Calcs'!$C$11^2+IH128*'DEPRECATED - DT-Prelim Calcs'!$C$11</f>
        <v>-252434.27395194556</v>
      </c>
      <c r="IJ128" s="57">
        <f>MIN('Drive Train'!$F$35-ID127*'DEPRECATED - DT-Prelim Calcs'!$C$21*'Drive Train'!$F$39,IJ127+ID$2)</f>
        <v>9.6800000000000015</v>
      </c>
      <c r="IK128" s="57">
        <f>'Drive Train'!$F$35-ID128*'DEPRECATED - DT-Prelim Calcs'!$C$21*'Drive Train'!$F$39</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-333515.27463325375</v>
      </c>
      <c r="IQ128" s="2">
        <f>('DEPRECATED - DT-Prelim Calcs'!$C$6*IO128-IP128)/('DEPRECATED - DT-Prelim Calcs'!$C$6*IO128)*'DEPRECATED - DT-Prelim Calcs'!$C$7*IO128</f>
        <v>152.63876671619596</v>
      </c>
      <c r="IR128" s="57">
        <f>IQ128/'DEPRECATED - DT-Prelim Calcs'!$C$7*('DEPRECATED - DT-Prelim Calcs'!$C$8-'DEPRECATED - DT-Prelim Calcs'!$C$9)+'DEPRECATED - DT-Prelim Calcs'!$C$9</f>
        <v>8128.6559210323403</v>
      </c>
      <c r="IS128" s="57">
        <f t="shared" si="118"/>
        <v>43.333333333333321</v>
      </c>
      <c r="IT128" s="2">
        <f t="shared" si="168"/>
        <v>0.99579519204165001</v>
      </c>
      <c r="IU128" s="57">
        <f>IT128*'DEPRECATED - DT-Prelim Calcs'!$C$21/IO$2/'DEPRECATED - DT-Prelim Calcs'!$C$19/'DEPRECATED - DT-Prelim Calcs'!$C$18*3.39*'DEPRECATED - DT-Prelim Calcs'!$C$20</f>
        <v>25.773080821789936</v>
      </c>
      <c r="IV128" s="46">
        <f t="shared" si="169"/>
        <v>0</v>
      </c>
      <c r="IW128" s="57">
        <f>IU127*'DEPRECATED - DT-Prelim Calcs'!$C$11+IW127</f>
        <v>-1068.9511173134708</v>
      </c>
      <c r="IX128" s="57">
        <f>IX127+0.5*IU128*'DEPRECATED - DT-Prelim Calcs'!$C$11^2+IW128*'DEPRECATED - DT-Prelim Calcs'!$C$11</f>
        <v>-224533.56332135465</v>
      </c>
      <c r="IY128" s="57">
        <f>MIN('Drive Train'!$F$35-IS127*'DEPRECATED - DT-Prelim Calcs'!$C$21*'Drive Train'!$F$39,IY127+IS$2)</f>
        <v>9.4533333333333349</v>
      </c>
      <c r="IZ128" s="57">
        <f>'Drive Train'!$F$35-IS128*'DEPRECATED - DT-Prelim Calcs'!$C$21*'Drive Train'!$F$39</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26223.526100836669</v>
      </c>
      <c r="JF128" s="2">
        <f>('DEPRECATED - DT-Prelim Calcs'!$C$6*JD128-JE128)/('DEPRECATED - DT-Prelim Calcs'!$C$6*JD128)*'DEPRECATED - DT-Prelim Calcs'!$C$7*JD128</f>
        <v>-10.063919274103823</v>
      </c>
      <c r="JG128" s="57">
        <f>JF128/'DEPRECATED - DT-Prelim Calcs'!$C$7*('DEPRECATED - DT-Prelim Calcs'!$C$8-'DEPRECATED - DT-Prelim Calcs'!$C$9)+'DEPRECATED - DT-Prelim Calcs'!$C$9</f>
        <v>-533.0679845923321</v>
      </c>
      <c r="JH128" s="57">
        <f t="shared" si="119"/>
        <v>-533.0679845923321</v>
      </c>
      <c r="JI128" s="2">
        <f t="shared" si="171"/>
        <v>-12.644114466560147</v>
      </c>
      <c r="JJ128" s="57">
        <f>JI128*'DEPRECATED - DT-Prelim Calcs'!$C$21/JD$2/'DEPRECATED - DT-Prelim Calcs'!$C$19/'DEPRECATED - DT-Prelim Calcs'!$C$18*3.39*'DEPRECATED - DT-Prelim Calcs'!$C$20</f>
        <v>-327.25382354827417</v>
      </c>
      <c r="JK128" s="46">
        <f t="shared" si="172"/>
        <v>1</v>
      </c>
      <c r="JL128" s="57">
        <f>JJ127*'DEPRECATED - DT-Prelim Calcs'!$C$11+JL127</f>
        <v>86.113917235380924</v>
      </c>
      <c r="JM128" s="57">
        <f>JM127+0.5*JJ128*'DEPRECATED - DT-Prelim Calcs'!$C$11^2+JL128*'DEPRECATED - DT-Prelim Calcs'!$C$11</f>
        <v>-247949.38434257061</v>
      </c>
      <c r="JN128" s="57">
        <f>MIN('Drive Train'!$F$35-JH127*'DEPRECATED - DT-Prelim Calcs'!$C$21*'Drive Train'!$F$39,JN127+JH$2)</f>
        <v>9.2266666666666666</v>
      </c>
      <c r="JO128" s="57">
        <f>'Drive Train'!$F$35-JH128*'DEPRECATED - DT-Prelim Calcs'!$C$21*'Drive Train'!$F$39</f>
        <v>48.648622952278586</v>
      </c>
      <c r="JP128" s="1">
        <f>IF(JM128&gt;='Drive Train'!$F$29,1,0)</f>
        <v>0</v>
      </c>
      <c r="JQ128" s="57">
        <f>MIN(JG128,'DEPRECATED - DT-Prelim Calcs'!$C$10)*'DEPRECATED - DT-Prelim Calcs'!$C$11*1000/60/60</f>
        <v>-592.29776065814667</v>
      </c>
      <c r="JR128" s="63">
        <f>JR127+'DEPRECATED - DT-Prelim Calcs'!$C$11</f>
        <v>496</v>
      </c>
      <c r="JS128" s="2">
        <f>KC128/'Drive Train'!$F$35</f>
        <v>0.72580645161290325</v>
      </c>
      <c r="JT128" s="46">
        <f>KA128*12*60/(PI() * 'Drive Train'!$F$15)/JS$2*JS128</f>
        <v>-115167.60280543655</v>
      </c>
      <c r="JU128" s="2">
        <f>('DEPRECATED - DT-Prelim Calcs'!$C$6*JS128-JT128)/('DEPRECATED - DT-Prelim Calcs'!$C$6*JS128)*'DEPRECATED - DT-Prelim Calcs'!$C$7*JS128</f>
        <v>53.823100257787111</v>
      </c>
      <c r="JV128" s="57">
        <f>JU128/'DEPRECATED - DT-Prelim Calcs'!$C$7*('DEPRECATED - DT-Prelim Calcs'!$C$8-'DEPRECATED - DT-Prelim Calcs'!$C$9)+'DEPRECATED - DT-Prelim Calcs'!$C$9</f>
        <v>2868.0542585369653</v>
      </c>
      <c r="JW128" s="57">
        <f t="shared" si="120"/>
        <v>49.999999999999993</v>
      </c>
      <c r="JX128" s="2">
        <f t="shared" si="173"/>
        <v>0.99579519204165001</v>
      </c>
      <c r="JY128" s="57">
        <f>JX128*'DEPRECATED - DT-Prelim Calcs'!$C$21/JS$2/'DEPRECATED - DT-Prelim Calcs'!$C$19/'DEPRECATED - DT-Prelim Calcs'!$C$18*3.39*'DEPRECATED - DT-Prelim Calcs'!$C$20</f>
        <v>25.773080821789936</v>
      </c>
      <c r="JZ128" s="46">
        <f t="shared" si="174"/>
        <v>0</v>
      </c>
      <c r="KA128" s="57">
        <f>JY127*'DEPRECATED - DT-Prelim Calcs'!$C$11+KA127</f>
        <v>-387.71705577485511</v>
      </c>
      <c r="KB128" s="57">
        <f>KB127+0.5*JY128*'DEPRECATED - DT-Prelim Calcs'!$C$11^2+KA128*'DEPRECATED - DT-Prelim Calcs'!$C$11</f>
        <v>-223661.16529126625</v>
      </c>
      <c r="KC128" s="57">
        <f>MIN('Drive Train'!$F$35-JW127*'DEPRECATED - DT-Prelim Calcs'!$C$21*'Drive Train'!$F$39,KC127+JW$2)</f>
        <v>9</v>
      </c>
      <c r="KD128" s="57">
        <f>'Drive Train'!$F$35-JW128*'DEPRECATED - DT-Prelim Calcs'!$C$21*'Drive Train'!$F$39</f>
        <v>9</v>
      </c>
      <c r="KE128" s="1">
        <f>IF(KB128&gt;='Drive Train'!$F$29,1,0)</f>
        <v>0</v>
      </c>
      <c r="KF128" s="57">
        <f>MIN(JV128,'DEPRECATED - DT-Prelim Calcs'!$C$10)*'DEPRECATED - DT-Prelim Calcs'!$C$11*1000/60/60</f>
        <v>103.33333333333333</v>
      </c>
      <c r="KG128" s="63">
        <f>KG127+'DEPRECATED - DT-Prelim Calcs'!$C$11</f>
        <v>496</v>
      </c>
      <c r="KH128" s="2">
        <f>KR128/'Drive Train'!$F$35</f>
        <v>0.7075268817204301</v>
      </c>
      <c r="KI128" s="46">
        <f>KP128*12*60/(PI() * 'Drive Train'!$F$15)/KH$2*KH128</f>
        <v>-194209.24024744119</v>
      </c>
      <c r="KJ128" s="2">
        <f>('DEPRECATED - DT-Prelim Calcs'!$C$6*KH128-KI128)/('DEPRECATED - DT-Prelim Calcs'!$C$6*KH128)*'DEPRECATED - DT-Prelim Calcs'!$C$7*KH128</f>
        <v>89.518323461556619</v>
      </c>
      <c r="KK128" s="57">
        <f>KJ128/'DEPRECATED - DT-Prelim Calcs'!$C$7*('DEPRECATED - DT-Prelim Calcs'!$C$8-'DEPRECATED - DT-Prelim Calcs'!$C$9)+'DEPRECATED - DT-Prelim Calcs'!$C$9</f>
        <v>4768.3435270197988</v>
      </c>
      <c r="KL128" s="57">
        <f t="shared" si="121"/>
        <v>53.333333333333329</v>
      </c>
      <c r="KM128" s="2">
        <f t="shared" si="175"/>
        <v>0.99579519204165001</v>
      </c>
      <c r="KN128" s="57">
        <f>KM128*'DEPRECATED - DT-Prelim Calcs'!$C$21/KH$2/'DEPRECATED - DT-Prelim Calcs'!$C$19/'DEPRECATED - DT-Prelim Calcs'!$C$18*3.39*'DEPRECATED - DT-Prelim Calcs'!$C$20</f>
        <v>25.773080821789936</v>
      </c>
      <c r="KO128" s="46">
        <f t="shared" si="176"/>
        <v>0</v>
      </c>
      <c r="KP128" s="57">
        <f>KN127*'DEPRECATED - DT-Prelim Calcs'!$C$11+KP127</f>
        <v>-670.70624095883363</v>
      </c>
      <c r="KQ128" s="57">
        <f>KQ127+0.5*KN128*'DEPRECATED - DT-Prelim Calcs'!$C$11^2+KP128*'DEPRECATED - DT-Prelim Calcs'!$C$11</f>
        <v>-257870.06083061144</v>
      </c>
      <c r="KR128" s="57">
        <f>MIN('Drive Train'!$F$35-KL127*'DEPRECATED - DT-Prelim Calcs'!$C$21*'Drive Train'!$F$39,KR127+KL$2)</f>
        <v>8.7733333333333334</v>
      </c>
      <c r="KS128" s="57">
        <f>'Drive Train'!$F$35-KL128*'DEPRECATED - DT-Prelim Calcs'!$C$21*'Drive Train'!$F$39</f>
        <v>8.7733333333333334</v>
      </c>
      <c r="KT128" s="1">
        <f>IF(KQ128&gt;='Drive Train'!$F$29,1,0)</f>
        <v>0</v>
      </c>
      <c r="KU128" s="57">
        <f>MIN(KK128,'DEPRECATED - DT-Prelim Calcs'!$C$10)*'DEPRECATED - DT-Prelim Calcs'!$C$11*1000/60/60</f>
        <v>103.33333333333333</v>
      </c>
      <c r="KV128" s="63">
        <f>KV127+'DEPRECATED - DT-Prelim Calcs'!$C$11</f>
        <v>496</v>
      </c>
      <c r="KW128" s="2">
        <f>LG128/'Drive Train'!$F$35</f>
        <v>0.68924731182795695</v>
      </c>
      <c r="KX128" s="46">
        <f>LE128*12*60/(PI() * 'Drive Train'!$F$15)/KW$2*KW128</f>
        <v>3537.7907967546698</v>
      </c>
      <c r="KY128" s="2">
        <f>('DEPRECATED - DT-Prelim Calcs'!$C$6*KW128-KX128)/('DEPRECATED - DT-Prelim Calcs'!$C$6*KW128)*'DEPRECATED - DT-Prelim Calcs'!$C$7*KW128</f>
        <v>6.1447030852701916E-2</v>
      </c>
      <c r="KZ128" s="57">
        <f>KY128/'DEPRECATED - DT-Prelim Calcs'!$C$7*('DEPRECATED - DT-Prelim Calcs'!$C$8-'DEPRECATED - DT-Prelim Calcs'!$C$9)+'DEPRECATED - DT-Prelim Calcs'!$C$9</f>
        <v>5.9712257503741313</v>
      </c>
      <c r="LA128" s="57">
        <f t="shared" si="122"/>
        <v>5.9712257503741313</v>
      </c>
      <c r="LB128" s="2">
        <f t="shared" si="177"/>
        <v>-0.31433991248312837</v>
      </c>
      <c r="LC128" s="57">
        <f>LB128*'DEPRECATED - DT-Prelim Calcs'!$C$21/KW$2/'DEPRECATED - DT-Prelim Calcs'!$C$19/'DEPRECATED - DT-Prelim Calcs'!$C$18*3.39*'DEPRECATED - DT-Prelim Calcs'!$C$20</f>
        <v>-8.1357170979423543</v>
      </c>
      <c r="LD128" s="46">
        <f t="shared" si="178"/>
        <v>1</v>
      </c>
      <c r="LE128" s="57">
        <f>LC127*'DEPRECATED - DT-Prelim Calcs'!$C$11+LE127</f>
        <v>12.541875060914123</v>
      </c>
      <c r="LF128" s="57">
        <f>LF127+0.5*LC128*'DEPRECATED - DT-Prelim Calcs'!$C$11^2+LE128*'DEPRECATED - DT-Prelim Calcs'!$C$11</f>
        <v>-213031.20752089738</v>
      </c>
      <c r="LG128" s="57">
        <f>MIN('Drive Train'!$F$35-LA127*'DEPRECATED - DT-Prelim Calcs'!$C$21*'Drive Train'!$F$39,LG127+LA$2)</f>
        <v>8.5466666666666669</v>
      </c>
      <c r="LH128" s="57">
        <f>'Drive Train'!$F$35-LA128*'DEPRECATED - DT-Prelim Calcs'!$C$21*'Drive Train'!$F$39</f>
        <v>11.99395664897456</v>
      </c>
      <c r="LI128" s="1">
        <f>IF(LF128&gt;='Drive Train'!$F$29,1,0)</f>
        <v>0</v>
      </c>
      <c r="LJ128" s="57">
        <f>MIN(KZ128,'DEPRECATED - DT-Prelim Calcs'!$C$10)*'DEPRECATED - DT-Prelim Calcs'!$C$11*1000/60/60</f>
        <v>6.6346952781934787</v>
      </c>
      <c r="LK128" s="63">
        <f>LK127+'DEPRECATED - DT-Prelim Calcs'!$C$11</f>
        <v>496</v>
      </c>
      <c r="LL128" s="2">
        <f>LV128/'Drive Train'!$F$35</f>
        <v>0.67096774193548392</v>
      </c>
      <c r="LM128" s="46">
        <f>LT128*12*60/(PI() * 'Drive Train'!$F$15)/LL$2*LL128</f>
        <v>26580.542023631038</v>
      </c>
      <c r="LN128" s="2">
        <f>('DEPRECATED - DT-Prelim Calcs'!$C$6*LL128-LM128)/('DEPRECATED - DT-Prelim Calcs'!$C$6*LL128)*'DEPRECATED - DT-Prelim Calcs'!$C$7*LL128</f>
        <v>-10.401561790143891</v>
      </c>
      <c r="LO128" s="57">
        <f>LN128/'DEPRECATED - DT-Prelim Calcs'!$C$7*('DEPRECATED - DT-Prelim Calcs'!$C$8-'DEPRECATED - DT-Prelim Calcs'!$C$9)+'DEPRECATED - DT-Prelim Calcs'!$C$9</f>
        <v>-551.04289530102119</v>
      </c>
      <c r="LP128" s="57">
        <f t="shared" si="123"/>
        <v>-551.04289530102119</v>
      </c>
      <c r="LQ128" s="2">
        <f t="shared" si="179"/>
        <v>-13.301887759526544</v>
      </c>
      <c r="LR128" s="57">
        <f>LQ128*'DEPRECATED - DT-Prelim Calcs'!$C$21/LL$2/'DEPRECATED - DT-Prelim Calcs'!$C$19/'DEPRECATED - DT-Prelim Calcs'!$C$18*3.39*'DEPRECATED - DT-Prelim Calcs'!$C$20</f>
        <v>-344.27825224357645</v>
      </c>
      <c r="LS128" s="46">
        <f t="shared" si="180"/>
        <v>1</v>
      </c>
      <c r="LT128" s="57">
        <f>LR127*'DEPRECATED - DT-Prelim Calcs'!$C$11+LT127</f>
        <v>96.798269841467231</v>
      </c>
      <c r="LU128" s="57">
        <f>LU127+0.5*LR128*'DEPRECATED - DT-Prelim Calcs'!$C$11^2+LT128*'DEPRECATED - DT-Prelim Calcs'!$C$11</f>
        <v>-216548.24532520174</v>
      </c>
      <c r="LV128" s="57">
        <f>MIN('Drive Train'!$F$35-LP127*'DEPRECATED - DT-Prelim Calcs'!$C$21*'Drive Train'!$F$39,LV127+LP$2)</f>
        <v>8.32</v>
      </c>
      <c r="LW128" s="57">
        <f>'Drive Train'!$F$35-LP128*'DEPRECATED - DT-Prelim Calcs'!$C$21*'Drive Train'!$F$39</f>
        <v>49.870916880469444</v>
      </c>
      <c r="LX128" s="1">
        <f>IF(LU128&gt;='Drive Train'!$F$29,1,0)</f>
        <v>0</v>
      </c>
      <c r="LY128" s="57">
        <f>MIN(LO128,'DEPRECATED - DT-Prelim Calcs'!$C$10)*'DEPRECATED - DT-Prelim Calcs'!$C$11*1000/60/60</f>
        <v>-612.26988366780131</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Train'!$AA$49 + V128*(1-'Drive Train'!$AA$49))</f>
        <v>0</v>
      </c>
      <c r="W129" s="57">
        <f>MIN(ABS(V129),U$2) * SIGN(V129)</f>
        <v>0</v>
      </c>
      <c r="X129" s="2">
        <f>MAX(MIN(IF(AND(AI128=1,AG129&lt;0),-1,1)*(W129-$C$9)/($C$8-$C$9)*$C$7-$C$29*AE129/T$2 -  AI128*$C$29/2,X$2),MAX(X$4:X128)*-1)</f>
        <v>-0.2458281045106315</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Train'!$F$39,AG128+W$2)-$C$3,IF(AE128-1&lt;=0,0,IF($C$32=Motors!$C$29,MAX(ABS('Drive Train'!$F$35-W128*$C$21*'Drive Train'!$F$39)*-1,AG128-W$2),MAX(0,ABS('Drive Train'!$F$35-W128*$C$21*'Drive Train'!$F$39)*-1,AG128-W$2))))</f>
        <v>0</v>
      </c>
      <c r="AH129" s="57">
        <f>'Drive Train'!$F$35-ABS(W129)*'DEPRECATED - DT-Prelim Calcs'!$C$21*'Drive Train'!$F$39</f>
        <v>12.4</v>
      </c>
      <c r="AI129" s="1">
        <f>IF(AJ129&gt;='Drive Train'!$F$29,1,0)</f>
        <v>1</v>
      </c>
      <c r="AJ129" s="57">
        <f>AJ128+0.5*Y129*'DEPRECATED - DT-Prelim Calcs'!$C$11^2+AE129*'DEPRECATED - DT-Prelim Calcs'!$C$11</f>
        <v>784.33981740885292</v>
      </c>
      <c r="AK129" s="57">
        <f t="shared" si="181"/>
        <v>0</v>
      </c>
      <c r="AL129" s="63">
        <f>AL128+'DEPRECATED - DT-Prelim Calcs'!$C$11</f>
        <v>500</v>
      </c>
      <c r="AM129" s="2">
        <f>AW129/'Drive Train'!$F$35</f>
        <v>0.88882649237569089</v>
      </c>
      <c r="AN129" s="46">
        <f>AU129*12*60/(PI() * 'Drive Train'!$F$15)/AM$2*AM129</f>
        <v>4007.413171682851</v>
      </c>
      <c r="AO129" s="2">
        <f>('DEPRECATED - DT-Prelim Calcs'!$C$6*AM129-AN129)/('DEPRECATED - DT-Prelim Calcs'!$C$6*AM129)*'DEPRECATED - DT-Prelim Calcs'!$C$7*AM129</f>
        <v>0.33008953072378822</v>
      </c>
      <c r="AP129" s="57">
        <f>AO129/'DEPRECATED - DT-Prelim Calcs'!$C$7*('DEPRECATED - DT-Prelim Calcs'!$C$8-'DEPRECATED - DT-Prelim Calcs'!$C$9)+'DEPRECATED - DT-Prelim Calcs'!$C$9</f>
        <v>20.272816096208309</v>
      </c>
      <c r="AQ129" s="57">
        <f t="shared" si="105"/>
        <v>20.272816096208309</v>
      </c>
      <c r="AR129" s="2">
        <f t="shared" si="125"/>
        <v>1.0330625244137082E-13</v>
      </c>
      <c r="AS129" s="57">
        <f>AR129*'DEPRECATED - DT-Prelim Calcs'!$C$21/AM$2/'DEPRECATED - DT-Prelim Calcs'!$C$19/'DEPRECATED - DT-Prelim Calcs'!$C$18*3.39*'DEPRECATED - DT-Prelim Calcs'!$C$20</f>
        <v>7.4865365504573563E-13</v>
      </c>
      <c r="AT129" s="46">
        <f t="shared" si="126"/>
        <v>0</v>
      </c>
      <c r="AU129" s="57">
        <f>AS128*'DEPRECATED - DT-Prelim Calcs'!$C$11+AU128</f>
        <v>39.345448708841523</v>
      </c>
      <c r="AV129" s="57">
        <f>AV128+0.5*AS129*'DEPRECATED - DT-Prelim Calcs'!$C$11^2+AU129*'DEPRECATED - DT-Prelim Calcs'!$C$11</f>
        <v>19629.925178637241</v>
      </c>
      <c r="AW129" s="57">
        <f>MIN('Drive Train'!$F$35-AQ128*'DEPRECATED - DT-Prelim Calcs'!$C$21*'Drive Train'!$F$39,AW128+AQ$2)</f>
        <v>11.021448505458567</v>
      </c>
      <c r="AX129" s="57">
        <f>'Drive Train'!$F$35-AQ129*'DEPRECATED - DT-Prelim Calcs'!$C$21*'Drive Train'!$F$39</f>
        <v>11.021448505457835</v>
      </c>
      <c r="AY129" s="1">
        <f>IF(AV129&gt;='Drive Train'!$F$29,1,0)</f>
        <v>1</v>
      </c>
      <c r="AZ129" s="57">
        <f t="shared" si="127"/>
        <v>22.525351218009234</v>
      </c>
      <c r="BA129" s="63">
        <f>BA128+'DEPRECATED - DT-Prelim Calcs'!$C$11</f>
        <v>500</v>
      </c>
      <c r="BB129" s="2">
        <f>BL129/'Drive Train'!$F$35</f>
        <v>1.315024972646925</v>
      </c>
      <c r="BC129" s="46">
        <f>BJ129*12*60/(PI() * 'Drive Train'!$F$15)/BB$2*BB129</f>
        <v>-3540.8438977467135</v>
      </c>
      <c r="BD129" s="2">
        <f>('DEPRECATED - DT-Prelim Calcs'!$C$6*BB129-BC129)/('DEPRECATED - DT-Prelim Calcs'!$C$6*BB129)*'DEPRECATED - DT-Prelim Calcs'!$C$7*BB129</f>
        <v>4.7702296575443013</v>
      </c>
      <c r="BE129" s="57">
        <f>BD129/'DEPRECATED - DT-Prelim Calcs'!$C$7*('DEPRECATED - DT-Prelim Calcs'!$C$8-'DEPRECATED - DT-Prelim Calcs'!$C$9)+'DEPRECATED - DT-Prelim Calcs'!$C$9</f>
        <v>256.65040044105137</v>
      </c>
      <c r="BF129" s="57">
        <f t="shared" si="106"/>
        <v>93</v>
      </c>
      <c r="BG129" s="2">
        <f t="shared" si="128"/>
        <v>1.8933363324154457</v>
      </c>
      <c r="BH129" s="57">
        <f>BG129*'DEPRECATED - DT-Prelim Calcs'!$C$21/BB$2/'DEPRECATED - DT-Prelim Calcs'!$C$19/'DEPRECATED - DT-Prelim Calcs'!$C$18*3.39*'DEPRECATED - DT-Prelim Calcs'!$C$20</f>
        <v>19.819055495402448</v>
      </c>
      <c r="BI129" s="46">
        <f t="shared" si="129"/>
        <v>0</v>
      </c>
      <c r="BJ129" s="57">
        <f>BH128*'DEPRECATED - DT-Prelim Calcs'!$C$11+BJ128</f>
        <v>-16.267443596496292</v>
      </c>
      <c r="BK129" s="57">
        <f>BK128+0.5*BH129*'DEPRECATED - DT-Prelim Calcs'!$C$11^2+BJ129*'DEPRECATED - DT-Prelim Calcs'!$C$11</f>
        <v>11716.959760146599</v>
      </c>
      <c r="BL129" s="57">
        <f>MIN('Drive Train'!$F$35-BF128*'DEPRECATED - DT-Prelim Calcs'!$C$21*'Drive Train'!$F$39,BL128+BF$2)</f>
        <v>16.306309660821871</v>
      </c>
      <c r="BM129" s="57">
        <f>'Drive Train'!$F$35-BF129*'DEPRECATED - DT-Prelim Calcs'!$C$21*'Drive Train'!$F$39</f>
        <v>6.0759999999999996</v>
      </c>
      <c r="BN129" s="1">
        <f>IF(BK129&gt;='Drive Train'!$F$29,1,0)</f>
        <v>1</v>
      </c>
      <c r="BO129" s="57">
        <f t="shared" si="130"/>
        <v>103.33333333333333</v>
      </c>
      <c r="BP129" s="63">
        <f>BP128+'DEPRECATED - DT-Prelim Calcs'!$C$11</f>
        <v>500</v>
      </c>
      <c r="BQ129" s="2">
        <f>CA129/'Drive Train'!$F$35</f>
        <v>1.2404401864462893</v>
      </c>
      <c r="BR129" s="46">
        <f>BY129*12*60/(PI() * 'Drive Train'!$F$15)/BQ$2*BQ129</f>
        <v>-11330.987011969053</v>
      </c>
      <c r="BS129" s="2">
        <f>('DEPRECATED - DT-Prelim Calcs'!$C$6*BQ129-BR129)/('DEPRECATED - DT-Prelim Calcs'!$C$6*BQ129)*'DEPRECATED - DT-Prelim Calcs'!$C$7*BQ129</f>
        <v>8.1128527252915443</v>
      </c>
      <c r="BT129" s="57">
        <f>BS129/'DEPRECATED - DT-Prelim Calcs'!$C$7*('DEPRECATED - DT-Prelim Calcs'!$C$8-'DEPRECATED - DT-Prelim Calcs'!$C$9)+'DEPRECATED - DT-Prelim Calcs'!$C$9</f>
        <v>434.60000193149591</v>
      </c>
      <c r="BU129" s="57">
        <f t="shared" si="107"/>
        <v>93</v>
      </c>
      <c r="BV129" s="2">
        <f t="shared" si="131"/>
        <v>1.8828060353728675</v>
      </c>
      <c r="BW129" s="57">
        <f>BV129*'DEPRECATED - DT-Prelim Calcs'!$C$21/BQ$2/'DEPRECATED - DT-Prelim Calcs'!$C$19/'DEPRECATED - DT-Prelim Calcs'!$C$18*3.39*'DEPRECATED - DT-Prelim Calcs'!$C$20</f>
        <v>25.773080821789936</v>
      </c>
      <c r="BX129" s="46">
        <f t="shared" si="132"/>
        <v>0</v>
      </c>
      <c r="BY129" s="57">
        <f>BW128*'DEPRECATED - DT-Prelim Calcs'!$C$11+BY128</f>
        <v>-42.201984547476769</v>
      </c>
      <c r="BZ129" s="57">
        <f>BZ128+0.5*BW129*'DEPRECATED - DT-Prelim Calcs'!$C$11^2+BY129*'DEPRECATED - DT-Prelim Calcs'!$C$11</f>
        <v>-9063.6985843070215</v>
      </c>
      <c r="CA129" s="57">
        <f>MIN('Drive Train'!$F$35-BU128*'DEPRECATED - DT-Prelim Calcs'!$C$21*'Drive Train'!$F$39,CA128+BU$2)</f>
        <v>15.381458311933986</v>
      </c>
      <c r="CB129" s="57">
        <f>'Drive Train'!$F$35-BU129*'DEPRECATED - DT-Prelim Calcs'!$C$21*'Drive Train'!$F$39</f>
        <v>6.0759999999999996</v>
      </c>
      <c r="CC129" s="1">
        <f>IF(BZ129&gt;='Drive Train'!$F$29,1,0)</f>
        <v>0</v>
      </c>
      <c r="CD129" s="57">
        <f t="shared" si="133"/>
        <v>103.33333333333333</v>
      </c>
      <c r="CE129" s="63">
        <f>CE128+'DEPRECATED - DT-Prelim Calcs'!$C$11</f>
        <v>500</v>
      </c>
      <c r="CF129" s="2">
        <f>CP129/'Drive Train'!$F$35</f>
        <v>0.48999999999999994</v>
      </c>
      <c r="CG129" s="46">
        <f>CN129*12*60/(PI() * 'Drive Train'!$F$15)/CF$2*CF129</f>
        <v>-22129.222288029607</v>
      </c>
      <c r="CH129" s="2">
        <f>('DEPRECATED - DT-Prelim Calcs'!$C$6*CF129-CG129)/('DEPRECATED - DT-Prelim Calcs'!$C$6*CF129)*'DEPRECATED - DT-Prelim Calcs'!$C$7*CF129</f>
        <v>11.186796006407384</v>
      </c>
      <c r="CI129" s="57">
        <f>CH129/'DEPRECATED - DT-Prelim Calcs'!$C$7*('DEPRECATED - DT-Prelim Calcs'!$C$8-'DEPRECATED - DT-Prelim Calcs'!$C$9)+'DEPRECATED - DT-Prelim Calcs'!$C$9</f>
        <v>598.24602805894915</v>
      </c>
      <c r="CJ129" s="57">
        <f t="shared" si="108"/>
        <v>93</v>
      </c>
      <c r="CK129" s="2">
        <f t="shared" si="134"/>
        <v>1.5241763143494644</v>
      </c>
      <c r="CL129" s="57">
        <f>CK129*'DEPRECATED - DT-Prelim Calcs'!$C$21/CF$2/'DEPRECATED - DT-Prelim Calcs'!$C$19/'DEPRECATED - DT-Prelim Calcs'!$C$18*3.39*'DEPRECATED - DT-Prelim Calcs'!$C$20</f>
        <v>25.773080821789936</v>
      </c>
      <c r="CM129" s="46">
        <f t="shared" si="135"/>
        <v>0</v>
      </c>
      <c r="CN129" s="57">
        <f>CL128*'DEPRECATED - DT-Prelim Calcs'!$C$11+CN128</f>
        <v>-168.90428126756399</v>
      </c>
      <c r="CO129" s="57">
        <f>CO128+0.5*CL129*'DEPRECATED - DT-Prelim Calcs'!$C$11^2+CN129*'DEPRECATED - DT-Prelim Calcs'!$C$11</f>
        <v>-37234.726783342318</v>
      </c>
      <c r="CP129" s="57">
        <f>MIN('Drive Train'!$F$35-CJ128*'DEPRECATED - DT-Prelim Calcs'!$C$21*'Drive Train'!$F$39,CP128+CJ$2)</f>
        <v>6.0759999999999996</v>
      </c>
      <c r="CQ129" s="57">
        <f>'Drive Train'!$F$35-CJ129*'DEPRECATED - DT-Prelim Calcs'!$C$21*'Drive Train'!$F$39</f>
        <v>6.0759999999999996</v>
      </c>
      <c r="CR129" s="1">
        <f>IF(CO129&gt;='Drive Train'!$F$29,1,0)</f>
        <v>0</v>
      </c>
      <c r="CS129" s="57">
        <f t="shared" si="136"/>
        <v>103.33333333333333</v>
      </c>
      <c r="CT129" s="63">
        <f>CT128+'DEPRECATED - DT-Prelim Calcs'!$C$11</f>
        <v>500</v>
      </c>
      <c r="CU129" s="2">
        <f>DE129/'Drive Train'!$F$35</f>
        <v>0.48999999999999994</v>
      </c>
      <c r="CV129" s="46">
        <f>DC129*12*60/(PI() * 'Drive Train'!$F$15)/CU$2*CU129</f>
        <v>-39458.230770079521</v>
      </c>
      <c r="CW129" s="2">
        <f>('DEPRECATED - DT-Prelim Calcs'!$C$6*CU129-CV129)/('DEPRECATED - DT-Prelim Calcs'!$C$6*CU129)*'DEPRECATED - DT-Prelim Calcs'!$C$7*CU129</f>
        <v>19.022238866020945</v>
      </c>
      <c r="CX129" s="57">
        <f>CW129/'DEPRECATED - DT-Prelim Calcs'!$C$7*('DEPRECATED - DT-Prelim Calcs'!$C$8-'DEPRECATED - DT-Prelim Calcs'!$C$9)+'DEPRECATED - DT-Prelim Calcs'!$C$9</f>
        <v>1015.3776956475052</v>
      </c>
      <c r="CY129" s="57">
        <f t="shared" si="109"/>
        <v>93</v>
      </c>
      <c r="CZ129" s="2">
        <f t="shared" si="137"/>
        <v>1.2803081040535502</v>
      </c>
      <c r="DA129" s="57">
        <f>CZ129*'DEPRECATED - DT-Prelim Calcs'!$C$21/CU$2/'DEPRECATED - DT-Prelim Calcs'!$C$19/'DEPRECATED - DT-Prelim Calcs'!$C$18*3.39*'DEPRECATED - DT-Prelim Calcs'!$C$20</f>
        <v>25.773080821789936</v>
      </c>
      <c r="DB129" s="46">
        <f t="shared" si="138"/>
        <v>0</v>
      </c>
      <c r="DC129" s="57">
        <f>DA128*'DEPRECATED - DT-Prelim Calcs'!$C$11+DC128</f>
        <v>-252.98303655292358</v>
      </c>
      <c r="DD129" s="57">
        <f>DD128+0.5*DA129*'DEPRECATED - DT-Prelim Calcs'!$C$11^2+DC129*'DEPRECATED - DT-Prelim Calcs'!$C$11</f>
        <v>-71765.508041499605</v>
      </c>
      <c r="DE129" s="57">
        <f>MIN('Drive Train'!$F$35-CY128*'DEPRECATED - DT-Prelim Calcs'!$C$21*'Drive Train'!$F$39,DE128+CY$2)</f>
        <v>6.0759999999999996</v>
      </c>
      <c r="DF129" s="57">
        <f>'Drive Train'!$F$35-CY129*'DEPRECATED - DT-Prelim Calcs'!$C$21*'Drive Train'!$F$39</f>
        <v>6.0759999999999996</v>
      </c>
      <c r="DG129" s="1">
        <f>IF(DD129&gt;='Drive Train'!$F$29,1,0)</f>
        <v>0</v>
      </c>
      <c r="DH129" s="57">
        <f t="shared" si="139"/>
        <v>103.33333333333333</v>
      </c>
      <c r="DI129" s="63">
        <f>DI128+'DEPRECATED - DT-Prelim Calcs'!$C$11</f>
        <v>500</v>
      </c>
      <c r="DJ129" s="2">
        <f>DT129/'Drive Train'!$F$35</f>
        <v>0.48999999999999994</v>
      </c>
      <c r="DK129" s="46">
        <f>DR129*12*60/(PI() * 'Drive Train'!$F$15)/DJ$2*DJ129</f>
        <v>-122031.31118831816</v>
      </c>
      <c r="DL129" s="2">
        <f>('DEPRECATED - DT-Prelim Calcs'!$C$6*DJ129-DK129)/('DEPRECATED - DT-Prelim Calcs'!$C$6*DJ129)*'DEPRECATED - DT-Prelim Calcs'!$C$7*DJ129</f>
        <v>56.358284608601643</v>
      </c>
      <c r="DM129" s="57">
        <f>DL129/'DEPRECATED - DT-Prelim Calcs'!$C$7*('DEPRECATED - DT-Prelim Calcs'!$C$8-'DEPRECATED - DT-Prelim Calcs'!$C$9)+'DEPRECATED - DT-Prelim Calcs'!$C$9</f>
        <v>3003.0186370471329</v>
      </c>
      <c r="DN129" s="57">
        <f t="shared" si="110"/>
        <v>93</v>
      </c>
      <c r="DO129" s="2">
        <f t="shared" si="140"/>
        <v>1.1037138828047846</v>
      </c>
      <c r="DP129" s="57">
        <f>DO129*'DEPRECATED - DT-Prelim Calcs'!$C$21/DJ$2/'DEPRECATED - DT-Prelim Calcs'!$C$19/'DEPRECATED - DT-Prelim Calcs'!$C$18*3.39*'DEPRECATED - DT-Prelim Calcs'!$C$20</f>
        <v>25.773080821789936</v>
      </c>
      <c r="DQ129" s="46">
        <f t="shared" si="141"/>
        <v>0</v>
      </c>
      <c r="DR129" s="57">
        <f>DP128*'DEPRECATED - DT-Prelim Calcs'!$C$11+DR128</f>
        <v>-674.47690136725953</v>
      </c>
      <c r="DS129" s="57">
        <f>DS128+0.5*DP129*'DEPRECATED - DT-Prelim Calcs'!$C$11^2+DR129*'DEPRECATED - DT-Prelim Calcs'!$C$11</f>
        <v>-137159.6023913676</v>
      </c>
      <c r="DT129" s="57">
        <f>MIN('Drive Train'!$F$35-DN128*'DEPRECATED - DT-Prelim Calcs'!$C$21*'Drive Train'!$F$39,DT128+DN$2)</f>
        <v>6.0759999999999996</v>
      </c>
      <c r="DU129" s="57">
        <f>'Drive Train'!$F$35-DN129*'DEPRECATED - DT-Prelim Calcs'!$C$21*'Drive Train'!$F$39</f>
        <v>6.0759999999999996</v>
      </c>
      <c r="DV129" s="1">
        <f>IF(DS129&gt;='Drive Train'!$F$29,1,0)</f>
        <v>0</v>
      </c>
      <c r="DW129" s="57">
        <f t="shared" si="142"/>
        <v>103.33333333333333</v>
      </c>
      <c r="DX129" s="63">
        <f>DX128+'DEPRECATED - DT-Prelim Calcs'!$C$11</f>
        <v>500</v>
      </c>
      <c r="DY129" s="2">
        <f>EI129/'Drive Train'!$F$35</f>
        <v>0.60227506243071849</v>
      </c>
      <c r="DZ129" s="46">
        <f>EG129*12*60/(PI() * 'Drive Train'!$F$15)/DY$2*DY129</f>
        <v>25732.911524456791</v>
      </c>
      <c r="EA129" s="2">
        <f>('DEPRECATED - DT-Prelim Calcs'!$C$6*DY129-DZ129)/('DEPRECATED - DT-Prelim Calcs'!$C$6*DY129)*'DEPRECATED - DT-Prelim Calcs'!$C$7*DY129</f>
        <v>-10.183848576829186</v>
      </c>
      <c r="EB129" s="57">
        <f>EA129/'DEPRECATED - DT-Prelim Calcs'!$C$7*('DEPRECATED - DT-Prelim Calcs'!$C$8-'DEPRECATED - DT-Prelim Calcs'!$C$9)+'DEPRECATED - DT-Prelim Calcs'!$C$9</f>
        <v>-539.4526026585828</v>
      </c>
      <c r="EC129" s="57">
        <f t="shared" si="111"/>
        <v>-539.4526026585828</v>
      </c>
      <c r="ED129" s="2">
        <f t="shared" si="143"/>
        <v>-13.31193443720964</v>
      </c>
      <c r="EE129" s="57">
        <f>ED129*'DEPRECATED - DT-Prelim Calcs'!$C$21/DY$2/'DEPRECATED - DT-Prelim Calcs'!$C$19/'DEPRECATED - DT-Prelim Calcs'!$C$18*3.39*'DEPRECATED - DT-Prelim Calcs'!$C$20</f>
        <v>-353.72596689577307</v>
      </c>
      <c r="EF129" s="46">
        <f t="shared" si="144"/>
        <v>1</v>
      </c>
      <c r="EG129" s="57">
        <f>EE128*'DEPRECATED - DT-Prelim Calcs'!$C$11+EG128</f>
        <v>101.68806585729071</v>
      </c>
      <c r="EH129" s="57">
        <f>EH128+0.5*EE129*'DEPRECATED - DT-Prelim Calcs'!$C$11^2+EG129*'DEPRECATED - DT-Prelim Calcs'!$C$11</f>
        <v>-222811.81463563538</v>
      </c>
      <c r="EI129" s="57">
        <f>MIN('Drive Train'!$F$35-EC128*'DEPRECATED - DT-Prelim Calcs'!$C$21*'Drive Train'!$F$39,EI128+EC$2)</f>
        <v>7.4682107741409096</v>
      </c>
      <c r="EJ129" s="57">
        <f>'Drive Train'!$F$35-EC129*'DEPRECATED - DT-Prelim Calcs'!$C$21*'Drive Train'!$F$39</f>
        <v>49.082776980783635</v>
      </c>
      <c r="EK129" s="1">
        <f>IF(EH129&gt;='Drive Train'!$F$29,1,0)</f>
        <v>0</v>
      </c>
      <c r="EL129" s="57">
        <f t="shared" si="145"/>
        <v>-599.39178073175879</v>
      </c>
      <c r="EM129" s="63">
        <f>EM128+'DEPRECATED - DT-Prelim Calcs'!$C$11</f>
        <v>500</v>
      </c>
      <c r="EN129" s="2">
        <f>EX129/'Drive Train'!$F$35</f>
        <v>0.48999999999999994</v>
      </c>
      <c r="EO129" s="46">
        <f>EV129*12*60/(PI() * 'Drive Train'!$F$15)/EN$2*EN129</f>
        <v>-2629.6146174494502</v>
      </c>
      <c r="EP129" s="2">
        <f>('DEPRECATED - DT-Prelim Calcs'!$C$6*EN129-EO129)/('DEPRECATED - DT-Prelim Calcs'!$C$6*EN129)*'DEPRECATED - DT-Prelim Calcs'!$C$7*EN129</f>
        <v>2.3699002304039727</v>
      </c>
      <c r="EQ129" s="57">
        <f>EP129/'DEPRECATED - DT-Prelim Calcs'!$C$7*('DEPRECATED - DT-Prelim Calcs'!$C$8-'DEPRECATED - DT-Prelim Calcs'!$C$9)+'DEPRECATED - DT-Prelim Calcs'!$C$9</f>
        <v>128.8652280335393</v>
      </c>
      <c r="ER129" s="57">
        <f t="shared" si="112"/>
        <v>93</v>
      </c>
      <c r="ES129" s="2">
        <f t="shared" si="146"/>
        <v>0.86507304327942547</v>
      </c>
      <c r="ET129" s="57">
        <f>ES129*'DEPRECATED - DT-Prelim Calcs'!$C$21/EN$2/'DEPRECATED - DT-Prelim Calcs'!$C$19/'DEPRECATED - DT-Prelim Calcs'!$C$18*3.39*'DEPRECATED - DT-Prelim Calcs'!$C$20</f>
        <v>25.773080821789936</v>
      </c>
      <c r="EU129" s="46">
        <f t="shared" si="147"/>
        <v>0</v>
      </c>
      <c r="EV129" s="57">
        <f>ET128*'DEPRECATED - DT-Prelim Calcs'!$C$11+EV128</f>
        <v>-11.391585719734593</v>
      </c>
      <c r="EW129" s="57">
        <f>EW128+0.5*ET129*'DEPRECATED - DT-Prelim Calcs'!$C$11^2+EV129*'DEPRECATED - DT-Prelim Calcs'!$C$11</f>
        <v>-239571.73039136321</v>
      </c>
      <c r="EX129" s="57">
        <f>MIN('Drive Train'!$F$35-ER128*'DEPRECATED - DT-Prelim Calcs'!$C$21*'Drive Train'!$F$39,EX128+ER$2)</f>
        <v>6.0759999999999996</v>
      </c>
      <c r="EY129" s="57">
        <f>'Drive Train'!$F$35-ER129*'DEPRECATED - DT-Prelim Calcs'!$C$21*'Drive Train'!$F$39</f>
        <v>6.0759999999999996</v>
      </c>
      <c r="EZ129" s="1">
        <f>IF(EW129&gt;='Drive Train'!$F$29,1,0)</f>
        <v>0</v>
      </c>
      <c r="FA129" s="57">
        <f t="shared" si="148"/>
        <v>103.33333333333333</v>
      </c>
      <c r="FB129" s="63">
        <f>FB128+'DEPRECATED - DT-Prelim Calcs'!$C$11</f>
        <v>500</v>
      </c>
      <c r="FC129" s="2">
        <f>FM129/'Drive Train'!$F$35</f>
        <v>0.48999999999999994</v>
      </c>
      <c r="FD129" s="46">
        <f>FK129*12*60/(PI() * 'Drive Train'!$F$15)/FC$2*FC129</f>
        <v>-304990.60977938358</v>
      </c>
      <c r="FE129" s="2">
        <f>('DEPRECATED - DT-Prelim Calcs'!$C$6*FC129-FD129)/('DEPRECATED - DT-Prelim Calcs'!$C$6*FC129)*'DEPRECATED - DT-Prelim Calcs'!$C$7*FC129</f>
        <v>139.08472168261062</v>
      </c>
      <c r="FF129" s="57">
        <f>FE129/'DEPRECATED - DT-Prelim Calcs'!$C$7*('DEPRECATED - DT-Prelim Calcs'!$C$8-'DEPRECATED - DT-Prelim Calcs'!$C$9)+'DEPRECATED - DT-Prelim Calcs'!$C$9</f>
        <v>7407.0858057588975</v>
      </c>
      <c r="FG129" s="57">
        <f t="shared" si="113"/>
        <v>93</v>
      </c>
      <c r="FH129" s="2">
        <f t="shared" si="149"/>
        <v>0.78067567320338405</v>
      </c>
      <c r="FI129" s="57">
        <f>FH129*'DEPRECATED - DT-Prelim Calcs'!$C$21/FC$2/'DEPRECATED - DT-Prelim Calcs'!$C$19/'DEPRECATED - DT-Prelim Calcs'!$C$18*3.39*'DEPRECATED - DT-Prelim Calcs'!$C$20</f>
        <v>25.773080821789936</v>
      </c>
      <c r="FJ129" s="46">
        <f t="shared" si="150"/>
        <v>0</v>
      </c>
      <c r="FK129" s="57">
        <f>FI128*'DEPRECATED - DT-Prelim Calcs'!$C$11+FK128</f>
        <v>-1192.3298395928109</v>
      </c>
      <c r="FL129" s="57">
        <f>FL128+0.5*FI129*'DEPRECATED - DT-Prelim Calcs'!$C$11^2+FK129*'DEPRECATED - DT-Prelim Calcs'!$C$11</f>
        <v>-331310.6493963137</v>
      </c>
      <c r="FM129" s="57">
        <f>MIN('Drive Train'!$F$35-FG128*'DEPRECATED - DT-Prelim Calcs'!$C$21*'Drive Train'!$F$39,FM128+FG$2)</f>
        <v>6.0759999999999996</v>
      </c>
      <c r="FN129" s="57">
        <f>'Drive Train'!$F$35-FG129*'DEPRECATED - DT-Prelim Calcs'!$C$21*'Drive Train'!$F$39</f>
        <v>6.0759999999999996</v>
      </c>
      <c r="FO129" s="1">
        <f>IF(FL129&gt;='Drive Train'!$F$29,1,0)</f>
        <v>0</v>
      </c>
      <c r="FP129" s="57">
        <f t="shared" si="151"/>
        <v>103.33333333333333</v>
      </c>
      <c r="FQ129" s="63">
        <f>FQ128+'DEPRECATED - DT-Prelim Calcs'!$C$11</f>
        <v>500</v>
      </c>
      <c r="FR129" s="2">
        <f>GB129/'Drive Train'!$F$35</f>
        <v>0.48999999999999994</v>
      </c>
      <c r="FS129" s="46">
        <f>FZ129*12*60/(PI() * 'Drive Train'!$F$15)/FR$2*FR129</f>
        <v>-258091.0901597979</v>
      </c>
      <c r="FT129" s="2">
        <f>('DEPRECATED - DT-Prelim Calcs'!$C$6*FR129-FS129)/('DEPRECATED - DT-Prelim Calcs'!$C$6*FR129)*'DEPRECATED - DT-Prelim Calcs'!$C$7*FR129</f>
        <v>117.87874752065909</v>
      </c>
      <c r="FU129" s="57">
        <f>FT129/'DEPRECATED - DT-Prelim Calcs'!$C$7*('DEPRECATED - DT-Prelim Calcs'!$C$8-'DEPRECATED - DT-Prelim Calcs'!$C$9)+'DEPRECATED - DT-Prelim Calcs'!$C$9</f>
        <v>6278.1536543155853</v>
      </c>
      <c r="FV129" s="57">
        <f t="shared" si="114"/>
        <v>93</v>
      </c>
      <c r="FW129" s="2">
        <f t="shared" si="152"/>
        <v>0.7112822800297498</v>
      </c>
      <c r="FX129" s="57">
        <f>FW129*'DEPRECATED - DT-Prelim Calcs'!$C$21/FR$2/'DEPRECATED - DT-Prelim Calcs'!$C$19/'DEPRECATED - DT-Prelim Calcs'!$C$18*3.39*'DEPRECATED - DT-Prelim Calcs'!$C$20</f>
        <v>25.773080821789936</v>
      </c>
      <c r="FY129" s="46">
        <f t="shared" si="153"/>
        <v>0</v>
      </c>
      <c r="FZ129" s="57">
        <f>FX128*'DEPRECATED - DT-Prelim Calcs'!$C$11+FZ128</f>
        <v>-919.29373333673698</v>
      </c>
      <c r="GA129" s="57">
        <f>GA128+0.5*FX129*'DEPRECATED - DT-Prelim Calcs'!$C$11^2+FZ129*'DEPRECATED - DT-Prelim Calcs'!$C$11</f>
        <v>-375353.99024002155</v>
      </c>
      <c r="GB129" s="57">
        <f>MIN('Drive Train'!$F$35-FV128*'DEPRECATED - DT-Prelim Calcs'!$C$21*'Drive Train'!$F$39,GB128+FV$2)</f>
        <v>6.0759999999999996</v>
      </c>
      <c r="GC129" s="57">
        <f>'Drive Train'!$F$35-FV129*'DEPRECATED - DT-Prelim Calcs'!$C$21*'Drive Train'!$F$39</f>
        <v>6.0759999999999996</v>
      </c>
      <c r="GD129" s="1">
        <f>IF(GA129&gt;='Drive Train'!$F$29,1,0)</f>
        <v>0</v>
      </c>
      <c r="GE129" s="57">
        <f t="shared" si="154"/>
        <v>103.33333333333333</v>
      </c>
      <c r="GF129" s="63">
        <f>GF128+'DEPRECATED - DT-Prelim Calcs'!$C$11</f>
        <v>500</v>
      </c>
      <c r="GG129" s="2">
        <f>GQ129/'Drive Train'!$F$35</f>
        <v>0.83548387096774201</v>
      </c>
      <c r="GH129" s="46">
        <f>GO129*12*60/(PI() * 'Drive Train'!$F$15)/GG$2*GG129</f>
        <v>-66110.329375926041</v>
      </c>
      <c r="GI129" s="2">
        <f>('DEPRECATED - DT-Prelim Calcs'!$C$6*GG129-GH129)/('DEPRECATED - DT-Prelim Calcs'!$C$6*GG129)*'DEPRECATED - DT-Prelim Calcs'!$C$7*GG129</f>
        <v>31.905803895632964</v>
      </c>
      <c r="GJ129" s="57">
        <f>GI129/'DEPRECATED - DT-Prelim Calcs'!$C$7*('DEPRECATED - DT-Prelim Calcs'!$C$8-'DEPRECATED - DT-Prelim Calcs'!$C$9)+'DEPRECATED - DT-Prelim Calcs'!$C$9</f>
        <v>1701.2537924521616</v>
      </c>
      <c r="GK129" s="57">
        <f t="shared" si="155"/>
        <v>29.999999999999982</v>
      </c>
      <c r="GL129" s="2">
        <f t="shared" si="156"/>
        <v>0.99579519204165001</v>
      </c>
      <c r="GM129" s="57">
        <f>GL129*'DEPRECATED - DT-Prelim Calcs'!$C$21/GG$2/'DEPRECATED - DT-Prelim Calcs'!$C$19/'DEPRECATED - DT-Prelim Calcs'!$C$18*3.39*'DEPRECATED - DT-Prelim Calcs'!$C$20</f>
        <v>25.773080821789936</v>
      </c>
      <c r="GN129" s="46">
        <f t="shared" si="157"/>
        <v>0</v>
      </c>
      <c r="GO129" s="57">
        <f>GM128*'DEPRECATED - DT-Prelim Calcs'!$C$11+GO128</f>
        <v>-193.34665098823223</v>
      </c>
      <c r="GP129" s="57">
        <f>GP128+0.5*GM129*'DEPRECATED - DT-Prelim Calcs'!$C$11^2+GO129*'DEPRECATED - DT-Prelim Calcs'!$C$11</f>
        <v>-182832.30362450259</v>
      </c>
      <c r="GQ129" s="57">
        <f>MIN('Drive Train'!$F$35-GK128*'DEPRECATED - DT-Prelim Calcs'!$C$21*'Drive Train'!$F$39,GQ128+GK$2)</f>
        <v>10.360000000000001</v>
      </c>
      <c r="GR129" s="57">
        <f>'Drive Train'!$F$35-GK129*'DEPRECATED - DT-Prelim Calcs'!$C$21*'Drive Train'!$F$39</f>
        <v>10.360000000000001</v>
      </c>
      <c r="GS129" s="1">
        <f>IF(GP129&gt;='Drive Train'!$F$29,1,0)</f>
        <v>0</v>
      </c>
      <c r="GT129" s="57">
        <f t="shared" si="158"/>
        <v>33.333333333333314</v>
      </c>
      <c r="GU129" s="63">
        <f>GU128+'DEPRECATED - DT-Prelim Calcs'!$C$11</f>
        <v>500</v>
      </c>
      <c r="GV129" s="2">
        <f>HF129/'Drive Train'!$F$35</f>
        <v>0.81720430107526887</v>
      </c>
      <c r="GW129" s="46">
        <f>HD129*12*60/(PI() * 'Drive Train'!$F$15)/GV$2*GV129</f>
        <v>-24597.817062419301</v>
      </c>
      <c r="GX129" s="2">
        <f>('DEPRECATED - DT-Prelim Calcs'!$C$6*GV129-GW129)/('DEPRECATED - DT-Prelim Calcs'!$C$6*GV129)*'DEPRECATED - DT-Prelim Calcs'!$C$7*GV129</f>
        <v>13.091552256854158</v>
      </c>
      <c r="GY129" s="57">
        <f>GX129/'DEPRECATED - DT-Prelim Calcs'!$C$7*('DEPRECATED - DT-Prelim Calcs'!$C$8-'DEPRECATED - DT-Prelim Calcs'!$C$9)+'DEPRECATED - DT-Prelim Calcs'!$C$9</f>
        <v>699.64861184829397</v>
      </c>
      <c r="GZ129" s="57">
        <f t="shared" si="115"/>
        <v>33.333333333333314</v>
      </c>
      <c r="HA129" s="2">
        <f t="shared" si="159"/>
        <v>0.99579519204165001</v>
      </c>
      <c r="HB129" s="57">
        <f>HA129*'DEPRECATED - DT-Prelim Calcs'!$C$21/GV$2/'DEPRECATED - DT-Prelim Calcs'!$C$19/'DEPRECATED - DT-Prelim Calcs'!$C$18*3.39*'DEPRECATED - DT-Prelim Calcs'!$C$20</f>
        <v>25.773080821789936</v>
      </c>
      <c r="HC129" s="46">
        <f t="shared" si="160"/>
        <v>0</v>
      </c>
      <c r="HD129" s="57">
        <f>HB128*'DEPRECATED - DT-Prelim Calcs'!$C$11+HD128</f>
        <v>-73.548077802405018</v>
      </c>
      <c r="HE129" s="57">
        <f>HE128+0.5*HB129*'DEPRECATED - DT-Prelim Calcs'!$C$11^2+HD129*'DEPRECATED - DT-Prelim Calcs'!$C$11</f>
        <v>-210333.05867540583</v>
      </c>
      <c r="HF129" s="57">
        <f>MIN('Drive Train'!$F$35-GZ128*'DEPRECATED - DT-Prelim Calcs'!$C$21*'Drive Train'!$F$39,HF128+GZ$2)</f>
        <v>10.133333333333335</v>
      </c>
      <c r="HG129" s="57">
        <f>'Drive Train'!$F$35-GZ129*'DEPRECATED - DT-Prelim Calcs'!$C$21*'Drive Train'!$F$39</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-196435.1936915468</v>
      </c>
      <c r="HM129" s="2">
        <f>('DEPRECATED - DT-Prelim Calcs'!$C$6*HK129-HL129)/('DEPRECATED - DT-Prelim Calcs'!$C$6*HK129)*'DEPRECATED - DT-Prelim Calcs'!$C$7*HK129</f>
        <v>90.745074042418423</v>
      </c>
      <c r="HN129" s="57">
        <f>HM129/'DEPRECATED - DT-Prelim Calcs'!$C$7*('DEPRECATED - DT-Prelim Calcs'!$C$8-'DEPRECATED - DT-Prelim Calcs'!$C$9)+'DEPRECATED - DT-Prelim Calcs'!$C$9</f>
        <v>4833.6514521337276</v>
      </c>
      <c r="HO129" s="57">
        <f t="shared" si="116"/>
        <v>36.66666666666665</v>
      </c>
      <c r="HP129" s="2">
        <f t="shared" si="162"/>
        <v>0.99579519204165001</v>
      </c>
      <c r="HQ129" s="57">
        <f>HP129*'DEPRECATED - DT-Prelim Calcs'!$C$21/HK$2/'DEPRECATED - DT-Prelim Calcs'!$C$19/'DEPRECATED - DT-Prelim Calcs'!$C$18*3.39*'DEPRECATED - DT-Prelim Calcs'!$C$20</f>
        <v>25.773080821789936</v>
      </c>
      <c r="HR129" s="46">
        <f t="shared" si="163"/>
        <v>0</v>
      </c>
      <c r="HS129" s="57">
        <f>HQ128*'DEPRECATED - DT-Prelim Calcs'!$C$11+HS128</f>
        <v>-600.78466319203108</v>
      </c>
      <c r="HT129" s="57">
        <f>HT128+0.5*HQ129*'DEPRECATED - DT-Prelim Calcs'!$C$11^2+HS129*'DEPRECATED - DT-Prelim Calcs'!$C$11</f>
        <v>-222721.04188892353</v>
      </c>
      <c r="HU129" s="57">
        <f>MIN('Drive Train'!$F$35-HO128*'DEPRECATED - DT-Prelim Calcs'!$C$21*'Drive Train'!$F$39,HU128+HO$2)</f>
        <v>9.9066666666666681</v>
      </c>
      <c r="HV129" s="57">
        <f>'Drive Train'!$F$35-HO129*'DEPRECATED - DT-Prelim Calcs'!$C$21*'Drive Train'!$F$39</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13734.596949664101</v>
      </c>
      <c r="IB129" s="2">
        <f>('DEPRECATED - DT-Prelim Calcs'!$C$6*HZ129-IA129)/('DEPRECATED - DT-Prelim Calcs'!$C$6*HZ129)*'DEPRECATED - DT-Prelim Calcs'!$C$7*HZ129</f>
        <v>-4.3288475344029838</v>
      </c>
      <c r="IC129" s="57">
        <f>IB129/'DEPRECATED - DT-Prelim Calcs'!$C$7*('DEPRECATED - DT-Prelim Calcs'!$C$8-'DEPRECATED - DT-Prelim Calcs'!$C$9)+'DEPRECATED - DT-Prelim Calcs'!$C$9</f>
        <v>-227.75275463232484</v>
      </c>
      <c r="ID129" s="57">
        <f t="shared" si="117"/>
        <v>-227.75275463232484</v>
      </c>
      <c r="IE129" s="2">
        <f t="shared" si="165"/>
        <v>-5.616939486573072</v>
      </c>
      <c r="IF129" s="57">
        <f>IE129*'DEPRECATED - DT-Prelim Calcs'!$C$21/HZ$2/'DEPRECATED - DT-Prelim Calcs'!$C$19/'DEPRECATED - DT-Prelim Calcs'!$C$18*3.39*'DEPRECATED - DT-Prelim Calcs'!$C$20</f>
        <v>-145.3771182222138</v>
      </c>
      <c r="IG129" s="46">
        <f t="shared" si="166"/>
        <v>1</v>
      </c>
      <c r="IH129" s="57">
        <f>IF128*'DEPRECATED - DT-Prelim Calcs'!$C$11+IH128</f>
        <v>42.990020322895731</v>
      </c>
      <c r="II129" s="57">
        <f>II128+0.5*IF129*'DEPRECATED - DT-Prelim Calcs'!$C$11^2+IH129*'DEPRECATED - DT-Prelim Calcs'!$C$11</f>
        <v>-253425.3308164317</v>
      </c>
      <c r="IJ129" s="57">
        <f>MIN('Drive Train'!$F$35-ID128*'DEPRECATED - DT-Prelim Calcs'!$C$21*'Drive Train'!$F$39,IJ128+ID$2)</f>
        <v>9.6800000000000015</v>
      </c>
      <c r="IK129" s="57">
        <f>'Drive Train'!$F$35-ID129*'DEPRECATED - DT-Prelim Calcs'!$C$21*'Drive Train'!$F$39</f>
        <v>27.887187314998091</v>
      </c>
      <c r="IL129" s="1">
        <f>IF(II129&gt;='Drive Train'!$F$29,1,0)</f>
        <v>0</v>
      </c>
      <c r="IM129" s="57">
        <f t="shared" si="167"/>
        <v>-253.05861625813867</v>
      </c>
      <c r="IN129" s="63">
        <f>IN128+'DEPRECATED - DT-Prelim Calcs'!$C$11</f>
        <v>500</v>
      </c>
      <c r="IO129" s="2">
        <f>IY129/'Drive Train'!$F$35</f>
        <v>0.76236559139784954</v>
      </c>
      <c r="IP129" s="46">
        <f>IW129*12*60/(PI() * 'Drive Train'!$F$15)/IO$2*IO129</f>
        <v>-301350.2261508595</v>
      </c>
      <c r="IQ129" s="2">
        <f>('DEPRECATED - DT-Prelim Calcs'!$C$6*IO129-IP129)/('DEPRECATED - DT-Prelim Calcs'!$C$6*IO129)*'DEPRECATED - DT-Prelim Calcs'!$C$7*IO129</f>
        <v>138.09509563879067</v>
      </c>
      <c r="IR129" s="57">
        <f>IQ129/'DEPRECATED - DT-Prelim Calcs'!$C$7*('DEPRECATED - DT-Prelim Calcs'!$C$8-'DEPRECATED - DT-Prelim Calcs'!$C$9)+'DEPRECATED - DT-Prelim Calcs'!$C$9</f>
        <v>7354.4015645049139</v>
      </c>
      <c r="IS129" s="57">
        <f t="shared" si="118"/>
        <v>43.333333333333321</v>
      </c>
      <c r="IT129" s="2">
        <f t="shared" si="168"/>
        <v>0.99579519204165001</v>
      </c>
      <c r="IU129" s="57">
        <f>IT129*'DEPRECATED - DT-Prelim Calcs'!$C$21/IO$2/'DEPRECATED - DT-Prelim Calcs'!$C$19/'DEPRECATED - DT-Prelim Calcs'!$C$18*3.39*'DEPRECATED - DT-Prelim Calcs'!$C$20</f>
        <v>25.773080821789936</v>
      </c>
      <c r="IV129" s="46">
        <f t="shared" si="169"/>
        <v>0</v>
      </c>
      <c r="IW129" s="57">
        <f>IU128*'DEPRECATED - DT-Prelim Calcs'!$C$11+IW128</f>
        <v>-965.8587940263111</v>
      </c>
      <c r="IX129" s="57">
        <f>IX128+0.5*IU129*'DEPRECATED - DT-Prelim Calcs'!$C$11^2+IW129*'DEPRECATED - DT-Prelim Calcs'!$C$11</f>
        <v>-228190.81385088558</v>
      </c>
      <c r="IY129" s="57">
        <f>MIN('Drive Train'!$F$35-IS128*'DEPRECATED - DT-Prelim Calcs'!$C$21*'Drive Train'!$F$39,IY128+IS$2)</f>
        <v>9.4533333333333349</v>
      </c>
      <c r="IZ129" s="57">
        <f>'Drive Train'!$F$35-IS129*'DEPRECATED - DT-Prelim Calcs'!$C$21*'Drive Train'!$F$39</f>
        <v>9.4533333333333349</v>
      </c>
      <c r="JA129" s="1">
        <f>IF(IX129&gt;='Drive Train'!$F$29,1,0)</f>
        <v>0</v>
      </c>
      <c r="JB129" s="57">
        <f t="shared" si="170"/>
        <v>48.148148148148138</v>
      </c>
      <c r="JC129" s="63">
        <f>JC128+'DEPRECATED - DT-Prelim Calcs'!$C$11</f>
        <v>500</v>
      </c>
      <c r="JD129" s="2">
        <f>JN129/'Drive Train'!$F$35</f>
        <v>3.9232760445385955</v>
      </c>
      <c r="JE129" s="46">
        <f>JL129*12*60/(PI() * 'Drive Train'!$F$15)/JD$2*JD129</f>
        <v>-1963518.0466334873</v>
      </c>
      <c r="JF129" s="2">
        <f>('DEPRECATED - DT-Prelim Calcs'!$C$6*JD129-JE129)/('DEPRECATED - DT-Prelim Calcs'!$C$6*JD129)*'DEPRECATED - DT-Prelim Calcs'!$C$7*JD129</f>
        <v>897.27469984270476</v>
      </c>
      <c r="JG129" s="57">
        <f>JF129/'DEPRECATED - DT-Prelim Calcs'!$C$7*('DEPRECATED - DT-Prelim Calcs'!$C$8-'DEPRECATED - DT-Prelim Calcs'!$C$9)+'DEPRECATED - DT-Prelim Calcs'!$C$9</f>
        <v>47770.477589136528</v>
      </c>
      <c r="JH129" s="57">
        <f t="shared" si="119"/>
        <v>46.666666666666657</v>
      </c>
      <c r="JI129" s="2">
        <f t="shared" si="171"/>
        <v>0.99579519204165001</v>
      </c>
      <c r="JJ129" s="57">
        <f>JI129*'DEPRECATED - DT-Prelim Calcs'!$C$21/JD$2/'DEPRECATED - DT-Prelim Calcs'!$C$19/'DEPRECATED - DT-Prelim Calcs'!$C$18*3.39*'DEPRECATED - DT-Prelim Calcs'!$C$20</f>
        <v>25.773080821789936</v>
      </c>
      <c r="JK129" s="46">
        <f t="shared" si="172"/>
        <v>0</v>
      </c>
      <c r="JL129" s="57">
        <f>JJ128*'DEPRECATED - DT-Prelim Calcs'!$C$11+JL128</f>
        <v>-1222.9013769577157</v>
      </c>
      <c r="JM129" s="57">
        <f>JM128+0.5*JJ129*'DEPRECATED - DT-Prelim Calcs'!$C$11^2+JL129*'DEPRECATED - DT-Prelim Calcs'!$C$11</f>
        <v>-252634.80520382716</v>
      </c>
      <c r="JN129" s="57">
        <f>MIN('Drive Train'!$F$35-JH128*'DEPRECATED - DT-Prelim Calcs'!$C$21*'Drive Train'!$F$39,JN128+JH$2)</f>
        <v>48.648622952278586</v>
      </c>
      <c r="JO129" s="57">
        <f>'Drive Train'!$F$35-JH129*'DEPRECATED - DT-Prelim Calcs'!$C$21*'Drive Train'!$F$39</f>
        <v>9.2266666666666666</v>
      </c>
      <c r="JP129" s="1">
        <f>IF(JM129&gt;='Drive Train'!$F$29,1,0)</f>
        <v>0</v>
      </c>
      <c r="JQ129" s="57">
        <f>MIN(JG129,'DEPRECATED - DT-Prelim Calcs'!$C$10)*'DEPRECATED - DT-Prelim Calcs'!$C$11*1000/60/60</f>
        <v>103.33333333333333</v>
      </c>
      <c r="JR129" s="63">
        <f>JR128+'DEPRECATED - DT-Prelim Calcs'!$C$11</f>
        <v>500</v>
      </c>
      <c r="JS129" s="2">
        <f>KC129/'Drive Train'!$F$35</f>
        <v>0.72580645161290325</v>
      </c>
      <c r="JT129" s="46">
        <f>KA129*12*60/(PI() * 'Drive Train'!$F$15)/JS$2*JS129</f>
        <v>-84545.024913171263</v>
      </c>
      <c r="JU129" s="2">
        <f>('DEPRECATED - DT-Prelim Calcs'!$C$6*JS129-JT129)/('DEPRECATED - DT-Prelim Calcs'!$C$6*JS129)*'DEPRECATED - DT-Prelim Calcs'!$C$7*JS129</f>
        <v>39.976868978169982</v>
      </c>
      <c r="JV129" s="57">
        <f>JU129/'DEPRECATED - DT-Prelim Calcs'!$C$7*('DEPRECATED - DT-Prelim Calcs'!$C$8-'DEPRECATED - DT-Prelim Calcs'!$C$9)+'DEPRECATED - DT-Prelim Calcs'!$C$9</f>
        <v>2130.9291659332816</v>
      </c>
      <c r="JW129" s="57">
        <f t="shared" si="120"/>
        <v>49.999999999999993</v>
      </c>
      <c r="JX129" s="2">
        <f t="shared" si="173"/>
        <v>0.99579519204165001</v>
      </c>
      <c r="JY129" s="57">
        <f>JX129*'DEPRECATED - DT-Prelim Calcs'!$C$21/JS$2/'DEPRECATED - DT-Prelim Calcs'!$C$19/'DEPRECATED - DT-Prelim Calcs'!$C$18*3.39*'DEPRECATED - DT-Prelim Calcs'!$C$20</f>
        <v>25.773080821789936</v>
      </c>
      <c r="JZ129" s="46">
        <f t="shared" si="174"/>
        <v>0</v>
      </c>
      <c r="KA129" s="57">
        <f>JY128*'DEPRECATED - DT-Prelim Calcs'!$C$11+KA128</f>
        <v>-284.62473248769538</v>
      </c>
      <c r="KB129" s="57">
        <f>KB128+0.5*JY129*'DEPRECATED - DT-Prelim Calcs'!$C$11^2+KA129*'DEPRECATED - DT-Prelim Calcs'!$C$11</f>
        <v>-224593.47957464273</v>
      </c>
      <c r="KC129" s="57">
        <f>MIN('Drive Train'!$F$35-JW128*'DEPRECATED - DT-Prelim Calcs'!$C$21*'Drive Train'!$F$39,KC128+JW$2)</f>
        <v>9</v>
      </c>
      <c r="KD129" s="57">
        <f>'Drive Train'!$F$35-JW129*'DEPRECATED - DT-Prelim Calcs'!$C$21*'Drive Train'!$F$39</f>
        <v>9</v>
      </c>
      <c r="KE129" s="1">
        <f>IF(KB129&gt;='Drive Train'!$F$29,1,0)</f>
        <v>0</v>
      </c>
      <c r="KF129" s="57">
        <f>MIN(JV129,'DEPRECATED - DT-Prelim Calcs'!$C$10)*'DEPRECATED - DT-Prelim Calcs'!$C$11*1000/60/60</f>
        <v>103.33333333333333</v>
      </c>
      <c r="KG129" s="63">
        <f>KG128+'DEPRECATED - DT-Prelim Calcs'!$C$11</f>
        <v>500</v>
      </c>
      <c r="KH129" s="2">
        <f>KR129/'Drive Train'!$F$35</f>
        <v>0.7075268817204301</v>
      </c>
      <c r="KI129" s="46">
        <f>KP129*12*60/(PI() * 'Drive Train'!$F$15)/KH$2*KH129</f>
        <v>-164357.89765024037</v>
      </c>
      <c r="KJ129" s="2">
        <f>('DEPRECATED - DT-Prelim Calcs'!$C$6*KH129-KI129)/('DEPRECATED - DT-Prelim Calcs'!$C$6*KH129)*'DEPRECATED - DT-Prelim Calcs'!$C$7*KH129</f>
        <v>76.020812080833537</v>
      </c>
      <c r="KK129" s="57">
        <f>KJ129/'DEPRECATED - DT-Prelim Calcs'!$C$7*('DEPRECATED - DT-Prelim Calcs'!$C$8-'DEPRECATED - DT-Prelim Calcs'!$C$9)+'DEPRECATED - DT-Prelim Calcs'!$C$9</f>
        <v>4049.7830663779841</v>
      </c>
      <c r="KL129" s="57">
        <f t="shared" si="121"/>
        <v>53.333333333333329</v>
      </c>
      <c r="KM129" s="2">
        <f t="shared" si="175"/>
        <v>0.99579519204165001</v>
      </c>
      <c r="KN129" s="57">
        <f>KM129*'DEPRECATED - DT-Prelim Calcs'!$C$21/KH$2/'DEPRECATED - DT-Prelim Calcs'!$C$19/'DEPRECATED - DT-Prelim Calcs'!$C$18*3.39*'DEPRECATED - DT-Prelim Calcs'!$C$20</f>
        <v>25.773080821789936</v>
      </c>
      <c r="KO129" s="46">
        <f t="shared" si="176"/>
        <v>0</v>
      </c>
      <c r="KP129" s="57">
        <f>KN128*'DEPRECATED - DT-Prelim Calcs'!$C$11+KP128</f>
        <v>-567.6139176716739</v>
      </c>
      <c r="KQ129" s="57">
        <f>KQ128+0.5*KN129*'DEPRECATED - DT-Prelim Calcs'!$C$11^2+KP129*'DEPRECATED - DT-Prelim Calcs'!$C$11</f>
        <v>-259934.33185472383</v>
      </c>
      <c r="KR129" s="57">
        <f>MIN('Drive Train'!$F$35-KL128*'DEPRECATED - DT-Prelim Calcs'!$C$21*'Drive Train'!$F$39,KR128+KL$2)</f>
        <v>8.7733333333333334</v>
      </c>
      <c r="KS129" s="57">
        <f>'Drive Train'!$F$35-KL129*'DEPRECATED - DT-Prelim Calcs'!$C$21*'Drive Train'!$F$39</f>
        <v>8.7733333333333334</v>
      </c>
      <c r="KT129" s="1">
        <f>IF(KQ129&gt;='Drive Train'!$F$29,1,0)</f>
        <v>0</v>
      </c>
      <c r="KU129" s="57">
        <f>MIN(KK129,'DEPRECATED - DT-Prelim Calcs'!$C$10)*'DEPRECATED - DT-Prelim Calcs'!$C$11*1000/60/60</f>
        <v>103.33333333333333</v>
      </c>
      <c r="KV129" s="63">
        <f>KV128+'DEPRECATED - DT-Prelim Calcs'!$C$11</f>
        <v>500</v>
      </c>
      <c r="KW129" s="2">
        <f>LG129/'Drive Train'!$F$35</f>
        <v>0.96725456846569036</v>
      </c>
      <c r="KX129" s="46">
        <f>LE129*12*60/(PI() * 'Drive Train'!$F$15)/KW$2*KW129</f>
        <v>-7917.4795697125828</v>
      </c>
      <c r="KY129" s="2">
        <f>('DEPRECATED - DT-Prelim Calcs'!$C$6*KW129-KX129)/('DEPRECATED - DT-Prelim Calcs'!$C$6*KW129)*'DEPRECATED - DT-Prelim Calcs'!$C$7*KW129</f>
        <v>5.9110320584089413</v>
      </c>
      <c r="KZ129" s="57">
        <f>KY129/'DEPRECATED - DT-Prelim Calcs'!$C$7*('DEPRECATED - DT-Prelim Calcs'!$C$8-'DEPRECATED - DT-Prelim Calcs'!$C$9)+'DEPRECATED - DT-Prelim Calcs'!$C$9</f>
        <v>317.38274402235152</v>
      </c>
      <c r="LA129" s="57">
        <f t="shared" si="122"/>
        <v>56.666666666666664</v>
      </c>
      <c r="LB129" s="2">
        <f t="shared" si="177"/>
        <v>0.99579519204165001</v>
      </c>
      <c r="LC129" s="57">
        <f>LB129*'DEPRECATED - DT-Prelim Calcs'!$C$21/KW$2/'DEPRECATED - DT-Prelim Calcs'!$C$19/'DEPRECATED - DT-Prelim Calcs'!$C$18*3.39*'DEPRECATED - DT-Prelim Calcs'!$C$20</f>
        <v>25.773080821789936</v>
      </c>
      <c r="LD129" s="46">
        <f t="shared" si="178"/>
        <v>0</v>
      </c>
      <c r="LE129" s="57">
        <f>LC128*'DEPRECATED - DT-Prelim Calcs'!$C$11+LE128</f>
        <v>-20.000993330855295</v>
      </c>
      <c r="LF129" s="57">
        <f>LF128+0.5*LC129*'DEPRECATED - DT-Prelim Calcs'!$C$11^2+LE129*'DEPRECATED - DT-Prelim Calcs'!$C$11</f>
        <v>-212905.02684764648</v>
      </c>
      <c r="LG129" s="57">
        <f>MIN('Drive Train'!$F$35-LA128*'DEPRECATED - DT-Prelim Calcs'!$C$21*'Drive Train'!$F$39,LG128+LA$2)</f>
        <v>11.99395664897456</v>
      </c>
      <c r="LH129" s="57">
        <f>'Drive Train'!$F$35-LA129*'DEPRECATED - DT-Prelim Calcs'!$C$21*'Drive Train'!$F$39</f>
        <v>8.5466666666666669</v>
      </c>
      <c r="LI129" s="1">
        <f>IF(LF129&gt;='Drive Train'!$F$29,1,0)</f>
        <v>0</v>
      </c>
      <c r="LJ129" s="57">
        <f>MIN(KZ129,'DEPRECATED - DT-Prelim Calcs'!$C$10)*'DEPRECATED - DT-Prelim Calcs'!$C$11*1000/60/60</f>
        <v>103.33333333333333</v>
      </c>
      <c r="LK129" s="63">
        <f>LK128+'DEPRECATED - DT-Prelim Calcs'!$C$11</f>
        <v>500</v>
      </c>
      <c r="LL129" s="2">
        <f>LV129/'Drive Train'!$F$35</f>
        <v>4.0218481355217293</v>
      </c>
      <c r="LM129" s="46">
        <f>LT129*12*60/(PI() * 'Drive Train'!$F$15)/LL$2*LL129</f>
        <v>-2107351.6401309953</v>
      </c>
      <c r="LN129" s="2">
        <f>('DEPRECATED - DT-Prelim Calcs'!$C$6*LL129-LM129)/('DEPRECATED - DT-Prelim Calcs'!$C$6*LL129)*'DEPRECATED - DT-Prelim Calcs'!$C$7*LL129</f>
        <v>962.54771080129763</v>
      </c>
      <c r="LO129" s="57">
        <f>LN129/'DEPRECATED - DT-Prelim Calcs'!$C$7*('DEPRECATED - DT-Prelim Calcs'!$C$8-'DEPRECATED - DT-Prelim Calcs'!$C$9)+'DEPRECATED - DT-Prelim Calcs'!$C$9</f>
        <v>51245.38518498194</v>
      </c>
      <c r="LP129" s="57">
        <f t="shared" si="123"/>
        <v>60</v>
      </c>
      <c r="LQ129" s="2">
        <f t="shared" si="179"/>
        <v>0.99579519204165001</v>
      </c>
      <c r="LR129" s="57">
        <f>LQ129*'DEPRECATED - DT-Prelim Calcs'!$C$21/LL$2/'DEPRECATED - DT-Prelim Calcs'!$C$19/'DEPRECATED - DT-Prelim Calcs'!$C$18*3.39*'DEPRECATED - DT-Prelim Calcs'!$C$20</f>
        <v>25.773080821789936</v>
      </c>
      <c r="LS129" s="46">
        <f t="shared" si="180"/>
        <v>0</v>
      </c>
      <c r="LT129" s="57">
        <f>LR128*'DEPRECATED - DT-Prelim Calcs'!$C$11+LT128</f>
        <v>-1280.3147391328384</v>
      </c>
      <c r="LU129" s="57">
        <f>LU128+0.5*LR129*'DEPRECATED - DT-Prelim Calcs'!$C$11^2+LT129*'DEPRECATED - DT-Prelim Calcs'!$C$11</f>
        <v>-221463.31963515878</v>
      </c>
      <c r="LV129" s="57">
        <f>MIN('Drive Train'!$F$35-LP128*'DEPRECATED - DT-Prelim Calcs'!$C$21*'Drive Train'!$F$39,LV128+LP$2)</f>
        <v>49.870916880469444</v>
      </c>
      <c r="LW129" s="57">
        <f>'Drive Train'!$F$35-LP129*'DEPRECATED - DT-Prelim Calcs'!$C$21*'Drive Train'!$F$39</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Train'!$AA$49 + V129*(1-'Drive Train'!$AA$49))</f>
        <v>0</v>
      </c>
      <c r="W130" s="57">
        <f t="shared" ref="W130:W193" si="184">MIN(ABS(V130),U$2) * SIGN(V130)</f>
        <v>0</v>
      </c>
      <c r="X130" s="2">
        <f>MAX(MIN(IF(AND(AI129=1,AG130&lt;0),-1,1)*(W130-$C$9)/($C$8-$C$9)*$C$7-$C$29*AE130/T$2 -  AI129*$C$29/2,X$2),MAX(X$4:X129)*-1)</f>
        <v>-0.2458281045106315</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Train'!$F$39,AG129+W$2)-$C$3,IF(AE129-1&lt;=0,0,IF($C$32=Motors!$C$29,MAX(ABS('Drive Train'!$F$35-W129*$C$21*'Drive Train'!$F$39)*-1,AG129-W$2),MAX(0,ABS('Drive Train'!$F$35-W129*$C$21*'Drive Train'!$F$39)*-1,AG129-W$2))))</f>
        <v>0</v>
      </c>
      <c r="AH130" s="57">
        <f>'Drive Train'!$F$35-ABS(W130)*'DEPRECATED - DT-Prelim Calcs'!$C$21*'Drive Train'!$F$39</f>
        <v>12.4</v>
      </c>
      <c r="AI130" s="1">
        <f>IF(AJ130&gt;='Drive Train'!$F$29,1,0)</f>
        <v>1</v>
      </c>
      <c r="AJ130" s="57">
        <f>AJ129+0.5*Y130*'DEPRECATED - DT-Prelim Calcs'!$C$11^2+AE130*'DEPRECATED - DT-Prelim Calcs'!$C$11</f>
        <v>784.33981740885292</v>
      </c>
      <c r="AK130" s="57">
        <f t="shared" si="181"/>
        <v>0</v>
      </c>
      <c r="AL130" s="63">
        <f>AL129+'DEPRECATED - DT-Prelim Calcs'!$C$11</f>
        <v>504</v>
      </c>
      <c r="AM130" s="2">
        <f>AW130/'Drive Train'!$F$35</f>
        <v>0.88882649237563183</v>
      </c>
      <c r="AN130" s="46">
        <f>AU130*12*60/(PI() * 'Drive Train'!$F$15)/AM$2*AM130</f>
        <v>4007.4131716828897</v>
      </c>
      <c r="AO130" s="2">
        <f>('DEPRECATED - DT-Prelim Calcs'!$C$6*AM130-AN130)/('DEPRECATED - DT-Prelim Calcs'!$C$6*AM130)*'DEPRECATED - DT-Prelim Calcs'!$C$7*AM130</f>
        <v>0.3300895307236284</v>
      </c>
      <c r="AP130" s="57">
        <f>AO130/'DEPRECATED - DT-Prelim Calcs'!$C$7*('DEPRECATED - DT-Prelim Calcs'!$C$8-'DEPRECATED - DT-Prelim Calcs'!$C$9)+'DEPRECATED - DT-Prelim Calcs'!$C$9</f>
        <v>20.272816096199804</v>
      </c>
      <c r="AQ130" s="57">
        <f t="shared" si="105"/>
        <v>20.272816096199804</v>
      </c>
      <c r="AR130" s="2">
        <f t="shared" si="125"/>
        <v>-8.1601392309949006E-14</v>
      </c>
      <c r="AS130" s="57">
        <f>AR130*'DEPRECATED - DT-Prelim Calcs'!$C$21/AM$2/'DEPRECATED - DT-Prelim Calcs'!$C$19/'DEPRECATED - DT-Prelim Calcs'!$C$18*3.39*'DEPRECATED - DT-Prelim Calcs'!$C$20</f>
        <v>-5.9135995320646496E-13</v>
      </c>
      <c r="AT130" s="46">
        <f t="shared" si="126"/>
        <v>0</v>
      </c>
      <c r="AU130" s="57">
        <f>AS129*'DEPRECATED - DT-Prelim Calcs'!$C$11+AU129</f>
        <v>39.345448708844515</v>
      </c>
      <c r="AV130" s="57">
        <f>AV129+0.5*AS130*'DEPRECATED - DT-Prelim Calcs'!$C$11^2+AU130*'DEPRECATED - DT-Prelim Calcs'!$C$11</f>
        <v>19787.306973472616</v>
      </c>
      <c r="AW130" s="57">
        <f>MIN('Drive Train'!$F$35-AQ129*'DEPRECATED - DT-Prelim Calcs'!$C$21*'Drive Train'!$F$39,AW129+AQ$2)</f>
        <v>11.021448505457835</v>
      </c>
      <c r="AX130" s="57">
        <f>'Drive Train'!$F$35-AQ130*'DEPRECATED - DT-Prelim Calcs'!$C$21*'Drive Train'!$F$39</f>
        <v>11.021448505458414</v>
      </c>
      <c r="AY130" s="1">
        <f>IF(AV130&gt;='Drive Train'!$F$29,1,0)</f>
        <v>1</v>
      </c>
      <c r="AZ130" s="57">
        <f t="shared" si="127"/>
        <v>22.525351217999784</v>
      </c>
      <c r="BA130" s="63">
        <f>BA129+'DEPRECATED - DT-Prelim Calcs'!$C$11</f>
        <v>504</v>
      </c>
      <c r="BB130" s="2">
        <f>BL130/'Drive Train'!$F$35</f>
        <v>0.48999999999999994</v>
      </c>
      <c r="BC130" s="46">
        <f>BJ130*12*60/(PI() * 'Drive Train'!$F$15)/BB$2*BB130</f>
        <v>5110.349591052749</v>
      </c>
      <c r="BD130" s="2">
        <f>('DEPRECATED - DT-Prelim Calcs'!$C$6*BB130-BC130)/('DEPRECATED - DT-Prelim Calcs'!$C$6*BB130)*'DEPRECATED - DT-Prelim Calcs'!$C$7*BB130</f>
        <v>-1.1297833985810743</v>
      </c>
      <c r="BE130" s="57">
        <f>BD130/'DEPRECATED - DT-Prelim Calcs'!$C$7*('DEPRECATED - DT-Prelim Calcs'!$C$8-'DEPRECATED - DT-Prelim Calcs'!$C$9)+'DEPRECATED - DT-Prelim Calcs'!$C$9</f>
        <v>-57.445730306204084</v>
      </c>
      <c r="BF130" s="57">
        <f t="shared" si="106"/>
        <v>-57.445730306204084</v>
      </c>
      <c r="BG130" s="2">
        <f t="shared" si="128"/>
        <v>-1.8933363324154473</v>
      </c>
      <c r="BH130" s="57">
        <f>BG130*'DEPRECATED - DT-Prelim Calcs'!$C$21/BB$2/'DEPRECATED - DT-Prelim Calcs'!$C$19/'DEPRECATED - DT-Prelim Calcs'!$C$18*3.39*'DEPRECATED - DT-Prelim Calcs'!$C$20</f>
        <v>-19.819055495402463</v>
      </c>
      <c r="BI130" s="46">
        <f t="shared" si="129"/>
        <v>1</v>
      </c>
      <c r="BJ130" s="57">
        <f>BH129*'DEPRECATED - DT-Prelim Calcs'!$C$11+BJ129</f>
        <v>63.008778385113501</v>
      </c>
      <c r="BK130" s="57">
        <f>BK129+0.5*BH130*'DEPRECATED - DT-Prelim Calcs'!$C$11^2+BJ130*'DEPRECATED - DT-Prelim Calcs'!$C$11</f>
        <v>11810.442429723835</v>
      </c>
      <c r="BL130" s="57">
        <f>MIN('Drive Train'!$F$35-BF129*'DEPRECATED - DT-Prelim Calcs'!$C$21*'Drive Train'!$F$39,BL129+BF$2)</f>
        <v>6.0759999999999996</v>
      </c>
      <c r="BM130" s="57">
        <f>'Drive Train'!$F$35-BF130*'DEPRECATED - DT-Prelim Calcs'!$C$21*'Drive Train'!$F$39</f>
        <v>16.306309660821878</v>
      </c>
      <c r="BN130" s="1">
        <f>IF(BK130&gt;='Drive Train'!$F$29,1,0)</f>
        <v>1</v>
      </c>
      <c r="BO130" s="57">
        <f t="shared" si="130"/>
        <v>-63.82858922911565</v>
      </c>
      <c r="BP130" s="63">
        <f>BP129+'DEPRECATED - DT-Prelim Calcs'!$C$11</f>
        <v>504</v>
      </c>
      <c r="BQ130" s="2">
        <f>CA130/'Drive Train'!$F$35</f>
        <v>0.48999999999999994</v>
      </c>
      <c r="BR130" s="46">
        <f>BY130*12*60/(PI() * 'Drive Train'!$F$15)/BQ$2*BQ130</f>
        <v>6458.0813317344582</v>
      </c>
      <c r="BS130" s="2">
        <f>('DEPRECATED - DT-Prelim Calcs'!$C$6*BQ130-BR130)/('DEPRECATED - DT-Prelim Calcs'!$C$6*BQ130)*'DEPRECATED - DT-Prelim Calcs'!$C$7*BQ130</f>
        <v>-1.7391705458686761</v>
      </c>
      <c r="BT130" s="57">
        <f>BS130/'DEPRECATED - DT-Prelim Calcs'!$C$7*('DEPRECATED - DT-Prelim Calcs'!$C$8-'DEPRECATED - DT-Prelim Calcs'!$C$9)+'DEPRECATED - DT-Prelim Calcs'!$C$9</f>
        <v>-89.887378022801315</v>
      </c>
      <c r="BU130" s="57">
        <f t="shared" si="107"/>
        <v>-89.887378022801315</v>
      </c>
      <c r="BV130" s="2">
        <f t="shared" si="131"/>
        <v>-2.7040921935814346</v>
      </c>
      <c r="BW130" s="57">
        <f>BV130*'DEPRECATED - DT-Prelim Calcs'!$C$21/BQ$2/'DEPRECATED - DT-Prelim Calcs'!$C$19/'DEPRECATED - DT-Prelim Calcs'!$C$18*3.39*'DEPRECATED - DT-Prelim Calcs'!$C$20</f>
        <v>-37.015383074732767</v>
      </c>
      <c r="BX130" s="46">
        <f t="shared" si="132"/>
        <v>1</v>
      </c>
      <c r="BY130" s="57">
        <f>BW129*'DEPRECATED - DT-Prelim Calcs'!$C$11+BY129</f>
        <v>60.890338739682974</v>
      </c>
      <c r="BZ130" s="57">
        <f>BZ129+0.5*BW130*'DEPRECATED - DT-Prelim Calcs'!$C$11^2+BY130*'DEPRECATED - DT-Prelim Calcs'!$C$11</f>
        <v>-9116.2602939461503</v>
      </c>
      <c r="CA130" s="57">
        <f>MIN('Drive Train'!$F$35-BU129*'DEPRECATED - DT-Prelim Calcs'!$C$21*'Drive Train'!$F$39,CA129+BU$2)</f>
        <v>6.0759999999999996</v>
      </c>
      <c r="CB130" s="57">
        <f>'Drive Train'!$F$35-BU130*'DEPRECATED - DT-Prelim Calcs'!$C$21*'Drive Train'!$F$39</f>
        <v>18.51234170555049</v>
      </c>
      <c r="CC130" s="1">
        <f>IF(BZ130&gt;='Drive Train'!$F$29,1,0)</f>
        <v>0</v>
      </c>
      <c r="CD130" s="57">
        <f t="shared" si="133"/>
        <v>-99.87486446977924</v>
      </c>
      <c r="CE130" s="63">
        <f>CE129+'DEPRECATED - DT-Prelim Calcs'!$C$11</f>
        <v>504</v>
      </c>
      <c r="CF130" s="2">
        <f>CP130/'Drive Train'!$F$35</f>
        <v>0.48999999999999994</v>
      </c>
      <c r="CG130" s="46">
        <f>CN130*12*60/(PI() * 'Drive Train'!$F$15)/CF$2*CF130</f>
        <v>-8622.4424652195412</v>
      </c>
      <c r="CH130" s="2">
        <f>('DEPRECATED - DT-Prelim Calcs'!$C$6*CF130-CG130)/('DEPRECATED - DT-Prelim Calcs'!$C$6*CF130)*'DEPRECATED - DT-Prelim Calcs'!$C$7*CF130</f>
        <v>5.0796028782699993</v>
      </c>
      <c r="CI130" s="57">
        <f>CH130/'DEPRECATED - DT-Prelim Calcs'!$C$7*('DEPRECATED - DT-Prelim Calcs'!$C$8-'DEPRECATED - DT-Prelim Calcs'!$C$9)+'DEPRECATED - DT-Prelim Calcs'!$C$9</f>
        <v>273.12035239918708</v>
      </c>
      <c r="CJ130" s="57">
        <f t="shared" si="108"/>
        <v>93</v>
      </c>
      <c r="CK130" s="2">
        <f t="shared" si="134"/>
        <v>1.5241763143494644</v>
      </c>
      <c r="CL130" s="57">
        <f>CK130*'DEPRECATED - DT-Prelim Calcs'!$C$21/CF$2/'DEPRECATED - DT-Prelim Calcs'!$C$19/'DEPRECATED - DT-Prelim Calcs'!$C$18*3.39*'DEPRECATED - DT-Prelim Calcs'!$C$20</f>
        <v>25.773080821789936</v>
      </c>
      <c r="CM130" s="46">
        <f t="shared" si="135"/>
        <v>0</v>
      </c>
      <c r="CN130" s="57">
        <f>CL129*'DEPRECATED - DT-Prelim Calcs'!$C$11+CN129</f>
        <v>-65.811957980404244</v>
      </c>
      <c r="CO130" s="57">
        <f>CO129+0.5*CL130*'DEPRECATED - DT-Prelim Calcs'!$C$11^2+CN130*'DEPRECATED - DT-Prelim Calcs'!$C$11</f>
        <v>-37291.789968689613</v>
      </c>
      <c r="CP130" s="57">
        <f>MIN('Drive Train'!$F$35-CJ129*'DEPRECATED - DT-Prelim Calcs'!$C$21*'Drive Train'!$F$39,CP129+CJ$2)</f>
        <v>6.0759999999999996</v>
      </c>
      <c r="CQ130" s="57">
        <f>'Drive Train'!$F$35-CJ130*'DEPRECATED - DT-Prelim Calcs'!$C$21*'Drive Train'!$F$39</f>
        <v>6.0759999999999996</v>
      </c>
      <c r="CR130" s="1">
        <f>IF(CO130&gt;='Drive Train'!$F$29,1,0)</f>
        <v>0</v>
      </c>
      <c r="CS130" s="57">
        <f t="shared" si="136"/>
        <v>103.33333333333333</v>
      </c>
      <c r="CT130" s="63">
        <f>CT129+'DEPRECATED - DT-Prelim Calcs'!$C$11</f>
        <v>504</v>
      </c>
      <c r="CU130" s="2">
        <f>DE130/'Drive Train'!$F$35</f>
        <v>0.48999999999999994</v>
      </c>
      <c r="CV130" s="46">
        <f>DC130*12*60/(PI() * 'Drive Train'!$F$15)/CU$2*CU130</f>
        <v>-23378.730981019919</v>
      </c>
      <c r="CW130" s="2">
        <f>('DEPRECATED - DT-Prelim Calcs'!$C$6*CU130-CV130)/('DEPRECATED - DT-Prelim Calcs'!$C$6*CU130)*'DEPRECATED - DT-Prelim Calcs'!$C$7*CU130</f>
        <v>11.751770856333584</v>
      </c>
      <c r="CX130" s="57">
        <f>CW130/'DEPRECATED - DT-Prelim Calcs'!$C$7*('DEPRECATED - DT-Prelim Calcs'!$C$8-'DEPRECATED - DT-Prelim Calcs'!$C$9)+'DEPRECATED - DT-Prelim Calcs'!$C$9</f>
        <v>628.3233198620743</v>
      </c>
      <c r="CY130" s="57">
        <f t="shared" si="109"/>
        <v>93</v>
      </c>
      <c r="CZ130" s="2">
        <f t="shared" si="137"/>
        <v>1.2803081040535502</v>
      </c>
      <c r="DA130" s="57">
        <f>CZ130*'DEPRECATED - DT-Prelim Calcs'!$C$21/CU$2/'DEPRECATED - DT-Prelim Calcs'!$C$19/'DEPRECATED - DT-Prelim Calcs'!$C$18*3.39*'DEPRECATED - DT-Prelim Calcs'!$C$20</f>
        <v>25.773080821789936</v>
      </c>
      <c r="DB130" s="46">
        <f t="shared" si="138"/>
        <v>0</v>
      </c>
      <c r="DC130" s="57">
        <f>DA129*'DEPRECATED - DT-Prelim Calcs'!$C$11+DC129</f>
        <v>-149.89071326576385</v>
      </c>
      <c r="DD130" s="57">
        <f>DD129+0.5*DA130*'DEPRECATED - DT-Prelim Calcs'!$C$11^2+DC130*'DEPRECATED - DT-Prelim Calcs'!$C$11</f>
        <v>-72158.886247988339</v>
      </c>
      <c r="DE130" s="57">
        <f>MIN('Drive Train'!$F$35-CY129*'DEPRECATED - DT-Prelim Calcs'!$C$21*'Drive Train'!$F$39,DE129+CY$2)</f>
        <v>6.0759999999999996</v>
      </c>
      <c r="DF130" s="57">
        <f>'Drive Train'!$F$35-CY130*'DEPRECATED - DT-Prelim Calcs'!$C$21*'Drive Train'!$F$39</f>
        <v>6.0759999999999996</v>
      </c>
      <c r="DG130" s="1">
        <f>IF(DD130&gt;='Drive Train'!$F$29,1,0)</f>
        <v>0</v>
      </c>
      <c r="DH130" s="57">
        <f t="shared" si="139"/>
        <v>103.33333333333333</v>
      </c>
      <c r="DI130" s="63">
        <f>DI129+'DEPRECATED - DT-Prelim Calcs'!$C$11</f>
        <v>504</v>
      </c>
      <c r="DJ130" s="2">
        <f>DT130/'Drive Train'!$F$35</f>
        <v>0.48999999999999994</v>
      </c>
      <c r="DK130" s="46">
        <f>DR130*12*60/(PI() * 'Drive Train'!$F$15)/DJ$2*DJ130</f>
        <v>-103379.09143300902</v>
      </c>
      <c r="DL130" s="2">
        <f>('DEPRECATED - DT-Prelim Calcs'!$C$6*DJ130-DK130)/('DEPRECATED - DT-Prelim Calcs'!$C$6*DJ130)*'DEPRECATED - DT-Prelim Calcs'!$C$7*DJ130</f>
        <v>47.924541717364306</v>
      </c>
      <c r="DM130" s="57">
        <f>DL130/'DEPRECATED - DT-Prelim Calcs'!$C$7*('DEPRECATED - DT-Prelim Calcs'!$C$8-'DEPRECATED - DT-Prelim Calcs'!$C$9)+'DEPRECATED - DT-Prelim Calcs'!$C$9</f>
        <v>2554.0355611360333</v>
      </c>
      <c r="DN130" s="57">
        <f t="shared" si="110"/>
        <v>93</v>
      </c>
      <c r="DO130" s="2">
        <f t="shared" si="140"/>
        <v>1.1037138828047846</v>
      </c>
      <c r="DP130" s="57">
        <f>DO130*'DEPRECATED - DT-Prelim Calcs'!$C$21/DJ$2/'DEPRECATED - DT-Prelim Calcs'!$C$19/'DEPRECATED - DT-Prelim Calcs'!$C$18*3.39*'DEPRECATED - DT-Prelim Calcs'!$C$20</f>
        <v>25.773080821789936</v>
      </c>
      <c r="DQ130" s="46">
        <f t="shared" si="141"/>
        <v>0</v>
      </c>
      <c r="DR130" s="57">
        <f>DP129*'DEPRECATED - DT-Prelim Calcs'!$C$11+DR129</f>
        <v>-571.3845780800998</v>
      </c>
      <c r="DS130" s="57">
        <f>DS129+0.5*DP130*'DEPRECATED - DT-Prelim Calcs'!$C$11^2+DR130*'DEPRECATED - DT-Prelim Calcs'!$C$11</f>
        <v>-139238.95605711368</v>
      </c>
      <c r="DT130" s="57">
        <f>MIN('Drive Train'!$F$35-DN129*'DEPRECATED - DT-Prelim Calcs'!$C$21*'Drive Train'!$F$39,DT129+DN$2)</f>
        <v>6.0759999999999996</v>
      </c>
      <c r="DU130" s="57">
        <f>'Drive Train'!$F$35-DN130*'DEPRECATED - DT-Prelim Calcs'!$C$21*'Drive Train'!$F$39</f>
        <v>6.0759999999999996</v>
      </c>
      <c r="DV130" s="1">
        <f>IF(DS130&gt;='Drive Train'!$F$29,1,0)</f>
        <v>0</v>
      </c>
      <c r="DW130" s="57">
        <f t="shared" si="142"/>
        <v>103.33333333333333</v>
      </c>
      <c r="DX130" s="63">
        <f>DX129+'DEPRECATED - DT-Prelim Calcs'!$C$11</f>
        <v>504</v>
      </c>
      <c r="DY130" s="2">
        <f>EI130/'Drive Train'!$F$35</f>
        <v>3.9582884661922284</v>
      </c>
      <c r="DZ130" s="46">
        <f>EG130*12*60/(PI() * 'Drive Train'!$F$15)/DY$2*DY130</f>
        <v>-2184075.2592357513</v>
      </c>
      <c r="EA130" s="2">
        <f>('DEPRECATED - DT-Prelim Calcs'!$C$6*DY130-DZ130)/('DEPRECATED - DT-Prelim Calcs'!$C$6*DY130)*'DEPRECATED - DT-Prelim Calcs'!$C$7*DY130</f>
        <v>997.08569936077674</v>
      </c>
      <c r="EB130" s="57">
        <f>EA130/'DEPRECATED - DT-Prelim Calcs'!$C$7*('DEPRECATED - DT-Prelim Calcs'!$C$8-'DEPRECATED - DT-Prelim Calcs'!$C$9)+'DEPRECATED - DT-Prelim Calcs'!$C$9</f>
        <v>53084.067314517699</v>
      </c>
      <c r="EC130" s="57">
        <f t="shared" si="111"/>
        <v>93</v>
      </c>
      <c r="ED130" s="2">
        <f t="shared" si="143"/>
        <v>0.96993038185874991</v>
      </c>
      <c r="EE130" s="57">
        <f>ED130*'DEPRECATED - DT-Prelim Calcs'!$C$21/DY$2/'DEPRECATED - DT-Prelim Calcs'!$C$19/'DEPRECATED - DT-Prelim Calcs'!$C$18*3.39*'DEPRECATED - DT-Prelim Calcs'!$C$20</f>
        <v>25.773080821789936</v>
      </c>
      <c r="EF130" s="46">
        <f t="shared" si="144"/>
        <v>0</v>
      </c>
      <c r="EG130" s="57">
        <f>EE129*'DEPRECATED - DT-Prelim Calcs'!$C$11+EG129</f>
        <v>-1313.2158017258016</v>
      </c>
      <c r="EH130" s="57">
        <f>EH129+0.5*EE130*'DEPRECATED - DT-Prelim Calcs'!$C$11^2+EG130*'DEPRECATED - DT-Prelim Calcs'!$C$11</f>
        <v>-227858.49319596429</v>
      </c>
      <c r="EI130" s="57">
        <f>MIN('Drive Train'!$F$35-EC129*'DEPRECATED - DT-Prelim Calcs'!$C$21*'Drive Train'!$F$39,EI129+EC$2)</f>
        <v>49.082776980783635</v>
      </c>
      <c r="EJ130" s="57">
        <f>'Drive Train'!$F$35-EC130*'DEPRECATED - DT-Prelim Calcs'!$C$21*'Drive Train'!$F$39</f>
        <v>6.0759999999999996</v>
      </c>
      <c r="EK130" s="1">
        <f>IF(EH130&gt;='Drive Train'!$F$29,1,0)</f>
        <v>0</v>
      </c>
      <c r="EL130" s="57">
        <f t="shared" si="145"/>
        <v>103.33333333333333</v>
      </c>
      <c r="EM130" s="63">
        <f>EM129+'DEPRECATED - DT-Prelim Calcs'!$C$11</f>
        <v>504</v>
      </c>
      <c r="EN130" s="2">
        <f>EX130/'Drive Train'!$F$35</f>
        <v>0.48999999999999994</v>
      </c>
      <c r="EO130" s="46">
        <f>EV130*12*60/(PI() * 'Drive Train'!$F$15)/EN$2*EN130</f>
        <v>21168.045070358759</v>
      </c>
      <c r="EP130" s="2">
        <f>('DEPRECATED - DT-Prelim Calcs'!$C$6*EN130-EO130)/('DEPRECATED - DT-Prelim Calcs'!$C$6*EN130)*'DEPRECATED - DT-Prelim Calcs'!$C$7*EN130</f>
        <v>-8.3903924239333207</v>
      </c>
      <c r="EQ130" s="57">
        <f>EP130/'DEPRECATED - DT-Prelim Calcs'!$C$7*('DEPRECATED - DT-Prelim Calcs'!$C$8-'DEPRECATED - DT-Prelim Calcs'!$C$9)+'DEPRECATED - DT-Prelim Calcs'!$C$9</f>
        <v>-443.97524812889839</v>
      </c>
      <c r="ER130" s="57">
        <f t="shared" si="112"/>
        <v>-443.97524812889839</v>
      </c>
      <c r="ES130" s="2">
        <f t="shared" si="146"/>
        <v>-11.553174662023034</v>
      </c>
      <c r="ET130" s="57">
        <f>ES130*'DEPRECATED - DT-Prelim Calcs'!$C$21/EN$2/'DEPRECATED - DT-Prelim Calcs'!$C$19/'DEPRECATED - DT-Prelim Calcs'!$C$18*3.39*'DEPRECATED - DT-Prelim Calcs'!$C$20</f>
        <v>-344.20319373701273</v>
      </c>
      <c r="EU130" s="46">
        <f t="shared" si="147"/>
        <v>1</v>
      </c>
      <c r="EV130" s="57">
        <f>ET129*'DEPRECATED - DT-Prelim Calcs'!$C$11+EV129</f>
        <v>91.700737567425151</v>
      </c>
      <c r="EW130" s="57">
        <f>EW129+0.5*ET130*'DEPRECATED - DT-Prelim Calcs'!$C$11^2+EV130*'DEPRECATED - DT-Prelim Calcs'!$C$11</f>
        <v>-241958.55299098961</v>
      </c>
      <c r="EX130" s="57">
        <f>MIN('Drive Train'!$F$35-ER129*'DEPRECATED - DT-Prelim Calcs'!$C$21*'Drive Train'!$F$39,EX129+ER$2)</f>
        <v>6.0759999999999996</v>
      </c>
      <c r="EY130" s="57">
        <f>'Drive Train'!$F$35-ER130*'DEPRECATED - DT-Prelim Calcs'!$C$21*'Drive Train'!$F$39</f>
        <v>42.590316872765094</v>
      </c>
      <c r="EZ130" s="1">
        <f>IF(EW130&gt;='Drive Train'!$F$29,1,0)</f>
        <v>0</v>
      </c>
      <c r="FA130" s="57">
        <f t="shared" si="148"/>
        <v>-493.30583125433157</v>
      </c>
      <c r="FB130" s="63">
        <f>FB129+'DEPRECATED - DT-Prelim Calcs'!$C$11</f>
        <v>504</v>
      </c>
      <c r="FC130" s="2">
        <f>FM130/'Drive Train'!$F$35</f>
        <v>0.48999999999999994</v>
      </c>
      <c r="FD130" s="46">
        <f>FK130*12*60/(PI() * 'Drive Train'!$F$15)/FC$2*FC130</f>
        <v>-278620.23012532579</v>
      </c>
      <c r="FE130" s="2">
        <f>('DEPRECATED - DT-Prelim Calcs'!$C$6*FC130-FD130)/('DEPRECATED - DT-Prelim Calcs'!$C$6*FC130)*'DEPRECATED - DT-Prelim Calcs'!$C$7*FC130</f>
        <v>127.16115414672331</v>
      </c>
      <c r="FF130" s="57">
        <f>FE130/'DEPRECATED - DT-Prelim Calcs'!$C$7*('DEPRECATED - DT-Prelim Calcs'!$C$8-'DEPRECATED - DT-Prelim Calcs'!$C$9)+'DEPRECATED - DT-Prelim Calcs'!$C$9</f>
        <v>6772.316629470788</v>
      </c>
      <c r="FG130" s="57">
        <f t="shared" si="113"/>
        <v>93</v>
      </c>
      <c r="FH130" s="2">
        <f t="shared" si="149"/>
        <v>0.78067567320338405</v>
      </c>
      <c r="FI130" s="57">
        <f>FH130*'DEPRECATED - DT-Prelim Calcs'!$C$21/FC$2/'DEPRECATED - DT-Prelim Calcs'!$C$19/'DEPRECATED - DT-Prelim Calcs'!$C$18*3.39*'DEPRECATED - DT-Prelim Calcs'!$C$20</f>
        <v>25.773080821789936</v>
      </c>
      <c r="FJ130" s="46">
        <f t="shared" si="150"/>
        <v>0</v>
      </c>
      <c r="FK130" s="57">
        <f>FI129*'DEPRECATED - DT-Prelim Calcs'!$C$11+FK129</f>
        <v>-1089.2375163056511</v>
      </c>
      <c r="FL130" s="57">
        <f>FL129+0.5*FI130*'DEPRECATED - DT-Prelim Calcs'!$C$11^2+FK130*'DEPRECATED - DT-Prelim Calcs'!$C$11</f>
        <v>-335461.41481496202</v>
      </c>
      <c r="FM130" s="57">
        <f>MIN('Drive Train'!$F$35-FG129*'DEPRECATED - DT-Prelim Calcs'!$C$21*'Drive Train'!$F$39,FM129+FG$2)</f>
        <v>6.0759999999999996</v>
      </c>
      <c r="FN130" s="57">
        <f>'Drive Train'!$F$35-FG130*'DEPRECATED - DT-Prelim Calcs'!$C$21*'Drive Train'!$F$39</f>
        <v>6.0759999999999996</v>
      </c>
      <c r="FO130" s="1">
        <f>IF(FL130&gt;='Drive Train'!$F$29,1,0)</f>
        <v>0</v>
      </c>
      <c r="FP130" s="57">
        <f t="shared" si="151"/>
        <v>103.33333333333333</v>
      </c>
      <c r="FQ130" s="63">
        <f>FQ129+'DEPRECATED - DT-Prelim Calcs'!$C$11</f>
        <v>504</v>
      </c>
      <c r="FR130" s="2">
        <f>GB130/'Drive Train'!$F$35</f>
        <v>0.48999999999999994</v>
      </c>
      <c r="FS130" s="46">
        <f>FZ130*12*60/(PI() * 'Drive Train'!$F$15)/FR$2*FR130</f>
        <v>-229147.99053949062</v>
      </c>
      <c r="FT130" s="2">
        <f>('DEPRECATED - DT-Prelim Calcs'!$C$6*FR130-FS130)/('DEPRECATED - DT-Prelim Calcs'!$C$6*FR130)*'DEPRECATED - DT-Prelim Calcs'!$C$7*FR130</f>
        <v>104.79190510322184</v>
      </c>
      <c r="FU130" s="57">
        <f>FT130/'DEPRECATED - DT-Prelim Calcs'!$C$7*('DEPRECATED - DT-Prelim Calcs'!$C$8-'DEPRECATED - DT-Prelim Calcs'!$C$9)+'DEPRECATED - DT-Prelim Calcs'!$C$9</f>
        <v>5581.4557779018096</v>
      </c>
      <c r="FV130" s="57">
        <f t="shared" si="114"/>
        <v>93</v>
      </c>
      <c r="FW130" s="2">
        <f t="shared" si="152"/>
        <v>0.7112822800297498</v>
      </c>
      <c r="FX130" s="57">
        <f>FW130*'DEPRECATED - DT-Prelim Calcs'!$C$21/FR$2/'DEPRECATED - DT-Prelim Calcs'!$C$19/'DEPRECATED - DT-Prelim Calcs'!$C$18*3.39*'DEPRECATED - DT-Prelim Calcs'!$C$20</f>
        <v>25.773080821789936</v>
      </c>
      <c r="FY130" s="46">
        <f t="shared" si="153"/>
        <v>0</v>
      </c>
      <c r="FZ130" s="57">
        <f>FX129*'DEPRECATED - DT-Prelim Calcs'!$C$11+FZ129</f>
        <v>-816.20141004957725</v>
      </c>
      <c r="GA130" s="57">
        <f>GA129+0.5*FX130*'DEPRECATED - DT-Prelim Calcs'!$C$11^2+FZ130*'DEPRECATED - DT-Prelim Calcs'!$C$11</f>
        <v>-378412.61123364553</v>
      </c>
      <c r="GB130" s="57">
        <f>MIN('Drive Train'!$F$35-FV129*'DEPRECATED - DT-Prelim Calcs'!$C$21*'Drive Train'!$F$39,GB129+FV$2)</f>
        <v>6.0759999999999996</v>
      </c>
      <c r="GC130" s="57">
        <f>'Drive Train'!$F$35-FV130*'DEPRECATED - DT-Prelim Calcs'!$C$21*'Drive Train'!$F$39</f>
        <v>6.0759999999999996</v>
      </c>
      <c r="GD130" s="1">
        <f>IF(GA130&gt;='Drive Train'!$F$29,1,0)</f>
        <v>0</v>
      </c>
      <c r="GE130" s="57">
        <f t="shared" si="154"/>
        <v>103.33333333333333</v>
      </c>
      <c r="GF130" s="63">
        <f>GF129+'DEPRECATED - DT-Prelim Calcs'!$C$11</f>
        <v>504</v>
      </c>
      <c r="GG130" s="2">
        <f>GQ130/'Drive Train'!$F$35</f>
        <v>0.83548387096774201</v>
      </c>
      <c r="GH130" s="46">
        <f>GO130*12*60/(PI() * 'Drive Train'!$F$15)/GG$2*GG130</f>
        <v>-30860.339713273985</v>
      </c>
      <c r="GI130" s="2">
        <f>('DEPRECATED - DT-Prelim Calcs'!$C$6*GG130-GH130)/('DEPRECATED - DT-Prelim Calcs'!$C$6*GG130)*'DEPRECATED - DT-Prelim Calcs'!$C$7*GG130</f>
        <v>15.967253222651452</v>
      </c>
      <c r="GJ130" s="57">
        <f>GI130/'DEPRECATED - DT-Prelim Calcs'!$C$7*('DEPRECATED - DT-Prelim Calcs'!$C$8-'DEPRECATED - DT-Prelim Calcs'!$C$9)+'DEPRECATED - DT-Prelim Calcs'!$C$9</f>
        <v>852.74090807725372</v>
      </c>
      <c r="GK130" s="57">
        <f t="shared" si="155"/>
        <v>29.999999999999982</v>
      </c>
      <c r="GL130" s="2">
        <f t="shared" si="156"/>
        <v>0.99579519204165001</v>
      </c>
      <c r="GM130" s="57">
        <f>GL130*'DEPRECATED - DT-Prelim Calcs'!$C$21/GG$2/'DEPRECATED - DT-Prelim Calcs'!$C$19/'DEPRECATED - DT-Prelim Calcs'!$C$18*3.39*'DEPRECATED - DT-Prelim Calcs'!$C$20</f>
        <v>25.773080821789936</v>
      </c>
      <c r="GN130" s="46">
        <f t="shared" si="157"/>
        <v>0</v>
      </c>
      <c r="GO130" s="57">
        <f>GM129*'DEPRECATED - DT-Prelim Calcs'!$C$11+GO129</f>
        <v>-90.254327701072484</v>
      </c>
      <c r="GP130" s="57">
        <f>GP129+0.5*GM130*'DEPRECATED - DT-Prelim Calcs'!$C$11^2+GO130*'DEPRECATED - DT-Prelim Calcs'!$C$11</f>
        <v>-182987.13628873255</v>
      </c>
      <c r="GQ130" s="57">
        <f>MIN('Drive Train'!$F$35-GK129*'DEPRECATED - DT-Prelim Calcs'!$C$21*'Drive Train'!$F$39,GQ129+GK$2)</f>
        <v>10.360000000000001</v>
      </c>
      <c r="GR130" s="57">
        <f>'Drive Train'!$F$35-GK130*'DEPRECATED - DT-Prelim Calcs'!$C$21*'Drive Train'!$F$39</f>
        <v>10.360000000000001</v>
      </c>
      <c r="GS130" s="1">
        <f>IF(GP130&gt;='Drive Train'!$F$29,1,0)</f>
        <v>0</v>
      </c>
      <c r="GT130" s="57">
        <f t="shared" si="158"/>
        <v>33.333333333333314</v>
      </c>
      <c r="GU130" s="63">
        <f>GU129+'DEPRECATED - DT-Prelim Calcs'!$C$11</f>
        <v>504</v>
      </c>
      <c r="GV130" s="2">
        <f>HF130/'Drive Train'!$F$35</f>
        <v>0.81720430107526887</v>
      </c>
      <c r="GW130" s="46">
        <f>HD130*12*60/(PI() * 'Drive Train'!$F$15)/GV$2*GV130</f>
        <v>9880.9373051682996</v>
      </c>
      <c r="GX130" s="2">
        <f>('DEPRECATED - DT-Prelim Calcs'!$C$6*GV130-GW130)/('DEPRECATED - DT-Prelim Calcs'!$C$6*GV130)*'DEPRECATED - DT-Prelim Calcs'!$C$7*GV130</f>
        <v>-2.4982785172332931</v>
      </c>
      <c r="GY130" s="57">
        <f>GX130/'DEPRECATED - DT-Prelim Calcs'!$C$7*('DEPRECATED - DT-Prelim Calcs'!$C$8-'DEPRECATED - DT-Prelim Calcs'!$C$9)+'DEPRECATED - DT-Prelim Calcs'!$C$9</f>
        <v>-130.29964056474338</v>
      </c>
      <c r="GZ130" s="57">
        <f t="shared" si="115"/>
        <v>-130.29964056474338</v>
      </c>
      <c r="HA130" s="2">
        <f t="shared" si="159"/>
        <v>-3.383500356069741</v>
      </c>
      <c r="HB130" s="57">
        <f>HA130*'DEPRECATED - DT-Prelim Calcs'!$C$21/GV$2/'DEPRECATED - DT-Prelim Calcs'!$C$19/'DEPRECATED - DT-Prelim Calcs'!$C$18*3.39*'DEPRECATED - DT-Prelim Calcs'!$C$20</f>
        <v>-87.571449264331349</v>
      </c>
      <c r="HC130" s="46">
        <f t="shared" si="160"/>
        <v>1</v>
      </c>
      <c r="HD130" s="57">
        <f>HB129*'DEPRECATED - DT-Prelim Calcs'!$C$11+HD129</f>
        <v>29.544245484754725</v>
      </c>
      <c r="HE130" s="57">
        <f>HE129+0.5*HB130*'DEPRECATED - DT-Prelim Calcs'!$C$11^2+HD130*'DEPRECATED - DT-Prelim Calcs'!$C$11</f>
        <v>-210915.45328758145</v>
      </c>
      <c r="HF130" s="57">
        <f>MIN('Drive Train'!$F$35-GZ129*'DEPRECATED - DT-Prelim Calcs'!$C$21*'Drive Train'!$F$39,HF129+GZ$2)</f>
        <v>10.133333333333335</v>
      </c>
      <c r="HG130" s="57">
        <f>'Drive Train'!$F$35-GZ130*'DEPRECATED - DT-Prelim Calcs'!$C$21*'Drive Train'!$F$39</f>
        <v>21.260375558402551</v>
      </c>
      <c r="HH130" s="1">
        <f>IF(HE130&gt;='Drive Train'!$F$29,1,0)</f>
        <v>0</v>
      </c>
      <c r="HI130" s="57">
        <f t="shared" si="161"/>
        <v>-144.77737840527044</v>
      </c>
      <c r="HJ130" s="63">
        <f>HJ129+'DEPRECATED - DT-Prelim Calcs'!$C$11</f>
        <v>504</v>
      </c>
      <c r="HK130" s="2">
        <f>HU130/'Drive Train'!$F$35</f>
        <v>0.79892473118279583</v>
      </c>
      <c r="HL130" s="46">
        <f>HS130*12*60/(PI() * 'Drive Train'!$F$15)/HK$2*HK130</f>
        <v>-162727.67461902363</v>
      </c>
      <c r="HM130" s="2">
        <f>('DEPRECATED - DT-Prelim Calcs'!$C$6*HK130-HL130)/('DEPRECATED - DT-Prelim Calcs'!$C$6*HK130)*'DEPRECATED - DT-Prelim Calcs'!$C$7*HK130</f>
        <v>75.503963167225024</v>
      </c>
      <c r="HN130" s="57">
        <f>HM130/'DEPRECATED - DT-Prelim Calcs'!$C$7*('DEPRECATED - DT-Prelim Calcs'!$C$8-'DEPRECATED - DT-Prelim Calcs'!$C$9)+'DEPRECATED - DT-Prelim Calcs'!$C$9</f>
        <v>4022.2678316825604</v>
      </c>
      <c r="HO130" s="57">
        <f t="shared" si="116"/>
        <v>36.66666666666665</v>
      </c>
      <c r="HP130" s="2">
        <f t="shared" si="162"/>
        <v>0.99579519204165001</v>
      </c>
      <c r="HQ130" s="57">
        <f>HP130*'DEPRECATED - DT-Prelim Calcs'!$C$21/HK$2/'DEPRECATED - DT-Prelim Calcs'!$C$19/'DEPRECATED - DT-Prelim Calcs'!$C$18*3.39*'DEPRECATED - DT-Prelim Calcs'!$C$20</f>
        <v>25.773080821789936</v>
      </c>
      <c r="HR130" s="46">
        <f t="shared" si="163"/>
        <v>0</v>
      </c>
      <c r="HS130" s="57">
        <f>HQ129*'DEPRECATED - DT-Prelim Calcs'!$C$11+HS129</f>
        <v>-497.69233990487135</v>
      </c>
      <c r="HT130" s="57">
        <f>HT129+0.5*HQ130*'DEPRECATED - DT-Prelim Calcs'!$C$11^2+HS130*'DEPRECATED - DT-Prelim Calcs'!$C$11</f>
        <v>-224505.62660196869</v>
      </c>
      <c r="HU130" s="57">
        <f>MIN('Drive Train'!$F$35-HO129*'DEPRECATED - DT-Prelim Calcs'!$C$21*'Drive Train'!$F$39,HU129+HO$2)</f>
        <v>9.9066666666666681</v>
      </c>
      <c r="HV130" s="57">
        <f>'Drive Train'!$F$35-HO130*'DEPRECATED - DT-Prelim Calcs'!$C$21*'Drive Train'!$F$39</f>
        <v>9.9066666666666681</v>
      </c>
      <c r="HW130" s="1">
        <f>IF(HT130&gt;='Drive Train'!$F$29,1,0)</f>
        <v>0</v>
      </c>
      <c r="HX130" s="57">
        <f t="shared" si="164"/>
        <v>40.740740740740726</v>
      </c>
      <c r="HY130" s="63">
        <f>HY129+'DEPRECATED - DT-Prelim Calcs'!$C$11</f>
        <v>504</v>
      </c>
      <c r="HZ130" s="2">
        <f>IJ130/'Drive Train'!$F$35</f>
        <v>2.2489667189514591</v>
      </c>
      <c r="IA130" s="46">
        <f>IH130*12*60/(PI() * 'Drive Train'!$F$15)/HZ$2*HZ130</f>
        <v>-495653.54256149981</v>
      </c>
      <c r="IB130" s="2">
        <f>('DEPRECATED - DT-Prelim Calcs'!$C$6*HZ130-IA130)/('DEPRECATED - DT-Prelim Calcs'!$C$6*HZ130)*'DEPRECATED - DT-Prelim Calcs'!$C$7*HZ130</f>
        <v>229.53352528483336</v>
      </c>
      <c r="IC130" s="57">
        <f>IB130/'DEPRECATED - DT-Prelim Calcs'!$C$7*('DEPRECATED - DT-Prelim Calcs'!$C$8-'DEPRECATED - DT-Prelim Calcs'!$C$9)+'DEPRECATED - DT-Prelim Calcs'!$C$9</f>
        <v>12222.264852300466</v>
      </c>
      <c r="ID130" s="57">
        <f t="shared" si="117"/>
        <v>39.999999999999986</v>
      </c>
      <c r="IE130" s="2">
        <f t="shared" si="165"/>
        <v>0.99579519204165001</v>
      </c>
      <c r="IF130" s="57">
        <f>IE130*'DEPRECATED - DT-Prelim Calcs'!$C$21/HZ$2/'DEPRECATED - DT-Prelim Calcs'!$C$19/'DEPRECATED - DT-Prelim Calcs'!$C$18*3.39*'DEPRECATED - DT-Prelim Calcs'!$C$20</f>
        <v>25.773080821789936</v>
      </c>
      <c r="IG130" s="46">
        <f t="shared" si="166"/>
        <v>0</v>
      </c>
      <c r="IH130" s="57">
        <f>IF129*'DEPRECATED - DT-Prelim Calcs'!$C$11+IH129</f>
        <v>-538.51845256595948</v>
      </c>
      <c r="II130" s="57">
        <f>II129+0.5*IF130*'DEPRECATED - DT-Prelim Calcs'!$C$11^2+IH130*'DEPRECATED - DT-Prelim Calcs'!$C$11</f>
        <v>-255373.21998012121</v>
      </c>
      <c r="IJ130" s="57">
        <f>MIN('Drive Train'!$F$35-ID129*'DEPRECATED - DT-Prelim Calcs'!$C$21*'Drive Train'!$F$39,IJ129+ID$2)</f>
        <v>27.887187314998091</v>
      </c>
      <c r="IK130" s="57">
        <f>'Drive Train'!$F$35-ID130*'DEPRECATED - DT-Prelim Calcs'!$C$21*'Drive Train'!$F$39</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-269185.1776684653</v>
      </c>
      <c r="IQ130" s="2">
        <f>('DEPRECATED - DT-Prelim Calcs'!$C$6*IO130-IP130)/('DEPRECATED - DT-Prelim Calcs'!$C$6*IO130)*'DEPRECATED - DT-Prelim Calcs'!$C$7*IO130</f>
        <v>123.55142456138539</v>
      </c>
      <c r="IR130" s="57">
        <f>IQ130/'DEPRECATED - DT-Prelim Calcs'!$C$7*('DEPRECATED - DT-Prelim Calcs'!$C$8-'DEPRECATED - DT-Prelim Calcs'!$C$9)+'DEPRECATED - DT-Prelim Calcs'!$C$9</f>
        <v>6580.1472079774876</v>
      </c>
      <c r="IS130" s="57">
        <f t="shared" si="118"/>
        <v>43.333333333333321</v>
      </c>
      <c r="IT130" s="2">
        <f t="shared" si="168"/>
        <v>0.99579519204165001</v>
      </c>
      <c r="IU130" s="57">
        <f>IT130*'DEPRECATED - DT-Prelim Calcs'!$C$21/IO$2/'DEPRECATED - DT-Prelim Calcs'!$C$19/'DEPRECATED - DT-Prelim Calcs'!$C$18*3.39*'DEPRECATED - DT-Prelim Calcs'!$C$20</f>
        <v>25.773080821789936</v>
      </c>
      <c r="IV130" s="46">
        <f t="shared" si="169"/>
        <v>0</v>
      </c>
      <c r="IW130" s="57">
        <f>IU129*'DEPRECATED - DT-Prelim Calcs'!$C$11+IW129</f>
        <v>-862.76647073915137</v>
      </c>
      <c r="IX130" s="57">
        <f>IX129+0.5*IU130*'DEPRECATED - DT-Prelim Calcs'!$C$11^2+IW130*'DEPRECATED - DT-Prelim Calcs'!$C$11</f>
        <v>-231435.69508726787</v>
      </c>
      <c r="IY130" s="57">
        <f>MIN('Drive Train'!$F$35-IS129*'DEPRECATED - DT-Prelim Calcs'!$C$21*'Drive Train'!$F$39,IY129+IS$2)</f>
        <v>9.4533333333333349</v>
      </c>
      <c r="IZ130" s="57">
        <f>'Drive Train'!$F$35-IS130*'DEPRECATED - DT-Prelim Calcs'!$C$21*'Drive Train'!$F$39</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-341005.76178199833</v>
      </c>
      <c r="JF130" s="2">
        <f>('DEPRECATED - DT-Prelim Calcs'!$C$6*JD130-JE130)/('DEPRECATED - DT-Prelim Calcs'!$C$6*JD130)*'DEPRECATED - DT-Prelim Calcs'!$C$7*JD130</f>
        <v>155.98159363351954</v>
      </c>
      <c r="JG130" s="57">
        <f>JF130/'DEPRECATED - DT-Prelim Calcs'!$C$7*('DEPRECATED - DT-Prelim Calcs'!$C$8-'DEPRECATED - DT-Prelim Calcs'!$C$9)+'DEPRECATED - DT-Prelim Calcs'!$C$9</f>
        <v>8306.6163747637183</v>
      </c>
      <c r="JH130" s="57">
        <f t="shared" si="119"/>
        <v>46.666666666666657</v>
      </c>
      <c r="JI130" s="2">
        <f t="shared" si="171"/>
        <v>0.99579519204165001</v>
      </c>
      <c r="JJ130" s="57">
        <f>JI130*'DEPRECATED - DT-Prelim Calcs'!$C$21/JD$2/'DEPRECATED - DT-Prelim Calcs'!$C$19/'DEPRECATED - DT-Prelim Calcs'!$C$18*3.39*'DEPRECATED - DT-Prelim Calcs'!$C$20</f>
        <v>25.773080821789936</v>
      </c>
      <c r="JK130" s="46">
        <f t="shared" si="172"/>
        <v>0</v>
      </c>
      <c r="JL130" s="57">
        <f>JJ129*'DEPRECATED - DT-Prelim Calcs'!$C$11+JL129</f>
        <v>-1119.8090536705558</v>
      </c>
      <c r="JM130" s="57">
        <f>JM129+0.5*JJ130*'DEPRECATED - DT-Prelim Calcs'!$C$11^2+JL130*'DEPRECATED - DT-Prelim Calcs'!$C$11</f>
        <v>-256907.85677193507</v>
      </c>
      <c r="JN130" s="57">
        <f>MIN('Drive Train'!$F$35-JH129*'DEPRECATED - DT-Prelim Calcs'!$C$21*'Drive Train'!$F$39,JN129+JH$2)</f>
        <v>9.2266666666666666</v>
      </c>
      <c r="JO130" s="57">
        <f>'Drive Train'!$F$35-JH130*'DEPRECATED - DT-Prelim Calcs'!$C$21*'Drive Train'!$F$39</f>
        <v>9.2266666666666666</v>
      </c>
      <c r="JP130" s="1">
        <f>IF(JM130&gt;='Drive Train'!$F$29,1,0)</f>
        <v>0</v>
      </c>
      <c r="JQ130" s="57">
        <f>MIN(JG130,'DEPRECATED - DT-Prelim Calcs'!$C$10)*'DEPRECATED - DT-Prelim Calcs'!$C$11*1000/60/60</f>
        <v>103.33333333333333</v>
      </c>
      <c r="JR130" s="63">
        <f>JR129+'DEPRECATED - DT-Prelim Calcs'!$C$11</f>
        <v>504</v>
      </c>
      <c r="JS130" s="2">
        <f>KC130/'Drive Train'!$F$35</f>
        <v>0.72580645161290325</v>
      </c>
      <c r="JT130" s="46">
        <f>KA130*12*60/(PI() * 'Drive Train'!$F$15)/JS$2*JS130</f>
        <v>-53922.447020905951</v>
      </c>
      <c r="JU130" s="2">
        <f>('DEPRECATED - DT-Prelim Calcs'!$C$6*JS130-JT130)/('DEPRECATED - DT-Prelim Calcs'!$C$6*JS130)*'DEPRECATED - DT-Prelim Calcs'!$C$7*JS130</f>
        <v>26.130637698552828</v>
      </c>
      <c r="JV130" s="57">
        <f>JU130/'DEPRECATED - DT-Prelim Calcs'!$C$7*('DEPRECATED - DT-Prelim Calcs'!$C$8-'DEPRECATED - DT-Prelim Calcs'!$C$9)+'DEPRECATED - DT-Prelim Calcs'!$C$9</f>
        <v>1393.8040733295968</v>
      </c>
      <c r="JW130" s="57">
        <f t="shared" si="120"/>
        <v>49.999999999999993</v>
      </c>
      <c r="JX130" s="2">
        <f t="shared" si="173"/>
        <v>0.99579519204165001</v>
      </c>
      <c r="JY130" s="57">
        <f>JX130*'DEPRECATED - DT-Prelim Calcs'!$C$21/JS$2/'DEPRECATED - DT-Prelim Calcs'!$C$19/'DEPRECATED - DT-Prelim Calcs'!$C$18*3.39*'DEPRECATED - DT-Prelim Calcs'!$C$20</f>
        <v>25.773080821789936</v>
      </c>
      <c r="JZ130" s="46">
        <f t="shared" si="174"/>
        <v>0</v>
      </c>
      <c r="KA130" s="57">
        <f>JY129*'DEPRECATED - DT-Prelim Calcs'!$C$11+KA129</f>
        <v>-181.53240920053565</v>
      </c>
      <c r="KB130" s="57">
        <f>KB129+0.5*JY130*'DEPRECATED - DT-Prelim Calcs'!$C$11^2+KA130*'DEPRECATED - DT-Prelim Calcs'!$C$11</f>
        <v>-225113.42456487054</v>
      </c>
      <c r="KC130" s="57">
        <f>MIN('Drive Train'!$F$35-JW129*'DEPRECATED - DT-Prelim Calcs'!$C$21*'Drive Train'!$F$39,KC129+JW$2)</f>
        <v>9</v>
      </c>
      <c r="KD130" s="57">
        <f>'Drive Train'!$F$35-JW130*'DEPRECATED - DT-Prelim Calcs'!$C$21*'Drive Train'!$F$39</f>
        <v>9</v>
      </c>
      <c r="KE130" s="1">
        <f>IF(KB130&gt;='Drive Train'!$F$29,1,0)</f>
        <v>0</v>
      </c>
      <c r="KF130" s="57">
        <f>MIN(JV130,'DEPRECATED - DT-Prelim Calcs'!$C$10)*'DEPRECATED - DT-Prelim Calcs'!$C$11*1000/60/60</f>
        <v>103.33333333333333</v>
      </c>
      <c r="KG130" s="63">
        <f>KG129+'DEPRECATED - DT-Prelim Calcs'!$C$11</f>
        <v>504</v>
      </c>
      <c r="KH130" s="2">
        <f>KR130/'Drive Train'!$F$35</f>
        <v>0.7075268817204301</v>
      </c>
      <c r="KI130" s="46">
        <f>KP130*12*60/(PI() * 'Drive Train'!$F$15)/KH$2*KH130</f>
        <v>-134506.55505303951</v>
      </c>
      <c r="KJ130" s="2">
        <f>('DEPRECATED - DT-Prelim Calcs'!$C$6*KH130-KI130)/('DEPRECATED - DT-Prelim Calcs'!$C$6*KH130)*'DEPRECATED - DT-Prelim Calcs'!$C$7*KH130</f>
        <v>62.52330070011044</v>
      </c>
      <c r="KK130" s="57">
        <f>KJ130/'DEPRECATED - DT-Prelim Calcs'!$C$7*('DEPRECATED - DT-Prelim Calcs'!$C$8-'DEPRECATED - DT-Prelim Calcs'!$C$9)+'DEPRECATED - DT-Prelim Calcs'!$C$9</f>
        <v>3331.22260573617</v>
      </c>
      <c r="KL130" s="57">
        <f t="shared" si="121"/>
        <v>53.333333333333329</v>
      </c>
      <c r="KM130" s="2">
        <f t="shared" si="175"/>
        <v>0.99579519204165001</v>
      </c>
      <c r="KN130" s="57">
        <f>KM130*'DEPRECATED - DT-Prelim Calcs'!$C$21/KH$2/'DEPRECATED - DT-Prelim Calcs'!$C$19/'DEPRECATED - DT-Prelim Calcs'!$C$18*3.39*'DEPRECATED - DT-Prelim Calcs'!$C$20</f>
        <v>25.773080821789936</v>
      </c>
      <c r="KO130" s="46">
        <f t="shared" si="176"/>
        <v>0</v>
      </c>
      <c r="KP130" s="57">
        <f>KN129*'DEPRECATED - DT-Prelim Calcs'!$C$11+KP129</f>
        <v>-464.52159438451417</v>
      </c>
      <c r="KQ130" s="57">
        <f>KQ129+0.5*KN130*'DEPRECATED - DT-Prelim Calcs'!$C$11^2+KP130*'DEPRECATED - DT-Prelim Calcs'!$C$11</f>
        <v>-261586.23358568759</v>
      </c>
      <c r="KR130" s="57">
        <f>MIN('Drive Train'!$F$35-KL129*'DEPRECATED - DT-Prelim Calcs'!$C$21*'Drive Train'!$F$39,KR129+KL$2)</f>
        <v>8.7733333333333334</v>
      </c>
      <c r="KS130" s="57">
        <f>'Drive Train'!$F$35-KL130*'DEPRECATED - DT-Prelim Calcs'!$C$21*'Drive Train'!$F$39</f>
        <v>8.7733333333333334</v>
      </c>
      <c r="KT130" s="1">
        <f>IF(KQ130&gt;='Drive Train'!$F$29,1,0)</f>
        <v>0</v>
      </c>
      <c r="KU130" s="57">
        <f>MIN(KK130,'DEPRECATED - DT-Prelim Calcs'!$C$10)*'DEPRECATED - DT-Prelim Calcs'!$C$11*1000/60/60</f>
        <v>103.33333333333333</v>
      </c>
      <c r="KV130" s="63">
        <f>KV129+'DEPRECATED - DT-Prelim Calcs'!$C$11</f>
        <v>504</v>
      </c>
      <c r="KW130" s="2">
        <f>LG130/'Drive Train'!$F$35</f>
        <v>0.68924731182795695</v>
      </c>
      <c r="KX130" s="46">
        <f>LE130*12*60/(PI() * 'Drive Train'!$F$15)/KW$2*KW130</f>
        <v>23438.261103845991</v>
      </c>
      <c r="KY130" s="2">
        <f>('DEPRECATED - DT-Prelim Calcs'!$C$6*KW130-KX130)/('DEPRECATED - DT-Prelim Calcs'!$C$6*KW130)*'DEPRECATED - DT-Prelim Calcs'!$C$7*KW130</f>
        <v>-8.9367018322035996</v>
      </c>
      <c r="KZ130" s="57">
        <f>KY130/'DEPRECATED - DT-Prelim Calcs'!$C$7*('DEPRECATED - DT-Prelim Calcs'!$C$8-'DEPRECATED - DT-Prelim Calcs'!$C$9)+'DEPRECATED - DT-Prelim Calcs'!$C$9</f>
        <v>-473.05885687623316</v>
      </c>
      <c r="LA130" s="57">
        <f t="shared" si="122"/>
        <v>-473.05885687623316</v>
      </c>
      <c r="LB130" s="2">
        <f t="shared" si="177"/>
        <v>-11.426332509461577</v>
      </c>
      <c r="LC130" s="57">
        <f>LB130*'DEPRECATED - DT-Prelim Calcs'!$C$21/KW$2/'DEPRECATED - DT-Prelim Calcs'!$C$19/'DEPRECATED - DT-Prelim Calcs'!$C$18*3.39*'DEPRECATED - DT-Prelim Calcs'!$C$20</f>
        <v>-295.73530141194095</v>
      </c>
      <c r="LD130" s="46">
        <f t="shared" si="178"/>
        <v>1</v>
      </c>
      <c r="LE130" s="57">
        <f>LC129*'DEPRECATED - DT-Prelim Calcs'!$C$11+LE129</f>
        <v>83.091329956304449</v>
      </c>
      <c r="LF130" s="57">
        <f>LF129+0.5*LC130*'DEPRECATED - DT-Prelim Calcs'!$C$11^2+LE130*'DEPRECATED - DT-Prelim Calcs'!$C$11</f>
        <v>-214938.54393911679</v>
      </c>
      <c r="LG130" s="57">
        <f>MIN('Drive Train'!$F$35-LA129*'DEPRECATED - DT-Prelim Calcs'!$C$21*'Drive Train'!$F$39,LG129+LA$2)</f>
        <v>8.5466666666666669</v>
      </c>
      <c r="LH130" s="57">
        <f>'Drive Train'!$F$35-LA130*'DEPRECATED - DT-Prelim Calcs'!$C$21*'Drive Train'!$F$39</f>
        <v>44.568002267583857</v>
      </c>
      <c r="LI130" s="1">
        <f>IF(LF130&gt;='Drive Train'!$F$29,1,0)</f>
        <v>0</v>
      </c>
      <c r="LJ130" s="57">
        <f>MIN(KZ130,'DEPRECATED - DT-Prelim Calcs'!$C$10)*'DEPRECATED - DT-Prelim Calcs'!$C$11*1000/60/60</f>
        <v>-525.6209520847035</v>
      </c>
      <c r="LK130" s="63">
        <f>LK129+'DEPRECATED - DT-Prelim Calcs'!$C$11</f>
        <v>504</v>
      </c>
      <c r="LL130" s="2">
        <f>LV130/'Drive Train'!$F$35</f>
        <v>0.67096774193548392</v>
      </c>
      <c r="LM130" s="46">
        <f>LT130*12*60/(PI() * 'Drive Train'!$F$15)/LL$2*LL130</f>
        <v>-323262.0784110516</v>
      </c>
      <c r="LN130" s="2">
        <f>('DEPRECATED - DT-Prelim Calcs'!$C$6*LL130-LM130)/('DEPRECATED - DT-Prelim Calcs'!$C$6*LL130)*'DEPRECATED - DT-Prelim Calcs'!$C$7*LL130</f>
        <v>147.78243731822107</v>
      </c>
      <c r="LO130" s="57">
        <f>LN130/'DEPRECATED - DT-Prelim Calcs'!$C$7*('DEPRECATED - DT-Prelim Calcs'!$C$8-'DEPRECATED - DT-Prelim Calcs'!$C$9)+'DEPRECATED - DT-Prelim Calcs'!$C$9</f>
        <v>7870.1218705094452</v>
      </c>
      <c r="LP130" s="57">
        <f t="shared" si="123"/>
        <v>60</v>
      </c>
      <c r="LQ130" s="2">
        <f t="shared" si="179"/>
        <v>0.99579519204165001</v>
      </c>
      <c r="LR130" s="57">
        <f>LQ130*'DEPRECATED - DT-Prelim Calcs'!$C$21/LL$2/'DEPRECATED - DT-Prelim Calcs'!$C$19/'DEPRECATED - DT-Prelim Calcs'!$C$18*3.39*'DEPRECATED - DT-Prelim Calcs'!$C$20</f>
        <v>25.773080821789936</v>
      </c>
      <c r="LS130" s="46">
        <f t="shared" si="180"/>
        <v>0</v>
      </c>
      <c r="LT130" s="57">
        <f>LR129*'DEPRECATED - DT-Prelim Calcs'!$C$11+LT129</f>
        <v>-1177.2224158456786</v>
      </c>
      <c r="LU130" s="57">
        <f>LU129+0.5*LR130*'DEPRECATED - DT-Prelim Calcs'!$C$11^2+LT130*'DEPRECATED - DT-Prelim Calcs'!$C$11</f>
        <v>-225966.02465196719</v>
      </c>
      <c r="LV130" s="57">
        <f>MIN('Drive Train'!$F$35-LP129*'DEPRECATED - DT-Prelim Calcs'!$C$21*'Drive Train'!$F$39,LV129+LP$2)</f>
        <v>8.32</v>
      </c>
      <c r="LW130" s="57">
        <f>'Drive Train'!$F$35-LP130*'DEPRECATED - DT-Prelim Calcs'!$C$21*'Drive Train'!$F$39</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Train'!$AA$49 + V130*(1-'Drive Train'!$AA$49))</f>
        <v>0</v>
      </c>
      <c r="W131" s="57">
        <f t="shared" si="184"/>
        <v>0</v>
      </c>
      <c r="X131" s="2">
        <f>MAX(MIN(IF(AND(AI130=1,AG131&lt;0),-1,1)*(W131-$C$9)/($C$8-$C$9)*$C$7-$C$29*AE131/T$2 -  AI130*$C$29/2,X$2),MAX(X$4:X130)*-1)</f>
        <v>-0.2458281045106315</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Train'!$F$39,AG130+W$2)-$C$3,IF(AE130-1&lt;=0,0,IF($C$32=Motors!$C$29,MAX(ABS('Drive Train'!$F$35-W130*$C$21*'Drive Train'!$F$39)*-1,AG130-W$2),MAX(0,ABS('Drive Train'!$F$35-W130*$C$21*'Drive Train'!$F$39)*-1,AG130-W$2))))</f>
        <v>0</v>
      </c>
      <c r="AH131" s="57">
        <f>'Drive Train'!$F$35-ABS(W131)*'DEPRECATED - DT-Prelim Calcs'!$C$21*'Drive Train'!$F$39</f>
        <v>12.4</v>
      </c>
      <c r="AI131" s="1">
        <f>IF(AJ131&gt;='Drive Train'!$F$29,1,0)</f>
        <v>1</v>
      </c>
      <c r="AJ131" s="57">
        <f>AJ130+0.5*Y131*'DEPRECATED - DT-Prelim Calcs'!$C$11^2+AE131*'DEPRECATED - DT-Prelim Calcs'!$C$11</f>
        <v>784.33981740885292</v>
      </c>
      <c r="AK131" s="57">
        <f t="shared" si="181"/>
        <v>0</v>
      </c>
      <c r="AL131" s="63">
        <f>AL130+'DEPRECATED - DT-Prelim Calcs'!$C$11</f>
        <v>508</v>
      </c>
      <c r="AM131" s="2">
        <f>AW131/'Drive Train'!$F$35</f>
        <v>0.88882649237567857</v>
      </c>
      <c r="AN131" s="46">
        <f>AU131*12*60/(PI() * 'Drive Train'!$F$15)/AM$2*AM131</f>
        <v>4007.4131716828588</v>
      </c>
      <c r="AO131" s="2">
        <f>('DEPRECATED - DT-Prelim Calcs'!$C$6*AM131-AN131)/('DEPRECATED - DT-Prelim Calcs'!$C$6*AM131)*'DEPRECATED - DT-Prelim Calcs'!$C$7*AM131</f>
        <v>0.33008953072375508</v>
      </c>
      <c r="AP131" s="57">
        <f>AO131/'DEPRECATED - DT-Prelim Calcs'!$C$7*('DEPRECATED - DT-Prelim Calcs'!$C$8-'DEPRECATED - DT-Prelim Calcs'!$C$9)+'DEPRECATED - DT-Prelim Calcs'!$C$9</f>
        <v>20.272816096206547</v>
      </c>
      <c r="AQ131" s="57">
        <f t="shared" si="105"/>
        <v>20.272816096206547</v>
      </c>
      <c r="AR131" s="2">
        <f t="shared" si="125"/>
        <v>6.5003558091802915E-14</v>
      </c>
      <c r="AS131" s="57">
        <f>AR131*'DEPRECATED - DT-Prelim Calcs'!$C$21/AM$2/'DEPRECATED - DT-Prelim Calcs'!$C$19/'DEPRECATED - DT-Prelim Calcs'!$C$18*3.39*'DEPRECATED - DT-Prelim Calcs'!$C$20</f>
        <v>4.710765341529051E-13</v>
      </c>
      <c r="AT131" s="46">
        <f t="shared" si="126"/>
        <v>0</v>
      </c>
      <c r="AU131" s="57">
        <f>AS130*'DEPRECATED - DT-Prelim Calcs'!$C$11+AU130</f>
        <v>39.345448708842149</v>
      </c>
      <c r="AV131" s="57">
        <f>AV130+0.5*AS131*'DEPRECATED - DT-Prelim Calcs'!$C$11^2+AU131*'DEPRECATED - DT-Prelim Calcs'!$C$11</f>
        <v>19944.688768307988</v>
      </c>
      <c r="AW131" s="57">
        <f>MIN('Drive Train'!$F$35-AQ130*'DEPRECATED - DT-Prelim Calcs'!$C$21*'Drive Train'!$F$39,AW130+AQ$2)</f>
        <v>11.021448505458414</v>
      </c>
      <c r="AX131" s="57">
        <f>'Drive Train'!$F$35-AQ131*'DEPRECATED - DT-Prelim Calcs'!$C$21*'Drive Train'!$F$39</f>
        <v>11.021448505457954</v>
      </c>
      <c r="AY131" s="1">
        <f>IF(AV131&gt;='Drive Train'!$F$29,1,0)</f>
        <v>1</v>
      </c>
      <c r="AZ131" s="57">
        <f t="shared" si="127"/>
        <v>22.525351218007277</v>
      </c>
      <c r="BA131" s="63">
        <f>BA130+'DEPRECATED - DT-Prelim Calcs'!$C$11</f>
        <v>508</v>
      </c>
      <c r="BB131" s="2">
        <f>BL131/'Drive Train'!$F$35</f>
        <v>1.3150249726469256</v>
      </c>
      <c r="BC131" s="46">
        <f>BJ131*12*60/(PI() * 'Drive Train'!$F$15)/BB$2*BB131</f>
        <v>-3540.8438977467281</v>
      </c>
      <c r="BD131" s="2">
        <f>('DEPRECATED - DT-Prelim Calcs'!$C$6*BB131-BC131)/('DEPRECATED - DT-Prelim Calcs'!$C$6*BB131)*'DEPRECATED - DT-Prelim Calcs'!$C$7*BB131</f>
        <v>4.7702296575443093</v>
      </c>
      <c r="BE131" s="57">
        <f>BD131/'DEPRECATED - DT-Prelim Calcs'!$C$7*('DEPRECATED - DT-Prelim Calcs'!$C$8-'DEPRECATED - DT-Prelim Calcs'!$C$9)+'DEPRECATED - DT-Prelim Calcs'!$C$9</f>
        <v>256.65040044105183</v>
      </c>
      <c r="BF131" s="57">
        <f t="shared" si="106"/>
        <v>93</v>
      </c>
      <c r="BG131" s="2">
        <f t="shared" si="128"/>
        <v>1.8933363324154464</v>
      </c>
      <c r="BH131" s="57">
        <f>BG131*'DEPRECATED - DT-Prelim Calcs'!$C$21/BB$2/'DEPRECATED - DT-Prelim Calcs'!$C$19/'DEPRECATED - DT-Prelim Calcs'!$C$18*3.39*'DEPRECATED - DT-Prelim Calcs'!$C$20</f>
        <v>19.819055495402456</v>
      </c>
      <c r="BI131" s="46">
        <f t="shared" si="129"/>
        <v>0</v>
      </c>
      <c r="BJ131" s="57">
        <f>BH130*'DEPRECATED - DT-Prelim Calcs'!$C$11+BJ130</f>
        <v>-16.267443596496349</v>
      </c>
      <c r="BK131" s="57">
        <f>BK130+0.5*BH131*'DEPRECATED - DT-Prelim Calcs'!$C$11^2+BJ131*'DEPRECATED - DT-Prelim Calcs'!$C$11</f>
        <v>11903.925099301068</v>
      </c>
      <c r="BL131" s="57">
        <f>MIN('Drive Train'!$F$35-BF130*'DEPRECATED - DT-Prelim Calcs'!$C$21*'Drive Train'!$F$39,BL130+BF$2)</f>
        <v>16.306309660821878</v>
      </c>
      <c r="BM131" s="57">
        <f>'Drive Train'!$F$35-BF131*'DEPRECATED - DT-Prelim Calcs'!$C$21*'Drive Train'!$F$39</f>
        <v>6.0759999999999996</v>
      </c>
      <c r="BN131" s="1">
        <f>IF(BK131&gt;='Drive Train'!$F$29,1,0)</f>
        <v>1</v>
      </c>
      <c r="BO131" s="57">
        <f t="shared" si="130"/>
        <v>103.33333333333333</v>
      </c>
      <c r="BP131" s="63">
        <f>BP130+'DEPRECATED - DT-Prelim Calcs'!$C$11</f>
        <v>508</v>
      </c>
      <c r="BQ131" s="2">
        <f>CA131/'Drive Train'!$F$35</f>
        <v>1.4929307827056846</v>
      </c>
      <c r="BR131" s="46">
        <f>BY131*12*60/(PI() * 'Drive Train'!$F$15)/BQ$2*BQ131</f>
        <v>-28169.017869054729</v>
      </c>
      <c r="BS131" s="2">
        <f>('DEPRECATED - DT-Prelim Calcs'!$C$6*BQ131-BR131)/('DEPRECATED - DT-Prelim Calcs'!$C$6*BQ131)*'DEPRECATED - DT-Prelim Calcs'!$C$7*BQ131</f>
        <v>16.334798658069648</v>
      </c>
      <c r="BT131" s="57">
        <f>BS131/'DEPRECATED - DT-Prelim Calcs'!$C$7*('DEPRECATED - DT-Prelim Calcs'!$C$8-'DEPRECATED - DT-Prelim Calcs'!$C$9)+'DEPRECATED - DT-Prelim Calcs'!$C$9</f>
        <v>872.30774598769131</v>
      </c>
      <c r="BU131" s="57">
        <f t="shared" si="107"/>
        <v>93</v>
      </c>
      <c r="BV131" s="2">
        <f t="shared" si="131"/>
        <v>1.8828060353728675</v>
      </c>
      <c r="BW131" s="57">
        <f>BV131*'DEPRECATED - DT-Prelim Calcs'!$C$21/BQ$2/'DEPRECATED - DT-Prelim Calcs'!$C$19/'DEPRECATED - DT-Prelim Calcs'!$C$18*3.39*'DEPRECATED - DT-Prelim Calcs'!$C$20</f>
        <v>25.773080821789936</v>
      </c>
      <c r="BX131" s="46">
        <f t="shared" si="132"/>
        <v>0</v>
      </c>
      <c r="BY131" s="57">
        <f>BW130*'DEPRECATED - DT-Prelim Calcs'!$C$11+BY130</f>
        <v>-87.171193559248096</v>
      </c>
      <c r="BZ131" s="57">
        <f>BZ130+0.5*BW131*'DEPRECATED - DT-Prelim Calcs'!$C$11^2+BY131*'DEPRECATED - DT-Prelim Calcs'!$C$11</f>
        <v>-9258.7604216088221</v>
      </c>
      <c r="CA131" s="57">
        <f>MIN('Drive Train'!$F$35-BU130*'DEPRECATED - DT-Prelim Calcs'!$C$21*'Drive Train'!$F$39,CA130+BU$2)</f>
        <v>18.51234170555049</v>
      </c>
      <c r="CB131" s="57">
        <f>'Drive Train'!$F$35-BU131*'DEPRECATED - DT-Prelim Calcs'!$C$21*'Drive Train'!$F$39</f>
        <v>6.0759999999999996</v>
      </c>
      <c r="CC131" s="1">
        <f>IF(BZ131&gt;='Drive Train'!$F$29,1,0)</f>
        <v>0</v>
      </c>
      <c r="CD131" s="57">
        <f t="shared" si="133"/>
        <v>103.33333333333333</v>
      </c>
      <c r="CE131" s="63">
        <f>CE130+'DEPRECATED - DT-Prelim Calcs'!$C$11</f>
        <v>508</v>
      </c>
      <c r="CF131" s="2">
        <f>CP131/'Drive Train'!$F$35</f>
        <v>0.48999999999999994</v>
      </c>
      <c r="CG131" s="46">
        <f>CN131*12*60/(PI() * 'Drive Train'!$F$15)/CF$2*CF131</f>
        <v>4884.3373575905207</v>
      </c>
      <c r="CH131" s="2">
        <f>('DEPRECATED - DT-Prelim Calcs'!$C$6*CF131-CG131)/('DEPRECATED - DT-Prelim Calcs'!$C$6*CF131)*'DEPRECATED - DT-Prelim Calcs'!$C$7*CF131</f>
        <v>-1.0275902498673837</v>
      </c>
      <c r="CI131" s="57">
        <f>CH131/'DEPRECATED - DT-Prelim Calcs'!$C$7*('DEPRECATED - DT-Prelim Calcs'!$C$8-'DEPRECATED - DT-Prelim Calcs'!$C$9)+'DEPRECATED - DT-Prelim Calcs'!$C$9</f>
        <v>-52.005323260574826</v>
      </c>
      <c r="CJ131" s="57">
        <f t="shared" si="108"/>
        <v>-52.005323260574826</v>
      </c>
      <c r="CK131" s="2">
        <f t="shared" si="134"/>
        <v>-1.7573740059052541</v>
      </c>
      <c r="CL131" s="57">
        <f>CK131*'DEPRECATED - DT-Prelim Calcs'!$C$21/CF$2/'DEPRECATED - DT-Prelim Calcs'!$C$19/'DEPRECATED - DT-Prelim Calcs'!$C$18*3.39*'DEPRECATED - DT-Prelim Calcs'!$C$20</f>
        <v>-29.716340466582043</v>
      </c>
      <c r="CM131" s="46">
        <f t="shared" si="135"/>
        <v>1</v>
      </c>
      <c r="CN131" s="57">
        <f>CL130*'DEPRECATED - DT-Prelim Calcs'!$C$11+CN130</f>
        <v>37.280365306755499</v>
      </c>
      <c r="CO131" s="57">
        <f>CO130+0.5*CL131*'DEPRECATED - DT-Prelim Calcs'!$C$11^2+CN131*'DEPRECATED - DT-Prelim Calcs'!$C$11</f>
        <v>-37380.399231195246</v>
      </c>
      <c r="CP131" s="57">
        <f>MIN('Drive Train'!$F$35-CJ130*'DEPRECATED - DT-Prelim Calcs'!$C$21*'Drive Train'!$F$39,CP130+CJ$2)</f>
        <v>6.0759999999999996</v>
      </c>
      <c r="CQ131" s="57">
        <f>'Drive Train'!$F$35-CJ131*'DEPRECATED - DT-Prelim Calcs'!$C$21*'Drive Train'!$F$39</f>
        <v>15.936361981719088</v>
      </c>
      <c r="CR131" s="1">
        <f>IF(CO131&gt;='Drive Train'!$F$29,1,0)</f>
        <v>0</v>
      </c>
      <c r="CS131" s="57">
        <f t="shared" si="136"/>
        <v>-57.783692511749805</v>
      </c>
      <c r="CT131" s="63">
        <f>CT130+'DEPRECATED - DT-Prelim Calcs'!$C$11</f>
        <v>508</v>
      </c>
      <c r="CU131" s="2">
        <f>DE131/'Drive Train'!$F$35</f>
        <v>0.48999999999999994</v>
      </c>
      <c r="CV131" s="46">
        <f>DC131*12*60/(PI() * 'Drive Train'!$F$15)/CU$2*CU131</f>
        <v>-7299.231191960318</v>
      </c>
      <c r="CW131" s="2">
        <f>('DEPRECATED - DT-Prelim Calcs'!$C$6*CU131-CV131)/('DEPRECATED - DT-Prelim Calcs'!$C$6*CU131)*'DEPRECATED - DT-Prelim Calcs'!$C$7*CU131</f>
        <v>4.4813028466462219</v>
      </c>
      <c r="CX131" s="57">
        <f>CW131/'DEPRECATED - DT-Prelim Calcs'!$C$7*('DEPRECATED - DT-Prelim Calcs'!$C$8-'DEPRECATED - DT-Prelim Calcs'!$C$9)+'DEPRECATED - DT-Prelim Calcs'!$C$9</f>
        <v>241.26894407664324</v>
      </c>
      <c r="CY131" s="57">
        <f t="shared" si="109"/>
        <v>93</v>
      </c>
      <c r="CZ131" s="2">
        <f t="shared" si="137"/>
        <v>1.2803081040535502</v>
      </c>
      <c r="DA131" s="57">
        <f>CZ131*'DEPRECATED - DT-Prelim Calcs'!$C$21/CU$2/'DEPRECATED - DT-Prelim Calcs'!$C$19/'DEPRECATED - DT-Prelim Calcs'!$C$18*3.39*'DEPRECATED - DT-Prelim Calcs'!$C$20</f>
        <v>25.773080821789936</v>
      </c>
      <c r="DB131" s="46">
        <f t="shared" si="138"/>
        <v>0</v>
      </c>
      <c r="DC131" s="57">
        <f>DA130*'DEPRECATED - DT-Prelim Calcs'!$C$11+DC130</f>
        <v>-46.798389978604106</v>
      </c>
      <c r="DD131" s="57">
        <f>DD130+0.5*DA131*'DEPRECATED - DT-Prelim Calcs'!$C$11^2+DC131*'DEPRECATED - DT-Prelim Calcs'!$C$11</f>
        <v>-72139.895161328444</v>
      </c>
      <c r="DE131" s="57">
        <f>MIN('Drive Train'!$F$35-CY130*'DEPRECATED - DT-Prelim Calcs'!$C$21*'Drive Train'!$F$39,DE130+CY$2)</f>
        <v>6.0759999999999996</v>
      </c>
      <c r="DF131" s="57">
        <f>'Drive Train'!$F$35-CY131*'DEPRECATED - DT-Prelim Calcs'!$C$21*'Drive Train'!$F$39</f>
        <v>6.0759999999999996</v>
      </c>
      <c r="DG131" s="1">
        <f>IF(DD131&gt;='Drive Train'!$F$29,1,0)</f>
        <v>0</v>
      </c>
      <c r="DH131" s="57">
        <f t="shared" si="139"/>
        <v>103.33333333333333</v>
      </c>
      <c r="DI131" s="63">
        <f>DI130+'DEPRECATED - DT-Prelim Calcs'!$C$11</f>
        <v>508</v>
      </c>
      <c r="DJ131" s="2">
        <f>DT131/'Drive Train'!$F$35</f>
        <v>0.48999999999999994</v>
      </c>
      <c r="DK131" s="46">
        <f>DR131*12*60/(PI() * 'Drive Train'!$F$15)/DJ$2*DJ131</f>
        <v>-84726.871677699877</v>
      </c>
      <c r="DL131" s="2">
        <f>('DEPRECATED - DT-Prelim Calcs'!$C$6*DJ131-DK131)/('DEPRECATED - DT-Prelim Calcs'!$C$6*DJ131)*'DEPRECATED - DT-Prelim Calcs'!$C$7*DJ131</f>
        <v>39.490798826126955</v>
      </c>
      <c r="DM131" s="57">
        <f>DL131/'DEPRECATED - DT-Prelim Calcs'!$C$7*('DEPRECATED - DT-Prelim Calcs'!$C$8-'DEPRECATED - DT-Prelim Calcs'!$C$9)+'DEPRECATED - DT-Prelim Calcs'!$C$9</f>
        <v>2105.0524852249328</v>
      </c>
      <c r="DN131" s="57">
        <f t="shared" si="110"/>
        <v>93</v>
      </c>
      <c r="DO131" s="2">
        <f t="shared" si="140"/>
        <v>1.1037138828047846</v>
      </c>
      <c r="DP131" s="57">
        <f>DO131*'DEPRECATED - DT-Prelim Calcs'!$C$21/DJ$2/'DEPRECATED - DT-Prelim Calcs'!$C$19/'DEPRECATED - DT-Prelim Calcs'!$C$18*3.39*'DEPRECATED - DT-Prelim Calcs'!$C$20</f>
        <v>25.773080821789936</v>
      </c>
      <c r="DQ131" s="46">
        <f t="shared" si="141"/>
        <v>0</v>
      </c>
      <c r="DR131" s="57">
        <f>DP130*'DEPRECATED - DT-Prelim Calcs'!$C$11+DR130</f>
        <v>-468.29225479294007</v>
      </c>
      <c r="DS131" s="57">
        <f>DS130+0.5*DP131*'DEPRECATED - DT-Prelim Calcs'!$C$11^2+DR131*'DEPRECATED - DT-Prelim Calcs'!$C$11</f>
        <v>-140905.94042971113</v>
      </c>
      <c r="DT131" s="57">
        <f>MIN('Drive Train'!$F$35-DN130*'DEPRECATED - DT-Prelim Calcs'!$C$21*'Drive Train'!$F$39,DT130+DN$2)</f>
        <v>6.0759999999999996</v>
      </c>
      <c r="DU131" s="57">
        <f>'Drive Train'!$F$35-DN131*'DEPRECATED - DT-Prelim Calcs'!$C$21*'Drive Train'!$F$39</f>
        <v>6.0759999999999996</v>
      </c>
      <c r="DV131" s="1">
        <f>IF(DS131&gt;='Drive Train'!$F$29,1,0)</f>
        <v>0</v>
      </c>
      <c r="DW131" s="57">
        <f t="shared" si="142"/>
        <v>103.33333333333333</v>
      </c>
      <c r="DX131" s="63">
        <f>DX130+'DEPRECATED - DT-Prelim Calcs'!$C$11</f>
        <v>508</v>
      </c>
      <c r="DY131" s="2">
        <f>EI131/'Drive Train'!$F$35</f>
        <v>0.48999999999999994</v>
      </c>
      <c r="DZ131" s="46">
        <f>EG131*12*60/(PI() * 'Drive Train'!$F$15)/DY$2*DY131</f>
        <v>-249143.65169518054</v>
      </c>
      <c r="EA131" s="2">
        <f>('DEPRECATED - DT-Prelim Calcs'!$C$6*DY131-DZ131)/('DEPRECATED - DT-Prelim Calcs'!$C$6*DY131)*'DEPRECATED - DT-Prelim Calcs'!$C$7*DY131</f>
        <v>113.83309523177957</v>
      </c>
      <c r="EB131" s="57">
        <f>EA131/'DEPRECATED - DT-Prelim Calcs'!$C$7*('DEPRECATED - DT-Prelim Calcs'!$C$8-'DEPRECATED - DT-Prelim Calcs'!$C$9)+'DEPRECATED - DT-Prelim Calcs'!$C$9</f>
        <v>6062.7772274843646</v>
      </c>
      <c r="EC131" s="57">
        <f t="shared" si="111"/>
        <v>93</v>
      </c>
      <c r="ED131" s="2">
        <f t="shared" si="143"/>
        <v>0.96993038185874991</v>
      </c>
      <c r="EE131" s="57">
        <f>ED131*'DEPRECATED - DT-Prelim Calcs'!$C$21/DY$2/'DEPRECATED - DT-Prelim Calcs'!$C$19/'DEPRECATED - DT-Prelim Calcs'!$C$18*3.39*'DEPRECATED - DT-Prelim Calcs'!$C$20</f>
        <v>25.773080821789936</v>
      </c>
      <c r="EF131" s="46">
        <f t="shared" si="144"/>
        <v>0</v>
      </c>
      <c r="EG131" s="57">
        <f>EE130*'DEPRECATED - DT-Prelim Calcs'!$C$11+EG130</f>
        <v>-1210.1234784386418</v>
      </c>
      <c r="EH131" s="57">
        <f>EH130+0.5*EE131*'DEPRECATED - DT-Prelim Calcs'!$C$11^2+EG131*'DEPRECATED - DT-Prelim Calcs'!$C$11</f>
        <v>-232492.80246314453</v>
      </c>
      <c r="EI131" s="57">
        <f>MIN('Drive Train'!$F$35-EC130*'DEPRECATED - DT-Prelim Calcs'!$C$21*'Drive Train'!$F$39,EI130+EC$2)</f>
        <v>6.0759999999999996</v>
      </c>
      <c r="EJ131" s="57">
        <f>'Drive Train'!$F$35-EC131*'DEPRECATED - DT-Prelim Calcs'!$C$21*'Drive Train'!$F$39</f>
        <v>6.0759999999999996</v>
      </c>
      <c r="EK131" s="1">
        <f>IF(EH131&gt;='Drive Train'!$F$29,1,0)</f>
        <v>0</v>
      </c>
      <c r="EL131" s="57">
        <f t="shared" si="145"/>
        <v>103.33333333333333</v>
      </c>
      <c r="EM131" s="63">
        <f>EM130+'DEPRECATED - DT-Prelim Calcs'!$C$11</f>
        <v>508</v>
      </c>
      <c r="EN131" s="2">
        <f>EX131/'Drive Train'!$F$35</f>
        <v>3.4347029736100883</v>
      </c>
      <c r="EO131" s="46">
        <f>EV131*12*60/(PI() * 'Drive Train'!$F$15)/EN$2*EN131</f>
        <v>-2079419.0596706036</v>
      </c>
      <c r="EP131" s="2">
        <f>('DEPRECATED - DT-Prelim Calcs'!$C$6*EN131-EO131)/('DEPRECATED - DT-Prelim Calcs'!$C$6*EN131)*'DEPRECATED - DT-Prelim Calcs'!$C$7*EN131</f>
        <v>948.50276246023793</v>
      </c>
      <c r="EQ131" s="57">
        <f>EP131/'DEPRECATED - DT-Prelim Calcs'!$C$7*('DEPRECATED - DT-Prelim Calcs'!$C$8-'DEPRECATED - DT-Prelim Calcs'!$C$9)+'DEPRECATED - DT-Prelim Calcs'!$C$9</f>
        <v>50497.681088650839</v>
      </c>
      <c r="ER131" s="57">
        <f t="shared" si="112"/>
        <v>93</v>
      </c>
      <c r="ES131" s="2">
        <f t="shared" si="146"/>
        <v>0.86507304327942547</v>
      </c>
      <c r="ET131" s="57">
        <f>ES131*'DEPRECATED - DT-Prelim Calcs'!$C$21/EN$2/'DEPRECATED - DT-Prelim Calcs'!$C$19/'DEPRECATED - DT-Prelim Calcs'!$C$18*3.39*'DEPRECATED - DT-Prelim Calcs'!$C$20</f>
        <v>25.773080821789936</v>
      </c>
      <c r="EU131" s="46">
        <f t="shared" si="147"/>
        <v>0</v>
      </c>
      <c r="EV131" s="57">
        <f>ET130*'DEPRECATED - DT-Prelim Calcs'!$C$11+EV130</f>
        <v>-1285.1120373806257</v>
      </c>
      <c r="EW131" s="57">
        <f>EW130+0.5*ET131*'DEPRECATED - DT-Prelim Calcs'!$C$11^2+EV131*'DEPRECATED - DT-Prelim Calcs'!$C$11</f>
        <v>-246892.8164939378</v>
      </c>
      <c r="EX131" s="57">
        <f>MIN('Drive Train'!$F$35-ER130*'DEPRECATED - DT-Prelim Calcs'!$C$21*'Drive Train'!$F$39,EX130+ER$2)</f>
        <v>42.590316872765094</v>
      </c>
      <c r="EY131" s="57">
        <f>'Drive Train'!$F$35-ER131*'DEPRECATED - DT-Prelim Calcs'!$C$21*'Drive Train'!$F$39</f>
        <v>6.0759999999999996</v>
      </c>
      <c r="EZ131" s="1">
        <f>IF(EW131&gt;='Drive Train'!$F$29,1,0)</f>
        <v>0</v>
      </c>
      <c r="FA131" s="57">
        <f t="shared" si="148"/>
        <v>103.33333333333333</v>
      </c>
      <c r="FB131" s="63">
        <f>FB130+'DEPRECATED - DT-Prelim Calcs'!$C$11</f>
        <v>508</v>
      </c>
      <c r="FC131" s="2">
        <f>FM131/'Drive Train'!$F$35</f>
        <v>0.48999999999999994</v>
      </c>
      <c r="FD131" s="46">
        <f>FK131*12*60/(PI() * 'Drive Train'!$F$15)/FC$2*FC131</f>
        <v>-252249.85047126806</v>
      </c>
      <c r="FE131" s="2">
        <f>('DEPRECATED - DT-Prelim Calcs'!$C$6*FC131-FD131)/('DEPRECATED - DT-Prelim Calcs'!$C$6*FC131)*'DEPRECATED - DT-Prelim Calcs'!$C$7*FC131</f>
        <v>115.23758661083602</v>
      </c>
      <c r="FF131" s="57">
        <f>FE131/'DEPRECATED - DT-Prelim Calcs'!$C$7*('DEPRECATED - DT-Prelim Calcs'!$C$8-'DEPRECATED - DT-Prelim Calcs'!$C$9)+'DEPRECATED - DT-Prelim Calcs'!$C$9</f>
        <v>6137.5474531826812</v>
      </c>
      <c r="FG131" s="57">
        <f t="shared" si="113"/>
        <v>93</v>
      </c>
      <c r="FH131" s="2">
        <f t="shared" si="149"/>
        <v>0.78067567320338405</v>
      </c>
      <c r="FI131" s="57">
        <f>FH131*'DEPRECATED - DT-Prelim Calcs'!$C$21/FC$2/'DEPRECATED - DT-Prelim Calcs'!$C$19/'DEPRECATED - DT-Prelim Calcs'!$C$18*3.39*'DEPRECATED - DT-Prelim Calcs'!$C$20</f>
        <v>25.773080821789936</v>
      </c>
      <c r="FJ131" s="46">
        <f t="shared" si="150"/>
        <v>0</v>
      </c>
      <c r="FK131" s="57">
        <f>FI130*'DEPRECATED - DT-Prelim Calcs'!$C$11+FK130</f>
        <v>-986.14519301849134</v>
      </c>
      <c r="FL131" s="57">
        <f>FL130+0.5*FI131*'DEPRECATED - DT-Prelim Calcs'!$C$11^2+FK131*'DEPRECATED - DT-Prelim Calcs'!$C$11</f>
        <v>-339199.81094046164</v>
      </c>
      <c r="FM131" s="57">
        <f>MIN('Drive Train'!$F$35-FG130*'DEPRECATED - DT-Prelim Calcs'!$C$21*'Drive Train'!$F$39,FM130+FG$2)</f>
        <v>6.0759999999999996</v>
      </c>
      <c r="FN131" s="57">
        <f>'Drive Train'!$F$35-FG131*'DEPRECATED - DT-Prelim Calcs'!$C$21*'Drive Train'!$F$39</f>
        <v>6.0759999999999996</v>
      </c>
      <c r="FO131" s="1">
        <f>IF(FL131&gt;='Drive Train'!$F$29,1,0)</f>
        <v>0</v>
      </c>
      <c r="FP131" s="57">
        <f t="shared" si="151"/>
        <v>103.33333333333333</v>
      </c>
      <c r="FQ131" s="63">
        <f>FQ130+'DEPRECATED - DT-Prelim Calcs'!$C$11</f>
        <v>508</v>
      </c>
      <c r="FR131" s="2">
        <f>GB131/'Drive Train'!$F$35</f>
        <v>0.48999999999999994</v>
      </c>
      <c r="FS131" s="46">
        <f>FZ131*12*60/(PI() * 'Drive Train'!$F$15)/FR$2*FR131</f>
        <v>-200204.89091918335</v>
      </c>
      <c r="FT131" s="2">
        <f>('DEPRECATED - DT-Prelim Calcs'!$C$6*FR131-FS131)/('DEPRECATED - DT-Prelim Calcs'!$C$6*FR131)*'DEPRECATED - DT-Prelim Calcs'!$C$7*FR131</f>
        <v>91.705062685784583</v>
      </c>
      <c r="FU131" s="57">
        <f>FT131/'DEPRECATED - DT-Prelim Calcs'!$C$7*('DEPRECATED - DT-Prelim Calcs'!$C$8-'DEPRECATED - DT-Prelim Calcs'!$C$9)+'DEPRECATED - DT-Prelim Calcs'!$C$9</f>
        <v>4884.7579014880339</v>
      </c>
      <c r="FV131" s="57">
        <f t="shared" si="114"/>
        <v>93</v>
      </c>
      <c r="FW131" s="2">
        <f t="shared" si="152"/>
        <v>0.7112822800297498</v>
      </c>
      <c r="FX131" s="57">
        <f>FW131*'DEPRECATED - DT-Prelim Calcs'!$C$21/FR$2/'DEPRECATED - DT-Prelim Calcs'!$C$19/'DEPRECATED - DT-Prelim Calcs'!$C$18*3.39*'DEPRECATED - DT-Prelim Calcs'!$C$20</f>
        <v>25.773080821789936</v>
      </c>
      <c r="FY131" s="46">
        <f t="shared" si="153"/>
        <v>0</v>
      </c>
      <c r="FZ131" s="57">
        <f>FX130*'DEPRECATED - DT-Prelim Calcs'!$C$11+FZ130</f>
        <v>-713.10908676241752</v>
      </c>
      <c r="GA131" s="57">
        <f>GA130+0.5*FX131*'DEPRECATED - DT-Prelim Calcs'!$C$11^2+FZ131*'DEPRECATED - DT-Prelim Calcs'!$C$11</f>
        <v>-381058.86293412087</v>
      </c>
      <c r="GB131" s="57">
        <f>MIN('Drive Train'!$F$35-FV130*'DEPRECATED - DT-Prelim Calcs'!$C$21*'Drive Train'!$F$39,GB130+FV$2)</f>
        <v>6.0759999999999996</v>
      </c>
      <c r="GC131" s="57">
        <f>'Drive Train'!$F$35-FV131*'DEPRECATED - DT-Prelim Calcs'!$C$21*'Drive Train'!$F$39</f>
        <v>6.0759999999999996</v>
      </c>
      <c r="GD131" s="1">
        <f>IF(GA131&gt;='Drive Train'!$F$29,1,0)</f>
        <v>0</v>
      </c>
      <c r="GE131" s="57">
        <f t="shared" si="154"/>
        <v>103.33333333333333</v>
      </c>
      <c r="GF131" s="63">
        <f>GF130+'DEPRECATED - DT-Prelim Calcs'!$C$11</f>
        <v>508</v>
      </c>
      <c r="GG131" s="2">
        <f>GQ131/'Drive Train'!$F$35</f>
        <v>0.83548387096774201</v>
      </c>
      <c r="GH131" s="46">
        <f>GO131*12*60/(PI() * 'Drive Train'!$F$15)/GG$2*GG131</f>
        <v>4389.6499493780721</v>
      </c>
      <c r="GI131" s="2">
        <f>('DEPRECATED - DT-Prelim Calcs'!$C$6*GG131-GH131)/('DEPRECATED - DT-Prelim Calcs'!$C$6*GG131)*'DEPRECATED - DT-Prelim Calcs'!$C$7*GG131</f>
        <v>2.8702549669940663E-2</v>
      </c>
      <c r="GJ131" s="57">
        <f>GI131/'DEPRECATED - DT-Prelim Calcs'!$C$7*('DEPRECATED - DT-Prelim Calcs'!$C$8-'DEPRECATED - DT-Prelim Calcs'!$C$9)+'DEPRECATED - DT-Prelim Calcs'!$C$9</f>
        <v>4.228023702345804</v>
      </c>
      <c r="GK131" s="57">
        <f t="shared" si="155"/>
        <v>4.228023702345804</v>
      </c>
      <c r="GL131" s="2">
        <f t="shared" si="156"/>
        <v>-0.35595692879108831</v>
      </c>
      <c r="GM131" s="57">
        <f>GL131*'DEPRECATED - DT-Prelim Calcs'!$C$21/GG$2/'DEPRECATED - DT-Prelim Calcs'!$C$19/'DEPRECATED - DT-Prelim Calcs'!$C$18*3.39*'DEPRECATED - DT-Prelim Calcs'!$C$20</f>
        <v>-9.2128449385254019</v>
      </c>
      <c r="GN131" s="46">
        <f t="shared" si="157"/>
        <v>1</v>
      </c>
      <c r="GO131" s="57">
        <f>GM130*'DEPRECATED - DT-Prelim Calcs'!$C$11+GO130</f>
        <v>12.83799558608726</v>
      </c>
      <c r="GP131" s="57">
        <f>GP130+0.5*GM131*'DEPRECATED - DT-Prelim Calcs'!$C$11^2+GO131*'DEPRECATED - DT-Prelim Calcs'!$C$11</f>
        <v>-183009.48706589639</v>
      </c>
      <c r="GQ131" s="57">
        <f>MIN('Drive Train'!$F$35-GK130*'DEPRECATED - DT-Prelim Calcs'!$C$21*'Drive Train'!$F$39,GQ130+GK$2)</f>
        <v>10.360000000000001</v>
      </c>
      <c r="GR131" s="57">
        <f>'Drive Train'!$F$35-GK131*'DEPRECATED - DT-Prelim Calcs'!$C$21*'Drive Train'!$F$39</f>
        <v>12.112494388240485</v>
      </c>
      <c r="GS131" s="1">
        <f>IF(GP131&gt;='Drive Train'!$F$29,1,0)</f>
        <v>0</v>
      </c>
      <c r="GT131" s="57">
        <f t="shared" si="158"/>
        <v>4.6978041137175603</v>
      </c>
      <c r="GU131" s="63">
        <f>GU130+'DEPRECATED - DT-Prelim Calcs'!$C$11</f>
        <v>508</v>
      </c>
      <c r="GV131" s="2">
        <f>HF131/'Drive Train'!$F$35</f>
        <v>1.7145464160002057</v>
      </c>
      <c r="GW131" s="46">
        <f>HD131*12*60/(PI() * 'Drive Train'!$F$15)/GV$2*GV131</f>
        <v>-225060.39111560743</v>
      </c>
      <c r="GX131" s="2">
        <f>('DEPRECATED - DT-Prelim Calcs'!$C$6*GV131-GW131)/('DEPRECATED - DT-Prelim Calcs'!$C$6*GV131)*'DEPRECATED - DT-Prelim Calcs'!$C$7*GV131</f>
        <v>105.89482282665315</v>
      </c>
      <c r="GY131" s="57">
        <f>GX131/'DEPRECATED - DT-Prelim Calcs'!$C$7*('DEPRECATED - DT-Prelim Calcs'!$C$8-'DEPRECATED - DT-Prelim Calcs'!$C$9)+'DEPRECATED - DT-Prelim Calcs'!$C$9</f>
        <v>5640.1712733027389</v>
      </c>
      <c r="GZ131" s="57">
        <f t="shared" si="115"/>
        <v>33.333333333333314</v>
      </c>
      <c r="HA131" s="2">
        <f t="shared" si="159"/>
        <v>0.99579519204165001</v>
      </c>
      <c r="HB131" s="57">
        <f>HA131*'DEPRECATED - DT-Prelim Calcs'!$C$21/GV$2/'DEPRECATED - DT-Prelim Calcs'!$C$19/'DEPRECATED - DT-Prelim Calcs'!$C$18*3.39*'DEPRECATED - DT-Prelim Calcs'!$C$20</f>
        <v>25.773080821789936</v>
      </c>
      <c r="HC131" s="46">
        <f t="shared" si="160"/>
        <v>0</v>
      </c>
      <c r="HD131" s="57">
        <f>HB130*'DEPRECATED - DT-Prelim Calcs'!$C$11+HD130</f>
        <v>-320.74155157257064</v>
      </c>
      <c r="HE131" s="57">
        <f>HE130+0.5*HB131*'DEPRECATED - DT-Prelim Calcs'!$C$11^2+HD131*'DEPRECATED - DT-Prelim Calcs'!$C$11</f>
        <v>-211992.23484729743</v>
      </c>
      <c r="HF131" s="57">
        <f>MIN('Drive Train'!$F$35-GZ130*'DEPRECATED - DT-Prelim Calcs'!$C$21*'Drive Train'!$F$39,HF130+GZ$2)</f>
        <v>21.260375558402551</v>
      </c>
      <c r="HG131" s="57">
        <f>'Drive Train'!$F$35-GZ131*'DEPRECATED - DT-Prelim Calcs'!$C$21*'Drive Train'!$F$39</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-129020.15554650046</v>
      </c>
      <c r="HM131" s="2">
        <f>('DEPRECATED - DT-Prelim Calcs'!$C$6*HK131-HL131)/('DEPRECATED - DT-Prelim Calcs'!$C$6*HK131)*'DEPRECATED - DT-Prelim Calcs'!$C$7*HK131</f>
        <v>60.262852292031624</v>
      </c>
      <c r="HN131" s="57">
        <f>HM131/'DEPRECATED - DT-Prelim Calcs'!$C$7*('DEPRECATED - DT-Prelim Calcs'!$C$8-'DEPRECATED - DT-Prelim Calcs'!$C$9)+'DEPRECATED - DT-Prelim Calcs'!$C$9</f>
        <v>3210.8842112313928</v>
      </c>
      <c r="HO131" s="57">
        <f t="shared" si="116"/>
        <v>36.66666666666665</v>
      </c>
      <c r="HP131" s="2">
        <f t="shared" si="162"/>
        <v>0.99579519204165001</v>
      </c>
      <c r="HQ131" s="57">
        <f>HP131*'DEPRECATED - DT-Prelim Calcs'!$C$21/HK$2/'DEPRECATED - DT-Prelim Calcs'!$C$19/'DEPRECATED - DT-Prelim Calcs'!$C$18*3.39*'DEPRECATED - DT-Prelim Calcs'!$C$20</f>
        <v>25.773080821789936</v>
      </c>
      <c r="HR131" s="46">
        <f t="shared" si="163"/>
        <v>0</v>
      </c>
      <c r="HS131" s="57">
        <f>HQ130*'DEPRECATED - DT-Prelim Calcs'!$C$11+HS130</f>
        <v>-394.60001661771162</v>
      </c>
      <c r="HT131" s="57">
        <f>HT130+0.5*HQ131*'DEPRECATED - DT-Prelim Calcs'!$C$11^2+HS131*'DEPRECATED - DT-Prelim Calcs'!$C$11</f>
        <v>-225877.84202186522</v>
      </c>
      <c r="HU131" s="57">
        <f>MIN('Drive Train'!$F$35-HO130*'DEPRECATED - DT-Prelim Calcs'!$C$21*'Drive Train'!$F$39,HU130+HO$2)</f>
        <v>9.9066666666666681</v>
      </c>
      <c r="HV131" s="57">
        <f>'Drive Train'!$F$35-HO131*'DEPRECATED - DT-Prelim Calcs'!$C$21*'Drive Train'!$F$39</f>
        <v>9.9066666666666681</v>
      </c>
      <c r="HW131" s="1">
        <f>IF(HT131&gt;='Drive Train'!$F$29,1,0)</f>
        <v>0</v>
      </c>
      <c r="HX131" s="57">
        <f t="shared" si="164"/>
        <v>40.740740740740726</v>
      </c>
      <c r="HY131" s="63">
        <f>HY130+'DEPRECATED - DT-Prelim Calcs'!$C$11</f>
        <v>508</v>
      </c>
      <c r="HZ131" s="2">
        <f>IJ131/'Drive Train'!$F$35</f>
        <v>0.78064516129032269</v>
      </c>
      <c r="IA131" s="46">
        <f>IH131*12*60/(PI() * 'Drive Train'!$F$15)/HZ$2*HZ131</f>
        <v>-139111.41102232962</v>
      </c>
      <c r="IB131" s="2">
        <f>('DEPRECATED - DT-Prelim Calcs'!$C$6*HZ131-IA131)/('DEPRECATED - DT-Prelim Calcs'!$C$6*HZ131)*'DEPRECATED - DT-Prelim Calcs'!$C$7*HZ131</f>
        <v>64.781636370382174</v>
      </c>
      <c r="IC131" s="57">
        <f>IB131/'DEPRECATED - DT-Prelim Calcs'!$C$7*('DEPRECATED - DT-Prelim Calcs'!$C$8-'DEPRECATED - DT-Prelim Calcs'!$C$9)+'DEPRECATED - DT-Prelim Calcs'!$C$9</f>
        <v>3451.4485254439969</v>
      </c>
      <c r="ID131" s="57">
        <f t="shared" si="117"/>
        <v>39.999999999999986</v>
      </c>
      <c r="IE131" s="2">
        <f t="shared" si="165"/>
        <v>0.99579519204165001</v>
      </c>
      <c r="IF131" s="57">
        <f>IE131*'DEPRECATED - DT-Prelim Calcs'!$C$21/HZ$2/'DEPRECATED - DT-Prelim Calcs'!$C$19/'DEPRECATED - DT-Prelim Calcs'!$C$18*3.39*'DEPRECATED - DT-Prelim Calcs'!$C$20</f>
        <v>25.773080821789936</v>
      </c>
      <c r="IG131" s="46">
        <f t="shared" si="166"/>
        <v>0</v>
      </c>
      <c r="IH131" s="57">
        <f>IF130*'DEPRECATED - DT-Prelim Calcs'!$C$11+IH130</f>
        <v>-435.42612927879975</v>
      </c>
      <c r="II131" s="57">
        <f>II130+0.5*IF131*'DEPRECATED - DT-Prelim Calcs'!$C$11^2+IH131*'DEPRECATED - DT-Prelim Calcs'!$C$11</f>
        <v>-256908.7398506621</v>
      </c>
      <c r="IJ131" s="57">
        <f>MIN('Drive Train'!$F$35-ID130*'DEPRECATED - DT-Prelim Calcs'!$C$21*'Drive Train'!$F$39,IJ130+ID$2)</f>
        <v>9.6800000000000015</v>
      </c>
      <c r="IK131" s="57">
        <f>'Drive Train'!$F$35-ID131*'DEPRECATED - DT-Prelim Calcs'!$C$21*'Drive Train'!$F$39</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-237020.12918607108</v>
      </c>
      <c r="IQ131" s="2">
        <f>('DEPRECATED - DT-Prelim Calcs'!$C$6*IO131-IP131)/('DEPRECATED - DT-Prelim Calcs'!$C$6*IO131)*'DEPRECATED - DT-Prelim Calcs'!$C$7*IO131</f>
        <v>109.00775348398012</v>
      </c>
      <c r="IR131" s="57">
        <f>IQ131/'DEPRECATED - DT-Prelim Calcs'!$C$7*('DEPRECATED - DT-Prelim Calcs'!$C$8-'DEPRECATED - DT-Prelim Calcs'!$C$9)+'DEPRECATED - DT-Prelim Calcs'!$C$9</f>
        <v>5805.8928514500622</v>
      </c>
      <c r="IS131" s="57">
        <f t="shared" si="118"/>
        <v>43.333333333333321</v>
      </c>
      <c r="IT131" s="2">
        <f t="shared" si="168"/>
        <v>0.99579519204165001</v>
      </c>
      <c r="IU131" s="57">
        <f>IT131*'DEPRECATED - DT-Prelim Calcs'!$C$21/IO$2/'DEPRECATED - DT-Prelim Calcs'!$C$19/'DEPRECATED - DT-Prelim Calcs'!$C$18*3.39*'DEPRECATED - DT-Prelim Calcs'!$C$20</f>
        <v>25.773080821789936</v>
      </c>
      <c r="IV131" s="46">
        <f t="shared" si="169"/>
        <v>0</v>
      </c>
      <c r="IW131" s="57">
        <f>IU130*'DEPRECATED - DT-Prelim Calcs'!$C$11+IW130</f>
        <v>-759.67414745199164</v>
      </c>
      <c r="IX131" s="57">
        <f>IX130+0.5*IU131*'DEPRECATED - DT-Prelim Calcs'!$C$11^2+IW131*'DEPRECATED - DT-Prelim Calcs'!$C$11</f>
        <v>-234268.20703050154</v>
      </c>
      <c r="IY131" s="57">
        <f>MIN('Drive Train'!$F$35-IS130*'DEPRECATED - DT-Prelim Calcs'!$C$21*'Drive Train'!$F$39,IY130+IS$2)</f>
        <v>9.4533333333333349</v>
      </c>
      <c r="IZ131" s="57">
        <f>'Drive Train'!$F$35-IS131*'DEPRECATED - DT-Prelim Calcs'!$C$21*'Drive Train'!$F$39</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-309611.94859466853</v>
      </c>
      <c r="JF131" s="2">
        <f>('DEPRECATED - DT-Prelim Calcs'!$C$6*JD131-JE131)/('DEPRECATED - DT-Prelim Calcs'!$C$6*JD131)*'DEPRECATED - DT-Prelim Calcs'!$C$7*JD131</f>
        <v>141.78664245500829</v>
      </c>
      <c r="JG131" s="57">
        <f>JF131/'DEPRECATED - DT-Prelim Calcs'!$C$7*('DEPRECATED - DT-Prelim Calcs'!$C$8-'DEPRECATED - DT-Prelim Calcs'!$C$9)+'DEPRECATED - DT-Prelim Calcs'!$C$9</f>
        <v>7550.9266501981592</v>
      </c>
      <c r="JH131" s="57">
        <f t="shared" si="119"/>
        <v>46.666666666666657</v>
      </c>
      <c r="JI131" s="2">
        <f t="shared" si="171"/>
        <v>0.99579519204165001</v>
      </c>
      <c r="JJ131" s="57">
        <f>JI131*'DEPRECATED - DT-Prelim Calcs'!$C$21/JD$2/'DEPRECATED - DT-Prelim Calcs'!$C$19/'DEPRECATED - DT-Prelim Calcs'!$C$18*3.39*'DEPRECATED - DT-Prelim Calcs'!$C$20</f>
        <v>25.773080821789936</v>
      </c>
      <c r="JK131" s="46">
        <f t="shared" si="172"/>
        <v>0</v>
      </c>
      <c r="JL131" s="57">
        <f>JJ130*'DEPRECATED - DT-Prelim Calcs'!$C$11+JL130</f>
        <v>-1016.7167303833961</v>
      </c>
      <c r="JM131" s="57">
        <f>JM130+0.5*JJ131*'DEPRECATED - DT-Prelim Calcs'!$C$11^2+JL131*'DEPRECATED - DT-Prelim Calcs'!$C$11</f>
        <v>-260768.53904689435</v>
      </c>
      <c r="JN131" s="57">
        <f>MIN('Drive Train'!$F$35-JH130*'DEPRECATED - DT-Prelim Calcs'!$C$21*'Drive Train'!$F$39,JN130+JH$2)</f>
        <v>9.2266666666666666</v>
      </c>
      <c r="JO131" s="57">
        <f>'Drive Train'!$F$35-JH131*'DEPRECATED - DT-Prelim Calcs'!$C$21*'Drive Train'!$F$39</f>
        <v>9.2266666666666666</v>
      </c>
      <c r="JP131" s="1">
        <f>IF(JM131&gt;='Drive Train'!$F$29,1,0)</f>
        <v>0</v>
      </c>
      <c r="JQ131" s="57">
        <f>MIN(JG131,'DEPRECATED - DT-Prelim Calcs'!$C$10)*'DEPRECATED - DT-Prelim Calcs'!$C$11*1000/60/60</f>
        <v>103.33333333333333</v>
      </c>
      <c r="JR131" s="63">
        <f>JR130+'DEPRECATED - DT-Prelim Calcs'!$C$11</f>
        <v>508</v>
      </c>
      <c r="JS131" s="2">
        <f>KC131/'Drive Train'!$F$35</f>
        <v>0.72580645161290325</v>
      </c>
      <c r="JT131" s="46">
        <f>KA131*12*60/(PI() * 'Drive Train'!$F$15)/JS$2*JS131</f>
        <v>-23299.869128640657</v>
      </c>
      <c r="JU131" s="2">
        <f>('DEPRECATED - DT-Prelim Calcs'!$C$6*JS131-JT131)/('DEPRECATED - DT-Prelim Calcs'!$C$6*JS131)*'DEPRECATED - DT-Prelim Calcs'!$C$7*JS131</f>
        <v>12.284406418935689</v>
      </c>
      <c r="JV131" s="57">
        <f>JU131/'DEPRECATED - DT-Prelim Calcs'!$C$7*('DEPRECATED - DT-Prelim Calcs'!$C$8-'DEPRECATED - DT-Prelim Calcs'!$C$9)+'DEPRECATED - DT-Prelim Calcs'!$C$9</f>
        <v>656.67898072591254</v>
      </c>
      <c r="JW131" s="57">
        <f t="shared" si="120"/>
        <v>49.999999999999993</v>
      </c>
      <c r="JX131" s="2">
        <f t="shared" si="173"/>
        <v>0.99579519204165001</v>
      </c>
      <c r="JY131" s="57">
        <f>JX131*'DEPRECATED - DT-Prelim Calcs'!$C$21/JS$2/'DEPRECATED - DT-Prelim Calcs'!$C$19/'DEPRECATED - DT-Prelim Calcs'!$C$18*3.39*'DEPRECATED - DT-Prelim Calcs'!$C$20</f>
        <v>25.773080821789936</v>
      </c>
      <c r="JZ131" s="46">
        <f t="shared" si="174"/>
        <v>0</v>
      </c>
      <c r="KA131" s="57">
        <f>JY130*'DEPRECATED - DT-Prelim Calcs'!$C$11+KA130</f>
        <v>-78.44008591337591</v>
      </c>
      <c r="KB131" s="57">
        <f>KB130+0.5*JY131*'DEPRECATED - DT-Prelim Calcs'!$C$11^2+KA131*'DEPRECATED - DT-Prelim Calcs'!$C$11</f>
        <v>-225221.00026194972</v>
      </c>
      <c r="KC131" s="57">
        <f>MIN('Drive Train'!$F$35-JW130*'DEPRECATED - DT-Prelim Calcs'!$C$21*'Drive Train'!$F$39,KC130+JW$2)</f>
        <v>9</v>
      </c>
      <c r="KD131" s="57">
        <f>'Drive Train'!$F$35-JW131*'DEPRECATED - DT-Prelim Calcs'!$C$21*'Drive Train'!$F$39</f>
        <v>9</v>
      </c>
      <c r="KE131" s="1">
        <f>IF(KB131&gt;='Drive Train'!$F$29,1,0)</f>
        <v>0</v>
      </c>
      <c r="KF131" s="57">
        <f>MIN(JV131,'DEPRECATED - DT-Prelim Calcs'!$C$10)*'DEPRECATED - DT-Prelim Calcs'!$C$11*1000/60/60</f>
        <v>103.33333333333333</v>
      </c>
      <c r="KG131" s="63">
        <f>KG130+'DEPRECATED - DT-Prelim Calcs'!$C$11</f>
        <v>508</v>
      </c>
      <c r="KH131" s="2">
        <f>KR131/'Drive Train'!$F$35</f>
        <v>0.7075268817204301</v>
      </c>
      <c r="KI131" s="46">
        <f>KP131*12*60/(PI() * 'Drive Train'!$F$15)/KH$2*KH131</f>
        <v>-104655.21245583866</v>
      </c>
      <c r="KJ131" s="2">
        <f>('DEPRECATED - DT-Prelim Calcs'!$C$6*KH131-KI131)/('DEPRECATED - DT-Prelim Calcs'!$C$6*KH131)*'DEPRECATED - DT-Prelim Calcs'!$C$7*KH131</f>
        <v>49.025789319387371</v>
      </c>
      <c r="KK131" s="57">
        <f>KJ131/'DEPRECATED - DT-Prelim Calcs'!$C$7*('DEPRECATED - DT-Prelim Calcs'!$C$8-'DEPRECATED - DT-Prelim Calcs'!$C$9)+'DEPRECATED - DT-Prelim Calcs'!$C$9</f>
        <v>2612.6621450943567</v>
      </c>
      <c r="KL131" s="57">
        <f t="shared" si="121"/>
        <v>53.333333333333329</v>
      </c>
      <c r="KM131" s="2">
        <f t="shared" si="175"/>
        <v>0.99579519204165001</v>
      </c>
      <c r="KN131" s="57">
        <f>KM131*'DEPRECATED - DT-Prelim Calcs'!$C$21/KH$2/'DEPRECATED - DT-Prelim Calcs'!$C$19/'DEPRECATED - DT-Prelim Calcs'!$C$18*3.39*'DEPRECATED - DT-Prelim Calcs'!$C$20</f>
        <v>25.773080821789936</v>
      </c>
      <c r="KO131" s="46">
        <f t="shared" si="176"/>
        <v>0</v>
      </c>
      <c r="KP131" s="57">
        <f>KN130*'DEPRECATED - DT-Prelim Calcs'!$C$11+KP130</f>
        <v>-361.42927109735444</v>
      </c>
      <c r="KQ131" s="57">
        <f>KQ130+0.5*KN131*'DEPRECATED - DT-Prelim Calcs'!$C$11^2+KP131*'DEPRECATED - DT-Prelim Calcs'!$C$11</f>
        <v>-262825.76602350269</v>
      </c>
      <c r="KR131" s="57">
        <f>MIN('Drive Train'!$F$35-KL130*'DEPRECATED - DT-Prelim Calcs'!$C$21*'Drive Train'!$F$39,KR130+KL$2)</f>
        <v>8.7733333333333334</v>
      </c>
      <c r="KS131" s="57">
        <f>'Drive Train'!$F$35-KL131*'DEPRECATED - DT-Prelim Calcs'!$C$21*'Drive Train'!$F$39</f>
        <v>8.7733333333333334</v>
      </c>
      <c r="KT131" s="1">
        <f>IF(KQ131&gt;='Drive Train'!$F$29,1,0)</f>
        <v>0</v>
      </c>
      <c r="KU131" s="57">
        <f>MIN(KK131,'DEPRECATED - DT-Prelim Calcs'!$C$10)*'DEPRECATED - DT-Prelim Calcs'!$C$11*1000/60/60</f>
        <v>103.33333333333333</v>
      </c>
      <c r="KV131" s="63">
        <f>KV130+'DEPRECATED - DT-Prelim Calcs'!$C$11</f>
        <v>508</v>
      </c>
      <c r="KW131" s="2">
        <f>LG131/'Drive Train'!$F$35</f>
        <v>3.5941937312567624</v>
      </c>
      <c r="KX131" s="46">
        <f>LE131*12*60/(PI() * 'Drive Train'!$F$15)/KW$2*KW131</f>
        <v>-1617817.3520705241</v>
      </c>
      <c r="KY131" s="2">
        <f>('DEPRECATED - DT-Prelim Calcs'!$C$6*KW131-KX131)/('DEPRECATED - DT-Prelim Calcs'!$C$6*KW131)*'DEPRECATED - DT-Prelim Calcs'!$C$7*KW131</f>
        <v>740.17041561464839</v>
      </c>
      <c r="KZ131" s="57">
        <f>KY131/'DEPRECATED - DT-Prelim Calcs'!$C$7*('DEPRECATED - DT-Prelim Calcs'!$C$8-'DEPRECATED - DT-Prelim Calcs'!$C$9)+'DEPRECATED - DT-Prelim Calcs'!$C$9</f>
        <v>39406.793080232106</v>
      </c>
      <c r="LA131" s="57">
        <f t="shared" si="122"/>
        <v>56.666666666666664</v>
      </c>
      <c r="LB131" s="2">
        <f t="shared" si="177"/>
        <v>0.99579519204165001</v>
      </c>
      <c r="LC131" s="57">
        <f>LB131*'DEPRECATED - DT-Prelim Calcs'!$C$21/KW$2/'DEPRECATED - DT-Prelim Calcs'!$C$19/'DEPRECATED - DT-Prelim Calcs'!$C$18*3.39*'DEPRECATED - DT-Prelim Calcs'!$C$20</f>
        <v>25.773080821789936</v>
      </c>
      <c r="LD131" s="46">
        <f t="shared" si="178"/>
        <v>0</v>
      </c>
      <c r="LE131" s="57">
        <f>LC130*'DEPRECATED - DT-Prelim Calcs'!$C$11+LE130</f>
        <v>-1099.8498756914594</v>
      </c>
      <c r="LF131" s="57">
        <f>LF130+0.5*LC131*'DEPRECATED - DT-Prelim Calcs'!$C$11^2+LE131*'DEPRECATED - DT-Prelim Calcs'!$C$11</f>
        <v>-219131.7587953083</v>
      </c>
      <c r="LG131" s="57">
        <f>MIN('Drive Train'!$F$35-LA130*'DEPRECATED - DT-Prelim Calcs'!$C$21*'Drive Train'!$F$39,LG130+LA$2)</f>
        <v>44.568002267583857</v>
      </c>
      <c r="LH131" s="57">
        <f>'Drive Train'!$F$35-LA131*'DEPRECATED - DT-Prelim Calcs'!$C$21*'Drive Train'!$F$39</f>
        <v>8.5466666666666669</v>
      </c>
      <c r="LI131" s="1">
        <f>IF(LF131&gt;='Drive Train'!$F$29,1,0)</f>
        <v>0</v>
      </c>
      <c r="LJ131" s="57">
        <f>MIN(KZ131,'DEPRECATED - DT-Prelim Calcs'!$C$10)*'DEPRECATED - DT-Prelim Calcs'!$C$11*1000/60/60</f>
        <v>103.33333333333333</v>
      </c>
      <c r="LK131" s="63">
        <f>LK130+'DEPRECATED - DT-Prelim Calcs'!$C$11</f>
        <v>508</v>
      </c>
      <c r="LL131" s="2">
        <f>LV131/'Drive Train'!$F$35</f>
        <v>0.67096774193548392</v>
      </c>
      <c r="LM131" s="46">
        <f>LT131*12*60/(PI() * 'Drive Train'!$F$15)/LL$2*LL131</f>
        <v>-294953.20640397962</v>
      </c>
      <c r="LN131" s="2">
        <f>('DEPRECATED - DT-Prelim Calcs'!$C$6*LL131-LM131)/('DEPRECATED - DT-Prelim Calcs'!$C$6*LL131)*'DEPRECATED - DT-Prelim Calcs'!$C$7*LL131</f>
        <v>134.98236573528607</v>
      </c>
      <c r="LO131" s="57">
        <f>LN131/'DEPRECATED - DT-Prelim Calcs'!$C$7*('DEPRECATED - DT-Prelim Calcs'!$C$8-'DEPRECATED - DT-Prelim Calcs'!$C$9)+'DEPRECATED - DT-Prelim Calcs'!$C$9</f>
        <v>7188.6906737913705</v>
      </c>
      <c r="LP131" s="57">
        <f t="shared" si="123"/>
        <v>60</v>
      </c>
      <c r="LQ131" s="2">
        <f t="shared" si="179"/>
        <v>0.99579519204165001</v>
      </c>
      <c r="LR131" s="57">
        <f>LQ131*'DEPRECATED - DT-Prelim Calcs'!$C$21/LL$2/'DEPRECATED - DT-Prelim Calcs'!$C$19/'DEPRECATED - DT-Prelim Calcs'!$C$18*3.39*'DEPRECATED - DT-Prelim Calcs'!$C$20</f>
        <v>25.773080821789936</v>
      </c>
      <c r="LS131" s="46">
        <f t="shared" si="180"/>
        <v>0</v>
      </c>
      <c r="LT131" s="57">
        <f>LR130*'DEPRECATED - DT-Prelim Calcs'!$C$11+LT130</f>
        <v>-1074.1300925585188</v>
      </c>
      <c r="LU131" s="57">
        <f>LU130+0.5*LR131*'DEPRECATED - DT-Prelim Calcs'!$C$11^2+LT131*'DEPRECATED - DT-Prelim Calcs'!$C$11</f>
        <v>-230056.36037562694</v>
      </c>
      <c r="LV131" s="57">
        <f>MIN('Drive Train'!$F$35-LP130*'DEPRECATED - DT-Prelim Calcs'!$C$21*'Drive Train'!$F$39,LV130+LP$2)</f>
        <v>8.32</v>
      </c>
      <c r="LW131" s="57">
        <f>'Drive Train'!$F$35-LP131*'DEPRECATED - DT-Prelim Calcs'!$C$21*'Drive Train'!$F$39</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Train'!$AA$49 + V131*(1-'Drive Train'!$AA$49))</f>
        <v>0</v>
      </c>
      <c r="W132" s="57">
        <f t="shared" si="184"/>
        <v>0</v>
      </c>
      <c r="X132" s="2">
        <f>MAX(MIN(IF(AND(AI131=1,AG132&lt;0),-1,1)*(W132-$C$9)/($C$8-$C$9)*$C$7-$C$29*AE132/T$2 -  AI131*$C$29/2,X$2),MAX(X$4:X131)*-1)</f>
        <v>-0.2458281045106315</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Train'!$F$39,AG131+W$2)-$C$3,IF(AE131-1&lt;=0,0,IF($C$32=Motors!$C$29,MAX(ABS('Drive Train'!$F$35-W131*$C$21*'Drive Train'!$F$39)*-1,AG131-W$2),MAX(0,ABS('Drive Train'!$F$35-W131*$C$21*'Drive Train'!$F$39)*-1,AG131-W$2))))</f>
        <v>0</v>
      </c>
      <c r="AH132" s="57">
        <f>'Drive Train'!$F$35-ABS(W132)*'DEPRECATED - DT-Prelim Calcs'!$C$21*'Drive Train'!$F$39</f>
        <v>12.4</v>
      </c>
      <c r="AI132" s="1">
        <f>IF(AJ132&gt;='Drive Train'!$F$29,1,0)</f>
        <v>1</v>
      </c>
      <c r="AJ132" s="57">
        <f>AJ131+0.5*Y132*'DEPRECATED - DT-Prelim Calcs'!$C$11^2+AE132*'DEPRECATED - DT-Prelim Calcs'!$C$11</f>
        <v>784.33981740885292</v>
      </c>
      <c r="AK132" s="57">
        <f t="shared" si="181"/>
        <v>0</v>
      </c>
      <c r="AL132" s="63">
        <f>AL131+'DEPRECATED - DT-Prelim Calcs'!$C$11</f>
        <v>512</v>
      </c>
      <c r="AM132" s="2">
        <f>AW132/'Drive Train'!$F$35</f>
        <v>0.88882649237564149</v>
      </c>
      <c r="AN132" s="46">
        <f>AU132*12*60/(PI() * 'Drive Train'!$F$15)/AM$2*AM132</f>
        <v>4007.4131716828829</v>
      </c>
      <c r="AO132" s="2">
        <f>('DEPRECATED - DT-Prelim Calcs'!$C$6*AM132-AN132)/('DEPRECATED - DT-Prelim Calcs'!$C$6*AM132)*'DEPRECATED - DT-Prelim Calcs'!$C$7*AM132</f>
        <v>0.33008953072365493</v>
      </c>
      <c r="AP132" s="57">
        <f>AO132/'DEPRECATED - DT-Prelim Calcs'!$C$7*('DEPRECATED - DT-Prelim Calcs'!$C$8-'DEPRECATED - DT-Prelim Calcs'!$C$9)+'DEPRECATED - DT-Prelim Calcs'!$C$9</f>
        <v>20.272816096201215</v>
      </c>
      <c r="AQ132" s="57">
        <f t="shared" si="105"/>
        <v>20.272816096201215</v>
      </c>
      <c r="AR132" s="2">
        <f t="shared" si="125"/>
        <v>-5.1070259132757201E-14</v>
      </c>
      <c r="AS132" s="57">
        <f>AR132*'DEPRECATED - DT-Prelim Calcs'!$C$21/AM$2/'DEPRECATED - DT-Prelim Calcs'!$C$19/'DEPRECATED - DT-Prelim Calcs'!$C$18*3.39*'DEPRECATED - DT-Prelim Calcs'!$C$20</f>
        <v>-3.7010282785710736E-13</v>
      </c>
      <c r="AT132" s="46">
        <f t="shared" si="126"/>
        <v>0</v>
      </c>
      <c r="AU132" s="57">
        <f>AS131*'DEPRECATED - DT-Prelim Calcs'!$C$11+AU131</f>
        <v>39.345448708844032</v>
      </c>
      <c r="AV132" s="57">
        <f>AV131+0.5*AS132*'DEPRECATED - DT-Prelim Calcs'!$C$11^2+AU132*'DEPRECATED - DT-Prelim Calcs'!$C$11</f>
        <v>20102.070563143359</v>
      </c>
      <c r="AW132" s="57">
        <f>MIN('Drive Train'!$F$35-AQ131*'DEPRECATED - DT-Prelim Calcs'!$C$21*'Drive Train'!$F$39,AW131+AQ$2)</f>
        <v>11.021448505457954</v>
      </c>
      <c r="AX132" s="57">
        <f>'Drive Train'!$F$35-AQ132*'DEPRECATED - DT-Prelim Calcs'!$C$21*'Drive Train'!$F$39</f>
        <v>11.021448505458318</v>
      </c>
      <c r="AY132" s="1">
        <f>IF(AV132&gt;='Drive Train'!$F$29,1,0)</f>
        <v>1</v>
      </c>
      <c r="AZ132" s="57">
        <f t="shared" si="127"/>
        <v>22.525351218001351</v>
      </c>
      <c r="BA132" s="63">
        <f>BA131+'DEPRECATED - DT-Prelim Calcs'!$C$11</f>
        <v>512</v>
      </c>
      <c r="BB132" s="2">
        <f>BL132/'Drive Train'!$F$35</f>
        <v>0.48999999999999994</v>
      </c>
      <c r="BC132" s="46">
        <f>BJ132*12*60/(PI() * 'Drive Train'!$F$15)/BB$2*BB132</f>
        <v>5110.3495910527454</v>
      </c>
      <c r="BD132" s="2">
        <f>('DEPRECATED - DT-Prelim Calcs'!$C$6*BB132-BC132)/('DEPRECATED - DT-Prelim Calcs'!$C$6*BB132)*'DEPRECATED - DT-Prelim Calcs'!$C$7*BB132</f>
        <v>-1.1297833985810726</v>
      </c>
      <c r="BE132" s="57">
        <f>BD132/'DEPRECATED - DT-Prelim Calcs'!$C$7*('DEPRECATED - DT-Prelim Calcs'!$C$8-'DEPRECATED - DT-Prelim Calcs'!$C$9)+'DEPRECATED - DT-Prelim Calcs'!$C$9</f>
        <v>-57.445730306203991</v>
      </c>
      <c r="BF132" s="57">
        <f t="shared" si="106"/>
        <v>-57.445730306203991</v>
      </c>
      <c r="BG132" s="2">
        <f t="shared" si="128"/>
        <v>-1.8933363324154451</v>
      </c>
      <c r="BH132" s="57">
        <f>BG132*'DEPRECATED - DT-Prelim Calcs'!$C$21/BB$2/'DEPRECATED - DT-Prelim Calcs'!$C$19/'DEPRECATED - DT-Prelim Calcs'!$C$18*3.39*'DEPRECATED - DT-Prelim Calcs'!$C$20</f>
        <v>-19.819055495402441</v>
      </c>
      <c r="BI132" s="46">
        <f t="shared" si="129"/>
        <v>1</v>
      </c>
      <c r="BJ132" s="57">
        <f>BH131*'DEPRECATED - DT-Prelim Calcs'!$C$11+BJ131</f>
        <v>63.008778385113473</v>
      </c>
      <c r="BK132" s="57">
        <f>BK131+0.5*BH132*'DEPRECATED - DT-Prelim Calcs'!$C$11^2+BJ132*'DEPRECATED - DT-Prelim Calcs'!$C$11</f>
        <v>11997.407768878304</v>
      </c>
      <c r="BL132" s="57">
        <f>MIN('Drive Train'!$F$35-BF131*'DEPRECATED - DT-Prelim Calcs'!$C$21*'Drive Train'!$F$39,BL131+BF$2)</f>
        <v>6.0759999999999996</v>
      </c>
      <c r="BM132" s="57">
        <f>'Drive Train'!$F$35-BF132*'DEPRECATED - DT-Prelim Calcs'!$C$21*'Drive Train'!$F$39</f>
        <v>16.306309660821871</v>
      </c>
      <c r="BN132" s="1">
        <f>IF(BK132&gt;='Drive Train'!$F$29,1,0)</f>
        <v>1</v>
      </c>
      <c r="BO132" s="57">
        <f t="shared" si="130"/>
        <v>-63.828589229115551</v>
      </c>
      <c r="BP132" s="63">
        <f>BP131+'DEPRECATED - DT-Prelim Calcs'!$C$11</f>
        <v>512</v>
      </c>
      <c r="BQ132" s="2">
        <f>CA132/'Drive Train'!$F$35</f>
        <v>0.48999999999999994</v>
      </c>
      <c r="BR132" s="46">
        <f>BY132*12*60/(PI() * 'Drive Train'!$F$15)/BQ$2*BQ132</f>
        <v>1688.6086168040929</v>
      </c>
      <c r="BS132" s="2">
        <f>('DEPRECATED - DT-Prelim Calcs'!$C$6*BQ132-BR132)/('DEPRECATED - DT-Prelim Calcs'!$C$6*BQ132)*'DEPRECATED - DT-Prelim Calcs'!$C$7*BQ132</f>
        <v>0.41738278302103854</v>
      </c>
      <c r="BT132" s="57">
        <f>BS132/'DEPRECATED - DT-Prelim Calcs'!$C$7*('DEPRECATED - DT-Prelim Calcs'!$C$8-'DEPRECATED - DT-Prelim Calcs'!$C$9)+'DEPRECATED - DT-Prelim Calcs'!$C$9</f>
        <v>24.920004589875205</v>
      </c>
      <c r="BU132" s="57">
        <f t="shared" si="107"/>
        <v>24.920004589875205</v>
      </c>
      <c r="BV132" s="2">
        <f t="shared" si="131"/>
        <v>0.16508261441492977</v>
      </c>
      <c r="BW132" s="57">
        <f>BV132*'DEPRECATED - DT-Prelim Calcs'!$C$21/BQ$2/'DEPRECATED - DT-Prelim Calcs'!$C$19/'DEPRECATED - DT-Prelim Calcs'!$C$18*3.39*'DEPRECATED - DT-Prelim Calcs'!$C$20</f>
        <v>2.259758829987911</v>
      </c>
      <c r="BX132" s="46">
        <f t="shared" si="132"/>
        <v>0</v>
      </c>
      <c r="BY132" s="57">
        <f>BW131*'DEPRECATED - DT-Prelim Calcs'!$C$11+BY131</f>
        <v>15.921129727911648</v>
      </c>
      <c r="BZ132" s="57">
        <f>BZ131+0.5*BW132*'DEPRECATED - DT-Prelim Calcs'!$C$11^2+BY132*'DEPRECATED - DT-Prelim Calcs'!$C$11</f>
        <v>-9176.9978320572718</v>
      </c>
      <c r="CA132" s="57">
        <f>MIN('Drive Train'!$F$35-BU131*'DEPRECATED - DT-Prelim Calcs'!$C$21*'Drive Train'!$F$39,CA131+BU$2)</f>
        <v>6.0759999999999996</v>
      </c>
      <c r="CB132" s="57">
        <f>'Drive Train'!$F$35-BU132*'DEPRECATED - DT-Prelim Calcs'!$C$21*'Drive Train'!$F$39</f>
        <v>10.705439687888486</v>
      </c>
      <c r="CC132" s="1">
        <f>IF(BZ132&gt;='Drive Train'!$F$29,1,0)</f>
        <v>0</v>
      </c>
      <c r="CD132" s="57">
        <f t="shared" si="133"/>
        <v>27.68889398875023</v>
      </c>
      <c r="CE132" s="63">
        <f>CE131+'DEPRECATED - DT-Prelim Calcs'!$C$11</f>
        <v>512</v>
      </c>
      <c r="CF132" s="2">
        <f>CP132/'Drive Train'!$F$35</f>
        <v>1.2851904823967006</v>
      </c>
      <c r="CG132" s="46">
        <f>CN132*12*60/(PI() * 'Drive Train'!$F$15)/CF$2*CF132</f>
        <v>-28035.429485274643</v>
      </c>
      <c r="CH132" s="2">
        <f>('DEPRECATED - DT-Prelim Calcs'!$C$6*CF132-CG132)/('DEPRECATED - DT-Prelim Calcs'!$C$6*CF132)*'DEPRECATED - DT-Prelim Calcs'!$C$7*CF132</f>
        <v>15.773741531527625</v>
      </c>
      <c r="CI132" s="57">
        <f>CH132/'DEPRECATED - DT-Prelim Calcs'!$C$7*('DEPRECATED - DT-Prelim Calcs'!$C$8-'DEPRECATED - DT-Prelim Calcs'!$C$9)+'DEPRECATED - DT-Prelim Calcs'!$C$9</f>
        <v>842.43902012240426</v>
      </c>
      <c r="CJ132" s="57">
        <f t="shared" si="108"/>
        <v>93</v>
      </c>
      <c r="CK132" s="2">
        <f t="shared" si="134"/>
        <v>1.5241763143494644</v>
      </c>
      <c r="CL132" s="57">
        <f>CK132*'DEPRECATED - DT-Prelim Calcs'!$C$21/CF$2/'DEPRECATED - DT-Prelim Calcs'!$C$19/'DEPRECATED - DT-Prelim Calcs'!$C$18*3.39*'DEPRECATED - DT-Prelim Calcs'!$C$20</f>
        <v>25.773080821789936</v>
      </c>
      <c r="CM132" s="46">
        <f t="shared" si="135"/>
        <v>0</v>
      </c>
      <c r="CN132" s="57">
        <f>CL131*'DEPRECATED - DT-Prelim Calcs'!$C$11+CN131</f>
        <v>-81.584996559572673</v>
      </c>
      <c r="CO132" s="57">
        <f>CO131+0.5*CL132*'DEPRECATED - DT-Prelim Calcs'!$C$11^2+CN132*'DEPRECATED - DT-Prelim Calcs'!$C$11</f>
        <v>-37500.554570859218</v>
      </c>
      <c r="CP132" s="57">
        <f>MIN('Drive Train'!$F$35-CJ131*'DEPRECATED - DT-Prelim Calcs'!$C$21*'Drive Train'!$F$39,CP131+CJ$2)</f>
        <v>15.936361981719088</v>
      </c>
      <c r="CQ132" s="57">
        <f>'Drive Train'!$F$35-CJ132*'DEPRECATED - DT-Prelim Calcs'!$C$21*'Drive Train'!$F$39</f>
        <v>6.0759999999999996</v>
      </c>
      <c r="CR132" s="1">
        <f>IF(CO132&gt;='Drive Train'!$F$29,1,0)</f>
        <v>0</v>
      </c>
      <c r="CS132" s="57">
        <f t="shared" si="136"/>
        <v>103.33333333333333</v>
      </c>
      <c r="CT132" s="63">
        <f>CT131+'DEPRECATED - DT-Prelim Calcs'!$C$11</f>
        <v>512</v>
      </c>
      <c r="CU132" s="2">
        <f>DE132/'Drive Train'!$F$35</f>
        <v>0.48999999999999994</v>
      </c>
      <c r="CV132" s="46">
        <f>DC132*12*60/(PI() * 'Drive Train'!$F$15)/CU$2*CU132</f>
        <v>8780.2685970992788</v>
      </c>
      <c r="CW132" s="2">
        <f>('DEPRECATED - DT-Prelim Calcs'!$C$6*CU132-CV132)/('DEPRECATED - DT-Prelim Calcs'!$C$6*CU132)*'DEPRECATED - DT-Prelim Calcs'!$C$7*CU132</f>
        <v>-2.7891651630411372</v>
      </c>
      <c r="CX132" s="57">
        <f>CW132/'DEPRECATED - DT-Prelim Calcs'!$C$7*('DEPRECATED - DT-Prelim Calcs'!$C$8-'DEPRECATED - DT-Prelim Calcs'!$C$9)+'DEPRECATED - DT-Prelim Calcs'!$C$9</f>
        <v>-145.78543170878754</v>
      </c>
      <c r="CY132" s="57">
        <f t="shared" si="109"/>
        <v>-145.78543170878754</v>
      </c>
      <c r="CZ132" s="2">
        <f t="shared" si="137"/>
        <v>-4.1010518994997831</v>
      </c>
      <c r="DA132" s="57">
        <f>CZ132*'DEPRECATED - DT-Prelim Calcs'!$C$21/CU$2/'DEPRECATED - DT-Prelim Calcs'!$C$19/'DEPRECATED - DT-Prelim Calcs'!$C$18*3.39*'DEPRECATED - DT-Prelim Calcs'!$C$20</f>
        <v>-82.555708056146273</v>
      </c>
      <c r="DB132" s="46">
        <f t="shared" si="138"/>
        <v>1</v>
      </c>
      <c r="DC132" s="57">
        <f>DA131*'DEPRECATED - DT-Prelim Calcs'!$C$11+DC131</f>
        <v>56.293933308555637</v>
      </c>
      <c r="DD132" s="57">
        <f>DD131+0.5*DA132*'DEPRECATED - DT-Prelim Calcs'!$C$11^2+DC132*'DEPRECATED - DT-Prelim Calcs'!$C$11</f>
        <v>-72575.165092543393</v>
      </c>
      <c r="DE132" s="57">
        <f>MIN('Drive Train'!$F$35-CY131*'DEPRECATED - DT-Prelim Calcs'!$C$21*'Drive Train'!$F$39,DE131+CY$2)</f>
        <v>6.0759999999999996</v>
      </c>
      <c r="DF132" s="57">
        <f>'Drive Train'!$F$35-CY132*'DEPRECATED - DT-Prelim Calcs'!$C$21*'Drive Train'!$F$39</f>
        <v>22.313409356197553</v>
      </c>
      <c r="DG132" s="1">
        <f>IF(DD132&gt;='Drive Train'!$F$29,1,0)</f>
        <v>0</v>
      </c>
      <c r="DH132" s="57">
        <f t="shared" si="139"/>
        <v>-161.98381300976391</v>
      </c>
      <c r="DI132" s="63">
        <f>DI131+'DEPRECATED - DT-Prelim Calcs'!$C$11</f>
        <v>512</v>
      </c>
      <c r="DJ132" s="2">
        <f>DT132/'Drive Train'!$F$35</f>
        <v>0.48999999999999994</v>
      </c>
      <c r="DK132" s="46">
        <f>DR132*12*60/(PI() * 'Drive Train'!$F$15)/DJ$2*DJ132</f>
        <v>-66074.651922390753</v>
      </c>
      <c r="DL132" s="2">
        <f>('DEPRECATED - DT-Prelim Calcs'!$C$6*DJ132-DK132)/('DEPRECATED - DT-Prelim Calcs'!$C$6*DJ132)*'DEPRECATED - DT-Prelim Calcs'!$C$7*DJ132</f>
        <v>31.057055934889625</v>
      </c>
      <c r="DM132" s="57">
        <f>DL132/'DEPRECATED - DT-Prelim Calcs'!$C$7*('DEPRECATED - DT-Prelim Calcs'!$C$8-'DEPRECATED - DT-Prelim Calcs'!$C$9)+'DEPRECATED - DT-Prelim Calcs'!$C$9</f>
        <v>1656.0694093138338</v>
      </c>
      <c r="DN132" s="57">
        <f t="shared" si="110"/>
        <v>93</v>
      </c>
      <c r="DO132" s="2">
        <f t="shared" si="140"/>
        <v>1.1037138828047846</v>
      </c>
      <c r="DP132" s="57">
        <f>DO132*'DEPRECATED - DT-Prelim Calcs'!$C$21/DJ$2/'DEPRECATED - DT-Prelim Calcs'!$C$19/'DEPRECATED - DT-Prelim Calcs'!$C$18*3.39*'DEPRECATED - DT-Prelim Calcs'!$C$20</f>
        <v>25.773080821789936</v>
      </c>
      <c r="DQ132" s="46">
        <f t="shared" si="141"/>
        <v>0</v>
      </c>
      <c r="DR132" s="57">
        <f>DP131*'DEPRECATED - DT-Prelim Calcs'!$C$11+DR131</f>
        <v>-365.19993150578034</v>
      </c>
      <c r="DS132" s="57">
        <f>DS131+0.5*DP132*'DEPRECATED - DT-Prelim Calcs'!$C$11^2+DR132*'DEPRECATED - DT-Prelim Calcs'!$C$11</f>
        <v>-142160.55550915995</v>
      </c>
      <c r="DT132" s="57">
        <f>MIN('Drive Train'!$F$35-DN131*'DEPRECATED - DT-Prelim Calcs'!$C$21*'Drive Train'!$F$39,DT131+DN$2)</f>
        <v>6.0759999999999996</v>
      </c>
      <c r="DU132" s="57">
        <f>'Drive Train'!$F$35-DN132*'DEPRECATED - DT-Prelim Calcs'!$C$21*'Drive Train'!$F$39</f>
        <v>6.0759999999999996</v>
      </c>
      <c r="DV132" s="1">
        <f>IF(DS132&gt;='Drive Train'!$F$29,1,0)</f>
        <v>0</v>
      </c>
      <c r="DW132" s="57">
        <f t="shared" si="142"/>
        <v>103.33333333333333</v>
      </c>
      <c r="DX132" s="63">
        <f>DX131+'DEPRECATED - DT-Prelim Calcs'!$C$11</f>
        <v>512</v>
      </c>
      <c r="DY132" s="2">
        <f>EI132/'Drive Train'!$F$35</f>
        <v>0.48999999999999994</v>
      </c>
      <c r="DZ132" s="46">
        <f>EG132*12*60/(PI() * 'Drive Train'!$F$15)/DY$2*DY132</f>
        <v>-227918.71197362183</v>
      </c>
      <c r="EA132" s="2">
        <f>('DEPRECATED - DT-Prelim Calcs'!$C$6*DY132-DZ132)/('DEPRECATED - DT-Prelim Calcs'!$C$6*DY132)*'DEPRECATED - DT-Prelim Calcs'!$C$7*DY132</f>
        <v>104.23607745899224</v>
      </c>
      <c r="EB132" s="57">
        <f>EA132/'DEPRECATED - DT-Prelim Calcs'!$C$7*('DEPRECATED - DT-Prelim Calcs'!$C$8-'DEPRECATED - DT-Prelim Calcs'!$C$9)+'DEPRECATED - DT-Prelim Calcs'!$C$9</f>
        <v>5551.8654514475957</v>
      </c>
      <c r="EC132" s="57">
        <f t="shared" si="111"/>
        <v>93</v>
      </c>
      <c r="ED132" s="2">
        <f t="shared" si="143"/>
        <v>0.96993038185874991</v>
      </c>
      <c r="EE132" s="57">
        <f>ED132*'DEPRECATED - DT-Prelim Calcs'!$C$21/DY$2/'DEPRECATED - DT-Prelim Calcs'!$C$19/'DEPRECATED - DT-Prelim Calcs'!$C$18*3.39*'DEPRECATED - DT-Prelim Calcs'!$C$20</f>
        <v>25.773080821789936</v>
      </c>
      <c r="EF132" s="46">
        <f t="shared" si="144"/>
        <v>0</v>
      </c>
      <c r="EG132" s="57">
        <f>EE131*'DEPRECATED - DT-Prelim Calcs'!$C$11+EG131</f>
        <v>-1107.0311551514819</v>
      </c>
      <c r="EH132" s="57">
        <f>EH131+0.5*EE132*'DEPRECATED - DT-Prelim Calcs'!$C$11^2+EG132*'DEPRECATED - DT-Prelim Calcs'!$C$11</f>
        <v>-236714.74243717614</v>
      </c>
      <c r="EI132" s="57">
        <f>MIN('Drive Train'!$F$35-EC131*'DEPRECATED - DT-Prelim Calcs'!$C$21*'Drive Train'!$F$39,EI131+EC$2)</f>
        <v>6.0759999999999996</v>
      </c>
      <c r="EJ132" s="57">
        <f>'Drive Train'!$F$35-EC132*'DEPRECATED - DT-Prelim Calcs'!$C$21*'Drive Train'!$F$39</f>
        <v>6.0759999999999996</v>
      </c>
      <c r="EK132" s="1">
        <f>IF(EH132&gt;='Drive Train'!$F$29,1,0)</f>
        <v>0</v>
      </c>
      <c r="EL132" s="57">
        <f t="shared" si="145"/>
        <v>103.33333333333333</v>
      </c>
      <c r="EM132" s="63">
        <f>EM131+'DEPRECATED - DT-Prelim Calcs'!$C$11</f>
        <v>512</v>
      </c>
      <c r="EN132" s="2">
        <f>EX132/'Drive Train'!$F$35</f>
        <v>0.48999999999999994</v>
      </c>
      <c r="EO132" s="46">
        <f>EV132*12*60/(PI() * 'Drive Train'!$F$15)/EN$2*EN132</f>
        <v>-272855.45619069575</v>
      </c>
      <c r="EP132" s="2">
        <f>('DEPRECATED - DT-Prelim Calcs'!$C$6*EN132-EO132)/('DEPRECATED - DT-Prelim Calcs'!$C$6*EN132)*'DEPRECATED - DT-Prelim Calcs'!$C$7*EN132</f>
        <v>124.55456780855098</v>
      </c>
      <c r="EQ132" s="57">
        <f>EP132/'DEPRECATED - DT-Prelim Calcs'!$C$7*('DEPRECATED - DT-Prelim Calcs'!$C$8-'DEPRECATED - DT-Prelim Calcs'!$C$9)+'DEPRECATED - DT-Prelim Calcs'!$C$9</f>
        <v>6633.5510580236896</v>
      </c>
      <c r="ER132" s="57">
        <f t="shared" si="112"/>
        <v>93</v>
      </c>
      <c r="ES132" s="2">
        <f t="shared" si="146"/>
        <v>0.86507304327942547</v>
      </c>
      <c r="ET132" s="57">
        <f>ES132*'DEPRECATED - DT-Prelim Calcs'!$C$21/EN$2/'DEPRECATED - DT-Prelim Calcs'!$C$19/'DEPRECATED - DT-Prelim Calcs'!$C$18*3.39*'DEPRECATED - DT-Prelim Calcs'!$C$20</f>
        <v>25.773080821789936</v>
      </c>
      <c r="EU132" s="46">
        <f t="shared" si="147"/>
        <v>0</v>
      </c>
      <c r="EV132" s="57">
        <f>ET131*'DEPRECATED - DT-Prelim Calcs'!$C$11+EV131</f>
        <v>-1182.0197140934658</v>
      </c>
      <c r="EW132" s="57">
        <f>EW131+0.5*ET132*'DEPRECATED - DT-Prelim Calcs'!$C$11^2+EV132*'DEPRECATED - DT-Prelim Calcs'!$C$11</f>
        <v>-251414.71070373736</v>
      </c>
      <c r="EX132" s="57">
        <f>MIN('Drive Train'!$F$35-ER131*'DEPRECATED - DT-Prelim Calcs'!$C$21*'Drive Train'!$F$39,EX131+ER$2)</f>
        <v>6.0759999999999996</v>
      </c>
      <c r="EY132" s="57">
        <f>'Drive Train'!$F$35-ER132*'DEPRECATED - DT-Prelim Calcs'!$C$21*'Drive Train'!$F$39</f>
        <v>6.0759999999999996</v>
      </c>
      <c r="EZ132" s="1">
        <f>IF(EW132&gt;='Drive Train'!$F$29,1,0)</f>
        <v>0</v>
      </c>
      <c r="FA132" s="57">
        <f t="shared" si="148"/>
        <v>103.33333333333333</v>
      </c>
      <c r="FB132" s="63">
        <f>FB131+'DEPRECATED - DT-Prelim Calcs'!$C$11</f>
        <v>512</v>
      </c>
      <c r="FC132" s="2">
        <f>FM132/'Drive Train'!$F$35</f>
        <v>0.48999999999999994</v>
      </c>
      <c r="FD132" s="46">
        <f>FK132*12*60/(PI() * 'Drive Train'!$F$15)/FC$2*FC132</f>
        <v>-225879.4708172103</v>
      </c>
      <c r="FE132" s="2">
        <f>('DEPRECATED - DT-Prelim Calcs'!$C$6*FC132-FD132)/('DEPRECATED - DT-Prelim Calcs'!$C$6*FC132)*'DEPRECATED - DT-Prelim Calcs'!$C$7*FC132</f>
        <v>103.31401907494876</v>
      </c>
      <c r="FF132" s="57">
        <f>FE132/'DEPRECATED - DT-Prelim Calcs'!$C$7*('DEPRECATED - DT-Prelim Calcs'!$C$8-'DEPRECATED - DT-Prelim Calcs'!$C$9)+'DEPRECATED - DT-Prelim Calcs'!$C$9</f>
        <v>5502.7782768945754</v>
      </c>
      <c r="FG132" s="57">
        <f t="shared" si="113"/>
        <v>93</v>
      </c>
      <c r="FH132" s="2">
        <f t="shared" si="149"/>
        <v>0.78067567320338405</v>
      </c>
      <c r="FI132" s="57">
        <f>FH132*'DEPRECATED - DT-Prelim Calcs'!$C$21/FC$2/'DEPRECATED - DT-Prelim Calcs'!$C$19/'DEPRECATED - DT-Prelim Calcs'!$C$18*3.39*'DEPRECATED - DT-Prelim Calcs'!$C$20</f>
        <v>25.773080821789936</v>
      </c>
      <c r="FJ132" s="46">
        <f t="shared" si="150"/>
        <v>0</v>
      </c>
      <c r="FK132" s="57">
        <f>FI131*'DEPRECATED - DT-Prelim Calcs'!$C$11+FK131</f>
        <v>-883.05286973133161</v>
      </c>
      <c r="FL132" s="57">
        <f>FL131+0.5*FI132*'DEPRECATED - DT-Prelim Calcs'!$C$11^2+FK132*'DEPRECATED - DT-Prelim Calcs'!$C$11</f>
        <v>-342525.83777281264</v>
      </c>
      <c r="FM132" s="57">
        <f>MIN('Drive Train'!$F$35-FG131*'DEPRECATED - DT-Prelim Calcs'!$C$21*'Drive Train'!$F$39,FM131+FG$2)</f>
        <v>6.0759999999999996</v>
      </c>
      <c r="FN132" s="57">
        <f>'Drive Train'!$F$35-FG132*'DEPRECATED - DT-Prelim Calcs'!$C$21*'Drive Train'!$F$39</f>
        <v>6.0759999999999996</v>
      </c>
      <c r="FO132" s="1">
        <f>IF(FL132&gt;='Drive Train'!$F$29,1,0)</f>
        <v>0</v>
      </c>
      <c r="FP132" s="57">
        <f t="shared" si="151"/>
        <v>103.33333333333333</v>
      </c>
      <c r="FQ132" s="63">
        <f>FQ131+'DEPRECATED - DT-Prelim Calcs'!$C$11</f>
        <v>512</v>
      </c>
      <c r="FR132" s="2">
        <f>GB132/'Drive Train'!$F$35</f>
        <v>0.48999999999999994</v>
      </c>
      <c r="FS132" s="46">
        <f>FZ132*12*60/(PI() * 'Drive Train'!$F$15)/FR$2*FR132</f>
        <v>-171261.79129887605</v>
      </c>
      <c r="FT132" s="2">
        <f>('DEPRECATED - DT-Prelim Calcs'!$C$6*FR132-FS132)/('DEPRECATED - DT-Prelim Calcs'!$C$6*FR132)*'DEPRECATED - DT-Prelim Calcs'!$C$7*FR132</f>
        <v>78.618220268347343</v>
      </c>
      <c r="FU132" s="57">
        <f>FT132/'DEPRECATED - DT-Prelim Calcs'!$C$7*('DEPRECATED - DT-Prelim Calcs'!$C$8-'DEPRECATED - DT-Prelim Calcs'!$C$9)+'DEPRECATED - DT-Prelim Calcs'!$C$9</f>
        <v>4188.0600250742582</v>
      </c>
      <c r="FV132" s="57">
        <f t="shared" si="114"/>
        <v>93</v>
      </c>
      <c r="FW132" s="2">
        <f t="shared" si="152"/>
        <v>0.7112822800297498</v>
      </c>
      <c r="FX132" s="57">
        <f>FW132*'DEPRECATED - DT-Prelim Calcs'!$C$21/FR$2/'DEPRECATED - DT-Prelim Calcs'!$C$19/'DEPRECATED - DT-Prelim Calcs'!$C$18*3.39*'DEPRECATED - DT-Prelim Calcs'!$C$20</f>
        <v>25.773080821789936</v>
      </c>
      <c r="FY132" s="46">
        <f t="shared" si="153"/>
        <v>0</v>
      </c>
      <c r="FZ132" s="57">
        <f>FX131*'DEPRECATED - DT-Prelim Calcs'!$C$11+FZ131</f>
        <v>-610.01676347525779</v>
      </c>
      <c r="GA132" s="57">
        <f>GA131+0.5*FX132*'DEPRECATED - DT-Prelim Calcs'!$C$11^2+FZ132*'DEPRECATED - DT-Prelim Calcs'!$C$11</f>
        <v>-383292.74534144759</v>
      </c>
      <c r="GB132" s="57">
        <f>MIN('Drive Train'!$F$35-FV131*'DEPRECATED - DT-Prelim Calcs'!$C$21*'Drive Train'!$F$39,GB131+FV$2)</f>
        <v>6.0759999999999996</v>
      </c>
      <c r="GC132" s="57">
        <f>'Drive Train'!$F$35-FV132*'DEPRECATED - DT-Prelim Calcs'!$C$21*'Drive Train'!$F$39</f>
        <v>6.0759999999999996</v>
      </c>
      <c r="GD132" s="1">
        <f>IF(GA132&gt;='Drive Train'!$F$29,1,0)</f>
        <v>0</v>
      </c>
      <c r="GE132" s="57">
        <f t="shared" si="154"/>
        <v>103.33333333333333</v>
      </c>
      <c r="GF132" s="63">
        <f>GF131+'DEPRECATED - DT-Prelim Calcs'!$C$11</f>
        <v>512</v>
      </c>
      <c r="GG132" s="2">
        <f>GQ132/'Drive Train'!$F$35</f>
        <v>0.976814063567781</v>
      </c>
      <c r="GH132" s="46">
        <f>GO132*12*60/(PI() * 'Drive Train'!$F$15)/GG$2*GG132</f>
        <v>-9599.7488080868352</v>
      </c>
      <c r="GI132" s="2">
        <f>('DEPRECATED - DT-Prelim Calcs'!$C$6*GG132-GH132)/('DEPRECATED - DT-Prelim Calcs'!$C$6*GG132)*'DEPRECATED - DT-Prelim Calcs'!$C$7*GG132</f>
        <v>6.6947212604571291</v>
      </c>
      <c r="GJ132" s="57">
        <f>GI132/'DEPRECATED - DT-Prelim Calcs'!$C$7*('DEPRECATED - DT-Prelim Calcs'!$C$8-'DEPRECATED - DT-Prelim Calcs'!$C$9)+'DEPRECATED - DT-Prelim Calcs'!$C$9</f>
        <v>359.10362560856834</v>
      </c>
      <c r="GK132" s="57">
        <f t="shared" si="155"/>
        <v>29.999999999999982</v>
      </c>
      <c r="GL132" s="2">
        <f t="shared" si="156"/>
        <v>0.99579519204165001</v>
      </c>
      <c r="GM132" s="57">
        <f>GL132*'DEPRECATED - DT-Prelim Calcs'!$C$21/GG$2/'DEPRECATED - DT-Prelim Calcs'!$C$19/'DEPRECATED - DT-Prelim Calcs'!$C$18*3.39*'DEPRECATED - DT-Prelim Calcs'!$C$20</f>
        <v>25.773080821789936</v>
      </c>
      <c r="GN132" s="46">
        <f t="shared" si="157"/>
        <v>0</v>
      </c>
      <c r="GO132" s="57">
        <f>GM131*'DEPRECATED - DT-Prelim Calcs'!$C$11+GO131</f>
        <v>-24.013384168014348</v>
      </c>
      <c r="GP132" s="57">
        <f>GP131+0.5*GM132*'DEPRECATED - DT-Prelim Calcs'!$C$11^2+GO132*'DEPRECATED - DT-Prelim Calcs'!$C$11</f>
        <v>-182899.35595599414</v>
      </c>
      <c r="GQ132" s="57">
        <f>MIN('Drive Train'!$F$35-GK131*'DEPRECATED - DT-Prelim Calcs'!$C$21*'Drive Train'!$F$39,GQ131+GK$2)</f>
        <v>12.112494388240485</v>
      </c>
      <c r="GR132" s="57">
        <f>'Drive Train'!$F$35-GK132*'DEPRECATED - DT-Prelim Calcs'!$C$21*'Drive Train'!$F$39</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-72791.785470241186</v>
      </c>
      <c r="GX132" s="2">
        <f>('DEPRECATED - DT-Prelim Calcs'!$C$6*GV132-GW132)/('DEPRECATED - DT-Prelim Calcs'!$C$6*GV132)*'DEPRECATED - DT-Prelim Calcs'!$C$7*GV132</f>
        <v>34.882821274274562</v>
      </c>
      <c r="GY132" s="57">
        <f>GX132/'DEPRECATED - DT-Prelim Calcs'!$C$7*('DEPRECATED - DT-Prelim Calcs'!$C$8-'DEPRECATED - DT-Prelim Calcs'!$C$9)+'DEPRECATED - DT-Prelim Calcs'!$C$9</f>
        <v>1859.7398213649074</v>
      </c>
      <c r="GZ132" s="57">
        <f t="shared" si="115"/>
        <v>33.333333333333314</v>
      </c>
      <c r="HA132" s="2">
        <f t="shared" si="159"/>
        <v>0.99579519204165001</v>
      </c>
      <c r="HB132" s="57">
        <f>HA132*'DEPRECATED - DT-Prelim Calcs'!$C$21/GV$2/'DEPRECATED - DT-Prelim Calcs'!$C$19/'DEPRECATED - DT-Prelim Calcs'!$C$18*3.39*'DEPRECATED - DT-Prelim Calcs'!$C$20</f>
        <v>25.773080821789936</v>
      </c>
      <c r="HC132" s="46">
        <f t="shared" si="160"/>
        <v>0</v>
      </c>
      <c r="HD132" s="57">
        <f>HB131*'DEPRECATED - DT-Prelim Calcs'!$C$11+HD131</f>
        <v>-217.64922828541091</v>
      </c>
      <c r="HE132" s="57">
        <f>HE131+0.5*HB132*'DEPRECATED - DT-Prelim Calcs'!$C$11^2+HD132*'DEPRECATED - DT-Prelim Calcs'!$C$11</f>
        <v>-212656.64711386475</v>
      </c>
      <c r="HF132" s="57">
        <f>MIN('Drive Train'!$F$35-GZ131*'DEPRECATED - DT-Prelim Calcs'!$C$21*'Drive Train'!$F$39,HF131+GZ$2)</f>
        <v>10.133333333333335</v>
      </c>
      <c r="HG132" s="57">
        <f>'Drive Train'!$F$35-GZ132*'DEPRECATED - DT-Prelim Calcs'!$C$21*'Drive Train'!$F$39</f>
        <v>10.133333333333335</v>
      </c>
      <c r="HH132" s="1">
        <f>IF(HE132&gt;='Drive Train'!$F$29,1,0)</f>
        <v>0</v>
      </c>
      <c r="HI132" s="57">
        <f t="shared" si="161"/>
        <v>37.037037037037017</v>
      </c>
      <c r="HJ132" s="63">
        <f>HJ131+'DEPRECATED - DT-Prelim Calcs'!$C$11</f>
        <v>512</v>
      </c>
      <c r="HK132" s="2">
        <f>HU132/'Drive Train'!$F$35</f>
        <v>0.79892473118279583</v>
      </c>
      <c r="HL132" s="46">
        <f>HS132*12*60/(PI() * 'Drive Train'!$F$15)/HK$2*HK132</f>
        <v>-95312.636473977356</v>
      </c>
      <c r="HM132" s="2">
        <f>('DEPRECATED - DT-Prelim Calcs'!$C$6*HK132-HL132)/('DEPRECATED - DT-Prelim Calcs'!$C$6*HK132)*'DEPRECATED - DT-Prelim Calcs'!$C$7*HK132</f>
        <v>45.021741416838239</v>
      </c>
      <c r="HN132" s="57">
        <f>HM132/'DEPRECATED - DT-Prelim Calcs'!$C$7*('DEPRECATED - DT-Prelim Calcs'!$C$8-'DEPRECATED - DT-Prelim Calcs'!$C$9)+'DEPRECATED - DT-Prelim Calcs'!$C$9</f>
        <v>2399.500590780226</v>
      </c>
      <c r="HO132" s="57">
        <f t="shared" si="116"/>
        <v>36.66666666666665</v>
      </c>
      <c r="HP132" s="2">
        <f t="shared" si="162"/>
        <v>0.99579519204165001</v>
      </c>
      <c r="HQ132" s="57">
        <f>HP132*'DEPRECATED - DT-Prelim Calcs'!$C$21/HK$2/'DEPRECATED - DT-Prelim Calcs'!$C$19/'DEPRECATED - DT-Prelim Calcs'!$C$18*3.39*'DEPRECATED - DT-Prelim Calcs'!$C$20</f>
        <v>25.773080821789936</v>
      </c>
      <c r="HR132" s="46">
        <f t="shared" si="163"/>
        <v>0</v>
      </c>
      <c r="HS132" s="57">
        <f>HQ131*'DEPRECATED - DT-Prelim Calcs'!$C$11+HS131</f>
        <v>-291.50769333055189</v>
      </c>
      <c r="HT132" s="57">
        <f>HT131+0.5*HQ132*'DEPRECATED - DT-Prelim Calcs'!$C$11^2+HS132*'DEPRECATED - DT-Prelim Calcs'!$C$11</f>
        <v>-226837.68814861312</v>
      </c>
      <c r="HU132" s="57">
        <f>MIN('Drive Train'!$F$35-HO131*'DEPRECATED - DT-Prelim Calcs'!$C$21*'Drive Train'!$F$39,HU131+HO$2)</f>
        <v>9.9066666666666681</v>
      </c>
      <c r="HV132" s="57">
        <f>'Drive Train'!$F$35-HO132*'DEPRECATED - DT-Prelim Calcs'!$C$21*'Drive Train'!$F$39</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-106175.12724487092</v>
      </c>
      <c r="IB132" s="2">
        <f>('DEPRECATED - DT-Prelim Calcs'!$C$6*HZ132-IA132)/('DEPRECATED - DT-Prelim Calcs'!$C$6*HZ132)*'DEPRECATED - DT-Prelim Calcs'!$C$7*HZ132</f>
        <v>49.889245394082842</v>
      </c>
      <c r="IC132" s="57">
        <f>IB132/'DEPRECATED - DT-Prelim Calcs'!$C$7*('DEPRECATED - DT-Prelim Calcs'!$C$8-'DEPRECATED - DT-Prelim Calcs'!$C$9)+'DEPRECATED - DT-Prelim Calcs'!$C$9</f>
        <v>2658.6295369547006</v>
      </c>
      <c r="ID132" s="57">
        <f t="shared" si="117"/>
        <v>39.999999999999986</v>
      </c>
      <c r="IE132" s="2">
        <f t="shared" si="165"/>
        <v>0.99579519204165001</v>
      </c>
      <c r="IF132" s="57">
        <f>IE132*'DEPRECATED - DT-Prelim Calcs'!$C$21/HZ$2/'DEPRECATED - DT-Prelim Calcs'!$C$19/'DEPRECATED - DT-Prelim Calcs'!$C$18*3.39*'DEPRECATED - DT-Prelim Calcs'!$C$20</f>
        <v>25.773080821789936</v>
      </c>
      <c r="IG132" s="46">
        <f t="shared" si="166"/>
        <v>0</v>
      </c>
      <c r="IH132" s="57">
        <f>IF131*'DEPRECATED - DT-Prelim Calcs'!$C$11+IH131</f>
        <v>-332.33380599164002</v>
      </c>
      <c r="II132" s="57">
        <f>II131+0.5*IF132*'DEPRECATED - DT-Prelim Calcs'!$C$11^2+IH132*'DEPRECATED - DT-Prelim Calcs'!$C$11</f>
        <v>-258031.89042805435</v>
      </c>
      <c r="IJ132" s="57">
        <f>MIN('Drive Train'!$F$35-ID131*'DEPRECATED - DT-Prelim Calcs'!$C$21*'Drive Train'!$F$39,IJ131+ID$2)</f>
        <v>9.6800000000000015</v>
      </c>
      <c r="IK132" s="57">
        <f>'Drive Train'!$F$35-ID132*'DEPRECATED - DT-Prelim Calcs'!$C$21*'Drive Train'!$F$39</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-204855.08070367691</v>
      </c>
      <c r="IQ132" s="2">
        <f>('DEPRECATED - DT-Prelim Calcs'!$C$6*IO132-IP132)/('DEPRECATED - DT-Prelim Calcs'!$C$6*IO132)*'DEPRECATED - DT-Prelim Calcs'!$C$7*IO132</f>
        <v>94.464082406574903</v>
      </c>
      <c r="IR132" s="57">
        <f>IQ132/'DEPRECATED - DT-Prelim Calcs'!$C$7*('DEPRECATED - DT-Prelim Calcs'!$C$8-'DEPRECATED - DT-Prelim Calcs'!$C$9)+'DEPRECATED - DT-Prelim Calcs'!$C$9</f>
        <v>5031.6384949226385</v>
      </c>
      <c r="IS132" s="57">
        <f t="shared" si="118"/>
        <v>43.333333333333321</v>
      </c>
      <c r="IT132" s="2">
        <f t="shared" si="168"/>
        <v>0.99579519204165001</v>
      </c>
      <c r="IU132" s="57">
        <f>IT132*'DEPRECATED - DT-Prelim Calcs'!$C$21/IO$2/'DEPRECATED - DT-Prelim Calcs'!$C$19/'DEPRECATED - DT-Prelim Calcs'!$C$18*3.39*'DEPRECATED - DT-Prelim Calcs'!$C$20</f>
        <v>25.773080821789936</v>
      </c>
      <c r="IV132" s="46">
        <f t="shared" si="169"/>
        <v>0</v>
      </c>
      <c r="IW132" s="57">
        <f>IU131*'DEPRECATED - DT-Prelim Calcs'!$C$11+IW131</f>
        <v>-656.58182416483191</v>
      </c>
      <c r="IX132" s="57">
        <f>IX131+0.5*IU132*'DEPRECATED - DT-Prelim Calcs'!$C$11^2+IW132*'DEPRECATED - DT-Prelim Calcs'!$C$11</f>
        <v>-236688.34968058654</v>
      </c>
      <c r="IY132" s="57">
        <f>MIN('Drive Train'!$F$35-IS131*'DEPRECATED - DT-Prelim Calcs'!$C$21*'Drive Train'!$F$39,IY131+IS$2)</f>
        <v>9.4533333333333349</v>
      </c>
      <c r="IZ132" s="57">
        <f>'Drive Train'!$F$35-IS132*'DEPRECATED - DT-Prelim Calcs'!$C$21*'Drive Train'!$F$39</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-278218.13540733879</v>
      </c>
      <c r="JF132" s="2">
        <f>('DEPRECATED - DT-Prelim Calcs'!$C$6*JD132-JE132)/('DEPRECATED - DT-Prelim Calcs'!$C$6*JD132)*'DEPRECATED - DT-Prelim Calcs'!$C$7*JD132</f>
        <v>127.59169127649712</v>
      </c>
      <c r="JG132" s="57">
        <f>JF132/'DEPRECATED - DT-Prelim Calcs'!$C$7*('DEPRECATED - DT-Prelim Calcs'!$C$8-'DEPRECATED - DT-Prelim Calcs'!$C$9)+'DEPRECATED - DT-Prelim Calcs'!$C$9</f>
        <v>6795.2369256326056</v>
      </c>
      <c r="JH132" s="57">
        <f t="shared" si="119"/>
        <v>46.666666666666657</v>
      </c>
      <c r="JI132" s="2">
        <f t="shared" si="171"/>
        <v>0.99579519204165001</v>
      </c>
      <c r="JJ132" s="57">
        <f>JI132*'DEPRECATED - DT-Prelim Calcs'!$C$21/JD$2/'DEPRECATED - DT-Prelim Calcs'!$C$19/'DEPRECATED - DT-Prelim Calcs'!$C$18*3.39*'DEPRECATED - DT-Prelim Calcs'!$C$20</f>
        <v>25.773080821789936</v>
      </c>
      <c r="JK132" s="46">
        <f t="shared" si="172"/>
        <v>0</v>
      </c>
      <c r="JL132" s="57">
        <f>JJ131*'DEPRECATED - DT-Prelim Calcs'!$C$11+JL131</f>
        <v>-913.62440709623638</v>
      </c>
      <c r="JM132" s="57">
        <f>JM131+0.5*JJ132*'DEPRECATED - DT-Prelim Calcs'!$C$11^2+JL132*'DEPRECATED - DT-Prelim Calcs'!$C$11</f>
        <v>-264216.85202870501</v>
      </c>
      <c r="JN132" s="57">
        <f>MIN('Drive Train'!$F$35-JH131*'DEPRECATED - DT-Prelim Calcs'!$C$21*'Drive Train'!$F$39,JN131+JH$2)</f>
        <v>9.2266666666666666</v>
      </c>
      <c r="JO132" s="57">
        <f>'Drive Train'!$F$35-JH132*'DEPRECATED - DT-Prelim Calcs'!$C$21*'Drive Train'!$F$39</f>
        <v>9.2266666666666666</v>
      </c>
      <c r="JP132" s="1">
        <f>IF(JM132&gt;='Drive Train'!$F$29,1,0)</f>
        <v>0</v>
      </c>
      <c r="JQ132" s="57">
        <f>MIN(JG132,'DEPRECATED - DT-Prelim Calcs'!$C$10)*'DEPRECATED - DT-Prelim Calcs'!$C$11*1000/60/60</f>
        <v>103.33333333333333</v>
      </c>
      <c r="JR132" s="63">
        <f>JR131+'DEPRECATED - DT-Prelim Calcs'!$C$11</f>
        <v>512</v>
      </c>
      <c r="JS132" s="2">
        <f>KC132/'Drive Train'!$F$35</f>
        <v>0.72580645161290325</v>
      </c>
      <c r="JT132" s="46">
        <f>KA132*12*60/(PI() * 'Drive Train'!$F$15)/JS$2*JS132</f>
        <v>7322.7087636246406</v>
      </c>
      <c r="JU132" s="2">
        <f>('DEPRECATED - DT-Prelim Calcs'!$C$6*JS132-JT132)/('DEPRECATED - DT-Prelim Calcs'!$C$6*JS132)*'DEPRECATED - DT-Prelim Calcs'!$C$7*JS132</f>
        <v>-1.561824860681456</v>
      </c>
      <c r="JV132" s="57">
        <f>JU132/'DEPRECATED - DT-Prelim Calcs'!$C$7*('DEPRECATED - DT-Prelim Calcs'!$C$8-'DEPRECATED - DT-Prelim Calcs'!$C$9)+'DEPRECATED - DT-Prelim Calcs'!$C$9</f>
        <v>-80.446111877772125</v>
      </c>
      <c r="JW132" s="57">
        <f t="shared" si="120"/>
        <v>-80.446111877772125</v>
      </c>
      <c r="JX132" s="2">
        <f t="shared" si="173"/>
        <v>-2.3004695118272895</v>
      </c>
      <c r="JY132" s="57">
        <f>JX132*'DEPRECATED - DT-Prelim Calcs'!$C$21/JS$2/'DEPRECATED - DT-Prelim Calcs'!$C$19/'DEPRECATED - DT-Prelim Calcs'!$C$18*3.39*'DEPRECATED - DT-Prelim Calcs'!$C$20</f>
        <v>-59.540543206306729</v>
      </c>
      <c r="JZ132" s="46">
        <f t="shared" si="174"/>
        <v>1</v>
      </c>
      <c r="KA132" s="57">
        <f>JY131*'DEPRECATED - DT-Prelim Calcs'!$C$11+KA131</f>
        <v>24.652237373783834</v>
      </c>
      <c r="KB132" s="57">
        <f>KB131+0.5*JY132*'DEPRECATED - DT-Prelim Calcs'!$C$11^2+KA132*'DEPRECATED - DT-Prelim Calcs'!$C$11</f>
        <v>-225598.71565810504</v>
      </c>
      <c r="KC132" s="57">
        <f>MIN('Drive Train'!$F$35-JW131*'DEPRECATED - DT-Prelim Calcs'!$C$21*'Drive Train'!$F$39,KC131+JW$2)</f>
        <v>9</v>
      </c>
      <c r="KD132" s="57">
        <f>'Drive Train'!$F$35-JW132*'DEPRECATED - DT-Prelim Calcs'!$C$21*'Drive Train'!$F$39</f>
        <v>17.870335607688506</v>
      </c>
      <c r="KE132" s="1">
        <f>IF(KB132&gt;='Drive Train'!$F$29,1,0)</f>
        <v>0</v>
      </c>
      <c r="KF132" s="57">
        <f>MIN(JV132,'DEPRECATED - DT-Prelim Calcs'!$C$10)*'DEPRECATED - DT-Prelim Calcs'!$C$11*1000/60/60</f>
        <v>-89.384568753080146</v>
      </c>
      <c r="KG132" s="63">
        <f>KG131+'DEPRECATED - DT-Prelim Calcs'!$C$11</f>
        <v>512</v>
      </c>
      <c r="KH132" s="2">
        <f>KR132/'Drive Train'!$F$35</f>
        <v>0.7075268817204301</v>
      </c>
      <c r="KI132" s="46">
        <f>KP132*12*60/(PI() * 'Drive Train'!$F$15)/KH$2*KH132</f>
        <v>-74803.869858637845</v>
      </c>
      <c r="KJ132" s="2">
        <f>('DEPRECATED - DT-Prelim Calcs'!$C$6*KH132-KI132)/('DEPRECATED - DT-Prelim Calcs'!$C$6*KH132)*'DEPRECATED - DT-Prelim Calcs'!$C$7*KH132</f>
        <v>35.528277938664289</v>
      </c>
      <c r="KK132" s="57">
        <f>KJ132/'DEPRECATED - DT-Prelim Calcs'!$C$7*('DEPRECATED - DT-Prelim Calcs'!$C$8-'DEPRECATED - DT-Prelim Calcs'!$C$9)+'DEPRECATED - DT-Prelim Calcs'!$C$9</f>
        <v>1894.1016844525429</v>
      </c>
      <c r="KL132" s="57">
        <f t="shared" si="121"/>
        <v>53.333333333333329</v>
      </c>
      <c r="KM132" s="2">
        <f t="shared" si="175"/>
        <v>0.99579519204165001</v>
      </c>
      <c r="KN132" s="57">
        <f>KM132*'DEPRECATED - DT-Prelim Calcs'!$C$21/KH$2/'DEPRECATED - DT-Prelim Calcs'!$C$19/'DEPRECATED - DT-Prelim Calcs'!$C$18*3.39*'DEPRECATED - DT-Prelim Calcs'!$C$20</f>
        <v>25.773080821789936</v>
      </c>
      <c r="KO132" s="46">
        <f t="shared" si="176"/>
        <v>0</v>
      </c>
      <c r="KP132" s="57">
        <f>KN131*'DEPRECATED - DT-Prelim Calcs'!$C$11+KP131</f>
        <v>-258.33694781019472</v>
      </c>
      <c r="KQ132" s="57">
        <f>KQ131+0.5*KN132*'DEPRECATED - DT-Prelim Calcs'!$C$11^2+KP132*'DEPRECATED - DT-Prelim Calcs'!$C$11</f>
        <v>-263652.92916816915</v>
      </c>
      <c r="KR132" s="57">
        <f>MIN('Drive Train'!$F$35-KL131*'DEPRECATED - DT-Prelim Calcs'!$C$21*'Drive Train'!$F$39,KR131+KL$2)</f>
        <v>8.7733333333333334</v>
      </c>
      <c r="KS132" s="57">
        <f>'Drive Train'!$F$35-KL132*'DEPRECATED - DT-Prelim Calcs'!$C$21*'Drive Train'!$F$39</f>
        <v>8.7733333333333334</v>
      </c>
      <c r="KT132" s="1">
        <f>IF(KQ132&gt;='Drive Train'!$F$29,1,0)</f>
        <v>0</v>
      </c>
      <c r="KU132" s="57">
        <f>MIN(KK132,'DEPRECATED - DT-Prelim Calcs'!$C$10)*'DEPRECATED - DT-Prelim Calcs'!$C$11*1000/60/60</f>
        <v>103.33333333333333</v>
      </c>
      <c r="KV132" s="63">
        <f>KV131+'DEPRECATED - DT-Prelim Calcs'!$C$11</f>
        <v>512</v>
      </c>
      <c r="KW132" s="2">
        <f>LG132/'Drive Train'!$F$35</f>
        <v>0.68924731182795695</v>
      </c>
      <c r="KX132" s="46">
        <f>LE132*12*60/(PI() * 'Drive Train'!$F$15)/KW$2*KW132</f>
        <v>-281163.67595473595</v>
      </c>
      <c r="KY132" s="2">
        <f>('DEPRECATED - DT-Prelim Calcs'!$C$6*KW132-KX132)/('DEPRECATED - DT-Prelim Calcs'!$C$6*KW132)*'DEPRECATED - DT-Prelim Calcs'!$C$7*KW132</f>
        <v>128.79137852636723</v>
      </c>
      <c r="KZ132" s="57">
        <f>KY132/'DEPRECATED - DT-Prelim Calcs'!$C$7*('DEPRECATED - DT-Prelim Calcs'!$C$8-'DEPRECATED - DT-Prelim Calcs'!$C$9)+'DEPRECATED - DT-Prelim Calcs'!$C$9</f>
        <v>6859.1040933331597</v>
      </c>
      <c r="LA132" s="57">
        <f t="shared" si="122"/>
        <v>56.666666666666664</v>
      </c>
      <c r="LB132" s="2">
        <f t="shared" si="177"/>
        <v>0.99579519204165001</v>
      </c>
      <c r="LC132" s="57">
        <f>LB132*'DEPRECATED - DT-Prelim Calcs'!$C$21/KW$2/'DEPRECATED - DT-Prelim Calcs'!$C$19/'DEPRECATED - DT-Prelim Calcs'!$C$18*3.39*'DEPRECATED - DT-Prelim Calcs'!$C$20</f>
        <v>25.773080821789936</v>
      </c>
      <c r="LD132" s="46">
        <f t="shared" si="178"/>
        <v>0</v>
      </c>
      <c r="LE132" s="57">
        <f>LC131*'DEPRECATED - DT-Prelim Calcs'!$C$11+LE131</f>
        <v>-996.75755240429964</v>
      </c>
      <c r="LF132" s="57">
        <f>LF131+0.5*LC132*'DEPRECATED - DT-Prelim Calcs'!$C$11^2+LE132*'DEPRECATED - DT-Prelim Calcs'!$C$11</f>
        <v>-222912.60435835118</v>
      </c>
      <c r="LG132" s="57">
        <f>MIN('Drive Train'!$F$35-LA131*'DEPRECATED - DT-Prelim Calcs'!$C$21*'Drive Train'!$F$39,LG131+LA$2)</f>
        <v>8.5466666666666669</v>
      </c>
      <c r="LH132" s="57">
        <f>'Drive Train'!$F$35-LA132*'DEPRECATED - DT-Prelim Calcs'!$C$21*'Drive Train'!$F$39</f>
        <v>8.5466666666666669</v>
      </c>
      <c r="LI132" s="1">
        <f>IF(LF132&gt;='Drive Train'!$F$29,1,0)</f>
        <v>0</v>
      </c>
      <c r="LJ132" s="57">
        <f>MIN(KZ132,'DEPRECATED - DT-Prelim Calcs'!$C$10)*'DEPRECATED - DT-Prelim Calcs'!$C$11*1000/60/60</f>
        <v>103.33333333333333</v>
      </c>
      <c r="LK132" s="63">
        <f>LK131+'DEPRECATED - DT-Prelim Calcs'!$C$11</f>
        <v>512</v>
      </c>
      <c r="LL132" s="2">
        <f>LV132/'Drive Train'!$F$35</f>
        <v>0.67096774193548392</v>
      </c>
      <c r="LM132" s="46">
        <f>LT132*12*60/(PI() * 'Drive Train'!$F$15)/LL$2*LL132</f>
        <v>-266644.33439690771</v>
      </c>
      <c r="LN132" s="2">
        <f>('DEPRECATED - DT-Prelim Calcs'!$C$6*LL132-LM132)/('DEPRECATED - DT-Prelim Calcs'!$C$6*LL132)*'DEPRECATED - DT-Prelim Calcs'!$C$7*LL132</f>
        <v>122.18229415235112</v>
      </c>
      <c r="LO132" s="57">
        <f>LN132/'DEPRECATED - DT-Prelim Calcs'!$C$7*('DEPRECATED - DT-Prelim Calcs'!$C$8-'DEPRECATED - DT-Prelim Calcs'!$C$9)+'DEPRECATED - DT-Prelim Calcs'!$C$9</f>
        <v>6507.2594770732985</v>
      </c>
      <c r="LP132" s="57">
        <f t="shared" si="123"/>
        <v>60</v>
      </c>
      <c r="LQ132" s="2">
        <f t="shared" si="179"/>
        <v>0.99579519204165001</v>
      </c>
      <c r="LR132" s="57">
        <f>LQ132*'DEPRECATED - DT-Prelim Calcs'!$C$21/LL$2/'DEPRECATED - DT-Prelim Calcs'!$C$19/'DEPRECATED - DT-Prelim Calcs'!$C$18*3.39*'DEPRECATED - DT-Prelim Calcs'!$C$20</f>
        <v>25.773080821789936</v>
      </c>
      <c r="LS132" s="46">
        <f t="shared" si="180"/>
        <v>0</v>
      </c>
      <c r="LT132" s="57">
        <f>LR131*'DEPRECATED - DT-Prelim Calcs'!$C$11+LT131</f>
        <v>-971.03776927135902</v>
      </c>
      <c r="LU132" s="57">
        <f>LU131+0.5*LR132*'DEPRECATED - DT-Prelim Calcs'!$C$11^2+LT132*'DEPRECATED - DT-Prelim Calcs'!$C$11</f>
        <v>-233734.32680613807</v>
      </c>
      <c r="LV132" s="57">
        <f>MIN('Drive Train'!$F$35-LP131*'DEPRECATED - DT-Prelim Calcs'!$C$21*'Drive Train'!$F$39,LV131+LP$2)</f>
        <v>8.32</v>
      </c>
      <c r="LW132" s="57">
        <f>'Drive Train'!$F$35-LP132*'DEPRECATED - DT-Prelim Calcs'!$C$21*'Drive Train'!$F$39</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Train'!$AA$49 + V132*(1-'Drive Train'!$AA$49))</f>
        <v>0</v>
      </c>
      <c r="W133" s="57">
        <f t="shared" si="184"/>
        <v>0</v>
      </c>
      <c r="X133" s="2">
        <f>MAX(MIN(IF(AND(AI132=1,AG133&lt;0),-1,1)*(W133-$C$9)/($C$8-$C$9)*$C$7-$C$29*AE133/T$2 -  AI132*$C$29/2,X$2),MAX(X$4:X132)*-1)</f>
        <v>-0.2458281045106315</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Train'!$F$39,AG132+W$2)-$C$3,IF(AE132-1&lt;=0,0,IF($C$32=Motors!$C$29,MAX(ABS('Drive Train'!$F$35-W132*$C$21*'Drive Train'!$F$39)*-1,AG132-W$2),MAX(0,ABS('Drive Train'!$F$35-W132*$C$21*'Drive Train'!$F$39)*-1,AG132-W$2))))</f>
        <v>0</v>
      </c>
      <c r="AH133" s="57">
        <f>'Drive Train'!$F$35-ABS(W133)*'DEPRECATED - DT-Prelim Calcs'!$C$21*'Drive Train'!$F$39</f>
        <v>12.4</v>
      </c>
      <c r="AI133" s="1">
        <f>IF(AJ133&gt;='Drive Train'!$F$29,1,0)</f>
        <v>1</v>
      </c>
      <c r="AJ133" s="57">
        <f>AJ132+0.5*Y133*'DEPRECATED - DT-Prelim Calcs'!$C$11^2+AE133*'DEPRECATED - DT-Prelim Calcs'!$C$11</f>
        <v>784.33981740885292</v>
      </c>
      <c r="AK133" s="57">
        <f t="shared" si="181"/>
        <v>0</v>
      </c>
      <c r="AL133" s="63">
        <f>AL132+'DEPRECATED - DT-Prelim Calcs'!$C$11</f>
        <v>516</v>
      </c>
      <c r="AM133" s="2">
        <f>AW133/'Drive Train'!$F$35</f>
        <v>0.8888264923756708</v>
      </c>
      <c r="AN133" s="46">
        <f>AU133*12*60/(PI() * 'Drive Train'!$F$15)/AM$2*AM133</f>
        <v>4007.4131716828656</v>
      </c>
      <c r="AO133" s="2">
        <f>('DEPRECATED - DT-Prelim Calcs'!$C$6*AM133-AN133)/('DEPRECATED - DT-Prelim Calcs'!$C$6*AM133)*'DEPRECATED - DT-Prelim Calcs'!$C$7*AM133</f>
        <v>0.33008953072373309</v>
      </c>
      <c r="AP133" s="57">
        <f>AO133/'DEPRECATED - DT-Prelim Calcs'!$C$7*('DEPRECATED - DT-Prelim Calcs'!$C$8-'DEPRECATED - DT-Prelim Calcs'!$C$9)+'DEPRECATED - DT-Prelim Calcs'!$C$9</f>
        <v>20.272816096205375</v>
      </c>
      <c r="AQ133" s="57">
        <f t="shared" ref="AQ133:AQ196" si="192">MIN(AP133,AO$2)</f>
        <v>20.272816096205375</v>
      </c>
      <c r="AR133" s="2">
        <f t="shared" si="125"/>
        <v>3.9523939676655573E-14</v>
      </c>
      <c r="AS133" s="57">
        <f>AR133*'DEPRECATED - DT-Prelim Calcs'!$C$21/AM$2/'DEPRECATED - DT-Prelim Calcs'!$C$19/'DEPRECATED - DT-Prelim Calcs'!$C$18*3.39*'DEPRECATED - DT-Prelim Calcs'!$C$20</f>
        <v>2.864274059068048E-13</v>
      </c>
      <c r="AT133" s="46">
        <f t="shared" si="126"/>
        <v>0</v>
      </c>
      <c r="AU133" s="57">
        <f>AS132*'DEPRECATED - DT-Prelim Calcs'!$C$11+AU132</f>
        <v>39.345448708842554</v>
      </c>
      <c r="AV133" s="57">
        <f>AV132+0.5*AS133*'DEPRECATED - DT-Prelim Calcs'!$C$11^2+AU133*'DEPRECATED - DT-Prelim Calcs'!$C$11</f>
        <v>20259.452357978735</v>
      </c>
      <c r="AW133" s="57">
        <f>MIN('Drive Train'!$F$35-AQ132*'DEPRECATED - DT-Prelim Calcs'!$C$21*'Drive Train'!$F$39,AW132+AQ$2)</f>
        <v>11.021448505458318</v>
      </c>
      <c r="AX133" s="57">
        <f>'Drive Train'!$F$35-AQ133*'DEPRECATED - DT-Prelim Calcs'!$C$21*'Drive Train'!$F$39</f>
        <v>11.021448505458034</v>
      </c>
      <c r="AY133" s="1">
        <f>IF(AV133&gt;='Drive Train'!$F$29,1,0)</f>
        <v>1</v>
      </c>
      <c r="AZ133" s="57">
        <f t="shared" si="127"/>
        <v>22.525351218005973</v>
      </c>
      <c r="BA133" s="63">
        <f>BA132+'DEPRECATED - DT-Prelim Calcs'!$C$11</f>
        <v>516</v>
      </c>
      <c r="BB133" s="2">
        <f>BL133/'Drive Train'!$F$35</f>
        <v>1.315024972646925</v>
      </c>
      <c r="BC133" s="46">
        <f>BJ133*12*60/(PI() * 'Drive Train'!$F$15)/BB$2*BB133</f>
        <v>-3540.8438977467135</v>
      </c>
      <c r="BD133" s="2">
        <f>('DEPRECATED - DT-Prelim Calcs'!$C$6*BB133-BC133)/('DEPRECATED - DT-Prelim Calcs'!$C$6*BB133)*'DEPRECATED - DT-Prelim Calcs'!$C$7*BB133</f>
        <v>4.7702296575443013</v>
      </c>
      <c r="BE133" s="57">
        <f>BD133/'DEPRECATED - DT-Prelim Calcs'!$C$7*('DEPRECATED - DT-Prelim Calcs'!$C$8-'DEPRECATED - DT-Prelim Calcs'!$C$9)+'DEPRECATED - DT-Prelim Calcs'!$C$9</f>
        <v>256.65040044105137</v>
      </c>
      <c r="BF133" s="57">
        <f t="shared" ref="BF133:BF196" si="193">MIN(BE133,BD$2)</f>
        <v>93</v>
      </c>
      <c r="BG133" s="2">
        <f t="shared" si="128"/>
        <v>1.8933363324154457</v>
      </c>
      <c r="BH133" s="57">
        <f>BG133*'DEPRECATED - DT-Prelim Calcs'!$C$21/BB$2/'DEPRECATED - DT-Prelim Calcs'!$C$19/'DEPRECATED - DT-Prelim Calcs'!$C$18*3.39*'DEPRECATED - DT-Prelim Calcs'!$C$20</f>
        <v>19.819055495402448</v>
      </c>
      <c r="BI133" s="46">
        <f t="shared" si="129"/>
        <v>0</v>
      </c>
      <c r="BJ133" s="57">
        <f>BH132*'DEPRECATED - DT-Prelim Calcs'!$C$11+BJ132</f>
        <v>-16.267443596496292</v>
      </c>
      <c r="BK133" s="57">
        <f>BK132+0.5*BH133*'DEPRECATED - DT-Prelim Calcs'!$C$11^2+BJ133*'DEPRECATED - DT-Prelim Calcs'!$C$11</f>
        <v>12090.890438455537</v>
      </c>
      <c r="BL133" s="57">
        <f>MIN('Drive Train'!$F$35-BF132*'DEPRECATED - DT-Prelim Calcs'!$C$21*'Drive Train'!$F$39,BL132+BF$2)</f>
        <v>16.306309660821871</v>
      </c>
      <c r="BM133" s="57">
        <f>'Drive Train'!$F$35-BF133*'DEPRECATED - DT-Prelim Calcs'!$C$21*'Drive Train'!$F$39</f>
        <v>6.0759999999999996</v>
      </c>
      <c r="BN133" s="1">
        <f>IF(BK133&gt;='Drive Train'!$F$29,1,0)</f>
        <v>1</v>
      </c>
      <c r="BO133" s="57">
        <f t="shared" si="130"/>
        <v>103.33333333333333</v>
      </c>
      <c r="BP133" s="63">
        <f>BP132+'DEPRECATED - DT-Prelim Calcs'!$C$11</f>
        <v>516</v>
      </c>
      <c r="BQ133" s="2">
        <f>CA133/'Drive Train'!$F$35</f>
        <v>0.86334191031358753</v>
      </c>
      <c r="BR133" s="46">
        <f>BY133*12*60/(PI() * 'Drive Train'!$F$15)/BQ$2*BQ133</f>
        <v>4664.3305120057603</v>
      </c>
      <c r="BS133" s="2">
        <f>('DEPRECATED - DT-Prelim Calcs'!$C$6*BQ133-BR133)/('DEPRECATED - DT-Prelim Calcs'!$C$6*BQ133)*'DEPRECATED - DT-Prelim Calcs'!$C$7*BQ133</f>
        <v>-2.8358479058678651E-2</v>
      </c>
      <c r="BT133" s="57">
        <f>BS133/'DEPRECATED - DT-Prelim Calcs'!$C$7*('DEPRECATED - DT-Prelim Calcs'!$C$8-'DEPRECATED - DT-Prelim Calcs'!$C$9)+'DEPRECATED - DT-Prelim Calcs'!$C$9</f>
        <v>1.1902934177475226</v>
      </c>
      <c r="BU133" s="57">
        <f t="shared" ref="BU133:BU196" si="194">MIN(BT133,BS$2)</f>
        <v>1.1902934177475226</v>
      </c>
      <c r="BV133" s="2">
        <f t="shared" si="131"/>
        <v>-0.42389911955556631</v>
      </c>
      <c r="BW133" s="57">
        <f>BV133*'DEPRECATED - DT-Prelim Calcs'!$C$21/BQ$2/'DEPRECATED - DT-Prelim Calcs'!$C$19/'DEPRECATED - DT-Prelim Calcs'!$C$18*3.39*'DEPRECATED - DT-Prelim Calcs'!$C$20</f>
        <v>-5.8026084808186846</v>
      </c>
      <c r="BX133" s="46">
        <f t="shared" si="132"/>
        <v>1</v>
      </c>
      <c r="BY133" s="57">
        <f>BW132*'DEPRECATED - DT-Prelim Calcs'!$C$11+BY132</f>
        <v>24.960165047863292</v>
      </c>
      <c r="BZ133" s="57">
        <f>BZ132+0.5*BW133*'DEPRECATED - DT-Prelim Calcs'!$C$11^2+BY133*'DEPRECATED - DT-Prelim Calcs'!$C$11</f>
        <v>-9123.5780397123672</v>
      </c>
      <c r="CA133" s="57">
        <f>MIN('Drive Train'!$F$35-BU132*'DEPRECATED - DT-Prelim Calcs'!$C$21*'Drive Train'!$F$39,CA132+BU$2)</f>
        <v>10.705439687888486</v>
      </c>
      <c r="CB133" s="57">
        <f>'Drive Train'!$F$35-BU133*'DEPRECATED - DT-Prelim Calcs'!$C$21*'Drive Train'!$F$39</f>
        <v>12.319060047593169</v>
      </c>
      <c r="CC133" s="1">
        <f>IF(BZ133&gt;='Drive Train'!$F$29,1,0)</f>
        <v>0</v>
      </c>
      <c r="CD133" s="57">
        <f t="shared" si="133"/>
        <v>1.3225482419416918</v>
      </c>
      <c r="CE133" s="63">
        <f>CE132+'DEPRECATED - DT-Prelim Calcs'!$C$11</f>
        <v>516</v>
      </c>
      <c r="CF133" s="2">
        <f>CP133/'Drive Train'!$F$35</f>
        <v>0.48999999999999994</v>
      </c>
      <c r="CG133" s="46">
        <f>CN133*12*60/(PI() * 'Drive Train'!$F$15)/CF$2*CF133</f>
        <v>2817.8114278945345</v>
      </c>
      <c r="CH133" s="2">
        <f>('DEPRECATED - DT-Prelim Calcs'!$C$6*CF133-CG133)/('DEPRECATED - DT-Prelim Calcs'!$C$6*CF133)*'DEPRECATED - DT-Prelim Calcs'!$C$7*CF133</f>
        <v>-9.3194848260005375E-2</v>
      </c>
      <c r="CI133" s="57">
        <f>CH133/'DEPRECATED - DT-Prelim Calcs'!$C$7*('DEPRECATED - DT-Prelim Calcs'!$C$8-'DEPRECATED - DT-Prelim Calcs'!$C$9)+'DEPRECATED - DT-Prelim Calcs'!$C$9</f>
        <v>-2.2613688928459297</v>
      </c>
      <c r="CJ133" s="57">
        <f t="shared" ref="CJ133:CJ196" si="195">MIN(CI133,CH$2)</f>
        <v>-2.2613688928459297</v>
      </c>
      <c r="CK133" s="2">
        <f t="shared" si="134"/>
        <v>-0.51421265622520762</v>
      </c>
      <c r="CL133" s="57">
        <f>CK133*'DEPRECATED - DT-Prelim Calcs'!$C$21/CF$2/'DEPRECATED - DT-Prelim Calcs'!$C$19/'DEPRECATED - DT-Prelim Calcs'!$C$18*3.39*'DEPRECATED - DT-Prelim Calcs'!$C$20</f>
        <v>-8.6950861417473355</v>
      </c>
      <c r="CM133" s="46">
        <f t="shared" si="135"/>
        <v>1</v>
      </c>
      <c r="CN133" s="57">
        <f>CL132*'DEPRECATED - DT-Prelim Calcs'!$C$11+CN132</f>
        <v>21.507326727587071</v>
      </c>
      <c r="CO133" s="57">
        <f>CO132+0.5*CL133*'DEPRECATED - DT-Prelim Calcs'!$C$11^2+CN133*'DEPRECATED - DT-Prelim Calcs'!$C$11</f>
        <v>-37484.085953082846</v>
      </c>
      <c r="CP133" s="57">
        <f>MIN('Drive Train'!$F$35-CJ132*'DEPRECATED - DT-Prelim Calcs'!$C$21*'Drive Train'!$F$39,CP132+CJ$2)</f>
        <v>6.0759999999999996</v>
      </c>
      <c r="CQ133" s="57">
        <f>'Drive Train'!$F$35-CJ133*'DEPRECATED - DT-Prelim Calcs'!$C$21*'Drive Train'!$F$39</f>
        <v>12.553773084713523</v>
      </c>
      <c r="CR133" s="1">
        <f>IF(CO133&gt;='Drive Train'!$F$29,1,0)</f>
        <v>0</v>
      </c>
      <c r="CS133" s="57">
        <f t="shared" si="136"/>
        <v>-2.5126321031621441</v>
      </c>
      <c r="CT133" s="63">
        <f>CT132+'DEPRECATED - DT-Prelim Calcs'!$C$11</f>
        <v>516</v>
      </c>
      <c r="CU133" s="2">
        <f>DE133/'Drive Train'!$F$35</f>
        <v>1.7994684964675445</v>
      </c>
      <c r="CV133" s="46">
        <f>DC133*12*60/(PI() * 'Drive Train'!$F$15)/CU$2*CU133</f>
        <v>-156903.35387950021</v>
      </c>
      <c r="CW133" s="2">
        <f>('DEPRECATED - DT-Prelim Calcs'!$C$6*CU133-CV133)/('DEPRECATED - DT-Prelim Calcs'!$C$6*CU133)*'DEPRECATED - DT-Prelim Calcs'!$C$7*CU133</f>
        <v>75.281762763090057</v>
      </c>
      <c r="CX133" s="57">
        <f>CW133/'DEPRECATED - DT-Prelim Calcs'!$C$7*('DEPRECATED - DT-Prelim Calcs'!$C$8-'DEPRECATED - DT-Prelim Calcs'!$C$9)+'DEPRECATED - DT-Prelim Calcs'!$C$9</f>
        <v>4010.4386566408525</v>
      </c>
      <c r="CY133" s="57">
        <f t="shared" ref="CY133:CY196" si="196">MIN(CX133,CW$2)</f>
        <v>93</v>
      </c>
      <c r="CZ133" s="2">
        <f t="shared" si="137"/>
        <v>1.2803081040535502</v>
      </c>
      <c r="DA133" s="57">
        <f>CZ133*'DEPRECATED - DT-Prelim Calcs'!$C$21/CU$2/'DEPRECATED - DT-Prelim Calcs'!$C$19/'DEPRECATED - DT-Prelim Calcs'!$C$18*3.39*'DEPRECATED - DT-Prelim Calcs'!$C$20</f>
        <v>25.773080821789936</v>
      </c>
      <c r="DB133" s="46">
        <f t="shared" si="138"/>
        <v>0</v>
      </c>
      <c r="DC133" s="57">
        <f>DA132*'DEPRECATED - DT-Prelim Calcs'!$C$11+DC132</f>
        <v>-273.92889891602942</v>
      </c>
      <c r="DD133" s="57">
        <f>DD132+0.5*DA133*'DEPRECATED - DT-Prelim Calcs'!$C$11^2+DC133*'DEPRECATED - DT-Prelim Calcs'!$C$11</f>
        <v>-73464.6960416332</v>
      </c>
      <c r="DE133" s="57">
        <f>MIN('Drive Train'!$F$35-CY132*'DEPRECATED - DT-Prelim Calcs'!$C$21*'Drive Train'!$F$39,DE132+CY$2)</f>
        <v>22.313409356197553</v>
      </c>
      <c r="DF133" s="57">
        <f>'Drive Train'!$F$35-CY133*'DEPRECATED - DT-Prelim Calcs'!$C$21*'Drive Train'!$F$39</f>
        <v>6.0759999999999996</v>
      </c>
      <c r="DG133" s="1">
        <f>IF(DD133&gt;='Drive Train'!$F$29,1,0)</f>
        <v>0</v>
      </c>
      <c r="DH133" s="57">
        <f t="shared" si="139"/>
        <v>103.33333333333333</v>
      </c>
      <c r="DI133" s="63">
        <f>DI132+'DEPRECATED - DT-Prelim Calcs'!$C$11</f>
        <v>516</v>
      </c>
      <c r="DJ133" s="2">
        <f>DT133/'Drive Train'!$F$35</f>
        <v>0.48999999999999994</v>
      </c>
      <c r="DK133" s="46">
        <f>DR133*12*60/(PI() * 'Drive Train'!$F$15)/DJ$2*DJ133</f>
        <v>-47422.432167081628</v>
      </c>
      <c r="DL133" s="2">
        <f>('DEPRECATED - DT-Prelim Calcs'!$C$6*DJ133-DK133)/('DEPRECATED - DT-Prelim Calcs'!$C$6*DJ133)*'DEPRECATED - DT-Prelim Calcs'!$C$7*DJ133</f>
        <v>22.623313043652292</v>
      </c>
      <c r="DM133" s="57">
        <f>DL133/'DEPRECATED - DT-Prelim Calcs'!$C$7*('DEPRECATED - DT-Prelim Calcs'!$C$8-'DEPRECATED - DT-Prelim Calcs'!$C$9)+'DEPRECATED - DT-Prelim Calcs'!$C$9</f>
        <v>1207.086333402734</v>
      </c>
      <c r="DN133" s="57">
        <f t="shared" ref="DN133:DN196" si="197">MIN(DM133,DL$2)</f>
        <v>93</v>
      </c>
      <c r="DO133" s="2">
        <f t="shared" si="140"/>
        <v>1.1037138828047846</v>
      </c>
      <c r="DP133" s="57">
        <f>DO133*'DEPRECATED - DT-Prelim Calcs'!$C$21/DJ$2/'DEPRECATED - DT-Prelim Calcs'!$C$19/'DEPRECATED - DT-Prelim Calcs'!$C$18*3.39*'DEPRECATED - DT-Prelim Calcs'!$C$20</f>
        <v>25.773080821789936</v>
      </c>
      <c r="DQ133" s="46">
        <f t="shared" si="141"/>
        <v>0</v>
      </c>
      <c r="DR133" s="57">
        <f>DP132*'DEPRECATED - DT-Prelim Calcs'!$C$11+DR132</f>
        <v>-262.10760821862061</v>
      </c>
      <c r="DS133" s="57">
        <f>DS132+0.5*DP133*'DEPRECATED - DT-Prelim Calcs'!$C$11^2+DR133*'DEPRECATED - DT-Prelim Calcs'!$C$11</f>
        <v>-143002.80129546011</v>
      </c>
      <c r="DT133" s="57">
        <f>MIN('Drive Train'!$F$35-DN132*'DEPRECATED - DT-Prelim Calcs'!$C$21*'Drive Train'!$F$39,DT132+DN$2)</f>
        <v>6.0759999999999996</v>
      </c>
      <c r="DU133" s="57">
        <f>'Drive Train'!$F$35-DN133*'DEPRECATED - DT-Prelim Calcs'!$C$21*'Drive Train'!$F$39</f>
        <v>6.0759999999999996</v>
      </c>
      <c r="DV133" s="1">
        <f>IF(DS133&gt;='Drive Train'!$F$29,1,0)</f>
        <v>0</v>
      </c>
      <c r="DW133" s="57">
        <f t="shared" si="142"/>
        <v>103.33333333333333</v>
      </c>
      <c r="DX133" s="63">
        <f>DX132+'DEPRECATED - DT-Prelim Calcs'!$C$11</f>
        <v>516</v>
      </c>
      <c r="DY133" s="2">
        <f>EI133/'Drive Train'!$F$35</f>
        <v>0.48999999999999994</v>
      </c>
      <c r="DZ133" s="46">
        <f>EG133*12*60/(PI() * 'Drive Train'!$F$15)/DY$2*DY133</f>
        <v>-206693.77225206312</v>
      </c>
      <c r="EA133" s="2">
        <f>('DEPRECATED - DT-Prelim Calcs'!$C$6*DY133-DZ133)/('DEPRECATED - DT-Prelim Calcs'!$C$6*DY133)*'DEPRECATED - DT-Prelim Calcs'!$C$7*DY133</f>
        <v>94.639059686204902</v>
      </c>
      <c r="EB133" s="57">
        <f>EA133/'DEPRECATED - DT-Prelim Calcs'!$C$7*('DEPRECATED - DT-Prelim Calcs'!$C$8-'DEPRECATED - DT-Prelim Calcs'!$C$9)+'DEPRECATED - DT-Prelim Calcs'!$C$9</f>
        <v>5040.9536754108249</v>
      </c>
      <c r="EC133" s="57">
        <f t="shared" ref="EC133:EC196" si="198">MIN(EB133,EA$2)</f>
        <v>93</v>
      </c>
      <c r="ED133" s="2">
        <f t="shared" si="143"/>
        <v>0.96993038185874991</v>
      </c>
      <c r="EE133" s="57">
        <f>ED133*'DEPRECATED - DT-Prelim Calcs'!$C$21/DY$2/'DEPRECATED - DT-Prelim Calcs'!$C$19/'DEPRECATED - DT-Prelim Calcs'!$C$18*3.39*'DEPRECATED - DT-Prelim Calcs'!$C$20</f>
        <v>25.773080821789936</v>
      </c>
      <c r="EF133" s="46">
        <f t="shared" si="144"/>
        <v>0</v>
      </c>
      <c r="EG133" s="57">
        <f>EE132*'DEPRECATED - DT-Prelim Calcs'!$C$11+EG132</f>
        <v>-1003.9388318643222</v>
      </c>
      <c r="EH133" s="57">
        <f>EH132+0.5*EE133*'DEPRECATED - DT-Prelim Calcs'!$C$11^2+EG133*'DEPRECATED - DT-Prelim Calcs'!$C$11</f>
        <v>-240524.31311805913</v>
      </c>
      <c r="EI133" s="57">
        <f>MIN('Drive Train'!$F$35-EC132*'DEPRECATED - DT-Prelim Calcs'!$C$21*'Drive Train'!$F$39,EI132+EC$2)</f>
        <v>6.0759999999999996</v>
      </c>
      <c r="EJ133" s="57">
        <f>'Drive Train'!$F$35-EC133*'DEPRECATED - DT-Prelim Calcs'!$C$21*'Drive Train'!$F$39</f>
        <v>6.0759999999999996</v>
      </c>
      <c r="EK133" s="1">
        <f>IF(EH133&gt;='Drive Train'!$F$29,1,0)</f>
        <v>0</v>
      </c>
      <c r="EL133" s="57">
        <f t="shared" si="145"/>
        <v>103.33333333333333</v>
      </c>
      <c r="EM133" s="63">
        <f>EM132+'DEPRECATED - DT-Prelim Calcs'!$C$11</f>
        <v>516</v>
      </c>
      <c r="EN133" s="2">
        <f>EX133/'Drive Train'!$F$35</f>
        <v>0.48999999999999994</v>
      </c>
      <c r="EO133" s="46">
        <f>EV133*12*60/(PI() * 'Drive Train'!$F$15)/EN$2*EN133</f>
        <v>-249057.7965028875</v>
      </c>
      <c r="EP133" s="2">
        <f>('DEPRECATED - DT-Prelim Calcs'!$C$6*EN133-EO133)/('DEPRECATED - DT-Prelim Calcs'!$C$6*EN133)*'DEPRECATED - DT-Prelim Calcs'!$C$7*EN133</f>
        <v>113.79427515421368</v>
      </c>
      <c r="EQ133" s="57">
        <f>EP133/'DEPRECATED - DT-Prelim Calcs'!$C$7*('DEPRECATED - DT-Prelim Calcs'!$C$8-'DEPRECATED - DT-Prelim Calcs'!$C$9)+'DEPRECATED - DT-Prelim Calcs'!$C$9</f>
        <v>6060.7105818612508</v>
      </c>
      <c r="ER133" s="57">
        <f t="shared" ref="ER133:ER196" si="199">MIN(EQ133,EP$2)</f>
        <v>93</v>
      </c>
      <c r="ES133" s="2">
        <f t="shared" si="146"/>
        <v>0.86507304327942547</v>
      </c>
      <c r="ET133" s="57">
        <f>ES133*'DEPRECATED - DT-Prelim Calcs'!$C$21/EN$2/'DEPRECATED - DT-Prelim Calcs'!$C$19/'DEPRECATED - DT-Prelim Calcs'!$C$18*3.39*'DEPRECATED - DT-Prelim Calcs'!$C$20</f>
        <v>25.773080821789936</v>
      </c>
      <c r="EU133" s="46">
        <f t="shared" si="147"/>
        <v>0</v>
      </c>
      <c r="EV133" s="57">
        <f>ET132*'DEPRECATED - DT-Prelim Calcs'!$C$11+EV132</f>
        <v>-1078.927390806306</v>
      </c>
      <c r="EW133" s="57">
        <f>EW132+0.5*ET133*'DEPRECATED - DT-Prelim Calcs'!$C$11^2+EV133*'DEPRECATED - DT-Prelim Calcs'!$C$11</f>
        <v>-255524.23562038827</v>
      </c>
      <c r="EX133" s="57">
        <f>MIN('Drive Train'!$F$35-ER132*'DEPRECATED - DT-Prelim Calcs'!$C$21*'Drive Train'!$F$39,EX132+ER$2)</f>
        <v>6.0759999999999996</v>
      </c>
      <c r="EY133" s="57">
        <f>'Drive Train'!$F$35-ER133*'DEPRECATED - DT-Prelim Calcs'!$C$21*'Drive Train'!$F$39</f>
        <v>6.0759999999999996</v>
      </c>
      <c r="EZ133" s="1">
        <f>IF(EW133&gt;='Drive Train'!$F$29,1,0)</f>
        <v>0</v>
      </c>
      <c r="FA133" s="57">
        <f t="shared" si="148"/>
        <v>103.33333333333333</v>
      </c>
      <c r="FB133" s="63">
        <f>FB132+'DEPRECATED - DT-Prelim Calcs'!$C$11</f>
        <v>516</v>
      </c>
      <c r="FC133" s="2">
        <f>FM133/'Drive Train'!$F$35</f>
        <v>0.48999999999999994</v>
      </c>
      <c r="FD133" s="46">
        <f>FK133*12*60/(PI() * 'Drive Train'!$F$15)/FC$2*FC133</f>
        <v>-199509.09116315257</v>
      </c>
      <c r="FE133" s="2">
        <f>('DEPRECATED - DT-Prelim Calcs'!$C$6*FC133-FD133)/('DEPRECATED - DT-Prelim Calcs'!$C$6*FC133)*'DEPRECATED - DT-Prelim Calcs'!$C$7*FC133</f>
        <v>91.390451539061488</v>
      </c>
      <c r="FF133" s="57">
        <f>FE133/'DEPRECATED - DT-Prelim Calcs'!$C$7*('DEPRECATED - DT-Prelim Calcs'!$C$8-'DEPRECATED - DT-Prelim Calcs'!$C$9)+'DEPRECATED - DT-Prelim Calcs'!$C$9</f>
        <v>4868.0091006064677</v>
      </c>
      <c r="FG133" s="57">
        <f t="shared" ref="FG133:FG196" si="200">MIN(FF133,FE$2)</f>
        <v>93</v>
      </c>
      <c r="FH133" s="2">
        <f t="shared" si="149"/>
        <v>0.78067567320338405</v>
      </c>
      <c r="FI133" s="57">
        <f>FH133*'DEPRECATED - DT-Prelim Calcs'!$C$21/FC$2/'DEPRECATED - DT-Prelim Calcs'!$C$19/'DEPRECATED - DT-Prelim Calcs'!$C$18*3.39*'DEPRECATED - DT-Prelim Calcs'!$C$20</f>
        <v>25.773080821789936</v>
      </c>
      <c r="FJ133" s="46">
        <f t="shared" si="150"/>
        <v>0</v>
      </c>
      <c r="FK133" s="57">
        <f>FI132*'DEPRECATED - DT-Prelim Calcs'!$C$11+FK132</f>
        <v>-779.96054644417188</v>
      </c>
      <c r="FL133" s="57">
        <f>FL132+0.5*FI133*'DEPRECATED - DT-Prelim Calcs'!$C$11^2+FK133*'DEPRECATED - DT-Prelim Calcs'!$C$11</f>
        <v>-345439.495312015</v>
      </c>
      <c r="FM133" s="57">
        <f>MIN('Drive Train'!$F$35-FG132*'DEPRECATED - DT-Prelim Calcs'!$C$21*'Drive Train'!$F$39,FM132+FG$2)</f>
        <v>6.0759999999999996</v>
      </c>
      <c r="FN133" s="57">
        <f>'Drive Train'!$F$35-FG133*'DEPRECATED - DT-Prelim Calcs'!$C$21*'Drive Train'!$F$39</f>
        <v>6.0759999999999996</v>
      </c>
      <c r="FO133" s="1">
        <f>IF(FL133&gt;='Drive Train'!$F$29,1,0)</f>
        <v>0</v>
      </c>
      <c r="FP133" s="57">
        <f t="shared" si="151"/>
        <v>103.33333333333333</v>
      </c>
      <c r="FQ133" s="63">
        <f>FQ132+'DEPRECATED - DT-Prelim Calcs'!$C$11</f>
        <v>516</v>
      </c>
      <c r="FR133" s="2">
        <f>GB133/'Drive Train'!$F$35</f>
        <v>0.48999999999999994</v>
      </c>
      <c r="FS133" s="46">
        <f>FZ133*12*60/(PI() * 'Drive Train'!$F$15)/FR$2*FR133</f>
        <v>-142318.69167856881</v>
      </c>
      <c r="FT133" s="2">
        <f>('DEPRECATED - DT-Prelim Calcs'!$C$6*FR133-FS133)/('DEPRECATED - DT-Prelim Calcs'!$C$6*FR133)*'DEPRECATED - DT-Prelim Calcs'!$C$7*FR133</f>
        <v>65.531377850910104</v>
      </c>
      <c r="FU133" s="57">
        <f>FT133/'DEPRECATED - DT-Prelim Calcs'!$C$7*('DEPRECATED - DT-Prelim Calcs'!$C$8-'DEPRECATED - DT-Prelim Calcs'!$C$9)+'DEPRECATED - DT-Prelim Calcs'!$C$9</f>
        <v>3491.3621486604839</v>
      </c>
      <c r="FV133" s="57">
        <f t="shared" ref="FV133:FV196" si="201">MIN(FU133,FT$2)</f>
        <v>93</v>
      </c>
      <c r="FW133" s="2">
        <f t="shared" si="152"/>
        <v>0.7112822800297498</v>
      </c>
      <c r="FX133" s="57">
        <f>FW133*'DEPRECATED - DT-Prelim Calcs'!$C$21/FR$2/'DEPRECATED - DT-Prelim Calcs'!$C$19/'DEPRECATED - DT-Prelim Calcs'!$C$18*3.39*'DEPRECATED - DT-Prelim Calcs'!$C$20</f>
        <v>25.773080821789936</v>
      </c>
      <c r="FY133" s="46">
        <f t="shared" si="153"/>
        <v>0</v>
      </c>
      <c r="FZ133" s="57">
        <f>FX132*'DEPRECATED - DT-Prelim Calcs'!$C$11+FZ132</f>
        <v>-506.92444018809806</v>
      </c>
      <c r="GA133" s="57">
        <f>GA132+0.5*FX133*'DEPRECATED - DT-Prelim Calcs'!$C$11^2+FZ133*'DEPRECATED - DT-Prelim Calcs'!$C$11</f>
        <v>-385114.25845562568</v>
      </c>
      <c r="GB133" s="57">
        <f>MIN('Drive Train'!$F$35-FV132*'DEPRECATED - DT-Prelim Calcs'!$C$21*'Drive Train'!$F$39,GB132+FV$2)</f>
        <v>6.0759999999999996</v>
      </c>
      <c r="GC133" s="57">
        <f>'Drive Train'!$F$35-FV133*'DEPRECATED - DT-Prelim Calcs'!$C$21*'Drive Train'!$F$39</f>
        <v>6.0759999999999996</v>
      </c>
      <c r="GD133" s="1">
        <f>IF(GA133&gt;='Drive Train'!$F$29,1,0)</f>
        <v>0</v>
      </c>
      <c r="GE133" s="57">
        <f t="shared" si="154"/>
        <v>103.33333333333333</v>
      </c>
      <c r="GF133" s="63">
        <f>GF132+'DEPRECATED - DT-Prelim Calcs'!$C$11</f>
        <v>516</v>
      </c>
      <c r="GG133" s="2">
        <f>GQ133/'Drive Train'!$F$35</f>
        <v>0.83548387096774201</v>
      </c>
      <c r="GH133" s="46">
        <f>GO133*12*60/(PI() * 'Drive Train'!$F$15)/GG$2*GG133</f>
        <v>27039.179034881221</v>
      </c>
      <c r="GI133" s="2">
        <f>('DEPRECATED - DT-Prelim Calcs'!$C$6*GG133-GH133)/('DEPRECATED - DT-Prelim Calcs'!$C$6*GG133)*'DEPRECATED - DT-Prelim Calcs'!$C$7*GG133</f>
        <v>-10.212454128765819</v>
      </c>
      <c r="GJ133" s="57">
        <f>GI133/'DEPRECATED - DT-Prelim Calcs'!$C$7*('DEPRECATED - DT-Prelim Calcs'!$C$8-'DEPRECATED - DT-Prelim Calcs'!$C$9)+'DEPRECATED - DT-Prelim Calcs'!$C$9</f>
        <v>-540.97546253969062</v>
      </c>
      <c r="GK133" s="57">
        <f t="shared" si="155"/>
        <v>-540.97546253969062</v>
      </c>
      <c r="GL133" s="2">
        <f t="shared" si="156"/>
        <v>-12.581863221863413</v>
      </c>
      <c r="GM133" s="57">
        <f>GL133*'DEPRECATED - DT-Prelim Calcs'!$C$21/GG$2/'DEPRECATED - DT-Prelim Calcs'!$C$19/'DEPRECATED - DT-Prelim Calcs'!$C$18*3.39*'DEPRECATED - DT-Prelim Calcs'!$C$20</f>
        <v>-325.64264248047209</v>
      </c>
      <c r="GN133" s="46">
        <f t="shared" si="157"/>
        <v>1</v>
      </c>
      <c r="GO133" s="57">
        <f>GM132*'DEPRECATED - DT-Prelim Calcs'!$C$11+GO132</f>
        <v>79.078939119145389</v>
      </c>
      <c r="GP133" s="57">
        <f>GP132+0.5*GM133*'DEPRECATED - DT-Prelim Calcs'!$C$11^2+GO133*'DEPRECATED - DT-Prelim Calcs'!$C$11</f>
        <v>-185188.18133936133</v>
      </c>
      <c r="GQ133" s="57">
        <f>MIN('Drive Train'!$F$35-GK132*'DEPRECATED - DT-Prelim Calcs'!$C$21*'Drive Train'!$F$39,GQ132+GK$2)</f>
        <v>10.360000000000001</v>
      </c>
      <c r="GR133" s="57">
        <f>'Drive Train'!$F$35-GK133*'DEPRECATED - DT-Prelim Calcs'!$C$21*'Drive Train'!$F$39</f>
        <v>49.186331452698965</v>
      </c>
      <c r="GS133" s="1">
        <f>IF(GP133&gt;='Drive Train'!$F$29,1,0)</f>
        <v>0</v>
      </c>
      <c r="GT133" s="57">
        <f t="shared" si="158"/>
        <v>-601.083847266323</v>
      </c>
      <c r="GU133" s="63">
        <f>GU132+'DEPRECATED - DT-Prelim Calcs'!$C$11</f>
        <v>516</v>
      </c>
      <c r="GV133" s="2">
        <f>HF133/'Drive Train'!$F$35</f>
        <v>0.81720430107526887</v>
      </c>
      <c r="GW133" s="46">
        <f>HD133*12*60/(PI() * 'Drive Train'!$F$15)/GV$2*GV133</f>
        <v>-38313.031102653593</v>
      </c>
      <c r="GX133" s="2">
        <f>('DEPRECATED - DT-Prelim Calcs'!$C$6*GV133-GW133)/('DEPRECATED - DT-Prelim Calcs'!$C$6*GV133)*'DEPRECATED - DT-Prelim Calcs'!$C$7*GV133</f>
        <v>19.292990500187113</v>
      </c>
      <c r="GY133" s="57">
        <f>GX133/'DEPRECATED - DT-Prelim Calcs'!$C$7*('DEPRECATED - DT-Prelim Calcs'!$C$8-'DEPRECATED - DT-Prelim Calcs'!$C$9)+'DEPRECATED - DT-Prelim Calcs'!$C$9</f>
        <v>1029.79156895187</v>
      </c>
      <c r="GZ133" s="57">
        <f t="shared" ref="GZ133:GZ196" si="202">MIN(GY133,GX$2)</f>
        <v>33.333333333333314</v>
      </c>
      <c r="HA133" s="2">
        <f t="shared" si="159"/>
        <v>0.99579519204165001</v>
      </c>
      <c r="HB133" s="57">
        <f>HA133*'DEPRECATED - DT-Prelim Calcs'!$C$21/GV$2/'DEPRECATED - DT-Prelim Calcs'!$C$19/'DEPRECATED - DT-Prelim Calcs'!$C$18*3.39*'DEPRECATED - DT-Prelim Calcs'!$C$20</f>
        <v>25.773080821789936</v>
      </c>
      <c r="HC133" s="46">
        <f t="shared" si="160"/>
        <v>0</v>
      </c>
      <c r="HD133" s="57">
        <f>HB132*'DEPRECATED - DT-Prelim Calcs'!$C$11+HD132</f>
        <v>-114.55690499825117</v>
      </c>
      <c r="HE133" s="57">
        <f>HE132+0.5*HB133*'DEPRECATED - DT-Prelim Calcs'!$C$11^2+HD133*'DEPRECATED - DT-Prelim Calcs'!$C$11</f>
        <v>-212908.69008728344</v>
      </c>
      <c r="HF133" s="57">
        <f>MIN('Drive Train'!$F$35-GZ132*'DEPRECATED - DT-Prelim Calcs'!$C$21*'Drive Train'!$F$39,HF132+GZ$2)</f>
        <v>10.133333333333335</v>
      </c>
      <c r="HG133" s="57">
        <f>'Drive Train'!$F$35-GZ133*'DEPRECATED - DT-Prelim Calcs'!$C$21*'Drive Train'!$F$39</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-61605.117401454212</v>
      </c>
      <c r="HM133" s="2">
        <f>('DEPRECATED - DT-Prelim Calcs'!$C$6*HK133-HL133)/('DEPRECATED - DT-Prelim Calcs'!$C$6*HK133)*'DEPRECATED - DT-Prelim Calcs'!$C$7*HK133</f>
        <v>29.780630541644847</v>
      </c>
      <c r="HN133" s="57">
        <f>HM133/'DEPRECATED - DT-Prelim Calcs'!$C$7*('DEPRECATED - DT-Prelim Calcs'!$C$8-'DEPRECATED - DT-Prelim Calcs'!$C$9)+'DEPRECATED - DT-Prelim Calcs'!$C$9</f>
        <v>1588.1169703290598</v>
      </c>
      <c r="HO133" s="57">
        <f t="shared" ref="HO133:HO196" si="203">MIN(HN133,HM$2)</f>
        <v>36.66666666666665</v>
      </c>
      <c r="HP133" s="2">
        <f t="shared" si="162"/>
        <v>0.99579519204165001</v>
      </c>
      <c r="HQ133" s="57">
        <f>HP133*'DEPRECATED - DT-Prelim Calcs'!$C$21/HK$2/'DEPRECATED - DT-Prelim Calcs'!$C$19/'DEPRECATED - DT-Prelim Calcs'!$C$18*3.39*'DEPRECATED - DT-Prelim Calcs'!$C$20</f>
        <v>25.773080821789936</v>
      </c>
      <c r="HR133" s="46">
        <f t="shared" si="163"/>
        <v>0</v>
      </c>
      <c r="HS133" s="57">
        <f>HQ132*'DEPRECATED - DT-Prelim Calcs'!$C$11+HS132</f>
        <v>-188.41537004339216</v>
      </c>
      <c r="HT133" s="57">
        <f>HT132+0.5*HQ133*'DEPRECATED - DT-Prelim Calcs'!$C$11^2+HS133*'DEPRECATED - DT-Prelim Calcs'!$C$11</f>
        <v>-227385.16498221236</v>
      </c>
      <c r="HU133" s="57">
        <f>MIN('Drive Train'!$F$35-HO132*'DEPRECATED - DT-Prelim Calcs'!$C$21*'Drive Train'!$F$39,HU132+HO$2)</f>
        <v>9.9066666666666681</v>
      </c>
      <c r="HV133" s="57">
        <f>'Drive Train'!$F$35-HO133*'DEPRECATED - DT-Prelim Calcs'!$C$21*'Drive Train'!$F$39</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-73238.84346741224</v>
      </c>
      <c r="IB133" s="2">
        <f>('DEPRECATED - DT-Prelim Calcs'!$C$6*HZ133-IA133)/('DEPRECATED - DT-Prelim Calcs'!$C$6*HZ133)*'DEPRECATED - DT-Prelim Calcs'!$C$7*HZ133</f>
        <v>34.99685441778351</v>
      </c>
      <c r="IC133" s="57">
        <f>IB133/'DEPRECATED - DT-Prelim Calcs'!$C$7*('DEPRECATED - DT-Prelim Calcs'!$C$8-'DEPRECATED - DT-Prelim Calcs'!$C$9)+'DEPRECATED - DT-Prelim Calcs'!$C$9</f>
        <v>1865.8105484654045</v>
      </c>
      <c r="ID133" s="57">
        <f t="shared" ref="ID133:ID196" si="204">MIN(IC133,IB$2)</f>
        <v>39.999999999999986</v>
      </c>
      <c r="IE133" s="2">
        <f t="shared" si="165"/>
        <v>0.99579519204165001</v>
      </c>
      <c r="IF133" s="57">
        <f>IE133*'DEPRECATED - DT-Prelim Calcs'!$C$21/HZ$2/'DEPRECATED - DT-Prelim Calcs'!$C$19/'DEPRECATED - DT-Prelim Calcs'!$C$18*3.39*'DEPRECATED - DT-Prelim Calcs'!$C$20</f>
        <v>25.773080821789936</v>
      </c>
      <c r="IG133" s="46">
        <f t="shared" si="166"/>
        <v>0</v>
      </c>
      <c r="IH133" s="57">
        <f>IF132*'DEPRECATED - DT-Prelim Calcs'!$C$11+IH132</f>
        <v>-229.24148270448029</v>
      </c>
      <c r="II133" s="57">
        <f>II132+0.5*IF133*'DEPRECATED - DT-Prelim Calcs'!$C$11^2+IH133*'DEPRECATED - DT-Prelim Calcs'!$C$11</f>
        <v>-258742.67171229795</v>
      </c>
      <c r="IJ133" s="57">
        <f>MIN('Drive Train'!$F$35-ID132*'DEPRECATED - DT-Prelim Calcs'!$C$21*'Drive Train'!$F$39,IJ132+ID$2)</f>
        <v>9.6800000000000015</v>
      </c>
      <c r="IK133" s="57">
        <f>'Drive Train'!$F$35-ID133*'DEPRECATED - DT-Prelim Calcs'!$C$21*'Drive Train'!$F$39</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-172690.03222128269</v>
      </c>
      <c r="IQ133" s="2">
        <f>('DEPRECATED - DT-Prelim Calcs'!$C$6*IO133-IP133)/('DEPRECATED - DT-Prelim Calcs'!$C$6*IO133)*'DEPRECATED - DT-Prelim Calcs'!$C$7*IO133</f>
        <v>79.92041132916961</v>
      </c>
      <c r="IR133" s="57">
        <f>IQ133/'DEPRECATED - DT-Prelim Calcs'!$C$7*('DEPRECATED - DT-Prelim Calcs'!$C$8-'DEPRECATED - DT-Prelim Calcs'!$C$9)+'DEPRECATED - DT-Prelim Calcs'!$C$9</f>
        <v>4257.3841383952122</v>
      </c>
      <c r="IS133" s="57">
        <f t="shared" ref="IS133:IS196" si="205">MIN(IR133,IQ$2)</f>
        <v>43.333333333333321</v>
      </c>
      <c r="IT133" s="2">
        <f t="shared" si="168"/>
        <v>0.99579519204165001</v>
      </c>
      <c r="IU133" s="57">
        <f>IT133*'DEPRECATED - DT-Prelim Calcs'!$C$21/IO$2/'DEPRECATED - DT-Prelim Calcs'!$C$19/'DEPRECATED - DT-Prelim Calcs'!$C$18*3.39*'DEPRECATED - DT-Prelim Calcs'!$C$20</f>
        <v>25.773080821789936</v>
      </c>
      <c r="IV133" s="46">
        <f t="shared" si="169"/>
        <v>0</v>
      </c>
      <c r="IW133" s="57">
        <f>IU132*'DEPRECATED - DT-Prelim Calcs'!$C$11+IW132</f>
        <v>-553.48950087767219</v>
      </c>
      <c r="IX133" s="57">
        <f>IX132+0.5*IU133*'DEPRECATED - DT-Prelim Calcs'!$C$11^2+IW133*'DEPRECATED - DT-Prelim Calcs'!$C$11</f>
        <v>-238696.12303752292</v>
      </c>
      <c r="IY133" s="57">
        <f>MIN('Drive Train'!$F$35-IS132*'DEPRECATED - DT-Prelim Calcs'!$C$21*'Drive Train'!$F$39,IY132+IS$2)</f>
        <v>9.4533333333333349</v>
      </c>
      <c r="IZ133" s="57">
        <f>'Drive Train'!$F$35-IS133*'DEPRECATED - DT-Prelim Calcs'!$C$21*'Drive Train'!$F$39</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-246824.32222000902</v>
      </c>
      <c r="JF133" s="2">
        <f>('DEPRECATED - DT-Prelim Calcs'!$C$6*JD133-JE133)/('DEPRECATED - DT-Prelim Calcs'!$C$6*JD133)*'DEPRECATED - DT-Prelim Calcs'!$C$7*JD133</f>
        <v>113.39674009798588</v>
      </c>
      <c r="JG133" s="57">
        <f>JF133/'DEPRECATED - DT-Prelim Calcs'!$C$7*('DEPRECATED - DT-Prelim Calcs'!$C$8-'DEPRECATED - DT-Prelim Calcs'!$C$9)+'DEPRECATED - DT-Prelim Calcs'!$C$9</f>
        <v>6039.5472010670492</v>
      </c>
      <c r="JH133" s="57">
        <f t="shared" ref="JH133:JH196" si="206">MIN(JG133,JF$2)</f>
        <v>46.666666666666657</v>
      </c>
      <c r="JI133" s="2">
        <f t="shared" si="171"/>
        <v>0.99579519204165001</v>
      </c>
      <c r="JJ133" s="57">
        <f>JI133*'DEPRECATED - DT-Prelim Calcs'!$C$21/JD$2/'DEPRECATED - DT-Prelim Calcs'!$C$19/'DEPRECATED - DT-Prelim Calcs'!$C$18*3.39*'DEPRECATED - DT-Prelim Calcs'!$C$20</f>
        <v>25.773080821789936</v>
      </c>
      <c r="JK133" s="46">
        <f t="shared" si="172"/>
        <v>0</v>
      </c>
      <c r="JL133" s="57">
        <f>JJ132*'DEPRECATED - DT-Prelim Calcs'!$C$11+JL132</f>
        <v>-810.53208380907665</v>
      </c>
      <c r="JM133" s="57">
        <f>JM132+0.5*JJ133*'DEPRECATED - DT-Prelim Calcs'!$C$11^2+JL133*'DEPRECATED - DT-Prelim Calcs'!$C$11</f>
        <v>-267252.79571736697</v>
      </c>
      <c r="JN133" s="57">
        <f>MIN('Drive Train'!$F$35-JH132*'DEPRECATED - DT-Prelim Calcs'!$C$21*'Drive Train'!$F$39,JN132+JH$2)</f>
        <v>9.2266666666666666</v>
      </c>
      <c r="JO133" s="57">
        <f>'Drive Train'!$F$35-JH133*'DEPRECATED - DT-Prelim Calcs'!$C$21*'Drive Train'!$F$39</f>
        <v>9.2266666666666666</v>
      </c>
      <c r="JP133" s="1">
        <f>IF(JM133&gt;='Drive Train'!$F$29,1,0)</f>
        <v>0</v>
      </c>
      <c r="JQ133" s="57">
        <f>MIN(JG133,'DEPRECATED - DT-Prelim Calcs'!$C$10)*'DEPRECATED - DT-Prelim Calcs'!$C$11*1000/60/60</f>
        <v>103.33333333333333</v>
      </c>
      <c r="JR133" s="63">
        <f>JR132+'DEPRECATED - DT-Prelim Calcs'!$C$11</f>
        <v>516</v>
      </c>
      <c r="JS133" s="2">
        <f>KC133/'Drive Train'!$F$35</f>
        <v>1.4411560973942343</v>
      </c>
      <c r="JT133" s="46">
        <f>KA133*12*60/(PI() * 'Drive Train'!$F$15)/JS$2*JS133</f>
        <v>-125928.40699111512</v>
      </c>
      <c r="JU133" s="2">
        <f>('DEPRECATED - DT-Prelim Calcs'!$C$6*JS133-JT133)/('DEPRECATED - DT-Prelim Calcs'!$C$6*JS133)*'DEPRECATED - DT-Prelim Calcs'!$C$7*JS133</f>
        <v>60.412672282635185</v>
      </c>
      <c r="JV133" s="57">
        <f>JU133/'DEPRECATED - DT-Prelim Calcs'!$C$7*('DEPRECATED - DT-Prelim Calcs'!$C$8-'DEPRECATED - DT-Prelim Calcs'!$C$9)+'DEPRECATED - DT-Prelim Calcs'!$C$9</f>
        <v>3218.8601053369684</v>
      </c>
      <c r="JW133" s="57">
        <f t="shared" ref="JW133:JW196" si="207">MIN(JV133,JU$2)</f>
        <v>49.999999999999993</v>
      </c>
      <c r="JX133" s="2">
        <f t="shared" si="173"/>
        <v>0.99579519204165001</v>
      </c>
      <c r="JY133" s="57">
        <f>JX133*'DEPRECATED - DT-Prelim Calcs'!$C$21/JS$2/'DEPRECATED - DT-Prelim Calcs'!$C$19/'DEPRECATED - DT-Prelim Calcs'!$C$18*3.39*'DEPRECATED - DT-Prelim Calcs'!$C$20</f>
        <v>25.773080821789936</v>
      </c>
      <c r="JZ133" s="46">
        <f t="shared" si="174"/>
        <v>0</v>
      </c>
      <c r="KA133" s="57">
        <f>JY132*'DEPRECATED - DT-Prelim Calcs'!$C$11+KA132</f>
        <v>-213.50993545144308</v>
      </c>
      <c r="KB133" s="57">
        <f>KB132+0.5*JY133*'DEPRECATED - DT-Prelim Calcs'!$C$11^2+KA133*'DEPRECATED - DT-Prelim Calcs'!$C$11</f>
        <v>-226246.57075333651</v>
      </c>
      <c r="KC133" s="57">
        <f>MIN('Drive Train'!$F$35-JW132*'DEPRECATED - DT-Prelim Calcs'!$C$21*'Drive Train'!$F$39,KC132+JW$2)</f>
        <v>17.870335607688506</v>
      </c>
      <c r="KD133" s="57">
        <f>'Drive Train'!$F$35-JW133*'DEPRECATED - DT-Prelim Calcs'!$C$21*'Drive Train'!$F$39</f>
        <v>9</v>
      </c>
      <c r="KE133" s="1">
        <f>IF(KB133&gt;='Drive Train'!$F$29,1,0)</f>
        <v>0</v>
      </c>
      <c r="KF133" s="57">
        <f>MIN(JV133,'DEPRECATED - DT-Prelim Calcs'!$C$10)*'DEPRECATED - DT-Prelim Calcs'!$C$11*1000/60/60</f>
        <v>103.33333333333333</v>
      </c>
      <c r="KG133" s="63">
        <f>KG132+'DEPRECATED - DT-Prelim Calcs'!$C$11</f>
        <v>516</v>
      </c>
      <c r="KH133" s="2">
        <f>KR133/'Drive Train'!$F$35</f>
        <v>0.7075268817204301</v>
      </c>
      <c r="KI133" s="46">
        <f>KP133*12*60/(PI() * 'Drive Train'!$F$15)/KH$2*KH133</f>
        <v>-44952.527261436997</v>
      </c>
      <c r="KJ133" s="2">
        <f>('DEPRECATED - DT-Prelim Calcs'!$C$6*KH133-KI133)/('DEPRECATED - DT-Prelim Calcs'!$C$6*KH133)*'DEPRECATED - DT-Prelim Calcs'!$C$7*KH133</f>
        <v>22.030766557941202</v>
      </c>
      <c r="KK133" s="57">
        <f>KJ133/'DEPRECATED - DT-Prelim Calcs'!$C$7*('DEPRECATED - DT-Prelim Calcs'!$C$8-'DEPRECATED - DT-Prelim Calcs'!$C$9)+'DEPRECATED - DT-Prelim Calcs'!$C$9</f>
        <v>1175.541223810729</v>
      </c>
      <c r="KL133" s="57">
        <f t="shared" ref="KL133:KL196" si="208">MIN(KK133,KJ$2)</f>
        <v>53.333333333333329</v>
      </c>
      <c r="KM133" s="2">
        <f t="shared" si="175"/>
        <v>0.99579519204165001</v>
      </c>
      <c r="KN133" s="57">
        <f>KM133*'DEPRECATED - DT-Prelim Calcs'!$C$21/KH$2/'DEPRECATED - DT-Prelim Calcs'!$C$19/'DEPRECATED - DT-Prelim Calcs'!$C$18*3.39*'DEPRECATED - DT-Prelim Calcs'!$C$20</f>
        <v>25.773080821789936</v>
      </c>
      <c r="KO133" s="46">
        <f t="shared" si="176"/>
        <v>0</v>
      </c>
      <c r="KP133" s="57">
        <f>KN132*'DEPRECATED - DT-Prelim Calcs'!$C$11+KP132</f>
        <v>-155.24462452303499</v>
      </c>
      <c r="KQ133" s="57">
        <f>KQ132+0.5*KN133*'DEPRECATED - DT-Prelim Calcs'!$C$11^2+KP133*'DEPRECATED - DT-Prelim Calcs'!$C$11</f>
        <v>-264067.72301968699</v>
      </c>
      <c r="KR133" s="57">
        <f>MIN('Drive Train'!$F$35-KL132*'DEPRECATED - DT-Prelim Calcs'!$C$21*'Drive Train'!$F$39,KR132+KL$2)</f>
        <v>8.7733333333333334</v>
      </c>
      <c r="KS133" s="57">
        <f>'Drive Train'!$F$35-KL133*'DEPRECATED - DT-Prelim Calcs'!$C$21*'Drive Train'!$F$39</f>
        <v>8.7733333333333334</v>
      </c>
      <c r="KT133" s="1">
        <f>IF(KQ133&gt;='Drive Train'!$F$29,1,0)</f>
        <v>0</v>
      </c>
      <c r="KU133" s="57">
        <f>MIN(KK133,'DEPRECATED - DT-Prelim Calcs'!$C$10)*'DEPRECATED - DT-Prelim Calcs'!$C$11*1000/60/60</f>
        <v>103.33333333333333</v>
      </c>
      <c r="KV133" s="63">
        <f>KV132+'DEPRECATED - DT-Prelim Calcs'!$C$11</f>
        <v>516</v>
      </c>
      <c r="KW133" s="2">
        <f>LG133/'Drive Train'!$F$35</f>
        <v>0.68924731182795695</v>
      </c>
      <c r="KX133" s="46">
        <f>LE133*12*60/(PI() * 'Drive Train'!$F$15)/KW$2*KW133</f>
        <v>-252083.56865259958</v>
      </c>
      <c r="KY133" s="2">
        <f>('DEPRECATED - DT-Prelim Calcs'!$C$6*KW133-KX133)/('DEPRECATED - DT-Prelim Calcs'!$C$6*KW133)*'DEPRECATED - DT-Prelim Calcs'!$C$7*KW133</f>
        <v>115.64258704453822</v>
      </c>
      <c r="KZ133" s="57">
        <f>KY133/'DEPRECATED - DT-Prelim Calcs'!$C$7*('DEPRECATED - DT-Prelim Calcs'!$C$8-'DEPRECATED - DT-Prelim Calcs'!$C$9)+'DEPRECATED - DT-Prelim Calcs'!$C$9</f>
        <v>6159.1082646532168</v>
      </c>
      <c r="LA133" s="57">
        <f t="shared" ref="LA133:LA196" si="209">MIN(KZ133,KY$2)</f>
        <v>56.666666666666664</v>
      </c>
      <c r="LB133" s="2">
        <f t="shared" si="177"/>
        <v>0.99579519204165001</v>
      </c>
      <c r="LC133" s="57">
        <f>LB133*'DEPRECATED - DT-Prelim Calcs'!$C$21/KW$2/'DEPRECATED - DT-Prelim Calcs'!$C$19/'DEPRECATED - DT-Prelim Calcs'!$C$18*3.39*'DEPRECATED - DT-Prelim Calcs'!$C$20</f>
        <v>25.773080821789936</v>
      </c>
      <c r="LD133" s="46">
        <f t="shared" si="178"/>
        <v>0</v>
      </c>
      <c r="LE133" s="57">
        <f>LC132*'DEPRECATED - DT-Prelim Calcs'!$C$11+LE132</f>
        <v>-893.66522911713992</v>
      </c>
      <c r="LF133" s="57">
        <f>LF132+0.5*LC133*'DEPRECATED - DT-Prelim Calcs'!$C$11^2+LE133*'DEPRECATED - DT-Prelim Calcs'!$C$11</f>
        <v>-226281.08062824543</v>
      </c>
      <c r="LG133" s="57">
        <f>MIN('Drive Train'!$F$35-LA132*'DEPRECATED - DT-Prelim Calcs'!$C$21*'Drive Train'!$F$39,LG132+LA$2)</f>
        <v>8.5466666666666669</v>
      </c>
      <c r="LH133" s="57">
        <f>'Drive Train'!$F$35-LA133*'DEPRECATED - DT-Prelim Calcs'!$C$21*'Drive Train'!$F$39</f>
        <v>8.5466666666666669</v>
      </c>
      <c r="LI133" s="1">
        <f>IF(LF133&gt;='Drive Train'!$F$29,1,0)</f>
        <v>0</v>
      </c>
      <c r="LJ133" s="57">
        <f>MIN(KZ133,'DEPRECATED - DT-Prelim Calcs'!$C$10)*'DEPRECATED - DT-Prelim Calcs'!$C$11*1000/60/60</f>
        <v>103.33333333333333</v>
      </c>
      <c r="LK133" s="63">
        <f>LK132+'DEPRECATED - DT-Prelim Calcs'!$C$11</f>
        <v>516</v>
      </c>
      <c r="LL133" s="2">
        <f>LV133/'Drive Train'!$F$35</f>
        <v>0.67096774193548392</v>
      </c>
      <c r="LM133" s="46">
        <f>LT133*12*60/(PI() * 'Drive Train'!$F$15)/LL$2*LL133</f>
        <v>-238335.46238983583</v>
      </c>
      <c r="LN133" s="2">
        <f>('DEPRECATED - DT-Prelim Calcs'!$C$6*LL133-LM133)/('DEPRECATED - DT-Prelim Calcs'!$C$6*LL133)*'DEPRECATED - DT-Prelim Calcs'!$C$7*LL133</f>
        <v>109.3822225694162</v>
      </c>
      <c r="LO133" s="57">
        <f>LN133/'DEPRECATED - DT-Prelim Calcs'!$C$7*('DEPRECATED - DT-Prelim Calcs'!$C$8-'DEPRECATED - DT-Prelim Calcs'!$C$9)+'DEPRECATED - DT-Prelim Calcs'!$C$9</f>
        <v>5825.8282803552283</v>
      </c>
      <c r="LP133" s="57">
        <f t="shared" ref="LP133:LP196" si="210">MIN(LO133,LN$2)</f>
        <v>60</v>
      </c>
      <c r="LQ133" s="2">
        <f t="shared" si="179"/>
        <v>0.99579519204165001</v>
      </c>
      <c r="LR133" s="57">
        <f>LQ133*'DEPRECATED - DT-Prelim Calcs'!$C$21/LL$2/'DEPRECATED - DT-Prelim Calcs'!$C$19/'DEPRECATED - DT-Prelim Calcs'!$C$18*3.39*'DEPRECATED - DT-Prelim Calcs'!$C$20</f>
        <v>25.773080821789936</v>
      </c>
      <c r="LS133" s="46">
        <f t="shared" si="180"/>
        <v>0</v>
      </c>
      <c r="LT133" s="57">
        <f>LR132*'DEPRECATED - DT-Prelim Calcs'!$C$11+LT132</f>
        <v>-867.9454459841993</v>
      </c>
      <c r="LU133" s="57">
        <f>LU132+0.5*LR133*'DEPRECATED - DT-Prelim Calcs'!$C$11^2+LT133*'DEPRECATED - DT-Prelim Calcs'!$C$11</f>
        <v>-236999.92394350056</v>
      </c>
      <c r="LV133" s="57">
        <f>MIN('Drive Train'!$F$35-LP132*'DEPRECATED - DT-Prelim Calcs'!$C$21*'Drive Train'!$F$39,LV132+LP$2)</f>
        <v>8.32</v>
      </c>
      <c r="LW133" s="57">
        <f>'Drive Train'!$F$35-LP133*'DEPRECATED - DT-Prelim Calcs'!$C$21*'Drive Train'!$F$39</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Train'!$AA$49 + V133*(1-'Drive Train'!$AA$49))</f>
        <v>0</v>
      </c>
      <c r="W134" s="57">
        <f t="shared" si="184"/>
        <v>0</v>
      </c>
      <c r="X134" s="2">
        <f>MAX(MIN(IF(AND(AI133=1,AG134&lt;0),-1,1)*(W134-$C$9)/($C$8-$C$9)*$C$7-$C$29*AE134/T$2 -  AI133*$C$29/2,X$2),MAX(X$4:X133)*-1)</f>
        <v>-0.2458281045106315</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Train'!$F$39,AG133+W$2)-$C$3,IF(AE133-1&lt;=0,0,IF($C$32=Motors!$C$29,MAX(ABS('Drive Train'!$F$35-W133*$C$21*'Drive Train'!$F$39)*-1,AG133-W$2),MAX(0,ABS('Drive Train'!$F$35-W133*$C$21*'Drive Train'!$F$39)*-1,AG133-W$2))))</f>
        <v>0</v>
      </c>
      <c r="AH134" s="57">
        <f>'Drive Train'!$F$35-ABS(W134)*'DEPRECATED - DT-Prelim Calcs'!$C$21*'Drive Train'!$F$39</f>
        <v>12.4</v>
      </c>
      <c r="AI134" s="1">
        <f>IF(AJ134&gt;='Drive Train'!$F$29,1,0)</f>
        <v>1</v>
      </c>
      <c r="AJ134" s="57">
        <f>AJ133+0.5*Y134*'DEPRECATED - DT-Prelim Calcs'!$C$11^2+AE134*'DEPRECATED - DT-Prelim Calcs'!$C$11</f>
        <v>784.33981740885292</v>
      </c>
      <c r="AK134" s="57">
        <f t="shared" si="181"/>
        <v>0</v>
      </c>
      <c r="AL134" s="63">
        <f>AL133+'DEPRECATED - DT-Prelim Calcs'!$C$11</f>
        <v>520</v>
      </c>
      <c r="AM134" s="2">
        <f>AW134/'Drive Train'!$F$35</f>
        <v>0.88882649237564793</v>
      </c>
      <c r="AN134" s="46">
        <f>AU134*12*60/(PI() * 'Drive Train'!$F$15)/AM$2*AM134</f>
        <v>4007.4131716828788</v>
      </c>
      <c r="AO134" s="2">
        <f>('DEPRECATED - DT-Prelim Calcs'!$C$6*AM134-AN134)/('DEPRECATED - DT-Prelim Calcs'!$C$6*AM134)*'DEPRECATED - DT-Prelim Calcs'!$C$7*AM134</f>
        <v>0.33008953072367203</v>
      </c>
      <c r="AP134" s="57">
        <f>AO134/'DEPRECATED - DT-Prelim Calcs'!$C$7*('DEPRECATED - DT-Prelim Calcs'!$C$8-'DEPRECATED - DT-Prelim Calcs'!$C$9)+'DEPRECATED - DT-Prelim Calcs'!$C$9</f>
        <v>20.272816096202124</v>
      </c>
      <c r="AQ134" s="57">
        <f t="shared" si="192"/>
        <v>20.272816096202124</v>
      </c>
      <c r="AR134" s="2">
        <f t="shared" ref="AR134:AR197" si="212">MIN((AQ134-$C$9)/($C$8-$C$9)*$C$7-$C$29*AU134/AN$2,AR$2)</f>
        <v>-3.1141755840735641E-14</v>
      </c>
      <c r="AS134" s="57">
        <f>AR134*'DEPRECATED - DT-Prelim Calcs'!$C$21/AM$2/'DEPRECATED - DT-Prelim Calcs'!$C$19/'DEPRECATED - DT-Prelim Calcs'!$C$18*3.39*'DEPRECATED - DT-Prelim Calcs'!$C$20</f>
        <v>-2.2568226785634482E-13</v>
      </c>
      <c r="AT134" s="46">
        <f t="shared" ref="AT134:AT197" si="213">IF(AQ134&lt;=$C$17,1,0)</f>
        <v>0</v>
      </c>
      <c r="AU134" s="57">
        <f>AS133*'DEPRECATED - DT-Prelim Calcs'!$C$11+AU133</f>
        <v>39.345448708843698</v>
      </c>
      <c r="AV134" s="57">
        <f>AV133+0.5*AS134*'DEPRECATED - DT-Prelim Calcs'!$C$11^2+AU134*'DEPRECATED - DT-Prelim Calcs'!$C$11</f>
        <v>20416.83415281411</v>
      </c>
      <c r="AW134" s="57">
        <f>MIN('Drive Train'!$F$35-AQ133*'DEPRECATED - DT-Prelim Calcs'!$C$21*'Drive Train'!$F$39,AW133+AQ$2)</f>
        <v>11.021448505458034</v>
      </c>
      <c r="AX134" s="57">
        <f>'Drive Train'!$F$35-AQ134*'DEPRECATED - DT-Prelim Calcs'!$C$21*'Drive Train'!$F$39</f>
        <v>11.021448505458256</v>
      </c>
      <c r="AY134" s="1">
        <f>IF(AV134&gt;='Drive Train'!$F$29,1,0)</f>
        <v>1</v>
      </c>
      <c r="AZ134" s="57">
        <f t="shared" ref="AZ134:AZ197" si="214">MIN(AQ134,$C$10)*$C$11*1000/60/60</f>
        <v>22.52535121800236</v>
      </c>
      <c r="BA134" s="63">
        <f>BA133+'DEPRECATED - DT-Prelim Calcs'!$C$11</f>
        <v>520</v>
      </c>
      <c r="BB134" s="2">
        <f>BL134/'Drive Train'!$F$35</f>
        <v>0.48999999999999994</v>
      </c>
      <c r="BC134" s="46">
        <f>BJ134*12*60/(PI() * 'Drive Train'!$F$15)/BB$2*BB134</f>
        <v>5110.349591052749</v>
      </c>
      <c r="BD134" s="2">
        <f>('DEPRECATED - DT-Prelim Calcs'!$C$6*BB134-BC134)/('DEPRECATED - DT-Prelim Calcs'!$C$6*BB134)*'DEPRECATED - DT-Prelim Calcs'!$C$7*BB134</f>
        <v>-1.1297833985810743</v>
      </c>
      <c r="BE134" s="57">
        <f>BD134/'DEPRECATED - DT-Prelim Calcs'!$C$7*('DEPRECATED - DT-Prelim Calcs'!$C$8-'DEPRECATED - DT-Prelim Calcs'!$C$9)+'DEPRECATED - DT-Prelim Calcs'!$C$9</f>
        <v>-57.445730306204084</v>
      </c>
      <c r="BF134" s="57">
        <f t="shared" si="193"/>
        <v>-57.445730306204084</v>
      </c>
      <c r="BG134" s="2">
        <f t="shared" ref="BG134:BG197" si="215">MIN((BF134-$C$9)/($C$8-$C$9)*$C$7-$C$29*BJ134/BC$2,BG$2)</f>
        <v>-1.8933363324154473</v>
      </c>
      <c r="BH134" s="57">
        <f>BG134*'DEPRECATED - DT-Prelim Calcs'!$C$21/BB$2/'DEPRECATED - DT-Prelim Calcs'!$C$19/'DEPRECATED - DT-Prelim Calcs'!$C$18*3.39*'DEPRECATED - DT-Prelim Calcs'!$C$20</f>
        <v>-19.819055495402463</v>
      </c>
      <c r="BI134" s="46">
        <f t="shared" ref="BI134:BI197" si="216">IF(BF134&lt;=$C$17,1,0)</f>
        <v>1</v>
      </c>
      <c r="BJ134" s="57">
        <f>BH133*'DEPRECATED - DT-Prelim Calcs'!$C$11+BJ133</f>
        <v>63.008778385113501</v>
      </c>
      <c r="BK134" s="57">
        <f>BK133+0.5*BH134*'DEPRECATED - DT-Prelim Calcs'!$C$11^2+BJ134*'DEPRECATED - DT-Prelim Calcs'!$C$11</f>
        <v>12184.373108032773</v>
      </c>
      <c r="BL134" s="57">
        <f>MIN('Drive Train'!$F$35-BF133*'DEPRECATED - DT-Prelim Calcs'!$C$21*'Drive Train'!$F$39,BL133+BF$2)</f>
        <v>6.0759999999999996</v>
      </c>
      <c r="BM134" s="57">
        <f>'Drive Train'!$F$35-BF134*'DEPRECATED - DT-Prelim Calcs'!$C$21*'Drive Train'!$F$39</f>
        <v>16.306309660821878</v>
      </c>
      <c r="BN134" s="1">
        <f>IF(BK134&gt;='Drive Train'!$F$29,1,0)</f>
        <v>1</v>
      </c>
      <c r="BO134" s="57">
        <f t="shared" ref="BO134:BO197" si="217">MIN(BF134,$C$10)*$C$11*1000/60/60</f>
        <v>-63.82858922911565</v>
      </c>
      <c r="BP134" s="63">
        <f>BP133+'DEPRECATED - DT-Prelim Calcs'!$C$11</f>
        <v>520</v>
      </c>
      <c r="BQ134" s="2">
        <f>CA134/'Drive Train'!$F$35</f>
        <v>0.99347258448331999</v>
      </c>
      <c r="BR134" s="46">
        <f>BY134*12*60/(PI() * 'Drive Train'!$F$15)/BQ$2*BQ134</f>
        <v>376.25843450662495</v>
      </c>
      <c r="BS134" s="2">
        <f>('DEPRECATED - DT-Prelim Calcs'!$C$6*BQ134-BR134)/('DEPRECATED - DT-Prelim Calcs'!$C$6*BQ134)*'DEPRECATED - DT-Prelim Calcs'!$C$7*BQ134</f>
        <v>2.2241408184432694</v>
      </c>
      <c r="BT134" s="57">
        <f>BS134/'DEPRECATED - DT-Prelim Calcs'!$C$7*('DEPRECATED - DT-Prelim Calcs'!$C$8-'DEPRECATED - DT-Prelim Calcs'!$C$9)+'DEPRECATED - DT-Prelim Calcs'!$C$9</f>
        <v>121.10550498185539</v>
      </c>
      <c r="BU134" s="57">
        <f t="shared" si="194"/>
        <v>93</v>
      </c>
      <c r="BV134" s="2">
        <f t="shared" ref="BV134:BV197" si="218">MIN((BU134-$C$9)/($C$8-$C$9)*$C$7-$C$29*BY134/BR$2,BV$2)</f>
        <v>1.6684764367176543</v>
      </c>
      <c r="BW134" s="57">
        <f>BV134*'DEPRECATED - DT-Prelim Calcs'!$C$21/BQ$2/'DEPRECATED - DT-Prelim Calcs'!$C$19/'DEPRECATED - DT-Prelim Calcs'!$C$18*3.39*'DEPRECATED - DT-Prelim Calcs'!$C$20</f>
        <v>22.839197052106424</v>
      </c>
      <c r="BX134" s="46">
        <f t="shared" ref="BX134:BX197" si="219">IF(BW134&lt;=$C$17,1,0)</f>
        <v>0</v>
      </c>
      <c r="BY134" s="57">
        <f>BW133*'DEPRECATED - DT-Prelim Calcs'!$C$11+BY133</f>
        <v>1.7497311245885534</v>
      </c>
      <c r="BZ134" s="57">
        <f>BZ133+0.5*BW134*'DEPRECATED - DT-Prelim Calcs'!$C$11^2+BY134*'DEPRECATED - DT-Prelim Calcs'!$C$11</f>
        <v>-8933.865538797163</v>
      </c>
      <c r="CA134" s="57">
        <f>MIN('Drive Train'!$F$35-BU133*'DEPRECATED - DT-Prelim Calcs'!$C$21*'Drive Train'!$F$39,CA133+BU$2)</f>
        <v>12.319060047593169</v>
      </c>
      <c r="CB134" s="57">
        <f>'Drive Train'!$F$35-BU134*'DEPRECATED - DT-Prelim Calcs'!$C$21*'Drive Train'!$F$39</f>
        <v>6.0759999999999996</v>
      </c>
      <c r="CC134" s="1">
        <f>IF(BZ134&gt;='Drive Train'!$F$29,1,0)</f>
        <v>0</v>
      </c>
      <c r="CD134" s="57">
        <f t="shared" ref="CD134:CD197" si="220">MIN(BU134,$C$10)*$C$11*1000/60/60</f>
        <v>103.33333333333333</v>
      </c>
      <c r="CE134" s="63">
        <f>CE133+'DEPRECATED - DT-Prelim Calcs'!$C$11</f>
        <v>520</v>
      </c>
      <c r="CF134" s="2">
        <f>CP134/'Drive Train'!$F$35</f>
        <v>1.0124010552188325</v>
      </c>
      <c r="CG134" s="46">
        <f>CN134*12*60/(PI() * 'Drive Train'!$F$15)/CF$2*CF134</f>
        <v>-3592.9541950651701</v>
      </c>
      <c r="CH134" s="2">
        <f>('DEPRECATED - DT-Prelim Calcs'!$C$6*CF134-CG134)/('DEPRECATED - DT-Prelim Calcs'!$C$6*CF134)*'DEPRECATED - DT-Prelim Calcs'!$C$7*CF134</f>
        <v>4.0644680834351847</v>
      </c>
      <c r="CI134" s="57">
        <f>CH134/'DEPRECATED - DT-Prelim Calcs'!$C$7*('DEPRECATED - DT-Prelim Calcs'!$C$8-'DEPRECATED - DT-Prelim Calcs'!$C$9)+'DEPRECATED - DT-Prelim Calcs'!$C$9</f>
        <v>219.07811415134196</v>
      </c>
      <c r="CJ134" s="57">
        <f t="shared" si="195"/>
        <v>93</v>
      </c>
      <c r="CK134" s="2">
        <f t="shared" ref="CK134:CK197" si="221">MIN((CJ134-$C$9)/($C$8-$C$9)*$C$7-$C$29*CN134/CG$2,CK$2)</f>
        <v>1.5241763143494644</v>
      </c>
      <c r="CL134" s="57">
        <f>CK134*'DEPRECATED - DT-Prelim Calcs'!$C$21/CF$2/'DEPRECATED - DT-Prelim Calcs'!$C$19/'DEPRECATED - DT-Prelim Calcs'!$C$18*3.39*'DEPRECATED - DT-Prelim Calcs'!$C$20</f>
        <v>25.773080821789936</v>
      </c>
      <c r="CM134" s="46">
        <f t="shared" ref="CM134:CM197" si="222">IF(CL134&lt;=$C$17,1,0)</f>
        <v>0</v>
      </c>
      <c r="CN134" s="57">
        <f>CL133*'DEPRECATED - DT-Prelim Calcs'!$C$11+CN133</f>
        <v>-13.273017839402272</v>
      </c>
      <c r="CO134" s="57">
        <f>CO133+0.5*CL134*'DEPRECATED - DT-Prelim Calcs'!$C$11^2+CN134*'DEPRECATED - DT-Prelim Calcs'!$C$11</f>
        <v>-37330.993377866136</v>
      </c>
      <c r="CP134" s="57">
        <f>MIN('Drive Train'!$F$35-CJ133*'DEPRECATED - DT-Prelim Calcs'!$C$21*'Drive Train'!$F$39,CP133+CJ$2)</f>
        <v>12.553773084713523</v>
      </c>
      <c r="CQ134" s="57">
        <f>'Drive Train'!$F$35-CJ134*'DEPRECATED - DT-Prelim Calcs'!$C$21*'Drive Train'!$F$39</f>
        <v>6.0759999999999996</v>
      </c>
      <c r="CR134" s="1">
        <f>IF(CO134&gt;='Drive Train'!$F$29,1,0)</f>
        <v>0</v>
      </c>
      <c r="CS134" s="57">
        <f t="shared" ref="CS134:CS197" si="223">MIN(CJ134,$C$10)*$C$11*1000/60/60</f>
        <v>103.33333333333333</v>
      </c>
      <c r="CT134" s="63">
        <f>CT133+'DEPRECATED - DT-Prelim Calcs'!$C$11</f>
        <v>520</v>
      </c>
      <c r="CU134" s="2">
        <f>DE134/'Drive Train'!$F$35</f>
        <v>0.48999999999999994</v>
      </c>
      <c r="CV134" s="46">
        <f>DC134*12*60/(PI() * 'Drive Train'!$F$15)/CU$2*CU134</f>
        <v>-26645.695762782481</v>
      </c>
      <c r="CW134" s="2">
        <f>('DEPRECATED - DT-Prelim Calcs'!$C$6*CU134-CV134)/('DEPRECATED - DT-Prelim Calcs'!$C$6*CU134)*'DEPRECATED - DT-Prelim Calcs'!$C$7*CU134</f>
        <v>13.228953806436357</v>
      </c>
      <c r="CX134" s="57">
        <f>CW134/'DEPRECATED - DT-Prelim Calcs'!$C$7*('DEPRECATED - DT-Prelim Calcs'!$C$8-'DEPRECATED - DT-Prelim Calcs'!$C$9)+'DEPRECATED - DT-Prelim Calcs'!$C$9</f>
        <v>706.96339143808495</v>
      </c>
      <c r="CY134" s="57">
        <f t="shared" si="196"/>
        <v>93</v>
      </c>
      <c r="CZ134" s="2">
        <f t="shared" ref="CZ134:CZ197" si="224">MIN((CY134-$C$9)/($C$8-$C$9)*$C$7-$C$29*DC134/CV$2,CZ$2)</f>
        <v>1.2803081040535502</v>
      </c>
      <c r="DA134" s="57">
        <f>CZ134*'DEPRECATED - DT-Prelim Calcs'!$C$21/CU$2/'DEPRECATED - DT-Prelim Calcs'!$C$19/'DEPRECATED - DT-Prelim Calcs'!$C$18*3.39*'DEPRECATED - DT-Prelim Calcs'!$C$20</f>
        <v>25.773080821789936</v>
      </c>
      <c r="DB134" s="46">
        <f t="shared" ref="DB134:DB197" si="225">IF(DA134&lt;=$C$17,1,0)</f>
        <v>0</v>
      </c>
      <c r="DC134" s="57">
        <f>DA133*'DEPRECATED - DT-Prelim Calcs'!$C$11+DC133</f>
        <v>-170.8365756288697</v>
      </c>
      <c r="DD134" s="57">
        <f>DD133+0.5*DA134*'DEPRECATED - DT-Prelim Calcs'!$C$11^2+DC134*'DEPRECATED - DT-Prelim Calcs'!$C$11</f>
        <v>-73941.857697574364</v>
      </c>
      <c r="DE134" s="57">
        <f>MIN('Drive Train'!$F$35-CY133*'DEPRECATED - DT-Prelim Calcs'!$C$21*'Drive Train'!$F$39,DE133+CY$2)</f>
        <v>6.0759999999999996</v>
      </c>
      <c r="DF134" s="57">
        <f>'Drive Train'!$F$35-CY134*'DEPRECATED - DT-Prelim Calcs'!$C$21*'Drive Train'!$F$39</f>
        <v>6.0759999999999996</v>
      </c>
      <c r="DG134" s="1">
        <f>IF(DD134&gt;='Drive Train'!$F$29,1,0)</f>
        <v>0</v>
      </c>
      <c r="DH134" s="57">
        <f t="shared" ref="DH134:DH197" si="226">MIN(CY134,$C$10)*$C$11*1000/60/60</f>
        <v>103.33333333333333</v>
      </c>
      <c r="DI134" s="63">
        <f>DI133+'DEPRECATED - DT-Prelim Calcs'!$C$11</f>
        <v>520</v>
      </c>
      <c r="DJ134" s="2">
        <f>DT134/'Drive Train'!$F$35</f>
        <v>0.48999999999999994</v>
      </c>
      <c r="DK134" s="46">
        <f>DR134*12*60/(PI() * 'Drive Train'!$F$15)/DJ$2*DJ134</f>
        <v>-28770.212411772489</v>
      </c>
      <c r="DL134" s="2">
        <f>('DEPRECATED - DT-Prelim Calcs'!$C$6*DJ134-DK134)/('DEPRECATED - DT-Prelim Calcs'!$C$6*DJ134)*'DEPRECATED - DT-Prelim Calcs'!$C$7*DJ134</f>
        <v>14.189570152414952</v>
      </c>
      <c r="DM134" s="57">
        <f>DL134/'DEPRECATED - DT-Prelim Calcs'!$C$7*('DEPRECATED - DT-Prelim Calcs'!$C$8-'DEPRECATED - DT-Prelim Calcs'!$C$9)+'DEPRECATED - DT-Prelim Calcs'!$C$9</f>
        <v>758.10325749163428</v>
      </c>
      <c r="DN134" s="57">
        <f t="shared" si="197"/>
        <v>93</v>
      </c>
      <c r="DO134" s="2">
        <f t="shared" ref="DO134:DO197" si="227">MIN((DN134-$C$9)/($C$8-$C$9)*$C$7-$C$29*DR134/DK$2,DO$2)</f>
        <v>1.1037138828047846</v>
      </c>
      <c r="DP134" s="57">
        <f>DO134*'DEPRECATED - DT-Prelim Calcs'!$C$21/DJ$2/'DEPRECATED - DT-Prelim Calcs'!$C$19/'DEPRECATED - DT-Prelim Calcs'!$C$18*3.39*'DEPRECATED - DT-Prelim Calcs'!$C$20</f>
        <v>25.773080821789936</v>
      </c>
      <c r="DQ134" s="46">
        <f t="shared" ref="DQ134:DQ197" si="228">IF(DP134&lt;=$C$17,1,0)</f>
        <v>0</v>
      </c>
      <c r="DR134" s="57">
        <f>DP133*'DEPRECATED - DT-Prelim Calcs'!$C$11+DR133</f>
        <v>-159.01528493146088</v>
      </c>
      <c r="DS134" s="57">
        <f>DS133+0.5*DP134*'DEPRECATED - DT-Prelim Calcs'!$C$11^2+DR134*'DEPRECATED - DT-Prelim Calcs'!$C$11</f>
        <v>-143432.67778861165</v>
      </c>
      <c r="DT134" s="57">
        <f>MIN('Drive Train'!$F$35-DN133*'DEPRECATED - DT-Prelim Calcs'!$C$21*'Drive Train'!$F$39,DT133+DN$2)</f>
        <v>6.0759999999999996</v>
      </c>
      <c r="DU134" s="57">
        <f>'Drive Train'!$F$35-DN134*'DEPRECATED - DT-Prelim Calcs'!$C$21*'Drive Train'!$F$39</f>
        <v>6.0759999999999996</v>
      </c>
      <c r="DV134" s="1">
        <f>IF(DS134&gt;='Drive Train'!$F$29,1,0)</f>
        <v>0</v>
      </c>
      <c r="DW134" s="57">
        <f t="shared" ref="DW134:DW197" si="229">MIN(DN134,$C$10)*$C$11*1000/60/60</f>
        <v>103.33333333333333</v>
      </c>
      <c r="DX134" s="63">
        <f>DX133+'DEPRECATED - DT-Prelim Calcs'!$C$11</f>
        <v>520</v>
      </c>
      <c r="DY134" s="2">
        <f>EI134/'Drive Train'!$F$35</f>
        <v>0.48999999999999994</v>
      </c>
      <c r="DZ134" s="46">
        <f>EG134*12*60/(PI() * 'Drive Train'!$F$15)/DY$2*DY134</f>
        <v>-185468.8325305045</v>
      </c>
      <c r="EA134" s="2">
        <f>('DEPRECATED - DT-Prelim Calcs'!$C$6*DY134-DZ134)/('DEPRECATED - DT-Prelim Calcs'!$C$6*DY134)*'DEPRECATED - DT-Prelim Calcs'!$C$7*DY134</f>
        <v>85.04204191341762</v>
      </c>
      <c r="EB134" s="57">
        <f>EA134/'DEPRECATED - DT-Prelim Calcs'!$C$7*('DEPRECATED - DT-Prelim Calcs'!$C$8-'DEPRECATED - DT-Prelim Calcs'!$C$9)+'DEPRECATED - DT-Prelim Calcs'!$C$9</f>
        <v>4530.0418993740586</v>
      </c>
      <c r="EC134" s="57">
        <f t="shared" si="198"/>
        <v>93</v>
      </c>
      <c r="ED134" s="2">
        <f t="shared" ref="ED134:ED197" si="230">MIN((EC134-$C$9)/($C$8-$C$9)*$C$7-$C$29*EG134/DZ$2,ED$2)</f>
        <v>0.96993038185874991</v>
      </c>
      <c r="EE134" s="57">
        <f>ED134*'DEPRECATED - DT-Prelim Calcs'!$C$21/DY$2/'DEPRECATED - DT-Prelim Calcs'!$C$19/'DEPRECATED - DT-Prelim Calcs'!$C$18*3.39*'DEPRECATED - DT-Prelim Calcs'!$C$20</f>
        <v>25.773080821789936</v>
      </c>
      <c r="EF134" s="46">
        <f t="shared" ref="EF134:EF197" si="231">IF(EE134&lt;=$C$17,1,0)</f>
        <v>0</v>
      </c>
      <c r="EG134" s="57">
        <f>EE133*'DEPRECATED - DT-Prelim Calcs'!$C$11+EG133</f>
        <v>-900.84650857716247</v>
      </c>
      <c r="EH134" s="57">
        <f>EH133+0.5*EE134*'DEPRECATED - DT-Prelim Calcs'!$C$11^2+EG134*'DEPRECATED - DT-Prelim Calcs'!$C$11</f>
        <v>-243921.51450579346</v>
      </c>
      <c r="EI134" s="57">
        <f>MIN('Drive Train'!$F$35-EC133*'DEPRECATED - DT-Prelim Calcs'!$C$21*'Drive Train'!$F$39,EI133+EC$2)</f>
        <v>6.0759999999999996</v>
      </c>
      <c r="EJ134" s="57">
        <f>'Drive Train'!$F$35-EC134*'DEPRECATED - DT-Prelim Calcs'!$C$21*'Drive Train'!$F$39</f>
        <v>6.0759999999999996</v>
      </c>
      <c r="EK134" s="1">
        <f>IF(EH134&gt;='Drive Train'!$F$29,1,0)</f>
        <v>0</v>
      </c>
      <c r="EL134" s="57">
        <f t="shared" ref="EL134:EL197" si="232">MIN(EC134,$C$10)*$C$11*1000/60/60</f>
        <v>103.33333333333333</v>
      </c>
      <c r="EM134" s="63">
        <f>EM133+'DEPRECATED - DT-Prelim Calcs'!$C$11</f>
        <v>520</v>
      </c>
      <c r="EN134" s="2">
        <f>EX134/'Drive Train'!$F$35</f>
        <v>0.48999999999999994</v>
      </c>
      <c r="EO134" s="46">
        <f>EV134*12*60/(PI() * 'Drive Train'!$F$15)/EN$2*EN134</f>
        <v>-225260.13681507931</v>
      </c>
      <c r="EP134" s="2">
        <f>('DEPRECATED - DT-Prelim Calcs'!$C$6*EN134-EO134)/('DEPRECATED - DT-Prelim Calcs'!$C$6*EN134)*'DEPRECATED - DT-Prelim Calcs'!$C$7*EN134</f>
        <v>103.03398249987639</v>
      </c>
      <c r="EQ134" s="57">
        <f>EP134/'DEPRECATED - DT-Prelim Calcs'!$C$7*('DEPRECATED - DT-Prelim Calcs'!$C$8-'DEPRECATED - DT-Prelim Calcs'!$C$9)+'DEPRECATED - DT-Prelim Calcs'!$C$9</f>
        <v>5487.8701056988139</v>
      </c>
      <c r="ER134" s="57">
        <f t="shared" si="199"/>
        <v>93</v>
      </c>
      <c r="ES134" s="2">
        <f t="shared" ref="ES134:ES197" si="233">MIN((ER134-$C$9)/($C$8-$C$9)*$C$7-$C$29*EV134/EO$2,ES$2)</f>
        <v>0.86507304327942547</v>
      </c>
      <c r="ET134" s="57">
        <f>ES134*'DEPRECATED - DT-Prelim Calcs'!$C$21/EN$2/'DEPRECATED - DT-Prelim Calcs'!$C$19/'DEPRECATED - DT-Prelim Calcs'!$C$18*3.39*'DEPRECATED - DT-Prelim Calcs'!$C$20</f>
        <v>25.773080821789936</v>
      </c>
      <c r="EU134" s="46">
        <f t="shared" ref="EU134:EU197" si="234">IF(ET134&lt;=$C$17,1,0)</f>
        <v>0</v>
      </c>
      <c r="EV134" s="57">
        <f>ET133*'DEPRECATED - DT-Prelim Calcs'!$C$11+EV133</f>
        <v>-975.83506751914626</v>
      </c>
      <c r="EW134" s="57">
        <f>EW133+0.5*ET134*'DEPRECATED - DT-Prelim Calcs'!$C$11^2+EV134*'DEPRECATED - DT-Prelim Calcs'!$C$11</f>
        <v>-259221.39124389054</v>
      </c>
      <c r="EX134" s="57">
        <f>MIN('Drive Train'!$F$35-ER133*'DEPRECATED - DT-Prelim Calcs'!$C$21*'Drive Train'!$F$39,EX133+ER$2)</f>
        <v>6.0759999999999996</v>
      </c>
      <c r="EY134" s="57">
        <f>'Drive Train'!$F$35-ER134*'DEPRECATED - DT-Prelim Calcs'!$C$21*'Drive Train'!$F$39</f>
        <v>6.0759999999999996</v>
      </c>
      <c r="EZ134" s="1">
        <f>IF(EW134&gt;='Drive Train'!$F$29,1,0)</f>
        <v>0</v>
      </c>
      <c r="FA134" s="57">
        <f t="shared" ref="FA134:FA197" si="235">MIN(ER134,$C$10)*$C$11*1000/60/60</f>
        <v>103.33333333333333</v>
      </c>
      <c r="FB134" s="63">
        <f>FB133+'DEPRECATED - DT-Prelim Calcs'!$C$11</f>
        <v>520</v>
      </c>
      <c r="FC134" s="2">
        <f>FM134/'Drive Train'!$F$35</f>
        <v>0.48999999999999994</v>
      </c>
      <c r="FD134" s="46">
        <f>FK134*12*60/(PI() * 'Drive Train'!$F$15)/FC$2*FC134</f>
        <v>-173138.71150909486</v>
      </c>
      <c r="FE134" s="2">
        <f>('DEPRECATED - DT-Prelim Calcs'!$C$6*FC134-FD134)/('DEPRECATED - DT-Prelim Calcs'!$C$6*FC134)*'DEPRECATED - DT-Prelim Calcs'!$C$7*FC134</f>
        <v>79.466884003174229</v>
      </c>
      <c r="FF134" s="57">
        <f>FE134/'DEPRECATED - DT-Prelim Calcs'!$C$7*('DEPRECATED - DT-Prelim Calcs'!$C$8-'DEPRECATED - DT-Prelim Calcs'!$C$9)+'DEPRECATED - DT-Prelim Calcs'!$C$9</f>
        <v>4233.2399243183618</v>
      </c>
      <c r="FG134" s="57">
        <f t="shared" si="200"/>
        <v>93</v>
      </c>
      <c r="FH134" s="2">
        <f t="shared" ref="FH134:FH197" si="236">MIN((FG134-$C$9)/($C$8-$C$9)*$C$7-$C$29*FK134/FD$2,FH$2)</f>
        <v>0.78067567320338405</v>
      </c>
      <c r="FI134" s="57">
        <f>FH134*'DEPRECATED - DT-Prelim Calcs'!$C$21/FC$2/'DEPRECATED - DT-Prelim Calcs'!$C$19/'DEPRECATED - DT-Prelim Calcs'!$C$18*3.39*'DEPRECATED - DT-Prelim Calcs'!$C$20</f>
        <v>25.773080821789936</v>
      </c>
      <c r="FJ134" s="46">
        <f t="shared" ref="FJ134:FJ197" si="237">IF(FI134&lt;=$C$17,1,0)</f>
        <v>0</v>
      </c>
      <c r="FK134" s="57">
        <f>FI133*'DEPRECATED - DT-Prelim Calcs'!$C$11+FK133</f>
        <v>-676.86822315701215</v>
      </c>
      <c r="FL134" s="57">
        <f>FL133+0.5*FI134*'DEPRECATED - DT-Prelim Calcs'!$C$11^2+FK134*'DEPRECATED - DT-Prelim Calcs'!$C$11</f>
        <v>-347940.78355806874</v>
      </c>
      <c r="FM134" s="57">
        <f>MIN('Drive Train'!$F$35-FG133*'DEPRECATED - DT-Prelim Calcs'!$C$21*'Drive Train'!$F$39,FM133+FG$2)</f>
        <v>6.0759999999999996</v>
      </c>
      <c r="FN134" s="57">
        <f>'Drive Train'!$F$35-FG134*'DEPRECATED - DT-Prelim Calcs'!$C$21*'Drive Train'!$F$39</f>
        <v>6.0759999999999996</v>
      </c>
      <c r="FO134" s="1">
        <f>IF(FL134&gt;='Drive Train'!$F$29,1,0)</f>
        <v>0</v>
      </c>
      <c r="FP134" s="57">
        <f t="shared" ref="FP134:FP197" si="238">MIN(FG134,$C$10)*$C$11*1000/60/60</f>
        <v>103.33333333333333</v>
      </c>
      <c r="FQ134" s="63">
        <f>FQ133+'DEPRECATED - DT-Prelim Calcs'!$C$11</f>
        <v>520</v>
      </c>
      <c r="FR134" s="2">
        <f>GB134/'Drive Train'!$F$35</f>
        <v>0.48999999999999994</v>
      </c>
      <c r="FS134" s="46">
        <f>FZ134*12*60/(PI() * 'Drive Train'!$F$15)/FR$2*FR134</f>
        <v>-113375.59205826152</v>
      </c>
      <c r="FT134" s="2">
        <f>('DEPRECATED - DT-Prelim Calcs'!$C$6*FR134-FS134)/('DEPRECATED - DT-Prelim Calcs'!$C$6*FR134)*'DEPRECATED - DT-Prelim Calcs'!$C$7*FR134</f>
        <v>52.444535433472844</v>
      </c>
      <c r="FU134" s="57">
        <f>FT134/'DEPRECATED - DT-Prelim Calcs'!$C$7*('DEPRECATED - DT-Prelim Calcs'!$C$8-'DEPRECATED - DT-Prelim Calcs'!$C$9)+'DEPRECATED - DT-Prelim Calcs'!$C$9</f>
        <v>2794.6642722467077</v>
      </c>
      <c r="FV134" s="57">
        <f t="shared" si="201"/>
        <v>93</v>
      </c>
      <c r="FW134" s="2">
        <f t="shared" ref="FW134:FW197" si="239">MIN((FV134-$C$9)/($C$8-$C$9)*$C$7-$C$29*FZ134/FS$2,FW$2)</f>
        <v>0.7112822800297498</v>
      </c>
      <c r="FX134" s="57">
        <f>FW134*'DEPRECATED - DT-Prelim Calcs'!$C$21/FR$2/'DEPRECATED - DT-Prelim Calcs'!$C$19/'DEPRECATED - DT-Prelim Calcs'!$C$18*3.39*'DEPRECATED - DT-Prelim Calcs'!$C$20</f>
        <v>25.773080821789936</v>
      </c>
      <c r="FY134" s="46">
        <f t="shared" ref="FY134:FY197" si="240">IF(FX134&lt;=$C$17,1,0)</f>
        <v>0</v>
      </c>
      <c r="FZ134" s="57">
        <f>FX133*'DEPRECATED - DT-Prelim Calcs'!$C$11+FZ133</f>
        <v>-403.83211690093833</v>
      </c>
      <c r="GA134" s="57">
        <f>GA133+0.5*FX134*'DEPRECATED - DT-Prelim Calcs'!$C$11^2+FZ134*'DEPRECATED - DT-Prelim Calcs'!$C$11</f>
        <v>-386523.40227665514</v>
      </c>
      <c r="GB134" s="57">
        <f>MIN('Drive Train'!$F$35-FV133*'DEPRECATED - DT-Prelim Calcs'!$C$21*'Drive Train'!$F$39,GB133+FV$2)</f>
        <v>6.0759999999999996</v>
      </c>
      <c r="GC134" s="57">
        <f>'Drive Train'!$F$35-FV134*'DEPRECATED - DT-Prelim Calcs'!$C$21*'Drive Train'!$F$39</f>
        <v>6.0759999999999996</v>
      </c>
      <c r="GD134" s="1">
        <f>IF(GA134&gt;='Drive Train'!$F$29,1,0)</f>
        <v>0</v>
      </c>
      <c r="GE134" s="57">
        <f t="shared" ref="GE134:GE197" si="241">MIN(FV134,$C$10)*$C$11*1000/60/60</f>
        <v>103.33333333333333</v>
      </c>
      <c r="GF134" s="63">
        <f>GF133+'DEPRECATED - DT-Prelim Calcs'!$C$11</f>
        <v>520</v>
      </c>
      <c r="GG134" s="2">
        <f>GQ134/'Drive Train'!$F$35</f>
        <v>3.9666396332821745</v>
      </c>
      <c r="GH134" s="46">
        <f>GO134*12*60/(PI() * 'Drive Train'!$F$15)/GG$2*GG134</f>
        <v>-1986178.8207360825</v>
      </c>
      <c r="GI134" s="2">
        <f>('DEPRECATED - DT-Prelim Calcs'!$C$6*GG134-GH134)/('DEPRECATED - DT-Prelim Calcs'!$C$6*GG134)*'DEPRECATED - DT-Prelim Calcs'!$C$7*GG134</f>
        <v>907.62544728993601</v>
      </c>
      <c r="GJ134" s="57">
        <f>GI134/'DEPRECATED - DT-Prelim Calcs'!$C$7*('DEPRECATED - DT-Prelim Calcs'!$C$8-'DEPRECATED - DT-Prelim Calcs'!$C$9)+'DEPRECATED - DT-Prelim Calcs'!$C$9</f>
        <v>48321.515305933106</v>
      </c>
      <c r="GK134" s="57">
        <f t="shared" ref="GK134:GK197" si="242">MIN(GJ134,GI$2)</f>
        <v>29.999999999999982</v>
      </c>
      <c r="GL134" s="2">
        <f t="shared" ref="GL134:GL197" si="243">MIN((GK134-$C$9)/($C$8-$C$9)*$C$7-$C$29*GO134/GH$2,GL$2)</f>
        <v>0.99579519204165001</v>
      </c>
      <c r="GM134" s="57">
        <f>GL134*'DEPRECATED - DT-Prelim Calcs'!$C$21/GG$2/'DEPRECATED - DT-Prelim Calcs'!$C$19/'DEPRECATED - DT-Prelim Calcs'!$C$18*3.39*'DEPRECATED - DT-Prelim Calcs'!$C$20</f>
        <v>25.773080821789936</v>
      </c>
      <c r="GN134" s="46">
        <f t="shared" ref="GN134:GN197" si="244">IF(GM134&lt;=$C$17,1,0)</f>
        <v>0</v>
      </c>
      <c r="GO134" s="57">
        <f>GM133*'DEPRECATED - DT-Prelim Calcs'!$C$11+GO133</f>
        <v>-1223.491630802743</v>
      </c>
      <c r="GP134" s="57">
        <f>GP133+0.5*GM134*'DEPRECATED - DT-Prelim Calcs'!$C$11^2+GO134*'DEPRECATED - DT-Prelim Calcs'!$C$11</f>
        <v>-189875.963215998</v>
      </c>
      <c r="GQ134" s="57">
        <f>MIN('Drive Train'!$F$35-GK133*'DEPRECATED - DT-Prelim Calcs'!$C$21*'Drive Train'!$F$39,GQ133+GK$2)</f>
        <v>49.186331452698965</v>
      </c>
      <c r="GR134" s="57">
        <f>'Drive Train'!$F$35-GK134*'DEPRECATED - DT-Prelim Calcs'!$C$21*'Drive Train'!$F$39</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-3834.2767350659906</v>
      </c>
      <c r="GX134" s="2">
        <f>('DEPRECATED - DT-Prelim Calcs'!$C$6*GV134-GW134)/('DEPRECATED - DT-Prelim Calcs'!$C$6*GV134)*'DEPRECATED - DT-Prelim Calcs'!$C$7*GV134</f>
        <v>3.7031597260996598</v>
      </c>
      <c r="GY134" s="57">
        <f>GX134/'DEPRECATED - DT-Prelim Calcs'!$C$7*('DEPRECATED - DT-Prelim Calcs'!$C$8-'DEPRECATED - DT-Prelim Calcs'!$C$9)+'DEPRECATED - DT-Prelim Calcs'!$C$9</f>
        <v>199.84331653883251</v>
      </c>
      <c r="GZ134" s="57">
        <f t="shared" si="202"/>
        <v>33.333333333333314</v>
      </c>
      <c r="HA134" s="2">
        <f t="shared" ref="HA134:HA197" si="246">MIN((GZ134-$C$9)/($C$8-$C$9)*$C$7-$C$29*HD134/GW$2,HA$2)</f>
        <v>0.91892804393425631</v>
      </c>
      <c r="HB134" s="57">
        <f>HA134*'DEPRECATED - DT-Prelim Calcs'!$C$21/GV$2/'DEPRECATED - DT-Prelim Calcs'!$C$19/'DEPRECATED - DT-Prelim Calcs'!$C$18*3.39*'DEPRECATED - DT-Prelim Calcs'!$C$20</f>
        <v>23.783612267869163</v>
      </c>
      <c r="HC134" s="46">
        <f t="shared" ref="HC134:HC197" si="247">IF(HB134&lt;=$C$17,1,0)</f>
        <v>0</v>
      </c>
      <c r="HD134" s="57">
        <f>HB133*'DEPRECATED - DT-Prelim Calcs'!$C$11+HD133</f>
        <v>-11.464581711091427</v>
      </c>
      <c r="HE134" s="57">
        <f>HE133+0.5*HB134*'DEPRECATED - DT-Prelim Calcs'!$C$11^2+HD134*'DEPRECATED - DT-Prelim Calcs'!$C$11</f>
        <v>-212764.27951598485</v>
      </c>
      <c r="HF134" s="57">
        <f>MIN('Drive Train'!$F$35-GZ133*'DEPRECATED - DT-Prelim Calcs'!$C$21*'Drive Train'!$F$39,HF133+GZ$2)</f>
        <v>10.133333333333335</v>
      </c>
      <c r="HG134" s="57">
        <f>'Drive Train'!$F$35-GZ134*'DEPRECATED - DT-Prelim Calcs'!$C$21*'Drive Train'!$F$39</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-27897.598328931053</v>
      </c>
      <c r="HM134" s="2">
        <f>('DEPRECATED - DT-Prelim Calcs'!$C$6*HK134-HL134)/('DEPRECATED - DT-Prelim Calcs'!$C$6*HK134)*'DEPRECATED - DT-Prelim Calcs'!$C$7*HK134</f>
        <v>14.539519666451447</v>
      </c>
      <c r="HN134" s="57">
        <f>HM134/'DEPRECATED - DT-Prelim Calcs'!$C$7*('DEPRECATED - DT-Prelim Calcs'!$C$8-'DEPRECATED - DT-Prelim Calcs'!$C$9)+'DEPRECATED - DT-Prelim Calcs'!$C$9</f>
        <v>776.73334987789246</v>
      </c>
      <c r="HO134" s="57">
        <f t="shared" si="203"/>
        <v>36.66666666666665</v>
      </c>
      <c r="HP134" s="2">
        <f t="shared" ref="HP134:HP197" si="249">MIN((HO134-$C$9)/($C$8-$C$9)*$C$7-$C$29*HS134/HL$2,HP$2)</f>
        <v>0.99579519204165001</v>
      </c>
      <c r="HQ134" s="57">
        <f>HP134*'DEPRECATED - DT-Prelim Calcs'!$C$21/HK$2/'DEPRECATED - DT-Prelim Calcs'!$C$19/'DEPRECATED - DT-Prelim Calcs'!$C$18*3.39*'DEPRECATED - DT-Prelim Calcs'!$C$20</f>
        <v>25.773080821789936</v>
      </c>
      <c r="HR134" s="46">
        <f t="shared" ref="HR134:HR197" si="250">IF(HQ134&lt;=$C$17,1,0)</f>
        <v>0</v>
      </c>
      <c r="HS134" s="57">
        <f>HQ133*'DEPRECATED - DT-Prelim Calcs'!$C$11+HS133</f>
        <v>-85.323046756232415</v>
      </c>
      <c r="HT134" s="57">
        <f>HT133+0.5*HQ134*'DEPRECATED - DT-Prelim Calcs'!$C$11^2+HS134*'DEPRECATED - DT-Prelim Calcs'!$C$11</f>
        <v>-227520.27252266297</v>
      </c>
      <c r="HU134" s="57">
        <f>MIN('Drive Train'!$F$35-HO133*'DEPRECATED - DT-Prelim Calcs'!$C$21*'Drive Train'!$F$39,HU133+HO$2)</f>
        <v>9.9066666666666681</v>
      </c>
      <c r="HV134" s="57">
        <f>'Drive Train'!$F$35-HO134*'DEPRECATED - DT-Prelim Calcs'!$C$21*'Drive Train'!$F$39</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-40302.559689953545</v>
      </c>
      <c r="IB134" s="2">
        <f>('DEPRECATED - DT-Prelim Calcs'!$C$6*HZ134-IA134)/('DEPRECATED - DT-Prelim Calcs'!$C$6*HZ134)*'DEPRECATED - DT-Prelim Calcs'!$C$7*HZ134</f>
        <v>20.104463441484175</v>
      </c>
      <c r="IC134" s="57">
        <f>IB134/'DEPRECATED - DT-Prelim Calcs'!$C$7*('DEPRECATED - DT-Prelim Calcs'!$C$8-'DEPRECATED - DT-Prelim Calcs'!$C$9)+'DEPRECATED - DT-Prelim Calcs'!$C$9</f>
        <v>1072.9915599761077</v>
      </c>
      <c r="ID134" s="57">
        <f t="shared" si="204"/>
        <v>39.999999999999986</v>
      </c>
      <c r="IE134" s="2">
        <f t="shared" ref="IE134:IE197" si="252">MIN((ID134-$C$9)/($C$8-$C$9)*$C$7-$C$29*IH134/IA$2,IE$2)</f>
        <v>0.99579519204165001</v>
      </c>
      <c r="IF134" s="57">
        <f>IE134*'DEPRECATED - DT-Prelim Calcs'!$C$21/HZ$2/'DEPRECATED - DT-Prelim Calcs'!$C$19/'DEPRECATED - DT-Prelim Calcs'!$C$18*3.39*'DEPRECATED - DT-Prelim Calcs'!$C$20</f>
        <v>25.773080821789936</v>
      </c>
      <c r="IG134" s="46">
        <f t="shared" ref="IG134:IG197" si="253">IF(IF134&lt;=$C$17,1,0)</f>
        <v>0</v>
      </c>
      <c r="IH134" s="57">
        <f>IF133*'DEPRECATED - DT-Prelim Calcs'!$C$11+IH133</f>
        <v>-126.14915941732055</v>
      </c>
      <c r="II134" s="57">
        <f>II133+0.5*IF134*'DEPRECATED - DT-Prelim Calcs'!$C$11^2+IH134*'DEPRECATED - DT-Prelim Calcs'!$C$11</f>
        <v>-259041.08370339291</v>
      </c>
      <c r="IJ134" s="57">
        <f>MIN('Drive Train'!$F$35-ID133*'DEPRECATED - DT-Prelim Calcs'!$C$21*'Drive Train'!$F$39,IJ133+ID$2)</f>
        <v>9.6800000000000015</v>
      </c>
      <c r="IK134" s="57">
        <f>'Drive Train'!$F$35-ID134*'DEPRECATED - DT-Prelim Calcs'!$C$21*'Drive Train'!$F$39</f>
        <v>9.6800000000000015</v>
      </c>
      <c r="IL134" s="1">
        <f>IF(II134&gt;='Drive Train'!$F$29,1,0)</f>
        <v>0</v>
      </c>
      <c r="IM134" s="57">
        <f t="shared" ref="IM134:IM197" si="254">MIN(ID134,$C$10)*$C$11*1000/60/60</f>
        <v>44.444444444444429</v>
      </c>
      <c r="IN134" s="63">
        <f>IN133+'DEPRECATED - DT-Prelim Calcs'!$C$11</f>
        <v>520</v>
      </c>
      <c r="IO134" s="2">
        <f>IY134/'Drive Train'!$F$35</f>
        <v>0.76236559139784954</v>
      </c>
      <c r="IP134" s="46">
        <f>IW134*12*60/(PI() * 'Drive Train'!$F$15)/IO$2*IO134</f>
        <v>-140524.98373888843</v>
      </c>
      <c r="IQ134" s="2">
        <f>('DEPRECATED - DT-Prelim Calcs'!$C$6*IO134-IP134)/('DEPRECATED - DT-Prelim Calcs'!$C$6*IO134)*'DEPRECATED - DT-Prelim Calcs'!$C$7*IO134</f>
        <v>65.376740251764332</v>
      </c>
      <c r="IR134" s="57">
        <f>IQ134/'DEPRECATED - DT-Prelim Calcs'!$C$7*('DEPRECATED - DT-Prelim Calcs'!$C$8-'DEPRECATED - DT-Prelim Calcs'!$C$9)+'DEPRECATED - DT-Prelim Calcs'!$C$9</f>
        <v>3483.1297818677858</v>
      </c>
      <c r="IS134" s="57">
        <f t="shared" si="205"/>
        <v>43.333333333333321</v>
      </c>
      <c r="IT134" s="2">
        <f t="shared" ref="IT134:IT197" si="255">MIN((IS134-$C$9)/($C$8-$C$9)*$C$7-$C$29*IW134/IP$2,IT$2)</f>
        <v>0.99579519204165001</v>
      </c>
      <c r="IU134" s="57">
        <f>IT134*'DEPRECATED - DT-Prelim Calcs'!$C$21/IO$2/'DEPRECATED - DT-Prelim Calcs'!$C$19/'DEPRECATED - DT-Prelim Calcs'!$C$18*3.39*'DEPRECATED - DT-Prelim Calcs'!$C$20</f>
        <v>25.773080821789936</v>
      </c>
      <c r="IV134" s="46">
        <f t="shared" ref="IV134:IV197" si="256">IF(IU134&lt;=$C$17,1,0)</f>
        <v>0</v>
      </c>
      <c r="IW134" s="57">
        <f>IU133*'DEPRECATED - DT-Prelim Calcs'!$C$11+IW133</f>
        <v>-450.39717759051246</v>
      </c>
      <c r="IX134" s="57">
        <f>IX133+0.5*IU134*'DEPRECATED - DT-Prelim Calcs'!$C$11^2+IW134*'DEPRECATED - DT-Prelim Calcs'!$C$11</f>
        <v>-240291.52710131067</v>
      </c>
      <c r="IY134" s="57">
        <f>MIN('Drive Train'!$F$35-IS133*'DEPRECATED - DT-Prelim Calcs'!$C$21*'Drive Train'!$F$39,IY133+IS$2)</f>
        <v>9.4533333333333349</v>
      </c>
      <c r="IZ134" s="57">
        <f>'Drive Train'!$F$35-IS134*'DEPRECATED - DT-Prelim Calcs'!$C$21*'Drive Train'!$F$39</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-215430.50903267931</v>
      </c>
      <c r="JF134" s="2">
        <f>('DEPRECATED - DT-Prelim Calcs'!$C$6*JD134-JE134)/('DEPRECATED - DT-Prelim Calcs'!$C$6*JD134)*'DEPRECATED - DT-Prelim Calcs'!$C$7*JD134</f>
        <v>99.201788919474708</v>
      </c>
      <c r="JG134" s="57">
        <f>JF134/'DEPRECATED - DT-Prelim Calcs'!$C$7*('DEPRECATED - DT-Prelim Calcs'!$C$8-'DEPRECATED - DT-Prelim Calcs'!$C$9)+'DEPRECATED - DT-Prelim Calcs'!$C$9</f>
        <v>5283.8574765014955</v>
      </c>
      <c r="JH134" s="57">
        <f t="shared" si="206"/>
        <v>46.666666666666657</v>
      </c>
      <c r="JI134" s="2">
        <f t="shared" ref="JI134:JI197" si="258">MIN((JH134-$C$9)/($C$8-$C$9)*$C$7-$C$29*JL134/JE$2,JI$2)</f>
        <v>0.99579519204165001</v>
      </c>
      <c r="JJ134" s="57">
        <f>JI134*'DEPRECATED - DT-Prelim Calcs'!$C$21/JD$2/'DEPRECATED - DT-Prelim Calcs'!$C$19/'DEPRECATED - DT-Prelim Calcs'!$C$18*3.39*'DEPRECATED - DT-Prelim Calcs'!$C$20</f>
        <v>25.773080821789936</v>
      </c>
      <c r="JK134" s="46">
        <f t="shared" ref="JK134:JK197" si="259">IF(JJ134&lt;=$C$17,1,0)</f>
        <v>0</v>
      </c>
      <c r="JL134" s="57">
        <f>JJ133*'DEPRECATED - DT-Prelim Calcs'!$C$11+JL133</f>
        <v>-707.43976052191692</v>
      </c>
      <c r="JM134" s="57">
        <f>JM133+0.5*JJ134*'DEPRECATED - DT-Prelim Calcs'!$C$11^2+JL134*'DEPRECATED - DT-Prelim Calcs'!$C$11</f>
        <v>-269876.37011288031</v>
      </c>
      <c r="JN134" s="57">
        <f>MIN('Drive Train'!$F$35-JH133*'DEPRECATED - DT-Prelim Calcs'!$C$21*'Drive Train'!$F$39,JN133+JH$2)</f>
        <v>9.2266666666666666</v>
      </c>
      <c r="JO134" s="57">
        <f>'Drive Train'!$F$35-JH134*'DEPRECATED - DT-Prelim Calcs'!$C$21*'Drive Train'!$F$39</f>
        <v>9.2266666666666666</v>
      </c>
      <c r="JP134" s="1">
        <f>IF(JM134&gt;='Drive Train'!$F$29,1,0)</f>
        <v>0</v>
      </c>
      <c r="JQ134" s="57">
        <f>MIN(JG134,'DEPRECATED - DT-Prelim Calcs'!$C$10)*'DEPRECATED - DT-Prelim Calcs'!$C$11*1000/60/60</f>
        <v>103.33333333333333</v>
      </c>
      <c r="JR134" s="63">
        <f>JR133+'DEPRECATED - DT-Prelim Calcs'!$C$11</f>
        <v>520</v>
      </c>
      <c r="JS134" s="2">
        <f>KC134/'Drive Train'!$F$35</f>
        <v>0.72580645161290325</v>
      </c>
      <c r="JT134" s="46">
        <f>KA134*12*60/(PI() * 'Drive Train'!$F$15)/JS$2*JS134</f>
        <v>-32798.484129223696</v>
      </c>
      <c r="JU134" s="2">
        <f>('DEPRECATED - DT-Prelim Calcs'!$C$6*JS134-JT134)/('DEPRECATED - DT-Prelim Calcs'!$C$6*JS134)*'DEPRECATED - DT-Prelim Calcs'!$C$7*JS134</f>
        <v>16.579277366666478</v>
      </c>
      <c r="JV134" s="57">
        <f>JU134/'DEPRECATED - DT-Prelim Calcs'!$C$7*('DEPRECATED - DT-Prelim Calcs'!$C$8-'DEPRECATED - DT-Prelim Calcs'!$C$9)+'DEPRECATED - DT-Prelim Calcs'!$C$9</f>
        <v>885.32294030842706</v>
      </c>
      <c r="JW134" s="57">
        <f t="shared" si="207"/>
        <v>49.999999999999993</v>
      </c>
      <c r="JX134" s="2">
        <f t="shared" ref="JX134:JX197" si="260">MIN((JW134-$C$9)/($C$8-$C$9)*$C$7-$C$29*KA134/JT$2,JX$2)</f>
        <v>0.99579519204165001</v>
      </c>
      <c r="JY134" s="57">
        <f>JX134*'DEPRECATED - DT-Prelim Calcs'!$C$21/JS$2/'DEPRECATED - DT-Prelim Calcs'!$C$19/'DEPRECATED - DT-Prelim Calcs'!$C$18*3.39*'DEPRECATED - DT-Prelim Calcs'!$C$20</f>
        <v>25.773080821789936</v>
      </c>
      <c r="JZ134" s="46">
        <f t="shared" ref="JZ134:JZ197" si="261">IF(JY134&lt;=$C$17,1,0)</f>
        <v>0</v>
      </c>
      <c r="KA134" s="57">
        <f>JY133*'DEPRECATED - DT-Prelim Calcs'!$C$11+KA133</f>
        <v>-110.41761216428334</v>
      </c>
      <c r="KB134" s="57">
        <f>KB133+0.5*JY134*'DEPRECATED - DT-Prelim Calcs'!$C$11^2+KA134*'DEPRECATED - DT-Prelim Calcs'!$C$11</f>
        <v>-226482.05655541932</v>
      </c>
      <c r="KC134" s="57">
        <f>MIN('Drive Train'!$F$35-JW133*'DEPRECATED - DT-Prelim Calcs'!$C$21*'Drive Train'!$F$39,KC133+JW$2)</f>
        <v>9</v>
      </c>
      <c r="KD134" s="57">
        <f>'Drive Train'!$F$35-JW134*'DEPRECATED - DT-Prelim Calcs'!$C$21*'Drive Train'!$F$39</f>
        <v>9</v>
      </c>
      <c r="KE134" s="1">
        <f>IF(KB134&gt;='Drive Train'!$F$29,1,0)</f>
        <v>0</v>
      </c>
      <c r="KF134" s="57">
        <f>MIN(JV134,'DEPRECATED - DT-Prelim Calcs'!$C$10)*'DEPRECATED - DT-Prelim Calcs'!$C$11*1000/60/60</f>
        <v>103.33333333333333</v>
      </c>
      <c r="KG134" s="63">
        <f>KG133+'DEPRECATED - DT-Prelim Calcs'!$C$11</f>
        <v>520</v>
      </c>
      <c r="KH134" s="2">
        <f>KR134/'Drive Train'!$F$35</f>
        <v>0.7075268817204301</v>
      </c>
      <c r="KI134" s="46">
        <f>KP134*12*60/(PI() * 'Drive Train'!$F$15)/KH$2*KH134</f>
        <v>-15101.184664236154</v>
      </c>
      <c r="KJ134" s="2">
        <f>('DEPRECATED - DT-Prelim Calcs'!$C$6*KH134-KI134)/('DEPRECATED - DT-Prelim Calcs'!$C$6*KH134)*'DEPRECATED - DT-Prelim Calcs'!$C$7*KH134</f>
        <v>8.5332551772181198</v>
      </c>
      <c r="KK134" s="57">
        <f>KJ134/'DEPRECATED - DT-Prelim Calcs'!$C$7*('DEPRECATED - DT-Prelim Calcs'!$C$8-'DEPRECATED - DT-Prelim Calcs'!$C$9)+'DEPRECATED - DT-Prelim Calcs'!$C$9</f>
        <v>456.98076316891485</v>
      </c>
      <c r="KL134" s="57">
        <f t="shared" si="208"/>
        <v>53.333333333333329</v>
      </c>
      <c r="KM134" s="2">
        <f t="shared" ref="KM134:KM197" si="262">MIN((KL134-$C$9)/($C$8-$C$9)*$C$7-$C$29*KP134/KI$2,KM$2)</f>
        <v>0.99579519204165001</v>
      </c>
      <c r="KN134" s="57">
        <f>KM134*'DEPRECATED - DT-Prelim Calcs'!$C$21/KH$2/'DEPRECATED - DT-Prelim Calcs'!$C$19/'DEPRECATED - DT-Prelim Calcs'!$C$18*3.39*'DEPRECATED - DT-Prelim Calcs'!$C$20</f>
        <v>25.773080821789936</v>
      </c>
      <c r="KO134" s="46">
        <f t="shared" ref="KO134:KO197" si="263">IF(KN134&lt;=$C$17,1,0)</f>
        <v>0</v>
      </c>
      <c r="KP134" s="57">
        <f>KN133*'DEPRECATED - DT-Prelim Calcs'!$C$11+KP133</f>
        <v>-52.152301235875242</v>
      </c>
      <c r="KQ134" s="57">
        <f>KQ133+0.5*KN134*'DEPRECATED - DT-Prelim Calcs'!$C$11^2+KP134*'DEPRECATED - DT-Prelim Calcs'!$C$11</f>
        <v>-264070.1475780562</v>
      </c>
      <c r="KR134" s="57">
        <f>MIN('Drive Train'!$F$35-KL133*'DEPRECATED - DT-Prelim Calcs'!$C$21*'Drive Train'!$F$39,KR133+KL$2)</f>
        <v>8.7733333333333334</v>
      </c>
      <c r="KS134" s="57">
        <f>'Drive Train'!$F$35-KL134*'DEPRECATED - DT-Prelim Calcs'!$C$21*'Drive Train'!$F$39</f>
        <v>8.7733333333333334</v>
      </c>
      <c r="KT134" s="1">
        <f>IF(KQ134&gt;='Drive Train'!$F$29,1,0)</f>
        <v>0</v>
      </c>
      <c r="KU134" s="57">
        <f>MIN(KK134,'DEPRECATED - DT-Prelim Calcs'!$C$10)*'DEPRECATED - DT-Prelim Calcs'!$C$11*1000/60/60</f>
        <v>103.33333333333333</v>
      </c>
      <c r="KV134" s="63">
        <f>KV133+'DEPRECATED - DT-Prelim Calcs'!$C$11</f>
        <v>520</v>
      </c>
      <c r="KW134" s="2">
        <f>LG134/'Drive Train'!$F$35</f>
        <v>0.68924731182795695</v>
      </c>
      <c r="KX134" s="46">
        <f>LE134*12*60/(PI() * 'Drive Train'!$F$15)/KW$2*KW134</f>
        <v>-223003.46135046316</v>
      </c>
      <c r="KY134" s="2">
        <f>('DEPRECATED - DT-Prelim Calcs'!$C$6*KW134-KX134)/('DEPRECATED - DT-Prelim Calcs'!$C$6*KW134)*'DEPRECATED - DT-Prelim Calcs'!$C$7*KW134</f>
        <v>102.49379556270917</v>
      </c>
      <c r="KZ134" s="57">
        <f>KY134/'DEPRECATED - DT-Prelim Calcs'!$C$7*('DEPRECATED - DT-Prelim Calcs'!$C$8-'DEPRECATED - DT-Prelim Calcs'!$C$9)+'DEPRECATED - DT-Prelim Calcs'!$C$9</f>
        <v>5459.1124359732721</v>
      </c>
      <c r="LA134" s="57">
        <f t="shared" si="209"/>
        <v>56.666666666666664</v>
      </c>
      <c r="LB134" s="2">
        <f t="shared" ref="LB134:LB197" si="264">MIN((LA134-$C$9)/($C$8-$C$9)*$C$7-$C$29*LE134/KX$2,LB$2)</f>
        <v>0.99579519204165001</v>
      </c>
      <c r="LC134" s="57">
        <f>LB134*'DEPRECATED - DT-Prelim Calcs'!$C$21/KW$2/'DEPRECATED - DT-Prelim Calcs'!$C$19/'DEPRECATED - DT-Prelim Calcs'!$C$18*3.39*'DEPRECATED - DT-Prelim Calcs'!$C$20</f>
        <v>25.773080821789936</v>
      </c>
      <c r="LD134" s="46">
        <f t="shared" ref="LD134:LD197" si="265">IF(LC134&lt;=$C$17,1,0)</f>
        <v>0</v>
      </c>
      <c r="LE134" s="57">
        <f>LC133*'DEPRECATED - DT-Prelim Calcs'!$C$11+LE133</f>
        <v>-790.57290582998019</v>
      </c>
      <c r="LF134" s="57">
        <f>LF133+0.5*LC134*'DEPRECATED - DT-Prelim Calcs'!$C$11^2+LE134*'DEPRECATED - DT-Prelim Calcs'!$C$11</f>
        <v>-229237.18760499102</v>
      </c>
      <c r="LG134" s="57">
        <f>MIN('Drive Train'!$F$35-LA133*'DEPRECATED - DT-Prelim Calcs'!$C$21*'Drive Train'!$F$39,LG133+LA$2)</f>
        <v>8.5466666666666669</v>
      </c>
      <c r="LH134" s="57">
        <f>'Drive Train'!$F$35-LA134*'DEPRECATED - DT-Prelim Calcs'!$C$21*'Drive Train'!$F$39</f>
        <v>8.5466666666666669</v>
      </c>
      <c r="LI134" s="1">
        <f>IF(LF134&gt;='Drive Train'!$F$29,1,0)</f>
        <v>0</v>
      </c>
      <c r="LJ134" s="57">
        <f>MIN(KZ134,'DEPRECATED - DT-Prelim Calcs'!$C$10)*'DEPRECATED - DT-Prelim Calcs'!$C$11*1000/60/60</f>
        <v>103.33333333333333</v>
      </c>
      <c r="LK134" s="63">
        <f>LK133+'DEPRECATED - DT-Prelim Calcs'!$C$11</f>
        <v>520</v>
      </c>
      <c r="LL134" s="2">
        <f>LV134/'Drive Train'!$F$35</f>
        <v>0.67096774193548392</v>
      </c>
      <c r="LM134" s="46">
        <f>LT134*12*60/(PI() * 'Drive Train'!$F$15)/LL$2*LL134</f>
        <v>-210026.59038276388</v>
      </c>
      <c r="LN134" s="2">
        <f>('DEPRECATED - DT-Prelim Calcs'!$C$6*LL134-LM134)/('DEPRECATED - DT-Prelim Calcs'!$C$6*LL134)*'DEPRECATED - DT-Prelim Calcs'!$C$7*LL134</f>
        <v>96.582150986481196</v>
      </c>
      <c r="LO134" s="57">
        <f>LN134/'DEPRECATED - DT-Prelim Calcs'!$C$7*('DEPRECATED - DT-Prelim Calcs'!$C$8-'DEPRECATED - DT-Prelim Calcs'!$C$9)+'DEPRECATED - DT-Prelim Calcs'!$C$9</f>
        <v>5144.3970836371527</v>
      </c>
      <c r="LP134" s="57">
        <f t="shared" si="210"/>
        <v>60</v>
      </c>
      <c r="LQ134" s="2">
        <f t="shared" ref="LQ134:LQ197" si="266">MIN((LP134-$C$9)/($C$8-$C$9)*$C$7-$C$29*LT134/LM$2,LQ$2)</f>
        <v>0.99579519204165001</v>
      </c>
      <c r="LR134" s="57">
        <f>LQ134*'DEPRECATED - DT-Prelim Calcs'!$C$21/LL$2/'DEPRECATED - DT-Prelim Calcs'!$C$19/'DEPRECATED - DT-Prelim Calcs'!$C$18*3.39*'DEPRECATED - DT-Prelim Calcs'!$C$20</f>
        <v>25.773080821789936</v>
      </c>
      <c r="LS134" s="46">
        <f t="shared" ref="LS134:LS197" si="267">IF(LR134&lt;=$C$17,1,0)</f>
        <v>0</v>
      </c>
      <c r="LT134" s="57">
        <f>LR133*'DEPRECATED - DT-Prelim Calcs'!$C$11+LT133</f>
        <v>-764.85312269703957</v>
      </c>
      <c r="LU134" s="57">
        <f>LU133+0.5*LR134*'DEPRECATED - DT-Prelim Calcs'!$C$11^2+LT134*'DEPRECATED - DT-Prelim Calcs'!$C$11</f>
        <v>-239853.15178771439</v>
      </c>
      <c r="LV134" s="57">
        <f>MIN('Drive Train'!$F$35-LP133*'DEPRECATED - DT-Prelim Calcs'!$C$21*'Drive Train'!$F$39,LV133+LP$2)</f>
        <v>8.32</v>
      </c>
      <c r="LW134" s="57">
        <f>'Drive Train'!$F$35-LP134*'DEPRECATED - DT-Prelim Calcs'!$C$21*'Drive Train'!$F$39</f>
        <v>8.32</v>
      </c>
      <c r="LX134" s="1">
        <f>IF(LU134&gt;='Drive Train'!$F$29,1,0)</f>
        <v>0</v>
      </c>
      <c r="LY134" s="57">
        <f>MIN(LO134,'DEPRECATED - DT-Prelim Calcs'!$C$10)*'DEPRECATED - DT-Prelim Calcs'!$C$11*1000/60/60</f>
        <v>103.33333333333333</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Train'!$AA$49 + V134*(1-'Drive Train'!$AA$49))</f>
        <v>0</v>
      </c>
      <c r="W135" s="57">
        <f t="shared" si="184"/>
        <v>0</v>
      </c>
      <c r="X135" s="2">
        <f>MAX(MIN(IF(AND(AI134=1,AG135&lt;0),-1,1)*(W135-$C$9)/($C$8-$C$9)*$C$7-$C$29*AE135/T$2 -  AI134*$C$29/2,X$2),MAX(X$4:X134)*-1)</f>
        <v>-0.2458281045106315</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Train'!$F$39,AG134+W$2)-$C$3,IF(AE134-1&lt;=0,0,IF($C$32=Motors!$C$29,MAX(ABS('Drive Train'!$F$35-W134*$C$21*'Drive Train'!$F$39)*-1,AG134-W$2),MAX(0,ABS('Drive Train'!$F$35-W134*$C$21*'Drive Train'!$F$39)*-1,AG134-W$2))))</f>
        <v>0</v>
      </c>
      <c r="AH135" s="57">
        <f>'Drive Train'!$F$35-ABS(W135)*'DEPRECATED - DT-Prelim Calcs'!$C$21*'Drive Train'!$F$39</f>
        <v>12.4</v>
      </c>
      <c r="AI135" s="1">
        <f>IF(AJ135&gt;='Drive Train'!$F$29,1,0)</f>
        <v>1</v>
      </c>
      <c r="AJ135" s="57">
        <f>AJ134+0.5*Y135*'DEPRECATED - DT-Prelim Calcs'!$C$11^2+AE135*'DEPRECATED - DT-Prelim Calcs'!$C$11</f>
        <v>784.33981740885292</v>
      </c>
      <c r="AK135" s="57">
        <f t="shared" si="181"/>
        <v>0</v>
      </c>
      <c r="AL135" s="63">
        <f>AL134+'DEPRECATED - DT-Prelim Calcs'!$C$11</f>
        <v>524</v>
      </c>
      <c r="AM135" s="2">
        <f>AW135/'Drive Train'!$F$35</f>
        <v>0.8888264923756658</v>
      </c>
      <c r="AN135" s="46">
        <f>AU135*12*60/(PI() * 'Drive Train'!$F$15)/AM$2*AM135</f>
        <v>4007.4131716828674</v>
      </c>
      <c r="AO135" s="2">
        <f>('DEPRECATED - DT-Prelim Calcs'!$C$6*AM135-AN135)/('DEPRECATED - DT-Prelim Calcs'!$C$6*AM135)*'DEPRECATED - DT-Prelim Calcs'!$C$7*AM135</f>
        <v>0.33008953072372038</v>
      </c>
      <c r="AP135" s="57">
        <f>AO135/'DEPRECATED - DT-Prelim Calcs'!$C$7*('DEPRECATED - DT-Prelim Calcs'!$C$8-'DEPRECATED - DT-Prelim Calcs'!$C$9)+'DEPRECATED - DT-Prelim Calcs'!$C$9</f>
        <v>20.2728160962047</v>
      </c>
      <c r="AQ135" s="57">
        <f t="shared" si="192"/>
        <v>20.2728160962047</v>
      </c>
      <c r="AR135" s="2">
        <f t="shared" si="212"/>
        <v>2.4813484600372249E-14</v>
      </c>
      <c r="AS135" s="57">
        <f>AR135*'DEPRECATED - DT-Prelim Calcs'!$C$21/AM$2/'DEPRECATED - DT-Prelim Calcs'!$C$19/'DEPRECATED - DT-Prelim Calcs'!$C$18*3.39*'DEPRECATED - DT-Prelim Calcs'!$C$20</f>
        <v>1.7982170005665978E-13</v>
      </c>
      <c r="AT135" s="46">
        <f t="shared" si="213"/>
        <v>0</v>
      </c>
      <c r="AU135" s="57">
        <f>AS134*'DEPRECATED - DT-Prelim Calcs'!$C$11+AU134</f>
        <v>39.345448708842795</v>
      </c>
      <c r="AV135" s="57">
        <f>AV134+0.5*AS135*'DEPRECATED - DT-Prelim Calcs'!$C$11^2+AU135*'DEPRECATED - DT-Prelim Calcs'!$C$11</f>
        <v>20574.215947649482</v>
      </c>
      <c r="AW135" s="57">
        <f>MIN('Drive Train'!$F$35-AQ134*'DEPRECATED - DT-Prelim Calcs'!$C$21*'Drive Train'!$F$39,AW134+AQ$2)</f>
        <v>11.021448505458256</v>
      </c>
      <c r="AX135" s="57">
        <f>'Drive Train'!$F$35-AQ135*'DEPRECATED - DT-Prelim Calcs'!$C$21*'Drive Train'!$F$39</f>
        <v>11.02144850545808</v>
      </c>
      <c r="AY135" s="1">
        <f>IF(AV135&gt;='Drive Train'!$F$29,1,0)</f>
        <v>1</v>
      </c>
      <c r="AZ135" s="57">
        <f t="shared" si="214"/>
        <v>22.52535121800522</v>
      </c>
      <c r="BA135" s="63">
        <f>BA134+'DEPRECATED - DT-Prelim Calcs'!$C$11</f>
        <v>524</v>
      </c>
      <c r="BB135" s="2">
        <f>BL135/'Drive Train'!$F$35</f>
        <v>1.3150249726469256</v>
      </c>
      <c r="BC135" s="46">
        <f>BJ135*12*60/(PI() * 'Drive Train'!$F$15)/BB$2*BB135</f>
        <v>-3540.8438977467281</v>
      </c>
      <c r="BD135" s="2">
        <f>('DEPRECATED - DT-Prelim Calcs'!$C$6*BB135-BC135)/('DEPRECATED - DT-Prelim Calcs'!$C$6*BB135)*'DEPRECATED - DT-Prelim Calcs'!$C$7*BB135</f>
        <v>4.7702296575443093</v>
      </c>
      <c r="BE135" s="57">
        <f>BD135/'DEPRECATED - DT-Prelim Calcs'!$C$7*('DEPRECATED - DT-Prelim Calcs'!$C$8-'DEPRECATED - DT-Prelim Calcs'!$C$9)+'DEPRECATED - DT-Prelim Calcs'!$C$9</f>
        <v>256.65040044105183</v>
      </c>
      <c r="BF135" s="57">
        <f t="shared" si="193"/>
        <v>93</v>
      </c>
      <c r="BG135" s="2">
        <f t="shared" si="215"/>
        <v>1.8933363324154464</v>
      </c>
      <c r="BH135" s="57">
        <f>BG135*'DEPRECATED - DT-Prelim Calcs'!$C$21/BB$2/'DEPRECATED - DT-Prelim Calcs'!$C$19/'DEPRECATED - DT-Prelim Calcs'!$C$18*3.39*'DEPRECATED - DT-Prelim Calcs'!$C$20</f>
        <v>19.819055495402456</v>
      </c>
      <c r="BI135" s="46">
        <f t="shared" si="216"/>
        <v>0</v>
      </c>
      <c r="BJ135" s="57">
        <f>BH134*'DEPRECATED - DT-Prelim Calcs'!$C$11+BJ134</f>
        <v>-16.267443596496349</v>
      </c>
      <c r="BK135" s="57">
        <f>BK134+0.5*BH135*'DEPRECATED - DT-Prelim Calcs'!$C$11^2+BJ135*'DEPRECATED - DT-Prelim Calcs'!$C$11</f>
        <v>12277.855777610006</v>
      </c>
      <c r="BL135" s="57">
        <f>MIN('Drive Train'!$F$35-BF134*'DEPRECATED - DT-Prelim Calcs'!$C$21*'Drive Train'!$F$39,BL134+BF$2)</f>
        <v>16.306309660821878</v>
      </c>
      <c r="BM135" s="57">
        <f>'Drive Train'!$F$35-BF135*'DEPRECATED - DT-Prelim Calcs'!$C$21*'Drive Train'!$F$39</f>
        <v>6.0759999999999996</v>
      </c>
      <c r="BN135" s="1">
        <f>IF(BK135&gt;='Drive Train'!$F$29,1,0)</f>
        <v>1</v>
      </c>
      <c r="BO135" s="57">
        <f t="shared" si="217"/>
        <v>103.33333333333333</v>
      </c>
      <c r="BP135" s="63">
        <f>BP134+'DEPRECATED - DT-Prelim Calcs'!$C$11</f>
        <v>524</v>
      </c>
      <c r="BQ135" s="2">
        <f>CA135/'Drive Train'!$F$35</f>
        <v>0.48999999999999994</v>
      </c>
      <c r="BR135" s="46">
        <f>BY135*12*60/(PI() * 'Drive Train'!$F$15)/BQ$2*BQ135</f>
        <v>9874.9569605439738</v>
      </c>
      <c r="BS135" s="2">
        <f>('DEPRECATED - DT-Prelim Calcs'!$C$6*BQ135-BR135)/('DEPRECATED - DT-Prelim Calcs'!$C$6*BQ135)*'DEPRECATED - DT-Prelim Calcs'!$C$7*BQ135</f>
        <v>-3.2841368245611591</v>
      </c>
      <c r="BT135" s="57">
        <f>BS135/'DEPRECATED - DT-Prelim Calcs'!$C$7*('DEPRECATED - DT-Prelim Calcs'!$C$8-'DEPRECATED - DT-Prelim Calcs'!$C$9)+'DEPRECATED - DT-Prelim Calcs'!$C$9</f>
        <v>-172.13599775568329</v>
      </c>
      <c r="BU135" s="57">
        <f t="shared" si="194"/>
        <v>-172.13599775568329</v>
      </c>
      <c r="BV135" s="2">
        <f t="shared" si="218"/>
        <v>-4.7595842913866608</v>
      </c>
      <c r="BW135" s="57">
        <f>BV135*'DEPRECATED - DT-Prelim Calcs'!$C$21/BQ$2/'DEPRECATED - DT-Prelim Calcs'!$C$19/'DEPRECATED - DT-Prelim Calcs'!$C$18*3.39*'DEPRECATED - DT-Prelim Calcs'!$C$20</f>
        <v>-65.152303697463452</v>
      </c>
      <c r="BX135" s="46">
        <f t="shared" si="219"/>
        <v>1</v>
      </c>
      <c r="BY135" s="57">
        <f>BW134*'DEPRECATED - DT-Prelim Calcs'!$C$11+BY134</f>
        <v>93.106519333014248</v>
      </c>
      <c r="BZ135" s="57">
        <f>BZ134+0.5*BW135*'DEPRECATED - DT-Prelim Calcs'!$C$11^2+BY135*'DEPRECATED - DT-Prelim Calcs'!$C$11</f>
        <v>-9082.6578910448134</v>
      </c>
      <c r="CA135" s="57">
        <f>MIN('Drive Train'!$F$35-BU134*'DEPRECATED - DT-Prelim Calcs'!$C$21*'Drive Train'!$F$39,CA134+BU$2)</f>
        <v>6.0759999999999996</v>
      </c>
      <c r="CB135" s="57">
        <f>'Drive Train'!$F$35-BU135*'DEPRECATED - DT-Prelim Calcs'!$C$21*'Drive Train'!$F$39</f>
        <v>24.105247847386465</v>
      </c>
      <c r="CC135" s="1">
        <f>IF(BZ135&gt;='Drive Train'!$F$29,1,0)</f>
        <v>0</v>
      </c>
      <c r="CD135" s="57">
        <f t="shared" si="220"/>
        <v>-191.26221972853699</v>
      </c>
      <c r="CE135" s="63">
        <f>CE134+'DEPRECATED - DT-Prelim Calcs'!$C$11</f>
        <v>524</v>
      </c>
      <c r="CF135" s="2">
        <f>CP135/'Drive Train'!$F$35</f>
        <v>0.48999999999999994</v>
      </c>
      <c r="CG135" s="46">
        <f>CN135*12*60/(PI() * 'Drive Train'!$F$15)/CF$2*CF135</f>
        <v>11767.797483245642</v>
      </c>
      <c r="CH135" s="2">
        <f>('DEPRECATED - DT-Prelim Calcs'!$C$6*CF135-CG135)/('DEPRECATED - DT-Prelim Calcs'!$C$6*CF135)*'DEPRECATED - DT-Prelim Calcs'!$C$7*CF135</f>
        <v>-4.1399990496476535</v>
      </c>
      <c r="CI135" s="57">
        <f>CH135/'DEPRECATED - DT-Prelim Calcs'!$C$7*('DEPRECATED - DT-Prelim Calcs'!$C$8-'DEPRECATED - DT-Prelim Calcs'!$C$9)+'DEPRECATED - DT-Prelim Calcs'!$C$9</f>
        <v>-217.69911953103485</v>
      </c>
      <c r="CJ135" s="57">
        <f t="shared" si="195"/>
        <v>-217.69911953103485</v>
      </c>
      <c r="CK135" s="2">
        <f t="shared" si="221"/>
        <v>-5.8982615976409605</v>
      </c>
      <c r="CL135" s="57">
        <f>CK135*'DEPRECATED - DT-Prelim Calcs'!$C$21/CF$2/'DEPRECATED - DT-Prelim Calcs'!$C$19/'DEPRECATED - DT-Prelim Calcs'!$C$18*3.39*'DEPRECATED - DT-Prelim Calcs'!$C$20</f>
        <v>-99.736737431812529</v>
      </c>
      <c r="CM135" s="46">
        <f t="shared" si="222"/>
        <v>1</v>
      </c>
      <c r="CN135" s="57">
        <f>CL134*'DEPRECATED - DT-Prelim Calcs'!$C$11+CN134</f>
        <v>89.819305447757472</v>
      </c>
      <c r="CO135" s="57">
        <f>CO134+0.5*CL135*'DEPRECATED - DT-Prelim Calcs'!$C$11^2+CN135*'DEPRECATED - DT-Prelim Calcs'!$C$11</f>
        <v>-37769.610055529607</v>
      </c>
      <c r="CP135" s="57">
        <f>MIN('Drive Train'!$F$35-CJ134*'DEPRECATED - DT-Prelim Calcs'!$C$21*'Drive Train'!$F$39,CP134+CJ$2)</f>
        <v>6.0759999999999996</v>
      </c>
      <c r="CQ135" s="57">
        <f>'Drive Train'!$F$35-CJ135*'DEPRECATED - DT-Prelim Calcs'!$C$21*'Drive Train'!$F$39</f>
        <v>27.203540128110369</v>
      </c>
      <c r="CR135" s="1">
        <f>IF(CO135&gt;='Drive Train'!$F$29,1,0)</f>
        <v>0</v>
      </c>
      <c r="CS135" s="57">
        <f t="shared" si="223"/>
        <v>-241.8879105900387</v>
      </c>
      <c r="CT135" s="63">
        <f>CT134+'DEPRECATED - DT-Prelim Calcs'!$C$11</f>
        <v>524</v>
      </c>
      <c r="CU135" s="2">
        <f>DE135/'Drive Train'!$F$35</f>
        <v>0.48999999999999994</v>
      </c>
      <c r="CV135" s="46">
        <f>DC135*12*60/(PI() * 'Drive Train'!$F$15)/CU$2*CU135</f>
        <v>-10566.195973722884</v>
      </c>
      <c r="CW135" s="2">
        <f>('DEPRECATED - DT-Prelim Calcs'!$C$6*CU135-CV135)/('DEPRECATED - DT-Prelim Calcs'!$C$6*CU135)*'DEPRECATED - DT-Prelim Calcs'!$C$7*CU135</f>
        <v>5.9584857967489961</v>
      </c>
      <c r="CX135" s="57">
        <f>CW135/'DEPRECATED - DT-Prelim Calcs'!$C$7*('DEPRECATED - DT-Prelim Calcs'!$C$8-'DEPRECATED - DT-Prelim Calcs'!$C$9)+'DEPRECATED - DT-Prelim Calcs'!$C$9</f>
        <v>319.90901565265403</v>
      </c>
      <c r="CY135" s="57">
        <f t="shared" si="196"/>
        <v>93</v>
      </c>
      <c r="CZ135" s="2">
        <f t="shared" si="224"/>
        <v>1.2803081040535502</v>
      </c>
      <c r="DA135" s="57">
        <f>CZ135*'DEPRECATED - DT-Prelim Calcs'!$C$21/CU$2/'DEPRECATED - DT-Prelim Calcs'!$C$19/'DEPRECATED - DT-Prelim Calcs'!$C$18*3.39*'DEPRECATED - DT-Prelim Calcs'!$C$20</f>
        <v>25.773080821789936</v>
      </c>
      <c r="DB135" s="46">
        <f t="shared" si="225"/>
        <v>0</v>
      </c>
      <c r="DC135" s="57">
        <f>DA134*'DEPRECATED - DT-Prelim Calcs'!$C$11+DC134</f>
        <v>-67.744252341709952</v>
      </c>
      <c r="DD135" s="57">
        <f>DD134+0.5*DA135*'DEPRECATED - DT-Prelim Calcs'!$C$11^2+DC135*'DEPRECATED - DT-Prelim Calcs'!$C$11</f>
        <v>-74006.650060366883</v>
      </c>
      <c r="DE135" s="57">
        <f>MIN('Drive Train'!$F$35-CY134*'DEPRECATED - DT-Prelim Calcs'!$C$21*'Drive Train'!$F$39,DE134+CY$2)</f>
        <v>6.0759999999999996</v>
      </c>
      <c r="DF135" s="57">
        <f>'Drive Train'!$F$35-CY135*'DEPRECATED - DT-Prelim Calcs'!$C$21*'Drive Train'!$F$39</f>
        <v>6.0759999999999996</v>
      </c>
      <c r="DG135" s="1">
        <f>IF(DD135&gt;='Drive Train'!$F$29,1,0)</f>
        <v>0</v>
      </c>
      <c r="DH135" s="57">
        <f t="shared" si="226"/>
        <v>103.33333333333333</v>
      </c>
      <c r="DI135" s="63">
        <f>DI134+'DEPRECATED - DT-Prelim Calcs'!$C$11</f>
        <v>524</v>
      </c>
      <c r="DJ135" s="2">
        <f>DT135/'Drive Train'!$F$35</f>
        <v>0.48999999999999994</v>
      </c>
      <c r="DK135" s="46">
        <f>DR135*12*60/(PI() * 'Drive Train'!$F$15)/DJ$2*DJ135</f>
        <v>-10117.992656463359</v>
      </c>
      <c r="DL135" s="2">
        <f>('DEPRECATED - DT-Prelim Calcs'!$C$6*DJ135-DK135)/('DEPRECATED - DT-Prelim Calcs'!$C$6*DJ135)*'DEPRECATED - DT-Prelim Calcs'!$C$7*DJ135</f>
        <v>5.7558272611776164</v>
      </c>
      <c r="DM135" s="57">
        <f>DL135/'DEPRECATED - DT-Prelim Calcs'!$C$7*('DEPRECATED - DT-Prelim Calcs'!$C$8-'DEPRECATED - DT-Prelim Calcs'!$C$9)+'DEPRECATED - DT-Prelim Calcs'!$C$9</f>
        <v>309.12018158053451</v>
      </c>
      <c r="DN135" s="57">
        <f t="shared" si="197"/>
        <v>93</v>
      </c>
      <c r="DO135" s="2">
        <f t="shared" si="227"/>
        <v>1.1037138828047846</v>
      </c>
      <c r="DP135" s="57">
        <f>DO135*'DEPRECATED - DT-Prelim Calcs'!$C$21/DJ$2/'DEPRECATED - DT-Prelim Calcs'!$C$19/'DEPRECATED - DT-Prelim Calcs'!$C$18*3.39*'DEPRECATED - DT-Prelim Calcs'!$C$20</f>
        <v>25.773080821789936</v>
      </c>
      <c r="DQ135" s="46">
        <f t="shared" si="228"/>
        <v>0</v>
      </c>
      <c r="DR135" s="57">
        <f>DP134*'DEPRECATED - DT-Prelim Calcs'!$C$11+DR134</f>
        <v>-55.922961644301139</v>
      </c>
      <c r="DS135" s="57">
        <f>DS134+0.5*DP135*'DEPRECATED - DT-Prelim Calcs'!$C$11^2+DR135*'DEPRECATED - DT-Prelim Calcs'!$C$11</f>
        <v>-143450.18498861455</v>
      </c>
      <c r="DT135" s="57">
        <f>MIN('Drive Train'!$F$35-DN134*'DEPRECATED - DT-Prelim Calcs'!$C$21*'Drive Train'!$F$39,DT134+DN$2)</f>
        <v>6.0759999999999996</v>
      </c>
      <c r="DU135" s="57">
        <f>'Drive Train'!$F$35-DN135*'DEPRECATED - DT-Prelim Calcs'!$C$21*'Drive Train'!$F$39</f>
        <v>6.0759999999999996</v>
      </c>
      <c r="DV135" s="1">
        <f>IF(DS135&gt;='Drive Train'!$F$29,1,0)</f>
        <v>0</v>
      </c>
      <c r="DW135" s="57">
        <f t="shared" si="229"/>
        <v>103.33333333333333</v>
      </c>
      <c r="DX135" s="63">
        <f>DX134+'DEPRECATED - DT-Prelim Calcs'!$C$11</f>
        <v>524</v>
      </c>
      <c r="DY135" s="2">
        <f>EI135/'Drive Train'!$F$35</f>
        <v>0.48999999999999994</v>
      </c>
      <c r="DZ135" s="46">
        <f>EG135*12*60/(PI() * 'Drive Train'!$F$15)/DY$2*DY135</f>
        <v>-164243.89280894585</v>
      </c>
      <c r="EA135" s="2">
        <f>('DEPRECATED - DT-Prelim Calcs'!$C$6*DY135-DZ135)/('DEPRECATED - DT-Prelim Calcs'!$C$6*DY135)*'DEPRECATED - DT-Prelim Calcs'!$C$7*DY135</f>
        <v>75.445024140630309</v>
      </c>
      <c r="EB135" s="57">
        <f>EA135/'DEPRECATED - DT-Prelim Calcs'!$C$7*('DEPRECATED - DT-Prelim Calcs'!$C$8-'DEPRECATED - DT-Prelim Calcs'!$C$9)+'DEPRECATED - DT-Prelim Calcs'!$C$9</f>
        <v>4019.1301233372897</v>
      </c>
      <c r="EC135" s="57">
        <f t="shared" si="198"/>
        <v>93</v>
      </c>
      <c r="ED135" s="2">
        <f t="shared" si="230"/>
        <v>0.96993038185874991</v>
      </c>
      <c r="EE135" s="57">
        <f>ED135*'DEPRECATED - DT-Prelim Calcs'!$C$21/DY$2/'DEPRECATED - DT-Prelim Calcs'!$C$19/'DEPRECATED - DT-Prelim Calcs'!$C$18*3.39*'DEPRECATED - DT-Prelim Calcs'!$C$20</f>
        <v>25.773080821789936</v>
      </c>
      <c r="EF135" s="46">
        <f t="shared" si="231"/>
        <v>0</v>
      </c>
      <c r="EG135" s="57">
        <f>EE134*'DEPRECATED - DT-Prelim Calcs'!$C$11+EG134</f>
        <v>-797.75418529000274</v>
      </c>
      <c r="EH135" s="57">
        <f>EH134+0.5*EE135*'DEPRECATED - DT-Prelim Calcs'!$C$11^2+EG135*'DEPRECATED - DT-Prelim Calcs'!$C$11</f>
        <v>-246906.34660037915</v>
      </c>
      <c r="EI135" s="57">
        <f>MIN('Drive Train'!$F$35-EC134*'DEPRECATED - DT-Prelim Calcs'!$C$21*'Drive Train'!$F$39,EI134+EC$2)</f>
        <v>6.0759999999999996</v>
      </c>
      <c r="EJ135" s="57">
        <f>'Drive Train'!$F$35-EC135*'DEPRECATED - DT-Prelim Calcs'!$C$21*'Drive Train'!$F$39</f>
        <v>6.0759999999999996</v>
      </c>
      <c r="EK135" s="1">
        <f>IF(EH135&gt;='Drive Train'!$F$29,1,0)</f>
        <v>0</v>
      </c>
      <c r="EL135" s="57">
        <f t="shared" si="232"/>
        <v>103.33333333333333</v>
      </c>
      <c r="EM135" s="63">
        <f>EM134+'DEPRECATED - DT-Prelim Calcs'!$C$11</f>
        <v>524</v>
      </c>
      <c r="EN135" s="2">
        <f>EX135/'Drive Train'!$F$35</f>
        <v>0.48999999999999994</v>
      </c>
      <c r="EO135" s="46">
        <f>EV135*12*60/(PI() * 'Drive Train'!$F$15)/EN$2*EN135</f>
        <v>-201462.47712727109</v>
      </c>
      <c r="EP135" s="2">
        <f>('DEPRECATED - DT-Prelim Calcs'!$C$6*EN135-EO135)/('DEPRECATED - DT-Prelim Calcs'!$C$6*EN135)*'DEPRECATED - DT-Prelim Calcs'!$C$7*EN135</f>
        <v>92.273689845539081</v>
      </c>
      <c r="EQ135" s="57">
        <f>EP135/'DEPRECATED - DT-Prelim Calcs'!$C$7*('DEPRECATED - DT-Prelim Calcs'!$C$8-'DEPRECATED - DT-Prelim Calcs'!$C$9)+'DEPRECATED - DT-Prelim Calcs'!$C$9</f>
        <v>4915.0296295363751</v>
      </c>
      <c r="ER135" s="57">
        <f t="shared" si="199"/>
        <v>93</v>
      </c>
      <c r="ES135" s="2">
        <f t="shared" si="233"/>
        <v>0.86507304327942547</v>
      </c>
      <c r="ET135" s="57">
        <f>ES135*'DEPRECATED - DT-Prelim Calcs'!$C$21/EN$2/'DEPRECATED - DT-Prelim Calcs'!$C$19/'DEPRECATED - DT-Prelim Calcs'!$C$18*3.39*'DEPRECATED - DT-Prelim Calcs'!$C$20</f>
        <v>25.773080821789936</v>
      </c>
      <c r="EU135" s="46">
        <f t="shared" si="234"/>
        <v>0</v>
      </c>
      <c r="EV135" s="57">
        <f>ET134*'DEPRECATED - DT-Prelim Calcs'!$C$11+EV134</f>
        <v>-872.74274423198653</v>
      </c>
      <c r="EW135" s="57">
        <f>EW134+0.5*ET135*'DEPRECATED - DT-Prelim Calcs'!$C$11^2+EV135*'DEPRECATED - DT-Prelim Calcs'!$C$11</f>
        <v>-262506.17757424415</v>
      </c>
      <c r="EX135" s="57">
        <f>MIN('Drive Train'!$F$35-ER134*'DEPRECATED - DT-Prelim Calcs'!$C$21*'Drive Train'!$F$39,EX134+ER$2)</f>
        <v>6.0759999999999996</v>
      </c>
      <c r="EY135" s="57">
        <f>'Drive Train'!$F$35-ER135*'DEPRECATED - DT-Prelim Calcs'!$C$21*'Drive Train'!$F$39</f>
        <v>6.0759999999999996</v>
      </c>
      <c r="EZ135" s="1">
        <f>IF(EW135&gt;='Drive Train'!$F$29,1,0)</f>
        <v>0</v>
      </c>
      <c r="FA135" s="57">
        <f t="shared" si="235"/>
        <v>103.33333333333333</v>
      </c>
      <c r="FB135" s="63">
        <f>FB134+'DEPRECATED - DT-Prelim Calcs'!$C$11</f>
        <v>524</v>
      </c>
      <c r="FC135" s="2">
        <f>FM135/'Drive Train'!$F$35</f>
        <v>0.48999999999999994</v>
      </c>
      <c r="FD135" s="46">
        <f>FK135*12*60/(PI() * 'Drive Train'!$F$15)/FC$2*FC135</f>
        <v>-146768.3318550371</v>
      </c>
      <c r="FE135" s="2">
        <f>('DEPRECATED - DT-Prelim Calcs'!$C$6*FC135-FD135)/('DEPRECATED - DT-Prelim Calcs'!$C$6*FC135)*'DEPRECATED - DT-Prelim Calcs'!$C$7*FC135</f>
        <v>67.543316467286957</v>
      </c>
      <c r="FF135" s="57">
        <f>FE135/'DEPRECATED - DT-Prelim Calcs'!$C$7*('DEPRECATED - DT-Prelim Calcs'!$C$8-'DEPRECATED - DT-Prelim Calcs'!$C$9)+'DEPRECATED - DT-Prelim Calcs'!$C$9</f>
        <v>3598.4707480302554</v>
      </c>
      <c r="FG135" s="57">
        <f t="shared" si="200"/>
        <v>93</v>
      </c>
      <c r="FH135" s="2">
        <f t="shared" si="236"/>
        <v>0.78067567320338405</v>
      </c>
      <c r="FI135" s="57">
        <f>FH135*'DEPRECATED - DT-Prelim Calcs'!$C$21/FC$2/'DEPRECATED - DT-Prelim Calcs'!$C$19/'DEPRECATED - DT-Prelim Calcs'!$C$18*3.39*'DEPRECATED - DT-Prelim Calcs'!$C$20</f>
        <v>25.773080821789936</v>
      </c>
      <c r="FJ135" s="46">
        <f t="shared" si="237"/>
        <v>0</v>
      </c>
      <c r="FK135" s="57">
        <f>FI134*'DEPRECATED - DT-Prelim Calcs'!$C$11+FK134</f>
        <v>-573.77589986985242</v>
      </c>
      <c r="FL135" s="57">
        <f>FL134+0.5*FI135*'DEPRECATED - DT-Prelim Calcs'!$C$11^2+FK135*'DEPRECATED - DT-Prelim Calcs'!$C$11</f>
        <v>-350029.70251097385</v>
      </c>
      <c r="FM135" s="57">
        <f>MIN('Drive Train'!$F$35-FG134*'DEPRECATED - DT-Prelim Calcs'!$C$21*'Drive Train'!$F$39,FM134+FG$2)</f>
        <v>6.0759999999999996</v>
      </c>
      <c r="FN135" s="57">
        <f>'Drive Train'!$F$35-FG135*'DEPRECATED - DT-Prelim Calcs'!$C$21*'Drive Train'!$F$39</f>
        <v>6.0759999999999996</v>
      </c>
      <c r="FO135" s="1">
        <f>IF(FL135&gt;='Drive Train'!$F$29,1,0)</f>
        <v>0</v>
      </c>
      <c r="FP135" s="57">
        <f t="shared" si="238"/>
        <v>103.33333333333333</v>
      </c>
      <c r="FQ135" s="63">
        <f>FQ134+'DEPRECATED - DT-Prelim Calcs'!$C$11</f>
        <v>524</v>
      </c>
      <c r="FR135" s="2">
        <f>GB135/'Drive Train'!$F$35</f>
        <v>0.48999999999999994</v>
      </c>
      <c r="FS135" s="46">
        <f>FZ135*12*60/(PI() * 'Drive Train'!$F$15)/FR$2*FR135</f>
        <v>-84432.492437954221</v>
      </c>
      <c r="FT135" s="2">
        <f>('DEPRECATED - DT-Prelim Calcs'!$C$6*FR135-FS135)/('DEPRECATED - DT-Prelim Calcs'!$C$6*FR135)*'DEPRECATED - DT-Prelim Calcs'!$C$7*FR135</f>
        <v>39.357693016035583</v>
      </c>
      <c r="FU135" s="57">
        <f>FT135/'DEPRECATED - DT-Prelim Calcs'!$C$7*('DEPRECATED - DT-Prelim Calcs'!$C$8-'DEPRECATED - DT-Prelim Calcs'!$C$9)+'DEPRECATED - DT-Prelim Calcs'!$C$9</f>
        <v>2097.9663958329315</v>
      </c>
      <c r="FV135" s="57">
        <f t="shared" si="201"/>
        <v>93</v>
      </c>
      <c r="FW135" s="2">
        <f t="shared" si="239"/>
        <v>0.7112822800297498</v>
      </c>
      <c r="FX135" s="57">
        <f>FW135*'DEPRECATED - DT-Prelim Calcs'!$C$21/FR$2/'DEPRECATED - DT-Prelim Calcs'!$C$19/'DEPRECATED - DT-Prelim Calcs'!$C$18*3.39*'DEPRECATED - DT-Prelim Calcs'!$C$20</f>
        <v>25.773080821789936</v>
      </c>
      <c r="FY135" s="46">
        <f t="shared" si="240"/>
        <v>0</v>
      </c>
      <c r="FZ135" s="57">
        <f>FX134*'DEPRECATED - DT-Prelim Calcs'!$C$11+FZ134</f>
        <v>-300.7397936137786</v>
      </c>
      <c r="GA135" s="57">
        <f>GA134+0.5*FX135*'DEPRECATED - DT-Prelim Calcs'!$C$11^2+FZ135*'DEPRECATED - DT-Prelim Calcs'!$C$11</f>
        <v>-387520.17680453591</v>
      </c>
      <c r="GB135" s="57">
        <f>MIN('Drive Train'!$F$35-FV134*'DEPRECATED - DT-Prelim Calcs'!$C$21*'Drive Train'!$F$39,GB134+FV$2)</f>
        <v>6.0759999999999996</v>
      </c>
      <c r="GC135" s="57">
        <f>'Drive Train'!$F$35-FV135*'DEPRECATED - DT-Prelim Calcs'!$C$21*'Drive Train'!$F$39</f>
        <v>6.0759999999999996</v>
      </c>
      <c r="GD135" s="1">
        <f>IF(GA135&gt;='Drive Train'!$F$29,1,0)</f>
        <v>0</v>
      </c>
      <c r="GE135" s="57">
        <f t="shared" si="241"/>
        <v>103.33333333333333</v>
      </c>
      <c r="GF135" s="63">
        <f>GF134+'DEPRECATED - DT-Prelim Calcs'!$C$11</f>
        <v>524</v>
      </c>
      <c r="GG135" s="2">
        <f>GQ135/'Drive Train'!$F$35</f>
        <v>0.83548387096774201</v>
      </c>
      <c r="GH135" s="46">
        <f>GO135*12*60/(PI() * 'Drive Train'!$F$15)/GG$2*GG135</f>
        <v>-383094.13105336291</v>
      </c>
      <c r="GI135" s="2">
        <f>('DEPRECATED - DT-Prelim Calcs'!$C$6*GG135-GH135)/('DEPRECATED - DT-Prelim Calcs'!$C$6*GG135)*'DEPRECATED - DT-Prelim Calcs'!$C$7*GG135</f>
        <v>175.23243842520574</v>
      </c>
      <c r="GJ135" s="57">
        <f>GI135/'DEPRECATED - DT-Prelim Calcs'!$C$7*('DEPRECATED - DT-Prelim Calcs'!$C$8-'DEPRECATED - DT-Prelim Calcs'!$C$9)+'DEPRECATED - DT-Prelim Calcs'!$C$9</f>
        <v>9331.464253092905</v>
      </c>
      <c r="GK135" s="57">
        <f t="shared" si="242"/>
        <v>29.999999999999982</v>
      </c>
      <c r="GL135" s="2">
        <f t="shared" si="243"/>
        <v>0.99579519204165001</v>
      </c>
      <c r="GM135" s="57">
        <f>GL135*'DEPRECATED - DT-Prelim Calcs'!$C$21/GG$2/'DEPRECATED - DT-Prelim Calcs'!$C$19/'DEPRECATED - DT-Prelim Calcs'!$C$18*3.39*'DEPRECATED - DT-Prelim Calcs'!$C$20</f>
        <v>25.773080821789936</v>
      </c>
      <c r="GN135" s="46">
        <f t="shared" si="244"/>
        <v>0</v>
      </c>
      <c r="GO135" s="57">
        <f>GM134*'DEPRECATED - DT-Prelim Calcs'!$C$11+GO134</f>
        <v>-1120.3993075155831</v>
      </c>
      <c r="GP135" s="57">
        <f>GP134+0.5*GM135*'DEPRECATED - DT-Prelim Calcs'!$C$11^2+GO135*'DEPRECATED - DT-Prelim Calcs'!$C$11</f>
        <v>-194151.37579948601</v>
      </c>
      <c r="GQ135" s="57">
        <f>MIN('Drive Train'!$F$35-GK134*'DEPRECATED - DT-Prelim Calcs'!$C$21*'Drive Train'!$F$39,GQ134+GK$2)</f>
        <v>10.360000000000001</v>
      </c>
      <c r="GR135" s="57">
        <f>'Drive Train'!$F$35-GK135*'DEPRECATED - DT-Prelim Calcs'!$C$21*'Drive Train'!$F$39</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27983.003124798783</v>
      </c>
      <c r="GX135" s="2">
        <f>('DEPRECATED - DT-Prelim Calcs'!$C$6*GV135-GW135)/('DEPRECATED - DT-Prelim Calcs'!$C$6*GV135)*'DEPRECATED - DT-Prelim Calcs'!$C$7*GV135</f>
        <v>-10.683265126109365</v>
      </c>
      <c r="GY135" s="57">
        <f>GX135/'DEPRECATED - DT-Prelim Calcs'!$C$7*('DEPRECATED - DT-Prelim Calcs'!$C$8-'DEPRECATED - DT-Prelim Calcs'!$C$9)+'DEPRECATED - DT-Prelim Calcs'!$C$9</f>
        <v>-566.03979903727441</v>
      </c>
      <c r="GZ135" s="57">
        <f t="shared" si="202"/>
        <v>-566.03979903727441</v>
      </c>
      <c r="HA135" s="2">
        <f t="shared" si="246"/>
        <v>-13.19023027701096</v>
      </c>
      <c r="HB135" s="57">
        <f>HA135*'DEPRECATED - DT-Prelim Calcs'!$C$21/GV$2/'DEPRECATED - DT-Prelim Calcs'!$C$19/'DEPRECATED - DT-Prelim Calcs'!$C$18*3.39*'DEPRECATED - DT-Prelim Calcs'!$C$20</f>
        <v>-341.38834341068525</v>
      </c>
      <c r="HC135" s="46">
        <f t="shared" si="247"/>
        <v>1</v>
      </c>
      <c r="HD135" s="57">
        <f>HB134*'DEPRECATED - DT-Prelim Calcs'!$C$11+HD134</f>
        <v>83.669867360385226</v>
      </c>
      <c r="HE135" s="57">
        <f>HE134+0.5*HB135*'DEPRECATED - DT-Prelim Calcs'!$C$11^2+HD135*'DEPRECATED - DT-Prelim Calcs'!$C$11</f>
        <v>-215160.70679382881</v>
      </c>
      <c r="HF135" s="57">
        <f>MIN('Drive Train'!$F$35-GZ134*'DEPRECATED - DT-Prelim Calcs'!$C$21*'Drive Train'!$F$39,HF134+GZ$2)</f>
        <v>10.133333333333335</v>
      </c>
      <c r="HG135" s="57">
        <f>'Drive Train'!$F$35-GZ135*'DEPRECATED - DT-Prelim Calcs'!$C$21*'Drive Train'!$F$39</f>
        <v>50.890706334534663</v>
      </c>
      <c r="HH135" s="1">
        <f>IF(HE135&gt;='Drive Train'!$F$29,1,0)</f>
        <v>0</v>
      </c>
      <c r="HI135" s="57">
        <f t="shared" si="248"/>
        <v>-628.93311004141606</v>
      </c>
      <c r="HJ135" s="63">
        <f>HJ134+'DEPRECATED - DT-Prelim Calcs'!$C$11</f>
        <v>524</v>
      </c>
      <c r="HK135" s="2">
        <f>HU135/'Drive Train'!$F$35</f>
        <v>0.79892473118279583</v>
      </c>
      <c r="HL135" s="46">
        <f>HS135*12*60/(PI() * 'Drive Train'!$F$15)/HK$2*HK135</f>
        <v>5809.9207435920853</v>
      </c>
      <c r="HM135" s="2">
        <f>('DEPRECATED - DT-Prelim Calcs'!$C$6*HK135-HL135)/('DEPRECATED - DT-Prelim Calcs'!$C$6*HK135)*'DEPRECATED - DT-Prelim Calcs'!$C$7*HK135</f>
        <v>-0.70159120874194336</v>
      </c>
      <c r="HN135" s="57">
        <f>HM135/'DEPRECATED - DT-Prelim Calcs'!$C$7*('DEPRECATED - DT-Prelim Calcs'!$C$8-'DEPRECATED - DT-Prelim Calcs'!$C$9)+'DEPRECATED - DT-Prelim Calcs'!$C$9</f>
        <v>-34.650270573274412</v>
      </c>
      <c r="HO135" s="57">
        <f t="shared" si="203"/>
        <v>-34.650270573274412</v>
      </c>
      <c r="HP135" s="2">
        <f t="shared" si="249"/>
        <v>-1.2340045903467507</v>
      </c>
      <c r="HQ135" s="57">
        <f>HP135*'DEPRECATED - DT-Prelim Calcs'!$C$21/HK$2/'DEPRECATED - DT-Prelim Calcs'!$C$19/'DEPRECATED - DT-Prelim Calcs'!$C$18*3.39*'DEPRECATED - DT-Prelim Calcs'!$C$20</f>
        <v>-31.938394858343873</v>
      </c>
      <c r="HR135" s="46">
        <f t="shared" si="250"/>
        <v>1</v>
      </c>
      <c r="HS135" s="57">
        <f>HQ134*'DEPRECATED - DT-Prelim Calcs'!$C$11+HS134</f>
        <v>17.769276530927328</v>
      </c>
      <c r="HT135" s="57">
        <f>HT134+0.5*HQ135*'DEPRECATED - DT-Prelim Calcs'!$C$11^2+HS135*'DEPRECATED - DT-Prelim Calcs'!$C$11</f>
        <v>-227704.70257540603</v>
      </c>
      <c r="HU135" s="57">
        <f>MIN('Drive Train'!$F$35-HO134*'DEPRECATED - DT-Prelim Calcs'!$C$21*'Drive Train'!$F$39,HU134+HO$2)</f>
        <v>9.9066666666666681</v>
      </c>
      <c r="HV135" s="57">
        <f>'Drive Train'!$F$35-HO135*'DEPRECATED - DT-Prelim Calcs'!$C$21*'Drive Train'!$F$39</f>
        <v>14.756218398982661</v>
      </c>
      <c r="HW135" s="1">
        <f>IF(HT135&gt;='Drive Train'!$F$29,1,0)</f>
        <v>0</v>
      </c>
      <c r="HX135" s="57">
        <f t="shared" si="251"/>
        <v>-38.500300636971573</v>
      </c>
      <c r="HY135" s="63">
        <f>HY134+'DEPRECATED - DT-Prelim Calcs'!$C$11</f>
        <v>524</v>
      </c>
      <c r="HZ135" s="2">
        <f>IJ135/'Drive Train'!$F$35</f>
        <v>0.78064516129032269</v>
      </c>
      <c r="IA135" s="46">
        <f>IH135*12*60/(PI() * 'Drive Train'!$F$15)/HZ$2*HZ135</f>
        <v>-7366.275912494867</v>
      </c>
      <c r="IB135" s="2">
        <f>('DEPRECATED - DT-Prelim Calcs'!$C$6*HZ135-IA135)/('DEPRECATED - DT-Prelim Calcs'!$C$6*HZ135)*'DEPRECATED - DT-Prelim Calcs'!$C$7*HZ135</f>
        <v>5.2120724651848436</v>
      </c>
      <c r="IC135" s="57">
        <f>IB135/'DEPRECATED - DT-Prelim Calcs'!$C$7*('DEPRECATED - DT-Prelim Calcs'!$C$8-'DEPRECATED - DT-Prelim Calcs'!$C$9)+'DEPRECATED - DT-Prelim Calcs'!$C$9</f>
        <v>280.17257148681136</v>
      </c>
      <c r="ID135" s="57">
        <f t="shared" si="204"/>
        <v>39.999999999999986</v>
      </c>
      <c r="IE135" s="2">
        <f t="shared" si="252"/>
        <v>0.99579519204165001</v>
      </c>
      <c r="IF135" s="57">
        <f>IE135*'DEPRECATED - DT-Prelim Calcs'!$C$21/HZ$2/'DEPRECATED - DT-Prelim Calcs'!$C$19/'DEPRECATED - DT-Prelim Calcs'!$C$18*3.39*'DEPRECATED - DT-Prelim Calcs'!$C$20</f>
        <v>25.773080821789936</v>
      </c>
      <c r="IG135" s="46">
        <f t="shared" si="253"/>
        <v>0</v>
      </c>
      <c r="IH135" s="57">
        <f>IF134*'DEPRECATED - DT-Prelim Calcs'!$C$11+IH134</f>
        <v>-23.056836130160804</v>
      </c>
      <c r="II135" s="57">
        <f>II134+0.5*IF135*'DEPRECATED - DT-Prelim Calcs'!$C$11^2+IH135*'DEPRECATED - DT-Prelim Calcs'!$C$11</f>
        <v>-258927.12640133925</v>
      </c>
      <c r="IJ135" s="57">
        <f>MIN('Drive Train'!$F$35-ID134*'DEPRECATED - DT-Prelim Calcs'!$C$21*'Drive Train'!$F$39,IJ134+ID$2)</f>
        <v>9.6800000000000015</v>
      </c>
      <c r="IK135" s="57">
        <f>'Drive Train'!$F$35-ID135*'DEPRECATED - DT-Prelim Calcs'!$C$21*'Drive Train'!$F$39</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-108359.93525649421</v>
      </c>
      <c r="IQ135" s="2">
        <f>('DEPRECATED - DT-Prelim Calcs'!$C$6*IO135-IP135)/('DEPRECATED - DT-Prelim Calcs'!$C$6*IO135)*'DEPRECATED - DT-Prelim Calcs'!$C$7*IO135</f>
        <v>50.833069174359075</v>
      </c>
      <c r="IR135" s="57">
        <f>IQ135/'DEPRECATED - DT-Prelim Calcs'!$C$7*('DEPRECATED - DT-Prelim Calcs'!$C$8-'DEPRECATED - DT-Prelim Calcs'!$C$9)+'DEPRECATED - DT-Prelim Calcs'!$C$9</f>
        <v>2708.8754253403604</v>
      </c>
      <c r="IS135" s="57">
        <f t="shared" si="205"/>
        <v>43.333333333333321</v>
      </c>
      <c r="IT135" s="2">
        <f t="shared" si="255"/>
        <v>0.99579519204165001</v>
      </c>
      <c r="IU135" s="57">
        <f>IT135*'DEPRECATED - DT-Prelim Calcs'!$C$21/IO$2/'DEPRECATED - DT-Prelim Calcs'!$C$19/'DEPRECATED - DT-Prelim Calcs'!$C$18*3.39*'DEPRECATED - DT-Prelim Calcs'!$C$20</f>
        <v>25.773080821789936</v>
      </c>
      <c r="IV135" s="46">
        <f t="shared" si="256"/>
        <v>0</v>
      </c>
      <c r="IW135" s="57">
        <f>IU134*'DEPRECATED - DT-Prelim Calcs'!$C$11+IW134</f>
        <v>-347.30485430335273</v>
      </c>
      <c r="IX135" s="57">
        <f>IX134+0.5*IU135*'DEPRECATED - DT-Prelim Calcs'!$C$11^2+IW135*'DEPRECATED - DT-Prelim Calcs'!$C$11</f>
        <v>-241474.56187194976</v>
      </c>
      <c r="IY135" s="57">
        <f>MIN('Drive Train'!$F$35-IS134*'DEPRECATED - DT-Prelim Calcs'!$C$21*'Drive Train'!$F$39,IY134+IS$2)</f>
        <v>9.4533333333333349</v>
      </c>
      <c r="IZ135" s="57">
        <f>'Drive Train'!$F$35-IS135*'DEPRECATED - DT-Prelim Calcs'!$C$21*'Drive Train'!$F$39</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-184036.69584534952</v>
      </c>
      <c r="JF135" s="2">
        <f>('DEPRECATED - DT-Prelim Calcs'!$C$6*JD135-JE135)/('DEPRECATED - DT-Prelim Calcs'!$C$6*JD135)*'DEPRECATED - DT-Prelim Calcs'!$C$7*JD135</f>
        <v>85.006837740963491</v>
      </c>
      <c r="JG135" s="57">
        <f>JF135/'DEPRECATED - DT-Prelim Calcs'!$C$7*('DEPRECATED - DT-Prelim Calcs'!$C$8-'DEPRECATED - DT-Prelim Calcs'!$C$9)+'DEPRECATED - DT-Prelim Calcs'!$C$9</f>
        <v>4528.1677519359409</v>
      </c>
      <c r="JH135" s="57">
        <f t="shared" si="206"/>
        <v>46.666666666666657</v>
      </c>
      <c r="JI135" s="2">
        <f t="shared" si="258"/>
        <v>0.99579519204165001</v>
      </c>
      <c r="JJ135" s="57">
        <f>JI135*'DEPRECATED - DT-Prelim Calcs'!$C$21/JD$2/'DEPRECATED - DT-Prelim Calcs'!$C$19/'DEPRECATED - DT-Prelim Calcs'!$C$18*3.39*'DEPRECATED - DT-Prelim Calcs'!$C$20</f>
        <v>25.773080821789936</v>
      </c>
      <c r="JK135" s="46">
        <f t="shared" si="259"/>
        <v>0</v>
      </c>
      <c r="JL135" s="57">
        <f>JJ134*'DEPRECATED - DT-Prelim Calcs'!$C$11+JL134</f>
        <v>-604.34743723475719</v>
      </c>
      <c r="JM135" s="57">
        <f>JM134+0.5*JJ135*'DEPRECATED - DT-Prelim Calcs'!$C$11^2+JL135*'DEPRECATED - DT-Prelim Calcs'!$C$11</f>
        <v>-272087.57521524501</v>
      </c>
      <c r="JN135" s="57">
        <f>MIN('Drive Train'!$F$35-JH134*'DEPRECATED - DT-Prelim Calcs'!$C$21*'Drive Train'!$F$39,JN134+JH$2)</f>
        <v>9.2266666666666666</v>
      </c>
      <c r="JO135" s="57">
        <f>'Drive Train'!$F$35-JH135*'DEPRECATED - DT-Prelim Calcs'!$C$21*'Drive Train'!$F$39</f>
        <v>9.2266666666666666</v>
      </c>
      <c r="JP135" s="1">
        <f>IF(JM135&gt;='Drive Train'!$F$29,1,0)</f>
        <v>0</v>
      </c>
      <c r="JQ135" s="57">
        <f>MIN(JG135,'DEPRECATED - DT-Prelim Calcs'!$C$10)*'DEPRECATED - DT-Prelim Calcs'!$C$11*1000/60/60</f>
        <v>103.33333333333333</v>
      </c>
      <c r="JR135" s="63">
        <f>JR134+'DEPRECATED - DT-Prelim Calcs'!$C$11</f>
        <v>524</v>
      </c>
      <c r="JS135" s="2">
        <f>KC135/'Drive Train'!$F$35</f>
        <v>0.72580645161290325</v>
      </c>
      <c r="JT135" s="46">
        <f>KA135*12*60/(PI() * 'Drive Train'!$F$15)/JS$2*JS135</f>
        <v>-2175.9062369583944</v>
      </c>
      <c r="JU135" s="2">
        <f>('DEPRECATED - DT-Prelim Calcs'!$C$6*JS135-JT135)/('DEPRECATED - DT-Prelim Calcs'!$C$6*JS135)*'DEPRECATED - DT-Prelim Calcs'!$C$7*JS135</f>
        <v>2.7330460870493352</v>
      </c>
      <c r="JV135" s="57">
        <f>JU135/'DEPRECATED - DT-Prelim Calcs'!$C$7*('DEPRECATED - DT-Prelim Calcs'!$C$8-'DEPRECATED - DT-Prelim Calcs'!$C$9)+'DEPRECATED - DT-Prelim Calcs'!$C$9</f>
        <v>148.1978477047426</v>
      </c>
      <c r="JW135" s="57">
        <f t="shared" si="207"/>
        <v>49.999999999999993</v>
      </c>
      <c r="JX135" s="2">
        <f t="shared" si="260"/>
        <v>0.99579519204165001</v>
      </c>
      <c r="JY135" s="57">
        <f>JX135*'DEPRECATED - DT-Prelim Calcs'!$C$21/JS$2/'DEPRECATED - DT-Prelim Calcs'!$C$19/'DEPRECATED - DT-Prelim Calcs'!$C$18*3.39*'DEPRECATED - DT-Prelim Calcs'!$C$20</f>
        <v>25.773080821789936</v>
      </c>
      <c r="JZ135" s="46">
        <f t="shared" si="261"/>
        <v>0</v>
      </c>
      <c r="KA135" s="57">
        <f>JY134*'DEPRECATED - DT-Prelim Calcs'!$C$11+KA134</f>
        <v>-7.3252888771235973</v>
      </c>
      <c r="KB135" s="57">
        <f>KB134+0.5*JY135*'DEPRECATED - DT-Prelim Calcs'!$C$11^2+KA135*'DEPRECATED - DT-Prelim Calcs'!$C$11</f>
        <v>-226305.1730643535</v>
      </c>
      <c r="KC135" s="57">
        <f>MIN('Drive Train'!$F$35-JW134*'DEPRECATED - DT-Prelim Calcs'!$C$21*'Drive Train'!$F$39,KC134+JW$2)</f>
        <v>9</v>
      </c>
      <c r="KD135" s="57">
        <f>'Drive Train'!$F$35-JW135*'DEPRECATED - DT-Prelim Calcs'!$C$21*'Drive Train'!$F$39</f>
        <v>9</v>
      </c>
      <c r="KE135" s="1">
        <f>IF(KB135&gt;='Drive Train'!$F$29,1,0)</f>
        <v>0</v>
      </c>
      <c r="KF135" s="57">
        <f>MIN(JV135,'DEPRECATED - DT-Prelim Calcs'!$C$10)*'DEPRECATED - DT-Prelim Calcs'!$C$11*1000/60/60</f>
        <v>103.33333333333333</v>
      </c>
      <c r="KG135" s="63">
        <f>KG134+'DEPRECATED - DT-Prelim Calcs'!$C$11</f>
        <v>524</v>
      </c>
      <c r="KH135" s="2">
        <f>KR135/'Drive Train'!$F$35</f>
        <v>0.7075268817204301</v>
      </c>
      <c r="KI135" s="46">
        <f>KP135*12*60/(PI() * 'Drive Train'!$F$15)/KH$2*KH135</f>
        <v>14750.157932964685</v>
      </c>
      <c r="KJ135" s="2">
        <f>('DEPRECATED - DT-Prelim Calcs'!$C$6*KH135-KI135)/('DEPRECATED - DT-Prelim Calcs'!$C$6*KH135)*'DEPRECATED - DT-Prelim Calcs'!$C$7*KH135</f>
        <v>-4.9642562035049638</v>
      </c>
      <c r="KK135" s="57">
        <f>KJ135/'DEPRECATED - DT-Prelim Calcs'!$C$7*('DEPRECATED - DT-Prelim Calcs'!$C$8-'DEPRECATED - DT-Prelim Calcs'!$C$9)+'DEPRECATED - DT-Prelim Calcs'!$C$9</f>
        <v>-261.57969747289917</v>
      </c>
      <c r="KL135" s="57">
        <f t="shared" si="208"/>
        <v>-261.57969747289917</v>
      </c>
      <c r="KM135" s="2">
        <f t="shared" si="262"/>
        <v>-6.4905507238329934</v>
      </c>
      <c r="KN135" s="57">
        <f>KM135*'DEPRECATED - DT-Prelim Calcs'!$C$21/KH$2/'DEPRECATED - DT-Prelim Calcs'!$C$19/'DEPRECATED - DT-Prelim Calcs'!$C$18*3.39*'DEPRECATED - DT-Prelim Calcs'!$C$20</f>
        <v>-167.98784501088272</v>
      </c>
      <c r="KO135" s="46">
        <f t="shared" si="263"/>
        <v>1</v>
      </c>
      <c r="KP135" s="57">
        <f>KN134*'DEPRECATED - DT-Prelim Calcs'!$C$11+KP134</f>
        <v>50.940022051284501</v>
      </c>
      <c r="KQ135" s="57">
        <f>KQ134+0.5*KN135*'DEPRECATED - DT-Prelim Calcs'!$C$11^2+KP135*'DEPRECATED - DT-Prelim Calcs'!$C$11</f>
        <v>-265210.29024993809</v>
      </c>
      <c r="KR135" s="57">
        <f>MIN('Drive Train'!$F$35-KL134*'DEPRECATED - DT-Prelim Calcs'!$C$21*'Drive Train'!$F$39,KR134+KL$2)</f>
        <v>8.7733333333333334</v>
      </c>
      <c r="KS135" s="57">
        <f>'Drive Train'!$F$35-KL135*'DEPRECATED - DT-Prelim Calcs'!$C$21*'Drive Train'!$F$39</f>
        <v>30.187419428157142</v>
      </c>
      <c r="KT135" s="1">
        <f>IF(KQ135&gt;='Drive Train'!$F$29,1,0)</f>
        <v>0</v>
      </c>
      <c r="KU135" s="57">
        <f>MIN(KK135,'DEPRECATED - DT-Prelim Calcs'!$C$10)*'DEPRECATED - DT-Prelim Calcs'!$C$11*1000/60/60</f>
        <v>-290.64410830322129</v>
      </c>
      <c r="KV135" s="63">
        <f>KV134+'DEPRECATED - DT-Prelim Calcs'!$C$11</f>
        <v>524</v>
      </c>
      <c r="KW135" s="2">
        <f>LG135/'Drive Train'!$F$35</f>
        <v>0.68924731182795695</v>
      </c>
      <c r="KX135" s="46">
        <f>LE135*12*60/(PI() * 'Drive Train'!$F$15)/KW$2*KW135</f>
        <v>-193923.35404832682</v>
      </c>
      <c r="KY135" s="2">
        <f>('DEPRECATED - DT-Prelim Calcs'!$C$6*KW135-KX135)/('DEPRECATED - DT-Prelim Calcs'!$C$6*KW135)*'DEPRECATED - DT-Prelim Calcs'!$C$7*KW135</f>
        <v>89.345004080880173</v>
      </c>
      <c r="KZ135" s="57">
        <f>KY135/'DEPRECATED - DT-Prelim Calcs'!$C$7*('DEPRECATED - DT-Prelim Calcs'!$C$8-'DEPRECATED - DT-Prelim Calcs'!$C$9)+'DEPRECATED - DT-Prelim Calcs'!$C$9</f>
        <v>4759.1166072933302</v>
      </c>
      <c r="LA135" s="57">
        <f t="shared" si="209"/>
        <v>56.666666666666664</v>
      </c>
      <c r="LB135" s="2">
        <f t="shared" si="264"/>
        <v>0.99579519204165001</v>
      </c>
      <c r="LC135" s="57">
        <f>LB135*'DEPRECATED - DT-Prelim Calcs'!$C$21/KW$2/'DEPRECATED - DT-Prelim Calcs'!$C$19/'DEPRECATED - DT-Prelim Calcs'!$C$18*3.39*'DEPRECATED - DT-Prelim Calcs'!$C$20</f>
        <v>25.773080821789936</v>
      </c>
      <c r="LD135" s="46">
        <f t="shared" si="265"/>
        <v>0</v>
      </c>
      <c r="LE135" s="57">
        <f>LC134*'DEPRECATED - DT-Prelim Calcs'!$C$11+LE134</f>
        <v>-687.48058254282046</v>
      </c>
      <c r="LF135" s="57">
        <f>LF134+0.5*LC135*'DEPRECATED - DT-Prelim Calcs'!$C$11^2+LE135*'DEPRECATED - DT-Prelim Calcs'!$C$11</f>
        <v>-231780.92528858798</v>
      </c>
      <c r="LG135" s="57">
        <f>MIN('Drive Train'!$F$35-LA134*'DEPRECATED - DT-Prelim Calcs'!$C$21*'Drive Train'!$F$39,LG134+LA$2)</f>
        <v>8.5466666666666669</v>
      </c>
      <c r="LH135" s="57">
        <f>'Drive Train'!$F$35-LA135*'DEPRECATED - DT-Prelim Calcs'!$C$21*'Drive Train'!$F$39</f>
        <v>8.5466666666666669</v>
      </c>
      <c r="LI135" s="1">
        <f>IF(LF135&gt;='Drive Train'!$F$29,1,0)</f>
        <v>0</v>
      </c>
      <c r="LJ135" s="57">
        <f>MIN(KZ135,'DEPRECATED - DT-Prelim Calcs'!$C$10)*'DEPRECATED - DT-Prelim Calcs'!$C$11*1000/60/60</f>
        <v>103.33333333333333</v>
      </c>
      <c r="LK135" s="63">
        <f>LK134+'DEPRECATED - DT-Prelim Calcs'!$C$11</f>
        <v>524</v>
      </c>
      <c r="LL135" s="2">
        <f>LV135/'Drive Train'!$F$35</f>
        <v>0.67096774193548392</v>
      </c>
      <c r="LM135" s="46">
        <f>LT135*12*60/(PI() * 'Drive Train'!$F$15)/LL$2*LL135</f>
        <v>-181717.71837569197</v>
      </c>
      <c r="LN135" s="2">
        <f>('DEPRECATED - DT-Prelim Calcs'!$C$6*LL135-LM135)/('DEPRECATED - DT-Prelim Calcs'!$C$6*LL135)*'DEPRECATED - DT-Prelim Calcs'!$C$7*LL135</f>
        <v>83.782079403546248</v>
      </c>
      <c r="LO135" s="57">
        <f>LN135/'DEPRECATED - DT-Prelim Calcs'!$C$7*('DEPRECATED - DT-Prelim Calcs'!$C$8-'DEPRECATED - DT-Prelim Calcs'!$C$9)+'DEPRECATED - DT-Prelim Calcs'!$C$9</f>
        <v>4462.9658869190807</v>
      </c>
      <c r="LP135" s="57">
        <f t="shared" si="210"/>
        <v>60</v>
      </c>
      <c r="LQ135" s="2">
        <f t="shared" si="266"/>
        <v>0.99579519204165001</v>
      </c>
      <c r="LR135" s="57">
        <f>LQ135*'DEPRECATED - DT-Prelim Calcs'!$C$21/LL$2/'DEPRECATED - DT-Prelim Calcs'!$C$19/'DEPRECATED - DT-Prelim Calcs'!$C$18*3.39*'DEPRECATED - DT-Prelim Calcs'!$C$20</f>
        <v>25.773080821789936</v>
      </c>
      <c r="LS135" s="46">
        <f t="shared" si="267"/>
        <v>0</v>
      </c>
      <c r="LT135" s="57">
        <f>LR134*'DEPRECATED - DT-Prelim Calcs'!$C$11+LT134</f>
        <v>-661.76079940987984</v>
      </c>
      <c r="LU135" s="57">
        <f>LU134+0.5*LR135*'DEPRECATED - DT-Prelim Calcs'!$C$11^2+LT135*'DEPRECATED - DT-Prelim Calcs'!$C$11</f>
        <v>-242294.0103387796</v>
      </c>
      <c r="LV135" s="57">
        <f>MIN('Drive Train'!$F$35-LP134*'DEPRECATED - DT-Prelim Calcs'!$C$21*'Drive Train'!$F$39,LV134+LP$2)</f>
        <v>8.32</v>
      </c>
      <c r="LW135" s="57">
        <f>'Drive Train'!$F$35-LP135*'DEPRECATED - DT-Prelim Calcs'!$C$21*'Drive Train'!$F$39</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Train'!$AA$49 + V135*(1-'Drive Train'!$AA$49))</f>
        <v>0</v>
      </c>
      <c r="W136" s="57">
        <f t="shared" si="184"/>
        <v>0</v>
      </c>
      <c r="X136" s="2">
        <f>MAX(MIN(IF(AND(AI135=1,AG136&lt;0),-1,1)*(W136-$C$9)/($C$8-$C$9)*$C$7-$C$29*AE136/T$2 -  AI135*$C$29/2,X$2),MAX(X$4:X135)*-1)</f>
        <v>-0.2458281045106315</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Train'!$F$39,AG135+W$2)-$C$3,IF(AE135-1&lt;=0,0,IF($C$32=Motors!$C$29,MAX(ABS('Drive Train'!$F$35-W135*$C$21*'Drive Train'!$F$39)*-1,AG135-W$2),MAX(0,ABS('Drive Train'!$F$35-W135*$C$21*'Drive Train'!$F$39)*-1,AG135-W$2))))</f>
        <v>0</v>
      </c>
      <c r="AH136" s="57">
        <f>'Drive Train'!$F$35-ABS(W136)*'DEPRECATED - DT-Prelim Calcs'!$C$21*'Drive Train'!$F$39</f>
        <v>12.4</v>
      </c>
      <c r="AI136" s="1">
        <f>IF(AJ136&gt;='Drive Train'!$F$29,1,0)</f>
        <v>1</v>
      </c>
      <c r="AJ136" s="57">
        <f>AJ135+0.5*Y136*'DEPRECATED - DT-Prelim Calcs'!$C$11^2+AE136*'DEPRECATED - DT-Prelim Calcs'!$C$11</f>
        <v>784.33981740885292</v>
      </c>
      <c r="AK136" s="57">
        <f t="shared" si="181"/>
        <v>0</v>
      </c>
      <c r="AL136" s="63">
        <f>AL135+'DEPRECATED - DT-Prelim Calcs'!$C$11</f>
        <v>528</v>
      </c>
      <c r="AM136" s="2">
        <f>AW136/'Drive Train'!$F$35</f>
        <v>0.88882649237565159</v>
      </c>
      <c r="AN136" s="46">
        <f>AU136*12*60/(PI() * 'Drive Train'!$F$15)/AM$2*AM136</f>
        <v>4007.4131716828761</v>
      </c>
      <c r="AO136" s="2">
        <f>('DEPRECATED - DT-Prelim Calcs'!$C$6*AM136-AN136)/('DEPRECATED - DT-Prelim Calcs'!$C$6*AM136)*'DEPRECATED - DT-Prelim Calcs'!$C$7*AM136</f>
        <v>0.3300895307236823</v>
      </c>
      <c r="AP136" s="57">
        <f>AO136/'DEPRECATED - DT-Prelim Calcs'!$C$7*('DEPRECATED - DT-Prelim Calcs'!$C$8-'DEPRECATED - DT-Prelim Calcs'!$C$9)+'DEPRECATED - DT-Prelim Calcs'!$C$9</f>
        <v>20.272816096202675</v>
      </c>
      <c r="AQ136" s="57">
        <f t="shared" si="192"/>
        <v>20.272816096202675</v>
      </c>
      <c r="AR136" s="2">
        <f t="shared" si="212"/>
        <v>-1.9317880628477724E-14</v>
      </c>
      <c r="AS136" s="57">
        <f>AR136*'DEPRECATED - DT-Prelim Calcs'!$C$21/AM$2/'DEPRECATED - DT-Prelim Calcs'!$C$19/'DEPRECATED - DT-Prelim Calcs'!$C$18*3.39*'DEPRECATED - DT-Prelim Calcs'!$C$20</f>
        <v>-1.399954174937754E-13</v>
      </c>
      <c r="AT136" s="46">
        <f t="shared" si="213"/>
        <v>0</v>
      </c>
      <c r="AU136" s="57">
        <f>AS135*'DEPRECATED - DT-Prelim Calcs'!$C$11+AU135</f>
        <v>39.345448708843513</v>
      </c>
      <c r="AV136" s="57">
        <f>AV135+0.5*AS136*'DEPRECATED - DT-Prelim Calcs'!$C$11^2+AU136*'DEPRECATED - DT-Prelim Calcs'!$C$11</f>
        <v>20731.597742484857</v>
      </c>
      <c r="AW136" s="57">
        <f>MIN('Drive Train'!$F$35-AQ135*'DEPRECATED - DT-Prelim Calcs'!$C$21*'Drive Train'!$F$39,AW135+AQ$2)</f>
        <v>11.02144850545808</v>
      </c>
      <c r="AX136" s="57">
        <f>'Drive Train'!$F$35-AQ136*'DEPRECATED - DT-Prelim Calcs'!$C$21*'Drive Train'!$F$39</f>
        <v>11.021448505458219</v>
      </c>
      <c r="AY136" s="1">
        <f>IF(AV136&gt;='Drive Train'!$F$29,1,0)</f>
        <v>1</v>
      </c>
      <c r="AZ136" s="57">
        <f t="shared" si="214"/>
        <v>22.525351218002971</v>
      </c>
      <c r="BA136" s="63">
        <f>BA135+'DEPRECATED - DT-Prelim Calcs'!$C$11</f>
        <v>528</v>
      </c>
      <c r="BB136" s="2">
        <f>BL136/'Drive Train'!$F$35</f>
        <v>0.48999999999999994</v>
      </c>
      <c r="BC136" s="46">
        <f>BJ136*12*60/(PI() * 'Drive Train'!$F$15)/BB$2*BB136</f>
        <v>5110.3495910527454</v>
      </c>
      <c r="BD136" s="2">
        <f>('DEPRECATED - DT-Prelim Calcs'!$C$6*BB136-BC136)/('DEPRECATED - DT-Prelim Calcs'!$C$6*BB136)*'DEPRECATED - DT-Prelim Calcs'!$C$7*BB136</f>
        <v>-1.1297833985810726</v>
      </c>
      <c r="BE136" s="57">
        <f>BD136/'DEPRECATED - DT-Prelim Calcs'!$C$7*('DEPRECATED - DT-Prelim Calcs'!$C$8-'DEPRECATED - DT-Prelim Calcs'!$C$9)+'DEPRECATED - DT-Prelim Calcs'!$C$9</f>
        <v>-57.445730306203991</v>
      </c>
      <c r="BF136" s="57">
        <f t="shared" si="193"/>
        <v>-57.445730306203991</v>
      </c>
      <c r="BG136" s="2">
        <f t="shared" si="215"/>
        <v>-1.8933363324154451</v>
      </c>
      <c r="BH136" s="57">
        <f>BG136*'DEPRECATED - DT-Prelim Calcs'!$C$21/BB$2/'DEPRECATED - DT-Prelim Calcs'!$C$19/'DEPRECATED - DT-Prelim Calcs'!$C$18*3.39*'DEPRECATED - DT-Prelim Calcs'!$C$20</f>
        <v>-19.819055495402441</v>
      </c>
      <c r="BI136" s="46">
        <f t="shared" si="216"/>
        <v>1</v>
      </c>
      <c r="BJ136" s="57">
        <f>BH135*'DEPRECATED - DT-Prelim Calcs'!$C$11+BJ135</f>
        <v>63.008778385113473</v>
      </c>
      <c r="BK136" s="57">
        <f>BK135+0.5*BH136*'DEPRECATED - DT-Prelim Calcs'!$C$11^2+BJ136*'DEPRECATED - DT-Prelim Calcs'!$C$11</f>
        <v>12371.338447187241</v>
      </c>
      <c r="BL136" s="57">
        <f>MIN('Drive Train'!$F$35-BF135*'DEPRECATED - DT-Prelim Calcs'!$C$21*'Drive Train'!$F$39,BL135+BF$2)</f>
        <v>6.0759999999999996</v>
      </c>
      <c r="BM136" s="57">
        <f>'Drive Train'!$F$35-BF136*'DEPRECATED - DT-Prelim Calcs'!$C$21*'Drive Train'!$F$39</f>
        <v>16.306309660821871</v>
      </c>
      <c r="BN136" s="1">
        <f>IF(BK136&gt;='Drive Train'!$F$29,1,0)</f>
        <v>1</v>
      </c>
      <c r="BO136" s="57">
        <f t="shared" si="217"/>
        <v>-63.828589229115551</v>
      </c>
      <c r="BP136" s="63">
        <f>BP135+'DEPRECATED - DT-Prelim Calcs'!$C$11</f>
        <v>528</v>
      </c>
      <c r="BQ136" s="2">
        <f>CA136/'Drive Train'!$F$35</f>
        <v>1.9439716005956826</v>
      </c>
      <c r="BR136" s="46">
        <f>BY136*12*60/(PI() * 'Drive Train'!$F$15)/BQ$2*BQ136</f>
        <v>-70480.788838453809</v>
      </c>
      <c r="BS136" s="2">
        <f>('DEPRECATED - DT-Prelim Calcs'!$C$6*BQ136-BR136)/('DEPRECATED - DT-Prelim Calcs'!$C$6*BQ136)*'DEPRECATED - DT-Prelim Calcs'!$C$7*BQ136</f>
        <v>36.55339577895036</v>
      </c>
      <c r="BT136" s="57">
        <f>BS136/'DEPRECATED - DT-Prelim Calcs'!$C$7*('DEPRECATED - DT-Prelim Calcs'!$C$8-'DEPRECATED - DT-Prelim Calcs'!$C$9)+'DEPRECATED - DT-Prelim Calcs'!$C$9</f>
        <v>1948.6753852445358</v>
      </c>
      <c r="BU136" s="57">
        <f t="shared" si="194"/>
        <v>93</v>
      </c>
      <c r="BV136" s="2">
        <f t="shared" si="218"/>
        <v>1.8828060353728675</v>
      </c>
      <c r="BW136" s="57">
        <f>BV136*'DEPRECATED - DT-Prelim Calcs'!$C$21/BQ$2/'DEPRECATED - DT-Prelim Calcs'!$C$19/'DEPRECATED - DT-Prelim Calcs'!$C$18*3.39*'DEPRECATED - DT-Prelim Calcs'!$C$20</f>
        <v>25.773080821789936</v>
      </c>
      <c r="BX136" s="46">
        <f t="shared" si="219"/>
        <v>0</v>
      </c>
      <c r="BY136" s="57">
        <f>BW135*'DEPRECATED - DT-Prelim Calcs'!$C$11+BY135</f>
        <v>-167.50269545683955</v>
      </c>
      <c r="BZ136" s="57">
        <f>BZ135+0.5*BW136*'DEPRECATED - DT-Prelim Calcs'!$C$11^2+BY136*'DEPRECATED - DT-Prelim Calcs'!$C$11</f>
        <v>-9546.4840262978505</v>
      </c>
      <c r="CA136" s="57">
        <f>MIN('Drive Train'!$F$35-BU135*'DEPRECATED - DT-Prelim Calcs'!$C$21*'Drive Train'!$F$39,CA135+BU$2)</f>
        <v>24.105247847386465</v>
      </c>
      <c r="CB136" s="57">
        <f>'Drive Train'!$F$35-BU136*'DEPRECATED - DT-Prelim Calcs'!$C$21*'Drive Train'!$F$39</f>
        <v>6.0759999999999996</v>
      </c>
      <c r="CC136" s="1">
        <f>IF(BZ136&gt;='Drive Train'!$F$29,1,0)</f>
        <v>0</v>
      </c>
      <c r="CD136" s="57">
        <f t="shared" si="220"/>
        <v>103.33333333333333</v>
      </c>
      <c r="CE136" s="63">
        <f>CE135+'DEPRECATED - DT-Prelim Calcs'!$C$11</f>
        <v>528</v>
      </c>
      <c r="CF136" s="2">
        <f>CP136/'Drive Train'!$F$35</f>
        <v>2.1938338812992231</v>
      </c>
      <c r="CG136" s="46">
        <f>CN136*12*60/(PI() * 'Drive Train'!$F$15)/CF$2*CF136</f>
        <v>-181330.55762941617</v>
      </c>
      <c r="CH136" s="2">
        <f>('DEPRECATED - DT-Prelim Calcs'!$C$6*CF136-CG136)/('DEPRECATED - DT-Prelim Calcs'!$C$6*CF136)*'DEPRECATED - DT-Prelim Calcs'!$C$7*CF136</f>
        <v>87.277129126143706</v>
      </c>
      <c r="CI136" s="57">
        <f>CH136/'DEPRECATED - DT-Prelim Calcs'!$C$7*('DEPRECATED - DT-Prelim Calcs'!$C$8-'DEPRECATED - DT-Prelim Calcs'!$C$9)+'DEPRECATED - DT-Prelim Calcs'!$C$9</f>
        <v>4649.0301522341242</v>
      </c>
      <c r="CJ136" s="57">
        <f t="shared" si="195"/>
        <v>93</v>
      </c>
      <c r="CK136" s="2">
        <f t="shared" si="221"/>
        <v>1.5241763143494644</v>
      </c>
      <c r="CL136" s="57">
        <f>CK136*'DEPRECATED - DT-Prelim Calcs'!$C$21/CF$2/'DEPRECATED - DT-Prelim Calcs'!$C$19/'DEPRECATED - DT-Prelim Calcs'!$C$18*3.39*'DEPRECATED - DT-Prelim Calcs'!$C$20</f>
        <v>25.773080821789936</v>
      </c>
      <c r="CM136" s="46">
        <f t="shared" si="222"/>
        <v>0</v>
      </c>
      <c r="CN136" s="57">
        <f>CL135*'DEPRECATED - DT-Prelim Calcs'!$C$11+CN135</f>
        <v>-309.12764427949264</v>
      </c>
      <c r="CO136" s="57">
        <f>CO135+0.5*CL136*'DEPRECATED - DT-Prelim Calcs'!$C$11^2+CN136*'DEPRECATED - DT-Prelim Calcs'!$C$11</f>
        <v>-38799.935986073258</v>
      </c>
      <c r="CP136" s="57">
        <f>MIN('Drive Train'!$F$35-CJ135*'DEPRECATED - DT-Prelim Calcs'!$C$21*'Drive Train'!$F$39,CP135+CJ$2)</f>
        <v>27.203540128110369</v>
      </c>
      <c r="CQ136" s="57">
        <f>'Drive Train'!$F$35-CJ136*'DEPRECATED - DT-Prelim Calcs'!$C$21*'Drive Train'!$F$39</f>
        <v>6.0759999999999996</v>
      </c>
      <c r="CR136" s="1">
        <f>IF(CO136&gt;='Drive Train'!$F$29,1,0)</f>
        <v>0</v>
      </c>
      <c r="CS136" s="57">
        <f t="shared" si="223"/>
        <v>103.33333333333333</v>
      </c>
      <c r="CT136" s="63">
        <f>CT135+'DEPRECATED - DT-Prelim Calcs'!$C$11</f>
        <v>528</v>
      </c>
      <c r="CU136" s="2">
        <f>DE136/'Drive Train'!$F$35</f>
        <v>0.48999999999999994</v>
      </c>
      <c r="CV136" s="46">
        <f>DC136*12*60/(PI() * 'Drive Train'!$F$15)/CU$2*CU136</f>
        <v>5513.3038153367115</v>
      </c>
      <c r="CW136" s="2">
        <f>('DEPRECATED - DT-Prelim Calcs'!$C$6*CU136-CV136)/('DEPRECATED - DT-Prelim Calcs'!$C$6*CU136)*'DEPRECATED - DT-Prelim Calcs'!$C$7*CU136</f>
        <v>-1.3119822129383631</v>
      </c>
      <c r="CX136" s="57">
        <f>CW136/'DEPRECATED - DT-Prelim Calcs'!$C$7*('DEPRECATED - DT-Prelim Calcs'!$C$8-'DEPRECATED - DT-Prelim Calcs'!$C$9)+'DEPRECATED - DT-Prelim Calcs'!$C$9</f>
        <v>-67.145360132776759</v>
      </c>
      <c r="CY136" s="57">
        <f t="shared" si="196"/>
        <v>-67.145360132776759</v>
      </c>
      <c r="CZ136" s="2">
        <f t="shared" si="224"/>
        <v>-2.1357417676058112</v>
      </c>
      <c r="DA136" s="57">
        <f>CZ136*'DEPRECATED - DT-Prelim Calcs'!$C$21/CU$2/'DEPRECATED - DT-Prelim Calcs'!$C$19/'DEPRECATED - DT-Prelim Calcs'!$C$18*3.39*'DEPRECATED - DT-Prelim Calcs'!$C$20</f>
        <v>-42.993280302375375</v>
      </c>
      <c r="DB136" s="46">
        <f t="shared" si="225"/>
        <v>1</v>
      </c>
      <c r="DC136" s="57">
        <f>DA135*'DEPRECATED - DT-Prelim Calcs'!$C$11+DC135</f>
        <v>35.348070945449791</v>
      </c>
      <c r="DD136" s="57">
        <f>DD135+0.5*DA136*'DEPRECATED - DT-Prelim Calcs'!$C$11^2+DC136*'DEPRECATED - DT-Prelim Calcs'!$C$11</f>
        <v>-74209.204019004086</v>
      </c>
      <c r="DE136" s="57">
        <f>MIN('Drive Train'!$F$35-CY135*'DEPRECATED - DT-Prelim Calcs'!$C$21*'Drive Train'!$F$39,DE135+CY$2)</f>
        <v>6.0759999999999996</v>
      </c>
      <c r="DF136" s="57">
        <f>'Drive Train'!$F$35-CY136*'DEPRECATED - DT-Prelim Calcs'!$C$21*'Drive Train'!$F$39</f>
        <v>16.96588448902882</v>
      </c>
      <c r="DG136" s="1">
        <f>IF(DD136&gt;='Drive Train'!$F$29,1,0)</f>
        <v>0</v>
      </c>
      <c r="DH136" s="57">
        <f t="shared" si="226"/>
        <v>-74.605955703085286</v>
      </c>
      <c r="DI136" s="63">
        <f>DI135+'DEPRECATED - DT-Prelim Calcs'!$C$11</f>
        <v>528</v>
      </c>
      <c r="DJ136" s="2">
        <f>DT136/'Drive Train'!$F$35</f>
        <v>0.48999999999999994</v>
      </c>
      <c r="DK136" s="46">
        <f>DR136*12*60/(PI() * 'Drive Train'!$F$15)/DJ$2*DJ136</f>
        <v>8534.2270988457749</v>
      </c>
      <c r="DL136" s="2">
        <f>('DEPRECATED - DT-Prelim Calcs'!$C$6*DJ136-DK136)/('DEPRECATED - DT-Prelim Calcs'!$C$6*DJ136)*'DEPRECATED - DT-Prelim Calcs'!$C$7*DJ136</f>
        <v>-2.6779156300597218</v>
      </c>
      <c r="DM136" s="57">
        <f>DL136/'DEPRECATED - DT-Prelim Calcs'!$C$7*('DEPRECATED - DT-Prelim Calcs'!$C$8-'DEPRECATED - DT-Prelim Calcs'!$C$9)+'DEPRECATED - DT-Prelim Calcs'!$C$9</f>
        <v>-139.8628943305653</v>
      </c>
      <c r="DN136" s="57">
        <f t="shared" si="197"/>
        <v>-139.8628943305653</v>
      </c>
      <c r="DO136" s="2">
        <f t="shared" si="227"/>
        <v>-3.9530405551218672</v>
      </c>
      <c r="DP136" s="57">
        <f>DO136*'DEPRECATED - DT-Prelim Calcs'!$C$21/DJ$2/'DEPRECATED - DT-Prelim Calcs'!$C$19/'DEPRECATED - DT-Prelim Calcs'!$C$18*3.39*'DEPRECATED - DT-Prelim Calcs'!$C$20</f>
        <v>-92.308373851440692</v>
      </c>
      <c r="DQ136" s="46">
        <f t="shared" si="228"/>
        <v>1</v>
      </c>
      <c r="DR136" s="57">
        <f>DP135*'DEPRECATED - DT-Prelim Calcs'!$C$11+DR135</f>
        <v>47.169361642858604</v>
      </c>
      <c r="DS136" s="57">
        <f>DS135+0.5*DP136*'DEPRECATED - DT-Prelim Calcs'!$C$11^2+DR136*'DEPRECATED - DT-Prelim Calcs'!$C$11</f>
        <v>-143999.97453285463</v>
      </c>
      <c r="DT136" s="57">
        <f>MIN('Drive Train'!$F$35-DN135*'DEPRECATED - DT-Prelim Calcs'!$C$21*'Drive Train'!$F$39,DT135+DN$2)</f>
        <v>6.0759999999999996</v>
      </c>
      <c r="DU136" s="57">
        <f>'Drive Train'!$F$35-DN136*'DEPRECATED - DT-Prelim Calcs'!$C$21*'Drive Train'!$F$39</f>
        <v>21.910676814478443</v>
      </c>
      <c r="DV136" s="1">
        <f>IF(DS136&gt;='Drive Train'!$F$29,1,0)</f>
        <v>0</v>
      </c>
      <c r="DW136" s="57">
        <f t="shared" si="229"/>
        <v>-155.40321592285034</v>
      </c>
      <c r="DX136" s="63">
        <f>DX135+'DEPRECATED - DT-Prelim Calcs'!$C$11</f>
        <v>528</v>
      </c>
      <c r="DY136" s="2">
        <f>EI136/'Drive Train'!$F$35</f>
        <v>0.48999999999999994</v>
      </c>
      <c r="DZ136" s="46">
        <f>EG136*12*60/(PI() * 'Drive Train'!$F$15)/DY$2*DY136</f>
        <v>-143018.95308738717</v>
      </c>
      <c r="EA136" s="2">
        <f>('DEPRECATED - DT-Prelim Calcs'!$C$6*DY136-DZ136)/('DEPRECATED - DT-Prelim Calcs'!$C$6*DY136)*'DEPRECATED - DT-Prelim Calcs'!$C$7*DY136</f>
        <v>65.848006367842984</v>
      </c>
      <c r="EB136" s="57">
        <f>EA136/'DEPRECATED - DT-Prelim Calcs'!$C$7*('DEPRECATED - DT-Prelim Calcs'!$C$8-'DEPRECATED - DT-Prelim Calcs'!$C$9)+'DEPRECATED - DT-Prelim Calcs'!$C$9</f>
        <v>3508.2183473005207</v>
      </c>
      <c r="EC136" s="57">
        <f t="shared" si="198"/>
        <v>93</v>
      </c>
      <c r="ED136" s="2">
        <f t="shared" si="230"/>
        <v>0.96993038185874991</v>
      </c>
      <c r="EE136" s="57">
        <f>ED136*'DEPRECATED - DT-Prelim Calcs'!$C$21/DY$2/'DEPRECATED - DT-Prelim Calcs'!$C$19/'DEPRECATED - DT-Prelim Calcs'!$C$18*3.39*'DEPRECATED - DT-Prelim Calcs'!$C$20</f>
        <v>25.773080821789936</v>
      </c>
      <c r="EF136" s="46">
        <f t="shared" si="231"/>
        <v>0</v>
      </c>
      <c r="EG136" s="57">
        <f>EE135*'DEPRECATED - DT-Prelim Calcs'!$C$11+EG135</f>
        <v>-694.66186200284301</v>
      </c>
      <c r="EH136" s="57">
        <f>EH135+0.5*EE136*'DEPRECATED - DT-Prelim Calcs'!$C$11^2+EG136*'DEPRECATED - DT-Prelim Calcs'!$C$11</f>
        <v>-249478.80940181622</v>
      </c>
      <c r="EI136" s="57">
        <f>MIN('Drive Train'!$F$35-EC135*'DEPRECATED - DT-Prelim Calcs'!$C$21*'Drive Train'!$F$39,EI135+EC$2)</f>
        <v>6.0759999999999996</v>
      </c>
      <c r="EJ136" s="57">
        <f>'Drive Train'!$F$35-EC136*'DEPRECATED - DT-Prelim Calcs'!$C$21*'Drive Train'!$F$39</f>
        <v>6.0759999999999996</v>
      </c>
      <c r="EK136" s="1">
        <f>IF(EH136&gt;='Drive Train'!$F$29,1,0)</f>
        <v>0</v>
      </c>
      <c r="EL136" s="57">
        <f t="shared" si="232"/>
        <v>103.33333333333333</v>
      </c>
      <c r="EM136" s="63">
        <f>EM135+'DEPRECATED - DT-Prelim Calcs'!$C$11</f>
        <v>528</v>
      </c>
      <c r="EN136" s="2">
        <f>EX136/'Drive Train'!$F$35</f>
        <v>0.48999999999999994</v>
      </c>
      <c r="EO136" s="46">
        <f>EV136*12*60/(PI() * 'Drive Train'!$F$15)/EN$2*EN136</f>
        <v>-177664.81743946287</v>
      </c>
      <c r="EP136" s="2">
        <f>('DEPRECATED - DT-Prelim Calcs'!$C$6*EN136-EO136)/('DEPRECATED - DT-Prelim Calcs'!$C$6*EN136)*'DEPRECATED - DT-Prelim Calcs'!$C$7*EN136</f>
        <v>81.513397191201776</v>
      </c>
      <c r="EQ136" s="57">
        <f>EP136/'DEPRECATED - DT-Prelim Calcs'!$C$7*('DEPRECATED - DT-Prelim Calcs'!$C$8-'DEPRECATED - DT-Prelim Calcs'!$C$9)+'DEPRECATED - DT-Prelim Calcs'!$C$9</f>
        <v>4342.1891533739363</v>
      </c>
      <c r="ER136" s="57">
        <f t="shared" si="199"/>
        <v>93</v>
      </c>
      <c r="ES136" s="2">
        <f t="shared" si="233"/>
        <v>0.86507304327942547</v>
      </c>
      <c r="ET136" s="57">
        <f>ES136*'DEPRECATED - DT-Prelim Calcs'!$C$21/EN$2/'DEPRECATED - DT-Prelim Calcs'!$C$19/'DEPRECATED - DT-Prelim Calcs'!$C$18*3.39*'DEPRECATED - DT-Prelim Calcs'!$C$20</f>
        <v>25.773080821789936</v>
      </c>
      <c r="EU136" s="46">
        <f t="shared" si="234"/>
        <v>0</v>
      </c>
      <c r="EV136" s="57">
        <f>ET135*'DEPRECATED - DT-Prelim Calcs'!$C$11+EV135</f>
        <v>-769.65042094482681</v>
      </c>
      <c r="EW136" s="57">
        <f>EW135+0.5*ET136*'DEPRECATED - DT-Prelim Calcs'!$C$11^2+EV136*'DEPRECATED - DT-Prelim Calcs'!$C$11</f>
        <v>-265378.59461144917</v>
      </c>
      <c r="EX136" s="57">
        <f>MIN('Drive Train'!$F$35-ER135*'DEPRECATED - DT-Prelim Calcs'!$C$21*'Drive Train'!$F$39,EX135+ER$2)</f>
        <v>6.0759999999999996</v>
      </c>
      <c r="EY136" s="57">
        <f>'Drive Train'!$F$35-ER136*'DEPRECATED - DT-Prelim Calcs'!$C$21*'Drive Train'!$F$39</f>
        <v>6.0759999999999996</v>
      </c>
      <c r="EZ136" s="1">
        <f>IF(EW136&gt;='Drive Train'!$F$29,1,0)</f>
        <v>0</v>
      </c>
      <c r="FA136" s="57">
        <f t="shared" si="235"/>
        <v>103.33333333333333</v>
      </c>
      <c r="FB136" s="63">
        <f>FB135+'DEPRECATED - DT-Prelim Calcs'!$C$11</f>
        <v>528</v>
      </c>
      <c r="FC136" s="2">
        <f>FM136/'Drive Train'!$F$35</f>
        <v>0.48999999999999994</v>
      </c>
      <c r="FD136" s="46">
        <f>FK136*12*60/(PI() * 'Drive Train'!$F$15)/FC$2*FC136</f>
        <v>-120397.95220097936</v>
      </c>
      <c r="FE136" s="2">
        <f>('DEPRECATED - DT-Prelim Calcs'!$C$6*FC136-FD136)/('DEPRECATED - DT-Prelim Calcs'!$C$6*FC136)*'DEPRECATED - DT-Prelim Calcs'!$C$7*FC136</f>
        <v>55.619748931399663</v>
      </c>
      <c r="FF136" s="57">
        <f>FE136/'DEPRECATED - DT-Prelim Calcs'!$C$7*('DEPRECATED - DT-Prelim Calcs'!$C$8-'DEPRECATED - DT-Prelim Calcs'!$C$9)+'DEPRECATED - DT-Prelim Calcs'!$C$9</f>
        <v>2963.7015717421477</v>
      </c>
      <c r="FG136" s="57">
        <f t="shared" si="200"/>
        <v>93</v>
      </c>
      <c r="FH136" s="2">
        <f t="shared" si="236"/>
        <v>0.78067567320338405</v>
      </c>
      <c r="FI136" s="57">
        <f>FH136*'DEPRECATED - DT-Prelim Calcs'!$C$21/FC$2/'DEPRECATED - DT-Prelim Calcs'!$C$19/'DEPRECATED - DT-Prelim Calcs'!$C$18*3.39*'DEPRECATED - DT-Prelim Calcs'!$C$20</f>
        <v>25.773080821789936</v>
      </c>
      <c r="FJ136" s="46">
        <f t="shared" si="237"/>
        <v>0</v>
      </c>
      <c r="FK136" s="57">
        <f>FI135*'DEPRECATED - DT-Prelim Calcs'!$C$11+FK135</f>
        <v>-470.68357658269269</v>
      </c>
      <c r="FL136" s="57">
        <f>FL135+0.5*FI136*'DEPRECATED - DT-Prelim Calcs'!$C$11^2+FK136*'DEPRECATED - DT-Prelim Calcs'!$C$11</f>
        <v>-351706.25217073032</v>
      </c>
      <c r="FM136" s="57">
        <f>MIN('Drive Train'!$F$35-FG135*'DEPRECATED - DT-Prelim Calcs'!$C$21*'Drive Train'!$F$39,FM135+FG$2)</f>
        <v>6.0759999999999996</v>
      </c>
      <c r="FN136" s="57">
        <f>'Drive Train'!$F$35-FG136*'DEPRECATED - DT-Prelim Calcs'!$C$21*'Drive Train'!$F$39</f>
        <v>6.0759999999999996</v>
      </c>
      <c r="FO136" s="1">
        <f>IF(FL136&gt;='Drive Train'!$F$29,1,0)</f>
        <v>0</v>
      </c>
      <c r="FP136" s="57">
        <f t="shared" si="238"/>
        <v>103.33333333333333</v>
      </c>
      <c r="FQ136" s="63">
        <f>FQ135+'DEPRECATED - DT-Prelim Calcs'!$C$11</f>
        <v>528</v>
      </c>
      <c r="FR136" s="2">
        <f>GB136/'Drive Train'!$F$35</f>
        <v>0.48999999999999994</v>
      </c>
      <c r="FS136" s="46">
        <f>FZ136*12*60/(PI() * 'Drive Train'!$F$15)/FR$2*FR136</f>
        <v>-55489.392817646942</v>
      </c>
      <c r="FT136" s="2">
        <f>('DEPRECATED - DT-Prelim Calcs'!$C$6*FR136-FS136)/('DEPRECATED - DT-Prelim Calcs'!$C$6*FR136)*'DEPRECATED - DT-Prelim Calcs'!$C$7*FR136</f>
        <v>26.270850598598333</v>
      </c>
      <c r="FU136" s="57">
        <f>FT136/'DEPRECATED - DT-Prelim Calcs'!$C$7*('DEPRECATED - DT-Prelim Calcs'!$C$8-'DEPRECATED - DT-Prelim Calcs'!$C$9)+'DEPRECATED - DT-Prelim Calcs'!$C$9</f>
        <v>1401.2685194191561</v>
      </c>
      <c r="FV136" s="57">
        <f t="shared" si="201"/>
        <v>93</v>
      </c>
      <c r="FW136" s="2">
        <f t="shared" si="239"/>
        <v>0.7112822800297498</v>
      </c>
      <c r="FX136" s="57">
        <f>FW136*'DEPRECATED - DT-Prelim Calcs'!$C$21/FR$2/'DEPRECATED - DT-Prelim Calcs'!$C$19/'DEPRECATED - DT-Prelim Calcs'!$C$18*3.39*'DEPRECATED - DT-Prelim Calcs'!$C$20</f>
        <v>25.773080821789936</v>
      </c>
      <c r="FY136" s="46">
        <f t="shared" si="240"/>
        <v>0</v>
      </c>
      <c r="FZ136" s="57">
        <f>FX135*'DEPRECATED - DT-Prelim Calcs'!$C$11+FZ135</f>
        <v>-197.64747032661887</v>
      </c>
      <c r="GA136" s="57">
        <f>GA135+0.5*FX136*'DEPRECATED - DT-Prelim Calcs'!$C$11^2+FZ136*'DEPRECATED - DT-Prelim Calcs'!$C$11</f>
        <v>-388104.58203926805</v>
      </c>
      <c r="GB136" s="57">
        <f>MIN('Drive Train'!$F$35-FV135*'DEPRECATED - DT-Prelim Calcs'!$C$21*'Drive Train'!$F$39,GB135+FV$2)</f>
        <v>6.0759999999999996</v>
      </c>
      <c r="GC136" s="57">
        <f>'Drive Train'!$F$35-FV136*'DEPRECATED - DT-Prelim Calcs'!$C$21*'Drive Train'!$F$39</f>
        <v>6.0759999999999996</v>
      </c>
      <c r="GD136" s="1">
        <f>IF(GA136&gt;='Drive Train'!$F$29,1,0)</f>
        <v>0</v>
      </c>
      <c r="GE136" s="57">
        <f t="shared" si="241"/>
        <v>103.33333333333333</v>
      </c>
      <c r="GF136" s="63">
        <f>GF135+'DEPRECATED - DT-Prelim Calcs'!$C$11</f>
        <v>528</v>
      </c>
      <c r="GG136" s="2">
        <f>GQ136/'Drive Train'!$F$35</f>
        <v>0.83548387096774201</v>
      </c>
      <c r="GH136" s="46">
        <f>GO136*12*60/(PI() * 'Drive Train'!$F$15)/GG$2*GG136</f>
        <v>-347844.14139071078</v>
      </c>
      <c r="GI136" s="2">
        <f>('DEPRECATED - DT-Prelim Calcs'!$C$6*GG136-GH136)/('DEPRECATED - DT-Prelim Calcs'!$C$6*GG136)*'DEPRECATED - DT-Prelim Calcs'!$C$7*GG136</f>
        <v>159.29388775222418</v>
      </c>
      <c r="GJ136" s="57">
        <f>GI136/'DEPRECATED - DT-Prelim Calcs'!$C$7*('DEPRECATED - DT-Prelim Calcs'!$C$8-'DEPRECATED - DT-Prelim Calcs'!$C$9)+'DEPRECATED - DT-Prelim Calcs'!$C$9</f>
        <v>8482.9513687179933</v>
      </c>
      <c r="GK136" s="57">
        <f t="shared" si="242"/>
        <v>29.999999999999982</v>
      </c>
      <c r="GL136" s="2">
        <f t="shared" si="243"/>
        <v>0.99579519204165001</v>
      </c>
      <c r="GM136" s="57">
        <f>GL136*'DEPRECATED - DT-Prelim Calcs'!$C$21/GG$2/'DEPRECATED - DT-Prelim Calcs'!$C$19/'DEPRECATED - DT-Prelim Calcs'!$C$18*3.39*'DEPRECATED - DT-Prelim Calcs'!$C$20</f>
        <v>25.773080821789936</v>
      </c>
      <c r="GN136" s="46">
        <f t="shared" si="244"/>
        <v>0</v>
      </c>
      <c r="GO136" s="57">
        <f>GM135*'DEPRECATED - DT-Prelim Calcs'!$C$11+GO135</f>
        <v>-1017.3069842284234</v>
      </c>
      <c r="GP136" s="57">
        <f>GP135+0.5*GM136*'DEPRECATED - DT-Prelim Calcs'!$C$11^2+GO136*'DEPRECATED - DT-Prelim Calcs'!$C$11</f>
        <v>-198014.41908982539</v>
      </c>
      <c r="GQ136" s="57">
        <f>MIN('Drive Train'!$F$35-GK135*'DEPRECATED - DT-Prelim Calcs'!$C$21*'Drive Train'!$F$39,GQ135+GK$2)</f>
        <v>10.360000000000001</v>
      </c>
      <c r="GR136" s="57">
        <f>'Drive Train'!$F$35-GK136*'DEPRECATED - DT-Prelim Calcs'!$C$21*'Drive Train'!$F$39</f>
        <v>10.360000000000001</v>
      </c>
      <c r="GS136" s="1">
        <f>IF(GP136&gt;='Drive Train'!$F$29,1,0)</f>
        <v>0</v>
      </c>
      <c r="GT136" s="57">
        <f t="shared" si="245"/>
        <v>33.333333333333314</v>
      </c>
      <c r="GU136" s="63">
        <f>GU135+'DEPRECATED - DT-Prelim Calcs'!$C$11</f>
        <v>528</v>
      </c>
      <c r="GV136" s="2">
        <f>HF136/'Drive Train'!$F$35</f>
        <v>4.1040892205269888</v>
      </c>
      <c r="GW136" s="46">
        <f>HD136*12*60/(PI() * 'Drive Train'!$F$15)/GV$2*GV136</f>
        <v>-2153078.9244220285</v>
      </c>
      <c r="GX136" s="2">
        <f>('DEPRECATED - DT-Prelim Calcs'!$C$6*GV136-GW136)/('DEPRECATED - DT-Prelim Calcs'!$C$6*GV136)*'DEPRECATED - DT-Prelim Calcs'!$C$7*GV136</f>
        <v>983.42185086707764</v>
      </c>
      <c r="GY136" s="57">
        <f>GX136/'DEPRECATED - DT-Prelim Calcs'!$C$7*('DEPRECATED - DT-Prelim Calcs'!$C$8-'DEPRECATED - DT-Prelim Calcs'!$C$9)+'DEPRECATED - DT-Prelim Calcs'!$C$9</f>
        <v>52356.651645745253</v>
      </c>
      <c r="GZ136" s="57">
        <f t="shared" si="202"/>
        <v>33.333333333333314</v>
      </c>
      <c r="HA136" s="2">
        <f t="shared" si="246"/>
        <v>0.99579519204165001</v>
      </c>
      <c r="HB136" s="57">
        <f>HA136*'DEPRECATED - DT-Prelim Calcs'!$C$21/GV$2/'DEPRECATED - DT-Prelim Calcs'!$C$19/'DEPRECATED - DT-Prelim Calcs'!$C$18*3.39*'DEPRECATED - DT-Prelim Calcs'!$C$20</f>
        <v>25.773080821789936</v>
      </c>
      <c r="HC136" s="46">
        <f t="shared" si="247"/>
        <v>0</v>
      </c>
      <c r="HD136" s="57">
        <f>HB135*'DEPRECATED - DT-Prelim Calcs'!$C$11+HD135</f>
        <v>-1281.8835062823557</v>
      </c>
      <c r="HE136" s="57">
        <f>HE135+0.5*HB136*'DEPRECATED - DT-Prelim Calcs'!$C$11^2+HD136*'DEPRECATED - DT-Prelim Calcs'!$C$11</f>
        <v>-220082.05617238392</v>
      </c>
      <c r="HF136" s="57">
        <f>MIN('Drive Train'!$F$35-GZ135*'DEPRECATED - DT-Prelim Calcs'!$C$21*'Drive Train'!$F$39,HF135+GZ$2)</f>
        <v>50.890706334534663</v>
      </c>
      <c r="HG136" s="57">
        <f>'Drive Train'!$F$35-GZ136*'DEPRECATED - DT-Prelim Calcs'!$C$21*'Drive Train'!$F$39</f>
        <v>10.133333333333335</v>
      </c>
      <c r="HH136" s="1">
        <f>IF(HE136&gt;='Drive Train'!$F$29,1,0)</f>
        <v>0</v>
      </c>
      <c r="HI136" s="57">
        <f t="shared" si="248"/>
        <v>37.037037037037017</v>
      </c>
      <c r="HJ136" s="63">
        <f>HJ135+'DEPRECATED - DT-Prelim Calcs'!$C$11</f>
        <v>528</v>
      </c>
      <c r="HK136" s="2">
        <f>HU136/'Drive Train'!$F$35</f>
        <v>1.1900176128211823</v>
      </c>
      <c r="HL136" s="46">
        <f>HS136*12*60/(PI() * 'Drive Train'!$F$15)/HK$2*HK136</f>
        <v>-53564.701919307226</v>
      </c>
      <c r="HM136" s="2">
        <f>('DEPRECATED - DT-Prelim Calcs'!$C$6*HK136-HL136)/('DEPRECATED - DT-Prelim Calcs'!$C$6*HK136)*'DEPRECATED - DT-Prelim Calcs'!$C$7*HK136</f>
        <v>27.087629431051099</v>
      </c>
      <c r="HN136" s="57">
        <f>HM136/'DEPRECATED - DT-Prelim Calcs'!$C$7*('DEPRECATED - DT-Prelim Calcs'!$C$8-'DEPRECATED - DT-Prelim Calcs'!$C$9)+'DEPRECATED - DT-Prelim Calcs'!$C$9</f>
        <v>1444.7509775949611</v>
      </c>
      <c r="HO136" s="57">
        <f t="shared" si="203"/>
        <v>36.66666666666665</v>
      </c>
      <c r="HP136" s="2">
        <f t="shared" si="249"/>
        <v>0.99579519204165001</v>
      </c>
      <c r="HQ136" s="57">
        <f>HP136*'DEPRECATED - DT-Prelim Calcs'!$C$21/HK$2/'DEPRECATED - DT-Prelim Calcs'!$C$19/'DEPRECATED - DT-Prelim Calcs'!$C$18*3.39*'DEPRECATED - DT-Prelim Calcs'!$C$20</f>
        <v>25.773080821789936</v>
      </c>
      <c r="HR136" s="46">
        <f t="shared" si="250"/>
        <v>0</v>
      </c>
      <c r="HS136" s="57">
        <f>HQ135*'DEPRECATED - DT-Prelim Calcs'!$C$11+HS135</f>
        <v>-109.98430290244816</v>
      </c>
      <c r="HT136" s="57">
        <f>HT135+0.5*HQ136*'DEPRECATED - DT-Prelim Calcs'!$C$11^2+HS136*'DEPRECATED - DT-Prelim Calcs'!$C$11</f>
        <v>-227938.45514044151</v>
      </c>
      <c r="HU136" s="57">
        <f>MIN('Drive Train'!$F$35-HO135*'DEPRECATED - DT-Prelim Calcs'!$C$21*'Drive Train'!$F$39,HU135+HO$2)</f>
        <v>14.756218398982661</v>
      </c>
      <c r="HV136" s="57">
        <f>'Drive Train'!$F$35-HO136*'DEPRECATED - DT-Prelim Calcs'!$C$21*'Drive Train'!$F$39</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25570.007864963816</v>
      </c>
      <c r="IB136" s="2">
        <f>('DEPRECATED - DT-Prelim Calcs'!$C$6*HZ136-IA136)/('DEPRECATED - DT-Prelim Calcs'!$C$6*HZ136)*'DEPRECATED - DT-Prelim Calcs'!$C$7*HZ136</f>
        <v>-9.6803185111144892</v>
      </c>
      <c r="IC136" s="57">
        <f>IB136/'DEPRECATED - DT-Prelim Calcs'!$C$7*('DEPRECATED - DT-Prelim Calcs'!$C$8-'DEPRECATED - DT-Prelim Calcs'!$C$9)+'DEPRECATED - DT-Prelim Calcs'!$C$9</f>
        <v>-512.64641700248501</v>
      </c>
      <c r="ID136" s="57">
        <f t="shared" si="204"/>
        <v>-512.64641700248501</v>
      </c>
      <c r="IE136" s="2">
        <f t="shared" si="252"/>
        <v>-12.078388251966349</v>
      </c>
      <c r="IF136" s="57">
        <f>IE136*'DEPRECATED - DT-Prelim Calcs'!$C$21/HZ$2/'DEPRECATED - DT-Prelim Calcs'!$C$19/'DEPRECATED - DT-Prelim Calcs'!$C$18*3.39*'DEPRECATED - DT-Prelim Calcs'!$C$20</f>
        <v>-312.61174898489213</v>
      </c>
      <c r="IG136" s="46">
        <f t="shared" si="253"/>
        <v>1</v>
      </c>
      <c r="IH136" s="57">
        <f>IF135*'DEPRECATED - DT-Prelim Calcs'!$C$11+IH135</f>
        <v>80.03548715699894</v>
      </c>
      <c r="II136" s="57">
        <f>II135+0.5*IF136*'DEPRECATED - DT-Prelim Calcs'!$C$11^2+IH136*'DEPRECATED - DT-Prelim Calcs'!$C$11</f>
        <v>-261107.87844459037</v>
      </c>
      <c r="IJ136" s="57">
        <f>MIN('Drive Train'!$F$35-ID135*'DEPRECATED - DT-Prelim Calcs'!$C$21*'Drive Train'!$F$39,IJ135+ID$2)</f>
        <v>9.6800000000000015</v>
      </c>
      <c r="IK136" s="57">
        <f>'Drive Train'!$F$35-ID136*'DEPRECATED - DT-Prelim Calcs'!$C$21*'Drive Train'!$F$39</f>
        <v>47.259956356168985</v>
      </c>
      <c r="IL136" s="1">
        <f>IF(II136&gt;='Drive Train'!$F$29,1,0)</f>
        <v>0</v>
      </c>
      <c r="IM136" s="57">
        <f t="shared" si="254"/>
        <v>-569.60713000276121</v>
      </c>
      <c r="IN136" s="63">
        <f>IN135+'DEPRECATED - DT-Prelim Calcs'!$C$11</f>
        <v>528</v>
      </c>
      <c r="IO136" s="2">
        <f>IY136/'Drive Train'!$F$35</f>
        <v>0.76236559139784954</v>
      </c>
      <c r="IP136" s="46">
        <f>IW136*12*60/(PI() * 'Drive Train'!$F$15)/IO$2*IO136</f>
        <v>-76194.886774100014</v>
      </c>
      <c r="IQ136" s="2">
        <f>('DEPRECATED - DT-Prelim Calcs'!$C$6*IO136-IP136)/('DEPRECATED - DT-Prelim Calcs'!$C$6*IO136)*'DEPRECATED - DT-Prelim Calcs'!$C$7*IO136</f>
        <v>36.289398096953818</v>
      </c>
      <c r="IR136" s="57">
        <f>IQ136/'DEPRECATED - DT-Prelim Calcs'!$C$7*('DEPRECATED - DT-Prelim Calcs'!$C$8-'DEPRECATED - DT-Prelim Calcs'!$C$9)+'DEPRECATED - DT-Prelim Calcs'!$C$9</f>
        <v>1934.6210688129356</v>
      </c>
      <c r="IS136" s="57">
        <f t="shared" si="205"/>
        <v>43.333333333333321</v>
      </c>
      <c r="IT136" s="2">
        <f t="shared" si="255"/>
        <v>0.99579519204165001</v>
      </c>
      <c r="IU136" s="57">
        <f>IT136*'DEPRECATED - DT-Prelim Calcs'!$C$21/IO$2/'DEPRECATED - DT-Prelim Calcs'!$C$19/'DEPRECATED - DT-Prelim Calcs'!$C$18*3.39*'DEPRECATED - DT-Prelim Calcs'!$C$20</f>
        <v>25.773080821789936</v>
      </c>
      <c r="IV136" s="46">
        <f t="shared" si="256"/>
        <v>0</v>
      </c>
      <c r="IW136" s="57">
        <f>IU135*'DEPRECATED - DT-Prelim Calcs'!$C$11+IW135</f>
        <v>-244.212531016193</v>
      </c>
      <c r="IX136" s="57">
        <f>IX135+0.5*IU136*'DEPRECATED - DT-Prelim Calcs'!$C$11^2+IW136*'DEPRECATED - DT-Prelim Calcs'!$C$11</f>
        <v>-242245.22734944022</v>
      </c>
      <c r="IY136" s="57">
        <f>MIN('Drive Train'!$F$35-IS135*'DEPRECATED - DT-Prelim Calcs'!$C$21*'Drive Train'!$F$39,IY135+IS$2)</f>
        <v>9.4533333333333349</v>
      </c>
      <c r="IZ136" s="57">
        <f>'Drive Train'!$F$35-IS136*'DEPRECATED - DT-Prelim Calcs'!$C$21*'Drive Train'!$F$39</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-152642.88265801978</v>
      </c>
      <c r="JF136" s="2">
        <f>('DEPRECATED - DT-Prelim Calcs'!$C$6*JD136-JE136)/('DEPRECATED - DT-Prelim Calcs'!$C$6*JD136)*'DEPRECATED - DT-Prelim Calcs'!$C$7*JD136</f>
        <v>70.811886562452287</v>
      </c>
      <c r="JG136" s="57">
        <f>JF136/'DEPRECATED - DT-Prelim Calcs'!$C$7*('DEPRECATED - DT-Prelim Calcs'!$C$8-'DEPRECATED - DT-Prelim Calcs'!$C$9)+'DEPRECATED - DT-Prelim Calcs'!$C$9</f>
        <v>3772.478027370385</v>
      </c>
      <c r="JH136" s="57">
        <f t="shared" si="206"/>
        <v>46.666666666666657</v>
      </c>
      <c r="JI136" s="2">
        <f t="shared" si="258"/>
        <v>0.99579519204165001</v>
      </c>
      <c r="JJ136" s="57">
        <f>JI136*'DEPRECATED - DT-Prelim Calcs'!$C$21/JD$2/'DEPRECATED - DT-Prelim Calcs'!$C$19/'DEPRECATED - DT-Prelim Calcs'!$C$18*3.39*'DEPRECATED - DT-Prelim Calcs'!$C$20</f>
        <v>25.773080821789936</v>
      </c>
      <c r="JK136" s="46">
        <f t="shared" si="259"/>
        <v>0</v>
      </c>
      <c r="JL136" s="57">
        <f>JJ135*'DEPRECATED - DT-Prelim Calcs'!$C$11+JL135</f>
        <v>-501.25511394759747</v>
      </c>
      <c r="JM136" s="57">
        <f>JM135+0.5*JJ136*'DEPRECATED - DT-Prelim Calcs'!$C$11^2+JL136*'DEPRECATED - DT-Prelim Calcs'!$C$11</f>
        <v>-273886.41102446109</v>
      </c>
      <c r="JN136" s="57">
        <f>MIN('Drive Train'!$F$35-JH135*'DEPRECATED - DT-Prelim Calcs'!$C$21*'Drive Train'!$F$39,JN135+JH$2)</f>
        <v>9.2266666666666666</v>
      </c>
      <c r="JO136" s="57">
        <f>'Drive Train'!$F$35-JH136*'DEPRECATED - DT-Prelim Calcs'!$C$21*'Drive Train'!$F$39</f>
        <v>9.2266666666666666</v>
      </c>
      <c r="JP136" s="1">
        <f>IF(JM136&gt;='Drive Train'!$F$29,1,0)</f>
        <v>0</v>
      </c>
      <c r="JQ136" s="57">
        <f>MIN(JG136,'DEPRECATED - DT-Prelim Calcs'!$C$10)*'DEPRECATED - DT-Prelim Calcs'!$C$11*1000/60/60</f>
        <v>103.33333333333333</v>
      </c>
      <c r="JR136" s="63">
        <f>JR135+'DEPRECATED - DT-Prelim Calcs'!$C$11</f>
        <v>528</v>
      </c>
      <c r="JS136" s="2">
        <f>KC136/'Drive Train'!$F$35</f>
        <v>0.72580645161290325</v>
      </c>
      <c r="JT136" s="46">
        <f>KA136*12*60/(PI() * 'Drive Train'!$F$15)/JS$2*JS136</f>
        <v>28446.671655306909</v>
      </c>
      <c r="JU136" s="2">
        <f>('DEPRECATED - DT-Prelim Calcs'!$C$6*JS136-JT136)/('DEPRECATED - DT-Prelim Calcs'!$C$6*JS136)*'DEPRECATED - DT-Prelim Calcs'!$C$7*JS136</f>
        <v>-11.113185192567812</v>
      </c>
      <c r="JV136" s="57">
        <f>JU136/'DEPRECATED - DT-Prelim Calcs'!$C$7*('DEPRECATED - DT-Prelim Calcs'!$C$8-'DEPRECATED - DT-Prelim Calcs'!$C$9)+'DEPRECATED - DT-Prelim Calcs'!$C$9</f>
        <v>-588.92724489894204</v>
      </c>
      <c r="JW136" s="57">
        <f t="shared" si="207"/>
        <v>-588.92724489894204</v>
      </c>
      <c r="JX136" s="2">
        <f t="shared" si="260"/>
        <v>-13.982612687140682</v>
      </c>
      <c r="JY136" s="57">
        <f>JX136*'DEPRECATED - DT-Prelim Calcs'!$C$21/JS$2/'DEPRECATED - DT-Prelim Calcs'!$C$19/'DEPRECATED - DT-Prelim Calcs'!$C$18*3.39*'DEPRECATED - DT-Prelim Calcs'!$C$20</f>
        <v>-361.89671306465709</v>
      </c>
      <c r="JZ136" s="46">
        <f t="shared" si="261"/>
        <v>1</v>
      </c>
      <c r="KA136" s="57">
        <f>JY135*'DEPRECATED - DT-Prelim Calcs'!$C$11+KA135</f>
        <v>95.767034410036146</v>
      </c>
      <c r="KB136" s="57">
        <f>KB135+0.5*JY136*'DEPRECATED - DT-Prelim Calcs'!$C$11^2+KA136*'DEPRECATED - DT-Prelim Calcs'!$C$11</f>
        <v>-228817.27863123061</v>
      </c>
      <c r="KC136" s="57">
        <f>MIN('Drive Train'!$F$35-JW135*'DEPRECATED - DT-Prelim Calcs'!$C$21*'Drive Train'!$F$39,KC135+JW$2)</f>
        <v>9</v>
      </c>
      <c r="KD136" s="57">
        <f>'Drive Train'!$F$35-JW136*'DEPRECATED - DT-Prelim Calcs'!$C$21*'Drive Train'!$F$39</f>
        <v>52.447052653128061</v>
      </c>
      <c r="KE136" s="1">
        <f>IF(KB136&gt;='Drive Train'!$F$29,1,0)</f>
        <v>0</v>
      </c>
      <c r="KF136" s="57">
        <f>MIN(JV136,'DEPRECATED - DT-Prelim Calcs'!$C$10)*'DEPRECATED - DT-Prelim Calcs'!$C$11*1000/60/60</f>
        <v>-654.36360544326897</v>
      </c>
      <c r="KG136" s="63">
        <f>KG135+'DEPRECATED - DT-Prelim Calcs'!$C$11</f>
        <v>528</v>
      </c>
      <c r="KH136" s="2">
        <f>KR136/'Drive Train'!$F$35</f>
        <v>2.4344693087223499</v>
      </c>
      <c r="KI136" s="46">
        <f>KP136*12*60/(PI() * 'Drive Train'!$F$15)/KH$2*KH136</f>
        <v>-618726.11046744615</v>
      </c>
      <c r="KJ136" s="2">
        <f>('DEPRECATED - DT-Prelim Calcs'!$C$6*KH136-KI136)/('DEPRECATED - DT-Prelim Calcs'!$C$6*KH136)*'DEPRECATED - DT-Prelim Calcs'!$C$7*KH136</f>
        <v>285.62878327164663</v>
      </c>
      <c r="KK136" s="57">
        <f>KJ136/'DEPRECATED - DT-Prelim Calcs'!$C$7*('DEPRECATED - DT-Prelim Calcs'!$C$8-'DEPRECATED - DT-Prelim Calcs'!$C$9)+'DEPRECATED - DT-Prelim Calcs'!$C$9</f>
        <v>15208.580868776875</v>
      </c>
      <c r="KL136" s="57">
        <f t="shared" si="208"/>
        <v>53.333333333333329</v>
      </c>
      <c r="KM136" s="2">
        <f t="shared" si="262"/>
        <v>0.99579519204165001</v>
      </c>
      <c r="KN136" s="57">
        <f>KM136*'DEPRECATED - DT-Prelim Calcs'!$C$21/KH$2/'DEPRECATED - DT-Prelim Calcs'!$C$19/'DEPRECATED - DT-Prelim Calcs'!$C$18*3.39*'DEPRECATED - DT-Prelim Calcs'!$C$20</f>
        <v>25.773080821789936</v>
      </c>
      <c r="KO136" s="46">
        <f t="shared" si="263"/>
        <v>0</v>
      </c>
      <c r="KP136" s="57">
        <f>KN135*'DEPRECATED - DT-Prelim Calcs'!$C$11+KP135</f>
        <v>-621.01135799224642</v>
      </c>
      <c r="KQ136" s="57">
        <f>KQ135+0.5*KN136*'DEPRECATED - DT-Prelim Calcs'!$C$11^2+KP136*'DEPRECATED - DT-Prelim Calcs'!$C$11</f>
        <v>-267488.15103533276</v>
      </c>
      <c r="KR136" s="57">
        <f>MIN('Drive Train'!$F$35-KL135*'DEPRECATED - DT-Prelim Calcs'!$C$21*'Drive Train'!$F$39,KR135+KL$2)</f>
        <v>30.187419428157142</v>
      </c>
      <c r="KS136" s="57">
        <f>'Drive Train'!$F$35-KL136*'DEPRECATED - DT-Prelim Calcs'!$C$21*'Drive Train'!$F$39</f>
        <v>8.7733333333333334</v>
      </c>
      <c r="KT136" s="1">
        <f>IF(KQ136&gt;='Drive Train'!$F$29,1,0)</f>
        <v>0</v>
      </c>
      <c r="KU136" s="57">
        <f>MIN(KK136,'DEPRECATED - DT-Prelim Calcs'!$C$10)*'DEPRECATED - DT-Prelim Calcs'!$C$11*1000/60/60</f>
        <v>103.33333333333333</v>
      </c>
      <c r="KV136" s="63">
        <f>KV135+'DEPRECATED - DT-Prelim Calcs'!$C$11</f>
        <v>528</v>
      </c>
      <c r="KW136" s="2">
        <f>LG136/'Drive Train'!$F$35</f>
        <v>0.68924731182795695</v>
      </c>
      <c r="KX136" s="46">
        <f>LE136*12*60/(PI() * 'Drive Train'!$F$15)/KW$2*KW136</f>
        <v>-164843.24674619045</v>
      </c>
      <c r="KY136" s="2">
        <f>('DEPRECATED - DT-Prelim Calcs'!$C$6*KW136-KX136)/('DEPRECATED - DT-Prelim Calcs'!$C$6*KW136)*'DEPRECATED - DT-Prelim Calcs'!$C$7*KW136</f>
        <v>76.196212599051165</v>
      </c>
      <c r="KZ136" s="57">
        <f>KY136/'DEPRECATED - DT-Prelim Calcs'!$C$7*('DEPRECATED - DT-Prelim Calcs'!$C$8-'DEPRECATED - DT-Prelim Calcs'!$C$9)+'DEPRECATED - DT-Prelim Calcs'!$C$9</f>
        <v>4059.1207786133878</v>
      </c>
      <c r="LA136" s="57">
        <f t="shared" si="209"/>
        <v>56.666666666666664</v>
      </c>
      <c r="LB136" s="2">
        <f t="shared" si="264"/>
        <v>0.99579519204165001</v>
      </c>
      <c r="LC136" s="57">
        <f>LB136*'DEPRECATED - DT-Prelim Calcs'!$C$21/KW$2/'DEPRECATED - DT-Prelim Calcs'!$C$19/'DEPRECATED - DT-Prelim Calcs'!$C$18*3.39*'DEPRECATED - DT-Prelim Calcs'!$C$20</f>
        <v>25.773080821789936</v>
      </c>
      <c r="LD136" s="46">
        <f t="shared" si="265"/>
        <v>0</v>
      </c>
      <c r="LE136" s="57">
        <f>LC135*'DEPRECATED - DT-Prelim Calcs'!$C$11+LE135</f>
        <v>-584.38825925566073</v>
      </c>
      <c r="LF136" s="57">
        <f>LF135+0.5*LC136*'DEPRECATED - DT-Prelim Calcs'!$C$11^2+LE136*'DEPRECATED - DT-Prelim Calcs'!$C$11</f>
        <v>-233912.29367903632</v>
      </c>
      <c r="LG136" s="57">
        <f>MIN('Drive Train'!$F$35-LA135*'DEPRECATED - DT-Prelim Calcs'!$C$21*'Drive Train'!$F$39,LG135+LA$2)</f>
        <v>8.5466666666666669</v>
      </c>
      <c r="LH136" s="57">
        <f>'Drive Train'!$F$35-LA136*'DEPRECATED - DT-Prelim Calcs'!$C$21*'Drive Train'!$F$39</f>
        <v>8.5466666666666669</v>
      </c>
      <c r="LI136" s="1">
        <f>IF(LF136&gt;='Drive Train'!$F$29,1,0)</f>
        <v>0</v>
      </c>
      <c r="LJ136" s="57">
        <f>MIN(KZ136,'DEPRECATED - DT-Prelim Calcs'!$C$10)*'DEPRECATED - DT-Prelim Calcs'!$C$11*1000/60/60</f>
        <v>103.33333333333333</v>
      </c>
      <c r="LK136" s="63">
        <f>LK135+'DEPRECATED - DT-Prelim Calcs'!$C$11</f>
        <v>528</v>
      </c>
      <c r="LL136" s="2">
        <f>LV136/'Drive Train'!$F$35</f>
        <v>0.67096774193548392</v>
      </c>
      <c r="LM136" s="46">
        <f>LT136*12*60/(PI() * 'Drive Train'!$F$15)/LL$2*LL136</f>
        <v>-153408.84636862003</v>
      </c>
      <c r="LN136" s="2">
        <f>('DEPRECATED - DT-Prelim Calcs'!$C$6*LL136-LM136)/('DEPRECATED - DT-Prelim Calcs'!$C$6*LL136)*'DEPRECATED - DT-Prelim Calcs'!$C$7*LL136</f>
        <v>70.982007820611287</v>
      </c>
      <c r="LO136" s="57">
        <f>LN136/'DEPRECATED - DT-Prelim Calcs'!$C$7*('DEPRECATED - DT-Prelim Calcs'!$C$8-'DEPRECATED - DT-Prelim Calcs'!$C$9)+'DEPRECATED - DT-Prelim Calcs'!$C$9</f>
        <v>3781.5346902010074</v>
      </c>
      <c r="LP136" s="57">
        <f t="shared" si="210"/>
        <v>60</v>
      </c>
      <c r="LQ136" s="2">
        <f t="shared" si="266"/>
        <v>0.99579519204165001</v>
      </c>
      <c r="LR136" s="57">
        <f>LQ136*'DEPRECATED - DT-Prelim Calcs'!$C$21/LL$2/'DEPRECATED - DT-Prelim Calcs'!$C$19/'DEPRECATED - DT-Prelim Calcs'!$C$18*3.39*'DEPRECATED - DT-Prelim Calcs'!$C$20</f>
        <v>25.773080821789936</v>
      </c>
      <c r="LS136" s="46">
        <f t="shared" si="267"/>
        <v>0</v>
      </c>
      <c r="LT136" s="57">
        <f>LR135*'DEPRECATED - DT-Prelim Calcs'!$C$11+LT135</f>
        <v>-558.66847612272011</v>
      </c>
      <c r="LU136" s="57">
        <f>LU135+0.5*LR136*'DEPRECATED - DT-Prelim Calcs'!$C$11^2+LT136*'DEPRECATED - DT-Prelim Calcs'!$C$11</f>
        <v>-244322.49959669617</v>
      </c>
      <c r="LV136" s="57">
        <f>MIN('Drive Train'!$F$35-LP135*'DEPRECATED - DT-Prelim Calcs'!$C$21*'Drive Train'!$F$39,LV135+LP$2)</f>
        <v>8.32</v>
      </c>
      <c r="LW136" s="57">
        <f>'Drive Train'!$F$35-LP136*'DEPRECATED - DT-Prelim Calcs'!$C$21*'Drive Train'!$F$39</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Train'!$AA$49 + V136*(1-'Drive Train'!$AA$49))</f>
        <v>0</v>
      </c>
      <c r="W137" s="57">
        <f t="shared" si="184"/>
        <v>0</v>
      </c>
      <c r="X137" s="2">
        <f>MAX(MIN(IF(AND(AI136=1,AG137&lt;0),-1,1)*(W137-$C$9)/($C$8-$C$9)*$C$7-$C$29*AE137/T$2 -  AI136*$C$29/2,X$2),MAX(X$4:X136)*-1)</f>
        <v>-0.2458281045106315</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Train'!$F$39,AG136+W$2)-$C$3,IF(AE136-1&lt;=0,0,IF($C$32=Motors!$C$29,MAX(ABS('Drive Train'!$F$35-W136*$C$21*'Drive Train'!$F$39)*-1,AG136-W$2),MAX(0,ABS('Drive Train'!$F$35-W136*$C$21*'Drive Train'!$F$39)*-1,AG136-W$2))))</f>
        <v>0</v>
      </c>
      <c r="AH137" s="57">
        <f>'Drive Train'!$F$35-ABS(W137)*'DEPRECATED - DT-Prelim Calcs'!$C$21*'Drive Train'!$F$39</f>
        <v>12.4</v>
      </c>
      <c r="AI137" s="1">
        <f>IF(AJ137&gt;='Drive Train'!$F$29,1,0)</f>
        <v>1</v>
      </c>
      <c r="AJ137" s="57">
        <f>AJ136+0.5*Y137*'DEPRECATED - DT-Prelim Calcs'!$C$11^2+AE137*'DEPRECATED - DT-Prelim Calcs'!$C$11</f>
        <v>784.33981740885292</v>
      </c>
      <c r="AK137" s="57">
        <f t="shared" si="181"/>
        <v>0</v>
      </c>
      <c r="AL137" s="63">
        <f>AL136+'DEPRECATED - DT-Prelim Calcs'!$C$11</f>
        <v>532</v>
      </c>
      <c r="AM137" s="2">
        <f>AW137/'Drive Train'!$F$35</f>
        <v>0.8888264923756628</v>
      </c>
      <c r="AN137" s="46">
        <f>AU137*12*60/(PI() * 'Drive Train'!$F$15)/AM$2*AM137</f>
        <v>4007.4131716828701</v>
      </c>
      <c r="AO137" s="2">
        <f>('DEPRECATED - DT-Prelim Calcs'!$C$6*AM137-AN137)/('DEPRECATED - DT-Prelim Calcs'!$C$6*AM137)*'DEPRECATED - DT-Prelim Calcs'!$C$7*AM137</f>
        <v>0.33008953072371172</v>
      </c>
      <c r="AP137" s="57">
        <f>AO137/'DEPRECATED - DT-Prelim Calcs'!$C$7*('DEPRECATED - DT-Prelim Calcs'!$C$8-'DEPRECATED - DT-Prelim Calcs'!$C$9)+'DEPRECATED - DT-Prelim Calcs'!$C$9</f>
        <v>20.272816096204238</v>
      </c>
      <c r="AQ137" s="57">
        <f t="shared" si="192"/>
        <v>20.272816096204238</v>
      </c>
      <c r="AR137" s="2">
        <f t="shared" si="212"/>
        <v>1.4765966227514582E-14</v>
      </c>
      <c r="AS137" s="57">
        <f>AR137*'DEPRECATED - DT-Prelim Calcs'!$C$21/AM$2/'DEPRECATED - DT-Prelim Calcs'!$C$19/'DEPRECATED - DT-Prelim Calcs'!$C$18*3.39*'DEPRECATED - DT-Prelim Calcs'!$C$20</f>
        <v>1.0700799153259844E-13</v>
      </c>
      <c r="AT137" s="46">
        <f t="shared" si="213"/>
        <v>0</v>
      </c>
      <c r="AU137" s="57">
        <f>AS136*'DEPRECATED - DT-Prelim Calcs'!$C$11+AU136</f>
        <v>39.345448708842952</v>
      </c>
      <c r="AV137" s="57">
        <f>AV136+0.5*AS137*'DEPRECATED - DT-Prelim Calcs'!$C$11^2+AU137*'DEPRECATED - DT-Prelim Calcs'!$C$11</f>
        <v>20888.979537320229</v>
      </c>
      <c r="AW137" s="57">
        <f>MIN('Drive Train'!$F$35-AQ136*'DEPRECATED - DT-Prelim Calcs'!$C$21*'Drive Train'!$F$39,AW136+AQ$2)</f>
        <v>11.021448505458219</v>
      </c>
      <c r="AX137" s="57">
        <f>'Drive Train'!$F$35-AQ137*'DEPRECATED - DT-Prelim Calcs'!$C$21*'Drive Train'!$F$39</f>
        <v>11.021448505458112</v>
      </c>
      <c r="AY137" s="1">
        <f>IF(AV137&gt;='Drive Train'!$F$29,1,0)</f>
        <v>1</v>
      </c>
      <c r="AZ137" s="57">
        <f t="shared" si="214"/>
        <v>22.525351218004708</v>
      </c>
      <c r="BA137" s="63">
        <f>BA136+'DEPRECATED - DT-Prelim Calcs'!$C$11</f>
        <v>532</v>
      </c>
      <c r="BB137" s="2">
        <f>BL137/'Drive Train'!$F$35</f>
        <v>1.315024972646925</v>
      </c>
      <c r="BC137" s="46">
        <f>BJ137*12*60/(PI() * 'Drive Train'!$F$15)/BB$2*BB137</f>
        <v>-3540.8438977467135</v>
      </c>
      <c r="BD137" s="2">
        <f>('DEPRECATED - DT-Prelim Calcs'!$C$6*BB137-BC137)/('DEPRECATED - DT-Prelim Calcs'!$C$6*BB137)*'DEPRECATED - DT-Prelim Calcs'!$C$7*BB137</f>
        <v>4.7702296575443013</v>
      </c>
      <c r="BE137" s="57">
        <f>BD137/'DEPRECATED - DT-Prelim Calcs'!$C$7*('DEPRECATED - DT-Prelim Calcs'!$C$8-'DEPRECATED - DT-Prelim Calcs'!$C$9)+'DEPRECATED - DT-Prelim Calcs'!$C$9</f>
        <v>256.65040044105137</v>
      </c>
      <c r="BF137" s="57">
        <f t="shared" si="193"/>
        <v>93</v>
      </c>
      <c r="BG137" s="2">
        <f t="shared" si="215"/>
        <v>1.8933363324154457</v>
      </c>
      <c r="BH137" s="57">
        <f>BG137*'DEPRECATED - DT-Prelim Calcs'!$C$21/BB$2/'DEPRECATED - DT-Prelim Calcs'!$C$19/'DEPRECATED - DT-Prelim Calcs'!$C$18*3.39*'DEPRECATED - DT-Prelim Calcs'!$C$20</f>
        <v>19.819055495402448</v>
      </c>
      <c r="BI137" s="46">
        <f t="shared" si="216"/>
        <v>0</v>
      </c>
      <c r="BJ137" s="57">
        <f>BH136*'DEPRECATED - DT-Prelim Calcs'!$C$11+BJ136</f>
        <v>-16.267443596496292</v>
      </c>
      <c r="BK137" s="57">
        <f>BK136+0.5*BH137*'DEPRECATED - DT-Prelim Calcs'!$C$11^2+BJ137*'DEPRECATED - DT-Prelim Calcs'!$C$11</f>
        <v>12464.821116764475</v>
      </c>
      <c r="BL137" s="57">
        <f>MIN('Drive Train'!$F$35-BF136*'DEPRECATED - DT-Prelim Calcs'!$C$21*'Drive Train'!$F$39,BL136+BF$2)</f>
        <v>16.306309660821871</v>
      </c>
      <c r="BM137" s="57">
        <f>'Drive Train'!$F$35-BF137*'DEPRECATED - DT-Prelim Calcs'!$C$21*'Drive Train'!$F$39</f>
        <v>6.0759999999999996</v>
      </c>
      <c r="BN137" s="1">
        <f>IF(BK137&gt;='Drive Train'!$F$29,1,0)</f>
        <v>1</v>
      </c>
      <c r="BO137" s="57">
        <f t="shared" si="217"/>
        <v>103.33333333333333</v>
      </c>
      <c r="BP137" s="63">
        <f>BP136+'DEPRECATED - DT-Prelim Calcs'!$C$11</f>
        <v>532</v>
      </c>
      <c r="BQ137" s="2">
        <f>CA137/'Drive Train'!$F$35</f>
        <v>0.48999999999999994</v>
      </c>
      <c r="BR137" s="46">
        <f>BY137*12*60/(PI() * 'Drive Train'!$F$15)/BQ$2*BQ137</f>
        <v>-6831.4190836975386</v>
      </c>
      <c r="BS137" s="2">
        <f>('DEPRECATED - DT-Prelim Calcs'!$C$6*BQ137-BR137)/('DEPRECATED - DT-Prelim Calcs'!$C$6*BQ137)*'DEPRECATED - DT-Prelim Calcs'!$C$7*BQ137</f>
        <v>4.2697780472253406</v>
      </c>
      <c r="BT137" s="57">
        <f>BS137/'DEPRECATED - DT-Prelim Calcs'!$C$7*('DEPRECATED - DT-Prelim Calcs'!$C$8-'DEPRECATED - DT-Prelim Calcs'!$C$9)+'DEPRECATED - DT-Prelim Calcs'!$C$9</f>
        <v>230.00810102033657</v>
      </c>
      <c r="BU137" s="57">
        <f t="shared" si="194"/>
        <v>93</v>
      </c>
      <c r="BV137" s="2">
        <f t="shared" si="218"/>
        <v>1.8828060353728675</v>
      </c>
      <c r="BW137" s="57">
        <f>BV137*'DEPRECATED - DT-Prelim Calcs'!$C$21/BQ$2/'DEPRECATED - DT-Prelim Calcs'!$C$19/'DEPRECATED - DT-Prelim Calcs'!$C$18*3.39*'DEPRECATED - DT-Prelim Calcs'!$C$20</f>
        <v>25.773080821789936</v>
      </c>
      <c r="BX137" s="46">
        <f t="shared" si="219"/>
        <v>0</v>
      </c>
      <c r="BY137" s="57">
        <f>BW136*'DEPRECATED - DT-Prelim Calcs'!$C$11+BY136</f>
        <v>-64.410372169679803</v>
      </c>
      <c r="BZ137" s="57">
        <f>BZ136+0.5*BW137*'DEPRECATED - DT-Prelim Calcs'!$C$11^2+BY137*'DEPRECATED - DT-Prelim Calcs'!$C$11</f>
        <v>-9597.9408684022492</v>
      </c>
      <c r="CA137" s="57">
        <f>MIN('Drive Train'!$F$35-BU136*'DEPRECATED - DT-Prelim Calcs'!$C$21*'Drive Train'!$F$39,CA136+BU$2)</f>
        <v>6.0759999999999996</v>
      </c>
      <c r="CB137" s="57">
        <f>'Drive Train'!$F$35-BU137*'DEPRECATED - DT-Prelim Calcs'!$C$21*'Drive Train'!$F$39</f>
        <v>6.0759999999999996</v>
      </c>
      <c r="CC137" s="1">
        <f>IF(BZ137&gt;='Drive Train'!$F$29,1,0)</f>
        <v>0</v>
      </c>
      <c r="CD137" s="57">
        <f t="shared" si="220"/>
        <v>103.33333333333333</v>
      </c>
      <c r="CE137" s="63">
        <f>CE136+'DEPRECATED - DT-Prelim Calcs'!$C$11</f>
        <v>532</v>
      </c>
      <c r="CF137" s="2">
        <f>CP137/'Drive Train'!$F$35</f>
        <v>0.48999999999999994</v>
      </c>
      <c r="CG137" s="46">
        <f>CN137*12*60/(PI() * 'Drive Train'!$F$15)/CF$2*CF137</f>
        <v>-26993.995553033059</v>
      </c>
      <c r="CH137" s="2">
        <f>('DEPRECATED - DT-Prelim Calcs'!$C$6*CF137-CG137)/('DEPRECATED - DT-Prelim Calcs'!$C$6*CF137)*'DEPRECATED - DT-Prelim Calcs'!$C$7*CF137</f>
        <v>13.386440203153784</v>
      </c>
      <c r="CI137" s="57">
        <f>CH137/'DEPRECATED - DT-Prelim Calcs'!$C$7*('DEPRECATED - DT-Prelim Calcs'!$C$8-'DEPRECATED - DT-Prelim Calcs'!$C$9)+'DEPRECATED - DT-Prelim Calcs'!$C$9</f>
        <v>715.34741828407914</v>
      </c>
      <c r="CJ137" s="57">
        <f t="shared" si="195"/>
        <v>93</v>
      </c>
      <c r="CK137" s="2">
        <f t="shared" si="221"/>
        <v>1.5241763143494644</v>
      </c>
      <c r="CL137" s="57">
        <f>CK137*'DEPRECATED - DT-Prelim Calcs'!$C$21/CF$2/'DEPRECATED - DT-Prelim Calcs'!$C$19/'DEPRECATED - DT-Prelim Calcs'!$C$18*3.39*'DEPRECATED - DT-Prelim Calcs'!$C$20</f>
        <v>25.773080821789936</v>
      </c>
      <c r="CM137" s="46">
        <f t="shared" si="222"/>
        <v>0</v>
      </c>
      <c r="CN137" s="57">
        <f>CL136*'DEPRECATED - DT-Prelim Calcs'!$C$11+CN136</f>
        <v>-206.03532099233291</v>
      </c>
      <c r="CO137" s="57">
        <f>CO136+0.5*CL137*'DEPRECATED - DT-Prelim Calcs'!$C$11^2+CN137*'DEPRECATED - DT-Prelim Calcs'!$C$11</f>
        <v>-39417.892623468266</v>
      </c>
      <c r="CP137" s="57">
        <f>MIN('Drive Train'!$F$35-CJ136*'DEPRECATED - DT-Prelim Calcs'!$C$21*'Drive Train'!$F$39,CP136+CJ$2)</f>
        <v>6.0759999999999996</v>
      </c>
      <c r="CQ137" s="57">
        <f>'Drive Train'!$F$35-CJ137*'DEPRECATED - DT-Prelim Calcs'!$C$21*'Drive Train'!$F$39</f>
        <v>6.0759999999999996</v>
      </c>
      <c r="CR137" s="1">
        <f>IF(CO137&gt;='Drive Train'!$F$29,1,0)</f>
        <v>0</v>
      </c>
      <c r="CS137" s="57">
        <f t="shared" si="223"/>
        <v>103.33333333333333</v>
      </c>
      <c r="CT137" s="63">
        <f>CT136+'DEPRECATED - DT-Prelim Calcs'!$C$11</f>
        <v>532</v>
      </c>
      <c r="CU137" s="2">
        <f>DE137/'Drive Train'!$F$35</f>
        <v>1.3682164910507113</v>
      </c>
      <c r="CV137" s="46">
        <f>DC137*12*60/(PI() * 'Drive Train'!$F$15)/CU$2*CU137</f>
        <v>-59502.509546648624</v>
      </c>
      <c r="CW137" s="2">
        <f>('DEPRECATED - DT-Prelim Calcs'!$C$6*CU137-CV137)/('DEPRECATED - DT-Prelim Calcs'!$C$6*CU137)*'DEPRECATED - DT-Prelim Calcs'!$C$7*CU137</f>
        <v>30.201913564712363</v>
      </c>
      <c r="CX137" s="57">
        <f>CW137/'DEPRECATED - DT-Prelim Calcs'!$C$7*('DEPRECATED - DT-Prelim Calcs'!$C$8-'DEPRECATED - DT-Prelim Calcs'!$C$9)+'DEPRECATED - DT-Prelim Calcs'!$C$9</f>
        <v>1610.5446101048117</v>
      </c>
      <c r="CY137" s="57">
        <f t="shared" si="196"/>
        <v>93</v>
      </c>
      <c r="CZ137" s="2">
        <f t="shared" si="224"/>
        <v>1.2803081040535502</v>
      </c>
      <c r="DA137" s="57">
        <f>CZ137*'DEPRECATED - DT-Prelim Calcs'!$C$21/CU$2/'DEPRECATED - DT-Prelim Calcs'!$C$19/'DEPRECATED - DT-Prelim Calcs'!$C$18*3.39*'DEPRECATED - DT-Prelim Calcs'!$C$20</f>
        <v>25.773080821789936</v>
      </c>
      <c r="DB137" s="46">
        <f t="shared" si="225"/>
        <v>0</v>
      </c>
      <c r="DC137" s="57">
        <f>DA136*'DEPRECATED - DT-Prelim Calcs'!$C$11+DC136</f>
        <v>-136.62505026405171</v>
      </c>
      <c r="DD137" s="57">
        <f>DD136+0.5*DA137*'DEPRECATED - DT-Prelim Calcs'!$C$11^2+DC137*'DEPRECATED - DT-Prelim Calcs'!$C$11</f>
        <v>-74549.519573485974</v>
      </c>
      <c r="DE137" s="57">
        <f>MIN('Drive Train'!$F$35-CY136*'DEPRECATED - DT-Prelim Calcs'!$C$21*'Drive Train'!$F$39,DE136+CY$2)</f>
        <v>16.96588448902882</v>
      </c>
      <c r="DF137" s="57">
        <f>'Drive Train'!$F$35-CY137*'DEPRECATED - DT-Prelim Calcs'!$C$21*'Drive Train'!$F$39</f>
        <v>6.0759999999999996</v>
      </c>
      <c r="DG137" s="1">
        <f>IF(DD137&gt;='Drive Train'!$F$29,1,0)</f>
        <v>0</v>
      </c>
      <c r="DH137" s="57">
        <f t="shared" si="226"/>
        <v>103.33333333333333</v>
      </c>
      <c r="DI137" s="63">
        <f>DI136+'DEPRECATED - DT-Prelim Calcs'!$C$11</f>
        <v>532</v>
      </c>
      <c r="DJ137" s="2">
        <f>DT137/'Drive Train'!$F$35</f>
        <v>1.7669900656837454</v>
      </c>
      <c r="DK137" s="46">
        <f>DR137*12*60/(PI() * 'Drive Train'!$F$15)/DJ$2*DJ137</f>
        <v>-210128.31949976398</v>
      </c>
      <c r="DL137" s="2">
        <f>('DEPRECATED - DT-Prelim Calcs'!$C$6*DJ137-DK137)/('DEPRECATED - DT-Prelim Calcs'!$C$6*DJ137)*'DEPRECATED - DT-Prelim Calcs'!$C$7*DJ137</f>
        <v>99.269562379954706</v>
      </c>
      <c r="DM137" s="57">
        <f>DL137/'DEPRECATED - DT-Prelim Calcs'!$C$7*('DEPRECATED - DT-Prelim Calcs'!$C$8-'DEPRECATED - DT-Prelim Calcs'!$C$9)+'DEPRECATED - DT-Prelim Calcs'!$C$9</f>
        <v>5287.4654993146014</v>
      </c>
      <c r="DN137" s="57">
        <f t="shared" si="197"/>
        <v>93</v>
      </c>
      <c r="DO137" s="2">
        <f t="shared" si="227"/>
        <v>1.1037138828047846</v>
      </c>
      <c r="DP137" s="57">
        <f>DO137*'DEPRECATED - DT-Prelim Calcs'!$C$21/DJ$2/'DEPRECATED - DT-Prelim Calcs'!$C$19/'DEPRECATED - DT-Prelim Calcs'!$C$18*3.39*'DEPRECATED - DT-Prelim Calcs'!$C$20</f>
        <v>25.773080821789936</v>
      </c>
      <c r="DQ137" s="46">
        <f t="shared" si="228"/>
        <v>0</v>
      </c>
      <c r="DR137" s="57">
        <f>DP136*'DEPRECATED - DT-Prelim Calcs'!$C$11+DR136</f>
        <v>-322.06413376290413</v>
      </c>
      <c r="DS137" s="57">
        <f>DS136+0.5*DP137*'DEPRECATED - DT-Prelim Calcs'!$C$11^2+DR137*'DEPRECATED - DT-Prelim Calcs'!$C$11</f>
        <v>-145082.04642133194</v>
      </c>
      <c r="DT137" s="57">
        <f>MIN('Drive Train'!$F$35-DN136*'DEPRECATED - DT-Prelim Calcs'!$C$21*'Drive Train'!$F$39,DT136+DN$2)</f>
        <v>21.910676814478443</v>
      </c>
      <c r="DU137" s="57">
        <f>'Drive Train'!$F$35-DN137*'DEPRECATED - DT-Prelim Calcs'!$C$21*'Drive Train'!$F$39</f>
        <v>6.0759999999999996</v>
      </c>
      <c r="DV137" s="1">
        <f>IF(DS137&gt;='Drive Train'!$F$29,1,0)</f>
        <v>0</v>
      </c>
      <c r="DW137" s="57">
        <f t="shared" si="229"/>
        <v>103.33333333333333</v>
      </c>
      <c r="DX137" s="63">
        <f>DX136+'DEPRECATED - DT-Prelim Calcs'!$C$11</f>
        <v>532</v>
      </c>
      <c r="DY137" s="2">
        <f>EI137/'Drive Train'!$F$35</f>
        <v>0.48999999999999994</v>
      </c>
      <c r="DZ137" s="46">
        <f>EG137*12*60/(PI() * 'Drive Train'!$F$15)/DY$2*DY137</f>
        <v>-121794.01336582849</v>
      </c>
      <c r="EA137" s="2">
        <f>('DEPRECATED - DT-Prelim Calcs'!$C$6*DY137-DZ137)/('DEPRECATED - DT-Prelim Calcs'!$C$6*DY137)*'DEPRECATED - DT-Prelim Calcs'!$C$7*DY137</f>
        <v>56.250988595055659</v>
      </c>
      <c r="EB137" s="57">
        <f>EA137/'DEPRECATED - DT-Prelim Calcs'!$C$7*('DEPRECATED - DT-Prelim Calcs'!$C$8-'DEPRECATED - DT-Prelim Calcs'!$C$9)+'DEPRECATED - DT-Prelim Calcs'!$C$9</f>
        <v>2997.3065712637513</v>
      </c>
      <c r="EC137" s="57">
        <f t="shared" si="198"/>
        <v>93</v>
      </c>
      <c r="ED137" s="2">
        <f t="shared" si="230"/>
        <v>0.96993038185874991</v>
      </c>
      <c r="EE137" s="57">
        <f>ED137*'DEPRECATED - DT-Prelim Calcs'!$C$21/DY$2/'DEPRECATED - DT-Prelim Calcs'!$C$19/'DEPRECATED - DT-Prelim Calcs'!$C$18*3.39*'DEPRECATED - DT-Prelim Calcs'!$C$20</f>
        <v>25.773080821789936</v>
      </c>
      <c r="EF137" s="46">
        <f t="shared" si="231"/>
        <v>0</v>
      </c>
      <c r="EG137" s="57">
        <f>EE136*'DEPRECATED - DT-Prelim Calcs'!$C$11+EG136</f>
        <v>-591.56953871568328</v>
      </c>
      <c r="EH137" s="57">
        <f>EH136+0.5*EE137*'DEPRECATED - DT-Prelim Calcs'!$C$11^2+EG137*'DEPRECATED - DT-Prelim Calcs'!$C$11</f>
        <v>-251638.90291010463</v>
      </c>
      <c r="EI137" s="57">
        <f>MIN('Drive Train'!$F$35-EC136*'DEPRECATED - DT-Prelim Calcs'!$C$21*'Drive Train'!$F$39,EI136+EC$2)</f>
        <v>6.0759999999999996</v>
      </c>
      <c r="EJ137" s="57">
        <f>'Drive Train'!$F$35-EC137*'DEPRECATED - DT-Prelim Calcs'!$C$21*'Drive Train'!$F$39</f>
        <v>6.0759999999999996</v>
      </c>
      <c r="EK137" s="1">
        <f>IF(EH137&gt;='Drive Train'!$F$29,1,0)</f>
        <v>0</v>
      </c>
      <c r="EL137" s="57">
        <f t="shared" si="232"/>
        <v>103.33333333333333</v>
      </c>
      <c r="EM137" s="63">
        <f>EM136+'DEPRECATED - DT-Prelim Calcs'!$C$11</f>
        <v>532</v>
      </c>
      <c r="EN137" s="2">
        <f>EX137/'Drive Train'!$F$35</f>
        <v>0.48999999999999994</v>
      </c>
      <c r="EO137" s="46">
        <f>EV137*12*60/(PI() * 'Drive Train'!$F$15)/EN$2*EN137</f>
        <v>-153867.15775165465</v>
      </c>
      <c r="EP137" s="2">
        <f>('DEPRECATED - DT-Prelim Calcs'!$C$6*EN137-EO137)/('DEPRECATED - DT-Prelim Calcs'!$C$6*EN137)*'DEPRECATED - DT-Prelim Calcs'!$C$7*EN137</f>
        <v>70.753104536864498</v>
      </c>
      <c r="EQ137" s="57">
        <f>EP137/'DEPRECATED - DT-Prelim Calcs'!$C$7*('DEPRECATED - DT-Prelim Calcs'!$C$8-'DEPRECATED - DT-Prelim Calcs'!$C$9)+'DEPRECATED - DT-Prelim Calcs'!$C$9</f>
        <v>3769.3486772115002</v>
      </c>
      <c r="ER137" s="57">
        <f t="shared" si="199"/>
        <v>93</v>
      </c>
      <c r="ES137" s="2">
        <f t="shared" si="233"/>
        <v>0.86507304327942547</v>
      </c>
      <c r="ET137" s="57">
        <f>ES137*'DEPRECATED - DT-Prelim Calcs'!$C$21/EN$2/'DEPRECATED - DT-Prelim Calcs'!$C$19/'DEPRECATED - DT-Prelim Calcs'!$C$18*3.39*'DEPRECATED - DT-Prelim Calcs'!$C$20</f>
        <v>25.773080821789936</v>
      </c>
      <c r="EU137" s="46">
        <f t="shared" si="234"/>
        <v>0</v>
      </c>
      <c r="EV137" s="57">
        <f>ET136*'DEPRECATED - DT-Prelim Calcs'!$C$11+EV136</f>
        <v>-666.55809765766708</v>
      </c>
      <c r="EW137" s="57">
        <f>EW136+0.5*ET137*'DEPRECATED - DT-Prelim Calcs'!$C$11^2+EV137*'DEPRECATED - DT-Prelim Calcs'!$C$11</f>
        <v>-267838.64235550549</v>
      </c>
      <c r="EX137" s="57">
        <f>MIN('Drive Train'!$F$35-ER136*'DEPRECATED - DT-Prelim Calcs'!$C$21*'Drive Train'!$F$39,EX136+ER$2)</f>
        <v>6.0759999999999996</v>
      </c>
      <c r="EY137" s="57">
        <f>'Drive Train'!$F$35-ER137*'DEPRECATED - DT-Prelim Calcs'!$C$21*'Drive Train'!$F$39</f>
        <v>6.0759999999999996</v>
      </c>
      <c r="EZ137" s="1">
        <f>IF(EW137&gt;='Drive Train'!$F$29,1,0)</f>
        <v>0</v>
      </c>
      <c r="FA137" s="57">
        <f t="shared" si="235"/>
        <v>103.33333333333333</v>
      </c>
      <c r="FB137" s="63">
        <f>FB136+'DEPRECATED - DT-Prelim Calcs'!$C$11</f>
        <v>532</v>
      </c>
      <c r="FC137" s="2">
        <f>FM137/'Drive Train'!$F$35</f>
        <v>0.48999999999999994</v>
      </c>
      <c r="FD137" s="46">
        <f>FK137*12*60/(PI() * 'Drive Train'!$F$15)/FC$2*FC137</f>
        <v>-94027.572546921598</v>
      </c>
      <c r="FE137" s="2">
        <f>('DEPRECATED - DT-Prelim Calcs'!$C$6*FC137-FD137)/('DEPRECATED - DT-Prelim Calcs'!$C$6*FC137)*'DEPRECATED - DT-Prelim Calcs'!$C$7*FC137</f>
        <v>43.69618139551239</v>
      </c>
      <c r="FF137" s="57">
        <f>FE137/'DEPRECATED - DT-Prelim Calcs'!$C$7*('DEPRECATED - DT-Prelim Calcs'!$C$8-'DEPRECATED - DT-Prelim Calcs'!$C$9)+'DEPRECATED - DT-Prelim Calcs'!$C$9</f>
        <v>2328.9323954540414</v>
      </c>
      <c r="FG137" s="57">
        <f t="shared" si="200"/>
        <v>93</v>
      </c>
      <c r="FH137" s="2">
        <f t="shared" si="236"/>
        <v>0.78067567320338405</v>
      </c>
      <c r="FI137" s="57">
        <f>FH137*'DEPRECATED - DT-Prelim Calcs'!$C$21/FC$2/'DEPRECATED - DT-Prelim Calcs'!$C$19/'DEPRECATED - DT-Prelim Calcs'!$C$18*3.39*'DEPRECATED - DT-Prelim Calcs'!$C$20</f>
        <v>25.773080821789936</v>
      </c>
      <c r="FJ137" s="46">
        <f t="shared" si="237"/>
        <v>0</v>
      </c>
      <c r="FK137" s="57">
        <f>FI136*'DEPRECATED - DT-Prelim Calcs'!$C$11+FK136</f>
        <v>-367.59125329553297</v>
      </c>
      <c r="FL137" s="57">
        <f>FL136+0.5*FI137*'DEPRECATED - DT-Prelim Calcs'!$C$11^2+FK137*'DEPRECATED - DT-Prelim Calcs'!$C$11</f>
        <v>-352970.43253733811</v>
      </c>
      <c r="FM137" s="57">
        <f>MIN('Drive Train'!$F$35-FG136*'DEPRECATED - DT-Prelim Calcs'!$C$21*'Drive Train'!$F$39,FM136+FG$2)</f>
        <v>6.0759999999999996</v>
      </c>
      <c r="FN137" s="57">
        <f>'Drive Train'!$F$35-FG137*'DEPRECATED - DT-Prelim Calcs'!$C$21*'Drive Train'!$F$39</f>
        <v>6.0759999999999996</v>
      </c>
      <c r="FO137" s="1">
        <f>IF(FL137&gt;='Drive Train'!$F$29,1,0)</f>
        <v>0</v>
      </c>
      <c r="FP137" s="57">
        <f t="shared" si="238"/>
        <v>103.33333333333333</v>
      </c>
      <c r="FQ137" s="63">
        <f>FQ136+'DEPRECATED - DT-Prelim Calcs'!$C$11</f>
        <v>532</v>
      </c>
      <c r="FR137" s="2">
        <f>GB137/'Drive Train'!$F$35</f>
        <v>0.48999999999999994</v>
      </c>
      <c r="FS137" s="46">
        <f>FZ137*12*60/(PI() * 'Drive Train'!$F$15)/FR$2*FR137</f>
        <v>-26546.293197339655</v>
      </c>
      <c r="FT137" s="2">
        <f>('DEPRECATED - DT-Prelim Calcs'!$C$6*FR137-FS137)/('DEPRECATED - DT-Prelim Calcs'!$C$6*FR137)*'DEPRECATED - DT-Prelim Calcs'!$C$7*FR137</f>
        <v>13.184008181161083</v>
      </c>
      <c r="FU137" s="57">
        <f>FT137/'DEPRECATED - DT-Prelim Calcs'!$C$7*('DEPRECATED - DT-Prelim Calcs'!$C$8-'DEPRECATED - DT-Prelim Calcs'!$C$9)+'DEPRECATED - DT-Prelim Calcs'!$C$9</f>
        <v>704.57064300538048</v>
      </c>
      <c r="FV137" s="57">
        <f t="shared" si="201"/>
        <v>93</v>
      </c>
      <c r="FW137" s="2">
        <f t="shared" si="239"/>
        <v>0.7112822800297498</v>
      </c>
      <c r="FX137" s="57">
        <f>FW137*'DEPRECATED - DT-Prelim Calcs'!$C$21/FR$2/'DEPRECATED - DT-Prelim Calcs'!$C$19/'DEPRECATED - DT-Prelim Calcs'!$C$18*3.39*'DEPRECATED - DT-Prelim Calcs'!$C$20</f>
        <v>25.773080821789936</v>
      </c>
      <c r="FY137" s="46">
        <f t="shared" si="240"/>
        <v>0</v>
      </c>
      <c r="FZ137" s="57">
        <f>FX136*'DEPRECATED - DT-Prelim Calcs'!$C$11+FZ136</f>
        <v>-94.555147039459129</v>
      </c>
      <c r="GA137" s="57">
        <f>GA136+0.5*FX137*'DEPRECATED - DT-Prelim Calcs'!$C$11^2+FZ137*'DEPRECATED - DT-Prelim Calcs'!$C$11</f>
        <v>-388276.61798085156</v>
      </c>
      <c r="GB137" s="57">
        <f>MIN('Drive Train'!$F$35-FV136*'DEPRECATED - DT-Prelim Calcs'!$C$21*'Drive Train'!$F$39,GB136+FV$2)</f>
        <v>6.0759999999999996</v>
      </c>
      <c r="GC137" s="57">
        <f>'Drive Train'!$F$35-FV137*'DEPRECATED - DT-Prelim Calcs'!$C$21*'Drive Train'!$F$39</f>
        <v>6.0759999999999996</v>
      </c>
      <c r="GD137" s="1">
        <f>IF(GA137&gt;='Drive Train'!$F$29,1,0)</f>
        <v>0</v>
      </c>
      <c r="GE137" s="57">
        <f t="shared" si="241"/>
        <v>103.33333333333333</v>
      </c>
      <c r="GF137" s="63">
        <f>GF136+'DEPRECATED - DT-Prelim Calcs'!$C$11</f>
        <v>532</v>
      </c>
      <c r="GG137" s="2">
        <f>GQ137/'Drive Train'!$F$35</f>
        <v>0.83548387096774201</v>
      </c>
      <c r="GH137" s="46">
        <f>GO137*12*60/(PI() * 'Drive Train'!$F$15)/GG$2*GG137</f>
        <v>-312594.1517280587</v>
      </c>
      <c r="GI137" s="2">
        <f>('DEPRECATED - DT-Prelim Calcs'!$C$6*GG137-GH137)/('DEPRECATED - DT-Prelim Calcs'!$C$6*GG137)*'DEPRECATED - DT-Prelim Calcs'!$C$7*GG137</f>
        <v>143.35533707924264</v>
      </c>
      <c r="GJ137" s="57">
        <f>GI137/'DEPRECATED - DT-Prelim Calcs'!$C$7*('DEPRECATED - DT-Prelim Calcs'!$C$8-'DEPRECATED - DT-Prelim Calcs'!$C$9)+'DEPRECATED - DT-Prelim Calcs'!$C$9</f>
        <v>7634.4384843430835</v>
      </c>
      <c r="GK137" s="57">
        <f t="shared" si="242"/>
        <v>29.999999999999982</v>
      </c>
      <c r="GL137" s="2">
        <f t="shared" si="243"/>
        <v>0.99579519204165001</v>
      </c>
      <c r="GM137" s="57">
        <f>GL137*'DEPRECATED - DT-Prelim Calcs'!$C$21/GG$2/'DEPRECATED - DT-Prelim Calcs'!$C$19/'DEPRECATED - DT-Prelim Calcs'!$C$18*3.39*'DEPRECATED - DT-Prelim Calcs'!$C$20</f>
        <v>25.773080821789936</v>
      </c>
      <c r="GN137" s="46">
        <f t="shared" si="244"/>
        <v>0</v>
      </c>
      <c r="GO137" s="57">
        <f>GM136*'DEPRECATED - DT-Prelim Calcs'!$C$11+GO136</f>
        <v>-914.21466094126367</v>
      </c>
      <c r="GP137" s="57">
        <f>GP136+0.5*GM137*'DEPRECATED - DT-Prelim Calcs'!$C$11^2+GO137*'DEPRECATED - DT-Prelim Calcs'!$C$11</f>
        <v>-201465.09308701614</v>
      </c>
      <c r="GQ137" s="57">
        <f>MIN('Drive Train'!$F$35-GK136*'DEPRECATED - DT-Prelim Calcs'!$C$21*'Drive Train'!$F$39,GQ136+GK$2)</f>
        <v>10.360000000000001</v>
      </c>
      <c r="GR137" s="57">
        <f>'Drive Train'!$F$35-GK137*'DEPRECATED - DT-Prelim Calcs'!$C$21*'Drive Train'!$F$39</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-394241.30093527073</v>
      </c>
      <c r="GX137" s="2">
        <f>('DEPRECATED - DT-Prelim Calcs'!$C$6*GV137-GW137)/('DEPRECATED - DT-Prelim Calcs'!$C$6*GV137)*'DEPRECATED - DT-Prelim Calcs'!$C$7*GV137</f>
        <v>180.22866222562939</v>
      </c>
      <c r="GY137" s="57">
        <f>GX137/'DEPRECATED - DT-Prelim Calcs'!$C$7*('DEPRECATED - DT-Prelim Calcs'!$C$8-'DEPRECATED - DT-Prelim Calcs'!$C$9)+'DEPRECATED - DT-Prelim Calcs'!$C$9</f>
        <v>9597.4457940034245</v>
      </c>
      <c r="GZ137" s="57">
        <f t="shared" si="202"/>
        <v>33.333333333333314</v>
      </c>
      <c r="HA137" s="2">
        <f t="shared" si="246"/>
        <v>0.99579519204165001</v>
      </c>
      <c r="HB137" s="57">
        <f>HA137*'DEPRECATED - DT-Prelim Calcs'!$C$21/GV$2/'DEPRECATED - DT-Prelim Calcs'!$C$19/'DEPRECATED - DT-Prelim Calcs'!$C$18*3.39*'DEPRECATED - DT-Prelim Calcs'!$C$20</f>
        <v>25.773080821789936</v>
      </c>
      <c r="HC137" s="46">
        <f t="shared" si="247"/>
        <v>0</v>
      </c>
      <c r="HD137" s="57">
        <f>HB136*'DEPRECATED - DT-Prelim Calcs'!$C$11+HD136</f>
        <v>-1178.7911829951959</v>
      </c>
      <c r="HE137" s="57">
        <f>HE136+0.5*HB137*'DEPRECATED - DT-Prelim Calcs'!$C$11^2+HD137*'DEPRECATED - DT-Prelim Calcs'!$C$11</f>
        <v>-224591.0362577904</v>
      </c>
      <c r="HF137" s="57">
        <f>MIN('Drive Train'!$F$35-GZ136*'DEPRECATED - DT-Prelim Calcs'!$C$21*'Drive Train'!$F$39,HF136+GZ$2)</f>
        <v>10.133333333333335</v>
      </c>
      <c r="HG137" s="57">
        <f>'Drive Train'!$F$35-GZ137*'DEPRECATED - DT-Prelim Calcs'!$C$21*'Drive Train'!$F$39</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-2253.4319425771419</v>
      </c>
      <c r="HM137" s="2">
        <f>('DEPRECATED - DT-Prelim Calcs'!$C$6*HK137-HL137)/('DEPRECATED - DT-Prelim Calcs'!$C$6*HK137)*'DEPRECATED - DT-Prelim Calcs'!$C$7*HK137</f>
        <v>2.9443149776872946</v>
      </c>
      <c r="HN137" s="57">
        <f>HM137/'DEPRECATED - DT-Prelim Calcs'!$C$7*('DEPRECATED - DT-Prelim Calcs'!$C$8-'DEPRECATED - DT-Prelim Calcs'!$C$9)+'DEPRECATED - DT-Prelim Calcs'!$C$9</f>
        <v>159.44506706941075</v>
      </c>
      <c r="HO137" s="57">
        <f t="shared" si="203"/>
        <v>36.66666666666665</v>
      </c>
      <c r="HP137" s="2">
        <f t="shared" si="249"/>
        <v>0.84453475062862271</v>
      </c>
      <c r="HQ137" s="57">
        <f>HP137*'DEPRECATED - DT-Prelim Calcs'!$C$21/HK$2/'DEPRECATED - DT-Prelim Calcs'!$C$19/'DEPRECATED - DT-Prelim Calcs'!$C$18*3.39*'DEPRECATED - DT-Prelim Calcs'!$C$20</f>
        <v>21.858171799499221</v>
      </c>
      <c r="HR137" s="46">
        <f t="shared" si="250"/>
        <v>0</v>
      </c>
      <c r="HS137" s="57">
        <f>HQ136*'DEPRECATED - DT-Prelim Calcs'!$C$11+HS136</f>
        <v>-6.8919796152884203</v>
      </c>
      <c r="HT137" s="57">
        <f>HT136+0.5*HQ137*'DEPRECATED - DT-Prelim Calcs'!$C$11^2+HS137*'DEPRECATED - DT-Prelim Calcs'!$C$11</f>
        <v>-227791.15768450667</v>
      </c>
      <c r="HU137" s="57">
        <f>MIN('Drive Train'!$F$35-HO136*'DEPRECATED - DT-Prelim Calcs'!$C$21*'Drive Train'!$F$39,HU136+HO$2)</f>
        <v>9.9066666666666681</v>
      </c>
      <c r="HV137" s="57">
        <f>'Drive Train'!$F$35-HO137*'DEPRECATED - DT-Prelim Calcs'!$C$21*'Drive Train'!$F$39</f>
        <v>9.9066666666666681</v>
      </c>
      <c r="HW137" s="1">
        <f>IF(HT137&gt;='Drive Train'!$F$29,1,0)</f>
        <v>0</v>
      </c>
      <c r="HX137" s="57">
        <f t="shared" si="251"/>
        <v>40.740740740740726</v>
      </c>
      <c r="HY137" s="63">
        <f>HY136+'DEPRECATED - DT-Prelim Calcs'!$C$11</f>
        <v>532</v>
      </c>
      <c r="HZ137" s="2">
        <f>IJ137/'Drive Train'!$F$35</f>
        <v>3.8112868029168534</v>
      </c>
      <c r="IA137" s="46">
        <f>IH137*12*60/(PI() * 'Drive Train'!$F$15)/HZ$2*HZ137</f>
        <v>-1825596.5712518683</v>
      </c>
      <c r="IB137" s="2">
        <f>('DEPRECATED - DT-Prelim Calcs'!$C$6*HZ137-IA137)/('DEPRECATED - DT-Prelim Calcs'!$C$6*HZ137)*'DEPRECATED - DT-Prelim Calcs'!$C$7*HZ137</f>
        <v>834.64256268039594</v>
      </c>
      <c r="IC137" s="57">
        <f>IB137/'DEPRECATED - DT-Prelim Calcs'!$C$7*('DEPRECATED - DT-Prelim Calcs'!$C$8-'DEPRECATED - DT-Prelim Calcs'!$C$9)+'DEPRECATED - DT-Prelim Calcs'!$C$9</f>
        <v>44436.160909499915</v>
      </c>
      <c r="ID137" s="57">
        <f t="shared" si="204"/>
        <v>39.999999999999986</v>
      </c>
      <c r="IE137" s="2">
        <f t="shared" si="252"/>
        <v>0.99579519204165001</v>
      </c>
      <c r="IF137" s="57">
        <f>IE137*'DEPRECATED - DT-Prelim Calcs'!$C$21/HZ$2/'DEPRECATED - DT-Prelim Calcs'!$C$19/'DEPRECATED - DT-Prelim Calcs'!$C$18*3.39*'DEPRECATED - DT-Prelim Calcs'!$C$20</f>
        <v>25.773080821789936</v>
      </c>
      <c r="IG137" s="46">
        <f t="shared" si="253"/>
        <v>0</v>
      </c>
      <c r="IH137" s="57">
        <f>IF136*'DEPRECATED - DT-Prelim Calcs'!$C$11+IH136</f>
        <v>-1170.4115087825696</v>
      </c>
      <c r="II137" s="57">
        <f>II136+0.5*IF137*'DEPRECATED - DT-Prelim Calcs'!$C$11^2+IH137*'DEPRECATED - DT-Prelim Calcs'!$C$11</f>
        <v>-265583.33983314631</v>
      </c>
      <c r="IJ137" s="57">
        <f>MIN('Drive Train'!$F$35-ID136*'DEPRECATED - DT-Prelim Calcs'!$C$21*'Drive Train'!$F$39,IJ136+ID$2)</f>
        <v>47.259956356168985</v>
      </c>
      <c r="IK137" s="57">
        <f>'Drive Train'!$F$35-ID137*'DEPRECATED - DT-Prelim Calcs'!$C$21*'Drive Train'!$F$39</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-44029.83829170579</v>
      </c>
      <c r="IQ137" s="2">
        <f>('DEPRECATED - DT-Prelim Calcs'!$C$6*IO137-IP137)/('DEPRECATED - DT-Prelim Calcs'!$C$6*IO137)*'DEPRECATED - DT-Prelim Calcs'!$C$7*IO137</f>
        <v>21.745727019548546</v>
      </c>
      <c r="IR137" s="57">
        <f>IQ137/'DEPRECATED - DT-Prelim Calcs'!$C$7*('DEPRECATED - DT-Prelim Calcs'!$C$8-'DEPRECATED - DT-Prelim Calcs'!$C$9)+'DEPRECATED - DT-Prelim Calcs'!$C$9</f>
        <v>1160.3667122855097</v>
      </c>
      <c r="IS137" s="57">
        <f t="shared" si="205"/>
        <v>43.333333333333321</v>
      </c>
      <c r="IT137" s="2">
        <f t="shared" si="255"/>
        <v>0.99579519204165001</v>
      </c>
      <c r="IU137" s="57">
        <f>IT137*'DEPRECATED - DT-Prelim Calcs'!$C$21/IO$2/'DEPRECATED - DT-Prelim Calcs'!$C$19/'DEPRECATED - DT-Prelim Calcs'!$C$18*3.39*'DEPRECATED - DT-Prelim Calcs'!$C$20</f>
        <v>25.773080821789936</v>
      </c>
      <c r="IV137" s="46">
        <f t="shared" si="256"/>
        <v>0</v>
      </c>
      <c r="IW137" s="57">
        <f>IU136*'DEPRECATED - DT-Prelim Calcs'!$C$11+IW136</f>
        <v>-141.12020772903327</v>
      </c>
      <c r="IX137" s="57">
        <f>IX136+0.5*IU137*'DEPRECATED - DT-Prelim Calcs'!$C$11^2+IW137*'DEPRECATED - DT-Prelim Calcs'!$C$11</f>
        <v>-242603.52353378205</v>
      </c>
      <c r="IY137" s="57">
        <f>MIN('Drive Train'!$F$35-IS136*'DEPRECATED - DT-Prelim Calcs'!$C$21*'Drive Train'!$F$39,IY136+IS$2)</f>
        <v>9.4533333333333349</v>
      </c>
      <c r="IZ137" s="57">
        <f>'Drive Train'!$F$35-IS137*'DEPRECATED - DT-Prelim Calcs'!$C$21*'Drive Train'!$F$39</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-121249.06947069002</v>
      </c>
      <c r="JF137" s="2">
        <f>('DEPRECATED - DT-Prelim Calcs'!$C$6*JD137-JE137)/('DEPRECATED - DT-Prelim Calcs'!$C$6*JD137)*'DEPRECATED - DT-Prelim Calcs'!$C$7*JD137</f>
        <v>56.61693538394109</v>
      </c>
      <c r="JG137" s="57">
        <f>JF137/'DEPRECATED - DT-Prelim Calcs'!$C$7*('DEPRECATED - DT-Prelim Calcs'!$C$8-'DEPRECATED - DT-Prelim Calcs'!$C$9)+'DEPRECATED - DT-Prelim Calcs'!$C$9</f>
        <v>3016.7883028048309</v>
      </c>
      <c r="JH137" s="57">
        <f t="shared" si="206"/>
        <v>46.666666666666657</v>
      </c>
      <c r="JI137" s="2">
        <f t="shared" si="258"/>
        <v>0.99579519204165001</v>
      </c>
      <c r="JJ137" s="57">
        <f>JI137*'DEPRECATED - DT-Prelim Calcs'!$C$21/JD$2/'DEPRECATED - DT-Prelim Calcs'!$C$19/'DEPRECATED - DT-Prelim Calcs'!$C$18*3.39*'DEPRECATED - DT-Prelim Calcs'!$C$20</f>
        <v>25.773080821789936</v>
      </c>
      <c r="JK137" s="46">
        <f t="shared" si="259"/>
        <v>0</v>
      </c>
      <c r="JL137" s="57">
        <f>JJ136*'DEPRECATED - DT-Prelim Calcs'!$C$11+JL136</f>
        <v>-398.16279066043774</v>
      </c>
      <c r="JM137" s="57">
        <f>JM136+0.5*JJ137*'DEPRECATED - DT-Prelim Calcs'!$C$11^2+JL137*'DEPRECATED - DT-Prelim Calcs'!$C$11</f>
        <v>-275272.87754052854</v>
      </c>
      <c r="JN137" s="57">
        <f>MIN('Drive Train'!$F$35-JH136*'DEPRECATED - DT-Prelim Calcs'!$C$21*'Drive Train'!$F$39,JN136+JH$2)</f>
        <v>9.2266666666666666</v>
      </c>
      <c r="JO137" s="57">
        <f>'Drive Train'!$F$35-JH137*'DEPRECATED - DT-Prelim Calcs'!$C$21*'Drive Train'!$F$39</f>
        <v>9.2266666666666666</v>
      </c>
      <c r="JP137" s="1">
        <f>IF(JM137&gt;='Drive Train'!$F$29,1,0)</f>
        <v>0</v>
      </c>
      <c r="JQ137" s="57">
        <f>MIN(JG137,'DEPRECATED - DT-Prelim Calcs'!$C$10)*'DEPRECATED - DT-Prelim Calcs'!$C$11*1000/60/60</f>
        <v>103.33333333333333</v>
      </c>
      <c r="JR137" s="63">
        <f>JR136+'DEPRECATED - DT-Prelim Calcs'!$C$11</f>
        <v>532</v>
      </c>
      <c r="JS137" s="2">
        <f>KC137/'Drive Train'!$F$35</f>
        <v>4.2296010204135532</v>
      </c>
      <c r="JT137" s="46">
        <f>KA137*12*60/(PI() * 'Drive Train'!$F$15)/JS$2*JS137</f>
        <v>-2339983.5689841048</v>
      </c>
      <c r="JU137" s="2">
        <f>('DEPRECATED - DT-Prelim Calcs'!$C$6*JS137-JT137)/('DEPRECATED - DT-Prelim Calcs'!$C$6*JS137)*'DEPRECATED - DT-Prelim Calcs'!$C$7*JS137</f>
        <v>1068.2346895383137</v>
      </c>
      <c r="JV137" s="57">
        <f>JU137/'DEPRECATED - DT-Prelim Calcs'!$C$7*('DEPRECATED - DT-Prelim Calcs'!$C$8-'DEPRECATED - DT-Prelim Calcs'!$C$9)+'DEPRECATED - DT-Prelim Calcs'!$C$9</f>
        <v>56871.791563388237</v>
      </c>
      <c r="JW137" s="57">
        <f t="shared" si="207"/>
        <v>49.999999999999993</v>
      </c>
      <c r="JX137" s="2">
        <f t="shared" si="260"/>
        <v>0.99579519204165001</v>
      </c>
      <c r="JY137" s="57">
        <f>JX137*'DEPRECATED - DT-Prelim Calcs'!$C$21/JS$2/'DEPRECATED - DT-Prelim Calcs'!$C$19/'DEPRECATED - DT-Prelim Calcs'!$C$18*3.39*'DEPRECATED - DT-Prelim Calcs'!$C$20</f>
        <v>25.773080821789936</v>
      </c>
      <c r="JZ137" s="46">
        <f t="shared" si="261"/>
        <v>0</v>
      </c>
      <c r="KA137" s="57">
        <f>JY136*'DEPRECATED - DT-Prelim Calcs'!$C$11+KA136</f>
        <v>-1351.8198178485923</v>
      </c>
      <c r="KB137" s="57">
        <f>KB136+0.5*JY137*'DEPRECATED - DT-Prelim Calcs'!$C$11^2+KA137*'DEPRECATED - DT-Prelim Calcs'!$C$11</f>
        <v>-234018.37325605066</v>
      </c>
      <c r="KC137" s="57">
        <f>MIN('Drive Train'!$F$35-JW136*'DEPRECATED - DT-Prelim Calcs'!$C$21*'Drive Train'!$F$39,KC136+JW$2)</f>
        <v>52.447052653128061</v>
      </c>
      <c r="KD137" s="57">
        <f>'Drive Train'!$F$35-JW137*'DEPRECATED - DT-Prelim Calcs'!$C$21*'Drive Train'!$F$39</f>
        <v>9</v>
      </c>
      <c r="KE137" s="1">
        <f>IF(KB137&gt;='Drive Train'!$F$29,1,0)</f>
        <v>0</v>
      </c>
      <c r="KF137" s="57">
        <f>MIN(JV137,'DEPRECATED - DT-Prelim Calcs'!$C$10)*'DEPRECATED - DT-Prelim Calcs'!$C$11*1000/60/60</f>
        <v>103.33333333333333</v>
      </c>
      <c r="KG137" s="63">
        <f>KG136+'DEPRECATED - DT-Prelim Calcs'!$C$11</f>
        <v>532</v>
      </c>
      <c r="KH137" s="2">
        <f>KR137/'Drive Train'!$F$35</f>
        <v>0.7075268817204301</v>
      </c>
      <c r="KI137" s="46">
        <f>KP137*12*60/(PI() * 'Drive Train'!$F$15)/KH$2*KH137</f>
        <v>-149968.28133873985</v>
      </c>
      <c r="KJ137" s="2">
        <f>('DEPRECATED - DT-Prelim Calcs'!$C$6*KH137-KI137)/('DEPRECATED - DT-Prelim Calcs'!$C$6*KH137)*'DEPRECATED - DT-Prelim Calcs'!$C$7*KH137</f>
        <v>69.514437726102543</v>
      </c>
      <c r="KK137" s="57">
        <f>KJ137/'DEPRECATED - DT-Prelim Calcs'!$C$7*('DEPRECATED - DT-Prelim Calcs'!$C$8-'DEPRECATED - DT-Prelim Calcs'!$C$9)+'DEPRECATED - DT-Prelim Calcs'!$C$9</f>
        <v>3703.4063735514342</v>
      </c>
      <c r="KL137" s="57">
        <f t="shared" si="208"/>
        <v>53.333333333333329</v>
      </c>
      <c r="KM137" s="2">
        <f t="shared" si="262"/>
        <v>0.99579519204165001</v>
      </c>
      <c r="KN137" s="57">
        <f>KM137*'DEPRECATED - DT-Prelim Calcs'!$C$21/KH$2/'DEPRECATED - DT-Prelim Calcs'!$C$19/'DEPRECATED - DT-Prelim Calcs'!$C$18*3.39*'DEPRECATED - DT-Prelim Calcs'!$C$20</f>
        <v>25.773080821789936</v>
      </c>
      <c r="KO137" s="46">
        <f t="shared" si="263"/>
        <v>0</v>
      </c>
      <c r="KP137" s="57">
        <f>KN136*'DEPRECATED - DT-Prelim Calcs'!$C$11+KP136</f>
        <v>-517.91903470508669</v>
      </c>
      <c r="KQ137" s="57">
        <f>KQ136+0.5*KN137*'DEPRECATED - DT-Prelim Calcs'!$C$11^2+KP137*'DEPRECATED - DT-Prelim Calcs'!$C$11</f>
        <v>-269353.64252757881</v>
      </c>
      <c r="KR137" s="57">
        <f>MIN('Drive Train'!$F$35-KL136*'DEPRECATED - DT-Prelim Calcs'!$C$21*'Drive Train'!$F$39,KR136+KL$2)</f>
        <v>8.7733333333333334</v>
      </c>
      <c r="KS137" s="57">
        <f>'Drive Train'!$F$35-KL137*'DEPRECATED - DT-Prelim Calcs'!$C$21*'Drive Train'!$F$39</f>
        <v>8.7733333333333334</v>
      </c>
      <c r="KT137" s="1">
        <f>IF(KQ137&gt;='Drive Train'!$F$29,1,0)</f>
        <v>0</v>
      </c>
      <c r="KU137" s="57">
        <f>MIN(KK137,'DEPRECATED - DT-Prelim Calcs'!$C$10)*'DEPRECATED - DT-Prelim Calcs'!$C$11*1000/60/60</f>
        <v>103.33333333333333</v>
      </c>
      <c r="KV137" s="63">
        <f>KV136+'DEPRECATED - DT-Prelim Calcs'!$C$11</f>
        <v>532</v>
      </c>
      <c r="KW137" s="2">
        <f>LG137/'Drive Train'!$F$35</f>
        <v>0.68924731182795695</v>
      </c>
      <c r="KX137" s="46">
        <f>LE137*12*60/(PI() * 'Drive Train'!$F$15)/KW$2*KW137</f>
        <v>-135763.13944405405</v>
      </c>
      <c r="KY137" s="2">
        <f>('DEPRECATED - DT-Prelim Calcs'!$C$6*KW137-KX137)/('DEPRECATED - DT-Prelim Calcs'!$C$6*KW137)*'DEPRECATED - DT-Prelim Calcs'!$C$7*KW137</f>
        <v>63.047421117222129</v>
      </c>
      <c r="KZ137" s="57">
        <f>KY137/'DEPRECATED - DT-Prelim Calcs'!$C$7*('DEPRECATED - DT-Prelim Calcs'!$C$8-'DEPRECATED - DT-Prelim Calcs'!$C$9)+'DEPRECATED - DT-Prelim Calcs'!$C$9</f>
        <v>3359.1249499334435</v>
      </c>
      <c r="LA137" s="57">
        <f t="shared" si="209"/>
        <v>56.666666666666664</v>
      </c>
      <c r="LB137" s="2">
        <f t="shared" si="264"/>
        <v>0.99579519204165001</v>
      </c>
      <c r="LC137" s="57">
        <f>LB137*'DEPRECATED - DT-Prelim Calcs'!$C$21/KW$2/'DEPRECATED - DT-Prelim Calcs'!$C$19/'DEPRECATED - DT-Prelim Calcs'!$C$18*3.39*'DEPRECATED - DT-Prelim Calcs'!$C$20</f>
        <v>25.773080821789936</v>
      </c>
      <c r="LD137" s="46">
        <f t="shared" si="265"/>
        <v>0</v>
      </c>
      <c r="LE137" s="57">
        <f>LC136*'DEPRECATED - DT-Prelim Calcs'!$C$11+LE136</f>
        <v>-481.295935968501</v>
      </c>
      <c r="LF137" s="57">
        <f>LF136+0.5*LC137*'DEPRECATED - DT-Prelim Calcs'!$C$11^2+LE137*'DEPRECATED - DT-Prelim Calcs'!$C$11</f>
        <v>-235631.29277633602</v>
      </c>
      <c r="LG137" s="57">
        <f>MIN('Drive Train'!$F$35-LA136*'DEPRECATED - DT-Prelim Calcs'!$C$21*'Drive Train'!$F$39,LG136+LA$2)</f>
        <v>8.5466666666666669</v>
      </c>
      <c r="LH137" s="57">
        <f>'Drive Train'!$F$35-LA137*'DEPRECATED - DT-Prelim Calcs'!$C$21*'Drive Train'!$F$39</f>
        <v>8.5466666666666669</v>
      </c>
      <c r="LI137" s="1">
        <f>IF(LF137&gt;='Drive Train'!$F$29,1,0)</f>
        <v>0</v>
      </c>
      <c r="LJ137" s="57">
        <f>MIN(KZ137,'DEPRECATED - DT-Prelim Calcs'!$C$10)*'DEPRECATED - DT-Prelim Calcs'!$C$11*1000/60/60</f>
        <v>103.33333333333333</v>
      </c>
      <c r="LK137" s="63">
        <f>LK136+'DEPRECATED - DT-Prelim Calcs'!$C$11</f>
        <v>532</v>
      </c>
      <c r="LL137" s="2">
        <f>LV137/'Drive Train'!$F$35</f>
        <v>0.67096774193548392</v>
      </c>
      <c r="LM137" s="46">
        <f>LT137*12*60/(PI() * 'Drive Train'!$F$15)/LL$2*LL137</f>
        <v>-125099.97436154813</v>
      </c>
      <c r="LN137" s="2">
        <f>('DEPRECATED - DT-Prelim Calcs'!$C$6*LL137-LM137)/('DEPRECATED - DT-Prelim Calcs'!$C$6*LL137)*'DEPRECATED - DT-Prelim Calcs'!$C$7*LL137</f>
        <v>58.181936237676346</v>
      </c>
      <c r="LO137" s="57">
        <f>LN137/'DEPRECATED - DT-Prelim Calcs'!$C$7*('DEPRECATED - DT-Prelim Calcs'!$C$8-'DEPRECATED - DT-Prelim Calcs'!$C$9)+'DEPRECATED - DT-Prelim Calcs'!$C$9</f>
        <v>3100.1034934829354</v>
      </c>
      <c r="LP137" s="57">
        <f t="shared" si="210"/>
        <v>60</v>
      </c>
      <c r="LQ137" s="2">
        <f t="shared" si="266"/>
        <v>0.99579519204165001</v>
      </c>
      <c r="LR137" s="57">
        <f>LQ137*'DEPRECATED - DT-Prelim Calcs'!$C$21/LL$2/'DEPRECATED - DT-Prelim Calcs'!$C$19/'DEPRECATED - DT-Prelim Calcs'!$C$18*3.39*'DEPRECATED - DT-Prelim Calcs'!$C$20</f>
        <v>25.773080821789936</v>
      </c>
      <c r="LS137" s="46">
        <f t="shared" si="267"/>
        <v>0</v>
      </c>
      <c r="LT137" s="57">
        <f>LR136*'DEPRECATED - DT-Prelim Calcs'!$C$11+LT136</f>
        <v>-455.57615283556038</v>
      </c>
      <c r="LU137" s="57">
        <f>LU136+0.5*LR137*'DEPRECATED - DT-Prelim Calcs'!$C$11^2+LT137*'DEPRECATED - DT-Prelim Calcs'!$C$11</f>
        <v>-245938.61956146409</v>
      </c>
      <c r="LV137" s="57">
        <f>MIN('Drive Train'!$F$35-LP136*'DEPRECATED - DT-Prelim Calcs'!$C$21*'Drive Train'!$F$39,LV136+LP$2)</f>
        <v>8.32</v>
      </c>
      <c r="LW137" s="57">
        <f>'Drive Train'!$F$35-LP137*'DEPRECATED - DT-Prelim Calcs'!$C$21*'Drive Train'!$F$39</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Train'!$AA$49 + V137*(1-'Drive Train'!$AA$49))</f>
        <v>0</v>
      </c>
      <c r="W138" s="57">
        <f t="shared" si="184"/>
        <v>0</v>
      </c>
      <c r="X138" s="2">
        <f>MAX(MIN(IF(AND(AI137=1,AG138&lt;0),-1,1)*(W138-$C$9)/($C$8-$C$9)*$C$7-$C$29*AE138/T$2 -  AI137*$C$29/2,X$2),MAX(X$4:X137)*-1)</f>
        <v>-0.2458281045106315</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Train'!$F$39,AG137+W$2)-$C$3,IF(AE137-1&lt;=0,0,IF($C$32=Motors!$C$29,MAX(ABS('Drive Train'!$F$35-W137*$C$21*'Drive Train'!$F$39)*-1,AG137-W$2),MAX(0,ABS('Drive Train'!$F$35-W137*$C$21*'Drive Train'!$F$39)*-1,AG137-W$2))))</f>
        <v>0</v>
      </c>
      <c r="AH138" s="57">
        <f>'Drive Train'!$F$35-ABS(W138)*'DEPRECATED - DT-Prelim Calcs'!$C$21*'Drive Train'!$F$39</f>
        <v>12.4</v>
      </c>
      <c r="AI138" s="1">
        <f>IF(AJ138&gt;='Drive Train'!$F$29,1,0)</f>
        <v>1</v>
      </c>
      <c r="AJ138" s="57">
        <f>AJ137+0.5*Y138*'DEPRECATED - DT-Prelim Calcs'!$C$11^2+AE138*'DEPRECATED - DT-Prelim Calcs'!$C$11</f>
        <v>784.33981740885292</v>
      </c>
      <c r="AK138" s="57">
        <f t="shared" si="181"/>
        <v>0</v>
      </c>
      <c r="AL138" s="63">
        <f>AL137+'DEPRECATED - DT-Prelim Calcs'!$C$11</f>
        <v>536</v>
      </c>
      <c r="AM138" s="2">
        <f>AW138/'Drive Train'!$F$35</f>
        <v>0.88882649237565414</v>
      </c>
      <c r="AN138" s="46">
        <f>AU138*12*60/(PI() * 'Drive Train'!$F$15)/AM$2*AM138</f>
        <v>4007.4131716828747</v>
      </c>
      <c r="AO138" s="2">
        <f>('DEPRECATED - DT-Prelim Calcs'!$C$6*AM138-AN138)/('DEPRECATED - DT-Prelim Calcs'!$C$6*AM138)*'DEPRECATED - DT-Prelim Calcs'!$C$7*AM138</f>
        <v>0.33008953072368907</v>
      </c>
      <c r="AP138" s="57">
        <f>AO138/'DEPRECATED - DT-Prelim Calcs'!$C$7*('DEPRECATED - DT-Prelim Calcs'!$C$8-'DEPRECATED - DT-Prelim Calcs'!$C$9)+'DEPRECATED - DT-Prelim Calcs'!$C$9</f>
        <v>20.272816096203034</v>
      </c>
      <c r="AQ138" s="57">
        <f t="shared" si="192"/>
        <v>20.272816096203034</v>
      </c>
      <c r="AR138" s="2">
        <f t="shared" si="212"/>
        <v>-1.1379786002407855E-14</v>
      </c>
      <c r="AS138" s="57">
        <f>AR138*'DEPRECATED - DT-Prelim Calcs'!$C$21/AM$2/'DEPRECATED - DT-Prelim Calcs'!$C$19/'DEPRECATED - DT-Prelim Calcs'!$C$18*3.39*'DEPRECATED - DT-Prelim Calcs'!$C$20</f>
        <v>-8.2468564902942404E-14</v>
      </c>
      <c r="AT138" s="46">
        <f t="shared" si="213"/>
        <v>0</v>
      </c>
      <c r="AU138" s="57">
        <f>AS137*'DEPRECATED - DT-Prelim Calcs'!$C$11+AU137</f>
        <v>39.345448708843378</v>
      </c>
      <c r="AV138" s="57">
        <f>AV137+0.5*AS138*'DEPRECATED - DT-Prelim Calcs'!$C$11^2+AU138*'DEPRECATED - DT-Prelim Calcs'!$C$11</f>
        <v>21046.361332155604</v>
      </c>
      <c r="AW138" s="57">
        <f>MIN('Drive Train'!$F$35-AQ137*'DEPRECATED - DT-Prelim Calcs'!$C$21*'Drive Train'!$F$39,AW137+AQ$2)</f>
        <v>11.021448505458112</v>
      </c>
      <c r="AX138" s="57">
        <f>'Drive Train'!$F$35-AQ138*'DEPRECATED - DT-Prelim Calcs'!$C$21*'Drive Train'!$F$39</f>
        <v>11.021448505458194</v>
      </c>
      <c r="AY138" s="1">
        <f>IF(AV138&gt;='Drive Train'!$F$29,1,0)</f>
        <v>1</v>
      </c>
      <c r="AZ138" s="57">
        <f t="shared" si="214"/>
        <v>22.525351218003372</v>
      </c>
      <c r="BA138" s="63">
        <f>BA137+'DEPRECATED - DT-Prelim Calcs'!$C$11</f>
        <v>536</v>
      </c>
      <c r="BB138" s="2">
        <f>BL138/'Drive Train'!$F$35</f>
        <v>0.48999999999999994</v>
      </c>
      <c r="BC138" s="46">
        <f>BJ138*12*60/(PI() * 'Drive Train'!$F$15)/BB$2*BB138</f>
        <v>5110.349591052749</v>
      </c>
      <c r="BD138" s="2">
        <f>('DEPRECATED - DT-Prelim Calcs'!$C$6*BB138-BC138)/('DEPRECATED - DT-Prelim Calcs'!$C$6*BB138)*'DEPRECATED - DT-Prelim Calcs'!$C$7*BB138</f>
        <v>-1.1297833985810743</v>
      </c>
      <c r="BE138" s="57">
        <f>BD138/'DEPRECATED - DT-Prelim Calcs'!$C$7*('DEPRECATED - DT-Prelim Calcs'!$C$8-'DEPRECATED - DT-Prelim Calcs'!$C$9)+'DEPRECATED - DT-Prelim Calcs'!$C$9</f>
        <v>-57.445730306204084</v>
      </c>
      <c r="BF138" s="57">
        <f t="shared" si="193"/>
        <v>-57.445730306204084</v>
      </c>
      <c r="BG138" s="2">
        <f t="shared" si="215"/>
        <v>-1.8933363324154473</v>
      </c>
      <c r="BH138" s="57">
        <f>BG138*'DEPRECATED - DT-Prelim Calcs'!$C$21/BB$2/'DEPRECATED - DT-Prelim Calcs'!$C$19/'DEPRECATED - DT-Prelim Calcs'!$C$18*3.39*'DEPRECATED - DT-Prelim Calcs'!$C$20</f>
        <v>-19.819055495402463</v>
      </c>
      <c r="BI138" s="46">
        <f t="shared" si="216"/>
        <v>1</v>
      </c>
      <c r="BJ138" s="57">
        <f>BH137*'DEPRECATED - DT-Prelim Calcs'!$C$11+BJ137</f>
        <v>63.008778385113501</v>
      </c>
      <c r="BK138" s="57">
        <f>BK137+0.5*BH138*'DEPRECATED - DT-Prelim Calcs'!$C$11^2+BJ138*'DEPRECATED - DT-Prelim Calcs'!$C$11</f>
        <v>12558.30378634171</v>
      </c>
      <c r="BL138" s="57">
        <f>MIN('Drive Train'!$F$35-BF137*'DEPRECATED - DT-Prelim Calcs'!$C$21*'Drive Train'!$F$39,BL137+BF$2)</f>
        <v>6.0759999999999996</v>
      </c>
      <c r="BM138" s="57">
        <f>'Drive Train'!$F$35-BF138*'DEPRECATED - DT-Prelim Calcs'!$C$21*'Drive Train'!$F$39</f>
        <v>16.306309660821878</v>
      </c>
      <c r="BN138" s="1">
        <f>IF(BK138&gt;='Drive Train'!$F$29,1,0)</f>
        <v>1</v>
      </c>
      <c r="BO138" s="57">
        <f t="shared" si="217"/>
        <v>-63.82858922911565</v>
      </c>
      <c r="BP138" s="63">
        <f>BP137+'DEPRECATED - DT-Prelim Calcs'!$C$11</f>
        <v>536</v>
      </c>
      <c r="BQ138" s="2">
        <f>CA138/'Drive Train'!$F$35</f>
        <v>0.48999999999999994</v>
      </c>
      <c r="BR138" s="46">
        <f>BY138*12*60/(PI() * 'Drive Train'!$F$15)/BQ$2*BQ138</f>
        <v>4102.6407728629874</v>
      </c>
      <c r="BS138" s="2">
        <f>('DEPRECATED - DT-Prelim Calcs'!$C$6*BQ138-BR138)/('DEPRECATED - DT-Prelim Calcs'!$C$6*BQ138)*'DEPRECATED - DT-Prelim Calcs'!$C$7*BQ138</f>
        <v>-0.67414019936206393</v>
      </c>
      <c r="BT138" s="57">
        <f>BS138/'DEPRECATED - DT-Prelim Calcs'!$C$7*('DEPRECATED - DT-Prelim Calcs'!$C$8-'DEPRECATED - DT-Prelim Calcs'!$C$9)+'DEPRECATED - DT-Prelim Calcs'!$C$9</f>
        <v>-33.188874513756346</v>
      </c>
      <c r="BU138" s="57">
        <f t="shared" si="194"/>
        <v>-33.188874513756346</v>
      </c>
      <c r="BV138" s="2">
        <f t="shared" si="218"/>
        <v>-1.2871282822268082</v>
      </c>
      <c r="BW138" s="57">
        <f>BV138*'DEPRECATED - DT-Prelim Calcs'!$C$21/BQ$2/'DEPRECATED - DT-Prelim Calcs'!$C$19/'DEPRECATED - DT-Prelim Calcs'!$C$18*3.39*'DEPRECATED - DT-Prelim Calcs'!$C$20</f>
        <v>-17.619054019695447</v>
      </c>
      <c r="BX138" s="46">
        <f t="shared" si="219"/>
        <v>1</v>
      </c>
      <c r="BY138" s="57">
        <f>BW137*'DEPRECATED - DT-Prelim Calcs'!$C$11+BY137</f>
        <v>38.68195111747994</v>
      </c>
      <c r="BZ138" s="57">
        <f>BZ137+0.5*BW138*'DEPRECATED - DT-Prelim Calcs'!$C$11^2+BY138*'DEPRECATED - DT-Prelim Calcs'!$C$11</f>
        <v>-9584.1654960898923</v>
      </c>
      <c r="CA138" s="57">
        <f>MIN('Drive Train'!$F$35-BU137*'DEPRECATED - DT-Prelim Calcs'!$C$21*'Drive Train'!$F$39,CA137+BU$2)</f>
        <v>6.0759999999999996</v>
      </c>
      <c r="CB138" s="57">
        <f>'Drive Train'!$F$35-BU138*'DEPRECATED - DT-Prelim Calcs'!$C$21*'Drive Train'!$F$39</f>
        <v>14.656843466935431</v>
      </c>
      <c r="CC138" s="1">
        <f>IF(BZ138&gt;='Drive Train'!$F$29,1,0)</f>
        <v>0</v>
      </c>
      <c r="CD138" s="57">
        <f t="shared" si="220"/>
        <v>-36.876527237507048</v>
      </c>
      <c r="CE138" s="63">
        <f>CE137+'DEPRECATED - DT-Prelim Calcs'!$C$11</f>
        <v>536</v>
      </c>
      <c r="CF138" s="2">
        <f>CP138/'Drive Train'!$F$35</f>
        <v>0.48999999999999994</v>
      </c>
      <c r="CG138" s="46">
        <f>CN138*12*60/(PI() * 'Drive Train'!$F$15)/CF$2*CF138</f>
        <v>-13487.215730222997</v>
      </c>
      <c r="CH138" s="2">
        <f>('DEPRECATED - DT-Prelim Calcs'!$C$6*CF138-CG138)/('DEPRECATED - DT-Prelim Calcs'!$C$6*CF138)*'DEPRECATED - DT-Prelim Calcs'!$C$7*CF138</f>
        <v>7.2792470750164027</v>
      </c>
      <c r="CI138" s="57">
        <f>CH138/'DEPRECATED - DT-Prelim Calcs'!$C$7*('DEPRECATED - DT-Prelim Calcs'!$C$8-'DEPRECATED - DT-Prelim Calcs'!$C$9)+'DEPRECATED - DT-Prelim Calcs'!$C$9</f>
        <v>390.22174262431719</v>
      </c>
      <c r="CJ138" s="57">
        <f t="shared" si="195"/>
        <v>93</v>
      </c>
      <c r="CK138" s="2">
        <f t="shared" si="221"/>
        <v>1.5241763143494644</v>
      </c>
      <c r="CL138" s="57">
        <f>CK138*'DEPRECATED - DT-Prelim Calcs'!$C$21/CF$2/'DEPRECATED - DT-Prelim Calcs'!$C$19/'DEPRECATED - DT-Prelim Calcs'!$C$18*3.39*'DEPRECATED - DT-Prelim Calcs'!$C$20</f>
        <v>25.773080821789936</v>
      </c>
      <c r="CM138" s="46">
        <f t="shared" si="222"/>
        <v>0</v>
      </c>
      <c r="CN138" s="57">
        <f>CL137*'DEPRECATED - DT-Prelim Calcs'!$C$11+CN137</f>
        <v>-102.94299770517317</v>
      </c>
      <c r="CO138" s="57">
        <f>CO137+0.5*CL138*'DEPRECATED - DT-Prelim Calcs'!$C$11^2+CN138*'DEPRECATED - DT-Prelim Calcs'!$C$11</f>
        <v>-39623.479967714637</v>
      </c>
      <c r="CP138" s="57">
        <f>MIN('Drive Train'!$F$35-CJ137*'DEPRECATED - DT-Prelim Calcs'!$C$21*'Drive Train'!$F$39,CP137+CJ$2)</f>
        <v>6.0759999999999996</v>
      </c>
      <c r="CQ138" s="57">
        <f>'Drive Train'!$F$35-CJ138*'DEPRECATED - DT-Prelim Calcs'!$C$21*'Drive Train'!$F$39</f>
        <v>6.0759999999999996</v>
      </c>
      <c r="CR138" s="1">
        <f>IF(CO138&gt;='Drive Train'!$F$29,1,0)</f>
        <v>0</v>
      </c>
      <c r="CS138" s="57">
        <f t="shared" si="223"/>
        <v>103.33333333333333</v>
      </c>
      <c r="CT138" s="63">
        <f>CT137+'DEPRECATED - DT-Prelim Calcs'!$C$11</f>
        <v>536</v>
      </c>
      <c r="CU138" s="2">
        <f>DE138/'Drive Train'!$F$35</f>
        <v>0.48999999999999994</v>
      </c>
      <c r="CV138" s="46">
        <f>DC138*12*60/(PI() * 'Drive Train'!$F$15)/CU$2*CU138</f>
        <v>-5230.161268648837</v>
      </c>
      <c r="CW138" s="2">
        <f>('DEPRECATED - DT-Prelim Calcs'!$C$6*CU138-CV138)/('DEPRECATED - DT-Prelim Calcs'!$C$6*CU138)*'DEPRECATED - DT-Prelim Calcs'!$C$7*CU138</f>
        <v>3.5457571589950652</v>
      </c>
      <c r="CX138" s="57">
        <f>CW138/'DEPRECATED - DT-Prelim Calcs'!$C$7*('DEPRECATED - DT-Prelim Calcs'!$C$8-'DEPRECATED - DT-Prelim Calcs'!$C$9)+'DEPRECATED - DT-Prelim Calcs'!$C$9</f>
        <v>191.46375248923934</v>
      </c>
      <c r="CY138" s="57">
        <f t="shared" si="196"/>
        <v>93</v>
      </c>
      <c r="CZ138" s="2">
        <f t="shared" si="224"/>
        <v>1.2803081040535502</v>
      </c>
      <c r="DA138" s="57">
        <f>CZ138*'DEPRECATED - DT-Prelim Calcs'!$C$21/CU$2/'DEPRECATED - DT-Prelim Calcs'!$C$19/'DEPRECATED - DT-Prelim Calcs'!$C$18*3.39*'DEPRECATED - DT-Prelim Calcs'!$C$20</f>
        <v>25.773080821789936</v>
      </c>
      <c r="DB138" s="46">
        <f t="shared" si="225"/>
        <v>0</v>
      </c>
      <c r="DC138" s="57">
        <f>DA137*'DEPRECATED - DT-Prelim Calcs'!$C$11+DC137</f>
        <v>-33.532726976891965</v>
      </c>
      <c r="DD138" s="57">
        <f>DD137+0.5*DA138*'DEPRECATED - DT-Prelim Calcs'!$C$11^2+DC138*'DEPRECATED - DT-Prelim Calcs'!$C$11</f>
        <v>-74477.465834819232</v>
      </c>
      <c r="DE138" s="57">
        <f>MIN('Drive Train'!$F$35-CY137*'DEPRECATED - DT-Prelim Calcs'!$C$21*'Drive Train'!$F$39,DE137+CY$2)</f>
        <v>6.0759999999999996</v>
      </c>
      <c r="DF138" s="57">
        <f>'Drive Train'!$F$35-CY138*'DEPRECATED - DT-Prelim Calcs'!$C$21*'Drive Train'!$F$39</f>
        <v>6.0759999999999996</v>
      </c>
      <c r="DG138" s="1">
        <f>IF(DD138&gt;='Drive Train'!$F$29,1,0)</f>
        <v>0</v>
      </c>
      <c r="DH138" s="57">
        <f t="shared" si="226"/>
        <v>103.33333333333333</v>
      </c>
      <c r="DI138" s="63">
        <f>DI137+'DEPRECATED - DT-Prelim Calcs'!$C$11</f>
        <v>536</v>
      </c>
      <c r="DJ138" s="2">
        <f>DT138/'Drive Train'!$F$35</f>
        <v>0.48999999999999994</v>
      </c>
      <c r="DK138" s="46">
        <f>DR138*12*60/(PI() * 'Drive Train'!$F$15)/DJ$2*DJ138</f>
        <v>-39617.9870525839</v>
      </c>
      <c r="DL138" s="2">
        <f>('DEPRECATED - DT-Prelim Calcs'!$C$6*DJ138-DK138)/('DEPRECATED - DT-Prelim Calcs'!$C$6*DJ138)*'DEPRECATED - DT-Prelim Calcs'!$C$7*DJ138</f>
        <v>19.094473883063266</v>
      </c>
      <c r="DM138" s="57">
        <f>DL138/'DEPRECATED - DT-Prelim Calcs'!$C$7*('DEPRECATED - DT-Prelim Calcs'!$C$8-'DEPRECATED - DT-Prelim Calcs'!$C$9)+'DEPRECATED - DT-Prelim Calcs'!$C$9</f>
        <v>1019.2232361813349</v>
      </c>
      <c r="DN138" s="57">
        <f t="shared" si="197"/>
        <v>93</v>
      </c>
      <c r="DO138" s="2">
        <f t="shared" si="227"/>
        <v>1.1037138828047846</v>
      </c>
      <c r="DP138" s="57">
        <f>DO138*'DEPRECATED - DT-Prelim Calcs'!$C$21/DJ$2/'DEPRECATED - DT-Prelim Calcs'!$C$19/'DEPRECATED - DT-Prelim Calcs'!$C$18*3.39*'DEPRECATED - DT-Prelim Calcs'!$C$20</f>
        <v>25.773080821789936</v>
      </c>
      <c r="DQ138" s="46">
        <f t="shared" si="228"/>
        <v>0</v>
      </c>
      <c r="DR138" s="57">
        <f>DP137*'DEPRECATED - DT-Prelim Calcs'!$C$11+DR137</f>
        <v>-218.97181047574441</v>
      </c>
      <c r="DS138" s="57">
        <f>DS137+0.5*DP138*'DEPRECATED - DT-Prelim Calcs'!$C$11^2+DR138*'DEPRECATED - DT-Prelim Calcs'!$C$11</f>
        <v>-145751.74901666059</v>
      </c>
      <c r="DT138" s="57">
        <f>MIN('Drive Train'!$F$35-DN137*'DEPRECATED - DT-Prelim Calcs'!$C$21*'Drive Train'!$F$39,DT137+DN$2)</f>
        <v>6.0759999999999996</v>
      </c>
      <c r="DU138" s="57">
        <f>'Drive Train'!$F$35-DN138*'DEPRECATED - DT-Prelim Calcs'!$C$21*'Drive Train'!$F$39</f>
        <v>6.0759999999999996</v>
      </c>
      <c r="DV138" s="1">
        <f>IF(DS138&gt;='Drive Train'!$F$29,1,0)</f>
        <v>0</v>
      </c>
      <c r="DW138" s="57">
        <f t="shared" si="229"/>
        <v>103.33333333333333</v>
      </c>
      <c r="DX138" s="63">
        <f>DX137+'DEPRECATED - DT-Prelim Calcs'!$C$11</f>
        <v>536</v>
      </c>
      <c r="DY138" s="2">
        <f>EI138/'Drive Train'!$F$35</f>
        <v>0.48999999999999994</v>
      </c>
      <c r="DZ138" s="46">
        <f>EG138*12*60/(PI() * 'Drive Train'!$F$15)/DY$2*DY138</f>
        <v>-100569.07364426983</v>
      </c>
      <c r="EA138" s="2">
        <f>('DEPRECATED - DT-Prelim Calcs'!$C$6*DY138-DZ138)/('DEPRECATED - DT-Prelim Calcs'!$C$6*DY138)*'DEPRECATED - DT-Prelim Calcs'!$C$7*DY138</f>
        <v>46.653970822268349</v>
      </c>
      <c r="EB138" s="57">
        <f>EA138/'DEPRECATED - DT-Prelim Calcs'!$C$7*('DEPRECATED - DT-Prelim Calcs'!$C$8-'DEPRECATED - DT-Prelim Calcs'!$C$9)+'DEPRECATED - DT-Prelim Calcs'!$C$9</f>
        <v>2486.3947952269828</v>
      </c>
      <c r="EC138" s="57">
        <f t="shared" si="198"/>
        <v>93</v>
      </c>
      <c r="ED138" s="2">
        <f t="shared" si="230"/>
        <v>0.96993038185874991</v>
      </c>
      <c r="EE138" s="57">
        <f>ED138*'DEPRECATED - DT-Prelim Calcs'!$C$21/DY$2/'DEPRECATED - DT-Prelim Calcs'!$C$19/'DEPRECATED - DT-Prelim Calcs'!$C$18*3.39*'DEPRECATED - DT-Prelim Calcs'!$C$20</f>
        <v>25.773080821789936</v>
      </c>
      <c r="EF138" s="46">
        <f t="shared" si="231"/>
        <v>0</v>
      </c>
      <c r="EG138" s="57">
        <f>EE137*'DEPRECATED - DT-Prelim Calcs'!$C$11+EG137</f>
        <v>-488.47721542852355</v>
      </c>
      <c r="EH138" s="57">
        <f>EH137+0.5*EE138*'DEPRECATED - DT-Prelim Calcs'!$C$11^2+EG138*'DEPRECATED - DT-Prelim Calcs'!$C$11</f>
        <v>-253386.62712524441</v>
      </c>
      <c r="EI138" s="57">
        <f>MIN('Drive Train'!$F$35-EC137*'DEPRECATED - DT-Prelim Calcs'!$C$21*'Drive Train'!$F$39,EI137+EC$2)</f>
        <v>6.0759999999999996</v>
      </c>
      <c r="EJ138" s="57">
        <f>'Drive Train'!$F$35-EC138*'DEPRECATED - DT-Prelim Calcs'!$C$21*'Drive Train'!$F$39</f>
        <v>6.0759999999999996</v>
      </c>
      <c r="EK138" s="1">
        <f>IF(EH138&gt;='Drive Train'!$F$29,1,0)</f>
        <v>0</v>
      </c>
      <c r="EL138" s="57">
        <f t="shared" si="232"/>
        <v>103.33333333333333</v>
      </c>
      <c r="EM138" s="63">
        <f>EM137+'DEPRECATED - DT-Prelim Calcs'!$C$11</f>
        <v>536</v>
      </c>
      <c r="EN138" s="2">
        <f>EX138/'Drive Train'!$F$35</f>
        <v>0.48999999999999994</v>
      </c>
      <c r="EO138" s="46">
        <f>EV138*12*60/(PI() * 'Drive Train'!$F$15)/EN$2*EN138</f>
        <v>-130069.49806384645</v>
      </c>
      <c r="EP138" s="2">
        <f>('DEPRECATED - DT-Prelim Calcs'!$C$6*EN138-EO138)/('DEPRECATED - DT-Prelim Calcs'!$C$6*EN138)*'DEPRECATED - DT-Prelim Calcs'!$C$7*EN138</f>
        <v>59.992811882527192</v>
      </c>
      <c r="EQ138" s="57">
        <f>EP138/'DEPRECATED - DT-Prelim Calcs'!$C$7*('DEPRECATED - DT-Prelim Calcs'!$C$8-'DEPRECATED - DT-Prelim Calcs'!$C$9)+'DEPRECATED - DT-Prelim Calcs'!$C$9</f>
        <v>3196.5082010490614</v>
      </c>
      <c r="ER138" s="57">
        <f t="shared" si="199"/>
        <v>93</v>
      </c>
      <c r="ES138" s="2">
        <f t="shared" si="233"/>
        <v>0.86507304327942547</v>
      </c>
      <c r="ET138" s="57">
        <f>ES138*'DEPRECATED - DT-Prelim Calcs'!$C$21/EN$2/'DEPRECATED - DT-Prelim Calcs'!$C$19/'DEPRECATED - DT-Prelim Calcs'!$C$18*3.39*'DEPRECATED - DT-Prelim Calcs'!$C$20</f>
        <v>25.773080821789936</v>
      </c>
      <c r="EU138" s="46">
        <f t="shared" si="234"/>
        <v>0</v>
      </c>
      <c r="EV138" s="57">
        <f>ET137*'DEPRECATED - DT-Prelim Calcs'!$C$11+EV137</f>
        <v>-563.46577437050735</v>
      </c>
      <c r="EW138" s="57">
        <f>EW137+0.5*ET138*'DEPRECATED - DT-Prelim Calcs'!$C$11^2+EV138*'DEPRECATED - DT-Prelim Calcs'!$C$11</f>
        <v>-269886.32080641319</v>
      </c>
      <c r="EX138" s="57">
        <f>MIN('Drive Train'!$F$35-ER137*'DEPRECATED - DT-Prelim Calcs'!$C$21*'Drive Train'!$F$39,EX137+ER$2)</f>
        <v>6.0759999999999996</v>
      </c>
      <c r="EY138" s="57">
        <f>'Drive Train'!$F$35-ER138*'DEPRECATED - DT-Prelim Calcs'!$C$21*'Drive Train'!$F$39</f>
        <v>6.0759999999999996</v>
      </c>
      <c r="EZ138" s="1">
        <f>IF(EW138&gt;='Drive Train'!$F$29,1,0)</f>
        <v>0</v>
      </c>
      <c r="FA138" s="57">
        <f t="shared" si="235"/>
        <v>103.33333333333333</v>
      </c>
      <c r="FB138" s="63">
        <f>FB137+'DEPRECATED - DT-Prelim Calcs'!$C$11</f>
        <v>536</v>
      </c>
      <c r="FC138" s="2">
        <f>FM138/'Drive Train'!$F$35</f>
        <v>0.48999999999999994</v>
      </c>
      <c r="FD138" s="46">
        <f>FK138*12*60/(PI() * 'Drive Train'!$F$15)/FC$2*FC138</f>
        <v>-67657.192892863881</v>
      </c>
      <c r="FE138" s="2">
        <f>('DEPRECATED - DT-Prelim Calcs'!$C$6*FC138-FD138)/('DEPRECATED - DT-Prelim Calcs'!$C$6*FC138)*'DEPRECATED - DT-Prelim Calcs'!$C$7*FC138</f>
        <v>31.772613859625128</v>
      </c>
      <c r="FF138" s="57">
        <f>FE138/'DEPRECATED - DT-Prelim Calcs'!$C$7*('DEPRECATED - DT-Prelim Calcs'!$C$8-'DEPRECATED - DT-Prelim Calcs'!$C$9)+'DEPRECATED - DT-Prelim Calcs'!$C$9</f>
        <v>1694.1632191659355</v>
      </c>
      <c r="FG138" s="57">
        <f t="shared" si="200"/>
        <v>93</v>
      </c>
      <c r="FH138" s="2">
        <f t="shared" si="236"/>
        <v>0.78067567320338405</v>
      </c>
      <c r="FI138" s="57">
        <f>FH138*'DEPRECATED - DT-Prelim Calcs'!$C$21/FC$2/'DEPRECATED - DT-Prelim Calcs'!$C$19/'DEPRECATED - DT-Prelim Calcs'!$C$18*3.39*'DEPRECATED - DT-Prelim Calcs'!$C$20</f>
        <v>25.773080821789936</v>
      </c>
      <c r="FJ138" s="46">
        <f t="shared" si="237"/>
        <v>0</v>
      </c>
      <c r="FK138" s="57">
        <f>FI137*'DEPRECATED - DT-Prelim Calcs'!$C$11+FK137</f>
        <v>-264.49893000837324</v>
      </c>
      <c r="FL138" s="57">
        <f>FL137+0.5*FI138*'DEPRECATED - DT-Prelim Calcs'!$C$11^2+FK138*'DEPRECATED - DT-Prelim Calcs'!$C$11</f>
        <v>-353822.24361079728</v>
      </c>
      <c r="FM138" s="57">
        <f>MIN('Drive Train'!$F$35-FG137*'DEPRECATED - DT-Prelim Calcs'!$C$21*'Drive Train'!$F$39,FM137+FG$2)</f>
        <v>6.0759999999999996</v>
      </c>
      <c r="FN138" s="57">
        <f>'Drive Train'!$F$35-FG138*'DEPRECATED - DT-Prelim Calcs'!$C$21*'Drive Train'!$F$39</f>
        <v>6.0759999999999996</v>
      </c>
      <c r="FO138" s="1">
        <f>IF(FL138&gt;='Drive Train'!$F$29,1,0)</f>
        <v>0</v>
      </c>
      <c r="FP138" s="57">
        <f t="shared" si="238"/>
        <v>103.33333333333333</v>
      </c>
      <c r="FQ138" s="63">
        <f>FQ137+'DEPRECATED - DT-Prelim Calcs'!$C$11</f>
        <v>536</v>
      </c>
      <c r="FR138" s="2">
        <f>GB138/'Drive Train'!$F$35</f>
        <v>0.48999999999999994</v>
      </c>
      <c r="FS138" s="46">
        <f>FZ138*12*60/(PI() * 'Drive Train'!$F$15)/FR$2*FR138</f>
        <v>2396.8064229676315</v>
      </c>
      <c r="FT138" s="2">
        <f>('DEPRECATED - DT-Prelim Calcs'!$C$6*FR138-FS138)/('DEPRECATED - DT-Prelim Calcs'!$C$6*FR138)*'DEPRECATED - DT-Prelim Calcs'!$C$7*FR138</f>
        <v>9.7165763723828819E-2</v>
      </c>
      <c r="FU138" s="57">
        <f>FT138/'DEPRECATED - DT-Prelim Calcs'!$C$7*('DEPRECATED - DT-Prelim Calcs'!$C$8-'DEPRECATED - DT-Prelim Calcs'!$C$9)+'DEPRECATED - DT-Prelim Calcs'!$C$9</f>
        <v>7.8727665916046634</v>
      </c>
      <c r="FV138" s="57">
        <f t="shared" si="201"/>
        <v>7.8727665916046634</v>
      </c>
      <c r="FW138" s="2">
        <f t="shared" si="239"/>
        <v>-0.26094840116503548</v>
      </c>
      <c r="FX138" s="57">
        <f>FW138*'DEPRECATED - DT-Prelim Calcs'!$C$21/FR$2/'DEPRECATED - DT-Prelim Calcs'!$C$19/'DEPRECATED - DT-Prelim Calcs'!$C$18*3.39*'DEPRECATED - DT-Prelim Calcs'!$C$20</f>
        <v>-9.4553799839664592</v>
      </c>
      <c r="FY138" s="46">
        <f t="shared" si="240"/>
        <v>1</v>
      </c>
      <c r="FZ138" s="57">
        <f>FX137*'DEPRECATED - DT-Prelim Calcs'!$C$11+FZ137</f>
        <v>8.5371762477006143</v>
      </c>
      <c r="GA138" s="57">
        <f>GA137+0.5*FX138*'DEPRECATED - DT-Prelim Calcs'!$C$11^2+FZ138*'DEPRECATED - DT-Prelim Calcs'!$C$11</f>
        <v>-388318.11231573246</v>
      </c>
      <c r="GB138" s="57">
        <f>MIN('Drive Train'!$F$35-FV137*'DEPRECATED - DT-Prelim Calcs'!$C$21*'Drive Train'!$F$39,GB137+FV$2)</f>
        <v>6.0759999999999996</v>
      </c>
      <c r="GC138" s="57">
        <f>'Drive Train'!$F$35-FV138*'DEPRECATED - DT-Prelim Calcs'!$C$21*'Drive Train'!$F$39</f>
        <v>11.864651871770883</v>
      </c>
      <c r="GD138" s="1">
        <f>IF(GA138&gt;='Drive Train'!$F$29,1,0)</f>
        <v>0</v>
      </c>
      <c r="GE138" s="57">
        <f t="shared" si="241"/>
        <v>8.7475184351162927</v>
      </c>
      <c r="GF138" s="63">
        <f>GF137+'DEPRECATED - DT-Prelim Calcs'!$C$11</f>
        <v>536</v>
      </c>
      <c r="GG138" s="2">
        <f>GQ138/'Drive Train'!$F$35</f>
        <v>0.83548387096774201</v>
      </c>
      <c r="GH138" s="46">
        <f>GO138*12*60/(PI() * 'Drive Train'!$F$15)/GG$2*GG138</f>
        <v>-277344.16206540674</v>
      </c>
      <c r="GI138" s="2">
        <f>('DEPRECATED - DT-Prelim Calcs'!$C$6*GG138-GH138)/('DEPRECATED - DT-Prelim Calcs'!$C$6*GG138)*'DEPRECATED - DT-Prelim Calcs'!$C$7*GG138</f>
        <v>127.41678640626118</v>
      </c>
      <c r="GJ138" s="57">
        <f>GI138/'DEPRECATED - DT-Prelim Calcs'!$C$7*('DEPRECATED - DT-Prelim Calcs'!$C$8-'DEPRECATED - DT-Prelim Calcs'!$C$9)+'DEPRECATED - DT-Prelim Calcs'!$C$9</f>
        <v>6785.9255999681782</v>
      </c>
      <c r="GK138" s="57">
        <f t="shared" si="242"/>
        <v>29.999999999999982</v>
      </c>
      <c r="GL138" s="2">
        <f t="shared" si="243"/>
        <v>0.99579519204165001</v>
      </c>
      <c r="GM138" s="57">
        <f>GL138*'DEPRECATED - DT-Prelim Calcs'!$C$21/GG$2/'DEPRECATED - DT-Prelim Calcs'!$C$19/'DEPRECATED - DT-Prelim Calcs'!$C$18*3.39*'DEPRECATED - DT-Prelim Calcs'!$C$20</f>
        <v>25.773080821789936</v>
      </c>
      <c r="GN138" s="46">
        <f t="shared" si="244"/>
        <v>0</v>
      </c>
      <c r="GO138" s="57">
        <f>GM137*'DEPRECATED - DT-Prelim Calcs'!$C$11+GO137</f>
        <v>-811.12233765410394</v>
      </c>
      <c r="GP138" s="57">
        <f>GP137+0.5*GM138*'DEPRECATED - DT-Prelim Calcs'!$C$11^2+GO138*'DEPRECATED - DT-Prelim Calcs'!$C$11</f>
        <v>-204503.39779105823</v>
      </c>
      <c r="GQ138" s="57">
        <f>MIN('Drive Train'!$F$35-GK137*'DEPRECATED - DT-Prelim Calcs'!$C$21*'Drive Train'!$F$39,GQ137+GK$2)</f>
        <v>10.360000000000001</v>
      </c>
      <c r="GR138" s="57">
        <f>'Drive Train'!$F$35-GK138*'DEPRECATED - DT-Prelim Calcs'!$C$21*'Drive Train'!$F$39</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-359762.54656768305</v>
      </c>
      <c r="GX138" s="2">
        <f>('DEPRECATED - DT-Prelim Calcs'!$C$6*GV138-GW138)/('DEPRECATED - DT-Prelim Calcs'!$C$6*GV138)*'DEPRECATED - DT-Prelim Calcs'!$C$7*GV138</f>
        <v>164.6388314515419</v>
      </c>
      <c r="GY138" s="57">
        <f>GX138/'DEPRECATED - DT-Prelim Calcs'!$C$7*('DEPRECATED - DT-Prelim Calcs'!$C$8-'DEPRECATED - DT-Prelim Calcs'!$C$9)+'DEPRECATED - DT-Prelim Calcs'!$C$9</f>
        <v>8767.4975415903864</v>
      </c>
      <c r="GZ138" s="57">
        <f t="shared" si="202"/>
        <v>33.333333333333314</v>
      </c>
      <c r="HA138" s="2">
        <f t="shared" si="246"/>
        <v>0.99579519204165001</v>
      </c>
      <c r="HB138" s="57">
        <f>HA138*'DEPRECATED - DT-Prelim Calcs'!$C$21/GV$2/'DEPRECATED - DT-Prelim Calcs'!$C$19/'DEPRECATED - DT-Prelim Calcs'!$C$18*3.39*'DEPRECATED - DT-Prelim Calcs'!$C$20</f>
        <v>25.773080821789936</v>
      </c>
      <c r="HC138" s="46">
        <f t="shared" si="247"/>
        <v>0</v>
      </c>
      <c r="HD138" s="57">
        <f>HB137*'DEPRECATED - DT-Prelim Calcs'!$C$11+HD137</f>
        <v>-1075.698859708036</v>
      </c>
      <c r="HE138" s="57">
        <f>HE137+0.5*HB138*'DEPRECATED - DT-Prelim Calcs'!$C$11^2+HD138*'DEPRECATED - DT-Prelim Calcs'!$C$11</f>
        <v>-228687.64705004822</v>
      </c>
      <c r="HF138" s="57">
        <f>MIN('Drive Train'!$F$35-GZ137*'DEPRECATED - DT-Prelim Calcs'!$C$21*'Drive Train'!$F$39,HF137+GZ$2)</f>
        <v>10.133333333333335</v>
      </c>
      <c r="HG138" s="57">
        <f>'Drive Train'!$F$35-GZ138*'DEPRECATED - DT-Prelim Calcs'!$C$21*'Drive Train'!$F$39</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26333.943696240171</v>
      </c>
      <c r="HM138" s="2">
        <f>('DEPRECATED - DT-Prelim Calcs'!$C$6*HK138-HL138)/('DEPRECATED - DT-Prelim Calcs'!$C$6*HK138)*'DEPRECATED - DT-Prelim Calcs'!$C$7*HK138</f>
        <v>-9.9816841385509267</v>
      </c>
      <c r="HN138" s="57">
        <f>HM138/'DEPRECATED - DT-Prelim Calcs'!$C$7*('DEPRECATED - DT-Prelim Calcs'!$C$8-'DEPRECATED - DT-Prelim Calcs'!$C$9)+'DEPRECATED - DT-Prelim Calcs'!$C$9</f>
        <v>-528.69007260418425</v>
      </c>
      <c r="HO138" s="57">
        <f t="shared" si="203"/>
        <v>-528.69007260418425</v>
      </c>
      <c r="HP138" s="2">
        <f t="shared" si="249"/>
        <v>-12.394891587167066</v>
      </c>
      <c r="HQ138" s="57">
        <f>HP138*'DEPRECATED - DT-Prelim Calcs'!$C$21/HK$2/'DEPRECATED - DT-Prelim Calcs'!$C$19/'DEPRECATED - DT-Prelim Calcs'!$C$18*3.39*'DEPRECATED - DT-Prelim Calcs'!$C$20</f>
        <v>-320.80345959334522</v>
      </c>
      <c r="HR138" s="46">
        <f t="shared" si="250"/>
        <v>1</v>
      </c>
      <c r="HS138" s="57">
        <f>HQ137*'DEPRECATED - DT-Prelim Calcs'!$C$11+HS137</f>
        <v>80.540707582708464</v>
      </c>
      <c r="HT138" s="57">
        <f>HT137+0.5*HQ138*'DEPRECATED - DT-Prelim Calcs'!$C$11^2+HS138*'DEPRECATED - DT-Prelim Calcs'!$C$11</f>
        <v>-230035.4225309226</v>
      </c>
      <c r="HU138" s="57">
        <f>MIN('Drive Train'!$F$35-HO137*'DEPRECATED - DT-Prelim Calcs'!$C$21*'Drive Train'!$F$39,HU137+HO$2)</f>
        <v>9.9066666666666681</v>
      </c>
      <c r="HV138" s="57">
        <f>'Drive Train'!$F$35-HO138*'DEPRECATED - DT-Prelim Calcs'!$C$21*'Drive Train'!$F$39</f>
        <v>48.350924937084528</v>
      </c>
      <c r="HW138" s="1">
        <f>IF(HT138&gt;='Drive Train'!$F$29,1,0)</f>
        <v>0</v>
      </c>
      <c r="HX138" s="57">
        <f t="shared" si="251"/>
        <v>-587.43341400464919</v>
      </c>
      <c r="HY138" s="63">
        <f>HY137+'DEPRECATED - DT-Prelim Calcs'!$C$11</f>
        <v>536</v>
      </c>
      <c r="HZ138" s="2">
        <f>IJ138/'Drive Train'!$F$35</f>
        <v>0.78064516129032269</v>
      </c>
      <c r="IA138" s="46">
        <f>IH138*12*60/(PI() * 'Drive Train'!$F$15)/HZ$2*HZ138</f>
        <v>-340990.7396953706</v>
      </c>
      <c r="IB138" s="2">
        <f>('DEPRECATED - DT-Prelim Calcs'!$C$6*HZ138-IA138)/('DEPRECATED - DT-Prelim Calcs'!$C$6*HZ138)*'DEPRECATED - DT-Prelim Calcs'!$C$7*HZ138</f>
        <v>156.06290880978722</v>
      </c>
      <c r="IC138" s="57">
        <f>IB138/'DEPRECATED - DT-Prelim Calcs'!$C$7*('DEPRECATED - DT-Prelim Calcs'!$C$8-'DEPRECATED - DT-Prelim Calcs'!$C$9)+'DEPRECATED - DT-Prelim Calcs'!$C$9</f>
        <v>8310.945311326017</v>
      </c>
      <c r="ID138" s="57">
        <f t="shared" si="204"/>
        <v>39.999999999999986</v>
      </c>
      <c r="IE138" s="2">
        <f t="shared" si="252"/>
        <v>0.99579519204165001</v>
      </c>
      <c r="IF138" s="57">
        <f>IE138*'DEPRECATED - DT-Prelim Calcs'!$C$21/HZ$2/'DEPRECATED - DT-Prelim Calcs'!$C$19/'DEPRECATED - DT-Prelim Calcs'!$C$18*3.39*'DEPRECATED - DT-Prelim Calcs'!$C$20</f>
        <v>25.773080821789936</v>
      </c>
      <c r="IG138" s="46">
        <f t="shared" si="253"/>
        <v>0</v>
      </c>
      <c r="IH138" s="57">
        <f>IF137*'DEPRECATED - DT-Prelim Calcs'!$C$11+IH137</f>
        <v>-1067.3191854954098</v>
      </c>
      <c r="II138" s="57">
        <f>II137+0.5*IF138*'DEPRECATED - DT-Prelim Calcs'!$C$11^2+IH138*'DEPRECATED - DT-Prelim Calcs'!$C$11</f>
        <v>-269646.43192855362</v>
      </c>
      <c r="IJ138" s="57">
        <f>MIN('Drive Train'!$F$35-ID137*'DEPRECATED - DT-Prelim Calcs'!$C$21*'Drive Train'!$F$39,IJ137+ID$2)</f>
        <v>9.6800000000000015</v>
      </c>
      <c r="IK138" s="57">
        <f>'Drive Train'!$F$35-ID138*'DEPRECATED - DT-Prelim Calcs'!$C$21*'Drive Train'!$F$39</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-11864.789809311571</v>
      </c>
      <c r="IQ138" s="2">
        <f>('DEPRECATED - DT-Prelim Calcs'!$C$6*IO138-IP138)/('DEPRECATED - DT-Prelim Calcs'!$C$6*IO138)*'DEPRECATED - DT-Prelim Calcs'!$C$7*IO138</f>
        <v>7.2020559421432795</v>
      </c>
      <c r="IR138" s="57">
        <f>IQ138/'DEPRECATED - DT-Prelim Calcs'!$C$7*('DEPRECATED - DT-Prelim Calcs'!$C$8-'DEPRECATED - DT-Prelim Calcs'!$C$9)+'DEPRECATED - DT-Prelim Calcs'!$C$9</f>
        <v>386.11235575808411</v>
      </c>
      <c r="IS138" s="57">
        <f t="shared" si="205"/>
        <v>43.333333333333321</v>
      </c>
      <c r="IT138" s="2">
        <f t="shared" si="255"/>
        <v>0.99579519204165001</v>
      </c>
      <c r="IU138" s="57">
        <f>IT138*'DEPRECATED - DT-Prelim Calcs'!$C$21/IO$2/'DEPRECATED - DT-Prelim Calcs'!$C$19/'DEPRECATED - DT-Prelim Calcs'!$C$18*3.39*'DEPRECATED - DT-Prelim Calcs'!$C$20</f>
        <v>25.773080821789936</v>
      </c>
      <c r="IV138" s="46">
        <f t="shared" si="256"/>
        <v>0</v>
      </c>
      <c r="IW138" s="57">
        <f>IU137*'DEPRECATED - DT-Prelim Calcs'!$C$11+IW137</f>
        <v>-38.027884441873525</v>
      </c>
      <c r="IX138" s="57">
        <f>IX137+0.5*IU138*'DEPRECATED - DT-Prelim Calcs'!$C$11^2+IW138*'DEPRECATED - DT-Prelim Calcs'!$C$11</f>
        <v>-242549.45042497522</v>
      </c>
      <c r="IY138" s="57">
        <f>MIN('Drive Train'!$F$35-IS137*'DEPRECATED - DT-Prelim Calcs'!$C$21*'Drive Train'!$F$39,IY137+IS$2)</f>
        <v>9.4533333333333349</v>
      </c>
      <c r="IZ138" s="57">
        <f>'Drive Train'!$F$35-IS138*'DEPRECATED - DT-Prelim Calcs'!$C$21*'Drive Train'!$F$39</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-89855.256283360271</v>
      </c>
      <c r="JF138" s="2">
        <f>('DEPRECATED - DT-Prelim Calcs'!$C$6*JD138-JE138)/('DEPRECATED - DT-Prelim Calcs'!$C$6*JD138)*'DEPRECATED - DT-Prelim Calcs'!$C$7*JD138</f>
        <v>42.421984205429887</v>
      </c>
      <c r="JG138" s="57">
        <f>JF138/'DEPRECATED - DT-Prelim Calcs'!$C$7*('DEPRECATED - DT-Prelim Calcs'!$C$8-'DEPRECATED - DT-Prelim Calcs'!$C$9)+'DEPRECATED - DT-Prelim Calcs'!$C$9</f>
        <v>2261.0985782392759</v>
      </c>
      <c r="JH138" s="57">
        <f t="shared" si="206"/>
        <v>46.666666666666657</v>
      </c>
      <c r="JI138" s="2">
        <f t="shared" si="258"/>
        <v>0.99579519204165001</v>
      </c>
      <c r="JJ138" s="57">
        <f>JI138*'DEPRECATED - DT-Prelim Calcs'!$C$21/JD$2/'DEPRECATED - DT-Prelim Calcs'!$C$19/'DEPRECATED - DT-Prelim Calcs'!$C$18*3.39*'DEPRECATED - DT-Prelim Calcs'!$C$20</f>
        <v>25.773080821789936</v>
      </c>
      <c r="JK138" s="46">
        <f t="shared" si="259"/>
        <v>0</v>
      </c>
      <c r="JL138" s="57">
        <f>JJ137*'DEPRECATED - DT-Prelim Calcs'!$C$11+JL137</f>
        <v>-295.07046737327801</v>
      </c>
      <c r="JM138" s="57">
        <f>JM137+0.5*JJ138*'DEPRECATED - DT-Prelim Calcs'!$C$11^2+JL138*'DEPRECATED - DT-Prelim Calcs'!$C$11</f>
        <v>-276246.97476344736</v>
      </c>
      <c r="JN138" s="57">
        <f>MIN('Drive Train'!$F$35-JH137*'DEPRECATED - DT-Prelim Calcs'!$C$21*'Drive Train'!$F$39,JN137+JH$2)</f>
        <v>9.2266666666666666</v>
      </c>
      <c r="JO138" s="57">
        <f>'Drive Train'!$F$35-JH138*'DEPRECATED - DT-Prelim Calcs'!$C$21*'Drive Train'!$F$39</f>
        <v>9.2266666666666666</v>
      </c>
      <c r="JP138" s="1">
        <f>IF(JM138&gt;='Drive Train'!$F$29,1,0)</f>
        <v>0</v>
      </c>
      <c r="JQ138" s="57">
        <f>MIN(JG138,'DEPRECATED - DT-Prelim Calcs'!$C$10)*'DEPRECATED - DT-Prelim Calcs'!$C$11*1000/60/60</f>
        <v>103.33333333333333</v>
      </c>
      <c r="JR138" s="63">
        <f>JR137+'DEPRECATED - DT-Prelim Calcs'!$C$11</f>
        <v>536</v>
      </c>
      <c r="JS138" s="2">
        <f>KC138/'Drive Train'!$F$35</f>
        <v>0.72580645161290325</v>
      </c>
      <c r="JT138" s="46">
        <f>KA138*12*60/(PI() * 'Drive Train'!$F$15)/JS$2*JS138</f>
        <v>-370922.42903389386</v>
      </c>
      <c r="JU138" s="2">
        <f>('DEPRECATED - DT-Prelim Calcs'!$C$6*JS138-JT138)/('DEPRECATED - DT-Prelim Calcs'!$C$6*JS138)*'DEPRECATED - DT-Prelim Calcs'!$C$7*JS138</f>
        <v>169.46458828979129</v>
      </c>
      <c r="JV138" s="57">
        <f>JU138/'DEPRECATED - DT-Prelim Calcs'!$C$7*('DEPRECATED - DT-Prelim Calcs'!$C$8-'DEPRECATED - DT-Prelim Calcs'!$C$9)+'DEPRECATED - DT-Prelim Calcs'!$C$9</f>
        <v>9024.4040155934545</v>
      </c>
      <c r="JW138" s="57">
        <f t="shared" si="207"/>
        <v>49.999999999999993</v>
      </c>
      <c r="JX138" s="2">
        <f t="shared" si="260"/>
        <v>0.99579519204165001</v>
      </c>
      <c r="JY138" s="57">
        <f>JX138*'DEPRECATED - DT-Prelim Calcs'!$C$21/JS$2/'DEPRECATED - DT-Prelim Calcs'!$C$19/'DEPRECATED - DT-Prelim Calcs'!$C$18*3.39*'DEPRECATED - DT-Prelim Calcs'!$C$20</f>
        <v>25.773080821789936</v>
      </c>
      <c r="JZ138" s="46">
        <f t="shared" si="261"/>
        <v>0</v>
      </c>
      <c r="KA138" s="57">
        <f>JY137*'DEPRECATED - DT-Prelim Calcs'!$C$11+KA137</f>
        <v>-1248.7274945614324</v>
      </c>
      <c r="KB138" s="57">
        <f>KB137+0.5*JY138*'DEPRECATED - DT-Prelim Calcs'!$C$11^2+KA138*'DEPRECATED - DT-Prelim Calcs'!$C$11</f>
        <v>-238807.09858772208</v>
      </c>
      <c r="KC138" s="57">
        <f>MIN('Drive Train'!$F$35-JW137*'DEPRECATED - DT-Prelim Calcs'!$C$21*'Drive Train'!$F$39,KC137+JW$2)</f>
        <v>9</v>
      </c>
      <c r="KD138" s="57">
        <f>'Drive Train'!$F$35-JW138*'DEPRECATED - DT-Prelim Calcs'!$C$21*'Drive Train'!$F$39</f>
        <v>9</v>
      </c>
      <c r="KE138" s="1">
        <f>IF(KB138&gt;='Drive Train'!$F$29,1,0)</f>
        <v>0</v>
      </c>
      <c r="KF138" s="57">
        <f>MIN(JV138,'DEPRECATED - DT-Prelim Calcs'!$C$10)*'DEPRECATED - DT-Prelim Calcs'!$C$11*1000/60/60</f>
        <v>103.33333333333333</v>
      </c>
      <c r="KG138" s="63">
        <f>KG137+'DEPRECATED - DT-Prelim Calcs'!$C$11</f>
        <v>536</v>
      </c>
      <c r="KH138" s="2">
        <f>KR138/'Drive Train'!$F$35</f>
        <v>0.7075268817204301</v>
      </c>
      <c r="KI138" s="46">
        <f>KP138*12*60/(PI() * 'Drive Train'!$F$15)/KH$2*KH138</f>
        <v>-120116.93874153902</v>
      </c>
      <c r="KJ138" s="2">
        <f>('DEPRECATED - DT-Prelim Calcs'!$C$6*KH138-KI138)/('DEPRECATED - DT-Prelim Calcs'!$C$6*KH138)*'DEPRECATED - DT-Prelim Calcs'!$C$7*KH138</f>
        <v>56.016926345379453</v>
      </c>
      <c r="KK138" s="57">
        <f>KJ138/'DEPRECATED - DT-Prelim Calcs'!$C$7*('DEPRECATED - DT-Prelim Calcs'!$C$8-'DEPRECATED - DT-Prelim Calcs'!$C$9)+'DEPRECATED - DT-Prelim Calcs'!$C$9</f>
        <v>2984.8459129096195</v>
      </c>
      <c r="KL138" s="57">
        <f t="shared" si="208"/>
        <v>53.333333333333329</v>
      </c>
      <c r="KM138" s="2">
        <f t="shared" si="262"/>
        <v>0.99579519204165001</v>
      </c>
      <c r="KN138" s="57">
        <f>KM138*'DEPRECATED - DT-Prelim Calcs'!$C$21/KH$2/'DEPRECATED - DT-Prelim Calcs'!$C$19/'DEPRECATED - DT-Prelim Calcs'!$C$18*3.39*'DEPRECATED - DT-Prelim Calcs'!$C$20</f>
        <v>25.773080821789936</v>
      </c>
      <c r="KO138" s="46">
        <f t="shared" si="263"/>
        <v>0</v>
      </c>
      <c r="KP138" s="57">
        <f>KN137*'DEPRECATED - DT-Prelim Calcs'!$C$11+KP137</f>
        <v>-414.82671141792696</v>
      </c>
      <c r="KQ138" s="57">
        <f>KQ137+0.5*KN138*'DEPRECATED - DT-Prelim Calcs'!$C$11^2+KP138*'DEPRECATED - DT-Prelim Calcs'!$C$11</f>
        <v>-270806.76472667622</v>
      </c>
      <c r="KR138" s="57">
        <f>MIN('Drive Train'!$F$35-KL137*'DEPRECATED - DT-Prelim Calcs'!$C$21*'Drive Train'!$F$39,KR137+KL$2)</f>
        <v>8.7733333333333334</v>
      </c>
      <c r="KS138" s="57">
        <f>'Drive Train'!$F$35-KL138*'DEPRECATED - DT-Prelim Calcs'!$C$21*'Drive Train'!$F$39</f>
        <v>8.7733333333333334</v>
      </c>
      <c r="KT138" s="1">
        <f>IF(KQ138&gt;='Drive Train'!$F$29,1,0)</f>
        <v>0</v>
      </c>
      <c r="KU138" s="57">
        <f>MIN(KK138,'DEPRECATED - DT-Prelim Calcs'!$C$10)*'DEPRECATED - DT-Prelim Calcs'!$C$11*1000/60/60</f>
        <v>103.33333333333333</v>
      </c>
      <c r="KV138" s="63">
        <f>KV137+'DEPRECATED - DT-Prelim Calcs'!$C$11</f>
        <v>536</v>
      </c>
      <c r="KW138" s="2">
        <f>LG138/'Drive Train'!$F$35</f>
        <v>0.68924731182795695</v>
      </c>
      <c r="KX138" s="46">
        <f>LE138*12*60/(PI() * 'Drive Train'!$F$15)/KW$2*KW138</f>
        <v>-106683.03214191766</v>
      </c>
      <c r="KY138" s="2">
        <f>('DEPRECATED - DT-Prelim Calcs'!$C$6*KW138-KX138)/('DEPRECATED - DT-Prelim Calcs'!$C$6*KW138)*'DEPRECATED - DT-Prelim Calcs'!$C$7*KW138</f>
        <v>49.8986296353931</v>
      </c>
      <c r="KZ138" s="57">
        <f>KY138/'DEPRECATED - DT-Prelim Calcs'!$C$7*('DEPRECATED - DT-Prelim Calcs'!$C$8-'DEPRECATED - DT-Prelim Calcs'!$C$9)+'DEPRECATED - DT-Prelim Calcs'!$C$9</f>
        <v>2659.1291212534998</v>
      </c>
      <c r="LA138" s="57">
        <f t="shared" si="209"/>
        <v>56.666666666666664</v>
      </c>
      <c r="LB138" s="2">
        <f t="shared" si="264"/>
        <v>0.99579519204165001</v>
      </c>
      <c r="LC138" s="57">
        <f>LB138*'DEPRECATED - DT-Prelim Calcs'!$C$21/KW$2/'DEPRECATED - DT-Prelim Calcs'!$C$19/'DEPRECATED - DT-Prelim Calcs'!$C$18*3.39*'DEPRECATED - DT-Prelim Calcs'!$C$20</f>
        <v>25.773080821789936</v>
      </c>
      <c r="LD138" s="46">
        <f t="shared" si="265"/>
        <v>0</v>
      </c>
      <c r="LE138" s="57">
        <f>LC137*'DEPRECATED - DT-Prelim Calcs'!$C$11+LE137</f>
        <v>-378.20361268134127</v>
      </c>
      <c r="LF138" s="57">
        <f>LF137+0.5*LC138*'DEPRECATED - DT-Prelim Calcs'!$C$11^2+LE138*'DEPRECATED - DT-Prelim Calcs'!$C$11</f>
        <v>-236937.92258048707</v>
      </c>
      <c r="LG138" s="57">
        <f>MIN('Drive Train'!$F$35-LA137*'DEPRECATED - DT-Prelim Calcs'!$C$21*'Drive Train'!$F$39,LG137+LA$2)</f>
        <v>8.5466666666666669</v>
      </c>
      <c r="LH138" s="57">
        <f>'Drive Train'!$F$35-LA138*'DEPRECATED - DT-Prelim Calcs'!$C$21*'Drive Train'!$F$39</f>
        <v>8.5466666666666669</v>
      </c>
      <c r="LI138" s="1">
        <f>IF(LF138&gt;='Drive Train'!$F$29,1,0)</f>
        <v>0</v>
      </c>
      <c r="LJ138" s="57">
        <f>MIN(KZ138,'DEPRECATED - DT-Prelim Calcs'!$C$10)*'DEPRECATED - DT-Prelim Calcs'!$C$11*1000/60/60</f>
        <v>103.33333333333333</v>
      </c>
      <c r="LK138" s="63">
        <f>LK137+'DEPRECATED - DT-Prelim Calcs'!$C$11</f>
        <v>536</v>
      </c>
      <c r="LL138" s="2">
        <f>LV138/'Drive Train'!$F$35</f>
        <v>0.67096774193548392</v>
      </c>
      <c r="LM138" s="46">
        <f>LT138*12*60/(PI() * 'Drive Train'!$F$15)/LL$2*LL138</f>
        <v>-96791.102354476228</v>
      </c>
      <c r="LN138" s="2">
        <f>('DEPRECATED - DT-Prelim Calcs'!$C$6*LL138-LM138)/('DEPRECATED - DT-Prelim Calcs'!$C$6*LL138)*'DEPRECATED - DT-Prelim Calcs'!$C$7*LL138</f>
        <v>45.381864654741392</v>
      </c>
      <c r="LO138" s="57">
        <f>LN138/'DEPRECATED - DT-Prelim Calcs'!$C$7*('DEPRECATED - DT-Prelim Calcs'!$C$8-'DEPRECATED - DT-Prelim Calcs'!$C$9)+'DEPRECATED - DT-Prelim Calcs'!$C$9</f>
        <v>2418.6722967648629</v>
      </c>
      <c r="LP138" s="57">
        <f t="shared" si="210"/>
        <v>60</v>
      </c>
      <c r="LQ138" s="2">
        <f t="shared" si="266"/>
        <v>0.99579519204165001</v>
      </c>
      <c r="LR138" s="57">
        <f>LQ138*'DEPRECATED - DT-Prelim Calcs'!$C$21/LL$2/'DEPRECATED - DT-Prelim Calcs'!$C$19/'DEPRECATED - DT-Prelim Calcs'!$C$18*3.39*'DEPRECATED - DT-Prelim Calcs'!$C$20</f>
        <v>25.773080821789936</v>
      </c>
      <c r="LS138" s="46">
        <f t="shared" si="267"/>
        <v>0</v>
      </c>
      <c r="LT138" s="57">
        <f>LR137*'DEPRECATED - DT-Prelim Calcs'!$C$11+LT137</f>
        <v>-352.48382954840065</v>
      </c>
      <c r="LU138" s="57">
        <f>LU137+0.5*LR138*'DEPRECATED - DT-Prelim Calcs'!$C$11^2+LT138*'DEPRECATED - DT-Prelim Calcs'!$C$11</f>
        <v>-247142.37023308338</v>
      </c>
      <c r="LV138" s="57">
        <f>MIN('Drive Train'!$F$35-LP137*'DEPRECATED - DT-Prelim Calcs'!$C$21*'Drive Train'!$F$39,LV137+LP$2)</f>
        <v>8.32</v>
      </c>
      <c r="LW138" s="57">
        <f>'Drive Train'!$F$35-LP138*'DEPRECATED - DT-Prelim Calcs'!$C$21*'Drive Train'!$F$39</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Train'!$AA$49 + V138*(1-'Drive Train'!$AA$49))</f>
        <v>0</v>
      </c>
      <c r="W139" s="57">
        <f t="shared" si="184"/>
        <v>0</v>
      </c>
      <c r="X139" s="2">
        <f>MAX(MIN(IF(AND(AI138=1,AG139&lt;0),-1,1)*(W139-$C$9)/($C$8-$C$9)*$C$7-$C$29*AE139/T$2 -  AI138*$C$29/2,X$2),MAX(X$4:X138)*-1)</f>
        <v>-0.2458281045106315</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Train'!$F$39,AG138+W$2)-$C$3,IF(AE138-1&lt;=0,0,IF($C$32=Motors!$C$29,MAX(ABS('Drive Train'!$F$35-W138*$C$21*'Drive Train'!$F$39)*-1,AG138-W$2),MAX(0,ABS('Drive Train'!$F$35-W138*$C$21*'Drive Train'!$F$39)*-1,AG138-W$2))))</f>
        <v>0</v>
      </c>
      <c r="AH139" s="57">
        <f>'Drive Train'!$F$35-ABS(W139)*'DEPRECATED - DT-Prelim Calcs'!$C$21*'Drive Train'!$F$39</f>
        <v>12.4</v>
      </c>
      <c r="AI139" s="1">
        <f>IF(AJ139&gt;='Drive Train'!$F$29,1,0)</f>
        <v>1</v>
      </c>
      <c r="AJ139" s="57">
        <f>AJ138+0.5*Y139*'DEPRECATED - DT-Prelim Calcs'!$C$11^2+AE139*'DEPRECATED - DT-Prelim Calcs'!$C$11</f>
        <v>784.33981740885292</v>
      </c>
      <c r="AK139" s="57">
        <f t="shared" si="181"/>
        <v>0</v>
      </c>
      <c r="AL139" s="63">
        <f>AL138+'DEPRECATED - DT-Prelim Calcs'!$C$11</f>
        <v>540</v>
      </c>
      <c r="AM139" s="2">
        <f>AW139/'Drive Train'!$F$35</f>
        <v>0.8888264923756608</v>
      </c>
      <c r="AN139" s="46">
        <f>AU139*12*60/(PI() * 'Drive Train'!$F$15)/AM$2*AM139</f>
        <v>4007.4131716828706</v>
      </c>
      <c r="AO139" s="2">
        <f>('DEPRECATED - DT-Prelim Calcs'!$C$6*AM139-AN139)/('DEPRECATED - DT-Prelim Calcs'!$C$6*AM139)*'DEPRECATED - DT-Prelim Calcs'!$C$7*AM139</f>
        <v>0.33008953072370695</v>
      </c>
      <c r="AP139" s="57">
        <f>AO139/'DEPRECATED - DT-Prelim Calcs'!$C$7*('DEPRECATED - DT-Prelim Calcs'!$C$8-'DEPRECATED - DT-Prelim Calcs'!$C$9)+'DEPRECATED - DT-Prelim Calcs'!$C$9</f>
        <v>20.272816096203982</v>
      </c>
      <c r="AQ139" s="57">
        <f t="shared" si="192"/>
        <v>20.272816096203982</v>
      </c>
      <c r="AR139" s="2">
        <f t="shared" si="212"/>
        <v>9.2148511043887993E-15</v>
      </c>
      <c r="AS139" s="57">
        <f>AR139*'DEPRECATED - DT-Prelim Calcs'!$C$21/AM$2/'DEPRECATED - DT-Prelim Calcs'!$C$19/'DEPRECATED - DT-Prelim Calcs'!$C$18*3.39*'DEPRECATED - DT-Prelim Calcs'!$C$20</f>
        <v>6.6779423287260673E-14</v>
      </c>
      <c r="AT139" s="46">
        <f t="shared" si="213"/>
        <v>0</v>
      </c>
      <c r="AU139" s="57">
        <f>AS138*'DEPRECATED - DT-Prelim Calcs'!$C$11+AU138</f>
        <v>39.345448708843051</v>
      </c>
      <c r="AV139" s="57">
        <f>AV138+0.5*AS139*'DEPRECATED - DT-Prelim Calcs'!$C$11^2+AU139*'DEPRECATED - DT-Prelim Calcs'!$C$11</f>
        <v>21203.743126990976</v>
      </c>
      <c r="AW139" s="57">
        <f>MIN('Drive Train'!$F$35-AQ138*'DEPRECATED - DT-Prelim Calcs'!$C$21*'Drive Train'!$F$39,AW138+AQ$2)</f>
        <v>11.021448505458194</v>
      </c>
      <c r="AX139" s="57">
        <f>'Drive Train'!$F$35-AQ139*'DEPRECATED - DT-Prelim Calcs'!$C$21*'Drive Train'!$F$39</f>
        <v>11.02144850545813</v>
      </c>
      <c r="AY139" s="1">
        <f>IF(AV139&gt;='Drive Train'!$F$29,1,0)</f>
        <v>1</v>
      </c>
      <c r="AZ139" s="57">
        <f t="shared" si="214"/>
        <v>22.525351218004424</v>
      </c>
      <c r="BA139" s="63">
        <f>BA138+'DEPRECATED - DT-Prelim Calcs'!$C$11</f>
        <v>540</v>
      </c>
      <c r="BB139" s="2">
        <f>BL139/'Drive Train'!$F$35</f>
        <v>1.3150249726469256</v>
      </c>
      <c r="BC139" s="46">
        <f>BJ139*12*60/(PI() * 'Drive Train'!$F$15)/BB$2*BB139</f>
        <v>-3540.8438977467281</v>
      </c>
      <c r="BD139" s="2">
        <f>('DEPRECATED - DT-Prelim Calcs'!$C$6*BB139-BC139)/('DEPRECATED - DT-Prelim Calcs'!$C$6*BB139)*'DEPRECATED - DT-Prelim Calcs'!$C$7*BB139</f>
        <v>4.7702296575443093</v>
      </c>
      <c r="BE139" s="57">
        <f>BD139/'DEPRECATED - DT-Prelim Calcs'!$C$7*('DEPRECATED - DT-Prelim Calcs'!$C$8-'DEPRECATED - DT-Prelim Calcs'!$C$9)+'DEPRECATED - DT-Prelim Calcs'!$C$9</f>
        <v>256.65040044105183</v>
      </c>
      <c r="BF139" s="57">
        <f t="shared" si="193"/>
        <v>93</v>
      </c>
      <c r="BG139" s="2">
        <f t="shared" si="215"/>
        <v>1.8933363324154464</v>
      </c>
      <c r="BH139" s="57">
        <f>BG139*'DEPRECATED - DT-Prelim Calcs'!$C$21/BB$2/'DEPRECATED - DT-Prelim Calcs'!$C$19/'DEPRECATED - DT-Prelim Calcs'!$C$18*3.39*'DEPRECATED - DT-Prelim Calcs'!$C$20</f>
        <v>19.819055495402456</v>
      </c>
      <c r="BI139" s="46">
        <f t="shared" si="216"/>
        <v>0</v>
      </c>
      <c r="BJ139" s="57">
        <f>BH138*'DEPRECATED - DT-Prelim Calcs'!$C$11+BJ138</f>
        <v>-16.267443596496349</v>
      </c>
      <c r="BK139" s="57">
        <f>BK138+0.5*BH139*'DEPRECATED - DT-Prelim Calcs'!$C$11^2+BJ139*'DEPRECATED - DT-Prelim Calcs'!$C$11</f>
        <v>12651.786455918944</v>
      </c>
      <c r="BL139" s="57">
        <f>MIN('Drive Train'!$F$35-BF138*'DEPRECATED - DT-Prelim Calcs'!$C$21*'Drive Train'!$F$39,BL138+BF$2)</f>
        <v>16.306309660821878</v>
      </c>
      <c r="BM139" s="57">
        <f>'Drive Train'!$F$35-BF139*'DEPRECATED - DT-Prelim Calcs'!$C$21*'Drive Train'!$F$39</f>
        <v>6.0759999999999996</v>
      </c>
      <c r="BN139" s="1">
        <f>IF(BK139&gt;='Drive Train'!$F$29,1,0)</f>
        <v>1</v>
      </c>
      <c r="BO139" s="57">
        <f t="shared" si="217"/>
        <v>103.33333333333333</v>
      </c>
      <c r="BP139" s="63">
        <f>BP138+'DEPRECATED - DT-Prelim Calcs'!$C$11</f>
        <v>540</v>
      </c>
      <c r="BQ139" s="2">
        <f>CA139/'Drive Train'!$F$35</f>
        <v>1.1820035053980187</v>
      </c>
      <c r="BR139" s="46">
        <f>BY139*12*60/(PI() * 'Drive Train'!$F$15)/BQ$2*BQ139</f>
        <v>-8134.4200251905359</v>
      </c>
      <c r="BS139" s="2">
        <f>('DEPRECATED - DT-Prelim Calcs'!$C$6*BQ139-BR139)/('DEPRECATED - DT-Prelim Calcs'!$C$6*BQ139)*'DEPRECATED - DT-Prelim Calcs'!$C$7*BQ139</f>
        <v>6.5266682717820572</v>
      </c>
      <c r="BT139" s="57">
        <f>BS139/'DEPRECATED - DT-Prelim Calcs'!$C$7*('DEPRECATED - DT-Prelim Calcs'!$C$8-'DEPRECATED - DT-Prelim Calcs'!$C$9)+'DEPRECATED - DT-Prelim Calcs'!$C$9</f>
        <v>350.15707023636429</v>
      </c>
      <c r="BU139" s="57">
        <f t="shared" si="194"/>
        <v>93</v>
      </c>
      <c r="BV139" s="2">
        <f t="shared" si="218"/>
        <v>1.8828060353728675</v>
      </c>
      <c r="BW139" s="57">
        <f>BV139*'DEPRECATED - DT-Prelim Calcs'!$C$21/BQ$2/'DEPRECATED - DT-Prelim Calcs'!$C$19/'DEPRECATED - DT-Prelim Calcs'!$C$18*3.39*'DEPRECATED - DT-Prelim Calcs'!$C$20</f>
        <v>25.773080821789936</v>
      </c>
      <c r="BX139" s="46">
        <f t="shared" si="219"/>
        <v>0</v>
      </c>
      <c r="BY139" s="57">
        <f>BW138*'DEPRECATED - DT-Prelim Calcs'!$C$11+BY138</f>
        <v>-31.794264961301849</v>
      </c>
      <c r="BZ139" s="57">
        <f>BZ138+0.5*BW139*'DEPRECATED - DT-Prelim Calcs'!$C$11^2+BY139*'DEPRECATED - DT-Prelim Calcs'!$C$11</f>
        <v>-9505.1579093607797</v>
      </c>
      <c r="CA139" s="57">
        <f>MIN('Drive Train'!$F$35-BU138*'DEPRECATED - DT-Prelim Calcs'!$C$21*'Drive Train'!$F$39,CA138+BU$2)</f>
        <v>14.656843466935431</v>
      </c>
      <c r="CB139" s="57">
        <f>'Drive Train'!$F$35-BU139*'DEPRECATED - DT-Prelim Calcs'!$C$21*'Drive Train'!$F$39</f>
        <v>6.0759999999999996</v>
      </c>
      <c r="CC139" s="1">
        <f>IF(BZ139&gt;='Drive Train'!$F$29,1,0)</f>
        <v>0</v>
      </c>
      <c r="CD139" s="57">
        <f t="shared" si="220"/>
        <v>103.33333333333333</v>
      </c>
      <c r="CE139" s="63">
        <f>CE138+'DEPRECATED - DT-Prelim Calcs'!$C$11</f>
        <v>540</v>
      </c>
      <c r="CF139" s="2">
        <f>CP139/'Drive Train'!$F$35</f>
        <v>0.48999999999999994</v>
      </c>
      <c r="CG139" s="46">
        <f>CN139*12*60/(PI() * 'Drive Train'!$F$15)/CF$2*CF139</f>
        <v>19.564092587064938</v>
      </c>
      <c r="CH139" s="2">
        <f>('DEPRECATED - DT-Prelim Calcs'!$C$6*CF139-CG139)/('DEPRECATED - DT-Prelim Calcs'!$C$6*CF139)*'DEPRECATED - DT-Prelim Calcs'!$C$7*CF139</f>
        <v>1.1720539468790194</v>
      </c>
      <c r="CI139" s="57">
        <f>CH139/'DEPRECATED - DT-Prelim Calcs'!$C$7*('DEPRECATED - DT-Prelim Calcs'!$C$8-'DEPRECATED - DT-Prelim Calcs'!$C$9)+'DEPRECATED - DT-Prelim Calcs'!$C$9</f>
        <v>65.096066964555263</v>
      </c>
      <c r="CJ139" s="57">
        <f t="shared" si="195"/>
        <v>65.096066964555263</v>
      </c>
      <c r="CK139" s="2">
        <f t="shared" si="221"/>
        <v>1.1691308160781804</v>
      </c>
      <c r="CL139" s="57">
        <f>CK139*'DEPRECATED - DT-Prelim Calcs'!$C$21/CF$2/'DEPRECATED - DT-Prelim Calcs'!$C$19/'DEPRECATED - DT-Prelim Calcs'!$C$18*3.39*'DEPRECATED - DT-Prelim Calcs'!$C$20</f>
        <v>19.769433975811971</v>
      </c>
      <c r="CM139" s="46">
        <f t="shared" si="222"/>
        <v>0</v>
      </c>
      <c r="CN139" s="57">
        <f>CL138*'DEPRECATED - DT-Prelim Calcs'!$C$11+CN138</f>
        <v>0.14932558198657375</v>
      </c>
      <c r="CO139" s="57">
        <f>CO138+0.5*CL139*'DEPRECATED - DT-Prelim Calcs'!$C$11^2+CN139*'DEPRECATED - DT-Prelim Calcs'!$C$11</f>
        <v>-39464.727193580198</v>
      </c>
      <c r="CP139" s="57">
        <f>MIN('Drive Train'!$F$35-CJ138*'DEPRECATED - DT-Prelim Calcs'!$C$21*'Drive Train'!$F$39,CP138+CJ$2)</f>
        <v>6.0759999999999996</v>
      </c>
      <c r="CQ139" s="57">
        <f>'Drive Train'!$F$35-CJ139*'DEPRECATED - DT-Prelim Calcs'!$C$21*'Drive Train'!$F$39</f>
        <v>7.9734674464102424</v>
      </c>
      <c r="CR139" s="1">
        <f>IF(CO139&gt;='Drive Train'!$F$29,1,0)</f>
        <v>0</v>
      </c>
      <c r="CS139" s="57">
        <f t="shared" si="223"/>
        <v>72.328963293950281</v>
      </c>
      <c r="CT139" s="63">
        <f>CT138+'DEPRECATED - DT-Prelim Calcs'!$C$11</f>
        <v>540</v>
      </c>
      <c r="CU139" s="2">
        <f>DE139/'Drive Train'!$F$35</f>
        <v>0.48999999999999994</v>
      </c>
      <c r="CV139" s="46">
        <f>DC139*12*60/(PI() * 'Drive Train'!$F$15)/CU$2*CU139</f>
        <v>10849.33852041076</v>
      </c>
      <c r="CW139" s="2">
        <f>('DEPRECATED - DT-Prelim Calcs'!$C$6*CU139-CV139)/('DEPRECATED - DT-Prelim Calcs'!$C$6*CU139)*'DEPRECATED - DT-Prelim Calcs'!$C$7*CU139</f>
        <v>-3.7247108506922952</v>
      </c>
      <c r="CX139" s="57">
        <f>CW139/'DEPRECATED - DT-Prelim Calcs'!$C$7*('DEPRECATED - DT-Prelim Calcs'!$C$8-'DEPRECATED - DT-Prelim Calcs'!$C$9)+'DEPRECATED - DT-Prelim Calcs'!$C$9</f>
        <v>-195.5906232961915</v>
      </c>
      <c r="CY139" s="57">
        <f t="shared" si="196"/>
        <v>-195.5906232961915</v>
      </c>
      <c r="CZ139" s="2">
        <f t="shared" si="224"/>
        <v>-5.3457436410762842</v>
      </c>
      <c r="DA139" s="57">
        <f>CZ139*'DEPRECATED - DT-Prelim Calcs'!$C$21/CU$2/'DEPRECATED - DT-Prelim Calcs'!$C$19/'DEPRECATED - DT-Prelim Calcs'!$C$18*3.39*'DEPRECATED - DT-Prelim Calcs'!$C$20</f>
        <v>-107.61181818487189</v>
      </c>
      <c r="DB139" s="46">
        <f t="shared" si="225"/>
        <v>1</v>
      </c>
      <c r="DC139" s="57">
        <f>DA138*'DEPRECATED - DT-Prelim Calcs'!$C$11+DC138</f>
        <v>69.559596310267779</v>
      </c>
      <c r="DD139" s="57">
        <f>DD138+0.5*DA139*'DEPRECATED - DT-Prelim Calcs'!$C$11^2+DC139*'DEPRECATED - DT-Prelim Calcs'!$C$11</f>
        <v>-75060.121995057139</v>
      </c>
      <c r="DE139" s="57">
        <f>MIN('Drive Train'!$F$35-CY138*'DEPRECATED - DT-Prelim Calcs'!$C$21*'Drive Train'!$F$39,DE138+CY$2)</f>
        <v>6.0759999999999996</v>
      </c>
      <c r="DF139" s="57">
        <f>'Drive Train'!$F$35-CY139*'DEPRECATED - DT-Prelim Calcs'!$C$21*'Drive Train'!$F$39</f>
        <v>25.700162384141024</v>
      </c>
      <c r="DG139" s="1">
        <f>IF(DD139&gt;='Drive Train'!$F$29,1,0)</f>
        <v>0</v>
      </c>
      <c r="DH139" s="57">
        <f t="shared" si="226"/>
        <v>-217.3229147735461</v>
      </c>
      <c r="DI139" s="63">
        <f>DI138+'DEPRECATED - DT-Prelim Calcs'!$C$11</f>
        <v>540</v>
      </c>
      <c r="DJ139" s="2">
        <f>DT139/'Drive Train'!$F$35</f>
        <v>0.48999999999999994</v>
      </c>
      <c r="DK139" s="46">
        <f>DR139*12*60/(PI() * 'Drive Train'!$F$15)/DJ$2*DJ139</f>
        <v>-20965.767297274753</v>
      </c>
      <c r="DL139" s="2">
        <f>('DEPRECATED - DT-Prelim Calcs'!$C$6*DJ139-DK139)/('DEPRECATED - DT-Prelim Calcs'!$C$6*DJ139)*'DEPRECATED - DT-Prelim Calcs'!$C$7*DJ139</f>
        <v>10.66073099182592</v>
      </c>
      <c r="DM139" s="57">
        <f>DL139/'DEPRECATED - DT-Prelim Calcs'!$C$7*('DEPRECATED - DT-Prelim Calcs'!$C$8-'DEPRECATED - DT-Prelim Calcs'!$C$9)+'DEPRECATED - DT-Prelim Calcs'!$C$9</f>
        <v>570.2401602702347</v>
      </c>
      <c r="DN139" s="57">
        <f t="shared" si="197"/>
        <v>93</v>
      </c>
      <c r="DO139" s="2">
        <f t="shared" si="227"/>
        <v>1.1037138828047846</v>
      </c>
      <c r="DP139" s="57">
        <f>DO139*'DEPRECATED - DT-Prelim Calcs'!$C$21/DJ$2/'DEPRECATED - DT-Prelim Calcs'!$C$19/'DEPRECATED - DT-Prelim Calcs'!$C$18*3.39*'DEPRECATED - DT-Prelim Calcs'!$C$20</f>
        <v>25.773080821789936</v>
      </c>
      <c r="DQ139" s="46">
        <f t="shared" si="228"/>
        <v>0</v>
      </c>
      <c r="DR139" s="57">
        <f>DP138*'DEPRECATED - DT-Prelim Calcs'!$C$11+DR138</f>
        <v>-115.87948718858466</v>
      </c>
      <c r="DS139" s="57">
        <f>DS138+0.5*DP139*'DEPRECATED - DT-Prelim Calcs'!$C$11^2+DR139*'DEPRECATED - DT-Prelim Calcs'!$C$11</f>
        <v>-146009.08231884061</v>
      </c>
      <c r="DT139" s="57">
        <f>MIN('Drive Train'!$F$35-DN138*'DEPRECATED - DT-Prelim Calcs'!$C$21*'Drive Train'!$F$39,DT138+DN$2)</f>
        <v>6.0759999999999996</v>
      </c>
      <c r="DU139" s="57">
        <f>'Drive Train'!$F$35-DN139*'DEPRECATED - DT-Prelim Calcs'!$C$21*'Drive Train'!$F$39</f>
        <v>6.0759999999999996</v>
      </c>
      <c r="DV139" s="1">
        <f>IF(DS139&gt;='Drive Train'!$F$29,1,0)</f>
        <v>0</v>
      </c>
      <c r="DW139" s="57">
        <f t="shared" si="229"/>
        <v>103.33333333333333</v>
      </c>
      <c r="DX139" s="63">
        <f>DX138+'DEPRECATED - DT-Prelim Calcs'!$C$11</f>
        <v>540</v>
      </c>
      <c r="DY139" s="2">
        <f>EI139/'Drive Train'!$F$35</f>
        <v>0.48999999999999994</v>
      </c>
      <c r="DZ139" s="46">
        <f>EG139*12*60/(PI() * 'Drive Train'!$F$15)/DY$2*DY139</f>
        <v>-79344.13392271116</v>
      </c>
      <c r="EA139" s="2">
        <f>('DEPRECATED - DT-Prelim Calcs'!$C$6*DY139-DZ139)/('DEPRECATED - DT-Prelim Calcs'!$C$6*DY139)*'DEPRECATED - DT-Prelim Calcs'!$C$7*DY139</f>
        <v>37.056953049481038</v>
      </c>
      <c r="EB139" s="57">
        <f>EA139/'DEPRECATED - DT-Prelim Calcs'!$C$7*('DEPRECATED - DT-Prelim Calcs'!$C$8-'DEPRECATED - DT-Prelim Calcs'!$C$9)+'DEPRECATED - DT-Prelim Calcs'!$C$9</f>
        <v>1975.4830191902147</v>
      </c>
      <c r="EC139" s="57">
        <f t="shared" si="198"/>
        <v>93</v>
      </c>
      <c r="ED139" s="2">
        <f t="shared" si="230"/>
        <v>0.96993038185874991</v>
      </c>
      <c r="EE139" s="57">
        <f>ED139*'DEPRECATED - DT-Prelim Calcs'!$C$21/DY$2/'DEPRECATED - DT-Prelim Calcs'!$C$19/'DEPRECATED - DT-Prelim Calcs'!$C$18*3.39*'DEPRECATED - DT-Prelim Calcs'!$C$20</f>
        <v>25.773080821789936</v>
      </c>
      <c r="EF139" s="46">
        <f t="shared" si="231"/>
        <v>0</v>
      </c>
      <c r="EG139" s="57">
        <f>EE138*'DEPRECATED - DT-Prelim Calcs'!$C$11+EG138</f>
        <v>-385.38489214136382</v>
      </c>
      <c r="EH139" s="57">
        <f>EH138+0.5*EE139*'DEPRECATED - DT-Prelim Calcs'!$C$11^2+EG139*'DEPRECATED - DT-Prelim Calcs'!$C$11</f>
        <v>-254721.98204723556</v>
      </c>
      <c r="EI139" s="57">
        <f>MIN('Drive Train'!$F$35-EC138*'DEPRECATED - DT-Prelim Calcs'!$C$21*'Drive Train'!$F$39,EI138+EC$2)</f>
        <v>6.0759999999999996</v>
      </c>
      <c r="EJ139" s="57">
        <f>'Drive Train'!$F$35-EC139*'DEPRECATED - DT-Prelim Calcs'!$C$21*'Drive Train'!$F$39</f>
        <v>6.0759999999999996</v>
      </c>
      <c r="EK139" s="1">
        <f>IF(EH139&gt;='Drive Train'!$F$29,1,0)</f>
        <v>0</v>
      </c>
      <c r="EL139" s="57">
        <f t="shared" si="232"/>
        <v>103.33333333333333</v>
      </c>
      <c r="EM139" s="63">
        <f>EM138+'DEPRECATED - DT-Prelim Calcs'!$C$11</f>
        <v>540</v>
      </c>
      <c r="EN139" s="2">
        <f>EX139/'Drive Train'!$F$35</f>
        <v>0.48999999999999994</v>
      </c>
      <c r="EO139" s="46">
        <f>EV139*12*60/(PI() * 'Drive Train'!$F$15)/EN$2*EN139</f>
        <v>-106271.83837603826</v>
      </c>
      <c r="EP139" s="2">
        <f>('DEPRECATED - DT-Prelim Calcs'!$C$6*EN139-EO139)/('DEPRECATED - DT-Prelim Calcs'!$C$6*EN139)*'DEPRECATED - DT-Prelim Calcs'!$C$7*EN139</f>
        <v>49.232519228189908</v>
      </c>
      <c r="EQ139" s="57">
        <f>EP139/'DEPRECATED - DT-Prelim Calcs'!$C$7*('DEPRECATED - DT-Prelim Calcs'!$C$8-'DEPRECATED - DT-Prelim Calcs'!$C$9)+'DEPRECATED - DT-Prelim Calcs'!$C$9</f>
        <v>2623.6677248866245</v>
      </c>
      <c r="ER139" s="57">
        <f t="shared" si="199"/>
        <v>93</v>
      </c>
      <c r="ES139" s="2">
        <f t="shared" si="233"/>
        <v>0.86507304327942547</v>
      </c>
      <c r="ET139" s="57">
        <f>ES139*'DEPRECATED - DT-Prelim Calcs'!$C$21/EN$2/'DEPRECATED - DT-Prelim Calcs'!$C$19/'DEPRECATED - DT-Prelim Calcs'!$C$18*3.39*'DEPRECATED - DT-Prelim Calcs'!$C$20</f>
        <v>25.773080821789936</v>
      </c>
      <c r="EU139" s="46">
        <f t="shared" si="234"/>
        <v>0</v>
      </c>
      <c r="EV139" s="57">
        <f>ET138*'DEPRECATED - DT-Prelim Calcs'!$C$11+EV138</f>
        <v>-460.37345108334762</v>
      </c>
      <c r="EW139" s="57">
        <f>EW138+0.5*ET139*'DEPRECATED - DT-Prelim Calcs'!$C$11^2+EV139*'DEPRECATED - DT-Prelim Calcs'!$C$11</f>
        <v>-271521.62996417226</v>
      </c>
      <c r="EX139" s="57">
        <f>MIN('Drive Train'!$F$35-ER138*'DEPRECATED - DT-Prelim Calcs'!$C$21*'Drive Train'!$F$39,EX138+ER$2)</f>
        <v>6.0759999999999996</v>
      </c>
      <c r="EY139" s="57">
        <f>'Drive Train'!$F$35-ER139*'DEPRECATED - DT-Prelim Calcs'!$C$21*'Drive Train'!$F$39</f>
        <v>6.0759999999999996</v>
      </c>
      <c r="EZ139" s="1">
        <f>IF(EW139&gt;='Drive Train'!$F$29,1,0)</f>
        <v>0</v>
      </c>
      <c r="FA139" s="57">
        <f t="shared" si="235"/>
        <v>103.33333333333333</v>
      </c>
      <c r="FB139" s="63">
        <f>FB138+'DEPRECATED - DT-Prelim Calcs'!$C$11</f>
        <v>540</v>
      </c>
      <c r="FC139" s="2">
        <f>FM139/'Drive Train'!$F$35</f>
        <v>0.48999999999999994</v>
      </c>
      <c r="FD139" s="46">
        <f>FK139*12*60/(PI() * 'Drive Train'!$F$15)/FC$2*FC139</f>
        <v>-41286.813238806135</v>
      </c>
      <c r="FE139" s="2">
        <f>('DEPRECATED - DT-Prelim Calcs'!$C$6*FC139-FD139)/('DEPRECATED - DT-Prelim Calcs'!$C$6*FC139)*'DEPRECATED - DT-Prelim Calcs'!$C$7*FC139</f>
        <v>19.849046323737859</v>
      </c>
      <c r="FF139" s="57">
        <f>FE139/'DEPRECATED - DT-Prelim Calcs'!$C$7*('DEPRECATED - DT-Prelim Calcs'!$C$8-'DEPRECATED - DT-Prelim Calcs'!$C$9)+'DEPRECATED - DT-Prelim Calcs'!$C$9</f>
        <v>1059.394042877829</v>
      </c>
      <c r="FG139" s="57">
        <f t="shared" si="200"/>
        <v>93</v>
      </c>
      <c r="FH139" s="2">
        <f t="shared" si="236"/>
        <v>0.78067567320338405</v>
      </c>
      <c r="FI139" s="57">
        <f>FH139*'DEPRECATED - DT-Prelim Calcs'!$C$21/FC$2/'DEPRECATED - DT-Prelim Calcs'!$C$19/'DEPRECATED - DT-Prelim Calcs'!$C$18*3.39*'DEPRECATED - DT-Prelim Calcs'!$C$20</f>
        <v>25.773080821789936</v>
      </c>
      <c r="FJ139" s="46">
        <f t="shared" si="237"/>
        <v>0</v>
      </c>
      <c r="FK139" s="57">
        <f>FI138*'DEPRECATED - DT-Prelim Calcs'!$C$11+FK138</f>
        <v>-161.40660672121351</v>
      </c>
      <c r="FL139" s="57">
        <f>FL138+0.5*FI139*'DEPRECATED - DT-Prelim Calcs'!$C$11^2+FK139*'DEPRECATED - DT-Prelim Calcs'!$C$11</f>
        <v>-354261.68539110781</v>
      </c>
      <c r="FM139" s="57">
        <f>MIN('Drive Train'!$F$35-FG138*'DEPRECATED - DT-Prelim Calcs'!$C$21*'Drive Train'!$F$39,FM138+FG$2)</f>
        <v>6.0759999999999996</v>
      </c>
      <c r="FN139" s="57">
        <f>'Drive Train'!$F$35-FG139*'DEPRECATED - DT-Prelim Calcs'!$C$21*'Drive Train'!$F$39</f>
        <v>6.0759999999999996</v>
      </c>
      <c r="FO139" s="1">
        <f>IF(FL139&gt;='Drive Train'!$F$29,1,0)</f>
        <v>0</v>
      </c>
      <c r="FP139" s="57">
        <f t="shared" si="238"/>
        <v>103.33333333333333</v>
      </c>
      <c r="FQ139" s="63">
        <f>FQ138+'DEPRECATED - DT-Prelim Calcs'!$C$11</f>
        <v>540</v>
      </c>
      <c r="FR139" s="2">
        <f>GB139/'Drive Train'!$F$35</f>
        <v>0.95682676385249055</v>
      </c>
      <c r="FS139" s="46">
        <f>FZ139*12*60/(PI() * 'Drive Train'!$F$15)/FR$2*FR139</f>
        <v>-16054.302516659065</v>
      </c>
      <c r="FT139" s="2">
        <f>('DEPRECATED - DT-Prelim Calcs'!$C$6*FR139-FS139)/('DEPRECATED - DT-Prelim Calcs'!$C$6*FR139)*'DEPRECATED - DT-Prelim Calcs'!$C$7*FR139</f>
        <v>9.5650273723945123</v>
      </c>
      <c r="FU139" s="57">
        <f>FT139/'DEPRECATED - DT-Prelim Calcs'!$C$7*('DEPRECATED - DT-Prelim Calcs'!$C$8-'DEPRECATED - DT-Prelim Calcs'!$C$9)+'DEPRECATED - DT-Prelim Calcs'!$C$9</f>
        <v>511.90871862166637</v>
      </c>
      <c r="FV139" s="57">
        <f t="shared" si="201"/>
        <v>93</v>
      </c>
      <c r="FW139" s="2">
        <f t="shared" si="239"/>
        <v>0.7112822800297498</v>
      </c>
      <c r="FX139" s="57">
        <f>FW139*'DEPRECATED - DT-Prelim Calcs'!$C$21/FR$2/'DEPRECATED - DT-Prelim Calcs'!$C$19/'DEPRECATED - DT-Prelim Calcs'!$C$18*3.39*'DEPRECATED - DT-Prelim Calcs'!$C$20</f>
        <v>25.773080821789936</v>
      </c>
      <c r="FY139" s="46">
        <f t="shared" si="240"/>
        <v>0</v>
      </c>
      <c r="FZ139" s="57">
        <f>FX138*'DEPRECATED - DT-Prelim Calcs'!$C$11+FZ138</f>
        <v>-29.284343688165222</v>
      </c>
      <c r="GA139" s="57">
        <f>GA138+0.5*FX139*'DEPRECATED - DT-Prelim Calcs'!$C$11^2+FZ139*'DEPRECATED - DT-Prelim Calcs'!$C$11</f>
        <v>-388229.06504391081</v>
      </c>
      <c r="GB139" s="57">
        <f>MIN('Drive Train'!$F$35-FV138*'DEPRECATED - DT-Prelim Calcs'!$C$21*'Drive Train'!$F$39,GB138+FV$2)</f>
        <v>11.864651871770883</v>
      </c>
      <c r="GC139" s="57">
        <f>'Drive Train'!$F$35-FV139*'DEPRECATED - DT-Prelim Calcs'!$C$21*'Drive Train'!$F$39</f>
        <v>6.0759999999999996</v>
      </c>
      <c r="GD139" s="1">
        <f>IF(GA139&gt;='Drive Train'!$F$29,1,0)</f>
        <v>0</v>
      </c>
      <c r="GE139" s="57">
        <f t="shared" si="241"/>
        <v>103.33333333333333</v>
      </c>
      <c r="GF139" s="63">
        <f>GF138+'DEPRECATED - DT-Prelim Calcs'!$C$11</f>
        <v>540</v>
      </c>
      <c r="GG139" s="2">
        <f>GQ139/'Drive Train'!$F$35</f>
        <v>0.83548387096774201</v>
      </c>
      <c r="GH139" s="46">
        <f>GO139*12*60/(PI() * 'Drive Train'!$F$15)/GG$2*GG139</f>
        <v>-242094.17240275466</v>
      </c>
      <c r="GI139" s="2">
        <f>('DEPRECATED - DT-Prelim Calcs'!$C$6*GG139-GH139)/('DEPRECATED - DT-Prelim Calcs'!$C$6*GG139)*'DEPRECATED - DT-Prelim Calcs'!$C$7*GG139</f>
        <v>111.47823573327967</v>
      </c>
      <c r="GJ139" s="57">
        <f>GI139/'DEPRECATED - DT-Prelim Calcs'!$C$7*('DEPRECATED - DT-Prelim Calcs'!$C$8-'DEPRECATED - DT-Prelim Calcs'!$C$9)+'DEPRECATED - DT-Prelim Calcs'!$C$9</f>
        <v>5937.4127155932701</v>
      </c>
      <c r="GK139" s="57">
        <f t="shared" si="242"/>
        <v>29.999999999999982</v>
      </c>
      <c r="GL139" s="2">
        <f t="shared" si="243"/>
        <v>0.99579519204165001</v>
      </c>
      <c r="GM139" s="57">
        <f>GL139*'DEPRECATED - DT-Prelim Calcs'!$C$21/GG$2/'DEPRECATED - DT-Prelim Calcs'!$C$19/'DEPRECATED - DT-Prelim Calcs'!$C$18*3.39*'DEPRECATED - DT-Prelim Calcs'!$C$20</f>
        <v>25.773080821789936</v>
      </c>
      <c r="GN139" s="46">
        <f t="shared" si="244"/>
        <v>0</v>
      </c>
      <c r="GO139" s="57">
        <f>GM138*'DEPRECATED - DT-Prelim Calcs'!$C$11+GO138</f>
        <v>-708.03001436694421</v>
      </c>
      <c r="GP139" s="57">
        <f>GP138+0.5*GM139*'DEPRECATED - DT-Prelim Calcs'!$C$11^2+GO139*'DEPRECATED - DT-Prelim Calcs'!$C$11</f>
        <v>-207129.3332019517</v>
      </c>
      <c r="GQ139" s="57">
        <f>MIN('Drive Train'!$F$35-GK138*'DEPRECATED - DT-Prelim Calcs'!$C$21*'Drive Train'!$F$39,GQ138+GK$2)</f>
        <v>10.360000000000001</v>
      </c>
      <c r="GR139" s="57">
        <f>'Drive Train'!$F$35-GK139*'DEPRECATED - DT-Prelim Calcs'!$C$21*'Drive Train'!$F$39</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-325283.79220009554</v>
      </c>
      <c r="GX139" s="2">
        <f>('DEPRECATED - DT-Prelim Calcs'!$C$6*GV139-GW139)/('DEPRECATED - DT-Prelim Calcs'!$C$6*GV139)*'DEPRECATED - DT-Prelim Calcs'!$C$7*GV139</f>
        <v>149.04900067745447</v>
      </c>
      <c r="GY139" s="57">
        <f>GX139/'DEPRECATED - DT-Prelim Calcs'!$C$7*('DEPRECATED - DT-Prelim Calcs'!$C$8-'DEPRECATED - DT-Prelim Calcs'!$C$9)+'DEPRECATED - DT-Prelim Calcs'!$C$9</f>
        <v>7937.5492891773483</v>
      </c>
      <c r="GZ139" s="57">
        <f t="shared" si="202"/>
        <v>33.333333333333314</v>
      </c>
      <c r="HA139" s="2">
        <f t="shared" si="246"/>
        <v>0.99579519204165001</v>
      </c>
      <c r="HB139" s="57">
        <f>HA139*'DEPRECATED - DT-Prelim Calcs'!$C$21/GV$2/'DEPRECATED - DT-Prelim Calcs'!$C$19/'DEPRECATED - DT-Prelim Calcs'!$C$18*3.39*'DEPRECATED - DT-Prelim Calcs'!$C$20</f>
        <v>25.773080821789936</v>
      </c>
      <c r="HC139" s="46">
        <f t="shared" si="247"/>
        <v>0</v>
      </c>
      <c r="HD139" s="57">
        <f>HB138*'DEPRECATED - DT-Prelim Calcs'!$C$11+HD138</f>
        <v>-972.6065364208763</v>
      </c>
      <c r="HE139" s="57">
        <f>HE138+0.5*HB139*'DEPRECATED - DT-Prelim Calcs'!$C$11^2+HD139*'DEPRECATED - DT-Prelim Calcs'!$C$11</f>
        <v>-232371.88854915742</v>
      </c>
      <c r="HF139" s="57">
        <f>MIN('Drive Train'!$F$35-GZ138*'DEPRECATED - DT-Prelim Calcs'!$C$21*'Drive Train'!$F$39,HF138+GZ$2)</f>
        <v>10.133333333333335</v>
      </c>
      <c r="HG139" s="57">
        <f>'Drive Train'!$F$35-GZ139*'DEPRECATED - DT-Prelim Calcs'!$C$21*'Drive Train'!$F$39</f>
        <v>10.133333333333335</v>
      </c>
      <c r="HH139" s="1">
        <f>IF(HE139&gt;='Drive Train'!$F$29,1,0)</f>
        <v>0</v>
      </c>
      <c r="HI139" s="57">
        <f t="shared" si="248"/>
        <v>37.037037037037017</v>
      </c>
      <c r="HJ139" s="63">
        <f>HJ138+'DEPRECATED - DT-Prelim Calcs'!$C$11</f>
        <v>540</v>
      </c>
      <c r="HK139" s="2">
        <f>HU139/'Drive Train'!$F$35</f>
        <v>3.8992681400874618</v>
      </c>
      <c r="HL139" s="46">
        <f>HS139*12*60/(PI() * 'Drive Train'!$F$15)/HK$2*HK139</f>
        <v>-1919222.4113394257</v>
      </c>
      <c r="HM139" s="2">
        <f>('DEPRECATED - DT-Prelim Calcs'!$C$6*HK139-HL139)/('DEPRECATED - DT-Prelim Calcs'!$C$6*HK139)*'DEPRECATED - DT-Prelim Calcs'!$C$7*HK139</f>
        <v>877.18823271442432</v>
      </c>
      <c r="HN139" s="57">
        <f>HM139/'DEPRECATED - DT-Prelim Calcs'!$C$7*('DEPRECATED - DT-Prelim Calcs'!$C$8-'DEPRECATED - DT-Prelim Calcs'!$C$9)+'DEPRECATED - DT-Prelim Calcs'!$C$9</f>
        <v>46701.144090149639</v>
      </c>
      <c r="HO139" s="57">
        <f t="shared" si="203"/>
        <v>36.66666666666665</v>
      </c>
      <c r="HP139" s="2">
        <f t="shared" si="249"/>
        <v>0.99579519204165001</v>
      </c>
      <c r="HQ139" s="57">
        <f>HP139*'DEPRECATED - DT-Prelim Calcs'!$C$21/HK$2/'DEPRECATED - DT-Prelim Calcs'!$C$19/'DEPRECATED - DT-Prelim Calcs'!$C$18*3.39*'DEPRECATED - DT-Prelim Calcs'!$C$20</f>
        <v>25.773080821789936</v>
      </c>
      <c r="HR139" s="46">
        <f t="shared" si="250"/>
        <v>0</v>
      </c>
      <c r="HS139" s="57">
        <f>HQ138*'DEPRECATED - DT-Prelim Calcs'!$C$11+HS138</f>
        <v>-1202.6731307906725</v>
      </c>
      <c r="HT139" s="57">
        <f>HT138+0.5*HQ139*'DEPRECATED - DT-Prelim Calcs'!$C$11^2+HS139*'DEPRECATED - DT-Prelim Calcs'!$C$11</f>
        <v>-234639.93040751098</v>
      </c>
      <c r="HU139" s="57">
        <f>MIN('Drive Train'!$F$35-HO138*'DEPRECATED - DT-Prelim Calcs'!$C$21*'Drive Train'!$F$39,HU138+HO$2)</f>
        <v>48.350924937084528</v>
      </c>
      <c r="HV139" s="57">
        <f>'Drive Train'!$F$35-HO139*'DEPRECATED - DT-Prelim Calcs'!$C$21*'Drive Train'!$F$39</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-308054.45591791184</v>
      </c>
      <c r="IB139" s="2">
        <f>('DEPRECATED - DT-Prelim Calcs'!$C$6*HZ139-IA139)/('DEPRECATED - DT-Prelim Calcs'!$C$6*HZ139)*'DEPRECATED - DT-Prelim Calcs'!$C$7*HZ139</f>
        <v>141.17051783348785</v>
      </c>
      <c r="IC139" s="57">
        <f>IB139/'DEPRECATED - DT-Prelim Calcs'!$C$7*('DEPRECATED - DT-Prelim Calcs'!$C$8-'DEPRECATED - DT-Prelim Calcs'!$C$9)+'DEPRECATED - DT-Prelim Calcs'!$C$9</f>
        <v>7518.1263228367179</v>
      </c>
      <c r="ID139" s="57">
        <f t="shared" si="204"/>
        <v>39.999999999999986</v>
      </c>
      <c r="IE139" s="2">
        <f t="shared" si="252"/>
        <v>0.99579519204165001</v>
      </c>
      <c r="IF139" s="57">
        <f>IE139*'DEPRECATED - DT-Prelim Calcs'!$C$21/HZ$2/'DEPRECATED - DT-Prelim Calcs'!$C$19/'DEPRECATED - DT-Prelim Calcs'!$C$18*3.39*'DEPRECATED - DT-Prelim Calcs'!$C$20</f>
        <v>25.773080821789936</v>
      </c>
      <c r="IG139" s="46">
        <f t="shared" si="253"/>
        <v>0</v>
      </c>
      <c r="IH139" s="57">
        <f>IF138*'DEPRECATED - DT-Prelim Calcs'!$C$11+IH138</f>
        <v>-964.22686220825005</v>
      </c>
      <c r="II139" s="57">
        <f>II138+0.5*IF139*'DEPRECATED - DT-Prelim Calcs'!$C$11^2+IH139*'DEPRECATED - DT-Prelim Calcs'!$C$11</f>
        <v>-273297.1547308123</v>
      </c>
      <c r="IJ139" s="57">
        <f>MIN('Drive Train'!$F$35-ID138*'DEPRECATED - DT-Prelim Calcs'!$C$21*'Drive Train'!$F$39,IJ138+ID$2)</f>
        <v>9.6800000000000015</v>
      </c>
      <c r="IK139" s="57">
        <f>'Drive Train'!$F$35-ID139*'DEPRECATED - DT-Prelim Calcs'!$C$21*'Drive Train'!$F$39</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20300.258673082652</v>
      </c>
      <c r="IQ139" s="2">
        <f>('DEPRECATED - DT-Prelim Calcs'!$C$6*IO139-IP139)/('DEPRECATED - DT-Prelim Calcs'!$C$6*IO139)*'DEPRECATED - DT-Prelim Calcs'!$C$7*IO139</f>
        <v>-7.3416151352619874</v>
      </c>
      <c r="IR139" s="57">
        <f>IQ139/'DEPRECATED - DT-Prelim Calcs'!$C$7*('DEPRECATED - DT-Prelim Calcs'!$C$8-'DEPRECATED - DT-Prelim Calcs'!$C$9)+'DEPRECATED - DT-Prelim Calcs'!$C$9</f>
        <v>-388.14200076934151</v>
      </c>
      <c r="IS139" s="57">
        <f t="shared" si="205"/>
        <v>-388.14200076934151</v>
      </c>
      <c r="IT139" s="2">
        <f t="shared" si="255"/>
        <v>-9.2911136332759749</v>
      </c>
      <c r="IU139" s="57">
        <f>IT139*'DEPRECATED - DT-Prelim Calcs'!$C$21/IO$2/'DEPRECATED - DT-Prelim Calcs'!$C$19/'DEPRECATED - DT-Prelim Calcs'!$C$18*3.39*'DEPRECATED - DT-Prelim Calcs'!$C$20</f>
        <v>-240.47176016575941</v>
      </c>
      <c r="IV139" s="46">
        <f t="shared" si="256"/>
        <v>1</v>
      </c>
      <c r="IW139" s="57">
        <f>IU138*'DEPRECATED - DT-Prelim Calcs'!$C$11+IW138</f>
        <v>65.064438845286219</v>
      </c>
      <c r="IX139" s="57">
        <f>IX138+0.5*IU139*'DEPRECATED - DT-Prelim Calcs'!$C$11^2+IW139*'DEPRECATED - DT-Prelim Calcs'!$C$11</f>
        <v>-244212.96675092014</v>
      </c>
      <c r="IY139" s="57">
        <f>MIN('Drive Train'!$F$35-IS138*'DEPRECATED - DT-Prelim Calcs'!$C$21*'Drive Train'!$F$39,IY138+IS$2)</f>
        <v>9.4533333333333349</v>
      </c>
      <c r="IZ139" s="57">
        <f>'Drive Train'!$F$35-IS139*'DEPRECATED - DT-Prelim Calcs'!$C$21*'Drive Train'!$F$39</f>
        <v>38.793656052315228</v>
      </c>
      <c r="JA139" s="1">
        <f>IF(IX139&gt;='Drive Train'!$F$29,1,0)</f>
        <v>0</v>
      </c>
      <c r="JB139" s="57">
        <f t="shared" si="257"/>
        <v>-431.26888974371275</v>
      </c>
      <c r="JC139" s="63">
        <f>JC138+'DEPRECATED - DT-Prelim Calcs'!$C$11</f>
        <v>540</v>
      </c>
      <c r="JD139" s="2">
        <f>JN139/'Drive Train'!$F$35</f>
        <v>0.74408602150537628</v>
      </c>
      <c r="JE139" s="46">
        <f>JL139*12*60/(PI() * 'Drive Train'!$F$15)/JD$2*JD139</f>
        <v>-58461.443096030518</v>
      </c>
      <c r="JF139" s="2">
        <f>('DEPRECATED - DT-Prelim Calcs'!$C$6*JD139-JE139)/('DEPRECATED - DT-Prelim Calcs'!$C$6*JD139)*'DEPRECATED - DT-Prelim Calcs'!$C$7*JD139</f>
        <v>28.227033026918676</v>
      </c>
      <c r="JG139" s="57">
        <f>JF139/'DEPRECATED - DT-Prelim Calcs'!$C$7*('DEPRECATED - DT-Prelim Calcs'!$C$8-'DEPRECATED - DT-Prelim Calcs'!$C$9)+'DEPRECATED - DT-Prelim Calcs'!$C$9</f>
        <v>1505.4088536737204</v>
      </c>
      <c r="JH139" s="57">
        <f t="shared" si="206"/>
        <v>46.666666666666657</v>
      </c>
      <c r="JI139" s="2">
        <f t="shared" si="258"/>
        <v>0.99579519204165001</v>
      </c>
      <c r="JJ139" s="57">
        <f>JI139*'DEPRECATED - DT-Prelim Calcs'!$C$21/JD$2/'DEPRECATED - DT-Prelim Calcs'!$C$19/'DEPRECATED - DT-Prelim Calcs'!$C$18*3.39*'DEPRECATED - DT-Prelim Calcs'!$C$20</f>
        <v>25.773080821789936</v>
      </c>
      <c r="JK139" s="46">
        <f t="shared" si="259"/>
        <v>0</v>
      </c>
      <c r="JL139" s="57">
        <f>JJ138*'DEPRECATED - DT-Prelim Calcs'!$C$11+JL138</f>
        <v>-191.97814408611828</v>
      </c>
      <c r="JM139" s="57">
        <f>JM138+0.5*JJ139*'DEPRECATED - DT-Prelim Calcs'!$C$11^2+JL139*'DEPRECATED - DT-Prelim Calcs'!$C$11</f>
        <v>-276808.70269321749</v>
      </c>
      <c r="JN139" s="57">
        <f>MIN('Drive Train'!$F$35-JH138*'DEPRECATED - DT-Prelim Calcs'!$C$21*'Drive Train'!$F$39,JN138+JH$2)</f>
        <v>9.2266666666666666</v>
      </c>
      <c r="JO139" s="57">
        <f>'Drive Train'!$F$35-JH139*'DEPRECATED - DT-Prelim Calcs'!$C$21*'Drive Train'!$F$39</f>
        <v>9.2266666666666666</v>
      </c>
      <c r="JP139" s="1">
        <f>IF(JM139&gt;='Drive Train'!$F$29,1,0)</f>
        <v>0</v>
      </c>
      <c r="JQ139" s="57">
        <f>MIN(JG139,'DEPRECATED - DT-Prelim Calcs'!$C$10)*'DEPRECATED - DT-Prelim Calcs'!$C$11*1000/60/60</f>
        <v>103.33333333333333</v>
      </c>
      <c r="JR139" s="63">
        <f>JR138+'DEPRECATED - DT-Prelim Calcs'!$C$11</f>
        <v>540</v>
      </c>
      <c r="JS139" s="2">
        <f>KC139/'Drive Train'!$F$35</f>
        <v>0.72580645161290325</v>
      </c>
      <c r="JT139" s="46">
        <f>KA139*12*60/(PI() * 'Drive Train'!$F$15)/JS$2*JS139</f>
        <v>-340299.85114162858</v>
      </c>
      <c r="JU139" s="2">
        <f>('DEPRECATED - DT-Prelim Calcs'!$C$6*JS139-JT139)/('DEPRECATED - DT-Prelim Calcs'!$C$6*JS139)*'DEPRECATED - DT-Prelim Calcs'!$C$7*JS139</f>
        <v>155.61835701017415</v>
      </c>
      <c r="JV139" s="57">
        <f>JU139/'DEPRECATED - DT-Prelim Calcs'!$C$7*('DEPRECATED - DT-Prelim Calcs'!$C$8-'DEPRECATED - DT-Prelim Calcs'!$C$9)+'DEPRECATED - DT-Prelim Calcs'!$C$9</f>
        <v>8287.2789229897699</v>
      </c>
      <c r="JW139" s="57">
        <f t="shared" si="207"/>
        <v>49.999999999999993</v>
      </c>
      <c r="JX139" s="2">
        <f t="shared" si="260"/>
        <v>0.99579519204165001</v>
      </c>
      <c r="JY139" s="57">
        <f>JX139*'DEPRECATED - DT-Prelim Calcs'!$C$21/JS$2/'DEPRECATED - DT-Prelim Calcs'!$C$19/'DEPRECATED - DT-Prelim Calcs'!$C$18*3.39*'DEPRECATED - DT-Prelim Calcs'!$C$20</f>
        <v>25.773080821789936</v>
      </c>
      <c r="JZ139" s="46">
        <f t="shared" si="261"/>
        <v>0</v>
      </c>
      <c r="KA139" s="57">
        <f>JY138*'DEPRECATED - DT-Prelim Calcs'!$C$11+KA138</f>
        <v>-1145.6351712742726</v>
      </c>
      <c r="KB139" s="57">
        <f>KB138+0.5*JY139*'DEPRECATED - DT-Prelim Calcs'!$C$11^2+KA139*'DEPRECATED - DT-Prelim Calcs'!$C$11</f>
        <v>-243183.45462624484</v>
      </c>
      <c r="KC139" s="57">
        <f>MIN('Drive Train'!$F$35-JW138*'DEPRECATED - DT-Prelim Calcs'!$C$21*'Drive Train'!$F$39,KC138+JW$2)</f>
        <v>9</v>
      </c>
      <c r="KD139" s="57">
        <f>'Drive Train'!$F$35-JW139*'DEPRECATED - DT-Prelim Calcs'!$C$21*'Drive Train'!$F$39</f>
        <v>9</v>
      </c>
      <c r="KE139" s="1">
        <f>IF(KB139&gt;='Drive Train'!$F$29,1,0)</f>
        <v>0</v>
      </c>
      <c r="KF139" s="57">
        <f>MIN(JV139,'DEPRECATED - DT-Prelim Calcs'!$C$10)*'DEPRECATED - DT-Prelim Calcs'!$C$11*1000/60/60</f>
        <v>103.33333333333333</v>
      </c>
      <c r="KG139" s="63">
        <f>KG138+'DEPRECATED - DT-Prelim Calcs'!$C$11</f>
        <v>540</v>
      </c>
      <c r="KH139" s="2">
        <f>KR139/'Drive Train'!$F$35</f>
        <v>0.7075268817204301</v>
      </c>
      <c r="KI139" s="46">
        <f>KP139*12*60/(PI() * 'Drive Train'!$F$15)/KH$2*KH139</f>
        <v>-90265.596144338182</v>
      </c>
      <c r="KJ139" s="2">
        <f>('DEPRECATED - DT-Prelim Calcs'!$C$6*KH139-KI139)/('DEPRECATED - DT-Prelim Calcs'!$C$6*KH139)*'DEPRECATED - DT-Prelim Calcs'!$C$7*KH139</f>
        <v>42.519414964656377</v>
      </c>
      <c r="KK139" s="57">
        <f>KJ139/'DEPRECATED - DT-Prelim Calcs'!$C$7*('DEPRECATED - DT-Prelim Calcs'!$C$8-'DEPRECATED - DT-Prelim Calcs'!$C$9)+'DEPRECATED - DT-Prelim Calcs'!$C$9</f>
        <v>2266.2854522678062</v>
      </c>
      <c r="KL139" s="57">
        <f t="shared" si="208"/>
        <v>53.333333333333329</v>
      </c>
      <c r="KM139" s="2">
        <f t="shared" si="262"/>
        <v>0.99579519204165001</v>
      </c>
      <c r="KN139" s="57">
        <f>KM139*'DEPRECATED - DT-Prelim Calcs'!$C$21/KH$2/'DEPRECATED - DT-Prelim Calcs'!$C$19/'DEPRECATED - DT-Prelim Calcs'!$C$18*3.39*'DEPRECATED - DT-Prelim Calcs'!$C$20</f>
        <v>25.773080821789936</v>
      </c>
      <c r="KO139" s="46">
        <f t="shared" si="263"/>
        <v>0</v>
      </c>
      <c r="KP139" s="57">
        <f>KN138*'DEPRECATED - DT-Prelim Calcs'!$C$11+KP138</f>
        <v>-311.73438813076723</v>
      </c>
      <c r="KQ139" s="57">
        <f>KQ138+0.5*KN139*'DEPRECATED - DT-Prelim Calcs'!$C$11^2+KP139*'DEPRECATED - DT-Prelim Calcs'!$C$11</f>
        <v>-271847.51763262495</v>
      </c>
      <c r="KR139" s="57">
        <f>MIN('Drive Train'!$F$35-KL138*'DEPRECATED - DT-Prelim Calcs'!$C$21*'Drive Train'!$F$39,KR138+KL$2)</f>
        <v>8.7733333333333334</v>
      </c>
      <c r="KS139" s="57">
        <f>'Drive Train'!$F$35-KL139*'DEPRECATED - DT-Prelim Calcs'!$C$21*'Drive Train'!$F$39</f>
        <v>8.7733333333333334</v>
      </c>
      <c r="KT139" s="1">
        <f>IF(KQ139&gt;='Drive Train'!$F$29,1,0)</f>
        <v>0</v>
      </c>
      <c r="KU139" s="57">
        <f>MIN(KK139,'DEPRECATED - DT-Prelim Calcs'!$C$10)*'DEPRECATED - DT-Prelim Calcs'!$C$11*1000/60/60</f>
        <v>103.33333333333333</v>
      </c>
      <c r="KV139" s="63">
        <f>KV138+'DEPRECATED - DT-Prelim Calcs'!$C$11</f>
        <v>540</v>
      </c>
      <c r="KW139" s="2">
        <f>LG139/'Drive Train'!$F$35</f>
        <v>0.68924731182795695</v>
      </c>
      <c r="KX139" s="46">
        <f>LE139*12*60/(PI() * 'Drive Train'!$F$15)/KW$2*KW139</f>
        <v>-77602.924839781292</v>
      </c>
      <c r="KY139" s="2">
        <f>('DEPRECATED - DT-Prelim Calcs'!$C$6*KW139-KX139)/('DEPRECATED - DT-Prelim Calcs'!$C$6*KW139)*'DEPRECATED - DT-Prelim Calcs'!$C$7*KW139</f>
        <v>36.749838153564085</v>
      </c>
      <c r="KZ139" s="57">
        <f>KY139/'DEPRECATED - DT-Prelim Calcs'!$C$7*('DEPRECATED - DT-Prelim Calcs'!$C$8-'DEPRECATED - DT-Prelim Calcs'!$C$9)+'DEPRECATED - DT-Prelim Calcs'!$C$9</f>
        <v>1959.1332925735569</v>
      </c>
      <c r="LA139" s="57">
        <f t="shared" si="209"/>
        <v>56.666666666666664</v>
      </c>
      <c r="LB139" s="2">
        <f t="shared" si="264"/>
        <v>0.99579519204165001</v>
      </c>
      <c r="LC139" s="57">
        <f>LB139*'DEPRECATED - DT-Prelim Calcs'!$C$21/KW$2/'DEPRECATED - DT-Prelim Calcs'!$C$19/'DEPRECATED - DT-Prelim Calcs'!$C$18*3.39*'DEPRECATED - DT-Prelim Calcs'!$C$20</f>
        <v>25.773080821789936</v>
      </c>
      <c r="LD139" s="46">
        <f t="shared" si="265"/>
        <v>0</v>
      </c>
      <c r="LE139" s="57">
        <f>LC138*'DEPRECATED - DT-Prelim Calcs'!$C$11+LE138</f>
        <v>-275.11128939418154</v>
      </c>
      <c r="LF139" s="57">
        <f>LF138+0.5*LC139*'DEPRECATED - DT-Prelim Calcs'!$C$11^2+LE139*'DEPRECATED - DT-Prelim Calcs'!$C$11</f>
        <v>-237832.18309148948</v>
      </c>
      <c r="LG139" s="57">
        <f>MIN('Drive Train'!$F$35-LA138*'DEPRECATED - DT-Prelim Calcs'!$C$21*'Drive Train'!$F$39,LG138+LA$2)</f>
        <v>8.5466666666666669</v>
      </c>
      <c r="LH139" s="57">
        <f>'Drive Train'!$F$35-LA139*'DEPRECATED - DT-Prelim Calcs'!$C$21*'Drive Train'!$F$39</f>
        <v>8.5466666666666669</v>
      </c>
      <c r="LI139" s="1">
        <f>IF(LF139&gt;='Drive Train'!$F$29,1,0)</f>
        <v>0</v>
      </c>
      <c r="LJ139" s="57">
        <f>MIN(KZ139,'DEPRECATED - DT-Prelim Calcs'!$C$10)*'DEPRECATED - DT-Prelim Calcs'!$C$11*1000/60/60</f>
        <v>103.33333333333333</v>
      </c>
      <c r="LK139" s="63">
        <f>LK138+'DEPRECATED - DT-Prelim Calcs'!$C$11</f>
        <v>540</v>
      </c>
      <c r="LL139" s="2">
        <f>LV139/'Drive Train'!$F$35</f>
        <v>0.67096774193548392</v>
      </c>
      <c r="LM139" s="46">
        <f>LT139*12*60/(PI() * 'Drive Train'!$F$15)/LL$2*LL139</f>
        <v>-68482.2303474043</v>
      </c>
      <c r="LN139" s="2">
        <f>('DEPRECATED - DT-Prelim Calcs'!$C$6*LL139-LM139)/('DEPRECATED - DT-Prelim Calcs'!$C$6*LL139)*'DEPRECATED - DT-Prelim Calcs'!$C$7*LL139</f>
        <v>32.58179307180643</v>
      </c>
      <c r="LO139" s="57">
        <f>LN139/'DEPRECATED - DT-Prelim Calcs'!$C$7*('DEPRECATED - DT-Prelim Calcs'!$C$8-'DEPRECATED - DT-Prelim Calcs'!$C$9)+'DEPRECATED - DT-Prelim Calcs'!$C$9</f>
        <v>1737.2411000467905</v>
      </c>
      <c r="LP139" s="57">
        <f t="shared" si="210"/>
        <v>60</v>
      </c>
      <c r="LQ139" s="2">
        <f t="shared" si="266"/>
        <v>0.99579519204165001</v>
      </c>
      <c r="LR139" s="57">
        <f>LQ139*'DEPRECATED - DT-Prelim Calcs'!$C$21/LL$2/'DEPRECATED - DT-Prelim Calcs'!$C$19/'DEPRECATED - DT-Prelim Calcs'!$C$18*3.39*'DEPRECATED - DT-Prelim Calcs'!$C$20</f>
        <v>25.773080821789936</v>
      </c>
      <c r="LS139" s="46">
        <f t="shared" si="267"/>
        <v>0</v>
      </c>
      <c r="LT139" s="57">
        <f>LR138*'DEPRECATED - DT-Prelim Calcs'!$C$11+LT138</f>
        <v>-249.39150626124092</v>
      </c>
      <c r="LU139" s="57">
        <f>LU138+0.5*LR139*'DEPRECATED - DT-Prelim Calcs'!$C$11^2+LT139*'DEPRECATED - DT-Prelim Calcs'!$C$11</f>
        <v>-247933.75161155403</v>
      </c>
      <c r="LV139" s="57">
        <f>MIN('Drive Train'!$F$35-LP138*'DEPRECATED - DT-Prelim Calcs'!$C$21*'Drive Train'!$F$39,LV138+LP$2)</f>
        <v>8.32</v>
      </c>
      <c r="LW139" s="57">
        <f>'Drive Train'!$F$35-LP139*'DEPRECATED - DT-Prelim Calcs'!$C$21*'Drive Train'!$F$39</f>
        <v>8.32</v>
      </c>
      <c r="LX139" s="1">
        <f>IF(LU139&gt;='Drive Train'!$F$29,1,0)</f>
        <v>0</v>
      </c>
      <c r="LY139" s="57">
        <f>MIN(LO139,'DEPRECATED - DT-Prelim Calcs'!$C$10)*'DEPRECATED - DT-Prelim Calcs'!$C$11*1000/60/60</f>
        <v>103.33333333333333</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Train'!$AA$49 + V139*(1-'Drive Train'!$AA$49))</f>
        <v>0</v>
      </c>
      <c r="W140" s="57">
        <f t="shared" si="184"/>
        <v>0</v>
      </c>
      <c r="X140" s="2">
        <f>MAX(MIN(IF(AND(AI139=1,AG140&lt;0),-1,1)*(W140-$C$9)/($C$8-$C$9)*$C$7-$C$29*AE140/T$2 -  AI139*$C$29/2,X$2),MAX(X$4:X139)*-1)</f>
        <v>-0.2458281045106315</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Train'!$F$39,AG139+W$2)-$C$3,IF(AE139-1&lt;=0,0,IF($C$32=Motors!$C$29,MAX(ABS('Drive Train'!$F$35-W139*$C$21*'Drive Train'!$F$39)*-1,AG139-W$2),MAX(0,ABS('Drive Train'!$F$35-W139*$C$21*'Drive Train'!$F$39)*-1,AG139-W$2))))</f>
        <v>0</v>
      </c>
      <c r="AH140" s="57">
        <f>'Drive Train'!$F$35-ABS(W140)*'DEPRECATED - DT-Prelim Calcs'!$C$21*'Drive Train'!$F$39</f>
        <v>12.4</v>
      </c>
      <c r="AI140" s="1">
        <f>IF(AJ140&gt;='Drive Train'!$F$29,1,0)</f>
        <v>1</v>
      </c>
      <c r="AJ140" s="57">
        <f>AJ139+0.5*Y140*'DEPRECATED - DT-Prelim Calcs'!$C$11^2+AE140*'DEPRECATED - DT-Prelim Calcs'!$C$11</f>
        <v>784.33981740885292</v>
      </c>
      <c r="AK140" s="57">
        <f t="shared" si="181"/>
        <v>0</v>
      </c>
      <c r="AL140" s="63">
        <f>AL139+'DEPRECATED - DT-Prelim Calcs'!$C$11</f>
        <v>544</v>
      </c>
      <c r="AM140" s="2">
        <f>AW140/'Drive Train'!$F$35</f>
        <v>0.88882649237565559</v>
      </c>
      <c r="AN140" s="46">
        <f>AU140*12*60/(PI() * 'Drive Train'!$F$15)/AM$2*AM140</f>
        <v>4007.4131716828756</v>
      </c>
      <c r="AO140" s="2">
        <f>('DEPRECATED - DT-Prelim Calcs'!$C$6*AM140-AN140)/('DEPRECATED - DT-Prelim Calcs'!$C$6*AM140)*'DEPRECATED - DT-Prelim Calcs'!$C$7*AM140</f>
        <v>0.33008953072369202</v>
      </c>
      <c r="AP140" s="57">
        <f>AO140/'DEPRECATED - DT-Prelim Calcs'!$C$7*('DEPRECATED - DT-Prelim Calcs'!$C$8-'DEPRECATED - DT-Prelim Calcs'!$C$9)+'DEPRECATED - DT-Prelim Calcs'!$C$9</f>
        <v>20.27281609620319</v>
      </c>
      <c r="AQ140" s="57">
        <f t="shared" si="192"/>
        <v>20.27281609620319</v>
      </c>
      <c r="AR140" s="2">
        <f t="shared" si="212"/>
        <v>-7.9936057773011271E-15</v>
      </c>
      <c r="AS140" s="57">
        <f>AR140*'DEPRECATED - DT-Prelim Calcs'!$C$21/AM$2/'DEPRECATED - DT-Prelim Calcs'!$C$19/'DEPRECATED - DT-Prelim Calcs'!$C$18*3.39*'DEPRECATED - DT-Prelim Calcs'!$C$20</f>
        <v>-5.7929138273286374E-14</v>
      </c>
      <c r="AT140" s="46">
        <f t="shared" si="213"/>
        <v>0</v>
      </c>
      <c r="AU140" s="57">
        <f>AS139*'DEPRECATED - DT-Prelim Calcs'!$C$11+AU139</f>
        <v>39.345448708843321</v>
      </c>
      <c r="AV140" s="57">
        <f>AV139+0.5*AS140*'DEPRECATED - DT-Prelim Calcs'!$C$11^2+AU140*'DEPRECATED - DT-Prelim Calcs'!$C$11</f>
        <v>21361.124921826347</v>
      </c>
      <c r="AW140" s="57">
        <f>MIN('Drive Train'!$F$35-AQ139*'DEPRECATED - DT-Prelim Calcs'!$C$21*'Drive Train'!$F$39,AW139+AQ$2)</f>
        <v>11.02144850545813</v>
      </c>
      <c r="AX140" s="57">
        <f>'Drive Train'!$F$35-AQ140*'DEPRECATED - DT-Prelim Calcs'!$C$21*'Drive Train'!$F$39</f>
        <v>11.021448505458183</v>
      </c>
      <c r="AY140" s="1">
        <f>IF(AV140&gt;='Drive Train'!$F$29,1,0)</f>
        <v>1</v>
      </c>
      <c r="AZ140" s="57">
        <f t="shared" si="214"/>
        <v>22.525351218003546</v>
      </c>
      <c r="BA140" s="63">
        <f>BA139+'DEPRECATED - DT-Prelim Calcs'!$C$11</f>
        <v>544</v>
      </c>
      <c r="BB140" s="2">
        <f>BL140/'Drive Train'!$F$35</f>
        <v>0.48999999999999994</v>
      </c>
      <c r="BC140" s="46">
        <f>BJ140*12*60/(PI() * 'Drive Train'!$F$15)/BB$2*BB140</f>
        <v>5110.3495910527454</v>
      </c>
      <c r="BD140" s="2">
        <f>('DEPRECATED - DT-Prelim Calcs'!$C$6*BB140-BC140)/('DEPRECATED - DT-Prelim Calcs'!$C$6*BB140)*'DEPRECATED - DT-Prelim Calcs'!$C$7*BB140</f>
        <v>-1.1297833985810726</v>
      </c>
      <c r="BE140" s="57">
        <f>BD140/'DEPRECATED - DT-Prelim Calcs'!$C$7*('DEPRECATED - DT-Prelim Calcs'!$C$8-'DEPRECATED - DT-Prelim Calcs'!$C$9)+'DEPRECATED - DT-Prelim Calcs'!$C$9</f>
        <v>-57.445730306203991</v>
      </c>
      <c r="BF140" s="57">
        <f t="shared" si="193"/>
        <v>-57.445730306203991</v>
      </c>
      <c r="BG140" s="2">
        <f t="shared" si="215"/>
        <v>-1.8933363324154451</v>
      </c>
      <c r="BH140" s="57">
        <f>BG140*'DEPRECATED - DT-Prelim Calcs'!$C$21/BB$2/'DEPRECATED - DT-Prelim Calcs'!$C$19/'DEPRECATED - DT-Prelim Calcs'!$C$18*3.39*'DEPRECATED - DT-Prelim Calcs'!$C$20</f>
        <v>-19.819055495402441</v>
      </c>
      <c r="BI140" s="46">
        <f t="shared" si="216"/>
        <v>1</v>
      </c>
      <c r="BJ140" s="57">
        <f>BH139*'DEPRECATED - DT-Prelim Calcs'!$C$11+BJ139</f>
        <v>63.008778385113473</v>
      </c>
      <c r="BK140" s="57">
        <f>BK139+0.5*BH140*'DEPRECATED - DT-Prelim Calcs'!$C$11^2+BJ140*'DEPRECATED - DT-Prelim Calcs'!$C$11</f>
        <v>12745.269125496179</v>
      </c>
      <c r="BL140" s="57">
        <f>MIN('Drive Train'!$F$35-BF139*'DEPRECATED - DT-Prelim Calcs'!$C$21*'Drive Train'!$F$39,BL139+BF$2)</f>
        <v>6.0759999999999996</v>
      </c>
      <c r="BM140" s="57">
        <f>'Drive Train'!$F$35-BF140*'DEPRECATED - DT-Prelim Calcs'!$C$21*'Drive Train'!$F$39</f>
        <v>16.306309660821871</v>
      </c>
      <c r="BN140" s="1">
        <f>IF(BK140&gt;='Drive Train'!$F$29,1,0)</f>
        <v>1</v>
      </c>
      <c r="BO140" s="57">
        <f t="shared" si="217"/>
        <v>-63.828589229115551</v>
      </c>
      <c r="BP140" s="63">
        <f>BP139+'DEPRECATED - DT-Prelim Calcs'!$C$11</f>
        <v>544</v>
      </c>
      <c r="BQ140" s="2">
        <f>CA140/'Drive Train'!$F$35</f>
        <v>0.48999999999999994</v>
      </c>
      <c r="BR140" s="46">
        <f>BY140*12*60/(PI() * 'Drive Train'!$F$15)/BQ$2*BQ140</f>
        <v>7561.9329600322535</v>
      </c>
      <c r="BS140" s="2">
        <f>('DEPRECATED - DT-Prelim Calcs'!$C$6*BQ140-BR140)/('DEPRECATED - DT-Prelim Calcs'!$C$6*BQ140)*'DEPRECATED - DT-Prelim Calcs'!$C$7*BQ140</f>
        <v>-2.2382854472190865</v>
      </c>
      <c r="BT140" s="57">
        <f>BS140/'DEPRECATED - DT-Prelim Calcs'!$C$7*('DEPRECATED - DT-Prelim Calcs'!$C$8-'DEPRECATED - DT-Prelim Calcs'!$C$9)+'DEPRECATED - DT-Prelim Calcs'!$C$9</f>
        <v>-116.45851571709909</v>
      </c>
      <c r="BU140" s="57">
        <f t="shared" si="194"/>
        <v>-116.45851571709909</v>
      </c>
      <c r="BV140" s="2">
        <f t="shared" si="218"/>
        <v>-3.3681369366750205</v>
      </c>
      <c r="BW140" s="57">
        <f>BV140*'DEPRECATED - DT-Prelim Calcs'!$C$21/BQ$2/'DEPRECATED - DT-Prelim Calcs'!$C$19/'DEPRECATED - DT-Prelim Calcs'!$C$18*3.39*'DEPRECATED - DT-Prelim Calcs'!$C$20</f>
        <v>-46.105261963742379</v>
      </c>
      <c r="BX140" s="46">
        <f t="shared" si="219"/>
        <v>1</v>
      </c>
      <c r="BY140" s="57">
        <f>BW139*'DEPRECATED - DT-Prelim Calcs'!$C$11+BY139</f>
        <v>71.298058325857895</v>
      </c>
      <c r="BZ140" s="57">
        <f>BZ139+0.5*BW140*'DEPRECATED - DT-Prelim Calcs'!$C$11^2+BY140*'DEPRECATED - DT-Prelim Calcs'!$C$11</f>
        <v>-9588.8077717672877</v>
      </c>
      <c r="CA140" s="57">
        <f>MIN('Drive Train'!$F$35-BU139*'DEPRECATED - DT-Prelim Calcs'!$C$21*'Drive Train'!$F$39,CA139+BU$2)</f>
        <v>6.0759999999999996</v>
      </c>
      <c r="CB140" s="57">
        <f>'Drive Train'!$F$35-BU140*'DEPRECATED - DT-Prelim Calcs'!$C$21*'Drive Train'!$F$39</f>
        <v>20.31917906876274</v>
      </c>
      <c r="CC140" s="1">
        <f>IF(BZ140&gt;='Drive Train'!$F$29,1,0)</f>
        <v>0</v>
      </c>
      <c r="CD140" s="57">
        <f t="shared" si="220"/>
        <v>-129.39835079677675</v>
      </c>
      <c r="CE140" s="63">
        <f>CE139+'DEPRECATED - DT-Prelim Calcs'!$C$11</f>
        <v>544</v>
      </c>
      <c r="CF140" s="2">
        <f>CP140/'Drive Train'!$F$35</f>
        <v>0.64302156825889045</v>
      </c>
      <c r="CG140" s="46">
        <f>CN140*12*60/(PI() * 'Drive Train'!$F$15)/CF$2*CF140</f>
        <v>13621.611886542829</v>
      </c>
      <c r="CH140" s="2">
        <f>('DEPRECATED - DT-Prelim Calcs'!$C$6*CF140-CG140)/('DEPRECATED - DT-Prelim Calcs'!$C$6*CF140)*'DEPRECATED - DT-Prelim Calcs'!$C$7*CF140</f>
        <v>-4.6094333388015558</v>
      </c>
      <c r="CI140" s="57">
        <f>CH140/'DEPRECATED - DT-Prelim Calcs'!$C$7*('DEPRECATED - DT-Prelim Calcs'!$C$8-'DEPRECATED - DT-Prelim Calcs'!$C$9)+'DEPRECATED - DT-Prelim Calcs'!$C$9</f>
        <v>-242.69016488308699</v>
      </c>
      <c r="CJ140" s="57">
        <f t="shared" si="195"/>
        <v>-242.69016488308699</v>
      </c>
      <c r="CK140" s="2">
        <f t="shared" si="221"/>
        <v>-6.1603468568099355</v>
      </c>
      <c r="CL140" s="57">
        <f>CK140*'DEPRECATED - DT-Prelim Calcs'!$C$21/CF$2/'DEPRECATED - DT-Prelim Calcs'!$C$19/'DEPRECATED - DT-Prelim Calcs'!$C$18*3.39*'DEPRECATED - DT-Prelim Calcs'!$C$20</f>
        <v>-104.16847180740197</v>
      </c>
      <c r="CM140" s="46">
        <f t="shared" si="222"/>
        <v>1</v>
      </c>
      <c r="CN140" s="57">
        <f>CL139*'DEPRECATED - DT-Prelim Calcs'!$C$11+CN139</f>
        <v>79.227061485234458</v>
      </c>
      <c r="CO140" s="57">
        <f>CO139+0.5*CL140*'DEPRECATED - DT-Prelim Calcs'!$C$11^2+CN140*'DEPRECATED - DT-Prelim Calcs'!$C$11</f>
        <v>-39981.166722098475</v>
      </c>
      <c r="CP140" s="57">
        <f>MIN('Drive Train'!$F$35-CJ139*'DEPRECATED - DT-Prelim Calcs'!$C$21*'Drive Train'!$F$39,CP139+CJ$2)</f>
        <v>7.9734674464102424</v>
      </c>
      <c r="CQ140" s="57">
        <f>'Drive Train'!$F$35-CJ140*'DEPRECATED - DT-Prelim Calcs'!$C$21*'Drive Train'!$F$39</f>
        <v>28.902931212049914</v>
      </c>
      <c r="CR140" s="1">
        <f>IF(CO140&gt;='Drive Train'!$F$29,1,0)</f>
        <v>0</v>
      </c>
      <c r="CS140" s="57">
        <f t="shared" si="223"/>
        <v>-269.65573875898554</v>
      </c>
      <c r="CT140" s="63">
        <f>CT139+'DEPRECATED - DT-Prelim Calcs'!$C$11</f>
        <v>544</v>
      </c>
      <c r="CU140" s="2">
        <f>DE140/'Drive Train'!$F$35</f>
        <v>2.0725937406565342</v>
      </c>
      <c r="CV140" s="46">
        <f>DC140*12*60/(PI() * 'Drive Train'!$F$15)/CU$2*CU140</f>
        <v>-238087.37214628924</v>
      </c>
      <c r="CW140" s="2">
        <f>('DEPRECATED - DT-Prelim Calcs'!$C$6*CU140-CV140)/('DEPRECATED - DT-Prelim Calcs'!$C$6*CU140)*'DEPRECATED - DT-Prelim Calcs'!$C$7*CU140</f>
        <v>112.64796533760084</v>
      </c>
      <c r="CX140" s="57">
        <f>CW140/'DEPRECATED - DT-Prelim Calcs'!$C$7*('DEPRECATED - DT-Prelim Calcs'!$C$8-'DEPRECATED - DT-Prelim Calcs'!$C$9)+'DEPRECATED - DT-Prelim Calcs'!$C$9</f>
        <v>5999.6850426614883</v>
      </c>
      <c r="CY140" s="57">
        <f t="shared" si="196"/>
        <v>93</v>
      </c>
      <c r="CZ140" s="2">
        <f t="shared" si="224"/>
        <v>1.2803081040535502</v>
      </c>
      <c r="DA140" s="57">
        <f>CZ140*'DEPRECATED - DT-Prelim Calcs'!$C$21/CU$2/'DEPRECATED - DT-Prelim Calcs'!$C$19/'DEPRECATED - DT-Prelim Calcs'!$C$18*3.39*'DEPRECATED - DT-Prelim Calcs'!$C$20</f>
        <v>25.773080821789936</v>
      </c>
      <c r="DB140" s="46">
        <f t="shared" si="225"/>
        <v>0</v>
      </c>
      <c r="DC140" s="57">
        <f>DA139*'DEPRECATED - DT-Prelim Calcs'!$C$11+DC139</f>
        <v>-360.88767642921982</v>
      </c>
      <c r="DD140" s="57">
        <f>DD139+0.5*DA140*'DEPRECATED - DT-Prelim Calcs'!$C$11^2+DC140*'DEPRECATED - DT-Prelim Calcs'!$C$11</f>
        <v>-76297.488054199697</v>
      </c>
      <c r="DE140" s="57">
        <f>MIN('Drive Train'!$F$35-CY139*'DEPRECATED - DT-Prelim Calcs'!$C$21*'Drive Train'!$F$39,DE139+CY$2)</f>
        <v>25.700162384141024</v>
      </c>
      <c r="DF140" s="57">
        <f>'Drive Train'!$F$35-CY140*'DEPRECATED - DT-Prelim Calcs'!$C$21*'Drive Train'!$F$39</f>
        <v>6.0759999999999996</v>
      </c>
      <c r="DG140" s="1">
        <f>IF(DD140&gt;='Drive Train'!$F$29,1,0)</f>
        <v>0</v>
      </c>
      <c r="DH140" s="57">
        <f t="shared" si="226"/>
        <v>103.33333333333333</v>
      </c>
      <c r="DI140" s="63">
        <f>DI139+'DEPRECATED - DT-Prelim Calcs'!$C$11</f>
        <v>544</v>
      </c>
      <c r="DJ140" s="2">
        <f>DT140/'Drive Train'!$F$35</f>
        <v>0.48999999999999994</v>
      </c>
      <c r="DK140" s="46">
        <f>DR140*12*60/(PI() * 'Drive Train'!$F$15)/DJ$2*DJ140</f>
        <v>-2313.5475419656223</v>
      </c>
      <c r="DL140" s="2">
        <f>('DEPRECATED - DT-Prelim Calcs'!$C$6*DJ140-DK140)/('DEPRECATED - DT-Prelim Calcs'!$C$6*DJ140)*'DEPRECATED - DT-Prelim Calcs'!$C$7*DJ140</f>
        <v>2.2269881005885832</v>
      </c>
      <c r="DM140" s="57">
        <f>DL140/'DEPRECATED - DT-Prelim Calcs'!$C$7*('DEPRECATED - DT-Prelim Calcs'!$C$8-'DEPRECATED - DT-Prelim Calcs'!$C$9)+'DEPRECATED - DT-Prelim Calcs'!$C$9</f>
        <v>121.25708435913496</v>
      </c>
      <c r="DN140" s="57">
        <f t="shared" si="197"/>
        <v>93</v>
      </c>
      <c r="DO140" s="2">
        <f t="shared" si="227"/>
        <v>1.1037138828047846</v>
      </c>
      <c r="DP140" s="57">
        <f>DO140*'DEPRECATED - DT-Prelim Calcs'!$C$21/DJ$2/'DEPRECATED - DT-Prelim Calcs'!$C$19/'DEPRECATED - DT-Prelim Calcs'!$C$18*3.39*'DEPRECATED - DT-Prelim Calcs'!$C$20</f>
        <v>25.773080821789936</v>
      </c>
      <c r="DQ140" s="46">
        <f t="shared" si="228"/>
        <v>0</v>
      </c>
      <c r="DR140" s="57">
        <f>DP139*'DEPRECATED - DT-Prelim Calcs'!$C$11+DR139</f>
        <v>-12.787163901424918</v>
      </c>
      <c r="DS140" s="57">
        <f>DS139+0.5*DP140*'DEPRECATED - DT-Prelim Calcs'!$C$11^2+DR140*'DEPRECATED - DT-Prelim Calcs'!$C$11</f>
        <v>-145854.046327872</v>
      </c>
      <c r="DT140" s="57">
        <f>MIN('Drive Train'!$F$35-DN139*'DEPRECATED - DT-Prelim Calcs'!$C$21*'Drive Train'!$F$39,DT139+DN$2)</f>
        <v>6.0759999999999996</v>
      </c>
      <c r="DU140" s="57">
        <f>'Drive Train'!$F$35-DN140*'DEPRECATED - DT-Prelim Calcs'!$C$21*'Drive Train'!$F$39</f>
        <v>6.0759999999999996</v>
      </c>
      <c r="DV140" s="1">
        <f>IF(DS140&gt;='Drive Train'!$F$29,1,0)</f>
        <v>0</v>
      </c>
      <c r="DW140" s="57">
        <f t="shared" si="229"/>
        <v>103.33333333333333</v>
      </c>
      <c r="DX140" s="63">
        <f>DX139+'DEPRECATED - DT-Prelim Calcs'!$C$11</f>
        <v>544</v>
      </c>
      <c r="DY140" s="2">
        <f>EI140/'Drive Train'!$F$35</f>
        <v>0.48999999999999994</v>
      </c>
      <c r="DZ140" s="46">
        <f>EG140*12*60/(PI() * 'Drive Train'!$F$15)/DY$2*DY140</f>
        <v>-58119.194201152488</v>
      </c>
      <c r="EA140" s="2">
        <f>('DEPRECATED - DT-Prelim Calcs'!$C$6*DY140-DZ140)/('DEPRECATED - DT-Prelim Calcs'!$C$6*DY140)*'DEPRECATED - DT-Prelim Calcs'!$C$7*DY140</f>
        <v>27.459935276693713</v>
      </c>
      <c r="EB140" s="57">
        <f>EA140/'DEPRECATED - DT-Prelim Calcs'!$C$7*('DEPRECATED - DT-Prelim Calcs'!$C$8-'DEPRECATED - DT-Prelim Calcs'!$C$9)+'DEPRECATED - DT-Prelim Calcs'!$C$9</f>
        <v>1464.5712431534453</v>
      </c>
      <c r="EC140" s="57">
        <f t="shared" si="198"/>
        <v>93</v>
      </c>
      <c r="ED140" s="2">
        <f t="shared" si="230"/>
        <v>0.96993038185874991</v>
      </c>
      <c r="EE140" s="57">
        <f>ED140*'DEPRECATED - DT-Prelim Calcs'!$C$21/DY$2/'DEPRECATED - DT-Prelim Calcs'!$C$19/'DEPRECATED - DT-Prelim Calcs'!$C$18*3.39*'DEPRECATED - DT-Prelim Calcs'!$C$20</f>
        <v>25.773080821789936</v>
      </c>
      <c r="EF140" s="46">
        <f t="shared" si="231"/>
        <v>0</v>
      </c>
      <c r="EG140" s="57">
        <f>EE139*'DEPRECATED - DT-Prelim Calcs'!$C$11+EG139</f>
        <v>-282.29256885420409</v>
      </c>
      <c r="EH140" s="57">
        <f>EH139+0.5*EE140*'DEPRECATED - DT-Prelim Calcs'!$C$11^2+EG140*'DEPRECATED - DT-Prelim Calcs'!$C$11</f>
        <v>-255644.96767607806</v>
      </c>
      <c r="EI140" s="57">
        <f>MIN('Drive Train'!$F$35-EC139*'DEPRECATED - DT-Prelim Calcs'!$C$21*'Drive Train'!$F$39,EI139+EC$2)</f>
        <v>6.0759999999999996</v>
      </c>
      <c r="EJ140" s="57">
        <f>'Drive Train'!$F$35-EC140*'DEPRECATED - DT-Prelim Calcs'!$C$21*'Drive Train'!$F$39</f>
        <v>6.0759999999999996</v>
      </c>
      <c r="EK140" s="1">
        <f>IF(EH140&gt;='Drive Train'!$F$29,1,0)</f>
        <v>0</v>
      </c>
      <c r="EL140" s="57">
        <f t="shared" si="232"/>
        <v>103.33333333333333</v>
      </c>
      <c r="EM140" s="63">
        <f>EM139+'DEPRECATED - DT-Prelim Calcs'!$C$11</f>
        <v>544</v>
      </c>
      <c r="EN140" s="2">
        <f>EX140/'Drive Train'!$F$35</f>
        <v>0.48999999999999994</v>
      </c>
      <c r="EO140" s="46">
        <f>EV140*12*60/(PI() * 'Drive Train'!$F$15)/EN$2*EN140</f>
        <v>-82474.178688230066</v>
      </c>
      <c r="EP140" s="2">
        <f>('DEPRECATED - DT-Prelim Calcs'!$C$6*EN140-EO140)/('DEPRECATED - DT-Prelim Calcs'!$C$6*EN140)*'DEPRECATED - DT-Prelim Calcs'!$C$7*EN140</f>
        <v>38.472226573852616</v>
      </c>
      <c r="EQ140" s="57">
        <f>EP140/'DEPRECATED - DT-Prelim Calcs'!$C$7*('DEPRECATED - DT-Prelim Calcs'!$C$8-'DEPRECATED - DT-Prelim Calcs'!$C$9)+'DEPRECATED - DT-Prelim Calcs'!$C$9</f>
        <v>2050.827248724187</v>
      </c>
      <c r="ER140" s="57">
        <f t="shared" si="199"/>
        <v>93</v>
      </c>
      <c r="ES140" s="2">
        <f t="shared" si="233"/>
        <v>0.86507304327942547</v>
      </c>
      <c r="ET140" s="57">
        <f>ES140*'DEPRECATED - DT-Prelim Calcs'!$C$21/EN$2/'DEPRECATED - DT-Prelim Calcs'!$C$19/'DEPRECATED - DT-Prelim Calcs'!$C$18*3.39*'DEPRECATED - DT-Prelim Calcs'!$C$20</f>
        <v>25.773080821789936</v>
      </c>
      <c r="EU140" s="46">
        <f t="shared" si="234"/>
        <v>0</v>
      </c>
      <c r="EV140" s="57">
        <f>ET139*'DEPRECATED - DT-Prelim Calcs'!$C$11+EV139</f>
        <v>-357.28112779618789</v>
      </c>
      <c r="EW140" s="57">
        <f>EW139+0.5*ET140*'DEPRECATED - DT-Prelim Calcs'!$C$11^2+EV140*'DEPRECATED - DT-Prelim Calcs'!$C$11</f>
        <v>-272744.5698287827</v>
      </c>
      <c r="EX140" s="57">
        <f>MIN('Drive Train'!$F$35-ER139*'DEPRECATED - DT-Prelim Calcs'!$C$21*'Drive Train'!$F$39,EX139+ER$2)</f>
        <v>6.0759999999999996</v>
      </c>
      <c r="EY140" s="57">
        <f>'Drive Train'!$F$35-ER140*'DEPRECATED - DT-Prelim Calcs'!$C$21*'Drive Train'!$F$39</f>
        <v>6.0759999999999996</v>
      </c>
      <c r="EZ140" s="1">
        <f>IF(EW140&gt;='Drive Train'!$F$29,1,0)</f>
        <v>0</v>
      </c>
      <c r="FA140" s="57">
        <f t="shared" si="235"/>
        <v>103.33333333333333</v>
      </c>
      <c r="FB140" s="63">
        <f>FB139+'DEPRECATED - DT-Prelim Calcs'!$C$11</f>
        <v>544</v>
      </c>
      <c r="FC140" s="2">
        <f>FM140/'Drive Train'!$F$35</f>
        <v>0.48999999999999994</v>
      </c>
      <c r="FD140" s="46">
        <f>FK140*12*60/(PI() * 'Drive Train'!$F$15)/FC$2*FC140</f>
        <v>-14916.433584748387</v>
      </c>
      <c r="FE140" s="2">
        <f>('DEPRECATED - DT-Prelim Calcs'!$C$6*FC140-FD140)/('DEPRECATED - DT-Prelim Calcs'!$C$6*FC140)*'DEPRECATED - DT-Prelim Calcs'!$C$7*FC140</f>
        <v>7.9254787878505839</v>
      </c>
      <c r="FF140" s="57">
        <f>FE140/'DEPRECATED - DT-Prelim Calcs'!$C$7*('DEPRECATED - DT-Prelim Calcs'!$C$8-'DEPRECATED - DT-Prelim Calcs'!$C$9)+'DEPRECATED - DT-Prelim Calcs'!$C$9</f>
        <v>424.62486658972193</v>
      </c>
      <c r="FG140" s="57">
        <f t="shared" si="200"/>
        <v>93</v>
      </c>
      <c r="FH140" s="2">
        <f t="shared" si="236"/>
        <v>0.78067567320338405</v>
      </c>
      <c r="FI140" s="57">
        <f>FH140*'DEPRECATED - DT-Prelim Calcs'!$C$21/FC$2/'DEPRECATED - DT-Prelim Calcs'!$C$19/'DEPRECATED - DT-Prelim Calcs'!$C$18*3.39*'DEPRECATED - DT-Prelim Calcs'!$C$20</f>
        <v>25.773080821789936</v>
      </c>
      <c r="FJ140" s="46">
        <f t="shared" si="237"/>
        <v>0</v>
      </c>
      <c r="FK140" s="57">
        <f>FI139*'DEPRECATED - DT-Prelim Calcs'!$C$11+FK139</f>
        <v>-58.314283434053763</v>
      </c>
      <c r="FL140" s="57">
        <f>FL139+0.5*FI140*'DEPRECATED - DT-Prelim Calcs'!$C$11^2+FK140*'DEPRECATED - DT-Prelim Calcs'!$C$11</f>
        <v>-354288.75787826971</v>
      </c>
      <c r="FM140" s="57">
        <f>MIN('Drive Train'!$F$35-FG139*'DEPRECATED - DT-Prelim Calcs'!$C$21*'Drive Train'!$F$39,FM139+FG$2)</f>
        <v>6.0759999999999996</v>
      </c>
      <c r="FN140" s="57">
        <f>'Drive Train'!$F$35-FG140*'DEPRECATED - DT-Prelim Calcs'!$C$21*'Drive Train'!$F$39</f>
        <v>6.0759999999999996</v>
      </c>
      <c r="FO140" s="1">
        <f>IF(FL140&gt;='Drive Train'!$F$29,1,0)</f>
        <v>0</v>
      </c>
      <c r="FP140" s="57">
        <f t="shared" si="238"/>
        <v>103.33333333333333</v>
      </c>
      <c r="FQ140" s="63">
        <f>FQ139+'DEPRECATED - DT-Prelim Calcs'!$C$11</f>
        <v>544</v>
      </c>
      <c r="FR140" s="2">
        <f>GB140/'Drive Train'!$F$35</f>
        <v>0.48999999999999994</v>
      </c>
      <c r="FS140" s="46">
        <f>FZ140*12*60/(PI() * 'Drive Train'!$F$15)/FR$2*FR140</f>
        <v>20721.540054509336</v>
      </c>
      <c r="FT140" s="2">
        <f>('DEPRECATED - DT-Prelim Calcs'!$C$6*FR140-FS140)/('DEPRECATED - DT-Prelim Calcs'!$C$6*FR140)*'DEPRECATED - DT-Prelim Calcs'!$C$7*FR140</f>
        <v>-8.1885017882490612</v>
      </c>
      <c r="FU140" s="57">
        <f>FT140/'DEPRECATED - DT-Prelim Calcs'!$C$7*('DEPRECATED - DT-Prelim Calcs'!$C$8-'DEPRECATED - DT-Prelim Calcs'!$C$9)+'DEPRECATED - DT-Prelim Calcs'!$C$9</f>
        <v>-433.22729437027164</v>
      </c>
      <c r="FV140" s="57">
        <f t="shared" si="201"/>
        <v>-433.22729437027164</v>
      </c>
      <c r="FW140" s="2">
        <f t="shared" si="239"/>
        <v>-11.284570348781276</v>
      </c>
      <c r="FX140" s="57">
        <f>FW140*'DEPRECATED - DT-Prelim Calcs'!$C$21/FR$2/'DEPRECATED - DT-Prelim Calcs'!$C$19/'DEPRECATED - DT-Prelim Calcs'!$C$18*3.39*'DEPRECATED - DT-Prelim Calcs'!$C$20</f>
        <v>-408.89271644184583</v>
      </c>
      <c r="FY140" s="46">
        <f t="shared" si="240"/>
        <v>1</v>
      </c>
      <c r="FZ140" s="57">
        <f>FX139*'DEPRECATED - DT-Prelim Calcs'!$C$11+FZ139</f>
        <v>73.807979598994521</v>
      </c>
      <c r="GA140" s="57">
        <f>GA139+0.5*FX140*'DEPRECATED - DT-Prelim Calcs'!$C$11^2+FZ140*'DEPRECATED - DT-Prelim Calcs'!$C$11</f>
        <v>-391204.97485704964</v>
      </c>
      <c r="GB140" s="57">
        <f>MIN('Drive Train'!$F$35-FV139*'DEPRECATED - DT-Prelim Calcs'!$C$21*'Drive Train'!$F$39,GB139+FV$2)</f>
        <v>6.0759999999999996</v>
      </c>
      <c r="GC140" s="57">
        <f>'Drive Train'!$F$35-FV140*'DEPRECATED - DT-Prelim Calcs'!$C$21*'Drive Train'!$F$39</f>
        <v>41.859456017178474</v>
      </c>
      <c r="GD140" s="1">
        <f>IF(GA140&gt;='Drive Train'!$F$29,1,0)</f>
        <v>0</v>
      </c>
      <c r="GE140" s="57">
        <f t="shared" si="241"/>
        <v>-481.36366041141287</v>
      </c>
      <c r="GF140" s="63">
        <f>GF139+'DEPRECATED - DT-Prelim Calcs'!$C$11</f>
        <v>544</v>
      </c>
      <c r="GG140" s="2">
        <f>GQ140/'Drive Train'!$F$35</f>
        <v>0.83548387096774201</v>
      </c>
      <c r="GH140" s="46">
        <f>GO140*12*60/(PI() * 'Drive Train'!$F$15)/GG$2*GG140</f>
        <v>-206844.18274010261</v>
      </c>
      <c r="GI140" s="2">
        <f>('DEPRECATED - DT-Prelim Calcs'!$C$6*GG140-GH140)/('DEPRECATED - DT-Prelim Calcs'!$C$6*GG140)*'DEPRECATED - DT-Prelim Calcs'!$C$7*GG140</f>
        <v>95.539685060298169</v>
      </c>
      <c r="GJ140" s="57">
        <f>GI140/'DEPRECATED - DT-Prelim Calcs'!$C$7*('DEPRECATED - DT-Prelim Calcs'!$C$8-'DEPRECATED - DT-Prelim Calcs'!$C$9)+'DEPRECATED - DT-Prelim Calcs'!$C$9</f>
        <v>5088.899831218363</v>
      </c>
      <c r="GK140" s="57">
        <f t="shared" si="242"/>
        <v>29.999999999999982</v>
      </c>
      <c r="GL140" s="2">
        <f t="shared" si="243"/>
        <v>0.99579519204165001</v>
      </c>
      <c r="GM140" s="57">
        <f>GL140*'DEPRECATED - DT-Prelim Calcs'!$C$21/GG$2/'DEPRECATED - DT-Prelim Calcs'!$C$19/'DEPRECATED - DT-Prelim Calcs'!$C$18*3.39*'DEPRECATED - DT-Prelim Calcs'!$C$20</f>
        <v>25.773080821789936</v>
      </c>
      <c r="GN140" s="46">
        <f t="shared" si="244"/>
        <v>0</v>
      </c>
      <c r="GO140" s="57">
        <f>GM139*'DEPRECATED - DT-Prelim Calcs'!$C$11+GO139</f>
        <v>-604.93769107978449</v>
      </c>
      <c r="GP140" s="57">
        <f>GP139+0.5*GM140*'DEPRECATED - DT-Prelim Calcs'!$C$11^2+GO140*'DEPRECATED - DT-Prelim Calcs'!$C$11</f>
        <v>-209342.89931969653</v>
      </c>
      <c r="GQ140" s="57">
        <f>MIN('Drive Train'!$F$35-GK139*'DEPRECATED - DT-Prelim Calcs'!$C$21*'Drive Train'!$F$39,GQ139+GK$2)</f>
        <v>10.360000000000001</v>
      </c>
      <c r="GR140" s="57">
        <f>'Drive Train'!$F$35-GK140*'DEPRECATED - DT-Prelim Calcs'!$C$21*'Drive Train'!$F$39</f>
        <v>10.360000000000001</v>
      </c>
      <c r="GS140" s="1">
        <f>IF(GP140&gt;='Drive Train'!$F$29,1,0)</f>
        <v>0</v>
      </c>
      <c r="GT140" s="57">
        <f t="shared" si="245"/>
        <v>33.333333333333314</v>
      </c>
      <c r="GU140" s="63">
        <f>GU139+'DEPRECATED - DT-Prelim Calcs'!$C$11</f>
        <v>544</v>
      </c>
      <c r="GV140" s="2">
        <f>HF140/'Drive Train'!$F$35</f>
        <v>0.81720430107526887</v>
      </c>
      <c r="GW140" s="46">
        <f>HD140*12*60/(PI() * 'Drive Train'!$F$15)/GV$2*GV140</f>
        <v>-290805.03783250786</v>
      </c>
      <c r="GX140" s="2">
        <f>('DEPRECATED - DT-Prelim Calcs'!$C$6*GV140-GW140)/('DEPRECATED - DT-Prelim Calcs'!$C$6*GV140)*'DEPRECATED - DT-Prelim Calcs'!$C$7*GV140</f>
        <v>133.45916990336701</v>
      </c>
      <c r="GY140" s="57">
        <f>GX140/'DEPRECATED - DT-Prelim Calcs'!$C$7*('DEPRECATED - DT-Prelim Calcs'!$C$8-'DEPRECATED - DT-Prelim Calcs'!$C$9)+'DEPRECATED - DT-Prelim Calcs'!$C$9</f>
        <v>7107.6010367643103</v>
      </c>
      <c r="GZ140" s="57">
        <f t="shared" si="202"/>
        <v>33.333333333333314</v>
      </c>
      <c r="HA140" s="2">
        <f t="shared" si="246"/>
        <v>0.99579519204165001</v>
      </c>
      <c r="HB140" s="57">
        <f>HA140*'DEPRECATED - DT-Prelim Calcs'!$C$21/GV$2/'DEPRECATED - DT-Prelim Calcs'!$C$19/'DEPRECATED - DT-Prelim Calcs'!$C$18*3.39*'DEPRECATED - DT-Prelim Calcs'!$C$20</f>
        <v>25.773080821789936</v>
      </c>
      <c r="HC140" s="46">
        <f t="shared" si="247"/>
        <v>0</v>
      </c>
      <c r="HD140" s="57">
        <f>HB139*'DEPRECATED - DT-Prelim Calcs'!$C$11+HD139</f>
        <v>-869.51421313371657</v>
      </c>
      <c r="HE140" s="57">
        <f>HE139+0.5*HB140*'DEPRECATED - DT-Prelim Calcs'!$C$11^2+HD140*'DEPRECATED - DT-Prelim Calcs'!$C$11</f>
        <v>-235643.76075511798</v>
      </c>
      <c r="HF140" s="57">
        <f>MIN('Drive Train'!$F$35-GZ139*'DEPRECATED - DT-Prelim Calcs'!$C$21*'Drive Train'!$F$39,HF139+GZ$2)</f>
        <v>10.133333333333335</v>
      </c>
      <c r="HG140" s="57">
        <f>'Drive Train'!$F$35-GZ140*'DEPRECATED - DT-Prelim Calcs'!$C$21*'Drive Train'!$F$39</f>
        <v>10.133333333333335</v>
      </c>
      <c r="HH140" s="1">
        <f>IF(HE140&gt;='Drive Train'!$F$29,1,0)</f>
        <v>0</v>
      </c>
      <c r="HI140" s="57">
        <f t="shared" si="248"/>
        <v>37.037037037037017</v>
      </c>
      <c r="HJ140" s="63">
        <f>HJ139+'DEPRECATED - DT-Prelim Calcs'!$C$11</f>
        <v>544</v>
      </c>
      <c r="HK140" s="2">
        <f>HU140/'Drive Train'!$F$35</f>
        <v>0.79892473118279583</v>
      </c>
      <c r="HL140" s="46">
        <f>HS140*12*60/(PI() * 'Drive Train'!$F$15)/HK$2*HK140</f>
        <v>-359523.77305014554</v>
      </c>
      <c r="HM140" s="2">
        <f>('DEPRECATED - DT-Prelim Calcs'!$C$6*HK140-HL140)/('DEPRECATED - DT-Prelim Calcs'!$C$6*HK140)*'DEPRECATED - DT-Prelim Calcs'!$C$7*HK140</f>
        <v>164.48681442782609</v>
      </c>
      <c r="HN140" s="57">
        <f>HM140/'DEPRECATED - DT-Prelim Calcs'!$C$7*('DEPRECATED - DT-Prelim Calcs'!$C$8-'DEPRECATED - DT-Prelim Calcs'!$C$9)+'DEPRECATED - DT-Prelim Calcs'!$C$9</f>
        <v>8759.4046850996219</v>
      </c>
      <c r="HO140" s="57">
        <f t="shared" si="203"/>
        <v>36.66666666666665</v>
      </c>
      <c r="HP140" s="2">
        <f t="shared" si="249"/>
        <v>0.99579519204165001</v>
      </c>
      <c r="HQ140" s="57">
        <f>HP140*'DEPRECATED - DT-Prelim Calcs'!$C$21/HK$2/'DEPRECATED - DT-Prelim Calcs'!$C$19/'DEPRECATED - DT-Prelim Calcs'!$C$18*3.39*'DEPRECATED - DT-Prelim Calcs'!$C$20</f>
        <v>25.773080821789936</v>
      </c>
      <c r="HR140" s="46">
        <f t="shared" si="250"/>
        <v>0</v>
      </c>
      <c r="HS140" s="57">
        <f>HQ139*'DEPRECATED - DT-Prelim Calcs'!$C$11+HS139</f>
        <v>-1099.5808075035127</v>
      </c>
      <c r="HT140" s="57">
        <f>HT139+0.5*HQ140*'DEPRECATED - DT-Prelim Calcs'!$C$11^2+HS140*'DEPRECATED - DT-Prelim Calcs'!$C$11</f>
        <v>-238832.06899095071</v>
      </c>
      <c r="HU140" s="57">
        <f>MIN('Drive Train'!$F$35-HO139*'DEPRECATED - DT-Prelim Calcs'!$C$21*'Drive Train'!$F$39,HU139+HO$2)</f>
        <v>9.9066666666666681</v>
      </c>
      <c r="HV140" s="57">
        <f>'Drive Train'!$F$35-HO140*'DEPRECATED - DT-Prelim Calcs'!$C$21*'Drive Train'!$F$39</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-275118.17214045324</v>
      </c>
      <c r="IB140" s="2">
        <f>('DEPRECATED - DT-Prelim Calcs'!$C$6*HZ140-IA140)/('DEPRECATED - DT-Prelim Calcs'!$C$6*HZ140)*'DEPRECATED - DT-Prelim Calcs'!$C$7*HZ140</f>
        <v>126.27812685718855</v>
      </c>
      <c r="IC140" s="57">
        <f>IB140/'DEPRECATED - DT-Prelim Calcs'!$C$7*('DEPRECATED - DT-Prelim Calcs'!$C$8-'DEPRECATED - DT-Prelim Calcs'!$C$9)+'DEPRECATED - DT-Prelim Calcs'!$C$9</f>
        <v>6725.3073343474243</v>
      </c>
      <c r="ID140" s="57">
        <f t="shared" si="204"/>
        <v>39.999999999999986</v>
      </c>
      <c r="IE140" s="2">
        <f t="shared" si="252"/>
        <v>0.99579519204165001</v>
      </c>
      <c r="IF140" s="57">
        <f>IE140*'DEPRECATED - DT-Prelim Calcs'!$C$21/HZ$2/'DEPRECATED - DT-Prelim Calcs'!$C$19/'DEPRECATED - DT-Prelim Calcs'!$C$18*3.39*'DEPRECATED - DT-Prelim Calcs'!$C$20</f>
        <v>25.773080821789936</v>
      </c>
      <c r="IG140" s="46">
        <f t="shared" si="253"/>
        <v>0</v>
      </c>
      <c r="IH140" s="57">
        <f>IF139*'DEPRECATED - DT-Prelim Calcs'!$C$11+IH139</f>
        <v>-861.13453892109032</v>
      </c>
      <c r="II140" s="57">
        <f>II139+0.5*IF140*'DEPRECATED - DT-Prelim Calcs'!$C$11^2+IH140*'DEPRECATED - DT-Prelim Calcs'!$C$11</f>
        <v>-276535.50823992235</v>
      </c>
      <c r="IJ140" s="57">
        <f>MIN('Drive Train'!$F$35-ID139*'DEPRECATED - DT-Prelim Calcs'!$C$21*'Drive Train'!$F$39,IJ139+ID$2)</f>
        <v>9.6800000000000015</v>
      </c>
      <c r="IK140" s="57">
        <f>'Drive Train'!$F$35-ID140*'DEPRECATED - DT-Prelim Calcs'!$C$21*'Drive Train'!$F$39</f>
        <v>9.6800000000000015</v>
      </c>
      <c r="IL140" s="1">
        <f>IF(II140&gt;='Drive Train'!$F$29,1,0)</f>
        <v>0</v>
      </c>
      <c r="IM140" s="57">
        <f t="shared" si="254"/>
        <v>44.444444444444429</v>
      </c>
      <c r="IN140" s="63">
        <f>IN139+'DEPRECATED - DT-Prelim Calcs'!$C$11</f>
        <v>544</v>
      </c>
      <c r="IO140" s="2">
        <f>IY140/'Drive Train'!$F$35</f>
        <v>3.1285206493802602</v>
      </c>
      <c r="IP140" s="46">
        <f>IW140*12*60/(PI() * 'Drive Train'!$F$15)/IO$2*IO140</f>
        <v>-1148259.8178668474</v>
      </c>
      <c r="IQ140" s="2">
        <f>('DEPRECATED - DT-Prelim Calcs'!$C$6*IO140-IP140)/('DEPRECATED - DT-Prelim Calcs'!$C$6*IO140)*'DEPRECATED - DT-Prelim Calcs'!$C$7*IO140</f>
        <v>526.73413646465042</v>
      </c>
      <c r="IR140" s="57">
        <f>IQ140/'DEPRECATED - DT-Prelim Calcs'!$C$7*('DEPRECATED - DT-Prelim Calcs'!$C$8-'DEPRECATED - DT-Prelim Calcs'!$C$9)+'DEPRECATED - DT-Prelim Calcs'!$C$9</f>
        <v>28044.189505566246</v>
      </c>
      <c r="IS140" s="57">
        <f t="shared" si="205"/>
        <v>43.333333333333321</v>
      </c>
      <c r="IT140" s="2">
        <f t="shared" si="255"/>
        <v>0.99579519204165001</v>
      </c>
      <c r="IU140" s="57">
        <f>IT140*'DEPRECATED - DT-Prelim Calcs'!$C$21/IO$2/'DEPRECATED - DT-Prelim Calcs'!$C$19/'DEPRECATED - DT-Prelim Calcs'!$C$18*3.39*'DEPRECATED - DT-Prelim Calcs'!$C$20</f>
        <v>25.773080821789936</v>
      </c>
      <c r="IV140" s="46">
        <f t="shared" si="256"/>
        <v>0</v>
      </c>
      <c r="IW140" s="57">
        <f>IU139*'DEPRECATED - DT-Prelim Calcs'!$C$11+IW139</f>
        <v>-896.82260181775143</v>
      </c>
      <c r="IX140" s="57">
        <f>IX139+0.5*IU140*'DEPRECATED - DT-Prelim Calcs'!$C$11^2+IW140*'DEPRECATED - DT-Prelim Calcs'!$C$11</f>
        <v>-247594.07251161683</v>
      </c>
      <c r="IY140" s="57">
        <f>MIN('Drive Train'!$F$35-IS139*'DEPRECATED - DT-Prelim Calcs'!$C$21*'Drive Train'!$F$39,IY139+IS$2)</f>
        <v>38.793656052315228</v>
      </c>
      <c r="IZ140" s="57">
        <f>'Drive Train'!$F$35-IS140*'DEPRECATED - DT-Prelim Calcs'!$C$21*'Drive Train'!$F$39</f>
        <v>9.4533333333333349</v>
      </c>
      <c r="JA140" s="1">
        <f>IF(IX140&gt;='Drive Train'!$F$29,1,0)</f>
        <v>0</v>
      </c>
      <c r="JB140" s="57">
        <f t="shared" si="257"/>
        <v>48.148148148148138</v>
      </c>
      <c r="JC140" s="63">
        <f>JC139+'DEPRECATED - DT-Prelim Calcs'!$C$11</f>
        <v>544</v>
      </c>
      <c r="JD140" s="2">
        <f>JN140/'Drive Train'!$F$35</f>
        <v>0.74408602150537628</v>
      </c>
      <c r="JE140" s="46">
        <f>JL140*12*60/(PI() * 'Drive Train'!$F$15)/JD$2*JD140</f>
        <v>-27067.629908700772</v>
      </c>
      <c r="JF140" s="2">
        <f>('DEPRECATED - DT-Prelim Calcs'!$C$6*JD140-JE140)/('DEPRECATED - DT-Prelim Calcs'!$C$6*JD140)*'DEPRECATED - DT-Prelim Calcs'!$C$7*JD140</f>
        <v>14.032081848407481</v>
      </c>
      <c r="JG140" s="57">
        <f>JF140/'DEPRECATED - DT-Prelim Calcs'!$C$7*('DEPRECATED - DT-Prelim Calcs'!$C$8-'DEPRECATED - DT-Prelim Calcs'!$C$9)+'DEPRECATED - DT-Prelim Calcs'!$C$9</f>
        <v>749.71912910816593</v>
      </c>
      <c r="JH140" s="57">
        <f t="shared" si="206"/>
        <v>46.666666666666657</v>
      </c>
      <c r="JI140" s="2">
        <f t="shared" si="258"/>
        <v>0.99579519204165001</v>
      </c>
      <c r="JJ140" s="57">
        <f>JI140*'DEPRECATED - DT-Prelim Calcs'!$C$21/JD$2/'DEPRECATED - DT-Prelim Calcs'!$C$19/'DEPRECATED - DT-Prelim Calcs'!$C$18*3.39*'DEPRECATED - DT-Prelim Calcs'!$C$20</f>
        <v>25.773080821789936</v>
      </c>
      <c r="JK140" s="46">
        <f t="shared" si="259"/>
        <v>0</v>
      </c>
      <c r="JL140" s="57">
        <f>JJ139*'DEPRECATED - DT-Prelim Calcs'!$C$11+JL139</f>
        <v>-88.885820798958534</v>
      </c>
      <c r="JM140" s="57">
        <f>JM139+0.5*JJ140*'DEPRECATED - DT-Prelim Calcs'!$C$11^2+JL140*'DEPRECATED - DT-Prelim Calcs'!$C$11</f>
        <v>-276958.06132983899</v>
      </c>
      <c r="JN140" s="57">
        <f>MIN('Drive Train'!$F$35-JH139*'DEPRECATED - DT-Prelim Calcs'!$C$21*'Drive Train'!$F$39,JN139+JH$2)</f>
        <v>9.2266666666666666</v>
      </c>
      <c r="JO140" s="57">
        <f>'Drive Train'!$F$35-JH140*'DEPRECATED - DT-Prelim Calcs'!$C$21*'Drive Train'!$F$39</f>
        <v>9.2266666666666666</v>
      </c>
      <c r="JP140" s="1">
        <f>IF(JM140&gt;='Drive Train'!$F$29,1,0)</f>
        <v>0</v>
      </c>
      <c r="JQ140" s="57">
        <f>MIN(JG140,'DEPRECATED - DT-Prelim Calcs'!$C$10)*'DEPRECATED - DT-Prelim Calcs'!$C$11*1000/60/60</f>
        <v>103.33333333333333</v>
      </c>
      <c r="JR140" s="63">
        <f>JR139+'DEPRECATED - DT-Prelim Calcs'!$C$11</f>
        <v>544</v>
      </c>
      <c r="JS140" s="2">
        <f>KC140/'Drive Train'!$F$35</f>
        <v>0.72580645161290325</v>
      </c>
      <c r="JT140" s="46">
        <f>KA140*12*60/(PI() * 'Drive Train'!$F$15)/JS$2*JS140</f>
        <v>-309677.27324936324</v>
      </c>
      <c r="JU140" s="2">
        <f>('DEPRECATED - DT-Prelim Calcs'!$C$6*JS140-JT140)/('DEPRECATED - DT-Prelim Calcs'!$C$6*JS140)*'DEPRECATED - DT-Prelim Calcs'!$C$7*JS140</f>
        <v>141.77212573055701</v>
      </c>
      <c r="JV140" s="57">
        <f>JU140/'DEPRECATED - DT-Prelim Calcs'!$C$7*('DEPRECATED - DT-Prelim Calcs'!$C$8-'DEPRECATED - DT-Prelim Calcs'!$C$9)+'DEPRECATED - DT-Prelim Calcs'!$C$9</f>
        <v>7550.1538303860843</v>
      </c>
      <c r="JW140" s="57">
        <f t="shared" si="207"/>
        <v>49.999999999999993</v>
      </c>
      <c r="JX140" s="2">
        <f t="shared" si="260"/>
        <v>0.99579519204165001</v>
      </c>
      <c r="JY140" s="57">
        <f>JX140*'DEPRECATED - DT-Prelim Calcs'!$C$21/JS$2/'DEPRECATED - DT-Prelim Calcs'!$C$19/'DEPRECATED - DT-Prelim Calcs'!$C$18*3.39*'DEPRECATED - DT-Prelim Calcs'!$C$20</f>
        <v>25.773080821789936</v>
      </c>
      <c r="JZ140" s="46">
        <f t="shared" si="261"/>
        <v>0</v>
      </c>
      <c r="KA140" s="57">
        <f>JY139*'DEPRECATED - DT-Prelim Calcs'!$C$11+KA139</f>
        <v>-1042.5428479871127</v>
      </c>
      <c r="KB140" s="57">
        <f>KB139+0.5*JY140*'DEPRECATED - DT-Prelim Calcs'!$C$11^2+KA140*'DEPRECATED - DT-Prelim Calcs'!$C$11</f>
        <v>-247147.44137161897</v>
      </c>
      <c r="KC140" s="57">
        <f>MIN('Drive Train'!$F$35-JW139*'DEPRECATED - DT-Prelim Calcs'!$C$21*'Drive Train'!$F$39,KC139+JW$2)</f>
        <v>9</v>
      </c>
      <c r="KD140" s="57">
        <f>'Drive Train'!$F$35-JW140*'DEPRECATED - DT-Prelim Calcs'!$C$21*'Drive Train'!$F$39</f>
        <v>9</v>
      </c>
      <c r="KE140" s="1">
        <f>IF(KB140&gt;='Drive Train'!$F$29,1,0)</f>
        <v>0</v>
      </c>
      <c r="KF140" s="57">
        <f>MIN(JV140,'DEPRECATED - DT-Prelim Calcs'!$C$10)*'DEPRECATED - DT-Prelim Calcs'!$C$11*1000/60/60</f>
        <v>103.33333333333333</v>
      </c>
      <c r="KG140" s="63">
        <f>KG139+'DEPRECATED - DT-Prelim Calcs'!$C$11</f>
        <v>544</v>
      </c>
      <c r="KH140" s="2">
        <f>KR140/'Drive Train'!$F$35</f>
        <v>0.7075268817204301</v>
      </c>
      <c r="KI140" s="46">
        <f>KP140*12*60/(PI() * 'Drive Train'!$F$15)/KH$2*KH140</f>
        <v>-60414.253547137341</v>
      </c>
      <c r="KJ140" s="2">
        <f>('DEPRECATED - DT-Prelim Calcs'!$C$6*KH140-KI140)/('DEPRECATED - DT-Prelim Calcs'!$C$6*KH140)*'DEPRECATED - DT-Prelim Calcs'!$C$7*KH140</f>
        <v>29.021903583933291</v>
      </c>
      <c r="KK140" s="57">
        <f>KJ140/'DEPRECATED - DT-Prelim Calcs'!$C$7*('DEPRECATED - DT-Prelim Calcs'!$C$8-'DEPRECATED - DT-Prelim Calcs'!$C$9)+'DEPRECATED - DT-Prelim Calcs'!$C$9</f>
        <v>1547.7249916259923</v>
      </c>
      <c r="KL140" s="57">
        <f t="shared" si="208"/>
        <v>53.333333333333329</v>
      </c>
      <c r="KM140" s="2">
        <f t="shared" si="262"/>
        <v>0.99579519204165001</v>
      </c>
      <c r="KN140" s="57">
        <f>KM140*'DEPRECATED - DT-Prelim Calcs'!$C$21/KH$2/'DEPRECATED - DT-Prelim Calcs'!$C$19/'DEPRECATED - DT-Prelim Calcs'!$C$18*3.39*'DEPRECATED - DT-Prelim Calcs'!$C$20</f>
        <v>25.773080821789936</v>
      </c>
      <c r="KO140" s="46">
        <f t="shared" si="263"/>
        <v>0</v>
      </c>
      <c r="KP140" s="57">
        <f>KN139*'DEPRECATED - DT-Prelim Calcs'!$C$11+KP139</f>
        <v>-208.6420648436075</v>
      </c>
      <c r="KQ140" s="57">
        <f>KQ139+0.5*KN140*'DEPRECATED - DT-Prelim Calcs'!$C$11^2+KP140*'DEPRECATED - DT-Prelim Calcs'!$C$11</f>
        <v>-272475.90124542505</v>
      </c>
      <c r="KR140" s="57">
        <f>MIN('Drive Train'!$F$35-KL139*'DEPRECATED - DT-Prelim Calcs'!$C$21*'Drive Train'!$F$39,KR139+KL$2)</f>
        <v>8.7733333333333334</v>
      </c>
      <c r="KS140" s="57">
        <f>'Drive Train'!$F$35-KL140*'DEPRECATED - DT-Prelim Calcs'!$C$21*'Drive Train'!$F$39</f>
        <v>8.7733333333333334</v>
      </c>
      <c r="KT140" s="1">
        <f>IF(KQ140&gt;='Drive Train'!$F$29,1,0)</f>
        <v>0</v>
      </c>
      <c r="KU140" s="57">
        <f>MIN(KK140,'DEPRECATED - DT-Prelim Calcs'!$C$10)*'DEPRECATED - DT-Prelim Calcs'!$C$11*1000/60/60</f>
        <v>103.33333333333333</v>
      </c>
      <c r="KV140" s="63">
        <f>KV139+'DEPRECATED - DT-Prelim Calcs'!$C$11</f>
        <v>544</v>
      </c>
      <c r="KW140" s="2">
        <f>LG140/'Drive Train'!$F$35</f>
        <v>0.68924731182795695</v>
      </c>
      <c r="KX140" s="46">
        <f>LE140*12*60/(PI() * 'Drive Train'!$F$15)/KW$2*KW140</f>
        <v>-48522.817537644929</v>
      </c>
      <c r="KY140" s="2">
        <f>('DEPRECATED - DT-Prelim Calcs'!$C$6*KW140-KX140)/('DEPRECATED - DT-Prelim Calcs'!$C$6*KW140)*'DEPRECATED - DT-Prelim Calcs'!$C$7*KW140</f>
        <v>23.601046671735073</v>
      </c>
      <c r="KZ140" s="57">
        <f>KY140/'DEPRECATED - DT-Prelim Calcs'!$C$7*('DEPRECATED - DT-Prelim Calcs'!$C$8-'DEPRECATED - DT-Prelim Calcs'!$C$9)+'DEPRECATED - DT-Prelim Calcs'!$C$9</f>
        <v>1259.1374638936143</v>
      </c>
      <c r="LA140" s="57">
        <f t="shared" si="209"/>
        <v>56.666666666666664</v>
      </c>
      <c r="LB140" s="2">
        <f t="shared" si="264"/>
        <v>0.99579519204165001</v>
      </c>
      <c r="LC140" s="57">
        <f>LB140*'DEPRECATED - DT-Prelim Calcs'!$C$21/KW$2/'DEPRECATED - DT-Prelim Calcs'!$C$19/'DEPRECATED - DT-Prelim Calcs'!$C$18*3.39*'DEPRECATED - DT-Prelim Calcs'!$C$20</f>
        <v>25.773080821789936</v>
      </c>
      <c r="LD140" s="46">
        <f t="shared" si="265"/>
        <v>0</v>
      </c>
      <c r="LE140" s="57">
        <f>LC139*'DEPRECATED - DT-Prelim Calcs'!$C$11+LE139</f>
        <v>-172.01896610702181</v>
      </c>
      <c r="LF140" s="57">
        <f>LF139+0.5*LC140*'DEPRECATED - DT-Prelim Calcs'!$C$11^2+LE140*'DEPRECATED - DT-Prelim Calcs'!$C$11</f>
        <v>-238314.07430934327</v>
      </c>
      <c r="LG140" s="57">
        <f>MIN('Drive Train'!$F$35-LA139*'DEPRECATED - DT-Prelim Calcs'!$C$21*'Drive Train'!$F$39,LG139+LA$2)</f>
        <v>8.5466666666666669</v>
      </c>
      <c r="LH140" s="57">
        <f>'Drive Train'!$F$35-LA140*'DEPRECATED - DT-Prelim Calcs'!$C$21*'Drive Train'!$F$39</f>
        <v>8.5466666666666669</v>
      </c>
      <c r="LI140" s="1">
        <f>IF(LF140&gt;='Drive Train'!$F$29,1,0)</f>
        <v>0</v>
      </c>
      <c r="LJ140" s="57">
        <f>MIN(KZ140,'DEPRECATED - DT-Prelim Calcs'!$C$10)*'DEPRECATED - DT-Prelim Calcs'!$C$11*1000/60/60</f>
        <v>103.33333333333333</v>
      </c>
      <c r="LK140" s="63">
        <f>LK139+'DEPRECATED - DT-Prelim Calcs'!$C$11</f>
        <v>544</v>
      </c>
      <c r="LL140" s="2">
        <f>LV140/'Drive Train'!$F$35</f>
        <v>0.67096774193548392</v>
      </c>
      <c r="LM140" s="46">
        <f>LT140*12*60/(PI() * 'Drive Train'!$F$15)/LL$2*LL140</f>
        <v>-40173.358340332372</v>
      </c>
      <c r="LN140" s="2">
        <f>('DEPRECATED - DT-Prelim Calcs'!$C$6*LL140-LM140)/('DEPRECATED - DT-Prelim Calcs'!$C$6*LL140)*'DEPRECATED - DT-Prelim Calcs'!$C$7*LL140</f>
        <v>19.781721488871462</v>
      </c>
      <c r="LO140" s="57">
        <f>LN140/'DEPRECATED - DT-Prelim Calcs'!$C$7*('DEPRECATED - DT-Prelim Calcs'!$C$8-'DEPRECATED - DT-Prelim Calcs'!$C$9)+'DEPRECATED - DT-Prelim Calcs'!$C$9</f>
        <v>1055.8099033287174</v>
      </c>
      <c r="LP140" s="57">
        <f t="shared" si="210"/>
        <v>60</v>
      </c>
      <c r="LQ140" s="2">
        <f t="shared" si="266"/>
        <v>0.99579519204165001</v>
      </c>
      <c r="LR140" s="57">
        <f>LQ140*'DEPRECATED - DT-Prelim Calcs'!$C$21/LL$2/'DEPRECATED - DT-Prelim Calcs'!$C$19/'DEPRECATED - DT-Prelim Calcs'!$C$18*3.39*'DEPRECATED - DT-Prelim Calcs'!$C$20</f>
        <v>25.773080821789936</v>
      </c>
      <c r="LS140" s="46">
        <f t="shared" si="267"/>
        <v>0</v>
      </c>
      <c r="LT140" s="57">
        <f>LR139*'DEPRECATED - DT-Prelim Calcs'!$C$11+LT139</f>
        <v>-146.29918297408119</v>
      </c>
      <c r="LU140" s="57">
        <f>LU139+0.5*LR140*'DEPRECATED - DT-Prelim Calcs'!$C$11^2+LT140*'DEPRECATED - DT-Prelim Calcs'!$C$11</f>
        <v>-248312.76369687603</v>
      </c>
      <c r="LV140" s="57">
        <f>MIN('Drive Train'!$F$35-LP139*'DEPRECATED - DT-Prelim Calcs'!$C$21*'Drive Train'!$F$39,LV139+LP$2)</f>
        <v>8.32</v>
      </c>
      <c r="LW140" s="57">
        <f>'Drive Train'!$F$35-LP140*'DEPRECATED - DT-Prelim Calcs'!$C$21*'Drive Train'!$F$39</f>
        <v>8.32</v>
      </c>
      <c r="LX140" s="1">
        <f>IF(LU140&gt;='Drive Train'!$F$29,1,0)</f>
        <v>0</v>
      </c>
      <c r="LY140" s="57">
        <f>MIN(LO140,'DEPRECATED - DT-Prelim Calcs'!$C$10)*'DEPRECATED - DT-Prelim Calcs'!$C$11*1000/60/60</f>
        <v>103.33333333333333</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Train'!$AA$49 + V140*(1-'Drive Train'!$AA$49))</f>
        <v>0</v>
      </c>
      <c r="W141" s="57">
        <f t="shared" si="184"/>
        <v>0</v>
      </c>
      <c r="X141" s="2">
        <f>MAX(MIN(IF(AND(AI140=1,AG141&lt;0),-1,1)*(W141-$C$9)/($C$8-$C$9)*$C$7-$C$29*AE141/T$2 -  AI140*$C$29/2,X$2),MAX(X$4:X140)*-1)</f>
        <v>-0.2458281045106315</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Train'!$F$39,AG140+W$2)-$C$3,IF(AE140-1&lt;=0,0,IF($C$32=Motors!$C$29,MAX(ABS('Drive Train'!$F$35-W140*$C$21*'Drive Train'!$F$39)*-1,AG140-W$2),MAX(0,ABS('Drive Train'!$F$35-W140*$C$21*'Drive Train'!$F$39)*-1,AG140-W$2))))</f>
        <v>0</v>
      </c>
      <c r="AH141" s="57">
        <f>'Drive Train'!$F$35-ABS(W141)*'DEPRECATED - DT-Prelim Calcs'!$C$21*'Drive Train'!$F$39</f>
        <v>12.4</v>
      </c>
      <c r="AI141" s="1">
        <f>IF(AJ141&gt;='Drive Train'!$F$29,1,0)</f>
        <v>1</v>
      </c>
      <c r="AJ141" s="57">
        <f>AJ140+0.5*Y141*'DEPRECATED - DT-Prelim Calcs'!$C$11^2+AE141*'DEPRECATED - DT-Prelim Calcs'!$C$11</f>
        <v>784.33981740885292</v>
      </c>
      <c r="AK141" s="57">
        <f t="shared" ref="AK141:AK204" si="268">MIN(W141,$C$10)*$C$11*1000/60/60</f>
        <v>0</v>
      </c>
      <c r="AL141" s="63">
        <f>AL140+'DEPRECATED - DT-Prelim Calcs'!$C$11</f>
        <v>548</v>
      </c>
      <c r="AM141" s="2">
        <f>AW141/'Drive Train'!$F$35</f>
        <v>0.88882649237565992</v>
      </c>
      <c r="AN141" s="46">
        <f>AU141*12*60/(PI() * 'Drive Train'!$F$15)/AM$2*AM141</f>
        <v>4007.4131716828706</v>
      </c>
      <c r="AO141" s="2">
        <f>('DEPRECATED - DT-Prelim Calcs'!$C$6*AM141-AN141)/('DEPRECATED - DT-Prelim Calcs'!$C$6*AM141)*'DEPRECATED - DT-Prelim Calcs'!$C$7*AM141</f>
        <v>0.33008953072370489</v>
      </c>
      <c r="AP141" s="57">
        <f>AO141/'DEPRECATED - DT-Prelim Calcs'!$C$7*('DEPRECATED - DT-Prelim Calcs'!$C$8-'DEPRECATED - DT-Prelim Calcs'!$C$9)+'DEPRECATED - DT-Prelim Calcs'!$C$9</f>
        <v>20.272816096203872</v>
      </c>
      <c r="AQ141" s="57">
        <f t="shared" si="192"/>
        <v>20.272816096203872</v>
      </c>
      <c r="AR141" s="2">
        <f t="shared" si="212"/>
        <v>6.8833827526759706E-15</v>
      </c>
      <c r="AS141" s="57">
        <f>AR141*'DEPRECATED - DT-Prelim Calcs'!$C$21/AM$2/'DEPRECATED - DT-Prelim Calcs'!$C$19/'DEPRECATED - DT-Prelim Calcs'!$C$18*3.39*'DEPRECATED - DT-Prelim Calcs'!$C$20</f>
        <v>4.9883424624218819E-14</v>
      </c>
      <c r="AT141" s="46">
        <f t="shared" si="213"/>
        <v>0</v>
      </c>
      <c r="AU141" s="57">
        <f>AS140*'DEPRECATED - DT-Prelim Calcs'!$C$11+AU140</f>
        <v>39.345448708843087</v>
      </c>
      <c r="AV141" s="57">
        <f>AV140+0.5*AS141*'DEPRECATED - DT-Prelim Calcs'!$C$11^2+AU141*'DEPRECATED - DT-Prelim Calcs'!$C$11</f>
        <v>21518.506716661719</v>
      </c>
      <c r="AW141" s="57">
        <f>MIN('Drive Train'!$F$35-AQ140*'DEPRECATED - DT-Prelim Calcs'!$C$21*'Drive Train'!$F$39,AW140+AQ$2)</f>
        <v>11.021448505458183</v>
      </c>
      <c r="AX141" s="57">
        <f>'Drive Train'!$F$35-AQ141*'DEPRECATED - DT-Prelim Calcs'!$C$21*'Drive Train'!$F$39</f>
        <v>11.021448505458137</v>
      </c>
      <c r="AY141" s="1">
        <f>IF(AV141&gt;='Drive Train'!$F$29,1,0)</f>
        <v>1</v>
      </c>
      <c r="AZ141" s="57">
        <f t="shared" si="214"/>
        <v>22.5253512180043</v>
      </c>
      <c r="BA141" s="63">
        <f>BA140+'DEPRECATED - DT-Prelim Calcs'!$C$11</f>
        <v>548</v>
      </c>
      <c r="BB141" s="2">
        <f>BL141/'Drive Train'!$F$35</f>
        <v>1.315024972646925</v>
      </c>
      <c r="BC141" s="46">
        <f>BJ141*12*60/(PI() * 'Drive Train'!$F$15)/BB$2*BB141</f>
        <v>-3540.8438977467135</v>
      </c>
      <c r="BD141" s="2">
        <f>('DEPRECATED - DT-Prelim Calcs'!$C$6*BB141-BC141)/('DEPRECATED - DT-Prelim Calcs'!$C$6*BB141)*'DEPRECATED - DT-Prelim Calcs'!$C$7*BB141</f>
        <v>4.7702296575443013</v>
      </c>
      <c r="BE141" s="57">
        <f>BD141/'DEPRECATED - DT-Prelim Calcs'!$C$7*('DEPRECATED - DT-Prelim Calcs'!$C$8-'DEPRECATED - DT-Prelim Calcs'!$C$9)+'DEPRECATED - DT-Prelim Calcs'!$C$9</f>
        <v>256.65040044105137</v>
      </c>
      <c r="BF141" s="57">
        <f t="shared" si="193"/>
        <v>93</v>
      </c>
      <c r="BG141" s="2">
        <f t="shared" si="215"/>
        <v>1.8933363324154457</v>
      </c>
      <c r="BH141" s="57">
        <f>BG141*'DEPRECATED - DT-Prelim Calcs'!$C$21/BB$2/'DEPRECATED - DT-Prelim Calcs'!$C$19/'DEPRECATED - DT-Prelim Calcs'!$C$18*3.39*'DEPRECATED - DT-Prelim Calcs'!$C$20</f>
        <v>19.819055495402448</v>
      </c>
      <c r="BI141" s="46">
        <f t="shared" si="216"/>
        <v>0</v>
      </c>
      <c r="BJ141" s="57">
        <f>BH140*'DEPRECATED - DT-Prelim Calcs'!$C$11+BJ140</f>
        <v>-16.267443596496292</v>
      </c>
      <c r="BK141" s="57">
        <f>BK140+0.5*BH141*'DEPRECATED - DT-Prelim Calcs'!$C$11^2+BJ141*'DEPRECATED - DT-Prelim Calcs'!$C$11</f>
        <v>12838.751795073413</v>
      </c>
      <c r="BL141" s="57">
        <f>MIN('Drive Train'!$F$35-BF140*'DEPRECATED - DT-Prelim Calcs'!$C$21*'Drive Train'!$F$39,BL140+BF$2)</f>
        <v>16.306309660821871</v>
      </c>
      <c r="BM141" s="57">
        <f>'Drive Train'!$F$35-BF141*'DEPRECATED - DT-Prelim Calcs'!$C$21*'Drive Train'!$F$39</f>
        <v>6.0759999999999996</v>
      </c>
      <c r="BN141" s="1">
        <f>IF(BK141&gt;='Drive Train'!$F$29,1,0)</f>
        <v>1</v>
      </c>
      <c r="BO141" s="57">
        <f t="shared" si="217"/>
        <v>103.33333333333333</v>
      </c>
      <c r="BP141" s="63">
        <f>BP140+'DEPRECATED - DT-Prelim Calcs'!$C$11</f>
        <v>548</v>
      </c>
      <c r="BQ141" s="2">
        <f>CA141/'Drive Train'!$F$35</f>
        <v>1.6386434732873176</v>
      </c>
      <c r="BR141" s="46">
        <f>BY141*12*60/(PI() * 'Drive Train'!$F$15)/BQ$2*BQ141</f>
        <v>-40123.091329486546</v>
      </c>
      <c r="BS141" s="2">
        <f>('DEPRECATED - DT-Prelim Calcs'!$C$6*BQ141-BR141)/('DEPRECATED - DT-Prelim Calcs'!$C$6*BQ141)*'DEPRECATED - DT-Prelim Calcs'!$C$7*BQ141</f>
        <v>22.091091390521605</v>
      </c>
      <c r="BT141" s="57">
        <f>BS141/'DEPRECATED - DT-Prelim Calcs'!$C$7*('DEPRECATED - DT-Prelim Calcs'!$C$8-'DEPRECATED - DT-Prelim Calcs'!$C$9)+'DEPRECATED - DT-Prelim Calcs'!$C$9</f>
        <v>1178.7527076364822</v>
      </c>
      <c r="BU141" s="57">
        <f t="shared" si="194"/>
        <v>93</v>
      </c>
      <c r="BV141" s="2">
        <f t="shared" si="218"/>
        <v>1.8828060353728675</v>
      </c>
      <c r="BW141" s="57">
        <f>BV141*'DEPRECATED - DT-Prelim Calcs'!$C$21/BQ$2/'DEPRECATED - DT-Prelim Calcs'!$C$19/'DEPRECATED - DT-Prelim Calcs'!$C$18*3.39*'DEPRECATED - DT-Prelim Calcs'!$C$20</f>
        <v>25.773080821789936</v>
      </c>
      <c r="BX141" s="46">
        <f t="shared" si="219"/>
        <v>0</v>
      </c>
      <c r="BY141" s="57">
        <f>BW140*'DEPRECATED - DT-Prelim Calcs'!$C$11+BY140</f>
        <v>-113.12298952911162</v>
      </c>
      <c r="BZ141" s="57">
        <f>BZ140+0.5*BW141*'DEPRECATED - DT-Prelim Calcs'!$C$11^2+BY141*'DEPRECATED - DT-Prelim Calcs'!$C$11</f>
        <v>-9835.1150833094143</v>
      </c>
      <c r="CA141" s="57">
        <f>MIN('Drive Train'!$F$35-BU140*'DEPRECATED - DT-Prelim Calcs'!$C$21*'Drive Train'!$F$39,CA140+BU$2)</f>
        <v>20.31917906876274</v>
      </c>
      <c r="CB141" s="57">
        <f>'Drive Train'!$F$35-BU141*'DEPRECATED - DT-Prelim Calcs'!$C$21*'Drive Train'!$F$39</f>
        <v>6.0759999999999996</v>
      </c>
      <c r="CC141" s="1">
        <f>IF(BZ141&gt;='Drive Train'!$F$29,1,0)</f>
        <v>0</v>
      </c>
      <c r="CD141" s="57">
        <f t="shared" si="220"/>
        <v>103.33333333333333</v>
      </c>
      <c r="CE141" s="63">
        <f>CE140+'DEPRECATED - DT-Prelim Calcs'!$C$11</f>
        <v>548</v>
      </c>
      <c r="CF141" s="2">
        <f>CP141/'Drive Train'!$F$35</f>
        <v>2.3308815493588639</v>
      </c>
      <c r="CG141" s="46">
        <f>CN141*12*60/(PI() * 'Drive Train'!$F$15)/CF$2*CF141</f>
        <v>-210307.59874598979</v>
      </c>
      <c r="CH141" s="2">
        <f>('DEPRECATED - DT-Prelim Calcs'!$C$6*CF141-CG141)/('DEPRECATED - DT-Prelim Calcs'!$C$6*CF141)*'DEPRECATED - DT-Prelim Calcs'!$C$7*CF141</f>
        <v>100.70960332904593</v>
      </c>
      <c r="CI141" s="57">
        <f>CH141/'DEPRECATED - DT-Prelim Calcs'!$C$7*('DEPRECATED - DT-Prelim Calcs'!$C$8-'DEPRECATED - DT-Prelim Calcs'!$C$9)+'DEPRECATED - DT-Prelim Calcs'!$C$9</f>
        <v>5364.1282602143547</v>
      </c>
      <c r="CJ141" s="57">
        <f t="shared" si="195"/>
        <v>93</v>
      </c>
      <c r="CK141" s="2">
        <f t="shared" si="221"/>
        <v>1.5241763143494644</v>
      </c>
      <c r="CL141" s="57">
        <f>CK141*'DEPRECATED - DT-Prelim Calcs'!$C$21/CF$2/'DEPRECATED - DT-Prelim Calcs'!$C$19/'DEPRECATED - DT-Prelim Calcs'!$C$18*3.39*'DEPRECATED - DT-Prelim Calcs'!$C$20</f>
        <v>25.773080821789936</v>
      </c>
      <c r="CM141" s="46">
        <f t="shared" si="222"/>
        <v>0</v>
      </c>
      <c r="CN141" s="57">
        <f>CL140*'DEPRECATED - DT-Prelim Calcs'!$C$11+CN140</f>
        <v>-337.44682574437343</v>
      </c>
      <c r="CO141" s="57">
        <f>CO140+0.5*CL141*'DEPRECATED - DT-Prelim Calcs'!$C$11^2+CN141*'DEPRECATED - DT-Prelim Calcs'!$C$11</f>
        <v>-41124.769378501645</v>
      </c>
      <c r="CP141" s="57">
        <f>MIN('Drive Train'!$F$35-CJ140*'DEPRECATED - DT-Prelim Calcs'!$C$21*'Drive Train'!$F$39,CP140+CJ$2)</f>
        <v>28.902931212049914</v>
      </c>
      <c r="CQ141" s="57">
        <f>'Drive Train'!$F$35-CJ141*'DEPRECATED - DT-Prelim Calcs'!$C$21*'Drive Train'!$F$39</f>
        <v>6.0759999999999996</v>
      </c>
      <c r="CR141" s="1">
        <f>IF(CO141&gt;='Drive Train'!$F$29,1,0)</f>
        <v>0</v>
      </c>
      <c r="CS141" s="57">
        <f t="shared" si="223"/>
        <v>103.33333333333333</v>
      </c>
      <c r="CT141" s="63">
        <f>CT140+'DEPRECATED - DT-Prelim Calcs'!$C$11</f>
        <v>548</v>
      </c>
      <c r="CU141" s="2">
        <f>DE141/'Drive Train'!$F$35</f>
        <v>0.48999999999999994</v>
      </c>
      <c r="CV141" s="46">
        <f>DC141*12*60/(PI() * 'Drive Train'!$F$15)/CU$2*CU141</f>
        <v>-40208.816663506033</v>
      </c>
      <c r="CW141" s="2">
        <f>('DEPRECATED - DT-Prelim Calcs'!$C$6*CU141-CV141)/('DEPRECATED - DT-Prelim Calcs'!$C$6*CU141)*'DEPRECATED - DT-Prelim Calcs'!$C$7*CU141</f>
        <v>19.361621981059947</v>
      </c>
      <c r="CX141" s="57">
        <f>CW141/'DEPRECATED - DT-Prelim Calcs'!$C$7*('DEPRECATED - DT-Prelim Calcs'!$C$8-'DEPRECATED - DT-Prelim Calcs'!$C$9)+'DEPRECATED - DT-Prelim Calcs'!$C$9</f>
        <v>1033.4452697800793</v>
      </c>
      <c r="CY141" s="57">
        <f t="shared" si="196"/>
        <v>93</v>
      </c>
      <c r="CZ141" s="2">
        <f t="shared" si="224"/>
        <v>1.2803081040535502</v>
      </c>
      <c r="DA141" s="57">
        <f>CZ141*'DEPRECATED - DT-Prelim Calcs'!$C$21/CU$2/'DEPRECATED - DT-Prelim Calcs'!$C$19/'DEPRECATED - DT-Prelim Calcs'!$C$18*3.39*'DEPRECATED - DT-Prelim Calcs'!$C$20</f>
        <v>25.773080821789936</v>
      </c>
      <c r="DB141" s="46">
        <f t="shared" si="225"/>
        <v>0</v>
      </c>
      <c r="DC141" s="57">
        <f>DA140*'DEPRECATED - DT-Prelim Calcs'!$C$11+DC140</f>
        <v>-257.79535314206009</v>
      </c>
      <c r="DD141" s="57">
        <f>DD140+0.5*DA141*'DEPRECATED - DT-Prelim Calcs'!$C$11^2+DC141*'DEPRECATED - DT-Prelim Calcs'!$C$11</f>
        <v>-77122.484820193626</v>
      </c>
      <c r="DE141" s="57">
        <f>MIN('Drive Train'!$F$35-CY140*'DEPRECATED - DT-Prelim Calcs'!$C$21*'Drive Train'!$F$39,DE140+CY$2)</f>
        <v>6.0759999999999996</v>
      </c>
      <c r="DF141" s="57">
        <f>'Drive Train'!$F$35-CY141*'DEPRECATED - DT-Prelim Calcs'!$C$21*'Drive Train'!$F$39</f>
        <v>6.0759999999999996</v>
      </c>
      <c r="DG141" s="1">
        <f>IF(DD141&gt;='Drive Train'!$F$29,1,0)</f>
        <v>0</v>
      </c>
      <c r="DH141" s="57">
        <f t="shared" si="226"/>
        <v>103.33333333333333</v>
      </c>
      <c r="DI141" s="63">
        <f>DI140+'DEPRECATED - DT-Prelim Calcs'!$C$11</f>
        <v>548</v>
      </c>
      <c r="DJ141" s="2">
        <f>DT141/'Drive Train'!$F$35</f>
        <v>0.48999999999999994</v>
      </c>
      <c r="DK141" s="46">
        <f>DR141*12*60/(PI() * 'Drive Train'!$F$15)/DJ$2*DJ141</f>
        <v>16338.672213343514</v>
      </c>
      <c r="DL141" s="2">
        <f>('DEPRECATED - DT-Prelim Calcs'!$C$6*DJ141-DK141)/('DEPRECATED - DT-Prelim Calcs'!$C$6*DJ141)*'DEPRECATED - DT-Prelim Calcs'!$C$7*DJ141</f>
        <v>-6.2067547906487546</v>
      </c>
      <c r="DM141" s="57">
        <f>DL141/'DEPRECATED - DT-Prelim Calcs'!$C$7*('DEPRECATED - DT-Prelim Calcs'!$C$8-'DEPRECATED - DT-Prelim Calcs'!$C$9)+'DEPRECATED - DT-Prelim Calcs'!$C$9</f>
        <v>-327.72599155196485</v>
      </c>
      <c r="DN141" s="57">
        <f t="shared" si="197"/>
        <v>-327.72599155196485</v>
      </c>
      <c r="DO141" s="2">
        <f t="shared" si="227"/>
        <v>-8.6479656865331993</v>
      </c>
      <c r="DP141" s="57">
        <f>DO141*'DEPRECATED - DT-Prelim Calcs'!$C$21/DJ$2/'DEPRECATED - DT-Prelim Calcs'!$C$19/'DEPRECATED - DT-Prelim Calcs'!$C$18*3.39*'DEPRECATED - DT-Prelim Calcs'!$C$20</f>
        <v>-201.94066782659851</v>
      </c>
      <c r="DQ141" s="46">
        <f t="shared" si="228"/>
        <v>1</v>
      </c>
      <c r="DR141" s="57">
        <f>DP140*'DEPRECATED - DT-Prelim Calcs'!$C$11+DR140</f>
        <v>90.305159385734825</v>
      </c>
      <c r="DS141" s="57">
        <f>DS140+0.5*DP141*'DEPRECATED - DT-Prelim Calcs'!$C$11^2+DR141*'DEPRECATED - DT-Prelim Calcs'!$C$11</f>
        <v>-147108.35103294184</v>
      </c>
      <c r="DT141" s="57">
        <f>MIN('Drive Train'!$F$35-DN140*'DEPRECATED - DT-Prelim Calcs'!$C$21*'Drive Train'!$F$39,DT140+DN$2)</f>
        <v>6.0759999999999996</v>
      </c>
      <c r="DU141" s="57">
        <f>'Drive Train'!$F$35-DN141*'DEPRECATED - DT-Prelim Calcs'!$C$21*'Drive Train'!$F$39</f>
        <v>34.685367425533613</v>
      </c>
      <c r="DV141" s="1">
        <f>IF(DS141&gt;='Drive Train'!$F$29,1,0)</f>
        <v>0</v>
      </c>
      <c r="DW141" s="57">
        <f t="shared" si="229"/>
        <v>-364.13999061329429</v>
      </c>
      <c r="DX141" s="63">
        <f>DX140+'DEPRECATED - DT-Prelim Calcs'!$C$11</f>
        <v>548</v>
      </c>
      <c r="DY141" s="2">
        <f>EI141/'Drive Train'!$F$35</f>
        <v>0.48999999999999994</v>
      </c>
      <c r="DZ141" s="46">
        <f>EG141*12*60/(PI() * 'Drive Train'!$F$15)/DY$2*DY141</f>
        <v>-36894.254479593823</v>
      </c>
      <c r="EA141" s="2">
        <f>('DEPRECATED - DT-Prelim Calcs'!$C$6*DY141-DZ141)/('DEPRECATED - DT-Prelim Calcs'!$C$6*DY141)*'DEPRECATED - DT-Prelim Calcs'!$C$7*DY141</f>
        <v>17.862917503906395</v>
      </c>
      <c r="EB141" s="57">
        <f>EA141/'DEPRECATED - DT-Prelim Calcs'!$C$7*('DEPRECATED - DT-Prelim Calcs'!$C$8-'DEPRECATED - DT-Prelim Calcs'!$C$9)+'DEPRECATED - DT-Prelim Calcs'!$C$9</f>
        <v>953.65946711667664</v>
      </c>
      <c r="EC141" s="57">
        <f t="shared" si="198"/>
        <v>93</v>
      </c>
      <c r="ED141" s="2">
        <f t="shared" si="230"/>
        <v>0.96993038185874991</v>
      </c>
      <c r="EE141" s="57">
        <f>ED141*'DEPRECATED - DT-Prelim Calcs'!$C$21/DY$2/'DEPRECATED - DT-Prelim Calcs'!$C$19/'DEPRECATED - DT-Prelim Calcs'!$C$18*3.39*'DEPRECATED - DT-Prelim Calcs'!$C$20</f>
        <v>25.773080821789936</v>
      </c>
      <c r="EF141" s="46">
        <f t="shared" si="231"/>
        <v>0</v>
      </c>
      <c r="EG141" s="57">
        <f>EE140*'DEPRECATED - DT-Prelim Calcs'!$C$11+EG140</f>
        <v>-179.20024556704436</v>
      </c>
      <c r="EH141" s="57">
        <f>EH140+0.5*EE141*'DEPRECATED - DT-Prelim Calcs'!$C$11^2+EG141*'DEPRECATED - DT-Prelim Calcs'!$C$11</f>
        <v>-256155.58401177192</v>
      </c>
      <c r="EI141" s="57">
        <f>MIN('Drive Train'!$F$35-EC140*'DEPRECATED - DT-Prelim Calcs'!$C$21*'Drive Train'!$F$39,EI140+EC$2)</f>
        <v>6.0759999999999996</v>
      </c>
      <c r="EJ141" s="57">
        <f>'Drive Train'!$F$35-EC141*'DEPRECATED - DT-Prelim Calcs'!$C$21*'Drive Train'!$F$39</f>
        <v>6.0759999999999996</v>
      </c>
      <c r="EK141" s="1">
        <f>IF(EH141&gt;='Drive Train'!$F$29,1,0)</f>
        <v>0</v>
      </c>
      <c r="EL141" s="57">
        <f t="shared" si="232"/>
        <v>103.33333333333333</v>
      </c>
      <c r="EM141" s="63">
        <f>EM140+'DEPRECATED - DT-Prelim Calcs'!$C$11</f>
        <v>548</v>
      </c>
      <c r="EN141" s="2">
        <f>EX141/'Drive Train'!$F$35</f>
        <v>0.48999999999999994</v>
      </c>
      <c r="EO141" s="46">
        <f>EV141*12*60/(PI() * 'Drive Train'!$F$15)/EN$2*EN141</f>
        <v>-58676.519000421853</v>
      </c>
      <c r="EP141" s="2">
        <f>('DEPRECATED - DT-Prelim Calcs'!$C$6*EN141-EO141)/('DEPRECATED - DT-Prelim Calcs'!$C$6*EN141)*'DEPRECATED - DT-Prelim Calcs'!$C$7*EN141</f>
        <v>27.711933919515321</v>
      </c>
      <c r="EQ141" s="57">
        <f>EP141/'DEPRECATED - DT-Prelim Calcs'!$C$7*('DEPRECATED - DT-Prelim Calcs'!$C$8-'DEPRECATED - DT-Prelim Calcs'!$C$9)+'DEPRECATED - DT-Prelim Calcs'!$C$9</f>
        <v>1477.9867725617494</v>
      </c>
      <c r="ER141" s="57">
        <f t="shared" si="199"/>
        <v>93</v>
      </c>
      <c r="ES141" s="2">
        <f t="shared" si="233"/>
        <v>0.86507304327942547</v>
      </c>
      <c r="ET141" s="57">
        <f>ES141*'DEPRECATED - DT-Prelim Calcs'!$C$21/EN$2/'DEPRECATED - DT-Prelim Calcs'!$C$19/'DEPRECATED - DT-Prelim Calcs'!$C$18*3.39*'DEPRECATED - DT-Prelim Calcs'!$C$20</f>
        <v>25.773080821789936</v>
      </c>
      <c r="EU141" s="46">
        <f t="shared" si="234"/>
        <v>0</v>
      </c>
      <c r="EV141" s="57">
        <f>ET140*'DEPRECATED - DT-Prelim Calcs'!$C$11+EV140</f>
        <v>-254.18880450902816</v>
      </c>
      <c r="EW141" s="57">
        <f>EW140+0.5*ET141*'DEPRECATED - DT-Prelim Calcs'!$C$11^2+EV141*'DEPRECATED - DT-Prelim Calcs'!$C$11</f>
        <v>-273555.14040024451</v>
      </c>
      <c r="EX141" s="57">
        <f>MIN('Drive Train'!$F$35-ER140*'DEPRECATED - DT-Prelim Calcs'!$C$21*'Drive Train'!$F$39,EX140+ER$2)</f>
        <v>6.0759999999999996</v>
      </c>
      <c r="EY141" s="57">
        <f>'Drive Train'!$F$35-ER141*'DEPRECATED - DT-Prelim Calcs'!$C$21*'Drive Train'!$F$39</f>
        <v>6.0759999999999996</v>
      </c>
      <c r="EZ141" s="1">
        <f>IF(EW141&gt;='Drive Train'!$F$29,1,0)</f>
        <v>0</v>
      </c>
      <c r="FA141" s="57">
        <f t="shared" si="235"/>
        <v>103.33333333333333</v>
      </c>
      <c r="FB141" s="63">
        <f>FB140+'DEPRECATED - DT-Prelim Calcs'!$C$11</f>
        <v>548</v>
      </c>
      <c r="FC141" s="2">
        <f>FM141/'Drive Train'!$F$35</f>
        <v>0.48999999999999994</v>
      </c>
      <c r="FD141" s="46">
        <f>FK141*12*60/(PI() * 'Drive Train'!$F$15)/FC$2*FC141</f>
        <v>11453.946069309357</v>
      </c>
      <c r="FE141" s="2">
        <f>('DEPRECATED - DT-Prelim Calcs'!$C$6*FC141-FD141)/('DEPRECATED - DT-Prelim Calcs'!$C$6*FC141)*'DEPRECATED - DT-Prelim Calcs'!$C$7*FC141</f>
        <v>-3.9980887480366882</v>
      </c>
      <c r="FF141" s="57">
        <f>FE141/'DEPRECATED - DT-Prelim Calcs'!$C$7*('DEPRECATED - DT-Prelim Calcs'!$C$8-'DEPRECATED - DT-Prelim Calcs'!$C$9)+'DEPRECATED - DT-Prelim Calcs'!$C$9</f>
        <v>-210.14430969838469</v>
      </c>
      <c r="FG141" s="57">
        <f t="shared" si="200"/>
        <v>-210.14430969838469</v>
      </c>
      <c r="FH141" s="2">
        <f t="shared" si="236"/>
        <v>-5.7094577981137888</v>
      </c>
      <c r="FI141" s="57">
        <f>FH141*'DEPRECATED - DT-Prelim Calcs'!$C$21/FC$2/'DEPRECATED - DT-Prelim Calcs'!$C$19/'DEPRECATED - DT-Prelim Calcs'!$C$18*3.39*'DEPRECATED - DT-Prelim Calcs'!$C$20</f>
        <v>-188.49097305104502</v>
      </c>
      <c r="FJ141" s="46">
        <f t="shared" si="237"/>
        <v>1</v>
      </c>
      <c r="FK141" s="57">
        <f>FI140*'DEPRECATED - DT-Prelim Calcs'!$C$11+FK140</f>
        <v>44.77803985310598</v>
      </c>
      <c r="FL141" s="57">
        <f>FL140+0.5*FI141*'DEPRECATED - DT-Prelim Calcs'!$C$11^2+FK141*'DEPRECATED - DT-Prelim Calcs'!$C$11</f>
        <v>-355617.57350326568</v>
      </c>
      <c r="FM141" s="57">
        <f>MIN('Drive Train'!$F$35-FG140*'DEPRECATED - DT-Prelim Calcs'!$C$21*'Drive Train'!$F$39,FM140+FG$2)</f>
        <v>6.0759999999999996</v>
      </c>
      <c r="FN141" s="57">
        <f>'Drive Train'!$F$35-FG141*'DEPRECATED - DT-Prelim Calcs'!$C$21*'Drive Train'!$F$39</f>
        <v>26.689813059490159</v>
      </c>
      <c r="FO141" s="1">
        <f>IF(FL141&gt;='Drive Train'!$F$29,1,0)</f>
        <v>0</v>
      </c>
      <c r="FP141" s="57">
        <f t="shared" si="238"/>
        <v>-233.49367744264967</v>
      </c>
      <c r="FQ141" s="63">
        <f>FQ140+'DEPRECATED - DT-Prelim Calcs'!$C$11</f>
        <v>548</v>
      </c>
      <c r="FR141" s="2">
        <f>GB141/'Drive Train'!$F$35</f>
        <v>3.3757625820305219</v>
      </c>
      <c r="FS141" s="46">
        <f>FZ141*12*60/(PI() * 'Drive Train'!$F$15)/FR$2*FR141</f>
        <v>-3020714.1186151225</v>
      </c>
      <c r="FT141" s="2">
        <f>('DEPRECATED - DT-Prelim Calcs'!$C$6*FR141-FS141)/('DEPRECATED - DT-Prelim Calcs'!$C$6*FR141)*'DEPRECATED - DT-Prelim Calcs'!$C$7*FR141</f>
        <v>1373.9744294479178</v>
      </c>
      <c r="FU141" s="57">
        <f>FT141/'DEPRECATED - DT-Prelim Calcs'!$C$7*('DEPRECATED - DT-Prelim Calcs'!$C$8-'DEPRECATED - DT-Prelim Calcs'!$C$9)+'DEPRECATED - DT-Prelim Calcs'!$C$9</f>
        <v>73148.309667289577</v>
      </c>
      <c r="FV141" s="57">
        <f t="shared" si="201"/>
        <v>93</v>
      </c>
      <c r="FW141" s="2">
        <f t="shared" si="239"/>
        <v>0.7112822800297498</v>
      </c>
      <c r="FX141" s="57">
        <f>FW141*'DEPRECATED - DT-Prelim Calcs'!$C$21/FR$2/'DEPRECATED - DT-Prelim Calcs'!$C$19/'DEPRECATED - DT-Prelim Calcs'!$C$18*3.39*'DEPRECATED - DT-Prelim Calcs'!$C$20</f>
        <v>25.773080821789936</v>
      </c>
      <c r="FY141" s="46">
        <f t="shared" si="240"/>
        <v>0</v>
      </c>
      <c r="FZ141" s="57">
        <f>FX140*'DEPRECATED - DT-Prelim Calcs'!$C$11+FZ140</f>
        <v>-1561.7628861683888</v>
      </c>
      <c r="GA141" s="57">
        <f>GA140+0.5*FX141*'DEPRECATED - DT-Prelim Calcs'!$C$11^2+FZ141*'DEPRECATED - DT-Prelim Calcs'!$C$11</f>
        <v>-397245.8417551489</v>
      </c>
      <c r="GB141" s="57">
        <f>MIN('Drive Train'!$F$35-FV140*'DEPRECATED - DT-Prelim Calcs'!$C$21*'Drive Train'!$F$39,GB140+FV$2)</f>
        <v>41.859456017178474</v>
      </c>
      <c r="GC141" s="57">
        <f>'Drive Train'!$F$35-FV141*'DEPRECATED - DT-Prelim Calcs'!$C$21*'Drive Train'!$F$39</f>
        <v>6.0759999999999996</v>
      </c>
      <c r="GD141" s="1">
        <f>IF(GA141&gt;='Drive Train'!$F$29,1,0)</f>
        <v>0</v>
      </c>
      <c r="GE141" s="57">
        <f t="shared" si="241"/>
        <v>103.33333333333333</v>
      </c>
      <c r="GF141" s="63">
        <f>GF140+'DEPRECATED - DT-Prelim Calcs'!$C$11</f>
        <v>548</v>
      </c>
      <c r="GG141" s="2">
        <f>GQ141/'Drive Train'!$F$35</f>
        <v>0.83548387096774201</v>
      </c>
      <c r="GH141" s="46">
        <f>GO141*12*60/(PI() * 'Drive Train'!$F$15)/GG$2*GG141</f>
        <v>-171594.19307745059</v>
      </c>
      <c r="GI141" s="2">
        <f>('DEPRECATED - DT-Prelim Calcs'!$C$6*GG141-GH141)/('DEPRECATED - DT-Prelim Calcs'!$C$6*GG141)*'DEPRECATED - DT-Prelim Calcs'!$C$7*GG141</f>
        <v>79.601134387316662</v>
      </c>
      <c r="GJ141" s="57">
        <f>GI141/'DEPRECATED - DT-Prelim Calcs'!$C$7*('DEPRECATED - DT-Prelim Calcs'!$C$8-'DEPRECATED - DT-Prelim Calcs'!$C$9)+'DEPRECATED - DT-Prelim Calcs'!$C$9</f>
        <v>4240.386946843455</v>
      </c>
      <c r="GK141" s="57">
        <f t="shared" si="242"/>
        <v>29.999999999999982</v>
      </c>
      <c r="GL141" s="2">
        <f t="shared" si="243"/>
        <v>0.99579519204165001</v>
      </c>
      <c r="GM141" s="57">
        <f>GL141*'DEPRECATED - DT-Prelim Calcs'!$C$21/GG$2/'DEPRECATED - DT-Prelim Calcs'!$C$19/'DEPRECATED - DT-Prelim Calcs'!$C$18*3.39*'DEPRECATED - DT-Prelim Calcs'!$C$20</f>
        <v>25.773080821789936</v>
      </c>
      <c r="GN141" s="46">
        <f t="shared" si="244"/>
        <v>0</v>
      </c>
      <c r="GO141" s="57">
        <f>GM140*'DEPRECATED - DT-Prelim Calcs'!$C$11+GO140</f>
        <v>-501.84536779262476</v>
      </c>
      <c r="GP141" s="57">
        <f>GP140+0.5*GM141*'DEPRECATED - DT-Prelim Calcs'!$C$11^2+GO141*'DEPRECATED - DT-Prelim Calcs'!$C$11</f>
        <v>-211144.09614429271</v>
      </c>
      <c r="GQ141" s="57">
        <f>MIN('Drive Train'!$F$35-GK140*'DEPRECATED - DT-Prelim Calcs'!$C$21*'Drive Train'!$F$39,GQ140+GK$2)</f>
        <v>10.360000000000001</v>
      </c>
      <c r="GR141" s="57">
        <f>'Drive Train'!$F$35-GK141*'DEPRECATED - DT-Prelim Calcs'!$C$21*'Drive Train'!$F$39</f>
        <v>10.360000000000001</v>
      </c>
      <c r="GS141" s="1">
        <f>IF(GP141&gt;='Drive Train'!$F$29,1,0)</f>
        <v>0</v>
      </c>
      <c r="GT141" s="57">
        <f t="shared" si="245"/>
        <v>33.333333333333314</v>
      </c>
      <c r="GU141" s="63">
        <f>GU140+'DEPRECATED - DT-Prelim Calcs'!$C$11</f>
        <v>548</v>
      </c>
      <c r="GV141" s="2">
        <f>HF141/'Drive Train'!$F$35</f>
        <v>0.81720430107526887</v>
      </c>
      <c r="GW141" s="46">
        <f>HD141*12*60/(PI() * 'Drive Train'!$F$15)/GV$2*GV141</f>
        <v>-256326.2834649203</v>
      </c>
      <c r="GX141" s="2">
        <f>('DEPRECATED - DT-Prelim Calcs'!$C$6*GV141-GW141)/('DEPRECATED - DT-Prelim Calcs'!$C$6*GV141)*'DEPRECATED - DT-Prelim Calcs'!$C$7*GV141</f>
        <v>117.86933912927955</v>
      </c>
      <c r="GY141" s="57">
        <f>GX141/'DEPRECATED - DT-Prelim Calcs'!$C$7*('DEPRECATED - DT-Prelim Calcs'!$C$8-'DEPRECATED - DT-Prelim Calcs'!$C$9)+'DEPRECATED - DT-Prelim Calcs'!$C$9</f>
        <v>6277.6527843512722</v>
      </c>
      <c r="GZ141" s="57">
        <f t="shared" si="202"/>
        <v>33.333333333333314</v>
      </c>
      <c r="HA141" s="2">
        <f t="shared" si="246"/>
        <v>0.99579519204165001</v>
      </c>
      <c r="HB141" s="57">
        <f>HA141*'DEPRECATED - DT-Prelim Calcs'!$C$21/GV$2/'DEPRECATED - DT-Prelim Calcs'!$C$19/'DEPRECATED - DT-Prelim Calcs'!$C$18*3.39*'DEPRECATED - DT-Prelim Calcs'!$C$20</f>
        <v>25.773080821789936</v>
      </c>
      <c r="HC141" s="46">
        <f t="shared" si="247"/>
        <v>0</v>
      </c>
      <c r="HD141" s="57">
        <f>HB140*'DEPRECATED - DT-Prelim Calcs'!$C$11+HD140</f>
        <v>-766.42188984655684</v>
      </c>
      <c r="HE141" s="57">
        <f>HE140+0.5*HB141*'DEPRECATED - DT-Prelim Calcs'!$C$11^2+HD141*'DEPRECATED - DT-Prelim Calcs'!$C$11</f>
        <v>-238503.26366792989</v>
      </c>
      <c r="HF141" s="57">
        <f>MIN('Drive Train'!$F$35-GZ140*'DEPRECATED - DT-Prelim Calcs'!$C$21*'Drive Train'!$F$39,HF140+GZ$2)</f>
        <v>10.133333333333335</v>
      </c>
      <c r="HG141" s="57">
        <f>'Drive Train'!$F$35-GZ141*'DEPRECATED - DT-Prelim Calcs'!$C$21*'Drive Train'!$F$39</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-325816.25397762249</v>
      </c>
      <c r="HM141" s="2">
        <f>('DEPRECATED - DT-Prelim Calcs'!$C$6*HK141-HL141)/('DEPRECATED - DT-Prelim Calcs'!$C$6*HK141)*'DEPRECATED - DT-Prelim Calcs'!$C$7*HK141</f>
        <v>149.24570355263276</v>
      </c>
      <c r="HN141" s="57">
        <f>HM141/'DEPRECATED - DT-Prelim Calcs'!$C$7*('DEPRECATED - DT-Prelim Calcs'!$C$8-'DEPRECATED - DT-Prelim Calcs'!$C$9)+'DEPRECATED - DT-Prelim Calcs'!$C$9</f>
        <v>7948.0210646484575</v>
      </c>
      <c r="HO141" s="57">
        <f t="shared" si="203"/>
        <v>36.66666666666665</v>
      </c>
      <c r="HP141" s="2">
        <f t="shared" si="249"/>
        <v>0.99579519204165001</v>
      </c>
      <c r="HQ141" s="57">
        <f>HP141*'DEPRECATED - DT-Prelim Calcs'!$C$21/HK$2/'DEPRECATED - DT-Prelim Calcs'!$C$19/'DEPRECATED - DT-Prelim Calcs'!$C$18*3.39*'DEPRECATED - DT-Prelim Calcs'!$C$20</f>
        <v>25.773080821789936</v>
      </c>
      <c r="HR141" s="46">
        <f t="shared" si="250"/>
        <v>0</v>
      </c>
      <c r="HS141" s="57">
        <f>HQ140*'DEPRECATED - DT-Prelim Calcs'!$C$11+HS140</f>
        <v>-996.48848421635296</v>
      </c>
      <c r="HT141" s="57">
        <f>HT140+0.5*HQ141*'DEPRECATED - DT-Prelim Calcs'!$C$11^2+HS141*'DEPRECATED - DT-Prelim Calcs'!$C$11</f>
        <v>-242611.8382812418</v>
      </c>
      <c r="HU141" s="57">
        <f>MIN('Drive Train'!$F$35-HO140*'DEPRECATED - DT-Prelim Calcs'!$C$21*'Drive Train'!$F$39,HU140+HO$2)</f>
        <v>9.9066666666666681</v>
      </c>
      <c r="HV141" s="57">
        <f>'Drive Train'!$F$35-HO141*'DEPRECATED - DT-Prelim Calcs'!$C$21*'Drive Train'!$F$39</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-242181.88836299453</v>
      </c>
      <c r="IB141" s="2">
        <f>('DEPRECATED - DT-Prelim Calcs'!$C$6*HZ141-IA141)/('DEPRECATED - DT-Prelim Calcs'!$C$6*HZ141)*'DEPRECATED - DT-Prelim Calcs'!$C$7*HZ141</f>
        <v>111.3857358808892</v>
      </c>
      <c r="IC141" s="57">
        <f>IB141/'DEPRECATED - DT-Prelim Calcs'!$C$7*('DEPRECATED - DT-Prelim Calcs'!$C$8-'DEPRECATED - DT-Prelim Calcs'!$C$9)+'DEPRECATED - DT-Prelim Calcs'!$C$9</f>
        <v>5932.4883458581262</v>
      </c>
      <c r="ID141" s="57">
        <f t="shared" si="204"/>
        <v>39.999999999999986</v>
      </c>
      <c r="IE141" s="2">
        <f t="shared" si="252"/>
        <v>0.99579519204165001</v>
      </c>
      <c r="IF141" s="57">
        <f>IE141*'DEPRECATED - DT-Prelim Calcs'!$C$21/HZ$2/'DEPRECATED - DT-Prelim Calcs'!$C$19/'DEPRECATED - DT-Prelim Calcs'!$C$18*3.39*'DEPRECATED - DT-Prelim Calcs'!$C$20</f>
        <v>25.773080821789936</v>
      </c>
      <c r="IG141" s="46">
        <f t="shared" si="253"/>
        <v>0</v>
      </c>
      <c r="IH141" s="57">
        <f>IF140*'DEPRECATED - DT-Prelim Calcs'!$C$11+IH140</f>
        <v>-758.0422156339306</v>
      </c>
      <c r="II141" s="57">
        <f>II140+0.5*IF141*'DEPRECATED - DT-Prelim Calcs'!$C$11^2+IH141*'DEPRECATED - DT-Prelim Calcs'!$C$11</f>
        <v>-279361.49245588377</v>
      </c>
      <c r="IJ141" s="57">
        <f>MIN('Drive Train'!$F$35-ID140*'DEPRECATED - DT-Prelim Calcs'!$C$21*'Drive Train'!$F$39,IJ140+ID$2)</f>
        <v>9.6800000000000015</v>
      </c>
      <c r="IK141" s="57">
        <f>'Drive Train'!$F$35-ID141*'DEPRECATED - DT-Prelim Calcs'!$C$21*'Drive Train'!$F$39</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-247645.7225604167</v>
      </c>
      <c r="IQ141" s="2">
        <f>('DEPRECATED - DT-Prelim Calcs'!$C$6*IO141-IP141)/('DEPRECATED - DT-Prelim Calcs'!$C$6*IO141)*'DEPRECATED - DT-Prelim Calcs'!$C$7*IO141</f>
        <v>113.81219626675178</v>
      </c>
      <c r="IR141" s="57">
        <f>IQ141/'DEPRECATED - DT-Prelim Calcs'!$C$7*('DEPRECATED - DT-Prelim Calcs'!$C$8-'DEPRECATED - DT-Prelim Calcs'!$C$9)+'DEPRECATED - DT-Prelim Calcs'!$C$9</f>
        <v>6061.6646394291511</v>
      </c>
      <c r="IS141" s="57">
        <f t="shared" si="205"/>
        <v>43.333333333333321</v>
      </c>
      <c r="IT141" s="2">
        <f t="shared" si="255"/>
        <v>0.99579519204165001</v>
      </c>
      <c r="IU141" s="57">
        <f>IT141*'DEPRECATED - DT-Prelim Calcs'!$C$21/IO$2/'DEPRECATED - DT-Prelim Calcs'!$C$19/'DEPRECATED - DT-Prelim Calcs'!$C$18*3.39*'DEPRECATED - DT-Prelim Calcs'!$C$20</f>
        <v>25.773080821789936</v>
      </c>
      <c r="IV141" s="46">
        <f t="shared" si="256"/>
        <v>0</v>
      </c>
      <c r="IW141" s="57">
        <f>IU140*'DEPRECATED - DT-Prelim Calcs'!$C$11+IW140</f>
        <v>-793.7302785305917</v>
      </c>
      <c r="IX141" s="57">
        <f>IX140+0.5*IU141*'DEPRECATED - DT-Prelim Calcs'!$C$11^2+IW141*'DEPRECATED - DT-Prelim Calcs'!$C$11</f>
        <v>-250562.8089791649</v>
      </c>
      <c r="IY141" s="57">
        <f>MIN('Drive Train'!$F$35-IS140*'DEPRECATED - DT-Prelim Calcs'!$C$21*'Drive Train'!$F$39,IY140+IS$2)</f>
        <v>9.4533333333333349</v>
      </c>
      <c r="IZ141" s="57">
        <f>'Drive Train'!$F$35-IS141*'DEPRECATED - DT-Prelim Calcs'!$C$21*'Drive Train'!$F$39</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4326.183278628986</v>
      </c>
      <c r="JF141" s="2">
        <f>('DEPRECATED - DT-Prelim Calcs'!$C$6*JD141-JE141)/('DEPRECATED - DT-Prelim Calcs'!$C$6*JD141)*'DEPRECATED - DT-Prelim Calcs'!$C$7*JD141</f>
        <v>-0.16286933010372359</v>
      </c>
      <c r="JG141" s="57">
        <f>JF141/'DEPRECATED - DT-Prelim Calcs'!$C$7*('DEPRECATED - DT-Prelim Calcs'!$C$8-'DEPRECATED - DT-Prelim Calcs'!$C$9)+'DEPRECATED - DT-Prelim Calcs'!$C$9</f>
        <v>-5.9705954573891029</v>
      </c>
      <c r="JH141" s="57">
        <f t="shared" si="206"/>
        <v>-5.9705954573891029</v>
      </c>
      <c r="JI141" s="2">
        <f t="shared" si="258"/>
        <v>-0.58853280702444588</v>
      </c>
      <c r="JJ141" s="57">
        <f>JI141*'DEPRECATED - DT-Prelim Calcs'!$C$21/JD$2/'DEPRECATED - DT-Prelim Calcs'!$C$19/'DEPRECATED - DT-Prelim Calcs'!$C$18*3.39*'DEPRECATED - DT-Prelim Calcs'!$C$20</f>
        <v>-15.232352719655946</v>
      </c>
      <c r="JK141" s="46">
        <f t="shared" si="259"/>
        <v>1</v>
      </c>
      <c r="JL141" s="57">
        <f>JJ140*'DEPRECATED - DT-Prelim Calcs'!$C$11+JL140</f>
        <v>14.20650248820121</v>
      </c>
      <c r="JM141" s="57">
        <f>JM140+0.5*JJ141*'DEPRECATED - DT-Prelim Calcs'!$C$11^2+JL141*'DEPRECATED - DT-Prelim Calcs'!$C$11</f>
        <v>-277023.09414164344</v>
      </c>
      <c r="JN141" s="57">
        <f>MIN('Drive Train'!$F$35-JH140*'DEPRECATED - DT-Prelim Calcs'!$C$21*'Drive Train'!$F$39,JN140+JH$2)</f>
        <v>9.2266666666666666</v>
      </c>
      <c r="JO141" s="57">
        <f>'Drive Train'!$F$35-JH141*'DEPRECATED - DT-Prelim Calcs'!$C$21*'Drive Train'!$F$39</f>
        <v>12.806000491102459</v>
      </c>
      <c r="JP141" s="1">
        <f>IF(JM141&gt;='Drive Train'!$F$29,1,0)</f>
        <v>0</v>
      </c>
      <c r="JQ141" s="57">
        <f>MIN(JG141,'DEPRECATED - DT-Prelim Calcs'!$C$10)*'DEPRECATED - DT-Prelim Calcs'!$C$11*1000/60/60</f>
        <v>-6.6339949526545592</v>
      </c>
      <c r="JR141" s="63">
        <f>JR140+'DEPRECATED - DT-Prelim Calcs'!$C$11</f>
        <v>548</v>
      </c>
      <c r="JS141" s="2">
        <f>KC141/'Drive Train'!$F$35</f>
        <v>0.72580645161290325</v>
      </c>
      <c r="JT141" s="46">
        <f>KA141*12*60/(PI() * 'Drive Train'!$F$15)/JS$2*JS141</f>
        <v>-279054.69535709801</v>
      </c>
      <c r="JU141" s="2">
        <f>('DEPRECATED - DT-Prelim Calcs'!$C$6*JS141-JT141)/('DEPRECATED - DT-Prelim Calcs'!$C$6*JS141)*'DEPRECATED - DT-Prelim Calcs'!$C$7*JS141</f>
        <v>127.92589445093988</v>
      </c>
      <c r="JV141" s="57">
        <f>JU141/'DEPRECATED - DT-Prelim Calcs'!$C$7*('DEPRECATED - DT-Prelim Calcs'!$C$8-'DEPRECATED - DT-Prelim Calcs'!$C$9)+'DEPRECATED - DT-Prelim Calcs'!$C$9</f>
        <v>6813.0287377824006</v>
      </c>
      <c r="JW141" s="57">
        <f t="shared" si="207"/>
        <v>49.999999999999993</v>
      </c>
      <c r="JX141" s="2">
        <f t="shared" si="260"/>
        <v>0.99579519204165001</v>
      </c>
      <c r="JY141" s="57">
        <f>JX141*'DEPRECATED - DT-Prelim Calcs'!$C$21/JS$2/'DEPRECATED - DT-Prelim Calcs'!$C$19/'DEPRECATED - DT-Prelim Calcs'!$C$18*3.39*'DEPRECATED - DT-Prelim Calcs'!$C$20</f>
        <v>25.773080821789936</v>
      </c>
      <c r="JZ141" s="46">
        <f t="shared" si="261"/>
        <v>0</v>
      </c>
      <c r="KA141" s="57">
        <f>JY140*'DEPRECATED - DT-Prelim Calcs'!$C$11+KA140</f>
        <v>-939.45052469995301</v>
      </c>
      <c r="KB141" s="57">
        <f>KB140+0.5*JY141*'DEPRECATED - DT-Prelim Calcs'!$C$11^2+KA141*'DEPRECATED - DT-Prelim Calcs'!$C$11</f>
        <v>-250699.05882384448</v>
      </c>
      <c r="KC141" s="57">
        <f>MIN('Drive Train'!$F$35-JW140*'DEPRECATED - DT-Prelim Calcs'!$C$21*'Drive Train'!$F$39,KC140+JW$2)</f>
        <v>9</v>
      </c>
      <c r="KD141" s="57">
        <f>'Drive Train'!$F$35-JW141*'DEPRECATED - DT-Prelim Calcs'!$C$21*'Drive Train'!$F$39</f>
        <v>9</v>
      </c>
      <c r="KE141" s="1">
        <f>IF(KB141&gt;='Drive Train'!$F$29,1,0)</f>
        <v>0</v>
      </c>
      <c r="KF141" s="57">
        <f>MIN(JV141,'DEPRECATED - DT-Prelim Calcs'!$C$10)*'DEPRECATED - DT-Prelim Calcs'!$C$11*1000/60/60</f>
        <v>103.33333333333333</v>
      </c>
      <c r="KG141" s="63">
        <f>KG140+'DEPRECATED - DT-Prelim Calcs'!$C$11</f>
        <v>548</v>
      </c>
      <c r="KH141" s="2">
        <f>KR141/'Drive Train'!$F$35</f>
        <v>0.7075268817204301</v>
      </c>
      <c r="KI141" s="46">
        <f>KP141*12*60/(PI() * 'Drive Train'!$F$15)/KH$2*KH141</f>
        <v>-30562.910949936504</v>
      </c>
      <c r="KJ141" s="2">
        <f>('DEPRECATED - DT-Prelim Calcs'!$C$6*KH141-KI141)/('DEPRECATED - DT-Prelim Calcs'!$C$6*KH141)*'DEPRECATED - DT-Prelim Calcs'!$C$7*KH141</f>
        <v>15.524392203210212</v>
      </c>
      <c r="KK141" s="57">
        <f>KJ141/'DEPRECATED - DT-Prelim Calcs'!$C$7*('DEPRECATED - DT-Prelim Calcs'!$C$8-'DEPRECATED - DT-Prelim Calcs'!$C$9)+'DEPRECATED - DT-Prelim Calcs'!$C$9</f>
        <v>829.16453098417855</v>
      </c>
      <c r="KL141" s="57">
        <f t="shared" si="208"/>
        <v>53.333333333333329</v>
      </c>
      <c r="KM141" s="2">
        <f t="shared" si="262"/>
        <v>0.99579519204165001</v>
      </c>
      <c r="KN141" s="57">
        <f>KM141*'DEPRECATED - DT-Prelim Calcs'!$C$21/KH$2/'DEPRECATED - DT-Prelim Calcs'!$C$19/'DEPRECATED - DT-Prelim Calcs'!$C$18*3.39*'DEPRECATED - DT-Prelim Calcs'!$C$20</f>
        <v>25.773080821789936</v>
      </c>
      <c r="KO141" s="46">
        <f t="shared" si="263"/>
        <v>0</v>
      </c>
      <c r="KP141" s="57">
        <f>KN140*'DEPRECATED - DT-Prelim Calcs'!$C$11+KP140</f>
        <v>-105.54974155644776</v>
      </c>
      <c r="KQ141" s="57">
        <f>KQ140+0.5*KN141*'DEPRECATED - DT-Prelim Calcs'!$C$11^2+KP141*'DEPRECATED - DT-Prelim Calcs'!$C$11</f>
        <v>-272691.91556507652</v>
      </c>
      <c r="KR141" s="57">
        <f>MIN('Drive Train'!$F$35-KL140*'DEPRECATED - DT-Prelim Calcs'!$C$21*'Drive Train'!$F$39,KR140+KL$2)</f>
        <v>8.7733333333333334</v>
      </c>
      <c r="KS141" s="57">
        <f>'Drive Train'!$F$35-KL141*'DEPRECATED - DT-Prelim Calcs'!$C$21*'Drive Train'!$F$39</f>
        <v>8.7733333333333334</v>
      </c>
      <c r="KT141" s="1">
        <f>IF(KQ141&gt;='Drive Train'!$F$29,1,0)</f>
        <v>0</v>
      </c>
      <c r="KU141" s="57">
        <f>MIN(KK141,'DEPRECATED - DT-Prelim Calcs'!$C$10)*'DEPRECATED - DT-Prelim Calcs'!$C$11*1000/60/60</f>
        <v>103.33333333333333</v>
      </c>
      <c r="KV141" s="63">
        <f>KV140+'DEPRECATED - DT-Prelim Calcs'!$C$11</f>
        <v>548</v>
      </c>
      <c r="KW141" s="2">
        <f>LG141/'Drive Train'!$F$35</f>
        <v>0.68924731182795695</v>
      </c>
      <c r="KX141" s="46">
        <f>LE141*12*60/(PI() * 'Drive Train'!$F$15)/KW$2*KW141</f>
        <v>-19442.710235508548</v>
      </c>
      <c r="KY141" s="2">
        <f>('DEPRECATED - DT-Prelim Calcs'!$C$6*KW141-KX141)/('DEPRECATED - DT-Prelim Calcs'!$C$6*KW141)*'DEPRECATED - DT-Prelim Calcs'!$C$7*KW141</f>
        <v>10.452255189906053</v>
      </c>
      <c r="KZ141" s="57">
        <f>KY141/'DEPRECATED - DT-Prelim Calcs'!$C$7*('DEPRECATED - DT-Prelim Calcs'!$C$8-'DEPRECATED - DT-Prelim Calcs'!$C$9)+'DEPRECATED - DT-Prelim Calcs'!$C$9</f>
        <v>559.14163521367084</v>
      </c>
      <c r="LA141" s="57">
        <f t="shared" si="209"/>
        <v>56.666666666666664</v>
      </c>
      <c r="LB141" s="2">
        <f t="shared" si="264"/>
        <v>0.99579519204165001</v>
      </c>
      <c r="LC141" s="57">
        <f>LB141*'DEPRECATED - DT-Prelim Calcs'!$C$21/KW$2/'DEPRECATED - DT-Prelim Calcs'!$C$19/'DEPRECATED - DT-Prelim Calcs'!$C$18*3.39*'DEPRECATED - DT-Prelim Calcs'!$C$20</f>
        <v>25.773080821789936</v>
      </c>
      <c r="LD141" s="46">
        <f t="shared" si="265"/>
        <v>0</v>
      </c>
      <c r="LE141" s="57">
        <f>LC140*'DEPRECATED - DT-Prelim Calcs'!$C$11+LE140</f>
        <v>-68.926642819862067</v>
      </c>
      <c r="LF141" s="57">
        <f>LF140+0.5*LC141*'DEPRECATED - DT-Prelim Calcs'!$C$11^2+LE141*'DEPRECATED - DT-Prelim Calcs'!$C$11</f>
        <v>-238383.5962340484</v>
      </c>
      <c r="LG141" s="57">
        <f>MIN('Drive Train'!$F$35-LA140*'DEPRECATED - DT-Prelim Calcs'!$C$21*'Drive Train'!$F$39,LG140+LA$2)</f>
        <v>8.5466666666666669</v>
      </c>
      <c r="LH141" s="57">
        <f>'Drive Train'!$F$35-LA141*'DEPRECATED - DT-Prelim Calcs'!$C$21*'Drive Train'!$F$39</f>
        <v>8.5466666666666669</v>
      </c>
      <c r="LI141" s="1">
        <f>IF(LF141&gt;='Drive Train'!$F$29,1,0)</f>
        <v>0</v>
      </c>
      <c r="LJ141" s="57">
        <f>MIN(KZ141,'DEPRECATED - DT-Prelim Calcs'!$C$10)*'DEPRECATED - DT-Prelim Calcs'!$C$11*1000/60/60</f>
        <v>103.33333333333333</v>
      </c>
      <c r="LK141" s="63">
        <f>LK140+'DEPRECATED - DT-Prelim Calcs'!$C$11</f>
        <v>548</v>
      </c>
      <c r="LL141" s="2">
        <f>LV141/'Drive Train'!$F$35</f>
        <v>0.67096774193548392</v>
      </c>
      <c r="LM141" s="46">
        <f>LT141*12*60/(PI() * 'Drive Train'!$F$15)/LL$2*LL141</f>
        <v>-11864.486333260449</v>
      </c>
      <c r="LN141" s="2">
        <f>('DEPRECATED - DT-Prelim Calcs'!$C$6*LL141-LM141)/('DEPRECATED - DT-Prelim Calcs'!$C$6*LL141)*'DEPRECATED - DT-Prelim Calcs'!$C$7*LL141</f>
        <v>6.9816499059365027</v>
      </c>
      <c r="LO141" s="57">
        <f>LN141/'DEPRECATED - DT-Prelim Calcs'!$C$7*('DEPRECATED - DT-Prelim Calcs'!$C$8-'DEPRECATED - DT-Prelim Calcs'!$C$9)+'DEPRECATED - DT-Prelim Calcs'!$C$9</f>
        <v>374.37870661064454</v>
      </c>
      <c r="LP141" s="57">
        <f t="shared" si="210"/>
        <v>60</v>
      </c>
      <c r="LQ141" s="2">
        <f t="shared" si="266"/>
        <v>0.99579519204165001</v>
      </c>
      <c r="LR141" s="57">
        <f>LQ141*'DEPRECATED - DT-Prelim Calcs'!$C$21/LL$2/'DEPRECATED - DT-Prelim Calcs'!$C$19/'DEPRECATED - DT-Prelim Calcs'!$C$18*3.39*'DEPRECATED - DT-Prelim Calcs'!$C$20</f>
        <v>25.773080821789936</v>
      </c>
      <c r="LS141" s="46">
        <f t="shared" si="267"/>
        <v>0</v>
      </c>
      <c r="LT141" s="57">
        <f>LR140*'DEPRECATED - DT-Prelim Calcs'!$C$11+LT140</f>
        <v>-43.206859686921447</v>
      </c>
      <c r="LU141" s="57">
        <f>LU140+0.5*LR141*'DEPRECATED - DT-Prelim Calcs'!$C$11^2+LT141*'DEPRECATED - DT-Prelim Calcs'!$C$11</f>
        <v>-248279.4064890494</v>
      </c>
      <c r="LV141" s="57">
        <f>MIN('Drive Train'!$F$35-LP140*'DEPRECATED - DT-Prelim Calcs'!$C$21*'Drive Train'!$F$39,LV140+LP$2)</f>
        <v>8.32</v>
      </c>
      <c r="LW141" s="57">
        <f>'Drive Train'!$F$35-LP141*'DEPRECATED - DT-Prelim Calcs'!$C$21*'Drive Train'!$F$39</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Train'!$AA$49 + V141*(1-'Drive Train'!$AA$49))</f>
        <v>0</v>
      </c>
      <c r="W142" s="57">
        <f t="shared" si="184"/>
        <v>0</v>
      </c>
      <c r="X142" s="2">
        <f>MAX(MIN(IF(AND(AI141=1,AG142&lt;0),-1,1)*(W142-$C$9)/($C$8-$C$9)*$C$7-$C$29*AE142/T$2 -  AI141*$C$29/2,X$2),MAX(X$4:X141)*-1)</f>
        <v>-0.2458281045106315</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Train'!$F$39,AG141+W$2)-$C$3,IF(AE141-1&lt;=0,0,IF($C$32=Motors!$C$29,MAX(ABS('Drive Train'!$F$35-W141*$C$21*'Drive Train'!$F$39)*-1,AG141-W$2),MAX(0,ABS('Drive Train'!$F$35-W141*$C$21*'Drive Train'!$F$39)*-1,AG141-W$2))))</f>
        <v>0</v>
      </c>
      <c r="AH142" s="57">
        <f>'Drive Train'!$F$35-ABS(W142)*'DEPRECATED - DT-Prelim Calcs'!$C$21*'Drive Train'!$F$39</f>
        <v>12.4</v>
      </c>
      <c r="AI142" s="1">
        <f>IF(AJ142&gt;='Drive Train'!$F$29,1,0)</f>
        <v>1</v>
      </c>
      <c r="AJ142" s="57">
        <f>AJ141+0.5*Y142*'DEPRECATED - DT-Prelim Calcs'!$C$11^2+AE142*'DEPRECATED - DT-Prelim Calcs'!$C$11</f>
        <v>784.33981740885292</v>
      </c>
      <c r="AK142" s="57">
        <f t="shared" si="268"/>
        <v>0</v>
      </c>
      <c r="AL142" s="63">
        <f>AL141+'DEPRECATED - DT-Prelim Calcs'!$C$11</f>
        <v>552</v>
      </c>
      <c r="AM142" s="2">
        <f>AW142/'Drive Train'!$F$35</f>
        <v>0.88882649237565614</v>
      </c>
      <c r="AN142" s="46">
        <f>AU142*12*60/(PI() * 'Drive Train'!$F$15)/AM$2*AM142</f>
        <v>4007.4131716828738</v>
      </c>
      <c r="AO142" s="2">
        <f>('DEPRECATED - DT-Prelim Calcs'!$C$6*AM142-AN142)/('DEPRECATED - DT-Prelim Calcs'!$C$6*AM142)*'DEPRECATED - DT-Prelim Calcs'!$C$7*AM142</f>
        <v>0.33008953072369401</v>
      </c>
      <c r="AP142" s="57">
        <f>AO142/'DEPRECATED - DT-Prelim Calcs'!$C$7*('DEPRECATED - DT-Prelim Calcs'!$C$8-'DEPRECATED - DT-Prelim Calcs'!$C$9)+'DEPRECATED - DT-Prelim Calcs'!$C$9</f>
        <v>20.272816096203297</v>
      </c>
      <c r="AQ142" s="57">
        <f t="shared" si="192"/>
        <v>20.272816096203297</v>
      </c>
      <c r="AR142" s="2">
        <f t="shared" si="212"/>
        <v>-5.6621374255882984E-15</v>
      </c>
      <c r="AS142" s="57">
        <f>AR142*'DEPRECATED - DT-Prelim Calcs'!$C$21/AM$2/'DEPRECATED - DT-Prelim Calcs'!$C$19/'DEPRECATED - DT-Prelim Calcs'!$C$18*3.39*'DEPRECATED - DT-Prelim Calcs'!$C$20</f>
        <v>-4.1033139610244513E-14</v>
      </c>
      <c r="AT142" s="46">
        <f t="shared" si="213"/>
        <v>0</v>
      </c>
      <c r="AU142" s="57">
        <f>AS141*'DEPRECATED - DT-Prelim Calcs'!$C$11+AU141</f>
        <v>39.345448708843286</v>
      </c>
      <c r="AV142" s="57">
        <f>AV141+0.5*AS142*'DEPRECATED - DT-Prelim Calcs'!$C$11^2+AU142*'DEPRECATED - DT-Prelim Calcs'!$C$11</f>
        <v>21675.888511497091</v>
      </c>
      <c r="AW142" s="57">
        <f>MIN('Drive Train'!$F$35-AQ141*'DEPRECATED - DT-Prelim Calcs'!$C$21*'Drive Train'!$F$39,AW141+AQ$2)</f>
        <v>11.021448505458137</v>
      </c>
      <c r="AX142" s="57">
        <f>'Drive Train'!$F$35-AQ142*'DEPRECATED - DT-Prelim Calcs'!$C$21*'Drive Train'!$F$39</f>
        <v>11.021448505458176</v>
      </c>
      <c r="AY142" s="1">
        <f>IF(AV142&gt;='Drive Train'!$F$29,1,0)</f>
        <v>1</v>
      </c>
      <c r="AZ142" s="57">
        <f t="shared" si="214"/>
        <v>22.525351218003664</v>
      </c>
      <c r="BA142" s="63">
        <f>BA141+'DEPRECATED - DT-Prelim Calcs'!$C$11</f>
        <v>552</v>
      </c>
      <c r="BB142" s="2">
        <f>BL142/'Drive Train'!$F$35</f>
        <v>0.48999999999999994</v>
      </c>
      <c r="BC142" s="46">
        <f>BJ142*12*60/(PI() * 'Drive Train'!$F$15)/BB$2*BB142</f>
        <v>5110.349591052749</v>
      </c>
      <c r="BD142" s="2">
        <f>('DEPRECATED - DT-Prelim Calcs'!$C$6*BB142-BC142)/('DEPRECATED - DT-Prelim Calcs'!$C$6*BB142)*'DEPRECATED - DT-Prelim Calcs'!$C$7*BB142</f>
        <v>-1.1297833985810743</v>
      </c>
      <c r="BE142" s="57">
        <f>BD142/'DEPRECATED - DT-Prelim Calcs'!$C$7*('DEPRECATED - DT-Prelim Calcs'!$C$8-'DEPRECATED - DT-Prelim Calcs'!$C$9)+'DEPRECATED - DT-Prelim Calcs'!$C$9</f>
        <v>-57.445730306204084</v>
      </c>
      <c r="BF142" s="57">
        <f t="shared" si="193"/>
        <v>-57.445730306204084</v>
      </c>
      <c r="BG142" s="2">
        <f t="shared" si="215"/>
        <v>-1.8933363324154473</v>
      </c>
      <c r="BH142" s="57">
        <f>BG142*'DEPRECATED - DT-Prelim Calcs'!$C$21/BB$2/'DEPRECATED - DT-Prelim Calcs'!$C$19/'DEPRECATED - DT-Prelim Calcs'!$C$18*3.39*'DEPRECATED - DT-Prelim Calcs'!$C$20</f>
        <v>-19.819055495402463</v>
      </c>
      <c r="BI142" s="46">
        <f t="shared" si="216"/>
        <v>1</v>
      </c>
      <c r="BJ142" s="57">
        <f>BH141*'DEPRECATED - DT-Prelim Calcs'!$C$11+BJ141</f>
        <v>63.008778385113501</v>
      </c>
      <c r="BK142" s="57">
        <f>BK141+0.5*BH142*'DEPRECATED - DT-Prelim Calcs'!$C$11^2+BJ142*'DEPRECATED - DT-Prelim Calcs'!$C$11</f>
        <v>12932.234464650648</v>
      </c>
      <c r="BL142" s="57">
        <f>MIN('Drive Train'!$F$35-BF141*'DEPRECATED - DT-Prelim Calcs'!$C$21*'Drive Train'!$F$39,BL141+BF$2)</f>
        <v>6.0759999999999996</v>
      </c>
      <c r="BM142" s="57">
        <f>'Drive Train'!$F$35-BF142*'DEPRECATED - DT-Prelim Calcs'!$C$21*'Drive Train'!$F$39</f>
        <v>16.306309660821878</v>
      </c>
      <c r="BN142" s="1">
        <f>IF(BK142&gt;='Drive Train'!$F$29,1,0)</f>
        <v>1</v>
      </c>
      <c r="BO142" s="57">
        <f t="shared" si="217"/>
        <v>-63.82858922911565</v>
      </c>
      <c r="BP142" s="63">
        <f>BP141+'DEPRECATED - DT-Prelim Calcs'!$C$11</f>
        <v>552</v>
      </c>
      <c r="BQ142" s="2">
        <f>CA142/'Drive Train'!$F$35</f>
        <v>0.48999999999999994</v>
      </c>
      <c r="BR142" s="46">
        <f>BY142*12*60/(PI() * 'Drive Train'!$F$15)/BQ$2*BQ142</f>
        <v>-1063.861028577121</v>
      </c>
      <c r="BS142" s="2">
        <f>('DEPRECATED - DT-Prelim Calcs'!$C$6*BQ142-BR142)/('DEPRECATED - DT-Prelim Calcs'!$C$6*BQ142)*'DEPRECATED - DT-Prelim Calcs'!$C$7*BQ142</f>
        <v>1.661932847818173</v>
      </c>
      <c r="BT142" s="57">
        <f>BS142/'DEPRECATED - DT-Prelim Calcs'!$C$7*('DEPRECATED - DT-Prelim Calcs'!$C$8-'DEPRECATED - DT-Prelim Calcs'!$C$9)+'DEPRECATED - DT-Prelim Calcs'!$C$9</f>
        <v>91.175512188826389</v>
      </c>
      <c r="BU142" s="57">
        <f t="shared" si="194"/>
        <v>91.175512188826389</v>
      </c>
      <c r="BV142" s="2">
        <f t="shared" si="218"/>
        <v>1.8208875719693978</v>
      </c>
      <c r="BW142" s="57">
        <f>BV142*'DEPRECATED - DT-Prelim Calcs'!$C$21/BQ$2/'DEPRECATED - DT-Prelim Calcs'!$C$19/'DEPRECATED - DT-Prelim Calcs'!$C$18*3.39*'DEPRECATED - DT-Prelim Calcs'!$C$20</f>
        <v>24.925500385102712</v>
      </c>
      <c r="BX142" s="46">
        <f t="shared" si="219"/>
        <v>0</v>
      </c>
      <c r="BY142" s="57">
        <f>BW141*'DEPRECATED - DT-Prelim Calcs'!$C$11+BY141</f>
        <v>-10.030666241951877</v>
      </c>
      <c r="BZ142" s="57">
        <f>BZ141+0.5*BW142*'DEPRECATED - DT-Prelim Calcs'!$C$11^2+BY142*'DEPRECATED - DT-Prelim Calcs'!$C$11</f>
        <v>-9675.8337451964017</v>
      </c>
      <c r="CA142" s="57">
        <f>MIN('Drive Train'!$F$35-BU141*'DEPRECATED - DT-Prelim Calcs'!$C$21*'Drive Train'!$F$39,CA141+BU$2)</f>
        <v>6.0759999999999996</v>
      </c>
      <c r="CB142" s="57">
        <f>'Drive Train'!$F$35-BU142*'DEPRECATED - DT-Prelim Calcs'!$C$21*'Drive Train'!$F$39</f>
        <v>6.2000651711598058</v>
      </c>
      <c r="CC142" s="1">
        <f>IF(BZ142&gt;='Drive Train'!$F$29,1,0)</f>
        <v>0</v>
      </c>
      <c r="CD142" s="57">
        <f t="shared" si="220"/>
        <v>101.30612465425153</v>
      </c>
      <c r="CE142" s="63">
        <f>CE141+'DEPRECATED - DT-Prelim Calcs'!$C$11</f>
        <v>552</v>
      </c>
      <c r="CF142" s="2">
        <f>CP142/'Drive Train'!$F$35</f>
        <v>0.48999999999999994</v>
      </c>
      <c r="CG142" s="46">
        <f>CN142*12*60/(PI() * 'Drive Train'!$F$15)/CF$2*CF142</f>
        <v>-30704.271319570074</v>
      </c>
      <c r="CH142" s="2">
        <f>('DEPRECATED - DT-Prelim Calcs'!$C$6*CF142-CG142)/('DEPRECATED - DT-Prelim Calcs'!$C$6*CF142)*'DEPRECATED - DT-Prelim Calcs'!$C$7*CF142</f>
        <v>15.064069583520428</v>
      </c>
      <c r="CI142" s="57">
        <f>CH142/'DEPRECATED - DT-Prelim Calcs'!$C$7*('DEPRECATED - DT-Prelim Calcs'!$C$8-'DEPRECATED - DT-Prelim Calcs'!$C$9)+'DEPRECATED - DT-Prelim Calcs'!$C$9</f>
        <v>804.6585591558802</v>
      </c>
      <c r="CJ142" s="57">
        <f t="shared" si="195"/>
        <v>93</v>
      </c>
      <c r="CK142" s="2">
        <f t="shared" si="221"/>
        <v>1.5241763143494644</v>
      </c>
      <c r="CL142" s="57">
        <f>CK142*'DEPRECATED - DT-Prelim Calcs'!$C$21/CF$2/'DEPRECATED - DT-Prelim Calcs'!$C$19/'DEPRECATED - DT-Prelim Calcs'!$C$18*3.39*'DEPRECATED - DT-Prelim Calcs'!$C$20</f>
        <v>25.773080821789936</v>
      </c>
      <c r="CM142" s="46">
        <f t="shared" si="222"/>
        <v>0</v>
      </c>
      <c r="CN142" s="57">
        <f>CL141*'DEPRECATED - DT-Prelim Calcs'!$C$11+CN141</f>
        <v>-234.3545024572137</v>
      </c>
      <c r="CO142" s="57">
        <f>CO141+0.5*CL142*'DEPRECATED - DT-Prelim Calcs'!$C$11^2+CN142*'DEPRECATED - DT-Prelim Calcs'!$C$11</f>
        <v>-41856.00274175618</v>
      </c>
      <c r="CP142" s="57">
        <f>MIN('Drive Train'!$F$35-CJ141*'DEPRECATED - DT-Prelim Calcs'!$C$21*'Drive Train'!$F$39,CP141+CJ$2)</f>
        <v>6.0759999999999996</v>
      </c>
      <c r="CQ142" s="57">
        <f>'Drive Train'!$F$35-CJ142*'DEPRECATED - DT-Prelim Calcs'!$C$21*'Drive Train'!$F$39</f>
        <v>6.0759999999999996</v>
      </c>
      <c r="CR142" s="1">
        <f>IF(CO142&gt;='Drive Train'!$F$29,1,0)</f>
        <v>0</v>
      </c>
      <c r="CS142" s="57">
        <f t="shared" si="223"/>
        <v>103.33333333333333</v>
      </c>
      <c r="CT142" s="63">
        <f>CT141+'DEPRECATED - DT-Prelim Calcs'!$C$11</f>
        <v>552</v>
      </c>
      <c r="CU142" s="2">
        <f>DE142/'Drive Train'!$F$35</f>
        <v>0.48999999999999994</v>
      </c>
      <c r="CV142" s="46">
        <f>DC142*12*60/(PI() * 'Drive Train'!$F$15)/CU$2*CU142</f>
        <v>-24129.316874446438</v>
      </c>
      <c r="CW142" s="2">
        <f>('DEPRECATED - DT-Prelim Calcs'!$C$6*CU142-CV142)/('DEPRECATED - DT-Prelim Calcs'!$C$6*CU142)*'DEPRECATED - DT-Prelim Calcs'!$C$7*CU142</f>
        <v>12.091153971372593</v>
      </c>
      <c r="CX142" s="57">
        <f>CW142/'DEPRECATED - DT-Prelim Calcs'!$C$7*('DEPRECATED - DT-Prelim Calcs'!$C$8-'DEPRECATED - DT-Prelim Calcs'!$C$9)+'DEPRECATED - DT-Prelim Calcs'!$C$9</f>
        <v>646.39089399464899</v>
      </c>
      <c r="CY142" s="57">
        <f t="shared" si="196"/>
        <v>93</v>
      </c>
      <c r="CZ142" s="2">
        <f t="shared" si="224"/>
        <v>1.2803081040535502</v>
      </c>
      <c r="DA142" s="57">
        <f>CZ142*'DEPRECATED - DT-Prelim Calcs'!$C$21/CU$2/'DEPRECATED - DT-Prelim Calcs'!$C$19/'DEPRECATED - DT-Prelim Calcs'!$C$18*3.39*'DEPRECATED - DT-Prelim Calcs'!$C$20</f>
        <v>25.773080821789936</v>
      </c>
      <c r="DB142" s="46">
        <f t="shared" si="225"/>
        <v>0</v>
      </c>
      <c r="DC142" s="57">
        <f>DA141*'DEPRECATED - DT-Prelim Calcs'!$C$11+DC141</f>
        <v>-154.70302985490036</v>
      </c>
      <c r="DD142" s="57">
        <f>DD141+0.5*DA142*'DEPRECATED - DT-Prelim Calcs'!$C$11^2+DC142*'DEPRECATED - DT-Prelim Calcs'!$C$11</f>
        <v>-77535.11229303891</v>
      </c>
      <c r="DE142" s="57">
        <f>MIN('Drive Train'!$F$35-CY141*'DEPRECATED - DT-Prelim Calcs'!$C$21*'Drive Train'!$F$39,DE141+CY$2)</f>
        <v>6.0759999999999996</v>
      </c>
      <c r="DF142" s="57">
        <f>'Drive Train'!$F$35-CY142*'DEPRECATED - DT-Prelim Calcs'!$C$21*'Drive Train'!$F$39</f>
        <v>6.0759999999999996</v>
      </c>
      <c r="DG142" s="1">
        <f>IF(DD142&gt;='Drive Train'!$F$29,1,0)</f>
        <v>0</v>
      </c>
      <c r="DH142" s="57">
        <f t="shared" si="226"/>
        <v>103.33333333333333</v>
      </c>
      <c r="DI142" s="63">
        <f>DI141+'DEPRECATED - DT-Prelim Calcs'!$C$11</f>
        <v>552</v>
      </c>
      <c r="DJ142" s="2">
        <f>DT142/'Drive Train'!$F$35</f>
        <v>2.7972070504462589</v>
      </c>
      <c r="DK142" s="46">
        <f>DR142*12*60/(PI() * 'Drive Train'!$F$15)/DJ$2*DJ142</f>
        <v>-741018.27358120808</v>
      </c>
      <c r="DL142" s="2">
        <f>('DEPRECATED - DT-Prelim Calcs'!$C$6*DJ142-DK142)/('DEPRECATED - DT-Prelim Calcs'!$C$6*DJ142)*'DEPRECATED - DT-Prelim Calcs'!$C$7*DJ142</f>
        <v>341.79831201797543</v>
      </c>
      <c r="DM142" s="57">
        <f>DL142/'DEPRECATED - DT-Prelim Calcs'!$C$7*('DEPRECATED - DT-Prelim Calcs'!$C$8-'DEPRECATED - DT-Prelim Calcs'!$C$9)+'DEPRECATED - DT-Prelim Calcs'!$C$9</f>
        <v>18198.850801620851</v>
      </c>
      <c r="DN142" s="57">
        <f t="shared" si="197"/>
        <v>93</v>
      </c>
      <c r="DO142" s="2">
        <f t="shared" si="227"/>
        <v>1.1037138828047846</v>
      </c>
      <c r="DP142" s="57">
        <f>DO142*'DEPRECATED - DT-Prelim Calcs'!$C$21/DJ$2/'DEPRECATED - DT-Prelim Calcs'!$C$19/'DEPRECATED - DT-Prelim Calcs'!$C$18*3.39*'DEPRECATED - DT-Prelim Calcs'!$C$20</f>
        <v>25.773080821789936</v>
      </c>
      <c r="DQ142" s="46">
        <f t="shared" si="228"/>
        <v>0</v>
      </c>
      <c r="DR142" s="57">
        <f>DP141*'DEPRECATED - DT-Prelim Calcs'!$C$11+DR141</f>
        <v>-717.45751192065927</v>
      </c>
      <c r="DS142" s="57">
        <f>DS141+0.5*DP142*'DEPRECATED - DT-Prelim Calcs'!$C$11^2+DR142*'DEPRECATED - DT-Prelim Calcs'!$C$11</f>
        <v>-149771.99643405015</v>
      </c>
      <c r="DT142" s="57">
        <f>MIN('Drive Train'!$F$35-DN141*'DEPRECATED - DT-Prelim Calcs'!$C$21*'Drive Train'!$F$39,DT141+DN$2)</f>
        <v>34.685367425533613</v>
      </c>
      <c r="DU142" s="57">
        <f>'Drive Train'!$F$35-DN142*'DEPRECATED - DT-Prelim Calcs'!$C$21*'Drive Train'!$F$39</f>
        <v>6.0759999999999996</v>
      </c>
      <c r="DV142" s="1">
        <f>IF(DS142&gt;='Drive Train'!$F$29,1,0)</f>
        <v>0</v>
      </c>
      <c r="DW142" s="57">
        <f t="shared" si="229"/>
        <v>103.33333333333333</v>
      </c>
      <c r="DX142" s="63">
        <f>DX141+'DEPRECATED - DT-Prelim Calcs'!$C$11</f>
        <v>552</v>
      </c>
      <c r="DY142" s="2">
        <f>EI142/'Drive Train'!$F$35</f>
        <v>0.48999999999999994</v>
      </c>
      <c r="DZ142" s="46">
        <f>EG142*12*60/(PI() * 'Drive Train'!$F$15)/DY$2*DY142</f>
        <v>-15669.314758035152</v>
      </c>
      <c r="EA142" s="2">
        <f>('DEPRECATED - DT-Prelim Calcs'!$C$6*DY142-DZ142)/('DEPRECATED - DT-Prelim Calcs'!$C$6*DY142)*'DEPRECATED - DT-Prelim Calcs'!$C$7*DY142</f>
        <v>8.2658997311190827</v>
      </c>
      <c r="EB142" s="57">
        <f>EA142/'DEPRECATED - DT-Prelim Calcs'!$C$7*('DEPRECATED - DT-Prelim Calcs'!$C$8-'DEPRECATED - DT-Prelim Calcs'!$C$9)+'DEPRECATED - DT-Prelim Calcs'!$C$9</f>
        <v>442.74769107990801</v>
      </c>
      <c r="EC142" s="57">
        <f t="shared" si="198"/>
        <v>93</v>
      </c>
      <c r="ED142" s="2">
        <f t="shared" si="230"/>
        <v>0.96993038185874991</v>
      </c>
      <c r="EE142" s="57">
        <f>ED142*'DEPRECATED - DT-Prelim Calcs'!$C$21/DY$2/'DEPRECATED - DT-Prelim Calcs'!$C$19/'DEPRECATED - DT-Prelim Calcs'!$C$18*3.39*'DEPRECATED - DT-Prelim Calcs'!$C$20</f>
        <v>25.773080821789936</v>
      </c>
      <c r="EF142" s="46">
        <f t="shared" si="231"/>
        <v>0</v>
      </c>
      <c r="EG142" s="57">
        <f>EE141*'DEPRECATED - DT-Prelim Calcs'!$C$11+EG141</f>
        <v>-76.107922279884619</v>
      </c>
      <c r="EH142" s="57">
        <f>EH141+0.5*EE142*'DEPRECATED - DT-Prelim Calcs'!$C$11^2+EG142*'DEPRECATED - DT-Prelim Calcs'!$C$11</f>
        <v>-256253.83105431715</v>
      </c>
      <c r="EI142" s="57">
        <f>MIN('Drive Train'!$F$35-EC141*'DEPRECATED - DT-Prelim Calcs'!$C$21*'Drive Train'!$F$39,EI141+EC$2)</f>
        <v>6.0759999999999996</v>
      </c>
      <c r="EJ142" s="57">
        <f>'Drive Train'!$F$35-EC142*'DEPRECATED - DT-Prelim Calcs'!$C$21*'Drive Train'!$F$39</f>
        <v>6.0759999999999996</v>
      </c>
      <c r="EK142" s="1">
        <f>IF(EH142&gt;='Drive Train'!$F$29,1,0)</f>
        <v>0</v>
      </c>
      <c r="EL142" s="57">
        <f t="shared" si="232"/>
        <v>103.33333333333333</v>
      </c>
      <c r="EM142" s="63">
        <f>EM141+'DEPRECATED - DT-Prelim Calcs'!$C$11</f>
        <v>552</v>
      </c>
      <c r="EN142" s="2">
        <f>EX142/'Drive Train'!$F$35</f>
        <v>0.48999999999999994</v>
      </c>
      <c r="EO142" s="46">
        <f>EV142*12*60/(PI() * 'Drive Train'!$F$15)/EN$2*EN142</f>
        <v>-34878.859312613655</v>
      </c>
      <c r="EP142" s="2">
        <f>('DEPRECATED - DT-Prelim Calcs'!$C$6*EN142-EO142)/('DEPRECATED - DT-Prelim Calcs'!$C$6*EN142)*'DEPRECATED - DT-Prelim Calcs'!$C$7*EN142</f>
        <v>16.951641265178029</v>
      </c>
      <c r="EQ142" s="57">
        <f>EP142/'DEPRECATED - DT-Prelim Calcs'!$C$7*('DEPRECATED - DT-Prelim Calcs'!$C$8-'DEPRECATED - DT-Prelim Calcs'!$C$9)+'DEPRECATED - DT-Prelim Calcs'!$C$9</f>
        <v>905.14629639931172</v>
      </c>
      <c r="ER142" s="57">
        <f t="shared" si="199"/>
        <v>93</v>
      </c>
      <c r="ES142" s="2">
        <f t="shared" si="233"/>
        <v>0.86507304327942547</v>
      </c>
      <c r="ET142" s="57">
        <f>ES142*'DEPRECATED - DT-Prelim Calcs'!$C$21/EN$2/'DEPRECATED - DT-Prelim Calcs'!$C$19/'DEPRECATED - DT-Prelim Calcs'!$C$18*3.39*'DEPRECATED - DT-Prelim Calcs'!$C$20</f>
        <v>25.773080821789936</v>
      </c>
      <c r="EU142" s="46">
        <f t="shared" si="234"/>
        <v>0</v>
      </c>
      <c r="EV142" s="57">
        <f>ET141*'DEPRECATED - DT-Prelim Calcs'!$C$11+EV141</f>
        <v>-151.09648122186843</v>
      </c>
      <c r="EW142" s="57">
        <f>EW141+0.5*ET142*'DEPRECATED - DT-Prelim Calcs'!$C$11^2+EV142*'DEPRECATED - DT-Prelim Calcs'!$C$11</f>
        <v>-273953.34167855768</v>
      </c>
      <c r="EX142" s="57">
        <f>MIN('Drive Train'!$F$35-ER141*'DEPRECATED - DT-Prelim Calcs'!$C$21*'Drive Train'!$F$39,EX141+ER$2)</f>
        <v>6.0759999999999996</v>
      </c>
      <c r="EY142" s="57">
        <f>'Drive Train'!$F$35-ER142*'DEPRECATED - DT-Prelim Calcs'!$C$21*'Drive Train'!$F$39</f>
        <v>6.0759999999999996</v>
      </c>
      <c r="EZ142" s="1">
        <f>IF(EW142&gt;='Drive Train'!$F$29,1,0)</f>
        <v>0</v>
      </c>
      <c r="FA142" s="57">
        <f t="shared" si="235"/>
        <v>103.33333333333333</v>
      </c>
      <c r="FB142" s="63">
        <f>FB141+'DEPRECATED - DT-Prelim Calcs'!$C$11</f>
        <v>552</v>
      </c>
      <c r="FC142" s="2">
        <f>FM142/'Drive Train'!$F$35</f>
        <v>2.152404278991142</v>
      </c>
      <c r="FD142" s="46">
        <f>FK142*12*60/(PI() * 'Drive Train'!$F$15)/FC$2*FC142</f>
        <v>-796852.40057719557</v>
      </c>
      <c r="FE142" s="2">
        <f>('DEPRECATED - DT-Prelim Calcs'!$C$6*FC142-FD142)/('DEPRECATED - DT-Prelim Calcs'!$C$6*FC142)*'DEPRECATED - DT-Prelim Calcs'!$C$7*FC142</f>
        <v>365.49016211556591</v>
      </c>
      <c r="FF142" s="57">
        <f>FE142/'DEPRECATED - DT-Prelim Calcs'!$C$7*('DEPRECATED - DT-Prelim Calcs'!$C$8-'DEPRECATED - DT-Prelim Calcs'!$C$9)+'DEPRECATED - DT-Prelim Calcs'!$C$9</f>
        <v>19460.122323413736</v>
      </c>
      <c r="FG142" s="57">
        <f t="shared" si="200"/>
        <v>93</v>
      </c>
      <c r="FH142" s="2">
        <f t="shared" si="236"/>
        <v>0.78067567320338405</v>
      </c>
      <c r="FI142" s="57">
        <f>FH142*'DEPRECATED - DT-Prelim Calcs'!$C$21/FC$2/'DEPRECATED - DT-Prelim Calcs'!$C$19/'DEPRECATED - DT-Prelim Calcs'!$C$18*3.39*'DEPRECATED - DT-Prelim Calcs'!$C$20</f>
        <v>25.773080821789936</v>
      </c>
      <c r="FJ142" s="46">
        <f t="shared" si="237"/>
        <v>0</v>
      </c>
      <c r="FK142" s="57">
        <f>FI141*'DEPRECATED - DT-Prelim Calcs'!$C$11+FK141</f>
        <v>-709.18585235107412</v>
      </c>
      <c r="FL142" s="57">
        <f>FL141+0.5*FI142*'DEPRECATED - DT-Prelim Calcs'!$C$11^2+FK142*'DEPRECATED - DT-Prelim Calcs'!$C$11</f>
        <v>-358248.13226609566</v>
      </c>
      <c r="FM142" s="57">
        <f>MIN('Drive Train'!$F$35-FG141*'DEPRECATED - DT-Prelim Calcs'!$C$21*'Drive Train'!$F$39,FM141+FG$2)</f>
        <v>26.689813059490159</v>
      </c>
      <c r="FN142" s="57">
        <f>'Drive Train'!$F$35-FG142*'DEPRECATED - DT-Prelim Calcs'!$C$21*'Drive Train'!$F$39</f>
        <v>6.0759999999999996</v>
      </c>
      <c r="FO142" s="1">
        <f>IF(FL142&gt;='Drive Train'!$F$29,1,0)</f>
        <v>0</v>
      </c>
      <c r="FP142" s="57">
        <f t="shared" si="238"/>
        <v>103.33333333333333</v>
      </c>
      <c r="FQ142" s="63">
        <f>FQ141+'DEPRECATED - DT-Prelim Calcs'!$C$11</f>
        <v>552</v>
      </c>
      <c r="FR142" s="2">
        <f>GB142/'Drive Train'!$F$35</f>
        <v>0.48999999999999994</v>
      </c>
      <c r="FS142" s="46">
        <f>FZ142*12*60/(PI() * 'Drive Train'!$F$15)/FR$2*FR142</f>
        <v>-409520.76807002624</v>
      </c>
      <c r="FT142" s="2">
        <f>('DEPRECATED - DT-Prelim Calcs'!$C$6*FR142-FS142)/('DEPRECATED - DT-Prelim Calcs'!$C$6*FR142)*'DEPRECATED - DT-Prelim Calcs'!$C$7*FR142</f>
        <v>186.3488270260344</v>
      </c>
      <c r="FU142" s="57">
        <f>FT142/'DEPRECATED - DT-Prelim Calcs'!$C$7*('DEPRECATED - DT-Prelim Calcs'!$C$8-'DEPRECATED - DT-Prelim Calcs'!$C$9)+'DEPRECATED - DT-Prelim Calcs'!$C$9</f>
        <v>9923.2620362822472</v>
      </c>
      <c r="FV142" s="57">
        <f t="shared" si="201"/>
        <v>93</v>
      </c>
      <c r="FW142" s="2">
        <f t="shared" si="239"/>
        <v>0.7112822800297498</v>
      </c>
      <c r="FX142" s="57">
        <f>FW142*'DEPRECATED - DT-Prelim Calcs'!$C$21/FR$2/'DEPRECATED - DT-Prelim Calcs'!$C$19/'DEPRECATED - DT-Prelim Calcs'!$C$18*3.39*'DEPRECATED - DT-Prelim Calcs'!$C$20</f>
        <v>25.773080821789936</v>
      </c>
      <c r="FY142" s="46">
        <f t="shared" si="240"/>
        <v>0</v>
      </c>
      <c r="FZ142" s="57">
        <f>FX141*'DEPRECATED - DT-Prelim Calcs'!$C$11+FZ141</f>
        <v>-1458.670562881229</v>
      </c>
      <c r="GA142" s="57">
        <f>GA141+0.5*FX142*'DEPRECATED - DT-Prelim Calcs'!$C$11^2+FZ142*'DEPRECATED - DT-Prelim Calcs'!$C$11</f>
        <v>-402874.33936009952</v>
      </c>
      <c r="GB142" s="57">
        <f>MIN('Drive Train'!$F$35-FV141*'DEPRECATED - DT-Prelim Calcs'!$C$21*'Drive Train'!$F$39,GB141+FV$2)</f>
        <v>6.0759999999999996</v>
      </c>
      <c r="GC142" s="57">
        <f>'Drive Train'!$F$35-FV142*'DEPRECATED - DT-Prelim Calcs'!$C$21*'Drive Train'!$F$39</f>
        <v>6.0759999999999996</v>
      </c>
      <c r="GD142" s="1">
        <f>IF(GA142&gt;='Drive Train'!$F$29,1,0)</f>
        <v>0</v>
      </c>
      <c r="GE142" s="57">
        <f t="shared" si="241"/>
        <v>103.33333333333333</v>
      </c>
      <c r="GF142" s="63">
        <f>GF141+'DEPRECATED - DT-Prelim Calcs'!$C$11</f>
        <v>552</v>
      </c>
      <c r="GG142" s="2">
        <f>GQ142/'Drive Train'!$F$35</f>
        <v>0.83548387096774201</v>
      </c>
      <c r="GH142" s="46">
        <f>GO142*12*60/(PI() * 'Drive Train'!$F$15)/GG$2*GG142</f>
        <v>-136344.20341479854</v>
      </c>
      <c r="GI142" s="2">
        <f>('DEPRECATED - DT-Prelim Calcs'!$C$6*GG142-GH142)/('DEPRECATED - DT-Prelim Calcs'!$C$6*GG142)*'DEPRECATED - DT-Prelim Calcs'!$C$7*GG142</f>
        <v>63.662583714335163</v>
      </c>
      <c r="GJ142" s="57">
        <f>GI142/'DEPRECATED - DT-Prelim Calcs'!$C$7*('DEPRECATED - DT-Prelim Calcs'!$C$8-'DEPRECATED - DT-Prelim Calcs'!$C$9)+'DEPRECATED - DT-Prelim Calcs'!$C$9</f>
        <v>3391.8740624685483</v>
      </c>
      <c r="GK142" s="57">
        <f t="shared" si="242"/>
        <v>29.999999999999982</v>
      </c>
      <c r="GL142" s="2">
        <f t="shared" si="243"/>
        <v>0.99579519204165001</v>
      </c>
      <c r="GM142" s="57">
        <f>GL142*'DEPRECATED - DT-Prelim Calcs'!$C$21/GG$2/'DEPRECATED - DT-Prelim Calcs'!$C$19/'DEPRECATED - DT-Prelim Calcs'!$C$18*3.39*'DEPRECATED - DT-Prelim Calcs'!$C$20</f>
        <v>25.773080821789936</v>
      </c>
      <c r="GN142" s="46">
        <f t="shared" si="244"/>
        <v>0</v>
      </c>
      <c r="GO142" s="57">
        <f>GM141*'DEPRECATED - DT-Prelim Calcs'!$C$11+GO141</f>
        <v>-398.75304450546503</v>
      </c>
      <c r="GP142" s="57">
        <f>GP141+0.5*GM142*'DEPRECATED - DT-Prelim Calcs'!$C$11^2+GO142*'DEPRECATED - DT-Prelim Calcs'!$C$11</f>
        <v>-212532.92367574025</v>
      </c>
      <c r="GQ142" s="57">
        <f>MIN('Drive Train'!$F$35-GK141*'DEPRECATED - DT-Prelim Calcs'!$C$21*'Drive Train'!$F$39,GQ141+GK$2)</f>
        <v>10.360000000000001</v>
      </c>
      <c r="GR142" s="57">
        <f>'Drive Train'!$F$35-GK142*'DEPRECATED - DT-Prelim Calcs'!$C$21*'Drive Train'!$F$39</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-221847.52909733274</v>
      </c>
      <c r="GX142" s="2">
        <f>('DEPRECATED - DT-Prelim Calcs'!$C$6*GV142-GW142)/('DEPRECATED - DT-Prelim Calcs'!$C$6*GV142)*'DEPRECATED - DT-Prelim Calcs'!$C$7*GV142</f>
        <v>102.27950835519212</v>
      </c>
      <c r="GY142" s="57">
        <f>GX142/'DEPRECATED - DT-Prelim Calcs'!$C$7*('DEPRECATED - DT-Prelim Calcs'!$C$8-'DEPRECATED - DT-Prelim Calcs'!$C$9)+'DEPRECATED - DT-Prelim Calcs'!$C$9</f>
        <v>5447.704531938236</v>
      </c>
      <c r="GZ142" s="57">
        <f t="shared" si="202"/>
        <v>33.333333333333314</v>
      </c>
      <c r="HA142" s="2">
        <f t="shared" si="246"/>
        <v>0.99579519204165001</v>
      </c>
      <c r="HB142" s="57">
        <f>HA142*'DEPRECATED - DT-Prelim Calcs'!$C$21/GV$2/'DEPRECATED - DT-Prelim Calcs'!$C$19/'DEPRECATED - DT-Prelim Calcs'!$C$18*3.39*'DEPRECATED - DT-Prelim Calcs'!$C$20</f>
        <v>25.773080821789936</v>
      </c>
      <c r="HC142" s="46">
        <f t="shared" si="247"/>
        <v>0</v>
      </c>
      <c r="HD142" s="57">
        <f>HB141*'DEPRECATED - DT-Prelim Calcs'!$C$11+HD141</f>
        <v>-663.32956655939711</v>
      </c>
      <c r="HE142" s="57">
        <f>HE141+0.5*HB142*'DEPRECATED - DT-Prelim Calcs'!$C$11^2+HD142*'DEPRECATED - DT-Prelim Calcs'!$C$11</f>
        <v>-240950.39728759316</v>
      </c>
      <c r="HF142" s="57">
        <f>MIN('Drive Train'!$F$35-GZ141*'DEPRECATED - DT-Prelim Calcs'!$C$21*'Drive Train'!$F$39,HF141+GZ$2)</f>
        <v>10.133333333333335</v>
      </c>
      <c r="HG142" s="57">
        <f>'Drive Train'!$F$35-GZ142*'DEPRECATED - DT-Prelim Calcs'!$C$21*'Drive Train'!$F$39</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-292108.73490509926</v>
      </c>
      <c r="HM142" s="2">
        <f>('DEPRECATED - DT-Prelim Calcs'!$C$6*HK142-HL142)/('DEPRECATED - DT-Prelim Calcs'!$C$6*HK142)*'DEPRECATED - DT-Prelim Calcs'!$C$7*HK142</f>
        <v>134.00459267743932</v>
      </c>
      <c r="HN142" s="57">
        <f>HM142/'DEPRECATED - DT-Prelim Calcs'!$C$7*('DEPRECATED - DT-Prelim Calcs'!$C$8-'DEPRECATED - DT-Prelim Calcs'!$C$9)+'DEPRECATED - DT-Prelim Calcs'!$C$9</f>
        <v>7136.6374441972885</v>
      </c>
      <c r="HO142" s="57">
        <f t="shared" si="203"/>
        <v>36.66666666666665</v>
      </c>
      <c r="HP142" s="2">
        <f t="shared" si="249"/>
        <v>0.99579519204165001</v>
      </c>
      <c r="HQ142" s="57">
        <f>HP142*'DEPRECATED - DT-Prelim Calcs'!$C$21/HK$2/'DEPRECATED - DT-Prelim Calcs'!$C$19/'DEPRECATED - DT-Prelim Calcs'!$C$18*3.39*'DEPRECATED - DT-Prelim Calcs'!$C$20</f>
        <v>25.773080821789936</v>
      </c>
      <c r="HR142" s="46">
        <f t="shared" si="250"/>
        <v>0</v>
      </c>
      <c r="HS142" s="57">
        <f>HQ141*'DEPRECATED - DT-Prelim Calcs'!$C$11+HS141</f>
        <v>-893.39616092919323</v>
      </c>
      <c r="HT142" s="57">
        <f>HT141+0.5*HQ142*'DEPRECATED - DT-Prelim Calcs'!$C$11^2+HS142*'DEPRECATED - DT-Prelim Calcs'!$C$11</f>
        <v>-245979.23827838426</v>
      </c>
      <c r="HU142" s="57">
        <f>MIN('Drive Train'!$F$35-HO141*'DEPRECATED - DT-Prelim Calcs'!$C$21*'Drive Train'!$F$39,HU141+HO$2)</f>
        <v>9.9066666666666681</v>
      </c>
      <c r="HV142" s="57">
        <f>'Drive Train'!$F$35-HO142*'DEPRECATED - DT-Prelim Calcs'!$C$21*'Drive Train'!$F$39</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-209245.60458553585</v>
      </c>
      <c r="IB142" s="2">
        <f>('DEPRECATED - DT-Prelim Calcs'!$C$6*HZ142-IA142)/('DEPRECATED - DT-Prelim Calcs'!$C$6*HZ142)*'DEPRECATED - DT-Prelim Calcs'!$C$7*HZ142</f>
        <v>96.49334490458989</v>
      </c>
      <c r="IC142" s="57">
        <f>IB142/'DEPRECATED - DT-Prelim Calcs'!$C$7*('DEPRECATED - DT-Prelim Calcs'!$C$8-'DEPRECATED - DT-Prelim Calcs'!$C$9)+'DEPRECATED - DT-Prelim Calcs'!$C$9</f>
        <v>5139.6693573688308</v>
      </c>
      <c r="ID142" s="57">
        <f t="shared" si="204"/>
        <v>39.999999999999986</v>
      </c>
      <c r="IE142" s="2">
        <f t="shared" si="252"/>
        <v>0.99579519204165001</v>
      </c>
      <c r="IF142" s="57">
        <f>IE142*'DEPRECATED - DT-Prelim Calcs'!$C$21/HZ$2/'DEPRECATED - DT-Prelim Calcs'!$C$19/'DEPRECATED - DT-Prelim Calcs'!$C$18*3.39*'DEPRECATED - DT-Prelim Calcs'!$C$20</f>
        <v>25.773080821789936</v>
      </c>
      <c r="IG142" s="46">
        <f t="shared" si="253"/>
        <v>0</v>
      </c>
      <c r="IH142" s="57">
        <f>IF141*'DEPRECATED - DT-Prelim Calcs'!$C$11+IH141</f>
        <v>-654.94989234677087</v>
      </c>
      <c r="II142" s="57">
        <f>II141+0.5*IF142*'DEPRECATED - DT-Prelim Calcs'!$C$11^2+IH142*'DEPRECATED - DT-Prelim Calcs'!$C$11</f>
        <v>-281775.10737869656</v>
      </c>
      <c r="IJ142" s="57">
        <f>MIN('Drive Train'!$F$35-ID141*'DEPRECATED - DT-Prelim Calcs'!$C$21*'Drive Train'!$F$39,IJ141+ID$2)</f>
        <v>9.6800000000000015</v>
      </c>
      <c r="IK142" s="57">
        <f>'Drive Train'!$F$35-ID142*'DEPRECATED - DT-Prelim Calcs'!$C$21*'Drive Train'!$F$39</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-215480.67407802254</v>
      </c>
      <c r="IQ142" s="2">
        <f>('DEPRECATED - DT-Prelim Calcs'!$C$6*IO142-IP142)/('DEPRECATED - DT-Prelim Calcs'!$C$6*IO142)*'DEPRECATED - DT-Prelim Calcs'!$C$7*IO142</f>
        <v>99.268525189346562</v>
      </c>
      <c r="IR142" s="57">
        <f>IQ142/'DEPRECATED - DT-Prelim Calcs'!$C$7*('DEPRECATED - DT-Prelim Calcs'!$C$8-'DEPRECATED - DT-Prelim Calcs'!$C$9)+'DEPRECATED - DT-Prelim Calcs'!$C$9</f>
        <v>5287.4102829017274</v>
      </c>
      <c r="IS142" s="57">
        <f t="shared" si="205"/>
        <v>43.333333333333321</v>
      </c>
      <c r="IT142" s="2">
        <f t="shared" si="255"/>
        <v>0.99579519204165001</v>
      </c>
      <c r="IU142" s="57">
        <f>IT142*'DEPRECATED - DT-Prelim Calcs'!$C$21/IO$2/'DEPRECATED - DT-Prelim Calcs'!$C$19/'DEPRECATED - DT-Prelim Calcs'!$C$18*3.39*'DEPRECATED - DT-Prelim Calcs'!$C$20</f>
        <v>25.773080821789936</v>
      </c>
      <c r="IV142" s="46">
        <f t="shared" si="256"/>
        <v>0</v>
      </c>
      <c r="IW142" s="57">
        <f>IU141*'DEPRECATED - DT-Prelim Calcs'!$C$11+IW141</f>
        <v>-690.63795524343197</v>
      </c>
      <c r="IX142" s="57">
        <f>IX141+0.5*IU142*'DEPRECATED - DT-Prelim Calcs'!$C$11^2+IW142*'DEPRECATED - DT-Prelim Calcs'!$C$11</f>
        <v>-253119.1761535643</v>
      </c>
      <c r="IY142" s="57">
        <f>MIN('Drive Train'!$F$35-IS141*'DEPRECATED - DT-Prelim Calcs'!$C$21*'Drive Train'!$F$39,IY141+IS$2)</f>
        <v>9.4533333333333349</v>
      </c>
      <c r="IZ142" s="57">
        <f>'Drive Train'!$F$35-IS142*'DEPRECATED - DT-Prelim Calcs'!$C$21*'Drive Train'!$F$39</f>
        <v>9.4533333333333349</v>
      </c>
      <c r="JA142" s="1">
        <f>IF(IX142&gt;='Drive Train'!$F$29,1,0)</f>
        <v>0</v>
      </c>
      <c r="JB142" s="57">
        <f t="shared" si="257"/>
        <v>48.148148148148138</v>
      </c>
      <c r="JC142" s="63">
        <f>JC141+'DEPRECATED - DT-Prelim Calcs'!$C$11</f>
        <v>552</v>
      </c>
      <c r="JD142" s="2">
        <f>JN142/'Drive Train'!$F$35</f>
        <v>1.032741975088908</v>
      </c>
      <c r="JE142" s="46">
        <f>JL142*12*60/(PI() * 'Drive Train'!$F$15)/JD$2*JD142</f>
        <v>-19747.689701317453</v>
      </c>
      <c r="JF142" s="2">
        <f>('DEPRECATED - DT-Prelim Calcs'!$C$6*JD142-JE142)/('DEPRECATED - DT-Prelim Calcs'!$C$6*JD142)*'DEPRECATED - DT-Prelim Calcs'!$C$7*JD142</f>
        <v>11.417976111216626</v>
      </c>
      <c r="JG142" s="57">
        <f>JF142/'DEPRECATED - DT-Prelim Calcs'!$C$7*('DEPRECATED - DT-Prelim Calcs'!$C$8-'DEPRECATED - DT-Prelim Calcs'!$C$9)+'DEPRECATED - DT-Prelim Calcs'!$C$9</f>
        <v>610.5532510660139</v>
      </c>
      <c r="JH142" s="57">
        <f t="shared" si="206"/>
        <v>46.666666666666657</v>
      </c>
      <c r="JI142" s="2">
        <f t="shared" si="258"/>
        <v>0.99579519204165001</v>
      </c>
      <c r="JJ142" s="57">
        <f>JI142*'DEPRECATED - DT-Prelim Calcs'!$C$21/JD$2/'DEPRECATED - DT-Prelim Calcs'!$C$19/'DEPRECATED - DT-Prelim Calcs'!$C$18*3.39*'DEPRECATED - DT-Prelim Calcs'!$C$20</f>
        <v>25.773080821789936</v>
      </c>
      <c r="JK142" s="46">
        <f t="shared" si="259"/>
        <v>0</v>
      </c>
      <c r="JL142" s="57">
        <f>JJ141*'DEPRECATED - DT-Prelim Calcs'!$C$11+JL141</f>
        <v>-46.722908390422575</v>
      </c>
      <c r="JM142" s="57">
        <f>JM141+0.5*JJ142*'DEPRECATED - DT-Prelim Calcs'!$C$11^2+JL142*'DEPRECATED - DT-Prelim Calcs'!$C$11</f>
        <v>-277003.80112863082</v>
      </c>
      <c r="JN142" s="57">
        <f>MIN('Drive Train'!$F$35-JH141*'DEPRECATED - DT-Prelim Calcs'!$C$21*'Drive Train'!$F$39,JN141+JH$2)</f>
        <v>12.806000491102459</v>
      </c>
      <c r="JO142" s="57">
        <f>'Drive Train'!$F$35-JH142*'DEPRECATED - DT-Prelim Calcs'!$C$21*'Drive Train'!$F$39</f>
        <v>9.2266666666666666</v>
      </c>
      <c r="JP142" s="1">
        <f>IF(JM142&gt;='Drive Train'!$F$29,1,0)</f>
        <v>0</v>
      </c>
      <c r="JQ142" s="57">
        <f>MIN(JG142,'DEPRECATED - DT-Prelim Calcs'!$C$10)*'DEPRECATED - DT-Prelim Calcs'!$C$11*1000/60/60</f>
        <v>103.33333333333333</v>
      </c>
      <c r="JR142" s="63">
        <f>JR141+'DEPRECATED - DT-Prelim Calcs'!$C$11</f>
        <v>552</v>
      </c>
      <c r="JS142" s="2">
        <f>KC142/'Drive Train'!$F$35</f>
        <v>0.72580645161290325</v>
      </c>
      <c r="JT142" s="46">
        <f>KA142*12*60/(PI() * 'Drive Train'!$F$15)/JS$2*JS142</f>
        <v>-248432.11746483261</v>
      </c>
      <c r="JU142" s="2">
        <f>('DEPRECATED - DT-Prelim Calcs'!$C$6*JS142-JT142)/('DEPRECATED - DT-Prelim Calcs'!$C$6*JS142)*'DEPRECATED - DT-Prelim Calcs'!$C$7*JS142</f>
        <v>114.07966317132269</v>
      </c>
      <c r="JV142" s="57">
        <f>JU142/'DEPRECATED - DT-Prelim Calcs'!$C$7*('DEPRECATED - DT-Prelim Calcs'!$C$8-'DEPRECATED - DT-Prelim Calcs'!$C$9)+'DEPRECATED - DT-Prelim Calcs'!$C$9</f>
        <v>6075.9036451787142</v>
      </c>
      <c r="JW142" s="57">
        <f t="shared" si="207"/>
        <v>49.999999999999993</v>
      </c>
      <c r="JX142" s="2">
        <f t="shared" si="260"/>
        <v>0.99579519204165001</v>
      </c>
      <c r="JY142" s="57">
        <f>JX142*'DEPRECATED - DT-Prelim Calcs'!$C$21/JS$2/'DEPRECATED - DT-Prelim Calcs'!$C$19/'DEPRECATED - DT-Prelim Calcs'!$C$18*3.39*'DEPRECATED - DT-Prelim Calcs'!$C$20</f>
        <v>25.773080821789936</v>
      </c>
      <c r="JZ142" s="46">
        <f t="shared" si="261"/>
        <v>0</v>
      </c>
      <c r="KA142" s="57">
        <f>JY141*'DEPRECATED - DT-Prelim Calcs'!$C$11+KA141</f>
        <v>-836.35820141279328</v>
      </c>
      <c r="KB142" s="57">
        <f>KB141+0.5*JY142*'DEPRECATED - DT-Prelim Calcs'!$C$11^2+KA142*'DEPRECATED - DT-Prelim Calcs'!$C$11</f>
        <v>-253838.30698292132</v>
      </c>
      <c r="KC142" s="57">
        <f>MIN('Drive Train'!$F$35-JW141*'DEPRECATED - DT-Prelim Calcs'!$C$21*'Drive Train'!$F$39,KC141+JW$2)</f>
        <v>9</v>
      </c>
      <c r="KD142" s="57">
        <f>'Drive Train'!$F$35-JW142*'DEPRECATED - DT-Prelim Calcs'!$C$21*'Drive Train'!$F$39</f>
        <v>9</v>
      </c>
      <c r="KE142" s="1">
        <f>IF(KB142&gt;='Drive Train'!$F$29,1,0)</f>
        <v>0</v>
      </c>
      <c r="KF142" s="57">
        <f>MIN(JV142,'DEPRECATED - DT-Prelim Calcs'!$C$10)*'DEPRECATED - DT-Prelim Calcs'!$C$11*1000/60/60</f>
        <v>103.33333333333333</v>
      </c>
      <c r="KG142" s="63">
        <f>KG141+'DEPRECATED - DT-Prelim Calcs'!$C$11</f>
        <v>552</v>
      </c>
      <c r="KH142" s="2">
        <f>KR142/'Drive Train'!$F$35</f>
        <v>0.7075268817204301</v>
      </c>
      <c r="KI142" s="46">
        <f>KP142*12*60/(PI() * 'Drive Train'!$F$15)/KH$2*KH142</f>
        <v>-711.56835273566435</v>
      </c>
      <c r="KJ142" s="2">
        <f>('DEPRECATED - DT-Prelim Calcs'!$C$6*KH142-KI142)/('DEPRECATED - DT-Prelim Calcs'!$C$6*KH142)*'DEPRECATED - DT-Prelim Calcs'!$C$7*KH142</f>
        <v>2.026880822487128</v>
      </c>
      <c r="KK142" s="57">
        <f>KJ142/'DEPRECATED - DT-Prelim Calcs'!$C$7*('DEPRECATED - DT-Prelim Calcs'!$C$8-'DEPRECATED - DT-Prelim Calcs'!$C$9)+'DEPRECATED - DT-Prelim Calcs'!$C$9</f>
        <v>110.60407034236454</v>
      </c>
      <c r="KL142" s="57">
        <f t="shared" si="208"/>
        <v>53.333333333333329</v>
      </c>
      <c r="KM142" s="2">
        <f t="shared" si="262"/>
        <v>0.99579519204165001</v>
      </c>
      <c r="KN142" s="57">
        <f>KM142*'DEPRECATED - DT-Prelim Calcs'!$C$21/KH$2/'DEPRECATED - DT-Prelim Calcs'!$C$19/'DEPRECATED - DT-Prelim Calcs'!$C$18*3.39*'DEPRECATED - DT-Prelim Calcs'!$C$20</f>
        <v>25.773080821789936</v>
      </c>
      <c r="KO142" s="46">
        <f t="shared" si="263"/>
        <v>0</v>
      </c>
      <c r="KP142" s="57">
        <f>KN141*'DEPRECATED - DT-Prelim Calcs'!$C$11+KP141</f>
        <v>-2.4574182692880129</v>
      </c>
      <c r="KQ142" s="57">
        <f>KQ141+0.5*KN142*'DEPRECATED - DT-Prelim Calcs'!$C$11^2+KP142*'DEPRECATED - DT-Prelim Calcs'!$C$11</f>
        <v>-272495.56059157936</v>
      </c>
      <c r="KR142" s="57">
        <f>MIN('Drive Train'!$F$35-KL141*'DEPRECATED - DT-Prelim Calcs'!$C$21*'Drive Train'!$F$39,KR141+KL$2)</f>
        <v>8.7733333333333334</v>
      </c>
      <c r="KS142" s="57">
        <f>'Drive Train'!$F$35-KL142*'DEPRECATED - DT-Prelim Calcs'!$C$21*'Drive Train'!$F$39</f>
        <v>8.7733333333333334</v>
      </c>
      <c r="KT142" s="1">
        <f>IF(KQ142&gt;='Drive Train'!$F$29,1,0)</f>
        <v>0</v>
      </c>
      <c r="KU142" s="57">
        <f>MIN(KK142,'DEPRECATED - DT-Prelim Calcs'!$C$10)*'DEPRECATED - DT-Prelim Calcs'!$C$11*1000/60/60</f>
        <v>103.33333333333333</v>
      </c>
      <c r="KV142" s="63">
        <f>KV141+'DEPRECATED - DT-Prelim Calcs'!$C$11</f>
        <v>552</v>
      </c>
      <c r="KW142" s="2">
        <f>LG142/'Drive Train'!$F$35</f>
        <v>0.68924731182795695</v>
      </c>
      <c r="KX142" s="46">
        <f>LE142*12*60/(PI() * 'Drive Train'!$F$15)/KW$2*KW142</f>
        <v>9637.397066627831</v>
      </c>
      <c r="KY142" s="2">
        <f>('DEPRECATED - DT-Prelim Calcs'!$C$6*KW142-KX142)/('DEPRECATED - DT-Prelim Calcs'!$C$6*KW142)*'DEPRECATED - DT-Prelim Calcs'!$C$7*KW142</f>
        <v>-2.6965362919229681</v>
      </c>
      <c r="KZ142" s="57">
        <f>KY142/'DEPRECATED - DT-Prelim Calcs'!$C$7*('DEPRECATED - DT-Prelim Calcs'!$C$8-'DEPRECATED - DT-Prelim Calcs'!$C$9)+'DEPRECATED - DT-Prelim Calcs'!$C$9</f>
        <v>-140.85419346627256</v>
      </c>
      <c r="LA142" s="57">
        <f t="shared" si="209"/>
        <v>-140.85419346627256</v>
      </c>
      <c r="LB142" s="2">
        <f t="shared" si="264"/>
        <v>-3.7202282492608605</v>
      </c>
      <c r="LC142" s="57">
        <f>LB142*'DEPRECATED - DT-Prelim Calcs'!$C$21/KW$2/'DEPRECATED - DT-Prelim Calcs'!$C$19/'DEPRECATED - DT-Prelim Calcs'!$C$18*3.39*'DEPRECATED - DT-Prelim Calcs'!$C$20</f>
        <v>-96.286610047918245</v>
      </c>
      <c r="LD142" s="46">
        <f t="shared" si="265"/>
        <v>1</v>
      </c>
      <c r="LE142" s="57">
        <f>LC141*'DEPRECATED - DT-Prelim Calcs'!$C$11+LE141</f>
        <v>34.165680467297676</v>
      </c>
      <c r="LF142" s="57">
        <f>LF141+0.5*LC142*'DEPRECATED - DT-Prelim Calcs'!$C$11^2+LE142*'DEPRECATED - DT-Prelim Calcs'!$C$11</f>
        <v>-239017.22639256256</v>
      </c>
      <c r="LG142" s="57">
        <f>MIN('Drive Train'!$F$35-LA141*'DEPRECATED - DT-Prelim Calcs'!$C$21*'Drive Train'!$F$39,LG141+LA$2)</f>
        <v>8.5466666666666669</v>
      </c>
      <c r="LH142" s="57">
        <f>'Drive Train'!$F$35-LA142*'DEPRECATED - DT-Prelim Calcs'!$C$21*'Drive Train'!$F$39</f>
        <v>21.978085155706538</v>
      </c>
      <c r="LI142" s="1">
        <f>IF(LF142&gt;='Drive Train'!$F$29,1,0)</f>
        <v>0</v>
      </c>
      <c r="LJ142" s="57">
        <f>MIN(KZ142,'DEPRECATED - DT-Prelim Calcs'!$C$10)*'DEPRECATED - DT-Prelim Calcs'!$C$11*1000/60/60</f>
        <v>-156.50465940696949</v>
      </c>
      <c r="LK142" s="63">
        <f>LK141+'DEPRECATED - DT-Prelim Calcs'!$C$11</f>
        <v>552</v>
      </c>
      <c r="LL142" s="2">
        <f>LV142/'Drive Train'!$F$35</f>
        <v>0.67096774193548392</v>
      </c>
      <c r="LM142" s="46">
        <f>LT142*12*60/(PI() * 'Drive Train'!$F$15)/LL$2*LL142</f>
        <v>16444.385673811474</v>
      </c>
      <c r="LN142" s="2">
        <f>('DEPRECATED - DT-Prelim Calcs'!$C$6*LL142-LM142)/('DEPRECATED - DT-Prelim Calcs'!$C$6*LL142)*'DEPRECATED - DT-Prelim Calcs'!$C$7*LL142</f>
        <v>-5.818421676998458</v>
      </c>
      <c r="LO142" s="57">
        <f>LN142/'DEPRECATED - DT-Prelim Calcs'!$C$7*('DEPRECATED - DT-Prelim Calcs'!$C$8-'DEPRECATED - DT-Prelim Calcs'!$C$9)+'DEPRECATED - DT-Prelim Calcs'!$C$9</f>
        <v>-307.0524901074283</v>
      </c>
      <c r="LP142" s="57">
        <f t="shared" si="210"/>
        <v>-307.0524901074283</v>
      </c>
      <c r="LQ142" s="2">
        <f t="shared" si="266"/>
        <v>-7.6127447114158056</v>
      </c>
      <c r="LR142" s="57">
        <f>LQ142*'DEPRECATED - DT-Prelim Calcs'!$C$21/LL$2/'DEPRECATED - DT-Prelim Calcs'!$C$19/'DEPRECATED - DT-Prelim Calcs'!$C$18*3.39*'DEPRECATED - DT-Prelim Calcs'!$C$20</f>
        <v>-197.03236799195858</v>
      </c>
      <c r="LS142" s="46">
        <f t="shared" si="267"/>
        <v>1</v>
      </c>
      <c r="LT142" s="57">
        <f>LR141*'DEPRECATED - DT-Prelim Calcs'!$C$11+LT141</f>
        <v>59.885463600238296</v>
      </c>
      <c r="LU142" s="57">
        <f>LU141+0.5*LR142*'DEPRECATED - DT-Prelim Calcs'!$C$11^2+LT142*'DEPRECATED - DT-Prelim Calcs'!$C$11</f>
        <v>-249616.12357858414</v>
      </c>
      <c r="LV142" s="57">
        <f>MIN('Drive Train'!$F$35-LP141*'DEPRECATED - DT-Prelim Calcs'!$C$21*'Drive Train'!$F$39,LV141+LP$2)</f>
        <v>8.32</v>
      </c>
      <c r="LW142" s="57">
        <f>'Drive Train'!$F$35-LP142*'DEPRECATED - DT-Prelim Calcs'!$C$21*'Drive Train'!$F$39</f>
        <v>33.279569327305126</v>
      </c>
      <c r="LX142" s="1">
        <f>IF(LU142&gt;='Drive Train'!$F$29,1,0)</f>
        <v>0</v>
      </c>
      <c r="LY142" s="57">
        <f>MIN(LO142,'DEPRECATED - DT-Prelim Calcs'!$C$10)*'DEPRECATED - DT-Prelim Calcs'!$C$11*1000/60/60</f>
        <v>-341.16943345269812</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Train'!$AA$49 + V142*(1-'Drive Train'!$AA$49))</f>
        <v>0</v>
      </c>
      <c r="W143" s="57">
        <f t="shared" si="184"/>
        <v>0</v>
      </c>
      <c r="X143" s="2">
        <f>MAX(MIN(IF(AND(AI142=1,AG143&lt;0),-1,1)*(W143-$C$9)/($C$8-$C$9)*$C$7-$C$29*AE143/T$2 -  AI142*$C$29/2,X$2),MAX(X$4:X142)*-1)</f>
        <v>-0.2458281045106315</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Train'!$F$39,AG142+W$2)-$C$3,IF(AE142-1&lt;=0,0,IF($C$32=Motors!$C$29,MAX(ABS('Drive Train'!$F$35-W142*$C$21*'Drive Train'!$F$39)*-1,AG142-W$2),MAX(0,ABS('Drive Train'!$F$35-W142*$C$21*'Drive Train'!$F$39)*-1,AG142-W$2))))</f>
        <v>0</v>
      </c>
      <c r="AH143" s="57">
        <f>'Drive Train'!$F$35-ABS(W143)*'DEPRECATED - DT-Prelim Calcs'!$C$21*'Drive Train'!$F$39</f>
        <v>12.4</v>
      </c>
      <c r="AI143" s="1">
        <f>IF(AJ143&gt;='Drive Train'!$F$29,1,0)</f>
        <v>1</v>
      </c>
      <c r="AJ143" s="57">
        <f>AJ142+0.5*Y143*'DEPRECATED - DT-Prelim Calcs'!$C$11^2+AE143*'DEPRECATED - DT-Prelim Calcs'!$C$11</f>
        <v>784.33981740885292</v>
      </c>
      <c r="AK143" s="57">
        <f t="shared" si="268"/>
        <v>0</v>
      </c>
      <c r="AL143" s="63">
        <f>AL142+'DEPRECATED - DT-Prelim Calcs'!$C$11</f>
        <v>556</v>
      </c>
      <c r="AM143" s="2">
        <f>AW143/'Drive Train'!$F$35</f>
        <v>0.88882649237565936</v>
      </c>
      <c r="AN143" s="46">
        <f>AU143*12*60/(PI() * 'Drive Train'!$F$15)/AM$2*AM143</f>
        <v>4007.4131716828715</v>
      </c>
      <c r="AO143" s="2">
        <f>('DEPRECATED - DT-Prelim Calcs'!$C$6*AM143-AN143)/('DEPRECATED - DT-Prelim Calcs'!$C$6*AM143)*'DEPRECATED - DT-Prelim Calcs'!$C$7*AM143</f>
        <v>0.3300895307237029</v>
      </c>
      <c r="AP143" s="57">
        <f>AO143/'DEPRECATED - DT-Prelim Calcs'!$C$7*('DEPRECATED - DT-Prelim Calcs'!$C$8-'DEPRECATED - DT-Prelim Calcs'!$C$9)+'DEPRECATED - DT-Prelim Calcs'!$C$9</f>
        <v>20.272816096203766</v>
      </c>
      <c r="AQ143" s="57">
        <f t="shared" si="192"/>
        <v>20.272816096203766</v>
      </c>
      <c r="AR143" s="2">
        <f t="shared" si="212"/>
        <v>4.496403249731884E-15</v>
      </c>
      <c r="AS143" s="57">
        <f>AR143*'DEPRECATED - DT-Prelim Calcs'!$C$21/AM$2/'DEPRECATED - DT-Prelim Calcs'!$C$19/'DEPRECATED - DT-Prelim Calcs'!$C$18*3.39*'DEPRECATED - DT-Prelim Calcs'!$C$20</f>
        <v>3.258514027872358E-14</v>
      </c>
      <c r="AT143" s="46">
        <f t="shared" si="213"/>
        <v>0</v>
      </c>
      <c r="AU143" s="57">
        <f>AS142*'DEPRECATED - DT-Prelim Calcs'!$C$11+AU142</f>
        <v>39.345448708843122</v>
      </c>
      <c r="AV143" s="57">
        <f>AV142+0.5*AS143*'DEPRECATED - DT-Prelim Calcs'!$C$11^2+AU143*'DEPRECATED - DT-Prelim Calcs'!$C$11</f>
        <v>21833.270306332462</v>
      </c>
      <c r="AW143" s="57">
        <f>MIN('Drive Train'!$F$35-AQ142*'DEPRECATED - DT-Prelim Calcs'!$C$21*'Drive Train'!$F$39,AW142+AQ$2)</f>
        <v>11.021448505458176</v>
      </c>
      <c r="AX143" s="57">
        <f>'Drive Train'!$F$35-AQ143*'DEPRECATED - DT-Prelim Calcs'!$C$21*'Drive Train'!$F$39</f>
        <v>11.021448505458144</v>
      </c>
      <c r="AY143" s="1">
        <f>IF(AV143&gt;='Drive Train'!$F$29,1,0)</f>
        <v>1</v>
      </c>
      <c r="AZ143" s="57">
        <f t="shared" si="214"/>
        <v>22.525351218004182</v>
      </c>
      <c r="BA143" s="63">
        <f>BA142+'DEPRECATED - DT-Prelim Calcs'!$C$11</f>
        <v>556</v>
      </c>
      <c r="BB143" s="2">
        <f>BL143/'Drive Train'!$F$35</f>
        <v>1.3150249726469256</v>
      </c>
      <c r="BC143" s="46">
        <f>BJ143*12*60/(PI() * 'Drive Train'!$F$15)/BB$2*BB143</f>
        <v>-3540.8438977467281</v>
      </c>
      <c r="BD143" s="2">
        <f>('DEPRECATED - DT-Prelim Calcs'!$C$6*BB143-BC143)/('DEPRECATED - DT-Prelim Calcs'!$C$6*BB143)*'DEPRECATED - DT-Prelim Calcs'!$C$7*BB143</f>
        <v>4.7702296575443093</v>
      </c>
      <c r="BE143" s="57">
        <f>BD143/'DEPRECATED - DT-Prelim Calcs'!$C$7*('DEPRECATED - DT-Prelim Calcs'!$C$8-'DEPRECATED - DT-Prelim Calcs'!$C$9)+'DEPRECATED - DT-Prelim Calcs'!$C$9</f>
        <v>256.65040044105183</v>
      </c>
      <c r="BF143" s="57">
        <f t="shared" si="193"/>
        <v>93</v>
      </c>
      <c r="BG143" s="2">
        <f t="shared" si="215"/>
        <v>1.8933363324154464</v>
      </c>
      <c r="BH143" s="57">
        <f>BG143*'DEPRECATED - DT-Prelim Calcs'!$C$21/BB$2/'DEPRECATED - DT-Prelim Calcs'!$C$19/'DEPRECATED - DT-Prelim Calcs'!$C$18*3.39*'DEPRECATED - DT-Prelim Calcs'!$C$20</f>
        <v>19.819055495402456</v>
      </c>
      <c r="BI143" s="46">
        <f t="shared" si="216"/>
        <v>0</v>
      </c>
      <c r="BJ143" s="57">
        <f>BH142*'DEPRECATED - DT-Prelim Calcs'!$C$11+BJ142</f>
        <v>-16.267443596496349</v>
      </c>
      <c r="BK143" s="57">
        <f>BK142+0.5*BH143*'DEPRECATED - DT-Prelim Calcs'!$C$11^2+BJ143*'DEPRECATED - DT-Prelim Calcs'!$C$11</f>
        <v>13025.717134227882</v>
      </c>
      <c r="BL143" s="57">
        <f>MIN('Drive Train'!$F$35-BF142*'DEPRECATED - DT-Prelim Calcs'!$C$21*'Drive Train'!$F$39,BL142+BF$2)</f>
        <v>16.306309660821878</v>
      </c>
      <c r="BM143" s="57">
        <f>'Drive Train'!$F$35-BF143*'DEPRECATED - DT-Prelim Calcs'!$C$21*'Drive Train'!$F$39</f>
        <v>6.0759999999999996</v>
      </c>
      <c r="BN143" s="1">
        <f>IF(BK143&gt;='Drive Train'!$F$29,1,0)</f>
        <v>1</v>
      </c>
      <c r="BO143" s="57">
        <f t="shared" si="217"/>
        <v>103.33333333333333</v>
      </c>
      <c r="BP143" s="63">
        <f>BP142+'DEPRECATED - DT-Prelim Calcs'!$C$11</f>
        <v>556</v>
      </c>
      <c r="BQ143" s="2">
        <f>CA143/'Drive Train'!$F$35</f>
        <v>0.50000525573869403</v>
      </c>
      <c r="BR143" s="46">
        <f>BY143*12*60/(PI() * 'Drive Train'!$F$15)/BQ$2*BQ143</f>
        <v>9704.8146720200348</v>
      </c>
      <c r="BS143" s="2">
        <f>('DEPRECATED - DT-Prelim Calcs'!$C$6*BQ143-BR143)/('DEPRECATED - DT-Prelim Calcs'!$C$6*BQ143)*'DEPRECATED - DT-Prelim Calcs'!$C$7*BQ143</f>
        <v>-3.1830930296487878</v>
      </c>
      <c r="BT143" s="57">
        <f>BS143/'DEPRECATED - DT-Prelim Calcs'!$C$7*('DEPRECATED - DT-Prelim Calcs'!$C$8-'DEPRECATED - DT-Prelim Calcs'!$C$9)+'DEPRECATED - DT-Prelim Calcs'!$C$9</f>
        <v>-166.75677830038984</v>
      </c>
      <c r="BU143" s="57">
        <f t="shared" si="194"/>
        <v>-166.75677830038984</v>
      </c>
      <c r="BV143" s="2">
        <f t="shared" si="218"/>
        <v>-4.6041035610354744</v>
      </c>
      <c r="BW143" s="57">
        <f>BV143*'DEPRECATED - DT-Prelim Calcs'!$C$21/BQ$2/'DEPRECATED - DT-Prelim Calcs'!$C$19/'DEPRECATED - DT-Prelim Calcs'!$C$18*3.39*'DEPRECATED - DT-Prelim Calcs'!$C$20</f>
        <v>-63.023981738489866</v>
      </c>
      <c r="BX143" s="46">
        <f t="shared" si="219"/>
        <v>1</v>
      </c>
      <c r="BY143" s="57">
        <f>BW142*'DEPRECATED - DT-Prelim Calcs'!$C$11+BY142</f>
        <v>89.67133529845897</v>
      </c>
      <c r="BZ143" s="57">
        <f>BZ142+0.5*BW143*'DEPRECATED - DT-Prelim Calcs'!$C$11^2+BY143*'DEPRECATED - DT-Prelim Calcs'!$C$11</f>
        <v>-9821.3402579104859</v>
      </c>
      <c r="CA143" s="57">
        <f>MIN('Drive Train'!$F$35-BU142*'DEPRECATED - DT-Prelim Calcs'!$C$21*'Drive Train'!$F$39,CA142+BU$2)</f>
        <v>6.2000651711598058</v>
      </c>
      <c r="CB143" s="57">
        <f>'Drive Train'!$F$35-BU143*'DEPRECATED - DT-Prelim Calcs'!$C$21*'Drive Train'!$F$39</f>
        <v>23.73946092442651</v>
      </c>
      <c r="CC143" s="1">
        <f>IF(BZ143&gt;='Drive Train'!$F$29,1,0)</f>
        <v>0</v>
      </c>
      <c r="CD143" s="57">
        <f t="shared" si="220"/>
        <v>-185.2853092226554</v>
      </c>
      <c r="CE143" s="63">
        <f>CE142+'DEPRECATED - DT-Prelim Calcs'!$C$11</f>
        <v>556</v>
      </c>
      <c r="CF143" s="2">
        <f>CP143/'Drive Train'!$F$35</f>
        <v>0.48999999999999994</v>
      </c>
      <c r="CG143" s="46">
        <f>CN143*12*60/(PI() * 'Drive Train'!$F$15)/CF$2*CF143</f>
        <v>-17197.491496760016</v>
      </c>
      <c r="CH143" s="2">
        <f>('DEPRECATED - DT-Prelim Calcs'!$C$6*CF143-CG143)/('DEPRECATED - DT-Prelim Calcs'!$C$6*CF143)*'DEPRECATED - DT-Prelim Calcs'!$C$7*CF143</f>
        <v>8.956876455383048</v>
      </c>
      <c r="CI143" s="57">
        <f>CH143/'DEPRECATED - DT-Prelim Calcs'!$C$7*('DEPRECATED - DT-Prelim Calcs'!$C$8-'DEPRECATED - DT-Prelim Calcs'!$C$9)+'DEPRECATED - DT-Prelim Calcs'!$C$9</f>
        <v>479.53288349611825</v>
      </c>
      <c r="CJ143" s="57">
        <f t="shared" si="195"/>
        <v>93</v>
      </c>
      <c r="CK143" s="2">
        <f t="shared" si="221"/>
        <v>1.5241763143494644</v>
      </c>
      <c r="CL143" s="57">
        <f>CK143*'DEPRECATED - DT-Prelim Calcs'!$C$21/CF$2/'DEPRECATED - DT-Prelim Calcs'!$C$19/'DEPRECATED - DT-Prelim Calcs'!$C$18*3.39*'DEPRECATED - DT-Prelim Calcs'!$C$20</f>
        <v>25.773080821789936</v>
      </c>
      <c r="CM143" s="46">
        <f t="shared" si="222"/>
        <v>0</v>
      </c>
      <c r="CN143" s="57">
        <f>CL142*'DEPRECATED - DT-Prelim Calcs'!$C$11+CN142</f>
        <v>-131.26217917005397</v>
      </c>
      <c r="CO143" s="57">
        <f>CO142+0.5*CL143*'DEPRECATED - DT-Prelim Calcs'!$C$11^2+CN143*'DEPRECATED - DT-Prelim Calcs'!$C$11</f>
        <v>-42174.86681186207</v>
      </c>
      <c r="CP143" s="57">
        <f>MIN('Drive Train'!$F$35-CJ142*'DEPRECATED - DT-Prelim Calcs'!$C$21*'Drive Train'!$F$39,CP142+CJ$2)</f>
        <v>6.0759999999999996</v>
      </c>
      <c r="CQ143" s="57">
        <f>'Drive Train'!$F$35-CJ143*'DEPRECATED - DT-Prelim Calcs'!$C$21*'Drive Train'!$F$39</f>
        <v>6.0759999999999996</v>
      </c>
      <c r="CR143" s="1">
        <f>IF(CO143&gt;='Drive Train'!$F$29,1,0)</f>
        <v>0</v>
      </c>
      <c r="CS143" s="57">
        <f t="shared" si="223"/>
        <v>103.33333333333333</v>
      </c>
      <c r="CT143" s="63">
        <f>CT142+'DEPRECATED - DT-Prelim Calcs'!$C$11</f>
        <v>556</v>
      </c>
      <c r="CU143" s="2">
        <f>DE143/'Drive Train'!$F$35</f>
        <v>0.48999999999999994</v>
      </c>
      <c r="CV143" s="46">
        <f>DC143*12*60/(PI() * 'Drive Train'!$F$15)/CU$2*CU143</f>
        <v>-8049.8170853868396</v>
      </c>
      <c r="CW143" s="2">
        <f>('DEPRECATED - DT-Prelim Calcs'!$C$6*CU143-CV143)/('DEPRECATED - DT-Prelim Calcs'!$C$6*CU143)*'DEPRECATED - DT-Prelim Calcs'!$C$7*CU143</f>
        <v>4.8206859616852329</v>
      </c>
      <c r="CX143" s="57">
        <f>CW143/'DEPRECATED - DT-Prelim Calcs'!$C$7*('DEPRECATED - DT-Prelim Calcs'!$C$8-'DEPRECATED - DT-Prelim Calcs'!$C$9)+'DEPRECATED - DT-Prelim Calcs'!$C$9</f>
        <v>259.33651820921796</v>
      </c>
      <c r="CY143" s="57">
        <f t="shared" si="196"/>
        <v>93</v>
      </c>
      <c r="CZ143" s="2">
        <f t="shared" si="224"/>
        <v>1.2803081040535502</v>
      </c>
      <c r="DA143" s="57">
        <f>CZ143*'DEPRECATED - DT-Prelim Calcs'!$C$21/CU$2/'DEPRECATED - DT-Prelim Calcs'!$C$19/'DEPRECATED - DT-Prelim Calcs'!$C$18*3.39*'DEPRECATED - DT-Prelim Calcs'!$C$20</f>
        <v>25.773080821789936</v>
      </c>
      <c r="DB143" s="46">
        <f t="shared" si="225"/>
        <v>0</v>
      </c>
      <c r="DC143" s="57">
        <f>DA142*'DEPRECATED - DT-Prelim Calcs'!$C$11+DC142</f>
        <v>-51.610706567740621</v>
      </c>
      <c r="DD143" s="57">
        <f>DD142+0.5*DA143*'DEPRECATED - DT-Prelim Calcs'!$C$11^2+DC143*'DEPRECATED - DT-Prelim Calcs'!$C$11</f>
        <v>-77535.370472735551</v>
      </c>
      <c r="DE143" s="57">
        <f>MIN('Drive Train'!$F$35-CY142*'DEPRECATED - DT-Prelim Calcs'!$C$21*'Drive Train'!$F$39,DE142+CY$2)</f>
        <v>6.0759999999999996</v>
      </c>
      <c r="DF143" s="57">
        <f>'Drive Train'!$F$35-CY143*'DEPRECATED - DT-Prelim Calcs'!$C$21*'Drive Train'!$F$39</f>
        <v>6.0759999999999996</v>
      </c>
      <c r="DG143" s="1">
        <f>IF(DD143&gt;='Drive Train'!$F$29,1,0)</f>
        <v>0</v>
      </c>
      <c r="DH143" s="57">
        <f t="shared" si="226"/>
        <v>103.33333333333333</v>
      </c>
      <c r="DI143" s="63">
        <f>DI142+'DEPRECATED - DT-Prelim Calcs'!$C$11</f>
        <v>556</v>
      </c>
      <c r="DJ143" s="2">
        <f>DT143/'Drive Train'!$F$35</f>
        <v>0.48999999999999994</v>
      </c>
      <c r="DK143" s="46">
        <f>DR143*12*60/(PI() * 'Drive Train'!$F$15)/DJ$2*DJ143</f>
        <v>-111155.45894222026</v>
      </c>
      <c r="DL143" s="2">
        <f>('DEPRECATED - DT-Prelim Calcs'!$C$6*DJ143-DK143)/('DEPRECATED - DT-Prelim Calcs'!$C$6*DJ143)*'DEPRECATED - DT-Prelim Calcs'!$C$7*DJ143</f>
        <v>51.440685375375388</v>
      </c>
      <c r="DM143" s="57">
        <f>DL143/'DEPRECATED - DT-Prelim Calcs'!$C$7*('DEPRECATED - DT-Prelim Calcs'!$C$8-'DEPRECATED - DT-Prelim Calcs'!$C$9)+'DEPRECATED - DT-Prelim Calcs'!$C$9</f>
        <v>2741.222794050067</v>
      </c>
      <c r="DN143" s="57">
        <f t="shared" si="197"/>
        <v>93</v>
      </c>
      <c r="DO143" s="2">
        <f t="shared" si="227"/>
        <v>1.1037138828047846</v>
      </c>
      <c r="DP143" s="57">
        <f>DO143*'DEPRECATED - DT-Prelim Calcs'!$C$21/DJ$2/'DEPRECATED - DT-Prelim Calcs'!$C$19/'DEPRECATED - DT-Prelim Calcs'!$C$18*3.39*'DEPRECATED - DT-Prelim Calcs'!$C$20</f>
        <v>25.773080821789936</v>
      </c>
      <c r="DQ143" s="46">
        <f t="shared" si="228"/>
        <v>0</v>
      </c>
      <c r="DR143" s="57">
        <f>DP142*'DEPRECATED - DT-Prelim Calcs'!$C$11+DR142</f>
        <v>-614.36518863349954</v>
      </c>
      <c r="DS143" s="57">
        <f>DS142+0.5*DP143*'DEPRECATED - DT-Prelim Calcs'!$C$11^2+DR143*'DEPRECATED - DT-Prelim Calcs'!$C$11</f>
        <v>-152023.27254200983</v>
      </c>
      <c r="DT143" s="57">
        <f>MIN('Drive Train'!$F$35-DN142*'DEPRECATED - DT-Prelim Calcs'!$C$21*'Drive Train'!$F$39,DT142+DN$2)</f>
        <v>6.0759999999999996</v>
      </c>
      <c r="DU143" s="57">
        <f>'Drive Train'!$F$35-DN143*'DEPRECATED - DT-Prelim Calcs'!$C$21*'Drive Train'!$F$39</f>
        <v>6.0759999999999996</v>
      </c>
      <c r="DV143" s="1">
        <f>IF(DS143&gt;='Drive Train'!$F$29,1,0)</f>
        <v>0</v>
      </c>
      <c r="DW143" s="57">
        <f t="shared" si="229"/>
        <v>103.33333333333333</v>
      </c>
      <c r="DX143" s="63">
        <f>DX142+'DEPRECATED - DT-Prelim Calcs'!$C$11</f>
        <v>556</v>
      </c>
      <c r="DY143" s="2">
        <f>EI143/'Drive Train'!$F$35</f>
        <v>0.48999999999999994</v>
      </c>
      <c r="DZ143" s="46">
        <f>EG143*12*60/(PI() * 'Drive Train'!$F$15)/DY$2*DY143</f>
        <v>5555.6249635235172</v>
      </c>
      <c r="EA143" s="2">
        <f>('DEPRECATED - DT-Prelim Calcs'!$C$6*DY143-DZ143)/('DEPRECATED - DT-Prelim Calcs'!$C$6*DY143)*'DEPRECATED - DT-Prelim Calcs'!$C$7*DY143</f>
        <v>-1.331118041668232</v>
      </c>
      <c r="EB143" s="57">
        <f>EA143/'DEPRECATED - DT-Prelim Calcs'!$C$7*('DEPRECATED - DT-Prelim Calcs'!$C$8-'DEPRECATED - DT-Prelim Calcs'!$C$9)+'DEPRECATED - DT-Prelim Calcs'!$C$9</f>
        <v>-68.164084956860648</v>
      </c>
      <c r="EC143" s="57">
        <f t="shared" si="198"/>
        <v>-68.164084956860648</v>
      </c>
      <c r="ED143" s="2">
        <f t="shared" si="230"/>
        <v>-2.1612009282889093</v>
      </c>
      <c r="EE143" s="57">
        <f>ED143*'DEPRECATED - DT-Prelim Calcs'!$C$21/DY$2/'DEPRECATED - DT-Prelim Calcs'!$C$19/'DEPRECATED - DT-Prelim Calcs'!$C$18*3.39*'DEPRECATED - DT-Prelim Calcs'!$C$20</f>
        <v>-57.427633197935165</v>
      </c>
      <c r="EF143" s="46">
        <f t="shared" si="231"/>
        <v>1</v>
      </c>
      <c r="EG143" s="57">
        <f>EE142*'DEPRECATED - DT-Prelim Calcs'!$C$11+EG142</f>
        <v>26.984401007275125</v>
      </c>
      <c r="EH143" s="57">
        <f>EH142+0.5*EE143*'DEPRECATED - DT-Prelim Calcs'!$C$11^2+EG143*'DEPRECATED - DT-Prelim Calcs'!$C$11</f>
        <v>-256605.31451587152</v>
      </c>
      <c r="EI143" s="57">
        <f>MIN('Drive Train'!$F$35-EC142*'DEPRECATED - DT-Prelim Calcs'!$C$21*'Drive Train'!$F$39,EI142+EC$2)</f>
        <v>6.0759999999999996</v>
      </c>
      <c r="EJ143" s="57">
        <f>'Drive Train'!$F$35-EC143*'DEPRECATED - DT-Prelim Calcs'!$C$21*'Drive Train'!$F$39</f>
        <v>17.035157777066523</v>
      </c>
      <c r="EK143" s="1">
        <f>IF(EH143&gt;='Drive Train'!$F$29,1,0)</f>
        <v>0</v>
      </c>
      <c r="EL143" s="57">
        <f t="shared" si="232"/>
        <v>-75.737872174289606</v>
      </c>
      <c r="EM143" s="63">
        <f>EM142+'DEPRECATED - DT-Prelim Calcs'!$C$11</f>
        <v>556</v>
      </c>
      <c r="EN143" s="2">
        <f>EX143/'Drive Train'!$F$35</f>
        <v>0.48999999999999994</v>
      </c>
      <c r="EO143" s="46">
        <f>EV143*12*60/(PI() * 'Drive Train'!$F$15)/EN$2*EN143</f>
        <v>-11081.19962480544</v>
      </c>
      <c r="EP143" s="2">
        <f>('DEPRECATED - DT-Prelim Calcs'!$C$6*EN143-EO143)/('DEPRECATED - DT-Prelim Calcs'!$C$6*EN143)*'DEPRECATED - DT-Prelim Calcs'!$C$7*EN143</f>
        <v>6.1913486108407332</v>
      </c>
      <c r="EQ143" s="57">
        <f>EP143/'DEPRECATED - DT-Prelim Calcs'!$C$7*('DEPRECATED - DT-Prelim Calcs'!$C$8-'DEPRECATED - DT-Prelim Calcs'!$C$9)+'DEPRECATED - DT-Prelim Calcs'!$C$9</f>
        <v>332.3058202368739</v>
      </c>
      <c r="ER143" s="57">
        <f t="shared" si="199"/>
        <v>93</v>
      </c>
      <c r="ES143" s="2">
        <f t="shared" si="233"/>
        <v>0.86507304327942547</v>
      </c>
      <c r="ET143" s="57">
        <f>ES143*'DEPRECATED - DT-Prelim Calcs'!$C$21/EN$2/'DEPRECATED - DT-Prelim Calcs'!$C$19/'DEPRECATED - DT-Prelim Calcs'!$C$18*3.39*'DEPRECATED - DT-Prelim Calcs'!$C$20</f>
        <v>25.773080821789936</v>
      </c>
      <c r="EU143" s="46">
        <f t="shared" si="234"/>
        <v>0</v>
      </c>
      <c r="EV143" s="57">
        <f>ET142*'DEPRECATED - DT-Prelim Calcs'!$C$11+EV142</f>
        <v>-48.004157934708687</v>
      </c>
      <c r="EW143" s="57">
        <f>EW142+0.5*ET143*'DEPRECATED - DT-Prelim Calcs'!$C$11^2+EV143*'DEPRECATED - DT-Prelim Calcs'!$C$11</f>
        <v>-273939.17366372218</v>
      </c>
      <c r="EX143" s="57">
        <f>MIN('Drive Train'!$F$35-ER142*'DEPRECATED - DT-Prelim Calcs'!$C$21*'Drive Train'!$F$39,EX142+ER$2)</f>
        <v>6.0759999999999996</v>
      </c>
      <c r="EY143" s="57">
        <f>'Drive Train'!$F$35-ER143*'DEPRECATED - DT-Prelim Calcs'!$C$21*'Drive Train'!$F$39</f>
        <v>6.0759999999999996</v>
      </c>
      <c r="EZ143" s="1">
        <f>IF(EW143&gt;='Drive Train'!$F$29,1,0)</f>
        <v>0</v>
      </c>
      <c r="FA143" s="57">
        <f t="shared" si="235"/>
        <v>103.33333333333333</v>
      </c>
      <c r="FB143" s="63">
        <f>FB142+'DEPRECATED - DT-Prelim Calcs'!$C$11</f>
        <v>556</v>
      </c>
      <c r="FC143" s="2">
        <f>FM143/'Drive Train'!$F$35</f>
        <v>0.48999999999999994</v>
      </c>
      <c r="FD143" s="46">
        <f>FK143*12*60/(PI() * 'Drive Train'!$F$15)/FC$2*FC143</f>
        <v>-155034.9818265643</v>
      </c>
      <c r="FE143" s="2">
        <f>('DEPRECATED - DT-Prelim Calcs'!$C$6*FC143-FD143)/('DEPRECATED - DT-Prelim Calcs'!$C$6*FC143)*'DEPRECATED - DT-Prelim Calcs'!$C$7*FC143</f>
        <v>71.281145066045028</v>
      </c>
      <c r="FF143" s="57">
        <f>FE143/'DEPRECATED - DT-Prelim Calcs'!$C$7*('DEPRECATED - DT-Prelim Calcs'!$C$8-'DEPRECATED - DT-Prelim Calcs'!$C$9)+'DEPRECATED - DT-Prelim Calcs'!$C$9</f>
        <v>3797.4597145118578</v>
      </c>
      <c r="FG143" s="57">
        <f t="shared" si="200"/>
        <v>93</v>
      </c>
      <c r="FH143" s="2">
        <f t="shared" si="236"/>
        <v>0.78067567320338405</v>
      </c>
      <c r="FI143" s="57">
        <f>FH143*'DEPRECATED - DT-Prelim Calcs'!$C$21/FC$2/'DEPRECATED - DT-Prelim Calcs'!$C$19/'DEPRECATED - DT-Prelim Calcs'!$C$18*3.39*'DEPRECATED - DT-Prelim Calcs'!$C$20</f>
        <v>25.773080821789936</v>
      </c>
      <c r="FJ143" s="46">
        <f t="shared" si="237"/>
        <v>0</v>
      </c>
      <c r="FK143" s="57">
        <f>FI142*'DEPRECATED - DT-Prelim Calcs'!$C$11+FK142</f>
        <v>-606.09352906391439</v>
      </c>
      <c r="FL143" s="57">
        <f>FL142+0.5*FI143*'DEPRECATED - DT-Prelim Calcs'!$C$11^2+FK143*'DEPRECATED - DT-Prelim Calcs'!$C$11</f>
        <v>-360466.32173577702</v>
      </c>
      <c r="FM143" s="57">
        <f>MIN('Drive Train'!$F$35-FG142*'DEPRECATED - DT-Prelim Calcs'!$C$21*'Drive Train'!$F$39,FM142+FG$2)</f>
        <v>6.0759999999999996</v>
      </c>
      <c r="FN143" s="57">
        <f>'Drive Train'!$F$35-FG143*'DEPRECATED - DT-Prelim Calcs'!$C$21*'Drive Train'!$F$39</f>
        <v>6.0759999999999996</v>
      </c>
      <c r="FO143" s="1">
        <f>IF(FL143&gt;='Drive Train'!$F$29,1,0)</f>
        <v>0</v>
      </c>
      <c r="FP143" s="57">
        <f t="shared" si="238"/>
        <v>103.33333333333333</v>
      </c>
      <c r="FQ143" s="63">
        <f>FQ142+'DEPRECATED - DT-Prelim Calcs'!$C$11</f>
        <v>556</v>
      </c>
      <c r="FR143" s="2">
        <f>GB143/'Drive Train'!$F$35</f>
        <v>0.48999999999999994</v>
      </c>
      <c r="FS143" s="46">
        <f>FZ143*12*60/(PI() * 'Drive Train'!$F$15)/FR$2*FR143</f>
        <v>-380577.66844971891</v>
      </c>
      <c r="FT143" s="2">
        <f>('DEPRECATED - DT-Prelim Calcs'!$C$6*FR143-FS143)/('DEPRECATED - DT-Prelim Calcs'!$C$6*FR143)*'DEPRECATED - DT-Prelim Calcs'!$C$7*FR143</f>
        <v>173.26198460859712</v>
      </c>
      <c r="FU143" s="57">
        <f>FT143/'DEPRECATED - DT-Prelim Calcs'!$C$7*('DEPRECATED - DT-Prelim Calcs'!$C$8-'DEPRECATED - DT-Prelim Calcs'!$C$9)+'DEPRECATED - DT-Prelim Calcs'!$C$9</f>
        <v>9226.5641598684706</v>
      </c>
      <c r="FV143" s="57">
        <f t="shared" si="201"/>
        <v>93</v>
      </c>
      <c r="FW143" s="2">
        <f t="shared" si="239"/>
        <v>0.7112822800297498</v>
      </c>
      <c r="FX143" s="57">
        <f>FW143*'DEPRECATED - DT-Prelim Calcs'!$C$21/FR$2/'DEPRECATED - DT-Prelim Calcs'!$C$19/'DEPRECATED - DT-Prelim Calcs'!$C$18*3.39*'DEPRECATED - DT-Prelim Calcs'!$C$20</f>
        <v>25.773080821789936</v>
      </c>
      <c r="FY143" s="46">
        <f t="shared" si="240"/>
        <v>0</v>
      </c>
      <c r="FZ143" s="57">
        <f>FX142*'DEPRECATED - DT-Prelim Calcs'!$C$11+FZ142</f>
        <v>-1355.5782395940691</v>
      </c>
      <c r="GA143" s="57">
        <f>GA142+0.5*FX143*'DEPRECATED - DT-Prelim Calcs'!$C$11^2+FZ143*'DEPRECATED - DT-Prelim Calcs'!$C$11</f>
        <v>-408090.46767190145</v>
      </c>
      <c r="GB143" s="57">
        <f>MIN('Drive Train'!$F$35-FV142*'DEPRECATED - DT-Prelim Calcs'!$C$21*'Drive Train'!$F$39,GB142+FV$2)</f>
        <v>6.0759999999999996</v>
      </c>
      <c r="GC143" s="57">
        <f>'Drive Train'!$F$35-FV143*'DEPRECATED - DT-Prelim Calcs'!$C$21*'Drive Train'!$F$39</f>
        <v>6.0759999999999996</v>
      </c>
      <c r="GD143" s="1">
        <f>IF(GA143&gt;='Drive Train'!$F$29,1,0)</f>
        <v>0</v>
      </c>
      <c r="GE143" s="57">
        <f t="shared" si="241"/>
        <v>103.33333333333333</v>
      </c>
      <c r="GF143" s="63">
        <f>GF142+'DEPRECATED - DT-Prelim Calcs'!$C$11</f>
        <v>556</v>
      </c>
      <c r="GG143" s="2">
        <f>GQ143/'Drive Train'!$F$35</f>
        <v>0.83548387096774201</v>
      </c>
      <c r="GH143" s="46">
        <f>GO143*12*60/(PI() * 'Drive Train'!$F$15)/GG$2*GG143</f>
        <v>-101094.21375214648</v>
      </c>
      <c r="GI143" s="2">
        <f>('DEPRECATED - DT-Prelim Calcs'!$C$6*GG143-GH143)/('DEPRECATED - DT-Prelim Calcs'!$C$6*GG143)*'DEPRECATED - DT-Prelim Calcs'!$C$7*GG143</f>
        <v>47.72403304135365</v>
      </c>
      <c r="GJ143" s="57">
        <f>GI143/'DEPRECATED - DT-Prelim Calcs'!$C$7*('DEPRECATED - DT-Prelim Calcs'!$C$8-'DEPRECATED - DT-Prelim Calcs'!$C$9)+'DEPRECATED - DT-Prelim Calcs'!$C$9</f>
        <v>2543.3611780936403</v>
      </c>
      <c r="GK143" s="57">
        <f t="shared" si="242"/>
        <v>29.999999999999982</v>
      </c>
      <c r="GL143" s="2">
        <f t="shared" si="243"/>
        <v>0.99579519204165001</v>
      </c>
      <c r="GM143" s="57">
        <f>GL143*'DEPRECATED - DT-Prelim Calcs'!$C$21/GG$2/'DEPRECATED - DT-Prelim Calcs'!$C$19/'DEPRECATED - DT-Prelim Calcs'!$C$18*3.39*'DEPRECATED - DT-Prelim Calcs'!$C$20</f>
        <v>25.773080821789936</v>
      </c>
      <c r="GN143" s="46">
        <f t="shared" si="244"/>
        <v>0</v>
      </c>
      <c r="GO143" s="57">
        <f>GM142*'DEPRECATED - DT-Prelim Calcs'!$C$11+GO142</f>
        <v>-295.6607212183053</v>
      </c>
      <c r="GP143" s="57">
        <f>GP142+0.5*GM143*'DEPRECATED - DT-Prelim Calcs'!$C$11^2+GO143*'DEPRECATED - DT-Prelim Calcs'!$C$11</f>
        <v>-213509.38191403917</v>
      </c>
      <c r="GQ143" s="57">
        <f>MIN('Drive Train'!$F$35-GK142*'DEPRECATED - DT-Prelim Calcs'!$C$21*'Drive Train'!$F$39,GQ142+GK$2)</f>
        <v>10.360000000000001</v>
      </c>
      <c r="GR143" s="57">
        <f>'Drive Train'!$F$35-GK143*'DEPRECATED - DT-Prelim Calcs'!$C$21*'Drive Train'!$F$39</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-187368.77472974511</v>
      </c>
      <c r="GX143" s="2">
        <f>('DEPRECATED - DT-Prelim Calcs'!$C$6*GV143-GW143)/('DEPRECATED - DT-Prelim Calcs'!$C$6*GV143)*'DEPRECATED - DT-Prelim Calcs'!$C$7*GV143</f>
        <v>86.689677581104661</v>
      </c>
      <c r="GY143" s="57">
        <f>GX143/'DEPRECATED - DT-Prelim Calcs'!$C$7*('DEPRECATED - DT-Prelim Calcs'!$C$8-'DEPRECATED - DT-Prelim Calcs'!$C$9)+'DEPRECATED - DT-Prelim Calcs'!$C$9</f>
        <v>4617.7562795251988</v>
      </c>
      <c r="GZ143" s="57">
        <f t="shared" si="202"/>
        <v>33.333333333333314</v>
      </c>
      <c r="HA143" s="2">
        <f t="shared" si="246"/>
        <v>0.99579519204165001</v>
      </c>
      <c r="HB143" s="57">
        <f>HA143*'DEPRECATED - DT-Prelim Calcs'!$C$21/GV$2/'DEPRECATED - DT-Prelim Calcs'!$C$19/'DEPRECATED - DT-Prelim Calcs'!$C$18*3.39*'DEPRECATED - DT-Prelim Calcs'!$C$20</f>
        <v>25.773080821789936</v>
      </c>
      <c r="HC143" s="46">
        <f t="shared" si="247"/>
        <v>0</v>
      </c>
      <c r="HD143" s="57">
        <f>HB142*'DEPRECATED - DT-Prelim Calcs'!$C$11+HD142</f>
        <v>-560.23724327223738</v>
      </c>
      <c r="HE143" s="57">
        <f>HE142+0.5*HB143*'DEPRECATED - DT-Prelim Calcs'!$C$11^2+HD143*'DEPRECATED - DT-Prelim Calcs'!$C$11</f>
        <v>-242985.16161410781</v>
      </c>
      <c r="HF143" s="57">
        <f>MIN('Drive Train'!$F$35-GZ142*'DEPRECATED - DT-Prelim Calcs'!$C$21*'Drive Train'!$F$39,HF142+GZ$2)</f>
        <v>10.133333333333335</v>
      </c>
      <c r="HG143" s="57">
        <f>'Drive Train'!$F$35-GZ143*'DEPRECATED - DT-Prelim Calcs'!$C$21*'Drive Train'!$F$39</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-258401.21583257616</v>
      </c>
      <c r="HM143" s="2">
        <f>('DEPRECATED - DT-Prelim Calcs'!$C$6*HK143-HL143)/('DEPRECATED - DT-Prelim Calcs'!$C$6*HK143)*'DEPRECATED - DT-Prelim Calcs'!$C$7*HK143</f>
        <v>118.76348180224595</v>
      </c>
      <c r="HN143" s="57">
        <f>HM143/'DEPRECATED - DT-Prelim Calcs'!$C$7*('DEPRECATED - DT-Prelim Calcs'!$C$8-'DEPRECATED - DT-Prelim Calcs'!$C$9)+'DEPRECATED - DT-Prelim Calcs'!$C$9</f>
        <v>6325.2538237461222</v>
      </c>
      <c r="HO143" s="57">
        <f t="shared" si="203"/>
        <v>36.66666666666665</v>
      </c>
      <c r="HP143" s="2">
        <f t="shared" si="249"/>
        <v>0.99579519204165001</v>
      </c>
      <c r="HQ143" s="57">
        <f>HP143*'DEPRECATED - DT-Prelim Calcs'!$C$21/HK$2/'DEPRECATED - DT-Prelim Calcs'!$C$19/'DEPRECATED - DT-Prelim Calcs'!$C$18*3.39*'DEPRECATED - DT-Prelim Calcs'!$C$20</f>
        <v>25.773080821789936</v>
      </c>
      <c r="HR143" s="46">
        <f t="shared" si="250"/>
        <v>0</v>
      </c>
      <c r="HS143" s="57">
        <f>HQ142*'DEPRECATED - DT-Prelim Calcs'!$C$11+HS142</f>
        <v>-790.3038376420335</v>
      </c>
      <c r="HT143" s="57">
        <f>HT142+0.5*HQ143*'DEPRECATED - DT-Prelim Calcs'!$C$11^2+HS143*'DEPRECATED - DT-Prelim Calcs'!$C$11</f>
        <v>-248934.26898237807</v>
      </c>
      <c r="HU143" s="57">
        <f>MIN('Drive Train'!$F$35-HO142*'DEPRECATED - DT-Prelim Calcs'!$C$21*'Drive Train'!$F$39,HU142+HO$2)</f>
        <v>9.9066666666666681</v>
      </c>
      <c r="HV143" s="57">
        <f>'Drive Train'!$F$35-HO143*'DEPRECATED - DT-Prelim Calcs'!$C$21*'Drive Train'!$F$39</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-176309.32080807717</v>
      </c>
      <c r="IB143" s="2">
        <f>('DEPRECATED - DT-Prelim Calcs'!$C$6*HZ143-IA143)/('DEPRECATED - DT-Prelim Calcs'!$C$6*HZ143)*'DEPRECATED - DT-Prelim Calcs'!$C$7*HZ143</f>
        <v>81.600953928290551</v>
      </c>
      <c r="IC143" s="57">
        <f>IB143/'DEPRECATED - DT-Prelim Calcs'!$C$7*('DEPRECATED - DT-Prelim Calcs'!$C$8-'DEPRECATED - DT-Prelim Calcs'!$C$9)+'DEPRECATED - DT-Prelim Calcs'!$C$9</f>
        <v>4346.8503688795345</v>
      </c>
      <c r="ID143" s="57">
        <f t="shared" si="204"/>
        <v>39.999999999999986</v>
      </c>
      <c r="IE143" s="2">
        <f t="shared" si="252"/>
        <v>0.99579519204165001</v>
      </c>
      <c r="IF143" s="57">
        <f>IE143*'DEPRECATED - DT-Prelim Calcs'!$C$21/HZ$2/'DEPRECATED - DT-Prelim Calcs'!$C$19/'DEPRECATED - DT-Prelim Calcs'!$C$18*3.39*'DEPRECATED - DT-Prelim Calcs'!$C$20</f>
        <v>25.773080821789936</v>
      </c>
      <c r="IG143" s="46">
        <f t="shared" si="253"/>
        <v>0</v>
      </c>
      <c r="IH143" s="57">
        <f>IF142*'DEPRECATED - DT-Prelim Calcs'!$C$11+IH142</f>
        <v>-551.85756905961114</v>
      </c>
      <c r="II143" s="57">
        <f>II142+0.5*IF143*'DEPRECATED - DT-Prelim Calcs'!$C$11^2+IH143*'DEPRECATED - DT-Prelim Calcs'!$C$11</f>
        <v>-283776.35300836066</v>
      </c>
      <c r="IJ143" s="57">
        <f>MIN('Drive Train'!$F$35-ID142*'DEPRECATED - DT-Prelim Calcs'!$C$21*'Drive Train'!$F$39,IJ142+ID$2)</f>
        <v>9.6800000000000015</v>
      </c>
      <c r="IK143" s="57">
        <f>'Drive Train'!$F$35-ID143*'DEPRECATED - DT-Prelim Calcs'!$C$21*'Drive Train'!$F$39</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-183315.62559562831</v>
      </c>
      <c r="IQ143" s="2">
        <f>('DEPRECATED - DT-Prelim Calcs'!$C$6*IO143-IP143)/('DEPRECATED - DT-Prelim Calcs'!$C$6*IO143)*'DEPRECATED - DT-Prelim Calcs'!$C$7*IO143</f>
        <v>84.724854111941283</v>
      </c>
      <c r="IR143" s="57">
        <f>IQ143/'DEPRECATED - DT-Prelim Calcs'!$C$7*('DEPRECATED - DT-Prelim Calcs'!$C$8-'DEPRECATED - DT-Prelim Calcs'!$C$9)+'DEPRECATED - DT-Prelim Calcs'!$C$9</f>
        <v>4513.155926374302</v>
      </c>
      <c r="IS143" s="57">
        <f t="shared" si="205"/>
        <v>43.333333333333321</v>
      </c>
      <c r="IT143" s="2">
        <f t="shared" si="255"/>
        <v>0.99579519204165001</v>
      </c>
      <c r="IU143" s="57">
        <f>IT143*'DEPRECATED - DT-Prelim Calcs'!$C$21/IO$2/'DEPRECATED - DT-Prelim Calcs'!$C$19/'DEPRECATED - DT-Prelim Calcs'!$C$18*3.39*'DEPRECATED - DT-Prelim Calcs'!$C$20</f>
        <v>25.773080821789936</v>
      </c>
      <c r="IV143" s="46">
        <f t="shared" si="256"/>
        <v>0</v>
      </c>
      <c r="IW143" s="57">
        <f>IU142*'DEPRECATED - DT-Prelim Calcs'!$C$11+IW142</f>
        <v>-587.54563195627225</v>
      </c>
      <c r="IX143" s="57">
        <f>IX142+0.5*IU143*'DEPRECATED - DT-Prelim Calcs'!$C$11^2+IW143*'DEPRECATED - DT-Prelim Calcs'!$C$11</f>
        <v>-255263.17403481508</v>
      </c>
      <c r="IY143" s="57">
        <f>MIN('Drive Train'!$F$35-IS142*'DEPRECATED - DT-Prelim Calcs'!$C$21*'Drive Train'!$F$39,IY142+IS$2)</f>
        <v>9.4533333333333349</v>
      </c>
      <c r="IZ143" s="57">
        <f>'Drive Train'!$F$35-IS143*'DEPRECATED - DT-Prelim Calcs'!$C$21*'Drive Train'!$F$39</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17165.690172855593</v>
      </c>
      <c r="JF143" s="2">
        <f>('DEPRECATED - DT-Prelim Calcs'!$C$6*JD143-JE143)/('DEPRECATED - DT-Prelim Calcs'!$C$6*JD143)*'DEPRECATED - DT-Prelim Calcs'!$C$7*JD143</f>
        <v>-5.9683499333093755</v>
      </c>
      <c r="JG143" s="57">
        <f>JF143/'DEPRECATED - DT-Prelim Calcs'!$C$7*('DEPRECATED - DT-Prelim Calcs'!$C$8-'DEPRECATED - DT-Prelim Calcs'!$C$9)+'DEPRECATED - DT-Prelim Calcs'!$C$9</f>
        <v>-315.03414790190573</v>
      </c>
      <c r="JH143" s="57">
        <f t="shared" si="206"/>
        <v>-315.03414790190573</v>
      </c>
      <c r="JI143" s="2">
        <f t="shared" si="258"/>
        <v>-7.6573230747887608</v>
      </c>
      <c r="JJ143" s="57">
        <f>JI143*'DEPRECATED - DT-Prelim Calcs'!$C$21/JD$2/'DEPRECATED - DT-Prelim Calcs'!$C$19/'DEPRECATED - DT-Prelim Calcs'!$C$18*3.39*'DEPRECATED - DT-Prelim Calcs'!$C$20</f>
        <v>-198.18614114862416</v>
      </c>
      <c r="JK143" s="46">
        <f t="shared" si="259"/>
        <v>1</v>
      </c>
      <c r="JL143" s="57">
        <f>JJ142*'DEPRECATED - DT-Prelim Calcs'!$C$11+JL142</f>
        <v>56.369414896737169</v>
      </c>
      <c r="JM143" s="57">
        <f>JM142+0.5*JJ143*'DEPRECATED - DT-Prelim Calcs'!$C$11^2+JL143*'DEPRECATED - DT-Prelim Calcs'!$C$11</f>
        <v>-278363.81259823288</v>
      </c>
      <c r="JN143" s="57">
        <f>MIN('Drive Train'!$F$35-JH142*'DEPRECATED - DT-Prelim Calcs'!$C$21*'Drive Train'!$F$39,JN142+JH$2)</f>
        <v>9.2266666666666666</v>
      </c>
      <c r="JO143" s="57">
        <f>'Drive Train'!$F$35-JH143*'DEPRECATED - DT-Prelim Calcs'!$C$21*'Drive Train'!$F$39</f>
        <v>33.822322057329593</v>
      </c>
      <c r="JP143" s="1">
        <f>IF(JM143&gt;='Drive Train'!$F$29,1,0)</f>
        <v>0</v>
      </c>
      <c r="JQ143" s="57">
        <f>MIN(JG143,'DEPRECATED - DT-Prelim Calcs'!$C$10)*'DEPRECATED - DT-Prelim Calcs'!$C$11*1000/60/60</f>
        <v>-350.03794211322855</v>
      </c>
      <c r="JR143" s="63">
        <f>JR142+'DEPRECATED - DT-Prelim Calcs'!$C$11</f>
        <v>556</v>
      </c>
      <c r="JS143" s="2">
        <f>KC143/'Drive Train'!$F$35</f>
        <v>0.72580645161290325</v>
      </c>
      <c r="JT143" s="46">
        <f>KA143*12*60/(PI() * 'Drive Train'!$F$15)/JS$2*JS143</f>
        <v>-217809.53957256736</v>
      </c>
      <c r="JU143" s="2">
        <f>('DEPRECATED - DT-Prelim Calcs'!$C$6*JS143-JT143)/('DEPRECATED - DT-Prelim Calcs'!$C$6*JS143)*'DEPRECATED - DT-Prelim Calcs'!$C$7*JS143</f>
        <v>100.23343189170556</v>
      </c>
      <c r="JV143" s="57">
        <f>JU143/'DEPRECATED - DT-Prelim Calcs'!$C$7*('DEPRECATED - DT-Prelim Calcs'!$C$8-'DEPRECATED - DT-Prelim Calcs'!$C$9)+'DEPRECATED - DT-Prelim Calcs'!$C$9</f>
        <v>5338.7785525750305</v>
      </c>
      <c r="JW143" s="57">
        <f t="shared" si="207"/>
        <v>49.999999999999993</v>
      </c>
      <c r="JX143" s="2">
        <f t="shared" si="260"/>
        <v>0.99579519204165001</v>
      </c>
      <c r="JY143" s="57">
        <f>JX143*'DEPRECATED - DT-Prelim Calcs'!$C$21/JS$2/'DEPRECATED - DT-Prelim Calcs'!$C$19/'DEPRECATED - DT-Prelim Calcs'!$C$18*3.39*'DEPRECATED - DT-Prelim Calcs'!$C$20</f>
        <v>25.773080821789936</v>
      </c>
      <c r="JZ143" s="46">
        <f t="shared" si="261"/>
        <v>0</v>
      </c>
      <c r="KA143" s="57">
        <f>JY142*'DEPRECATED - DT-Prelim Calcs'!$C$11+KA142</f>
        <v>-733.26587812563355</v>
      </c>
      <c r="KB143" s="57">
        <f>KB142+0.5*JY143*'DEPRECATED - DT-Prelim Calcs'!$C$11^2+KA143*'DEPRECATED - DT-Prelim Calcs'!$C$11</f>
        <v>-256565.18584884953</v>
      </c>
      <c r="KC143" s="57">
        <f>MIN('Drive Train'!$F$35-JW142*'DEPRECATED - DT-Prelim Calcs'!$C$21*'Drive Train'!$F$39,KC142+JW$2)</f>
        <v>9</v>
      </c>
      <c r="KD143" s="57">
        <f>'Drive Train'!$F$35-JW143*'DEPRECATED - DT-Prelim Calcs'!$C$21*'Drive Train'!$F$39</f>
        <v>9</v>
      </c>
      <c r="KE143" s="1">
        <f>IF(KB143&gt;='Drive Train'!$F$29,1,0)</f>
        <v>0</v>
      </c>
      <c r="KF143" s="57">
        <f>MIN(JV143,'DEPRECATED - DT-Prelim Calcs'!$C$10)*'DEPRECATED - DT-Prelim Calcs'!$C$11*1000/60/60</f>
        <v>103.33333333333333</v>
      </c>
      <c r="KG143" s="63">
        <f>KG142+'DEPRECATED - DT-Prelim Calcs'!$C$11</f>
        <v>556</v>
      </c>
      <c r="KH143" s="2">
        <f>KR143/'Drive Train'!$F$35</f>
        <v>0.7075268817204301</v>
      </c>
      <c r="KI143" s="46">
        <f>KP143*12*60/(PI() * 'Drive Train'!$F$15)/KH$2*KH143</f>
        <v>29139.774244465174</v>
      </c>
      <c r="KJ143" s="2">
        <f>('DEPRECATED - DT-Prelim Calcs'!$C$6*KH143-KI143)/('DEPRECATED - DT-Prelim Calcs'!$C$6*KH143)*'DEPRECATED - DT-Prelim Calcs'!$C$7*KH143</f>
        <v>-11.470630558235953</v>
      </c>
      <c r="KK143" s="57">
        <f>KJ143/'DEPRECATED - DT-Prelim Calcs'!$C$7*('DEPRECATED - DT-Prelim Calcs'!$C$8-'DEPRECATED - DT-Prelim Calcs'!$C$9)+'DEPRECATED - DT-Prelim Calcs'!$C$9</f>
        <v>-607.95639029944925</v>
      </c>
      <c r="KL143" s="57">
        <f t="shared" si="208"/>
        <v>-607.95639029944925</v>
      </c>
      <c r="KM143" s="2">
        <f t="shared" si="262"/>
        <v>-14.485912018614439</v>
      </c>
      <c r="KN143" s="57">
        <f>KM143*'DEPRECATED - DT-Prelim Calcs'!$C$21/KH$2/'DEPRECATED - DT-Prelim Calcs'!$C$19/'DEPRECATED - DT-Prelim Calcs'!$C$18*3.39*'DEPRECATED - DT-Prelim Calcs'!$C$20</f>
        <v>-374.9230607024989</v>
      </c>
      <c r="KO143" s="46">
        <f t="shared" si="263"/>
        <v>1</v>
      </c>
      <c r="KP143" s="57">
        <f>KN142*'DEPRECATED - DT-Prelim Calcs'!$C$11+KP142</f>
        <v>100.63490501787173</v>
      </c>
      <c r="KQ143" s="57">
        <f>KQ142+0.5*KN143*'DEPRECATED - DT-Prelim Calcs'!$C$11^2+KP143*'DEPRECATED - DT-Prelim Calcs'!$C$11</f>
        <v>-275092.4054571279</v>
      </c>
      <c r="KR143" s="57">
        <f>MIN('Drive Train'!$F$35-KL142*'DEPRECATED - DT-Prelim Calcs'!$C$21*'Drive Train'!$F$39,KR142+KL$2)</f>
        <v>8.7733333333333334</v>
      </c>
      <c r="KS143" s="57">
        <f>'Drive Train'!$F$35-KL143*'DEPRECATED - DT-Prelim Calcs'!$C$21*'Drive Train'!$F$39</f>
        <v>53.741034540362548</v>
      </c>
      <c r="KT143" s="1">
        <f>IF(KQ143&gt;='Drive Train'!$F$29,1,0)</f>
        <v>0</v>
      </c>
      <c r="KU143" s="57">
        <f>MIN(KK143,'DEPRECATED - DT-Prelim Calcs'!$C$10)*'DEPRECATED - DT-Prelim Calcs'!$C$11*1000/60/60</f>
        <v>-675.50710033272128</v>
      </c>
      <c r="KV143" s="63">
        <f>KV142+'DEPRECATED - DT-Prelim Calcs'!$C$11</f>
        <v>556</v>
      </c>
      <c r="KW143" s="2">
        <f>LG143/'Drive Train'!$F$35</f>
        <v>1.7724262222343981</v>
      </c>
      <c r="KX143" s="46">
        <f>LE143*12*60/(PI() * 'Drive Train'!$F$15)/KW$2*KW143</f>
        <v>-254592.77396039205</v>
      </c>
      <c r="KY143" s="2">
        <f>('DEPRECATED - DT-Prelim Calcs'!$C$6*KW143-KX143)/('DEPRECATED - DT-Prelim Calcs'!$C$6*KW143)*'DEPRECATED - DT-Prelim Calcs'!$C$7*KW143</f>
        <v>119.38760446473027</v>
      </c>
      <c r="KZ143" s="57">
        <f>KY143/'DEPRECATED - DT-Prelim Calcs'!$C$7*('DEPRECATED - DT-Prelim Calcs'!$C$8-'DEPRECATED - DT-Prelim Calcs'!$C$9)+'DEPRECATED - DT-Prelim Calcs'!$C$9</f>
        <v>6358.4799389314912</v>
      </c>
      <c r="LA143" s="57">
        <f t="shared" si="209"/>
        <v>56.666666666666664</v>
      </c>
      <c r="LB143" s="2">
        <f t="shared" si="264"/>
        <v>0.99579519204165001</v>
      </c>
      <c r="LC143" s="57">
        <f>LB143*'DEPRECATED - DT-Prelim Calcs'!$C$21/KW$2/'DEPRECATED - DT-Prelim Calcs'!$C$19/'DEPRECATED - DT-Prelim Calcs'!$C$18*3.39*'DEPRECATED - DT-Prelim Calcs'!$C$20</f>
        <v>25.773080821789936</v>
      </c>
      <c r="LD143" s="46">
        <f t="shared" si="265"/>
        <v>0</v>
      </c>
      <c r="LE143" s="57">
        <f>LC142*'DEPRECATED - DT-Prelim Calcs'!$C$11+LE142</f>
        <v>-350.98075972437528</v>
      </c>
      <c r="LF143" s="57">
        <f>LF142+0.5*LC143*'DEPRECATED - DT-Prelim Calcs'!$C$11^2+LE143*'DEPRECATED - DT-Prelim Calcs'!$C$11</f>
        <v>-240214.96478488576</v>
      </c>
      <c r="LG143" s="57">
        <f>MIN('Drive Train'!$F$35-LA142*'DEPRECATED - DT-Prelim Calcs'!$C$21*'Drive Train'!$F$39,LG142+LA$2)</f>
        <v>21.978085155706538</v>
      </c>
      <c r="LH143" s="57">
        <f>'Drive Train'!$F$35-LA143*'DEPRECATED - DT-Prelim Calcs'!$C$21*'Drive Train'!$F$39</f>
        <v>8.5466666666666669</v>
      </c>
      <c r="LI143" s="1">
        <f>IF(LF143&gt;='Drive Train'!$F$29,1,0)</f>
        <v>0</v>
      </c>
      <c r="LJ143" s="57">
        <f>MIN(KZ143,'DEPRECATED - DT-Prelim Calcs'!$C$10)*'DEPRECATED - DT-Prelim Calcs'!$C$11*1000/60/60</f>
        <v>103.33333333333333</v>
      </c>
      <c r="LK143" s="63">
        <f>LK142+'DEPRECATED - DT-Prelim Calcs'!$C$11</f>
        <v>556</v>
      </c>
      <c r="LL143" s="2">
        <f>LV143/'Drive Train'!$F$35</f>
        <v>2.6838362360729939</v>
      </c>
      <c r="LM143" s="46">
        <f>LT143*12*60/(PI() * 'Drive Train'!$F$15)/LL$2*LL143</f>
        <v>-799884.95667453611</v>
      </c>
      <c r="LN143" s="2">
        <f>('DEPRECATED - DT-Prelim Calcs'!$C$6*LL143-LM143)/('DEPRECATED - DT-Prelim Calcs'!$C$6*LL143)*'DEPRECATED - DT-Prelim Calcs'!$C$7*LL143</f>
        <v>368.14210641442043</v>
      </c>
      <c r="LO143" s="57">
        <f>LN143/'DEPRECATED - DT-Prelim Calcs'!$C$7*('DEPRECATED - DT-Prelim Calcs'!$C$8-'DEPRECATED - DT-Prelim Calcs'!$C$9)+'DEPRECATED - DT-Prelim Calcs'!$C$9</f>
        <v>19601.302594593421</v>
      </c>
      <c r="LP143" s="57">
        <f t="shared" si="210"/>
        <v>60</v>
      </c>
      <c r="LQ143" s="2">
        <f t="shared" si="266"/>
        <v>0.99579519204165001</v>
      </c>
      <c r="LR143" s="57">
        <f>LQ143*'DEPRECATED - DT-Prelim Calcs'!$C$21/LL$2/'DEPRECATED - DT-Prelim Calcs'!$C$19/'DEPRECATED - DT-Prelim Calcs'!$C$18*3.39*'DEPRECATED - DT-Prelim Calcs'!$C$20</f>
        <v>25.773080821789936</v>
      </c>
      <c r="LS143" s="46">
        <f t="shared" si="267"/>
        <v>0</v>
      </c>
      <c r="LT143" s="57">
        <f>LR142*'DEPRECATED - DT-Prelim Calcs'!$C$11+LT142</f>
        <v>-728.24400836759605</v>
      </c>
      <c r="LU143" s="57">
        <f>LU142+0.5*LR143*'DEPRECATED - DT-Prelim Calcs'!$C$11^2+LT143*'DEPRECATED - DT-Prelim Calcs'!$C$11</f>
        <v>-252322.91496548022</v>
      </c>
      <c r="LV143" s="57">
        <f>MIN('Drive Train'!$F$35-LP142*'DEPRECATED - DT-Prelim Calcs'!$C$21*'Drive Train'!$F$39,LV142+LP$2)</f>
        <v>33.279569327305126</v>
      </c>
      <c r="LW143" s="57">
        <f>'Drive Train'!$F$35-LP143*'DEPRECATED - DT-Prelim Calcs'!$C$21*'Drive Train'!$F$39</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Train'!$AA$49 + V143*(1-'Drive Train'!$AA$49))</f>
        <v>0</v>
      </c>
      <c r="W144" s="57">
        <f t="shared" si="184"/>
        <v>0</v>
      </c>
      <c r="X144" s="2">
        <f>MAX(MIN(IF(AND(AI143=1,AG144&lt;0),-1,1)*(W144-$C$9)/($C$8-$C$9)*$C$7-$C$29*AE144/T$2 -  AI143*$C$29/2,X$2),MAX(X$4:X143)*-1)</f>
        <v>-0.2458281045106315</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Train'!$F$39,AG143+W$2)-$C$3,IF(AE143-1&lt;=0,0,IF($C$32=Motors!$C$29,MAX(ABS('Drive Train'!$F$35-W143*$C$21*'Drive Train'!$F$39)*-1,AG143-W$2),MAX(0,ABS('Drive Train'!$F$35-W143*$C$21*'Drive Train'!$F$39)*-1,AG143-W$2))))</f>
        <v>0</v>
      </c>
      <c r="AH144" s="57">
        <f>'Drive Train'!$F$35-ABS(W144)*'DEPRECATED - DT-Prelim Calcs'!$C$21*'Drive Train'!$F$39</f>
        <v>12.4</v>
      </c>
      <c r="AI144" s="1">
        <f>IF(AJ144&gt;='Drive Train'!$F$29,1,0)</f>
        <v>1</v>
      </c>
      <c r="AJ144" s="57">
        <f>AJ143+0.5*Y144*'DEPRECATED - DT-Prelim Calcs'!$C$11^2+AE144*'DEPRECATED - DT-Prelim Calcs'!$C$11</f>
        <v>784.33981740885292</v>
      </c>
      <c r="AK144" s="57">
        <f t="shared" si="268"/>
        <v>0</v>
      </c>
      <c r="AL144" s="63">
        <f>AL143+'DEPRECATED - DT-Prelim Calcs'!$C$11</f>
        <v>560</v>
      </c>
      <c r="AM144" s="2">
        <f>AW144/'Drive Train'!$F$35</f>
        <v>0.88882649237565681</v>
      </c>
      <c r="AN144" s="46">
        <f>AU144*12*60/(PI() * 'Drive Train'!$F$15)/AM$2*AM144</f>
        <v>4007.4131716828738</v>
      </c>
      <c r="AO144" s="2">
        <f>('DEPRECATED - DT-Prelim Calcs'!$C$6*AM144-AN144)/('DEPRECATED - DT-Prelim Calcs'!$C$6*AM144)*'DEPRECATED - DT-Prelim Calcs'!$C$7*AM144</f>
        <v>0.33008953072369568</v>
      </c>
      <c r="AP144" s="57">
        <f>AO144/'DEPRECATED - DT-Prelim Calcs'!$C$7*('DEPRECATED - DT-Prelim Calcs'!$C$8-'DEPRECATED - DT-Prelim Calcs'!$C$9)+'DEPRECATED - DT-Prelim Calcs'!$C$9</f>
        <v>20.272816096203385</v>
      </c>
      <c r="AQ144" s="57">
        <f t="shared" si="192"/>
        <v>20.272816096203385</v>
      </c>
      <c r="AR144" s="2">
        <f t="shared" si="212"/>
        <v>-3.7192471324942744E-15</v>
      </c>
      <c r="AS144" s="57">
        <f>AR144*'DEPRECATED - DT-Prelim Calcs'!$C$21/AM$2/'DEPRECATED - DT-Prelim Calcs'!$C$19/'DEPRECATED - DT-Prelim Calcs'!$C$18*3.39*'DEPRECATED - DT-Prelim Calcs'!$C$20</f>
        <v>-2.6953140724376295E-14</v>
      </c>
      <c r="AT144" s="46">
        <f t="shared" si="213"/>
        <v>0</v>
      </c>
      <c r="AU144" s="57">
        <f>AS143*'DEPRECATED - DT-Prelim Calcs'!$C$11+AU143</f>
        <v>39.34544870884325</v>
      </c>
      <c r="AV144" s="57">
        <f>AV143+0.5*AS144*'DEPRECATED - DT-Prelim Calcs'!$C$11^2+AU144*'DEPRECATED - DT-Prelim Calcs'!$C$11</f>
        <v>21990.652101167834</v>
      </c>
      <c r="AW144" s="57">
        <f>MIN('Drive Train'!$F$35-AQ143*'DEPRECATED - DT-Prelim Calcs'!$C$21*'Drive Train'!$F$39,AW143+AQ$2)</f>
        <v>11.021448505458144</v>
      </c>
      <c r="AX144" s="57">
        <f>'Drive Train'!$F$35-AQ144*'DEPRECATED - DT-Prelim Calcs'!$C$21*'Drive Train'!$F$39</f>
        <v>11.021448505458171</v>
      </c>
      <c r="AY144" s="1">
        <f>IF(AV144&gt;='Drive Train'!$F$29,1,0)</f>
        <v>1</v>
      </c>
      <c r="AZ144" s="57">
        <f t="shared" si="214"/>
        <v>22.525351218003763</v>
      </c>
      <c r="BA144" s="63">
        <f>BA143+'DEPRECATED - DT-Prelim Calcs'!$C$11</f>
        <v>560</v>
      </c>
      <c r="BB144" s="2">
        <f>BL144/'Drive Train'!$F$35</f>
        <v>0.48999999999999994</v>
      </c>
      <c r="BC144" s="46">
        <f>BJ144*12*60/(PI() * 'Drive Train'!$F$15)/BB$2*BB144</f>
        <v>5110.3495910527454</v>
      </c>
      <c r="BD144" s="2">
        <f>('DEPRECATED - DT-Prelim Calcs'!$C$6*BB144-BC144)/('DEPRECATED - DT-Prelim Calcs'!$C$6*BB144)*'DEPRECATED - DT-Prelim Calcs'!$C$7*BB144</f>
        <v>-1.1297833985810726</v>
      </c>
      <c r="BE144" s="57">
        <f>BD144/'DEPRECATED - DT-Prelim Calcs'!$C$7*('DEPRECATED - DT-Prelim Calcs'!$C$8-'DEPRECATED - DT-Prelim Calcs'!$C$9)+'DEPRECATED - DT-Prelim Calcs'!$C$9</f>
        <v>-57.445730306203991</v>
      </c>
      <c r="BF144" s="57">
        <f t="shared" si="193"/>
        <v>-57.445730306203991</v>
      </c>
      <c r="BG144" s="2">
        <f t="shared" si="215"/>
        <v>-1.8933363324154451</v>
      </c>
      <c r="BH144" s="57">
        <f>BG144*'DEPRECATED - DT-Prelim Calcs'!$C$21/BB$2/'DEPRECATED - DT-Prelim Calcs'!$C$19/'DEPRECATED - DT-Prelim Calcs'!$C$18*3.39*'DEPRECATED - DT-Prelim Calcs'!$C$20</f>
        <v>-19.819055495402441</v>
      </c>
      <c r="BI144" s="46">
        <f t="shared" si="216"/>
        <v>1</v>
      </c>
      <c r="BJ144" s="57">
        <f>BH143*'DEPRECATED - DT-Prelim Calcs'!$C$11+BJ143</f>
        <v>63.008778385113473</v>
      </c>
      <c r="BK144" s="57">
        <f>BK143+0.5*BH144*'DEPRECATED - DT-Prelim Calcs'!$C$11^2+BJ144*'DEPRECATED - DT-Prelim Calcs'!$C$11</f>
        <v>13119.199803805117</v>
      </c>
      <c r="BL144" s="57">
        <f>MIN('Drive Train'!$F$35-BF143*'DEPRECATED - DT-Prelim Calcs'!$C$21*'Drive Train'!$F$39,BL143+BF$2)</f>
        <v>6.0759999999999996</v>
      </c>
      <c r="BM144" s="57">
        <f>'Drive Train'!$F$35-BF144*'DEPRECATED - DT-Prelim Calcs'!$C$21*'Drive Train'!$F$39</f>
        <v>16.306309660821871</v>
      </c>
      <c r="BN144" s="1">
        <f>IF(BK144&gt;='Drive Train'!$F$29,1,0)</f>
        <v>1</v>
      </c>
      <c r="BO144" s="57">
        <f t="shared" si="217"/>
        <v>-63.828589229115551</v>
      </c>
      <c r="BP144" s="63">
        <f>BP143+'DEPRECATED - DT-Prelim Calcs'!$C$11</f>
        <v>560</v>
      </c>
      <c r="BQ144" s="2">
        <f>CA144/'Drive Train'!$F$35</f>
        <v>1.9144726551956863</v>
      </c>
      <c r="BR144" s="46">
        <f>BY144*12*60/(PI() * 'Drive Train'!$F$15)/BQ$2*BQ144</f>
        <v>-67306.962426307262</v>
      </c>
      <c r="BS144" s="2">
        <f>('DEPRECATED - DT-Prelim Calcs'!$C$6*BQ144-BR144)/('DEPRECATED - DT-Prelim Calcs'!$C$6*BQ144)*'DEPRECATED - DT-Prelim Calcs'!$C$7*BQ144</f>
        <v>35.047233591967291</v>
      </c>
      <c r="BT144" s="57">
        <f>BS144/'DEPRECATED - DT-Prelim Calcs'!$C$7*('DEPRECATED - DT-Prelim Calcs'!$C$8-'DEPRECATED - DT-Prelim Calcs'!$C$9)+'DEPRECATED - DT-Prelim Calcs'!$C$9</f>
        <v>1868.492560103487</v>
      </c>
      <c r="BU144" s="57">
        <f t="shared" si="194"/>
        <v>93</v>
      </c>
      <c r="BV144" s="2">
        <f t="shared" si="218"/>
        <v>1.8828060353728675</v>
      </c>
      <c r="BW144" s="57">
        <f>BV144*'DEPRECATED - DT-Prelim Calcs'!$C$21/BQ$2/'DEPRECATED - DT-Prelim Calcs'!$C$19/'DEPRECATED - DT-Prelim Calcs'!$C$18*3.39*'DEPRECATED - DT-Prelim Calcs'!$C$20</f>
        <v>25.773080821789936</v>
      </c>
      <c r="BX144" s="46">
        <f t="shared" si="219"/>
        <v>0</v>
      </c>
      <c r="BY144" s="57">
        <f>BW143*'DEPRECATED - DT-Prelim Calcs'!$C$11+BY143</f>
        <v>-162.42459165550048</v>
      </c>
      <c r="BZ144" s="57">
        <f>BZ143+0.5*BW144*'DEPRECATED - DT-Prelim Calcs'!$C$11^2+BY144*'DEPRECATED - DT-Prelim Calcs'!$C$11</f>
        <v>-10264.853977958168</v>
      </c>
      <c r="CA144" s="57">
        <f>MIN('Drive Train'!$F$35-BU143*'DEPRECATED - DT-Prelim Calcs'!$C$21*'Drive Train'!$F$39,CA143+BU$2)</f>
        <v>23.73946092442651</v>
      </c>
      <c r="CB144" s="57">
        <f>'Drive Train'!$F$35-BU144*'DEPRECATED - DT-Prelim Calcs'!$C$21*'Drive Train'!$F$39</f>
        <v>6.0759999999999996</v>
      </c>
      <c r="CC144" s="1">
        <f>IF(BZ144&gt;='Drive Train'!$F$29,1,0)</f>
        <v>0</v>
      </c>
      <c r="CD144" s="57">
        <f t="shared" si="220"/>
        <v>103.33333333333333</v>
      </c>
      <c r="CE144" s="63">
        <f>CE143+'DEPRECATED - DT-Prelim Calcs'!$C$11</f>
        <v>560</v>
      </c>
      <c r="CF144" s="2">
        <f>CP144/'Drive Train'!$F$35</f>
        <v>0.48999999999999994</v>
      </c>
      <c r="CG144" s="46">
        <f>CN144*12*60/(PI() * 'Drive Train'!$F$15)/CF$2*CF144</f>
        <v>-3690.7116739499534</v>
      </c>
      <c r="CH144" s="2">
        <f>('DEPRECATED - DT-Prelim Calcs'!$C$6*CF144-CG144)/('DEPRECATED - DT-Prelim Calcs'!$C$6*CF144)*'DEPRECATED - DT-Prelim Calcs'!$C$7*CF144</f>
        <v>2.8496833272456636</v>
      </c>
      <c r="CI144" s="57">
        <f>CH144/'DEPRECATED - DT-Prelim Calcs'!$C$7*('DEPRECATED - DT-Prelim Calcs'!$C$8-'DEPRECATED - DT-Prelim Calcs'!$C$9)+'DEPRECATED - DT-Prelim Calcs'!$C$9</f>
        <v>154.40720783635629</v>
      </c>
      <c r="CJ144" s="57">
        <f t="shared" si="195"/>
        <v>93</v>
      </c>
      <c r="CK144" s="2">
        <f t="shared" si="221"/>
        <v>1.5241763143494644</v>
      </c>
      <c r="CL144" s="57">
        <f>CK144*'DEPRECATED - DT-Prelim Calcs'!$C$21/CF$2/'DEPRECATED - DT-Prelim Calcs'!$C$19/'DEPRECATED - DT-Prelim Calcs'!$C$18*3.39*'DEPRECATED - DT-Prelim Calcs'!$C$20</f>
        <v>25.773080821789936</v>
      </c>
      <c r="CM144" s="46">
        <f t="shared" si="222"/>
        <v>0</v>
      </c>
      <c r="CN144" s="57">
        <f>CL143*'DEPRECATED - DT-Prelim Calcs'!$C$11+CN143</f>
        <v>-28.169855882894225</v>
      </c>
      <c r="CO144" s="57">
        <f>CO143+0.5*CL144*'DEPRECATED - DT-Prelim Calcs'!$C$11^2+CN144*'DEPRECATED - DT-Prelim Calcs'!$C$11</f>
        <v>-42081.361588819324</v>
      </c>
      <c r="CP144" s="57">
        <f>MIN('Drive Train'!$F$35-CJ143*'DEPRECATED - DT-Prelim Calcs'!$C$21*'Drive Train'!$F$39,CP143+CJ$2)</f>
        <v>6.0759999999999996</v>
      </c>
      <c r="CQ144" s="57">
        <f>'Drive Train'!$F$35-CJ144*'DEPRECATED - DT-Prelim Calcs'!$C$21*'Drive Train'!$F$39</f>
        <v>6.0759999999999996</v>
      </c>
      <c r="CR144" s="1">
        <f>IF(CO144&gt;='Drive Train'!$F$29,1,0)</f>
        <v>0</v>
      </c>
      <c r="CS144" s="57">
        <f t="shared" si="223"/>
        <v>103.33333333333333</v>
      </c>
      <c r="CT144" s="63">
        <f>CT143+'DEPRECATED - DT-Prelim Calcs'!$C$11</f>
        <v>560</v>
      </c>
      <c r="CU144" s="2">
        <f>DE144/'Drive Train'!$F$35</f>
        <v>0.48999999999999994</v>
      </c>
      <c r="CV144" s="46">
        <f>DC144*12*60/(PI() * 'Drive Train'!$F$15)/CU$2*CU144</f>
        <v>8029.6827036727564</v>
      </c>
      <c r="CW144" s="2">
        <f>('DEPRECATED - DT-Prelim Calcs'!$C$6*CU144-CV144)/('DEPRECATED - DT-Prelim Calcs'!$C$6*CU144)*'DEPRECATED - DT-Prelim Calcs'!$C$7*CU144</f>
        <v>-2.449782048002128</v>
      </c>
      <c r="CX144" s="57">
        <f>CW144/'DEPRECATED - DT-Prelim Calcs'!$C$7*('DEPRECATED - DT-Prelim Calcs'!$C$8-'DEPRECATED - DT-Prelim Calcs'!$C$9)+'DEPRECATED - DT-Prelim Calcs'!$C$9</f>
        <v>-127.71785757621286</v>
      </c>
      <c r="CY144" s="57">
        <f t="shared" si="196"/>
        <v>-127.71785757621286</v>
      </c>
      <c r="CZ144" s="2">
        <f t="shared" si="224"/>
        <v>-3.6495214546530592</v>
      </c>
      <c r="DA144" s="57">
        <f>CZ144*'DEPRECATED - DT-Prelim Calcs'!$C$21/CU$2/'DEPRECATED - DT-Prelim Calcs'!$C$19/'DEPRECATED - DT-Prelim Calcs'!$C$18*3.39*'DEPRECATED - DT-Prelim Calcs'!$C$20</f>
        <v>-73.466231381204736</v>
      </c>
      <c r="DB144" s="46">
        <f t="shared" si="225"/>
        <v>1</v>
      </c>
      <c r="DC144" s="57">
        <f>DA143*'DEPRECATED - DT-Prelim Calcs'!$C$11+DC143</f>
        <v>51.481616719419122</v>
      </c>
      <c r="DD144" s="57">
        <f>DD143+0.5*DA144*'DEPRECATED - DT-Prelim Calcs'!$C$11^2+DC144*'DEPRECATED - DT-Prelim Calcs'!$C$11</f>
        <v>-77917.17385690751</v>
      </c>
      <c r="DE144" s="57">
        <f>MIN('Drive Train'!$F$35-CY143*'DEPRECATED - DT-Prelim Calcs'!$C$21*'Drive Train'!$F$39,DE143+CY$2)</f>
        <v>6.0759999999999996</v>
      </c>
      <c r="DF144" s="57">
        <f>'Drive Train'!$F$35-CY144*'DEPRECATED - DT-Prelim Calcs'!$C$21*'Drive Train'!$F$39</f>
        <v>21.084814315182477</v>
      </c>
      <c r="DG144" s="1">
        <f>IF(DD144&gt;='Drive Train'!$F$29,1,0)</f>
        <v>0</v>
      </c>
      <c r="DH144" s="57">
        <f t="shared" si="226"/>
        <v>-141.90873064023651</v>
      </c>
      <c r="DI144" s="63">
        <f>DI143+'DEPRECATED - DT-Prelim Calcs'!$C$11</f>
        <v>560</v>
      </c>
      <c r="DJ144" s="2">
        <f>DT144/'Drive Train'!$F$35</f>
        <v>0.48999999999999994</v>
      </c>
      <c r="DK144" s="46">
        <f>DR144*12*60/(PI() * 'Drive Train'!$F$15)/DJ$2*DJ144</f>
        <v>-92503.239186911145</v>
      </c>
      <c r="DL144" s="2">
        <f>('DEPRECATED - DT-Prelim Calcs'!$C$6*DJ144-DK144)/('DEPRECATED - DT-Prelim Calcs'!$C$6*DJ144)*'DEPRECATED - DT-Prelim Calcs'!$C$7*DJ144</f>
        <v>43.006942484138065</v>
      </c>
      <c r="DM144" s="57">
        <f>DL144/'DEPRECATED - DT-Prelim Calcs'!$C$7*('DEPRECATED - DT-Prelim Calcs'!$C$8-'DEPRECATED - DT-Prelim Calcs'!$C$9)+'DEPRECATED - DT-Prelim Calcs'!$C$9</f>
        <v>2292.2397181389679</v>
      </c>
      <c r="DN144" s="57">
        <f t="shared" si="197"/>
        <v>93</v>
      </c>
      <c r="DO144" s="2">
        <f t="shared" si="227"/>
        <v>1.1037138828047846</v>
      </c>
      <c r="DP144" s="57">
        <f>DO144*'DEPRECATED - DT-Prelim Calcs'!$C$21/DJ$2/'DEPRECATED - DT-Prelim Calcs'!$C$19/'DEPRECATED - DT-Prelim Calcs'!$C$18*3.39*'DEPRECATED - DT-Prelim Calcs'!$C$20</f>
        <v>25.773080821789936</v>
      </c>
      <c r="DQ144" s="46">
        <f t="shared" si="228"/>
        <v>0</v>
      </c>
      <c r="DR144" s="57">
        <f>DP143*'DEPRECATED - DT-Prelim Calcs'!$C$11+DR143</f>
        <v>-511.27286534633981</v>
      </c>
      <c r="DS144" s="57">
        <f>DS143+0.5*DP144*'DEPRECATED - DT-Prelim Calcs'!$C$11^2+DR144*'DEPRECATED - DT-Prelim Calcs'!$C$11</f>
        <v>-153862.17935682088</v>
      </c>
      <c r="DT144" s="57">
        <f>MIN('Drive Train'!$F$35-DN143*'DEPRECATED - DT-Prelim Calcs'!$C$21*'Drive Train'!$F$39,DT143+DN$2)</f>
        <v>6.0759999999999996</v>
      </c>
      <c r="DU144" s="57">
        <f>'Drive Train'!$F$35-DN144*'DEPRECATED - DT-Prelim Calcs'!$C$21*'Drive Train'!$F$39</f>
        <v>6.0759999999999996</v>
      </c>
      <c r="DV144" s="1">
        <f>IF(DS144&gt;='Drive Train'!$F$29,1,0)</f>
        <v>0</v>
      </c>
      <c r="DW144" s="57">
        <f t="shared" si="229"/>
        <v>103.33333333333333</v>
      </c>
      <c r="DX144" s="63">
        <f>DX143+'DEPRECATED - DT-Prelim Calcs'!$C$11</f>
        <v>560</v>
      </c>
      <c r="DY144" s="2">
        <f>EI144/'Drive Train'!$F$35</f>
        <v>1.3738030465376228</v>
      </c>
      <c r="DZ144" s="46">
        <f>EG144*12*60/(PI() * 'Drive Train'!$F$15)/DY$2*DY144</f>
        <v>-117019.50786804337</v>
      </c>
      <c r="EA144" s="2">
        <f>('DEPRECATED - DT-Prelim Calcs'!$C$6*DY144-DZ144)/('DEPRECATED - DT-Prelim Calcs'!$C$6*DY144)*'DEPRECATED - DT-Prelim Calcs'!$C$7*DY144</f>
        <v>56.22212499731225</v>
      </c>
      <c r="EB144" s="57">
        <f>EA144/'DEPRECATED - DT-Prelim Calcs'!$C$7*('DEPRECATED - DT-Prelim Calcs'!$C$8-'DEPRECATED - DT-Prelim Calcs'!$C$9)+'DEPRECATED - DT-Prelim Calcs'!$C$9</f>
        <v>2995.7699739233035</v>
      </c>
      <c r="EC144" s="57">
        <f t="shared" si="198"/>
        <v>93</v>
      </c>
      <c r="ED144" s="2">
        <f t="shared" si="230"/>
        <v>0.96993038185874991</v>
      </c>
      <c r="EE144" s="57">
        <f>ED144*'DEPRECATED - DT-Prelim Calcs'!$C$21/DY$2/'DEPRECATED - DT-Prelim Calcs'!$C$19/'DEPRECATED - DT-Prelim Calcs'!$C$18*3.39*'DEPRECATED - DT-Prelim Calcs'!$C$20</f>
        <v>25.773080821789936</v>
      </c>
      <c r="EF144" s="46">
        <f t="shared" si="231"/>
        <v>0</v>
      </c>
      <c r="EG144" s="57">
        <f>EE143*'DEPRECATED - DT-Prelim Calcs'!$C$11+EG143</f>
        <v>-202.72613178446554</v>
      </c>
      <c r="EH144" s="57">
        <f>EH143+0.5*EE144*'DEPRECATED - DT-Prelim Calcs'!$C$11^2+EG144*'DEPRECATED - DT-Prelim Calcs'!$C$11</f>
        <v>-257210.03439643508</v>
      </c>
      <c r="EI144" s="57">
        <f>MIN('Drive Train'!$F$35-EC143*'DEPRECATED - DT-Prelim Calcs'!$C$21*'Drive Train'!$F$39,EI143+EC$2)</f>
        <v>17.035157777066523</v>
      </c>
      <c r="EJ144" s="57">
        <f>'Drive Train'!$F$35-EC144*'DEPRECATED - DT-Prelim Calcs'!$C$21*'Drive Train'!$F$39</f>
        <v>6.0759999999999996</v>
      </c>
      <c r="EK144" s="1">
        <f>IF(EH144&gt;='Drive Train'!$F$29,1,0)</f>
        <v>0</v>
      </c>
      <c r="EL144" s="57">
        <f t="shared" si="232"/>
        <v>103.33333333333333</v>
      </c>
      <c r="EM144" s="63">
        <f>EM143+'DEPRECATED - DT-Prelim Calcs'!$C$11</f>
        <v>560</v>
      </c>
      <c r="EN144" s="2">
        <f>EX144/'Drive Train'!$F$35</f>
        <v>0.48999999999999994</v>
      </c>
      <c r="EO144" s="46">
        <f>EV144*12*60/(PI() * 'Drive Train'!$F$15)/EN$2*EN144</f>
        <v>12716.460063002773</v>
      </c>
      <c r="EP144" s="2">
        <f>('DEPRECATED - DT-Prelim Calcs'!$C$6*EN144-EO144)/('DEPRECATED - DT-Prelim Calcs'!$C$6*EN144)*'DEPRECATED - DT-Prelim Calcs'!$C$7*EN144</f>
        <v>-4.5689440434965638</v>
      </c>
      <c r="EQ144" s="57">
        <f>EP144/'DEPRECATED - DT-Prelim Calcs'!$C$7*('DEPRECATED - DT-Prelim Calcs'!$C$8-'DEPRECATED - DT-Prelim Calcs'!$C$9)+'DEPRECATED - DT-Prelim Calcs'!$C$9</f>
        <v>-240.53465592556398</v>
      </c>
      <c r="ER144" s="57">
        <f t="shared" si="199"/>
        <v>-240.53465592556398</v>
      </c>
      <c r="ES144" s="2">
        <f t="shared" si="233"/>
        <v>-6.4689491637124537</v>
      </c>
      <c r="ET144" s="57">
        <f>ES144*'DEPRECATED - DT-Prelim Calcs'!$C$21/EN$2/'DEPRECATED - DT-Prelim Calcs'!$C$19/'DEPRECATED - DT-Prelim Calcs'!$C$18*3.39*'DEPRECATED - DT-Prelim Calcs'!$C$20</f>
        <v>-192.72910065070428</v>
      </c>
      <c r="EU144" s="46">
        <f t="shared" si="234"/>
        <v>1</v>
      </c>
      <c r="EV144" s="57">
        <f>ET143*'DEPRECATED - DT-Prelim Calcs'!$C$11+EV143</f>
        <v>55.088165352451057</v>
      </c>
      <c r="EW144" s="57">
        <f>EW143+0.5*ET144*'DEPRECATED - DT-Prelim Calcs'!$C$11^2+EV144*'DEPRECATED - DT-Prelim Calcs'!$C$11</f>
        <v>-275260.65380751801</v>
      </c>
      <c r="EX144" s="57">
        <f>MIN('Drive Train'!$F$35-ER143*'DEPRECATED - DT-Prelim Calcs'!$C$21*'Drive Train'!$F$39,EX143+ER$2)</f>
        <v>6.0759999999999996</v>
      </c>
      <c r="EY144" s="57">
        <f>'Drive Train'!$F$35-ER144*'DEPRECATED - DT-Prelim Calcs'!$C$21*'Drive Train'!$F$39</f>
        <v>28.756356602938354</v>
      </c>
      <c r="EZ144" s="1">
        <f>IF(EW144&gt;='Drive Train'!$F$29,1,0)</f>
        <v>0</v>
      </c>
      <c r="FA144" s="57">
        <f t="shared" si="235"/>
        <v>-267.26072880618216</v>
      </c>
      <c r="FB144" s="63">
        <f>FB143+'DEPRECATED - DT-Prelim Calcs'!$C$11</f>
        <v>560</v>
      </c>
      <c r="FC144" s="2">
        <f>FM144/'Drive Train'!$F$35</f>
        <v>0.48999999999999994</v>
      </c>
      <c r="FD144" s="46">
        <f>FK144*12*60/(PI() * 'Drive Train'!$F$15)/FC$2*FC144</f>
        <v>-128664.60217250655</v>
      </c>
      <c r="FE144" s="2">
        <f>('DEPRECATED - DT-Prelim Calcs'!$C$6*FC144-FD144)/('DEPRECATED - DT-Prelim Calcs'!$C$6*FC144)*'DEPRECATED - DT-Prelim Calcs'!$C$7*FC144</f>
        <v>59.357577530157741</v>
      </c>
      <c r="FF144" s="57">
        <f>FE144/'DEPRECATED - DT-Prelim Calcs'!$C$7*('DEPRECATED - DT-Prelim Calcs'!$C$8-'DEPRECATED - DT-Prelim Calcs'!$C$9)+'DEPRECATED - DT-Prelim Calcs'!$C$9</f>
        <v>3162.6905382237501</v>
      </c>
      <c r="FG144" s="57">
        <f t="shared" si="200"/>
        <v>93</v>
      </c>
      <c r="FH144" s="2">
        <f t="shared" si="236"/>
        <v>0.78067567320338405</v>
      </c>
      <c r="FI144" s="57">
        <f>FH144*'DEPRECATED - DT-Prelim Calcs'!$C$21/FC$2/'DEPRECATED - DT-Prelim Calcs'!$C$19/'DEPRECATED - DT-Prelim Calcs'!$C$18*3.39*'DEPRECATED - DT-Prelim Calcs'!$C$20</f>
        <v>25.773080821789936</v>
      </c>
      <c r="FJ144" s="46">
        <f t="shared" si="237"/>
        <v>0</v>
      </c>
      <c r="FK144" s="57">
        <f>FI143*'DEPRECATED - DT-Prelim Calcs'!$C$11+FK143</f>
        <v>-503.00120577675466</v>
      </c>
      <c r="FL144" s="57">
        <f>FL143+0.5*FI144*'DEPRECATED - DT-Prelim Calcs'!$C$11^2+FK144*'DEPRECATED - DT-Prelim Calcs'!$C$11</f>
        <v>-362272.14191230974</v>
      </c>
      <c r="FM144" s="57">
        <f>MIN('Drive Train'!$F$35-FG143*'DEPRECATED - DT-Prelim Calcs'!$C$21*'Drive Train'!$F$39,FM143+FG$2)</f>
        <v>6.0759999999999996</v>
      </c>
      <c r="FN144" s="57">
        <f>'Drive Train'!$F$35-FG144*'DEPRECATED - DT-Prelim Calcs'!$C$21*'Drive Train'!$F$39</f>
        <v>6.0759999999999996</v>
      </c>
      <c r="FO144" s="1">
        <f>IF(FL144&gt;='Drive Train'!$F$29,1,0)</f>
        <v>0</v>
      </c>
      <c r="FP144" s="57">
        <f t="shared" si="238"/>
        <v>103.33333333333333</v>
      </c>
      <c r="FQ144" s="63">
        <f>FQ143+'DEPRECATED - DT-Prelim Calcs'!$C$11</f>
        <v>560</v>
      </c>
      <c r="FR144" s="2">
        <f>GB144/'Drive Train'!$F$35</f>
        <v>0.48999999999999994</v>
      </c>
      <c r="FS144" s="46">
        <f>FZ144*12*60/(PI() * 'Drive Train'!$F$15)/FR$2*FR144</f>
        <v>-351634.56882941164</v>
      </c>
      <c r="FT144" s="2">
        <f>('DEPRECATED - DT-Prelim Calcs'!$C$6*FR144-FS144)/('DEPRECATED - DT-Prelim Calcs'!$C$6*FR144)*'DEPRECATED - DT-Prelim Calcs'!$C$7*FR144</f>
        <v>160.17514219115986</v>
      </c>
      <c r="FU144" s="57">
        <f>FT144/'DEPRECATED - DT-Prelim Calcs'!$C$7*('DEPRECATED - DT-Prelim Calcs'!$C$8-'DEPRECATED - DT-Prelim Calcs'!$C$9)+'DEPRECATED - DT-Prelim Calcs'!$C$9</f>
        <v>8529.866283454694</v>
      </c>
      <c r="FV144" s="57">
        <f t="shared" si="201"/>
        <v>93</v>
      </c>
      <c r="FW144" s="2">
        <f t="shared" si="239"/>
        <v>0.7112822800297498</v>
      </c>
      <c r="FX144" s="57">
        <f>FW144*'DEPRECATED - DT-Prelim Calcs'!$C$21/FR$2/'DEPRECATED - DT-Prelim Calcs'!$C$19/'DEPRECATED - DT-Prelim Calcs'!$C$18*3.39*'DEPRECATED - DT-Prelim Calcs'!$C$20</f>
        <v>25.773080821789936</v>
      </c>
      <c r="FY144" s="46">
        <f t="shared" si="240"/>
        <v>0</v>
      </c>
      <c r="FZ144" s="57">
        <f>FX143*'DEPRECATED - DT-Prelim Calcs'!$C$11+FZ143</f>
        <v>-1252.4859163069093</v>
      </c>
      <c r="GA144" s="57">
        <f>GA143+0.5*FX144*'DEPRECATED - DT-Prelim Calcs'!$C$11^2+FZ144*'DEPRECATED - DT-Prelim Calcs'!$C$11</f>
        <v>-412894.22669055476</v>
      </c>
      <c r="GB144" s="57">
        <f>MIN('Drive Train'!$F$35-FV143*'DEPRECATED - DT-Prelim Calcs'!$C$21*'Drive Train'!$F$39,GB143+FV$2)</f>
        <v>6.0759999999999996</v>
      </c>
      <c r="GC144" s="57">
        <f>'Drive Train'!$F$35-FV144*'DEPRECATED - DT-Prelim Calcs'!$C$21*'Drive Train'!$F$39</f>
        <v>6.0759999999999996</v>
      </c>
      <c r="GD144" s="1">
        <f>IF(GA144&gt;='Drive Train'!$F$29,1,0)</f>
        <v>0</v>
      </c>
      <c r="GE144" s="57">
        <f t="shared" si="241"/>
        <v>103.33333333333333</v>
      </c>
      <c r="GF144" s="63">
        <f>GF143+'DEPRECATED - DT-Prelim Calcs'!$C$11</f>
        <v>560</v>
      </c>
      <c r="GG144" s="2">
        <f>GQ144/'Drive Train'!$F$35</f>
        <v>0.83548387096774201</v>
      </c>
      <c r="GH144" s="46">
        <f>GO144*12*60/(PI() * 'Drive Train'!$F$15)/GG$2*GG144</f>
        <v>-65844.224089494412</v>
      </c>
      <c r="GI144" s="2">
        <f>('DEPRECATED - DT-Prelim Calcs'!$C$6*GG144-GH144)/('DEPRECATED - DT-Prelim Calcs'!$C$6*GG144)*'DEPRECATED - DT-Prelim Calcs'!$C$7*GG144</f>
        <v>31.785482368372133</v>
      </c>
      <c r="GJ144" s="57">
        <f>GI144/'DEPRECATED - DT-Prelim Calcs'!$C$7*('DEPRECATED - DT-Prelim Calcs'!$C$8-'DEPRECATED - DT-Prelim Calcs'!$C$9)+'DEPRECATED - DT-Prelim Calcs'!$C$9</f>
        <v>1694.8482937187323</v>
      </c>
      <c r="GK144" s="57">
        <f t="shared" si="242"/>
        <v>29.999999999999982</v>
      </c>
      <c r="GL144" s="2">
        <f t="shared" si="243"/>
        <v>0.99579519204165001</v>
      </c>
      <c r="GM144" s="57">
        <f>GL144*'DEPRECATED - DT-Prelim Calcs'!$C$21/GG$2/'DEPRECATED - DT-Prelim Calcs'!$C$19/'DEPRECATED - DT-Prelim Calcs'!$C$18*3.39*'DEPRECATED - DT-Prelim Calcs'!$C$20</f>
        <v>25.773080821789936</v>
      </c>
      <c r="GN144" s="46">
        <f t="shared" si="244"/>
        <v>0</v>
      </c>
      <c r="GO144" s="57">
        <f>GM143*'DEPRECATED - DT-Prelim Calcs'!$C$11+GO143</f>
        <v>-192.56839793114557</v>
      </c>
      <c r="GP144" s="57">
        <f>GP143+0.5*GM144*'DEPRECATED - DT-Prelim Calcs'!$C$11^2+GO144*'DEPRECATED - DT-Prelim Calcs'!$C$11</f>
        <v>-214073.47085918943</v>
      </c>
      <c r="GQ144" s="57">
        <f>MIN('Drive Train'!$F$35-GK143*'DEPRECATED - DT-Prelim Calcs'!$C$21*'Drive Train'!$F$39,GQ143+GK$2)</f>
        <v>10.360000000000001</v>
      </c>
      <c r="GR144" s="57">
        <f>'Drive Train'!$F$35-GK144*'DEPRECATED - DT-Prelim Calcs'!$C$21*'Drive Train'!$F$39</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-152890.02036215749</v>
      </c>
      <c r="GX144" s="2">
        <f>('DEPRECATED - DT-Prelim Calcs'!$C$6*GV144-GW144)/('DEPRECATED - DT-Prelim Calcs'!$C$6*GV144)*'DEPRECATED - DT-Prelim Calcs'!$C$7*GV144</f>
        <v>71.099846807017215</v>
      </c>
      <c r="GY144" s="57">
        <f>GX144/'DEPRECATED - DT-Prelim Calcs'!$C$7*('DEPRECATED - DT-Prelim Calcs'!$C$8-'DEPRECATED - DT-Prelim Calcs'!$C$9)+'DEPRECATED - DT-Prelim Calcs'!$C$9</f>
        <v>3787.8080271121612</v>
      </c>
      <c r="GZ144" s="57">
        <f t="shared" si="202"/>
        <v>33.333333333333314</v>
      </c>
      <c r="HA144" s="2">
        <f t="shared" si="246"/>
        <v>0.99579519204165001</v>
      </c>
      <c r="HB144" s="57">
        <f>HA144*'DEPRECATED - DT-Prelim Calcs'!$C$21/GV$2/'DEPRECATED - DT-Prelim Calcs'!$C$19/'DEPRECATED - DT-Prelim Calcs'!$C$18*3.39*'DEPRECATED - DT-Prelim Calcs'!$C$20</f>
        <v>25.773080821789936</v>
      </c>
      <c r="HC144" s="46">
        <f t="shared" si="247"/>
        <v>0</v>
      </c>
      <c r="HD144" s="57">
        <f>HB143*'DEPRECATED - DT-Prelim Calcs'!$C$11+HD143</f>
        <v>-457.14491998507765</v>
      </c>
      <c r="HE144" s="57">
        <f>HE143+0.5*HB144*'DEPRECATED - DT-Prelim Calcs'!$C$11^2+HD144*'DEPRECATED - DT-Prelim Calcs'!$C$11</f>
        <v>-244607.5566474738</v>
      </c>
      <c r="HF144" s="57">
        <f>MIN('Drive Train'!$F$35-GZ143*'DEPRECATED - DT-Prelim Calcs'!$C$21*'Drive Train'!$F$39,HF143+GZ$2)</f>
        <v>10.133333333333335</v>
      </c>
      <c r="HG144" s="57">
        <f>'Drive Train'!$F$35-GZ144*'DEPRECATED - DT-Prelim Calcs'!$C$21*'Drive Train'!$F$39</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-224693.69676005302</v>
      </c>
      <c r="HM144" s="2">
        <f>('DEPRECATED - DT-Prelim Calcs'!$C$6*HK144-HL144)/('DEPRECATED - DT-Prelim Calcs'!$C$6*HK144)*'DEPRECATED - DT-Prelim Calcs'!$C$7*HK144</f>
        <v>103.52237092705258</v>
      </c>
      <c r="HN144" s="57">
        <f>HM144/'DEPRECATED - DT-Prelim Calcs'!$C$7*('DEPRECATED - DT-Prelim Calcs'!$C$8-'DEPRECATED - DT-Prelim Calcs'!$C$9)+'DEPRECATED - DT-Prelim Calcs'!$C$9</f>
        <v>5513.8702032949568</v>
      </c>
      <c r="HO144" s="57">
        <f t="shared" si="203"/>
        <v>36.66666666666665</v>
      </c>
      <c r="HP144" s="2">
        <f t="shared" si="249"/>
        <v>0.99579519204165001</v>
      </c>
      <c r="HQ144" s="57">
        <f>HP144*'DEPRECATED - DT-Prelim Calcs'!$C$21/HK$2/'DEPRECATED - DT-Prelim Calcs'!$C$19/'DEPRECATED - DT-Prelim Calcs'!$C$18*3.39*'DEPRECATED - DT-Prelim Calcs'!$C$20</f>
        <v>25.773080821789936</v>
      </c>
      <c r="HR144" s="46">
        <f t="shared" si="250"/>
        <v>0</v>
      </c>
      <c r="HS144" s="57">
        <f>HQ143*'DEPRECATED - DT-Prelim Calcs'!$C$11+HS143</f>
        <v>-687.21151435487377</v>
      </c>
      <c r="HT144" s="57">
        <f>HT143+0.5*HQ144*'DEPRECATED - DT-Prelim Calcs'!$C$11^2+HS144*'DEPRECATED - DT-Prelim Calcs'!$C$11</f>
        <v>-251476.93039322324</v>
      </c>
      <c r="HU144" s="57">
        <f>MIN('Drive Train'!$F$35-HO143*'DEPRECATED - DT-Prelim Calcs'!$C$21*'Drive Train'!$F$39,HU143+HO$2)</f>
        <v>9.9066666666666681</v>
      </c>
      <c r="HV144" s="57">
        <f>'Drive Train'!$F$35-HO144*'DEPRECATED - DT-Prelim Calcs'!$C$21*'Drive Train'!$F$39</f>
        <v>9.9066666666666681</v>
      </c>
      <c r="HW144" s="1">
        <f>IF(HT144&gt;='Drive Train'!$F$29,1,0)</f>
        <v>0</v>
      </c>
      <c r="HX144" s="57">
        <f t="shared" si="251"/>
        <v>40.740740740740726</v>
      </c>
      <c r="HY144" s="63">
        <f>HY143+'DEPRECATED - DT-Prelim Calcs'!$C$11</f>
        <v>560</v>
      </c>
      <c r="HZ144" s="2">
        <f>IJ144/'Drive Train'!$F$35</f>
        <v>0.78064516129032269</v>
      </c>
      <c r="IA144" s="46">
        <f>IH144*12*60/(PI() * 'Drive Train'!$F$15)/HZ$2*HZ144</f>
        <v>-143373.03703061852</v>
      </c>
      <c r="IB144" s="2">
        <f>('DEPRECATED - DT-Prelim Calcs'!$C$6*HZ144-IA144)/('DEPRECATED - DT-Prelim Calcs'!$C$6*HZ144)*'DEPRECATED - DT-Prelim Calcs'!$C$7*HZ144</f>
        <v>66.70856295199124</v>
      </c>
      <c r="IC144" s="57">
        <f>IB144/'DEPRECATED - DT-Prelim Calcs'!$C$7*('DEPRECATED - DT-Prelim Calcs'!$C$8-'DEPRECATED - DT-Prelim Calcs'!$C$9)+'DEPRECATED - DT-Prelim Calcs'!$C$9</f>
        <v>3554.0313803902386</v>
      </c>
      <c r="ID144" s="57">
        <f t="shared" si="204"/>
        <v>39.999999999999986</v>
      </c>
      <c r="IE144" s="2">
        <f t="shared" si="252"/>
        <v>0.99579519204165001</v>
      </c>
      <c r="IF144" s="57">
        <f>IE144*'DEPRECATED - DT-Prelim Calcs'!$C$21/HZ$2/'DEPRECATED - DT-Prelim Calcs'!$C$19/'DEPRECATED - DT-Prelim Calcs'!$C$18*3.39*'DEPRECATED - DT-Prelim Calcs'!$C$20</f>
        <v>25.773080821789936</v>
      </c>
      <c r="IG144" s="46">
        <f t="shared" si="253"/>
        <v>0</v>
      </c>
      <c r="IH144" s="57">
        <f>IF143*'DEPRECATED - DT-Prelim Calcs'!$C$11+IH143</f>
        <v>-448.76524577245141</v>
      </c>
      <c r="II144" s="57">
        <f>II143+0.5*IF144*'DEPRECATED - DT-Prelim Calcs'!$C$11^2+IH144*'DEPRECATED - DT-Prelim Calcs'!$C$11</f>
        <v>-285365.22934487613</v>
      </c>
      <c r="IJ144" s="57">
        <f>MIN('Drive Train'!$F$35-ID143*'DEPRECATED - DT-Prelim Calcs'!$C$21*'Drive Train'!$F$39,IJ143+ID$2)</f>
        <v>9.6800000000000015</v>
      </c>
      <c r="IK144" s="57">
        <f>'Drive Train'!$F$35-ID144*'DEPRECATED - DT-Prelim Calcs'!$C$21*'Drive Train'!$F$39</f>
        <v>9.6800000000000015</v>
      </c>
      <c r="IL144" s="1">
        <f>IF(II144&gt;='Drive Train'!$F$29,1,0)</f>
        <v>0</v>
      </c>
      <c r="IM144" s="57">
        <f t="shared" si="254"/>
        <v>44.444444444444429</v>
      </c>
      <c r="IN144" s="63">
        <f>IN143+'DEPRECATED - DT-Prelim Calcs'!$C$11</f>
        <v>560</v>
      </c>
      <c r="IO144" s="2">
        <f>IY144/'Drive Train'!$F$35</f>
        <v>0.76236559139784954</v>
      </c>
      <c r="IP144" s="46">
        <f>IW144*12*60/(PI() * 'Drive Train'!$F$15)/IO$2*IO144</f>
        <v>-151150.57711323406</v>
      </c>
      <c r="IQ144" s="2">
        <f>('DEPRECATED - DT-Prelim Calcs'!$C$6*IO144-IP144)/('DEPRECATED - DT-Prelim Calcs'!$C$6*IO144)*'DEPRECATED - DT-Prelim Calcs'!$C$7*IO144</f>
        <v>70.181183034536005</v>
      </c>
      <c r="IR144" s="57">
        <f>IQ144/'DEPRECATED - DT-Prelim Calcs'!$C$7*('DEPRECATED - DT-Prelim Calcs'!$C$8-'DEPRECATED - DT-Prelim Calcs'!$C$9)+'DEPRECATED - DT-Prelim Calcs'!$C$9</f>
        <v>3738.9015698468756</v>
      </c>
      <c r="IS144" s="57">
        <f t="shared" si="205"/>
        <v>43.333333333333321</v>
      </c>
      <c r="IT144" s="2">
        <f t="shared" si="255"/>
        <v>0.99579519204165001</v>
      </c>
      <c r="IU144" s="57">
        <f>IT144*'DEPRECATED - DT-Prelim Calcs'!$C$21/IO$2/'DEPRECATED - DT-Prelim Calcs'!$C$19/'DEPRECATED - DT-Prelim Calcs'!$C$18*3.39*'DEPRECATED - DT-Prelim Calcs'!$C$20</f>
        <v>25.773080821789936</v>
      </c>
      <c r="IV144" s="46">
        <f t="shared" si="256"/>
        <v>0</v>
      </c>
      <c r="IW144" s="57">
        <f>IU143*'DEPRECATED - DT-Prelim Calcs'!$C$11+IW143</f>
        <v>-484.45330866911252</v>
      </c>
      <c r="IX144" s="57">
        <f>IX143+0.5*IU144*'DEPRECATED - DT-Prelim Calcs'!$C$11^2+IW144*'DEPRECATED - DT-Prelim Calcs'!$C$11</f>
        <v>-256994.80262291722</v>
      </c>
      <c r="IY144" s="57">
        <f>MIN('Drive Train'!$F$35-IS143*'DEPRECATED - DT-Prelim Calcs'!$C$21*'Drive Train'!$F$39,IY143+IS$2)</f>
        <v>9.4533333333333349</v>
      </c>
      <c r="IZ144" s="57">
        <f>'Drive Train'!$F$35-IS144*'DEPRECATED - DT-Prelim Calcs'!$C$21*'Drive Train'!$F$39</f>
        <v>9.4533333333333349</v>
      </c>
      <c r="JA144" s="1">
        <f>IF(IX144&gt;='Drive Train'!$F$29,1,0)</f>
        <v>0</v>
      </c>
      <c r="JB144" s="57">
        <f t="shared" si="257"/>
        <v>48.148148148148138</v>
      </c>
      <c r="JC144" s="63">
        <f>JC143+'DEPRECATED - DT-Prelim Calcs'!$C$11</f>
        <v>560</v>
      </c>
      <c r="JD144" s="2">
        <f>JN144/'Drive Train'!$F$35</f>
        <v>2.7276066175265798</v>
      </c>
      <c r="JE144" s="46">
        <f>JL144*12*60/(PI() * 'Drive Train'!$F$15)/JD$2*JD144</f>
        <v>-822006.88699471182</v>
      </c>
      <c r="JF144" s="2">
        <f>('DEPRECATED - DT-Prelim Calcs'!$C$6*JD144-JE144)/('DEPRECATED - DT-Prelim Calcs'!$C$6*JD144)*'DEPRECATED - DT-Prelim Calcs'!$C$7*JD144</f>
        <v>378.25019192145771</v>
      </c>
      <c r="JG144" s="57">
        <f>JF144/'DEPRECATED - DT-Prelim Calcs'!$C$7*('DEPRECATED - DT-Prelim Calcs'!$C$8-'DEPRECATED - DT-Prelim Calcs'!$C$9)+'DEPRECATED - DT-Prelim Calcs'!$C$9</f>
        <v>20139.421835486733</v>
      </c>
      <c r="JH144" s="57">
        <f t="shared" si="206"/>
        <v>46.666666666666657</v>
      </c>
      <c r="JI144" s="2">
        <f t="shared" si="258"/>
        <v>0.99579519204165001</v>
      </c>
      <c r="JJ144" s="57">
        <f>JI144*'DEPRECATED - DT-Prelim Calcs'!$C$21/JD$2/'DEPRECATED - DT-Prelim Calcs'!$C$19/'DEPRECATED - DT-Prelim Calcs'!$C$18*3.39*'DEPRECATED - DT-Prelim Calcs'!$C$20</f>
        <v>25.773080821789936</v>
      </c>
      <c r="JK144" s="46">
        <f t="shared" si="259"/>
        <v>0</v>
      </c>
      <c r="JL144" s="57">
        <f>JJ143*'DEPRECATED - DT-Prelim Calcs'!$C$11+JL143</f>
        <v>-736.37514969775953</v>
      </c>
      <c r="JM144" s="57">
        <f>JM143+0.5*JJ144*'DEPRECATED - DT-Prelim Calcs'!$C$11^2+JL144*'DEPRECATED - DT-Prelim Calcs'!$C$11</f>
        <v>-281103.12855044962</v>
      </c>
      <c r="JN144" s="57">
        <f>MIN('Drive Train'!$F$35-JH143*'DEPRECATED - DT-Prelim Calcs'!$C$21*'Drive Train'!$F$39,JN143+JH$2)</f>
        <v>33.822322057329593</v>
      </c>
      <c r="JO144" s="57">
        <f>'Drive Train'!$F$35-JH144*'DEPRECATED - DT-Prelim Calcs'!$C$21*'Drive Train'!$F$39</f>
        <v>9.2266666666666666</v>
      </c>
      <c r="JP144" s="1">
        <f>IF(JM144&gt;='Drive Train'!$F$29,1,0)</f>
        <v>0</v>
      </c>
      <c r="JQ144" s="57">
        <f>MIN(JG144,'DEPRECATED - DT-Prelim Calcs'!$C$10)*'DEPRECATED - DT-Prelim Calcs'!$C$11*1000/60/60</f>
        <v>103.33333333333333</v>
      </c>
      <c r="JR144" s="63">
        <f>JR143+'DEPRECATED - DT-Prelim Calcs'!$C$11</f>
        <v>560</v>
      </c>
      <c r="JS144" s="2">
        <f>KC144/'Drive Train'!$F$35</f>
        <v>0.72580645161290325</v>
      </c>
      <c r="JT144" s="46">
        <f>KA144*12*60/(PI() * 'Drive Train'!$F$15)/JS$2*JS144</f>
        <v>-187186.96168030208</v>
      </c>
      <c r="JU144" s="2">
        <f>('DEPRECATED - DT-Prelim Calcs'!$C$6*JS144-JT144)/('DEPRECATED - DT-Prelim Calcs'!$C$6*JS144)*'DEPRECATED - DT-Prelim Calcs'!$C$7*JS144</f>
        <v>86.387200612088435</v>
      </c>
      <c r="JV144" s="57">
        <f>JU144/'DEPRECATED - DT-Prelim Calcs'!$C$7*('DEPRECATED - DT-Prelim Calcs'!$C$8-'DEPRECATED - DT-Prelim Calcs'!$C$9)+'DEPRECATED - DT-Prelim Calcs'!$C$9</f>
        <v>4601.6534599713468</v>
      </c>
      <c r="JW144" s="57">
        <f t="shared" si="207"/>
        <v>49.999999999999993</v>
      </c>
      <c r="JX144" s="2">
        <f t="shared" si="260"/>
        <v>0.99579519204165001</v>
      </c>
      <c r="JY144" s="57">
        <f>JX144*'DEPRECATED - DT-Prelim Calcs'!$C$21/JS$2/'DEPRECATED - DT-Prelim Calcs'!$C$19/'DEPRECATED - DT-Prelim Calcs'!$C$18*3.39*'DEPRECATED - DT-Prelim Calcs'!$C$20</f>
        <v>25.773080821789936</v>
      </c>
      <c r="JZ144" s="46">
        <f t="shared" si="261"/>
        <v>0</v>
      </c>
      <c r="KA144" s="57">
        <f>JY143*'DEPRECATED - DT-Prelim Calcs'!$C$11+KA143</f>
        <v>-630.17355483847382</v>
      </c>
      <c r="KB144" s="57">
        <f>KB143+0.5*JY144*'DEPRECATED - DT-Prelim Calcs'!$C$11^2+KA144*'DEPRECATED - DT-Prelim Calcs'!$C$11</f>
        <v>-258879.69542162912</v>
      </c>
      <c r="KC144" s="57">
        <f>MIN('Drive Train'!$F$35-JW143*'DEPRECATED - DT-Prelim Calcs'!$C$21*'Drive Train'!$F$39,KC143+JW$2)</f>
        <v>9</v>
      </c>
      <c r="KD144" s="57">
        <f>'Drive Train'!$F$35-JW144*'DEPRECATED - DT-Prelim Calcs'!$C$21*'Drive Train'!$F$39</f>
        <v>9</v>
      </c>
      <c r="KE144" s="1">
        <f>IF(KB144&gt;='Drive Train'!$F$29,1,0)</f>
        <v>0</v>
      </c>
      <c r="KF144" s="57">
        <f>MIN(JV144,'DEPRECATED - DT-Prelim Calcs'!$C$10)*'DEPRECATED - DT-Prelim Calcs'!$C$11*1000/60/60</f>
        <v>103.33333333333333</v>
      </c>
      <c r="KG144" s="63">
        <f>KG143+'DEPRECATED - DT-Prelim Calcs'!$C$11</f>
        <v>560</v>
      </c>
      <c r="KH144" s="2">
        <f>KR144/'Drive Train'!$F$35</f>
        <v>4.333954398416334</v>
      </c>
      <c r="KI144" s="46">
        <f>KP144*12*60/(PI() * 'Drive Train'!$F$15)/KH$2*KH144</f>
        <v>-2481500.9610987725</v>
      </c>
      <c r="KJ144" s="2">
        <f>('DEPRECATED - DT-Prelim Calcs'!$C$6*KH144-KI144)/('DEPRECATED - DT-Prelim Calcs'!$C$6*KH144)*'DEPRECATED - DT-Prelim Calcs'!$C$7*KH144</f>
        <v>1132.4743453437186</v>
      </c>
      <c r="KK144" s="57">
        <f>KJ144/'DEPRECATED - DT-Prelim Calcs'!$C$7*('DEPRECATED - DT-Prelim Calcs'!$C$8-'DEPRECATED - DT-Prelim Calcs'!$C$9)+'DEPRECATED - DT-Prelim Calcs'!$C$9</f>
        <v>60291.686932613731</v>
      </c>
      <c r="KL144" s="57">
        <f t="shared" si="208"/>
        <v>53.333333333333329</v>
      </c>
      <c r="KM144" s="2">
        <f t="shared" si="262"/>
        <v>0.99579519204165001</v>
      </c>
      <c r="KN144" s="57">
        <f>KM144*'DEPRECATED - DT-Prelim Calcs'!$C$21/KH$2/'DEPRECATED - DT-Prelim Calcs'!$C$19/'DEPRECATED - DT-Prelim Calcs'!$C$18*3.39*'DEPRECATED - DT-Prelim Calcs'!$C$20</f>
        <v>25.773080821789936</v>
      </c>
      <c r="KO144" s="46">
        <f t="shared" si="263"/>
        <v>0</v>
      </c>
      <c r="KP144" s="57">
        <f>KN143*'DEPRECATED - DT-Prelim Calcs'!$C$11+KP143</f>
        <v>-1399.0573377921239</v>
      </c>
      <c r="KQ144" s="57">
        <f>KQ143+0.5*KN144*'DEPRECATED - DT-Prelim Calcs'!$C$11^2+KP144*'DEPRECATED - DT-Prelim Calcs'!$C$11</f>
        <v>-280482.45016172208</v>
      </c>
      <c r="KR144" s="57">
        <f>MIN('Drive Train'!$F$35-KL143*'DEPRECATED - DT-Prelim Calcs'!$C$21*'Drive Train'!$F$39,KR143+KL$2)</f>
        <v>53.741034540362548</v>
      </c>
      <c r="KS144" s="57">
        <f>'Drive Train'!$F$35-KL144*'DEPRECATED - DT-Prelim Calcs'!$C$21*'Drive Train'!$F$39</f>
        <v>8.7733333333333334</v>
      </c>
      <c r="KT144" s="1">
        <f>IF(KQ144&gt;='Drive Train'!$F$29,1,0)</f>
        <v>0</v>
      </c>
      <c r="KU144" s="57">
        <f>MIN(KK144,'DEPRECATED - DT-Prelim Calcs'!$C$10)*'DEPRECATED - DT-Prelim Calcs'!$C$11*1000/60/60</f>
        <v>103.33333333333333</v>
      </c>
      <c r="KV144" s="63">
        <f>KV143+'DEPRECATED - DT-Prelim Calcs'!$C$11</f>
        <v>560</v>
      </c>
      <c r="KW144" s="2">
        <f>LG144/'Drive Train'!$F$35</f>
        <v>0.68924731182795695</v>
      </c>
      <c r="KX144" s="46">
        <f>LE144*12*60/(PI() * 'Drive Train'!$F$15)/KW$2*KW144</f>
        <v>-69923.948754881567</v>
      </c>
      <c r="KY144" s="2">
        <f>('DEPRECATED - DT-Prelim Calcs'!$C$6*KW144-KX144)/('DEPRECATED - DT-Prelim Calcs'!$C$6*KW144)*'DEPRECATED - DT-Prelim Calcs'!$C$7*KW144</f>
        <v>33.277730768084098</v>
      </c>
      <c r="KZ144" s="57">
        <f>KY144/'DEPRECATED - DT-Prelim Calcs'!$C$7*('DEPRECATED - DT-Prelim Calcs'!$C$8-'DEPRECATED - DT-Prelim Calcs'!$C$9)+'DEPRECATED - DT-Prelim Calcs'!$C$9</f>
        <v>1774.2903973216557</v>
      </c>
      <c r="LA144" s="57">
        <f t="shared" si="209"/>
        <v>56.666666666666664</v>
      </c>
      <c r="LB144" s="2">
        <f t="shared" si="264"/>
        <v>0.99579519204165001</v>
      </c>
      <c r="LC144" s="57">
        <f>LB144*'DEPRECATED - DT-Prelim Calcs'!$C$21/KW$2/'DEPRECATED - DT-Prelim Calcs'!$C$19/'DEPRECATED - DT-Prelim Calcs'!$C$18*3.39*'DEPRECATED - DT-Prelim Calcs'!$C$20</f>
        <v>25.773080821789936</v>
      </c>
      <c r="LD144" s="46">
        <f t="shared" si="265"/>
        <v>0</v>
      </c>
      <c r="LE144" s="57">
        <f>LC143*'DEPRECATED - DT-Prelim Calcs'!$C$11+LE143</f>
        <v>-247.88843643721555</v>
      </c>
      <c r="LF144" s="57">
        <f>LF143+0.5*LC144*'DEPRECATED - DT-Prelim Calcs'!$C$11^2+LE144*'DEPRECATED - DT-Prelim Calcs'!$C$11</f>
        <v>-241000.3338840603</v>
      </c>
      <c r="LG144" s="57">
        <f>MIN('Drive Train'!$F$35-LA143*'DEPRECATED - DT-Prelim Calcs'!$C$21*'Drive Train'!$F$39,LG143+LA$2)</f>
        <v>8.5466666666666669</v>
      </c>
      <c r="LH144" s="57">
        <f>'Drive Train'!$F$35-LA144*'DEPRECATED - DT-Prelim Calcs'!$C$21*'Drive Train'!$F$39</f>
        <v>8.5466666666666669</v>
      </c>
      <c r="LI144" s="1">
        <f>IF(LF144&gt;='Drive Train'!$F$29,1,0)</f>
        <v>0</v>
      </c>
      <c r="LJ144" s="57">
        <f>MIN(KZ144,'DEPRECATED - DT-Prelim Calcs'!$C$10)*'DEPRECATED - DT-Prelim Calcs'!$C$11*1000/60/60</f>
        <v>103.33333333333333</v>
      </c>
      <c r="LK144" s="63">
        <f>LK143+'DEPRECATED - DT-Prelim Calcs'!$C$11</f>
        <v>560</v>
      </c>
      <c r="LL144" s="2">
        <f>LV144/'Drive Train'!$F$35</f>
        <v>0.67096774193548392</v>
      </c>
      <c r="LM144" s="46">
        <f>LT144*12*60/(PI() * 'Drive Train'!$F$15)/LL$2*LL144</f>
        <v>-171664.95500011326</v>
      </c>
      <c r="LN144" s="2">
        <f>('DEPRECATED - DT-Prelim Calcs'!$C$6*LL144-LM144)/('DEPRECATED - DT-Prelim Calcs'!$C$6*LL144)*'DEPRECATED - DT-Prelim Calcs'!$C$7*LL144</f>
        <v>79.236646057365263</v>
      </c>
      <c r="LO144" s="57">
        <f>LN144/'DEPRECATED - DT-Prelim Calcs'!$C$7*('DEPRECATED - DT-Prelim Calcs'!$C$8-'DEPRECATED - DT-Prelim Calcs'!$C$9)+'DEPRECATED - DT-Prelim Calcs'!$C$9</f>
        <v>4220.9828585725991</v>
      </c>
      <c r="LP144" s="57">
        <f t="shared" si="210"/>
        <v>60</v>
      </c>
      <c r="LQ144" s="2">
        <f t="shared" si="266"/>
        <v>0.99579519204165001</v>
      </c>
      <c r="LR144" s="57">
        <f>LQ144*'DEPRECATED - DT-Prelim Calcs'!$C$21/LL$2/'DEPRECATED - DT-Prelim Calcs'!$C$19/'DEPRECATED - DT-Prelim Calcs'!$C$18*3.39*'DEPRECATED - DT-Prelim Calcs'!$C$20</f>
        <v>25.773080821789936</v>
      </c>
      <c r="LS144" s="46">
        <f t="shared" si="267"/>
        <v>0</v>
      </c>
      <c r="LT144" s="57">
        <f>LR143*'DEPRECATED - DT-Prelim Calcs'!$C$11+LT143</f>
        <v>-625.15168508043632</v>
      </c>
      <c r="LU144" s="57">
        <f>LU143+0.5*LR144*'DEPRECATED - DT-Prelim Calcs'!$C$11^2+LT144*'DEPRECATED - DT-Prelim Calcs'!$C$11</f>
        <v>-254617.33705922763</v>
      </c>
      <c r="LV144" s="57">
        <f>MIN('Drive Train'!$F$35-LP143*'DEPRECATED - DT-Prelim Calcs'!$C$21*'Drive Train'!$F$39,LV143+LP$2)</f>
        <v>8.32</v>
      </c>
      <c r="LW144" s="57">
        <f>'Drive Train'!$F$35-LP144*'DEPRECATED - DT-Prelim Calcs'!$C$21*'Drive Train'!$F$39</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Train'!$AA$49 + V144*(1-'Drive Train'!$AA$49))</f>
        <v>0</v>
      </c>
      <c r="W145" s="57">
        <f t="shared" si="184"/>
        <v>0</v>
      </c>
      <c r="X145" s="2">
        <f>MAX(MIN(IF(AND(AI144=1,AG145&lt;0),-1,1)*(W145-$C$9)/($C$8-$C$9)*$C$7-$C$29*AE145/T$2 -  AI144*$C$29/2,X$2),MAX(X$4:X144)*-1)</f>
        <v>-0.2458281045106315</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Train'!$F$39,AG144+W$2)-$C$3,IF(AE144-1&lt;=0,0,IF($C$32=Motors!$C$29,MAX(ABS('Drive Train'!$F$35-W144*$C$21*'Drive Train'!$F$39)*-1,AG144-W$2),MAX(0,ABS('Drive Train'!$F$35-W144*$C$21*'Drive Train'!$F$39)*-1,AG144-W$2))))</f>
        <v>0</v>
      </c>
      <c r="AH145" s="57">
        <f>'Drive Train'!$F$35-ABS(W145)*'DEPRECATED - DT-Prelim Calcs'!$C$21*'Drive Train'!$F$39</f>
        <v>12.4</v>
      </c>
      <c r="AI145" s="1">
        <f>IF(AJ145&gt;='Drive Train'!$F$29,1,0)</f>
        <v>1</v>
      </c>
      <c r="AJ145" s="57">
        <f>AJ144+0.5*Y145*'DEPRECATED - DT-Prelim Calcs'!$C$11^2+AE145*'DEPRECATED - DT-Prelim Calcs'!$C$11</f>
        <v>784.33981740885292</v>
      </c>
      <c r="AK145" s="57">
        <f t="shared" si="268"/>
        <v>0</v>
      </c>
      <c r="AL145" s="63">
        <f>AL144+'DEPRECATED - DT-Prelim Calcs'!$C$11</f>
        <v>564</v>
      </c>
      <c r="AM145" s="2">
        <f>AW145/'Drive Train'!$F$35</f>
        <v>0.88882649237565892</v>
      </c>
      <c r="AN145" s="46">
        <f>AU145*12*60/(PI() * 'Drive Train'!$F$15)/AM$2*AM145</f>
        <v>4007.413171682872</v>
      </c>
      <c r="AO145" s="2">
        <f>('DEPRECATED - DT-Prelim Calcs'!$C$6*AM145-AN145)/('DEPRECATED - DT-Prelim Calcs'!$C$6*AM145)*'DEPRECATED - DT-Prelim Calcs'!$C$7*AM145</f>
        <v>0.33008953072370184</v>
      </c>
      <c r="AP145" s="57">
        <f>AO145/'DEPRECATED - DT-Prelim Calcs'!$C$7*('DEPRECATED - DT-Prelim Calcs'!$C$8-'DEPRECATED - DT-Prelim Calcs'!$C$9)+'DEPRECATED - DT-Prelim Calcs'!$C$9</f>
        <v>20.272816096203712</v>
      </c>
      <c r="AQ145" s="57">
        <f t="shared" si="192"/>
        <v>20.272816096203712</v>
      </c>
      <c r="AR145" s="2">
        <f t="shared" si="212"/>
        <v>3.3306690738754696E-15</v>
      </c>
      <c r="AS145" s="57">
        <f>AR145*'DEPRECATED - DT-Prelim Calcs'!$C$21/AM$2/'DEPRECATED - DT-Prelim Calcs'!$C$19/'DEPRECATED - DT-Prelim Calcs'!$C$18*3.39*'DEPRECATED - DT-Prelim Calcs'!$C$20</f>
        <v>2.4137140947202656E-14</v>
      </c>
      <c r="AT145" s="46">
        <f t="shared" si="213"/>
        <v>0</v>
      </c>
      <c r="AU145" s="57">
        <f>AS144*'DEPRECATED - DT-Prelim Calcs'!$C$11+AU144</f>
        <v>39.345448708843143</v>
      </c>
      <c r="AV145" s="57">
        <f>AV144+0.5*AS145*'DEPRECATED - DT-Prelim Calcs'!$C$11^2+AU145*'DEPRECATED - DT-Prelim Calcs'!$C$11</f>
        <v>22148.033896003206</v>
      </c>
      <c r="AW145" s="57">
        <f>MIN('Drive Train'!$F$35-AQ144*'DEPRECATED - DT-Prelim Calcs'!$C$21*'Drive Train'!$F$39,AW144+AQ$2)</f>
        <v>11.021448505458171</v>
      </c>
      <c r="AX145" s="57">
        <f>'Drive Train'!$F$35-AQ145*'DEPRECATED - DT-Prelim Calcs'!$C$21*'Drive Train'!$F$39</f>
        <v>11.021448505458148</v>
      </c>
      <c r="AY145" s="1">
        <f>IF(AV145&gt;='Drive Train'!$F$29,1,0)</f>
        <v>1</v>
      </c>
      <c r="AZ145" s="57">
        <f t="shared" si="214"/>
        <v>22.525351218004122</v>
      </c>
      <c r="BA145" s="63">
        <f>BA144+'DEPRECATED - DT-Prelim Calcs'!$C$11</f>
        <v>564</v>
      </c>
      <c r="BB145" s="2">
        <f>BL145/'Drive Train'!$F$35</f>
        <v>1.315024972646925</v>
      </c>
      <c r="BC145" s="46">
        <f>BJ145*12*60/(PI() * 'Drive Train'!$F$15)/BB$2*BB145</f>
        <v>-3540.8438977467135</v>
      </c>
      <c r="BD145" s="2">
        <f>('DEPRECATED - DT-Prelim Calcs'!$C$6*BB145-BC145)/('DEPRECATED - DT-Prelim Calcs'!$C$6*BB145)*'DEPRECATED - DT-Prelim Calcs'!$C$7*BB145</f>
        <v>4.7702296575443013</v>
      </c>
      <c r="BE145" s="57">
        <f>BD145/'DEPRECATED - DT-Prelim Calcs'!$C$7*('DEPRECATED - DT-Prelim Calcs'!$C$8-'DEPRECATED - DT-Prelim Calcs'!$C$9)+'DEPRECATED - DT-Prelim Calcs'!$C$9</f>
        <v>256.65040044105137</v>
      </c>
      <c r="BF145" s="57">
        <f t="shared" si="193"/>
        <v>93</v>
      </c>
      <c r="BG145" s="2">
        <f t="shared" si="215"/>
        <v>1.8933363324154457</v>
      </c>
      <c r="BH145" s="57">
        <f>BG145*'DEPRECATED - DT-Prelim Calcs'!$C$21/BB$2/'DEPRECATED - DT-Prelim Calcs'!$C$19/'DEPRECATED - DT-Prelim Calcs'!$C$18*3.39*'DEPRECATED - DT-Prelim Calcs'!$C$20</f>
        <v>19.819055495402448</v>
      </c>
      <c r="BI145" s="46">
        <f t="shared" si="216"/>
        <v>0</v>
      </c>
      <c r="BJ145" s="57">
        <f>BH144*'DEPRECATED - DT-Prelim Calcs'!$C$11+BJ144</f>
        <v>-16.267443596496292</v>
      </c>
      <c r="BK145" s="57">
        <f>BK144+0.5*BH145*'DEPRECATED - DT-Prelim Calcs'!$C$11^2+BJ145*'DEPRECATED - DT-Prelim Calcs'!$C$11</f>
        <v>13212.682473382351</v>
      </c>
      <c r="BL145" s="57">
        <f>MIN('Drive Train'!$F$35-BF144*'DEPRECATED - DT-Prelim Calcs'!$C$21*'Drive Train'!$F$39,BL144+BF$2)</f>
        <v>16.306309660821871</v>
      </c>
      <c r="BM145" s="57">
        <f>'Drive Train'!$F$35-BF145*'DEPRECATED - DT-Prelim Calcs'!$C$21*'Drive Train'!$F$39</f>
        <v>6.0759999999999996</v>
      </c>
      <c r="BN145" s="1">
        <f>IF(BK145&gt;='Drive Train'!$F$29,1,0)</f>
        <v>1</v>
      </c>
      <c r="BO145" s="57">
        <f t="shared" si="217"/>
        <v>103.33333333333333</v>
      </c>
      <c r="BP145" s="63">
        <f>BP144+'DEPRECATED - DT-Prelim Calcs'!$C$11</f>
        <v>564</v>
      </c>
      <c r="BQ145" s="2">
        <f>CA145/'Drive Train'!$F$35</f>
        <v>0.48999999999999994</v>
      </c>
      <c r="BR145" s="46">
        <f>BY145*12*60/(PI() * 'Drive Train'!$F$15)/BQ$2*BQ145</f>
        <v>-6292.8310574387051</v>
      </c>
      <c r="BS145" s="2">
        <f>('DEPRECATED - DT-Prelim Calcs'!$C$6*BQ145-BR145)/('DEPRECATED - DT-Prelim Calcs'!$C$6*BQ145)*'DEPRECATED - DT-Prelim Calcs'!$C$7*BQ145</f>
        <v>4.0262513786917973</v>
      </c>
      <c r="BT145" s="57">
        <f>BS145/'DEPRECATED - DT-Prelim Calcs'!$C$7*('DEPRECATED - DT-Prelim Calcs'!$C$8-'DEPRECATED - DT-Prelim Calcs'!$C$9)+'DEPRECATED - DT-Prelim Calcs'!$C$9</f>
        <v>217.04358999425625</v>
      </c>
      <c r="BU145" s="57">
        <f t="shared" si="194"/>
        <v>93</v>
      </c>
      <c r="BV145" s="2">
        <f t="shared" si="218"/>
        <v>1.8828060353728675</v>
      </c>
      <c r="BW145" s="57">
        <f>BV145*'DEPRECATED - DT-Prelim Calcs'!$C$21/BQ$2/'DEPRECATED - DT-Prelim Calcs'!$C$19/'DEPRECATED - DT-Prelim Calcs'!$C$18*3.39*'DEPRECATED - DT-Prelim Calcs'!$C$20</f>
        <v>25.773080821789936</v>
      </c>
      <c r="BX145" s="46">
        <f t="shared" si="219"/>
        <v>0</v>
      </c>
      <c r="BY145" s="57">
        <f>BW144*'DEPRECATED - DT-Prelim Calcs'!$C$11+BY144</f>
        <v>-59.332268368340735</v>
      </c>
      <c r="BZ145" s="57">
        <f>BZ144+0.5*BW145*'DEPRECATED - DT-Prelim Calcs'!$C$11^2+BY145*'DEPRECATED - DT-Prelim Calcs'!$C$11</f>
        <v>-10295.998404857211</v>
      </c>
      <c r="CA145" s="57">
        <f>MIN('Drive Train'!$F$35-BU144*'DEPRECATED - DT-Prelim Calcs'!$C$21*'Drive Train'!$F$39,CA144+BU$2)</f>
        <v>6.0759999999999996</v>
      </c>
      <c r="CB145" s="57">
        <f>'Drive Train'!$F$35-BU145*'DEPRECATED - DT-Prelim Calcs'!$C$21*'Drive Train'!$F$39</f>
        <v>6.0759999999999996</v>
      </c>
      <c r="CC145" s="1">
        <f>IF(BZ145&gt;='Drive Train'!$F$29,1,0)</f>
        <v>0</v>
      </c>
      <c r="CD145" s="57">
        <f t="shared" si="220"/>
        <v>103.33333333333333</v>
      </c>
      <c r="CE145" s="63">
        <f>CE144+'DEPRECATED - DT-Prelim Calcs'!$C$11</f>
        <v>564</v>
      </c>
      <c r="CF145" s="2">
        <f>CP145/'Drive Train'!$F$35</f>
        <v>0.48999999999999994</v>
      </c>
      <c r="CG145" s="46">
        <f>CN145*12*60/(PI() * 'Drive Train'!$F$15)/CF$2*CF145</f>
        <v>9816.0681488601094</v>
      </c>
      <c r="CH145" s="2">
        <f>('DEPRECATED - DT-Prelim Calcs'!$C$6*CF145-CG145)/('DEPRECATED - DT-Prelim Calcs'!$C$6*CF145)*'DEPRECATED - DT-Prelim Calcs'!$C$7*CF145</f>
        <v>-3.2575098008917194</v>
      </c>
      <c r="CI145" s="57">
        <f>CH145/'DEPRECATED - DT-Prelim Calcs'!$C$7*('DEPRECATED - DT-Prelim Calcs'!$C$8-'DEPRECATED - DT-Prelim Calcs'!$C$9)+'DEPRECATED - DT-Prelim Calcs'!$C$9</f>
        <v>-170.71846782340566</v>
      </c>
      <c r="CJ145" s="57">
        <f t="shared" si="195"/>
        <v>-170.71846782340566</v>
      </c>
      <c r="CK145" s="2">
        <f t="shared" si="221"/>
        <v>-4.7241585105813177</v>
      </c>
      <c r="CL145" s="57">
        <f>CK145*'DEPRECATED - DT-Prelim Calcs'!$C$21/CF$2/'DEPRECATED - DT-Prelim Calcs'!$C$19/'DEPRECATED - DT-Prelim Calcs'!$C$18*3.39*'DEPRECATED - DT-Prelim Calcs'!$C$20</f>
        <v>-79.883224769915103</v>
      </c>
      <c r="CM145" s="46">
        <f t="shared" si="222"/>
        <v>1</v>
      </c>
      <c r="CN145" s="57">
        <f>CL144*'DEPRECATED - DT-Prelim Calcs'!$C$11+CN144</f>
        <v>74.922467404265518</v>
      </c>
      <c r="CO145" s="57">
        <f>CO144+0.5*CL145*'DEPRECATED - DT-Prelim Calcs'!$C$11^2+CN145*'DEPRECATED - DT-Prelim Calcs'!$C$11</f>
        <v>-42420.73751736158</v>
      </c>
      <c r="CP145" s="57">
        <f>MIN('Drive Train'!$F$35-CJ144*'DEPRECATED - DT-Prelim Calcs'!$C$21*'Drive Train'!$F$39,CP144+CJ$2)</f>
        <v>6.0759999999999996</v>
      </c>
      <c r="CQ145" s="57">
        <f>'Drive Train'!$F$35-CJ145*'DEPRECATED - DT-Prelim Calcs'!$C$21*'Drive Train'!$F$39</f>
        <v>24.008855811991587</v>
      </c>
      <c r="CR145" s="1">
        <f>IF(CO145&gt;='Drive Train'!$F$29,1,0)</f>
        <v>0</v>
      </c>
      <c r="CS145" s="57">
        <f t="shared" si="223"/>
        <v>-189.68718647045074</v>
      </c>
      <c r="CT145" s="63">
        <f>CT144+'DEPRECATED - DT-Prelim Calcs'!$C$11</f>
        <v>564</v>
      </c>
      <c r="CU145" s="2">
        <f>DE145/'Drive Train'!$F$35</f>
        <v>1.7003882512243933</v>
      </c>
      <c r="CV145" s="46">
        <f>DC145*12*60/(PI() * 'Drive Train'!$F$15)/CU$2*CU145</f>
        <v>-131190.06059383627</v>
      </c>
      <c r="CW145" s="2">
        <f>('DEPRECATED - DT-Prelim Calcs'!$C$6*CU145-CV145)/('DEPRECATED - DT-Prelim Calcs'!$C$6*CU145)*'DEPRECATED - DT-Prelim Calcs'!$C$7*CU145</f>
        <v>63.416518430506223</v>
      </c>
      <c r="CX145" s="57">
        <f>CW145/'DEPRECATED - DT-Prelim Calcs'!$C$7*('DEPRECATED - DT-Prelim Calcs'!$C$8-'DEPRECATED - DT-Prelim Calcs'!$C$9)+'DEPRECATED - DT-Prelim Calcs'!$C$9</f>
        <v>3378.774404412427</v>
      </c>
      <c r="CY145" s="57">
        <f t="shared" si="196"/>
        <v>93</v>
      </c>
      <c r="CZ145" s="2">
        <f t="shared" si="224"/>
        <v>1.2803081040535502</v>
      </c>
      <c r="DA145" s="57">
        <f>CZ145*'DEPRECATED - DT-Prelim Calcs'!$C$21/CU$2/'DEPRECATED - DT-Prelim Calcs'!$C$19/'DEPRECATED - DT-Prelim Calcs'!$C$18*3.39*'DEPRECATED - DT-Prelim Calcs'!$C$20</f>
        <v>25.773080821789936</v>
      </c>
      <c r="DB145" s="46">
        <f t="shared" si="225"/>
        <v>0</v>
      </c>
      <c r="DC145" s="57">
        <f>DA144*'DEPRECATED - DT-Prelim Calcs'!$C$11+DC144</f>
        <v>-242.38330880539982</v>
      </c>
      <c r="DD145" s="57">
        <f>DD144+0.5*DA145*'DEPRECATED - DT-Prelim Calcs'!$C$11^2+DC145*'DEPRECATED - DT-Prelim Calcs'!$C$11</f>
        <v>-78680.522445554801</v>
      </c>
      <c r="DE145" s="57">
        <f>MIN('Drive Train'!$F$35-CY144*'DEPRECATED - DT-Prelim Calcs'!$C$21*'Drive Train'!$F$39,DE144+CY$2)</f>
        <v>21.084814315182477</v>
      </c>
      <c r="DF145" s="57">
        <f>'Drive Train'!$F$35-CY145*'DEPRECATED - DT-Prelim Calcs'!$C$21*'Drive Train'!$F$39</f>
        <v>6.0759999999999996</v>
      </c>
      <c r="DG145" s="1">
        <f>IF(DD145&gt;='Drive Train'!$F$29,1,0)</f>
        <v>0</v>
      </c>
      <c r="DH145" s="57">
        <f t="shared" si="226"/>
        <v>103.33333333333333</v>
      </c>
      <c r="DI145" s="63">
        <f>DI144+'DEPRECATED - DT-Prelim Calcs'!$C$11</f>
        <v>564</v>
      </c>
      <c r="DJ145" s="2">
        <f>DT145/'Drive Train'!$F$35</f>
        <v>0.48999999999999994</v>
      </c>
      <c r="DK145" s="46">
        <f>DR145*12*60/(PI() * 'Drive Train'!$F$15)/DJ$2*DJ145</f>
        <v>-73851.019431602021</v>
      </c>
      <c r="DL145" s="2">
        <f>('DEPRECATED - DT-Prelim Calcs'!$C$6*DJ145-DK145)/('DEPRECATED - DT-Prelim Calcs'!$C$6*DJ145)*'DEPRECATED - DT-Prelim Calcs'!$C$7*DJ145</f>
        <v>34.573199592900728</v>
      </c>
      <c r="DM145" s="57">
        <f>DL145/'DEPRECATED - DT-Prelim Calcs'!$C$7*('DEPRECATED - DT-Prelim Calcs'!$C$8-'DEPRECATED - DT-Prelim Calcs'!$C$9)+'DEPRECATED - DT-Prelim Calcs'!$C$9</f>
        <v>1843.2566422278687</v>
      </c>
      <c r="DN145" s="57">
        <f t="shared" si="197"/>
        <v>93</v>
      </c>
      <c r="DO145" s="2">
        <f t="shared" si="227"/>
        <v>1.1037138828047846</v>
      </c>
      <c r="DP145" s="57">
        <f>DO145*'DEPRECATED - DT-Prelim Calcs'!$C$21/DJ$2/'DEPRECATED - DT-Prelim Calcs'!$C$19/'DEPRECATED - DT-Prelim Calcs'!$C$18*3.39*'DEPRECATED - DT-Prelim Calcs'!$C$20</f>
        <v>25.773080821789936</v>
      </c>
      <c r="DQ145" s="46">
        <f t="shared" si="228"/>
        <v>0</v>
      </c>
      <c r="DR145" s="57">
        <f>DP144*'DEPRECATED - DT-Prelim Calcs'!$C$11+DR144</f>
        <v>-408.18054205918008</v>
      </c>
      <c r="DS145" s="57">
        <f>DS144+0.5*DP145*'DEPRECATED - DT-Prelim Calcs'!$C$11^2+DR145*'DEPRECATED - DT-Prelim Calcs'!$C$11</f>
        <v>-155288.71687848328</v>
      </c>
      <c r="DT145" s="57">
        <f>MIN('Drive Train'!$F$35-DN144*'DEPRECATED - DT-Prelim Calcs'!$C$21*'Drive Train'!$F$39,DT144+DN$2)</f>
        <v>6.0759999999999996</v>
      </c>
      <c r="DU145" s="57">
        <f>'Drive Train'!$F$35-DN145*'DEPRECATED - DT-Prelim Calcs'!$C$21*'Drive Train'!$F$39</f>
        <v>6.0759999999999996</v>
      </c>
      <c r="DV145" s="1">
        <f>IF(DS145&gt;='Drive Train'!$F$29,1,0)</f>
        <v>0</v>
      </c>
      <c r="DW145" s="57">
        <f t="shared" si="229"/>
        <v>103.33333333333333</v>
      </c>
      <c r="DX145" s="63">
        <f>DX144+'DEPRECATED - DT-Prelim Calcs'!$C$11</f>
        <v>564</v>
      </c>
      <c r="DY145" s="2">
        <f>EI145/'Drive Train'!$F$35</f>
        <v>0.48999999999999994</v>
      </c>
      <c r="DZ145" s="46">
        <f>EG145*12*60/(PI() * 'Drive Train'!$F$15)/DY$2*DY145</f>
        <v>-20512.890893865679</v>
      </c>
      <c r="EA145" s="2">
        <f>('DEPRECATED - DT-Prelim Calcs'!$C$6*DY145-DZ145)/('DEPRECATED - DT-Prelim Calcs'!$C$6*DY145)*'DEPRECATED - DT-Prelim Calcs'!$C$7*DY145</f>
        <v>10.45595948484358</v>
      </c>
      <c r="EB145" s="57">
        <f>EA145/'DEPRECATED - DT-Prelim Calcs'!$C$7*('DEPRECATED - DT-Prelim Calcs'!$C$8-'DEPRECATED - DT-Prelim Calcs'!$C$9)+'DEPRECATED - DT-Prelim Calcs'!$C$9</f>
        <v>559.33883896490931</v>
      </c>
      <c r="EC145" s="57">
        <f t="shared" si="198"/>
        <v>93</v>
      </c>
      <c r="ED145" s="2">
        <f t="shared" si="230"/>
        <v>0.96993038185874991</v>
      </c>
      <c r="EE145" s="57">
        <f>ED145*'DEPRECATED - DT-Prelim Calcs'!$C$21/DY$2/'DEPRECATED - DT-Prelim Calcs'!$C$19/'DEPRECATED - DT-Prelim Calcs'!$C$18*3.39*'DEPRECATED - DT-Prelim Calcs'!$C$20</f>
        <v>25.773080821789936</v>
      </c>
      <c r="EF145" s="46">
        <f t="shared" si="231"/>
        <v>0</v>
      </c>
      <c r="EG145" s="57">
        <f>EE144*'DEPRECATED - DT-Prelim Calcs'!$C$11+EG144</f>
        <v>-99.633808497305793</v>
      </c>
      <c r="EH145" s="57">
        <f>EH144+0.5*EE145*'DEPRECATED - DT-Prelim Calcs'!$C$11^2+EG145*'DEPRECATED - DT-Prelim Calcs'!$C$11</f>
        <v>-257402.38498384997</v>
      </c>
      <c r="EI145" s="57">
        <f>MIN('Drive Train'!$F$35-EC144*'DEPRECATED - DT-Prelim Calcs'!$C$21*'Drive Train'!$F$39,EI144+EC$2)</f>
        <v>6.0759999999999996</v>
      </c>
      <c r="EJ145" s="57">
        <f>'Drive Train'!$F$35-EC145*'DEPRECATED - DT-Prelim Calcs'!$C$21*'Drive Train'!$F$39</f>
        <v>6.0759999999999996</v>
      </c>
      <c r="EK145" s="1">
        <f>IF(EH145&gt;='Drive Train'!$F$29,1,0)</f>
        <v>0</v>
      </c>
      <c r="EL145" s="57">
        <f t="shared" si="232"/>
        <v>103.33333333333333</v>
      </c>
      <c r="EM145" s="63">
        <f>EM144+'DEPRECATED - DT-Prelim Calcs'!$C$11</f>
        <v>564</v>
      </c>
      <c r="EN145" s="2">
        <f>EX145/'Drive Train'!$F$35</f>
        <v>2.3190610163659962</v>
      </c>
      <c r="EO145" s="46">
        <f>EV145*12*60/(PI() * 'Drive Train'!$F$15)/EN$2*EN145</f>
        <v>-782046.98153217183</v>
      </c>
      <c r="EP145" s="2">
        <f>('DEPRECATED - DT-Prelim Calcs'!$C$6*EN145-EO145)/('DEPRECATED - DT-Prelim Calcs'!$C$6*EN145)*'DEPRECATED - DT-Prelim Calcs'!$C$7*EN145</f>
        <v>359.19742213246911</v>
      </c>
      <c r="EQ145" s="57">
        <f>EP145/'DEPRECATED - DT-Prelim Calcs'!$C$7*('DEPRECATED - DT-Prelim Calcs'!$C$8-'DEPRECATED - DT-Prelim Calcs'!$C$9)+'DEPRECATED - DT-Prelim Calcs'!$C$9</f>
        <v>19125.118779915265</v>
      </c>
      <c r="ER145" s="57">
        <f t="shared" si="199"/>
        <v>93</v>
      </c>
      <c r="ES145" s="2">
        <f t="shared" si="233"/>
        <v>0.86507304327942547</v>
      </c>
      <c r="ET145" s="57">
        <f>ES145*'DEPRECATED - DT-Prelim Calcs'!$C$21/EN$2/'DEPRECATED - DT-Prelim Calcs'!$C$19/'DEPRECATED - DT-Prelim Calcs'!$C$18*3.39*'DEPRECATED - DT-Prelim Calcs'!$C$20</f>
        <v>25.773080821789936</v>
      </c>
      <c r="EU145" s="46">
        <f t="shared" si="234"/>
        <v>0</v>
      </c>
      <c r="EV145" s="57">
        <f>ET144*'DEPRECATED - DT-Prelim Calcs'!$C$11+EV144</f>
        <v>-715.8282372503661</v>
      </c>
      <c r="EW145" s="57">
        <f>EW144+0.5*ET145*'DEPRECATED - DT-Prelim Calcs'!$C$11^2+EV145*'DEPRECATED - DT-Prelim Calcs'!$C$11</f>
        <v>-277917.78210994514</v>
      </c>
      <c r="EX145" s="57">
        <f>MIN('Drive Train'!$F$35-ER144*'DEPRECATED - DT-Prelim Calcs'!$C$21*'Drive Train'!$F$39,EX144+ER$2)</f>
        <v>28.756356602938354</v>
      </c>
      <c r="EY145" s="57">
        <f>'Drive Train'!$F$35-ER145*'DEPRECATED - DT-Prelim Calcs'!$C$21*'Drive Train'!$F$39</f>
        <v>6.0759999999999996</v>
      </c>
      <c r="EZ145" s="1">
        <f>IF(EW145&gt;='Drive Train'!$F$29,1,0)</f>
        <v>0</v>
      </c>
      <c r="FA145" s="57">
        <f t="shared" si="235"/>
        <v>103.33333333333333</v>
      </c>
      <c r="FB145" s="63">
        <f>FB144+'DEPRECATED - DT-Prelim Calcs'!$C$11</f>
        <v>564</v>
      </c>
      <c r="FC145" s="2">
        <f>FM145/'Drive Train'!$F$35</f>
        <v>0.48999999999999994</v>
      </c>
      <c r="FD145" s="46">
        <f>FK145*12*60/(PI() * 'Drive Train'!$F$15)/FC$2*FC145</f>
        <v>-102294.22251844885</v>
      </c>
      <c r="FE145" s="2">
        <f>('DEPRECATED - DT-Prelim Calcs'!$C$6*FC145-FD145)/('DEPRECATED - DT-Prelim Calcs'!$C$6*FC145)*'DEPRECATED - DT-Prelim Calcs'!$C$7*FC145</f>
        <v>47.434009994270497</v>
      </c>
      <c r="FF145" s="57">
        <f>FE145/'DEPRECATED - DT-Prelim Calcs'!$C$7*('DEPRECATED - DT-Prelim Calcs'!$C$8-'DEPRECATED - DT-Prelim Calcs'!$C$9)+'DEPRECATED - DT-Prelim Calcs'!$C$9</f>
        <v>2527.9213619356451</v>
      </c>
      <c r="FG145" s="57">
        <f t="shared" si="200"/>
        <v>93</v>
      </c>
      <c r="FH145" s="2">
        <f t="shared" si="236"/>
        <v>0.78067567320338405</v>
      </c>
      <c r="FI145" s="57">
        <f>FH145*'DEPRECATED - DT-Prelim Calcs'!$C$21/FC$2/'DEPRECATED - DT-Prelim Calcs'!$C$19/'DEPRECATED - DT-Prelim Calcs'!$C$18*3.39*'DEPRECATED - DT-Prelim Calcs'!$C$20</f>
        <v>25.773080821789936</v>
      </c>
      <c r="FJ145" s="46">
        <f t="shared" si="237"/>
        <v>0</v>
      </c>
      <c r="FK145" s="57">
        <f>FI144*'DEPRECATED - DT-Prelim Calcs'!$C$11+FK144</f>
        <v>-399.90888248959493</v>
      </c>
      <c r="FL145" s="57">
        <f>FL144+0.5*FI145*'DEPRECATED - DT-Prelim Calcs'!$C$11^2+FK145*'DEPRECATED - DT-Prelim Calcs'!$C$11</f>
        <v>-363665.59279569378</v>
      </c>
      <c r="FM145" s="57">
        <f>MIN('Drive Train'!$F$35-FG144*'DEPRECATED - DT-Prelim Calcs'!$C$21*'Drive Train'!$F$39,FM144+FG$2)</f>
        <v>6.0759999999999996</v>
      </c>
      <c r="FN145" s="57">
        <f>'Drive Train'!$F$35-FG145*'DEPRECATED - DT-Prelim Calcs'!$C$21*'Drive Train'!$F$39</f>
        <v>6.0759999999999996</v>
      </c>
      <c r="FO145" s="1">
        <f>IF(FL145&gt;='Drive Train'!$F$29,1,0)</f>
        <v>0</v>
      </c>
      <c r="FP145" s="57">
        <f t="shared" si="238"/>
        <v>103.33333333333333</v>
      </c>
      <c r="FQ145" s="63">
        <f>FQ144+'DEPRECATED - DT-Prelim Calcs'!$C$11</f>
        <v>564</v>
      </c>
      <c r="FR145" s="2">
        <f>GB145/'Drive Train'!$F$35</f>
        <v>0.48999999999999994</v>
      </c>
      <c r="FS145" s="46">
        <f>FZ145*12*60/(PI() * 'Drive Train'!$F$15)/FR$2*FR145</f>
        <v>-322691.46920910437</v>
      </c>
      <c r="FT145" s="2">
        <f>('DEPRECATED - DT-Prelim Calcs'!$C$6*FR145-FS145)/('DEPRECATED - DT-Prelim Calcs'!$C$6*FR145)*'DEPRECATED - DT-Prelim Calcs'!$C$7*FR145</f>
        <v>147.08829977372264</v>
      </c>
      <c r="FU145" s="57">
        <f>FT145/'DEPRECATED - DT-Prelim Calcs'!$C$7*('DEPRECATED - DT-Prelim Calcs'!$C$8-'DEPRECATED - DT-Prelim Calcs'!$C$9)+'DEPRECATED - DT-Prelim Calcs'!$C$9</f>
        <v>7833.1684070409183</v>
      </c>
      <c r="FV145" s="57">
        <f t="shared" si="201"/>
        <v>93</v>
      </c>
      <c r="FW145" s="2">
        <f t="shared" si="239"/>
        <v>0.7112822800297498</v>
      </c>
      <c r="FX145" s="57">
        <f>FW145*'DEPRECATED - DT-Prelim Calcs'!$C$21/FR$2/'DEPRECATED - DT-Prelim Calcs'!$C$19/'DEPRECATED - DT-Prelim Calcs'!$C$18*3.39*'DEPRECATED - DT-Prelim Calcs'!$C$20</f>
        <v>25.773080821789936</v>
      </c>
      <c r="FY145" s="46">
        <f t="shared" si="240"/>
        <v>0</v>
      </c>
      <c r="FZ145" s="57">
        <f>FX144*'DEPRECATED - DT-Prelim Calcs'!$C$11+FZ144</f>
        <v>-1149.3935930197495</v>
      </c>
      <c r="GA145" s="57">
        <f>GA144+0.5*FX145*'DEPRECATED - DT-Prelim Calcs'!$C$11^2+FZ145*'DEPRECATED - DT-Prelim Calcs'!$C$11</f>
        <v>-417285.61641605943</v>
      </c>
      <c r="GB145" s="57">
        <f>MIN('Drive Train'!$F$35-FV144*'DEPRECATED - DT-Prelim Calcs'!$C$21*'Drive Train'!$F$39,GB144+FV$2)</f>
        <v>6.0759999999999996</v>
      </c>
      <c r="GC145" s="57">
        <f>'Drive Train'!$F$35-FV145*'DEPRECATED - DT-Prelim Calcs'!$C$21*'Drive Train'!$F$39</f>
        <v>6.0759999999999996</v>
      </c>
      <c r="GD145" s="1">
        <f>IF(GA145&gt;='Drive Train'!$F$29,1,0)</f>
        <v>0</v>
      </c>
      <c r="GE145" s="57">
        <f t="shared" si="241"/>
        <v>103.33333333333333</v>
      </c>
      <c r="GF145" s="63">
        <f>GF144+'DEPRECATED - DT-Prelim Calcs'!$C$11</f>
        <v>564</v>
      </c>
      <c r="GG145" s="2">
        <f>GQ145/'Drive Train'!$F$35</f>
        <v>0.83548387096774201</v>
      </c>
      <c r="GH145" s="46">
        <f>GO145*12*60/(PI() * 'Drive Train'!$F$15)/GG$2*GG145</f>
        <v>-30594.234426842355</v>
      </c>
      <c r="GI145" s="2">
        <f>('DEPRECATED - DT-Prelim Calcs'!$C$6*GG145-GH145)/('DEPRECATED - DT-Prelim Calcs'!$C$6*GG145)*'DEPRECATED - DT-Prelim Calcs'!$C$7*GG145</f>
        <v>15.846931695390623</v>
      </c>
      <c r="GJ145" s="57">
        <f>GI145/'DEPRECATED - DT-Prelim Calcs'!$C$7*('DEPRECATED - DT-Prelim Calcs'!$C$8-'DEPRECATED - DT-Prelim Calcs'!$C$9)+'DEPRECATED - DT-Prelim Calcs'!$C$9</f>
        <v>846.33540934382461</v>
      </c>
      <c r="GK145" s="57">
        <f t="shared" si="242"/>
        <v>29.999999999999982</v>
      </c>
      <c r="GL145" s="2">
        <f t="shared" si="243"/>
        <v>0.99579519204165001</v>
      </c>
      <c r="GM145" s="57">
        <f>GL145*'DEPRECATED - DT-Prelim Calcs'!$C$21/GG$2/'DEPRECATED - DT-Prelim Calcs'!$C$19/'DEPRECATED - DT-Prelim Calcs'!$C$18*3.39*'DEPRECATED - DT-Prelim Calcs'!$C$20</f>
        <v>25.773080821789936</v>
      </c>
      <c r="GN145" s="46">
        <f t="shared" si="244"/>
        <v>0</v>
      </c>
      <c r="GO145" s="57">
        <f>GM144*'DEPRECATED - DT-Prelim Calcs'!$C$11+GO144</f>
        <v>-89.476074643985825</v>
      </c>
      <c r="GP145" s="57">
        <f>GP144+0.5*GM145*'DEPRECATED - DT-Prelim Calcs'!$C$11^2+GO145*'DEPRECATED - DT-Prelim Calcs'!$C$11</f>
        <v>-214225.19051119106</v>
      </c>
      <c r="GQ145" s="57">
        <f>MIN('Drive Train'!$F$35-GK144*'DEPRECATED - DT-Prelim Calcs'!$C$21*'Drive Train'!$F$39,GQ144+GK$2)</f>
        <v>10.360000000000001</v>
      </c>
      <c r="GR145" s="57">
        <f>'Drive Train'!$F$35-GK145*'DEPRECATED - DT-Prelim Calcs'!$C$21*'Drive Train'!$F$39</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-118411.26599456991</v>
      </c>
      <c r="GX145" s="2">
        <f>('DEPRECATED - DT-Prelim Calcs'!$C$6*GV145-GW145)/('DEPRECATED - DT-Prelim Calcs'!$C$6*GV145)*'DEPRECATED - DT-Prelim Calcs'!$C$7*GV145</f>
        <v>55.510016032929769</v>
      </c>
      <c r="GY145" s="57">
        <f>GX145/'DEPRECATED - DT-Prelim Calcs'!$C$7*('DEPRECATED - DT-Prelim Calcs'!$C$8-'DEPRECATED - DT-Prelim Calcs'!$C$9)+'DEPRECATED - DT-Prelim Calcs'!$C$9</f>
        <v>2957.859774699124</v>
      </c>
      <c r="GZ145" s="57">
        <f t="shared" si="202"/>
        <v>33.333333333333314</v>
      </c>
      <c r="HA145" s="2">
        <f t="shared" si="246"/>
        <v>0.99579519204165001</v>
      </c>
      <c r="HB145" s="57">
        <f>HA145*'DEPRECATED - DT-Prelim Calcs'!$C$21/GV$2/'DEPRECATED - DT-Prelim Calcs'!$C$19/'DEPRECATED - DT-Prelim Calcs'!$C$18*3.39*'DEPRECATED - DT-Prelim Calcs'!$C$20</f>
        <v>25.773080821789936</v>
      </c>
      <c r="HC145" s="46">
        <f t="shared" si="247"/>
        <v>0</v>
      </c>
      <c r="HD145" s="57">
        <f>HB144*'DEPRECATED - DT-Prelim Calcs'!$C$11+HD144</f>
        <v>-354.05259669791792</v>
      </c>
      <c r="HE145" s="57">
        <f>HE144+0.5*HB145*'DEPRECATED - DT-Prelim Calcs'!$C$11^2+HD145*'DEPRECATED - DT-Prelim Calcs'!$C$11</f>
        <v>-245817.58238769116</v>
      </c>
      <c r="HF145" s="57">
        <f>MIN('Drive Train'!$F$35-GZ144*'DEPRECATED - DT-Prelim Calcs'!$C$21*'Drive Train'!$F$39,HF144+GZ$2)</f>
        <v>10.133333333333335</v>
      </c>
      <c r="HG145" s="57">
        <f>'Drive Train'!$F$35-GZ145*'DEPRECATED - DT-Prelim Calcs'!$C$21*'Drive Train'!$F$39</f>
        <v>10.133333333333335</v>
      </c>
      <c r="HH145" s="1">
        <f>IF(HE145&gt;='Drive Train'!$F$29,1,0)</f>
        <v>0</v>
      </c>
      <c r="HI145" s="57">
        <f t="shared" si="248"/>
        <v>37.037037037037017</v>
      </c>
      <c r="HJ145" s="63">
        <f>HJ144+'DEPRECATED - DT-Prelim Calcs'!$C$11</f>
        <v>564</v>
      </c>
      <c r="HK145" s="2">
        <f>HU145/'Drive Train'!$F$35</f>
        <v>0.79892473118279583</v>
      </c>
      <c r="HL145" s="46">
        <f>HS145*12*60/(PI() * 'Drive Train'!$F$15)/HK$2*HK145</f>
        <v>-190986.17768752985</v>
      </c>
      <c r="HM145" s="2">
        <f>('DEPRECATED - DT-Prelim Calcs'!$C$6*HK145-HL145)/('DEPRECATED - DT-Prelim Calcs'!$C$6*HK145)*'DEPRECATED - DT-Prelim Calcs'!$C$7*HK145</f>
        <v>88.281260051859164</v>
      </c>
      <c r="HN145" s="57">
        <f>HM145/'DEPRECATED - DT-Prelim Calcs'!$C$7*('DEPRECATED - DT-Prelim Calcs'!$C$8-'DEPRECATED - DT-Prelim Calcs'!$C$9)+'DEPRECATED - DT-Prelim Calcs'!$C$9</f>
        <v>4702.4865828437887</v>
      </c>
      <c r="HO145" s="57">
        <f t="shared" si="203"/>
        <v>36.66666666666665</v>
      </c>
      <c r="HP145" s="2">
        <f t="shared" si="249"/>
        <v>0.99579519204165001</v>
      </c>
      <c r="HQ145" s="57">
        <f>HP145*'DEPRECATED - DT-Prelim Calcs'!$C$21/HK$2/'DEPRECATED - DT-Prelim Calcs'!$C$19/'DEPRECATED - DT-Prelim Calcs'!$C$18*3.39*'DEPRECATED - DT-Prelim Calcs'!$C$20</f>
        <v>25.773080821789936</v>
      </c>
      <c r="HR145" s="46">
        <f t="shared" si="250"/>
        <v>0</v>
      </c>
      <c r="HS145" s="57">
        <f>HQ144*'DEPRECATED - DT-Prelim Calcs'!$C$11+HS144</f>
        <v>-584.11919106771404</v>
      </c>
      <c r="HT145" s="57">
        <f>HT144+0.5*HQ145*'DEPRECATED - DT-Prelim Calcs'!$C$11^2+HS145*'DEPRECATED - DT-Prelim Calcs'!$C$11</f>
        <v>-253607.22251091979</v>
      </c>
      <c r="HU145" s="57">
        <f>MIN('Drive Train'!$F$35-HO144*'DEPRECATED - DT-Prelim Calcs'!$C$21*'Drive Train'!$F$39,HU144+HO$2)</f>
        <v>9.9066666666666681</v>
      </c>
      <c r="HV145" s="57">
        <f>'Drive Train'!$F$35-HO145*'DEPRECATED - DT-Prelim Calcs'!$C$21*'Drive Train'!$F$39</f>
        <v>9.9066666666666681</v>
      </c>
      <c r="HW145" s="1">
        <f>IF(HT145&gt;='Drive Train'!$F$29,1,0)</f>
        <v>0</v>
      </c>
      <c r="HX145" s="57">
        <f t="shared" si="251"/>
        <v>40.740740740740726</v>
      </c>
      <c r="HY145" s="63">
        <f>HY144+'DEPRECATED - DT-Prelim Calcs'!$C$11</f>
        <v>564</v>
      </c>
      <c r="HZ145" s="2">
        <f>IJ145/'Drive Train'!$F$35</f>
        <v>0.78064516129032269</v>
      </c>
      <c r="IA145" s="46">
        <f>IH145*12*60/(PI() * 'Drive Train'!$F$15)/HZ$2*HZ145</f>
        <v>-110436.75325315986</v>
      </c>
      <c r="IB145" s="2">
        <f>('DEPRECATED - DT-Prelim Calcs'!$C$6*HZ145-IA145)/('DEPRECATED - DT-Prelim Calcs'!$C$6*HZ145)*'DEPRECATED - DT-Prelim Calcs'!$C$7*HZ145</f>
        <v>51.816171975691915</v>
      </c>
      <c r="IC145" s="57">
        <f>IB145/'DEPRECATED - DT-Prelim Calcs'!$C$7*('DEPRECATED - DT-Prelim Calcs'!$C$8-'DEPRECATED - DT-Prelim Calcs'!$C$9)+'DEPRECATED - DT-Prelim Calcs'!$C$9</f>
        <v>2761.2123919009427</v>
      </c>
      <c r="ID145" s="57">
        <f t="shared" si="204"/>
        <v>39.999999999999986</v>
      </c>
      <c r="IE145" s="2">
        <f t="shared" si="252"/>
        <v>0.99579519204165001</v>
      </c>
      <c r="IF145" s="57">
        <f>IE145*'DEPRECATED - DT-Prelim Calcs'!$C$21/HZ$2/'DEPRECATED - DT-Prelim Calcs'!$C$19/'DEPRECATED - DT-Prelim Calcs'!$C$18*3.39*'DEPRECATED - DT-Prelim Calcs'!$C$20</f>
        <v>25.773080821789936</v>
      </c>
      <c r="IG145" s="46">
        <f t="shared" si="253"/>
        <v>0</v>
      </c>
      <c r="IH145" s="57">
        <f>IF144*'DEPRECATED - DT-Prelim Calcs'!$C$11+IH144</f>
        <v>-345.67292248529168</v>
      </c>
      <c r="II145" s="57">
        <f>II144+0.5*IF145*'DEPRECATED - DT-Prelim Calcs'!$C$11^2+IH145*'DEPRECATED - DT-Prelim Calcs'!$C$11</f>
        <v>-286541.73638824298</v>
      </c>
      <c r="IJ145" s="57">
        <f>MIN('Drive Train'!$F$35-ID144*'DEPRECATED - DT-Prelim Calcs'!$C$21*'Drive Train'!$F$39,IJ144+ID$2)</f>
        <v>9.6800000000000015</v>
      </c>
      <c r="IK145" s="57">
        <f>'Drive Train'!$F$35-ID145*'DEPRECATED - DT-Prelim Calcs'!$C$21*'Drive Train'!$F$39</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-118985.52863083986</v>
      </c>
      <c r="IQ145" s="2">
        <f>('DEPRECATED - DT-Prelim Calcs'!$C$6*IO145-IP145)/('DEPRECATED - DT-Prelim Calcs'!$C$6*IO145)*'DEPRECATED - DT-Prelim Calcs'!$C$7*IO145</f>
        <v>55.637511957130748</v>
      </c>
      <c r="IR145" s="57">
        <f>IQ145/'DEPRECATED - DT-Prelim Calcs'!$C$7*('DEPRECATED - DT-Prelim Calcs'!$C$8-'DEPRECATED - DT-Prelim Calcs'!$C$9)+'DEPRECATED - DT-Prelim Calcs'!$C$9</f>
        <v>2964.6472133194502</v>
      </c>
      <c r="IS145" s="57">
        <f t="shared" si="205"/>
        <v>43.333333333333321</v>
      </c>
      <c r="IT145" s="2">
        <f t="shared" si="255"/>
        <v>0.99579519204165001</v>
      </c>
      <c r="IU145" s="57">
        <f>IT145*'DEPRECATED - DT-Prelim Calcs'!$C$21/IO$2/'DEPRECATED - DT-Prelim Calcs'!$C$19/'DEPRECATED - DT-Prelim Calcs'!$C$18*3.39*'DEPRECATED - DT-Prelim Calcs'!$C$20</f>
        <v>25.773080821789936</v>
      </c>
      <c r="IV145" s="46">
        <f t="shared" si="256"/>
        <v>0</v>
      </c>
      <c r="IW145" s="57">
        <f>IU144*'DEPRECATED - DT-Prelim Calcs'!$C$11+IW144</f>
        <v>-381.36098538195279</v>
      </c>
      <c r="IX145" s="57">
        <f>IX144+0.5*IU145*'DEPRECATED - DT-Prelim Calcs'!$C$11^2+IW145*'DEPRECATED - DT-Prelim Calcs'!$C$11</f>
        <v>-258314.06191787071</v>
      </c>
      <c r="IY145" s="57">
        <f>MIN('Drive Train'!$F$35-IS144*'DEPRECATED - DT-Prelim Calcs'!$C$21*'Drive Train'!$F$39,IY144+IS$2)</f>
        <v>9.4533333333333349</v>
      </c>
      <c r="IZ145" s="57">
        <f>'Drive Train'!$F$35-IS145*'DEPRECATED - DT-Prelim Calcs'!$C$21*'Drive Train'!$F$39</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-192848.1395428477</v>
      </c>
      <c r="JF145" s="2">
        <f>('DEPRECATED - DT-Prelim Calcs'!$C$6*JD145-JE145)/('DEPRECATED - DT-Prelim Calcs'!$C$6*JD145)*'DEPRECATED - DT-Prelim Calcs'!$C$7*JD145</f>
        <v>88.990998962533951</v>
      </c>
      <c r="JG145" s="57">
        <f>JF145/'DEPRECATED - DT-Prelim Calcs'!$C$7*('DEPRECATED - DT-Prelim Calcs'!$C$8-'DEPRECATED - DT-Prelim Calcs'!$C$9)+'DEPRECATED - DT-Prelim Calcs'!$C$9</f>
        <v>4740.2706086693379</v>
      </c>
      <c r="JH145" s="57">
        <f t="shared" si="206"/>
        <v>46.666666666666657</v>
      </c>
      <c r="JI145" s="2">
        <f t="shared" si="258"/>
        <v>0.99579519204165001</v>
      </c>
      <c r="JJ145" s="57">
        <f>JI145*'DEPRECATED - DT-Prelim Calcs'!$C$21/JD$2/'DEPRECATED - DT-Prelim Calcs'!$C$19/'DEPRECATED - DT-Prelim Calcs'!$C$18*3.39*'DEPRECATED - DT-Prelim Calcs'!$C$20</f>
        <v>25.773080821789936</v>
      </c>
      <c r="JK145" s="46">
        <f t="shared" si="259"/>
        <v>0</v>
      </c>
      <c r="JL145" s="57">
        <f>JJ144*'DEPRECATED - DT-Prelim Calcs'!$C$11+JL144</f>
        <v>-633.2828264105998</v>
      </c>
      <c r="JM145" s="57">
        <f>JM144+0.5*JJ145*'DEPRECATED - DT-Prelim Calcs'!$C$11^2+JL145*'DEPRECATED - DT-Prelim Calcs'!$C$11</f>
        <v>-283430.07520951773</v>
      </c>
      <c r="JN145" s="57">
        <f>MIN('Drive Train'!$F$35-JH144*'DEPRECATED - DT-Prelim Calcs'!$C$21*'Drive Train'!$F$39,JN144+JH$2)</f>
        <v>9.2266666666666666</v>
      </c>
      <c r="JO145" s="57">
        <f>'Drive Train'!$F$35-JH145*'DEPRECATED - DT-Prelim Calcs'!$C$21*'Drive Train'!$F$39</f>
        <v>9.2266666666666666</v>
      </c>
      <c r="JP145" s="1">
        <f>IF(JM145&gt;='Drive Train'!$F$29,1,0)</f>
        <v>0</v>
      </c>
      <c r="JQ145" s="57">
        <f>MIN(JG145,'DEPRECATED - DT-Prelim Calcs'!$C$10)*'DEPRECATED - DT-Prelim Calcs'!$C$11*1000/60/60</f>
        <v>103.33333333333333</v>
      </c>
      <c r="JR145" s="63">
        <f>JR144+'DEPRECATED - DT-Prelim Calcs'!$C$11</f>
        <v>564</v>
      </c>
      <c r="JS145" s="2">
        <f>KC145/'Drive Train'!$F$35</f>
        <v>0.72580645161290325</v>
      </c>
      <c r="JT145" s="46">
        <f>KA145*12*60/(PI() * 'Drive Train'!$F$15)/JS$2*JS145</f>
        <v>-156564.38378803676</v>
      </c>
      <c r="JU145" s="2">
        <f>('DEPRECATED - DT-Prelim Calcs'!$C$6*JS145-JT145)/('DEPRECATED - DT-Prelim Calcs'!$C$6*JS145)*'DEPRECATED - DT-Prelim Calcs'!$C$7*JS145</f>
        <v>72.540969332471292</v>
      </c>
      <c r="JV145" s="57">
        <f>JU145/'DEPRECATED - DT-Prelim Calcs'!$C$7*('DEPRECATED - DT-Prelim Calcs'!$C$8-'DEPRECATED - DT-Prelim Calcs'!$C$9)+'DEPRECATED - DT-Prelim Calcs'!$C$9</f>
        <v>3864.5283673676627</v>
      </c>
      <c r="JW145" s="57">
        <f t="shared" si="207"/>
        <v>49.999999999999993</v>
      </c>
      <c r="JX145" s="2">
        <f t="shared" si="260"/>
        <v>0.99579519204165001</v>
      </c>
      <c r="JY145" s="57">
        <f>JX145*'DEPRECATED - DT-Prelim Calcs'!$C$21/JS$2/'DEPRECATED - DT-Prelim Calcs'!$C$19/'DEPRECATED - DT-Prelim Calcs'!$C$18*3.39*'DEPRECATED - DT-Prelim Calcs'!$C$20</f>
        <v>25.773080821789936</v>
      </c>
      <c r="JZ145" s="46">
        <f t="shared" si="261"/>
        <v>0</v>
      </c>
      <c r="KA145" s="57">
        <f>JY144*'DEPRECATED - DT-Prelim Calcs'!$C$11+KA144</f>
        <v>-527.08123155131409</v>
      </c>
      <c r="KB145" s="57">
        <f>KB144+0.5*JY145*'DEPRECATED - DT-Prelim Calcs'!$C$11^2+KA145*'DEPRECATED - DT-Prelim Calcs'!$C$11</f>
        <v>-260781.83570126008</v>
      </c>
      <c r="KC145" s="57">
        <f>MIN('Drive Train'!$F$35-JW144*'DEPRECATED - DT-Prelim Calcs'!$C$21*'Drive Train'!$F$39,KC144+JW$2)</f>
        <v>9</v>
      </c>
      <c r="KD145" s="57">
        <f>'Drive Train'!$F$35-JW145*'DEPRECATED - DT-Prelim Calcs'!$C$21*'Drive Train'!$F$39</f>
        <v>9</v>
      </c>
      <c r="KE145" s="1">
        <f>IF(KB145&gt;='Drive Train'!$F$29,1,0)</f>
        <v>0</v>
      </c>
      <c r="KF145" s="57">
        <f>MIN(JV145,'DEPRECATED - DT-Prelim Calcs'!$C$10)*'DEPRECATED - DT-Prelim Calcs'!$C$11*1000/60/60</f>
        <v>103.33333333333333</v>
      </c>
      <c r="KG145" s="63">
        <f>KG144+'DEPRECATED - DT-Prelim Calcs'!$C$11</f>
        <v>564</v>
      </c>
      <c r="KH145" s="2">
        <f>KR145/'Drive Train'!$F$35</f>
        <v>0.7075268817204301</v>
      </c>
      <c r="KI145" s="46">
        <f>KP145*12*60/(PI() * 'Drive Train'!$F$15)/KH$2*KH145</f>
        <v>-375258.74292516266</v>
      </c>
      <c r="KJ145" s="2">
        <f>('DEPRECATED - DT-Prelim Calcs'!$C$6*KH145-KI145)/('DEPRECATED - DT-Prelim Calcs'!$C$6*KH145)*'DEPRECATED - DT-Prelim Calcs'!$C$7*KH145</f>
        <v>171.38123180176464</v>
      </c>
      <c r="KK145" s="57">
        <f>KJ145/'DEPRECATED - DT-Prelim Calcs'!$C$7*('DEPRECATED - DT-Prelim Calcs'!$C$8-'DEPRECATED - DT-Prelim Calcs'!$C$9)+'DEPRECATED - DT-Prelim Calcs'!$C$9</f>
        <v>9126.4394357536949</v>
      </c>
      <c r="KL145" s="57">
        <f t="shared" si="208"/>
        <v>53.333333333333329</v>
      </c>
      <c r="KM145" s="2">
        <f t="shared" si="262"/>
        <v>0.99579519204165001</v>
      </c>
      <c r="KN145" s="57">
        <f>KM145*'DEPRECATED - DT-Prelim Calcs'!$C$21/KH$2/'DEPRECATED - DT-Prelim Calcs'!$C$19/'DEPRECATED - DT-Prelim Calcs'!$C$18*3.39*'DEPRECATED - DT-Prelim Calcs'!$C$20</f>
        <v>25.773080821789936</v>
      </c>
      <c r="KO145" s="46">
        <f t="shared" si="263"/>
        <v>0</v>
      </c>
      <c r="KP145" s="57">
        <f>KN144*'DEPRECATED - DT-Prelim Calcs'!$C$11+KP144</f>
        <v>-1295.9650145049641</v>
      </c>
      <c r="KQ145" s="57">
        <f>KQ144+0.5*KN145*'DEPRECATED - DT-Prelim Calcs'!$C$11^2+KP145*'DEPRECATED - DT-Prelim Calcs'!$C$11</f>
        <v>-285460.12557316764</v>
      </c>
      <c r="KR145" s="57">
        <f>MIN('Drive Train'!$F$35-KL144*'DEPRECATED - DT-Prelim Calcs'!$C$21*'Drive Train'!$F$39,KR144+KL$2)</f>
        <v>8.7733333333333334</v>
      </c>
      <c r="KS145" s="57">
        <f>'Drive Train'!$F$35-KL145*'DEPRECATED - DT-Prelim Calcs'!$C$21*'Drive Train'!$F$39</f>
        <v>8.7733333333333334</v>
      </c>
      <c r="KT145" s="1">
        <f>IF(KQ145&gt;='Drive Train'!$F$29,1,0)</f>
        <v>0</v>
      </c>
      <c r="KU145" s="57">
        <f>MIN(KK145,'DEPRECATED - DT-Prelim Calcs'!$C$10)*'DEPRECATED - DT-Prelim Calcs'!$C$11*1000/60/60</f>
        <v>103.33333333333333</v>
      </c>
      <c r="KV145" s="63">
        <f>KV144+'DEPRECATED - DT-Prelim Calcs'!$C$11</f>
        <v>564</v>
      </c>
      <c r="KW145" s="2">
        <f>LG145/'Drive Train'!$F$35</f>
        <v>0.68924731182795695</v>
      </c>
      <c r="KX145" s="46">
        <f>LE145*12*60/(PI() * 'Drive Train'!$F$15)/KW$2*KW145</f>
        <v>-40843.84145274519</v>
      </c>
      <c r="KY145" s="2">
        <f>('DEPRECATED - DT-Prelim Calcs'!$C$6*KW145-KX145)/('DEPRECATED - DT-Prelim Calcs'!$C$6*KW145)*'DEPRECATED - DT-Prelim Calcs'!$C$7*KW145</f>
        <v>20.128939286255079</v>
      </c>
      <c r="KZ145" s="57">
        <f>KY145/'DEPRECATED - DT-Prelim Calcs'!$C$7*('DEPRECATED - DT-Prelim Calcs'!$C$8-'DEPRECATED - DT-Prelim Calcs'!$C$9)+'DEPRECATED - DT-Prelim Calcs'!$C$9</f>
        <v>1074.2945686417122</v>
      </c>
      <c r="LA145" s="57">
        <f t="shared" si="209"/>
        <v>56.666666666666664</v>
      </c>
      <c r="LB145" s="2">
        <f t="shared" si="264"/>
        <v>0.99579519204165001</v>
      </c>
      <c r="LC145" s="57">
        <f>LB145*'DEPRECATED - DT-Prelim Calcs'!$C$21/KW$2/'DEPRECATED - DT-Prelim Calcs'!$C$19/'DEPRECATED - DT-Prelim Calcs'!$C$18*3.39*'DEPRECATED - DT-Prelim Calcs'!$C$20</f>
        <v>25.773080821789936</v>
      </c>
      <c r="LD145" s="46">
        <f t="shared" si="265"/>
        <v>0</v>
      </c>
      <c r="LE145" s="57">
        <f>LC144*'DEPRECATED - DT-Prelim Calcs'!$C$11+LE144</f>
        <v>-144.79611315005582</v>
      </c>
      <c r="LF145" s="57">
        <f>LF144+0.5*LC145*'DEPRECATED - DT-Prelim Calcs'!$C$11^2+LE145*'DEPRECATED - DT-Prelim Calcs'!$C$11</f>
        <v>-241373.33369008621</v>
      </c>
      <c r="LG145" s="57">
        <f>MIN('Drive Train'!$F$35-LA144*'DEPRECATED - DT-Prelim Calcs'!$C$21*'Drive Train'!$F$39,LG144+LA$2)</f>
        <v>8.5466666666666669</v>
      </c>
      <c r="LH145" s="57">
        <f>'Drive Train'!$F$35-LA145*'DEPRECATED - DT-Prelim Calcs'!$C$21*'Drive Train'!$F$39</f>
        <v>8.5466666666666669</v>
      </c>
      <c r="LI145" s="1">
        <f>IF(LF145&gt;='Drive Train'!$F$29,1,0)</f>
        <v>0</v>
      </c>
      <c r="LJ145" s="57">
        <f>MIN(KZ145,'DEPRECATED - DT-Prelim Calcs'!$C$10)*'DEPRECATED - DT-Prelim Calcs'!$C$11*1000/60/60</f>
        <v>103.33333333333333</v>
      </c>
      <c r="LK145" s="63">
        <f>LK144+'DEPRECATED - DT-Prelim Calcs'!$C$11</f>
        <v>564</v>
      </c>
      <c r="LL145" s="2">
        <f>LV145/'Drive Train'!$F$35</f>
        <v>0.67096774193548392</v>
      </c>
      <c r="LM145" s="46">
        <f>LT145*12*60/(PI() * 'Drive Train'!$F$15)/LL$2*LL145</f>
        <v>-143356.08299304137</v>
      </c>
      <c r="LN145" s="2">
        <f>('DEPRECATED - DT-Prelim Calcs'!$C$6*LL145-LM145)/('DEPRECATED - DT-Prelim Calcs'!$C$6*LL145)*'DEPRECATED - DT-Prelim Calcs'!$C$7*LL145</f>
        <v>66.436574474430316</v>
      </c>
      <c r="LO145" s="57">
        <f>LN145/'DEPRECATED - DT-Prelim Calcs'!$C$7*('DEPRECATED - DT-Prelim Calcs'!$C$8-'DEPRECATED - DT-Prelim Calcs'!$C$9)+'DEPRECATED - DT-Prelim Calcs'!$C$9</f>
        <v>3539.5516618545266</v>
      </c>
      <c r="LP145" s="57">
        <f t="shared" si="210"/>
        <v>60</v>
      </c>
      <c r="LQ145" s="2">
        <f t="shared" si="266"/>
        <v>0.99579519204165001</v>
      </c>
      <c r="LR145" s="57">
        <f>LQ145*'DEPRECATED - DT-Prelim Calcs'!$C$21/LL$2/'DEPRECATED - DT-Prelim Calcs'!$C$19/'DEPRECATED - DT-Prelim Calcs'!$C$18*3.39*'DEPRECATED - DT-Prelim Calcs'!$C$20</f>
        <v>25.773080821789936</v>
      </c>
      <c r="LS145" s="46">
        <f t="shared" si="267"/>
        <v>0</v>
      </c>
      <c r="LT145" s="57">
        <f>LR144*'DEPRECATED - DT-Prelim Calcs'!$C$11+LT144</f>
        <v>-522.05936179327659</v>
      </c>
      <c r="LU145" s="57">
        <f>LU144+0.5*LR145*'DEPRECATED - DT-Prelim Calcs'!$C$11^2+LT145*'DEPRECATED - DT-Prelim Calcs'!$C$11</f>
        <v>-256499.38985982642</v>
      </c>
      <c r="LV145" s="57">
        <f>MIN('Drive Train'!$F$35-LP144*'DEPRECATED - DT-Prelim Calcs'!$C$21*'Drive Train'!$F$39,LV144+LP$2)</f>
        <v>8.32</v>
      </c>
      <c r="LW145" s="57">
        <f>'Drive Train'!$F$35-LP145*'DEPRECATED - DT-Prelim Calcs'!$C$21*'Drive Train'!$F$39</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Train'!$AA$49 + V145*(1-'Drive Train'!$AA$49))</f>
        <v>0</v>
      </c>
      <c r="W146" s="57">
        <f t="shared" si="184"/>
        <v>0</v>
      </c>
      <c r="X146" s="2">
        <f>MAX(MIN(IF(AND(AI145=1,AG146&lt;0),-1,1)*(W146-$C$9)/($C$8-$C$9)*$C$7-$C$29*AE146/T$2 -  AI145*$C$29/2,X$2),MAX(X$4:X145)*-1)</f>
        <v>-0.2458281045106315</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Train'!$F$39,AG145+W$2)-$C$3,IF(AE145-1&lt;=0,0,IF($C$32=Motors!$C$29,MAX(ABS('Drive Train'!$F$35-W145*$C$21*'Drive Train'!$F$39)*-1,AG145-W$2),MAX(0,ABS('Drive Train'!$F$35-W145*$C$21*'Drive Train'!$F$39)*-1,AG145-W$2))))</f>
        <v>0</v>
      </c>
      <c r="AH146" s="57">
        <f>'Drive Train'!$F$35-ABS(W146)*'DEPRECATED - DT-Prelim Calcs'!$C$21*'Drive Train'!$F$39</f>
        <v>12.4</v>
      </c>
      <c r="AI146" s="1">
        <f>IF(AJ146&gt;='Drive Train'!$F$29,1,0)</f>
        <v>1</v>
      </c>
      <c r="AJ146" s="57">
        <f>AJ145+0.5*Y146*'DEPRECATED - DT-Prelim Calcs'!$C$11^2+AE146*'DEPRECATED - DT-Prelim Calcs'!$C$11</f>
        <v>784.33981740885292</v>
      </c>
      <c r="AK146" s="57">
        <f t="shared" si="268"/>
        <v>0</v>
      </c>
      <c r="AL146" s="63">
        <f>AL145+'DEPRECATED - DT-Prelim Calcs'!$C$11</f>
        <v>568</v>
      </c>
      <c r="AM146" s="2">
        <f>AW146/'Drive Train'!$F$35</f>
        <v>0.88882649237565703</v>
      </c>
      <c r="AN146" s="46">
        <f>AU146*12*60/(PI() * 'Drive Train'!$F$15)/AM$2*AM146</f>
        <v>4007.4131716828738</v>
      </c>
      <c r="AO146" s="2">
        <f>('DEPRECATED - DT-Prelim Calcs'!$C$6*AM146-AN146)/('DEPRECATED - DT-Prelim Calcs'!$C$6*AM146)*'DEPRECATED - DT-Prelim Calcs'!$C$7*AM146</f>
        <v>0.33008953072369646</v>
      </c>
      <c r="AP146" s="57">
        <f>AO146/'DEPRECATED - DT-Prelim Calcs'!$C$7*('DEPRECATED - DT-Prelim Calcs'!$C$8-'DEPRECATED - DT-Prelim Calcs'!$C$9)+'DEPRECATED - DT-Prelim Calcs'!$C$9</f>
        <v>20.272816096203425</v>
      </c>
      <c r="AQ146" s="57">
        <f t="shared" si="192"/>
        <v>20.272816096203425</v>
      </c>
      <c r="AR146" s="2">
        <f t="shared" si="212"/>
        <v>-2.886579864025407E-15</v>
      </c>
      <c r="AS146" s="57">
        <f>AR146*'DEPRECATED - DT-Prelim Calcs'!$C$21/AM$2/'DEPRECATED - DT-Prelim Calcs'!$C$19/'DEPRECATED - DT-Prelim Calcs'!$C$18*3.39*'DEPRECATED - DT-Prelim Calcs'!$C$20</f>
        <v>-2.0918855487575632E-14</v>
      </c>
      <c r="AT146" s="46">
        <f t="shared" si="213"/>
        <v>0</v>
      </c>
      <c r="AU146" s="57">
        <f>AS145*'DEPRECATED - DT-Prelim Calcs'!$C$11+AU145</f>
        <v>39.345448708843243</v>
      </c>
      <c r="AV146" s="57">
        <f>AV145+0.5*AS146*'DEPRECATED - DT-Prelim Calcs'!$C$11^2+AU146*'DEPRECATED - DT-Prelim Calcs'!$C$11</f>
        <v>22305.415690838578</v>
      </c>
      <c r="AW146" s="57">
        <f>MIN('Drive Train'!$F$35-AQ145*'DEPRECATED - DT-Prelim Calcs'!$C$21*'Drive Train'!$F$39,AW145+AQ$2)</f>
        <v>11.021448505458148</v>
      </c>
      <c r="AX146" s="57">
        <f>'Drive Train'!$F$35-AQ146*'DEPRECATED - DT-Prelim Calcs'!$C$21*'Drive Train'!$F$39</f>
        <v>11.021448505458167</v>
      </c>
      <c r="AY146" s="1">
        <f>IF(AV146&gt;='Drive Train'!$F$29,1,0)</f>
        <v>1</v>
      </c>
      <c r="AZ146" s="57">
        <f t="shared" si="214"/>
        <v>22.525351218003802</v>
      </c>
      <c r="BA146" s="63">
        <f>BA145+'DEPRECATED - DT-Prelim Calcs'!$C$11</f>
        <v>568</v>
      </c>
      <c r="BB146" s="2">
        <f>BL146/'Drive Train'!$F$35</f>
        <v>0.48999999999999994</v>
      </c>
      <c r="BC146" s="46">
        <f>BJ146*12*60/(PI() * 'Drive Train'!$F$15)/BB$2*BB146</f>
        <v>5110.349591052749</v>
      </c>
      <c r="BD146" s="2">
        <f>('DEPRECATED - DT-Prelim Calcs'!$C$6*BB146-BC146)/('DEPRECATED - DT-Prelim Calcs'!$C$6*BB146)*'DEPRECATED - DT-Prelim Calcs'!$C$7*BB146</f>
        <v>-1.1297833985810743</v>
      </c>
      <c r="BE146" s="57">
        <f>BD146/'DEPRECATED - DT-Prelim Calcs'!$C$7*('DEPRECATED - DT-Prelim Calcs'!$C$8-'DEPRECATED - DT-Prelim Calcs'!$C$9)+'DEPRECATED - DT-Prelim Calcs'!$C$9</f>
        <v>-57.445730306204084</v>
      </c>
      <c r="BF146" s="57">
        <f t="shared" si="193"/>
        <v>-57.445730306204084</v>
      </c>
      <c r="BG146" s="2">
        <f t="shared" si="215"/>
        <v>-1.8933363324154473</v>
      </c>
      <c r="BH146" s="57">
        <f>BG146*'DEPRECATED - DT-Prelim Calcs'!$C$21/BB$2/'DEPRECATED - DT-Prelim Calcs'!$C$19/'DEPRECATED - DT-Prelim Calcs'!$C$18*3.39*'DEPRECATED - DT-Prelim Calcs'!$C$20</f>
        <v>-19.819055495402463</v>
      </c>
      <c r="BI146" s="46">
        <f t="shared" si="216"/>
        <v>1</v>
      </c>
      <c r="BJ146" s="57">
        <f>BH145*'DEPRECATED - DT-Prelim Calcs'!$C$11+BJ145</f>
        <v>63.008778385113501</v>
      </c>
      <c r="BK146" s="57">
        <f>BK145+0.5*BH146*'DEPRECATED - DT-Prelim Calcs'!$C$11^2+BJ146*'DEPRECATED - DT-Prelim Calcs'!$C$11</f>
        <v>13306.165142959586</v>
      </c>
      <c r="BL146" s="57">
        <f>MIN('Drive Train'!$F$35-BF145*'DEPRECATED - DT-Prelim Calcs'!$C$21*'Drive Train'!$F$39,BL145+BF$2)</f>
        <v>6.0759999999999996</v>
      </c>
      <c r="BM146" s="57">
        <f>'Drive Train'!$F$35-BF146*'DEPRECATED - DT-Prelim Calcs'!$C$21*'Drive Train'!$F$39</f>
        <v>16.306309660821878</v>
      </c>
      <c r="BN146" s="1">
        <f>IF(BK146&gt;='Drive Train'!$F$29,1,0)</f>
        <v>1</v>
      </c>
      <c r="BO146" s="57">
        <f t="shared" si="217"/>
        <v>-63.82858922911565</v>
      </c>
      <c r="BP146" s="63">
        <f>BP145+'DEPRECATED - DT-Prelim Calcs'!$C$11</f>
        <v>568</v>
      </c>
      <c r="BQ146" s="2">
        <f>CA146/'Drive Train'!$F$35</f>
        <v>0.48999999999999994</v>
      </c>
      <c r="BR146" s="46">
        <f>BY146*12*60/(PI() * 'Drive Train'!$F$15)/BQ$2*BQ146</f>
        <v>4641.2287991218209</v>
      </c>
      <c r="BS146" s="2">
        <f>('DEPRECATED - DT-Prelim Calcs'!$C$6*BQ146-BR146)/('DEPRECATED - DT-Prelim Calcs'!$C$6*BQ146)*'DEPRECATED - DT-Prelim Calcs'!$C$7*BQ146</f>
        <v>-0.91766686789560759</v>
      </c>
      <c r="BT146" s="57">
        <f>BS146/'DEPRECATED - DT-Prelim Calcs'!$C$7*('DEPRECATED - DT-Prelim Calcs'!$C$8-'DEPRECATED - DT-Prelim Calcs'!$C$9)+'DEPRECATED - DT-Prelim Calcs'!$C$9</f>
        <v>-46.153385539836705</v>
      </c>
      <c r="BU146" s="57">
        <f t="shared" si="194"/>
        <v>-46.153385539836705</v>
      </c>
      <c r="BV146" s="2">
        <f t="shared" si="218"/>
        <v>-1.6111270320242246</v>
      </c>
      <c r="BW146" s="57">
        <f>BV146*'DEPRECATED - DT-Prelim Calcs'!$C$21/BQ$2/'DEPRECATED - DT-Prelim Calcs'!$C$19/'DEPRECATED - DT-Prelim Calcs'!$C$18*3.39*'DEPRECATED - DT-Prelim Calcs'!$C$20</f>
        <v>-22.054160880309478</v>
      </c>
      <c r="BX146" s="46">
        <f t="shared" si="219"/>
        <v>1</v>
      </c>
      <c r="BY146" s="57">
        <f>BW145*'DEPRECATED - DT-Prelim Calcs'!$C$11+BY145</f>
        <v>43.760054918819009</v>
      </c>
      <c r="BZ146" s="57">
        <f>BZ145+0.5*BW146*'DEPRECATED - DT-Prelim Calcs'!$C$11^2+BY146*'DEPRECATED - DT-Prelim Calcs'!$C$11</f>
        <v>-10297.39147222441</v>
      </c>
      <c r="CA146" s="57">
        <f>MIN('Drive Train'!$F$35-BU145*'DEPRECATED - DT-Prelim Calcs'!$C$21*'Drive Train'!$F$39,CA145+BU$2)</f>
        <v>6.0759999999999996</v>
      </c>
      <c r="CB146" s="57">
        <f>'Drive Train'!$F$35-BU146*'DEPRECATED - DT-Prelim Calcs'!$C$21*'Drive Train'!$F$39</f>
        <v>15.538430216708896</v>
      </c>
      <c r="CC146" s="1">
        <f>IF(BZ146&gt;='Drive Train'!$F$29,1,0)</f>
        <v>0</v>
      </c>
      <c r="CD146" s="57">
        <f t="shared" si="220"/>
        <v>-51.281539488707459</v>
      </c>
      <c r="CE146" s="63">
        <f>CE145+'DEPRECATED - DT-Prelim Calcs'!$C$11</f>
        <v>568</v>
      </c>
      <c r="CF146" s="2">
        <f>CP146/'Drive Train'!$F$35</f>
        <v>1.9361980493541602</v>
      </c>
      <c r="CG146" s="46">
        <f>CN146*12*60/(PI() * 'Drive Train'!$F$15)/CF$2*CF146</f>
        <v>-126635.11983360801</v>
      </c>
      <c r="CH146" s="2">
        <f>('DEPRECATED - DT-Prelim Calcs'!$C$6*CF146-CG146)/('DEPRECATED - DT-Prelim Calcs'!$C$6*CF146)*'DEPRECATED - DT-Prelim Calcs'!$C$7*CF146</f>
        <v>61.925268968548643</v>
      </c>
      <c r="CI146" s="57">
        <f>CH146/'DEPRECATED - DT-Prelim Calcs'!$C$7*('DEPRECATED - DT-Prelim Calcs'!$C$8-'DEPRECATED - DT-Prelim Calcs'!$C$9)+'DEPRECATED - DT-Prelim Calcs'!$C$9</f>
        <v>3299.3854807737721</v>
      </c>
      <c r="CJ146" s="57">
        <f t="shared" si="195"/>
        <v>93</v>
      </c>
      <c r="CK146" s="2">
        <f t="shared" si="221"/>
        <v>1.5241763143494644</v>
      </c>
      <c r="CL146" s="57">
        <f>CK146*'DEPRECATED - DT-Prelim Calcs'!$C$21/CF$2/'DEPRECATED - DT-Prelim Calcs'!$C$19/'DEPRECATED - DT-Prelim Calcs'!$C$18*3.39*'DEPRECATED - DT-Prelim Calcs'!$C$20</f>
        <v>25.773080821789936</v>
      </c>
      <c r="CM146" s="46">
        <f t="shared" si="222"/>
        <v>0</v>
      </c>
      <c r="CN146" s="57">
        <f>CL145*'DEPRECATED - DT-Prelim Calcs'!$C$11+CN145</f>
        <v>-244.61043167539489</v>
      </c>
      <c r="CO146" s="57">
        <f>CO145+0.5*CL146*'DEPRECATED - DT-Prelim Calcs'!$C$11^2+CN146*'DEPRECATED - DT-Prelim Calcs'!$C$11</f>
        <v>-43192.99459748884</v>
      </c>
      <c r="CP146" s="57">
        <f>MIN('Drive Train'!$F$35-CJ145*'DEPRECATED - DT-Prelim Calcs'!$C$21*'Drive Train'!$F$39,CP145+CJ$2)</f>
        <v>24.008855811991587</v>
      </c>
      <c r="CQ146" s="57">
        <f>'Drive Train'!$F$35-CJ146*'DEPRECATED - DT-Prelim Calcs'!$C$21*'Drive Train'!$F$39</f>
        <v>6.0759999999999996</v>
      </c>
      <c r="CR146" s="1">
        <f>IF(CO146&gt;='Drive Train'!$F$29,1,0)</f>
        <v>0</v>
      </c>
      <c r="CS146" s="57">
        <f t="shared" si="223"/>
        <v>103.33333333333333</v>
      </c>
      <c r="CT146" s="63">
        <f>CT145+'DEPRECATED - DT-Prelim Calcs'!$C$11</f>
        <v>568</v>
      </c>
      <c r="CU146" s="2">
        <f>DE146/'Drive Train'!$F$35</f>
        <v>0.48999999999999994</v>
      </c>
      <c r="CV146" s="46">
        <f>DC146*12*60/(PI() * 'Drive Train'!$F$15)/CU$2*CU146</f>
        <v>-21725.471895902116</v>
      </c>
      <c r="CW146" s="2">
        <f>('DEPRECATED - DT-Prelim Calcs'!$C$6*CU146-CV146)/('DEPRECATED - DT-Prelim Calcs'!$C$6*CU146)*'DEPRECATED - DT-Prelim Calcs'!$C$7*CU146</f>
        <v>11.004237198709962</v>
      </c>
      <c r="CX146" s="57">
        <f>CW146/'DEPRECATED - DT-Prelim Calcs'!$C$7*('DEPRECATED - DT-Prelim Calcs'!$C$8-'DEPRECATED - DT-Prelim Calcs'!$C$9)+'DEPRECATED - DT-Prelim Calcs'!$C$9</f>
        <v>588.52723344169635</v>
      </c>
      <c r="CY146" s="57">
        <f t="shared" si="196"/>
        <v>93</v>
      </c>
      <c r="CZ146" s="2">
        <f t="shared" si="224"/>
        <v>1.2803081040535502</v>
      </c>
      <c r="DA146" s="57">
        <f>CZ146*'DEPRECATED - DT-Prelim Calcs'!$C$21/CU$2/'DEPRECATED - DT-Prelim Calcs'!$C$19/'DEPRECATED - DT-Prelim Calcs'!$C$18*3.39*'DEPRECATED - DT-Prelim Calcs'!$C$20</f>
        <v>25.773080821789936</v>
      </c>
      <c r="DB146" s="46">
        <f t="shared" si="225"/>
        <v>0</v>
      </c>
      <c r="DC146" s="57">
        <f>DA145*'DEPRECATED - DT-Prelim Calcs'!$C$11+DC145</f>
        <v>-139.29098551824006</v>
      </c>
      <c r="DD146" s="57">
        <f>DD145+0.5*DA146*'DEPRECATED - DT-Prelim Calcs'!$C$11^2+DC146*'DEPRECATED - DT-Prelim Calcs'!$C$11</f>
        <v>-79031.501741053449</v>
      </c>
      <c r="DE146" s="57">
        <f>MIN('Drive Train'!$F$35-CY145*'DEPRECATED - DT-Prelim Calcs'!$C$21*'Drive Train'!$F$39,DE145+CY$2)</f>
        <v>6.0759999999999996</v>
      </c>
      <c r="DF146" s="57">
        <f>'Drive Train'!$F$35-CY146*'DEPRECATED - DT-Prelim Calcs'!$C$21*'Drive Train'!$F$39</f>
        <v>6.0759999999999996</v>
      </c>
      <c r="DG146" s="1">
        <f>IF(DD146&gt;='Drive Train'!$F$29,1,0)</f>
        <v>0</v>
      </c>
      <c r="DH146" s="57">
        <f t="shared" si="226"/>
        <v>103.33333333333333</v>
      </c>
      <c r="DI146" s="63">
        <f>DI145+'DEPRECATED - DT-Prelim Calcs'!$C$11</f>
        <v>568</v>
      </c>
      <c r="DJ146" s="2">
        <f>DT146/'Drive Train'!$F$35</f>
        <v>0.48999999999999994</v>
      </c>
      <c r="DK146" s="46">
        <f>DR146*12*60/(PI() * 'Drive Train'!$F$15)/DJ$2*DJ146</f>
        <v>-55198.799676292867</v>
      </c>
      <c r="DL146" s="2">
        <f>('DEPRECATED - DT-Prelim Calcs'!$C$6*DJ146-DK146)/('DEPRECATED - DT-Prelim Calcs'!$C$6*DJ146)*'DEPRECATED - DT-Prelim Calcs'!$C$7*DJ146</f>
        <v>26.139456701663377</v>
      </c>
      <c r="DM146" s="57">
        <f>DL146/'DEPRECATED - DT-Prelim Calcs'!$C$7*('DEPRECATED - DT-Prelim Calcs'!$C$8-'DEPRECATED - DT-Prelim Calcs'!$C$9)+'DEPRECATED - DT-Prelim Calcs'!$C$9</f>
        <v>1394.2735663167684</v>
      </c>
      <c r="DN146" s="57">
        <f t="shared" si="197"/>
        <v>93</v>
      </c>
      <c r="DO146" s="2">
        <f t="shared" si="227"/>
        <v>1.1037138828047846</v>
      </c>
      <c r="DP146" s="57">
        <f>DO146*'DEPRECATED - DT-Prelim Calcs'!$C$21/DJ$2/'DEPRECATED - DT-Prelim Calcs'!$C$19/'DEPRECATED - DT-Prelim Calcs'!$C$18*3.39*'DEPRECATED - DT-Prelim Calcs'!$C$20</f>
        <v>25.773080821789936</v>
      </c>
      <c r="DQ146" s="46">
        <f t="shared" si="228"/>
        <v>0</v>
      </c>
      <c r="DR146" s="57">
        <f>DP145*'DEPRECATED - DT-Prelim Calcs'!$C$11+DR145</f>
        <v>-305.08821877202035</v>
      </c>
      <c r="DS146" s="57">
        <f>DS145+0.5*DP146*'DEPRECATED - DT-Prelim Calcs'!$C$11^2+DR146*'DEPRECATED - DT-Prelim Calcs'!$C$11</f>
        <v>-156302.88510699704</v>
      </c>
      <c r="DT146" s="57">
        <f>MIN('Drive Train'!$F$35-DN145*'DEPRECATED - DT-Prelim Calcs'!$C$21*'Drive Train'!$F$39,DT145+DN$2)</f>
        <v>6.0759999999999996</v>
      </c>
      <c r="DU146" s="57">
        <f>'Drive Train'!$F$35-DN146*'DEPRECATED - DT-Prelim Calcs'!$C$21*'Drive Train'!$F$39</f>
        <v>6.0759999999999996</v>
      </c>
      <c r="DV146" s="1">
        <f>IF(DS146&gt;='Drive Train'!$F$29,1,0)</f>
        <v>0</v>
      </c>
      <c r="DW146" s="57">
        <f t="shared" si="229"/>
        <v>103.33333333333333</v>
      </c>
      <c r="DX146" s="63">
        <f>DX145+'DEPRECATED - DT-Prelim Calcs'!$C$11</f>
        <v>568</v>
      </c>
      <c r="DY146" s="2">
        <f>EI146/'Drive Train'!$F$35</f>
        <v>0.48999999999999994</v>
      </c>
      <c r="DZ146" s="46">
        <f>EG146*12*60/(PI() * 'Drive Train'!$F$15)/DY$2*DY146</f>
        <v>712.04882769299411</v>
      </c>
      <c r="EA146" s="2">
        <f>('DEPRECATED - DT-Prelim Calcs'!$C$6*DY146-DZ146)/('DEPRECATED - DT-Prelim Calcs'!$C$6*DY146)*'DEPRECATED - DT-Prelim Calcs'!$C$7*DY146</f>
        <v>0.85894171205626335</v>
      </c>
      <c r="EB146" s="57">
        <f>EA146/'DEPRECATED - DT-Prelim Calcs'!$C$7*('DEPRECATED - DT-Prelim Calcs'!$C$8-'DEPRECATED - DT-Prelim Calcs'!$C$9)+'DEPRECATED - DT-Prelim Calcs'!$C$9</f>
        <v>48.427062928140501</v>
      </c>
      <c r="EC146" s="57">
        <f t="shared" si="198"/>
        <v>48.427062928140501</v>
      </c>
      <c r="ED146" s="2">
        <f t="shared" si="230"/>
        <v>0.75255232288997154</v>
      </c>
      <c r="EE146" s="57">
        <f>ED146*'DEPRECATED - DT-Prelim Calcs'!$C$21/DY$2/'DEPRECATED - DT-Prelim Calcs'!$C$19/'DEPRECATED - DT-Prelim Calcs'!$C$18*3.39*'DEPRECATED - DT-Prelim Calcs'!$C$20</f>
        <v>19.996890708073057</v>
      </c>
      <c r="EF146" s="46">
        <f t="shared" si="231"/>
        <v>0</v>
      </c>
      <c r="EG146" s="57">
        <f>EE145*'DEPRECATED - DT-Prelim Calcs'!$C$11+EG145</f>
        <v>3.4585147898539503</v>
      </c>
      <c r="EH146" s="57">
        <f>EH145+0.5*EE146*'DEPRECATED - DT-Prelim Calcs'!$C$11^2+EG146*'DEPRECATED - DT-Prelim Calcs'!$C$11</f>
        <v>-257228.57579902597</v>
      </c>
      <c r="EI146" s="57">
        <f>MIN('Drive Train'!$F$35-EC145*'DEPRECATED - DT-Prelim Calcs'!$C$21*'Drive Train'!$F$39,EI145+EC$2)</f>
        <v>6.0759999999999996</v>
      </c>
      <c r="EJ146" s="57">
        <f>'Drive Train'!$F$35-EC146*'DEPRECATED - DT-Prelim Calcs'!$C$21*'Drive Train'!$F$39</f>
        <v>9.1069597208864455</v>
      </c>
      <c r="EK146" s="1">
        <f>IF(EH146&gt;='Drive Train'!$F$29,1,0)</f>
        <v>0</v>
      </c>
      <c r="EL146" s="57">
        <f t="shared" si="232"/>
        <v>53.807847697933887</v>
      </c>
      <c r="EM146" s="63">
        <f>EM145+'DEPRECATED - DT-Prelim Calcs'!$C$11</f>
        <v>568</v>
      </c>
      <c r="EN146" s="2">
        <f>EX146/'Drive Train'!$F$35</f>
        <v>0.48999999999999994</v>
      </c>
      <c r="EO146" s="46">
        <f>EV146*12*60/(PI() * 'Drive Train'!$F$15)/EN$2*EN146</f>
        <v>-141442.93477971002</v>
      </c>
      <c r="EP146" s="2">
        <f>('DEPRECATED - DT-Prelim Calcs'!$C$6*EN146-EO146)/('DEPRECATED - DT-Prelim Calcs'!$C$6*EN146)*'DEPRECATED - DT-Prelim Calcs'!$C$7*EN146</f>
        <v>65.135397714653124</v>
      </c>
      <c r="EQ146" s="57">
        <f>EP146/'DEPRECATED - DT-Prelim Calcs'!$C$7*('DEPRECATED - DT-Prelim Calcs'!$C$8-'DEPRECATED - DT-Prelim Calcs'!$C$9)+'DEPRECATED - DT-Prelim Calcs'!$C$9</f>
        <v>3470.2815463858906</v>
      </c>
      <c r="ER146" s="57">
        <f t="shared" si="199"/>
        <v>93</v>
      </c>
      <c r="ES146" s="2">
        <f t="shared" si="233"/>
        <v>0.86507304327942547</v>
      </c>
      <c r="ET146" s="57">
        <f>ES146*'DEPRECATED - DT-Prelim Calcs'!$C$21/EN$2/'DEPRECATED - DT-Prelim Calcs'!$C$19/'DEPRECATED - DT-Prelim Calcs'!$C$18*3.39*'DEPRECATED - DT-Prelim Calcs'!$C$20</f>
        <v>25.773080821789936</v>
      </c>
      <c r="EU146" s="46">
        <f t="shared" si="234"/>
        <v>0</v>
      </c>
      <c r="EV146" s="57">
        <f>ET145*'DEPRECATED - DT-Prelim Calcs'!$C$11+EV145</f>
        <v>-612.73591396320637</v>
      </c>
      <c r="EW146" s="57">
        <f>EW145+0.5*ET146*'DEPRECATED - DT-Prelim Calcs'!$C$11^2+EV146*'DEPRECATED - DT-Prelim Calcs'!$C$11</f>
        <v>-280162.54111922364</v>
      </c>
      <c r="EX146" s="57">
        <f>MIN('Drive Train'!$F$35-ER145*'DEPRECATED - DT-Prelim Calcs'!$C$21*'Drive Train'!$F$39,EX145+ER$2)</f>
        <v>6.0759999999999996</v>
      </c>
      <c r="EY146" s="57">
        <f>'Drive Train'!$F$35-ER146*'DEPRECATED - DT-Prelim Calcs'!$C$21*'Drive Train'!$F$39</f>
        <v>6.0759999999999996</v>
      </c>
      <c r="EZ146" s="1">
        <f>IF(EW146&gt;='Drive Train'!$F$29,1,0)</f>
        <v>0</v>
      </c>
      <c r="FA146" s="57">
        <f t="shared" si="235"/>
        <v>103.33333333333333</v>
      </c>
      <c r="FB146" s="63">
        <f>FB145+'DEPRECATED - DT-Prelim Calcs'!$C$11</f>
        <v>568</v>
      </c>
      <c r="FC146" s="2">
        <f>FM146/'Drive Train'!$F$35</f>
        <v>0.48999999999999994</v>
      </c>
      <c r="FD146" s="46">
        <f>FK146*12*60/(PI() * 'Drive Train'!$F$15)/FC$2*FC146</f>
        <v>-75923.842864391103</v>
      </c>
      <c r="FE146" s="2">
        <f>('DEPRECATED - DT-Prelim Calcs'!$C$6*FC146-FD146)/('DEPRECATED - DT-Prelim Calcs'!$C$6*FC146)*'DEPRECATED - DT-Prelim Calcs'!$C$7*FC146</f>
        <v>35.510442458383217</v>
      </c>
      <c r="FF146" s="57">
        <f>FE146/'DEPRECATED - DT-Prelim Calcs'!$C$7*('DEPRECATED - DT-Prelim Calcs'!$C$8-'DEPRECATED - DT-Prelim Calcs'!$C$9)+'DEPRECATED - DT-Prelim Calcs'!$C$9</f>
        <v>1893.1521856475381</v>
      </c>
      <c r="FG146" s="57">
        <f t="shared" si="200"/>
        <v>93</v>
      </c>
      <c r="FH146" s="2">
        <f t="shared" si="236"/>
        <v>0.78067567320338405</v>
      </c>
      <c r="FI146" s="57">
        <f>FH146*'DEPRECATED - DT-Prelim Calcs'!$C$21/FC$2/'DEPRECATED - DT-Prelim Calcs'!$C$19/'DEPRECATED - DT-Prelim Calcs'!$C$18*3.39*'DEPRECATED - DT-Prelim Calcs'!$C$20</f>
        <v>25.773080821789936</v>
      </c>
      <c r="FJ146" s="46">
        <f t="shared" si="237"/>
        <v>0</v>
      </c>
      <c r="FK146" s="57">
        <f>FI145*'DEPRECATED - DT-Prelim Calcs'!$C$11+FK145</f>
        <v>-296.8165592024352</v>
      </c>
      <c r="FL146" s="57">
        <f>FL145+0.5*FI146*'DEPRECATED - DT-Prelim Calcs'!$C$11^2+FK146*'DEPRECATED - DT-Prelim Calcs'!$C$11</f>
        <v>-364646.67438592919</v>
      </c>
      <c r="FM146" s="57">
        <f>MIN('Drive Train'!$F$35-FG145*'DEPRECATED - DT-Prelim Calcs'!$C$21*'Drive Train'!$F$39,FM145+FG$2)</f>
        <v>6.0759999999999996</v>
      </c>
      <c r="FN146" s="57">
        <f>'Drive Train'!$F$35-FG146*'DEPRECATED - DT-Prelim Calcs'!$C$21*'Drive Train'!$F$39</f>
        <v>6.0759999999999996</v>
      </c>
      <c r="FO146" s="1">
        <f>IF(FL146&gt;='Drive Train'!$F$29,1,0)</f>
        <v>0</v>
      </c>
      <c r="FP146" s="57">
        <f t="shared" si="238"/>
        <v>103.33333333333333</v>
      </c>
      <c r="FQ146" s="63">
        <f>FQ145+'DEPRECATED - DT-Prelim Calcs'!$C$11</f>
        <v>568</v>
      </c>
      <c r="FR146" s="2">
        <f>GB146/'Drive Train'!$F$35</f>
        <v>0.48999999999999994</v>
      </c>
      <c r="FS146" s="46">
        <f>FZ146*12*60/(PI() * 'Drive Train'!$F$15)/FR$2*FR146</f>
        <v>-293748.36958879704</v>
      </c>
      <c r="FT146" s="2">
        <f>('DEPRECATED - DT-Prelim Calcs'!$C$6*FR146-FS146)/('DEPRECATED - DT-Prelim Calcs'!$C$6*FR146)*'DEPRECATED - DT-Prelim Calcs'!$C$7*FR146</f>
        <v>134.00145735628536</v>
      </c>
      <c r="FU146" s="57">
        <f>FT146/'DEPRECATED - DT-Prelim Calcs'!$C$7*('DEPRECATED - DT-Prelim Calcs'!$C$8-'DEPRECATED - DT-Prelim Calcs'!$C$9)+'DEPRECATED - DT-Prelim Calcs'!$C$9</f>
        <v>7136.4705306271417</v>
      </c>
      <c r="FV146" s="57">
        <f t="shared" si="201"/>
        <v>93</v>
      </c>
      <c r="FW146" s="2">
        <f t="shared" si="239"/>
        <v>0.7112822800297498</v>
      </c>
      <c r="FX146" s="57">
        <f>FW146*'DEPRECATED - DT-Prelim Calcs'!$C$21/FR$2/'DEPRECATED - DT-Prelim Calcs'!$C$19/'DEPRECATED - DT-Prelim Calcs'!$C$18*3.39*'DEPRECATED - DT-Prelim Calcs'!$C$20</f>
        <v>25.773080821789936</v>
      </c>
      <c r="FY146" s="46">
        <f t="shared" si="240"/>
        <v>0</v>
      </c>
      <c r="FZ146" s="57">
        <f>FX145*'DEPRECATED - DT-Prelim Calcs'!$C$11+FZ145</f>
        <v>-1046.3012697325896</v>
      </c>
      <c r="GA146" s="57">
        <f>GA145+0.5*FX146*'DEPRECATED - DT-Prelim Calcs'!$C$11^2+FZ146*'DEPRECATED - DT-Prelim Calcs'!$C$11</f>
        <v>-421264.63684841548</v>
      </c>
      <c r="GB146" s="57">
        <f>MIN('Drive Train'!$F$35-FV145*'DEPRECATED - DT-Prelim Calcs'!$C$21*'Drive Train'!$F$39,GB145+FV$2)</f>
        <v>6.0759999999999996</v>
      </c>
      <c r="GC146" s="57">
        <f>'Drive Train'!$F$35-FV146*'DEPRECATED - DT-Prelim Calcs'!$C$21*'Drive Train'!$F$39</f>
        <v>6.0759999999999996</v>
      </c>
      <c r="GD146" s="1">
        <f>IF(GA146&gt;='Drive Train'!$F$29,1,0)</f>
        <v>0</v>
      </c>
      <c r="GE146" s="57">
        <f t="shared" si="241"/>
        <v>103.33333333333333</v>
      </c>
      <c r="GF146" s="63">
        <f>GF145+'DEPRECATED - DT-Prelim Calcs'!$C$11</f>
        <v>568</v>
      </c>
      <c r="GG146" s="2">
        <f>GQ146/'Drive Train'!$F$35</f>
        <v>0.83548387096774201</v>
      </c>
      <c r="GH146" s="46">
        <f>GO146*12*60/(PI() * 'Drive Train'!$F$15)/GG$2*GG146</f>
        <v>4655.7552358097046</v>
      </c>
      <c r="GI146" s="2">
        <f>('DEPRECATED - DT-Prelim Calcs'!$C$6*GG146-GH146)/('DEPRECATED - DT-Prelim Calcs'!$C$6*GG146)*'DEPRECATED - DT-Prelim Calcs'!$C$7*GG146</f>
        <v>-9.1618977590891285E-2</v>
      </c>
      <c r="GJ146" s="57">
        <f>GI146/'DEPRECATED - DT-Prelim Calcs'!$C$7*('DEPRECATED - DT-Prelim Calcs'!$C$8-'DEPRECATED - DT-Prelim Calcs'!$C$9)+'DEPRECATED - DT-Prelim Calcs'!$C$9</f>
        <v>-2.1774750310835485</v>
      </c>
      <c r="GK146" s="57">
        <f t="shared" si="242"/>
        <v>-2.1774750310835485</v>
      </c>
      <c r="GL146" s="2">
        <f t="shared" si="243"/>
        <v>-0.49959692606090511</v>
      </c>
      <c r="GM146" s="57">
        <f>GL146*'DEPRECATED - DT-Prelim Calcs'!$C$21/GG$2/'DEPRECATED - DT-Prelim Calcs'!$C$19/'DEPRECATED - DT-Prelim Calcs'!$C$18*3.39*'DEPRECATED - DT-Prelim Calcs'!$C$20</f>
        <v>-12.930522316828945</v>
      </c>
      <c r="GN146" s="46">
        <f t="shared" si="244"/>
        <v>1</v>
      </c>
      <c r="GO146" s="57">
        <f>GM145*'DEPRECATED - DT-Prelim Calcs'!$C$11+GO145</f>
        <v>13.616248643173918</v>
      </c>
      <c r="GP146" s="57">
        <f>GP145+0.5*GM146*'DEPRECATED - DT-Prelim Calcs'!$C$11^2+GO146*'DEPRECATED - DT-Prelim Calcs'!$C$11</f>
        <v>-214274.16969515302</v>
      </c>
      <c r="GQ146" s="57">
        <f>MIN('Drive Train'!$F$35-GK145*'DEPRECATED - DT-Prelim Calcs'!$C$21*'Drive Train'!$F$39,GQ145+GK$2)</f>
        <v>10.360000000000001</v>
      </c>
      <c r="GR146" s="57">
        <f>'Drive Train'!$F$35-GK146*'DEPRECATED - DT-Prelim Calcs'!$C$21*'Drive Train'!$F$39</f>
        <v>12.548068302113682</v>
      </c>
      <c r="GS146" s="1">
        <f>IF(GP146&gt;='Drive Train'!$F$29,1,0)</f>
        <v>0</v>
      </c>
      <c r="GT146" s="57">
        <f t="shared" si="245"/>
        <v>-2.4194167012039425</v>
      </c>
      <c r="GU146" s="63">
        <f>GU145+'DEPRECATED - DT-Prelim Calcs'!$C$11</f>
        <v>568</v>
      </c>
      <c r="GV146" s="2">
        <f>HF146/'Drive Train'!$F$35</f>
        <v>0.81720430107526887</v>
      </c>
      <c r="GW146" s="46">
        <f>HD146*12*60/(PI() * 'Drive Train'!$F$15)/GV$2*GV146</f>
        <v>-83932.511626982334</v>
      </c>
      <c r="GX146" s="2">
        <f>('DEPRECATED - DT-Prelim Calcs'!$C$6*GV146-GW146)/('DEPRECATED - DT-Prelim Calcs'!$C$6*GV146)*'DEPRECATED - DT-Prelim Calcs'!$C$7*GV146</f>
        <v>39.920185258842324</v>
      </c>
      <c r="GY146" s="57">
        <f>GX146/'DEPRECATED - DT-Prelim Calcs'!$C$7*('DEPRECATED - DT-Prelim Calcs'!$C$8-'DEPRECATED - DT-Prelim Calcs'!$C$9)+'DEPRECATED - DT-Prelim Calcs'!$C$9</f>
        <v>2127.9115222860873</v>
      </c>
      <c r="GZ146" s="57">
        <f t="shared" si="202"/>
        <v>33.333333333333314</v>
      </c>
      <c r="HA146" s="2">
        <f t="shared" si="246"/>
        <v>0.99579519204165001</v>
      </c>
      <c r="HB146" s="57">
        <f>HA146*'DEPRECATED - DT-Prelim Calcs'!$C$21/GV$2/'DEPRECATED - DT-Prelim Calcs'!$C$19/'DEPRECATED - DT-Prelim Calcs'!$C$18*3.39*'DEPRECATED - DT-Prelim Calcs'!$C$20</f>
        <v>25.773080821789936</v>
      </c>
      <c r="HC146" s="46">
        <f t="shared" si="247"/>
        <v>0</v>
      </c>
      <c r="HD146" s="57">
        <f>HB145*'DEPRECATED - DT-Prelim Calcs'!$C$11+HD145</f>
        <v>-250.96027341075819</v>
      </c>
      <c r="HE146" s="57">
        <f>HE145+0.5*HB146*'DEPRECATED - DT-Prelim Calcs'!$C$11^2+HD146*'DEPRECATED - DT-Prelim Calcs'!$C$11</f>
        <v>-246615.23883475989</v>
      </c>
      <c r="HF146" s="57">
        <f>MIN('Drive Train'!$F$35-GZ145*'DEPRECATED - DT-Prelim Calcs'!$C$21*'Drive Train'!$F$39,HF145+GZ$2)</f>
        <v>10.133333333333335</v>
      </c>
      <c r="HG146" s="57">
        <f>'Drive Train'!$F$35-GZ146*'DEPRECATED - DT-Prelim Calcs'!$C$21*'Drive Train'!$F$39</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-157278.65861500672</v>
      </c>
      <c r="HM146" s="2">
        <f>('DEPRECATED - DT-Prelim Calcs'!$C$6*HK146-HL146)/('DEPRECATED - DT-Prelim Calcs'!$C$6*HK146)*'DEPRECATED - DT-Prelim Calcs'!$C$7*HK146</f>
        <v>73.040149176665778</v>
      </c>
      <c r="HN146" s="57">
        <f>HM146/'DEPRECATED - DT-Prelim Calcs'!$C$7*('DEPRECATED - DT-Prelim Calcs'!$C$8-'DEPRECATED - DT-Prelim Calcs'!$C$9)+'DEPRECATED - DT-Prelim Calcs'!$C$9</f>
        <v>3891.1029623926224</v>
      </c>
      <c r="HO146" s="57">
        <f t="shared" si="203"/>
        <v>36.66666666666665</v>
      </c>
      <c r="HP146" s="2">
        <f t="shared" si="249"/>
        <v>0.99579519204165001</v>
      </c>
      <c r="HQ146" s="57">
        <f>HP146*'DEPRECATED - DT-Prelim Calcs'!$C$21/HK$2/'DEPRECATED - DT-Prelim Calcs'!$C$19/'DEPRECATED - DT-Prelim Calcs'!$C$18*3.39*'DEPRECATED - DT-Prelim Calcs'!$C$20</f>
        <v>25.773080821789936</v>
      </c>
      <c r="HR146" s="46">
        <f t="shared" si="250"/>
        <v>0</v>
      </c>
      <c r="HS146" s="57">
        <f>HQ145*'DEPRECATED - DT-Prelim Calcs'!$C$11+HS145</f>
        <v>-481.02686778055431</v>
      </c>
      <c r="HT146" s="57">
        <f>HT145+0.5*HQ146*'DEPRECATED - DT-Prelim Calcs'!$C$11^2+HS146*'DEPRECATED - DT-Prelim Calcs'!$C$11</f>
        <v>-255325.14533546771</v>
      </c>
      <c r="HU146" s="57">
        <f>MIN('Drive Train'!$F$35-HO145*'DEPRECATED - DT-Prelim Calcs'!$C$21*'Drive Train'!$F$39,HU145+HO$2)</f>
        <v>9.9066666666666681</v>
      </c>
      <c r="HV146" s="57">
        <f>'Drive Train'!$F$35-HO146*'DEPRECATED - DT-Prelim Calcs'!$C$21*'Drive Train'!$F$39</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-77500.469475701175</v>
      </c>
      <c r="IB146" s="2">
        <f>('DEPRECATED - DT-Prelim Calcs'!$C$6*HZ146-IA146)/('DEPRECATED - DT-Prelim Calcs'!$C$6*HZ146)*'DEPRECATED - DT-Prelim Calcs'!$C$7*HZ146</f>
        <v>36.923780999392584</v>
      </c>
      <c r="IC146" s="57">
        <f>IB146/'DEPRECATED - DT-Prelim Calcs'!$C$7*('DEPRECATED - DT-Prelim Calcs'!$C$8-'DEPRECATED - DT-Prelim Calcs'!$C$9)+'DEPRECATED - DT-Prelim Calcs'!$C$9</f>
        <v>1968.3934034116469</v>
      </c>
      <c r="ID146" s="57">
        <f t="shared" si="204"/>
        <v>39.999999999999986</v>
      </c>
      <c r="IE146" s="2">
        <f t="shared" si="252"/>
        <v>0.99579519204165001</v>
      </c>
      <c r="IF146" s="57">
        <f>IE146*'DEPRECATED - DT-Prelim Calcs'!$C$21/HZ$2/'DEPRECATED - DT-Prelim Calcs'!$C$19/'DEPRECATED - DT-Prelim Calcs'!$C$18*3.39*'DEPRECATED - DT-Prelim Calcs'!$C$20</f>
        <v>25.773080821789936</v>
      </c>
      <c r="IG146" s="46">
        <f t="shared" si="253"/>
        <v>0</v>
      </c>
      <c r="IH146" s="57">
        <f>IF145*'DEPRECATED - DT-Prelim Calcs'!$C$11+IH145</f>
        <v>-242.58059919813195</v>
      </c>
      <c r="II146" s="57">
        <f>II145+0.5*IF146*'DEPRECATED - DT-Prelim Calcs'!$C$11^2+IH146*'DEPRECATED - DT-Prelim Calcs'!$C$11</f>
        <v>-287305.87413846119</v>
      </c>
      <c r="IJ146" s="57">
        <f>MIN('Drive Train'!$F$35-ID145*'DEPRECATED - DT-Prelim Calcs'!$C$21*'Drive Train'!$F$39,IJ145+ID$2)</f>
        <v>9.6800000000000015</v>
      </c>
      <c r="IK146" s="57">
        <f>'Drive Train'!$F$35-ID146*'DEPRECATED - DT-Prelim Calcs'!$C$21*'Drive Train'!$F$39</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-86820.480148445655</v>
      </c>
      <c r="IQ146" s="2">
        <f>('DEPRECATED - DT-Prelim Calcs'!$C$6*IO146-IP146)/('DEPRECATED - DT-Prelim Calcs'!$C$6*IO146)*'DEPRECATED - DT-Prelim Calcs'!$C$7*IO146</f>
        <v>41.093840879725491</v>
      </c>
      <c r="IR146" s="57">
        <f>IQ146/'DEPRECATED - DT-Prelim Calcs'!$C$7*('DEPRECATED - DT-Prelim Calcs'!$C$8-'DEPRECATED - DT-Prelim Calcs'!$C$9)+'DEPRECATED - DT-Prelim Calcs'!$C$9</f>
        <v>2190.3928567920252</v>
      </c>
      <c r="IS146" s="57">
        <f t="shared" si="205"/>
        <v>43.333333333333321</v>
      </c>
      <c r="IT146" s="2">
        <f t="shared" si="255"/>
        <v>0.99579519204165001</v>
      </c>
      <c r="IU146" s="57">
        <f>IT146*'DEPRECATED - DT-Prelim Calcs'!$C$21/IO$2/'DEPRECATED - DT-Prelim Calcs'!$C$19/'DEPRECATED - DT-Prelim Calcs'!$C$18*3.39*'DEPRECATED - DT-Prelim Calcs'!$C$20</f>
        <v>25.773080821789936</v>
      </c>
      <c r="IV146" s="46">
        <f t="shared" si="256"/>
        <v>0</v>
      </c>
      <c r="IW146" s="57">
        <f>IU145*'DEPRECATED - DT-Prelim Calcs'!$C$11+IW145</f>
        <v>-278.26866209479306</v>
      </c>
      <c r="IX146" s="57">
        <f>IX145+0.5*IU146*'DEPRECATED - DT-Prelim Calcs'!$C$11^2+IW146*'DEPRECATED - DT-Prelim Calcs'!$C$11</f>
        <v>-259220.95191967557</v>
      </c>
      <c r="IY146" s="57">
        <f>MIN('Drive Train'!$F$35-IS145*'DEPRECATED - DT-Prelim Calcs'!$C$21*'Drive Train'!$F$39,IY145+IS$2)</f>
        <v>9.4533333333333349</v>
      </c>
      <c r="IZ146" s="57">
        <f>'Drive Train'!$F$35-IS146*'DEPRECATED - DT-Prelim Calcs'!$C$21*'Drive Train'!$F$39</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-161454.32635551796</v>
      </c>
      <c r="JF146" s="2">
        <f>('DEPRECATED - DT-Prelim Calcs'!$C$6*JD146-JE146)/('DEPRECATED - DT-Prelim Calcs'!$C$6*JD146)*'DEPRECATED - DT-Prelim Calcs'!$C$7*JD146</f>
        <v>74.796047784022761</v>
      </c>
      <c r="JG146" s="57">
        <f>JF146/'DEPRECATED - DT-Prelim Calcs'!$C$7*('DEPRECATED - DT-Prelim Calcs'!$C$8-'DEPRECATED - DT-Prelim Calcs'!$C$9)+'DEPRECATED - DT-Prelim Calcs'!$C$9</f>
        <v>3984.5808841037842</v>
      </c>
      <c r="JH146" s="57">
        <f t="shared" si="206"/>
        <v>46.666666666666657</v>
      </c>
      <c r="JI146" s="2">
        <f t="shared" si="258"/>
        <v>0.99579519204165001</v>
      </c>
      <c r="JJ146" s="57">
        <f>JI146*'DEPRECATED - DT-Prelim Calcs'!$C$21/JD$2/'DEPRECATED - DT-Prelim Calcs'!$C$19/'DEPRECATED - DT-Prelim Calcs'!$C$18*3.39*'DEPRECATED - DT-Prelim Calcs'!$C$20</f>
        <v>25.773080821789936</v>
      </c>
      <c r="JK146" s="46">
        <f t="shared" si="259"/>
        <v>0</v>
      </c>
      <c r="JL146" s="57">
        <f>JJ145*'DEPRECATED - DT-Prelim Calcs'!$C$11+JL145</f>
        <v>-530.19050312344007</v>
      </c>
      <c r="JM146" s="57">
        <f>JM145+0.5*JJ146*'DEPRECATED - DT-Prelim Calcs'!$C$11^2+JL146*'DEPRECATED - DT-Prelim Calcs'!$C$11</f>
        <v>-285344.65257543715</v>
      </c>
      <c r="JN146" s="57">
        <f>MIN('Drive Train'!$F$35-JH145*'DEPRECATED - DT-Prelim Calcs'!$C$21*'Drive Train'!$F$39,JN145+JH$2)</f>
        <v>9.2266666666666666</v>
      </c>
      <c r="JO146" s="57">
        <f>'Drive Train'!$F$35-JH146*'DEPRECATED - DT-Prelim Calcs'!$C$21*'Drive Train'!$F$39</f>
        <v>9.2266666666666666</v>
      </c>
      <c r="JP146" s="1">
        <f>IF(JM146&gt;='Drive Train'!$F$29,1,0)</f>
        <v>0</v>
      </c>
      <c r="JQ146" s="57">
        <f>MIN(JG146,'DEPRECATED - DT-Prelim Calcs'!$C$10)*'DEPRECATED - DT-Prelim Calcs'!$C$11*1000/60/60</f>
        <v>103.33333333333333</v>
      </c>
      <c r="JR146" s="63">
        <f>JR145+'DEPRECATED - DT-Prelim Calcs'!$C$11</f>
        <v>568</v>
      </c>
      <c r="JS146" s="2">
        <f>KC146/'Drive Train'!$F$35</f>
        <v>0.72580645161290325</v>
      </c>
      <c r="JT146" s="46">
        <f>KA146*12*60/(PI() * 'Drive Train'!$F$15)/JS$2*JS146</f>
        <v>-125941.80589577148</v>
      </c>
      <c r="JU146" s="2">
        <f>('DEPRECATED - DT-Prelim Calcs'!$C$6*JS146-JT146)/('DEPRECATED - DT-Prelim Calcs'!$C$6*JS146)*'DEPRECATED - DT-Prelim Calcs'!$C$7*JS146</f>
        <v>58.694738052854142</v>
      </c>
      <c r="JV146" s="57">
        <f>JU146/'DEPRECATED - DT-Prelim Calcs'!$C$7*('DEPRECATED - DT-Prelim Calcs'!$C$8-'DEPRECATED - DT-Prelim Calcs'!$C$9)+'DEPRECATED - DT-Prelim Calcs'!$C$9</f>
        <v>3127.4032747639776</v>
      </c>
      <c r="JW146" s="57">
        <f t="shared" si="207"/>
        <v>49.999999999999993</v>
      </c>
      <c r="JX146" s="2">
        <f t="shared" si="260"/>
        <v>0.99579519204165001</v>
      </c>
      <c r="JY146" s="57">
        <f>JX146*'DEPRECATED - DT-Prelim Calcs'!$C$21/JS$2/'DEPRECATED - DT-Prelim Calcs'!$C$19/'DEPRECATED - DT-Prelim Calcs'!$C$18*3.39*'DEPRECATED - DT-Prelim Calcs'!$C$20</f>
        <v>25.773080821789936</v>
      </c>
      <c r="JZ146" s="46">
        <f t="shared" si="261"/>
        <v>0</v>
      </c>
      <c r="KA146" s="57">
        <f>JY145*'DEPRECATED - DT-Prelim Calcs'!$C$11+KA145</f>
        <v>-423.98890826415436</v>
      </c>
      <c r="KB146" s="57">
        <f>KB145+0.5*JY146*'DEPRECATED - DT-Prelim Calcs'!$C$11^2+KA146*'DEPRECATED - DT-Prelim Calcs'!$C$11</f>
        <v>-262271.6066877424</v>
      </c>
      <c r="KC146" s="57">
        <f>MIN('Drive Train'!$F$35-JW145*'DEPRECATED - DT-Prelim Calcs'!$C$21*'Drive Train'!$F$39,KC145+JW$2)</f>
        <v>9</v>
      </c>
      <c r="KD146" s="57">
        <f>'Drive Train'!$F$35-JW146*'DEPRECATED - DT-Prelim Calcs'!$C$21*'Drive Train'!$F$39</f>
        <v>9</v>
      </c>
      <c r="KE146" s="1">
        <f>IF(KB146&gt;='Drive Train'!$F$29,1,0)</f>
        <v>0</v>
      </c>
      <c r="KF146" s="57">
        <f>MIN(JV146,'DEPRECATED - DT-Prelim Calcs'!$C$10)*'DEPRECATED - DT-Prelim Calcs'!$C$11*1000/60/60</f>
        <v>103.33333333333333</v>
      </c>
      <c r="KG146" s="63">
        <f>KG145+'DEPRECATED - DT-Prelim Calcs'!$C$11</f>
        <v>568</v>
      </c>
      <c r="KH146" s="2">
        <f>KR146/'Drive Train'!$F$35</f>
        <v>0.7075268817204301</v>
      </c>
      <c r="KI146" s="46">
        <f>KP146*12*60/(PI() * 'Drive Train'!$F$15)/KH$2*KH146</f>
        <v>-345407.40032796178</v>
      </c>
      <c r="KJ146" s="2">
        <f>('DEPRECATED - DT-Prelim Calcs'!$C$6*KH146-KI146)/('DEPRECATED - DT-Prelim Calcs'!$C$6*KH146)*'DEPRECATED - DT-Prelim Calcs'!$C$7*KH146</f>
        <v>157.88372042104152</v>
      </c>
      <c r="KK146" s="57">
        <f>KJ146/'DEPRECATED - DT-Prelim Calcs'!$C$7*('DEPRECATED - DT-Prelim Calcs'!$C$8-'DEPRECATED - DT-Prelim Calcs'!$C$9)+'DEPRECATED - DT-Prelim Calcs'!$C$9</f>
        <v>8407.8789751118802</v>
      </c>
      <c r="KL146" s="57">
        <f t="shared" si="208"/>
        <v>53.333333333333329</v>
      </c>
      <c r="KM146" s="2">
        <f t="shared" si="262"/>
        <v>0.99579519204165001</v>
      </c>
      <c r="KN146" s="57">
        <f>KM146*'DEPRECATED - DT-Prelim Calcs'!$C$21/KH$2/'DEPRECATED - DT-Prelim Calcs'!$C$19/'DEPRECATED - DT-Prelim Calcs'!$C$18*3.39*'DEPRECATED - DT-Prelim Calcs'!$C$20</f>
        <v>25.773080821789936</v>
      </c>
      <c r="KO146" s="46">
        <f t="shared" si="263"/>
        <v>0</v>
      </c>
      <c r="KP146" s="57">
        <f>KN145*'DEPRECATED - DT-Prelim Calcs'!$C$11+KP145</f>
        <v>-1192.8726912178042</v>
      </c>
      <c r="KQ146" s="57">
        <f>KQ145+0.5*KN146*'DEPRECATED - DT-Prelim Calcs'!$C$11^2+KP146*'DEPRECATED - DT-Prelim Calcs'!$C$11</f>
        <v>-290025.43169146456</v>
      </c>
      <c r="KR146" s="57">
        <f>MIN('Drive Train'!$F$35-KL145*'DEPRECATED - DT-Prelim Calcs'!$C$21*'Drive Train'!$F$39,KR145+KL$2)</f>
        <v>8.7733333333333334</v>
      </c>
      <c r="KS146" s="57">
        <f>'Drive Train'!$F$35-KL146*'DEPRECATED - DT-Prelim Calcs'!$C$21*'Drive Train'!$F$39</f>
        <v>8.7733333333333334</v>
      </c>
      <c r="KT146" s="1">
        <f>IF(KQ146&gt;='Drive Train'!$F$29,1,0)</f>
        <v>0</v>
      </c>
      <c r="KU146" s="57">
        <f>MIN(KK146,'DEPRECATED - DT-Prelim Calcs'!$C$10)*'DEPRECATED - DT-Prelim Calcs'!$C$11*1000/60/60</f>
        <v>103.33333333333333</v>
      </c>
      <c r="KV146" s="63">
        <f>KV145+'DEPRECATED - DT-Prelim Calcs'!$C$11</f>
        <v>568</v>
      </c>
      <c r="KW146" s="2">
        <f>LG146/'Drive Train'!$F$35</f>
        <v>0.68924731182795695</v>
      </c>
      <c r="KX146" s="46">
        <f>LE146*12*60/(PI() * 'Drive Train'!$F$15)/KW$2*KW146</f>
        <v>-11763.734150608812</v>
      </c>
      <c r="KY146" s="2">
        <f>('DEPRECATED - DT-Prelim Calcs'!$C$6*KW146-KX146)/('DEPRECATED - DT-Prelim Calcs'!$C$6*KW146)*'DEPRECATED - DT-Prelim Calcs'!$C$7*KW146</f>
        <v>6.9801478044260588</v>
      </c>
      <c r="KZ146" s="57">
        <f>KY146/'DEPRECATED - DT-Prelim Calcs'!$C$7*('DEPRECATED - DT-Prelim Calcs'!$C$8-'DEPRECATED - DT-Prelim Calcs'!$C$9)+'DEPRECATED - DT-Prelim Calcs'!$C$9</f>
        <v>374.298739961769</v>
      </c>
      <c r="LA146" s="57">
        <f t="shared" si="209"/>
        <v>56.666666666666664</v>
      </c>
      <c r="LB146" s="2">
        <f t="shared" si="264"/>
        <v>0.99579519204165001</v>
      </c>
      <c r="LC146" s="57">
        <f>LB146*'DEPRECATED - DT-Prelim Calcs'!$C$21/KW$2/'DEPRECATED - DT-Prelim Calcs'!$C$19/'DEPRECATED - DT-Prelim Calcs'!$C$18*3.39*'DEPRECATED - DT-Prelim Calcs'!$C$20</f>
        <v>25.773080821789936</v>
      </c>
      <c r="LD146" s="46">
        <f t="shared" si="265"/>
        <v>0</v>
      </c>
      <c r="LE146" s="57">
        <f>LC145*'DEPRECATED - DT-Prelim Calcs'!$C$11+LE145</f>
        <v>-41.703789862896073</v>
      </c>
      <c r="LF146" s="57">
        <f>LF145+0.5*LC146*'DEPRECATED - DT-Prelim Calcs'!$C$11^2+LE146*'DEPRECATED - DT-Prelim Calcs'!$C$11</f>
        <v>-241333.96420296349</v>
      </c>
      <c r="LG146" s="57">
        <f>MIN('Drive Train'!$F$35-LA145*'DEPRECATED - DT-Prelim Calcs'!$C$21*'Drive Train'!$F$39,LG145+LA$2)</f>
        <v>8.5466666666666669</v>
      </c>
      <c r="LH146" s="57">
        <f>'Drive Train'!$F$35-LA146*'DEPRECATED - DT-Prelim Calcs'!$C$21*'Drive Train'!$F$39</f>
        <v>8.5466666666666669</v>
      </c>
      <c r="LI146" s="1">
        <f>IF(LF146&gt;='Drive Train'!$F$29,1,0)</f>
        <v>0</v>
      </c>
      <c r="LJ146" s="57">
        <f>MIN(KZ146,'DEPRECATED - DT-Prelim Calcs'!$C$10)*'DEPRECATED - DT-Prelim Calcs'!$C$11*1000/60/60</f>
        <v>103.33333333333333</v>
      </c>
      <c r="LK146" s="63">
        <f>LK145+'DEPRECATED - DT-Prelim Calcs'!$C$11</f>
        <v>568</v>
      </c>
      <c r="LL146" s="2">
        <f>LV146/'Drive Train'!$F$35</f>
        <v>0.67096774193548392</v>
      </c>
      <c r="LM146" s="46">
        <f>LT146*12*60/(PI() * 'Drive Train'!$F$15)/LL$2*LL146</f>
        <v>-115047.21098596945</v>
      </c>
      <c r="LN146" s="2">
        <f>('DEPRECATED - DT-Prelim Calcs'!$C$6*LL146-LM146)/('DEPRECATED - DT-Prelim Calcs'!$C$6*LL146)*'DEPRECATED - DT-Prelim Calcs'!$C$7*LL146</f>
        <v>53.636502891495354</v>
      </c>
      <c r="LO146" s="57">
        <f>LN146/'DEPRECATED - DT-Prelim Calcs'!$C$7*('DEPRECATED - DT-Prelim Calcs'!$C$8-'DEPRECATED - DT-Prelim Calcs'!$C$9)+'DEPRECATED - DT-Prelim Calcs'!$C$9</f>
        <v>2858.1204651364537</v>
      </c>
      <c r="LP146" s="57">
        <f t="shared" si="210"/>
        <v>60</v>
      </c>
      <c r="LQ146" s="2">
        <f t="shared" si="266"/>
        <v>0.99579519204165001</v>
      </c>
      <c r="LR146" s="57">
        <f>LQ146*'DEPRECATED - DT-Prelim Calcs'!$C$21/LL$2/'DEPRECATED - DT-Prelim Calcs'!$C$19/'DEPRECATED - DT-Prelim Calcs'!$C$18*3.39*'DEPRECATED - DT-Prelim Calcs'!$C$20</f>
        <v>25.773080821789936</v>
      </c>
      <c r="LS146" s="46">
        <f t="shared" si="267"/>
        <v>0</v>
      </c>
      <c r="LT146" s="57">
        <f>LR145*'DEPRECATED - DT-Prelim Calcs'!$C$11+LT145</f>
        <v>-418.96703850611686</v>
      </c>
      <c r="LU146" s="57">
        <f>LU145+0.5*LR146*'DEPRECATED - DT-Prelim Calcs'!$C$11^2+LT146*'DEPRECATED - DT-Prelim Calcs'!$C$11</f>
        <v>-257969.07336727658</v>
      </c>
      <c r="LV146" s="57">
        <f>MIN('Drive Train'!$F$35-LP145*'DEPRECATED - DT-Prelim Calcs'!$C$21*'Drive Train'!$F$39,LV145+LP$2)</f>
        <v>8.32</v>
      </c>
      <c r="LW146" s="57">
        <f>'Drive Train'!$F$35-LP146*'DEPRECATED - DT-Prelim Calcs'!$C$21*'Drive Train'!$F$39</f>
        <v>8.32</v>
      </c>
      <c r="LX146" s="1">
        <f>IF(LU146&gt;='Drive Train'!$F$29,1,0)</f>
        <v>0</v>
      </c>
      <c r="LY146" s="57">
        <f>MIN(LO146,'DEPRECATED - DT-Prelim Calcs'!$C$10)*'DEPRECATED - DT-Prelim Calcs'!$C$11*1000/60/60</f>
        <v>103.33333333333333</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Train'!$AA$49 + V146*(1-'Drive Train'!$AA$49))</f>
        <v>0</v>
      </c>
      <c r="W147" s="57">
        <f t="shared" si="184"/>
        <v>0</v>
      </c>
      <c r="X147" s="2">
        <f>MAX(MIN(IF(AND(AI146=1,AG147&lt;0),-1,1)*(W147-$C$9)/($C$8-$C$9)*$C$7-$C$29*AE147/T$2 -  AI146*$C$29/2,X$2),MAX(X$4:X146)*-1)</f>
        <v>-0.2458281045106315</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Train'!$F$39,AG146+W$2)-$C$3,IF(AE146-1&lt;=0,0,IF($C$32=Motors!$C$29,MAX(ABS('Drive Train'!$F$35-W146*$C$21*'Drive Train'!$F$39)*-1,AG146-W$2),MAX(0,ABS('Drive Train'!$F$35-W146*$C$21*'Drive Train'!$F$39)*-1,AG146-W$2))))</f>
        <v>0</v>
      </c>
      <c r="AH147" s="57">
        <f>'Drive Train'!$F$35-ABS(W147)*'DEPRECATED - DT-Prelim Calcs'!$C$21*'Drive Train'!$F$39</f>
        <v>12.4</v>
      </c>
      <c r="AI147" s="1">
        <f>IF(AJ147&gt;='Drive Train'!$F$29,1,0)</f>
        <v>1</v>
      </c>
      <c r="AJ147" s="57">
        <f>AJ146+0.5*Y147*'DEPRECATED - DT-Prelim Calcs'!$C$11^2+AE147*'DEPRECATED - DT-Prelim Calcs'!$C$11</f>
        <v>784.33981740885292</v>
      </c>
      <c r="AK147" s="57">
        <f t="shared" si="268"/>
        <v>0</v>
      </c>
      <c r="AL147" s="63">
        <f>AL146+'DEPRECATED - DT-Prelim Calcs'!$C$11</f>
        <v>572</v>
      </c>
      <c r="AM147" s="2">
        <f>AW147/'Drive Train'!$F$35</f>
        <v>0.88882649237565858</v>
      </c>
      <c r="AN147" s="46">
        <f>AU147*12*60/(PI() * 'Drive Train'!$F$15)/AM$2*AM147</f>
        <v>4007.413171682872</v>
      </c>
      <c r="AO147" s="2">
        <f>('DEPRECATED - DT-Prelim Calcs'!$C$6*AM147-AN147)/('DEPRECATED - DT-Prelim Calcs'!$C$6*AM147)*'DEPRECATED - DT-Prelim Calcs'!$C$7*AM147</f>
        <v>0.33008953072370101</v>
      </c>
      <c r="AP147" s="57">
        <f>AO147/'DEPRECATED - DT-Prelim Calcs'!$C$7*('DEPRECATED - DT-Prelim Calcs'!$C$8-'DEPRECATED - DT-Prelim Calcs'!$C$9)+'DEPRECATED - DT-Prelim Calcs'!$C$9</f>
        <v>20.272816096203666</v>
      </c>
      <c r="AQ147" s="57">
        <f t="shared" si="192"/>
        <v>20.272816096203666</v>
      </c>
      <c r="AR147" s="2">
        <f t="shared" si="212"/>
        <v>2.3869795029440866E-15</v>
      </c>
      <c r="AS147" s="57">
        <f>AR147*'DEPRECATED - DT-Prelim Calcs'!$C$21/AM$2/'DEPRECATED - DT-Prelim Calcs'!$C$19/'DEPRECATED - DT-Prelim Calcs'!$C$18*3.39*'DEPRECATED - DT-Prelim Calcs'!$C$20</f>
        <v>1.7298284345495236E-14</v>
      </c>
      <c r="AT147" s="46">
        <f t="shared" si="213"/>
        <v>0</v>
      </c>
      <c r="AU147" s="57">
        <f>AS146*'DEPRECATED - DT-Prelim Calcs'!$C$11+AU146</f>
        <v>39.345448708843158</v>
      </c>
      <c r="AV147" s="57">
        <f>AV146+0.5*AS147*'DEPRECATED - DT-Prelim Calcs'!$C$11^2+AU147*'DEPRECATED - DT-Prelim Calcs'!$C$11</f>
        <v>22462.797485673949</v>
      </c>
      <c r="AW147" s="57">
        <f>MIN('Drive Train'!$F$35-AQ146*'DEPRECATED - DT-Prelim Calcs'!$C$21*'Drive Train'!$F$39,AW146+AQ$2)</f>
        <v>11.021448505458167</v>
      </c>
      <c r="AX147" s="57">
        <f>'Drive Train'!$F$35-AQ147*'DEPRECATED - DT-Prelim Calcs'!$C$21*'Drive Train'!$F$39</f>
        <v>11.021448505458151</v>
      </c>
      <c r="AY147" s="1">
        <f>IF(AV147&gt;='Drive Train'!$F$29,1,0)</f>
        <v>1</v>
      </c>
      <c r="AZ147" s="57">
        <f t="shared" si="214"/>
        <v>22.525351218004072</v>
      </c>
      <c r="BA147" s="63">
        <f>BA146+'DEPRECATED - DT-Prelim Calcs'!$C$11</f>
        <v>572</v>
      </c>
      <c r="BB147" s="2">
        <f>BL147/'Drive Train'!$F$35</f>
        <v>1.3150249726469256</v>
      </c>
      <c r="BC147" s="46">
        <f>BJ147*12*60/(PI() * 'Drive Train'!$F$15)/BB$2*BB147</f>
        <v>-3540.8438977467281</v>
      </c>
      <c r="BD147" s="2">
        <f>('DEPRECATED - DT-Prelim Calcs'!$C$6*BB147-BC147)/('DEPRECATED - DT-Prelim Calcs'!$C$6*BB147)*'DEPRECATED - DT-Prelim Calcs'!$C$7*BB147</f>
        <v>4.7702296575443093</v>
      </c>
      <c r="BE147" s="57">
        <f>BD147/'DEPRECATED - DT-Prelim Calcs'!$C$7*('DEPRECATED - DT-Prelim Calcs'!$C$8-'DEPRECATED - DT-Prelim Calcs'!$C$9)+'DEPRECATED - DT-Prelim Calcs'!$C$9</f>
        <v>256.65040044105183</v>
      </c>
      <c r="BF147" s="57">
        <f t="shared" si="193"/>
        <v>93</v>
      </c>
      <c r="BG147" s="2">
        <f t="shared" si="215"/>
        <v>1.8933363324154464</v>
      </c>
      <c r="BH147" s="57">
        <f>BG147*'DEPRECATED - DT-Prelim Calcs'!$C$21/BB$2/'DEPRECATED - DT-Prelim Calcs'!$C$19/'DEPRECATED - DT-Prelim Calcs'!$C$18*3.39*'DEPRECATED - DT-Prelim Calcs'!$C$20</f>
        <v>19.819055495402456</v>
      </c>
      <c r="BI147" s="46">
        <f t="shared" si="216"/>
        <v>0</v>
      </c>
      <c r="BJ147" s="57">
        <f>BH146*'DEPRECATED - DT-Prelim Calcs'!$C$11+BJ146</f>
        <v>-16.267443596496349</v>
      </c>
      <c r="BK147" s="57">
        <f>BK146+0.5*BH147*'DEPRECATED - DT-Prelim Calcs'!$C$11^2+BJ147*'DEPRECATED - DT-Prelim Calcs'!$C$11</f>
        <v>13399.647812536819</v>
      </c>
      <c r="BL147" s="57">
        <f>MIN('Drive Train'!$F$35-BF146*'DEPRECATED - DT-Prelim Calcs'!$C$21*'Drive Train'!$F$39,BL146+BF$2)</f>
        <v>16.306309660821878</v>
      </c>
      <c r="BM147" s="57">
        <f>'Drive Train'!$F$35-BF147*'DEPRECATED - DT-Prelim Calcs'!$C$21*'Drive Train'!$F$39</f>
        <v>6.0759999999999996</v>
      </c>
      <c r="BN147" s="1">
        <f>IF(BK147&gt;='Drive Train'!$F$29,1,0)</f>
        <v>1</v>
      </c>
      <c r="BO147" s="57">
        <f t="shared" si="217"/>
        <v>103.33333333333333</v>
      </c>
      <c r="BP147" s="63">
        <f>BP146+'DEPRECATED - DT-Prelim Calcs'!$C$11</f>
        <v>572</v>
      </c>
      <c r="BQ147" s="2">
        <f>CA147/'Drive Train'!$F$35</f>
        <v>1.2530992110249108</v>
      </c>
      <c r="BR147" s="46">
        <f>BY147*12*60/(PI() * 'Drive Train'!$F$15)/BQ$2*BQ147</f>
        <v>-12058.14856564802</v>
      </c>
      <c r="BS147" s="2">
        <f>('DEPRECATED - DT-Prelim Calcs'!$C$6*BQ147-BR147)/('DEPRECATED - DT-Prelim Calcs'!$C$6*BQ147)*'DEPRECATED - DT-Prelim Calcs'!$C$7*BQ147</f>
        <v>8.4721525963583506</v>
      </c>
      <c r="BT147" s="57">
        <f>BS147/'DEPRECATED - DT-Prelim Calcs'!$C$7*('DEPRECATED - DT-Prelim Calcs'!$C$8-'DEPRECATED - DT-Prelim Calcs'!$C$9)+'DEPRECATED - DT-Prelim Calcs'!$C$9</f>
        <v>453.72787473559185</v>
      </c>
      <c r="BU147" s="57">
        <f t="shared" si="194"/>
        <v>93</v>
      </c>
      <c r="BV147" s="2">
        <f t="shared" si="218"/>
        <v>1.8828060353728675</v>
      </c>
      <c r="BW147" s="57">
        <f>BV147*'DEPRECATED - DT-Prelim Calcs'!$C$21/BQ$2/'DEPRECATED - DT-Prelim Calcs'!$C$19/'DEPRECATED - DT-Prelim Calcs'!$C$18*3.39*'DEPRECATED - DT-Prelim Calcs'!$C$20</f>
        <v>25.773080821789936</v>
      </c>
      <c r="BX147" s="46">
        <f t="shared" si="219"/>
        <v>0</v>
      </c>
      <c r="BY147" s="57">
        <f>BW146*'DEPRECATED - DT-Prelim Calcs'!$C$11+BY146</f>
        <v>-44.456588602418904</v>
      </c>
      <c r="BZ147" s="57">
        <f>BZ146+0.5*BW147*'DEPRECATED - DT-Prelim Calcs'!$C$11^2+BY147*'DEPRECATED - DT-Prelim Calcs'!$C$11</f>
        <v>-10269.033180059765</v>
      </c>
      <c r="CA147" s="57">
        <f>MIN('Drive Train'!$F$35-BU146*'DEPRECATED - DT-Prelim Calcs'!$C$21*'Drive Train'!$F$39,CA146+BU$2)</f>
        <v>15.538430216708896</v>
      </c>
      <c r="CB147" s="57">
        <f>'Drive Train'!$F$35-BU147*'DEPRECATED - DT-Prelim Calcs'!$C$21*'Drive Train'!$F$39</f>
        <v>6.0759999999999996</v>
      </c>
      <c r="CC147" s="1">
        <f>IF(BZ147&gt;='Drive Train'!$F$29,1,0)</f>
        <v>0</v>
      </c>
      <c r="CD147" s="57">
        <f t="shared" si="220"/>
        <v>103.33333333333333</v>
      </c>
      <c r="CE147" s="63">
        <f>CE146+'DEPRECATED - DT-Prelim Calcs'!$C$11</f>
        <v>572</v>
      </c>
      <c r="CF147" s="2">
        <f>CP147/'Drive Train'!$F$35</f>
        <v>0.48999999999999994</v>
      </c>
      <c r="CG147" s="46">
        <f>CN147*12*60/(PI() * 'Drive Train'!$F$15)/CF$2*CF147</f>
        <v>-18541.185900100241</v>
      </c>
      <c r="CH147" s="2">
        <f>('DEPRECATED - DT-Prelim Calcs'!$C$6*CF147-CG147)/('DEPRECATED - DT-Prelim Calcs'!$C$6*CF147)*'DEPRECATED - DT-Prelim Calcs'!$C$7*CF147</f>
        <v>9.5644380899139918</v>
      </c>
      <c r="CI147" s="57">
        <f>CH147/'DEPRECATED - DT-Prelim Calcs'!$C$7*('DEPRECATED - DT-Prelim Calcs'!$C$8-'DEPRECATED - DT-Prelim Calcs'!$C$9)+'DEPRECATED - DT-Prelim Calcs'!$C$9</f>
        <v>511.87734727633409</v>
      </c>
      <c r="CJ147" s="57">
        <f t="shared" si="195"/>
        <v>93</v>
      </c>
      <c r="CK147" s="2">
        <f t="shared" si="221"/>
        <v>1.5241763143494644</v>
      </c>
      <c r="CL147" s="57">
        <f>CK147*'DEPRECATED - DT-Prelim Calcs'!$C$21/CF$2/'DEPRECATED - DT-Prelim Calcs'!$C$19/'DEPRECATED - DT-Prelim Calcs'!$C$18*3.39*'DEPRECATED - DT-Prelim Calcs'!$C$20</f>
        <v>25.773080821789936</v>
      </c>
      <c r="CM147" s="46">
        <f t="shared" si="222"/>
        <v>0</v>
      </c>
      <c r="CN147" s="57">
        <f>CL146*'DEPRECATED - DT-Prelim Calcs'!$C$11+CN146</f>
        <v>-141.51810838823513</v>
      </c>
      <c r="CO147" s="57">
        <f>CO146+0.5*CL147*'DEPRECATED - DT-Prelim Calcs'!$C$11^2+CN147*'DEPRECATED - DT-Prelim Calcs'!$C$11</f>
        <v>-43552.882384467455</v>
      </c>
      <c r="CP147" s="57">
        <f>MIN('Drive Train'!$F$35-CJ146*'DEPRECATED - DT-Prelim Calcs'!$C$21*'Drive Train'!$F$39,CP146+CJ$2)</f>
        <v>6.0759999999999996</v>
      </c>
      <c r="CQ147" s="57">
        <f>'Drive Train'!$F$35-CJ147*'DEPRECATED - DT-Prelim Calcs'!$C$21*'Drive Train'!$F$39</f>
        <v>6.0759999999999996</v>
      </c>
      <c r="CR147" s="1">
        <f>IF(CO147&gt;='Drive Train'!$F$29,1,0)</f>
        <v>0</v>
      </c>
      <c r="CS147" s="57">
        <f t="shared" si="223"/>
        <v>103.33333333333333</v>
      </c>
      <c r="CT147" s="63">
        <f>CT146+'DEPRECATED - DT-Prelim Calcs'!$C$11</f>
        <v>572</v>
      </c>
      <c r="CU147" s="2">
        <f>DE147/'Drive Train'!$F$35</f>
        <v>0.48999999999999994</v>
      </c>
      <c r="CV147" s="46">
        <f>DC147*12*60/(PI() * 'Drive Train'!$F$15)/CU$2*CU147</f>
        <v>-5645.9721068425206</v>
      </c>
      <c r="CW147" s="2">
        <f>('DEPRECATED - DT-Prelim Calcs'!$C$6*CU147-CV147)/('DEPRECATED - DT-Prelim Calcs'!$C$6*CU147)*'DEPRECATED - DT-Prelim Calcs'!$C$7*CU147</f>
        <v>3.7337691890226035</v>
      </c>
      <c r="CX147" s="57">
        <f>CW147/'DEPRECATED - DT-Prelim Calcs'!$C$7*('DEPRECATED - DT-Prelim Calcs'!$C$8-'DEPRECATED - DT-Prelim Calcs'!$C$9)+'DEPRECATED - DT-Prelim Calcs'!$C$9</f>
        <v>201.47285765626557</v>
      </c>
      <c r="CY147" s="57">
        <f t="shared" si="196"/>
        <v>93</v>
      </c>
      <c r="CZ147" s="2">
        <f t="shared" si="224"/>
        <v>1.2803081040535502</v>
      </c>
      <c r="DA147" s="57">
        <f>CZ147*'DEPRECATED - DT-Prelim Calcs'!$C$21/CU$2/'DEPRECATED - DT-Prelim Calcs'!$C$19/'DEPRECATED - DT-Prelim Calcs'!$C$18*3.39*'DEPRECATED - DT-Prelim Calcs'!$C$20</f>
        <v>25.773080821789936</v>
      </c>
      <c r="DB147" s="46">
        <f t="shared" si="225"/>
        <v>0</v>
      </c>
      <c r="DC147" s="57">
        <f>DA146*'DEPRECATED - DT-Prelim Calcs'!$C$11+DC146</f>
        <v>-36.19866223108032</v>
      </c>
      <c r="DD147" s="57">
        <f>DD146+0.5*DA147*'DEPRECATED - DT-Prelim Calcs'!$C$11^2+DC147*'DEPRECATED - DT-Prelim Calcs'!$C$11</f>
        <v>-78970.111743403453</v>
      </c>
      <c r="DE147" s="57">
        <f>MIN('Drive Train'!$F$35-CY146*'DEPRECATED - DT-Prelim Calcs'!$C$21*'Drive Train'!$F$39,DE146+CY$2)</f>
        <v>6.0759999999999996</v>
      </c>
      <c r="DF147" s="57">
        <f>'Drive Train'!$F$35-CY147*'DEPRECATED - DT-Prelim Calcs'!$C$21*'Drive Train'!$F$39</f>
        <v>6.0759999999999996</v>
      </c>
      <c r="DG147" s="1">
        <f>IF(DD147&gt;='Drive Train'!$F$29,1,0)</f>
        <v>0</v>
      </c>
      <c r="DH147" s="57">
        <f t="shared" si="226"/>
        <v>103.33333333333333</v>
      </c>
      <c r="DI147" s="63">
        <f>DI146+'DEPRECATED - DT-Prelim Calcs'!$C$11</f>
        <v>572</v>
      </c>
      <c r="DJ147" s="2">
        <f>DT147/'Drive Train'!$F$35</f>
        <v>0.48999999999999994</v>
      </c>
      <c r="DK147" s="46">
        <f>DR147*12*60/(PI() * 'Drive Train'!$F$15)/DJ$2*DJ147</f>
        <v>-36546.579920983735</v>
      </c>
      <c r="DL147" s="2">
        <f>('DEPRECATED - DT-Prelim Calcs'!$C$6*DJ147-DK147)/('DEPRECATED - DT-Prelim Calcs'!$C$6*DJ147)*'DEPRECATED - DT-Prelim Calcs'!$C$7*DJ147</f>
        <v>17.70571381042604</v>
      </c>
      <c r="DM147" s="57">
        <f>DL147/'DEPRECATED - DT-Prelim Calcs'!$C$7*('DEPRECATED - DT-Prelim Calcs'!$C$8-'DEPRECATED - DT-Prelim Calcs'!$C$9)+'DEPRECATED - DT-Prelim Calcs'!$C$9</f>
        <v>945.29049040566849</v>
      </c>
      <c r="DN147" s="57">
        <f t="shared" si="197"/>
        <v>93</v>
      </c>
      <c r="DO147" s="2">
        <f t="shared" si="227"/>
        <v>1.1037138828047846</v>
      </c>
      <c r="DP147" s="57">
        <f>DO147*'DEPRECATED - DT-Prelim Calcs'!$C$21/DJ$2/'DEPRECATED - DT-Prelim Calcs'!$C$19/'DEPRECATED - DT-Prelim Calcs'!$C$18*3.39*'DEPRECATED - DT-Prelim Calcs'!$C$20</f>
        <v>25.773080821789936</v>
      </c>
      <c r="DQ147" s="46">
        <f t="shared" si="228"/>
        <v>0</v>
      </c>
      <c r="DR147" s="57">
        <f>DP146*'DEPRECATED - DT-Prelim Calcs'!$C$11+DR146</f>
        <v>-201.99589548486063</v>
      </c>
      <c r="DS147" s="57">
        <f>DS146+0.5*DP147*'DEPRECATED - DT-Prelim Calcs'!$C$11^2+DR147*'DEPRECATED - DT-Prelim Calcs'!$C$11</f>
        <v>-156904.68404236218</v>
      </c>
      <c r="DT147" s="57">
        <f>MIN('Drive Train'!$F$35-DN146*'DEPRECATED - DT-Prelim Calcs'!$C$21*'Drive Train'!$F$39,DT146+DN$2)</f>
        <v>6.0759999999999996</v>
      </c>
      <c r="DU147" s="57">
        <f>'Drive Train'!$F$35-DN147*'DEPRECATED - DT-Prelim Calcs'!$C$21*'Drive Train'!$F$39</f>
        <v>6.0759999999999996</v>
      </c>
      <c r="DV147" s="1">
        <f>IF(DS147&gt;='Drive Train'!$F$29,1,0)</f>
        <v>0</v>
      </c>
      <c r="DW147" s="57">
        <f t="shared" si="229"/>
        <v>103.33333333333333</v>
      </c>
      <c r="DX147" s="63">
        <f>DX146+'DEPRECATED - DT-Prelim Calcs'!$C$11</f>
        <v>572</v>
      </c>
      <c r="DY147" s="2">
        <f>EI147/'Drive Train'!$F$35</f>
        <v>0.73443223555535853</v>
      </c>
      <c r="DZ147" s="46">
        <f>EG147*12*60/(PI() * 'Drive Train'!$F$15)/DY$2*DY147</f>
        <v>25750.265818694061</v>
      </c>
      <c r="EA147" s="2">
        <f>('DEPRECATED - DT-Prelim Calcs'!$C$6*DY147-DZ147)/('DEPRECATED - DT-Prelim Calcs'!$C$6*DY147)*'DEPRECATED - DT-Prelim Calcs'!$C$7*DY147</f>
        <v>-9.8731966656047732</v>
      </c>
      <c r="EB147" s="57">
        <f>EA147/'DEPRECATED - DT-Prelim Calcs'!$C$7*('DEPRECATED - DT-Prelim Calcs'!$C$8-'DEPRECATED - DT-Prelim Calcs'!$C$9)+'DEPRECATED - DT-Prelim Calcs'!$C$9</f>
        <v>-522.91457767514203</v>
      </c>
      <c r="EC147" s="57">
        <f t="shared" si="198"/>
        <v>-522.91457767514203</v>
      </c>
      <c r="ED147" s="2">
        <f t="shared" si="230"/>
        <v>-12.44013009396175</v>
      </c>
      <c r="EE147" s="57">
        <f>ED147*'DEPRECATED - DT-Prelim Calcs'!$C$21/DY$2/'DEPRECATED - DT-Prelim Calcs'!$C$19/'DEPRECATED - DT-Prelim Calcs'!$C$18*3.39*'DEPRECATED - DT-Prelim Calcs'!$C$20</f>
        <v>-330.56030034942148</v>
      </c>
      <c r="EF147" s="46">
        <f t="shared" si="231"/>
        <v>1</v>
      </c>
      <c r="EG147" s="57">
        <f>EE146*'DEPRECATED - DT-Prelim Calcs'!$C$11+EG146</f>
        <v>83.446077622146177</v>
      </c>
      <c r="EH147" s="57">
        <f>EH146+0.5*EE147*'DEPRECATED - DT-Prelim Calcs'!$C$11^2+EG147*'DEPRECATED - DT-Prelim Calcs'!$C$11</f>
        <v>-259539.27389133276</v>
      </c>
      <c r="EI147" s="57">
        <f>MIN('Drive Train'!$F$35-EC146*'DEPRECATED - DT-Prelim Calcs'!$C$21*'Drive Train'!$F$39,EI146+EC$2)</f>
        <v>9.1069597208864455</v>
      </c>
      <c r="EJ147" s="57">
        <f>'Drive Train'!$F$35-EC147*'DEPRECATED - DT-Prelim Calcs'!$C$21*'Drive Train'!$F$39</f>
        <v>47.958191281909656</v>
      </c>
      <c r="EK147" s="1">
        <f>IF(EH147&gt;='Drive Train'!$F$29,1,0)</f>
        <v>0</v>
      </c>
      <c r="EL147" s="57">
        <f t="shared" si="232"/>
        <v>-581.01619741682441</v>
      </c>
      <c r="EM147" s="63">
        <f>EM146+'DEPRECATED - DT-Prelim Calcs'!$C$11</f>
        <v>572</v>
      </c>
      <c r="EN147" s="2">
        <f>EX147/'Drive Train'!$F$35</f>
        <v>0.48999999999999994</v>
      </c>
      <c r="EO147" s="46">
        <f>EV147*12*60/(PI() * 'Drive Train'!$F$15)/EN$2*EN147</f>
        <v>-117645.27509190181</v>
      </c>
      <c r="EP147" s="2">
        <f>('DEPRECATED - DT-Prelim Calcs'!$C$6*EN147-EO147)/('DEPRECATED - DT-Prelim Calcs'!$C$6*EN147)*'DEPRECATED - DT-Prelim Calcs'!$C$7*EN147</f>
        <v>54.375105060315832</v>
      </c>
      <c r="EQ147" s="57">
        <f>EP147/'DEPRECATED - DT-Prelim Calcs'!$C$7*('DEPRECATED - DT-Prelim Calcs'!$C$8-'DEPRECATED - DT-Prelim Calcs'!$C$9)+'DEPRECATED - DT-Prelim Calcs'!$C$9</f>
        <v>2897.4410702234527</v>
      </c>
      <c r="ER147" s="57">
        <f t="shared" si="199"/>
        <v>93</v>
      </c>
      <c r="ES147" s="2">
        <f t="shared" si="233"/>
        <v>0.86507304327942547</v>
      </c>
      <c r="ET147" s="57">
        <f>ES147*'DEPRECATED - DT-Prelim Calcs'!$C$21/EN$2/'DEPRECATED - DT-Prelim Calcs'!$C$19/'DEPRECATED - DT-Prelim Calcs'!$C$18*3.39*'DEPRECATED - DT-Prelim Calcs'!$C$20</f>
        <v>25.773080821789936</v>
      </c>
      <c r="EU147" s="46">
        <f t="shared" si="234"/>
        <v>0</v>
      </c>
      <c r="EV147" s="57">
        <f>ET146*'DEPRECATED - DT-Prelim Calcs'!$C$11+EV146</f>
        <v>-509.64359067604664</v>
      </c>
      <c r="EW147" s="57">
        <f>EW146+0.5*ET147*'DEPRECATED - DT-Prelim Calcs'!$C$11^2+EV147*'DEPRECATED - DT-Prelim Calcs'!$C$11</f>
        <v>-281994.9308353535</v>
      </c>
      <c r="EX147" s="57">
        <f>MIN('Drive Train'!$F$35-ER146*'DEPRECATED - DT-Prelim Calcs'!$C$21*'Drive Train'!$F$39,EX146+ER$2)</f>
        <v>6.0759999999999996</v>
      </c>
      <c r="EY147" s="57">
        <f>'Drive Train'!$F$35-ER147*'DEPRECATED - DT-Prelim Calcs'!$C$21*'Drive Train'!$F$39</f>
        <v>6.0759999999999996</v>
      </c>
      <c r="EZ147" s="1">
        <f>IF(EW147&gt;='Drive Train'!$F$29,1,0)</f>
        <v>0</v>
      </c>
      <c r="FA147" s="57">
        <f t="shared" si="235"/>
        <v>103.33333333333333</v>
      </c>
      <c r="FB147" s="63">
        <f>FB146+'DEPRECATED - DT-Prelim Calcs'!$C$11</f>
        <v>572</v>
      </c>
      <c r="FC147" s="2">
        <f>FM147/'Drive Train'!$F$35</f>
        <v>0.48999999999999994</v>
      </c>
      <c r="FD147" s="46">
        <f>FK147*12*60/(PI() * 'Drive Train'!$F$15)/FC$2*FC147</f>
        <v>-49553.463210333357</v>
      </c>
      <c r="FE147" s="2">
        <f>('DEPRECATED - DT-Prelim Calcs'!$C$6*FC147-FD147)/('DEPRECATED - DT-Prelim Calcs'!$C$6*FC147)*'DEPRECATED - DT-Prelim Calcs'!$C$7*FC147</f>
        <v>23.586874922495944</v>
      </c>
      <c r="FF147" s="57">
        <f>FE147/'DEPRECATED - DT-Prelim Calcs'!$C$7*('DEPRECATED - DT-Prelim Calcs'!$C$8-'DEPRECATED - DT-Prelim Calcs'!$C$9)+'DEPRECATED - DT-Prelim Calcs'!$C$9</f>
        <v>1258.3830093594315</v>
      </c>
      <c r="FG147" s="57">
        <f t="shared" si="200"/>
        <v>93</v>
      </c>
      <c r="FH147" s="2">
        <f t="shared" si="236"/>
        <v>0.78067567320338405</v>
      </c>
      <c r="FI147" s="57">
        <f>FH147*'DEPRECATED - DT-Prelim Calcs'!$C$21/FC$2/'DEPRECATED - DT-Prelim Calcs'!$C$19/'DEPRECATED - DT-Prelim Calcs'!$C$18*3.39*'DEPRECATED - DT-Prelim Calcs'!$C$20</f>
        <v>25.773080821789936</v>
      </c>
      <c r="FJ147" s="46">
        <f t="shared" si="237"/>
        <v>0</v>
      </c>
      <c r="FK147" s="57">
        <f>FI146*'DEPRECATED - DT-Prelim Calcs'!$C$11+FK146</f>
        <v>-193.72423591527547</v>
      </c>
      <c r="FL147" s="57">
        <f>FL146+0.5*FI147*'DEPRECATED - DT-Prelim Calcs'!$C$11^2+FK147*'DEPRECATED - DT-Prelim Calcs'!$C$11</f>
        <v>-365215.38668301597</v>
      </c>
      <c r="FM147" s="57">
        <f>MIN('Drive Train'!$F$35-FG146*'DEPRECATED - DT-Prelim Calcs'!$C$21*'Drive Train'!$F$39,FM146+FG$2)</f>
        <v>6.0759999999999996</v>
      </c>
      <c r="FN147" s="57">
        <f>'Drive Train'!$F$35-FG147*'DEPRECATED - DT-Prelim Calcs'!$C$21*'Drive Train'!$F$39</f>
        <v>6.0759999999999996</v>
      </c>
      <c r="FO147" s="1">
        <f>IF(FL147&gt;='Drive Train'!$F$29,1,0)</f>
        <v>0</v>
      </c>
      <c r="FP147" s="57">
        <f t="shared" si="238"/>
        <v>103.33333333333333</v>
      </c>
      <c r="FQ147" s="63">
        <f>FQ146+'DEPRECATED - DT-Prelim Calcs'!$C$11</f>
        <v>572</v>
      </c>
      <c r="FR147" s="2">
        <f>GB147/'Drive Train'!$F$35</f>
        <v>0.48999999999999994</v>
      </c>
      <c r="FS147" s="46">
        <f>FZ147*12*60/(PI() * 'Drive Train'!$F$15)/FR$2*FR147</f>
        <v>-264805.26996848977</v>
      </c>
      <c r="FT147" s="2">
        <f>('DEPRECATED - DT-Prelim Calcs'!$C$6*FR147-FS147)/('DEPRECATED - DT-Prelim Calcs'!$C$6*FR147)*'DEPRECATED - DT-Prelim Calcs'!$C$7*FR147</f>
        <v>120.9146149388481</v>
      </c>
      <c r="FU147" s="57">
        <f>FT147/'DEPRECATED - DT-Prelim Calcs'!$C$7*('DEPRECATED - DT-Prelim Calcs'!$C$8-'DEPRECATED - DT-Prelim Calcs'!$C$9)+'DEPRECATED - DT-Prelim Calcs'!$C$9</f>
        <v>6439.7726542133651</v>
      </c>
      <c r="FV147" s="57">
        <f t="shared" si="201"/>
        <v>93</v>
      </c>
      <c r="FW147" s="2">
        <f t="shared" si="239"/>
        <v>0.7112822800297498</v>
      </c>
      <c r="FX147" s="57">
        <f>FW147*'DEPRECATED - DT-Prelim Calcs'!$C$21/FR$2/'DEPRECATED - DT-Prelim Calcs'!$C$19/'DEPRECATED - DT-Prelim Calcs'!$C$18*3.39*'DEPRECATED - DT-Prelim Calcs'!$C$20</f>
        <v>25.773080821789936</v>
      </c>
      <c r="FY147" s="46">
        <f t="shared" si="240"/>
        <v>0</v>
      </c>
      <c r="FZ147" s="57">
        <f>FX146*'DEPRECATED - DT-Prelim Calcs'!$C$11+FZ146</f>
        <v>-943.20894644542989</v>
      </c>
      <c r="GA147" s="57">
        <f>GA146+0.5*FX147*'DEPRECATED - DT-Prelim Calcs'!$C$11^2+FZ147*'DEPRECATED - DT-Prelim Calcs'!$C$11</f>
        <v>-424831.2879876229</v>
      </c>
      <c r="GB147" s="57">
        <f>MIN('Drive Train'!$F$35-FV146*'DEPRECATED - DT-Prelim Calcs'!$C$21*'Drive Train'!$F$39,GB146+FV$2)</f>
        <v>6.0759999999999996</v>
      </c>
      <c r="GC147" s="57">
        <f>'Drive Train'!$F$35-FV147*'DEPRECATED - DT-Prelim Calcs'!$C$21*'Drive Train'!$F$39</f>
        <v>6.0759999999999996</v>
      </c>
      <c r="GD147" s="1">
        <f>IF(GA147&gt;='Drive Train'!$F$29,1,0)</f>
        <v>0</v>
      </c>
      <c r="GE147" s="57">
        <f t="shared" si="241"/>
        <v>103.33333333333333</v>
      </c>
      <c r="GF147" s="63">
        <f>GF146+'DEPRECATED - DT-Prelim Calcs'!$C$11</f>
        <v>572</v>
      </c>
      <c r="GG147" s="2">
        <f>GQ147/'Drive Train'!$F$35</f>
        <v>1.0119409921059421</v>
      </c>
      <c r="GH147" s="46">
        <f>GO147*12*60/(PI() * 'Drive Train'!$F$15)/GG$2*GG147</f>
        <v>-15781.247546502766</v>
      </c>
      <c r="GI147" s="2">
        <f>('DEPRECATED - DT-Prelim Calcs'!$C$6*GG147-GH147)/('DEPRECATED - DT-Prelim Calcs'!$C$6*GG147)*'DEPRECATED - DT-Prelim Calcs'!$C$7*GG147</f>
        <v>9.5743887829212255</v>
      </c>
      <c r="GJ147" s="57">
        <f>GI147/'DEPRECATED - DT-Prelim Calcs'!$C$7*('DEPRECATED - DT-Prelim Calcs'!$C$8-'DEPRECATED - DT-Prelim Calcs'!$C$9)+'DEPRECATED - DT-Prelim Calcs'!$C$9</f>
        <v>512.40708748912584</v>
      </c>
      <c r="GK147" s="57">
        <f t="shared" si="242"/>
        <v>29.999999999999982</v>
      </c>
      <c r="GL147" s="2">
        <f t="shared" si="243"/>
        <v>0.99579519204165001</v>
      </c>
      <c r="GM147" s="57">
        <f>GL147*'DEPRECATED - DT-Prelim Calcs'!$C$21/GG$2/'DEPRECATED - DT-Prelim Calcs'!$C$19/'DEPRECATED - DT-Prelim Calcs'!$C$18*3.39*'DEPRECATED - DT-Prelim Calcs'!$C$20</f>
        <v>25.773080821789936</v>
      </c>
      <c r="GN147" s="46">
        <f t="shared" si="244"/>
        <v>0</v>
      </c>
      <c r="GO147" s="57">
        <f>GM146*'DEPRECATED - DT-Prelim Calcs'!$C$11+GO146</f>
        <v>-38.105840624141862</v>
      </c>
      <c r="GP147" s="57">
        <f>GP146+0.5*GM147*'DEPRECATED - DT-Prelim Calcs'!$C$11^2+GO147*'DEPRECATED - DT-Prelim Calcs'!$C$11</f>
        <v>-214220.40841107527</v>
      </c>
      <c r="GQ147" s="57">
        <f>MIN('Drive Train'!$F$35-GK146*'DEPRECATED - DT-Prelim Calcs'!$C$21*'Drive Train'!$F$39,GQ146+GK$2)</f>
        <v>12.548068302113682</v>
      </c>
      <c r="GR147" s="57">
        <f>'Drive Train'!$F$35-GK147*'DEPRECATED - DT-Prelim Calcs'!$C$21*'Drive Train'!$F$39</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-49453.757259394748</v>
      </c>
      <c r="GX147" s="2">
        <f>('DEPRECATED - DT-Prelim Calcs'!$C$6*GV147-GW147)/('DEPRECATED - DT-Prelim Calcs'!$C$6*GV147)*'DEPRECATED - DT-Prelim Calcs'!$C$7*GV147</f>
        <v>24.330354484754878</v>
      </c>
      <c r="GY147" s="57">
        <f>GX147/'DEPRECATED - DT-Prelim Calcs'!$C$7*('DEPRECATED - DT-Prelim Calcs'!$C$8-'DEPRECATED - DT-Prelim Calcs'!$C$9)+'DEPRECATED - DT-Prelim Calcs'!$C$9</f>
        <v>1297.9632698730502</v>
      </c>
      <c r="GZ147" s="57">
        <f t="shared" si="202"/>
        <v>33.333333333333314</v>
      </c>
      <c r="HA147" s="2">
        <f t="shared" si="246"/>
        <v>0.99579519204165001</v>
      </c>
      <c r="HB147" s="57">
        <f>HA147*'DEPRECATED - DT-Prelim Calcs'!$C$21/GV$2/'DEPRECATED - DT-Prelim Calcs'!$C$19/'DEPRECATED - DT-Prelim Calcs'!$C$18*3.39*'DEPRECATED - DT-Prelim Calcs'!$C$20</f>
        <v>25.773080821789936</v>
      </c>
      <c r="HC147" s="46">
        <f t="shared" si="247"/>
        <v>0</v>
      </c>
      <c r="HD147" s="57">
        <f>HB146*'DEPRECATED - DT-Prelim Calcs'!$C$11+HD146</f>
        <v>-147.86795012359846</v>
      </c>
      <c r="HE147" s="57">
        <f>HE146+0.5*HB147*'DEPRECATED - DT-Prelim Calcs'!$C$11^2+HD147*'DEPRECATED - DT-Prelim Calcs'!$C$11</f>
        <v>-247000.52598867996</v>
      </c>
      <c r="HF147" s="57">
        <f>MIN('Drive Train'!$F$35-GZ146*'DEPRECATED - DT-Prelim Calcs'!$C$21*'Drive Train'!$F$39,HF146+GZ$2)</f>
        <v>10.133333333333335</v>
      </c>
      <c r="HG147" s="57">
        <f>'Drive Train'!$F$35-GZ147*'DEPRECATED - DT-Prelim Calcs'!$C$21*'Drive Train'!$F$39</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-123571.13954248355</v>
      </c>
      <c r="HM147" s="2">
        <f>('DEPRECATED - DT-Prelim Calcs'!$C$6*HK147-HL147)/('DEPRECATED - DT-Prelim Calcs'!$C$6*HK147)*'DEPRECATED - DT-Prelim Calcs'!$C$7*HK147</f>
        <v>57.799038301472379</v>
      </c>
      <c r="HN147" s="57">
        <f>HM147/'DEPRECATED - DT-Prelim Calcs'!$C$7*('DEPRECATED - DT-Prelim Calcs'!$C$8-'DEPRECATED - DT-Prelim Calcs'!$C$9)+'DEPRECATED - DT-Prelim Calcs'!$C$9</f>
        <v>3079.7193419414548</v>
      </c>
      <c r="HO147" s="57">
        <f t="shared" si="203"/>
        <v>36.66666666666665</v>
      </c>
      <c r="HP147" s="2">
        <f t="shared" si="249"/>
        <v>0.99579519204165001</v>
      </c>
      <c r="HQ147" s="57">
        <f>HP147*'DEPRECATED - DT-Prelim Calcs'!$C$21/HK$2/'DEPRECATED - DT-Prelim Calcs'!$C$19/'DEPRECATED - DT-Prelim Calcs'!$C$18*3.39*'DEPRECATED - DT-Prelim Calcs'!$C$20</f>
        <v>25.773080821789936</v>
      </c>
      <c r="HR147" s="46">
        <f t="shared" si="250"/>
        <v>0</v>
      </c>
      <c r="HS147" s="57">
        <f>HQ146*'DEPRECATED - DT-Prelim Calcs'!$C$11+HS146</f>
        <v>-377.93454449339458</v>
      </c>
      <c r="HT147" s="57">
        <f>HT146+0.5*HQ147*'DEPRECATED - DT-Prelim Calcs'!$C$11^2+HS147*'DEPRECATED - DT-Prelim Calcs'!$C$11</f>
        <v>-256630.69886686697</v>
      </c>
      <c r="HU147" s="57">
        <f>MIN('Drive Train'!$F$35-HO146*'DEPRECATED - DT-Prelim Calcs'!$C$21*'Drive Train'!$F$39,HU146+HO$2)</f>
        <v>9.9066666666666681</v>
      </c>
      <c r="HV147" s="57">
        <f>'Drive Train'!$F$35-HO147*'DEPRECATED - DT-Prelim Calcs'!$C$21*'Drive Train'!$F$39</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-44564.185698242487</v>
      </c>
      <c r="IB147" s="2">
        <f>('DEPRECATED - DT-Prelim Calcs'!$C$6*HZ147-IA147)/('DEPRECATED - DT-Prelim Calcs'!$C$6*HZ147)*'DEPRECATED - DT-Prelim Calcs'!$C$7*HZ147</f>
        <v>22.031390023093241</v>
      </c>
      <c r="IC147" s="57">
        <f>IB147/'DEPRECATED - DT-Prelim Calcs'!$C$7*('DEPRECATED - DT-Prelim Calcs'!$C$8-'DEPRECATED - DT-Prelim Calcs'!$C$9)+'DEPRECATED - DT-Prelim Calcs'!$C$9</f>
        <v>1175.5744149223499</v>
      </c>
      <c r="ID147" s="57">
        <f t="shared" si="204"/>
        <v>39.999999999999986</v>
      </c>
      <c r="IE147" s="2">
        <f t="shared" si="252"/>
        <v>0.99579519204165001</v>
      </c>
      <c r="IF147" s="57">
        <f>IE147*'DEPRECATED - DT-Prelim Calcs'!$C$21/HZ$2/'DEPRECATED - DT-Prelim Calcs'!$C$19/'DEPRECATED - DT-Prelim Calcs'!$C$18*3.39*'DEPRECATED - DT-Prelim Calcs'!$C$20</f>
        <v>25.773080821789936</v>
      </c>
      <c r="IG147" s="46">
        <f t="shared" si="253"/>
        <v>0</v>
      </c>
      <c r="IH147" s="57">
        <f>IF146*'DEPRECATED - DT-Prelim Calcs'!$C$11+IH146</f>
        <v>-139.48827591097222</v>
      </c>
      <c r="II147" s="57">
        <f>II146+0.5*IF147*'DEPRECATED - DT-Prelim Calcs'!$C$11^2+IH147*'DEPRECATED - DT-Prelim Calcs'!$C$11</f>
        <v>-287657.64259553078</v>
      </c>
      <c r="IJ147" s="57">
        <f>MIN('Drive Train'!$F$35-ID146*'DEPRECATED - DT-Prelim Calcs'!$C$21*'Drive Train'!$F$39,IJ146+ID$2)</f>
        <v>9.6800000000000015</v>
      </c>
      <c r="IK147" s="57">
        <f>'Drive Train'!$F$35-ID147*'DEPRECATED - DT-Prelim Calcs'!$C$21*'Drive Train'!$F$39</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-54655.431666051431</v>
      </c>
      <c r="IQ147" s="2">
        <f>('DEPRECATED - DT-Prelim Calcs'!$C$6*IO147-IP147)/('DEPRECATED - DT-Prelim Calcs'!$C$6*IO147)*'DEPRECATED - DT-Prelim Calcs'!$C$7*IO147</f>
        <v>26.550169802320212</v>
      </c>
      <c r="IR147" s="57">
        <f>IQ147/'DEPRECATED - DT-Prelim Calcs'!$C$7*('DEPRECATED - DT-Prelim Calcs'!$C$8-'DEPRECATED - DT-Prelim Calcs'!$C$9)+'DEPRECATED - DT-Prelim Calcs'!$C$9</f>
        <v>1416.1385002645989</v>
      </c>
      <c r="IS147" s="57">
        <f t="shared" si="205"/>
        <v>43.333333333333321</v>
      </c>
      <c r="IT147" s="2">
        <f t="shared" si="255"/>
        <v>0.99579519204165001</v>
      </c>
      <c r="IU147" s="57">
        <f>IT147*'DEPRECATED - DT-Prelim Calcs'!$C$21/IO$2/'DEPRECATED - DT-Prelim Calcs'!$C$19/'DEPRECATED - DT-Prelim Calcs'!$C$18*3.39*'DEPRECATED - DT-Prelim Calcs'!$C$20</f>
        <v>25.773080821789936</v>
      </c>
      <c r="IV147" s="46">
        <f t="shared" si="256"/>
        <v>0</v>
      </c>
      <c r="IW147" s="57">
        <f>IU146*'DEPRECATED - DT-Prelim Calcs'!$C$11+IW146</f>
        <v>-175.17633880763333</v>
      </c>
      <c r="IX147" s="57">
        <f>IX146+0.5*IU147*'DEPRECATED - DT-Prelim Calcs'!$C$11^2+IW147*'DEPRECATED - DT-Prelim Calcs'!$C$11</f>
        <v>-259715.4726283318</v>
      </c>
      <c r="IY147" s="57">
        <f>MIN('Drive Train'!$F$35-IS146*'DEPRECATED - DT-Prelim Calcs'!$C$21*'Drive Train'!$F$39,IY146+IS$2)</f>
        <v>9.4533333333333349</v>
      </c>
      <c r="IZ147" s="57">
        <f>'Drive Train'!$F$35-IS147*'DEPRECATED - DT-Prelim Calcs'!$C$21*'Drive Train'!$F$39</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-130060.51316818819</v>
      </c>
      <c r="JF147" s="2">
        <f>('DEPRECATED - DT-Prelim Calcs'!$C$6*JD147-JE147)/('DEPRECATED - DT-Prelim Calcs'!$C$6*JD147)*'DEPRECATED - DT-Prelim Calcs'!$C$7*JD147</f>
        <v>60.601096605511543</v>
      </c>
      <c r="JG147" s="57">
        <f>JF147/'DEPRECATED - DT-Prelim Calcs'!$C$7*('DEPRECATED - DT-Prelim Calcs'!$C$8-'DEPRECATED - DT-Prelim Calcs'!$C$9)+'DEPRECATED - DT-Prelim Calcs'!$C$9</f>
        <v>3228.8911595382283</v>
      </c>
      <c r="JH147" s="57">
        <f t="shared" si="206"/>
        <v>46.666666666666657</v>
      </c>
      <c r="JI147" s="2">
        <f t="shared" si="258"/>
        <v>0.99579519204165001</v>
      </c>
      <c r="JJ147" s="57">
        <f>JI147*'DEPRECATED - DT-Prelim Calcs'!$C$21/JD$2/'DEPRECATED - DT-Prelim Calcs'!$C$19/'DEPRECATED - DT-Prelim Calcs'!$C$18*3.39*'DEPRECATED - DT-Prelim Calcs'!$C$20</f>
        <v>25.773080821789936</v>
      </c>
      <c r="JK147" s="46">
        <f t="shared" si="259"/>
        <v>0</v>
      </c>
      <c r="JL147" s="57">
        <f>JJ146*'DEPRECATED - DT-Prelim Calcs'!$C$11+JL146</f>
        <v>-427.09817983628034</v>
      </c>
      <c r="JM147" s="57">
        <f>JM146+0.5*JJ147*'DEPRECATED - DT-Prelim Calcs'!$C$11^2+JL147*'DEPRECATED - DT-Prelim Calcs'!$C$11</f>
        <v>-286846.86064820795</v>
      </c>
      <c r="JN147" s="57">
        <f>MIN('Drive Train'!$F$35-JH146*'DEPRECATED - DT-Prelim Calcs'!$C$21*'Drive Train'!$F$39,JN146+JH$2)</f>
        <v>9.2266666666666666</v>
      </c>
      <c r="JO147" s="57">
        <f>'Drive Train'!$F$35-JH147*'DEPRECATED - DT-Prelim Calcs'!$C$21*'Drive Train'!$F$39</f>
        <v>9.2266666666666666</v>
      </c>
      <c r="JP147" s="1">
        <f>IF(JM147&gt;='Drive Train'!$F$29,1,0)</f>
        <v>0</v>
      </c>
      <c r="JQ147" s="57">
        <f>MIN(JG147,'DEPRECATED - DT-Prelim Calcs'!$C$10)*'DEPRECATED - DT-Prelim Calcs'!$C$11*1000/60/60</f>
        <v>103.33333333333333</v>
      </c>
      <c r="JR147" s="63">
        <f>JR146+'DEPRECATED - DT-Prelim Calcs'!$C$11</f>
        <v>572</v>
      </c>
      <c r="JS147" s="2">
        <f>KC147/'Drive Train'!$F$35</f>
        <v>0.72580645161290325</v>
      </c>
      <c r="JT147" s="46">
        <f>KA147*12*60/(PI() * 'Drive Train'!$F$15)/JS$2*JS147</f>
        <v>-95319.228003506185</v>
      </c>
      <c r="JU147" s="2">
        <f>('DEPRECATED - DT-Prelim Calcs'!$C$6*JS147-JT147)/('DEPRECATED - DT-Prelim Calcs'!$C$6*JS147)*'DEPRECATED - DT-Prelim Calcs'!$C$7*JS147</f>
        <v>44.848506773236991</v>
      </c>
      <c r="JV147" s="57">
        <f>JU147/'DEPRECATED - DT-Prelim Calcs'!$C$7*('DEPRECATED - DT-Prelim Calcs'!$C$8-'DEPRECATED - DT-Prelim Calcs'!$C$9)+'DEPRECATED - DT-Prelim Calcs'!$C$9</f>
        <v>2390.278182160293</v>
      </c>
      <c r="JW147" s="57">
        <f t="shared" si="207"/>
        <v>49.999999999999993</v>
      </c>
      <c r="JX147" s="2">
        <f t="shared" si="260"/>
        <v>0.99579519204165001</v>
      </c>
      <c r="JY147" s="57">
        <f>JX147*'DEPRECATED - DT-Prelim Calcs'!$C$21/JS$2/'DEPRECATED - DT-Prelim Calcs'!$C$19/'DEPRECATED - DT-Prelim Calcs'!$C$18*3.39*'DEPRECATED - DT-Prelim Calcs'!$C$20</f>
        <v>25.773080821789936</v>
      </c>
      <c r="JZ147" s="46">
        <f t="shared" si="261"/>
        <v>0</v>
      </c>
      <c r="KA147" s="57">
        <f>JY146*'DEPRECATED - DT-Prelim Calcs'!$C$11+KA146</f>
        <v>-320.89658497699463</v>
      </c>
      <c r="KB147" s="57">
        <f>KB146+0.5*JY147*'DEPRECATED - DT-Prelim Calcs'!$C$11^2+KA147*'DEPRECATED - DT-Prelim Calcs'!$C$11</f>
        <v>-263349.00838107604</v>
      </c>
      <c r="KC147" s="57">
        <f>MIN('Drive Train'!$F$35-JW146*'DEPRECATED - DT-Prelim Calcs'!$C$21*'Drive Train'!$F$39,KC146+JW$2)</f>
        <v>9</v>
      </c>
      <c r="KD147" s="57">
        <f>'Drive Train'!$F$35-JW147*'DEPRECATED - DT-Prelim Calcs'!$C$21*'Drive Train'!$F$39</f>
        <v>9</v>
      </c>
      <c r="KE147" s="1">
        <f>IF(KB147&gt;='Drive Train'!$F$29,1,0)</f>
        <v>0</v>
      </c>
      <c r="KF147" s="57">
        <f>MIN(JV147,'DEPRECATED - DT-Prelim Calcs'!$C$10)*'DEPRECATED - DT-Prelim Calcs'!$C$11*1000/60/60</f>
        <v>103.33333333333333</v>
      </c>
      <c r="KG147" s="63">
        <f>KG146+'DEPRECATED - DT-Prelim Calcs'!$C$11</f>
        <v>572</v>
      </c>
      <c r="KH147" s="2">
        <f>KR147/'Drive Train'!$F$35</f>
        <v>0.7075268817204301</v>
      </c>
      <c r="KI147" s="46">
        <f>KP147*12*60/(PI() * 'Drive Train'!$F$15)/KH$2*KH147</f>
        <v>-315556.05773076095</v>
      </c>
      <c r="KJ147" s="2">
        <f>('DEPRECATED - DT-Prelim Calcs'!$C$6*KH147-KI147)/('DEPRECATED - DT-Prelim Calcs'!$C$6*KH147)*'DEPRECATED - DT-Prelim Calcs'!$C$7*KH147</f>
        <v>144.38620904031848</v>
      </c>
      <c r="KK147" s="57">
        <f>KJ147/'DEPRECATED - DT-Prelim Calcs'!$C$7*('DEPRECATED - DT-Prelim Calcs'!$C$8-'DEPRECATED - DT-Prelim Calcs'!$C$9)+'DEPRECATED - DT-Prelim Calcs'!$C$9</f>
        <v>7689.3185144700665</v>
      </c>
      <c r="KL147" s="57">
        <f t="shared" si="208"/>
        <v>53.333333333333329</v>
      </c>
      <c r="KM147" s="2">
        <f t="shared" si="262"/>
        <v>0.99579519204165001</v>
      </c>
      <c r="KN147" s="57">
        <f>KM147*'DEPRECATED - DT-Prelim Calcs'!$C$21/KH$2/'DEPRECATED - DT-Prelim Calcs'!$C$19/'DEPRECATED - DT-Prelim Calcs'!$C$18*3.39*'DEPRECATED - DT-Prelim Calcs'!$C$20</f>
        <v>25.773080821789936</v>
      </c>
      <c r="KO147" s="46">
        <f t="shared" si="263"/>
        <v>0</v>
      </c>
      <c r="KP147" s="57">
        <f>KN146*'DEPRECATED - DT-Prelim Calcs'!$C$11+KP146</f>
        <v>-1089.7803679306444</v>
      </c>
      <c r="KQ147" s="57">
        <f>KQ146+0.5*KN147*'DEPRECATED - DT-Prelim Calcs'!$C$11^2+KP147*'DEPRECATED - DT-Prelim Calcs'!$C$11</f>
        <v>-294178.3685166128</v>
      </c>
      <c r="KR147" s="57">
        <f>MIN('Drive Train'!$F$35-KL146*'DEPRECATED - DT-Prelim Calcs'!$C$21*'Drive Train'!$F$39,KR146+KL$2)</f>
        <v>8.7733333333333334</v>
      </c>
      <c r="KS147" s="57">
        <f>'Drive Train'!$F$35-KL147*'DEPRECATED - DT-Prelim Calcs'!$C$21*'Drive Train'!$F$39</f>
        <v>8.7733333333333334</v>
      </c>
      <c r="KT147" s="1">
        <f>IF(KQ147&gt;='Drive Train'!$F$29,1,0)</f>
        <v>0</v>
      </c>
      <c r="KU147" s="57">
        <f>MIN(KK147,'DEPRECATED - DT-Prelim Calcs'!$C$10)*'DEPRECATED - DT-Prelim Calcs'!$C$11*1000/60/60</f>
        <v>103.33333333333333</v>
      </c>
      <c r="KV147" s="63">
        <f>KV146+'DEPRECATED - DT-Prelim Calcs'!$C$11</f>
        <v>572</v>
      </c>
      <c r="KW147" s="2">
        <f>LG147/'Drive Train'!$F$35</f>
        <v>0.68924731182795695</v>
      </c>
      <c r="KX147" s="46">
        <f>LE147*12*60/(PI() * 'Drive Train'!$F$15)/KW$2*KW147</f>
        <v>17316.373151527565</v>
      </c>
      <c r="KY147" s="2">
        <f>('DEPRECATED - DT-Prelim Calcs'!$C$6*KW147-KX147)/('DEPRECATED - DT-Prelim Calcs'!$C$6*KW147)*'DEPRECATED - DT-Prelim Calcs'!$C$7*KW147</f>
        <v>-6.1686436774029607</v>
      </c>
      <c r="KZ147" s="57">
        <f>KY147/'DEPRECATED - DT-Prelim Calcs'!$C$7*('DEPRECATED - DT-Prelim Calcs'!$C$8-'DEPRECATED - DT-Prelim Calcs'!$C$9)+'DEPRECATED - DT-Prelim Calcs'!$C$9</f>
        <v>-325.6970887181742</v>
      </c>
      <c r="LA147" s="57">
        <f t="shared" si="209"/>
        <v>-325.6970887181742</v>
      </c>
      <c r="LB147" s="2">
        <f t="shared" si="264"/>
        <v>-8.0080025626837159</v>
      </c>
      <c r="LC147" s="57">
        <f>LB147*'DEPRECATED - DT-Prelim Calcs'!$C$21/KW$2/'DEPRECATED - DT-Prelim Calcs'!$C$19/'DEPRECATED - DT-Prelim Calcs'!$C$18*3.39*'DEPRECATED - DT-Prelim Calcs'!$C$20</f>
        <v>-207.26239584064578</v>
      </c>
      <c r="LD147" s="46">
        <f t="shared" si="265"/>
        <v>1</v>
      </c>
      <c r="LE147" s="57">
        <f>LC146*'DEPRECATED - DT-Prelim Calcs'!$C$11+LE146</f>
        <v>61.38853342426367</v>
      </c>
      <c r="LF147" s="57">
        <f>LF146+0.5*LC147*'DEPRECATED - DT-Prelim Calcs'!$C$11^2+LE147*'DEPRECATED - DT-Prelim Calcs'!$C$11</f>
        <v>-242746.5092359916</v>
      </c>
      <c r="LG147" s="57">
        <f>MIN('Drive Train'!$F$35-LA146*'DEPRECATED - DT-Prelim Calcs'!$C$21*'Drive Train'!$F$39,LG146+LA$2)</f>
        <v>8.5466666666666669</v>
      </c>
      <c r="LH147" s="57">
        <f>'Drive Train'!$F$35-LA147*'DEPRECATED - DT-Prelim Calcs'!$C$21*'Drive Train'!$F$39</f>
        <v>34.547402032835848</v>
      </c>
      <c r="LI147" s="1">
        <f>IF(LF147&gt;='Drive Train'!$F$29,1,0)</f>
        <v>0</v>
      </c>
      <c r="LJ147" s="57">
        <f>MIN(KZ147,'DEPRECATED - DT-Prelim Calcs'!$C$10)*'DEPRECATED - DT-Prelim Calcs'!$C$11*1000/60/60</f>
        <v>-361.88565413130465</v>
      </c>
      <c r="LK147" s="63">
        <f>LK146+'DEPRECATED - DT-Prelim Calcs'!$C$11</f>
        <v>572</v>
      </c>
      <c r="LL147" s="2">
        <f>LV147/'Drive Train'!$F$35</f>
        <v>0.67096774193548392</v>
      </c>
      <c r="LM147" s="46">
        <f>LT147*12*60/(PI() * 'Drive Train'!$F$15)/LL$2*LL147</f>
        <v>-86738.338978897504</v>
      </c>
      <c r="LN147" s="2">
        <f>('DEPRECATED - DT-Prelim Calcs'!$C$6*LL147-LM147)/('DEPRECATED - DT-Prelim Calcs'!$C$6*LL147)*'DEPRECATED - DT-Prelim Calcs'!$C$7*LL147</f>
        <v>40.836431308560392</v>
      </c>
      <c r="LO147" s="57">
        <f>LN147/'DEPRECATED - DT-Prelim Calcs'!$C$7*('DEPRECATED - DT-Prelim Calcs'!$C$8-'DEPRECATED - DT-Prelim Calcs'!$C$9)+'DEPRECATED - DT-Prelim Calcs'!$C$9</f>
        <v>2176.6892684183808</v>
      </c>
      <c r="LP147" s="57">
        <f t="shared" si="210"/>
        <v>60</v>
      </c>
      <c r="LQ147" s="2">
        <f t="shared" si="266"/>
        <v>0.99579519204165001</v>
      </c>
      <c r="LR147" s="57">
        <f>LQ147*'DEPRECATED - DT-Prelim Calcs'!$C$21/LL$2/'DEPRECATED - DT-Prelim Calcs'!$C$19/'DEPRECATED - DT-Prelim Calcs'!$C$18*3.39*'DEPRECATED - DT-Prelim Calcs'!$C$20</f>
        <v>25.773080821789936</v>
      </c>
      <c r="LS147" s="46">
        <f t="shared" si="267"/>
        <v>0</v>
      </c>
      <c r="LT147" s="57">
        <f>LR146*'DEPRECATED - DT-Prelim Calcs'!$C$11+LT146</f>
        <v>-315.87471521895714</v>
      </c>
      <c r="LU147" s="57">
        <f>LU146+0.5*LR147*'DEPRECATED - DT-Prelim Calcs'!$C$11^2+LT147*'DEPRECATED - DT-Prelim Calcs'!$C$11</f>
        <v>-259026.38758157811</v>
      </c>
      <c r="LV147" s="57">
        <f>MIN('Drive Train'!$F$35-LP146*'DEPRECATED - DT-Prelim Calcs'!$C$21*'Drive Train'!$F$39,LV146+LP$2)</f>
        <v>8.32</v>
      </c>
      <c r="LW147" s="57">
        <f>'Drive Train'!$F$35-LP147*'DEPRECATED - DT-Prelim Calcs'!$C$21*'Drive Train'!$F$39</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Train'!$AA$49 + V147*(1-'Drive Train'!$AA$49))</f>
        <v>0</v>
      </c>
      <c r="W148" s="57">
        <f t="shared" si="184"/>
        <v>0</v>
      </c>
      <c r="X148" s="2">
        <f>MAX(MIN(IF(AND(AI147=1,AG148&lt;0),-1,1)*(W148-$C$9)/($C$8-$C$9)*$C$7-$C$29*AE148/T$2 -  AI147*$C$29/2,X$2),MAX(X$4:X147)*-1)</f>
        <v>-0.2458281045106315</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Train'!$F$39,AG147+W$2)-$C$3,IF(AE147-1&lt;=0,0,IF($C$32=Motors!$C$29,MAX(ABS('Drive Train'!$F$35-W147*$C$21*'Drive Train'!$F$39)*-1,AG147-W$2),MAX(0,ABS('Drive Train'!$F$35-W147*$C$21*'Drive Train'!$F$39)*-1,AG147-W$2))))</f>
        <v>0</v>
      </c>
      <c r="AH148" s="57">
        <f>'Drive Train'!$F$35-ABS(W148)*'DEPRECATED - DT-Prelim Calcs'!$C$21*'Drive Train'!$F$39</f>
        <v>12.4</v>
      </c>
      <c r="AI148" s="1">
        <f>IF(AJ148&gt;='Drive Train'!$F$29,1,0)</f>
        <v>1</v>
      </c>
      <c r="AJ148" s="57">
        <f>AJ147+0.5*Y148*'DEPRECATED - DT-Prelim Calcs'!$C$11^2+AE148*'DEPRECATED - DT-Prelim Calcs'!$C$11</f>
        <v>784.33981740885292</v>
      </c>
      <c r="AK148" s="57">
        <f t="shared" si="268"/>
        <v>0</v>
      </c>
      <c r="AL148" s="63">
        <f>AL147+'DEPRECATED - DT-Prelim Calcs'!$C$11</f>
        <v>576</v>
      </c>
      <c r="AM148" s="2">
        <f>AW148/'Drive Train'!$F$35</f>
        <v>0.88882649237565736</v>
      </c>
      <c r="AN148" s="46">
        <f>AU148*12*60/(PI() * 'Drive Train'!$F$15)/AM$2*AM148</f>
        <v>4007.4131716828729</v>
      </c>
      <c r="AO148" s="2">
        <f>('DEPRECATED - DT-Prelim Calcs'!$C$6*AM148-AN148)/('DEPRECATED - DT-Prelim Calcs'!$C$6*AM148)*'DEPRECATED - DT-Prelim Calcs'!$C$7*AM148</f>
        <v>0.33008953072369768</v>
      </c>
      <c r="AP148" s="57">
        <f>AO148/'DEPRECATED - DT-Prelim Calcs'!$C$7*('DEPRECATED - DT-Prelim Calcs'!$C$8-'DEPRECATED - DT-Prelim Calcs'!$C$9)+'DEPRECATED - DT-Prelim Calcs'!$C$9</f>
        <v>20.272816096203488</v>
      </c>
      <c r="AQ148" s="57">
        <f t="shared" si="192"/>
        <v>20.272816096203488</v>
      </c>
      <c r="AR148" s="2">
        <f t="shared" si="212"/>
        <v>-1.5543122344752192E-15</v>
      </c>
      <c r="AS148" s="57">
        <f>AR148*'DEPRECATED - DT-Prelim Calcs'!$C$21/AM$2/'DEPRECATED - DT-Prelim Calcs'!$C$19/'DEPRECATED - DT-Prelim Calcs'!$C$18*3.39*'DEPRECATED - DT-Prelim Calcs'!$C$20</f>
        <v>-1.1263999108694573E-14</v>
      </c>
      <c r="AT148" s="46">
        <f t="shared" si="213"/>
        <v>0</v>
      </c>
      <c r="AU148" s="57">
        <f>AS147*'DEPRECATED - DT-Prelim Calcs'!$C$11+AU147</f>
        <v>39.345448708843229</v>
      </c>
      <c r="AV148" s="57">
        <f>AV147+0.5*AS148*'DEPRECATED - DT-Prelim Calcs'!$C$11^2+AU148*'DEPRECATED - DT-Prelim Calcs'!$C$11</f>
        <v>22620.179280509321</v>
      </c>
      <c r="AW148" s="57">
        <f>MIN('Drive Train'!$F$35-AQ147*'DEPRECATED - DT-Prelim Calcs'!$C$21*'Drive Train'!$F$39,AW147+AQ$2)</f>
        <v>11.021448505458151</v>
      </c>
      <c r="AX148" s="57">
        <f>'Drive Train'!$F$35-AQ148*'DEPRECATED - DT-Prelim Calcs'!$C$21*'Drive Train'!$F$39</f>
        <v>11.021448505458164</v>
      </c>
      <c r="AY148" s="1">
        <f>IF(AV148&gt;='Drive Train'!$F$29,1,0)</f>
        <v>1</v>
      </c>
      <c r="AZ148" s="57">
        <f t="shared" si="214"/>
        <v>22.525351218003877</v>
      </c>
      <c r="BA148" s="63">
        <f>BA147+'DEPRECATED - DT-Prelim Calcs'!$C$11</f>
        <v>576</v>
      </c>
      <c r="BB148" s="2">
        <f>BL148/'Drive Train'!$F$35</f>
        <v>0.48999999999999994</v>
      </c>
      <c r="BC148" s="46">
        <f>BJ148*12*60/(PI() * 'Drive Train'!$F$15)/BB$2*BB148</f>
        <v>5110.3495910527454</v>
      </c>
      <c r="BD148" s="2">
        <f>('DEPRECATED - DT-Prelim Calcs'!$C$6*BB148-BC148)/('DEPRECATED - DT-Prelim Calcs'!$C$6*BB148)*'DEPRECATED - DT-Prelim Calcs'!$C$7*BB148</f>
        <v>-1.1297833985810726</v>
      </c>
      <c r="BE148" s="57">
        <f>BD148/'DEPRECATED - DT-Prelim Calcs'!$C$7*('DEPRECATED - DT-Prelim Calcs'!$C$8-'DEPRECATED - DT-Prelim Calcs'!$C$9)+'DEPRECATED - DT-Prelim Calcs'!$C$9</f>
        <v>-57.445730306203991</v>
      </c>
      <c r="BF148" s="57">
        <f t="shared" si="193"/>
        <v>-57.445730306203991</v>
      </c>
      <c r="BG148" s="2">
        <f t="shared" si="215"/>
        <v>-1.8933363324154451</v>
      </c>
      <c r="BH148" s="57">
        <f>BG148*'DEPRECATED - DT-Prelim Calcs'!$C$21/BB$2/'DEPRECATED - DT-Prelim Calcs'!$C$19/'DEPRECATED - DT-Prelim Calcs'!$C$18*3.39*'DEPRECATED - DT-Prelim Calcs'!$C$20</f>
        <v>-19.819055495402441</v>
      </c>
      <c r="BI148" s="46">
        <f t="shared" si="216"/>
        <v>1</v>
      </c>
      <c r="BJ148" s="57">
        <f>BH147*'DEPRECATED - DT-Prelim Calcs'!$C$11+BJ147</f>
        <v>63.008778385113473</v>
      </c>
      <c r="BK148" s="57">
        <f>BK147+0.5*BH148*'DEPRECATED - DT-Prelim Calcs'!$C$11^2+BJ148*'DEPRECATED - DT-Prelim Calcs'!$C$11</f>
        <v>13493.130482114055</v>
      </c>
      <c r="BL148" s="57">
        <f>MIN('Drive Train'!$F$35-BF147*'DEPRECATED - DT-Prelim Calcs'!$C$21*'Drive Train'!$F$39,BL147+BF$2)</f>
        <v>6.0759999999999996</v>
      </c>
      <c r="BM148" s="57">
        <f>'Drive Train'!$F$35-BF148*'DEPRECATED - DT-Prelim Calcs'!$C$21*'Drive Train'!$F$39</f>
        <v>16.306309660821871</v>
      </c>
      <c r="BN148" s="1">
        <f>IF(BK148&gt;='Drive Train'!$F$29,1,0)</f>
        <v>1</v>
      </c>
      <c r="BO148" s="57">
        <f t="shared" si="217"/>
        <v>-63.828589229115551</v>
      </c>
      <c r="BP148" s="63">
        <f>BP147+'DEPRECATED - DT-Prelim Calcs'!$C$11</f>
        <v>576</v>
      </c>
      <c r="BQ148" s="2">
        <f>CA148/'Drive Train'!$F$35</f>
        <v>0.48999999999999994</v>
      </c>
      <c r="BR148" s="46">
        <f>BY148*12*60/(PI() * 'Drive Train'!$F$15)/BQ$2*BQ148</f>
        <v>6218.9561000630947</v>
      </c>
      <c r="BS148" s="2">
        <f>('DEPRECATED - DT-Prelim Calcs'!$C$6*BQ148-BR148)/('DEPRECATED - DT-Prelim Calcs'!$C$6*BQ148)*'DEPRECATED - DT-Prelim Calcs'!$C$7*BQ148</f>
        <v>-1.6310482553756207</v>
      </c>
      <c r="BT148" s="57">
        <f>BS148/'DEPRECATED - DT-Prelim Calcs'!$C$7*('DEPRECATED - DT-Prelim Calcs'!$C$8-'DEPRECATED - DT-Prelim Calcs'!$C$9)+'DEPRECATED - DT-Prelim Calcs'!$C$9</f>
        <v>-84.131324134727024</v>
      </c>
      <c r="BU148" s="57">
        <f t="shared" si="194"/>
        <v>-84.131324134727024</v>
      </c>
      <c r="BV148" s="2">
        <f t="shared" si="218"/>
        <v>-2.560241472196652</v>
      </c>
      <c r="BW148" s="57">
        <f>BV148*'DEPRECATED - DT-Prelim Calcs'!$C$21/BQ$2/'DEPRECATED - DT-Prelim Calcs'!$C$19/'DEPRECATED - DT-Prelim Calcs'!$C$18*3.39*'DEPRECATED - DT-Prelim Calcs'!$C$20</f>
        <v>-35.046260287324365</v>
      </c>
      <c r="BX148" s="46">
        <f t="shared" si="219"/>
        <v>1</v>
      </c>
      <c r="BY148" s="57">
        <f>BW147*'DEPRECATED - DT-Prelim Calcs'!$C$11+BY147</f>
        <v>58.635734684740839</v>
      </c>
      <c r="BZ148" s="57">
        <f>BZ147+0.5*BW148*'DEPRECATED - DT-Prelim Calcs'!$C$11^2+BY148*'DEPRECATED - DT-Prelim Calcs'!$C$11</f>
        <v>-10314.860323619398</v>
      </c>
      <c r="CA148" s="57">
        <f>MIN('Drive Train'!$F$35-BU147*'DEPRECATED - DT-Prelim Calcs'!$C$21*'Drive Train'!$F$39,CA147+BU$2)</f>
        <v>6.0759999999999996</v>
      </c>
      <c r="CB148" s="57">
        <f>'Drive Train'!$F$35-BU148*'DEPRECATED - DT-Prelim Calcs'!$C$21*'Drive Train'!$F$39</f>
        <v>18.120930041161436</v>
      </c>
      <c r="CC148" s="1">
        <f>IF(BZ148&gt;='Drive Train'!$F$29,1,0)</f>
        <v>0</v>
      </c>
      <c r="CD148" s="57">
        <f t="shared" si="220"/>
        <v>-93.479249038585579</v>
      </c>
      <c r="CE148" s="63">
        <f>CE147+'DEPRECATED - DT-Prelim Calcs'!$C$11</f>
        <v>576</v>
      </c>
      <c r="CF148" s="2">
        <f>CP148/'Drive Train'!$F$35</f>
        <v>0.48999999999999994</v>
      </c>
      <c r="CG148" s="46">
        <f>CN148*12*60/(PI() * 'Drive Train'!$F$15)/CF$2*CF148</f>
        <v>-5034.4060772901767</v>
      </c>
      <c r="CH148" s="2">
        <f>('DEPRECATED - DT-Prelim Calcs'!$C$6*CF148-CG148)/('DEPRECATED - DT-Prelim Calcs'!$C$6*CF148)*'DEPRECATED - DT-Prelim Calcs'!$C$7*CF148</f>
        <v>3.4572449617766088</v>
      </c>
      <c r="CI148" s="57">
        <f>CH148/'DEPRECATED - DT-Prelim Calcs'!$C$7*('DEPRECATED - DT-Prelim Calcs'!$C$8-'DEPRECATED - DT-Prelim Calcs'!$C$9)+'DEPRECATED - DT-Prelim Calcs'!$C$9</f>
        <v>186.75167161657214</v>
      </c>
      <c r="CJ148" s="57">
        <f t="shared" si="195"/>
        <v>93</v>
      </c>
      <c r="CK148" s="2">
        <f t="shared" si="221"/>
        <v>1.5241763143494644</v>
      </c>
      <c r="CL148" s="57">
        <f>CK148*'DEPRECATED - DT-Prelim Calcs'!$C$21/CF$2/'DEPRECATED - DT-Prelim Calcs'!$C$19/'DEPRECATED - DT-Prelim Calcs'!$C$18*3.39*'DEPRECATED - DT-Prelim Calcs'!$C$20</f>
        <v>25.773080821789936</v>
      </c>
      <c r="CM148" s="46">
        <f t="shared" si="222"/>
        <v>0</v>
      </c>
      <c r="CN148" s="57">
        <f>CL147*'DEPRECATED - DT-Prelim Calcs'!$C$11+CN147</f>
        <v>-38.425785101075391</v>
      </c>
      <c r="CO148" s="57">
        <f>CO147+0.5*CL148*'DEPRECATED - DT-Prelim Calcs'!$C$11^2+CN148*'DEPRECATED - DT-Prelim Calcs'!$C$11</f>
        <v>-43500.400878297434</v>
      </c>
      <c r="CP148" s="57">
        <f>MIN('Drive Train'!$F$35-CJ147*'DEPRECATED - DT-Prelim Calcs'!$C$21*'Drive Train'!$F$39,CP147+CJ$2)</f>
        <v>6.0759999999999996</v>
      </c>
      <c r="CQ148" s="57">
        <f>'Drive Train'!$F$35-CJ148*'DEPRECATED - DT-Prelim Calcs'!$C$21*'Drive Train'!$F$39</f>
        <v>6.0759999999999996</v>
      </c>
      <c r="CR148" s="1">
        <f>IF(CO148&gt;='Drive Train'!$F$29,1,0)</f>
        <v>0</v>
      </c>
      <c r="CS148" s="57">
        <f t="shared" si="223"/>
        <v>103.33333333333333</v>
      </c>
      <c r="CT148" s="63">
        <f>CT147+'DEPRECATED - DT-Prelim Calcs'!$C$11</f>
        <v>576</v>
      </c>
      <c r="CU148" s="2">
        <f>DE148/'Drive Train'!$F$35</f>
        <v>0.48999999999999994</v>
      </c>
      <c r="CV148" s="46">
        <f>DC148*12*60/(PI() * 'Drive Train'!$F$15)/CU$2*CU148</f>
        <v>10433.527682217076</v>
      </c>
      <c r="CW148" s="2">
        <f>('DEPRECATED - DT-Prelim Calcs'!$C$6*CU148-CV148)/('DEPRECATED - DT-Prelim Calcs'!$C$6*CU148)*'DEPRECATED - DT-Prelim Calcs'!$C$7*CU148</f>
        <v>-3.5366988206647569</v>
      </c>
      <c r="CX148" s="57">
        <f>CW148/'DEPRECATED - DT-Prelim Calcs'!$C$7*('DEPRECATED - DT-Prelim Calcs'!$C$8-'DEPRECATED - DT-Prelim Calcs'!$C$9)+'DEPRECATED - DT-Prelim Calcs'!$C$9</f>
        <v>-185.58151812916529</v>
      </c>
      <c r="CY148" s="57">
        <f t="shared" si="196"/>
        <v>-185.58151812916529</v>
      </c>
      <c r="CZ148" s="2">
        <f t="shared" si="224"/>
        <v>-5.0956040442813393</v>
      </c>
      <c r="DA148" s="57">
        <f>CZ148*'DEPRECATED - DT-Prelim Calcs'!$C$21/CU$2/'DEPRECATED - DT-Prelim Calcs'!$C$19/'DEPRECATED - DT-Prelim Calcs'!$C$18*3.39*'DEPRECATED - DT-Prelim Calcs'!$C$20</f>
        <v>-102.57641457810348</v>
      </c>
      <c r="DB148" s="46">
        <f t="shared" si="225"/>
        <v>1</v>
      </c>
      <c r="DC148" s="57">
        <f>DA147*'DEPRECATED - DT-Prelim Calcs'!$C$11+DC147</f>
        <v>66.893661056079424</v>
      </c>
      <c r="DD148" s="57">
        <f>DD147+0.5*DA148*'DEPRECATED - DT-Prelim Calcs'!$C$11^2+DC148*'DEPRECATED - DT-Prelim Calcs'!$C$11</f>
        <v>-79523.148415803968</v>
      </c>
      <c r="DE148" s="57">
        <f>MIN('Drive Train'!$F$35-CY147*'DEPRECATED - DT-Prelim Calcs'!$C$21*'Drive Train'!$F$39,DE147+CY$2)</f>
        <v>6.0759999999999996</v>
      </c>
      <c r="DF148" s="57">
        <f>'Drive Train'!$F$35-CY148*'DEPRECATED - DT-Prelim Calcs'!$C$21*'Drive Train'!$F$39</f>
        <v>25.019543232783242</v>
      </c>
      <c r="DG148" s="1">
        <f>IF(DD148&gt;='Drive Train'!$F$29,1,0)</f>
        <v>0</v>
      </c>
      <c r="DH148" s="57">
        <f t="shared" si="226"/>
        <v>-206.20168681018365</v>
      </c>
      <c r="DI148" s="63">
        <f>DI147+'DEPRECATED - DT-Prelim Calcs'!$C$11</f>
        <v>576</v>
      </c>
      <c r="DJ148" s="2">
        <f>DT148/'Drive Train'!$F$35</f>
        <v>0.48999999999999994</v>
      </c>
      <c r="DK148" s="46">
        <f>DR148*12*60/(PI() * 'Drive Train'!$F$15)/DJ$2*DJ148</f>
        <v>-17894.3601656746</v>
      </c>
      <c r="DL148" s="2">
        <f>('DEPRECATED - DT-Prelim Calcs'!$C$6*DJ148-DK148)/('DEPRECATED - DT-Prelim Calcs'!$C$6*DJ148)*'DEPRECATED - DT-Prelim Calcs'!$C$7*DJ148</f>
        <v>9.2719709191887034</v>
      </c>
      <c r="DM148" s="57">
        <f>DL148/'DEPRECATED - DT-Prelim Calcs'!$C$7*('DEPRECATED - DT-Prelim Calcs'!$C$8-'DEPRECATED - DT-Prelim Calcs'!$C$9)+'DEPRECATED - DT-Prelim Calcs'!$C$9</f>
        <v>496.30741449456877</v>
      </c>
      <c r="DN148" s="57">
        <f t="shared" si="197"/>
        <v>93</v>
      </c>
      <c r="DO148" s="2">
        <f t="shared" si="227"/>
        <v>1.1037138828047846</v>
      </c>
      <c r="DP148" s="57">
        <f>DO148*'DEPRECATED - DT-Prelim Calcs'!$C$21/DJ$2/'DEPRECATED - DT-Prelim Calcs'!$C$19/'DEPRECATED - DT-Prelim Calcs'!$C$18*3.39*'DEPRECATED - DT-Prelim Calcs'!$C$20</f>
        <v>25.773080821789936</v>
      </c>
      <c r="DQ148" s="46">
        <f t="shared" si="228"/>
        <v>0</v>
      </c>
      <c r="DR148" s="57">
        <f>DP147*'DEPRECATED - DT-Prelim Calcs'!$C$11+DR147</f>
        <v>-98.903572197700882</v>
      </c>
      <c r="DS148" s="57">
        <f>DS147+0.5*DP148*'DEPRECATED - DT-Prelim Calcs'!$C$11^2+DR148*'DEPRECATED - DT-Prelim Calcs'!$C$11</f>
        <v>-157094.11368457865</v>
      </c>
      <c r="DT148" s="57">
        <f>MIN('Drive Train'!$F$35-DN147*'DEPRECATED - DT-Prelim Calcs'!$C$21*'Drive Train'!$F$39,DT147+DN$2)</f>
        <v>6.0759999999999996</v>
      </c>
      <c r="DU148" s="57">
        <f>'Drive Train'!$F$35-DN148*'DEPRECATED - DT-Prelim Calcs'!$C$21*'Drive Train'!$F$39</f>
        <v>6.0759999999999996</v>
      </c>
      <c r="DV148" s="1">
        <f>IF(DS148&gt;='Drive Train'!$F$29,1,0)</f>
        <v>0</v>
      </c>
      <c r="DW148" s="57">
        <f t="shared" si="229"/>
        <v>103.33333333333333</v>
      </c>
      <c r="DX148" s="63">
        <f>DX147+'DEPRECATED - DT-Prelim Calcs'!$C$11</f>
        <v>576</v>
      </c>
      <c r="DY148" s="2">
        <f>EI148/'Drive Train'!$F$35</f>
        <v>3.8675960711217465</v>
      </c>
      <c r="DZ148" s="46">
        <f>EG148*12*60/(PI() * 'Drive Train'!$F$15)/DY$2*DY148</f>
        <v>-2013096.7888459221</v>
      </c>
      <c r="EA148" s="2">
        <f>('DEPRECATED - DT-Prelim Calcs'!$C$6*DY148-DZ148)/('DEPRECATED - DT-Prelim Calcs'!$C$6*DY148)*'DEPRECATED - DT-Prelim Calcs'!$C$7*DY148</f>
        <v>919.55791612214864</v>
      </c>
      <c r="EB148" s="57">
        <f>EA148/'DEPRECATED - DT-Prelim Calcs'!$C$7*('DEPRECATED - DT-Prelim Calcs'!$C$8-'DEPRECATED - DT-Prelim Calcs'!$C$9)+'DEPRECATED - DT-Prelim Calcs'!$C$9</f>
        <v>48956.758356212311</v>
      </c>
      <c r="EC148" s="57">
        <f t="shared" si="198"/>
        <v>93</v>
      </c>
      <c r="ED148" s="2">
        <f t="shared" si="230"/>
        <v>0.96993038185874991</v>
      </c>
      <c r="EE148" s="57">
        <f>ED148*'DEPRECATED - DT-Prelim Calcs'!$C$21/DY$2/'DEPRECATED - DT-Prelim Calcs'!$C$19/'DEPRECATED - DT-Prelim Calcs'!$C$18*3.39*'DEPRECATED - DT-Prelim Calcs'!$C$20</f>
        <v>25.773080821789936</v>
      </c>
      <c r="EF148" s="46">
        <f t="shared" si="231"/>
        <v>0</v>
      </c>
      <c r="EG148" s="57">
        <f>EE147*'DEPRECATED - DT-Prelim Calcs'!$C$11+EG147</f>
        <v>-1238.7951237755397</v>
      </c>
      <c r="EH148" s="57">
        <f>EH147+0.5*EE148*'DEPRECATED - DT-Prelim Calcs'!$C$11^2+EG148*'DEPRECATED - DT-Prelim Calcs'!$C$11</f>
        <v>-264288.26973986061</v>
      </c>
      <c r="EI148" s="57">
        <f>MIN('Drive Train'!$F$35-EC147*'DEPRECATED - DT-Prelim Calcs'!$C$21*'Drive Train'!$F$39,EI147+EC$2)</f>
        <v>47.958191281909656</v>
      </c>
      <c r="EJ148" s="57">
        <f>'Drive Train'!$F$35-EC148*'DEPRECATED - DT-Prelim Calcs'!$C$21*'Drive Train'!$F$39</f>
        <v>6.0759999999999996</v>
      </c>
      <c r="EK148" s="1">
        <f>IF(EH148&gt;='Drive Train'!$F$29,1,0)</f>
        <v>0</v>
      </c>
      <c r="EL148" s="57">
        <f t="shared" si="232"/>
        <v>103.33333333333333</v>
      </c>
      <c r="EM148" s="63">
        <f>EM147+'DEPRECATED - DT-Prelim Calcs'!$C$11</f>
        <v>576</v>
      </c>
      <c r="EN148" s="2">
        <f>EX148/'Drive Train'!$F$35</f>
        <v>0.48999999999999994</v>
      </c>
      <c r="EO148" s="46">
        <f>EV148*12*60/(PI() * 'Drive Train'!$F$15)/EN$2*EN148</f>
        <v>-93847.615404093594</v>
      </c>
      <c r="EP148" s="2">
        <f>('DEPRECATED - DT-Prelim Calcs'!$C$6*EN148-EO148)/('DEPRECATED - DT-Prelim Calcs'!$C$6*EN148)*'DEPRECATED - DT-Prelim Calcs'!$C$7*EN148</f>
        <v>43.614812405978526</v>
      </c>
      <c r="EQ148" s="57">
        <f>EP148/'DEPRECATED - DT-Prelim Calcs'!$C$7*('DEPRECATED - DT-Prelim Calcs'!$C$8-'DEPRECATED - DT-Prelim Calcs'!$C$9)+'DEPRECATED - DT-Prelim Calcs'!$C$9</f>
        <v>2324.6005940610144</v>
      </c>
      <c r="ER148" s="57">
        <f t="shared" si="199"/>
        <v>93</v>
      </c>
      <c r="ES148" s="2">
        <f t="shared" si="233"/>
        <v>0.86507304327942547</v>
      </c>
      <c r="ET148" s="57">
        <f>ES148*'DEPRECATED - DT-Prelim Calcs'!$C$21/EN$2/'DEPRECATED - DT-Prelim Calcs'!$C$19/'DEPRECATED - DT-Prelim Calcs'!$C$18*3.39*'DEPRECATED - DT-Prelim Calcs'!$C$20</f>
        <v>25.773080821789936</v>
      </c>
      <c r="EU148" s="46">
        <f t="shared" si="234"/>
        <v>0</v>
      </c>
      <c r="EV148" s="57">
        <f>ET147*'DEPRECATED - DT-Prelim Calcs'!$C$11+EV147</f>
        <v>-406.55126738888691</v>
      </c>
      <c r="EW148" s="57">
        <f>EW147+0.5*ET148*'DEPRECATED - DT-Prelim Calcs'!$C$11^2+EV148*'DEPRECATED - DT-Prelim Calcs'!$C$11</f>
        <v>-283414.95125833474</v>
      </c>
      <c r="EX148" s="57">
        <f>MIN('Drive Train'!$F$35-ER147*'DEPRECATED - DT-Prelim Calcs'!$C$21*'Drive Train'!$F$39,EX147+ER$2)</f>
        <v>6.0759999999999996</v>
      </c>
      <c r="EY148" s="57">
        <f>'Drive Train'!$F$35-ER148*'DEPRECATED - DT-Prelim Calcs'!$C$21*'Drive Train'!$F$39</f>
        <v>6.0759999999999996</v>
      </c>
      <c r="EZ148" s="1">
        <f>IF(EW148&gt;='Drive Train'!$F$29,1,0)</f>
        <v>0</v>
      </c>
      <c r="FA148" s="57">
        <f t="shared" si="235"/>
        <v>103.33333333333333</v>
      </c>
      <c r="FB148" s="63">
        <f>FB147+'DEPRECATED - DT-Prelim Calcs'!$C$11</f>
        <v>576</v>
      </c>
      <c r="FC148" s="2">
        <f>FM148/'Drive Train'!$F$35</f>
        <v>0.48999999999999994</v>
      </c>
      <c r="FD148" s="46">
        <f>FK148*12*60/(PI() * 'Drive Train'!$F$15)/FC$2*FC148</f>
        <v>-23183.083556275611</v>
      </c>
      <c r="FE148" s="2">
        <f>('DEPRECATED - DT-Prelim Calcs'!$C$6*FC148-FD148)/('DEPRECATED - DT-Prelim Calcs'!$C$6*FC148)*'DEPRECATED - DT-Prelim Calcs'!$C$7*FC148</f>
        <v>11.663307386608672</v>
      </c>
      <c r="FF148" s="57">
        <f>FE148/'DEPRECATED - DT-Prelim Calcs'!$C$7*('DEPRECATED - DT-Prelim Calcs'!$C$8-'DEPRECATED - DT-Prelim Calcs'!$C$9)+'DEPRECATED - DT-Prelim Calcs'!$C$9</f>
        <v>623.61383307132473</v>
      </c>
      <c r="FG148" s="57">
        <f t="shared" si="200"/>
        <v>93</v>
      </c>
      <c r="FH148" s="2">
        <f t="shared" si="236"/>
        <v>0.78067567320338405</v>
      </c>
      <c r="FI148" s="57">
        <f>FH148*'DEPRECATED - DT-Prelim Calcs'!$C$21/FC$2/'DEPRECATED - DT-Prelim Calcs'!$C$19/'DEPRECATED - DT-Prelim Calcs'!$C$18*3.39*'DEPRECATED - DT-Prelim Calcs'!$C$20</f>
        <v>25.773080821789936</v>
      </c>
      <c r="FJ148" s="46">
        <f t="shared" si="237"/>
        <v>0</v>
      </c>
      <c r="FK148" s="57">
        <f>FI147*'DEPRECATED - DT-Prelim Calcs'!$C$11+FK147</f>
        <v>-90.631912628115728</v>
      </c>
      <c r="FL148" s="57">
        <f>FL147+0.5*FI148*'DEPRECATED - DT-Prelim Calcs'!$C$11^2+FK148*'DEPRECATED - DT-Prelim Calcs'!$C$11</f>
        <v>-365371.72968695412</v>
      </c>
      <c r="FM148" s="57">
        <f>MIN('Drive Train'!$F$35-FG147*'DEPRECATED - DT-Prelim Calcs'!$C$21*'Drive Train'!$F$39,FM147+FG$2)</f>
        <v>6.0759999999999996</v>
      </c>
      <c r="FN148" s="57">
        <f>'Drive Train'!$F$35-FG148*'DEPRECATED - DT-Prelim Calcs'!$C$21*'Drive Train'!$F$39</f>
        <v>6.0759999999999996</v>
      </c>
      <c r="FO148" s="1">
        <f>IF(FL148&gt;='Drive Train'!$F$29,1,0)</f>
        <v>0</v>
      </c>
      <c r="FP148" s="57">
        <f t="shared" si="238"/>
        <v>103.33333333333333</v>
      </c>
      <c r="FQ148" s="63">
        <f>FQ147+'DEPRECATED - DT-Prelim Calcs'!$C$11</f>
        <v>576</v>
      </c>
      <c r="FR148" s="2">
        <f>GB148/'Drive Train'!$F$35</f>
        <v>0.48999999999999994</v>
      </c>
      <c r="FS148" s="46">
        <f>FZ148*12*60/(PI() * 'Drive Train'!$F$15)/FR$2*FR148</f>
        <v>-235862.17034818247</v>
      </c>
      <c r="FT148" s="2">
        <f>('DEPRECATED - DT-Prelim Calcs'!$C$6*FR148-FS148)/('DEPRECATED - DT-Prelim Calcs'!$C$6*FR148)*'DEPRECATED - DT-Prelim Calcs'!$C$7*FR148</f>
        <v>107.82777252141084</v>
      </c>
      <c r="FU148" s="57">
        <f>FT148/'DEPRECATED - DT-Prelim Calcs'!$C$7*('DEPRECATED - DT-Prelim Calcs'!$C$8-'DEPRECATED - DT-Prelim Calcs'!$C$9)+'DEPRECATED - DT-Prelim Calcs'!$C$9</f>
        <v>5743.0747777995894</v>
      </c>
      <c r="FV148" s="57">
        <f t="shared" si="201"/>
        <v>93</v>
      </c>
      <c r="FW148" s="2">
        <f t="shared" si="239"/>
        <v>0.7112822800297498</v>
      </c>
      <c r="FX148" s="57">
        <f>FW148*'DEPRECATED - DT-Prelim Calcs'!$C$21/FR$2/'DEPRECATED - DT-Prelim Calcs'!$C$19/'DEPRECATED - DT-Prelim Calcs'!$C$18*3.39*'DEPRECATED - DT-Prelim Calcs'!$C$20</f>
        <v>25.773080821789936</v>
      </c>
      <c r="FY148" s="46">
        <f t="shared" si="240"/>
        <v>0</v>
      </c>
      <c r="FZ148" s="57">
        <f>FX147*'DEPRECATED - DT-Prelim Calcs'!$C$11+FZ147</f>
        <v>-840.11662315827016</v>
      </c>
      <c r="GA148" s="57">
        <f>GA147+0.5*FX148*'DEPRECATED - DT-Prelim Calcs'!$C$11^2+FZ148*'DEPRECATED - DT-Prelim Calcs'!$C$11</f>
        <v>-427985.56983368169</v>
      </c>
      <c r="GB148" s="57">
        <f>MIN('Drive Train'!$F$35-FV147*'DEPRECATED - DT-Prelim Calcs'!$C$21*'Drive Train'!$F$39,GB147+FV$2)</f>
        <v>6.0759999999999996</v>
      </c>
      <c r="GC148" s="57">
        <f>'Drive Train'!$F$35-FV148*'DEPRECATED - DT-Prelim Calcs'!$C$21*'Drive Train'!$F$39</f>
        <v>6.0759999999999996</v>
      </c>
      <c r="GD148" s="1">
        <f>IF(GA148&gt;='Drive Train'!$F$29,1,0)</f>
        <v>0</v>
      </c>
      <c r="GE148" s="57">
        <f t="shared" si="241"/>
        <v>103.33333333333333</v>
      </c>
      <c r="GF148" s="63">
        <f>GF147+'DEPRECATED - DT-Prelim Calcs'!$C$11</f>
        <v>576</v>
      </c>
      <c r="GG148" s="2">
        <f>GQ148/'Drive Train'!$F$35</f>
        <v>0.83548387096774201</v>
      </c>
      <c r="GH148" s="46">
        <f>GO148*12*60/(PI() * 'Drive Train'!$F$15)/GG$2*GG148</f>
        <v>22220.595763494792</v>
      </c>
      <c r="GI148" s="2">
        <f>('DEPRECATED - DT-Prelim Calcs'!$C$6*GG148-GH148)/('DEPRECATED - DT-Prelim Calcs'!$C$6*GG148)*'DEPRECATED - DT-Prelim Calcs'!$C$7*GG148</f>
        <v>-8.0336950886079759</v>
      </c>
      <c r="GJ148" s="57">
        <f>GI148/'DEPRECATED - DT-Prelim Calcs'!$C$7*('DEPRECATED - DT-Prelim Calcs'!$C$8-'DEPRECATED - DT-Prelim Calcs'!$C$9)+'DEPRECATED - DT-Prelim Calcs'!$C$9</f>
        <v>-424.98592525659888</v>
      </c>
      <c r="GK148" s="57">
        <f t="shared" si="242"/>
        <v>-424.98592525659888</v>
      </c>
      <c r="GL148" s="2">
        <f t="shared" si="243"/>
        <v>-9.9808578182215868</v>
      </c>
      <c r="GM148" s="57">
        <f>GL148*'DEPRECATED - DT-Prelim Calcs'!$C$21/GG$2/'DEPRECATED - DT-Prelim Calcs'!$C$19/'DEPRECATED - DT-Prelim Calcs'!$C$18*3.39*'DEPRECATED - DT-Prelim Calcs'!$C$20</f>
        <v>-258.32365658686547</v>
      </c>
      <c r="GN148" s="46">
        <f t="shared" si="244"/>
        <v>1</v>
      </c>
      <c r="GO148" s="57">
        <f>GM147*'DEPRECATED - DT-Prelim Calcs'!$C$11+GO147</f>
        <v>64.986482663017881</v>
      </c>
      <c r="GP148" s="57">
        <f>GP147+0.5*GM148*'DEPRECATED - DT-Prelim Calcs'!$C$11^2+GO148*'DEPRECATED - DT-Prelim Calcs'!$C$11</f>
        <v>-216027.05173311813</v>
      </c>
      <c r="GQ148" s="57">
        <f>MIN('Drive Train'!$F$35-GK147*'DEPRECATED - DT-Prelim Calcs'!$C$21*'Drive Train'!$F$39,GQ147+GK$2)</f>
        <v>10.360000000000001</v>
      </c>
      <c r="GR148" s="57">
        <f>'Drive Train'!$F$35-GK148*'DEPRECATED - DT-Prelim Calcs'!$C$21*'Drive Train'!$F$39</f>
        <v>41.299042917448723</v>
      </c>
      <c r="GS148" s="1">
        <f>IF(GP148&gt;='Drive Train'!$F$29,1,0)</f>
        <v>0</v>
      </c>
      <c r="GT148" s="57">
        <f t="shared" si="245"/>
        <v>-472.20658361844318</v>
      </c>
      <c r="GU148" s="63">
        <f>GU147+'DEPRECATED - DT-Prelim Calcs'!$C$11</f>
        <v>576</v>
      </c>
      <c r="GV148" s="2">
        <f>HF148/'Drive Train'!$F$35</f>
        <v>0.81720430107526887</v>
      </c>
      <c r="GW148" s="46">
        <f>HD148*12*60/(PI() * 'Drive Train'!$F$15)/GV$2*GV148</f>
        <v>-14975.002891807138</v>
      </c>
      <c r="GX148" s="2">
        <f>('DEPRECATED - DT-Prelim Calcs'!$C$6*GV148-GW148)/('DEPRECATED - DT-Prelim Calcs'!$C$6*GV148)*'DEPRECATED - DT-Prelim Calcs'!$C$7*GV148</f>
        <v>8.7405237106674196</v>
      </c>
      <c r="GY148" s="57">
        <f>GX148/'DEPRECATED - DT-Prelim Calcs'!$C$7*('DEPRECATED - DT-Prelim Calcs'!$C$8-'DEPRECATED - DT-Prelim Calcs'!$C$9)+'DEPRECATED - DT-Prelim Calcs'!$C$9</f>
        <v>468.01501746001242</v>
      </c>
      <c r="GZ148" s="57">
        <f t="shared" si="202"/>
        <v>33.333333333333314</v>
      </c>
      <c r="HA148" s="2">
        <f t="shared" si="246"/>
        <v>0.99579519204165001</v>
      </c>
      <c r="HB148" s="57">
        <f>HA148*'DEPRECATED - DT-Prelim Calcs'!$C$21/GV$2/'DEPRECATED - DT-Prelim Calcs'!$C$19/'DEPRECATED - DT-Prelim Calcs'!$C$18*3.39*'DEPRECATED - DT-Prelim Calcs'!$C$20</f>
        <v>25.773080821789936</v>
      </c>
      <c r="HC148" s="46">
        <f t="shared" si="247"/>
        <v>0</v>
      </c>
      <c r="HD148" s="57">
        <f>HB147*'DEPRECATED - DT-Prelim Calcs'!$C$11+HD147</f>
        <v>-44.775626836438718</v>
      </c>
      <c r="HE148" s="57">
        <f>HE147+0.5*HB148*'DEPRECATED - DT-Prelim Calcs'!$C$11^2+HD148*'DEPRECATED - DT-Prelim Calcs'!$C$11</f>
        <v>-246973.4438494514</v>
      </c>
      <c r="HF148" s="57">
        <f>MIN('Drive Train'!$F$35-GZ147*'DEPRECATED - DT-Prelim Calcs'!$C$21*'Drive Train'!$F$39,HF147+GZ$2)</f>
        <v>10.133333333333335</v>
      </c>
      <c r="HG148" s="57">
        <f>'Drive Train'!$F$35-GZ148*'DEPRECATED - DT-Prelim Calcs'!$C$21*'Drive Train'!$F$39</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-89863.620469960428</v>
      </c>
      <c r="HM148" s="2">
        <f>('DEPRECATED - DT-Prelim Calcs'!$C$6*HK148-HL148)/('DEPRECATED - DT-Prelim Calcs'!$C$6*HK148)*'DEPRECATED - DT-Prelim Calcs'!$C$7*HK148</f>
        <v>42.557927426278987</v>
      </c>
      <c r="HN148" s="57">
        <f>HM148/'DEPRECATED - DT-Prelim Calcs'!$C$7*('DEPRECATED - DT-Prelim Calcs'!$C$8-'DEPRECATED - DT-Prelim Calcs'!$C$9)+'DEPRECATED - DT-Prelim Calcs'!$C$9</f>
        <v>2268.3357214902881</v>
      </c>
      <c r="HO148" s="57">
        <f t="shared" si="203"/>
        <v>36.66666666666665</v>
      </c>
      <c r="HP148" s="2">
        <f t="shared" si="249"/>
        <v>0.99579519204165001</v>
      </c>
      <c r="HQ148" s="57">
        <f>HP148*'DEPRECATED - DT-Prelim Calcs'!$C$21/HK$2/'DEPRECATED - DT-Prelim Calcs'!$C$19/'DEPRECATED - DT-Prelim Calcs'!$C$18*3.39*'DEPRECATED - DT-Prelim Calcs'!$C$20</f>
        <v>25.773080821789936</v>
      </c>
      <c r="HR148" s="46">
        <f t="shared" si="250"/>
        <v>0</v>
      </c>
      <c r="HS148" s="57">
        <f>HQ147*'DEPRECATED - DT-Prelim Calcs'!$C$11+HS147</f>
        <v>-274.84222120623485</v>
      </c>
      <c r="HT148" s="57">
        <f>HT147+0.5*HQ148*'DEPRECATED - DT-Prelim Calcs'!$C$11^2+HS148*'DEPRECATED - DT-Prelim Calcs'!$C$11</f>
        <v>-257523.88310511759</v>
      </c>
      <c r="HU148" s="57">
        <f>MIN('Drive Train'!$F$35-HO147*'DEPRECATED - DT-Prelim Calcs'!$C$21*'Drive Train'!$F$39,HU147+HO$2)</f>
        <v>9.9066666666666681</v>
      </c>
      <c r="HV148" s="57">
        <f>'Drive Train'!$F$35-HO148*'DEPRECATED - DT-Prelim Calcs'!$C$21*'Drive Train'!$F$39</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-11627.901920783803</v>
      </c>
      <c r="IB148" s="2">
        <f>('DEPRECATED - DT-Prelim Calcs'!$C$6*HZ148-IA148)/('DEPRECATED - DT-Prelim Calcs'!$C$6*HZ148)*'DEPRECATED - DT-Prelim Calcs'!$C$7*HZ148</f>
        <v>7.138999046793912</v>
      </c>
      <c r="IC148" s="57">
        <f>IB148/'DEPRECATED - DT-Prelim Calcs'!$C$7*('DEPRECATED - DT-Prelim Calcs'!$C$8-'DEPRECATED - DT-Prelim Calcs'!$C$9)+'DEPRECATED - DT-Prelim Calcs'!$C$9</f>
        <v>382.75542643305351</v>
      </c>
      <c r="ID148" s="57">
        <f t="shared" si="204"/>
        <v>39.999999999999986</v>
      </c>
      <c r="IE148" s="2">
        <f t="shared" si="252"/>
        <v>0.99579519204165001</v>
      </c>
      <c r="IF148" s="57">
        <f>IE148*'DEPRECATED - DT-Prelim Calcs'!$C$21/HZ$2/'DEPRECATED - DT-Prelim Calcs'!$C$19/'DEPRECATED - DT-Prelim Calcs'!$C$18*3.39*'DEPRECATED - DT-Prelim Calcs'!$C$20</f>
        <v>25.773080821789936</v>
      </c>
      <c r="IG148" s="46">
        <f t="shared" si="253"/>
        <v>0</v>
      </c>
      <c r="IH148" s="57">
        <f>IF147*'DEPRECATED - DT-Prelim Calcs'!$C$11+IH147</f>
        <v>-36.395952623812477</v>
      </c>
      <c r="II148" s="57">
        <f>II147+0.5*IF148*'DEPRECATED - DT-Prelim Calcs'!$C$11^2+IH148*'DEPRECATED - DT-Prelim Calcs'!$C$11</f>
        <v>-287597.04175945173</v>
      </c>
      <c r="IJ148" s="57">
        <f>MIN('Drive Train'!$F$35-ID147*'DEPRECATED - DT-Prelim Calcs'!$C$21*'Drive Train'!$F$39,IJ147+ID$2)</f>
        <v>9.6800000000000015</v>
      </c>
      <c r="IK148" s="57">
        <f>'Drive Train'!$F$35-ID148*'DEPRECATED - DT-Prelim Calcs'!$C$21*'Drive Train'!$F$39</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-22490.383183657214</v>
      </c>
      <c r="IQ148" s="2">
        <f>('DEPRECATED - DT-Prelim Calcs'!$C$6*IO148-IP148)/('DEPRECATED - DT-Prelim Calcs'!$C$6*IO148)*'DEPRECATED - DT-Prelim Calcs'!$C$7*IO148</f>
        <v>12.006498724914952</v>
      </c>
      <c r="IR148" s="57">
        <f>IQ148/'DEPRECATED - DT-Prelim Calcs'!$C$7*('DEPRECATED - DT-Prelim Calcs'!$C$8-'DEPRECATED - DT-Prelim Calcs'!$C$9)+'DEPRECATED - DT-Prelim Calcs'!$C$9</f>
        <v>641.88414373717364</v>
      </c>
      <c r="IS148" s="57">
        <f t="shared" si="205"/>
        <v>43.333333333333321</v>
      </c>
      <c r="IT148" s="2">
        <f t="shared" si="255"/>
        <v>0.99579519204165001</v>
      </c>
      <c r="IU148" s="57">
        <f>IT148*'DEPRECATED - DT-Prelim Calcs'!$C$21/IO$2/'DEPRECATED - DT-Prelim Calcs'!$C$19/'DEPRECATED - DT-Prelim Calcs'!$C$18*3.39*'DEPRECATED - DT-Prelim Calcs'!$C$20</f>
        <v>25.773080821789936</v>
      </c>
      <c r="IV148" s="46">
        <f t="shared" si="256"/>
        <v>0</v>
      </c>
      <c r="IW148" s="57">
        <f>IU147*'DEPRECATED - DT-Prelim Calcs'!$C$11+IW147</f>
        <v>-72.084015520473585</v>
      </c>
      <c r="IX148" s="57">
        <f>IX147+0.5*IU148*'DEPRECATED - DT-Prelim Calcs'!$C$11^2+IW148*'DEPRECATED - DT-Prelim Calcs'!$C$11</f>
        <v>-259797.62404383937</v>
      </c>
      <c r="IY148" s="57">
        <f>MIN('Drive Train'!$F$35-IS147*'DEPRECATED - DT-Prelim Calcs'!$C$21*'Drive Train'!$F$39,IY147+IS$2)</f>
        <v>9.4533333333333349</v>
      </c>
      <c r="IZ148" s="57">
        <f>'Drive Train'!$F$35-IS148*'DEPRECATED - DT-Prelim Calcs'!$C$21*'Drive Train'!$F$39</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-98666.699980858437</v>
      </c>
      <c r="JF148" s="2">
        <f>('DEPRECATED - DT-Prelim Calcs'!$C$6*JD148-JE148)/('DEPRECATED - DT-Prelim Calcs'!$C$6*JD148)*'DEPRECATED - DT-Prelim Calcs'!$C$7*JD148</f>
        <v>46.406145427000354</v>
      </c>
      <c r="JG148" s="57">
        <f>JF148/'DEPRECATED - DT-Prelim Calcs'!$C$7*('DEPRECATED - DT-Prelim Calcs'!$C$8-'DEPRECATED - DT-Prelim Calcs'!$C$9)+'DEPRECATED - DT-Prelim Calcs'!$C$9</f>
        <v>2473.2014349726742</v>
      </c>
      <c r="JH148" s="57">
        <f t="shared" si="206"/>
        <v>46.666666666666657</v>
      </c>
      <c r="JI148" s="2">
        <f t="shared" si="258"/>
        <v>0.99579519204165001</v>
      </c>
      <c r="JJ148" s="57">
        <f>JI148*'DEPRECATED - DT-Prelim Calcs'!$C$21/JD$2/'DEPRECATED - DT-Prelim Calcs'!$C$19/'DEPRECATED - DT-Prelim Calcs'!$C$18*3.39*'DEPRECATED - DT-Prelim Calcs'!$C$20</f>
        <v>25.773080821789936</v>
      </c>
      <c r="JK148" s="46">
        <f t="shared" si="259"/>
        <v>0</v>
      </c>
      <c r="JL148" s="57">
        <f>JJ147*'DEPRECATED - DT-Prelim Calcs'!$C$11+JL147</f>
        <v>-324.00585654912061</v>
      </c>
      <c r="JM148" s="57">
        <f>JM147+0.5*JJ148*'DEPRECATED - DT-Prelim Calcs'!$C$11^2+JL148*'DEPRECATED - DT-Prelim Calcs'!$C$11</f>
        <v>-287936.69942783011</v>
      </c>
      <c r="JN148" s="57">
        <f>MIN('Drive Train'!$F$35-JH147*'DEPRECATED - DT-Prelim Calcs'!$C$21*'Drive Train'!$F$39,JN147+JH$2)</f>
        <v>9.2266666666666666</v>
      </c>
      <c r="JO148" s="57">
        <f>'Drive Train'!$F$35-JH148*'DEPRECATED - DT-Prelim Calcs'!$C$21*'Drive Train'!$F$39</f>
        <v>9.2266666666666666</v>
      </c>
      <c r="JP148" s="1">
        <f>IF(JM148&gt;='Drive Train'!$F$29,1,0)</f>
        <v>0</v>
      </c>
      <c r="JQ148" s="57">
        <f>MIN(JG148,'DEPRECATED - DT-Prelim Calcs'!$C$10)*'DEPRECATED - DT-Prelim Calcs'!$C$11*1000/60/60</f>
        <v>103.33333333333333</v>
      </c>
      <c r="JR148" s="63">
        <f>JR147+'DEPRECATED - DT-Prelim Calcs'!$C$11</f>
        <v>576</v>
      </c>
      <c r="JS148" s="2">
        <f>KC148/'Drive Train'!$F$35</f>
        <v>0.72580645161290325</v>
      </c>
      <c r="JT148" s="46">
        <f>KA148*12*60/(PI() * 'Drive Train'!$F$15)/JS$2*JS148</f>
        <v>-64696.650111240888</v>
      </c>
      <c r="JU148" s="2">
        <f>('DEPRECATED - DT-Prelim Calcs'!$C$6*JS148-JT148)/('DEPRECATED - DT-Prelim Calcs'!$C$6*JS148)*'DEPRECATED - DT-Prelim Calcs'!$C$7*JS148</f>
        <v>31.002275493619848</v>
      </c>
      <c r="JV148" s="57">
        <f>JU148/'DEPRECATED - DT-Prelim Calcs'!$C$7*('DEPRECATED - DT-Prelim Calcs'!$C$8-'DEPRECATED - DT-Prelim Calcs'!$C$9)+'DEPRECATED - DT-Prelim Calcs'!$C$9</f>
        <v>1653.1530895566086</v>
      </c>
      <c r="JW148" s="57">
        <f t="shared" si="207"/>
        <v>49.999999999999993</v>
      </c>
      <c r="JX148" s="2">
        <f t="shared" si="260"/>
        <v>0.99579519204165001</v>
      </c>
      <c r="JY148" s="57">
        <f>JX148*'DEPRECATED - DT-Prelim Calcs'!$C$21/JS$2/'DEPRECATED - DT-Prelim Calcs'!$C$19/'DEPRECATED - DT-Prelim Calcs'!$C$18*3.39*'DEPRECATED - DT-Prelim Calcs'!$C$20</f>
        <v>25.773080821789936</v>
      </c>
      <c r="JZ148" s="46">
        <f t="shared" si="261"/>
        <v>0</v>
      </c>
      <c r="KA148" s="57">
        <f>JY147*'DEPRECATED - DT-Prelim Calcs'!$C$11+KA147</f>
        <v>-217.8042616898349</v>
      </c>
      <c r="KB148" s="57">
        <f>KB147+0.5*JY148*'DEPRECATED - DT-Prelim Calcs'!$C$11^2+KA148*'DEPRECATED - DT-Prelim Calcs'!$C$11</f>
        <v>-264014.04078126105</v>
      </c>
      <c r="KC148" s="57">
        <f>MIN('Drive Train'!$F$35-JW147*'DEPRECATED - DT-Prelim Calcs'!$C$21*'Drive Train'!$F$39,KC147+JW$2)</f>
        <v>9</v>
      </c>
      <c r="KD148" s="57">
        <f>'Drive Train'!$F$35-JW148*'DEPRECATED - DT-Prelim Calcs'!$C$21*'Drive Train'!$F$39</f>
        <v>9</v>
      </c>
      <c r="KE148" s="1">
        <f>IF(KB148&gt;='Drive Train'!$F$29,1,0)</f>
        <v>0</v>
      </c>
      <c r="KF148" s="57">
        <f>MIN(JV148,'DEPRECATED - DT-Prelim Calcs'!$C$10)*'DEPRECATED - DT-Prelim Calcs'!$C$11*1000/60/60</f>
        <v>103.33333333333333</v>
      </c>
      <c r="KG148" s="63">
        <f>KG147+'DEPRECATED - DT-Prelim Calcs'!$C$11</f>
        <v>576</v>
      </c>
      <c r="KH148" s="2">
        <f>KR148/'Drive Train'!$F$35</f>
        <v>0.7075268817204301</v>
      </c>
      <c r="KI148" s="46">
        <f>KP148*12*60/(PI() * 'Drive Train'!$F$15)/KH$2*KH148</f>
        <v>-285704.71513356006</v>
      </c>
      <c r="KJ148" s="2">
        <f>('DEPRECATED - DT-Prelim Calcs'!$C$6*KH148-KI148)/('DEPRECATED - DT-Prelim Calcs'!$C$6*KH148)*'DEPRECATED - DT-Prelim Calcs'!$C$7*KH148</f>
        <v>130.88869765959535</v>
      </c>
      <c r="KK148" s="57">
        <f>KJ148/'DEPRECATED - DT-Prelim Calcs'!$C$7*('DEPRECATED - DT-Prelim Calcs'!$C$8-'DEPRECATED - DT-Prelim Calcs'!$C$9)+'DEPRECATED - DT-Prelim Calcs'!$C$9</f>
        <v>6970.7580538282509</v>
      </c>
      <c r="KL148" s="57">
        <f t="shared" si="208"/>
        <v>53.333333333333329</v>
      </c>
      <c r="KM148" s="2">
        <f t="shared" si="262"/>
        <v>0.99579519204165001</v>
      </c>
      <c r="KN148" s="57">
        <f>KM148*'DEPRECATED - DT-Prelim Calcs'!$C$21/KH$2/'DEPRECATED - DT-Prelim Calcs'!$C$19/'DEPRECATED - DT-Prelim Calcs'!$C$18*3.39*'DEPRECATED - DT-Prelim Calcs'!$C$20</f>
        <v>25.773080821789936</v>
      </c>
      <c r="KO148" s="46">
        <f t="shared" si="263"/>
        <v>0</v>
      </c>
      <c r="KP148" s="57">
        <f>KN147*'DEPRECATED - DT-Prelim Calcs'!$C$11+KP147</f>
        <v>-986.68804464348466</v>
      </c>
      <c r="KQ148" s="57">
        <f>KQ147+0.5*KN148*'DEPRECATED - DT-Prelim Calcs'!$C$11^2+KP148*'DEPRECATED - DT-Prelim Calcs'!$C$11</f>
        <v>-297918.93604861241</v>
      </c>
      <c r="KR148" s="57">
        <f>MIN('Drive Train'!$F$35-KL147*'DEPRECATED - DT-Prelim Calcs'!$C$21*'Drive Train'!$F$39,KR147+KL$2)</f>
        <v>8.7733333333333334</v>
      </c>
      <c r="KS148" s="57">
        <f>'Drive Train'!$F$35-KL148*'DEPRECATED - DT-Prelim Calcs'!$C$21*'Drive Train'!$F$39</f>
        <v>8.7733333333333334</v>
      </c>
      <c r="KT148" s="1">
        <f>IF(KQ148&gt;='Drive Train'!$F$29,1,0)</f>
        <v>0</v>
      </c>
      <c r="KU148" s="57">
        <f>MIN(KK148,'DEPRECATED - DT-Prelim Calcs'!$C$10)*'DEPRECATED - DT-Prelim Calcs'!$C$11*1000/60/60</f>
        <v>103.33333333333333</v>
      </c>
      <c r="KV148" s="63">
        <f>KV147+'DEPRECATED - DT-Prelim Calcs'!$C$11</f>
        <v>576</v>
      </c>
      <c r="KW148" s="2">
        <f>LG148/'Drive Train'!$F$35</f>
        <v>2.7860808090996652</v>
      </c>
      <c r="KX148" s="46">
        <f>LE148*12*60/(PI() * 'Drive Train'!$F$15)/KW$2*KW148</f>
        <v>-875301.77909434354</v>
      </c>
      <c r="KY148" s="2">
        <f>('DEPRECATED - DT-Prelim Calcs'!$C$6*KW148-KX148)/('DEPRECATED - DT-Prelim Calcs'!$C$6*KW148)*'DEPRECATED - DT-Prelim Calcs'!$C$7*KW148</f>
        <v>402.48880514718496</v>
      </c>
      <c r="KZ148" s="57">
        <f>KY148/'DEPRECATED - DT-Prelim Calcs'!$C$7*('DEPRECATED - DT-Prelim Calcs'!$C$8-'DEPRECATED - DT-Prelim Calcs'!$C$9)+'DEPRECATED - DT-Prelim Calcs'!$C$9</f>
        <v>21429.801120491218</v>
      </c>
      <c r="LA148" s="57">
        <f t="shared" si="209"/>
        <v>56.666666666666664</v>
      </c>
      <c r="LB148" s="2">
        <f t="shared" si="264"/>
        <v>0.99579519204165001</v>
      </c>
      <c r="LC148" s="57">
        <f>LB148*'DEPRECATED - DT-Prelim Calcs'!$C$21/KW$2/'DEPRECATED - DT-Prelim Calcs'!$C$19/'DEPRECATED - DT-Prelim Calcs'!$C$18*3.39*'DEPRECATED - DT-Prelim Calcs'!$C$20</f>
        <v>25.773080821789936</v>
      </c>
      <c r="LD148" s="46">
        <f t="shared" si="265"/>
        <v>0</v>
      </c>
      <c r="LE148" s="57">
        <f>LC147*'DEPRECATED - DT-Prelim Calcs'!$C$11+LE147</f>
        <v>-767.66104993831948</v>
      </c>
      <c r="LF148" s="57">
        <f>LF147+0.5*LC148*'DEPRECATED - DT-Prelim Calcs'!$C$11^2+LE148*'DEPRECATED - DT-Prelim Calcs'!$C$11</f>
        <v>-245610.96878917055</v>
      </c>
      <c r="LG148" s="57">
        <f>MIN('Drive Train'!$F$35-LA147*'DEPRECATED - DT-Prelim Calcs'!$C$21*'Drive Train'!$F$39,LG147+LA$2)</f>
        <v>34.547402032835848</v>
      </c>
      <c r="LH148" s="57">
        <f>'Drive Train'!$F$35-LA148*'DEPRECATED - DT-Prelim Calcs'!$C$21*'Drive Train'!$F$39</f>
        <v>8.5466666666666669</v>
      </c>
      <c r="LI148" s="1">
        <f>IF(LF148&gt;='Drive Train'!$F$29,1,0)</f>
        <v>0</v>
      </c>
      <c r="LJ148" s="57">
        <f>MIN(KZ148,'DEPRECATED - DT-Prelim Calcs'!$C$10)*'DEPRECATED - DT-Prelim Calcs'!$C$11*1000/60/60</f>
        <v>103.33333333333333</v>
      </c>
      <c r="LK148" s="63">
        <f>LK147+'DEPRECATED - DT-Prelim Calcs'!$C$11</f>
        <v>576</v>
      </c>
      <c r="LL148" s="2">
        <f>LV148/'Drive Train'!$F$35</f>
        <v>0.67096774193548392</v>
      </c>
      <c r="LM148" s="46">
        <f>LT148*12*60/(PI() * 'Drive Train'!$F$15)/LL$2*LL148</f>
        <v>-58429.46697182559</v>
      </c>
      <c r="LN148" s="2">
        <f>('DEPRECATED - DT-Prelim Calcs'!$C$6*LL148-LM148)/('DEPRECATED - DT-Prelim Calcs'!$C$6*LL148)*'DEPRECATED - DT-Prelim Calcs'!$C$7*LL148</f>
        <v>28.036359725625431</v>
      </c>
      <c r="LO148" s="57">
        <f>LN148/'DEPRECATED - DT-Prelim Calcs'!$C$7*('DEPRECATED - DT-Prelim Calcs'!$C$8-'DEPRECATED - DT-Prelim Calcs'!$C$9)+'DEPRECATED - DT-Prelim Calcs'!$C$9</f>
        <v>1495.2580717003084</v>
      </c>
      <c r="LP148" s="57">
        <f t="shared" si="210"/>
        <v>60</v>
      </c>
      <c r="LQ148" s="2">
        <f t="shared" si="266"/>
        <v>0.99579519204165001</v>
      </c>
      <c r="LR148" s="57">
        <f>LQ148*'DEPRECATED - DT-Prelim Calcs'!$C$21/LL$2/'DEPRECATED - DT-Prelim Calcs'!$C$19/'DEPRECATED - DT-Prelim Calcs'!$C$18*3.39*'DEPRECATED - DT-Prelim Calcs'!$C$20</f>
        <v>25.773080821789936</v>
      </c>
      <c r="LS148" s="46">
        <f t="shared" si="267"/>
        <v>0</v>
      </c>
      <c r="LT148" s="57">
        <f>LR147*'DEPRECATED - DT-Prelim Calcs'!$C$11+LT147</f>
        <v>-212.78239193179741</v>
      </c>
      <c r="LU148" s="57">
        <f>LU147+0.5*LR148*'DEPRECATED - DT-Prelim Calcs'!$C$11^2+LT148*'DEPRECATED - DT-Prelim Calcs'!$C$11</f>
        <v>-259671.33250273098</v>
      </c>
      <c r="LV148" s="57">
        <f>MIN('Drive Train'!$F$35-LP147*'DEPRECATED - DT-Prelim Calcs'!$C$21*'Drive Train'!$F$39,LV147+LP$2)</f>
        <v>8.32</v>
      </c>
      <c r="LW148" s="57">
        <f>'Drive Train'!$F$35-LP148*'DEPRECATED - DT-Prelim Calcs'!$C$21*'Drive Train'!$F$39</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Train'!$AA$49 + V148*(1-'Drive Train'!$AA$49))</f>
        <v>0</v>
      </c>
      <c r="W149" s="57">
        <f t="shared" si="184"/>
        <v>0</v>
      </c>
      <c r="X149" s="2">
        <f>MAX(MIN(IF(AND(AI148=1,AG149&lt;0),-1,1)*(W149-$C$9)/($C$8-$C$9)*$C$7-$C$29*AE149/T$2 -  AI148*$C$29/2,X$2),MAX(X$4:X148)*-1)</f>
        <v>-0.2458281045106315</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Train'!$F$39,AG148+W$2)-$C$3,IF(AE148-1&lt;=0,0,IF($C$32=Motors!$C$29,MAX(ABS('Drive Train'!$F$35-W148*$C$21*'Drive Train'!$F$39)*-1,AG148-W$2),MAX(0,ABS('Drive Train'!$F$35-W148*$C$21*'Drive Train'!$F$39)*-1,AG148-W$2))))</f>
        <v>0</v>
      </c>
      <c r="AH149" s="57">
        <f>'Drive Train'!$F$35-ABS(W149)*'DEPRECATED - DT-Prelim Calcs'!$C$21*'Drive Train'!$F$39</f>
        <v>12.4</v>
      </c>
      <c r="AI149" s="1">
        <f>IF(AJ149&gt;='Drive Train'!$F$29,1,0)</f>
        <v>1</v>
      </c>
      <c r="AJ149" s="57">
        <f>AJ148+0.5*Y149*'DEPRECATED - DT-Prelim Calcs'!$C$11^2+AE149*'DEPRECATED - DT-Prelim Calcs'!$C$11</f>
        <v>784.33981740885292</v>
      </c>
      <c r="AK149" s="57">
        <f t="shared" si="268"/>
        <v>0</v>
      </c>
      <c r="AL149" s="63">
        <f>AL148+'DEPRECATED - DT-Prelim Calcs'!$C$11</f>
        <v>580</v>
      </c>
      <c r="AM149" s="2">
        <f>AW149/'Drive Train'!$F$35</f>
        <v>0.88882649237565836</v>
      </c>
      <c r="AN149" s="46">
        <f>AU149*12*60/(PI() * 'Drive Train'!$F$15)/AM$2*AM149</f>
        <v>4007.4131716828742</v>
      </c>
      <c r="AO149" s="2">
        <f>('DEPRECATED - DT-Prelim Calcs'!$C$6*AM149-AN149)/('DEPRECATED - DT-Prelim Calcs'!$C$6*AM149)*'DEPRECATED - DT-Prelim Calcs'!$C$7*AM149</f>
        <v>0.33008953072369918</v>
      </c>
      <c r="AP149" s="57">
        <f>AO149/'DEPRECATED - DT-Prelim Calcs'!$C$7*('DEPRECATED - DT-Prelim Calcs'!$C$8-'DEPRECATED - DT-Prelim Calcs'!$C$9)+'DEPRECATED - DT-Prelim Calcs'!$C$9</f>
        <v>20.27281609620357</v>
      </c>
      <c r="AQ149" s="57">
        <f t="shared" si="192"/>
        <v>20.27281609620357</v>
      </c>
      <c r="AR149" s="2">
        <f t="shared" si="212"/>
        <v>3.3306690738754696E-16</v>
      </c>
      <c r="AS149" s="57">
        <f>AR149*'DEPRECATED - DT-Prelim Calcs'!$C$21/AM$2/'DEPRECATED - DT-Prelim Calcs'!$C$19/'DEPRECATED - DT-Prelim Calcs'!$C$18*3.39*'DEPRECATED - DT-Prelim Calcs'!$C$20</f>
        <v>2.4137140947202652E-15</v>
      </c>
      <c r="AT149" s="46">
        <f t="shared" si="213"/>
        <v>0</v>
      </c>
      <c r="AU149" s="57">
        <f>AS148*'DEPRECATED - DT-Prelim Calcs'!$C$11+AU148</f>
        <v>39.345448708843186</v>
      </c>
      <c r="AV149" s="57">
        <f>AV148+0.5*AS149*'DEPRECATED - DT-Prelim Calcs'!$C$11^2+AU149*'DEPRECATED - DT-Prelim Calcs'!$C$11</f>
        <v>22777.561075344693</v>
      </c>
      <c r="AW149" s="57">
        <f>MIN('Drive Train'!$F$35-AQ148*'DEPRECATED - DT-Prelim Calcs'!$C$21*'Drive Train'!$F$39,AW148+AQ$2)</f>
        <v>11.021448505458164</v>
      </c>
      <c r="AX149" s="57">
        <f>'Drive Train'!$F$35-AQ149*'DEPRECATED - DT-Prelim Calcs'!$C$21*'Drive Train'!$F$39</f>
        <v>11.021448505458157</v>
      </c>
      <c r="AY149" s="1">
        <f>IF(AV149&gt;='Drive Train'!$F$29,1,0)</f>
        <v>1</v>
      </c>
      <c r="AZ149" s="57">
        <f t="shared" si="214"/>
        <v>22.525351218003966</v>
      </c>
      <c r="BA149" s="63">
        <f>BA148+'DEPRECATED - DT-Prelim Calcs'!$C$11</f>
        <v>580</v>
      </c>
      <c r="BB149" s="2">
        <f>BL149/'Drive Train'!$F$35</f>
        <v>1.315024972646925</v>
      </c>
      <c r="BC149" s="46">
        <f>BJ149*12*60/(PI() * 'Drive Train'!$F$15)/BB$2*BB149</f>
        <v>-3540.8438977467135</v>
      </c>
      <c r="BD149" s="2">
        <f>('DEPRECATED - DT-Prelim Calcs'!$C$6*BB149-BC149)/('DEPRECATED - DT-Prelim Calcs'!$C$6*BB149)*'DEPRECATED - DT-Prelim Calcs'!$C$7*BB149</f>
        <v>4.7702296575443013</v>
      </c>
      <c r="BE149" s="57">
        <f>BD149/'DEPRECATED - DT-Prelim Calcs'!$C$7*('DEPRECATED - DT-Prelim Calcs'!$C$8-'DEPRECATED - DT-Prelim Calcs'!$C$9)+'DEPRECATED - DT-Prelim Calcs'!$C$9</f>
        <v>256.65040044105137</v>
      </c>
      <c r="BF149" s="57">
        <f t="shared" si="193"/>
        <v>93</v>
      </c>
      <c r="BG149" s="2">
        <f t="shared" si="215"/>
        <v>1.8933363324154457</v>
      </c>
      <c r="BH149" s="57">
        <f>BG149*'DEPRECATED - DT-Prelim Calcs'!$C$21/BB$2/'DEPRECATED - DT-Prelim Calcs'!$C$19/'DEPRECATED - DT-Prelim Calcs'!$C$18*3.39*'DEPRECATED - DT-Prelim Calcs'!$C$20</f>
        <v>19.819055495402448</v>
      </c>
      <c r="BI149" s="46">
        <f t="shared" si="216"/>
        <v>0</v>
      </c>
      <c r="BJ149" s="57">
        <f>BH148*'DEPRECATED - DT-Prelim Calcs'!$C$11+BJ148</f>
        <v>-16.267443596496292</v>
      </c>
      <c r="BK149" s="57">
        <f>BK148+0.5*BH149*'DEPRECATED - DT-Prelim Calcs'!$C$11^2+BJ149*'DEPRECATED - DT-Prelim Calcs'!$C$11</f>
        <v>13586.613151691288</v>
      </c>
      <c r="BL149" s="57">
        <f>MIN('Drive Train'!$F$35-BF148*'DEPRECATED - DT-Prelim Calcs'!$C$21*'Drive Train'!$F$39,BL148+BF$2)</f>
        <v>16.306309660821871</v>
      </c>
      <c r="BM149" s="57">
        <f>'Drive Train'!$F$35-BF149*'DEPRECATED - DT-Prelim Calcs'!$C$21*'Drive Train'!$F$39</f>
        <v>6.0759999999999996</v>
      </c>
      <c r="BN149" s="1">
        <f>IF(BK149&gt;='Drive Train'!$F$29,1,0)</f>
        <v>1</v>
      </c>
      <c r="BO149" s="57">
        <f t="shared" si="217"/>
        <v>103.33333333333333</v>
      </c>
      <c r="BP149" s="63">
        <f>BP148+'DEPRECATED - DT-Prelim Calcs'!$C$11</f>
        <v>580</v>
      </c>
      <c r="BQ149" s="2">
        <f>CA149/'Drive Train'!$F$35</f>
        <v>1.4613653259001158</v>
      </c>
      <c r="BR149" s="46">
        <f>BY149*12*60/(PI() * 'Drive Train'!$F$15)/BQ$2*BQ149</f>
        <v>-25795.153138006062</v>
      </c>
      <c r="BS149" s="2">
        <f>('DEPRECATED - DT-Prelim Calcs'!$C$6*BQ149-BR149)/('DEPRECATED - DT-Prelim Calcs'!$C$6*BQ149)*'DEPRECATED - DT-Prelim Calcs'!$C$7*BQ149</f>
        <v>15.185364931215643</v>
      </c>
      <c r="BT149" s="57">
        <f>BS149/'DEPRECATED - DT-Prelim Calcs'!$C$7*('DEPRECATED - DT-Prelim Calcs'!$C$8-'DEPRECATED - DT-Prelim Calcs'!$C$9)+'DEPRECATED - DT-Prelim Calcs'!$C$9</f>
        <v>811.1159006950071</v>
      </c>
      <c r="BU149" s="57">
        <f t="shared" si="194"/>
        <v>93</v>
      </c>
      <c r="BV149" s="2">
        <f t="shared" si="218"/>
        <v>1.8828060353728675</v>
      </c>
      <c r="BW149" s="57">
        <f>BV149*'DEPRECATED - DT-Prelim Calcs'!$C$21/BQ$2/'DEPRECATED - DT-Prelim Calcs'!$C$19/'DEPRECATED - DT-Prelim Calcs'!$C$18*3.39*'DEPRECATED - DT-Prelim Calcs'!$C$20</f>
        <v>25.773080821789936</v>
      </c>
      <c r="BX149" s="46">
        <f t="shared" si="219"/>
        <v>0</v>
      </c>
      <c r="BY149" s="57">
        <f>BW148*'DEPRECATED - DT-Prelim Calcs'!$C$11+BY148</f>
        <v>-81.549306464556622</v>
      </c>
      <c r="BZ149" s="57">
        <f>BZ148+0.5*BW149*'DEPRECATED - DT-Prelim Calcs'!$C$11^2+BY149*'DEPRECATED - DT-Prelim Calcs'!$C$11</f>
        <v>-10434.872902903304</v>
      </c>
      <c r="CA149" s="57">
        <f>MIN('Drive Train'!$F$35-BU148*'DEPRECATED - DT-Prelim Calcs'!$C$21*'Drive Train'!$F$39,CA148+BU$2)</f>
        <v>18.120930041161436</v>
      </c>
      <c r="CB149" s="57">
        <f>'Drive Train'!$F$35-BU149*'DEPRECATED - DT-Prelim Calcs'!$C$21*'Drive Train'!$F$39</f>
        <v>6.0759999999999996</v>
      </c>
      <c r="CC149" s="1">
        <f>IF(BZ149&gt;='Drive Train'!$F$29,1,0)</f>
        <v>0</v>
      </c>
      <c r="CD149" s="57">
        <f t="shared" si="220"/>
        <v>103.33333333333333</v>
      </c>
      <c r="CE149" s="63">
        <f>CE148+'DEPRECATED - DT-Prelim Calcs'!$C$11</f>
        <v>580</v>
      </c>
      <c r="CF149" s="2">
        <f>CP149/'Drive Train'!$F$35</f>
        <v>0.48999999999999994</v>
      </c>
      <c r="CG149" s="46">
        <f>CN149*12*60/(PI() * 'Drive Train'!$F$15)/CF$2*CF149</f>
        <v>8472.3737455198843</v>
      </c>
      <c r="CH149" s="2">
        <f>('DEPRECATED - DT-Prelim Calcs'!$C$6*CF149-CG149)/('DEPRECATED - DT-Prelim Calcs'!$C$6*CF149)*'DEPRECATED - DT-Prelim Calcs'!$C$7*CF149</f>
        <v>-2.6499481663607733</v>
      </c>
      <c r="CI149" s="57">
        <f>CH149/'DEPRECATED - DT-Prelim Calcs'!$C$7*('DEPRECATED - DT-Prelim Calcs'!$C$8-'DEPRECATED - DT-Prelim Calcs'!$C$9)+'DEPRECATED - DT-Prelim Calcs'!$C$9</f>
        <v>-138.37400404318976</v>
      </c>
      <c r="CJ149" s="57">
        <f t="shared" si="195"/>
        <v>-138.37400404318976</v>
      </c>
      <c r="CK149" s="2">
        <f t="shared" si="221"/>
        <v>-3.9158313930698032</v>
      </c>
      <c r="CL149" s="57">
        <f>CK149*'DEPRECATED - DT-Prelim Calcs'!$C$21/CF$2/'DEPRECATED - DT-Prelim Calcs'!$C$19/'DEPRECATED - DT-Prelim Calcs'!$C$18*3.39*'DEPRECATED - DT-Prelim Calcs'!$C$20</f>
        <v>-66.214806008952692</v>
      </c>
      <c r="CM149" s="46">
        <f t="shared" si="222"/>
        <v>1</v>
      </c>
      <c r="CN149" s="57">
        <f>CL148*'DEPRECATED - DT-Prelim Calcs'!$C$11+CN148</f>
        <v>64.666538186084352</v>
      </c>
      <c r="CO149" s="57">
        <f>CO148+0.5*CL149*'DEPRECATED - DT-Prelim Calcs'!$C$11^2+CN149*'DEPRECATED - DT-Prelim Calcs'!$C$11</f>
        <v>-43771.453173624723</v>
      </c>
      <c r="CP149" s="57">
        <f>MIN('Drive Train'!$F$35-CJ148*'DEPRECATED - DT-Prelim Calcs'!$C$21*'Drive Train'!$F$39,CP148+CJ$2)</f>
        <v>6.0759999999999996</v>
      </c>
      <c r="CQ149" s="57">
        <f>'Drive Train'!$F$35-CJ149*'DEPRECATED - DT-Prelim Calcs'!$C$21*'Drive Train'!$F$39</f>
        <v>21.809432274936903</v>
      </c>
      <c r="CR149" s="1">
        <f>IF(CO149&gt;='Drive Train'!$F$29,1,0)</f>
        <v>0</v>
      </c>
      <c r="CS149" s="57">
        <f t="shared" si="223"/>
        <v>-153.74889338132195</v>
      </c>
      <c r="CT149" s="63">
        <f>CT148+'DEPRECATED - DT-Prelim Calcs'!$C$11</f>
        <v>580</v>
      </c>
      <c r="CU149" s="2">
        <f>DE149/'Drive Train'!$F$35</f>
        <v>2.0177050994180035</v>
      </c>
      <c r="CV149" s="46">
        <f>DC149*12*60/(PI() * 'Drive Train'!$F$15)/CU$2*CU149</f>
        <v>-220558.2373238838</v>
      </c>
      <c r="CW149" s="2">
        <f>('DEPRECATED - DT-Prelim Calcs'!$C$6*CU149-CV149)/('DEPRECATED - DT-Prelim Calcs'!$C$6*CU149)*'DEPRECATED - DT-Prelim Calcs'!$C$7*CU149</f>
        <v>104.58975220715087</v>
      </c>
      <c r="CX149" s="57">
        <f>CW149/'DEPRECATED - DT-Prelim Calcs'!$C$7*('DEPRECATED - DT-Prelim Calcs'!$C$8-'DEPRECATED - DT-Prelim Calcs'!$C$9)+'DEPRECATED - DT-Prelim Calcs'!$C$9</f>
        <v>5570.6938623142978</v>
      </c>
      <c r="CY149" s="57">
        <f t="shared" si="196"/>
        <v>93</v>
      </c>
      <c r="CZ149" s="2">
        <f t="shared" si="224"/>
        <v>1.2803081040535502</v>
      </c>
      <c r="DA149" s="57">
        <f>CZ149*'DEPRECATED - DT-Prelim Calcs'!$C$21/CU$2/'DEPRECATED - DT-Prelim Calcs'!$C$19/'DEPRECATED - DT-Prelim Calcs'!$C$18*3.39*'DEPRECATED - DT-Prelim Calcs'!$C$20</f>
        <v>25.773080821789936</v>
      </c>
      <c r="DB149" s="46">
        <f t="shared" si="225"/>
        <v>0</v>
      </c>
      <c r="DC149" s="57">
        <f>DA148*'DEPRECATED - DT-Prelim Calcs'!$C$11+DC148</f>
        <v>-343.41199725633453</v>
      </c>
      <c r="DD149" s="57">
        <f>DD148+0.5*DA149*'DEPRECATED - DT-Prelim Calcs'!$C$11^2+DC149*'DEPRECATED - DT-Prelim Calcs'!$C$11</f>
        <v>-80690.611758254992</v>
      </c>
      <c r="DE149" s="57">
        <f>MIN('Drive Train'!$F$35-CY148*'DEPRECATED - DT-Prelim Calcs'!$C$21*'Drive Train'!$F$39,DE148+CY$2)</f>
        <v>25.019543232783242</v>
      </c>
      <c r="DF149" s="57">
        <f>'Drive Train'!$F$35-CY149*'DEPRECATED - DT-Prelim Calcs'!$C$21*'Drive Train'!$F$39</f>
        <v>6.0759999999999996</v>
      </c>
      <c r="DG149" s="1">
        <f>IF(DD149&gt;='Drive Train'!$F$29,1,0)</f>
        <v>0</v>
      </c>
      <c r="DH149" s="57">
        <f t="shared" si="226"/>
        <v>103.33333333333333</v>
      </c>
      <c r="DI149" s="63">
        <f>DI148+'DEPRECATED - DT-Prelim Calcs'!$C$11</f>
        <v>580</v>
      </c>
      <c r="DJ149" s="2">
        <f>DT149/'Drive Train'!$F$35</f>
        <v>0.48999999999999994</v>
      </c>
      <c r="DK149" s="46">
        <f>DR149*12*60/(PI() * 'Drive Train'!$F$15)/DJ$2*DJ149</f>
        <v>757.85958963453061</v>
      </c>
      <c r="DL149" s="2">
        <f>('DEPRECATED - DT-Prelim Calcs'!$C$6*DJ149-DK149)/('DEPRECATED - DT-Prelim Calcs'!$C$6*DJ149)*'DEPRECATED - DT-Prelim Calcs'!$C$7*DJ149</f>
        <v>0.83822802795136597</v>
      </c>
      <c r="DM149" s="57">
        <f>DL149/'DEPRECATED - DT-Prelim Calcs'!$C$7*('DEPRECATED - DT-Prelim Calcs'!$C$8-'DEPRECATED - DT-Prelim Calcs'!$C$9)+'DEPRECATED - DT-Prelim Calcs'!$C$9</f>
        <v>47.324338583468986</v>
      </c>
      <c r="DN149" s="57">
        <f t="shared" si="197"/>
        <v>47.324338583468986</v>
      </c>
      <c r="DO149" s="2">
        <f t="shared" si="227"/>
        <v>0.72499391298727545</v>
      </c>
      <c r="DP149" s="57">
        <f>DO149*'DEPRECATED - DT-Prelim Calcs'!$C$21/DJ$2/'DEPRECATED - DT-Prelim Calcs'!$C$19/'DEPRECATED - DT-Prelim Calcs'!$C$18*3.39*'DEPRECATED - DT-Prelim Calcs'!$C$20</f>
        <v>16.929502297500491</v>
      </c>
      <c r="DQ149" s="46">
        <f t="shared" si="228"/>
        <v>0</v>
      </c>
      <c r="DR149" s="57">
        <f>DP148*'DEPRECATED - DT-Prelim Calcs'!$C$11+DR148</f>
        <v>4.1887510894588615</v>
      </c>
      <c r="DS149" s="57">
        <f>DS148+0.5*DP149*'DEPRECATED - DT-Prelim Calcs'!$C$11^2+DR149*'DEPRECATED - DT-Prelim Calcs'!$C$11</f>
        <v>-156941.9226618408</v>
      </c>
      <c r="DT149" s="57">
        <f>MIN('Drive Train'!$F$35-DN148*'DEPRECATED - DT-Prelim Calcs'!$C$21*'Drive Train'!$F$39,DT148+DN$2)</f>
        <v>6.0759999999999996</v>
      </c>
      <c r="DU149" s="57">
        <f>'Drive Train'!$F$35-DN149*'DEPRECATED - DT-Prelim Calcs'!$C$21*'Drive Train'!$F$39</f>
        <v>9.1819449763241092</v>
      </c>
      <c r="DV149" s="1">
        <f>IF(DS149&gt;='Drive Train'!$F$29,1,0)</f>
        <v>0</v>
      </c>
      <c r="DW149" s="57">
        <f t="shared" si="229"/>
        <v>52.58259842607665</v>
      </c>
      <c r="DX149" s="63">
        <f>DX148+'DEPRECATED - DT-Prelim Calcs'!$C$11</f>
        <v>580</v>
      </c>
      <c r="DY149" s="2">
        <f>EI149/'Drive Train'!$F$35</f>
        <v>0.48999999999999994</v>
      </c>
      <c r="DZ149" s="46">
        <f>EG149*12*60/(PI() * 'Drive Train'!$F$15)/DY$2*DY149</f>
        <v>-233821.71158202586</v>
      </c>
      <c r="EA149" s="2">
        <f>('DEPRECATED - DT-Prelim Calcs'!$C$6*DY149-DZ149)/('DEPRECATED - DT-Prelim Calcs'!$C$6*DY149)*'DEPRECATED - DT-Prelim Calcs'!$C$7*DY149</f>
        <v>106.90516358586912</v>
      </c>
      <c r="EB149" s="57">
        <f>EA149/'DEPRECATED - DT-Prelim Calcs'!$C$7*('DEPRECATED - DT-Prelim Calcs'!$C$8-'DEPRECATED - DT-Prelim Calcs'!$C$9)+'DEPRECATED - DT-Prelim Calcs'!$C$9</f>
        <v>5693.9582938037374</v>
      </c>
      <c r="EC149" s="57">
        <f t="shared" si="198"/>
        <v>93</v>
      </c>
      <c r="ED149" s="2">
        <f t="shared" si="230"/>
        <v>0.96993038185874991</v>
      </c>
      <c r="EE149" s="57">
        <f>ED149*'DEPRECATED - DT-Prelim Calcs'!$C$21/DY$2/'DEPRECATED - DT-Prelim Calcs'!$C$19/'DEPRECATED - DT-Prelim Calcs'!$C$18*3.39*'DEPRECATED - DT-Prelim Calcs'!$C$20</f>
        <v>25.773080821789936</v>
      </c>
      <c r="EF149" s="46">
        <f t="shared" si="231"/>
        <v>0</v>
      </c>
      <c r="EG149" s="57">
        <f>EE148*'DEPRECATED - DT-Prelim Calcs'!$C$11+EG148</f>
        <v>-1135.7028004883798</v>
      </c>
      <c r="EH149" s="57">
        <f>EH148+0.5*EE149*'DEPRECATED - DT-Prelim Calcs'!$C$11^2+EG149*'DEPRECATED - DT-Prelim Calcs'!$C$11</f>
        <v>-268624.8962952398</v>
      </c>
      <c r="EI149" s="57">
        <f>MIN('Drive Train'!$F$35-EC148*'DEPRECATED - DT-Prelim Calcs'!$C$21*'Drive Train'!$F$39,EI148+EC$2)</f>
        <v>6.0759999999999996</v>
      </c>
      <c r="EJ149" s="57">
        <f>'Drive Train'!$F$35-EC149*'DEPRECATED - DT-Prelim Calcs'!$C$21*'Drive Train'!$F$39</f>
        <v>6.0759999999999996</v>
      </c>
      <c r="EK149" s="1">
        <f>IF(EH149&gt;='Drive Train'!$F$29,1,0)</f>
        <v>0</v>
      </c>
      <c r="EL149" s="57">
        <f t="shared" si="232"/>
        <v>103.33333333333333</v>
      </c>
      <c r="EM149" s="63">
        <f>EM148+'DEPRECATED - DT-Prelim Calcs'!$C$11</f>
        <v>580</v>
      </c>
      <c r="EN149" s="2">
        <f>EX149/'Drive Train'!$F$35</f>
        <v>0.48999999999999994</v>
      </c>
      <c r="EO149" s="46">
        <f>EV149*12*60/(PI() * 'Drive Train'!$F$15)/EN$2*EN149</f>
        <v>-70049.955716285403</v>
      </c>
      <c r="EP149" s="2">
        <f>('DEPRECATED - DT-Prelim Calcs'!$C$6*EN149-EO149)/('DEPRECATED - DT-Prelim Calcs'!$C$6*EN149)*'DEPRECATED - DT-Prelim Calcs'!$C$7*EN149</f>
        <v>32.854519751641241</v>
      </c>
      <c r="EQ149" s="57">
        <f>EP149/'DEPRECATED - DT-Prelim Calcs'!$C$7*('DEPRECATED - DT-Prelim Calcs'!$C$8-'DEPRECATED - DT-Prelim Calcs'!$C$9)+'DEPRECATED - DT-Prelim Calcs'!$C$9</f>
        <v>1751.7601178985774</v>
      </c>
      <c r="ER149" s="57">
        <f t="shared" si="199"/>
        <v>93</v>
      </c>
      <c r="ES149" s="2">
        <f t="shared" si="233"/>
        <v>0.86507304327942547</v>
      </c>
      <c r="ET149" s="57">
        <f>ES149*'DEPRECATED - DT-Prelim Calcs'!$C$21/EN$2/'DEPRECATED - DT-Prelim Calcs'!$C$19/'DEPRECATED - DT-Prelim Calcs'!$C$18*3.39*'DEPRECATED - DT-Prelim Calcs'!$C$20</f>
        <v>25.773080821789936</v>
      </c>
      <c r="EU149" s="46">
        <f t="shared" si="234"/>
        <v>0</v>
      </c>
      <c r="EV149" s="57">
        <f>ET148*'DEPRECATED - DT-Prelim Calcs'!$C$11+EV148</f>
        <v>-303.45894410172718</v>
      </c>
      <c r="EW149" s="57">
        <f>EW148+0.5*ET149*'DEPRECATED - DT-Prelim Calcs'!$C$11^2+EV149*'DEPRECATED - DT-Prelim Calcs'!$C$11</f>
        <v>-284422.60238816735</v>
      </c>
      <c r="EX149" s="57">
        <f>MIN('Drive Train'!$F$35-ER148*'DEPRECATED - DT-Prelim Calcs'!$C$21*'Drive Train'!$F$39,EX148+ER$2)</f>
        <v>6.0759999999999996</v>
      </c>
      <c r="EY149" s="57">
        <f>'Drive Train'!$F$35-ER149*'DEPRECATED - DT-Prelim Calcs'!$C$21*'Drive Train'!$F$39</f>
        <v>6.0759999999999996</v>
      </c>
      <c r="EZ149" s="1">
        <f>IF(EW149&gt;='Drive Train'!$F$29,1,0)</f>
        <v>0</v>
      </c>
      <c r="FA149" s="57">
        <f t="shared" si="235"/>
        <v>103.33333333333333</v>
      </c>
      <c r="FB149" s="63">
        <f>FB148+'DEPRECATED - DT-Prelim Calcs'!$C$11</f>
        <v>580</v>
      </c>
      <c r="FC149" s="2">
        <f>FM149/'Drive Train'!$F$35</f>
        <v>0.48999999999999994</v>
      </c>
      <c r="FD149" s="46">
        <f>FK149*12*60/(PI() * 'Drive Train'!$F$15)/FC$2*FC149</f>
        <v>3187.2960977821349</v>
      </c>
      <c r="FE149" s="2">
        <f>('DEPRECATED - DT-Prelim Calcs'!$C$6*FC149-FD149)/('DEPRECATED - DT-Prelim Calcs'!$C$6*FC149)*'DEPRECATED - DT-Prelim Calcs'!$C$7*FC149</f>
        <v>-0.26026014927860142</v>
      </c>
      <c r="FF149" s="57">
        <f>FE149/'DEPRECATED - DT-Prelim Calcs'!$C$7*('DEPRECATED - DT-Prelim Calcs'!$C$8-'DEPRECATED - DT-Prelim Calcs'!$C$9)+'DEPRECATED - DT-Prelim Calcs'!$C$9</f>
        <v>-11.155343216781976</v>
      </c>
      <c r="FG149" s="57">
        <f t="shared" si="200"/>
        <v>-11.155343216781976</v>
      </c>
      <c r="FH149" s="2">
        <f t="shared" si="236"/>
        <v>-0.73648378977499518</v>
      </c>
      <c r="FI149" s="57">
        <f>FH149*'DEPRECATED - DT-Prelim Calcs'!$C$21/FC$2/'DEPRECATED - DT-Prelim Calcs'!$C$19/'DEPRECATED - DT-Prelim Calcs'!$C$18*3.39*'DEPRECATED - DT-Prelim Calcs'!$C$20</f>
        <v>-24.3141382386383</v>
      </c>
      <c r="FJ149" s="46">
        <f t="shared" si="237"/>
        <v>1</v>
      </c>
      <c r="FK149" s="57">
        <f>FI148*'DEPRECATED - DT-Prelim Calcs'!$C$11+FK148</f>
        <v>12.460410659044015</v>
      </c>
      <c r="FL149" s="57">
        <f>FL148+0.5*FI149*'DEPRECATED - DT-Prelim Calcs'!$C$11^2+FK149*'DEPRECATED - DT-Prelim Calcs'!$C$11</f>
        <v>-365516.40115022706</v>
      </c>
      <c r="FM149" s="57">
        <f>MIN('Drive Train'!$F$35-FG148*'DEPRECATED - DT-Prelim Calcs'!$C$21*'Drive Train'!$F$39,FM148+FG$2)</f>
        <v>6.0759999999999996</v>
      </c>
      <c r="FN149" s="57">
        <f>'Drive Train'!$F$35-FG149*'DEPRECATED - DT-Prelim Calcs'!$C$21*'Drive Train'!$F$39</f>
        <v>13.158563338741175</v>
      </c>
      <c r="FO149" s="1">
        <f>IF(FL149&gt;='Drive Train'!$F$29,1,0)</f>
        <v>0</v>
      </c>
      <c r="FP149" s="57">
        <f t="shared" si="238"/>
        <v>-12.394825796424417</v>
      </c>
      <c r="FQ149" s="63">
        <f>FQ148+'DEPRECATED - DT-Prelim Calcs'!$C$11</f>
        <v>580</v>
      </c>
      <c r="FR149" s="2">
        <f>GB149/'Drive Train'!$F$35</f>
        <v>0.48999999999999994</v>
      </c>
      <c r="FS149" s="46">
        <f>FZ149*12*60/(PI() * 'Drive Train'!$F$15)/FR$2*FR149</f>
        <v>-206919.07072787514</v>
      </c>
      <c r="FT149" s="2">
        <f>('DEPRECATED - DT-Prelim Calcs'!$C$6*FR149-FS149)/('DEPRECATED - DT-Prelim Calcs'!$C$6*FR149)*'DEPRECATED - DT-Prelim Calcs'!$C$7*FR149</f>
        <v>94.740930103973568</v>
      </c>
      <c r="FU149" s="57">
        <f>FT149/'DEPRECATED - DT-Prelim Calcs'!$C$7*('DEPRECATED - DT-Prelim Calcs'!$C$8-'DEPRECATED - DT-Prelim Calcs'!$C$9)+'DEPRECATED - DT-Prelim Calcs'!$C$9</f>
        <v>5046.3769013858127</v>
      </c>
      <c r="FV149" s="57">
        <f t="shared" si="201"/>
        <v>93</v>
      </c>
      <c r="FW149" s="2">
        <f t="shared" si="239"/>
        <v>0.7112822800297498</v>
      </c>
      <c r="FX149" s="57">
        <f>FW149*'DEPRECATED - DT-Prelim Calcs'!$C$21/FR$2/'DEPRECATED - DT-Prelim Calcs'!$C$19/'DEPRECATED - DT-Prelim Calcs'!$C$18*3.39*'DEPRECATED - DT-Prelim Calcs'!$C$20</f>
        <v>25.773080821789936</v>
      </c>
      <c r="FY149" s="46">
        <f t="shared" si="240"/>
        <v>0</v>
      </c>
      <c r="FZ149" s="57">
        <f>FX148*'DEPRECATED - DT-Prelim Calcs'!$C$11+FZ148</f>
        <v>-737.02429987111043</v>
      </c>
      <c r="GA149" s="57">
        <f>GA148+0.5*FX149*'DEPRECATED - DT-Prelim Calcs'!$C$11^2+FZ149*'DEPRECATED - DT-Prelim Calcs'!$C$11</f>
        <v>-430727.48238659179</v>
      </c>
      <c r="GB149" s="57">
        <f>MIN('Drive Train'!$F$35-FV148*'DEPRECATED - DT-Prelim Calcs'!$C$21*'Drive Train'!$F$39,GB148+FV$2)</f>
        <v>6.0759999999999996</v>
      </c>
      <c r="GC149" s="57">
        <f>'Drive Train'!$F$35-FV149*'DEPRECATED - DT-Prelim Calcs'!$C$21*'Drive Train'!$F$39</f>
        <v>6.0759999999999996</v>
      </c>
      <c r="GD149" s="1">
        <f>IF(GA149&gt;='Drive Train'!$F$29,1,0)</f>
        <v>0</v>
      </c>
      <c r="GE149" s="57">
        <f t="shared" si="241"/>
        <v>103.33333333333333</v>
      </c>
      <c r="GF149" s="63">
        <f>GF148+'DEPRECATED - DT-Prelim Calcs'!$C$11</f>
        <v>580</v>
      </c>
      <c r="GG149" s="2">
        <f>GQ149/'Drive Train'!$F$35</f>
        <v>3.3305679772136068</v>
      </c>
      <c r="GH149" s="46">
        <f>GO149*12*60/(PI() * 'Drive Train'!$F$15)/GG$2*GG149</f>
        <v>-1319855.7937852219</v>
      </c>
      <c r="GI149" s="2">
        <f>('DEPRECATED - DT-Prelim Calcs'!$C$6*GG149-GH149)/('DEPRECATED - DT-Prelim Calcs'!$C$6*GG149)*'DEPRECATED - DT-Prelim Calcs'!$C$7*GG149</f>
        <v>604.80949490808382</v>
      </c>
      <c r="GJ149" s="57">
        <f>GI149/'DEPRECATED - DT-Prelim Calcs'!$C$7*('DEPRECATED - DT-Prelim Calcs'!$C$8-'DEPRECATED - DT-Prelim Calcs'!$C$9)+'DEPRECATED - DT-Prelim Calcs'!$C$9</f>
        <v>32200.64945921459</v>
      </c>
      <c r="GK149" s="57">
        <f t="shared" si="242"/>
        <v>29.999999999999982</v>
      </c>
      <c r="GL149" s="2">
        <f t="shared" si="243"/>
        <v>0.99579519204165001</v>
      </c>
      <c r="GM149" s="57">
        <f>GL149*'DEPRECATED - DT-Prelim Calcs'!$C$21/GG$2/'DEPRECATED - DT-Prelim Calcs'!$C$19/'DEPRECATED - DT-Prelim Calcs'!$C$18*3.39*'DEPRECATED - DT-Prelim Calcs'!$C$20</f>
        <v>25.773080821789936</v>
      </c>
      <c r="GN149" s="46">
        <f t="shared" si="244"/>
        <v>0</v>
      </c>
      <c r="GO149" s="57">
        <f>GM148*'DEPRECATED - DT-Prelim Calcs'!$C$11+GO148</f>
        <v>-968.30814368444396</v>
      </c>
      <c r="GP149" s="57">
        <f>GP148+0.5*GM149*'DEPRECATED - DT-Prelim Calcs'!$C$11^2+GO149*'DEPRECATED - DT-Prelim Calcs'!$C$11</f>
        <v>-219694.09966128159</v>
      </c>
      <c r="GQ149" s="57">
        <f>MIN('Drive Train'!$F$35-GK148*'DEPRECATED - DT-Prelim Calcs'!$C$21*'Drive Train'!$F$39,GQ148+GK$2)</f>
        <v>41.299042917448723</v>
      </c>
      <c r="GR149" s="57">
        <f>'Drive Train'!$F$35-GK149*'DEPRECATED - DT-Prelim Calcs'!$C$21*'Drive Train'!$F$39</f>
        <v>10.360000000000001</v>
      </c>
      <c r="GS149" s="1">
        <f>IF(GP149&gt;='Drive Train'!$F$29,1,0)</f>
        <v>0</v>
      </c>
      <c r="GT149" s="57">
        <f t="shared" si="245"/>
        <v>33.333333333333314</v>
      </c>
      <c r="GU149" s="63">
        <f>GU148+'DEPRECATED - DT-Prelim Calcs'!$C$11</f>
        <v>580</v>
      </c>
      <c r="GV149" s="2">
        <f>HF149/'Drive Train'!$F$35</f>
        <v>0.81720430107526887</v>
      </c>
      <c r="GW149" s="46">
        <f>HD149*12*60/(PI() * 'Drive Train'!$F$15)/GV$2*GV149</f>
        <v>19503.751475780457</v>
      </c>
      <c r="GX149" s="2">
        <f>('DEPRECATED - DT-Prelim Calcs'!$C$6*GV149-GW149)/('DEPRECATED - DT-Prelim Calcs'!$C$6*GV149)*'DEPRECATED - DT-Prelim Calcs'!$C$7*GV149</f>
        <v>-6.8493070634200288</v>
      </c>
      <c r="GY149" s="57">
        <f>GX149/'DEPRECATED - DT-Prelim Calcs'!$C$7*('DEPRECATED - DT-Prelim Calcs'!$C$8-'DEPRECATED - DT-Prelim Calcs'!$C$9)+'DEPRECATED - DT-Prelim Calcs'!$C$9</f>
        <v>-361.93323495302479</v>
      </c>
      <c r="GZ149" s="57">
        <f t="shared" si="202"/>
        <v>-361.93323495302479</v>
      </c>
      <c r="HA149" s="2">
        <f t="shared" si="246"/>
        <v>-8.5966257855587465</v>
      </c>
      <c r="HB149" s="57">
        <f>HA149*'DEPRECATED - DT-Prelim Calcs'!$C$21/GV$2/'DEPRECATED - DT-Prelim Calcs'!$C$19/'DEPRECATED - DT-Prelim Calcs'!$C$18*3.39*'DEPRECATED - DT-Prelim Calcs'!$C$20</f>
        <v>-222.49708869514399</v>
      </c>
      <c r="HC149" s="46">
        <f t="shared" si="247"/>
        <v>1</v>
      </c>
      <c r="HD149" s="57">
        <f>HB148*'DEPRECATED - DT-Prelim Calcs'!$C$11+HD148</f>
        <v>58.316696450721025</v>
      </c>
      <c r="HE149" s="57">
        <f>HE148+0.5*HB149*'DEPRECATED - DT-Prelim Calcs'!$C$11^2+HD149*'DEPRECATED - DT-Prelim Calcs'!$C$11</f>
        <v>-248520.15377320969</v>
      </c>
      <c r="HF149" s="57">
        <f>MIN('Drive Train'!$F$35-GZ148*'DEPRECATED - DT-Prelim Calcs'!$C$21*'Drive Train'!$F$39,HF148+GZ$2)</f>
        <v>10.133333333333335</v>
      </c>
      <c r="HG149" s="57">
        <f>'Drive Train'!$F$35-GZ149*'DEPRECATED - DT-Prelim Calcs'!$C$21*'Drive Train'!$F$39</f>
        <v>37.011459976805689</v>
      </c>
      <c r="HH149" s="1">
        <f>IF(HE149&gt;='Drive Train'!$F$29,1,0)</f>
        <v>0</v>
      </c>
      <c r="HI149" s="57">
        <f t="shared" si="248"/>
        <v>-402.14803883669418</v>
      </c>
      <c r="HJ149" s="63">
        <f>HJ148+'DEPRECATED - DT-Prelim Calcs'!$C$11</f>
        <v>580</v>
      </c>
      <c r="HK149" s="2">
        <f>HU149/'Drive Train'!$F$35</f>
        <v>0.79892473118279583</v>
      </c>
      <c r="HL149" s="46">
        <f>HS149*12*60/(PI() * 'Drive Train'!$F$15)/HK$2*HK149</f>
        <v>-56156.101397437291</v>
      </c>
      <c r="HM149" s="2">
        <f>('DEPRECATED - DT-Prelim Calcs'!$C$6*HK149-HL149)/('DEPRECATED - DT-Prelim Calcs'!$C$6*HK149)*'DEPRECATED - DT-Prelim Calcs'!$C$7*HK149</f>
        <v>27.316816551085598</v>
      </c>
      <c r="HN149" s="57">
        <f>HM149/'DEPRECATED - DT-Prelim Calcs'!$C$7*('DEPRECATED - DT-Prelim Calcs'!$C$8-'DEPRECATED - DT-Prelim Calcs'!$C$9)+'DEPRECATED - DT-Prelim Calcs'!$C$9</f>
        <v>1456.9521010391213</v>
      </c>
      <c r="HO149" s="57">
        <f t="shared" si="203"/>
        <v>36.66666666666665</v>
      </c>
      <c r="HP149" s="2">
        <f t="shared" si="249"/>
        <v>0.99579519204165001</v>
      </c>
      <c r="HQ149" s="57">
        <f>HP149*'DEPRECATED - DT-Prelim Calcs'!$C$21/HK$2/'DEPRECATED - DT-Prelim Calcs'!$C$19/'DEPRECATED - DT-Prelim Calcs'!$C$18*3.39*'DEPRECATED - DT-Prelim Calcs'!$C$20</f>
        <v>25.773080821789936</v>
      </c>
      <c r="HR149" s="46">
        <f t="shared" si="250"/>
        <v>0</v>
      </c>
      <c r="HS149" s="57">
        <f>HQ148*'DEPRECATED - DT-Prelim Calcs'!$C$11+HS148</f>
        <v>-171.74989791907512</v>
      </c>
      <c r="HT149" s="57">
        <f>HT148+0.5*HQ149*'DEPRECATED - DT-Prelim Calcs'!$C$11^2+HS149*'DEPRECATED - DT-Prelim Calcs'!$C$11</f>
        <v>-258004.69805021959</v>
      </c>
      <c r="HU149" s="57">
        <f>MIN('Drive Train'!$F$35-HO148*'DEPRECATED - DT-Prelim Calcs'!$C$21*'Drive Train'!$F$39,HU148+HO$2)</f>
        <v>9.9066666666666681</v>
      </c>
      <c r="HV149" s="57">
        <f>'Drive Train'!$F$35-HO149*'DEPRECATED - DT-Prelim Calcs'!$C$21*'Drive Train'!$F$39</f>
        <v>9.9066666666666681</v>
      </c>
      <c r="HW149" s="1">
        <f>IF(HT149&gt;='Drive Train'!$F$29,1,0)</f>
        <v>0</v>
      </c>
      <c r="HX149" s="57">
        <f t="shared" si="251"/>
        <v>40.740740740740726</v>
      </c>
      <c r="HY149" s="63">
        <f>HY148+'DEPRECATED - DT-Prelim Calcs'!$C$11</f>
        <v>580</v>
      </c>
      <c r="HZ149" s="2">
        <f>IJ149/'Drive Train'!$F$35</f>
        <v>0.78064516129032269</v>
      </c>
      <c r="IA149" s="46">
        <f>IH149*12*60/(PI() * 'Drive Train'!$F$15)/HZ$2*HZ149</f>
        <v>21308.381856674881</v>
      </c>
      <c r="IB149" s="2">
        <f>('DEPRECATED - DT-Prelim Calcs'!$C$6*HZ149-IA149)/('DEPRECATED - DT-Prelim Calcs'!$C$6*HZ149)*'DEPRECATED - DT-Prelim Calcs'!$C$7*HZ149</f>
        <v>-7.753391929505419</v>
      </c>
      <c r="IC149" s="57">
        <f>IB149/'DEPRECATED - DT-Prelim Calcs'!$C$7*('DEPRECATED - DT-Prelim Calcs'!$C$8-'DEPRECATED - DT-Prelim Calcs'!$C$9)+'DEPRECATED - DT-Prelim Calcs'!$C$9</f>
        <v>-410.06356205624292</v>
      </c>
      <c r="ID149" s="57">
        <f t="shared" si="204"/>
        <v>-410.06356205624292</v>
      </c>
      <c r="IE149" s="2">
        <f t="shared" si="252"/>
        <v>-9.7517873162751254</v>
      </c>
      <c r="IF149" s="57">
        <f>IE149*'DEPRECATED - DT-Prelim Calcs'!$C$21/HZ$2/'DEPRECATED - DT-Prelim Calcs'!$C$19/'DEPRECATED - DT-Prelim Calcs'!$C$18*3.39*'DEPRECATED - DT-Prelim Calcs'!$C$20</f>
        <v>-252.39487463678424</v>
      </c>
      <c r="IG149" s="46">
        <f t="shared" si="253"/>
        <v>1</v>
      </c>
      <c r="IH149" s="57">
        <f>IF148*'DEPRECATED - DT-Prelim Calcs'!$C$11+IH148</f>
        <v>66.696370663347267</v>
      </c>
      <c r="II149" s="57">
        <f>II148+0.5*IF149*'DEPRECATED - DT-Prelim Calcs'!$C$11^2+IH149*'DEPRECATED - DT-Prelim Calcs'!$C$11</f>
        <v>-289349.41527389258</v>
      </c>
      <c r="IJ149" s="57">
        <f>MIN('Drive Train'!$F$35-ID148*'DEPRECATED - DT-Prelim Calcs'!$C$21*'Drive Train'!$F$39,IJ148+ID$2)</f>
        <v>9.6800000000000015</v>
      </c>
      <c r="IK149" s="57">
        <f>'Drive Train'!$F$35-ID149*'DEPRECATED - DT-Prelim Calcs'!$C$21*'Drive Train'!$F$39</f>
        <v>40.284322219824517</v>
      </c>
      <c r="IL149" s="1">
        <f>IF(II149&gt;='Drive Train'!$F$29,1,0)</f>
        <v>0</v>
      </c>
      <c r="IM149" s="57">
        <f t="shared" si="254"/>
        <v>-455.62618006249215</v>
      </c>
      <c r="IN149" s="63">
        <f>IN148+'DEPRECATED - DT-Prelim Calcs'!$C$11</f>
        <v>580</v>
      </c>
      <c r="IO149" s="2">
        <f>IY149/'Drive Train'!$F$35</f>
        <v>0.76236559139784954</v>
      </c>
      <c r="IP149" s="46">
        <f>IW149*12*60/(PI() * 'Drive Train'!$F$15)/IO$2*IO149</f>
        <v>9674.6652987370089</v>
      </c>
      <c r="IQ149" s="2">
        <f>('DEPRECATED - DT-Prelim Calcs'!$C$6*IO149-IP149)/('DEPRECATED - DT-Prelim Calcs'!$C$6*IO149)*'DEPRECATED - DT-Prelim Calcs'!$C$7*IO149</f>
        <v>-2.5371723524903178</v>
      </c>
      <c r="IR149" s="57">
        <f>IQ149/'DEPRECATED - DT-Prelim Calcs'!$C$7*('DEPRECATED - DT-Prelim Calcs'!$C$8-'DEPRECATED - DT-Prelim Calcs'!$C$9)+'DEPRECATED - DT-Prelim Calcs'!$C$9</f>
        <v>-132.3702127902522</v>
      </c>
      <c r="IS149" s="57">
        <f t="shared" si="205"/>
        <v>-132.3702127902522</v>
      </c>
      <c r="IT149" s="2">
        <f t="shared" si="255"/>
        <v>-3.4662612755632267</v>
      </c>
      <c r="IU149" s="57">
        <f>IT149*'DEPRECATED - DT-Prelim Calcs'!$C$21/IO$2/'DEPRECATED - DT-Prelim Calcs'!$C$19/'DEPRECATED - DT-Prelim Calcs'!$C$18*3.39*'DEPRECATED - DT-Prelim Calcs'!$C$20</f>
        <v>-89.713459874583478</v>
      </c>
      <c r="IV149" s="46">
        <f t="shared" si="256"/>
        <v>1</v>
      </c>
      <c r="IW149" s="57">
        <f>IU148*'DEPRECATED - DT-Prelim Calcs'!$C$11+IW148</f>
        <v>31.008307766686158</v>
      </c>
      <c r="IX149" s="57">
        <f>IX148+0.5*IU149*'DEPRECATED - DT-Prelim Calcs'!$C$11^2+IW149*'DEPRECATED - DT-Prelim Calcs'!$C$11</f>
        <v>-260391.2984917693</v>
      </c>
      <c r="IY149" s="57">
        <f>MIN('Drive Train'!$F$35-IS148*'DEPRECATED - DT-Prelim Calcs'!$C$21*'Drive Train'!$F$39,IY148+IS$2)</f>
        <v>9.4533333333333349</v>
      </c>
      <c r="IZ149" s="57">
        <f>'Drive Train'!$F$35-IS149*'DEPRECATED - DT-Prelim Calcs'!$C$21*'Drive Train'!$F$39</f>
        <v>21.40117446973715</v>
      </c>
      <c r="JA149" s="1">
        <f>IF(IX149&gt;='Drive Train'!$F$29,1,0)</f>
        <v>0</v>
      </c>
      <c r="JB149" s="57">
        <f t="shared" si="257"/>
        <v>-147.07801421139135</v>
      </c>
      <c r="JC149" s="63">
        <f>JC148+'DEPRECATED - DT-Prelim Calcs'!$C$11</f>
        <v>580</v>
      </c>
      <c r="JD149" s="2">
        <f>JN149/'Drive Train'!$F$35</f>
        <v>0.74408602150537628</v>
      </c>
      <c r="JE149" s="46">
        <f>JL149*12*60/(PI() * 'Drive Train'!$F$15)/JD$2*JD149</f>
        <v>-67272.886793528698</v>
      </c>
      <c r="JF149" s="2">
        <f>('DEPRECATED - DT-Prelim Calcs'!$C$6*JD149-JE149)/('DEPRECATED - DT-Prelim Calcs'!$C$6*JD149)*'DEPRECATED - DT-Prelim Calcs'!$C$7*JD149</f>
        <v>32.211194248489157</v>
      </c>
      <c r="JG149" s="57">
        <f>JF149/'DEPRECATED - DT-Prelim Calcs'!$C$7*('DEPRECATED - DT-Prelim Calcs'!$C$8-'DEPRECATED - DT-Prelim Calcs'!$C$9)+'DEPRECATED - DT-Prelim Calcs'!$C$9</f>
        <v>1717.5117104071198</v>
      </c>
      <c r="JH149" s="57">
        <f t="shared" si="206"/>
        <v>46.666666666666657</v>
      </c>
      <c r="JI149" s="2">
        <f t="shared" si="258"/>
        <v>0.99579519204165001</v>
      </c>
      <c r="JJ149" s="57">
        <f>JI149*'DEPRECATED - DT-Prelim Calcs'!$C$21/JD$2/'DEPRECATED - DT-Prelim Calcs'!$C$19/'DEPRECATED - DT-Prelim Calcs'!$C$18*3.39*'DEPRECATED - DT-Prelim Calcs'!$C$20</f>
        <v>25.773080821789936</v>
      </c>
      <c r="JK149" s="46">
        <f t="shared" si="259"/>
        <v>0</v>
      </c>
      <c r="JL149" s="57">
        <f>JJ148*'DEPRECATED - DT-Prelim Calcs'!$C$11+JL148</f>
        <v>-220.91353326196088</v>
      </c>
      <c r="JM149" s="57">
        <f>JM148+0.5*JJ149*'DEPRECATED - DT-Prelim Calcs'!$C$11^2+JL149*'DEPRECATED - DT-Prelim Calcs'!$C$11</f>
        <v>-288614.16891430365</v>
      </c>
      <c r="JN149" s="57">
        <f>MIN('Drive Train'!$F$35-JH148*'DEPRECATED - DT-Prelim Calcs'!$C$21*'Drive Train'!$F$39,JN148+JH$2)</f>
        <v>9.2266666666666666</v>
      </c>
      <c r="JO149" s="57">
        <f>'Drive Train'!$F$35-JH149*'DEPRECATED - DT-Prelim Calcs'!$C$21*'Drive Train'!$F$39</f>
        <v>9.2266666666666666</v>
      </c>
      <c r="JP149" s="1">
        <f>IF(JM149&gt;='Drive Train'!$F$29,1,0)</f>
        <v>0</v>
      </c>
      <c r="JQ149" s="57">
        <f>MIN(JG149,'DEPRECATED - DT-Prelim Calcs'!$C$10)*'DEPRECATED - DT-Prelim Calcs'!$C$11*1000/60/60</f>
        <v>103.33333333333333</v>
      </c>
      <c r="JR149" s="63">
        <f>JR148+'DEPRECATED - DT-Prelim Calcs'!$C$11</f>
        <v>580</v>
      </c>
      <c r="JS149" s="2">
        <f>KC149/'Drive Train'!$F$35</f>
        <v>0.72580645161290325</v>
      </c>
      <c r="JT149" s="46">
        <f>KA149*12*60/(PI() * 'Drive Train'!$F$15)/JS$2*JS149</f>
        <v>-34074.072218975576</v>
      </c>
      <c r="JU149" s="2">
        <f>('DEPRECATED - DT-Prelim Calcs'!$C$6*JS149-JT149)/('DEPRECATED - DT-Prelim Calcs'!$C$6*JS149)*'DEPRECATED - DT-Prelim Calcs'!$C$7*JS149</f>
        <v>17.156044214002698</v>
      </c>
      <c r="JV149" s="57">
        <f>JU149/'DEPRECATED - DT-Prelim Calcs'!$C$7*('DEPRECATED - DT-Prelim Calcs'!$C$8-'DEPRECATED - DT-Prelim Calcs'!$C$9)+'DEPRECATED - DT-Prelim Calcs'!$C$9</f>
        <v>916.02799695292379</v>
      </c>
      <c r="JW149" s="57">
        <f t="shared" si="207"/>
        <v>49.999999999999993</v>
      </c>
      <c r="JX149" s="2">
        <f t="shared" si="260"/>
        <v>0.99579519204165001</v>
      </c>
      <c r="JY149" s="57">
        <f>JX149*'DEPRECATED - DT-Prelim Calcs'!$C$21/JS$2/'DEPRECATED - DT-Prelim Calcs'!$C$19/'DEPRECATED - DT-Prelim Calcs'!$C$18*3.39*'DEPRECATED - DT-Prelim Calcs'!$C$20</f>
        <v>25.773080821789936</v>
      </c>
      <c r="JZ149" s="46">
        <f t="shared" si="261"/>
        <v>0</v>
      </c>
      <c r="KA149" s="57">
        <f>JY148*'DEPRECATED - DT-Prelim Calcs'!$C$11+KA148</f>
        <v>-114.71193840267516</v>
      </c>
      <c r="KB149" s="57">
        <f>KB148+0.5*JY149*'DEPRECATED - DT-Prelim Calcs'!$C$11^2+KA149*'DEPRECATED - DT-Prelim Calcs'!$C$11</f>
        <v>-264266.70388829743</v>
      </c>
      <c r="KC149" s="57">
        <f>MIN('Drive Train'!$F$35-JW148*'DEPRECATED - DT-Prelim Calcs'!$C$21*'Drive Train'!$F$39,KC148+JW$2)</f>
        <v>9</v>
      </c>
      <c r="KD149" s="57">
        <f>'Drive Train'!$F$35-JW149*'DEPRECATED - DT-Prelim Calcs'!$C$21*'Drive Train'!$F$39</f>
        <v>9</v>
      </c>
      <c r="KE149" s="1">
        <f>IF(KB149&gt;='Drive Train'!$F$29,1,0)</f>
        <v>0</v>
      </c>
      <c r="KF149" s="57">
        <f>MIN(JV149,'DEPRECATED - DT-Prelim Calcs'!$C$10)*'DEPRECATED - DT-Prelim Calcs'!$C$11*1000/60/60</f>
        <v>103.33333333333333</v>
      </c>
      <c r="KG149" s="63">
        <f>KG148+'DEPRECATED - DT-Prelim Calcs'!$C$11</f>
        <v>580</v>
      </c>
      <c r="KH149" s="2">
        <f>KR149/'Drive Train'!$F$35</f>
        <v>0.7075268817204301</v>
      </c>
      <c r="KI149" s="46">
        <f>KP149*12*60/(PI() * 'Drive Train'!$F$15)/KH$2*KH149</f>
        <v>-255853.37253635921</v>
      </c>
      <c r="KJ149" s="2">
        <f>('DEPRECATED - DT-Prelim Calcs'!$C$6*KH149-KI149)/('DEPRECATED - DT-Prelim Calcs'!$C$6*KH149)*'DEPRECATED - DT-Prelim Calcs'!$C$7*KH149</f>
        <v>117.39118627887228</v>
      </c>
      <c r="KK149" s="57">
        <f>KJ149/'DEPRECATED - DT-Prelim Calcs'!$C$7*('DEPRECATED - DT-Prelim Calcs'!$C$8-'DEPRECATED - DT-Prelim Calcs'!$C$9)+'DEPRECATED - DT-Prelim Calcs'!$C$9</f>
        <v>6252.1975931864381</v>
      </c>
      <c r="KL149" s="57">
        <f t="shared" si="208"/>
        <v>53.333333333333329</v>
      </c>
      <c r="KM149" s="2">
        <f t="shared" si="262"/>
        <v>0.99579519204165001</v>
      </c>
      <c r="KN149" s="57">
        <f>KM149*'DEPRECATED - DT-Prelim Calcs'!$C$21/KH$2/'DEPRECATED - DT-Prelim Calcs'!$C$19/'DEPRECATED - DT-Prelim Calcs'!$C$18*3.39*'DEPRECATED - DT-Prelim Calcs'!$C$20</f>
        <v>25.773080821789936</v>
      </c>
      <c r="KO149" s="46">
        <f t="shared" si="263"/>
        <v>0</v>
      </c>
      <c r="KP149" s="57">
        <f>KN148*'DEPRECATED - DT-Prelim Calcs'!$C$11+KP148</f>
        <v>-883.59572135632493</v>
      </c>
      <c r="KQ149" s="57">
        <f>KQ148+0.5*KN149*'DEPRECATED - DT-Prelim Calcs'!$C$11^2+KP149*'DEPRECATED - DT-Prelim Calcs'!$C$11</f>
        <v>-301247.13428746338</v>
      </c>
      <c r="KR149" s="57">
        <f>MIN('Drive Train'!$F$35-KL148*'DEPRECATED - DT-Prelim Calcs'!$C$21*'Drive Train'!$F$39,KR148+KL$2)</f>
        <v>8.7733333333333334</v>
      </c>
      <c r="KS149" s="57">
        <f>'Drive Train'!$F$35-KL149*'DEPRECATED - DT-Prelim Calcs'!$C$21*'Drive Train'!$F$39</f>
        <v>8.7733333333333334</v>
      </c>
      <c r="KT149" s="1">
        <f>IF(KQ149&gt;='Drive Train'!$F$29,1,0)</f>
        <v>0</v>
      </c>
      <c r="KU149" s="57">
        <f>MIN(KK149,'DEPRECATED - DT-Prelim Calcs'!$C$10)*'DEPRECATED - DT-Prelim Calcs'!$C$11*1000/60/60</f>
        <v>103.33333333333333</v>
      </c>
      <c r="KV149" s="63">
        <f>KV148+'DEPRECATED - DT-Prelim Calcs'!$C$11</f>
        <v>580</v>
      </c>
      <c r="KW149" s="2">
        <f>LG149/'Drive Train'!$F$35</f>
        <v>0.68924731182795695</v>
      </c>
      <c r="KX149" s="46">
        <f>LE149*12*60/(PI() * 'Drive Train'!$F$15)/KW$2*KW149</f>
        <v>-187460.41668717447</v>
      </c>
      <c r="KY149" s="2">
        <f>('DEPRECATED - DT-Prelim Calcs'!$C$6*KW149-KX149)/('DEPRECATED - DT-Prelim Calcs'!$C$6*KW149)*'DEPRECATED - DT-Prelim Calcs'!$C$7*KW149</f>
        <v>86.422737844411657</v>
      </c>
      <c r="KZ149" s="57">
        <f>KY149/'DEPRECATED - DT-Prelim Calcs'!$C$7*('DEPRECATED - DT-Prelim Calcs'!$C$8-'DEPRECATED - DT-Prelim Calcs'!$C$9)+'DEPRECATED - DT-Prelim Calcs'!$C$9</f>
        <v>4603.5453383560234</v>
      </c>
      <c r="LA149" s="57">
        <f t="shared" si="209"/>
        <v>56.666666666666664</v>
      </c>
      <c r="LB149" s="2">
        <f t="shared" si="264"/>
        <v>0.99579519204165001</v>
      </c>
      <c r="LC149" s="57">
        <f>LB149*'DEPRECATED - DT-Prelim Calcs'!$C$21/KW$2/'DEPRECATED - DT-Prelim Calcs'!$C$19/'DEPRECATED - DT-Prelim Calcs'!$C$18*3.39*'DEPRECATED - DT-Prelim Calcs'!$C$20</f>
        <v>25.773080821789936</v>
      </c>
      <c r="LD149" s="46">
        <f t="shared" si="265"/>
        <v>0</v>
      </c>
      <c r="LE149" s="57">
        <f>LC148*'DEPRECATED - DT-Prelim Calcs'!$C$11+LE148</f>
        <v>-664.56872665115975</v>
      </c>
      <c r="LF149" s="57">
        <f>LF148+0.5*LC149*'DEPRECATED - DT-Prelim Calcs'!$C$11^2+LE149*'DEPRECATED - DT-Prelim Calcs'!$C$11</f>
        <v>-248063.05904920088</v>
      </c>
      <c r="LG149" s="57">
        <f>MIN('Drive Train'!$F$35-LA148*'DEPRECATED - DT-Prelim Calcs'!$C$21*'Drive Train'!$F$39,LG148+LA$2)</f>
        <v>8.5466666666666669</v>
      </c>
      <c r="LH149" s="57">
        <f>'Drive Train'!$F$35-LA149*'DEPRECATED - DT-Prelim Calcs'!$C$21*'Drive Train'!$F$39</f>
        <v>8.5466666666666669</v>
      </c>
      <c r="LI149" s="1">
        <f>IF(LF149&gt;='Drive Train'!$F$29,1,0)</f>
        <v>0</v>
      </c>
      <c r="LJ149" s="57">
        <f>MIN(KZ149,'DEPRECATED - DT-Prelim Calcs'!$C$10)*'DEPRECATED - DT-Prelim Calcs'!$C$11*1000/60/60</f>
        <v>103.33333333333333</v>
      </c>
      <c r="LK149" s="63">
        <f>LK148+'DEPRECATED - DT-Prelim Calcs'!$C$11</f>
        <v>580</v>
      </c>
      <c r="LL149" s="2">
        <f>LV149/'Drive Train'!$F$35</f>
        <v>0.67096774193548392</v>
      </c>
      <c r="LM149" s="46">
        <f>LT149*12*60/(PI() * 'Drive Train'!$F$15)/LL$2*LL149</f>
        <v>-30120.594964753665</v>
      </c>
      <c r="LN149" s="2">
        <f>('DEPRECATED - DT-Prelim Calcs'!$C$6*LL149-LM149)/('DEPRECATED - DT-Prelim Calcs'!$C$6*LL149)*'DEPRECATED - DT-Prelim Calcs'!$C$7*LL149</f>
        <v>15.236288142690473</v>
      </c>
      <c r="LO149" s="57">
        <f>LN149/'DEPRECATED - DT-Prelim Calcs'!$C$7*('DEPRECATED - DT-Prelim Calcs'!$C$8-'DEPRECATED - DT-Prelim Calcs'!$C$9)+'DEPRECATED - DT-Prelim Calcs'!$C$9</f>
        <v>813.82687498223561</v>
      </c>
      <c r="LP149" s="57">
        <f t="shared" si="210"/>
        <v>60</v>
      </c>
      <c r="LQ149" s="2">
        <f t="shared" si="266"/>
        <v>0.99579519204165001</v>
      </c>
      <c r="LR149" s="57">
        <f>LQ149*'DEPRECATED - DT-Prelim Calcs'!$C$21/LL$2/'DEPRECATED - DT-Prelim Calcs'!$C$19/'DEPRECATED - DT-Prelim Calcs'!$C$18*3.39*'DEPRECATED - DT-Prelim Calcs'!$C$20</f>
        <v>25.773080821789936</v>
      </c>
      <c r="LS149" s="46">
        <f t="shared" si="267"/>
        <v>0</v>
      </c>
      <c r="LT149" s="57">
        <f>LR148*'DEPRECATED - DT-Prelim Calcs'!$C$11+LT148</f>
        <v>-109.69006864463766</v>
      </c>
      <c r="LU149" s="57">
        <f>LU148+0.5*LR149*'DEPRECATED - DT-Prelim Calcs'!$C$11^2+LT149*'DEPRECATED - DT-Prelim Calcs'!$C$11</f>
        <v>-259903.90813073522</v>
      </c>
      <c r="LV149" s="57">
        <f>MIN('Drive Train'!$F$35-LP148*'DEPRECATED - DT-Prelim Calcs'!$C$21*'Drive Train'!$F$39,LV148+LP$2)</f>
        <v>8.32</v>
      </c>
      <c r="LW149" s="57">
        <f>'Drive Train'!$F$35-LP149*'DEPRECATED - DT-Prelim Calcs'!$C$21*'Drive Train'!$F$39</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Train'!$AA$49 + V149*(1-'Drive Train'!$AA$49))</f>
        <v>0</v>
      </c>
      <c r="W150" s="57">
        <f t="shared" si="184"/>
        <v>0</v>
      </c>
      <c r="X150" s="2">
        <f>MAX(MIN(IF(AND(AI149=1,AG150&lt;0),-1,1)*(W150-$C$9)/($C$8-$C$9)*$C$7-$C$29*AE150/T$2 -  AI149*$C$29/2,X$2),MAX(X$4:X149)*-1)</f>
        <v>-0.2458281045106315</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Train'!$F$39,AG149+W$2)-$C$3,IF(AE149-1&lt;=0,0,IF($C$32=Motors!$C$29,MAX(ABS('Drive Train'!$F$35-W149*$C$21*'Drive Train'!$F$39)*-1,AG149-W$2),MAX(0,ABS('Drive Train'!$F$35-W149*$C$21*'Drive Train'!$F$39)*-1,AG149-W$2))))</f>
        <v>0</v>
      </c>
      <c r="AH150" s="57">
        <f>'Drive Train'!$F$35-ABS(W150)*'DEPRECATED - DT-Prelim Calcs'!$C$21*'Drive Train'!$F$39</f>
        <v>12.4</v>
      </c>
      <c r="AI150" s="1">
        <f>IF(AJ150&gt;='Drive Train'!$F$29,1,0)</f>
        <v>1</v>
      </c>
      <c r="AJ150" s="57">
        <f>AJ149+0.5*Y150*'DEPRECATED - DT-Prelim Calcs'!$C$11^2+AE150*'DEPRECATED - DT-Prelim Calcs'!$C$11</f>
        <v>784.33981740885292</v>
      </c>
      <c r="AK150" s="57">
        <f t="shared" si="268"/>
        <v>0</v>
      </c>
      <c r="AL150" s="63">
        <f>AL149+'DEPRECATED - DT-Prelim Calcs'!$C$11</f>
        <v>584</v>
      </c>
      <c r="AM150" s="2">
        <f>AW150/'Drive Train'!$F$35</f>
        <v>0.88882649237565781</v>
      </c>
      <c r="AN150" s="46">
        <f>AU150*12*60/(PI() * 'Drive Train'!$F$15)/AM$2*AM150</f>
        <v>4007.4131716828715</v>
      </c>
      <c r="AO150" s="2">
        <f>('DEPRECATED - DT-Prelim Calcs'!$C$6*AM150-AN150)/('DEPRECATED - DT-Prelim Calcs'!$C$6*AM150)*'DEPRECATED - DT-Prelim Calcs'!$C$7*AM150</f>
        <v>0.33008953072369918</v>
      </c>
      <c r="AP150" s="57">
        <f>AO150/'DEPRECATED - DT-Prelim Calcs'!$C$7*('DEPRECATED - DT-Prelim Calcs'!$C$8-'DEPRECATED - DT-Prelim Calcs'!$C$9)+'DEPRECATED - DT-Prelim Calcs'!$C$9</f>
        <v>20.27281609620357</v>
      </c>
      <c r="AQ150" s="57">
        <f t="shared" si="192"/>
        <v>20.27281609620357</v>
      </c>
      <c r="AR150" s="2">
        <f t="shared" si="212"/>
        <v>2.2204460492503131E-16</v>
      </c>
      <c r="AS150" s="57">
        <f>AR150*'DEPRECATED - DT-Prelim Calcs'!$C$21/AM$2/'DEPRECATED - DT-Prelim Calcs'!$C$19/'DEPRECATED - DT-Prelim Calcs'!$C$18*3.39*'DEPRECATED - DT-Prelim Calcs'!$C$20</f>
        <v>1.6091427298135106E-15</v>
      </c>
      <c r="AT150" s="46">
        <f t="shared" si="213"/>
        <v>0</v>
      </c>
      <c r="AU150" s="57">
        <f>AS149*'DEPRECATED - DT-Prelim Calcs'!$C$11+AU149</f>
        <v>39.345448708843193</v>
      </c>
      <c r="AV150" s="57">
        <f>AV149+0.5*AS150*'DEPRECATED - DT-Prelim Calcs'!$C$11^2+AU150*'DEPRECATED - DT-Prelim Calcs'!$C$11</f>
        <v>22934.942870180064</v>
      </c>
      <c r="AW150" s="57">
        <f>MIN('Drive Train'!$F$35-AQ149*'DEPRECATED - DT-Prelim Calcs'!$C$21*'Drive Train'!$F$39,AW149+AQ$2)</f>
        <v>11.021448505458157</v>
      </c>
      <c r="AX150" s="57">
        <f>'Drive Train'!$F$35-AQ150*'DEPRECATED - DT-Prelim Calcs'!$C$21*'Drive Train'!$F$39</f>
        <v>11.021448505458157</v>
      </c>
      <c r="AY150" s="1">
        <f>IF(AV150&gt;='Drive Train'!$F$29,1,0)</f>
        <v>1</v>
      </c>
      <c r="AZ150" s="57">
        <f t="shared" si="214"/>
        <v>22.525351218003966</v>
      </c>
      <c r="BA150" s="63">
        <f>BA149+'DEPRECATED - DT-Prelim Calcs'!$C$11</f>
        <v>584</v>
      </c>
      <c r="BB150" s="2">
        <f>BL150/'Drive Train'!$F$35</f>
        <v>0.48999999999999994</v>
      </c>
      <c r="BC150" s="46">
        <f>BJ150*12*60/(PI() * 'Drive Train'!$F$15)/BB$2*BB150</f>
        <v>5110.349591052749</v>
      </c>
      <c r="BD150" s="2">
        <f>('DEPRECATED - DT-Prelim Calcs'!$C$6*BB150-BC150)/('DEPRECATED - DT-Prelim Calcs'!$C$6*BB150)*'DEPRECATED - DT-Prelim Calcs'!$C$7*BB150</f>
        <v>-1.1297833985810743</v>
      </c>
      <c r="BE150" s="57">
        <f>BD150/'DEPRECATED - DT-Prelim Calcs'!$C$7*('DEPRECATED - DT-Prelim Calcs'!$C$8-'DEPRECATED - DT-Prelim Calcs'!$C$9)+'DEPRECATED - DT-Prelim Calcs'!$C$9</f>
        <v>-57.445730306204084</v>
      </c>
      <c r="BF150" s="57">
        <f t="shared" si="193"/>
        <v>-57.445730306204084</v>
      </c>
      <c r="BG150" s="2">
        <f t="shared" si="215"/>
        <v>-1.8933363324154473</v>
      </c>
      <c r="BH150" s="57">
        <f>BG150*'DEPRECATED - DT-Prelim Calcs'!$C$21/BB$2/'DEPRECATED - DT-Prelim Calcs'!$C$19/'DEPRECATED - DT-Prelim Calcs'!$C$18*3.39*'DEPRECATED - DT-Prelim Calcs'!$C$20</f>
        <v>-19.819055495402463</v>
      </c>
      <c r="BI150" s="46">
        <f t="shared" si="216"/>
        <v>1</v>
      </c>
      <c r="BJ150" s="57">
        <f>BH149*'DEPRECATED - DT-Prelim Calcs'!$C$11+BJ149</f>
        <v>63.008778385113501</v>
      </c>
      <c r="BK150" s="57">
        <f>BK149+0.5*BH150*'DEPRECATED - DT-Prelim Calcs'!$C$11^2+BJ150*'DEPRECATED - DT-Prelim Calcs'!$C$11</f>
        <v>13680.095821268524</v>
      </c>
      <c r="BL150" s="57">
        <f>MIN('Drive Train'!$F$35-BF149*'DEPRECATED - DT-Prelim Calcs'!$C$21*'Drive Train'!$F$39,BL149+BF$2)</f>
        <v>6.0759999999999996</v>
      </c>
      <c r="BM150" s="57">
        <f>'Drive Train'!$F$35-BF150*'DEPRECATED - DT-Prelim Calcs'!$C$21*'Drive Train'!$F$39</f>
        <v>16.306309660821878</v>
      </c>
      <c r="BN150" s="1">
        <f>IF(BK150&gt;='Drive Train'!$F$29,1,0)</f>
        <v>1</v>
      </c>
      <c r="BO150" s="57">
        <f t="shared" si="217"/>
        <v>-63.82858922911565</v>
      </c>
      <c r="BP150" s="63">
        <f>BP149+'DEPRECATED - DT-Prelim Calcs'!$C$11</f>
        <v>584</v>
      </c>
      <c r="BQ150" s="2">
        <f>CA150/'Drive Train'!$F$35</f>
        <v>0.48999999999999994</v>
      </c>
      <c r="BR150" s="46">
        <f>BY150*12*60/(PI() * 'Drive Train'!$F$15)/BQ$2*BQ150</f>
        <v>2284.8707635883807</v>
      </c>
      <c r="BS150" s="2">
        <f>('DEPRECATED - DT-Prelim Calcs'!$C$6*BQ150-BR150)/('DEPRECATED - DT-Prelim Calcs'!$C$6*BQ150)*'DEPRECATED - DT-Prelim Calcs'!$C$7*BQ150</f>
        <v>0.14777832265515989</v>
      </c>
      <c r="BT150" s="57">
        <f>BS150/'DEPRECATED - DT-Prelim Calcs'!$C$7*('DEPRECATED - DT-Prelim Calcs'!$C$8-'DEPRECATED - DT-Prelim Calcs'!$C$9)+'DEPRECATED - DT-Prelim Calcs'!$C$9</f>
        <v>10.567202820189632</v>
      </c>
      <c r="BU150" s="57">
        <f t="shared" si="194"/>
        <v>10.567202820189632</v>
      </c>
      <c r="BV150" s="2">
        <f t="shared" si="218"/>
        <v>-0.19361119363640455</v>
      </c>
      <c r="BW150" s="57">
        <f>BV150*'DEPRECATED - DT-Prelim Calcs'!$C$21/BQ$2/'DEPRECATED - DT-Prelim Calcs'!$C$19/'DEPRECATED - DT-Prelim Calcs'!$C$18*3.39*'DEPRECATED - DT-Prelim Calcs'!$C$20</f>
        <v>-2.6502766869483043</v>
      </c>
      <c r="BX150" s="46">
        <f t="shared" si="219"/>
        <v>1</v>
      </c>
      <c r="BY150" s="57">
        <f>BW149*'DEPRECATED - DT-Prelim Calcs'!$C$11+BY149</f>
        <v>21.543016822603121</v>
      </c>
      <c r="BZ150" s="57">
        <f>BZ149+0.5*BW150*'DEPRECATED - DT-Prelim Calcs'!$C$11^2+BY150*'DEPRECATED - DT-Prelim Calcs'!$C$11</f>
        <v>-10369.903049108478</v>
      </c>
      <c r="CA150" s="57">
        <f>MIN('Drive Train'!$F$35-BU149*'DEPRECATED - DT-Prelim Calcs'!$C$21*'Drive Train'!$F$39,CA149+BU$2)</f>
        <v>6.0759999999999996</v>
      </c>
      <c r="CB150" s="57">
        <f>'Drive Train'!$F$35-BU150*'DEPRECATED - DT-Prelim Calcs'!$C$21*'Drive Train'!$F$39</f>
        <v>11.681430208227106</v>
      </c>
      <c r="CC150" s="1">
        <f>IF(BZ150&gt;='Drive Train'!$F$29,1,0)</f>
        <v>0</v>
      </c>
      <c r="CD150" s="57">
        <f t="shared" si="220"/>
        <v>11.741336466877367</v>
      </c>
      <c r="CE150" s="63">
        <f>CE149+'DEPRECATED - DT-Prelim Calcs'!$C$11</f>
        <v>584</v>
      </c>
      <c r="CF150" s="2">
        <f>CP150/'Drive Train'!$F$35</f>
        <v>1.7588251834626534</v>
      </c>
      <c r="CG150" s="46">
        <f>CN150*12*60/(PI() * 'Drive Train'!$F$15)/CF$2*CF150</f>
        <v>-94145.657965159378</v>
      </c>
      <c r="CH150" s="2">
        <f>('DEPRECATED - DT-Prelim Calcs'!$C$6*CF150-CG150)/('DEPRECATED - DT-Prelim Calcs'!$C$6*CF150)*'DEPRECATED - DT-Prelim Calcs'!$C$7*CF150</f>
        <v>46.807443306785537</v>
      </c>
      <c r="CI150" s="57">
        <f>CH150/'DEPRECATED - DT-Prelim Calcs'!$C$7*('DEPRECATED - DT-Prelim Calcs'!$C$8-'DEPRECATED - DT-Prelim Calcs'!$C$9)+'DEPRECATED - DT-Prelim Calcs'!$C$9</f>
        <v>2494.5651353778358</v>
      </c>
      <c r="CJ150" s="57">
        <f t="shared" si="195"/>
        <v>93</v>
      </c>
      <c r="CK150" s="2">
        <f t="shared" si="221"/>
        <v>1.5241763143494644</v>
      </c>
      <c r="CL150" s="57">
        <f>CK150*'DEPRECATED - DT-Prelim Calcs'!$C$21/CF$2/'DEPRECATED - DT-Prelim Calcs'!$C$19/'DEPRECATED - DT-Prelim Calcs'!$C$18*3.39*'DEPRECATED - DT-Prelim Calcs'!$C$20</f>
        <v>25.773080821789936</v>
      </c>
      <c r="CM150" s="46">
        <f t="shared" si="222"/>
        <v>0</v>
      </c>
      <c r="CN150" s="57">
        <f>CL149*'DEPRECATED - DT-Prelim Calcs'!$C$11+CN149</f>
        <v>-200.19268584972642</v>
      </c>
      <c r="CO150" s="57">
        <f>CO149+0.5*CL150*'DEPRECATED - DT-Prelim Calcs'!$C$11^2+CN150*'DEPRECATED - DT-Prelim Calcs'!$C$11</f>
        <v>-44366.039270449306</v>
      </c>
      <c r="CP150" s="57">
        <f>MIN('Drive Train'!$F$35-CJ149*'DEPRECATED - DT-Prelim Calcs'!$C$21*'Drive Train'!$F$39,CP149+CJ$2)</f>
        <v>21.809432274936903</v>
      </c>
      <c r="CQ150" s="57">
        <f>'Drive Train'!$F$35-CJ150*'DEPRECATED - DT-Prelim Calcs'!$C$21*'Drive Train'!$F$39</f>
        <v>6.0759999999999996</v>
      </c>
      <c r="CR150" s="1">
        <f>IF(CO150&gt;='Drive Train'!$F$29,1,0)</f>
        <v>0</v>
      </c>
      <c r="CS150" s="57">
        <f t="shared" si="223"/>
        <v>103.33333333333333</v>
      </c>
      <c r="CT150" s="63">
        <f>CT149+'DEPRECATED - DT-Prelim Calcs'!$C$11</f>
        <v>584</v>
      </c>
      <c r="CU150" s="2">
        <f>DE150/'Drive Train'!$F$35</f>
        <v>0.48999999999999994</v>
      </c>
      <c r="CV150" s="46">
        <f>DC150*12*60/(PI() * 'Drive Train'!$F$15)/CU$2*CU150</f>
        <v>-37483.102753738305</v>
      </c>
      <c r="CW150" s="2">
        <f>('DEPRECATED - DT-Prelim Calcs'!$C$6*CU150-CV150)/('DEPRECATED - DT-Prelim Calcs'!$C$6*CU150)*'DEPRECATED - DT-Prelim Calcs'!$C$7*CU150</f>
        <v>18.129169725423885</v>
      </c>
      <c r="CX150" s="57">
        <f>CW150/'DEPRECATED - DT-Prelim Calcs'!$C$7*('DEPRECATED - DT-Prelim Calcs'!$C$8-'DEPRECATED - DT-Prelim Calcs'!$C$9)+'DEPRECATED - DT-Prelim Calcs'!$C$9</f>
        <v>967.83380737422601</v>
      </c>
      <c r="CY150" s="57">
        <f t="shared" si="196"/>
        <v>93</v>
      </c>
      <c r="CZ150" s="2">
        <f t="shared" si="224"/>
        <v>1.2803081040535502</v>
      </c>
      <c r="DA150" s="57">
        <f>CZ150*'DEPRECATED - DT-Prelim Calcs'!$C$21/CU$2/'DEPRECATED - DT-Prelim Calcs'!$C$19/'DEPRECATED - DT-Prelim Calcs'!$C$18*3.39*'DEPRECATED - DT-Prelim Calcs'!$C$20</f>
        <v>25.773080821789936</v>
      </c>
      <c r="DB150" s="46">
        <f t="shared" si="225"/>
        <v>0</v>
      </c>
      <c r="DC150" s="57">
        <f>DA149*'DEPRECATED - DT-Prelim Calcs'!$C$11+DC149</f>
        <v>-240.3196739691748</v>
      </c>
      <c r="DD150" s="57">
        <f>DD149+0.5*DA150*'DEPRECATED - DT-Prelim Calcs'!$C$11^2+DC150*'DEPRECATED - DT-Prelim Calcs'!$C$11</f>
        <v>-81445.705807557373</v>
      </c>
      <c r="DE150" s="57">
        <f>MIN('Drive Train'!$F$35-CY149*'DEPRECATED - DT-Prelim Calcs'!$C$21*'Drive Train'!$F$39,DE149+CY$2)</f>
        <v>6.0759999999999996</v>
      </c>
      <c r="DF150" s="57">
        <f>'Drive Train'!$F$35-CY150*'DEPRECATED - DT-Prelim Calcs'!$C$21*'Drive Train'!$F$39</f>
        <v>6.0759999999999996</v>
      </c>
      <c r="DG150" s="1">
        <f>IF(DD150&gt;='Drive Train'!$F$29,1,0)</f>
        <v>0</v>
      </c>
      <c r="DH150" s="57">
        <f t="shared" si="226"/>
        <v>103.33333333333333</v>
      </c>
      <c r="DI150" s="63">
        <f>DI149+'DEPRECATED - DT-Prelim Calcs'!$C$11</f>
        <v>584</v>
      </c>
      <c r="DJ150" s="2">
        <f>DT150/'Drive Train'!$F$35</f>
        <v>0.74047943357452495</v>
      </c>
      <c r="DK150" s="46">
        <f>DR150*12*60/(PI() * 'Drive Train'!$F$15)/DJ$2*DJ150</f>
        <v>19660.331644474678</v>
      </c>
      <c r="DL150" s="2">
        <f>('DEPRECATED - DT-Prelim Calcs'!$C$6*DJ150-DK150)/('DEPRECATED - DT-Prelim Calcs'!$C$6*DJ150)*'DEPRECATED - DT-Prelim Calcs'!$C$7*DJ150</f>
        <v>-7.1050129071461789</v>
      </c>
      <c r="DM150" s="57">
        <f>DL150/'DEPRECATED - DT-Prelim Calcs'!$C$7*('DEPRECATED - DT-Prelim Calcs'!$C$8-'DEPRECATED - DT-Prelim Calcs'!$C$9)+'DEPRECATED - DT-Prelim Calcs'!$C$9</f>
        <v>-375.54612281612231</v>
      </c>
      <c r="DN150" s="57">
        <f t="shared" si="197"/>
        <v>-375.54612281612231</v>
      </c>
      <c r="DO150" s="2">
        <f t="shared" si="227"/>
        <v>-9.0488616072205623</v>
      </c>
      <c r="DP150" s="57">
        <f>DO150*'DEPRECATED - DT-Prelim Calcs'!$C$21/DJ$2/'DEPRECATED - DT-Prelim Calcs'!$C$19/'DEPRECATED - DT-Prelim Calcs'!$C$18*3.39*'DEPRECATED - DT-Prelim Calcs'!$C$20</f>
        <v>-211.3020821622998</v>
      </c>
      <c r="DQ150" s="46">
        <f t="shared" si="228"/>
        <v>1</v>
      </c>
      <c r="DR150" s="57">
        <f>DP149*'DEPRECATED - DT-Prelim Calcs'!$C$11+DR149</f>
        <v>71.906760279460826</v>
      </c>
      <c r="DS150" s="57">
        <f>DS149+0.5*DP150*'DEPRECATED - DT-Prelim Calcs'!$C$11^2+DR150*'DEPRECATED - DT-Prelim Calcs'!$C$11</f>
        <v>-158344.71227802135</v>
      </c>
      <c r="DT150" s="57">
        <f>MIN('Drive Train'!$F$35-DN149*'DEPRECATED - DT-Prelim Calcs'!$C$21*'Drive Train'!$F$39,DT149+DN$2)</f>
        <v>9.1819449763241092</v>
      </c>
      <c r="DU150" s="57">
        <f>'Drive Train'!$F$35-DN150*'DEPRECATED - DT-Prelim Calcs'!$C$21*'Drive Train'!$F$39</f>
        <v>37.937136351496321</v>
      </c>
      <c r="DV150" s="1">
        <f>IF(DS150&gt;='Drive Train'!$F$29,1,0)</f>
        <v>0</v>
      </c>
      <c r="DW150" s="57">
        <f t="shared" si="229"/>
        <v>-417.27346979569143</v>
      </c>
      <c r="DX150" s="63">
        <f>DX149+'DEPRECATED - DT-Prelim Calcs'!$C$11</f>
        <v>584</v>
      </c>
      <c r="DY150" s="2">
        <f>EI150/'Drive Train'!$F$35</f>
        <v>0.48999999999999994</v>
      </c>
      <c r="DZ150" s="46">
        <f>EG150*12*60/(PI() * 'Drive Train'!$F$15)/DY$2*DY150</f>
        <v>-212596.77186046715</v>
      </c>
      <c r="EA150" s="2">
        <f>('DEPRECATED - DT-Prelim Calcs'!$C$6*DY150-DZ150)/('DEPRECATED - DT-Prelim Calcs'!$C$6*DY150)*'DEPRECATED - DT-Prelim Calcs'!$C$7*DY150</f>
        <v>97.308145813081779</v>
      </c>
      <c r="EB150" s="57">
        <f>EA150/'DEPRECATED - DT-Prelim Calcs'!$C$7*('DEPRECATED - DT-Prelim Calcs'!$C$8-'DEPRECATED - DT-Prelim Calcs'!$C$9)+'DEPRECATED - DT-Prelim Calcs'!$C$9</f>
        <v>5183.0465177669676</v>
      </c>
      <c r="EC150" s="57">
        <f t="shared" si="198"/>
        <v>93</v>
      </c>
      <c r="ED150" s="2">
        <f t="shared" si="230"/>
        <v>0.96993038185874991</v>
      </c>
      <c r="EE150" s="57">
        <f>ED150*'DEPRECATED - DT-Prelim Calcs'!$C$21/DY$2/'DEPRECATED - DT-Prelim Calcs'!$C$19/'DEPRECATED - DT-Prelim Calcs'!$C$18*3.39*'DEPRECATED - DT-Prelim Calcs'!$C$20</f>
        <v>25.773080821789936</v>
      </c>
      <c r="EF150" s="46">
        <f t="shared" si="231"/>
        <v>0</v>
      </c>
      <c r="EG150" s="57">
        <f>EE149*'DEPRECATED - DT-Prelim Calcs'!$C$11+EG149</f>
        <v>-1032.61047720122</v>
      </c>
      <c r="EH150" s="57">
        <f>EH149+0.5*EE150*'DEPRECATED - DT-Prelim Calcs'!$C$11^2+EG150*'DEPRECATED - DT-Prelim Calcs'!$C$11</f>
        <v>-272549.15355747036</v>
      </c>
      <c r="EI150" s="57">
        <f>MIN('Drive Train'!$F$35-EC149*'DEPRECATED - DT-Prelim Calcs'!$C$21*'Drive Train'!$F$39,EI149+EC$2)</f>
        <v>6.0759999999999996</v>
      </c>
      <c r="EJ150" s="57">
        <f>'Drive Train'!$F$35-EC150*'DEPRECATED - DT-Prelim Calcs'!$C$21*'Drive Train'!$F$39</f>
        <v>6.0759999999999996</v>
      </c>
      <c r="EK150" s="1">
        <f>IF(EH150&gt;='Drive Train'!$F$29,1,0)</f>
        <v>0</v>
      </c>
      <c r="EL150" s="57">
        <f t="shared" si="232"/>
        <v>103.33333333333333</v>
      </c>
      <c r="EM150" s="63">
        <f>EM149+'DEPRECATED - DT-Prelim Calcs'!$C$11</f>
        <v>584</v>
      </c>
      <c r="EN150" s="2">
        <f>EX150/'Drive Train'!$F$35</f>
        <v>0.48999999999999994</v>
      </c>
      <c r="EO150" s="46">
        <f>EV150*12*60/(PI() * 'Drive Train'!$F$15)/EN$2*EN150</f>
        <v>-46252.296028477198</v>
      </c>
      <c r="EP150" s="2">
        <f>('DEPRECATED - DT-Prelim Calcs'!$C$6*EN150-EO150)/('DEPRECATED - DT-Prelim Calcs'!$C$6*EN150)*'DEPRECATED - DT-Prelim Calcs'!$C$7*EN150</f>
        <v>22.094227097303946</v>
      </c>
      <c r="EQ150" s="57">
        <f>EP150/'DEPRECATED - DT-Prelim Calcs'!$C$7*('DEPRECATED - DT-Prelim Calcs'!$C$8-'DEPRECATED - DT-Prelim Calcs'!$C$9)+'DEPRECATED - DT-Prelim Calcs'!$C$9</f>
        <v>1178.9196417361395</v>
      </c>
      <c r="ER150" s="57">
        <f t="shared" si="199"/>
        <v>93</v>
      </c>
      <c r="ES150" s="2">
        <f t="shared" si="233"/>
        <v>0.86507304327942547</v>
      </c>
      <c r="ET150" s="57">
        <f>ES150*'DEPRECATED - DT-Prelim Calcs'!$C$21/EN$2/'DEPRECATED - DT-Prelim Calcs'!$C$19/'DEPRECATED - DT-Prelim Calcs'!$C$18*3.39*'DEPRECATED - DT-Prelim Calcs'!$C$20</f>
        <v>25.773080821789936</v>
      </c>
      <c r="EU150" s="46">
        <f t="shared" si="234"/>
        <v>0</v>
      </c>
      <c r="EV150" s="57">
        <f>ET149*'DEPRECATED - DT-Prelim Calcs'!$C$11+EV149</f>
        <v>-200.36662081456745</v>
      </c>
      <c r="EW150" s="57">
        <f>EW149+0.5*ET150*'DEPRECATED - DT-Prelim Calcs'!$C$11^2+EV150*'DEPRECATED - DT-Prelim Calcs'!$C$11</f>
        <v>-285017.88422485132</v>
      </c>
      <c r="EX150" s="57">
        <f>MIN('Drive Train'!$F$35-ER149*'DEPRECATED - DT-Prelim Calcs'!$C$21*'Drive Train'!$F$39,EX149+ER$2)</f>
        <v>6.0759999999999996</v>
      </c>
      <c r="EY150" s="57">
        <f>'Drive Train'!$F$35-ER150*'DEPRECATED - DT-Prelim Calcs'!$C$21*'Drive Train'!$F$39</f>
        <v>6.0759999999999996</v>
      </c>
      <c r="EZ150" s="1">
        <f>IF(EW150&gt;='Drive Train'!$F$29,1,0)</f>
        <v>0</v>
      </c>
      <c r="FA150" s="57">
        <f t="shared" si="235"/>
        <v>103.33333333333333</v>
      </c>
      <c r="FB150" s="63">
        <f>FB149+'DEPRECATED - DT-Prelim Calcs'!$C$11</f>
        <v>584</v>
      </c>
      <c r="FC150" s="2">
        <f>FM150/'Drive Train'!$F$35</f>
        <v>1.0611744628017077</v>
      </c>
      <c r="FD150" s="46">
        <f>FK150*12*60/(PI() * 'Drive Train'!$F$15)/FC$2*FC150</f>
        <v>-46973.926125733611</v>
      </c>
      <c r="FE150" s="2">
        <f>('DEPRECATED - DT-Prelim Calcs'!$C$6*FC150-FD150)/('DEPRECATED - DT-Prelim Calcs'!$C$6*FC150)*'DEPRECATED - DT-Prelim Calcs'!$C$7*FC150</f>
        <v>23.797048084436167</v>
      </c>
      <c r="FF150" s="57">
        <f>FE150/'DEPRECATED - DT-Prelim Calcs'!$C$7*('DEPRECATED - DT-Prelim Calcs'!$C$8-'DEPRECATED - DT-Prelim Calcs'!$C$9)+'DEPRECATED - DT-Prelim Calcs'!$C$9</f>
        <v>1269.5718959473693</v>
      </c>
      <c r="FG150" s="57">
        <f t="shared" si="200"/>
        <v>93</v>
      </c>
      <c r="FH150" s="2">
        <f t="shared" si="236"/>
        <v>0.78067567320338405</v>
      </c>
      <c r="FI150" s="57">
        <f>FH150*'DEPRECATED - DT-Prelim Calcs'!$C$21/FC$2/'DEPRECATED - DT-Prelim Calcs'!$C$19/'DEPRECATED - DT-Prelim Calcs'!$C$18*3.39*'DEPRECATED - DT-Prelim Calcs'!$C$20</f>
        <v>25.773080821789936</v>
      </c>
      <c r="FJ150" s="46">
        <f t="shared" si="237"/>
        <v>0</v>
      </c>
      <c r="FK150" s="57">
        <f>FI149*'DEPRECATED - DT-Prelim Calcs'!$C$11+FK149</f>
        <v>-84.796142295509185</v>
      </c>
      <c r="FL150" s="57">
        <f>FL149+0.5*FI150*'DEPRECATED - DT-Prelim Calcs'!$C$11^2+FK150*'DEPRECATED - DT-Prelim Calcs'!$C$11</f>
        <v>-365649.40107283479</v>
      </c>
      <c r="FM150" s="57">
        <f>MIN('Drive Train'!$F$35-FG149*'DEPRECATED - DT-Prelim Calcs'!$C$21*'Drive Train'!$F$39,FM149+FG$2)</f>
        <v>13.158563338741175</v>
      </c>
      <c r="FN150" s="57">
        <f>'Drive Train'!$F$35-FG150*'DEPRECATED - DT-Prelim Calcs'!$C$21*'Drive Train'!$F$39</f>
        <v>6.0759999999999996</v>
      </c>
      <c r="FO150" s="1">
        <f>IF(FL150&gt;='Drive Train'!$F$29,1,0)</f>
        <v>0</v>
      </c>
      <c r="FP150" s="57">
        <f t="shared" si="238"/>
        <v>103.33333333333333</v>
      </c>
      <c r="FQ150" s="63">
        <f>FQ149+'DEPRECATED - DT-Prelim Calcs'!$C$11</f>
        <v>584</v>
      </c>
      <c r="FR150" s="2">
        <f>GB150/'Drive Train'!$F$35</f>
        <v>0.48999999999999994</v>
      </c>
      <c r="FS150" s="46">
        <f>FZ150*12*60/(PI() * 'Drive Train'!$F$15)/FR$2*FR150</f>
        <v>-177975.97110756789</v>
      </c>
      <c r="FT150" s="2">
        <f>('DEPRECATED - DT-Prelim Calcs'!$C$6*FR150-FS150)/('DEPRECATED - DT-Prelim Calcs'!$C$6*FR150)*'DEPRECATED - DT-Prelim Calcs'!$C$7*FR150</f>
        <v>81.654087686536329</v>
      </c>
      <c r="FU150" s="57">
        <f>FT150/'DEPRECATED - DT-Prelim Calcs'!$C$7*('DEPRECATED - DT-Prelim Calcs'!$C$8-'DEPRECATED - DT-Prelim Calcs'!$C$9)+'DEPRECATED - DT-Prelim Calcs'!$C$9</f>
        <v>4349.679024972038</v>
      </c>
      <c r="FV150" s="57">
        <f t="shared" si="201"/>
        <v>93</v>
      </c>
      <c r="FW150" s="2">
        <f t="shared" si="239"/>
        <v>0.7112822800297498</v>
      </c>
      <c r="FX150" s="57">
        <f>FW150*'DEPRECATED - DT-Prelim Calcs'!$C$21/FR$2/'DEPRECATED - DT-Prelim Calcs'!$C$19/'DEPRECATED - DT-Prelim Calcs'!$C$18*3.39*'DEPRECATED - DT-Prelim Calcs'!$C$20</f>
        <v>25.773080821789936</v>
      </c>
      <c r="FY150" s="46">
        <f t="shared" si="240"/>
        <v>0</v>
      </c>
      <c r="FZ150" s="57">
        <f>FX149*'DEPRECATED - DT-Prelim Calcs'!$C$11+FZ149</f>
        <v>-633.9319765839507</v>
      </c>
      <c r="GA150" s="57">
        <f>GA149+0.5*FX150*'DEPRECATED - DT-Prelim Calcs'!$C$11^2+FZ150*'DEPRECATED - DT-Prelim Calcs'!$C$11</f>
        <v>-433057.02564635326</v>
      </c>
      <c r="GB150" s="57">
        <f>MIN('Drive Train'!$F$35-FV149*'DEPRECATED - DT-Prelim Calcs'!$C$21*'Drive Train'!$F$39,GB149+FV$2)</f>
        <v>6.0759999999999996</v>
      </c>
      <c r="GC150" s="57">
        <f>'Drive Train'!$F$35-FV150*'DEPRECATED - DT-Prelim Calcs'!$C$21*'Drive Train'!$F$39</f>
        <v>6.0759999999999996</v>
      </c>
      <c r="GD150" s="1">
        <f>IF(GA150&gt;='Drive Train'!$F$29,1,0)</f>
        <v>0</v>
      </c>
      <c r="GE150" s="57">
        <f t="shared" si="241"/>
        <v>103.33333333333333</v>
      </c>
      <c r="GF150" s="63">
        <f>GF149+'DEPRECATED - DT-Prelim Calcs'!$C$11</f>
        <v>584</v>
      </c>
      <c r="GG150" s="2">
        <f>GQ150/'Drive Train'!$F$35</f>
        <v>0.83548387096774201</v>
      </c>
      <c r="GH150" s="46">
        <f>GO150*12*60/(PI() * 'Drive Train'!$F$15)/GG$2*GG150</f>
        <v>-295840.15329651569</v>
      </c>
      <c r="GI150" s="2">
        <f>('DEPRECATED - DT-Prelim Calcs'!$C$6*GG150-GH150)/('DEPRECATED - DT-Prelim Calcs'!$C$6*GG150)*'DEPRECATED - DT-Prelim Calcs'!$C$7*GG150</f>
        <v>135.77988938317912</v>
      </c>
      <c r="GJ150" s="57">
        <f>GI150/'DEPRECATED - DT-Prelim Calcs'!$C$7*('DEPRECATED - DT-Prelim Calcs'!$C$8-'DEPRECATED - DT-Prelim Calcs'!$C$9)+'DEPRECATED - DT-Prelim Calcs'!$C$9</f>
        <v>7231.1480530547224</v>
      </c>
      <c r="GK150" s="57">
        <f t="shared" si="242"/>
        <v>29.999999999999982</v>
      </c>
      <c r="GL150" s="2">
        <f t="shared" si="243"/>
        <v>0.99579519204165001</v>
      </c>
      <c r="GM150" s="57">
        <f>GL150*'DEPRECATED - DT-Prelim Calcs'!$C$21/GG$2/'DEPRECATED - DT-Prelim Calcs'!$C$19/'DEPRECATED - DT-Prelim Calcs'!$C$18*3.39*'DEPRECATED - DT-Prelim Calcs'!$C$20</f>
        <v>25.773080821789936</v>
      </c>
      <c r="GN150" s="46">
        <f t="shared" si="244"/>
        <v>0</v>
      </c>
      <c r="GO150" s="57">
        <f>GM149*'DEPRECATED - DT-Prelim Calcs'!$C$11+GO149</f>
        <v>-865.21582039728423</v>
      </c>
      <c r="GP150" s="57">
        <f>GP149+0.5*GM150*'DEPRECATED - DT-Prelim Calcs'!$C$11^2+GO150*'DEPRECATED - DT-Prelim Calcs'!$C$11</f>
        <v>-222948.77829629643</v>
      </c>
      <c r="GQ150" s="57">
        <f>MIN('Drive Train'!$F$35-GK149*'DEPRECATED - DT-Prelim Calcs'!$C$21*'Drive Train'!$F$39,GQ149+GK$2)</f>
        <v>10.360000000000001</v>
      </c>
      <c r="GR150" s="57">
        <f>'Drive Train'!$F$35-GK150*'DEPRECATED - DT-Prelim Calcs'!$C$21*'Drive Train'!$F$39</f>
        <v>10.360000000000001</v>
      </c>
      <c r="GS150" s="1">
        <f>IF(GP150&gt;='Drive Train'!$F$29,1,0)</f>
        <v>0</v>
      </c>
      <c r="GT150" s="57">
        <f t="shared" si="245"/>
        <v>33.333333333333314</v>
      </c>
      <c r="GU150" s="63">
        <f>GU149+'DEPRECATED - DT-Prelim Calcs'!$C$11</f>
        <v>584</v>
      </c>
      <c r="GV150" s="2">
        <f>HF150/'Drive Train'!$F$35</f>
        <v>2.9847951594198134</v>
      </c>
      <c r="GW150" s="46">
        <f>HD150*12*60/(PI() * 'Drive Train'!$F$15)/GV$2*GV150</f>
        <v>-1015923.5559598688</v>
      </c>
      <c r="GX150" s="2">
        <f>('DEPRECATED - DT-Prelim Calcs'!$C$6*GV150-GW150)/('DEPRECATED - DT-Prelim Calcs'!$C$6*GV150)*'DEPRECATED - DT-Prelim Calcs'!$C$7*GV150</f>
        <v>466.55091165564329</v>
      </c>
      <c r="GY150" s="57">
        <f>GX150/'DEPRECATED - DT-Prelim Calcs'!$C$7*('DEPRECATED - DT-Prelim Calcs'!$C$8-'DEPRECATED - DT-Prelim Calcs'!$C$9)+'DEPRECATED - DT-Prelim Calcs'!$C$9</f>
        <v>24840.244383991303</v>
      </c>
      <c r="GZ150" s="57">
        <f t="shared" si="202"/>
        <v>33.333333333333314</v>
      </c>
      <c r="HA150" s="2">
        <f t="shared" si="246"/>
        <v>0.99579519204165001</v>
      </c>
      <c r="HB150" s="57">
        <f>HA150*'DEPRECATED - DT-Prelim Calcs'!$C$21/GV$2/'DEPRECATED - DT-Prelim Calcs'!$C$19/'DEPRECATED - DT-Prelim Calcs'!$C$18*3.39*'DEPRECATED - DT-Prelim Calcs'!$C$20</f>
        <v>25.773080821789936</v>
      </c>
      <c r="HC150" s="46">
        <f t="shared" si="247"/>
        <v>0</v>
      </c>
      <c r="HD150" s="57">
        <f>HB149*'DEPRECATED - DT-Prelim Calcs'!$C$11+HD149</f>
        <v>-831.67165832985495</v>
      </c>
      <c r="HE150" s="57">
        <f>HE149+0.5*HB150*'DEPRECATED - DT-Prelim Calcs'!$C$11^2+HD150*'DEPRECATED - DT-Prelim Calcs'!$C$11</f>
        <v>-251640.6557599548</v>
      </c>
      <c r="HF150" s="57">
        <f>MIN('Drive Train'!$F$35-GZ149*'DEPRECATED - DT-Prelim Calcs'!$C$21*'Drive Train'!$F$39,HF149+GZ$2)</f>
        <v>37.011459976805689</v>
      </c>
      <c r="HG150" s="57">
        <f>'Drive Train'!$F$35-GZ150*'DEPRECATED - DT-Prelim Calcs'!$C$21*'Drive Train'!$F$39</f>
        <v>10.133333333333335</v>
      </c>
      <c r="HH150" s="1">
        <f>IF(HE150&gt;='Drive Train'!$F$29,1,0)</f>
        <v>0</v>
      </c>
      <c r="HI150" s="57">
        <f t="shared" si="248"/>
        <v>37.037037037037017</v>
      </c>
      <c r="HJ150" s="63">
        <f>HJ149+'DEPRECATED - DT-Prelim Calcs'!$C$11</f>
        <v>584</v>
      </c>
      <c r="HK150" s="2">
        <f>HU150/'Drive Train'!$F$35</f>
        <v>0.79892473118279583</v>
      </c>
      <c r="HL150" s="46">
        <f>HS150*12*60/(PI() * 'Drive Train'!$F$15)/HK$2*HK150</f>
        <v>-22448.582324914139</v>
      </c>
      <c r="HM150" s="2">
        <f>('DEPRECATED - DT-Prelim Calcs'!$C$6*HK150-HL150)/('DEPRECATED - DT-Prelim Calcs'!$C$6*HK150)*'DEPRECATED - DT-Prelim Calcs'!$C$7*HK150</f>
        <v>12.075705675892204</v>
      </c>
      <c r="HN150" s="57">
        <f>HM150/'DEPRECATED - DT-Prelim Calcs'!$C$7*('DEPRECATED - DT-Prelim Calcs'!$C$8-'DEPRECATED - DT-Prelim Calcs'!$C$9)+'DEPRECATED - DT-Prelim Calcs'!$C$9</f>
        <v>645.56848058795435</v>
      </c>
      <c r="HO150" s="57">
        <f t="shared" si="203"/>
        <v>36.66666666666665</v>
      </c>
      <c r="HP150" s="2">
        <f t="shared" si="249"/>
        <v>0.99579519204165001</v>
      </c>
      <c r="HQ150" s="57">
        <f>HP150*'DEPRECATED - DT-Prelim Calcs'!$C$21/HK$2/'DEPRECATED - DT-Prelim Calcs'!$C$19/'DEPRECATED - DT-Prelim Calcs'!$C$18*3.39*'DEPRECATED - DT-Prelim Calcs'!$C$20</f>
        <v>25.773080821789936</v>
      </c>
      <c r="HR150" s="46">
        <f t="shared" si="250"/>
        <v>0</v>
      </c>
      <c r="HS150" s="57">
        <f>HQ149*'DEPRECATED - DT-Prelim Calcs'!$C$11+HS149</f>
        <v>-68.657574631915381</v>
      </c>
      <c r="HT150" s="57">
        <f>HT149+0.5*HQ150*'DEPRECATED - DT-Prelim Calcs'!$C$11^2+HS150*'DEPRECATED - DT-Prelim Calcs'!$C$11</f>
        <v>-258073.14370217294</v>
      </c>
      <c r="HU150" s="57">
        <f>MIN('Drive Train'!$F$35-HO149*'DEPRECATED - DT-Prelim Calcs'!$C$21*'Drive Train'!$F$39,HU149+HO$2)</f>
        <v>9.9066666666666681</v>
      </c>
      <c r="HV150" s="57">
        <f>'Drive Train'!$F$35-HO150*'DEPRECATED - DT-Prelim Calcs'!$C$21*'Drive Train'!$F$39</f>
        <v>9.9066666666666681</v>
      </c>
      <c r="HW150" s="1">
        <f>IF(HT150&gt;='Drive Train'!$F$29,1,0)</f>
        <v>0</v>
      </c>
      <c r="HX150" s="57">
        <f t="shared" si="251"/>
        <v>40.740740740740726</v>
      </c>
      <c r="HY150" s="63">
        <f>HY149+'DEPRECATED - DT-Prelim Calcs'!$C$11</f>
        <v>584</v>
      </c>
      <c r="HZ150" s="2">
        <f>IJ150/'Drive Train'!$F$35</f>
        <v>3.2487356628890738</v>
      </c>
      <c r="IA150" s="46">
        <f>IH150*12*60/(PI() * 'Drive Train'!$F$15)/HZ$2*HZ150</f>
        <v>-1253622.6699232804</v>
      </c>
      <c r="IB150" s="2">
        <f>('DEPRECATED - DT-Prelim Calcs'!$C$6*HZ150-IA150)/('DEPRECATED - DT-Prelim Calcs'!$C$6*HZ150)*'DEPRECATED - DT-Prelim Calcs'!$C$7*HZ150</f>
        <v>574.66446880405533</v>
      </c>
      <c r="IC150" s="57">
        <f>IB150/'DEPRECATED - DT-Prelim Calcs'!$C$7*('DEPRECATED - DT-Prelim Calcs'!$C$8-'DEPRECATED - DT-Prelim Calcs'!$C$9)+'DEPRECATED - DT-Prelim Calcs'!$C$9</f>
        <v>30595.83333923664</v>
      </c>
      <c r="ID150" s="57">
        <f t="shared" si="204"/>
        <v>39.999999999999986</v>
      </c>
      <c r="IE150" s="2">
        <f t="shared" si="252"/>
        <v>0.99579519204165001</v>
      </c>
      <c r="IF150" s="57">
        <f>IE150*'DEPRECATED - DT-Prelim Calcs'!$C$21/HZ$2/'DEPRECATED - DT-Prelim Calcs'!$C$19/'DEPRECATED - DT-Prelim Calcs'!$C$18*3.39*'DEPRECATED - DT-Prelim Calcs'!$C$20</f>
        <v>25.773080821789936</v>
      </c>
      <c r="IG150" s="46">
        <f t="shared" si="253"/>
        <v>0</v>
      </c>
      <c r="IH150" s="57">
        <f>IF149*'DEPRECATED - DT-Prelim Calcs'!$C$11+IH149</f>
        <v>-942.88312788378971</v>
      </c>
      <c r="II150" s="57">
        <f>II149+0.5*IF150*'DEPRECATED - DT-Prelim Calcs'!$C$11^2+IH150*'DEPRECATED - DT-Prelim Calcs'!$C$11</f>
        <v>-292914.76313885342</v>
      </c>
      <c r="IJ150" s="57">
        <f>MIN('Drive Train'!$F$35-ID149*'DEPRECATED - DT-Prelim Calcs'!$C$21*'Drive Train'!$F$39,IJ149+ID$2)</f>
        <v>40.284322219824517</v>
      </c>
      <c r="IK150" s="57">
        <f>'Drive Train'!$F$35-ID150*'DEPRECATED - DT-Prelim Calcs'!$C$21*'Drive Train'!$F$39</f>
        <v>9.6800000000000015</v>
      </c>
      <c r="IL150" s="1">
        <f>IF(II150&gt;='Drive Train'!$F$29,1,0)</f>
        <v>0</v>
      </c>
      <c r="IM150" s="57">
        <f t="shared" si="254"/>
        <v>44.444444444444429</v>
      </c>
      <c r="IN150" s="63">
        <f>IN149+'DEPRECATED - DT-Prelim Calcs'!$C$11</f>
        <v>584</v>
      </c>
      <c r="IO150" s="2">
        <f>IY150/'Drive Train'!$F$35</f>
        <v>1.7259011669142863</v>
      </c>
      <c r="IP150" s="46">
        <f>IW150*12*60/(PI() * 'Drive Train'!$F$15)/IO$2*IO150</f>
        <v>-231568.66293964369</v>
      </c>
      <c r="IQ150" s="2">
        <f>('DEPRECATED - DT-Prelim Calcs'!$C$6*IO150-IP150)/('DEPRECATED - DT-Prelim Calcs'!$C$6*IO150)*'DEPRECATED - DT-Prelim Calcs'!$C$7*IO150</f>
        <v>108.86495233469144</v>
      </c>
      <c r="IR150" s="57">
        <f>IQ150/'DEPRECATED - DT-Prelim Calcs'!$C$7*('DEPRECATED - DT-Prelim Calcs'!$C$8-'DEPRECATED - DT-Prelim Calcs'!$C$9)+'DEPRECATED - DT-Prelim Calcs'!$C$9</f>
        <v>5798.2906159920794</v>
      </c>
      <c r="IS150" s="57">
        <f t="shared" si="205"/>
        <v>43.333333333333321</v>
      </c>
      <c r="IT150" s="2">
        <f t="shared" si="255"/>
        <v>0.99579519204165001</v>
      </c>
      <c r="IU150" s="57">
        <f>IT150*'DEPRECATED - DT-Prelim Calcs'!$C$21/IO$2/'DEPRECATED - DT-Prelim Calcs'!$C$19/'DEPRECATED - DT-Prelim Calcs'!$C$18*3.39*'DEPRECATED - DT-Prelim Calcs'!$C$20</f>
        <v>25.773080821789936</v>
      </c>
      <c r="IV150" s="46">
        <f t="shared" si="256"/>
        <v>0</v>
      </c>
      <c r="IW150" s="57">
        <f>IU149*'DEPRECATED - DT-Prelim Calcs'!$C$11+IW149</f>
        <v>-327.84553173164772</v>
      </c>
      <c r="IX150" s="57">
        <f>IX149+0.5*IU150*'DEPRECATED - DT-Prelim Calcs'!$C$11^2+IW150*'DEPRECATED - DT-Prelim Calcs'!$C$11</f>
        <v>-261496.49597212157</v>
      </c>
      <c r="IY150" s="57">
        <f>MIN('Drive Train'!$F$35-IS149*'DEPRECATED - DT-Prelim Calcs'!$C$21*'Drive Train'!$F$39,IY149+IS$2)</f>
        <v>21.40117446973715</v>
      </c>
      <c r="IZ150" s="57">
        <f>'Drive Train'!$F$35-IS150*'DEPRECATED - DT-Prelim Calcs'!$C$21*'Drive Train'!$F$39</f>
        <v>9.4533333333333349</v>
      </c>
      <c r="JA150" s="1">
        <f>IF(IX150&gt;='Drive Train'!$F$29,1,0)</f>
        <v>0</v>
      </c>
      <c r="JB150" s="57">
        <f t="shared" si="257"/>
        <v>48.148148148148138</v>
      </c>
      <c r="JC150" s="63">
        <f>JC149+'DEPRECATED - DT-Prelim Calcs'!$C$11</f>
        <v>584</v>
      </c>
      <c r="JD150" s="2">
        <f>JN150/'Drive Train'!$F$35</f>
        <v>0.74408602150537628</v>
      </c>
      <c r="JE150" s="46">
        <f>JL150*12*60/(PI() * 'Drive Train'!$F$15)/JD$2*JD150</f>
        <v>-35879.07360619893</v>
      </c>
      <c r="JF150" s="2">
        <f>('DEPRECATED - DT-Prelim Calcs'!$C$6*JD150-JE150)/('DEPRECATED - DT-Prelim Calcs'!$C$6*JD150)*'DEPRECATED - DT-Prelim Calcs'!$C$7*JD150</f>
        <v>18.016243069977943</v>
      </c>
      <c r="JG150" s="57">
        <f>JF150/'DEPRECATED - DT-Prelim Calcs'!$C$7*('DEPRECATED - DT-Prelim Calcs'!$C$8-'DEPRECATED - DT-Prelim Calcs'!$C$9)+'DEPRECATED - DT-Prelim Calcs'!$C$9</f>
        <v>961.82198584156436</v>
      </c>
      <c r="JH150" s="57">
        <f t="shared" si="206"/>
        <v>46.666666666666657</v>
      </c>
      <c r="JI150" s="2">
        <f t="shared" si="258"/>
        <v>0.99579519204165001</v>
      </c>
      <c r="JJ150" s="57">
        <f>JI150*'DEPRECATED - DT-Prelim Calcs'!$C$21/JD$2/'DEPRECATED - DT-Prelim Calcs'!$C$19/'DEPRECATED - DT-Prelim Calcs'!$C$18*3.39*'DEPRECATED - DT-Prelim Calcs'!$C$20</f>
        <v>25.773080821789936</v>
      </c>
      <c r="JK150" s="46">
        <f t="shared" si="259"/>
        <v>0</v>
      </c>
      <c r="JL150" s="57">
        <f>JJ149*'DEPRECATED - DT-Prelim Calcs'!$C$11+JL149</f>
        <v>-117.82120997480114</v>
      </c>
      <c r="JM150" s="57">
        <f>JM149+0.5*JJ150*'DEPRECATED - DT-Prelim Calcs'!$C$11^2+JL150*'DEPRECATED - DT-Prelim Calcs'!$C$11</f>
        <v>-288879.26910762856</v>
      </c>
      <c r="JN150" s="57">
        <f>MIN('Drive Train'!$F$35-JH149*'DEPRECATED - DT-Prelim Calcs'!$C$21*'Drive Train'!$F$39,JN149+JH$2)</f>
        <v>9.2266666666666666</v>
      </c>
      <c r="JO150" s="57">
        <f>'Drive Train'!$F$35-JH150*'DEPRECATED - DT-Prelim Calcs'!$C$21*'Drive Train'!$F$39</f>
        <v>9.2266666666666666</v>
      </c>
      <c r="JP150" s="1">
        <f>IF(JM150&gt;='Drive Train'!$F$29,1,0)</f>
        <v>0</v>
      </c>
      <c r="JQ150" s="57">
        <f>MIN(JG150,'DEPRECATED - DT-Prelim Calcs'!$C$10)*'DEPRECATED - DT-Prelim Calcs'!$C$11*1000/60/60</f>
        <v>103.33333333333333</v>
      </c>
      <c r="JR150" s="63">
        <f>JR149+'DEPRECATED - DT-Prelim Calcs'!$C$11</f>
        <v>584</v>
      </c>
      <c r="JS150" s="2">
        <f>KC150/'Drive Train'!$F$35</f>
        <v>0.72580645161290325</v>
      </c>
      <c r="JT150" s="46">
        <f>KA150*12*60/(PI() * 'Drive Train'!$F$15)/JS$2*JS150</f>
        <v>-3451.4943267102817</v>
      </c>
      <c r="JU150" s="2">
        <f>('DEPRECATED - DT-Prelim Calcs'!$C$6*JS150-JT150)/('DEPRECATED - DT-Prelim Calcs'!$C$6*JS150)*'DEPRECATED - DT-Prelim Calcs'!$C$7*JS150</f>
        <v>3.3098129343855542</v>
      </c>
      <c r="JV150" s="57">
        <f>JU150/'DEPRECATED - DT-Prelim Calcs'!$C$7*('DEPRECATED - DT-Prelim Calcs'!$C$8-'DEPRECATED - DT-Prelim Calcs'!$C$9)+'DEPRECATED - DT-Prelim Calcs'!$C$9</f>
        <v>178.90290434923924</v>
      </c>
      <c r="JW150" s="57">
        <f t="shared" si="207"/>
        <v>49.999999999999993</v>
      </c>
      <c r="JX150" s="2">
        <f t="shared" si="260"/>
        <v>0.99579519204165001</v>
      </c>
      <c r="JY150" s="57">
        <f>JX150*'DEPRECATED - DT-Prelim Calcs'!$C$21/JS$2/'DEPRECATED - DT-Prelim Calcs'!$C$19/'DEPRECATED - DT-Prelim Calcs'!$C$18*3.39*'DEPRECATED - DT-Prelim Calcs'!$C$20</f>
        <v>25.773080821789936</v>
      </c>
      <c r="JZ150" s="46">
        <f t="shared" si="261"/>
        <v>0</v>
      </c>
      <c r="KA150" s="57">
        <f>JY149*'DEPRECATED - DT-Prelim Calcs'!$C$11+KA149</f>
        <v>-11.619615115515415</v>
      </c>
      <c r="KB150" s="57">
        <f>KB149+0.5*JY150*'DEPRECATED - DT-Prelim Calcs'!$C$11^2+KA150*'DEPRECATED - DT-Prelim Calcs'!$C$11</f>
        <v>-264106.99770218518</v>
      </c>
      <c r="KC150" s="57">
        <f>MIN('Drive Train'!$F$35-JW149*'DEPRECATED - DT-Prelim Calcs'!$C$21*'Drive Train'!$F$39,KC149+JW$2)</f>
        <v>9</v>
      </c>
      <c r="KD150" s="57">
        <f>'Drive Train'!$F$35-JW150*'DEPRECATED - DT-Prelim Calcs'!$C$21*'Drive Train'!$F$39</f>
        <v>9</v>
      </c>
      <c r="KE150" s="1">
        <f>IF(KB150&gt;='Drive Train'!$F$29,1,0)</f>
        <v>0</v>
      </c>
      <c r="KF150" s="57">
        <f>MIN(JV150,'DEPRECATED - DT-Prelim Calcs'!$C$10)*'DEPRECATED - DT-Prelim Calcs'!$C$11*1000/60/60</f>
        <v>103.33333333333333</v>
      </c>
      <c r="KG150" s="63">
        <f>KG149+'DEPRECATED - DT-Prelim Calcs'!$C$11</f>
        <v>584</v>
      </c>
      <c r="KH150" s="2">
        <f>KR150/'Drive Train'!$F$35</f>
        <v>0.7075268817204301</v>
      </c>
      <c r="KI150" s="46">
        <f>KP150*12*60/(PI() * 'Drive Train'!$F$15)/KH$2*KH150</f>
        <v>-226002.02993915841</v>
      </c>
      <c r="KJ150" s="2">
        <f>('DEPRECATED - DT-Prelim Calcs'!$C$6*KH150-KI150)/('DEPRECATED - DT-Prelim Calcs'!$C$6*KH150)*'DEPRECATED - DT-Prelim Calcs'!$C$7*KH150</f>
        <v>103.89367489814921</v>
      </c>
      <c r="KK150" s="57">
        <f>KJ150/'DEPRECATED - DT-Prelim Calcs'!$C$7*('DEPRECATED - DT-Prelim Calcs'!$C$8-'DEPRECATED - DT-Prelim Calcs'!$C$9)+'DEPRECATED - DT-Prelim Calcs'!$C$9</f>
        <v>5533.6371325446235</v>
      </c>
      <c r="KL150" s="57">
        <f t="shared" si="208"/>
        <v>53.333333333333329</v>
      </c>
      <c r="KM150" s="2">
        <f t="shared" si="262"/>
        <v>0.99579519204165001</v>
      </c>
      <c r="KN150" s="57">
        <f>KM150*'DEPRECATED - DT-Prelim Calcs'!$C$21/KH$2/'DEPRECATED - DT-Prelim Calcs'!$C$19/'DEPRECATED - DT-Prelim Calcs'!$C$18*3.39*'DEPRECATED - DT-Prelim Calcs'!$C$20</f>
        <v>25.773080821789936</v>
      </c>
      <c r="KO150" s="46">
        <f t="shared" si="263"/>
        <v>0</v>
      </c>
      <c r="KP150" s="57">
        <f>KN149*'DEPRECATED - DT-Prelim Calcs'!$C$11+KP149</f>
        <v>-780.5033980691652</v>
      </c>
      <c r="KQ150" s="57">
        <f>KQ149+0.5*KN150*'DEPRECATED - DT-Prelim Calcs'!$C$11^2+KP150*'DEPRECATED - DT-Prelim Calcs'!$C$11</f>
        <v>-304162.96323316573</v>
      </c>
      <c r="KR150" s="57">
        <f>MIN('Drive Train'!$F$35-KL149*'DEPRECATED - DT-Prelim Calcs'!$C$21*'Drive Train'!$F$39,KR149+KL$2)</f>
        <v>8.7733333333333334</v>
      </c>
      <c r="KS150" s="57">
        <f>'Drive Train'!$F$35-KL150*'DEPRECATED - DT-Prelim Calcs'!$C$21*'Drive Train'!$F$39</f>
        <v>8.7733333333333334</v>
      </c>
      <c r="KT150" s="1">
        <f>IF(KQ150&gt;='Drive Train'!$F$29,1,0)</f>
        <v>0</v>
      </c>
      <c r="KU150" s="57">
        <f>MIN(KK150,'DEPRECATED - DT-Prelim Calcs'!$C$10)*'DEPRECATED - DT-Prelim Calcs'!$C$11*1000/60/60</f>
        <v>103.33333333333333</v>
      </c>
      <c r="KV150" s="63">
        <f>KV149+'DEPRECATED - DT-Prelim Calcs'!$C$11</f>
        <v>584</v>
      </c>
      <c r="KW150" s="2">
        <f>LG150/'Drive Train'!$F$35</f>
        <v>0.68924731182795695</v>
      </c>
      <c r="KX150" s="46">
        <f>LE150*12*60/(PI() * 'Drive Train'!$F$15)/KW$2*KW150</f>
        <v>-158380.3093850381</v>
      </c>
      <c r="KY150" s="2">
        <f>('DEPRECATED - DT-Prelim Calcs'!$C$6*KW150-KX150)/('DEPRECATED - DT-Prelim Calcs'!$C$6*KW150)*'DEPRECATED - DT-Prelim Calcs'!$C$7*KW150</f>
        <v>73.273946362582649</v>
      </c>
      <c r="KZ150" s="57">
        <f>KY150/'DEPRECATED - DT-Prelim Calcs'!$C$7*('DEPRECATED - DT-Prelim Calcs'!$C$8-'DEPRECATED - DT-Prelim Calcs'!$C$9)+'DEPRECATED - DT-Prelim Calcs'!$C$9</f>
        <v>3903.5495096760801</v>
      </c>
      <c r="LA150" s="57">
        <f t="shared" si="209"/>
        <v>56.666666666666664</v>
      </c>
      <c r="LB150" s="2">
        <f t="shared" si="264"/>
        <v>0.99579519204165001</v>
      </c>
      <c r="LC150" s="57">
        <f>LB150*'DEPRECATED - DT-Prelim Calcs'!$C$21/KW$2/'DEPRECATED - DT-Prelim Calcs'!$C$19/'DEPRECATED - DT-Prelim Calcs'!$C$18*3.39*'DEPRECATED - DT-Prelim Calcs'!$C$20</f>
        <v>25.773080821789936</v>
      </c>
      <c r="LD150" s="46">
        <f t="shared" si="265"/>
        <v>0</v>
      </c>
      <c r="LE150" s="57">
        <f>LC149*'DEPRECATED - DT-Prelim Calcs'!$C$11+LE149</f>
        <v>-561.47640336400002</v>
      </c>
      <c r="LF150" s="57">
        <f>LF149+0.5*LC150*'DEPRECATED - DT-Prelim Calcs'!$C$11^2+LE150*'DEPRECATED - DT-Prelim Calcs'!$C$11</f>
        <v>-250102.78001608257</v>
      </c>
      <c r="LG150" s="57">
        <f>MIN('Drive Train'!$F$35-LA149*'DEPRECATED - DT-Prelim Calcs'!$C$21*'Drive Train'!$F$39,LG149+LA$2)</f>
        <v>8.5466666666666669</v>
      </c>
      <c r="LH150" s="57">
        <f>'Drive Train'!$F$35-LA150*'DEPRECATED - DT-Prelim Calcs'!$C$21*'Drive Train'!$F$39</f>
        <v>8.5466666666666669</v>
      </c>
      <c r="LI150" s="1">
        <f>IF(LF150&gt;='Drive Train'!$F$29,1,0)</f>
        <v>0</v>
      </c>
      <c r="LJ150" s="57">
        <f>MIN(KZ150,'DEPRECATED - DT-Prelim Calcs'!$C$10)*'DEPRECATED - DT-Prelim Calcs'!$C$11*1000/60/60</f>
        <v>103.33333333333333</v>
      </c>
      <c r="LK150" s="63">
        <f>LK149+'DEPRECATED - DT-Prelim Calcs'!$C$11</f>
        <v>584</v>
      </c>
      <c r="LL150" s="2">
        <f>LV150/'Drive Train'!$F$35</f>
        <v>0.67096774193548392</v>
      </c>
      <c r="LM150" s="46">
        <f>LT150*12*60/(PI() * 'Drive Train'!$F$15)/LL$2*LL150</f>
        <v>-1811.7229576817424</v>
      </c>
      <c r="LN150" s="2">
        <f>('DEPRECATED - DT-Prelim Calcs'!$C$6*LL150-LM150)/('DEPRECATED - DT-Prelim Calcs'!$C$6*LL150)*'DEPRECATED - DT-Prelim Calcs'!$C$7*LL150</f>
        <v>2.4362165597555103</v>
      </c>
      <c r="LO150" s="57">
        <f>LN150/'DEPRECATED - DT-Prelim Calcs'!$C$7*('DEPRECATED - DT-Prelim Calcs'!$C$8-'DEPRECATED - DT-Prelim Calcs'!$C$9)+'DEPRECATED - DT-Prelim Calcs'!$C$9</f>
        <v>132.39567826416263</v>
      </c>
      <c r="LP150" s="57">
        <f t="shared" si="210"/>
        <v>60</v>
      </c>
      <c r="LQ150" s="2">
        <f t="shared" si="266"/>
        <v>0.99579519204165001</v>
      </c>
      <c r="LR150" s="57">
        <f>LQ150*'DEPRECATED - DT-Prelim Calcs'!$C$21/LL$2/'DEPRECATED - DT-Prelim Calcs'!$C$19/'DEPRECATED - DT-Prelim Calcs'!$C$18*3.39*'DEPRECATED - DT-Prelim Calcs'!$C$20</f>
        <v>25.773080821789936</v>
      </c>
      <c r="LS150" s="46">
        <f t="shared" si="267"/>
        <v>0</v>
      </c>
      <c r="LT150" s="57">
        <f>LR149*'DEPRECATED - DT-Prelim Calcs'!$C$11+LT149</f>
        <v>-6.597745357477919</v>
      </c>
      <c r="LU150" s="57">
        <f>LU149+0.5*LR150*'DEPRECATED - DT-Prelim Calcs'!$C$11^2+LT150*'DEPRECATED - DT-Prelim Calcs'!$C$11</f>
        <v>-259724.11446559083</v>
      </c>
      <c r="LV150" s="57">
        <f>MIN('Drive Train'!$F$35-LP149*'DEPRECATED - DT-Prelim Calcs'!$C$21*'Drive Train'!$F$39,LV149+LP$2)</f>
        <v>8.32</v>
      </c>
      <c r="LW150" s="57">
        <f>'Drive Train'!$F$35-LP150*'DEPRECATED - DT-Prelim Calcs'!$C$21*'Drive Train'!$F$39</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Train'!$AA$49 + V150*(1-'Drive Train'!$AA$49))</f>
        <v>0</v>
      </c>
      <c r="W151" s="57">
        <f t="shared" si="184"/>
        <v>0</v>
      </c>
      <c r="X151" s="2">
        <f>MAX(MIN(IF(AND(AI150=1,AG151&lt;0),-1,1)*(W151-$C$9)/($C$8-$C$9)*$C$7-$C$29*AE151/T$2 -  AI150*$C$29/2,X$2),MAX(X$4:X150)*-1)</f>
        <v>-0.2458281045106315</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Train'!$F$39,AG150+W$2)-$C$3,IF(AE150-1&lt;=0,0,IF($C$32=Motors!$C$29,MAX(ABS('Drive Train'!$F$35-W150*$C$21*'Drive Train'!$F$39)*-1,AG150-W$2),MAX(0,ABS('Drive Train'!$F$35-W150*$C$21*'Drive Train'!$F$39)*-1,AG150-W$2))))</f>
        <v>0</v>
      </c>
      <c r="AH151" s="57">
        <f>'Drive Train'!$F$35-ABS(W151)*'DEPRECATED - DT-Prelim Calcs'!$C$21*'Drive Train'!$F$39</f>
        <v>12.4</v>
      </c>
      <c r="AI151" s="1">
        <f>IF(AJ151&gt;='Drive Train'!$F$29,1,0)</f>
        <v>1</v>
      </c>
      <c r="AJ151" s="57">
        <f>AJ150+0.5*Y151*'DEPRECATED - DT-Prelim Calcs'!$C$11^2+AE151*'DEPRECATED - DT-Prelim Calcs'!$C$11</f>
        <v>784.33981740885292</v>
      </c>
      <c r="AK151" s="57">
        <f t="shared" si="268"/>
        <v>0</v>
      </c>
      <c r="AL151" s="63">
        <f>AL150+'DEPRECATED - DT-Prelim Calcs'!$C$11</f>
        <v>588</v>
      </c>
      <c r="AM151" s="2">
        <f>AW151/'Drive Train'!$F$35</f>
        <v>0.88882649237565781</v>
      </c>
      <c r="AN151" s="46">
        <f>AU151*12*60/(PI() * 'Drive Train'!$F$15)/AM$2*AM151</f>
        <v>4007.4131716828715</v>
      </c>
      <c r="AO151" s="2">
        <f>('DEPRECATED - DT-Prelim Calcs'!$C$6*AM151-AN151)/('DEPRECATED - DT-Prelim Calcs'!$C$6*AM151)*'DEPRECATED - DT-Prelim Calcs'!$C$7*AM151</f>
        <v>0.33008953072369918</v>
      </c>
      <c r="AP151" s="57">
        <f>AO151/'DEPRECATED - DT-Prelim Calcs'!$C$7*('DEPRECATED - DT-Prelim Calcs'!$C$8-'DEPRECATED - DT-Prelim Calcs'!$C$9)+'DEPRECATED - DT-Prelim Calcs'!$C$9</f>
        <v>20.27281609620357</v>
      </c>
      <c r="AQ151" s="57">
        <f t="shared" si="192"/>
        <v>20.27281609620357</v>
      </c>
      <c r="AR151" s="2">
        <f t="shared" si="212"/>
        <v>2.2204460492503131E-16</v>
      </c>
      <c r="AS151" s="57">
        <f>AR151*'DEPRECATED - DT-Prelim Calcs'!$C$21/AM$2/'DEPRECATED - DT-Prelim Calcs'!$C$19/'DEPRECATED - DT-Prelim Calcs'!$C$18*3.39*'DEPRECATED - DT-Prelim Calcs'!$C$20</f>
        <v>1.6091427298135106E-15</v>
      </c>
      <c r="AT151" s="46">
        <f t="shared" si="213"/>
        <v>0</v>
      </c>
      <c r="AU151" s="57">
        <f>AS150*'DEPRECATED - DT-Prelim Calcs'!$C$11+AU150</f>
        <v>39.3454487088432</v>
      </c>
      <c r="AV151" s="57">
        <f>AV150+0.5*AS151*'DEPRECATED - DT-Prelim Calcs'!$C$11^2+AU151*'DEPRECATED - DT-Prelim Calcs'!$C$11</f>
        <v>23092.324665015436</v>
      </c>
      <c r="AW151" s="57">
        <f>MIN('Drive Train'!$F$35-AQ150*'DEPRECATED - DT-Prelim Calcs'!$C$21*'Drive Train'!$F$39,AW150+AQ$2)</f>
        <v>11.021448505458157</v>
      </c>
      <c r="AX151" s="57">
        <f>'Drive Train'!$F$35-AQ151*'DEPRECATED - DT-Prelim Calcs'!$C$21*'Drive Train'!$F$39</f>
        <v>11.021448505458157</v>
      </c>
      <c r="AY151" s="1">
        <f>IF(AV151&gt;='Drive Train'!$F$29,1,0)</f>
        <v>1</v>
      </c>
      <c r="AZ151" s="57">
        <f t="shared" si="214"/>
        <v>22.525351218003966</v>
      </c>
      <c r="BA151" s="63">
        <f>BA150+'DEPRECATED - DT-Prelim Calcs'!$C$11</f>
        <v>588</v>
      </c>
      <c r="BB151" s="2">
        <f>BL151/'Drive Train'!$F$35</f>
        <v>1.3150249726469256</v>
      </c>
      <c r="BC151" s="46">
        <f>BJ151*12*60/(PI() * 'Drive Train'!$F$15)/BB$2*BB151</f>
        <v>-3540.8438977467281</v>
      </c>
      <c r="BD151" s="2">
        <f>('DEPRECATED - DT-Prelim Calcs'!$C$6*BB151-BC151)/('DEPRECATED - DT-Prelim Calcs'!$C$6*BB151)*'DEPRECATED - DT-Prelim Calcs'!$C$7*BB151</f>
        <v>4.7702296575443093</v>
      </c>
      <c r="BE151" s="57">
        <f>BD151/'DEPRECATED - DT-Prelim Calcs'!$C$7*('DEPRECATED - DT-Prelim Calcs'!$C$8-'DEPRECATED - DT-Prelim Calcs'!$C$9)+'DEPRECATED - DT-Prelim Calcs'!$C$9</f>
        <v>256.65040044105183</v>
      </c>
      <c r="BF151" s="57">
        <f t="shared" si="193"/>
        <v>93</v>
      </c>
      <c r="BG151" s="2">
        <f t="shared" si="215"/>
        <v>1.8933363324154464</v>
      </c>
      <c r="BH151" s="57">
        <f>BG151*'DEPRECATED - DT-Prelim Calcs'!$C$21/BB$2/'DEPRECATED - DT-Prelim Calcs'!$C$19/'DEPRECATED - DT-Prelim Calcs'!$C$18*3.39*'DEPRECATED - DT-Prelim Calcs'!$C$20</f>
        <v>19.819055495402456</v>
      </c>
      <c r="BI151" s="46">
        <f t="shared" si="216"/>
        <v>0</v>
      </c>
      <c r="BJ151" s="57">
        <f>BH150*'DEPRECATED - DT-Prelim Calcs'!$C$11+BJ150</f>
        <v>-16.267443596496349</v>
      </c>
      <c r="BK151" s="57">
        <f>BK150+0.5*BH151*'DEPRECATED - DT-Prelim Calcs'!$C$11^2+BJ151*'DEPRECATED - DT-Prelim Calcs'!$C$11</f>
        <v>13773.578490845757</v>
      </c>
      <c r="BL151" s="57">
        <f>MIN('Drive Train'!$F$35-BF150*'DEPRECATED - DT-Prelim Calcs'!$C$21*'Drive Train'!$F$39,BL150+BF$2)</f>
        <v>16.306309660821878</v>
      </c>
      <c r="BM151" s="57">
        <f>'Drive Train'!$F$35-BF151*'DEPRECATED - DT-Prelim Calcs'!$C$21*'Drive Train'!$F$39</f>
        <v>6.0759999999999996</v>
      </c>
      <c r="BN151" s="1">
        <f>IF(BK151&gt;='Drive Train'!$F$29,1,0)</f>
        <v>1</v>
      </c>
      <c r="BO151" s="57">
        <f t="shared" si="217"/>
        <v>103.33333333333333</v>
      </c>
      <c r="BP151" s="63">
        <f>BP150+'DEPRECATED - DT-Prelim Calcs'!$C$11</f>
        <v>588</v>
      </c>
      <c r="BQ151" s="2">
        <f>CA151/'Drive Train'!$F$35</f>
        <v>0.94205082324412137</v>
      </c>
      <c r="BR151" s="46">
        <f>BY151*12*60/(PI() * 'Drive Train'!$F$15)/BQ$2*BQ151</f>
        <v>2231.1384194893594</v>
      </c>
      <c r="BS151" s="2">
        <f>('DEPRECATED - DT-Prelim Calcs'!$C$6*BQ151-BR151)/('DEPRECATED - DT-Prelim Calcs'!$C$6*BQ151)*'DEPRECATED - DT-Prelim Calcs'!$C$7*BQ151</f>
        <v>1.2615162943430314</v>
      </c>
      <c r="BT151" s="57">
        <f>BS151/'DEPRECATED - DT-Prelim Calcs'!$C$7*('DEPRECATED - DT-Prelim Calcs'!$C$8-'DEPRECATED - DT-Prelim Calcs'!$C$9)+'DEPRECATED - DT-Prelim Calcs'!$C$9</f>
        <v>69.858730524568855</v>
      </c>
      <c r="BU151" s="57">
        <f t="shared" si="194"/>
        <v>69.858730524568855</v>
      </c>
      <c r="BV151" s="2">
        <f t="shared" si="218"/>
        <v>1.0881212021651392</v>
      </c>
      <c r="BW151" s="57">
        <f>BV151*'DEPRECATED - DT-Prelim Calcs'!$C$21/BQ$2/'DEPRECATED - DT-Prelim Calcs'!$C$19/'DEPRECATED - DT-Prelim Calcs'!$C$18*3.39*'DEPRECATED - DT-Prelim Calcs'!$C$20</f>
        <v>14.894914909145978</v>
      </c>
      <c r="BX151" s="46">
        <f t="shared" si="219"/>
        <v>0</v>
      </c>
      <c r="BY151" s="57">
        <f>BW150*'DEPRECATED - DT-Prelim Calcs'!$C$11+BY150</f>
        <v>10.941910074809904</v>
      </c>
      <c r="BZ151" s="57">
        <f>BZ150+0.5*BW151*'DEPRECATED - DT-Prelim Calcs'!$C$11^2+BY151*'DEPRECATED - DT-Prelim Calcs'!$C$11</f>
        <v>-10206.976089536071</v>
      </c>
      <c r="CA151" s="57">
        <f>MIN('Drive Train'!$F$35-BU150*'DEPRECATED - DT-Prelim Calcs'!$C$21*'Drive Train'!$F$39,CA150+BU$2)</f>
        <v>11.681430208227106</v>
      </c>
      <c r="CB151" s="57">
        <f>'Drive Train'!$F$35-BU151*'DEPRECATED - DT-Prelim Calcs'!$C$21*'Drive Train'!$F$39</f>
        <v>7.6496063243293175</v>
      </c>
      <c r="CC151" s="1">
        <f>IF(BZ151&gt;='Drive Train'!$F$29,1,0)</f>
        <v>0</v>
      </c>
      <c r="CD151" s="57">
        <f t="shared" si="220"/>
        <v>77.620811693965408</v>
      </c>
      <c r="CE151" s="63">
        <f>CE150+'DEPRECATED - DT-Prelim Calcs'!$C$11</f>
        <v>588</v>
      </c>
      <c r="CF151" s="2">
        <f>CP151/'Drive Train'!$F$35</f>
        <v>0.48999999999999994</v>
      </c>
      <c r="CG151" s="46">
        <f>CN151*12*60/(PI() * 'Drive Train'!$F$15)/CF$2*CF151</f>
        <v>-12721.735004404227</v>
      </c>
      <c r="CH151" s="2">
        <f>('DEPRECATED - DT-Prelim Calcs'!$C$6*CF151-CG151)/('DEPRECATED - DT-Prelim Calcs'!$C$6*CF151)*'DEPRECATED - DT-Prelim Calcs'!$C$7*CF151</f>
        <v>6.933129148332867</v>
      </c>
      <c r="CI151" s="57">
        <f>CH151/'DEPRECATED - DT-Prelim Calcs'!$C$7*('DEPRECATED - DT-Prelim Calcs'!$C$8-'DEPRECATED - DT-Prelim Calcs'!$C$9)+'DEPRECATED - DT-Prelim Calcs'!$C$9</f>
        <v>371.79563059382025</v>
      </c>
      <c r="CJ151" s="57">
        <f t="shared" si="195"/>
        <v>93</v>
      </c>
      <c r="CK151" s="2">
        <f t="shared" si="221"/>
        <v>1.5241763143494644</v>
      </c>
      <c r="CL151" s="57">
        <f>CK151*'DEPRECATED - DT-Prelim Calcs'!$C$21/CF$2/'DEPRECATED - DT-Prelim Calcs'!$C$19/'DEPRECATED - DT-Prelim Calcs'!$C$18*3.39*'DEPRECATED - DT-Prelim Calcs'!$C$20</f>
        <v>25.773080821789936</v>
      </c>
      <c r="CM151" s="46">
        <f t="shared" si="222"/>
        <v>0</v>
      </c>
      <c r="CN151" s="57">
        <f>CL150*'DEPRECATED - DT-Prelim Calcs'!$C$11+CN150</f>
        <v>-97.100362562566673</v>
      </c>
      <c r="CO151" s="57">
        <f>CO150+0.5*CL151*'DEPRECATED - DT-Prelim Calcs'!$C$11^2+CN151*'DEPRECATED - DT-Prelim Calcs'!$C$11</f>
        <v>-44548.256074125253</v>
      </c>
      <c r="CP151" s="57">
        <f>MIN('Drive Train'!$F$35-CJ150*'DEPRECATED - DT-Prelim Calcs'!$C$21*'Drive Train'!$F$39,CP150+CJ$2)</f>
        <v>6.0759999999999996</v>
      </c>
      <c r="CQ151" s="57">
        <f>'Drive Train'!$F$35-CJ151*'DEPRECATED - DT-Prelim Calcs'!$C$21*'Drive Train'!$F$39</f>
        <v>6.0759999999999996</v>
      </c>
      <c r="CR151" s="1">
        <f>IF(CO151&gt;='Drive Train'!$F$29,1,0)</f>
        <v>0</v>
      </c>
      <c r="CS151" s="57">
        <f t="shared" si="223"/>
        <v>103.33333333333333</v>
      </c>
      <c r="CT151" s="63">
        <f>CT150+'DEPRECATED - DT-Prelim Calcs'!$C$11</f>
        <v>588</v>
      </c>
      <c r="CU151" s="2">
        <f>DE151/'Drive Train'!$F$35</f>
        <v>0.48999999999999994</v>
      </c>
      <c r="CV151" s="46">
        <f>DC151*12*60/(PI() * 'Drive Train'!$F$15)/CU$2*CU151</f>
        <v>-21403.602964678717</v>
      </c>
      <c r="CW151" s="2">
        <f>('DEPRECATED - DT-Prelim Calcs'!$C$6*CU151-CV151)/('DEPRECATED - DT-Prelim Calcs'!$C$6*CU151)*'DEPRECATED - DT-Prelim Calcs'!$C$7*CU151</f>
        <v>10.85870171573653</v>
      </c>
      <c r="CX151" s="57">
        <f>CW151/'DEPRECATED - DT-Prelim Calcs'!$C$7*('DEPRECATED - DT-Prelim Calcs'!$C$8-'DEPRECATED - DT-Prelim Calcs'!$C$9)+'DEPRECATED - DT-Prelim Calcs'!$C$9</f>
        <v>580.77943158879532</v>
      </c>
      <c r="CY151" s="57">
        <f t="shared" si="196"/>
        <v>93</v>
      </c>
      <c r="CZ151" s="2">
        <f t="shared" si="224"/>
        <v>1.2803081040535502</v>
      </c>
      <c r="DA151" s="57">
        <f>CZ151*'DEPRECATED - DT-Prelim Calcs'!$C$21/CU$2/'DEPRECATED - DT-Prelim Calcs'!$C$19/'DEPRECATED - DT-Prelim Calcs'!$C$18*3.39*'DEPRECATED - DT-Prelim Calcs'!$C$20</f>
        <v>25.773080821789936</v>
      </c>
      <c r="DB151" s="46">
        <f t="shared" si="225"/>
        <v>0</v>
      </c>
      <c r="DC151" s="57">
        <f>DA150*'DEPRECATED - DT-Prelim Calcs'!$C$11+DC150</f>
        <v>-137.22735068201507</v>
      </c>
      <c r="DD151" s="57">
        <f>DD150+0.5*DA151*'DEPRECATED - DT-Prelim Calcs'!$C$11^2+DC151*'DEPRECATED - DT-Prelim Calcs'!$C$11</f>
        <v>-81788.430563711125</v>
      </c>
      <c r="DE151" s="57">
        <f>MIN('Drive Train'!$F$35-CY150*'DEPRECATED - DT-Prelim Calcs'!$C$21*'Drive Train'!$F$39,DE150+CY$2)</f>
        <v>6.0759999999999996</v>
      </c>
      <c r="DF151" s="57">
        <f>'Drive Train'!$F$35-CY151*'DEPRECATED - DT-Prelim Calcs'!$C$21*'Drive Train'!$F$39</f>
        <v>6.0759999999999996</v>
      </c>
      <c r="DG151" s="1">
        <f>IF(DD151&gt;='Drive Train'!$F$29,1,0)</f>
        <v>0</v>
      </c>
      <c r="DH151" s="57">
        <f t="shared" si="226"/>
        <v>103.33333333333333</v>
      </c>
      <c r="DI151" s="63">
        <f>DI150+'DEPRECATED - DT-Prelim Calcs'!$C$11</f>
        <v>588</v>
      </c>
      <c r="DJ151" s="2">
        <f>DT151/'Drive Train'!$F$35</f>
        <v>3.0594464799593806</v>
      </c>
      <c r="DK151" s="46">
        <f>DR151*12*60/(PI() * 'Drive Train'!$F$15)/DJ$2*DJ151</f>
        <v>-873574.33815209963</v>
      </c>
      <c r="DL151" s="2">
        <f>('DEPRECATED - DT-Prelim Calcs'!$C$6*DJ151-DK151)/('DEPRECATED - DT-Prelim Calcs'!$C$6*DJ151)*'DEPRECATED - DT-Prelim Calcs'!$C$7*DJ151</f>
        <v>402.36654086596297</v>
      </c>
      <c r="DM151" s="57">
        <f>DL151/'DEPRECATED - DT-Prelim Calcs'!$C$7*('DEPRECATED - DT-Prelim Calcs'!$C$8-'DEPRECATED - DT-Prelim Calcs'!$C$9)+'DEPRECATED - DT-Prelim Calcs'!$C$9</f>
        <v>21423.292196308321</v>
      </c>
      <c r="DN151" s="57">
        <f t="shared" si="197"/>
        <v>93</v>
      </c>
      <c r="DO151" s="2">
        <f t="shared" si="227"/>
        <v>1.1037138828047846</v>
      </c>
      <c r="DP151" s="57">
        <f>DO151*'DEPRECATED - DT-Prelim Calcs'!$C$21/DJ$2/'DEPRECATED - DT-Prelim Calcs'!$C$19/'DEPRECATED - DT-Prelim Calcs'!$C$18*3.39*'DEPRECATED - DT-Prelim Calcs'!$C$20</f>
        <v>25.773080821789936</v>
      </c>
      <c r="DQ151" s="46">
        <f t="shared" si="228"/>
        <v>0</v>
      </c>
      <c r="DR151" s="57">
        <f>DP150*'DEPRECATED - DT-Prelim Calcs'!$C$11+DR150</f>
        <v>-773.30156836973833</v>
      </c>
      <c r="DS151" s="57">
        <f>DS150+0.5*DP151*'DEPRECATED - DT-Prelim Calcs'!$C$11^2+DR151*'DEPRECATED - DT-Prelim Calcs'!$C$11</f>
        <v>-161231.73390492599</v>
      </c>
      <c r="DT151" s="57">
        <f>MIN('Drive Train'!$F$35-DN150*'DEPRECATED - DT-Prelim Calcs'!$C$21*'Drive Train'!$F$39,DT150+DN$2)</f>
        <v>37.937136351496321</v>
      </c>
      <c r="DU151" s="57">
        <f>'Drive Train'!$F$35-DN151*'DEPRECATED - DT-Prelim Calcs'!$C$21*'Drive Train'!$F$39</f>
        <v>6.0759999999999996</v>
      </c>
      <c r="DV151" s="1">
        <f>IF(DS151&gt;='Drive Train'!$F$29,1,0)</f>
        <v>0</v>
      </c>
      <c r="DW151" s="57">
        <f t="shared" si="229"/>
        <v>103.33333333333333</v>
      </c>
      <c r="DX151" s="63">
        <f>DX150+'DEPRECATED - DT-Prelim Calcs'!$C$11</f>
        <v>588</v>
      </c>
      <c r="DY151" s="2">
        <f>EI151/'Drive Train'!$F$35</f>
        <v>0.48999999999999994</v>
      </c>
      <c r="DZ151" s="46">
        <f>EG151*12*60/(PI() * 'Drive Train'!$F$15)/DY$2*DY151</f>
        <v>-191371.8321389085</v>
      </c>
      <c r="EA151" s="2">
        <f>('DEPRECATED - DT-Prelim Calcs'!$C$6*DY151-DZ151)/('DEPRECATED - DT-Prelim Calcs'!$C$6*DY151)*'DEPRECATED - DT-Prelim Calcs'!$C$7*DY151</f>
        <v>87.711128040294483</v>
      </c>
      <c r="EB151" s="57">
        <f>EA151/'DEPRECATED - DT-Prelim Calcs'!$C$7*('DEPRECATED - DT-Prelim Calcs'!$C$8-'DEPRECATED - DT-Prelim Calcs'!$C$9)+'DEPRECATED - DT-Prelim Calcs'!$C$9</f>
        <v>4672.1347417301995</v>
      </c>
      <c r="EC151" s="57">
        <f t="shared" si="198"/>
        <v>93</v>
      </c>
      <c r="ED151" s="2">
        <f t="shared" si="230"/>
        <v>0.96993038185874991</v>
      </c>
      <c r="EE151" s="57">
        <f>ED151*'DEPRECATED - DT-Prelim Calcs'!$C$21/DY$2/'DEPRECATED - DT-Prelim Calcs'!$C$19/'DEPRECATED - DT-Prelim Calcs'!$C$18*3.39*'DEPRECATED - DT-Prelim Calcs'!$C$20</f>
        <v>25.773080821789936</v>
      </c>
      <c r="EF151" s="46">
        <f t="shared" si="231"/>
        <v>0</v>
      </c>
      <c r="EG151" s="57">
        <f>EE150*'DEPRECATED - DT-Prelim Calcs'!$C$11+EG150</f>
        <v>-929.51815391406024</v>
      </c>
      <c r="EH151" s="57">
        <f>EH150+0.5*EE151*'DEPRECATED - DT-Prelim Calcs'!$C$11^2+EG151*'DEPRECATED - DT-Prelim Calcs'!$C$11</f>
        <v>-276061.04152655229</v>
      </c>
      <c r="EI151" s="57">
        <f>MIN('Drive Train'!$F$35-EC150*'DEPRECATED - DT-Prelim Calcs'!$C$21*'Drive Train'!$F$39,EI150+EC$2)</f>
        <v>6.0759999999999996</v>
      </c>
      <c r="EJ151" s="57">
        <f>'Drive Train'!$F$35-EC151*'DEPRECATED - DT-Prelim Calcs'!$C$21*'Drive Train'!$F$39</f>
        <v>6.0759999999999996</v>
      </c>
      <c r="EK151" s="1">
        <f>IF(EH151&gt;='Drive Train'!$F$29,1,0)</f>
        <v>0</v>
      </c>
      <c r="EL151" s="57">
        <f t="shared" si="232"/>
        <v>103.33333333333333</v>
      </c>
      <c r="EM151" s="63">
        <f>EM150+'DEPRECATED - DT-Prelim Calcs'!$C$11</f>
        <v>588</v>
      </c>
      <c r="EN151" s="2">
        <f>EX151/'Drive Train'!$F$35</f>
        <v>0.48999999999999994</v>
      </c>
      <c r="EO151" s="46">
        <f>EV151*12*60/(PI() * 'Drive Train'!$F$15)/EN$2*EN151</f>
        <v>-22454.636340668982</v>
      </c>
      <c r="EP151" s="2">
        <f>('DEPRECATED - DT-Prelim Calcs'!$C$6*EN151-EO151)/('DEPRECATED - DT-Prelim Calcs'!$C$6*EN151)*'DEPRECATED - DT-Prelim Calcs'!$C$7*EN151</f>
        <v>11.333934442966651</v>
      </c>
      <c r="EQ151" s="57">
        <f>EP151/'DEPRECATED - DT-Prelim Calcs'!$C$7*('DEPRECATED - DT-Prelim Calcs'!$C$8-'DEPRECATED - DT-Prelim Calcs'!$C$9)+'DEPRECATED - DT-Prelim Calcs'!$C$9</f>
        <v>606.07916557370186</v>
      </c>
      <c r="ER151" s="57">
        <f t="shared" si="199"/>
        <v>93</v>
      </c>
      <c r="ES151" s="2">
        <f t="shared" si="233"/>
        <v>0.86507304327942547</v>
      </c>
      <c r="ET151" s="57">
        <f>ES151*'DEPRECATED - DT-Prelim Calcs'!$C$21/EN$2/'DEPRECATED - DT-Prelim Calcs'!$C$19/'DEPRECATED - DT-Prelim Calcs'!$C$18*3.39*'DEPRECATED - DT-Prelim Calcs'!$C$20</f>
        <v>25.773080821789936</v>
      </c>
      <c r="EU151" s="46">
        <f t="shared" si="234"/>
        <v>0</v>
      </c>
      <c r="EV151" s="57">
        <f>ET150*'DEPRECATED - DT-Prelim Calcs'!$C$11+EV150</f>
        <v>-97.274297527407711</v>
      </c>
      <c r="EW151" s="57">
        <f>EW150+0.5*ET151*'DEPRECATED - DT-Prelim Calcs'!$C$11^2+EV151*'DEPRECATED - DT-Prelim Calcs'!$C$11</f>
        <v>-285200.79676838662</v>
      </c>
      <c r="EX151" s="57">
        <f>MIN('Drive Train'!$F$35-ER150*'DEPRECATED - DT-Prelim Calcs'!$C$21*'Drive Train'!$F$39,EX150+ER$2)</f>
        <v>6.0759999999999996</v>
      </c>
      <c r="EY151" s="57">
        <f>'Drive Train'!$F$35-ER151*'DEPRECATED - DT-Prelim Calcs'!$C$21*'Drive Train'!$F$39</f>
        <v>6.0759999999999996</v>
      </c>
      <c r="EZ151" s="1">
        <f>IF(EW151&gt;='Drive Train'!$F$29,1,0)</f>
        <v>0</v>
      </c>
      <c r="FA151" s="57">
        <f t="shared" si="235"/>
        <v>103.33333333333333</v>
      </c>
      <c r="FB151" s="63">
        <f>FB150+'DEPRECATED - DT-Prelim Calcs'!$C$11</f>
        <v>588</v>
      </c>
      <c r="FC151" s="2">
        <f>FM151/'Drive Train'!$F$35</f>
        <v>0.48999999999999994</v>
      </c>
      <c r="FD151" s="46">
        <f>FK151*12*60/(PI() * 'Drive Train'!$F$15)/FC$2*FC151</f>
        <v>4680.0501102808403</v>
      </c>
      <c r="FE151" s="2">
        <f>('DEPRECATED - DT-Prelim Calcs'!$C$6*FC151-FD151)/('DEPRECATED - DT-Prelim Calcs'!$C$6*FC151)*'DEPRECATED - DT-Prelim Calcs'!$C$7*FC151</f>
        <v>-0.93522021871985461</v>
      </c>
      <c r="FF151" s="57">
        <f>FE151/'DEPRECATED - DT-Prelim Calcs'!$C$7*('DEPRECATED - DT-Prelim Calcs'!$C$8-'DEPRECATED - DT-Prelim Calcs'!$C$9)+'DEPRECATED - DT-Prelim Calcs'!$C$9</f>
        <v>-47.087864755915909</v>
      </c>
      <c r="FG151" s="57">
        <f t="shared" si="200"/>
        <v>-47.087864755915909</v>
      </c>
      <c r="FH151" s="2">
        <f t="shared" si="236"/>
        <v>-1.6344807934666932</v>
      </c>
      <c r="FI151" s="57">
        <f>FH151*'DEPRECATED - DT-Prelim Calcs'!$C$21/FC$2/'DEPRECATED - DT-Prelim Calcs'!$C$19/'DEPRECATED - DT-Prelim Calcs'!$C$18*3.39*'DEPRECATED - DT-Prelim Calcs'!$C$20</f>
        <v>-53.96044354606876</v>
      </c>
      <c r="FJ151" s="46">
        <f t="shared" si="237"/>
        <v>1</v>
      </c>
      <c r="FK151" s="57">
        <f>FI150*'DEPRECATED - DT-Prelim Calcs'!$C$11+FK150</f>
        <v>18.296180991650559</v>
      </c>
      <c r="FL151" s="57">
        <f>FL150+0.5*FI151*'DEPRECATED - DT-Prelim Calcs'!$C$11^2+FK151*'DEPRECATED - DT-Prelim Calcs'!$C$11</f>
        <v>-366007.89989723678</v>
      </c>
      <c r="FM151" s="57">
        <f>MIN('Drive Train'!$F$35-FG150*'DEPRECATED - DT-Prelim Calcs'!$C$21*'Drive Train'!$F$39,FM150+FG$2)</f>
        <v>6.0759999999999996</v>
      </c>
      <c r="FN151" s="57">
        <f>'Drive Train'!$F$35-FG151*'DEPRECATED - DT-Prelim Calcs'!$C$21*'Drive Train'!$F$39</f>
        <v>15.601974803402282</v>
      </c>
      <c r="FO151" s="1">
        <f>IF(FL151&gt;='Drive Train'!$F$29,1,0)</f>
        <v>0</v>
      </c>
      <c r="FP151" s="57">
        <f t="shared" si="238"/>
        <v>-52.319849728795454</v>
      </c>
      <c r="FQ151" s="63">
        <f>FQ150+'DEPRECATED - DT-Prelim Calcs'!$C$11</f>
        <v>588</v>
      </c>
      <c r="FR151" s="2">
        <f>GB151/'Drive Train'!$F$35</f>
        <v>0.48999999999999994</v>
      </c>
      <c r="FS151" s="46">
        <f>FZ151*12*60/(PI() * 'Drive Train'!$F$15)/FR$2*FR151</f>
        <v>-149032.87148726062</v>
      </c>
      <c r="FT151" s="2">
        <f>('DEPRECATED - DT-Prelim Calcs'!$C$6*FR151-FS151)/('DEPRECATED - DT-Prelim Calcs'!$C$6*FR151)*'DEPRECATED - DT-Prelim Calcs'!$C$7*FR151</f>
        <v>68.567245269099089</v>
      </c>
      <c r="FU151" s="57">
        <f>FT151/'DEPRECATED - DT-Prelim Calcs'!$C$7*('DEPRECATED - DT-Prelim Calcs'!$C$8-'DEPRECATED - DT-Prelim Calcs'!$C$9)+'DEPRECATED - DT-Prelim Calcs'!$C$9</f>
        <v>3652.9811485582627</v>
      </c>
      <c r="FV151" s="57">
        <f t="shared" si="201"/>
        <v>93</v>
      </c>
      <c r="FW151" s="2">
        <f t="shared" si="239"/>
        <v>0.7112822800297498</v>
      </c>
      <c r="FX151" s="57">
        <f>FW151*'DEPRECATED - DT-Prelim Calcs'!$C$21/FR$2/'DEPRECATED - DT-Prelim Calcs'!$C$19/'DEPRECATED - DT-Prelim Calcs'!$C$18*3.39*'DEPRECATED - DT-Prelim Calcs'!$C$20</f>
        <v>25.773080821789936</v>
      </c>
      <c r="FY151" s="46">
        <f t="shared" si="240"/>
        <v>0</v>
      </c>
      <c r="FZ151" s="57">
        <f>FX150*'DEPRECATED - DT-Prelim Calcs'!$C$11+FZ150</f>
        <v>-530.83965329679097</v>
      </c>
      <c r="GA151" s="57">
        <f>GA150+0.5*FX151*'DEPRECATED - DT-Prelim Calcs'!$C$11^2+FZ151*'DEPRECATED - DT-Prelim Calcs'!$C$11</f>
        <v>-434974.1996129661</v>
      </c>
      <c r="GB151" s="57">
        <f>MIN('Drive Train'!$F$35-FV150*'DEPRECATED - DT-Prelim Calcs'!$C$21*'Drive Train'!$F$39,GB150+FV$2)</f>
        <v>6.0759999999999996</v>
      </c>
      <c r="GC151" s="57">
        <f>'Drive Train'!$F$35-FV151*'DEPRECATED - DT-Prelim Calcs'!$C$21*'Drive Train'!$F$39</f>
        <v>6.0759999999999996</v>
      </c>
      <c r="GD151" s="1">
        <f>IF(GA151&gt;='Drive Train'!$F$29,1,0)</f>
        <v>0</v>
      </c>
      <c r="GE151" s="57">
        <f t="shared" si="241"/>
        <v>103.33333333333333</v>
      </c>
      <c r="GF151" s="63">
        <f>GF150+'DEPRECATED - DT-Prelim Calcs'!$C$11</f>
        <v>588</v>
      </c>
      <c r="GG151" s="2">
        <f>GQ151/'Drive Train'!$F$35</f>
        <v>0.83548387096774201</v>
      </c>
      <c r="GH151" s="46">
        <f>GO151*12*60/(PI() * 'Drive Train'!$F$15)/GG$2*GG151</f>
        <v>-260590.16363386359</v>
      </c>
      <c r="GI151" s="2">
        <f>('DEPRECATED - DT-Prelim Calcs'!$C$6*GG151-GH151)/('DEPRECATED - DT-Prelim Calcs'!$C$6*GG151)*'DEPRECATED - DT-Prelim Calcs'!$C$7*GG151</f>
        <v>119.8413387101976</v>
      </c>
      <c r="GJ151" s="57">
        <f>GI151/'DEPRECATED - DT-Prelim Calcs'!$C$7*('DEPRECATED - DT-Prelim Calcs'!$C$8-'DEPRECATED - DT-Prelim Calcs'!$C$9)+'DEPRECATED - DT-Prelim Calcs'!$C$9</f>
        <v>6382.6351686798143</v>
      </c>
      <c r="GK151" s="57">
        <f t="shared" si="242"/>
        <v>29.999999999999982</v>
      </c>
      <c r="GL151" s="2">
        <f t="shared" si="243"/>
        <v>0.99579519204165001</v>
      </c>
      <c r="GM151" s="57">
        <f>GL151*'DEPRECATED - DT-Prelim Calcs'!$C$21/GG$2/'DEPRECATED - DT-Prelim Calcs'!$C$19/'DEPRECATED - DT-Prelim Calcs'!$C$18*3.39*'DEPRECATED - DT-Prelim Calcs'!$C$20</f>
        <v>25.773080821789936</v>
      </c>
      <c r="GN151" s="46">
        <f t="shared" si="244"/>
        <v>0</v>
      </c>
      <c r="GO151" s="57">
        <f>GM150*'DEPRECATED - DT-Prelim Calcs'!$C$11+GO150</f>
        <v>-762.1234971101245</v>
      </c>
      <c r="GP151" s="57">
        <f>GP150+0.5*GM151*'DEPRECATED - DT-Prelim Calcs'!$C$11^2+GO151*'DEPRECATED - DT-Prelim Calcs'!$C$11</f>
        <v>-225791.0876381626</v>
      </c>
      <c r="GQ151" s="57">
        <f>MIN('Drive Train'!$F$35-GK150*'DEPRECATED - DT-Prelim Calcs'!$C$21*'Drive Train'!$F$39,GQ150+GK$2)</f>
        <v>10.360000000000001</v>
      </c>
      <c r="GR151" s="57">
        <f>'Drive Train'!$F$35-GK151*'DEPRECATED - DT-Prelim Calcs'!$C$21*'Drive Train'!$F$39</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-243670.01469416087</v>
      </c>
      <c r="GX151" s="2">
        <f>('DEPRECATED - DT-Prelim Calcs'!$C$6*GV151-GW151)/('DEPRECATED - DT-Prelim Calcs'!$C$6*GV151)*'DEPRECATED - DT-Prelim Calcs'!$C$7*GV151</f>
        <v>112.1467110359343</v>
      </c>
      <c r="GY151" s="57">
        <f>GX151/'DEPRECATED - DT-Prelim Calcs'!$C$7*('DEPRECATED - DT-Prelim Calcs'!$C$8-'DEPRECATED - DT-Prelim Calcs'!$C$9)+'DEPRECATED - DT-Prelim Calcs'!$C$9</f>
        <v>5973.0000107511914</v>
      </c>
      <c r="GZ151" s="57">
        <f t="shared" si="202"/>
        <v>33.333333333333314</v>
      </c>
      <c r="HA151" s="2">
        <f t="shared" si="246"/>
        <v>0.99579519204165001</v>
      </c>
      <c r="HB151" s="57">
        <f>HA151*'DEPRECATED - DT-Prelim Calcs'!$C$21/GV$2/'DEPRECATED - DT-Prelim Calcs'!$C$19/'DEPRECATED - DT-Prelim Calcs'!$C$18*3.39*'DEPRECATED - DT-Prelim Calcs'!$C$20</f>
        <v>25.773080821789936</v>
      </c>
      <c r="HC151" s="46">
        <f t="shared" si="247"/>
        <v>0</v>
      </c>
      <c r="HD151" s="57">
        <f>HB150*'DEPRECATED - DT-Prelim Calcs'!$C$11+HD150</f>
        <v>-728.57933504269522</v>
      </c>
      <c r="HE151" s="57">
        <f>HE150+0.5*HB151*'DEPRECATED - DT-Prelim Calcs'!$C$11^2+HD151*'DEPRECATED - DT-Prelim Calcs'!$C$11</f>
        <v>-254348.78845355127</v>
      </c>
      <c r="HF151" s="57">
        <f>MIN('Drive Train'!$F$35-GZ150*'DEPRECATED - DT-Prelim Calcs'!$C$21*'Drive Train'!$F$39,HF150+GZ$2)</f>
        <v>10.133333333333335</v>
      </c>
      <c r="HG151" s="57">
        <f>'Drive Train'!$F$35-GZ151*'DEPRECATED - DT-Prelim Calcs'!$C$21*'Drive Train'!$F$39</f>
        <v>10.133333333333335</v>
      </c>
      <c r="HH151" s="1">
        <f>IF(HE151&gt;='Drive Train'!$F$29,1,0)</f>
        <v>0</v>
      </c>
      <c r="HI151" s="57">
        <f t="shared" si="248"/>
        <v>37.037037037037017</v>
      </c>
      <c r="HJ151" s="63">
        <f>HJ150+'DEPRECATED - DT-Prelim Calcs'!$C$11</f>
        <v>588</v>
      </c>
      <c r="HK151" s="2">
        <f>HU151/'Drive Train'!$F$35</f>
        <v>0.79892473118279583</v>
      </c>
      <c r="HL151" s="46">
        <f>HS151*12*60/(PI() * 'Drive Train'!$F$15)/HK$2*HK151</f>
        <v>11258.936747609001</v>
      </c>
      <c r="HM151" s="2">
        <f>('DEPRECATED - DT-Prelim Calcs'!$C$6*HK151-HL151)/('DEPRECATED - DT-Prelim Calcs'!$C$6*HK151)*'DEPRECATED - DT-Prelim Calcs'!$C$7*HK151</f>
        <v>-3.1654051993011869</v>
      </c>
      <c r="HN151" s="57">
        <f>HM151/'DEPRECATED - DT-Prelim Calcs'!$C$7*('DEPRECATED - DT-Prelim Calcs'!$C$8-'DEPRECATED - DT-Prelim Calcs'!$C$9)+'DEPRECATED - DT-Prelim Calcs'!$C$9</f>
        <v>-165.81513986321258</v>
      </c>
      <c r="HO151" s="57">
        <f t="shared" si="203"/>
        <v>-165.81513986321258</v>
      </c>
      <c r="HP151" s="2">
        <f t="shared" si="249"/>
        <v>-4.1971591339276673</v>
      </c>
      <c r="HQ151" s="57">
        <f>HP151*'DEPRECATED - DT-Prelim Calcs'!$C$21/HK$2/'DEPRECATED - DT-Prelim Calcs'!$C$19/'DEPRECATED - DT-Prelim Calcs'!$C$18*3.39*'DEPRECATED - DT-Prelim Calcs'!$C$20</f>
        <v>-108.63049193765052</v>
      </c>
      <c r="HR151" s="46">
        <f t="shared" si="250"/>
        <v>1</v>
      </c>
      <c r="HS151" s="57">
        <f>HQ150*'DEPRECATED - DT-Prelim Calcs'!$C$11+HS150</f>
        <v>34.434748655244363</v>
      </c>
      <c r="HT151" s="57">
        <f>HT150+0.5*HQ151*'DEPRECATED - DT-Prelim Calcs'!$C$11^2+HS151*'DEPRECATED - DT-Prelim Calcs'!$C$11</f>
        <v>-258804.44864305315</v>
      </c>
      <c r="HU151" s="57">
        <f>MIN('Drive Train'!$F$35-HO150*'DEPRECATED - DT-Prelim Calcs'!$C$21*'Drive Train'!$F$39,HU150+HO$2)</f>
        <v>9.9066666666666681</v>
      </c>
      <c r="HV151" s="57">
        <f>'Drive Train'!$F$35-HO151*'DEPRECATED - DT-Prelim Calcs'!$C$21*'Drive Train'!$F$39</f>
        <v>23.675429510698457</v>
      </c>
      <c r="HW151" s="1">
        <f>IF(HT151&gt;='Drive Train'!$F$29,1,0)</f>
        <v>0</v>
      </c>
      <c r="HX151" s="57">
        <f t="shared" si="251"/>
        <v>-184.23904429245843</v>
      </c>
      <c r="HY151" s="63">
        <f>HY150+'DEPRECATED - DT-Prelim Calcs'!$C$11</f>
        <v>588</v>
      </c>
      <c r="HZ151" s="2">
        <f>IJ151/'Drive Train'!$F$35</f>
        <v>0.78064516129032269</v>
      </c>
      <c r="IA151" s="46">
        <f>IH151*12*60/(PI() * 'Drive Train'!$F$15)/HZ$2*HZ151</f>
        <v>-268299.20378116058</v>
      </c>
      <c r="IB151" s="2">
        <f>('DEPRECATED - DT-Prelim Calcs'!$C$6*HZ151-IA151)/('DEPRECATED - DT-Prelim Calcs'!$C$6*HZ151)*'DEPRECATED - DT-Prelim Calcs'!$C$7*HZ151</f>
        <v>123.1948784996097</v>
      </c>
      <c r="IC151" s="57">
        <f>IB151/'DEPRECATED - DT-Prelim Calcs'!$C$7*('DEPRECATED - DT-Prelim Calcs'!$C$8-'DEPRECATED - DT-Prelim Calcs'!$C$9)+'DEPRECATED - DT-Prelim Calcs'!$C$9</f>
        <v>6561.1659383817114</v>
      </c>
      <c r="ID151" s="57">
        <f t="shared" si="204"/>
        <v>39.999999999999986</v>
      </c>
      <c r="IE151" s="2">
        <f t="shared" si="252"/>
        <v>0.99579519204165001</v>
      </c>
      <c r="IF151" s="57">
        <f>IE151*'DEPRECATED - DT-Prelim Calcs'!$C$21/HZ$2/'DEPRECATED - DT-Prelim Calcs'!$C$19/'DEPRECATED - DT-Prelim Calcs'!$C$18*3.39*'DEPRECATED - DT-Prelim Calcs'!$C$20</f>
        <v>25.773080821789936</v>
      </c>
      <c r="IG151" s="46">
        <f t="shared" si="253"/>
        <v>0</v>
      </c>
      <c r="IH151" s="57">
        <f>IF150*'DEPRECATED - DT-Prelim Calcs'!$C$11+IH150</f>
        <v>-839.79080459662998</v>
      </c>
      <c r="II151" s="57">
        <f>II150+0.5*IF151*'DEPRECATED - DT-Prelim Calcs'!$C$11^2+IH151*'DEPRECATED - DT-Prelim Calcs'!$C$11</f>
        <v>-296067.74171066564</v>
      </c>
      <c r="IJ151" s="57">
        <f>MIN('Drive Train'!$F$35-ID150*'DEPRECATED - DT-Prelim Calcs'!$C$21*'Drive Train'!$F$39,IJ150+ID$2)</f>
        <v>9.6800000000000015</v>
      </c>
      <c r="IK151" s="57">
        <f>'Drive Train'!$F$35-ID151*'DEPRECATED - DT-Prelim Calcs'!$C$21*'Drive Train'!$F$39</f>
        <v>9.6800000000000015</v>
      </c>
      <c r="IL151" s="1">
        <f>IF(II151&gt;='Drive Train'!$F$29,1,0)</f>
        <v>0</v>
      </c>
      <c r="IM151" s="57">
        <f t="shared" si="254"/>
        <v>44.444444444444429</v>
      </c>
      <c r="IN151" s="63">
        <f>IN150+'DEPRECATED - DT-Prelim Calcs'!$C$11</f>
        <v>588</v>
      </c>
      <c r="IO151" s="2">
        <f>IY151/'Drive Train'!$F$35</f>
        <v>0.76236559139784954</v>
      </c>
      <c r="IP151" s="46">
        <f>IW151*12*60/(PI() * 'Drive Train'!$F$15)/IO$2*IO151</f>
        <v>-70123.532147529128</v>
      </c>
      <c r="IQ151" s="2">
        <f>('DEPRECATED - DT-Prelim Calcs'!$C$6*IO151-IP151)/('DEPRECATED - DT-Prelim Calcs'!$C$6*IO151)*'DEPRECATED - DT-Prelim Calcs'!$C$7*IO151</f>
        <v>33.544188969367355</v>
      </c>
      <c r="IR151" s="57">
        <f>IQ151/'DEPRECATED - DT-Prelim Calcs'!$C$7*('DEPRECATED - DT-Prelim Calcs'!$C$8-'DEPRECATED - DT-Prelim Calcs'!$C$9)+'DEPRECATED - DT-Prelim Calcs'!$C$9</f>
        <v>1788.4757032239966</v>
      </c>
      <c r="IS151" s="57">
        <f t="shared" si="205"/>
        <v>43.333333333333321</v>
      </c>
      <c r="IT151" s="2">
        <f t="shared" si="255"/>
        <v>0.99579519204165001</v>
      </c>
      <c r="IU151" s="57">
        <f>IT151*'DEPRECATED - DT-Prelim Calcs'!$C$21/IO$2/'DEPRECATED - DT-Prelim Calcs'!$C$19/'DEPRECATED - DT-Prelim Calcs'!$C$18*3.39*'DEPRECATED - DT-Prelim Calcs'!$C$20</f>
        <v>25.773080821789936</v>
      </c>
      <c r="IV151" s="46">
        <f t="shared" si="256"/>
        <v>0</v>
      </c>
      <c r="IW151" s="57">
        <f>IU150*'DEPRECATED - DT-Prelim Calcs'!$C$11+IW150</f>
        <v>-224.753208444488</v>
      </c>
      <c r="IX151" s="57">
        <f>IX150+0.5*IU151*'DEPRECATED - DT-Prelim Calcs'!$C$11^2+IW151*'DEPRECATED - DT-Prelim Calcs'!$C$11</f>
        <v>-262189.32415932522</v>
      </c>
      <c r="IY151" s="57">
        <f>MIN('Drive Train'!$F$35-IS150*'DEPRECATED - DT-Prelim Calcs'!$C$21*'Drive Train'!$F$39,IY150+IS$2)</f>
        <v>9.4533333333333349</v>
      </c>
      <c r="IZ151" s="57">
        <f>'Drive Train'!$F$35-IS151*'DEPRECATED - DT-Prelim Calcs'!$C$21*'Drive Train'!$F$39</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-4485.2604188691694</v>
      </c>
      <c r="JF151" s="2">
        <f>('DEPRECATED - DT-Prelim Calcs'!$C$6*JD151-JE151)/('DEPRECATED - DT-Prelim Calcs'!$C$6*JD151)*'DEPRECATED - DT-Prelim Calcs'!$C$7*JD151</f>
        <v>3.8212918914667373</v>
      </c>
      <c r="JG151" s="57">
        <f>JF151/'DEPRECATED - DT-Prelim Calcs'!$C$7*('DEPRECATED - DT-Prelim Calcs'!$C$8-'DEPRECATED - DT-Prelim Calcs'!$C$9)+'DEPRECATED - DT-Prelim Calcs'!$C$9</f>
        <v>206.13226127600927</v>
      </c>
      <c r="JH151" s="57">
        <f t="shared" si="206"/>
        <v>46.666666666666657</v>
      </c>
      <c r="JI151" s="2">
        <f t="shared" si="258"/>
        <v>0.99579519204165001</v>
      </c>
      <c r="JJ151" s="57">
        <f>JI151*'DEPRECATED - DT-Prelim Calcs'!$C$21/JD$2/'DEPRECATED - DT-Prelim Calcs'!$C$19/'DEPRECATED - DT-Prelim Calcs'!$C$18*3.39*'DEPRECATED - DT-Prelim Calcs'!$C$20</f>
        <v>25.773080821789936</v>
      </c>
      <c r="JK151" s="46">
        <f t="shared" si="259"/>
        <v>0</v>
      </c>
      <c r="JL151" s="57">
        <f>JJ150*'DEPRECATED - DT-Prelim Calcs'!$C$11+JL150</f>
        <v>-14.728886687641392</v>
      </c>
      <c r="JM151" s="57">
        <f>JM150+0.5*JJ151*'DEPRECATED - DT-Prelim Calcs'!$C$11^2+JL151*'DEPRECATED - DT-Prelim Calcs'!$C$11</f>
        <v>-288732.00000780483</v>
      </c>
      <c r="JN151" s="57">
        <f>MIN('Drive Train'!$F$35-JH150*'DEPRECATED - DT-Prelim Calcs'!$C$21*'Drive Train'!$F$39,JN150+JH$2)</f>
        <v>9.2266666666666666</v>
      </c>
      <c r="JO151" s="57">
        <f>'Drive Train'!$F$35-JH151*'DEPRECATED - DT-Prelim Calcs'!$C$21*'Drive Train'!$F$39</f>
        <v>9.2266666666666666</v>
      </c>
      <c r="JP151" s="1">
        <f>IF(JM151&gt;='Drive Train'!$F$29,1,0)</f>
        <v>0</v>
      </c>
      <c r="JQ151" s="57">
        <f>MIN(JG151,'DEPRECATED - DT-Prelim Calcs'!$C$10)*'DEPRECATED - DT-Prelim Calcs'!$C$11*1000/60/60</f>
        <v>103.33333333333333</v>
      </c>
      <c r="JR151" s="63">
        <f>JR150+'DEPRECATED - DT-Prelim Calcs'!$C$11</f>
        <v>588</v>
      </c>
      <c r="JS151" s="2">
        <f>KC151/'Drive Train'!$F$35</f>
        <v>0.72580645161290325</v>
      </c>
      <c r="JT151" s="46">
        <f>KA151*12*60/(PI() * 'Drive Train'!$F$15)/JS$2*JS151</f>
        <v>27171.083565555015</v>
      </c>
      <c r="JU151" s="2">
        <f>('DEPRECATED - DT-Prelim Calcs'!$C$6*JS151-JT151)/('DEPRECATED - DT-Prelim Calcs'!$C$6*JS151)*'DEPRECATED - DT-Prelim Calcs'!$C$7*JS151</f>
        <v>-10.536418345231588</v>
      </c>
      <c r="JV151" s="57">
        <f>JU151/'DEPRECATED - DT-Prelim Calcs'!$C$7*('DEPRECATED - DT-Prelim Calcs'!$C$8-'DEPRECATED - DT-Prelim Calcs'!$C$9)+'DEPRECATED - DT-Prelim Calcs'!$C$9</f>
        <v>-558.22218825444509</v>
      </c>
      <c r="JW151" s="57">
        <f t="shared" si="207"/>
        <v>-558.22218825444509</v>
      </c>
      <c r="JX151" s="2">
        <f t="shared" si="260"/>
        <v>-13.277176743439334</v>
      </c>
      <c r="JY151" s="57">
        <f>JX151*'DEPRECATED - DT-Prelim Calcs'!$C$21/JS$2/'DEPRECATED - DT-Prelim Calcs'!$C$19/'DEPRECATED - DT-Prelim Calcs'!$C$18*3.39*'DEPRECATED - DT-Prelim Calcs'!$C$20</f>
        <v>-343.63868396699297</v>
      </c>
      <c r="JZ151" s="46">
        <f t="shared" si="261"/>
        <v>1</v>
      </c>
      <c r="KA151" s="57">
        <f>JY150*'DEPRECATED - DT-Prelim Calcs'!$C$11+KA150</f>
        <v>91.472708171644328</v>
      </c>
      <c r="KB151" s="57">
        <f>KB150+0.5*JY151*'DEPRECATED - DT-Prelim Calcs'!$C$11^2+KA151*'DEPRECATED - DT-Prelim Calcs'!$C$11</f>
        <v>-266490.21634123457</v>
      </c>
      <c r="KC151" s="57">
        <f>MIN('Drive Train'!$F$35-JW150*'DEPRECATED - DT-Prelim Calcs'!$C$21*'Drive Train'!$F$39,KC150+JW$2)</f>
        <v>9</v>
      </c>
      <c r="KD151" s="57">
        <f>'Drive Train'!$F$35-JW151*'DEPRECATED - DT-Prelim Calcs'!$C$21*'Drive Train'!$F$39</f>
        <v>50.35910880130227</v>
      </c>
      <c r="KE151" s="1">
        <f>IF(KB151&gt;='Drive Train'!$F$29,1,0)</f>
        <v>0</v>
      </c>
      <c r="KF151" s="57">
        <f>MIN(JV151,'DEPRECATED - DT-Prelim Calcs'!$C$10)*'DEPRECATED - DT-Prelim Calcs'!$C$11*1000/60/60</f>
        <v>-620.24687583827233</v>
      </c>
      <c r="KG151" s="63">
        <f>KG150+'DEPRECATED - DT-Prelim Calcs'!$C$11</f>
        <v>588</v>
      </c>
      <c r="KH151" s="2">
        <f>KR151/'Drive Train'!$F$35</f>
        <v>0.7075268817204301</v>
      </c>
      <c r="KI151" s="46">
        <f>KP151*12*60/(PI() * 'Drive Train'!$F$15)/KH$2*KH151</f>
        <v>-196150.68734195759</v>
      </c>
      <c r="KJ151" s="2">
        <f>('DEPRECATED - DT-Prelim Calcs'!$C$6*KH151-KI151)/('DEPRECATED - DT-Prelim Calcs'!$C$6*KH151)*'DEPRECATED - DT-Prelim Calcs'!$C$7*KH151</f>
        <v>90.396163517426132</v>
      </c>
      <c r="KK151" s="57">
        <f>KJ151/'DEPRECATED - DT-Prelim Calcs'!$C$7*('DEPRECATED - DT-Prelim Calcs'!$C$8-'DEPRECATED - DT-Prelim Calcs'!$C$9)+'DEPRECATED - DT-Prelim Calcs'!$C$9</f>
        <v>4815.0766719028097</v>
      </c>
      <c r="KL151" s="57">
        <f t="shared" si="208"/>
        <v>53.333333333333329</v>
      </c>
      <c r="KM151" s="2">
        <f t="shared" si="262"/>
        <v>0.99579519204165001</v>
      </c>
      <c r="KN151" s="57">
        <f>KM151*'DEPRECATED - DT-Prelim Calcs'!$C$21/KH$2/'DEPRECATED - DT-Prelim Calcs'!$C$19/'DEPRECATED - DT-Prelim Calcs'!$C$18*3.39*'DEPRECATED - DT-Prelim Calcs'!$C$20</f>
        <v>25.773080821789936</v>
      </c>
      <c r="KO151" s="46">
        <f t="shared" si="263"/>
        <v>0</v>
      </c>
      <c r="KP151" s="57">
        <f>KN150*'DEPRECATED - DT-Prelim Calcs'!$C$11+KP150</f>
        <v>-677.41107478200547</v>
      </c>
      <c r="KQ151" s="57">
        <f>KQ150+0.5*KN151*'DEPRECATED - DT-Prelim Calcs'!$C$11^2+KP151*'DEPRECATED - DT-Prelim Calcs'!$C$11</f>
        <v>-306666.42288571945</v>
      </c>
      <c r="KR151" s="57">
        <f>MIN('Drive Train'!$F$35-KL150*'DEPRECATED - DT-Prelim Calcs'!$C$21*'Drive Train'!$F$39,KR150+KL$2)</f>
        <v>8.7733333333333334</v>
      </c>
      <c r="KS151" s="57">
        <f>'Drive Train'!$F$35-KL151*'DEPRECATED - DT-Prelim Calcs'!$C$21*'Drive Train'!$F$39</f>
        <v>8.7733333333333334</v>
      </c>
      <c r="KT151" s="1">
        <f>IF(KQ151&gt;='Drive Train'!$F$29,1,0)</f>
        <v>0</v>
      </c>
      <c r="KU151" s="57">
        <f>MIN(KK151,'DEPRECATED - DT-Prelim Calcs'!$C$10)*'DEPRECATED - DT-Prelim Calcs'!$C$11*1000/60/60</f>
        <v>103.33333333333333</v>
      </c>
      <c r="KV151" s="63">
        <f>KV150+'DEPRECATED - DT-Prelim Calcs'!$C$11</f>
        <v>588</v>
      </c>
      <c r="KW151" s="2">
        <f>LG151/'Drive Train'!$F$35</f>
        <v>0.68924731182795695</v>
      </c>
      <c r="KX151" s="46">
        <f>LE151*12*60/(PI() * 'Drive Train'!$F$15)/KW$2*KW151</f>
        <v>-129300.20208290171</v>
      </c>
      <c r="KY151" s="2">
        <f>('DEPRECATED - DT-Prelim Calcs'!$C$6*KW151-KX151)/('DEPRECATED - DT-Prelim Calcs'!$C$6*KW151)*'DEPRECATED - DT-Prelim Calcs'!$C$7*KW151</f>
        <v>60.125154880753627</v>
      </c>
      <c r="KZ151" s="57">
        <f>KY151/'DEPRECATED - DT-Prelim Calcs'!$C$7*('DEPRECATED - DT-Prelim Calcs'!$C$8-'DEPRECATED - DT-Prelim Calcs'!$C$9)+'DEPRECATED - DT-Prelim Calcs'!$C$9</f>
        <v>3203.5536809961372</v>
      </c>
      <c r="LA151" s="57">
        <f t="shared" si="209"/>
        <v>56.666666666666664</v>
      </c>
      <c r="LB151" s="2">
        <f t="shared" si="264"/>
        <v>0.99579519204165001</v>
      </c>
      <c r="LC151" s="57">
        <f>LB151*'DEPRECATED - DT-Prelim Calcs'!$C$21/KW$2/'DEPRECATED - DT-Prelim Calcs'!$C$19/'DEPRECATED - DT-Prelim Calcs'!$C$18*3.39*'DEPRECATED - DT-Prelim Calcs'!$C$20</f>
        <v>25.773080821789936</v>
      </c>
      <c r="LD151" s="46">
        <f t="shared" si="265"/>
        <v>0</v>
      </c>
      <c r="LE151" s="57">
        <f>LC150*'DEPRECATED - DT-Prelim Calcs'!$C$11+LE150</f>
        <v>-458.38408007684029</v>
      </c>
      <c r="LF151" s="57">
        <f>LF150+0.5*LC151*'DEPRECATED - DT-Prelim Calcs'!$C$11^2+LE151*'DEPRECATED - DT-Prelim Calcs'!$C$11</f>
        <v>-251730.13168981561</v>
      </c>
      <c r="LG151" s="57">
        <f>MIN('Drive Train'!$F$35-LA150*'DEPRECATED - DT-Prelim Calcs'!$C$21*'Drive Train'!$F$39,LG150+LA$2)</f>
        <v>8.5466666666666669</v>
      </c>
      <c r="LH151" s="57">
        <f>'Drive Train'!$F$35-LA151*'DEPRECATED - DT-Prelim Calcs'!$C$21*'Drive Train'!$F$39</f>
        <v>8.5466666666666669</v>
      </c>
      <c r="LI151" s="1">
        <f>IF(LF151&gt;='Drive Train'!$F$29,1,0)</f>
        <v>0</v>
      </c>
      <c r="LJ151" s="57">
        <f>MIN(KZ151,'DEPRECATED - DT-Prelim Calcs'!$C$10)*'DEPRECATED - DT-Prelim Calcs'!$C$11*1000/60/60</f>
        <v>103.33333333333333</v>
      </c>
      <c r="LK151" s="63">
        <f>LK150+'DEPRECATED - DT-Prelim Calcs'!$C$11</f>
        <v>588</v>
      </c>
      <c r="LL151" s="2">
        <f>LV151/'Drive Train'!$F$35</f>
        <v>0.67096774193548392</v>
      </c>
      <c r="LM151" s="46">
        <f>LT151*12*60/(PI() * 'Drive Train'!$F$15)/LL$2*LL151</f>
        <v>26497.14904939018</v>
      </c>
      <c r="LN151" s="2">
        <f>('DEPRECATED - DT-Prelim Calcs'!$C$6*LL151-LM151)/('DEPRECATED - DT-Prelim Calcs'!$C$6*LL151)*'DEPRECATED - DT-Prelim Calcs'!$C$7*LL151</f>
        <v>-10.363855023179449</v>
      </c>
      <c r="LO151" s="57">
        <f>LN151/'DEPRECATED - DT-Prelim Calcs'!$C$7*('DEPRECATED - DT-Prelim Calcs'!$C$8-'DEPRECATED - DT-Prelim Calcs'!$C$9)+'DEPRECATED - DT-Prelim Calcs'!$C$9</f>
        <v>-549.03551845391007</v>
      </c>
      <c r="LP151" s="57">
        <f t="shared" si="210"/>
        <v>-549.03551845391007</v>
      </c>
      <c r="LQ151" s="2">
        <f t="shared" si="266"/>
        <v>-13.255081599154705</v>
      </c>
      <c r="LR151" s="57">
        <f>LQ151*'DEPRECATED - DT-Prelim Calcs'!$C$21/LL$2/'DEPRECATED - DT-Prelim Calcs'!$C$19/'DEPRECATED - DT-Prelim Calcs'!$C$18*3.39*'DEPRECATED - DT-Prelim Calcs'!$C$20</f>
        <v>-343.06681944709175</v>
      </c>
      <c r="LS151" s="46">
        <f t="shared" si="267"/>
        <v>1</v>
      </c>
      <c r="LT151" s="57">
        <f>LR150*'DEPRECATED - DT-Prelim Calcs'!$C$11+LT150</f>
        <v>96.494577929681824</v>
      </c>
      <c r="LU151" s="57">
        <f>LU150+0.5*LR151*'DEPRECATED - DT-Prelim Calcs'!$C$11^2+LT151*'DEPRECATED - DT-Prelim Calcs'!$C$11</f>
        <v>-262082.67070944881</v>
      </c>
      <c r="LV151" s="57">
        <f>MIN('Drive Train'!$F$35-LP150*'DEPRECATED - DT-Prelim Calcs'!$C$21*'Drive Train'!$F$39,LV150+LP$2)</f>
        <v>8.32</v>
      </c>
      <c r="LW151" s="57">
        <f>'Drive Train'!$F$35-LP151*'DEPRECATED - DT-Prelim Calcs'!$C$21*'Drive Train'!$F$39</f>
        <v>49.734415254865887</v>
      </c>
      <c r="LX151" s="1">
        <f>IF(LU151&gt;='Drive Train'!$F$29,1,0)</f>
        <v>0</v>
      </c>
      <c r="LY151" s="57">
        <f>MIN(LO151,'DEPRECATED - DT-Prelim Calcs'!$C$10)*'DEPRECATED - DT-Prelim Calcs'!$C$11*1000/60/60</f>
        <v>-610.0394649487888</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Train'!$AA$49 + V151*(1-'Drive Train'!$AA$49))</f>
        <v>0</v>
      </c>
      <c r="W152" s="57">
        <f t="shared" si="184"/>
        <v>0</v>
      </c>
      <c r="X152" s="2">
        <f>MAX(MIN(IF(AND(AI151=1,AG152&lt;0),-1,1)*(W152-$C$9)/($C$8-$C$9)*$C$7-$C$29*AE152/T$2 -  AI151*$C$29/2,X$2),MAX(X$4:X151)*-1)</f>
        <v>-0.2458281045106315</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Train'!$F$39,AG151+W$2)-$C$3,IF(AE151-1&lt;=0,0,IF($C$32=Motors!$C$29,MAX(ABS('Drive Train'!$F$35-W151*$C$21*'Drive Train'!$F$39)*-1,AG151-W$2),MAX(0,ABS('Drive Train'!$F$35-W151*$C$21*'Drive Train'!$F$39)*-1,AG151-W$2))))</f>
        <v>0</v>
      </c>
      <c r="AH152" s="57">
        <f>'Drive Train'!$F$35-ABS(W152)*'DEPRECATED - DT-Prelim Calcs'!$C$21*'Drive Train'!$F$39</f>
        <v>12.4</v>
      </c>
      <c r="AI152" s="1">
        <f>IF(AJ152&gt;='Drive Train'!$F$29,1,0)</f>
        <v>1</v>
      </c>
      <c r="AJ152" s="57">
        <f>AJ151+0.5*Y152*'DEPRECATED - DT-Prelim Calcs'!$C$11^2+AE152*'DEPRECATED - DT-Prelim Calcs'!$C$11</f>
        <v>784.33981740885292</v>
      </c>
      <c r="AK152" s="57">
        <f t="shared" si="268"/>
        <v>0</v>
      </c>
      <c r="AL152" s="63">
        <f>AL151+'DEPRECATED - DT-Prelim Calcs'!$C$11</f>
        <v>592</v>
      </c>
      <c r="AM152" s="2">
        <f>AW152/'Drive Train'!$F$35</f>
        <v>0.88882649237565781</v>
      </c>
      <c r="AN152" s="46">
        <f>AU152*12*60/(PI() * 'Drive Train'!$F$15)/AM$2*AM152</f>
        <v>4007.4131716828733</v>
      </c>
      <c r="AO152" s="2">
        <f>('DEPRECATED - DT-Prelim Calcs'!$C$6*AM152-AN152)/('DEPRECATED - DT-Prelim Calcs'!$C$6*AM152)*'DEPRECATED - DT-Prelim Calcs'!$C$7*AM152</f>
        <v>0.33008953072369834</v>
      </c>
      <c r="AP152" s="57">
        <f>AO152/'DEPRECATED - DT-Prelim Calcs'!$C$7*('DEPRECATED - DT-Prelim Calcs'!$C$8-'DEPRECATED - DT-Prelim Calcs'!$C$9)+'DEPRECATED - DT-Prelim Calcs'!$C$9</f>
        <v>20.272816096203524</v>
      </c>
      <c r="AQ152" s="57">
        <f t="shared" si="192"/>
        <v>20.272816096203524</v>
      </c>
      <c r="AR152" s="2">
        <f t="shared" si="212"/>
        <v>-7.7715611723760958E-16</v>
      </c>
      <c r="AS152" s="57">
        <f>AR152*'DEPRECATED - DT-Prelim Calcs'!$C$21/AM$2/'DEPRECATED - DT-Prelim Calcs'!$C$19/'DEPRECATED - DT-Prelim Calcs'!$C$18*3.39*'DEPRECATED - DT-Prelim Calcs'!$C$20</f>
        <v>-5.6319995543472863E-15</v>
      </c>
      <c r="AT152" s="46">
        <f t="shared" si="213"/>
        <v>0</v>
      </c>
      <c r="AU152" s="57">
        <f>AS151*'DEPRECATED - DT-Prelim Calcs'!$C$11+AU151</f>
        <v>39.345448708843207</v>
      </c>
      <c r="AV152" s="57">
        <f>AV151+0.5*AS152*'DEPRECATED - DT-Prelim Calcs'!$C$11^2+AU152*'DEPRECATED - DT-Prelim Calcs'!$C$11</f>
        <v>23249.706459850808</v>
      </c>
      <c r="AW152" s="57">
        <f>MIN('Drive Train'!$F$35-AQ151*'DEPRECATED - DT-Prelim Calcs'!$C$21*'Drive Train'!$F$39,AW151+AQ$2)</f>
        <v>11.021448505458157</v>
      </c>
      <c r="AX152" s="57">
        <f>'Drive Train'!$F$35-AQ152*'DEPRECATED - DT-Prelim Calcs'!$C$21*'Drive Train'!$F$39</f>
        <v>11.02144850545816</v>
      </c>
      <c r="AY152" s="1">
        <f>IF(AV152&gt;='Drive Train'!$F$29,1,0)</f>
        <v>1</v>
      </c>
      <c r="AZ152" s="57">
        <f t="shared" si="214"/>
        <v>22.525351218003916</v>
      </c>
      <c r="BA152" s="63">
        <f>BA151+'DEPRECATED - DT-Prelim Calcs'!$C$11</f>
        <v>592</v>
      </c>
      <c r="BB152" s="2">
        <f>BL152/'Drive Train'!$F$35</f>
        <v>0.48999999999999994</v>
      </c>
      <c r="BC152" s="46">
        <f>BJ152*12*60/(PI() * 'Drive Train'!$F$15)/BB$2*BB152</f>
        <v>5110.3495910527454</v>
      </c>
      <c r="BD152" s="2">
        <f>('DEPRECATED - DT-Prelim Calcs'!$C$6*BB152-BC152)/('DEPRECATED - DT-Prelim Calcs'!$C$6*BB152)*'DEPRECATED - DT-Prelim Calcs'!$C$7*BB152</f>
        <v>-1.1297833985810726</v>
      </c>
      <c r="BE152" s="57">
        <f>BD152/'DEPRECATED - DT-Prelim Calcs'!$C$7*('DEPRECATED - DT-Prelim Calcs'!$C$8-'DEPRECATED - DT-Prelim Calcs'!$C$9)+'DEPRECATED - DT-Prelim Calcs'!$C$9</f>
        <v>-57.445730306203991</v>
      </c>
      <c r="BF152" s="57">
        <f t="shared" si="193"/>
        <v>-57.445730306203991</v>
      </c>
      <c r="BG152" s="2">
        <f t="shared" si="215"/>
        <v>-1.8933363324154451</v>
      </c>
      <c r="BH152" s="57">
        <f>BG152*'DEPRECATED - DT-Prelim Calcs'!$C$21/BB$2/'DEPRECATED - DT-Prelim Calcs'!$C$19/'DEPRECATED - DT-Prelim Calcs'!$C$18*3.39*'DEPRECATED - DT-Prelim Calcs'!$C$20</f>
        <v>-19.819055495402441</v>
      </c>
      <c r="BI152" s="46">
        <f t="shared" si="216"/>
        <v>1</v>
      </c>
      <c r="BJ152" s="57">
        <f>BH151*'DEPRECATED - DT-Prelim Calcs'!$C$11+BJ151</f>
        <v>63.008778385113473</v>
      </c>
      <c r="BK152" s="57">
        <f>BK151+0.5*BH152*'DEPRECATED - DT-Prelim Calcs'!$C$11^2+BJ152*'DEPRECATED - DT-Prelim Calcs'!$C$11</f>
        <v>13867.061160422993</v>
      </c>
      <c r="BL152" s="57">
        <f>MIN('Drive Train'!$F$35-BF151*'DEPRECATED - DT-Prelim Calcs'!$C$21*'Drive Train'!$F$39,BL151+BF$2)</f>
        <v>6.0759999999999996</v>
      </c>
      <c r="BM152" s="57">
        <f>'Drive Train'!$F$35-BF152*'DEPRECATED - DT-Prelim Calcs'!$C$21*'Drive Train'!$F$39</f>
        <v>16.306309660821871</v>
      </c>
      <c r="BN152" s="1">
        <f>IF(BK152&gt;='Drive Train'!$F$29,1,0)</f>
        <v>1</v>
      </c>
      <c r="BO152" s="57">
        <f t="shared" si="217"/>
        <v>-63.828589229115551</v>
      </c>
      <c r="BP152" s="63">
        <f>BP151+'DEPRECATED - DT-Prelim Calcs'!$C$11</f>
        <v>592</v>
      </c>
      <c r="BQ152" s="2">
        <f>CA152/'Drive Train'!$F$35</f>
        <v>0.6169037358330095</v>
      </c>
      <c r="BR152" s="46">
        <f>BY152*12*60/(PI() * 'Drive Train'!$F$15)/BQ$2*BQ152</f>
        <v>9416.6929752008054</v>
      </c>
      <c r="BS152" s="2">
        <f>('DEPRECATED - DT-Prelim Calcs'!$C$6*BQ152-BR152)/('DEPRECATED - DT-Prelim Calcs'!$C$6*BQ152)*'DEPRECATED - DT-Prelim Calcs'!$C$7*BQ152</f>
        <v>-2.7710912781122299</v>
      </c>
      <c r="BT152" s="57">
        <f>BS152/'DEPRECATED - DT-Prelim Calcs'!$C$7*('DEPRECATED - DT-Prelim Calcs'!$C$8-'DEPRECATED - DT-Prelim Calcs'!$C$9)+'DEPRECATED - DT-Prelim Calcs'!$C$9</f>
        <v>-144.82324107128593</v>
      </c>
      <c r="BU152" s="57">
        <f t="shared" si="194"/>
        <v>-144.82324107128593</v>
      </c>
      <c r="BV152" s="2">
        <f t="shared" si="218"/>
        <v>-3.8886378487779751</v>
      </c>
      <c r="BW152" s="57">
        <f>BV152*'DEPRECATED - DT-Prelim Calcs'!$C$21/BQ$2/'DEPRECATED - DT-Prelim Calcs'!$C$19/'DEPRECATED - DT-Prelim Calcs'!$C$18*3.39*'DEPRECATED - DT-Prelim Calcs'!$C$20</f>
        <v>-53.230218981839137</v>
      </c>
      <c r="BX152" s="46">
        <f t="shared" si="219"/>
        <v>1</v>
      </c>
      <c r="BY152" s="57">
        <f>BW151*'DEPRECATED - DT-Prelim Calcs'!$C$11+BY151</f>
        <v>70.521569711393823</v>
      </c>
      <c r="BZ152" s="57">
        <f>BZ151+0.5*BW152*'DEPRECATED - DT-Prelim Calcs'!$C$11^2+BY152*'DEPRECATED - DT-Prelim Calcs'!$C$11</f>
        <v>-10350.731562545208</v>
      </c>
      <c r="CA152" s="57">
        <f>MIN('Drive Train'!$F$35-BU151*'DEPRECATED - DT-Prelim Calcs'!$C$21*'Drive Train'!$F$39,CA151+BU$2)</f>
        <v>7.6496063243293175</v>
      </c>
      <c r="CB152" s="57">
        <f>'Drive Train'!$F$35-BU152*'DEPRECATED - DT-Prelim Calcs'!$C$21*'Drive Train'!$F$39</f>
        <v>22.247980392847445</v>
      </c>
      <c r="CC152" s="1">
        <f>IF(BZ152&gt;='Drive Train'!$F$29,1,0)</f>
        <v>0</v>
      </c>
      <c r="CD152" s="57">
        <f t="shared" si="220"/>
        <v>-160.91471230142881</v>
      </c>
      <c r="CE152" s="63">
        <f>CE151+'DEPRECATED - DT-Prelim Calcs'!$C$11</f>
        <v>592</v>
      </c>
      <c r="CF152" s="2">
        <f>CP152/'Drive Train'!$F$35</f>
        <v>0.48999999999999994</v>
      </c>
      <c r="CG152" s="46">
        <f>CN152*12*60/(PI() * 'Drive Train'!$F$15)/CF$2*CF152</f>
        <v>785.04481840583583</v>
      </c>
      <c r="CH152" s="2">
        <f>('DEPRECATED - DT-Prelim Calcs'!$C$6*CF152-CG152)/('DEPRECATED - DT-Prelim Calcs'!$C$6*CF152)*'DEPRECATED - DT-Prelim Calcs'!$C$7*CF152</f>
        <v>0.82593602019548495</v>
      </c>
      <c r="CI152" s="57">
        <f>CH152/'DEPRECATED - DT-Prelim Calcs'!$C$7*('DEPRECATED - DT-Prelim Calcs'!$C$8-'DEPRECATED - DT-Prelim Calcs'!$C$9)+'DEPRECATED - DT-Prelim Calcs'!$C$9</f>
        <v>46.669954934058396</v>
      </c>
      <c r="CJ152" s="57">
        <f t="shared" si="195"/>
        <v>46.669954934058396</v>
      </c>
      <c r="CK152" s="2">
        <f t="shared" si="221"/>
        <v>0.70864007720662858</v>
      </c>
      <c r="CL152" s="57">
        <f>CK152*'DEPRECATED - DT-Prelim Calcs'!$C$21/CF$2/'DEPRECATED - DT-Prelim Calcs'!$C$19/'DEPRECATED - DT-Prelim Calcs'!$C$18*3.39*'DEPRECATED - DT-Prelim Calcs'!$C$20</f>
        <v>11.982759351040764</v>
      </c>
      <c r="CM152" s="46">
        <f t="shared" si="222"/>
        <v>0</v>
      </c>
      <c r="CN152" s="57">
        <f>CL151*'DEPRECATED - DT-Prelim Calcs'!$C$11+CN151</f>
        <v>5.9919607245930706</v>
      </c>
      <c r="CO152" s="57">
        <f>CO151+0.5*CL152*'DEPRECATED - DT-Prelim Calcs'!$C$11^2+CN152*'DEPRECATED - DT-Prelim Calcs'!$C$11</f>
        <v>-44428.426156418551</v>
      </c>
      <c r="CP152" s="57">
        <f>MIN('Drive Train'!$F$35-CJ151*'DEPRECATED - DT-Prelim Calcs'!$C$21*'Drive Train'!$F$39,CP151+CJ$2)</f>
        <v>6.0759999999999996</v>
      </c>
      <c r="CQ152" s="57">
        <f>'Drive Train'!$F$35-CJ152*'DEPRECATED - DT-Prelim Calcs'!$C$21*'Drive Train'!$F$39</f>
        <v>9.2264430644840303</v>
      </c>
      <c r="CR152" s="1">
        <f>IF(CO152&gt;='Drive Train'!$F$29,1,0)</f>
        <v>0</v>
      </c>
      <c r="CS152" s="57">
        <f t="shared" si="223"/>
        <v>51.855505482287107</v>
      </c>
      <c r="CT152" s="63">
        <f>CT151+'DEPRECATED - DT-Prelim Calcs'!$C$11</f>
        <v>592</v>
      </c>
      <c r="CU152" s="2">
        <f>DE152/'Drive Train'!$F$35</f>
        <v>0.48999999999999994</v>
      </c>
      <c r="CV152" s="46">
        <f>DC152*12*60/(PI() * 'Drive Train'!$F$15)/CU$2*CU152</f>
        <v>-5324.1031756191169</v>
      </c>
      <c r="CW152" s="2">
        <f>('DEPRECATED - DT-Prelim Calcs'!$C$6*CU152-CV152)/('DEPRECATED - DT-Prelim Calcs'!$C$6*CU152)*'DEPRECATED - DT-Prelim Calcs'!$C$7*CU152</f>
        <v>3.5882337060491691</v>
      </c>
      <c r="CX152" s="57">
        <f>CW152/'DEPRECATED - DT-Prelim Calcs'!$C$7*('DEPRECATED - DT-Prelim Calcs'!$C$8-'DEPRECATED - DT-Prelim Calcs'!$C$9)+'DEPRECATED - DT-Prelim Calcs'!$C$9</f>
        <v>193.72505580336448</v>
      </c>
      <c r="CY152" s="57">
        <f t="shared" si="196"/>
        <v>93</v>
      </c>
      <c r="CZ152" s="2">
        <f t="shared" si="224"/>
        <v>1.2803081040535502</v>
      </c>
      <c r="DA152" s="57">
        <f>CZ152*'DEPRECATED - DT-Prelim Calcs'!$C$21/CU$2/'DEPRECATED - DT-Prelim Calcs'!$C$19/'DEPRECATED - DT-Prelim Calcs'!$C$18*3.39*'DEPRECATED - DT-Prelim Calcs'!$C$20</f>
        <v>25.773080821789936</v>
      </c>
      <c r="DB152" s="46">
        <f t="shared" si="225"/>
        <v>0</v>
      </c>
      <c r="DC152" s="57">
        <f>DA151*'DEPRECATED - DT-Prelim Calcs'!$C$11+DC151</f>
        <v>-34.135027394855328</v>
      </c>
      <c r="DD152" s="57">
        <f>DD151+0.5*DA152*'DEPRECATED - DT-Prelim Calcs'!$C$11^2+DC152*'DEPRECATED - DT-Prelim Calcs'!$C$11</f>
        <v>-81718.786026716232</v>
      </c>
      <c r="DE152" s="57">
        <f>MIN('Drive Train'!$F$35-CY151*'DEPRECATED - DT-Prelim Calcs'!$C$21*'Drive Train'!$F$39,DE151+CY$2)</f>
        <v>6.0759999999999996</v>
      </c>
      <c r="DF152" s="57">
        <f>'Drive Train'!$F$35-CY152*'DEPRECATED - DT-Prelim Calcs'!$C$21*'Drive Train'!$F$39</f>
        <v>6.0759999999999996</v>
      </c>
      <c r="DG152" s="1">
        <f>IF(DD152&gt;='Drive Train'!$F$29,1,0)</f>
        <v>0</v>
      </c>
      <c r="DH152" s="57">
        <f t="shared" si="226"/>
        <v>103.33333333333333</v>
      </c>
      <c r="DI152" s="63">
        <f>DI151+'DEPRECATED - DT-Prelim Calcs'!$C$11</f>
        <v>592</v>
      </c>
      <c r="DJ152" s="2">
        <f>DT152/'Drive Train'!$F$35</f>
        <v>0.48999999999999994</v>
      </c>
      <c r="DK152" s="46">
        <f>DR152*12*60/(PI() * 'Drive Train'!$F$15)/DJ$2*DJ152</f>
        <v>-121259.17549165461</v>
      </c>
      <c r="DL152" s="2">
        <f>('DEPRECATED - DT-Prelim Calcs'!$C$6*DJ152-DK152)/('DEPRECATED - DT-Prelim Calcs'!$C$6*DJ152)*'DEPRECATED - DT-Prelim Calcs'!$C$7*DJ152</f>
        <v>56.009157586282853</v>
      </c>
      <c r="DM152" s="57">
        <f>DL152/'DEPRECATED - DT-Prelim Calcs'!$C$7*('DEPRECATED - DT-Prelim Calcs'!$C$8-'DEPRECATED - DT-Prelim Calcs'!$C$9)+'DEPRECATED - DT-Prelim Calcs'!$C$9</f>
        <v>2984.4323312531492</v>
      </c>
      <c r="DN152" s="57">
        <f t="shared" si="197"/>
        <v>93</v>
      </c>
      <c r="DO152" s="2">
        <f t="shared" si="227"/>
        <v>1.1037138828047846</v>
      </c>
      <c r="DP152" s="57">
        <f>DO152*'DEPRECATED - DT-Prelim Calcs'!$C$21/DJ$2/'DEPRECATED - DT-Prelim Calcs'!$C$19/'DEPRECATED - DT-Prelim Calcs'!$C$18*3.39*'DEPRECATED - DT-Prelim Calcs'!$C$20</f>
        <v>25.773080821789936</v>
      </c>
      <c r="DQ152" s="46">
        <f t="shared" si="228"/>
        <v>0</v>
      </c>
      <c r="DR152" s="57">
        <f>DP151*'DEPRECATED - DT-Prelim Calcs'!$C$11+DR151</f>
        <v>-670.2092450825786</v>
      </c>
      <c r="DS152" s="57">
        <f>DS151+0.5*DP152*'DEPRECATED - DT-Prelim Calcs'!$C$11^2+DR152*'DEPRECATED - DT-Prelim Calcs'!$C$11</f>
        <v>-163706.386238682</v>
      </c>
      <c r="DT152" s="57">
        <f>MIN('Drive Train'!$F$35-DN151*'DEPRECATED - DT-Prelim Calcs'!$C$21*'Drive Train'!$F$39,DT151+DN$2)</f>
        <v>6.0759999999999996</v>
      </c>
      <c r="DU152" s="57">
        <f>'Drive Train'!$F$35-DN152*'DEPRECATED - DT-Prelim Calcs'!$C$21*'Drive Train'!$F$39</f>
        <v>6.0759999999999996</v>
      </c>
      <c r="DV152" s="1">
        <f>IF(DS152&gt;='Drive Train'!$F$29,1,0)</f>
        <v>0</v>
      </c>
      <c r="DW152" s="57">
        <f t="shared" si="229"/>
        <v>103.33333333333333</v>
      </c>
      <c r="DX152" s="63">
        <f>DX151+'DEPRECATED - DT-Prelim Calcs'!$C$11</f>
        <v>592</v>
      </c>
      <c r="DY152" s="2">
        <f>EI152/'Drive Train'!$F$35</f>
        <v>0.48999999999999994</v>
      </c>
      <c r="DZ152" s="46">
        <f>EG152*12*60/(PI() * 'Drive Train'!$F$15)/DY$2*DY152</f>
        <v>-170146.89241734985</v>
      </c>
      <c r="EA152" s="2">
        <f>('DEPRECATED - DT-Prelim Calcs'!$C$6*DY152-DZ152)/('DEPRECATED - DT-Prelim Calcs'!$C$6*DY152)*'DEPRECATED - DT-Prelim Calcs'!$C$7*DY152</f>
        <v>78.114110267507158</v>
      </c>
      <c r="EB152" s="57">
        <f>EA152/'DEPRECATED - DT-Prelim Calcs'!$C$7*('DEPRECATED - DT-Prelim Calcs'!$C$8-'DEPRECATED - DT-Prelim Calcs'!$C$9)+'DEPRECATED - DT-Prelim Calcs'!$C$9</f>
        <v>4161.2229656934314</v>
      </c>
      <c r="EC152" s="57">
        <f t="shared" si="198"/>
        <v>93</v>
      </c>
      <c r="ED152" s="2">
        <f t="shared" si="230"/>
        <v>0.96993038185874991</v>
      </c>
      <c r="EE152" s="57">
        <f>ED152*'DEPRECATED - DT-Prelim Calcs'!$C$21/DY$2/'DEPRECATED - DT-Prelim Calcs'!$C$19/'DEPRECATED - DT-Prelim Calcs'!$C$18*3.39*'DEPRECATED - DT-Prelim Calcs'!$C$20</f>
        <v>25.773080821789936</v>
      </c>
      <c r="EF152" s="46">
        <f t="shared" si="231"/>
        <v>0</v>
      </c>
      <c r="EG152" s="57">
        <f>EE151*'DEPRECATED - DT-Prelim Calcs'!$C$11+EG151</f>
        <v>-826.42583062690051</v>
      </c>
      <c r="EH152" s="57">
        <f>EH151+0.5*EE152*'DEPRECATED - DT-Prelim Calcs'!$C$11^2+EG152*'DEPRECATED - DT-Prelim Calcs'!$C$11</f>
        <v>-279160.56020248559</v>
      </c>
      <c r="EI152" s="57">
        <f>MIN('Drive Train'!$F$35-EC151*'DEPRECATED - DT-Prelim Calcs'!$C$21*'Drive Train'!$F$39,EI151+EC$2)</f>
        <v>6.0759999999999996</v>
      </c>
      <c r="EJ152" s="57">
        <f>'Drive Train'!$F$35-EC152*'DEPRECATED - DT-Prelim Calcs'!$C$21*'Drive Train'!$F$39</f>
        <v>6.0759999999999996</v>
      </c>
      <c r="EK152" s="1">
        <f>IF(EH152&gt;='Drive Train'!$F$29,1,0)</f>
        <v>0</v>
      </c>
      <c r="EL152" s="57">
        <f t="shared" si="232"/>
        <v>103.33333333333333</v>
      </c>
      <c r="EM152" s="63">
        <f>EM151+'DEPRECATED - DT-Prelim Calcs'!$C$11</f>
        <v>592</v>
      </c>
      <c r="EN152" s="2">
        <f>EX152/'Drive Train'!$F$35</f>
        <v>0.48999999999999994</v>
      </c>
      <c r="EO152" s="46">
        <f>EV152*12*60/(PI() * 'Drive Train'!$F$15)/EN$2*EN152</f>
        <v>1343.023347139228</v>
      </c>
      <c r="EP152" s="2">
        <f>('DEPRECATED - DT-Prelim Calcs'!$C$6*EN152-EO152)/('DEPRECATED - DT-Prelim Calcs'!$C$6*EN152)*'DEPRECATED - DT-Prelim Calcs'!$C$7*EN152</f>
        <v>0.57364178862935467</v>
      </c>
      <c r="EQ152" s="57">
        <f>EP152/'DEPRECATED - DT-Prelim Calcs'!$C$7*('DEPRECATED - DT-Prelim Calcs'!$C$8-'DEPRECATED - DT-Prelim Calcs'!$C$9)+'DEPRECATED - DT-Prelim Calcs'!$C$9</f>
        <v>33.238689411263984</v>
      </c>
      <c r="ER152" s="57">
        <f t="shared" si="199"/>
        <v>33.238689411263984</v>
      </c>
      <c r="ES152" s="2">
        <f t="shared" si="233"/>
        <v>0.37297657020445096</v>
      </c>
      <c r="ET152" s="57">
        <f>ES152*'DEPRECATED - DT-Prelim Calcs'!$C$21/EN$2/'DEPRECATED - DT-Prelim Calcs'!$C$19/'DEPRECATED - DT-Prelim Calcs'!$C$18*3.39*'DEPRECATED - DT-Prelim Calcs'!$C$20</f>
        <v>11.112073556323182</v>
      </c>
      <c r="EU152" s="46">
        <f t="shared" si="234"/>
        <v>0</v>
      </c>
      <c r="EV152" s="57">
        <f>ET151*'DEPRECATED - DT-Prelim Calcs'!$C$11+EV151</f>
        <v>5.8180257597520324</v>
      </c>
      <c r="EW152" s="57">
        <f>EW151+0.5*ET152*'DEPRECATED - DT-Prelim Calcs'!$C$11^2+EV152*'DEPRECATED - DT-Prelim Calcs'!$C$11</f>
        <v>-285088.628076897</v>
      </c>
      <c r="EX152" s="57">
        <f>MIN('Drive Train'!$F$35-ER151*'DEPRECATED - DT-Prelim Calcs'!$C$21*'Drive Train'!$F$39,EX151+ER$2)</f>
        <v>6.0759999999999996</v>
      </c>
      <c r="EY152" s="57">
        <f>'Drive Train'!$F$35-ER152*'DEPRECATED - DT-Prelim Calcs'!$C$21*'Drive Train'!$F$39</f>
        <v>10.13976912003405</v>
      </c>
      <c r="EZ152" s="1">
        <f>IF(EW152&gt;='Drive Train'!$F$29,1,0)</f>
        <v>0</v>
      </c>
      <c r="FA152" s="57">
        <f t="shared" si="235"/>
        <v>36.931877123626656</v>
      </c>
      <c r="FB152" s="63">
        <f>FB151+'DEPRECATED - DT-Prelim Calcs'!$C$11</f>
        <v>592</v>
      </c>
      <c r="FC152" s="2">
        <f>FM152/'Drive Train'!$F$35</f>
        <v>1.2582237744679259</v>
      </c>
      <c r="FD152" s="46">
        <f>FK152*12*60/(PI() * 'Drive Train'!$F$15)/FC$2*FC152</f>
        <v>-129753.5379210261</v>
      </c>
      <c r="FE152" s="2">
        <f>('DEPRECATED - DT-Prelim Calcs'!$C$6*FC152-FD152)/('DEPRECATED - DT-Prelim Calcs'!$C$6*FC152)*'DEPRECATED - DT-Prelim Calcs'!$C$7*FC152</f>
        <v>61.701367399595817</v>
      </c>
      <c r="FF152" s="57">
        <f>FE152/'DEPRECATED - DT-Prelim Calcs'!$C$7*('DEPRECATED - DT-Prelim Calcs'!$C$8-'DEPRECATED - DT-Prelim Calcs'!$C$9)+'DEPRECATED - DT-Prelim Calcs'!$C$9</f>
        <v>3287.4657416465325</v>
      </c>
      <c r="FG152" s="57">
        <f t="shared" si="200"/>
        <v>93</v>
      </c>
      <c r="FH152" s="2">
        <f t="shared" si="236"/>
        <v>0.78067567320338405</v>
      </c>
      <c r="FI152" s="57">
        <f>FH152*'DEPRECATED - DT-Prelim Calcs'!$C$21/FC$2/'DEPRECATED - DT-Prelim Calcs'!$C$19/'DEPRECATED - DT-Prelim Calcs'!$C$18*3.39*'DEPRECATED - DT-Prelim Calcs'!$C$20</f>
        <v>25.773080821789936</v>
      </c>
      <c r="FJ152" s="46">
        <f t="shared" si="237"/>
        <v>0</v>
      </c>
      <c r="FK152" s="57">
        <f>FI151*'DEPRECATED - DT-Prelim Calcs'!$C$11+FK151</f>
        <v>-197.54559319262449</v>
      </c>
      <c r="FL152" s="57">
        <f>FL151+0.5*FI152*'DEPRECATED - DT-Prelim Calcs'!$C$11^2+FK152*'DEPRECATED - DT-Prelim Calcs'!$C$11</f>
        <v>-366591.89762343297</v>
      </c>
      <c r="FM152" s="57">
        <f>MIN('Drive Train'!$F$35-FG151*'DEPRECATED - DT-Prelim Calcs'!$C$21*'Drive Train'!$F$39,FM151+FG$2)</f>
        <v>15.601974803402282</v>
      </c>
      <c r="FN152" s="57">
        <f>'Drive Train'!$F$35-FG152*'DEPRECATED - DT-Prelim Calcs'!$C$21*'Drive Train'!$F$39</f>
        <v>6.0759999999999996</v>
      </c>
      <c r="FO152" s="1">
        <f>IF(FL152&gt;='Drive Train'!$F$29,1,0)</f>
        <v>0</v>
      </c>
      <c r="FP152" s="57">
        <f t="shared" si="238"/>
        <v>103.33333333333333</v>
      </c>
      <c r="FQ152" s="63">
        <f>FQ151+'DEPRECATED - DT-Prelim Calcs'!$C$11</f>
        <v>592</v>
      </c>
      <c r="FR152" s="2">
        <f>GB152/'Drive Train'!$F$35</f>
        <v>0.48999999999999994</v>
      </c>
      <c r="FS152" s="46">
        <f>FZ152*12*60/(PI() * 'Drive Train'!$F$15)/FR$2*FR152</f>
        <v>-120089.77186695332</v>
      </c>
      <c r="FT152" s="2">
        <f>('DEPRECATED - DT-Prelim Calcs'!$C$6*FR152-FS152)/('DEPRECATED - DT-Prelim Calcs'!$C$6*FR152)*'DEPRECATED - DT-Prelim Calcs'!$C$7*FR152</f>
        <v>55.480402851661822</v>
      </c>
      <c r="FU152" s="57">
        <f>FT152/'DEPRECATED - DT-Prelim Calcs'!$C$7*('DEPRECATED - DT-Prelim Calcs'!$C$8-'DEPRECATED - DT-Prelim Calcs'!$C$9)+'DEPRECATED - DT-Prelim Calcs'!$C$9</f>
        <v>2956.2832721444861</v>
      </c>
      <c r="FV152" s="57">
        <f t="shared" si="201"/>
        <v>93</v>
      </c>
      <c r="FW152" s="2">
        <f t="shared" si="239"/>
        <v>0.7112822800297498</v>
      </c>
      <c r="FX152" s="57">
        <f>FW152*'DEPRECATED - DT-Prelim Calcs'!$C$21/FR$2/'DEPRECATED - DT-Prelim Calcs'!$C$19/'DEPRECATED - DT-Prelim Calcs'!$C$18*3.39*'DEPRECATED - DT-Prelim Calcs'!$C$20</f>
        <v>25.773080821789936</v>
      </c>
      <c r="FY152" s="46">
        <f t="shared" si="240"/>
        <v>0</v>
      </c>
      <c r="FZ152" s="57">
        <f>FX151*'DEPRECATED - DT-Prelim Calcs'!$C$11+FZ151</f>
        <v>-427.74733000963124</v>
      </c>
      <c r="GA152" s="57">
        <f>GA151+0.5*FX152*'DEPRECATED - DT-Prelim Calcs'!$C$11^2+FZ152*'DEPRECATED - DT-Prelim Calcs'!$C$11</f>
        <v>-436479.00428643031</v>
      </c>
      <c r="GB152" s="57">
        <f>MIN('Drive Train'!$F$35-FV151*'DEPRECATED - DT-Prelim Calcs'!$C$21*'Drive Train'!$F$39,GB151+FV$2)</f>
        <v>6.0759999999999996</v>
      </c>
      <c r="GC152" s="57">
        <f>'Drive Train'!$F$35-FV152*'DEPRECATED - DT-Prelim Calcs'!$C$21*'Drive Train'!$F$39</f>
        <v>6.0759999999999996</v>
      </c>
      <c r="GD152" s="1">
        <f>IF(GA152&gt;='Drive Train'!$F$29,1,0)</f>
        <v>0</v>
      </c>
      <c r="GE152" s="57">
        <f t="shared" si="241"/>
        <v>103.33333333333333</v>
      </c>
      <c r="GF152" s="63">
        <f>GF151+'DEPRECATED - DT-Prelim Calcs'!$C$11</f>
        <v>592</v>
      </c>
      <c r="GG152" s="2">
        <f>GQ152/'Drive Train'!$F$35</f>
        <v>0.83548387096774201</v>
      </c>
      <c r="GH152" s="46">
        <f>GO152*12*60/(PI() * 'Drive Train'!$F$15)/GG$2*GG152</f>
        <v>-225340.17397121154</v>
      </c>
      <c r="GI152" s="2">
        <f>('DEPRECATED - DT-Prelim Calcs'!$C$6*GG152-GH152)/('DEPRECATED - DT-Prelim Calcs'!$C$6*GG152)*'DEPRECATED - DT-Prelim Calcs'!$C$7*GG152</f>
        <v>103.90278803721608</v>
      </c>
      <c r="GJ152" s="57">
        <f>GI152/'DEPRECATED - DT-Prelim Calcs'!$C$7*('DEPRECATED - DT-Prelim Calcs'!$C$8-'DEPRECATED - DT-Prelim Calcs'!$C$9)+'DEPRECATED - DT-Prelim Calcs'!$C$9</f>
        <v>5534.1222843049063</v>
      </c>
      <c r="GK152" s="57">
        <f t="shared" si="242"/>
        <v>29.999999999999982</v>
      </c>
      <c r="GL152" s="2">
        <f t="shared" si="243"/>
        <v>0.99579519204165001</v>
      </c>
      <c r="GM152" s="57">
        <f>GL152*'DEPRECATED - DT-Prelim Calcs'!$C$21/GG$2/'DEPRECATED - DT-Prelim Calcs'!$C$19/'DEPRECATED - DT-Prelim Calcs'!$C$18*3.39*'DEPRECATED - DT-Prelim Calcs'!$C$20</f>
        <v>25.773080821789936</v>
      </c>
      <c r="GN152" s="46">
        <f t="shared" si="244"/>
        <v>0</v>
      </c>
      <c r="GO152" s="57">
        <f>GM151*'DEPRECATED - DT-Prelim Calcs'!$C$11+GO151</f>
        <v>-659.03117382296477</v>
      </c>
      <c r="GP152" s="57">
        <f>GP151+0.5*GM152*'DEPRECATED - DT-Prelim Calcs'!$C$11^2+GO152*'DEPRECATED - DT-Prelim Calcs'!$C$11</f>
        <v>-228221.02768688014</v>
      </c>
      <c r="GQ152" s="57">
        <f>MIN('Drive Train'!$F$35-GK151*'DEPRECATED - DT-Prelim Calcs'!$C$21*'Drive Train'!$F$39,GQ151+GK$2)</f>
        <v>10.360000000000001</v>
      </c>
      <c r="GR152" s="57">
        <f>'Drive Train'!$F$35-GK152*'DEPRECATED - DT-Prelim Calcs'!$C$21*'Drive Train'!$F$39</f>
        <v>10.360000000000001</v>
      </c>
      <c r="GS152" s="1">
        <f>IF(GP152&gt;='Drive Train'!$F$29,1,0)</f>
        <v>0</v>
      </c>
      <c r="GT152" s="57">
        <f t="shared" si="245"/>
        <v>33.333333333333314</v>
      </c>
      <c r="GU152" s="63">
        <f>GU151+'DEPRECATED - DT-Prelim Calcs'!$C$11</f>
        <v>592</v>
      </c>
      <c r="GV152" s="2">
        <f>HF152/'Drive Train'!$F$35</f>
        <v>0.81720430107526887</v>
      </c>
      <c r="GW152" s="46">
        <f>HD152*12*60/(PI() * 'Drive Train'!$F$15)/GV$2*GV152</f>
        <v>-209191.26032657325</v>
      </c>
      <c r="GX152" s="2">
        <f>('DEPRECATED - DT-Prelim Calcs'!$C$6*GV152-GW152)/('DEPRECATED - DT-Prelim Calcs'!$C$6*GV152)*'DEPRECATED - DT-Prelim Calcs'!$C$7*GV152</f>
        <v>96.556880261846842</v>
      </c>
      <c r="GY152" s="57">
        <f>GX152/'DEPRECATED - DT-Prelim Calcs'!$C$7*('DEPRECATED - DT-Prelim Calcs'!$C$8-'DEPRECATED - DT-Prelim Calcs'!$C$9)+'DEPRECATED - DT-Prelim Calcs'!$C$9</f>
        <v>5143.0517583381534</v>
      </c>
      <c r="GZ152" s="57">
        <f t="shared" si="202"/>
        <v>33.333333333333314</v>
      </c>
      <c r="HA152" s="2">
        <f t="shared" si="246"/>
        <v>0.99579519204165001</v>
      </c>
      <c r="HB152" s="57">
        <f>HA152*'DEPRECATED - DT-Prelim Calcs'!$C$21/GV$2/'DEPRECATED - DT-Prelim Calcs'!$C$19/'DEPRECATED - DT-Prelim Calcs'!$C$18*3.39*'DEPRECATED - DT-Prelim Calcs'!$C$20</f>
        <v>25.773080821789936</v>
      </c>
      <c r="HC152" s="46">
        <f t="shared" si="247"/>
        <v>0</v>
      </c>
      <c r="HD152" s="57">
        <f>HB151*'DEPRECATED - DT-Prelim Calcs'!$C$11+HD151</f>
        <v>-625.48701175553549</v>
      </c>
      <c r="HE152" s="57">
        <f>HE151+0.5*HB152*'DEPRECATED - DT-Prelim Calcs'!$C$11^2+HD152*'DEPRECATED - DT-Prelim Calcs'!$C$11</f>
        <v>-256644.55185399909</v>
      </c>
      <c r="HF152" s="57">
        <f>MIN('Drive Train'!$F$35-GZ151*'DEPRECATED - DT-Prelim Calcs'!$C$21*'Drive Train'!$F$39,HF151+GZ$2)</f>
        <v>10.133333333333335</v>
      </c>
      <c r="HG152" s="57">
        <f>'Drive Train'!$F$35-GZ152*'DEPRECATED - DT-Prelim Calcs'!$C$21*'Drive Train'!$F$39</f>
        <v>10.133333333333335</v>
      </c>
      <c r="HH152" s="1">
        <f>IF(HE152&gt;='Drive Train'!$F$29,1,0)</f>
        <v>0</v>
      </c>
      <c r="HI152" s="57">
        <f t="shared" si="248"/>
        <v>37.037037037037017</v>
      </c>
      <c r="HJ152" s="63">
        <f>HJ151+'DEPRECATED - DT-Prelim Calcs'!$C$11</f>
        <v>592</v>
      </c>
      <c r="HK152" s="2">
        <f>HU152/'Drive Train'!$F$35</f>
        <v>1.9093088315079401</v>
      </c>
      <c r="HL152" s="46">
        <f>HS152*12*60/(PI() * 'Drive Train'!$F$15)/HK$2*HK152</f>
        <v>-312626.2606813286</v>
      </c>
      <c r="HM152" s="2">
        <f>('DEPRECATED - DT-Prelim Calcs'!$C$6*HK152-HL152)/('DEPRECATED - DT-Prelim Calcs'!$C$6*HK152)*'DEPRECATED - DT-Prelim Calcs'!$C$7*HK152</f>
        <v>145.9577735413454</v>
      </c>
      <c r="HN152" s="57">
        <f>HM152/'DEPRECATED - DT-Prelim Calcs'!$C$7*('DEPRECATED - DT-Prelim Calcs'!$C$8-'DEPRECATED - DT-Prelim Calcs'!$C$9)+'DEPRECATED - DT-Prelim Calcs'!$C$9</f>
        <v>7772.9831308525381</v>
      </c>
      <c r="HO152" s="57">
        <f t="shared" si="203"/>
        <v>36.66666666666665</v>
      </c>
      <c r="HP152" s="2">
        <f t="shared" si="249"/>
        <v>0.99579519204165001</v>
      </c>
      <c r="HQ152" s="57">
        <f>HP152*'DEPRECATED - DT-Prelim Calcs'!$C$21/HK$2/'DEPRECATED - DT-Prelim Calcs'!$C$19/'DEPRECATED - DT-Prelim Calcs'!$C$18*3.39*'DEPRECATED - DT-Prelim Calcs'!$C$20</f>
        <v>25.773080821789936</v>
      </c>
      <c r="HR152" s="46">
        <f t="shared" si="250"/>
        <v>0</v>
      </c>
      <c r="HS152" s="57">
        <f>HQ151*'DEPRECATED - DT-Prelim Calcs'!$C$11+HS151</f>
        <v>-400.08721909535768</v>
      </c>
      <c r="HT152" s="57">
        <f>HT151+0.5*HQ152*'DEPRECATED - DT-Prelim Calcs'!$C$11^2+HS152*'DEPRECATED - DT-Prelim Calcs'!$C$11</f>
        <v>-260198.61287286028</v>
      </c>
      <c r="HU152" s="57">
        <f>MIN('Drive Train'!$F$35-HO151*'DEPRECATED - DT-Prelim Calcs'!$C$21*'Drive Train'!$F$39,HU151+HO$2)</f>
        <v>23.675429510698457</v>
      </c>
      <c r="HV152" s="57">
        <f>'Drive Train'!$F$35-HO152*'DEPRECATED - DT-Prelim Calcs'!$C$21*'Drive Train'!$F$39</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-235362.92000370187</v>
      </c>
      <c r="IB152" s="2">
        <f>('DEPRECATED - DT-Prelim Calcs'!$C$6*HZ152-IA152)/('DEPRECATED - DT-Prelim Calcs'!$C$6*HZ152)*'DEPRECATED - DT-Prelim Calcs'!$C$7*HZ152</f>
        <v>108.30248752331036</v>
      </c>
      <c r="IC152" s="57">
        <f>IB152/'DEPRECATED - DT-Prelim Calcs'!$C$7*('DEPRECATED - DT-Prelim Calcs'!$C$8-'DEPRECATED - DT-Prelim Calcs'!$C$9)+'DEPRECATED - DT-Prelim Calcs'!$C$9</f>
        <v>5768.3469498924142</v>
      </c>
      <c r="ID152" s="57">
        <f t="shared" si="204"/>
        <v>39.999999999999986</v>
      </c>
      <c r="IE152" s="2">
        <f t="shared" si="252"/>
        <v>0.99579519204165001</v>
      </c>
      <c r="IF152" s="57">
        <f>IE152*'DEPRECATED - DT-Prelim Calcs'!$C$21/HZ$2/'DEPRECATED - DT-Prelim Calcs'!$C$19/'DEPRECATED - DT-Prelim Calcs'!$C$18*3.39*'DEPRECATED - DT-Prelim Calcs'!$C$20</f>
        <v>25.773080821789936</v>
      </c>
      <c r="IG152" s="46">
        <f t="shared" si="253"/>
        <v>0</v>
      </c>
      <c r="IH152" s="57">
        <f>IF151*'DEPRECATED - DT-Prelim Calcs'!$C$11+IH151</f>
        <v>-736.69848130947025</v>
      </c>
      <c r="II152" s="57">
        <f>II151+0.5*IF152*'DEPRECATED - DT-Prelim Calcs'!$C$11^2+IH152*'DEPRECATED - DT-Prelim Calcs'!$C$11</f>
        <v>-298808.35098932922</v>
      </c>
      <c r="IJ152" s="57">
        <f>MIN('Drive Train'!$F$35-ID151*'DEPRECATED - DT-Prelim Calcs'!$C$21*'Drive Train'!$F$39,IJ151+ID$2)</f>
        <v>9.6800000000000015</v>
      </c>
      <c r="IK152" s="57">
        <f>'Drive Train'!$F$35-ID152*'DEPRECATED - DT-Prelim Calcs'!$C$21*'Drive Train'!$F$39</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-37958.483665134896</v>
      </c>
      <c r="IQ152" s="2">
        <f>('DEPRECATED - DT-Prelim Calcs'!$C$6*IO152-IP152)/('DEPRECATED - DT-Prelim Calcs'!$C$6*IO152)*'DEPRECATED - DT-Prelim Calcs'!$C$7*IO152</f>
        <v>19.000517891962083</v>
      </c>
      <c r="IR152" s="57">
        <f>IQ152/'DEPRECATED - DT-Prelim Calcs'!$C$7*('DEPRECATED - DT-Prelim Calcs'!$C$8-'DEPRECATED - DT-Prelim Calcs'!$C$9)+'DEPRECATED - DT-Prelim Calcs'!$C$9</f>
        <v>1014.2213466965708</v>
      </c>
      <c r="IS152" s="57">
        <f t="shared" si="205"/>
        <v>43.333333333333321</v>
      </c>
      <c r="IT152" s="2">
        <f t="shared" si="255"/>
        <v>0.99579519204165001</v>
      </c>
      <c r="IU152" s="57">
        <f>IT152*'DEPRECATED - DT-Prelim Calcs'!$C$21/IO$2/'DEPRECATED - DT-Prelim Calcs'!$C$19/'DEPRECATED - DT-Prelim Calcs'!$C$18*3.39*'DEPRECATED - DT-Prelim Calcs'!$C$20</f>
        <v>25.773080821789936</v>
      </c>
      <c r="IV152" s="46">
        <f t="shared" si="256"/>
        <v>0</v>
      </c>
      <c r="IW152" s="57">
        <f>IU151*'DEPRECATED - DT-Prelim Calcs'!$C$11+IW151</f>
        <v>-121.66088515732825</v>
      </c>
      <c r="IX152" s="57">
        <f>IX151+0.5*IU152*'DEPRECATED - DT-Prelim Calcs'!$C$11^2+IW152*'DEPRECATED - DT-Prelim Calcs'!$C$11</f>
        <v>-262469.7830533802</v>
      </c>
      <c r="IY152" s="57">
        <f>MIN('Drive Train'!$F$35-IS151*'DEPRECATED - DT-Prelim Calcs'!$C$21*'Drive Train'!$F$39,IY151+IS$2)</f>
        <v>9.4533333333333349</v>
      </c>
      <c r="IZ152" s="57">
        <f>'Drive Train'!$F$35-IS152*'DEPRECATED - DT-Prelim Calcs'!$C$21*'Drive Train'!$F$39</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26908.55276846058</v>
      </c>
      <c r="JF152" s="2">
        <f>('DEPRECATED - DT-Prelim Calcs'!$C$6*JD152-JE152)/('DEPRECATED - DT-Prelim Calcs'!$C$6*JD152)*'DEPRECATED - DT-Prelim Calcs'!$C$7*JD152</f>
        <v>-10.373659287044465</v>
      </c>
      <c r="JG152" s="57">
        <f>JF152/'DEPRECATED - DT-Prelim Calcs'!$C$7*('DEPRECATED - DT-Prelim Calcs'!$C$8-'DEPRECATED - DT-Prelim Calcs'!$C$9)+'DEPRECATED - DT-Prelim Calcs'!$C$9</f>
        <v>-549.55746328954558</v>
      </c>
      <c r="JH152" s="57">
        <f t="shared" si="206"/>
        <v>-549.55746328954558</v>
      </c>
      <c r="JI152" s="2">
        <f t="shared" si="258"/>
        <v>-13.02125588493006</v>
      </c>
      <c r="JJ152" s="57">
        <f>JI152*'DEPRECATED - DT-Prelim Calcs'!$C$21/JD$2/'DEPRECATED - DT-Prelim Calcs'!$C$19/'DEPRECATED - DT-Prelim Calcs'!$C$18*3.39*'DEPRECATED - DT-Prelim Calcs'!$C$20</f>
        <v>-337.01496352421992</v>
      </c>
      <c r="JK152" s="46">
        <f t="shared" si="259"/>
        <v>1</v>
      </c>
      <c r="JL152" s="57">
        <f>JJ151*'DEPRECATED - DT-Prelim Calcs'!$C$11+JL151</f>
        <v>88.363436599518351</v>
      </c>
      <c r="JM152" s="57">
        <f>JM151+0.5*JJ152*'DEPRECATED - DT-Prelim Calcs'!$C$11^2+JL152*'DEPRECATED - DT-Prelim Calcs'!$C$11</f>
        <v>-291074.66596960049</v>
      </c>
      <c r="JN152" s="57">
        <f>MIN('Drive Train'!$F$35-JH151*'DEPRECATED - DT-Prelim Calcs'!$C$21*'Drive Train'!$F$39,JN151+JH$2)</f>
        <v>9.2266666666666666</v>
      </c>
      <c r="JO152" s="57">
        <f>'Drive Train'!$F$35-JH152*'DEPRECATED - DT-Prelim Calcs'!$C$21*'Drive Train'!$F$39</f>
        <v>49.769907503689097</v>
      </c>
      <c r="JP152" s="1">
        <f>IF(JM152&gt;='Drive Train'!$F$29,1,0)</f>
        <v>0</v>
      </c>
      <c r="JQ152" s="57">
        <f>MIN(JG152,'DEPRECATED - DT-Prelim Calcs'!$C$10)*'DEPRECATED - DT-Prelim Calcs'!$C$11*1000/60/60</f>
        <v>-610.61940365505075</v>
      </c>
      <c r="JR152" s="63">
        <f>JR151+'DEPRECATED - DT-Prelim Calcs'!$C$11</f>
        <v>592</v>
      </c>
      <c r="JS152" s="2">
        <f>KC152/'Drive Train'!$F$35</f>
        <v>4.0612184517179246</v>
      </c>
      <c r="JT152" s="46">
        <f>KA152*12*60/(PI() * 'Drive Train'!$F$15)/JS$2*JS152</f>
        <v>-2132580.1830365569</v>
      </c>
      <c r="JU152" s="2">
        <f>('DEPRECATED - DT-Prelim Calcs'!$C$6*JS152-JT152)/('DEPRECATED - DT-Prelim Calcs'!$C$6*JS152)*'DEPRECATED - DT-Prelim Calcs'!$C$7*JS152</f>
        <v>974.04987063713963</v>
      </c>
      <c r="JV152" s="57">
        <f>JU152/'DEPRECATED - DT-Prelim Calcs'!$C$7*('DEPRECATED - DT-Prelim Calcs'!$C$8-'DEPRECATED - DT-Prelim Calcs'!$C$9)+'DEPRECATED - DT-Prelim Calcs'!$C$9</f>
        <v>51857.720084126559</v>
      </c>
      <c r="JW152" s="57">
        <f t="shared" si="207"/>
        <v>49.999999999999993</v>
      </c>
      <c r="JX152" s="2">
        <f t="shared" si="260"/>
        <v>0.99579519204165001</v>
      </c>
      <c r="JY152" s="57">
        <f>JX152*'DEPRECATED - DT-Prelim Calcs'!$C$21/JS$2/'DEPRECATED - DT-Prelim Calcs'!$C$19/'DEPRECATED - DT-Prelim Calcs'!$C$18*3.39*'DEPRECATED - DT-Prelim Calcs'!$C$20</f>
        <v>25.773080821789936</v>
      </c>
      <c r="JZ152" s="46">
        <f t="shared" si="261"/>
        <v>0</v>
      </c>
      <c r="KA152" s="57">
        <f>JY151*'DEPRECATED - DT-Prelim Calcs'!$C$11+KA151</f>
        <v>-1283.0820276963275</v>
      </c>
      <c r="KB152" s="57">
        <f>KB151+0.5*JY152*'DEPRECATED - DT-Prelim Calcs'!$C$11^2+KA152*'DEPRECATED - DT-Prelim Calcs'!$C$11</f>
        <v>-271416.35980544554</v>
      </c>
      <c r="KC152" s="57">
        <f>MIN('Drive Train'!$F$35-JW151*'DEPRECATED - DT-Prelim Calcs'!$C$21*'Drive Train'!$F$39,KC151+JW$2)</f>
        <v>50.35910880130227</v>
      </c>
      <c r="KD152" s="57">
        <f>'Drive Train'!$F$35-JW152*'DEPRECATED - DT-Prelim Calcs'!$C$21*'Drive Train'!$F$39</f>
        <v>9</v>
      </c>
      <c r="KE152" s="1">
        <f>IF(KB152&gt;='Drive Train'!$F$29,1,0)</f>
        <v>0</v>
      </c>
      <c r="KF152" s="57">
        <f>MIN(JV152,'DEPRECATED - DT-Prelim Calcs'!$C$10)*'DEPRECATED - DT-Prelim Calcs'!$C$11*1000/60/60</f>
        <v>103.33333333333333</v>
      </c>
      <c r="KG152" s="63">
        <f>KG151+'DEPRECATED - DT-Prelim Calcs'!$C$11</f>
        <v>592</v>
      </c>
      <c r="KH152" s="2">
        <f>KR152/'Drive Train'!$F$35</f>
        <v>0.7075268817204301</v>
      </c>
      <c r="KI152" s="46">
        <f>KP152*12*60/(PI() * 'Drive Train'!$F$15)/KH$2*KH152</f>
        <v>-166299.34474475676</v>
      </c>
      <c r="KJ152" s="2">
        <f>('DEPRECATED - DT-Prelim Calcs'!$C$6*KH152-KI152)/('DEPRECATED - DT-Prelim Calcs'!$C$6*KH152)*'DEPRECATED - DT-Prelim Calcs'!$C$7*KH152</f>
        <v>76.898652136703049</v>
      </c>
      <c r="KK152" s="57">
        <f>KJ152/'DEPRECATED - DT-Prelim Calcs'!$C$7*('DEPRECATED - DT-Prelim Calcs'!$C$8-'DEPRECATED - DT-Prelim Calcs'!$C$9)+'DEPRECATED - DT-Prelim Calcs'!$C$9</f>
        <v>4096.5162112609969</v>
      </c>
      <c r="KL152" s="57">
        <f t="shared" si="208"/>
        <v>53.333333333333329</v>
      </c>
      <c r="KM152" s="2">
        <f t="shared" si="262"/>
        <v>0.99579519204165001</v>
      </c>
      <c r="KN152" s="57">
        <f>KM152*'DEPRECATED - DT-Prelim Calcs'!$C$21/KH$2/'DEPRECATED - DT-Prelim Calcs'!$C$19/'DEPRECATED - DT-Prelim Calcs'!$C$18*3.39*'DEPRECATED - DT-Prelim Calcs'!$C$20</f>
        <v>25.773080821789936</v>
      </c>
      <c r="KO152" s="46">
        <f t="shared" si="263"/>
        <v>0</v>
      </c>
      <c r="KP152" s="57">
        <f>KN151*'DEPRECATED - DT-Prelim Calcs'!$C$11+KP151</f>
        <v>-574.31875149484574</v>
      </c>
      <c r="KQ152" s="57">
        <f>KQ151+0.5*KN152*'DEPRECATED - DT-Prelim Calcs'!$C$11^2+KP152*'DEPRECATED - DT-Prelim Calcs'!$C$11</f>
        <v>-308757.51324512454</v>
      </c>
      <c r="KR152" s="57">
        <f>MIN('Drive Train'!$F$35-KL151*'DEPRECATED - DT-Prelim Calcs'!$C$21*'Drive Train'!$F$39,KR151+KL$2)</f>
        <v>8.7733333333333334</v>
      </c>
      <c r="KS152" s="57">
        <f>'Drive Train'!$F$35-KL152*'DEPRECATED - DT-Prelim Calcs'!$C$21*'Drive Train'!$F$39</f>
        <v>8.7733333333333334</v>
      </c>
      <c r="KT152" s="1">
        <f>IF(KQ152&gt;='Drive Train'!$F$29,1,0)</f>
        <v>0</v>
      </c>
      <c r="KU152" s="57">
        <f>MIN(KK152,'DEPRECATED - DT-Prelim Calcs'!$C$10)*'DEPRECATED - DT-Prelim Calcs'!$C$11*1000/60/60</f>
        <v>103.33333333333333</v>
      </c>
      <c r="KV152" s="63">
        <f>KV151+'DEPRECATED - DT-Prelim Calcs'!$C$11</f>
        <v>592</v>
      </c>
      <c r="KW152" s="2">
        <f>LG152/'Drive Train'!$F$35</f>
        <v>0.68924731182795695</v>
      </c>
      <c r="KX152" s="46">
        <f>LE152*12*60/(PI() * 'Drive Train'!$F$15)/KW$2*KW152</f>
        <v>-100220.09478076533</v>
      </c>
      <c r="KY152" s="2">
        <f>('DEPRECATED - DT-Prelim Calcs'!$C$6*KW152-KX152)/('DEPRECATED - DT-Prelim Calcs'!$C$6*KW152)*'DEPRECATED - DT-Prelim Calcs'!$C$7*KW152</f>
        <v>46.976363398924597</v>
      </c>
      <c r="KZ152" s="57">
        <f>KY152/'DEPRECATED - DT-Prelim Calcs'!$C$7*('DEPRECATED - DT-Prelim Calcs'!$C$8-'DEPRECATED - DT-Prelim Calcs'!$C$9)+'DEPRECATED - DT-Prelim Calcs'!$C$9</f>
        <v>2503.557852316193</v>
      </c>
      <c r="LA152" s="57">
        <f t="shared" si="209"/>
        <v>56.666666666666664</v>
      </c>
      <c r="LB152" s="2">
        <f t="shared" si="264"/>
        <v>0.99579519204165001</v>
      </c>
      <c r="LC152" s="57">
        <f>LB152*'DEPRECATED - DT-Prelim Calcs'!$C$21/KW$2/'DEPRECATED - DT-Prelim Calcs'!$C$19/'DEPRECATED - DT-Prelim Calcs'!$C$18*3.39*'DEPRECATED - DT-Prelim Calcs'!$C$20</f>
        <v>25.773080821789936</v>
      </c>
      <c r="LD152" s="46">
        <f t="shared" si="265"/>
        <v>0</v>
      </c>
      <c r="LE152" s="57">
        <f>LC151*'DEPRECATED - DT-Prelim Calcs'!$C$11+LE151</f>
        <v>-355.29175678968056</v>
      </c>
      <c r="LF152" s="57">
        <f>LF151+0.5*LC152*'DEPRECATED - DT-Prelim Calcs'!$C$11^2+LE152*'DEPRECATED - DT-Prelim Calcs'!$C$11</f>
        <v>-252945.11407040001</v>
      </c>
      <c r="LG152" s="57">
        <f>MIN('Drive Train'!$F$35-LA151*'DEPRECATED - DT-Prelim Calcs'!$C$21*'Drive Train'!$F$39,LG151+LA$2)</f>
        <v>8.5466666666666669</v>
      </c>
      <c r="LH152" s="57">
        <f>'Drive Train'!$F$35-LA152*'DEPRECATED - DT-Prelim Calcs'!$C$21*'Drive Train'!$F$39</f>
        <v>8.5466666666666669</v>
      </c>
      <c r="LI152" s="1">
        <f>IF(LF152&gt;='Drive Train'!$F$29,1,0)</f>
        <v>0</v>
      </c>
      <c r="LJ152" s="57">
        <f>MIN(KZ152,'DEPRECATED - DT-Prelim Calcs'!$C$10)*'DEPRECATED - DT-Prelim Calcs'!$C$11*1000/60/60</f>
        <v>103.33333333333333</v>
      </c>
      <c r="LK152" s="63">
        <f>LK151+'DEPRECATED - DT-Prelim Calcs'!$C$11</f>
        <v>592</v>
      </c>
      <c r="LL152" s="2">
        <f>LV152/'Drive Train'!$F$35</f>
        <v>4.0108399399085393</v>
      </c>
      <c r="LM152" s="46">
        <f>LT152*12*60/(PI() * 'Drive Train'!$F$15)/LL$2*LL152</f>
        <v>-2094128.0412077918</v>
      </c>
      <c r="LN152" s="2">
        <f>('DEPRECATED - DT-Prelim Calcs'!$C$6*LL152-LM152)/('DEPRECATED - DT-Prelim Calcs'!$C$6*LL152)*'DEPRECATED - DT-Prelim Calcs'!$C$7*LL152</f>
        <v>956.54203031723932</v>
      </c>
      <c r="LO152" s="57">
        <f>LN152/'DEPRECATED - DT-Prelim Calcs'!$C$7*('DEPRECATED - DT-Prelim Calcs'!$C$8-'DEPRECATED - DT-Prelim Calcs'!$C$9)+'DEPRECATED - DT-Prelim Calcs'!$C$9</f>
        <v>50925.663688672947</v>
      </c>
      <c r="LP152" s="57">
        <f t="shared" si="210"/>
        <v>60</v>
      </c>
      <c r="LQ152" s="2">
        <f t="shared" si="266"/>
        <v>0.99579519204165001</v>
      </c>
      <c r="LR152" s="57">
        <f>LQ152*'DEPRECATED - DT-Prelim Calcs'!$C$21/LL$2/'DEPRECATED - DT-Prelim Calcs'!$C$19/'DEPRECATED - DT-Prelim Calcs'!$C$18*3.39*'DEPRECATED - DT-Prelim Calcs'!$C$20</f>
        <v>25.773080821789936</v>
      </c>
      <c r="LS152" s="46">
        <f t="shared" si="267"/>
        <v>0</v>
      </c>
      <c r="LT152" s="57">
        <f>LR151*'DEPRECATED - DT-Prelim Calcs'!$C$11+LT151</f>
        <v>-1275.7726998586852</v>
      </c>
      <c r="LU152" s="57">
        <f>LU151+0.5*LR152*'DEPRECATED - DT-Prelim Calcs'!$C$11^2+LT152*'DEPRECATED - DT-Prelim Calcs'!$C$11</f>
        <v>-266979.57686230924</v>
      </c>
      <c r="LV152" s="57">
        <f>MIN('Drive Train'!$F$35-LP151*'DEPRECATED - DT-Prelim Calcs'!$C$21*'Drive Train'!$F$39,LV151+LP$2)</f>
        <v>49.734415254865887</v>
      </c>
      <c r="LW152" s="57">
        <f>'Drive Train'!$F$35-LP152*'DEPRECATED - DT-Prelim Calcs'!$C$21*'Drive Train'!$F$39</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Train'!$AA$49 + V152*(1-'Drive Train'!$AA$49))</f>
        <v>0</v>
      </c>
      <c r="W153" s="57">
        <f t="shared" si="184"/>
        <v>0</v>
      </c>
      <c r="X153" s="2">
        <f>MAX(MIN(IF(AND(AI152=1,AG153&lt;0),-1,1)*(W153-$C$9)/($C$8-$C$9)*$C$7-$C$29*AE153/T$2 -  AI152*$C$29/2,X$2),MAX(X$4:X152)*-1)</f>
        <v>-0.2458281045106315</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Train'!$F$39,AG152+W$2)-$C$3,IF(AE152-1&lt;=0,0,IF($C$32=Motors!$C$29,MAX(ABS('Drive Train'!$F$35-W152*$C$21*'Drive Train'!$F$39)*-1,AG152-W$2),MAX(0,ABS('Drive Train'!$F$35-W152*$C$21*'Drive Train'!$F$39)*-1,AG152-W$2))))</f>
        <v>0</v>
      </c>
      <c r="AH153" s="57">
        <f>'Drive Train'!$F$35-ABS(W153)*'DEPRECATED - DT-Prelim Calcs'!$C$21*'Drive Train'!$F$39</f>
        <v>12.4</v>
      </c>
      <c r="AI153" s="1">
        <f>IF(AJ153&gt;='Drive Train'!$F$29,1,0)</f>
        <v>1</v>
      </c>
      <c r="AJ153" s="57">
        <f>AJ152+0.5*Y153*'DEPRECATED - DT-Prelim Calcs'!$C$11^2+AE153*'DEPRECATED - DT-Prelim Calcs'!$C$11</f>
        <v>784.33981740885292</v>
      </c>
      <c r="AK153" s="57">
        <f t="shared" si="268"/>
        <v>0</v>
      </c>
      <c r="AL153" s="63">
        <f>AL152+'DEPRECATED - DT-Prelim Calcs'!$C$11</f>
        <v>596</v>
      </c>
      <c r="AM153" s="2">
        <f>AW153/'Drive Train'!$F$35</f>
        <v>0.88882649237565803</v>
      </c>
      <c r="AN153" s="46">
        <f>AU153*12*60/(PI() * 'Drive Train'!$F$15)/AM$2*AM153</f>
        <v>4007.4131716828729</v>
      </c>
      <c r="AO153" s="2">
        <f>('DEPRECATED - DT-Prelim Calcs'!$C$6*AM153-AN153)/('DEPRECATED - DT-Prelim Calcs'!$C$6*AM153)*'DEPRECATED - DT-Prelim Calcs'!$C$7*AM153</f>
        <v>0.33008953072369901</v>
      </c>
      <c r="AP153" s="57">
        <f>AO153/'DEPRECATED - DT-Prelim Calcs'!$C$7*('DEPRECATED - DT-Prelim Calcs'!$C$8-'DEPRECATED - DT-Prelim Calcs'!$C$9)+'DEPRECATED - DT-Prelim Calcs'!$C$9</f>
        <v>20.27281609620356</v>
      </c>
      <c r="AQ153" s="57">
        <f t="shared" si="192"/>
        <v>20.27281609620356</v>
      </c>
      <c r="AR153" s="2">
        <f t="shared" si="212"/>
        <v>1.6653345369377348E-16</v>
      </c>
      <c r="AS153" s="57">
        <f>AR153*'DEPRECATED - DT-Prelim Calcs'!$C$21/AM$2/'DEPRECATED - DT-Prelim Calcs'!$C$19/'DEPRECATED - DT-Prelim Calcs'!$C$18*3.39*'DEPRECATED - DT-Prelim Calcs'!$C$20</f>
        <v>1.2068570473601326E-15</v>
      </c>
      <c r="AT153" s="46">
        <f t="shared" si="213"/>
        <v>0</v>
      </c>
      <c r="AU153" s="57">
        <f>AS152*'DEPRECATED - DT-Prelim Calcs'!$C$11+AU152</f>
        <v>39.345448708843186</v>
      </c>
      <c r="AV153" s="57">
        <f>AV152+0.5*AS153*'DEPRECATED - DT-Prelim Calcs'!$C$11^2+AU153*'DEPRECATED - DT-Prelim Calcs'!$C$11</f>
        <v>23407.088254686179</v>
      </c>
      <c r="AW153" s="57">
        <f>MIN('Drive Train'!$F$35-AQ152*'DEPRECATED - DT-Prelim Calcs'!$C$21*'Drive Train'!$F$39,AW152+AQ$2)</f>
        <v>11.02144850545816</v>
      </c>
      <c r="AX153" s="57">
        <f>'Drive Train'!$F$35-AQ153*'DEPRECATED - DT-Prelim Calcs'!$C$21*'Drive Train'!$F$39</f>
        <v>11.021448505458158</v>
      </c>
      <c r="AY153" s="1">
        <f>IF(AV153&gt;='Drive Train'!$F$29,1,0)</f>
        <v>1</v>
      </c>
      <c r="AZ153" s="57">
        <f t="shared" si="214"/>
        <v>22.525351218003951</v>
      </c>
      <c r="BA153" s="63">
        <f>BA152+'DEPRECATED - DT-Prelim Calcs'!$C$11</f>
        <v>596</v>
      </c>
      <c r="BB153" s="2">
        <f>BL153/'Drive Train'!$F$35</f>
        <v>1.315024972646925</v>
      </c>
      <c r="BC153" s="46">
        <f>BJ153*12*60/(PI() * 'Drive Train'!$F$15)/BB$2*BB153</f>
        <v>-3540.8438977467135</v>
      </c>
      <c r="BD153" s="2">
        <f>('DEPRECATED - DT-Prelim Calcs'!$C$6*BB153-BC153)/('DEPRECATED - DT-Prelim Calcs'!$C$6*BB153)*'DEPRECATED - DT-Prelim Calcs'!$C$7*BB153</f>
        <v>4.7702296575443013</v>
      </c>
      <c r="BE153" s="57">
        <f>BD153/'DEPRECATED - DT-Prelim Calcs'!$C$7*('DEPRECATED - DT-Prelim Calcs'!$C$8-'DEPRECATED - DT-Prelim Calcs'!$C$9)+'DEPRECATED - DT-Prelim Calcs'!$C$9</f>
        <v>256.65040044105137</v>
      </c>
      <c r="BF153" s="57">
        <f t="shared" si="193"/>
        <v>93</v>
      </c>
      <c r="BG153" s="2">
        <f t="shared" si="215"/>
        <v>1.8933363324154457</v>
      </c>
      <c r="BH153" s="57">
        <f>BG153*'DEPRECATED - DT-Prelim Calcs'!$C$21/BB$2/'DEPRECATED - DT-Prelim Calcs'!$C$19/'DEPRECATED - DT-Prelim Calcs'!$C$18*3.39*'DEPRECATED - DT-Prelim Calcs'!$C$20</f>
        <v>19.819055495402448</v>
      </c>
      <c r="BI153" s="46">
        <f t="shared" si="216"/>
        <v>0</v>
      </c>
      <c r="BJ153" s="57">
        <f>BH152*'DEPRECATED - DT-Prelim Calcs'!$C$11+BJ152</f>
        <v>-16.267443596496292</v>
      </c>
      <c r="BK153" s="57">
        <f>BK152+0.5*BH153*'DEPRECATED - DT-Prelim Calcs'!$C$11^2+BJ153*'DEPRECATED - DT-Prelim Calcs'!$C$11</f>
        <v>13960.543830000226</v>
      </c>
      <c r="BL153" s="57">
        <f>MIN('Drive Train'!$F$35-BF152*'DEPRECATED - DT-Prelim Calcs'!$C$21*'Drive Train'!$F$39,BL152+BF$2)</f>
        <v>16.306309660821871</v>
      </c>
      <c r="BM153" s="57">
        <f>'Drive Train'!$F$35-BF153*'DEPRECATED - DT-Prelim Calcs'!$C$21*'Drive Train'!$F$39</f>
        <v>6.0759999999999996</v>
      </c>
      <c r="BN153" s="1">
        <f>IF(BK153&gt;='Drive Train'!$F$29,1,0)</f>
        <v>1</v>
      </c>
      <c r="BO153" s="57">
        <f t="shared" si="217"/>
        <v>103.33333333333333</v>
      </c>
      <c r="BP153" s="63">
        <f>BP152+'DEPRECATED - DT-Prelim Calcs'!$C$11</f>
        <v>596</v>
      </c>
      <c r="BQ153" s="2">
        <f>CA153/'Drive Train'!$F$35</f>
        <v>1.7941919671651165</v>
      </c>
      <c r="BR153" s="46">
        <f>BY153*12*60/(PI() * 'Drive Train'!$F$15)/BQ$2*BQ153</f>
        <v>-55301.361210666313</v>
      </c>
      <c r="BS153" s="2">
        <f>('DEPRECATED - DT-Prelim Calcs'!$C$6*BQ153-BR153)/('DEPRECATED - DT-Prelim Calcs'!$C$6*BQ153)*'DEPRECATED - DT-Prelim Calcs'!$C$7*BQ153</f>
        <v>29.328933319611991</v>
      </c>
      <c r="BT153" s="57">
        <f>BS153/'DEPRECATED - DT-Prelim Calcs'!$C$7*('DEPRECATED - DT-Prelim Calcs'!$C$8-'DEPRECATED - DT-Prelim Calcs'!$C$9)+'DEPRECATED - DT-Prelim Calcs'!$C$9</f>
        <v>1564.0701846083894</v>
      </c>
      <c r="BU153" s="57">
        <f t="shared" si="194"/>
        <v>93</v>
      </c>
      <c r="BV153" s="2">
        <f t="shared" si="218"/>
        <v>1.8828060353728675</v>
      </c>
      <c r="BW153" s="57">
        <f>BV153*'DEPRECATED - DT-Prelim Calcs'!$C$21/BQ$2/'DEPRECATED - DT-Prelim Calcs'!$C$19/'DEPRECATED - DT-Prelim Calcs'!$C$18*3.39*'DEPRECATED - DT-Prelim Calcs'!$C$20</f>
        <v>25.773080821789936</v>
      </c>
      <c r="BX153" s="46">
        <f t="shared" si="219"/>
        <v>0</v>
      </c>
      <c r="BY153" s="57">
        <f>BW152*'DEPRECATED - DT-Prelim Calcs'!$C$11+BY152</f>
        <v>-142.39930621596272</v>
      </c>
      <c r="BZ153" s="57">
        <f>BZ152+0.5*BW153*'DEPRECATED - DT-Prelim Calcs'!$C$11^2+BY153*'DEPRECATED - DT-Prelim Calcs'!$C$11</f>
        <v>-10714.144140834738</v>
      </c>
      <c r="CA153" s="57">
        <f>MIN('Drive Train'!$F$35-BU152*'DEPRECATED - DT-Prelim Calcs'!$C$21*'Drive Train'!$F$39,CA152+BU$2)</f>
        <v>22.247980392847445</v>
      </c>
      <c r="CB153" s="57">
        <f>'Drive Train'!$F$35-BU153*'DEPRECATED - DT-Prelim Calcs'!$C$21*'Drive Train'!$F$39</f>
        <v>6.0759999999999996</v>
      </c>
      <c r="CC153" s="1">
        <f>IF(BZ153&gt;='Drive Train'!$F$29,1,0)</f>
        <v>0</v>
      </c>
      <c r="CD153" s="57">
        <f t="shared" si="220"/>
        <v>103.33333333333333</v>
      </c>
      <c r="CE153" s="63">
        <f>CE152+'DEPRECATED - DT-Prelim Calcs'!$C$11</f>
        <v>596</v>
      </c>
      <c r="CF153" s="2">
        <f>CP153/'Drive Train'!$F$35</f>
        <v>0.74406798907129279</v>
      </c>
      <c r="CG153" s="46">
        <f>CN153*12*60/(PI() * 'Drive Train'!$F$15)/CF$2*CF153</f>
        <v>10727.93331709323</v>
      </c>
      <c r="CH153" s="2">
        <f>('DEPRECATED - DT-Prelim Calcs'!$C$6*CF153-CG153)/('DEPRECATED - DT-Prelim Calcs'!$C$6*CF153)*'DEPRECATED - DT-Prelim Calcs'!$C$7*CF153</f>
        <v>-3.0575127118531347</v>
      </c>
      <c r="CI153" s="57">
        <f>CH153/'DEPRECATED - DT-Prelim Calcs'!$C$7*('DEPRECATED - DT-Prelim Calcs'!$C$8-'DEPRECATED - DT-Prelim Calcs'!$C$9)+'DEPRECATED - DT-Prelim Calcs'!$C$9</f>
        <v>-160.07131988828101</v>
      </c>
      <c r="CJ153" s="57">
        <f t="shared" si="195"/>
        <v>-160.07131988828101</v>
      </c>
      <c r="CK153" s="2">
        <f t="shared" si="221"/>
        <v>-4.113085203898855</v>
      </c>
      <c r="CL153" s="57">
        <f>CK153*'DEPRECATED - DT-Prelim Calcs'!$C$21/CF$2/'DEPRECATED - DT-Prelim Calcs'!$C$19/'DEPRECATED - DT-Prelim Calcs'!$C$18*3.39*'DEPRECATED - DT-Prelim Calcs'!$C$20</f>
        <v>-69.55027209712182</v>
      </c>
      <c r="CM153" s="46">
        <f t="shared" si="222"/>
        <v>1</v>
      </c>
      <c r="CN153" s="57">
        <f>CL152*'DEPRECATED - DT-Prelim Calcs'!$C$11+CN152</f>
        <v>53.922998128756127</v>
      </c>
      <c r="CO153" s="57">
        <f>CO152+0.5*CL153*'DEPRECATED - DT-Prelim Calcs'!$C$11^2+CN153*'DEPRECATED - DT-Prelim Calcs'!$C$11</f>
        <v>-44769.136340680503</v>
      </c>
      <c r="CP153" s="57">
        <f>MIN('Drive Train'!$F$35-CJ152*'DEPRECATED - DT-Prelim Calcs'!$C$21*'Drive Train'!$F$39,CP152+CJ$2)</f>
        <v>9.2264430644840303</v>
      </c>
      <c r="CQ153" s="57">
        <f>'Drive Train'!$F$35-CJ153*'DEPRECATED - DT-Prelim Calcs'!$C$21*'Drive Train'!$F$39</f>
        <v>23.284849752403112</v>
      </c>
      <c r="CR153" s="1">
        <f>IF(CO153&gt;='Drive Train'!$F$29,1,0)</f>
        <v>0</v>
      </c>
      <c r="CS153" s="57">
        <f t="shared" si="223"/>
        <v>-177.85702209809003</v>
      </c>
      <c r="CT153" s="63">
        <f>CT152+'DEPRECATED - DT-Prelim Calcs'!$C$11</f>
        <v>596</v>
      </c>
      <c r="CU153" s="2">
        <f>DE153/'Drive Train'!$F$35</f>
        <v>0.48999999999999994</v>
      </c>
      <c r="CV153" s="46">
        <f>DC153*12*60/(PI() * 'Drive Train'!$F$15)/CU$2*CU153</f>
        <v>10755.39661344048</v>
      </c>
      <c r="CW153" s="2">
        <f>('DEPRECATED - DT-Prelim Calcs'!$C$6*CU153-CV153)/('DEPRECATED - DT-Prelim Calcs'!$C$6*CU153)*'DEPRECATED - DT-Prelim Calcs'!$C$7*CU153</f>
        <v>-3.6822343036381908</v>
      </c>
      <c r="CX153" s="57">
        <f>CW153/'DEPRECATED - DT-Prelim Calcs'!$C$7*('DEPRECATED - DT-Prelim Calcs'!$C$8-'DEPRECATED - DT-Prelim Calcs'!$C$9)+'DEPRECATED - DT-Prelim Calcs'!$C$9</f>
        <v>-193.32931998206638</v>
      </c>
      <c r="CY153" s="57">
        <f t="shared" si="196"/>
        <v>-193.32931998206638</v>
      </c>
      <c r="CZ153" s="2">
        <f t="shared" si="224"/>
        <v>-5.2892309469056027</v>
      </c>
      <c r="DA153" s="57">
        <f>CZ153*'DEPRECATED - DT-Prelim Calcs'!$C$21/CU$2/'DEPRECATED - DT-Prelim Calcs'!$C$19/'DEPRECATED - DT-Prelim Calcs'!$C$18*3.39*'DEPRECATED - DT-Prelim Calcs'!$C$20</f>
        <v>-106.47419652200288</v>
      </c>
      <c r="DB153" s="46">
        <f t="shared" si="225"/>
        <v>1</v>
      </c>
      <c r="DC153" s="57">
        <f>DA152*'DEPRECATED - DT-Prelim Calcs'!$C$11+DC152</f>
        <v>68.957295892304415</v>
      </c>
      <c r="DD153" s="57">
        <f>DD152+0.5*DA153*'DEPRECATED - DT-Prelim Calcs'!$C$11^2+DC153*'DEPRECATED - DT-Prelim Calcs'!$C$11</f>
        <v>-82294.75041532304</v>
      </c>
      <c r="DE153" s="57">
        <f>MIN('Drive Train'!$F$35-CY152*'DEPRECATED - DT-Prelim Calcs'!$C$21*'Drive Train'!$F$39,DE152+CY$2)</f>
        <v>6.0759999999999996</v>
      </c>
      <c r="DF153" s="57">
        <f>'Drive Train'!$F$35-CY153*'DEPRECATED - DT-Prelim Calcs'!$C$21*'Drive Train'!$F$39</f>
        <v>25.546393758780518</v>
      </c>
      <c r="DG153" s="1">
        <f>IF(DD153&gt;='Drive Train'!$F$29,1,0)</f>
        <v>0</v>
      </c>
      <c r="DH153" s="57">
        <f t="shared" si="226"/>
        <v>-214.8103555356293</v>
      </c>
      <c r="DI153" s="63">
        <f>DI152+'DEPRECATED - DT-Prelim Calcs'!$C$11</f>
        <v>596</v>
      </c>
      <c r="DJ153" s="2">
        <f>DT153/'Drive Train'!$F$35</f>
        <v>0.48999999999999994</v>
      </c>
      <c r="DK153" s="46">
        <f>DR153*12*60/(PI() * 'Drive Train'!$F$15)/DJ$2*DJ153</f>
        <v>-102606.95573634547</v>
      </c>
      <c r="DL153" s="2">
        <f>('DEPRECATED - DT-Prelim Calcs'!$C$6*DJ153-DK153)/('DEPRECATED - DT-Prelim Calcs'!$C$6*DJ153)*'DEPRECATED - DT-Prelim Calcs'!$C$7*DJ153</f>
        <v>47.575414695045509</v>
      </c>
      <c r="DM153" s="57">
        <f>DL153/'DEPRECATED - DT-Prelim Calcs'!$C$7*('DEPRECATED - DT-Prelim Calcs'!$C$8-'DEPRECATED - DT-Prelim Calcs'!$C$9)+'DEPRECATED - DT-Prelim Calcs'!$C$9</f>
        <v>2535.4492553420491</v>
      </c>
      <c r="DN153" s="57">
        <f t="shared" si="197"/>
        <v>93</v>
      </c>
      <c r="DO153" s="2">
        <f t="shared" si="227"/>
        <v>1.1037138828047846</v>
      </c>
      <c r="DP153" s="57">
        <f>DO153*'DEPRECATED - DT-Prelim Calcs'!$C$21/DJ$2/'DEPRECATED - DT-Prelim Calcs'!$C$19/'DEPRECATED - DT-Prelim Calcs'!$C$18*3.39*'DEPRECATED - DT-Prelim Calcs'!$C$20</f>
        <v>25.773080821789936</v>
      </c>
      <c r="DQ153" s="46">
        <f t="shared" si="228"/>
        <v>0</v>
      </c>
      <c r="DR153" s="57">
        <f>DP152*'DEPRECATED - DT-Prelim Calcs'!$C$11+DR152</f>
        <v>-567.11692179541888</v>
      </c>
      <c r="DS153" s="57">
        <f>DS152+0.5*DP153*'DEPRECATED - DT-Prelim Calcs'!$C$11^2+DR153*'DEPRECATED - DT-Prelim Calcs'!$C$11</f>
        <v>-165768.66927928934</v>
      </c>
      <c r="DT153" s="57">
        <f>MIN('Drive Train'!$F$35-DN152*'DEPRECATED - DT-Prelim Calcs'!$C$21*'Drive Train'!$F$39,DT152+DN$2)</f>
        <v>6.0759999999999996</v>
      </c>
      <c r="DU153" s="57">
        <f>'Drive Train'!$F$35-DN153*'DEPRECATED - DT-Prelim Calcs'!$C$21*'Drive Train'!$F$39</f>
        <v>6.0759999999999996</v>
      </c>
      <c r="DV153" s="1">
        <f>IF(DS153&gt;='Drive Train'!$F$29,1,0)</f>
        <v>0</v>
      </c>
      <c r="DW153" s="57">
        <f t="shared" si="229"/>
        <v>103.33333333333333</v>
      </c>
      <c r="DX153" s="63">
        <f>DX152+'DEPRECATED - DT-Prelim Calcs'!$C$11</f>
        <v>596</v>
      </c>
      <c r="DY153" s="2">
        <f>EI153/'Drive Train'!$F$35</f>
        <v>0.48999999999999994</v>
      </c>
      <c r="DZ153" s="46">
        <f>EG153*12*60/(PI() * 'Drive Train'!$F$15)/DY$2*DY153</f>
        <v>-148921.95269579117</v>
      </c>
      <c r="EA153" s="2">
        <f>('DEPRECATED - DT-Prelim Calcs'!$C$6*DY153-DZ153)/('DEPRECATED - DT-Prelim Calcs'!$C$6*DY153)*'DEPRECATED - DT-Prelim Calcs'!$C$7*DY153</f>
        <v>68.517092494719847</v>
      </c>
      <c r="EB153" s="57">
        <f>EA153/'DEPRECATED - DT-Prelim Calcs'!$C$7*('DEPRECATED - DT-Prelim Calcs'!$C$8-'DEPRECATED - DT-Prelim Calcs'!$C$9)+'DEPRECATED - DT-Prelim Calcs'!$C$9</f>
        <v>3650.3111896566625</v>
      </c>
      <c r="EC153" s="57">
        <f t="shared" si="198"/>
        <v>93</v>
      </c>
      <c r="ED153" s="2">
        <f t="shared" si="230"/>
        <v>0.96993038185874991</v>
      </c>
      <c r="EE153" s="57">
        <f>ED153*'DEPRECATED - DT-Prelim Calcs'!$C$21/DY$2/'DEPRECATED - DT-Prelim Calcs'!$C$19/'DEPRECATED - DT-Prelim Calcs'!$C$18*3.39*'DEPRECATED - DT-Prelim Calcs'!$C$20</f>
        <v>25.773080821789936</v>
      </c>
      <c r="EF153" s="46">
        <f t="shared" si="231"/>
        <v>0</v>
      </c>
      <c r="EG153" s="57">
        <f>EE152*'DEPRECATED - DT-Prelim Calcs'!$C$11+EG152</f>
        <v>-723.33350733974078</v>
      </c>
      <c r="EH153" s="57">
        <f>EH152+0.5*EE153*'DEPRECATED - DT-Prelim Calcs'!$C$11^2+EG153*'DEPRECATED - DT-Prelim Calcs'!$C$11</f>
        <v>-281847.70958527026</v>
      </c>
      <c r="EI153" s="57">
        <f>MIN('Drive Train'!$F$35-EC152*'DEPRECATED - DT-Prelim Calcs'!$C$21*'Drive Train'!$F$39,EI152+EC$2)</f>
        <v>6.0759999999999996</v>
      </c>
      <c r="EJ153" s="57">
        <f>'Drive Train'!$F$35-EC153*'DEPRECATED - DT-Prelim Calcs'!$C$21*'Drive Train'!$F$39</f>
        <v>6.0759999999999996</v>
      </c>
      <c r="EK153" s="1">
        <f>IF(EH153&gt;='Drive Train'!$F$29,1,0)</f>
        <v>0</v>
      </c>
      <c r="EL153" s="57">
        <f t="shared" si="232"/>
        <v>103.33333333333333</v>
      </c>
      <c r="EM153" s="63">
        <f>EM152+'DEPRECATED - DT-Prelim Calcs'!$C$11</f>
        <v>596</v>
      </c>
      <c r="EN153" s="2">
        <f>EX153/'Drive Train'!$F$35</f>
        <v>0.81772331613177818</v>
      </c>
      <c r="EO153" s="46">
        <f>EV153*12*60/(PI() * 'Drive Train'!$F$15)/EN$2*EN153</f>
        <v>19364.010765366667</v>
      </c>
      <c r="EP153" s="2">
        <f>('DEPRECATED - DT-Prelim Calcs'!$C$6*EN153-EO153)/('DEPRECATED - DT-Prelim Calcs'!$C$6*EN153)*'DEPRECATED - DT-Prelim Calcs'!$C$7*EN153</f>
        <v>-6.7848714131005883</v>
      </c>
      <c r="EQ153" s="57">
        <f>EP153/'DEPRECATED - DT-Prelim Calcs'!$C$7*('DEPRECATED - DT-Prelim Calcs'!$C$8-'DEPRECATED - DT-Prelim Calcs'!$C$9)+'DEPRECATED - DT-Prelim Calcs'!$C$9</f>
        <v>-358.50290551900645</v>
      </c>
      <c r="ER153" s="57">
        <f t="shared" si="199"/>
        <v>-358.50290551900645</v>
      </c>
      <c r="ES153" s="2">
        <f t="shared" si="233"/>
        <v>-8.5185698351655006</v>
      </c>
      <c r="ET153" s="57">
        <f>ES153*'DEPRECATED - DT-Prelim Calcs'!$C$21/EN$2/'DEPRECATED - DT-Prelim Calcs'!$C$19/'DEPRECATED - DT-Prelim Calcs'!$C$18*3.39*'DEPRECATED - DT-Prelim Calcs'!$C$20</f>
        <v>-253.79335369818691</v>
      </c>
      <c r="EU153" s="46">
        <f t="shared" si="234"/>
        <v>1</v>
      </c>
      <c r="EV153" s="57">
        <f>ET152*'DEPRECATED - DT-Prelim Calcs'!$C$11+EV152</f>
        <v>50.26631998504476</v>
      </c>
      <c r="EW153" s="57">
        <f>EW152+0.5*ET153*'DEPRECATED - DT-Prelim Calcs'!$C$11^2+EV153*'DEPRECATED - DT-Prelim Calcs'!$C$11</f>
        <v>-286917.9096265423</v>
      </c>
      <c r="EX153" s="57">
        <f>MIN('Drive Train'!$F$35-ER152*'DEPRECATED - DT-Prelim Calcs'!$C$21*'Drive Train'!$F$39,EX152+ER$2)</f>
        <v>10.13976912003405</v>
      </c>
      <c r="EY153" s="57">
        <f>'Drive Train'!$F$35-ER153*'DEPRECATED - DT-Prelim Calcs'!$C$21*'Drive Train'!$F$39</f>
        <v>36.778197575292438</v>
      </c>
      <c r="EZ153" s="1">
        <f>IF(EW153&gt;='Drive Train'!$F$29,1,0)</f>
        <v>0</v>
      </c>
      <c r="FA153" s="57">
        <f t="shared" si="235"/>
        <v>-398.33656168778487</v>
      </c>
      <c r="FB153" s="63">
        <f>FB152+'DEPRECATED - DT-Prelim Calcs'!$C$11</f>
        <v>596</v>
      </c>
      <c r="FC153" s="2">
        <f>FM153/'Drive Train'!$F$35</f>
        <v>0.48999999999999994</v>
      </c>
      <c r="FD153" s="46">
        <f>FK153*12*60/(PI() * 'Drive Train'!$F$15)/FC$2*FC153</f>
        <v>-24160.56314917214</v>
      </c>
      <c r="FE153" s="2">
        <f>('DEPRECATED - DT-Prelim Calcs'!$C$6*FC153-FD153)/('DEPRECATED - DT-Prelim Calcs'!$C$6*FC153)*'DEPRECATED - DT-Prelim Calcs'!$C$7*FC153</f>
        <v>12.105282211914608</v>
      </c>
      <c r="FF153" s="57">
        <f>FE153/'DEPRECATED - DT-Prelim Calcs'!$C$7*('DEPRECATED - DT-Prelim Calcs'!$C$8-'DEPRECATED - DT-Prelim Calcs'!$C$9)+'DEPRECATED - DT-Prelim Calcs'!$C$9</f>
        <v>647.14303227744574</v>
      </c>
      <c r="FG153" s="57">
        <f t="shared" si="200"/>
        <v>93</v>
      </c>
      <c r="FH153" s="2">
        <f t="shared" si="236"/>
        <v>0.78067567320338405</v>
      </c>
      <c r="FI153" s="57">
        <f>FH153*'DEPRECATED - DT-Prelim Calcs'!$C$21/FC$2/'DEPRECATED - DT-Prelim Calcs'!$C$19/'DEPRECATED - DT-Prelim Calcs'!$C$18*3.39*'DEPRECATED - DT-Prelim Calcs'!$C$20</f>
        <v>25.773080821789936</v>
      </c>
      <c r="FJ153" s="46">
        <f t="shared" si="237"/>
        <v>0</v>
      </c>
      <c r="FK153" s="57">
        <f>FI152*'DEPRECATED - DT-Prelim Calcs'!$C$11+FK152</f>
        <v>-94.453269905464751</v>
      </c>
      <c r="FL153" s="57">
        <f>FL152+0.5*FI153*'DEPRECATED - DT-Prelim Calcs'!$C$11^2+FK153*'DEPRECATED - DT-Prelim Calcs'!$C$11</f>
        <v>-366763.52605648054</v>
      </c>
      <c r="FM153" s="57">
        <f>MIN('Drive Train'!$F$35-FG152*'DEPRECATED - DT-Prelim Calcs'!$C$21*'Drive Train'!$F$39,FM152+FG$2)</f>
        <v>6.0759999999999996</v>
      </c>
      <c r="FN153" s="57">
        <f>'Drive Train'!$F$35-FG153*'DEPRECATED - DT-Prelim Calcs'!$C$21*'Drive Train'!$F$39</f>
        <v>6.0759999999999996</v>
      </c>
      <c r="FO153" s="1">
        <f>IF(FL153&gt;='Drive Train'!$F$29,1,0)</f>
        <v>0</v>
      </c>
      <c r="FP153" s="57">
        <f t="shared" si="238"/>
        <v>103.33333333333333</v>
      </c>
      <c r="FQ153" s="63">
        <f>FQ152+'DEPRECATED - DT-Prelim Calcs'!$C$11</f>
        <v>596</v>
      </c>
      <c r="FR153" s="2">
        <f>GB153/'Drive Train'!$F$35</f>
        <v>0.48999999999999994</v>
      </c>
      <c r="FS153" s="46">
        <f>FZ153*12*60/(PI() * 'Drive Train'!$F$15)/FR$2*FR153</f>
        <v>-91146.672246646063</v>
      </c>
      <c r="FT153" s="2">
        <f>('DEPRECATED - DT-Prelim Calcs'!$C$6*FR153-FS153)/('DEPRECATED - DT-Prelim Calcs'!$C$6*FR153)*'DEPRECATED - DT-Prelim Calcs'!$C$7*FR153</f>
        <v>42.393560434224575</v>
      </c>
      <c r="FU153" s="57">
        <f>FT153/'DEPRECATED - DT-Prelim Calcs'!$C$7*('DEPRECATED - DT-Prelim Calcs'!$C$8-'DEPRECATED - DT-Prelim Calcs'!$C$9)+'DEPRECATED - DT-Prelim Calcs'!$C$9</f>
        <v>2259.5853957307104</v>
      </c>
      <c r="FV153" s="57">
        <f t="shared" si="201"/>
        <v>93</v>
      </c>
      <c r="FW153" s="2">
        <f t="shared" si="239"/>
        <v>0.7112822800297498</v>
      </c>
      <c r="FX153" s="57">
        <f>FW153*'DEPRECATED - DT-Prelim Calcs'!$C$21/FR$2/'DEPRECATED - DT-Prelim Calcs'!$C$19/'DEPRECATED - DT-Prelim Calcs'!$C$18*3.39*'DEPRECATED - DT-Prelim Calcs'!$C$20</f>
        <v>25.773080821789936</v>
      </c>
      <c r="FY153" s="46">
        <f t="shared" si="240"/>
        <v>0</v>
      </c>
      <c r="FZ153" s="57">
        <f>FX152*'DEPRECATED - DT-Prelim Calcs'!$C$11+FZ152</f>
        <v>-324.65500672247151</v>
      </c>
      <c r="GA153" s="57">
        <f>GA152+0.5*FX153*'DEPRECATED - DT-Prelim Calcs'!$C$11^2+FZ153*'DEPRECATED - DT-Prelim Calcs'!$C$11</f>
        <v>-437571.43966674589</v>
      </c>
      <c r="GB153" s="57">
        <f>MIN('Drive Train'!$F$35-FV152*'DEPRECATED - DT-Prelim Calcs'!$C$21*'Drive Train'!$F$39,GB152+FV$2)</f>
        <v>6.0759999999999996</v>
      </c>
      <c r="GC153" s="57">
        <f>'Drive Train'!$F$35-FV153*'DEPRECATED - DT-Prelim Calcs'!$C$21*'Drive Train'!$F$39</f>
        <v>6.0759999999999996</v>
      </c>
      <c r="GD153" s="1">
        <f>IF(GA153&gt;='Drive Train'!$F$29,1,0)</f>
        <v>0</v>
      </c>
      <c r="GE153" s="57">
        <f t="shared" si="241"/>
        <v>103.33333333333333</v>
      </c>
      <c r="GF153" s="63">
        <f>GF152+'DEPRECATED - DT-Prelim Calcs'!$C$11</f>
        <v>596</v>
      </c>
      <c r="GG153" s="2">
        <f>GQ153/'Drive Train'!$F$35</f>
        <v>0.83548387096774201</v>
      </c>
      <c r="GH153" s="46">
        <f>GO153*12*60/(PI() * 'Drive Train'!$F$15)/GG$2*GG153</f>
        <v>-190090.18430855946</v>
      </c>
      <c r="GI153" s="2">
        <f>('DEPRECATED - DT-Prelim Calcs'!$C$6*GG153-GH153)/('DEPRECATED - DT-Prelim Calcs'!$C$6*GG153)*'DEPRECATED - DT-Prelim Calcs'!$C$7*GG153</f>
        <v>87.964237364234563</v>
      </c>
      <c r="GJ153" s="57">
        <f>GI153/'DEPRECATED - DT-Prelim Calcs'!$C$7*('DEPRECATED - DT-Prelim Calcs'!$C$8-'DEPRECATED - DT-Prelim Calcs'!$C$9)+'DEPRECATED - DT-Prelim Calcs'!$C$9</f>
        <v>4685.6093999299983</v>
      </c>
      <c r="GK153" s="57">
        <f t="shared" si="242"/>
        <v>29.999999999999982</v>
      </c>
      <c r="GL153" s="2">
        <f t="shared" si="243"/>
        <v>0.99579519204165001</v>
      </c>
      <c r="GM153" s="57">
        <f>GL153*'DEPRECATED - DT-Prelim Calcs'!$C$21/GG$2/'DEPRECATED - DT-Prelim Calcs'!$C$19/'DEPRECATED - DT-Prelim Calcs'!$C$18*3.39*'DEPRECATED - DT-Prelim Calcs'!$C$20</f>
        <v>25.773080821789936</v>
      </c>
      <c r="GN153" s="46">
        <f t="shared" si="244"/>
        <v>0</v>
      </c>
      <c r="GO153" s="57">
        <f>GM152*'DEPRECATED - DT-Prelim Calcs'!$C$11+GO152</f>
        <v>-555.93885053580505</v>
      </c>
      <c r="GP153" s="57">
        <f>GP152+0.5*GM153*'DEPRECATED - DT-Prelim Calcs'!$C$11^2+GO153*'DEPRECATED - DT-Prelim Calcs'!$C$11</f>
        <v>-230238.59844244906</v>
      </c>
      <c r="GQ153" s="57">
        <f>MIN('Drive Train'!$F$35-GK152*'DEPRECATED - DT-Prelim Calcs'!$C$21*'Drive Train'!$F$39,GQ152+GK$2)</f>
        <v>10.360000000000001</v>
      </c>
      <c r="GR153" s="57">
        <f>'Drive Train'!$F$35-GK153*'DEPRECATED - DT-Prelim Calcs'!$C$21*'Drive Train'!$F$39</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-174712.50595898565</v>
      </c>
      <c r="GX153" s="2">
        <f>('DEPRECATED - DT-Prelim Calcs'!$C$6*GV153-GW153)/('DEPRECATED - DT-Prelim Calcs'!$C$6*GV153)*'DEPRECATED - DT-Prelim Calcs'!$C$7*GV153</f>
        <v>80.967049487759397</v>
      </c>
      <c r="GY153" s="57">
        <f>GX153/'DEPRECATED - DT-Prelim Calcs'!$C$7*('DEPRECATED - DT-Prelim Calcs'!$C$8-'DEPRECATED - DT-Prelim Calcs'!$C$9)+'DEPRECATED - DT-Prelim Calcs'!$C$9</f>
        <v>4313.1035059251162</v>
      </c>
      <c r="GZ153" s="57">
        <f t="shared" si="202"/>
        <v>33.333333333333314</v>
      </c>
      <c r="HA153" s="2">
        <f t="shared" si="246"/>
        <v>0.99579519204165001</v>
      </c>
      <c r="HB153" s="57">
        <f>HA153*'DEPRECATED - DT-Prelim Calcs'!$C$21/GV$2/'DEPRECATED - DT-Prelim Calcs'!$C$19/'DEPRECATED - DT-Prelim Calcs'!$C$18*3.39*'DEPRECATED - DT-Prelim Calcs'!$C$20</f>
        <v>25.773080821789936</v>
      </c>
      <c r="HC153" s="46">
        <f t="shared" si="247"/>
        <v>0</v>
      </c>
      <c r="HD153" s="57">
        <f>HB152*'DEPRECATED - DT-Prelim Calcs'!$C$11+HD152</f>
        <v>-522.39468846837576</v>
      </c>
      <c r="HE153" s="57">
        <f>HE152+0.5*HB153*'DEPRECATED - DT-Prelim Calcs'!$C$11^2+HD153*'DEPRECATED - DT-Prelim Calcs'!$C$11</f>
        <v>-258527.94596129828</v>
      </c>
      <c r="HF153" s="57">
        <f>MIN('Drive Train'!$F$35-GZ152*'DEPRECATED - DT-Prelim Calcs'!$C$21*'Drive Train'!$F$39,HF152+GZ$2)</f>
        <v>10.133333333333335</v>
      </c>
      <c r="HG153" s="57">
        <f>'Drive Train'!$F$35-GZ153*'DEPRECATED - DT-Prelim Calcs'!$C$21*'Drive Train'!$F$39</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-97106.756310183293</v>
      </c>
      <c r="HM153" s="2">
        <f>('DEPRECATED - DT-Prelim Calcs'!$C$6*HK153-HL153)/('DEPRECATED - DT-Prelim Calcs'!$C$6*HK153)*'DEPRECATED - DT-Prelim Calcs'!$C$7*HK153</f>
        <v>45.832966333396648</v>
      </c>
      <c r="HN153" s="57">
        <f>HM153/'DEPRECATED - DT-Prelim Calcs'!$C$7*('DEPRECATED - DT-Prelim Calcs'!$C$8-'DEPRECATED - DT-Prelim Calcs'!$C$9)+'DEPRECATED - DT-Prelim Calcs'!$C$9</f>
        <v>2442.6873778318627</v>
      </c>
      <c r="HO153" s="57">
        <f t="shared" si="203"/>
        <v>36.66666666666665</v>
      </c>
      <c r="HP153" s="2">
        <f t="shared" si="249"/>
        <v>0.99579519204165001</v>
      </c>
      <c r="HQ153" s="57">
        <f>HP153*'DEPRECATED - DT-Prelim Calcs'!$C$21/HK$2/'DEPRECATED - DT-Prelim Calcs'!$C$19/'DEPRECATED - DT-Prelim Calcs'!$C$18*3.39*'DEPRECATED - DT-Prelim Calcs'!$C$20</f>
        <v>25.773080821789936</v>
      </c>
      <c r="HR153" s="46">
        <f t="shared" si="250"/>
        <v>0</v>
      </c>
      <c r="HS153" s="57">
        <f>HQ152*'DEPRECATED - DT-Prelim Calcs'!$C$11+HS152</f>
        <v>-296.99489580819795</v>
      </c>
      <c r="HT153" s="57">
        <f>HT152+0.5*HQ153*'DEPRECATED - DT-Prelim Calcs'!$C$11^2+HS153*'DEPRECATED - DT-Prelim Calcs'!$C$11</f>
        <v>-261180.40780951874</v>
      </c>
      <c r="HU153" s="57">
        <f>MIN('Drive Train'!$F$35-HO152*'DEPRECATED - DT-Prelim Calcs'!$C$21*'Drive Train'!$F$39,HU152+HO$2)</f>
        <v>9.9066666666666681</v>
      </c>
      <c r="HV153" s="57">
        <f>'Drive Train'!$F$35-HO153*'DEPRECATED - DT-Prelim Calcs'!$C$21*'Drive Train'!$F$39</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-202426.63622624322</v>
      </c>
      <c r="IB153" s="2">
        <f>('DEPRECATED - DT-Prelim Calcs'!$C$6*HZ153-IA153)/('DEPRECATED - DT-Prelim Calcs'!$C$6*HZ153)*'DEPRECATED - DT-Prelim Calcs'!$C$7*HZ153</f>
        <v>93.410096547011037</v>
      </c>
      <c r="IC153" s="57">
        <f>IB153/'DEPRECATED - DT-Prelim Calcs'!$C$7*('DEPRECATED - DT-Prelim Calcs'!$C$8-'DEPRECATED - DT-Prelim Calcs'!$C$9)+'DEPRECATED - DT-Prelim Calcs'!$C$9</f>
        <v>4975.5279614031188</v>
      </c>
      <c r="ID153" s="57">
        <f t="shared" si="204"/>
        <v>39.999999999999986</v>
      </c>
      <c r="IE153" s="2">
        <f t="shared" si="252"/>
        <v>0.99579519204165001</v>
      </c>
      <c r="IF153" s="57">
        <f>IE153*'DEPRECATED - DT-Prelim Calcs'!$C$21/HZ$2/'DEPRECATED - DT-Prelim Calcs'!$C$19/'DEPRECATED - DT-Prelim Calcs'!$C$18*3.39*'DEPRECATED - DT-Prelim Calcs'!$C$20</f>
        <v>25.773080821789936</v>
      </c>
      <c r="IG153" s="46">
        <f t="shared" si="253"/>
        <v>0</v>
      </c>
      <c r="IH153" s="57">
        <f>IF152*'DEPRECATED - DT-Prelim Calcs'!$C$11+IH152</f>
        <v>-633.60615802231052</v>
      </c>
      <c r="II153" s="57">
        <f>II152+0.5*IF153*'DEPRECATED - DT-Prelim Calcs'!$C$11^2+IH153*'DEPRECATED - DT-Prelim Calcs'!$C$11</f>
        <v>-301136.59097484418</v>
      </c>
      <c r="IJ153" s="57">
        <f>MIN('Drive Train'!$F$35-ID152*'DEPRECATED - DT-Prelim Calcs'!$C$21*'Drive Train'!$F$39,IJ152+ID$2)</f>
        <v>9.6800000000000015</v>
      </c>
      <c r="IK153" s="57">
        <f>'Drive Train'!$F$35-ID153*'DEPRECATED - DT-Prelim Calcs'!$C$21*'Drive Train'!$F$39</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-5793.4351827406736</v>
      </c>
      <c r="IQ153" s="2">
        <f>('DEPRECATED - DT-Prelim Calcs'!$C$6*IO153-IP153)/('DEPRECATED - DT-Prelim Calcs'!$C$6*IO153)*'DEPRECATED - DT-Prelim Calcs'!$C$7*IO153</f>
        <v>4.4568468145568145</v>
      </c>
      <c r="IR153" s="57">
        <f>IQ153/'DEPRECATED - DT-Prelim Calcs'!$C$7*('DEPRECATED - DT-Prelim Calcs'!$C$8-'DEPRECATED - DT-Prelim Calcs'!$C$9)+'DEPRECATED - DT-Prelim Calcs'!$C$9</f>
        <v>239.96699016914494</v>
      </c>
      <c r="IS153" s="57">
        <f t="shared" si="205"/>
        <v>43.333333333333321</v>
      </c>
      <c r="IT153" s="2">
        <f t="shared" si="255"/>
        <v>0.99579519204165001</v>
      </c>
      <c r="IU153" s="57">
        <f>IT153*'DEPRECATED - DT-Prelim Calcs'!$C$21/IO$2/'DEPRECATED - DT-Prelim Calcs'!$C$19/'DEPRECATED - DT-Prelim Calcs'!$C$18*3.39*'DEPRECATED - DT-Prelim Calcs'!$C$20</f>
        <v>25.773080821789936</v>
      </c>
      <c r="IV153" s="46">
        <f t="shared" si="256"/>
        <v>0</v>
      </c>
      <c r="IW153" s="57">
        <f>IU152*'DEPRECATED - DT-Prelim Calcs'!$C$11+IW152</f>
        <v>-18.568561870168509</v>
      </c>
      <c r="IX153" s="57">
        <f>IX152+0.5*IU153*'DEPRECATED - DT-Prelim Calcs'!$C$11^2+IW153*'DEPRECATED - DT-Prelim Calcs'!$C$11</f>
        <v>-262337.87265428656</v>
      </c>
      <c r="IY153" s="57">
        <f>MIN('Drive Train'!$F$35-IS152*'DEPRECATED - DT-Prelim Calcs'!$C$21*'Drive Train'!$F$39,IY152+IS$2)</f>
        <v>9.4533333333333349</v>
      </c>
      <c r="IZ153" s="57">
        <f>'Drive Train'!$F$35-IS153*'DEPRECATED - DT-Prelim Calcs'!$C$21*'Drive Train'!$F$39</f>
        <v>9.4533333333333349</v>
      </c>
      <c r="JA153" s="1">
        <f>IF(IX153&gt;='Drive Train'!$F$29,1,0)</f>
        <v>0</v>
      </c>
      <c r="JB153" s="57">
        <f t="shared" si="257"/>
        <v>48.148148148148138</v>
      </c>
      <c r="JC153" s="63">
        <f>JC152+'DEPRECATED - DT-Prelim Calcs'!$C$11</f>
        <v>596</v>
      </c>
      <c r="JD153" s="2">
        <f>JN153/'Drive Train'!$F$35</f>
        <v>4.0137022180394428</v>
      </c>
      <c r="JE153" s="46">
        <f>JL153*12*60/(PI() * 'Drive Train'!$F$15)/JD$2*JD153</f>
        <v>-2069215.1021231273</v>
      </c>
      <c r="JF153" s="2">
        <f>('DEPRECATED - DT-Prelim Calcs'!$C$6*JD153-JE153)/('DEPRECATED - DT-Prelim Calcs'!$C$6*JD153)*'DEPRECATED - DT-Prelim Calcs'!$C$7*JD153</f>
        <v>945.28435369945953</v>
      </c>
      <c r="JG153" s="57">
        <f>JF153/'DEPRECATED - DT-Prelim Calcs'!$C$7*('DEPRECATED - DT-Prelim Calcs'!$C$8-'DEPRECATED - DT-Prelim Calcs'!$C$9)+'DEPRECATED - DT-Prelim Calcs'!$C$9</f>
        <v>50326.34422391728</v>
      </c>
      <c r="JH153" s="57">
        <f t="shared" si="206"/>
        <v>46.666666666666657</v>
      </c>
      <c r="JI153" s="2">
        <f t="shared" si="258"/>
        <v>0.99579519204165001</v>
      </c>
      <c r="JJ153" s="57">
        <f>JI153*'DEPRECATED - DT-Prelim Calcs'!$C$21/JD$2/'DEPRECATED - DT-Prelim Calcs'!$C$19/'DEPRECATED - DT-Prelim Calcs'!$C$18*3.39*'DEPRECATED - DT-Prelim Calcs'!$C$20</f>
        <v>25.773080821789936</v>
      </c>
      <c r="JK153" s="46">
        <f t="shared" si="259"/>
        <v>0</v>
      </c>
      <c r="JL153" s="57">
        <f>JJ152*'DEPRECATED - DT-Prelim Calcs'!$C$11+JL152</f>
        <v>-1259.6964174973614</v>
      </c>
      <c r="JM153" s="57">
        <f>JM152+0.5*JJ153*'DEPRECATED - DT-Prelim Calcs'!$C$11^2+JL153*'DEPRECATED - DT-Prelim Calcs'!$C$11</f>
        <v>-295907.2669930156</v>
      </c>
      <c r="JN153" s="57">
        <f>MIN('Drive Train'!$F$35-JH152*'DEPRECATED - DT-Prelim Calcs'!$C$21*'Drive Train'!$F$39,JN152+JH$2)</f>
        <v>49.769907503689097</v>
      </c>
      <c r="JO153" s="57">
        <f>'Drive Train'!$F$35-JH153*'DEPRECATED - DT-Prelim Calcs'!$C$21*'Drive Train'!$F$39</f>
        <v>9.2266666666666666</v>
      </c>
      <c r="JP153" s="1">
        <f>IF(JM153&gt;='Drive Train'!$F$29,1,0)</f>
        <v>0</v>
      </c>
      <c r="JQ153" s="57">
        <f>MIN(JG153,'DEPRECATED - DT-Prelim Calcs'!$C$10)*'DEPRECATED - DT-Prelim Calcs'!$C$11*1000/60/60</f>
        <v>103.33333333333333</v>
      </c>
      <c r="JR153" s="63">
        <f>JR152+'DEPRECATED - DT-Prelim Calcs'!$C$11</f>
        <v>596</v>
      </c>
      <c r="JS153" s="2">
        <f>KC153/'Drive Train'!$F$35</f>
        <v>0.72580645161290325</v>
      </c>
      <c r="JT153" s="46">
        <f>KA153*12*60/(PI() * 'Drive Train'!$F$15)/JS$2*JS153</f>
        <v>-350504.53305519215</v>
      </c>
      <c r="JU153" s="2">
        <f>('DEPRECATED - DT-Prelim Calcs'!$C$6*JS153-JT153)/('DEPRECATED - DT-Prelim Calcs'!$C$6*JS153)*'DEPRECATED - DT-Prelim Calcs'!$C$7*JS153</f>
        <v>160.23248147765784</v>
      </c>
      <c r="JV153" s="57">
        <f>JU153/'DEPRECATED - DT-Prelim Calcs'!$C$7*('DEPRECATED - DT-Prelim Calcs'!$C$8-'DEPRECATED - DT-Prelim Calcs'!$C$9)+'DEPRECATED - DT-Prelim Calcs'!$C$9</f>
        <v>8532.9188272130723</v>
      </c>
      <c r="JW153" s="57">
        <f t="shared" si="207"/>
        <v>49.999999999999993</v>
      </c>
      <c r="JX153" s="2">
        <f t="shared" si="260"/>
        <v>0.99579519204165001</v>
      </c>
      <c r="JY153" s="57">
        <f>JX153*'DEPRECATED - DT-Prelim Calcs'!$C$21/JS$2/'DEPRECATED - DT-Prelim Calcs'!$C$19/'DEPRECATED - DT-Prelim Calcs'!$C$18*3.39*'DEPRECATED - DT-Prelim Calcs'!$C$20</f>
        <v>25.773080821789936</v>
      </c>
      <c r="JZ153" s="46">
        <f t="shared" si="261"/>
        <v>0</v>
      </c>
      <c r="KA153" s="57">
        <f>JY152*'DEPRECATED - DT-Prelim Calcs'!$C$11+KA152</f>
        <v>-1179.9897044091676</v>
      </c>
      <c r="KB153" s="57">
        <f>KB152+0.5*JY153*'DEPRECATED - DT-Prelim Calcs'!$C$11^2+KA153*'DEPRECATED - DT-Prelim Calcs'!$C$11</f>
        <v>-275930.13397650787</v>
      </c>
      <c r="KC153" s="57">
        <f>MIN('Drive Train'!$F$35-JW152*'DEPRECATED - DT-Prelim Calcs'!$C$21*'Drive Train'!$F$39,KC152+JW$2)</f>
        <v>9</v>
      </c>
      <c r="KD153" s="57">
        <f>'Drive Train'!$F$35-JW153*'DEPRECATED - DT-Prelim Calcs'!$C$21*'Drive Train'!$F$39</f>
        <v>9</v>
      </c>
      <c r="KE153" s="1">
        <f>IF(KB153&gt;='Drive Train'!$F$29,1,0)</f>
        <v>0</v>
      </c>
      <c r="KF153" s="57">
        <f>MIN(JV153,'DEPRECATED - DT-Prelim Calcs'!$C$10)*'DEPRECATED - DT-Prelim Calcs'!$C$11*1000/60/60</f>
        <v>103.33333333333333</v>
      </c>
      <c r="KG153" s="63">
        <f>KG152+'DEPRECATED - DT-Prelim Calcs'!$C$11</f>
        <v>596</v>
      </c>
      <c r="KH153" s="2">
        <f>KR153/'Drive Train'!$F$35</f>
        <v>0.7075268817204301</v>
      </c>
      <c r="KI153" s="46">
        <f>KP153*12*60/(PI() * 'Drive Train'!$F$15)/KH$2*KH153</f>
        <v>-136448.00214755593</v>
      </c>
      <c r="KJ153" s="2">
        <f>('DEPRECATED - DT-Prelim Calcs'!$C$6*KH153-KI153)/('DEPRECATED - DT-Prelim Calcs'!$C$6*KH153)*'DEPRECATED - DT-Prelim Calcs'!$C$7*KH153</f>
        <v>63.401140755979981</v>
      </c>
      <c r="KK153" s="57">
        <f>KJ153/'DEPRECATED - DT-Prelim Calcs'!$C$7*('DEPRECATED - DT-Prelim Calcs'!$C$8-'DEPRECATED - DT-Prelim Calcs'!$C$9)+'DEPRECATED - DT-Prelim Calcs'!$C$9</f>
        <v>3377.9557506191832</v>
      </c>
      <c r="KL153" s="57">
        <f t="shared" si="208"/>
        <v>53.333333333333329</v>
      </c>
      <c r="KM153" s="2">
        <f t="shared" si="262"/>
        <v>0.99579519204165001</v>
      </c>
      <c r="KN153" s="57">
        <f>KM153*'DEPRECATED - DT-Prelim Calcs'!$C$21/KH$2/'DEPRECATED - DT-Prelim Calcs'!$C$19/'DEPRECATED - DT-Prelim Calcs'!$C$18*3.39*'DEPRECATED - DT-Prelim Calcs'!$C$20</f>
        <v>25.773080821789936</v>
      </c>
      <c r="KO153" s="46">
        <f t="shared" si="263"/>
        <v>0</v>
      </c>
      <c r="KP153" s="57">
        <f>KN152*'DEPRECATED - DT-Prelim Calcs'!$C$11+KP152</f>
        <v>-471.22642820768601</v>
      </c>
      <c r="KQ153" s="57">
        <f>KQ152+0.5*KN153*'DEPRECATED - DT-Prelim Calcs'!$C$11^2+KP153*'DEPRECATED - DT-Prelim Calcs'!$C$11</f>
        <v>-310436.23431138095</v>
      </c>
      <c r="KR153" s="57">
        <f>MIN('Drive Train'!$F$35-KL152*'DEPRECATED - DT-Prelim Calcs'!$C$21*'Drive Train'!$F$39,KR152+KL$2)</f>
        <v>8.7733333333333334</v>
      </c>
      <c r="KS153" s="57">
        <f>'Drive Train'!$F$35-KL153*'DEPRECATED - DT-Prelim Calcs'!$C$21*'Drive Train'!$F$39</f>
        <v>8.7733333333333334</v>
      </c>
      <c r="KT153" s="1">
        <f>IF(KQ153&gt;='Drive Train'!$F$29,1,0)</f>
        <v>0</v>
      </c>
      <c r="KU153" s="57">
        <f>MIN(KK153,'DEPRECATED - DT-Prelim Calcs'!$C$10)*'DEPRECATED - DT-Prelim Calcs'!$C$11*1000/60/60</f>
        <v>103.33333333333333</v>
      </c>
      <c r="KV153" s="63">
        <f>KV152+'DEPRECATED - DT-Prelim Calcs'!$C$11</f>
        <v>596</v>
      </c>
      <c r="KW153" s="2">
        <f>LG153/'Drive Train'!$F$35</f>
        <v>0.68924731182795695</v>
      </c>
      <c r="KX153" s="46">
        <f>LE153*12*60/(PI() * 'Drive Train'!$F$15)/KW$2*KW153</f>
        <v>-71139.987478628973</v>
      </c>
      <c r="KY153" s="2">
        <f>('DEPRECATED - DT-Prelim Calcs'!$C$6*KW153-KX153)/('DEPRECATED - DT-Prelim Calcs'!$C$6*KW153)*'DEPRECATED - DT-Prelim Calcs'!$C$7*KW153</f>
        <v>33.82757191709559</v>
      </c>
      <c r="KZ153" s="57">
        <f>KY153/'DEPRECATED - DT-Prelim Calcs'!$C$7*('DEPRECATED - DT-Prelim Calcs'!$C$8-'DEPRECATED - DT-Prelim Calcs'!$C$9)+'DEPRECATED - DT-Prelim Calcs'!$C$9</f>
        <v>1803.5620236362508</v>
      </c>
      <c r="LA153" s="57">
        <f t="shared" si="209"/>
        <v>56.666666666666664</v>
      </c>
      <c r="LB153" s="2">
        <f t="shared" si="264"/>
        <v>0.99579519204165001</v>
      </c>
      <c r="LC153" s="57">
        <f>LB153*'DEPRECATED - DT-Prelim Calcs'!$C$21/KW$2/'DEPRECATED - DT-Prelim Calcs'!$C$19/'DEPRECATED - DT-Prelim Calcs'!$C$18*3.39*'DEPRECATED - DT-Prelim Calcs'!$C$20</f>
        <v>25.773080821789936</v>
      </c>
      <c r="LD153" s="46">
        <f t="shared" si="265"/>
        <v>0</v>
      </c>
      <c r="LE153" s="57">
        <f>LC152*'DEPRECATED - DT-Prelim Calcs'!$C$11+LE152</f>
        <v>-252.19943350252083</v>
      </c>
      <c r="LF153" s="57">
        <f>LF152+0.5*LC153*'DEPRECATED - DT-Prelim Calcs'!$C$11^2+LE153*'DEPRECATED - DT-Prelim Calcs'!$C$11</f>
        <v>-253747.72715783579</v>
      </c>
      <c r="LG153" s="57">
        <f>MIN('Drive Train'!$F$35-LA152*'DEPRECATED - DT-Prelim Calcs'!$C$21*'Drive Train'!$F$39,LG152+LA$2)</f>
        <v>8.5466666666666669</v>
      </c>
      <c r="LH153" s="57">
        <f>'Drive Train'!$F$35-LA153*'DEPRECATED - DT-Prelim Calcs'!$C$21*'Drive Train'!$F$39</f>
        <v>8.5466666666666669</v>
      </c>
      <c r="LI153" s="1">
        <f>IF(LF153&gt;='Drive Train'!$F$29,1,0)</f>
        <v>0</v>
      </c>
      <c r="LJ153" s="57">
        <f>MIN(KZ153,'DEPRECATED - DT-Prelim Calcs'!$C$10)*'DEPRECATED - DT-Prelim Calcs'!$C$11*1000/60/60</f>
        <v>103.33333333333333</v>
      </c>
      <c r="LK153" s="63">
        <f>LK152+'DEPRECATED - DT-Prelim Calcs'!$C$11</f>
        <v>596</v>
      </c>
      <c r="LL153" s="2">
        <f>LV153/'Drive Train'!$F$35</f>
        <v>0.67096774193548392</v>
      </c>
      <c r="LM153" s="46">
        <f>LT153*12*60/(PI() * 'Drive Train'!$F$15)/LL$2*LL153</f>
        <v>-322014.84676117462</v>
      </c>
      <c r="LN153" s="2">
        <f>('DEPRECATED - DT-Prelim Calcs'!$C$6*LL153-LM153)/('DEPRECATED - DT-Prelim Calcs'!$C$6*LL153)*'DEPRECATED - DT-Prelim Calcs'!$C$7*LL153</f>
        <v>147.21849205064066</v>
      </c>
      <c r="LO153" s="57">
        <f>LN153/'DEPRECATED - DT-Prelim Calcs'!$C$7*('DEPRECATED - DT-Prelim Calcs'!$C$8-'DEPRECATED - DT-Prelim Calcs'!$C$9)+'DEPRECATED - DT-Prelim Calcs'!$C$9</f>
        <v>7840.0993900818239</v>
      </c>
      <c r="LP153" s="57">
        <f t="shared" si="210"/>
        <v>60</v>
      </c>
      <c r="LQ153" s="2">
        <f t="shared" si="266"/>
        <v>0.99579519204165001</v>
      </c>
      <c r="LR153" s="57">
        <f>LQ153*'DEPRECATED - DT-Prelim Calcs'!$C$21/LL$2/'DEPRECATED - DT-Prelim Calcs'!$C$19/'DEPRECATED - DT-Prelim Calcs'!$C$18*3.39*'DEPRECATED - DT-Prelim Calcs'!$C$20</f>
        <v>25.773080821789936</v>
      </c>
      <c r="LS153" s="46">
        <f t="shared" si="267"/>
        <v>0</v>
      </c>
      <c r="LT153" s="57">
        <f>LR152*'DEPRECATED - DT-Prelim Calcs'!$C$11+LT152</f>
        <v>-1172.6803765715254</v>
      </c>
      <c r="LU153" s="57">
        <f>LU152+0.5*LR153*'DEPRECATED - DT-Prelim Calcs'!$C$11^2+LT153*'DEPRECATED - DT-Prelim Calcs'!$C$11</f>
        <v>-271464.11372202105</v>
      </c>
      <c r="LV153" s="57">
        <f>MIN('Drive Train'!$F$35-LP152*'DEPRECATED - DT-Prelim Calcs'!$C$21*'Drive Train'!$F$39,LV152+LP$2)</f>
        <v>8.32</v>
      </c>
      <c r="LW153" s="57">
        <f>'Drive Train'!$F$35-LP153*'DEPRECATED - DT-Prelim Calcs'!$C$21*'Drive Train'!$F$39</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Train'!$AA$49 + V153*(1-'Drive Train'!$AA$49))</f>
        <v>0</v>
      </c>
      <c r="W154" s="57">
        <f t="shared" si="184"/>
        <v>0</v>
      </c>
      <c r="X154" s="2">
        <f>MAX(MIN(IF(AND(AI153=1,AG154&lt;0),-1,1)*(W154-$C$9)/($C$8-$C$9)*$C$7-$C$29*AE154/T$2 -  AI153*$C$29/2,X$2),MAX(X$4:X153)*-1)</f>
        <v>-0.2458281045106315</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Train'!$F$39,AG153+W$2)-$C$3,IF(AE153-1&lt;=0,0,IF($C$32=Motors!$C$29,MAX(ABS('Drive Train'!$F$35-W153*$C$21*'Drive Train'!$F$39)*-1,AG153-W$2),MAX(0,ABS('Drive Train'!$F$35-W153*$C$21*'Drive Train'!$F$39)*-1,AG153-W$2))))</f>
        <v>0</v>
      </c>
      <c r="AH154" s="57">
        <f>'Drive Train'!$F$35-ABS(W154)*'DEPRECATED - DT-Prelim Calcs'!$C$21*'Drive Train'!$F$39</f>
        <v>12.4</v>
      </c>
      <c r="AI154" s="1">
        <f>IF(AJ154&gt;='Drive Train'!$F$29,1,0)</f>
        <v>1</v>
      </c>
      <c r="AJ154" s="57">
        <f>AJ153+0.5*Y154*'DEPRECATED - DT-Prelim Calcs'!$C$11^2+AE154*'DEPRECATED - DT-Prelim Calcs'!$C$11</f>
        <v>784.33981740885292</v>
      </c>
      <c r="AK154" s="57">
        <f t="shared" si="268"/>
        <v>0</v>
      </c>
      <c r="AL154" s="63">
        <f>AL153+'DEPRECATED - DT-Prelim Calcs'!$C$11</f>
        <v>600</v>
      </c>
      <c r="AM154" s="2">
        <f>AW154/'Drive Train'!$F$35</f>
        <v>0.88882649237565792</v>
      </c>
      <c r="AN154" s="46">
        <f>AU154*12*60/(PI() * 'Drive Train'!$F$15)/AM$2*AM154</f>
        <v>4007.4131716828724</v>
      </c>
      <c r="AO154" s="2">
        <f>('DEPRECATED - DT-Prelim Calcs'!$C$6*AM154-AN154)/('DEPRECATED - DT-Prelim Calcs'!$C$6*AM154)*'DEPRECATED - DT-Prelim Calcs'!$C$7*AM154</f>
        <v>0.33008953072369918</v>
      </c>
      <c r="AP154" s="57">
        <f>AO154/'DEPRECATED - DT-Prelim Calcs'!$C$7*('DEPRECATED - DT-Prelim Calcs'!$C$8-'DEPRECATED - DT-Prelim Calcs'!$C$9)+'DEPRECATED - DT-Prelim Calcs'!$C$9</f>
        <v>20.27281609620357</v>
      </c>
      <c r="AQ154" s="57">
        <f t="shared" si="192"/>
        <v>20.27281609620357</v>
      </c>
      <c r="AR154" s="2">
        <f t="shared" si="212"/>
        <v>2.2204460492503131E-16</v>
      </c>
      <c r="AS154" s="57">
        <f>AR154*'DEPRECATED - DT-Prelim Calcs'!$C$21/AM$2/'DEPRECATED - DT-Prelim Calcs'!$C$19/'DEPRECATED - DT-Prelim Calcs'!$C$18*3.39*'DEPRECATED - DT-Prelim Calcs'!$C$20</f>
        <v>1.6091427298135106E-15</v>
      </c>
      <c r="AT154" s="46">
        <f t="shared" si="213"/>
        <v>0</v>
      </c>
      <c r="AU154" s="57">
        <f>AS153*'DEPRECATED - DT-Prelim Calcs'!$C$11+AU153</f>
        <v>39.345448708843193</v>
      </c>
      <c r="AV154" s="57">
        <f>AV153+0.5*AS154*'DEPRECATED - DT-Prelim Calcs'!$C$11^2+AU154*'DEPRECATED - DT-Prelim Calcs'!$C$11</f>
        <v>23564.470049521551</v>
      </c>
      <c r="AW154" s="57">
        <f>MIN('Drive Train'!$F$35-AQ153*'DEPRECATED - DT-Prelim Calcs'!$C$21*'Drive Train'!$F$39,AW153+AQ$2)</f>
        <v>11.021448505458158</v>
      </c>
      <c r="AX154" s="57">
        <f>'Drive Train'!$F$35-AQ154*'DEPRECATED - DT-Prelim Calcs'!$C$21*'Drive Train'!$F$39</f>
        <v>11.021448505458157</v>
      </c>
      <c r="AY154" s="1">
        <f>IF(AV154&gt;='Drive Train'!$F$29,1,0)</f>
        <v>1</v>
      </c>
      <c r="AZ154" s="57">
        <f t="shared" si="214"/>
        <v>22.525351218003966</v>
      </c>
      <c r="BA154" s="63">
        <f>BA153+'DEPRECATED - DT-Prelim Calcs'!$C$11</f>
        <v>600</v>
      </c>
      <c r="BB154" s="2">
        <f>BL154/'Drive Train'!$F$35</f>
        <v>0.48999999999999994</v>
      </c>
      <c r="BC154" s="46">
        <f>BJ154*12*60/(PI() * 'Drive Train'!$F$15)/BB$2*BB154</f>
        <v>5110.349591052749</v>
      </c>
      <c r="BD154" s="2">
        <f>('DEPRECATED - DT-Prelim Calcs'!$C$6*BB154-BC154)/('DEPRECATED - DT-Prelim Calcs'!$C$6*BB154)*'DEPRECATED - DT-Prelim Calcs'!$C$7*BB154</f>
        <v>-1.1297833985810743</v>
      </c>
      <c r="BE154" s="57">
        <f>BD154/'DEPRECATED - DT-Prelim Calcs'!$C$7*('DEPRECATED - DT-Prelim Calcs'!$C$8-'DEPRECATED - DT-Prelim Calcs'!$C$9)+'DEPRECATED - DT-Prelim Calcs'!$C$9</f>
        <v>-57.445730306204084</v>
      </c>
      <c r="BF154" s="57">
        <f t="shared" si="193"/>
        <v>-57.445730306204084</v>
      </c>
      <c r="BG154" s="2">
        <f t="shared" si="215"/>
        <v>-1.8933363324154473</v>
      </c>
      <c r="BH154" s="57">
        <f>BG154*'DEPRECATED - DT-Prelim Calcs'!$C$21/BB$2/'DEPRECATED - DT-Prelim Calcs'!$C$19/'DEPRECATED - DT-Prelim Calcs'!$C$18*3.39*'DEPRECATED - DT-Prelim Calcs'!$C$20</f>
        <v>-19.819055495402463</v>
      </c>
      <c r="BI154" s="46">
        <f t="shared" si="216"/>
        <v>1</v>
      </c>
      <c r="BJ154" s="57">
        <f>BH153*'DEPRECATED - DT-Prelim Calcs'!$C$11+BJ153</f>
        <v>63.008778385113501</v>
      </c>
      <c r="BK154" s="57">
        <f>BK153+0.5*BH154*'DEPRECATED - DT-Prelim Calcs'!$C$11^2+BJ154*'DEPRECATED - DT-Prelim Calcs'!$C$11</f>
        <v>14054.026499577461</v>
      </c>
      <c r="BL154" s="57">
        <f>MIN('Drive Train'!$F$35-BF153*'DEPRECATED - DT-Prelim Calcs'!$C$21*'Drive Train'!$F$39,BL153+BF$2)</f>
        <v>6.0759999999999996</v>
      </c>
      <c r="BM154" s="57">
        <f>'Drive Train'!$F$35-BF154*'DEPRECATED - DT-Prelim Calcs'!$C$21*'Drive Train'!$F$39</f>
        <v>16.306309660821878</v>
      </c>
      <c r="BN154" s="1">
        <f>IF(BK154&gt;='Drive Train'!$F$29,1,0)</f>
        <v>1</v>
      </c>
      <c r="BO154" s="57">
        <f t="shared" si="217"/>
        <v>-63.82858922911565</v>
      </c>
      <c r="BP154" s="63">
        <f>BP153+'DEPRECATED - DT-Prelim Calcs'!$C$11</f>
        <v>600</v>
      </c>
      <c r="BQ154" s="2">
        <f>CA154/'Drive Train'!$F$35</f>
        <v>0.48999999999999994</v>
      </c>
      <c r="BR154" s="46">
        <f>BY154*12*60/(PI() * 'Drive Train'!$F$15)/BQ$2*BQ154</f>
        <v>-4168.932180596853</v>
      </c>
      <c r="BS154" s="2">
        <f>('DEPRECATED - DT-Prelim Calcs'!$C$6*BQ154-BR154)/('DEPRECATED - DT-Prelim Calcs'!$C$6*BQ154)*'DEPRECATED - DT-Prelim Calcs'!$C$7*BQ154</f>
        <v>3.0659143630841306</v>
      </c>
      <c r="BT154" s="57">
        <f>BS154/'DEPRECATED - DT-Prelim Calcs'!$C$7*('DEPRECATED - DT-Prelim Calcs'!$C$8-'DEPRECATED - DT-Prelim Calcs'!$C$9)+'DEPRECATED - DT-Prelim Calcs'!$C$9</f>
        <v>165.91859451605558</v>
      </c>
      <c r="BU154" s="57">
        <f t="shared" si="194"/>
        <v>93</v>
      </c>
      <c r="BV154" s="2">
        <f t="shared" si="218"/>
        <v>1.8828060353728675</v>
      </c>
      <c r="BW154" s="57">
        <f>BV154*'DEPRECATED - DT-Prelim Calcs'!$C$21/BQ$2/'DEPRECATED - DT-Prelim Calcs'!$C$19/'DEPRECATED - DT-Prelim Calcs'!$C$18*3.39*'DEPRECATED - DT-Prelim Calcs'!$C$20</f>
        <v>25.773080821789936</v>
      </c>
      <c r="BX154" s="46">
        <f t="shared" si="219"/>
        <v>0</v>
      </c>
      <c r="BY154" s="57">
        <f>BW153*'DEPRECATED - DT-Prelim Calcs'!$C$11+BY153</f>
        <v>-39.306982928802981</v>
      </c>
      <c r="BZ154" s="57">
        <f>BZ153+0.5*BW154*'DEPRECATED - DT-Prelim Calcs'!$C$11^2+BY154*'DEPRECATED - DT-Prelim Calcs'!$C$11</f>
        <v>-10665.18742597563</v>
      </c>
      <c r="CA154" s="57">
        <f>MIN('Drive Train'!$F$35-BU153*'DEPRECATED - DT-Prelim Calcs'!$C$21*'Drive Train'!$F$39,CA153+BU$2)</f>
        <v>6.0759999999999996</v>
      </c>
      <c r="CB154" s="57">
        <f>'Drive Train'!$F$35-BU154*'DEPRECATED - DT-Prelim Calcs'!$C$21*'Drive Train'!$F$39</f>
        <v>6.0759999999999996</v>
      </c>
      <c r="CC154" s="1">
        <f>IF(BZ154&gt;='Drive Train'!$F$29,1,0)</f>
        <v>0</v>
      </c>
      <c r="CD154" s="57">
        <f t="shared" si="220"/>
        <v>103.33333333333333</v>
      </c>
      <c r="CE154" s="63">
        <f>CE153+'DEPRECATED - DT-Prelim Calcs'!$C$11</f>
        <v>600</v>
      </c>
      <c r="CF154" s="2">
        <f>CP154/'Drive Train'!$F$35</f>
        <v>1.8778104639034767</v>
      </c>
      <c r="CG154" s="46">
        <f>CN154*12*60/(PI() * 'Drive Train'!$F$15)/CF$2*CF154</f>
        <v>-112607.6816978584</v>
      </c>
      <c r="CH154" s="2">
        <f>('DEPRECATED - DT-Prelim Calcs'!$C$6*CF154-CG154)/('DEPRECATED - DT-Prelim Calcs'!$C$6*CF154)*'DEPRECATED - DT-Prelim Calcs'!$C$7*CF154</f>
        <v>55.441942147057794</v>
      </c>
      <c r="CI154" s="57">
        <f>CH154/'DEPRECATED - DT-Prelim Calcs'!$C$7*('DEPRECATED - DT-Prelim Calcs'!$C$8-'DEPRECATED - DT-Prelim Calcs'!$C$9)+'DEPRECATED - DT-Prelim Calcs'!$C$9</f>
        <v>2954.235758285276</v>
      </c>
      <c r="CJ154" s="57">
        <f t="shared" si="195"/>
        <v>93</v>
      </c>
      <c r="CK154" s="2">
        <f t="shared" si="221"/>
        <v>1.5241763143494644</v>
      </c>
      <c r="CL154" s="57">
        <f>CK154*'DEPRECATED - DT-Prelim Calcs'!$C$21/CF$2/'DEPRECATED - DT-Prelim Calcs'!$C$19/'DEPRECATED - DT-Prelim Calcs'!$C$18*3.39*'DEPRECATED - DT-Prelim Calcs'!$C$20</f>
        <v>25.773080821789936</v>
      </c>
      <c r="CM154" s="46">
        <f t="shared" si="222"/>
        <v>0</v>
      </c>
      <c r="CN154" s="57">
        <f>CL153*'DEPRECATED - DT-Prelim Calcs'!$C$11+CN153</f>
        <v>-224.27809025973116</v>
      </c>
      <c r="CO154" s="57">
        <f>CO153+0.5*CL154*'DEPRECATED - DT-Prelim Calcs'!$C$11^2+CN154*'DEPRECATED - DT-Prelim Calcs'!$C$11</f>
        <v>-45460.064055145107</v>
      </c>
      <c r="CP154" s="57">
        <f>MIN('Drive Train'!$F$35-CJ153*'DEPRECATED - DT-Prelim Calcs'!$C$21*'Drive Train'!$F$39,CP153+CJ$2)</f>
        <v>23.284849752403112</v>
      </c>
      <c r="CQ154" s="57">
        <f>'Drive Train'!$F$35-CJ154*'DEPRECATED - DT-Prelim Calcs'!$C$21*'Drive Train'!$F$39</f>
        <v>6.0759999999999996</v>
      </c>
      <c r="CR154" s="1">
        <f>IF(CO154&gt;='Drive Train'!$F$29,1,0)</f>
        <v>0</v>
      </c>
      <c r="CS154" s="57">
        <f t="shared" si="223"/>
        <v>103.33333333333333</v>
      </c>
      <c r="CT154" s="63">
        <f>CT153+'DEPRECATED - DT-Prelim Calcs'!$C$11</f>
        <v>600</v>
      </c>
      <c r="CU154" s="2">
        <f>DE154/'Drive Train'!$F$35</f>
        <v>2.0601930450629449</v>
      </c>
      <c r="CV154" s="46">
        <f>DC154*12*60/(PI() * 'Drive Train'!$F$15)/CU$2*CU154</f>
        <v>-234073.71237936677</v>
      </c>
      <c r="CW154" s="2">
        <f>('DEPRECATED - DT-Prelim Calcs'!$C$6*CU154-CV154)/('DEPRECATED - DT-Prelim Calcs'!$C$6*CU154)*'DEPRECATED - DT-Prelim Calcs'!$C$7*CU154</f>
        <v>110.80327289981632</v>
      </c>
      <c r="CX154" s="57">
        <f>CW154/'DEPRECATED - DT-Prelim Calcs'!$C$7*('DEPRECATED - DT-Prelim Calcs'!$C$8-'DEPRECATED - DT-Prelim Calcs'!$C$9)+'DEPRECATED - DT-Prelim Calcs'!$C$9</f>
        <v>5901.4800469072343</v>
      </c>
      <c r="CY154" s="57">
        <f t="shared" si="196"/>
        <v>93</v>
      </c>
      <c r="CZ154" s="2">
        <f t="shared" si="224"/>
        <v>1.2803081040535502</v>
      </c>
      <c r="DA154" s="57">
        <f>CZ154*'DEPRECATED - DT-Prelim Calcs'!$C$21/CU$2/'DEPRECATED - DT-Prelim Calcs'!$C$19/'DEPRECATED - DT-Prelim Calcs'!$C$18*3.39*'DEPRECATED - DT-Prelim Calcs'!$C$20</f>
        <v>25.773080821789936</v>
      </c>
      <c r="DB154" s="46">
        <f t="shared" si="225"/>
        <v>0</v>
      </c>
      <c r="DC154" s="57">
        <f>DA153*'DEPRECATED - DT-Prelim Calcs'!$C$11+DC153</f>
        <v>-356.93949019570709</v>
      </c>
      <c r="DD154" s="57">
        <f>DD153+0.5*DA154*'DEPRECATED - DT-Prelim Calcs'!$C$11^2+DC154*'DEPRECATED - DT-Prelim Calcs'!$C$11</f>
        <v>-83516.323729531548</v>
      </c>
      <c r="DE154" s="57">
        <f>MIN('Drive Train'!$F$35-CY153*'DEPRECATED - DT-Prelim Calcs'!$C$21*'Drive Train'!$F$39,DE153+CY$2)</f>
        <v>25.546393758780518</v>
      </c>
      <c r="DF154" s="57">
        <f>'Drive Train'!$F$35-CY154*'DEPRECATED - DT-Prelim Calcs'!$C$21*'Drive Train'!$F$39</f>
        <v>6.0759999999999996</v>
      </c>
      <c r="DG154" s="1">
        <f>IF(DD154&gt;='Drive Train'!$F$29,1,0)</f>
        <v>0</v>
      </c>
      <c r="DH154" s="57">
        <f t="shared" si="226"/>
        <v>103.33333333333333</v>
      </c>
      <c r="DI154" s="63">
        <f>DI153+'DEPRECATED - DT-Prelim Calcs'!$C$11</f>
        <v>600</v>
      </c>
      <c r="DJ154" s="2">
        <f>DT154/'Drive Train'!$F$35</f>
        <v>0.48999999999999994</v>
      </c>
      <c r="DK154" s="46">
        <f>DR154*12*60/(PI() * 'Drive Train'!$F$15)/DJ$2*DJ154</f>
        <v>-83954.735981036327</v>
      </c>
      <c r="DL154" s="2">
        <f>('DEPRECATED - DT-Prelim Calcs'!$C$6*DJ154-DK154)/('DEPRECATED - DT-Prelim Calcs'!$C$6*DJ154)*'DEPRECATED - DT-Prelim Calcs'!$C$7*DJ154</f>
        <v>39.141671803808165</v>
      </c>
      <c r="DM154" s="57">
        <f>DL154/'DEPRECATED - DT-Prelim Calcs'!$C$7*('DEPRECATED - DT-Prelim Calcs'!$C$8-'DEPRECATED - DT-Prelim Calcs'!$C$9)+'DEPRECATED - DT-Prelim Calcs'!$C$9</f>
        <v>2086.4661794309491</v>
      </c>
      <c r="DN154" s="57">
        <f t="shared" si="197"/>
        <v>93</v>
      </c>
      <c r="DO154" s="2">
        <f t="shared" si="227"/>
        <v>1.1037138828047846</v>
      </c>
      <c r="DP154" s="57">
        <f>DO154*'DEPRECATED - DT-Prelim Calcs'!$C$21/DJ$2/'DEPRECATED - DT-Prelim Calcs'!$C$19/'DEPRECATED - DT-Prelim Calcs'!$C$18*3.39*'DEPRECATED - DT-Prelim Calcs'!$C$20</f>
        <v>25.773080821789936</v>
      </c>
      <c r="DQ154" s="46">
        <f t="shared" si="228"/>
        <v>0</v>
      </c>
      <c r="DR154" s="57">
        <f>DP153*'DEPRECATED - DT-Prelim Calcs'!$C$11+DR153</f>
        <v>-464.02459850825915</v>
      </c>
      <c r="DS154" s="57">
        <f>DS153+0.5*DP154*'DEPRECATED - DT-Prelim Calcs'!$C$11^2+DR154*'DEPRECATED - DT-Prelim Calcs'!$C$11</f>
        <v>-167418.58302674806</v>
      </c>
      <c r="DT154" s="57">
        <f>MIN('Drive Train'!$F$35-DN153*'DEPRECATED - DT-Prelim Calcs'!$C$21*'Drive Train'!$F$39,DT153+DN$2)</f>
        <v>6.0759999999999996</v>
      </c>
      <c r="DU154" s="57">
        <f>'Drive Train'!$F$35-DN154*'DEPRECATED - DT-Prelim Calcs'!$C$21*'Drive Train'!$F$39</f>
        <v>6.0759999999999996</v>
      </c>
      <c r="DV154" s="1">
        <f>IF(DS154&gt;='Drive Train'!$F$29,1,0)</f>
        <v>0</v>
      </c>
      <c r="DW154" s="57">
        <f t="shared" si="229"/>
        <v>103.33333333333333</v>
      </c>
      <c r="DX154" s="63">
        <f>DX153+'DEPRECATED - DT-Prelim Calcs'!$C$11</f>
        <v>600</v>
      </c>
      <c r="DY154" s="2">
        <f>EI154/'Drive Train'!$F$35</f>
        <v>0.48999999999999994</v>
      </c>
      <c r="DZ154" s="46">
        <f>EG154*12*60/(PI() * 'Drive Train'!$F$15)/DY$2*DY154</f>
        <v>-127697.01297423252</v>
      </c>
      <c r="EA154" s="2">
        <f>('DEPRECATED - DT-Prelim Calcs'!$C$6*DY154-DZ154)/('DEPRECATED - DT-Prelim Calcs'!$C$6*DY154)*'DEPRECATED - DT-Prelim Calcs'!$C$7*DY154</f>
        <v>58.920074721932522</v>
      </c>
      <c r="EB154" s="57">
        <f>EA154/'DEPRECATED - DT-Prelim Calcs'!$C$7*('DEPRECATED - DT-Prelim Calcs'!$C$8-'DEPRECATED - DT-Prelim Calcs'!$C$9)+'DEPRECATED - DT-Prelim Calcs'!$C$9</f>
        <v>3139.399413619893</v>
      </c>
      <c r="EC154" s="57">
        <f t="shared" si="198"/>
        <v>93</v>
      </c>
      <c r="ED154" s="2">
        <f t="shared" si="230"/>
        <v>0.96993038185874991</v>
      </c>
      <c r="EE154" s="57">
        <f>ED154*'DEPRECATED - DT-Prelim Calcs'!$C$21/DY$2/'DEPRECATED - DT-Prelim Calcs'!$C$19/'DEPRECATED - DT-Prelim Calcs'!$C$18*3.39*'DEPRECATED - DT-Prelim Calcs'!$C$20</f>
        <v>25.773080821789936</v>
      </c>
      <c r="EF154" s="46">
        <f t="shared" si="231"/>
        <v>0</v>
      </c>
      <c r="EG154" s="57">
        <f>EE153*'DEPRECATED - DT-Prelim Calcs'!$C$11+EG153</f>
        <v>-620.24118405258105</v>
      </c>
      <c r="EH154" s="57">
        <f>EH153+0.5*EE154*'DEPRECATED - DT-Prelim Calcs'!$C$11^2+EG154*'DEPRECATED - DT-Prelim Calcs'!$C$11</f>
        <v>-284122.48967490625</v>
      </c>
      <c r="EI154" s="57">
        <f>MIN('Drive Train'!$F$35-EC153*'DEPRECATED - DT-Prelim Calcs'!$C$21*'Drive Train'!$F$39,EI153+EC$2)</f>
        <v>6.0759999999999996</v>
      </c>
      <c r="EJ154" s="57">
        <f>'Drive Train'!$F$35-EC154*'DEPRECATED - DT-Prelim Calcs'!$C$21*'Drive Train'!$F$39</f>
        <v>6.0759999999999996</v>
      </c>
      <c r="EK154" s="1">
        <f>IF(EH154&gt;='Drive Train'!$F$29,1,0)</f>
        <v>0</v>
      </c>
      <c r="EL154" s="57">
        <f t="shared" si="232"/>
        <v>103.33333333333333</v>
      </c>
      <c r="EM154" s="63">
        <f>EM153+'DEPRECATED - DT-Prelim Calcs'!$C$11</f>
        <v>600</v>
      </c>
      <c r="EN154" s="2">
        <f>EX154/'Drive Train'!$F$35</f>
        <v>2.9659836754268096</v>
      </c>
      <c r="EO154" s="46">
        <f>EV154*12*60/(PI() * 'Drive Train'!$F$15)/EN$2*EN154</f>
        <v>-1348236.5572076251</v>
      </c>
      <c r="EP154" s="2">
        <f>('DEPRECATED - DT-Prelim Calcs'!$C$6*EN154-EO154)/('DEPRECATED - DT-Prelim Calcs'!$C$6*EN154)*'DEPRECATED - DT-Prelim Calcs'!$C$7*EN154</f>
        <v>616.76342457342139</v>
      </c>
      <c r="EQ154" s="57">
        <f>EP154/'DEPRECATED - DT-Prelim Calcs'!$C$7*('DEPRECATED - DT-Prelim Calcs'!$C$8-'DEPRECATED - DT-Prelim Calcs'!$C$9)+'DEPRECATED - DT-Prelim Calcs'!$C$9</f>
        <v>32837.035009448118</v>
      </c>
      <c r="ER154" s="57">
        <f t="shared" si="199"/>
        <v>93</v>
      </c>
      <c r="ES154" s="2">
        <f t="shared" si="233"/>
        <v>0.86507304327942547</v>
      </c>
      <c r="ET154" s="57">
        <f>ES154*'DEPRECATED - DT-Prelim Calcs'!$C$21/EN$2/'DEPRECATED - DT-Prelim Calcs'!$C$19/'DEPRECATED - DT-Prelim Calcs'!$C$18*3.39*'DEPRECATED - DT-Prelim Calcs'!$C$20</f>
        <v>25.773080821789936</v>
      </c>
      <c r="EU154" s="46">
        <f t="shared" si="234"/>
        <v>0</v>
      </c>
      <c r="EV154" s="57">
        <f>ET153*'DEPRECATED - DT-Prelim Calcs'!$C$11+EV153</f>
        <v>-964.90709480770283</v>
      </c>
      <c r="EW154" s="57">
        <f>EW153+0.5*ET154*'DEPRECATED - DT-Prelim Calcs'!$C$11^2+EV154*'DEPRECATED - DT-Prelim Calcs'!$C$11</f>
        <v>-290571.35335919878</v>
      </c>
      <c r="EX154" s="57">
        <f>MIN('Drive Train'!$F$35-ER153*'DEPRECATED - DT-Prelim Calcs'!$C$21*'Drive Train'!$F$39,EX153+ER$2)</f>
        <v>36.778197575292438</v>
      </c>
      <c r="EY154" s="57">
        <f>'Drive Train'!$F$35-ER154*'DEPRECATED - DT-Prelim Calcs'!$C$21*'Drive Train'!$F$39</f>
        <v>6.0759999999999996</v>
      </c>
      <c r="EZ154" s="1">
        <f>IF(EW154&gt;='Drive Train'!$F$29,1,0)</f>
        <v>0</v>
      </c>
      <c r="FA154" s="57">
        <f t="shared" si="235"/>
        <v>103.33333333333333</v>
      </c>
      <c r="FB154" s="63">
        <f>FB153+'DEPRECATED - DT-Prelim Calcs'!$C$11</f>
        <v>600</v>
      </c>
      <c r="FC154" s="2">
        <f>FM154/'Drive Train'!$F$35</f>
        <v>0.48999999999999994</v>
      </c>
      <c r="FD154" s="46">
        <f>FK154*12*60/(PI() * 'Drive Train'!$F$15)/FC$2*FC154</f>
        <v>2209.8165048856067</v>
      </c>
      <c r="FE154" s="2">
        <f>('DEPRECATED - DT-Prelim Calcs'!$C$6*FC154-FD154)/('DEPRECATED - DT-Prelim Calcs'!$C$6*FC154)*'DEPRECATED - DT-Prelim Calcs'!$C$7*FC154</f>
        <v>0.18171467602733346</v>
      </c>
      <c r="FF154" s="57">
        <f>FE154/'DEPRECATED - DT-Prelim Calcs'!$C$7*('DEPRECATED - DT-Prelim Calcs'!$C$8-'DEPRECATED - DT-Prelim Calcs'!$C$9)+'DEPRECATED - DT-Prelim Calcs'!$C$9</f>
        <v>12.373855989338956</v>
      </c>
      <c r="FG154" s="57">
        <f t="shared" si="200"/>
        <v>12.373855989338956</v>
      </c>
      <c r="FH154" s="2">
        <f t="shared" si="236"/>
        <v>-0.14846075433758471</v>
      </c>
      <c r="FI154" s="57">
        <f>FH154*'DEPRECATED - DT-Prelim Calcs'!$C$21/FC$2/'DEPRECATED - DT-Prelim Calcs'!$C$19/'DEPRECATED - DT-Prelim Calcs'!$C$18*3.39*'DEPRECATED - DT-Prelim Calcs'!$C$20</f>
        <v>-4.9012556068333319</v>
      </c>
      <c r="FJ154" s="46">
        <f t="shared" si="237"/>
        <v>1</v>
      </c>
      <c r="FK154" s="57">
        <f>FI153*'DEPRECATED - DT-Prelim Calcs'!$C$11+FK153</f>
        <v>8.6390533816949926</v>
      </c>
      <c r="FL154" s="57">
        <f>FL153+0.5*FI154*'DEPRECATED - DT-Prelim Calcs'!$C$11^2+FK154*'DEPRECATED - DT-Prelim Calcs'!$C$11</f>
        <v>-366768.17988780845</v>
      </c>
      <c r="FM154" s="57">
        <f>MIN('Drive Train'!$F$35-FG153*'DEPRECATED - DT-Prelim Calcs'!$C$21*'Drive Train'!$F$39,FM153+FG$2)</f>
        <v>6.0759999999999996</v>
      </c>
      <c r="FN154" s="57">
        <f>'Drive Train'!$F$35-FG154*'DEPRECATED - DT-Prelim Calcs'!$C$21*'Drive Train'!$F$39</f>
        <v>11.558577792724952</v>
      </c>
      <c r="FO154" s="1">
        <f>IF(FL154&gt;='Drive Train'!$F$29,1,0)</f>
        <v>0</v>
      </c>
      <c r="FP154" s="57">
        <f t="shared" si="238"/>
        <v>13.748728877043284</v>
      </c>
      <c r="FQ154" s="63">
        <f>FQ153+'DEPRECATED - DT-Prelim Calcs'!$C$11</f>
        <v>600</v>
      </c>
      <c r="FR154" s="2">
        <f>GB154/'Drive Train'!$F$35</f>
        <v>0.48999999999999994</v>
      </c>
      <c r="FS154" s="46">
        <f>FZ154*12*60/(PI() * 'Drive Train'!$F$15)/FR$2*FR154</f>
        <v>-62203.572626338777</v>
      </c>
      <c r="FT154" s="2">
        <f>('DEPRECATED - DT-Prelim Calcs'!$C$6*FR154-FS154)/('DEPRECATED - DT-Prelim Calcs'!$C$6*FR154)*'DEPRECATED - DT-Prelim Calcs'!$C$7*FR154</f>
        <v>29.306718016787329</v>
      </c>
      <c r="FU154" s="57">
        <f>FT154/'DEPRECATED - DT-Prelim Calcs'!$C$7*('DEPRECATED - DT-Prelim Calcs'!$C$8-'DEPRECATED - DT-Prelim Calcs'!$C$9)+'DEPRECATED - DT-Prelim Calcs'!$C$9</f>
        <v>1562.8875193169354</v>
      </c>
      <c r="FV154" s="57">
        <f t="shared" si="201"/>
        <v>93</v>
      </c>
      <c r="FW154" s="2">
        <f t="shared" si="239"/>
        <v>0.7112822800297498</v>
      </c>
      <c r="FX154" s="57">
        <f>FW154*'DEPRECATED - DT-Prelim Calcs'!$C$21/FR$2/'DEPRECATED - DT-Prelim Calcs'!$C$19/'DEPRECATED - DT-Prelim Calcs'!$C$18*3.39*'DEPRECATED - DT-Prelim Calcs'!$C$20</f>
        <v>25.773080821789936</v>
      </c>
      <c r="FY154" s="46">
        <f t="shared" si="240"/>
        <v>0</v>
      </c>
      <c r="FZ154" s="57">
        <f>FX153*'DEPRECATED - DT-Prelim Calcs'!$C$11+FZ153</f>
        <v>-221.56268343531178</v>
      </c>
      <c r="GA154" s="57">
        <f>GA153+0.5*FX154*'DEPRECATED - DT-Prelim Calcs'!$C$11^2+FZ154*'DEPRECATED - DT-Prelim Calcs'!$C$11</f>
        <v>-438251.50575391285</v>
      </c>
      <c r="GB154" s="57">
        <f>MIN('Drive Train'!$F$35-FV153*'DEPRECATED - DT-Prelim Calcs'!$C$21*'Drive Train'!$F$39,GB153+FV$2)</f>
        <v>6.0759999999999996</v>
      </c>
      <c r="GC154" s="57">
        <f>'Drive Train'!$F$35-FV154*'DEPRECATED - DT-Prelim Calcs'!$C$21*'Drive Train'!$F$39</f>
        <v>6.0759999999999996</v>
      </c>
      <c r="GD154" s="1">
        <f>IF(GA154&gt;='Drive Train'!$F$29,1,0)</f>
        <v>0</v>
      </c>
      <c r="GE154" s="57">
        <f t="shared" si="241"/>
        <v>103.33333333333333</v>
      </c>
      <c r="GF154" s="63">
        <f>GF153+'DEPRECATED - DT-Prelim Calcs'!$C$11</f>
        <v>600</v>
      </c>
      <c r="GG154" s="2">
        <f>GQ154/'Drive Train'!$F$35</f>
        <v>0.83548387096774201</v>
      </c>
      <c r="GH154" s="46">
        <f>GO154*12*60/(PI() * 'Drive Train'!$F$15)/GG$2*GG154</f>
        <v>-154840.19464590744</v>
      </c>
      <c r="GI154" s="2">
        <f>('DEPRECATED - DT-Prelim Calcs'!$C$6*GG154-GH154)/('DEPRECATED - DT-Prelim Calcs'!$C$6*GG154)*'DEPRECATED - DT-Prelim Calcs'!$C$7*GG154</f>
        <v>72.025686691253057</v>
      </c>
      <c r="GJ154" s="57">
        <f>GI154/'DEPRECATED - DT-Prelim Calcs'!$C$7*('DEPRECATED - DT-Prelim Calcs'!$C$8-'DEPRECATED - DT-Prelim Calcs'!$C$9)+'DEPRECATED - DT-Prelim Calcs'!$C$9</f>
        <v>3837.0965155550898</v>
      </c>
      <c r="GK154" s="57">
        <f t="shared" si="242"/>
        <v>29.999999999999982</v>
      </c>
      <c r="GL154" s="2">
        <f t="shared" si="243"/>
        <v>0.99579519204165001</v>
      </c>
      <c r="GM154" s="57">
        <f>GL154*'DEPRECATED - DT-Prelim Calcs'!$C$21/GG$2/'DEPRECATED - DT-Prelim Calcs'!$C$19/'DEPRECATED - DT-Prelim Calcs'!$C$18*3.39*'DEPRECATED - DT-Prelim Calcs'!$C$20</f>
        <v>25.773080821789936</v>
      </c>
      <c r="GN154" s="46">
        <f t="shared" si="244"/>
        <v>0</v>
      </c>
      <c r="GO154" s="57">
        <f>GM153*'DEPRECATED - DT-Prelim Calcs'!$C$11+GO153</f>
        <v>-452.84652724864532</v>
      </c>
      <c r="GP154" s="57">
        <f>GP153+0.5*GM154*'DEPRECATED - DT-Prelim Calcs'!$C$11^2+GO154*'DEPRECATED - DT-Prelim Calcs'!$C$11</f>
        <v>-231843.79990486932</v>
      </c>
      <c r="GQ154" s="57">
        <f>MIN('Drive Train'!$F$35-GK153*'DEPRECATED - DT-Prelim Calcs'!$C$21*'Drive Train'!$F$39,GQ153+GK$2)</f>
        <v>10.360000000000001</v>
      </c>
      <c r="GR154" s="57">
        <f>'Drive Train'!$F$35-GK154*'DEPRECATED - DT-Prelim Calcs'!$C$21*'Drive Train'!$F$39</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-140233.75159139809</v>
      </c>
      <c r="GX154" s="2">
        <f>('DEPRECATED - DT-Prelim Calcs'!$C$6*GV154-GW154)/('DEPRECATED - DT-Prelim Calcs'!$C$6*GV154)*'DEPRECATED - DT-Prelim Calcs'!$C$7*GV154</f>
        <v>65.377218713671951</v>
      </c>
      <c r="GY154" s="57">
        <f>GX154/'DEPRECATED - DT-Prelim Calcs'!$C$7*('DEPRECATED - DT-Prelim Calcs'!$C$8-'DEPRECATED - DT-Prelim Calcs'!$C$9)+'DEPRECATED - DT-Prelim Calcs'!$C$9</f>
        <v>3483.1552535120791</v>
      </c>
      <c r="GZ154" s="57">
        <f t="shared" si="202"/>
        <v>33.333333333333314</v>
      </c>
      <c r="HA154" s="2">
        <f t="shared" si="246"/>
        <v>0.99579519204165001</v>
      </c>
      <c r="HB154" s="57">
        <f>HA154*'DEPRECATED - DT-Prelim Calcs'!$C$21/GV$2/'DEPRECATED - DT-Prelim Calcs'!$C$19/'DEPRECATED - DT-Prelim Calcs'!$C$18*3.39*'DEPRECATED - DT-Prelim Calcs'!$C$20</f>
        <v>25.773080821789936</v>
      </c>
      <c r="HC154" s="46">
        <f t="shared" si="247"/>
        <v>0</v>
      </c>
      <c r="HD154" s="57">
        <f>HB153*'DEPRECATED - DT-Prelim Calcs'!$C$11+HD153</f>
        <v>-419.30236518121603</v>
      </c>
      <c r="HE154" s="57">
        <f>HE153+0.5*HB154*'DEPRECATED - DT-Prelim Calcs'!$C$11^2+HD154*'DEPRECATED - DT-Prelim Calcs'!$C$11</f>
        <v>-259998.97077544883</v>
      </c>
      <c r="HF154" s="57">
        <f>MIN('Drive Train'!$F$35-GZ153*'DEPRECATED - DT-Prelim Calcs'!$C$21*'Drive Train'!$F$39,HF153+GZ$2)</f>
        <v>10.133333333333335</v>
      </c>
      <c r="HG154" s="57">
        <f>'Drive Train'!$F$35-GZ154*'DEPRECATED - DT-Prelim Calcs'!$C$21*'Drive Train'!$F$39</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-63399.237237660163</v>
      </c>
      <c r="HM154" s="2">
        <f>('DEPRECATED - DT-Prelim Calcs'!$C$6*HK154-HL154)/('DEPRECATED - DT-Prelim Calcs'!$C$6*HK154)*'DEPRECATED - DT-Prelim Calcs'!$C$7*HK154</f>
        <v>30.591855458203266</v>
      </c>
      <c r="HN154" s="57">
        <f>HM154/'DEPRECATED - DT-Prelim Calcs'!$C$7*('DEPRECATED - DT-Prelim Calcs'!$C$8-'DEPRECATED - DT-Prelim Calcs'!$C$9)+'DEPRECATED - DT-Prelim Calcs'!$C$9</f>
        <v>1631.3037573806969</v>
      </c>
      <c r="HO154" s="57">
        <f t="shared" si="203"/>
        <v>36.66666666666665</v>
      </c>
      <c r="HP154" s="2">
        <f t="shared" si="249"/>
        <v>0.99579519204165001</v>
      </c>
      <c r="HQ154" s="57">
        <f>HP154*'DEPRECATED - DT-Prelim Calcs'!$C$21/HK$2/'DEPRECATED - DT-Prelim Calcs'!$C$19/'DEPRECATED - DT-Prelim Calcs'!$C$18*3.39*'DEPRECATED - DT-Prelim Calcs'!$C$20</f>
        <v>25.773080821789936</v>
      </c>
      <c r="HR154" s="46">
        <f t="shared" si="250"/>
        <v>0</v>
      </c>
      <c r="HS154" s="57">
        <f>HQ153*'DEPRECATED - DT-Prelim Calcs'!$C$11+HS153</f>
        <v>-193.90257252103822</v>
      </c>
      <c r="HT154" s="57">
        <f>HT153+0.5*HQ154*'DEPRECATED - DT-Prelim Calcs'!$C$11^2+HS154*'DEPRECATED - DT-Prelim Calcs'!$C$11</f>
        <v>-261749.83345302858</v>
      </c>
      <c r="HU154" s="57">
        <f>MIN('Drive Train'!$F$35-HO153*'DEPRECATED - DT-Prelim Calcs'!$C$21*'Drive Train'!$F$39,HU153+HO$2)</f>
        <v>9.9066666666666681</v>
      </c>
      <c r="HV154" s="57">
        <f>'Drive Train'!$F$35-HO154*'DEPRECATED - DT-Prelim Calcs'!$C$21*'Drive Train'!$F$39</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-169490.35244878454</v>
      </c>
      <c r="IB154" s="2">
        <f>('DEPRECATED - DT-Prelim Calcs'!$C$6*HZ154-IA154)/('DEPRECATED - DT-Prelim Calcs'!$C$6*HZ154)*'DEPRECATED - DT-Prelim Calcs'!$C$7*HZ154</f>
        <v>78.517705570711712</v>
      </c>
      <c r="IC154" s="57">
        <f>IB154/'DEPRECATED - DT-Prelim Calcs'!$C$7*('DEPRECATED - DT-Prelim Calcs'!$C$8-'DEPRECATED - DT-Prelim Calcs'!$C$9)+'DEPRECATED - DT-Prelim Calcs'!$C$9</f>
        <v>4182.7089729138224</v>
      </c>
      <c r="ID154" s="57">
        <f t="shared" si="204"/>
        <v>39.999999999999986</v>
      </c>
      <c r="IE154" s="2">
        <f t="shared" si="252"/>
        <v>0.99579519204165001</v>
      </c>
      <c r="IF154" s="57">
        <f>IE154*'DEPRECATED - DT-Prelim Calcs'!$C$21/HZ$2/'DEPRECATED - DT-Prelim Calcs'!$C$19/'DEPRECATED - DT-Prelim Calcs'!$C$18*3.39*'DEPRECATED - DT-Prelim Calcs'!$C$20</f>
        <v>25.773080821789936</v>
      </c>
      <c r="IG154" s="46">
        <f t="shared" si="253"/>
        <v>0</v>
      </c>
      <c r="IH154" s="57">
        <f>IF153*'DEPRECATED - DT-Prelim Calcs'!$C$11+IH153</f>
        <v>-530.51383473515079</v>
      </c>
      <c r="II154" s="57">
        <f>II153+0.5*IF154*'DEPRECATED - DT-Prelim Calcs'!$C$11^2+IH154*'DEPRECATED - DT-Prelim Calcs'!$C$11</f>
        <v>-303052.46166721045</v>
      </c>
      <c r="IJ154" s="57">
        <f>MIN('Drive Train'!$F$35-ID153*'DEPRECATED - DT-Prelim Calcs'!$C$21*'Drive Train'!$F$39,IJ153+ID$2)</f>
        <v>9.6800000000000015</v>
      </c>
      <c r="IK154" s="57">
        <f>'Drive Train'!$F$35-ID154*'DEPRECATED - DT-Prelim Calcs'!$C$21*'Drive Train'!$F$39</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26371.613299653549</v>
      </c>
      <c r="IQ154" s="2">
        <f>('DEPRECATED - DT-Prelim Calcs'!$C$6*IO154-IP154)/('DEPRECATED - DT-Prelim Calcs'!$C$6*IO154)*'DEPRECATED - DT-Prelim Calcs'!$C$7*IO154</f>
        <v>-10.086824262848454</v>
      </c>
      <c r="IR154" s="57">
        <f>IQ154/'DEPRECATED - DT-Prelim Calcs'!$C$7*('DEPRECATED - DT-Prelim Calcs'!$C$8-'DEPRECATED - DT-Prelim Calcs'!$C$9)+'DEPRECATED - DT-Prelim Calcs'!$C$9</f>
        <v>-534.28736635828068</v>
      </c>
      <c r="IS154" s="57">
        <f t="shared" si="205"/>
        <v>-534.28736635828068</v>
      </c>
      <c r="IT154" s="2">
        <f t="shared" si="255"/>
        <v>-12.619374283309515</v>
      </c>
      <c r="IU154" s="57">
        <f>IT154*'DEPRECATED - DT-Prelim Calcs'!$C$21/IO$2/'DEPRECATED - DT-Prelim Calcs'!$C$19/'DEPRECATED - DT-Prelim Calcs'!$C$18*3.39*'DEPRECATED - DT-Prelim Calcs'!$C$20</f>
        <v>-326.6135003698131</v>
      </c>
      <c r="IV154" s="46">
        <f t="shared" si="256"/>
        <v>1</v>
      </c>
      <c r="IW154" s="57">
        <f>IU153*'DEPRECATED - DT-Prelim Calcs'!$C$11+IW153</f>
        <v>84.523761416991235</v>
      </c>
      <c r="IX154" s="57">
        <f>IX153+0.5*IU154*'DEPRECATED - DT-Prelim Calcs'!$C$11^2+IW154*'DEPRECATED - DT-Prelim Calcs'!$C$11</f>
        <v>-264612.68561157712</v>
      </c>
      <c r="IY154" s="57">
        <f>MIN('Drive Train'!$F$35-IS153*'DEPRECATED - DT-Prelim Calcs'!$C$21*'Drive Train'!$F$39,IY153+IS$2)</f>
        <v>9.4533333333333349</v>
      </c>
      <c r="IZ154" s="57">
        <f>'Drive Train'!$F$35-IS154*'DEPRECATED - DT-Prelim Calcs'!$C$21*'Drive Train'!$F$39</f>
        <v>48.731540912363087</v>
      </c>
      <c r="JA154" s="1">
        <f>IF(IX154&gt;='Drive Train'!$F$29,1,0)</f>
        <v>0</v>
      </c>
      <c r="JB154" s="57">
        <f t="shared" si="257"/>
        <v>-593.65262928697848</v>
      </c>
      <c r="JC154" s="63">
        <f>JC153+'DEPRECATED - DT-Prelim Calcs'!$C$11</f>
        <v>600</v>
      </c>
      <c r="JD154" s="2">
        <f>JN154/'Drive Train'!$F$35</f>
        <v>0.74408602150537628</v>
      </c>
      <c r="JE154" s="46">
        <f>JL154*12*60/(PI() * 'Drive Train'!$F$15)/JD$2*JD154</f>
        <v>-352210.63710238726</v>
      </c>
      <c r="JF154" s="2">
        <f>('DEPRECATED - DT-Prelim Calcs'!$C$6*JD154-JE154)/('DEPRECATED - DT-Prelim Calcs'!$C$6*JD154)*'DEPRECATED - DT-Prelim Calcs'!$C$7*JD154</f>
        <v>161.047963149868</v>
      </c>
      <c r="JG154" s="57">
        <f>JF154/'DEPRECATED - DT-Prelim Calcs'!$C$7*('DEPRECATED - DT-Prelim Calcs'!$C$8-'DEPRECATED - DT-Prelim Calcs'!$C$9)+'DEPRECATED - DT-Prelim Calcs'!$C$9</f>
        <v>8576.3322290987817</v>
      </c>
      <c r="JH154" s="57">
        <f t="shared" si="206"/>
        <v>46.666666666666657</v>
      </c>
      <c r="JI154" s="2">
        <f t="shared" si="258"/>
        <v>0.99579519204165001</v>
      </c>
      <c r="JJ154" s="57">
        <f>JI154*'DEPRECATED - DT-Prelim Calcs'!$C$21/JD$2/'DEPRECATED - DT-Prelim Calcs'!$C$19/'DEPRECATED - DT-Prelim Calcs'!$C$18*3.39*'DEPRECATED - DT-Prelim Calcs'!$C$20</f>
        <v>25.773080821789936</v>
      </c>
      <c r="JK154" s="46">
        <f t="shared" si="259"/>
        <v>0</v>
      </c>
      <c r="JL154" s="57">
        <f>JJ153*'DEPRECATED - DT-Prelim Calcs'!$C$11+JL153</f>
        <v>-1156.6040942102015</v>
      </c>
      <c r="JM154" s="57">
        <f>JM153+0.5*JJ154*'DEPRECATED - DT-Prelim Calcs'!$C$11^2+JL154*'DEPRECATED - DT-Prelim Calcs'!$C$11</f>
        <v>-300327.49872328207</v>
      </c>
      <c r="JN154" s="57">
        <f>MIN('Drive Train'!$F$35-JH153*'DEPRECATED - DT-Prelim Calcs'!$C$21*'Drive Train'!$F$39,JN153+JH$2)</f>
        <v>9.2266666666666666</v>
      </c>
      <c r="JO154" s="57">
        <f>'Drive Train'!$F$35-JH154*'DEPRECATED - DT-Prelim Calcs'!$C$21*'Drive Train'!$F$39</f>
        <v>9.2266666666666666</v>
      </c>
      <c r="JP154" s="1">
        <f>IF(JM154&gt;='Drive Train'!$F$29,1,0)</f>
        <v>0</v>
      </c>
      <c r="JQ154" s="57">
        <f>MIN(JG154,'DEPRECATED - DT-Prelim Calcs'!$C$10)*'DEPRECATED - DT-Prelim Calcs'!$C$11*1000/60/60</f>
        <v>103.33333333333333</v>
      </c>
      <c r="JR154" s="63">
        <f>JR153+'DEPRECATED - DT-Prelim Calcs'!$C$11</f>
        <v>600</v>
      </c>
      <c r="JS154" s="2">
        <f>KC154/'Drive Train'!$F$35</f>
        <v>0.72580645161290325</v>
      </c>
      <c r="JT154" s="46">
        <f>KA154*12*60/(PI() * 'Drive Train'!$F$15)/JS$2*JS154</f>
        <v>-319881.95516292693</v>
      </c>
      <c r="JU154" s="2">
        <f>('DEPRECATED - DT-Prelim Calcs'!$C$6*JS154-JT154)/('DEPRECATED - DT-Prelim Calcs'!$C$6*JS154)*'DEPRECATED - DT-Prelim Calcs'!$C$7*JS154</f>
        <v>146.38625019804076</v>
      </c>
      <c r="JV154" s="57">
        <f>JU154/'DEPRECATED - DT-Prelim Calcs'!$C$7*('DEPRECATED - DT-Prelim Calcs'!$C$8-'DEPRECATED - DT-Prelim Calcs'!$C$9)+'DEPRECATED - DT-Prelim Calcs'!$C$9</f>
        <v>7795.7937346093904</v>
      </c>
      <c r="JW154" s="57">
        <f t="shared" si="207"/>
        <v>49.999999999999993</v>
      </c>
      <c r="JX154" s="2">
        <f t="shared" si="260"/>
        <v>0.99579519204165001</v>
      </c>
      <c r="JY154" s="57">
        <f>JX154*'DEPRECATED - DT-Prelim Calcs'!$C$21/JS$2/'DEPRECATED - DT-Prelim Calcs'!$C$19/'DEPRECATED - DT-Prelim Calcs'!$C$18*3.39*'DEPRECATED - DT-Prelim Calcs'!$C$20</f>
        <v>25.773080821789936</v>
      </c>
      <c r="JZ154" s="46">
        <f t="shared" si="261"/>
        <v>0</v>
      </c>
      <c r="KA154" s="57">
        <f>JY153*'DEPRECATED - DT-Prelim Calcs'!$C$11+KA153</f>
        <v>-1076.8973811220078</v>
      </c>
      <c r="KB154" s="57">
        <f>KB153+0.5*JY154*'DEPRECATED - DT-Prelim Calcs'!$C$11^2+KA154*'DEPRECATED - DT-Prelim Calcs'!$C$11</f>
        <v>-280031.53885442158</v>
      </c>
      <c r="KC154" s="57">
        <f>MIN('Drive Train'!$F$35-JW153*'DEPRECATED - DT-Prelim Calcs'!$C$21*'Drive Train'!$F$39,KC153+JW$2)</f>
        <v>9</v>
      </c>
      <c r="KD154" s="57">
        <f>'Drive Train'!$F$35-JW154*'DEPRECATED - DT-Prelim Calcs'!$C$21*'Drive Train'!$F$39</f>
        <v>9</v>
      </c>
      <c r="KE154" s="1">
        <f>IF(KB154&gt;='Drive Train'!$F$29,1,0)</f>
        <v>0</v>
      </c>
      <c r="KF154" s="57">
        <f>MIN(JV154,'DEPRECATED - DT-Prelim Calcs'!$C$10)*'DEPRECATED - DT-Prelim Calcs'!$C$11*1000/60/60</f>
        <v>103.33333333333333</v>
      </c>
      <c r="KG154" s="63">
        <f>KG153+'DEPRECATED - DT-Prelim Calcs'!$C$11</f>
        <v>600</v>
      </c>
      <c r="KH154" s="2">
        <f>KR154/'Drive Train'!$F$35</f>
        <v>0.7075268817204301</v>
      </c>
      <c r="KI154" s="46">
        <f>KP154*12*60/(PI() * 'Drive Train'!$F$15)/KH$2*KH154</f>
        <v>-106596.65955035508</v>
      </c>
      <c r="KJ154" s="2">
        <f>('DEPRECATED - DT-Prelim Calcs'!$C$6*KH154-KI154)/('DEPRECATED - DT-Prelim Calcs'!$C$6*KH154)*'DEPRECATED - DT-Prelim Calcs'!$C$7*KH154</f>
        <v>49.903629375256891</v>
      </c>
      <c r="KK154" s="57">
        <f>KJ154/'DEPRECATED - DT-Prelim Calcs'!$C$7*('DEPRECATED - DT-Prelim Calcs'!$C$8-'DEPRECATED - DT-Prelim Calcs'!$C$9)+'DEPRECATED - DT-Prelim Calcs'!$C$9</f>
        <v>2659.3952899773685</v>
      </c>
      <c r="KL154" s="57">
        <f t="shared" si="208"/>
        <v>53.333333333333329</v>
      </c>
      <c r="KM154" s="2">
        <f t="shared" si="262"/>
        <v>0.99579519204165001</v>
      </c>
      <c r="KN154" s="57">
        <f>KM154*'DEPRECATED - DT-Prelim Calcs'!$C$21/KH$2/'DEPRECATED - DT-Prelim Calcs'!$C$19/'DEPRECATED - DT-Prelim Calcs'!$C$18*3.39*'DEPRECATED - DT-Prelim Calcs'!$C$20</f>
        <v>25.773080821789936</v>
      </c>
      <c r="KO154" s="46">
        <f t="shared" si="263"/>
        <v>0</v>
      </c>
      <c r="KP154" s="57">
        <f>KN153*'DEPRECATED - DT-Prelim Calcs'!$C$11+KP153</f>
        <v>-368.13410492052628</v>
      </c>
      <c r="KQ154" s="57">
        <f>KQ153+0.5*KN154*'DEPRECATED - DT-Prelim Calcs'!$C$11^2+KP154*'DEPRECATED - DT-Prelim Calcs'!$C$11</f>
        <v>-311702.58608448872</v>
      </c>
      <c r="KR154" s="57">
        <f>MIN('Drive Train'!$F$35-KL153*'DEPRECATED - DT-Prelim Calcs'!$C$21*'Drive Train'!$F$39,KR153+KL$2)</f>
        <v>8.7733333333333334</v>
      </c>
      <c r="KS154" s="57">
        <f>'Drive Train'!$F$35-KL154*'DEPRECATED - DT-Prelim Calcs'!$C$21*'Drive Train'!$F$39</f>
        <v>8.7733333333333334</v>
      </c>
      <c r="KT154" s="1">
        <f>IF(KQ154&gt;='Drive Train'!$F$29,1,0)</f>
        <v>0</v>
      </c>
      <c r="KU154" s="57">
        <f>MIN(KK154,'DEPRECATED - DT-Prelim Calcs'!$C$10)*'DEPRECATED - DT-Prelim Calcs'!$C$11*1000/60/60</f>
        <v>103.33333333333333</v>
      </c>
      <c r="KV154" s="63">
        <f>KV153+'DEPRECATED - DT-Prelim Calcs'!$C$11</f>
        <v>600</v>
      </c>
      <c r="KW154" s="2">
        <f>LG154/'Drive Train'!$F$35</f>
        <v>0.68924731182795695</v>
      </c>
      <c r="KX154" s="46">
        <f>LE154*12*60/(PI() * 'Drive Train'!$F$15)/KW$2*KW154</f>
        <v>-42059.880176492603</v>
      </c>
      <c r="KY154" s="2">
        <f>('DEPRECATED - DT-Prelim Calcs'!$C$6*KW154-KX154)/('DEPRECATED - DT-Prelim Calcs'!$C$6*KW154)*'DEPRECATED - DT-Prelim Calcs'!$C$7*KW154</f>
        <v>20.678780435266571</v>
      </c>
      <c r="KZ154" s="57">
        <f>KY154/'DEPRECATED - DT-Prelim Calcs'!$C$7*('DEPRECATED - DT-Prelim Calcs'!$C$8-'DEPRECATED - DT-Prelim Calcs'!$C$9)+'DEPRECATED - DT-Prelim Calcs'!$C$9</f>
        <v>1103.5661949563078</v>
      </c>
      <c r="LA154" s="57">
        <f t="shared" si="209"/>
        <v>56.666666666666664</v>
      </c>
      <c r="LB154" s="2">
        <f t="shared" si="264"/>
        <v>0.99579519204165001</v>
      </c>
      <c r="LC154" s="57">
        <f>LB154*'DEPRECATED - DT-Prelim Calcs'!$C$21/KW$2/'DEPRECATED - DT-Prelim Calcs'!$C$19/'DEPRECATED - DT-Prelim Calcs'!$C$18*3.39*'DEPRECATED - DT-Prelim Calcs'!$C$20</f>
        <v>25.773080821789936</v>
      </c>
      <c r="LD154" s="46">
        <f t="shared" si="265"/>
        <v>0</v>
      </c>
      <c r="LE154" s="57">
        <f>LC153*'DEPRECATED - DT-Prelim Calcs'!$C$11+LE153</f>
        <v>-149.1071102153611</v>
      </c>
      <c r="LF154" s="57">
        <f>LF153+0.5*LC154*'DEPRECATED - DT-Prelim Calcs'!$C$11^2+LE154*'DEPRECATED - DT-Prelim Calcs'!$C$11</f>
        <v>-254137.97095212291</v>
      </c>
      <c r="LG154" s="57">
        <f>MIN('Drive Train'!$F$35-LA153*'DEPRECATED - DT-Prelim Calcs'!$C$21*'Drive Train'!$F$39,LG153+LA$2)</f>
        <v>8.5466666666666669</v>
      </c>
      <c r="LH154" s="57">
        <f>'Drive Train'!$F$35-LA154*'DEPRECATED - DT-Prelim Calcs'!$C$21*'Drive Train'!$F$39</f>
        <v>8.5466666666666669</v>
      </c>
      <c r="LI154" s="1">
        <f>IF(LF154&gt;='Drive Train'!$F$29,1,0)</f>
        <v>0</v>
      </c>
      <c r="LJ154" s="57">
        <f>MIN(KZ154,'DEPRECATED - DT-Prelim Calcs'!$C$10)*'DEPRECATED - DT-Prelim Calcs'!$C$11*1000/60/60</f>
        <v>103.33333333333333</v>
      </c>
      <c r="LK154" s="63">
        <f>LK153+'DEPRECATED - DT-Prelim Calcs'!$C$11</f>
        <v>600</v>
      </c>
      <c r="LL154" s="2">
        <f>LV154/'Drive Train'!$F$35</f>
        <v>0.67096774193548392</v>
      </c>
      <c r="LM154" s="46">
        <f>LT154*12*60/(PI() * 'Drive Train'!$F$15)/LL$2*LL154</f>
        <v>-293705.97475410264</v>
      </c>
      <c r="LN154" s="2">
        <f>('DEPRECATED - DT-Prelim Calcs'!$C$6*LL154-LM154)/('DEPRECATED - DT-Prelim Calcs'!$C$6*LL154)*'DEPRECATED - DT-Prelim Calcs'!$C$7*LL154</f>
        <v>134.41842046770566</v>
      </c>
      <c r="LO154" s="57">
        <f>LN154/'DEPRECATED - DT-Prelim Calcs'!$C$7*('DEPRECATED - DT-Prelim Calcs'!$C$8-'DEPRECATED - DT-Prelim Calcs'!$C$9)+'DEPRECATED - DT-Prelim Calcs'!$C$9</f>
        <v>7158.6681933637492</v>
      </c>
      <c r="LP154" s="57">
        <f t="shared" si="210"/>
        <v>60</v>
      </c>
      <c r="LQ154" s="2">
        <f t="shared" si="266"/>
        <v>0.99579519204165001</v>
      </c>
      <c r="LR154" s="57">
        <f>LQ154*'DEPRECATED - DT-Prelim Calcs'!$C$21/LL$2/'DEPRECATED - DT-Prelim Calcs'!$C$19/'DEPRECATED - DT-Prelim Calcs'!$C$18*3.39*'DEPRECATED - DT-Prelim Calcs'!$C$20</f>
        <v>25.773080821789936</v>
      </c>
      <c r="LS154" s="46">
        <f t="shared" si="267"/>
        <v>0</v>
      </c>
      <c r="LT154" s="57">
        <f>LR153*'DEPRECATED - DT-Prelim Calcs'!$C$11+LT153</f>
        <v>-1069.5880532843655</v>
      </c>
      <c r="LU154" s="57">
        <f>LU153+0.5*LR154*'DEPRECATED - DT-Prelim Calcs'!$C$11^2+LT154*'DEPRECATED - DT-Prelim Calcs'!$C$11</f>
        <v>-275536.28128858417</v>
      </c>
      <c r="LV154" s="57">
        <f>MIN('Drive Train'!$F$35-LP153*'DEPRECATED - DT-Prelim Calcs'!$C$21*'Drive Train'!$F$39,LV153+LP$2)</f>
        <v>8.32</v>
      </c>
      <c r="LW154" s="57">
        <f>'Drive Train'!$F$35-LP154*'DEPRECATED - DT-Prelim Calcs'!$C$21*'Drive Train'!$F$39</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Train'!$AA$49 + V154*(1-'Drive Train'!$AA$49))</f>
        <v>0</v>
      </c>
      <c r="W155" s="57">
        <f t="shared" si="184"/>
        <v>0</v>
      </c>
      <c r="X155" s="2">
        <f>MAX(MIN(IF(AND(AI154=1,AG155&lt;0),-1,1)*(W155-$C$9)/($C$8-$C$9)*$C$7-$C$29*AE155/T$2 -  AI154*$C$29/2,X$2),MAX(X$4:X154)*-1)</f>
        <v>-0.2458281045106315</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Train'!$F$39,AG154+W$2)-$C$3,IF(AE154-1&lt;=0,0,IF($C$32=Motors!$C$29,MAX(ABS('Drive Train'!$F$35-W154*$C$21*'Drive Train'!$F$39)*-1,AG154-W$2),MAX(0,ABS('Drive Train'!$F$35-W154*$C$21*'Drive Train'!$F$39)*-1,AG154-W$2))))</f>
        <v>0</v>
      </c>
      <c r="AH155" s="57">
        <f>'Drive Train'!$F$35-ABS(W155)*'DEPRECATED - DT-Prelim Calcs'!$C$21*'Drive Train'!$F$39</f>
        <v>12.4</v>
      </c>
      <c r="AI155" s="1">
        <f>IF(AJ155&gt;='Drive Train'!$F$29,1,0)</f>
        <v>1</v>
      </c>
      <c r="AJ155" s="57">
        <f>AJ154+0.5*Y155*'DEPRECATED - DT-Prelim Calcs'!$C$11^2+AE155*'DEPRECATED - DT-Prelim Calcs'!$C$11</f>
        <v>784.33981740885292</v>
      </c>
      <c r="AK155" s="57">
        <f t="shared" si="268"/>
        <v>0</v>
      </c>
      <c r="AL155" s="63">
        <f>AL154+'DEPRECATED - DT-Prelim Calcs'!$C$11</f>
        <v>604</v>
      </c>
      <c r="AM155" s="2">
        <f>AW155/'Drive Train'!$F$35</f>
        <v>0.88882649237565781</v>
      </c>
      <c r="AN155" s="46">
        <f>AU155*12*60/(PI() * 'Drive Train'!$F$15)/AM$2*AM155</f>
        <v>4007.4131716828715</v>
      </c>
      <c r="AO155" s="2">
        <f>('DEPRECATED - DT-Prelim Calcs'!$C$6*AM155-AN155)/('DEPRECATED - DT-Prelim Calcs'!$C$6*AM155)*'DEPRECATED - DT-Prelim Calcs'!$C$7*AM155</f>
        <v>0.33008953072369918</v>
      </c>
      <c r="AP155" s="57">
        <f>AO155/'DEPRECATED - DT-Prelim Calcs'!$C$7*('DEPRECATED - DT-Prelim Calcs'!$C$8-'DEPRECATED - DT-Prelim Calcs'!$C$9)+'DEPRECATED - DT-Prelim Calcs'!$C$9</f>
        <v>20.27281609620357</v>
      </c>
      <c r="AQ155" s="57">
        <f t="shared" si="192"/>
        <v>20.27281609620357</v>
      </c>
      <c r="AR155" s="2">
        <f t="shared" si="212"/>
        <v>2.2204460492503131E-16</v>
      </c>
      <c r="AS155" s="57">
        <f>AR155*'DEPRECATED - DT-Prelim Calcs'!$C$21/AM$2/'DEPRECATED - DT-Prelim Calcs'!$C$19/'DEPRECATED - DT-Prelim Calcs'!$C$18*3.39*'DEPRECATED - DT-Prelim Calcs'!$C$20</f>
        <v>1.6091427298135106E-15</v>
      </c>
      <c r="AT155" s="46">
        <f t="shared" si="213"/>
        <v>0</v>
      </c>
      <c r="AU155" s="57">
        <f>AS154*'DEPRECATED - DT-Prelim Calcs'!$C$11+AU154</f>
        <v>39.3454487088432</v>
      </c>
      <c r="AV155" s="57">
        <f>AV154+0.5*AS155*'DEPRECATED - DT-Prelim Calcs'!$C$11^2+AU155*'DEPRECATED - DT-Prelim Calcs'!$C$11</f>
        <v>23721.851844356923</v>
      </c>
      <c r="AW155" s="57">
        <f>MIN('Drive Train'!$F$35-AQ154*'DEPRECATED - DT-Prelim Calcs'!$C$21*'Drive Train'!$F$39,AW154+AQ$2)</f>
        <v>11.021448505458157</v>
      </c>
      <c r="AX155" s="57">
        <f>'Drive Train'!$F$35-AQ155*'DEPRECATED - DT-Prelim Calcs'!$C$21*'Drive Train'!$F$39</f>
        <v>11.021448505458157</v>
      </c>
      <c r="AY155" s="1">
        <f>IF(AV155&gt;='Drive Train'!$F$29,1,0)</f>
        <v>1</v>
      </c>
      <c r="AZ155" s="57">
        <f t="shared" si="214"/>
        <v>22.525351218003966</v>
      </c>
      <c r="BA155" s="63">
        <f>BA154+'DEPRECATED - DT-Prelim Calcs'!$C$11</f>
        <v>604</v>
      </c>
      <c r="BB155" s="2">
        <f>BL155/'Drive Train'!$F$35</f>
        <v>1.3150249726469256</v>
      </c>
      <c r="BC155" s="46">
        <f>BJ155*12*60/(PI() * 'Drive Train'!$F$15)/BB$2*BB155</f>
        <v>-3540.8438977467281</v>
      </c>
      <c r="BD155" s="2">
        <f>('DEPRECATED - DT-Prelim Calcs'!$C$6*BB155-BC155)/('DEPRECATED - DT-Prelim Calcs'!$C$6*BB155)*'DEPRECATED - DT-Prelim Calcs'!$C$7*BB155</f>
        <v>4.7702296575443093</v>
      </c>
      <c r="BE155" s="57">
        <f>BD155/'DEPRECATED - DT-Prelim Calcs'!$C$7*('DEPRECATED - DT-Prelim Calcs'!$C$8-'DEPRECATED - DT-Prelim Calcs'!$C$9)+'DEPRECATED - DT-Prelim Calcs'!$C$9</f>
        <v>256.65040044105183</v>
      </c>
      <c r="BF155" s="57">
        <f t="shared" si="193"/>
        <v>93</v>
      </c>
      <c r="BG155" s="2">
        <f t="shared" si="215"/>
        <v>1.8933363324154464</v>
      </c>
      <c r="BH155" s="57">
        <f>BG155*'DEPRECATED - DT-Prelim Calcs'!$C$21/BB$2/'DEPRECATED - DT-Prelim Calcs'!$C$19/'DEPRECATED - DT-Prelim Calcs'!$C$18*3.39*'DEPRECATED - DT-Prelim Calcs'!$C$20</f>
        <v>19.819055495402456</v>
      </c>
      <c r="BI155" s="46">
        <f t="shared" si="216"/>
        <v>0</v>
      </c>
      <c r="BJ155" s="57">
        <f>BH154*'DEPRECATED - DT-Prelim Calcs'!$C$11+BJ154</f>
        <v>-16.267443596496349</v>
      </c>
      <c r="BK155" s="57">
        <f>BK154+0.5*BH155*'DEPRECATED - DT-Prelim Calcs'!$C$11^2+BJ155*'DEPRECATED - DT-Prelim Calcs'!$C$11</f>
        <v>14147.509169154695</v>
      </c>
      <c r="BL155" s="57">
        <f>MIN('Drive Train'!$F$35-BF154*'DEPRECATED - DT-Prelim Calcs'!$C$21*'Drive Train'!$F$39,BL154+BF$2)</f>
        <v>16.306309660821878</v>
      </c>
      <c r="BM155" s="57">
        <f>'Drive Train'!$F$35-BF155*'DEPRECATED - DT-Prelim Calcs'!$C$21*'Drive Train'!$F$39</f>
        <v>6.0759999999999996</v>
      </c>
      <c r="BN155" s="1">
        <f>IF(BK155&gt;='Drive Train'!$F$29,1,0)</f>
        <v>1</v>
      </c>
      <c r="BO155" s="57">
        <f t="shared" si="217"/>
        <v>103.33333333333333</v>
      </c>
      <c r="BP155" s="63">
        <f>BP154+'DEPRECATED - DT-Prelim Calcs'!$C$11</f>
        <v>604</v>
      </c>
      <c r="BQ155" s="2">
        <f>CA155/'Drive Train'!$F$35</f>
        <v>0.48999999999999994</v>
      </c>
      <c r="BR155" s="46">
        <f>BY155*12*60/(PI() * 'Drive Train'!$F$15)/BQ$2*BQ155</f>
        <v>6765.1276759636748</v>
      </c>
      <c r="BS155" s="2">
        <f>('DEPRECATED - DT-Prelim Calcs'!$C$6*BQ155-BR155)/('DEPRECATED - DT-Prelim Calcs'!$C$6*BQ155)*'DEPRECATED - DT-Prelim Calcs'!$C$7*BQ155</f>
        <v>-1.8780038835032751</v>
      </c>
      <c r="BT155" s="57">
        <f>BS155/'DEPRECATED - DT-Prelim Calcs'!$C$7*('DEPRECATED - DT-Prelim Calcs'!$C$8-'DEPRECATED - DT-Prelim Calcs'!$C$9)+'DEPRECATED - DT-Prelim Calcs'!$C$9</f>
        <v>-97.278381018037422</v>
      </c>
      <c r="BU155" s="57">
        <f t="shared" si="194"/>
        <v>-97.278381018037422</v>
      </c>
      <c r="BV155" s="2">
        <f t="shared" si="218"/>
        <v>-2.8888022628920442</v>
      </c>
      <c r="BW155" s="57">
        <f>BV155*'DEPRECATED - DT-Prelim Calcs'!$C$21/BQ$2/'DEPRECATED - DT-Prelim Calcs'!$C$19/'DEPRECATED - DT-Prelim Calcs'!$C$18*3.39*'DEPRECATED - DT-Prelim Calcs'!$C$20</f>
        <v>-39.543815348425788</v>
      </c>
      <c r="BX155" s="46">
        <f t="shared" si="219"/>
        <v>1</v>
      </c>
      <c r="BY155" s="57">
        <f>BW154*'DEPRECATED - DT-Prelim Calcs'!$C$11+BY154</f>
        <v>63.785340358356763</v>
      </c>
      <c r="BZ155" s="57">
        <f>BZ154+0.5*BW155*'DEPRECATED - DT-Prelim Calcs'!$C$11^2+BY155*'DEPRECATED - DT-Prelim Calcs'!$C$11</f>
        <v>-10726.396587329609</v>
      </c>
      <c r="CA155" s="57">
        <f>MIN('Drive Train'!$F$35-BU154*'DEPRECATED - DT-Prelim Calcs'!$C$21*'Drive Train'!$F$39,CA154+BU$2)</f>
        <v>6.0759999999999996</v>
      </c>
      <c r="CB155" s="57">
        <f>'Drive Train'!$F$35-BU155*'DEPRECATED - DT-Prelim Calcs'!$C$21*'Drive Train'!$F$39</f>
        <v>19.014929909226545</v>
      </c>
      <c r="CC155" s="1">
        <f>IF(BZ155&gt;='Drive Train'!$F$29,1,0)</f>
        <v>0</v>
      </c>
      <c r="CD155" s="57">
        <f t="shared" si="220"/>
        <v>-108.08709002004159</v>
      </c>
      <c r="CE155" s="63">
        <f>CE154+'DEPRECATED - DT-Prelim Calcs'!$C$11</f>
        <v>604</v>
      </c>
      <c r="CF155" s="2">
        <f>CP155/'Drive Train'!$F$35</f>
        <v>0.48999999999999994</v>
      </c>
      <c r="CG155" s="46">
        <f>CN155*12*60/(PI() * 'Drive Train'!$F$15)/CF$2*CF155</f>
        <v>-15877.316758082592</v>
      </c>
      <c r="CH155" s="2">
        <f>('DEPRECATED - DT-Prelim Calcs'!$C$6*CF155-CG155)/('DEPRECATED - DT-Prelim Calcs'!$C$6*CF155)*'DEPRECATED - DT-Prelim Calcs'!$C$7*CF155</f>
        <v>8.3599494159435359</v>
      </c>
      <c r="CI155" s="57">
        <f>CH155/'DEPRECATED - DT-Prelim Calcs'!$C$7*('DEPRECATED - DT-Prelim Calcs'!$C$8-'DEPRECATED - DT-Prelim Calcs'!$C$9)+'DEPRECATED - DT-Prelim Calcs'!$C$9</f>
        <v>447.75456849193182</v>
      </c>
      <c r="CJ155" s="57">
        <f t="shared" si="195"/>
        <v>93</v>
      </c>
      <c r="CK155" s="2">
        <f t="shared" si="221"/>
        <v>1.5241763143494644</v>
      </c>
      <c r="CL155" s="57">
        <f>CK155*'DEPRECATED - DT-Prelim Calcs'!$C$21/CF$2/'DEPRECATED - DT-Prelim Calcs'!$C$19/'DEPRECATED - DT-Prelim Calcs'!$C$18*3.39*'DEPRECATED - DT-Prelim Calcs'!$C$20</f>
        <v>25.773080821789936</v>
      </c>
      <c r="CM155" s="46">
        <f t="shared" si="222"/>
        <v>0</v>
      </c>
      <c r="CN155" s="57">
        <f>CL154*'DEPRECATED - DT-Prelim Calcs'!$C$11+CN154</f>
        <v>-121.18576697257141</v>
      </c>
      <c r="CO155" s="57">
        <f>CO154+0.5*CL155*'DEPRECATED - DT-Prelim Calcs'!$C$11^2+CN155*'DEPRECATED - DT-Prelim Calcs'!$C$11</f>
        <v>-45738.622476461074</v>
      </c>
      <c r="CP155" s="57">
        <f>MIN('Drive Train'!$F$35-CJ154*'DEPRECATED - DT-Prelim Calcs'!$C$21*'Drive Train'!$F$39,CP154+CJ$2)</f>
        <v>6.0759999999999996</v>
      </c>
      <c r="CQ155" s="57">
        <f>'Drive Train'!$F$35-CJ155*'DEPRECATED - DT-Prelim Calcs'!$C$21*'Drive Train'!$F$39</f>
        <v>6.0759999999999996</v>
      </c>
      <c r="CR155" s="1">
        <f>IF(CO155&gt;='Drive Train'!$F$29,1,0)</f>
        <v>0</v>
      </c>
      <c r="CS155" s="57">
        <f t="shared" si="223"/>
        <v>103.33333333333333</v>
      </c>
      <c r="CT155" s="63">
        <f>CT154+'DEPRECATED - DT-Prelim Calcs'!$C$11</f>
        <v>604</v>
      </c>
      <c r="CU155" s="2">
        <f>DE155/'Drive Train'!$F$35</f>
        <v>0.48999999999999994</v>
      </c>
      <c r="CV155" s="46">
        <f>DC155*12*60/(PI() * 'Drive Train'!$F$15)/CU$2*CU155</f>
        <v>-39593.010775301329</v>
      </c>
      <c r="CW155" s="2">
        <f>('DEPRECATED - DT-Prelim Calcs'!$C$6*CU155-CV155)/('DEPRECATED - DT-Prelim Calcs'!$C$6*CU155)*'DEPRECATED - DT-Prelim Calcs'!$C$7*CU155</f>
        <v>19.08318066950773</v>
      </c>
      <c r="CX155" s="57">
        <f>CW155/'DEPRECATED - DT-Prelim Calcs'!$C$7*('DEPRECATED - DT-Prelim Calcs'!$C$8-'DEPRECATED - DT-Prelim Calcs'!$C$9)+'DEPRECATED - DT-Prelim Calcs'!$C$9</f>
        <v>1018.6220248538764</v>
      </c>
      <c r="CY155" s="57">
        <f t="shared" si="196"/>
        <v>93</v>
      </c>
      <c r="CZ155" s="2">
        <f t="shared" si="224"/>
        <v>1.2803081040535502</v>
      </c>
      <c r="DA155" s="57">
        <f>CZ155*'DEPRECATED - DT-Prelim Calcs'!$C$21/CU$2/'DEPRECATED - DT-Prelim Calcs'!$C$19/'DEPRECATED - DT-Prelim Calcs'!$C$18*3.39*'DEPRECATED - DT-Prelim Calcs'!$C$20</f>
        <v>25.773080821789936</v>
      </c>
      <c r="DB155" s="46">
        <f t="shared" si="225"/>
        <v>0</v>
      </c>
      <c r="DC155" s="57">
        <f>DA154*'DEPRECATED - DT-Prelim Calcs'!$C$11+DC154</f>
        <v>-253.84716690854736</v>
      </c>
      <c r="DD155" s="57">
        <f>DD154+0.5*DA155*'DEPRECATED - DT-Prelim Calcs'!$C$11^2+DC155*'DEPRECATED - DT-Prelim Calcs'!$C$11</f>
        <v>-84325.527750591427</v>
      </c>
      <c r="DE155" s="57">
        <f>MIN('Drive Train'!$F$35-CY154*'DEPRECATED - DT-Prelim Calcs'!$C$21*'Drive Train'!$F$39,DE154+CY$2)</f>
        <v>6.0759999999999996</v>
      </c>
      <c r="DF155" s="57">
        <f>'Drive Train'!$F$35-CY155*'DEPRECATED - DT-Prelim Calcs'!$C$21*'Drive Train'!$F$39</f>
        <v>6.0759999999999996</v>
      </c>
      <c r="DG155" s="1">
        <f>IF(DD155&gt;='Drive Train'!$F$29,1,0)</f>
        <v>0</v>
      </c>
      <c r="DH155" s="57">
        <f t="shared" si="226"/>
        <v>103.33333333333333</v>
      </c>
      <c r="DI155" s="63">
        <f>DI154+'DEPRECATED - DT-Prelim Calcs'!$C$11</f>
        <v>604</v>
      </c>
      <c r="DJ155" s="2">
        <f>DT155/'Drive Train'!$F$35</f>
        <v>0.48999999999999994</v>
      </c>
      <c r="DK155" s="46">
        <f>DR155*12*60/(PI() * 'Drive Train'!$F$15)/DJ$2*DJ155</f>
        <v>-65302.516225727217</v>
      </c>
      <c r="DL155" s="2">
        <f>('DEPRECATED - DT-Prelim Calcs'!$C$6*DJ155-DK155)/('DEPRECATED - DT-Prelim Calcs'!$C$6*DJ155)*'DEPRECATED - DT-Prelim Calcs'!$C$7*DJ155</f>
        <v>30.707928912570839</v>
      </c>
      <c r="DM155" s="57">
        <f>DL155/'DEPRECATED - DT-Prelim Calcs'!$C$7*('DEPRECATED - DT-Prelim Calcs'!$C$8-'DEPRECATED - DT-Prelim Calcs'!$C$9)+'DEPRECATED - DT-Prelim Calcs'!$C$9</f>
        <v>1637.4831035198501</v>
      </c>
      <c r="DN155" s="57">
        <f t="shared" si="197"/>
        <v>93</v>
      </c>
      <c r="DO155" s="2">
        <f t="shared" si="227"/>
        <v>1.1037138828047846</v>
      </c>
      <c r="DP155" s="57">
        <f>DO155*'DEPRECATED - DT-Prelim Calcs'!$C$21/DJ$2/'DEPRECATED - DT-Prelim Calcs'!$C$19/'DEPRECATED - DT-Prelim Calcs'!$C$18*3.39*'DEPRECATED - DT-Prelim Calcs'!$C$20</f>
        <v>25.773080821789936</v>
      </c>
      <c r="DQ155" s="46">
        <f t="shared" si="228"/>
        <v>0</v>
      </c>
      <c r="DR155" s="57">
        <f>DP154*'DEPRECATED - DT-Prelim Calcs'!$C$11+DR154</f>
        <v>-360.93227522109942</v>
      </c>
      <c r="DS155" s="57">
        <f>DS154+0.5*DP155*'DEPRECATED - DT-Prelim Calcs'!$C$11^2+DR155*'DEPRECATED - DT-Prelim Calcs'!$C$11</f>
        <v>-168656.12748105815</v>
      </c>
      <c r="DT155" s="57">
        <f>MIN('Drive Train'!$F$35-DN154*'DEPRECATED - DT-Prelim Calcs'!$C$21*'Drive Train'!$F$39,DT154+DN$2)</f>
        <v>6.0759999999999996</v>
      </c>
      <c r="DU155" s="57">
        <f>'Drive Train'!$F$35-DN155*'DEPRECATED - DT-Prelim Calcs'!$C$21*'Drive Train'!$F$39</f>
        <v>6.0759999999999996</v>
      </c>
      <c r="DV155" s="1">
        <f>IF(DS155&gt;='Drive Train'!$F$29,1,0)</f>
        <v>0</v>
      </c>
      <c r="DW155" s="57">
        <f t="shared" si="229"/>
        <v>103.33333333333333</v>
      </c>
      <c r="DX155" s="63">
        <f>DX154+'DEPRECATED - DT-Prelim Calcs'!$C$11</f>
        <v>604</v>
      </c>
      <c r="DY155" s="2">
        <f>EI155/'Drive Train'!$F$35</f>
        <v>0.48999999999999994</v>
      </c>
      <c r="DZ155" s="46">
        <f>EG155*12*60/(PI() * 'Drive Train'!$F$15)/DY$2*DY155</f>
        <v>-106472.07325267383</v>
      </c>
      <c r="EA155" s="2">
        <f>('DEPRECATED - DT-Prelim Calcs'!$C$6*DY155-DZ155)/('DEPRECATED - DT-Prelim Calcs'!$C$6*DY155)*'DEPRECATED - DT-Prelim Calcs'!$C$7*DY155</f>
        <v>49.323056949145197</v>
      </c>
      <c r="EB155" s="57">
        <f>EA155/'DEPRECATED - DT-Prelim Calcs'!$C$7*('DEPRECATED - DT-Prelim Calcs'!$C$8-'DEPRECATED - DT-Prelim Calcs'!$C$9)+'DEPRECATED - DT-Prelim Calcs'!$C$9</f>
        <v>2628.4876375831241</v>
      </c>
      <c r="EC155" s="57">
        <f t="shared" si="198"/>
        <v>93</v>
      </c>
      <c r="ED155" s="2">
        <f t="shared" si="230"/>
        <v>0.96993038185874991</v>
      </c>
      <c r="EE155" s="57">
        <f>ED155*'DEPRECATED - DT-Prelim Calcs'!$C$21/DY$2/'DEPRECATED - DT-Prelim Calcs'!$C$19/'DEPRECATED - DT-Prelim Calcs'!$C$18*3.39*'DEPRECATED - DT-Prelim Calcs'!$C$20</f>
        <v>25.773080821789936</v>
      </c>
      <c r="EF155" s="46">
        <f t="shared" si="231"/>
        <v>0</v>
      </c>
      <c r="EG155" s="57">
        <f>EE154*'DEPRECATED - DT-Prelim Calcs'!$C$11+EG154</f>
        <v>-517.14886076542132</v>
      </c>
      <c r="EH155" s="57">
        <f>EH154+0.5*EE155*'DEPRECATED - DT-Prelim Calcs'!$C$11^2+EG155*'DEPRECATED - DT-Prelim Calcs'!$C$11</f>
        <v>-285984.9004713936</v>
      </c>
      <c r="EI155" s="57">
        <f>MIN('Drive Train'!$F$35-EC154*'DEPRECATED - DT-Prelim Calcs'!$C$21*'Drive Train'!$F$39,EI154+EC$2)</f>
        <v>6.0759999999999996</v>
      </c>
      <c r="EJ155" s="57">
        <f>'Drive Train'!$F$35-EC155*'DEPRECATED - DT-Prelim Calcs'!$C$21*'Drive Train'!$F$39</f>
        <v>6.0759999999999996</v>
      </c>
      <c r="EK155" s="1">
        <f>IF(EH155&gt;='Drive Train'!$F$29,1,0)</f>
        <v>0</v>
      </c>
      <c r="EL155" s="57">
        <f t="shared" si="232"/>
        <v>103.33333333333333</v>
      </c>
      <c r="EM155" s="63">
        <f>EM154+'DEPRECATED - DT-Prelim Calcs'!$C$11</f>
        <v>604</v>
      </c>
      <c r="EN155" s="2">
        <f>EX155/'Drive Train'!$F$35</f>
        <v>0.48999999999999994</v>
      </c>
      <c r="EO155" s="46">
        <f>EV155*12*60/(PI() * 'Drive Train'!$F$15)/EN$2*EN155</f>
        <v>-198939.88216217171</v>
      </c>
      <c r="EP155" s="2">
        <f>('DEPRECATED - DT-Prelim Calcs'!$C$6*EN155-EO155)/('DEPRECATED - DT-Prelim Calcs'!$C$6*EN155)*'DEPRECATED - DT-Prelim Calcs'!$C$7*EN155</f>
        <v>91.13307936413392</v>
      </c>
      <c r="EQ155" s="57">
        <f>EP155/'DEPRECATED - DT-Prelim Calcs'!$C$7*('DEPRECATED - DT-Prelim Calcs'!$C$8-'DEPRECATED - DT-Prelim Calcs'!$C$9)+'DEPRECATED - DT-Prelim Calcs'!$C$9</f>
        <v>4854.3075030781665</v>
      </c>
      <c r="ER155" s="57">
        <f t="shared" si="199"/>
        <v>93</v>
      </c>
      <c r="ES155" s="2">
        <f t="shared" si="233"/>
        <v>0.86507304327942547</v>
      </c>
      <c r="ET155" s="57">
        <f>ES155*'DEPRECATED - DT-Prelim Calcs'!$C$21/EN$2/'DEPRECATED - DT-Prelim Calcs'!$C$19/'DEPRECATED - DT-Prelim Calcs'!$C$18*3.39*'DEPRECATED - DT-Prelim Calcs'!$C$20</f>
        <v>25.773080821789936</v>
      </c>
      <c r="EU155" s="46">
        <f t="shared" si="234"/>
        <v>0</v>
      </c>
      <c r="EV155" s="57">
        <f>ET154*'DEPRECATED - DT-Prelim Calcs'!$C$11+EV154</f>
        <v>-861.8147715205431</v>
      </c>
      <c r="EW155" s="57">
        <f>EW154+0.5*ET155*'DEPRECATED - DT-Prelim Calcs'!$C$11^2+EV155*'DEPRECATED - DT-Prelim Calcs'!$C$11</f>
        <v>-293812.42779870663</v>
      </c>
      <c r="EX155" s="57">
        <f>MIN('Drive Train'!$F$35-ER154*'DEPRECATED - DT-Prelim Calcs'!$C$21*'Drive Train'!$F$39,EX154+ER$2)</f>
        <v>6.0759999999999996</v>
      </c>
      <c r="EY155" s="57">
        <f>'Drive Train'!$F$35-ER155*'DEPRECATED - DT-Prelim Calcs'!$C$21*'Drive Train'!$F$39</f>
        <v>6.0759999999999996</v>
      </c>
      <c r="EZ155" s="1">
        <f>IF(EW155&gt;='Drive Train'!$F$29,1,0)</f>
        <v>0</v>
      </c>
      <c r="FA155" s="57">
        <f t="shared" si="235"/>
        <v>103.33333333333333</v>
      </c>
      <c r="FB155" s="63">
        <f>FB154+'DEPRECATED - DT-Prelim Calcs'!$C$11</f>
        <v>604</v>
      </c>
      <c r="FC155" s="2">
        <f>FM155/'Drive Train'!$F$35</f>
        <v>0.93214337038104444</v>
      </c>
      <c r="FD155" s="46">
        <f>FK155*12*60/(PI() * 'Drive Train'!$F$15)/FC$2*FC155</f>
        <v>-5336.096883147844</v>
      </c>
      <c r="FE155" s="2">
        <f>('DEPRECATED - DT-Prelim Calcs'!$C$6*FC155-FD155)/('DEPRECATED - DT-Prelim Calcs'!$C$6*FC155)*'DEPRECATED - DT-Prelim Calcs'!$C$7*FC155</f>
        <v>4.6592222746607765</v>
      </c>
      <c r="FF155" s="57">
        <f>FE155/'DEPRECATED - DT-Prelim Calcs'!$C$7*('DEPRECATED - DT-Prelim Calcs'!$C$8-'DEPRECATED - DT-Prelim Calcs'!$C$9)+'DEPRECATED - DT-Prelim Calcs'!$C$9</f>
        <v>250.74075429003221</v>
      </c>
      <c r="FG155" s="57">
        <f t="shared" si="200"/>
        <v>93</v>
      </c>
      <c r="FH155" s="2">
        <f t="shared" si="236"/>
        <v>0.78067567320338405</v>
      </c>
      <c r="FI155" s="57">
        <f>FH155*'DEPRECATED - DT-Prelim Calcs'!$C$21/FC$2/'DEPRECATED - DT-Prelim Calcs'!$C$19/'DEPRECATED - DT-Prelim Calcs'!$C$18*3.39*'DEPRECATED - DT-Prelim Calcs'!$C$20</f>
        <v>25.773080821789936</v>
      </c>
      <c r="FJ155" s="46">
        <f t="shared" si="237"/>
        <v>0</v>
      </c>
      <c r="FK155" s="57">
        <f>FI154*'DEPRECATED - DT-Prelim Calcs'!$C$11+FK154</f>
        <v>-10.965969045638335</v>
      </c>
      <c r="FL155" s="57">
        <f>FL154+0.5*FI155*'DEPRECATED - DT-Prelim Calcs'!$C$11^2+FK155*'DEPRECATED - DT-Prelim Calcs'!$C$11</f>
        <v>-366605.85911741666</v>
      </c>
      <c r="FM155" s="57">
        <f>MIN('Drive Train'!$F$35-FG154*'DEPRECATED - DT-Prelim Calcs'!$C$21*'Drive Train'!$F$39,FM154+FG$2)</f>
        <v>11.558577792724952</v>
      </c>
      <c r="FN155" s="57">
        <f>'Drive Train'!$F$35-FG155*'DEPRECATED - DT-Prelim Calcs'!$C$21*'Drive Train'!$F$39</f>
        <v>6.0759999999999996</v>
      </c>
      <c r="FO155" s="1">
        <f>IF(FL155&gt;='Drive Train'!$F$29,1,0)</f>
        <v>0</v>
      </c>
      <c r="FP155" s="57">
        <f t="shared" si="238"/>
        <v>103.33333333333333</v>
      </c>
      <c r="FQ155" s="63">
        <f>FQ154+'DEPRECATED - DT-Prelim Calcs'!$C$11</f>
        <v>604</v>
      </c>
      <c r="FR155" s="2">
        <f>GB155/'Drive Train'!$F$35</f>
        <v>0.48999999999999994</v>
      </c>
      <c r="FS155" s="46">
        <f>FZ155*12*60/(PI() * 'Drive Train'!$F$15)/FR$2*FR155</f>
        <v>-33260.473006031476</v>
      </c>
      <c r="FT155" s="2">
        <f>('DEPRECATED - DT-Prelim Calcs'!$C$6*FR155-FS155)/('DEPRECATED - DT-Prelim Calcs'!$C$6*FR155)*'DEPRECATED - DT-Prelim Calcs'!$C$7*FR155</f>
        <v>16.219875599350068</v>
      </c>
      <c r="FU155" s="57">
        <f>FT155/'DEPRECATED - DT-Prelim Calcs'!$C$7*('DEPRECATED - DT-Prelim Calcs'!$C$8-'DEPRECATED - DT-Prelim Calcs'!$C$9)+'DEPRECATED - DT-Prelim Calcs'!$C$9</f>
        <v>866.18964290315921</v>
      </c>
      <c r="FV155" s="57">
        <f t="shared" si="201"/>
        <v>93</v>
      </c>
      <c r="FW155" s="2">
        <f t="shared" si="239"/>
        <v>0.7112822800297498</v>
      </c>
      <c r="FX155" s="57">
        <f>FW155*'DEPRECATED - DT-Prelim Calcs'!$C$21/FR$2/'DEPRECATED - DT-Prelim Calcs'!$C$19/'DEPRECATED - DT-Prelim Calcs'!$C$18*3.39*'DEPRECATED - DT-Prelim Calcs'!$C$20</f>
        <v>25.773080821789936</v>
      </c>
      <c r="FY155" s="46">
        <f t="shared" si="240"/>
        <v>0</v>
      </c>
      <c r="FZ155" s="57">
        <f>FX154*'DEPRECATED - DT-Prelim Calcs'!$C$11+FZ154</f>
        <v>-118.47036014815204</v>
      </c>
      <c r="GA155" s="57">
        <f>GA154+0.5*FX155*'DEPRECATED - DT-Prelim Calcs'!$C$11^2+FZ155*'DEPRECATED - DT-Prelim Calcs'!$C$11</f>
        <v>-438519.20254793111</v>
      </c>
      <c r="GB155" s="57">
        <f>MIN('Drive Train'!$F$35-FV154*'DEPRECATED - DT-Prelim Calcs'!$C$21*'Drive Train'!$F$39,GB154+FV$2)</f>
        <v>6.0759999999999996</v>
      </c>
      <c r="GC155" s="57">
        <f>'Drive Train'!$F$35-FV155*'DEPRECATED - DT-Prelim Calcs'!$C$21*'Drive Train'!$F$39</f>
        <v>6.0759999999999996</v>
      </c>
      <c r="GD155" s="1">
        <f>IF(GA155&gt;='Drive Train'!$F$29,1,0)</f>
        <v>0</v>
      </c>
      <c r="GE155" s="57">
        <f t="shared" si="241"/>
        <v>103.33333333333333</v>
      </c>
      <c r="GF155" s="63">
        <f>GF154+'DEPRECATED - DT-Prelim Calcs'!$C$11</f>
        <v>604</v>
      </c>
      <c r="GG155" s="2">
        <f>GQ155/'Drive Train'!$F$35</f>
        <v>0.83548387096774201</v>
      </c>
      <c r="GH155" s="46">
        <f>GO155*12*60/(PI() * 'Drive Train'!$F$15)/GG$2*GG155</f>
        <v>-119590.2049832554</v>
      </c>
      <c r="GI155" s="2">
        <f>('DEPRECATED - DT-Prelim Calcs'!$C$6*GG155-GH155)/('DEPRECATED - DT-Prelim Calcs'!$C$6*GG155)*'DEPRECATED - DT-Prelim Calcs'!$C$7*GG155</f>
        <v>56.087136018271572</v>
      </c>
      <c r="GJ155" s="57">
        <f>GI155/'DEPRECATED - DT-Prelim Calcs'!$C$7*('DEPRECATED - DT-Prelim Calcs'!$C$8-'DEPRECATED - DT-Prelim Calcs'!$C$9)+'DEPRECATED - DT-Prelim Calcs'!$C$9</f>
        <v>2988.5836311801836</v>
      </c>
      <c r="GK155" s="57">
        <f t="shared" si="242"/>
        <v>29.999999999999982</v>
      </c>
      <c r="GL155" s="2">
        <f t="shared" si="243"/>
        <v>0.99579519204165001</v>
      </c>
      <c r="GM155" s="57">
        <f>GL155*'DEPRECATED - DT-Prelim Calcs'!$C$21/GG$2/'DEPRECATED - DT-Prelim Calcs'!$C$19/'DEPRECATED - DT-Prelim Calcs'!$C$18*3.39*'DEPRECATED - DT-Prelim Calcs'!$C$20</f>
        <v>25.773080821789936</v>
      </c>
      <c r="GN155" s="46">
        <f t="shared" si="244"/>
        <v>0</v>
      </c>
      <c r="GO155" s="57">
        <f>GM154*'DEPRECATED - DT-Prelim Calcs'!$C$11+GO154</f>
        <v>-349.75420396148559</v>
      </c>
      <c r="GP155" s="57">
        <f>GP154+0.5*GM155*'DEPRECATED - DT-Prelim Calcs'!$C$11^2+GO155*'DEPRECATED - DT-Prelim Calcs'!$C$11</f>
        <v>-233036.63207414094</v>
      </c>
      <c r="GQ155" s="57">
        <f>MIN('Drive Train'!$F$35-GK154*'DEPRECATED - DT-Prelim Calcs'!$C$21*'Drive Train'!$F$39,GQ154+GK$2)</f>
        <v>10.360000000000001</v>
      </c>
      <c r="GR155" s="57">
        <f>'Drive Train'!$F$35-GK155*'DEPRECATED - DT-Prelim Calcs'!$C$21*'Drive Train'!$F$39</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-105754.99722381048</v>
      </c>
      <c r="GX155" s="2">
        <f>('DEPRECATED - DT-Prelim Calcs'!$C$6*GV155-GW155)/('DEPRECATED - DT-Prelim Calcs'!$C$6*GV155)*'DEPRECATED - DT-Prelim Calcs'!$C$7*GV155</f>
        <v>49.787387939584505</v>
      </c>
      <c r="GY155" s="57">
        <f>GX155/'DEPRECATED - DT-Prelim Calcs'!$C$7*('DEPRECATED - DT-Prelim Calcs'!$C$8-'DEPRECATED - DT-Prelim Calcs'!$C$9)+'DEPRECATED - DT-Prelim Calcs'!$C$9</f>
        <v>2653.2070010990424</v>
      </c>
      <c r="GZ155" s="57">
        <f t="shared" si="202"/>
        <v>33.333333333333314</v>
      </c>
      <c r="HA155" s="2">
        <f t="shared" si="246"/>
        <v>0.99579519204165001</v>
      </c>
      <c r="HB155" s="57">
        <f>HA155*'DEPRECATED - DT-Prelim Calcs'!$C$21/GV$2/'DEPRECATED - DT-Prelim Calcs'!$C$19/'DEPRECATED - DT-Prelim Calcs'!$C$18*3.39*'DEPRECATED - DT-Prelim Calcs'!$C$20</f>
        <v>25.773080821789936</v>
      </c>
      <c r="HC155" s="46">
        <f t="shared" si="247"/>
        <v>0</v>
      </c>
      <c r="HD155" s="57">
        <f>HB154*'DEPRECATED - DT-Prelim Calcs'!$C$11+HD154</f>
        <v>-316.2100418940563</v>
      </c>
      <c r="HE155" s="57">
        <f>HE154+0.5*HB155*'DEPRECATED - DT-Prelim Calcs'!$C$11^2+HD155*'DEPRECATED - DT-Prelim Calcs'!$C$11</f>
        <v>-261057.62629645073</v>
      </c>
      <c r="HF155" s="57">
        <f>MIN('Drive Train'!$F$35-GZ154*'DEPRECATED - DT-Prelim Calcs'!$C$21*'Drive Train'!$F$39,HF154+GZ$2)</f>
        <v>10.133333333333335</v>
      </c>
      <c r="HG155" s="57">
        <f>'Drive Train'!$F$35-GZ155*'DEPRECATED - DT-Prelim Calcs'!$C$21*'Drive Train'!$F$39</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-29691.718165137016</v>
      </c>
      <c r="HM155" s="2">
        <f>('DEPRECATED - DT-Prelim Calcs'!$C$6*HK155-HL155)/('DEPRECATED - DT-Prelim Calcs'!$C$6*HK155)*'DEPRECATED - DT-Prelim Calcs'!$C$7*HK155</f>
        <v>15.350744583009865</v>
      </c>
      <c r="HN155" s="57">
        <f>HM155/'DEPRECATED - DT-Prelim Calcs'!$C$7*('DEPRECATED - DT-Prelim Calcs'!$C$8-'DEPRECATED - DT-Prelim Calcs'!$C$9)+'DEPRECATED - DT-Prelim Calcs'!$C$9</f>
        <v>819.92013692952935</v>
      </c>
      <c r="HO155" s="57">
        <f t="shared" si="203"/>
        <v>36.66666666666665</v>
      </c>
      <c r="HP155" s="2">
        <f t="shared" si="249"/>
        <v>0.99579519204165001</v>
      </c>
      <c r="HQ155" s="57">
        <f>HP155*'DEPRECATED - DT-Prelim Calcs'!$C$21/HK$2/'DEPRECATED - DT-Prelim Calcs'!$C$19/'DEPRECATED - DT-Prelim Calcs'!$C$18*3.39*'DEPRECATED - DT-Prelim Calcs'!$C$20</f>
        <v>25.773080821789936</v>
      </c>
      <c r="HR155" s="46">
        <f t="shared" si="250"/>
        <v>0</v>
      </c>
      <c r="HS155" s="57">
        <f>HQ154*'DEPRECATED - DT-Prelim Calcs'!$C$11+HS154</f>
        <v>-90.81024923387848</v>
      </c>
      <c r="HT155" s="57">
        <f>HT154+0.5*HQ155*'DEPRECATED - DT-Prelim Calcs'!$C$11^2+HS155*'DEPRECATED - DT-Prelim Calcs'!$C$11</f>
        <v>-261906.88980338979</v>
      </c>
      <c r="HU155" s="57">
        <f>MIN('Drive Train'!$F$35-HO154*'DEPRECATED - DT-Prelim Calcs'!$C$21*'Drive Train'!$F$39,HU154+HO$2)</f>
        <v>9.9066666666666681</v>
      </c>
      <c r="HV155" s="57">
        <f>'Drive Train'!$F$35-HO155*'DEPRECATED - DT-Prelim Calcs'!$C$21*'Drive Train'!$F$39</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-136554.06867132586</v>
      </c>
      <c r="IB155" s="2">
        <f>('DEPRECATED - DT-Prelim Calcs'!$C$6*HZ155-IA155)/('DEPRECATED - DT-Prelim Calcs'!$C$6*HZ155)*'DEPRECATED - DT-Prelim Calcs'!$C$7*HZ155</f>
        <v>63.625314594412387</v>
      </c>
      <c r="IC155" s="57">
        <f>IB155/'DEPRECATED - DT-Prelim Calcs'!$C$7*('DEPRECATED - DT-Prelim Calcs'!$C$8-'DEPRECATED - DT-Prelim Calcs'!$C$9)+'DEPRECATED - DT-Prelim Calcs'!$C$9</f>
        <v>3389.8899844245266</v>
      </c>
      <c r="ID155" s="57">
        <f t="shared" si="204"/>
        <v>39.999999999999986</v>
      </c>
      <c r="IE155" s="2">
        <f t="shared" si="252"/>
        <v>0.99579519204165001</v>
      </c>
      <c r="IF155" s="57">
        <f>IE155*'DEPRECATED - DT-Prelim Calcs'!$C$21/HZ$2/'DEPRECATED - DT-Prelim Calcs'!$C$19/'DEPRECATED - DT-Prelim Calcs'!$C$18*3.39*'DEPRECATED - DT-Prelim Calcs'!$C$20</f>
        <v>25.773080821789936</v>
      </c>
      <c r="IG155" s="46">
        <f t="shared" si="253"/>
        <v>0</v>
      </c>
      <c r="IH155" s="57">
        <f>IF154*'DEPRECATED - DT-Prelim Calcs'!$C$11+IH154</f>
        <v>-427.42151144799107</v>
      </c>
      <c r="II155" s="57">
        <f>II154+0.5*IF155*'DEPRECATED - DT-Prelim Calcs'!$C$11^2+IH155*'DEPRECATED - DT-Prelim Calcs'!$C$11</f>
        <v>-304555.96306642808</v>
      </c>
      <c r="IJ155" s="57">
        <f>MIN('Drive Train'!$F$35-ID154*'DEPRECATED - DT-Prelim Calcs'!$C$21*'Drive Train'!$F$39,IJ154+ID$2)</f>
        <v>9.6800000000000015</v>
      </c>
      <c r="IK155" s="57">
        <f>'Drive Train'!$F$35-ID155*'DEPRECATED - DT-Prelim Calcs'!$C$21*'Drive Train'!$F$39</f>
        <v>9.6800000000000015</v>
      </c>
      <c r="IL155" s="1">
        <f>IF(II155&gt;='Drive Train'!$F$29,1,0)</f>
        <v>0</v>
      </c>
      <c r="IM155" s="57">
        <f t="shared" si="254"/>
        <v>44.444444444444429</v>
      </c>
      <c r="IN155" s="63">
        <f>IN154+'DEPRECATED - DT-Prelim Calcs'!$C$11</f>
        <v>604</v>
      </c>
      <c r="IO155" s="2">
        <f>IY155/'Drive Train'!$F$35</f>
        <v>3.9299629768034747</v>
      </c>
      <c r="IP155" s="46">
        <f>IW155*12*60/(PI() * 'Drive Train'!$F$15)/IO$2*IO155</f>
        <v>-1965302.7801381573</v>
      </c>
      <c r="IQ155" s="2">
        <f>('DEPRECATED - DT-Prelim Calcs'!$C$6*IO155-IP155)/('DEPRECATED - DT-Prelim Calcs'!$C$6*IO155)*'DEPRECATED - DT-Prelim Calcs'!$C$7*IO155</f>
        <v>898.09779616489539</v>
      </c>
      <c r="IR155" s="57">
        <f>IQ155/'DEPRECATED - DT-Prelim Calcs'!$C$7*('DEPRECATED - DT-Prelim Calcs'!$C$8-'DEPRECATED - DT-Prelim Calcs'!$C$9)+'DEPRECATED - DT-Prelim Calcs'!$C$9</f>
        <v>47814.296368446499</v>
      </c>
      <c r="IS155" s="57">
        <f t="shared" si="205"/>
        <v>43.333333333333321</v>
      </c>
      <c r="IT155" s="2">
        <f t="shared" si="255"/>
        <v>0.99579519204165001</v>
      </c>
      <c r="IU155" s="57">
        <f>IT155*'DEPRECATED - DT-Prelim Calcs'!$C$21/IO$2/'DEPRECATED - DT-Prelim Calcs'!$C$19/'DEPRECATED - DT-Prelim Calcs'!$C$18*3.39*'DEPRECATED - DT-Prelim Calcs'!$C$20</f>
        <v>25.773080821789936</v>
      </c>
      <c r="IV155" s="46">
        <f t="shared" si="256"/>
        <v>0</v>
      </c>
      <c r="IW155" s="57">
        <f>IU154*'DEPRECATED - DT-Prelim Calcs'!$C$11+IW154</f>
        <v>-1221.9302400622612</v>
      </c>
      <c r="IX155" s="57">
        <f>IX154+0.5*IU155*'DEPRECATED - DT-Prelim Calcs'!$C$11^2+IW155*'DEPRECATED - DT-Prelim Calcs'!$C$11</f>
        <v>-269294.22192525183</v>
      </c>
      <c r="IY155" s="57">
        <f>MIN('Drive Train'!$F$35-IS154*'DEPRECATED - DT-Prelim Calcs'!$C$21*'Drive Train'!$F$39,IY154+IS$2)</f>
        <v>48.731540912363087</v>
      </c>
      <c r="IZ155" s="57">
        <f>'Drive Train'!$F$35-IS155*'DEPRECATED - DT-Prelim Calcs'!$C$21*'Drive Train'!$F$39</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-320816.82391505752</v>
      </c>
      <c r="JF155" s="2">
        <f>('DEPRECATED - DT-Prelim Calcs'!$C$6*JD155-JE155)/('DEPRECATED - DT-Prelim Calcs'!$C$6*JD155)*'DEPRECATED - DT-Prelim Calcs'!$C$7*JD155</f>
        <v>146.85301197135681</v>
      </c>
      <c r="JG155" s="57">
        <f>JF155/'DEPRECATED - DT-Prelim Calcs'!$C$7*('DEPRECATED - DT-Prelim Calcs'!$C$8-'DEPRECATED - DT-Prelim Calcs'!$C$9)+'DEPRECATED - DT-Prelim Calcs'!$C$9</f>
        <v>7820.642504533228</v>
      </c>
      <c r="JH155" s="57">
        <f t="shared" si="206"/>
        <v>46.666666666666657</v>
      </c>
      <c r="JI155" s="2">
        <f t="shared" si="258"/>
        <v>0.99579519204165001</v>
      </c>
      <c r="JJ155" s="57">
        <f>JI155*'DEPRECATED - DT-Prelim Calcs'!$C$21/JD$2/'DEPRECATED - DT-Prelim Calcs'!$C$19/'DEPRECATED - DT-Prelim Calcs'!$C$18*3.39*'DEPRECATED - DT-Prelim Calcs'!$C$20</f>
        <v>25.773080821789936</v>
      </c>
      <c r="JK155" s="46">
        <f t="shared" si="259"/>
        <v>0</v>
      </c>
      <c r="JL155" s="57">
        <f>JJ154*'DEPRECATED - DT-Prelim Calcs'!$C$11+JL154</f>
        <v>-1053.5117709230417</v>
      </c>
      <c r="JM155" s="57">
        <f>JM154+0.5*JJ155*'DEPRECATED - DT-Prelim Calcs'!$C$11^2+JL155*'DEPRECATED - DT-Prelim Calcs'!$C$11</f>
        <v>-304335.36116039992</v>
      </c>
      <c r="JN155" s="57">
        <f>MIN('Drive Train'!$F$35-JH154*'DEPRECATED - DT-Prelim Calcs'!$C$21*'Drive Train'!$F$39,JN154+JH$2)</f>
        <v>9.2266666666666666</v>
      </c>
      <c r="JO155" s="57">
        <f>'Drive Train'!$F$35-JH155*'DEPRECATED - DT-Prelim Calcs'!$C$21*'Drive Train'!$F$39</f>
        <v>9.2266666666666666</v>
      </c>
      <c r="JP155" s="1">
        <f>IF(JM155&gt;='Drive Train'!$F$29,1,0)</f>
        <v>0</v>
      </c>
      <c r="JQ155" s="57">
        <f>MIN(JG155,'DEPRECATED - DT-Prelim Calcs'!$C$10)*'DEPRECATED - DT-Prelim Calcs'!$C$11*1000/60/60</f>
        <v>103.33333333333333</v>
      </c>
      <c r="JR155" s="63">
        <f>JR154+'DEPRECATED - DT-Prelim Calcs'!$C$11</f>
        <v>604</v>
      </c>
      <c r="JS155" s="2">
        <f>KC155/'Drive Train'!$F$35</f>
        <v>0.72580645161290325</v>
      </c>
      <c r="JT155" s="46">
        <f>KA155*12*60/(PI() * 'Drive Train'!$F$15)/JS$2*JS155</f>
        <v>-289259.37727066164</v>
      </c>
      <c r="JU155" s="2">
        <f>('DEPRECATED - DT-Prelim Calcs'!$C$6*JS155-JT155)/('DEPRECATED - DT-Prelim Calcs'!$C$6*JS155)*'DEPRECATED - DT-Prelim Calcs'!$C$7*JS155</f>
        <v>132.54001891842361</v>
      </c>
      <c r="JV155" s="57">
        <f>JU155/'DEPRECATED - DT-Prelim Calcs'!$C$7*('DEPRECATED - DT-Prelim Calcs'!$C$8-'DEPRECATED - DT-Prelim Calcs'!$C$9)+'DEPRECATED - DT-Prelim Calcs'!$C$9</f>
        <v>7058.6686420057058</v>
      </c>
      <c r="JW155" s="57">
        <f t="shared" si="207"/>
        <v>49.999999999999993</v>
      </c>
      <c r="JX155" s="2">
        <f t="shared" si="260"/>
        <v>0.99579519204165001</v>
      </c>
      <c r="JY155" s="57">
        <f>JX155*'DEPRECATED - DT-Prelim Calcs'!$C$21/JS$2/'DEPRECATED - DT-Prelim Calcs'!$C$19/'DEPRECATED - DT-Prelim Calcs'!$C$18*3.39*'DEPRECATED - DT-Prelim Calcs'!$C$20</f>
        <v>25.773080821789936</v>
      </c>
      <c r="JZ155" s="46">
        <f t="shared" si="261"/>
        <v>0</v>
      </c>
      <c r="KA155" s="57">
        <f>JY154*'DEPRECATED - DT-Prelim Calcs'!$C$11+KA154</f>
        <v>-973.80505783484807</v>
      </c>
      <c r="KB155" s="57">
        <f>KB154+0.5*JY155*'DEPRECATED - DT-Prelim Calcs'!$C$11^2+KA155*'DEPRECATED - DT-Prelim Calcs'!$C$11</f>
        <v>-283720.57443918666</v>
      </c>
      <c r="KC155" s="57">
        <f>MIN('Drive Train'!$F$35-JW154*'DEPRECATED - DT-Prelim Calcs'!$C$21*'Drive Train'!$F$39,KC154+JW$2)</f>
        <v>9</v>
      </c>
      <c r="KD155" s="57">
        <f>'Drive Train'!$F$35-JW155*'DEPRECATED - DT-Prelim Calcs'!$C$21*'Drive Train'!$F$39</f>
        <v>9</v>
      </c>
      <c r="KE155" s="1">
        <f>IF(KB155&gt;='Drive Train'!$F$29,1,0)</f>
        <v>0</v>
      </c>
      <c r="KF155" s="57">
        <f>MIN(JV155,'DEPRECATED - DT-Prelim Calcs'!$C$10)*'DEPRECATED - DT-Prelim Calcs'!$C$11*1000/60/60</f>
        <v>103.33333333333333</v>
      </c>
      <c r="KG155" s="63">
        <f>KG154+'DEPRECATED - DT-Prelim Calcs'!$C$11</f>
        <v>604</v>
      </c>
      <c r="KH155" s="2">
        <f>KR155/'Drive Train'!$F$35</f>
        <v>0.7075268817204301</v>
      </c>
      <c r="KI155" s="46">
        <f>KP155*12*60/(PI() * 'Drive Train'!$F$15)/KH$2*KH155</f>
        <v>-76745.316953154237</v>
      </c>
      <c r="KJ155" s="2">
        <f>('DEPRECATED - DT-Prelim Calcs'!$C$6*KH155-KI155)/('DEPRECATED - DT-Prelim Calcs'!$C$6*KH155)*'DEPRECATED - DT-Prelim Calcs'!$C$7*KH155</f>
        <v>36.406117994533808</v>
      </c>
      <c r="KK155" s="57">
        <f>KJ155/'DEPRECATED - DT-Prelim Calcs'!$C$7*('DEPRECATED - DT-Prelim Calcs'!$C$8-'DEPRECATED - DT-Prelim Calcs'!$C$9)+'DEPRECATED - DT-Prelim Calcs'!$C$9</f>
        <v>1940.8348293355552</v>
      </c>
      <c r="KL155" s="57">
        <f t="shared" si="208"/>
        <v>53.333333333333329</v>
      </c>
      <c r="KM155" s="2">
        <f t="shared" si="262"/>
        <v>0.99579519204165001</v>
      </c>
      <c r="KN155" s="57">
        <f>KM155*'DEPRECATED - DT-Prelim Calcs'!$C$21/KH$2/'DEPRECATED - DT-Prelim Calcs'!$C$19/'DEPRECATED - DT-Prelim Calcs'!$C$18*3.39*'DEPRECATED - DT-Prelim Calcs'!$C$20</f>
        <v>25.773080821789936</v>
      </c>
      <c r="KO155" s="46">
        <f t="shared" si="263"/>
        <v>0</v>
      </c>
      <c r="KP155" s="57">
        <f>KN154*'DEPRECATED - DT-Prelim Calcs'!$C$11+KP154</f>
        <v>-265.04178163336655</v>
      </c>
      <c r="KQ155" s="57">
        <f>KQ154+0.5*KN155*'DEPRECATED - DT-Prelim Calcs'!$C$11^2+KP155*'DEPRECATED - DT-Prelim Calcs'!$C$11</f>
        <v>-312556.56856444787</v>
      </c>
      <c r="KR155" s="57">
        <f>MIN('Drive Train'!$F$35-KL154*'DEPRECATED - DT-Prelim Calcs'!$C$21*'Drive Train'!$F$39,KR154+KL$2)</f>
        <v>8.7733333333333334</v>
      </c>
      <c r="KS155" s="57">
        <f>'Drive Train'!$F$35-KL155*'DEPRECATED - DT-Prelim Calcs'!$C$21*'Drive Train'!$F$39</f>
        <v>8.7733333333333334</v>
      </c>
      <c r="KT155" s="1">
        <f>IF(KQ155&gt;='Drive Train'!$F$29,1,0)</f>
        <v>0</v>
      </c>
      <c r="KU155" s="57">
        <f>MIN(KK155,'DEPRECATED - DT-Prelim Calcs'!$C$10)*'DEPRECATED - DT-Prelim Calcs'!$C$11*1000/60/60</f>
        <v>103.33333333333333</v>
      </c>
      <c r="KV155" s="63">
        <f>KV154+'DEPRECATED - DT-Prelim Calcs'!$C$11</f>
        <v>604</v>
      </c>
      <c r="KW155" s="2">
        <f>LG155/'Drive Train'!$F$35</f>
        <v>0.68924731182795695</v>
      </c>
      <c r="KX155" s="46">
        <f>LE155*12*60/(PI() * 'Drive Train'!$F$15)/KW$2*KW155</f>
        <v>-12979.772874356217</v>
      </c>
      <c r="KY155" s="2">
        <f>('DEPRECATED - DT-Prelim Calcs'!$C$6*KW155-KX155)/('DEPRECATED - DT-Prelim Calcs'!$C$6*KW155)*'DEPRECATED - DT-Prelim Calcs'!$C$7*KW155</f>
        <v>7.5299889534375515</v>
      </c>
      <c r="KZ155" s="57">
        <f>KY155/'DEPRECATED - DT-Prelim Calcs'!$C$7*('DEPRECATED - DT-Prelim Calcs'!$C$8-'DEPRECATED - DT-Prelim Calcs'!$C$9)+'DEPRECATED - DT-Prelim Calcs'!$C$9</f>
        <v>403.57036627636427</v>
      </c>
      <c r="LA155" s="57">
        <f t="shared" si="209"/>
        <v>56.666666666666664</v>
      </c>
      <c r="LB155" s="2">
        <f t="shared" si="264"/>
        <v>0.99579519204165001</v>
      </c>
      <c r="LC155" s="57">
        <f>LB155*'DEPRECATED - DT-Prelim Calcs'!$C$21/KW$2/'DEPRECATED - DT-Prelim Calcs'!$C$19/'DEPRECATED - DT-Prelim Calcs'!$C$18*3.39*'DEPRECATED - DT-Prelim Calcs'!$C$20</f>
        <v>25.773080821789936</v>
      </c>
      <c r="LD155" s="46">
        <f t="shared" si="265"/>
        <v>0</v>
      </c>
      <c r="LE155" s="57">
        <f>LC154*'DEPRECATED - DT-Prelim Calcs'!$C$11+LE154</f>
        <v>-46.01478692820136</v>
      </c>
      <c r="LF155" s="57">
        <f>LF154+0.5*LC155*'DEPRECATED - DT-Prelim Calcs'!$C$11^2+LE155*'DEPRECATED - DT-Prelim Calcs'!$C$11</f>
        <v>-254115.8454532614</v>
      </c>
      <c r="LG155" s="57">
        <f>MIN('Drive Train'!$F$35-LA154*'DEPRECATED - DT-Prelim Calcs'!$C$21*'Drive Train'!$F$39,LG154+LA$2)</f>
        <v>8.5466666666666669</v>
      </c>
      <c r="LH155" s="57">
        <f>'Drive Train'!$F$35-LA155*'DEPRECATED - DT-Prelim Calcs'!$C$21*'Drive Train'!$F$39</f>
        <v>8.5466666666666669</v>
      </c>
      <c r="LI155" s="1">
        <f>IF(LF155&gt;='Drive Train'!$F$29,1,0)</f>
        <v>0</v>
      </c>
      <c r="LJ155" s="57">
        <f>MIN(KZ155,'DEPRECATED - DT-Prelim Calcs'!$C$10)*'DEPRECATED - DT-Prelim Calcs'!$C$11*1000/60/60</f>
        <v>103.33333333333333</v>
      </c>
      <c r="LK155" s="63">
        <f>LK154+'DEPRECATED - DT-Prelim Calcs'!$C$11</f>
        <v>604</v>
      </c>
      <c r="LL155" s="2">
        <f>LV155/'Drive Train'!$F$35</f>
        <v>0.67096774193548392</v>
      </c>
      <c r="LM155" s="46">
        <f>LT155*12*60/(PI() * 'Drive Train'!$F$15)/LL$2*LL155</f>
        <v>-265397.10274703073</v>
      </c>
      <c r="LN155" s="2">
        <f>('DEPRECATED - DT-Prelim Calcs'!$C$6*LL155-LM155)/('DEPRECATED - DT-Prelim Calcs'!$C$6*LL155)*'DEPRECATED - DT-Prelim Calcs'!$C$7*LL155</f>
        <v>121.61834888477073</v>
      </c>
      <c r="LO155" s="57">
        <f>LN155/'DEPRECATED - DT-Prelim Calcs'!$C$7*('DEPRECATED - DT-Prelim Calcs'!$C$8-'DEPRECATED - DT-Prelim Calcs'!$C$9)+'DEPRECATED - DT-Prelim Calcs'!$C$9</f>
        <v>6477.2369966456781</v>
      </c>
      <c r="LP155" s="57">
        <f t="shared" si="210"/>
        <v>60</v>
      </c>
      <c r="LQ155" s="2">
        <f t="shared" si="266"/>
        <v>0.99579519204165001</v>
      </c>
      <c r="LR155" s="57">
        <f>LQ155*'DEPRECATED - DT-Prelim Calcs'!$C$21/LL$2/'DEPRECATED - DT-Prelim Calcs'!$C$19/'DEPRECATED - DT-Prelim Calcs'!$C$18*3.39*'DEPRECATED - DT-Prelim Calcs'!$C$20</f>
        <v>25.773080821789936</v>
      </c>
      <c r="LS155" s="46">
        <f t="shared" si="267"/>
        <v>0</v>
      </c>
      <c r="LT155" s="57">
        <f>LR154*'DEPRECATED - DT-Prelim Calcs'!$C$11+LT154</f>
        <v>-966.49572999720579</v>
      </c>
      <c r="LU155" s="57">
        <f>LU154+0.5*LR155*'DEPRECATED - DT-Prelim Calcs'!$C$11^2+LT155*'DEPRECATED - DT-Prelim Calcs'!$C$11</f>
        <v>-279196.07956199866</v>
      </c>
      <c r="LV155" s="57">
        <f>MIN('Drive Train'!$F$35-LP154*'DEPRECATED - DT-Prelim Calcs'!$C$21*'Drive Train'!$F$39,LV154+LP$2)</f>
        <v>8.32</v>
      </c>
      <c r="LW155" s="57">
        <f>'Drive Train'!$F$35-LP155*'DEPRECATED - DT-Prelim Calcs'!$C$21*'Drive Train'!$F$39</f>
        <v>8.32</v>
      </c>
      <c r="LX155" s="1">
        <f>IF(LU155&gt;='Drive Train'!$F$29,1,0)</f>
        <v>0</v>
      </c>
      <c r="LY155" s="57">
        <f>MIN(LO155,'DEPRECATED - DT-Prelim Calcs'!$C$10)*'DEPRECATED - DT-Prelim Calcs'!$C$11*1000/60/60</f>
        <v>103.33333333333333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Train'!$AA$49 + V155*(1-'Drive Train'!$AA$49))</f>
        <v>0</v>
      </c>
      <c r="W156" s="57">
        <f t="shared" si="184"/>
        <v>0</v>
      </c>
      <c r="X156" s="2">
        <f>MAX(MIN(IF(AND(AI155=1,AG156&lt;0),-1,1)*(W156-$C$9)/($C$8-$C$9)*$C$7-$C$29*AE156/T$2 -  AI155*$C$29/2,X$2),MAX(X$4:X155)*-1)</f>
        <v>-0.2458281045106315</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Train'!$F$39,AG155+W$2)-$C$3,IF(AE155-1&lt;=0,0,IF($C$32=Motors!$C$29,MAX(ABS('Drive Train'!$F$35-W155*$C$21*'Drive Train'!$F$39)*-1,AG155-W$2),MAX(0,ABS('Drive Train'!$F$35-W155*$C$21*'Drive Train'!$F$39)*-1,AG155-W$2))))</f>
        <v>0</v>
      </c>
      <c r="AH156" s="57">
        <f>'Drive Train'!$F$35-ABS(W156)*'DEPRECATED - DT-Prelim Calcs'!$C$21*'Drive Train'!$F$39</f>
        <v>12.4</v>
      </c>
      <c r="AI156" s="1">
        <f>IF(AJ156&gt;='Drive Train'!$F$29,1,0)</f>
        <v>1</v>
      </c>
      <c r="AJ156" s="57">
        <f>AJ155+0.5*Y156*'DEPRECATED - DT-Prelim Calcs'!$C$11^2+AE156*'DEPRECATED - DT-Prelim Calcs'!$C$11</f>
        <v>784.33981740885292</v>
      </c>
      <c r="AK156" s="57">
        <f t="shared" si="268"/>
        <v>0</v>
      </c>
      <c r="AL156" s="63">
        <f>AL155+'DEPRECATED - DT-Prelim Calcs'!$C$11</f>
        <v>608</v>
      </c>
      <c r="AM156" s="2">
        <f>AW156/'Drive Train'!$F$35</f>
        <v>0.88882649237565781</v>
      </c>
      <c r="AN156" s="46">
        <f>AU156*12*60/(PI() * 'Drive Train'!$F$15)/AM$2*AM156</f>
        <v>4007.4131716828733</v>
      </c>
      <c r="AO156" s="2">
        <f>('DEPRECATED - DT-Prelim Calcs'!$C$6*AM156-AN156)/('DEPRECATED - DT-Prelim Calcs'!$C$6*AM156)*'DEPRECATED - DT-Prelim Calcs'!$C$7*AM156</f>
        <v>0.33008953072369834</v>
      </c>
      <c r="AP156" s="57">
        <f>AO156/'DEPRECATED - DT-Prelim Calcs'!$C$7*('DEPRECATED - DT-Prelim Calcs'!$C$8-'DEPRECATED - DT-Prelim Calcs'!$C$9)+'DEPRECATED - DT-Prelim Calcs'!$C$9</f>
        <v>20.272816096203524</v>
      </c>
      <c r="AQ156" s="57">
        <f t="shared" si="192"/>
        <v>20.272816096203524</v>
      </c>
      <c r="AR156" s="2">
        <f t="shared" si="212"/>
        <v>-7.7715611723760958E-16</v>
      </c>
      <c r="AS156" s="57">
        <f>AR156*'DEPRECATED - DT-Prelim Calcs'!$C$21/AM$2/'DEPRECATED - DT-Prelim Calcs'!$C$19/'DEPRECATED - DT-Prelim Calcs'!$C$18*3.39*'DEPRECATED - DT-Prelim Calcs'!$C$20</f>
        <v>-5.6319995543472863E-15</v>
      </c>
      <c r="AT156" s="46">
        <f t="shared" si="213"/>
        <v>0</v>
      </c>
      <c r="AU156" s="57">
        <f>AS155*'DEPRECATED - DT-Prelim Calcs'!$C$11+AU155</f>
        <v>39.345448708843207</v>
      </c>
      <c r="AV156" s="57">
        <f>AV155+0.5*AS156*'DEPRECATED - DT-Prelim Calcs'!$C$11^2+AU156*'DEPRECATED - DT-Prelim Calcs'!$C$11</f>
        <v>23879.233639192295</v>
      </c>
      <c r="AW156" s="57">
        <f>MIN('Drive Train'!$F$35-AQ155*'DEPRECATED - DT-Prelim Calcs'!$C$21*'Drive Train'!$F$39,AW155+AQ$2)</f>
        <v>11.021448505458157</v>
      </c>
      <c r="AX156" s="57">
        <f>'Drive Train'!$F$35-AQ156*'DEPRECATED - DT-Prelim Calcs'!$C$21*'Drive Train'!$F$39</f>
        <v>11.02144850545816</v>
      </c>
      <c r="AY156" s="1">
        <f>IF(AV156&gt;='Drive Train'!$F$29,1,0)</f>
        <v>1</v>
      </c>
      <c r="AZ156" s="57">
        <f t="shared" si="214"/>
        <v>22.525351218003916</v>
      </c>
      <c r="BA156" s="63">
        <f>BA155+'DEPRECATED - DT-Prelim Calcs'!$C$11</f>
        <v>608</v>
      </c>
      <c r="BB156" s="2">
        <f>BL156/'Drive Train'!$F$35</f>
        <v>0.48999999999999994</v>
      </c>
      <c r="BC156" s="46">
        <f>BJ156*12*60/(PI() * 'Drive Train'!$F$15)/BB$2*BB156</f>
        <v>5110.3495910527454</v>
      </c>
      <c r="BD156" s="2">
        <f>('DEPRECATED - DT-Prelim Calcs'!$C$6*BB156-BC156)/('DEPRECATED - DT-Prelim Calcs'!$C$6*BB156)*'DEPRECATED - DT-Prelim Calcs'!$C$7*BB156</f>
        <v>-1.1297833985810726</v>
      </c>
      <c r="BE156" s="57">
        <f>BD156/'DEPRECATED - DT-Prelim Calcs'!$C$7*('DEPRECATED - DT-Prelim Calcs'!$C$8-'DEPRECATED - DT-Prelim Calcs'!$C$9)+'DEPRECATED - DT-Prelim Calcs'!$C$9</f>
        <v>-57.445730306203991</v>
      </c>
      <c r="BF156" s="57">
        <f t="shared" si="193"/>
        <v>-57.445730306203991</v>
      </c>
      <c r="BG156" s="2">
        <f t="shared" si="215"/>
        <v>-1.8933363324154451</v>
      </c>
      <c r="BH156" s="57">
        <f>BG156*'DEPRECATED - DT-Prelim Calcs'!$C$21/BB$2/'DEPRECATED - DT-Prelim Calcs'!$C$19/'DEPRECATED - DT-Prelim Calcs'!$C$18*3.39*'DEPRECATED - DT-Prelim Calcs'!$C$20</f>
        <v>-19.819055495402441</v>
      </c>
      <c r="BI156" s="46">
        <f t="shared" si="216"/>
        <v>1</v>
      </c>
      <c r="BJ156" s="57">
        <f>BH155*'DEPRECATED - DT-Prelim Calcs'!$C$11+BJ155</f>
        <v>63.008778385113473</v>
      </c>
      <c r="BK156" s="57">
        <f>BK155+0.5*BH156*'DEPRECATED - DT-Prelim Calcs'!$C$11^2+BJ156*'DEPRECATED - DT-Prelim Calcs'!$C$11</f>
        <v>14240.99183873193</v>
      </c>
      <c r="BL156" s="57">
        <f>MIN('Drive Train'!$F$35-BF155*'DEPRECATED - DT-Prelim Calcs'!$C$21*'Drive Train'!$F$39,BL155+BF$2)</f>
        <v>6.0759999999999996</v>
      </c>
      <c r="BM156" s="57">
        <f>'Drive Train'!$F$35-BF156*'DEPRECATED - DT-Prelim Calcs'!$C$21*'Drive Train'!$F$39</f>
        <v>16.306309660821871</v>
      </c>
      <c r="BN156" s="1">
        <f>IF(BK156&gt;='Drive Train'!$F$29,1,0)</f>
        <v>1</v>
      </c>
      <c r="BO156" s="57">
        <f t="shared" si="217"/>
        <v>-63.828589229115551</v>
      </c>
      <c r="BP156" s="63">
        <f>BP155+'DEPRECATED - DT-Prelim Calcs'!$C$11</f>
        <v>608</v>
      </c>
      <c r="BQ156" s="2">
        <f>CA156/'Drive Train'!$F$35</f>
        <v>1.5334620894537536</v>
      </c>
      <c r="BR156" s="46">
        <f>BY156*12*60/(PI() * 'Drive Train'!$F$15)/BQ$2*BQ156</f>
        <v>-31329.806062162039</v>
      </c>
      <c r="BS156" s="2">
        <f>('DEPRECATED - DT-Prelim Calcs'!$C$6*BQ156-BR156)/('DEPRECATED - DT-Prelim Calcs'!$C$6*BQ156)*'DEPRECATED - DT-Prelim Calcs'!$C$7*BQ156</f>
        <v>17.861653506092086</v>
      </c>
      <c r="BT156" s="57">
        <f>BS156/'DEPRECATED - DT-Prelim Calcs'!$C$7*('DEPRECATED - DT-Prelim Calcs'!$C$8-'DEPRECATED - DT-Prelim Calcs'!$C$9)+'DEPRECATED - DT-Prelim Calcs'!$C$9</f>
        <v>953.59217627867827</v>
      </c>
      <c r="BU156" s="57">
        <f t="shared" si="194"/>
        <v>93</v>
      </c>
      <c r="BV156" s="2">
        <f t="shared" si="218"/>
        <v>1.8828060353728675</v>
      </c>
      <c r="BW156" s="57">
        <f>BV156*'DEPRECATED - DT-Prelim Calcs'!$C$21/BQ$2/'DEPRECATED - DT-Prelim Calcs'!$C$19/'DEPRECATED - DT-Prelim Calcs'!$C$18*3.39*'DEPRECATED - DT-Prelim Calcs'!$C$20</f>
        <v>25.773080821789936</v>
      </c>
      <c r="BX156" s="46">
        <f t="shared" si="219"/>
        <v>0</v>
      </c>
      <c r="BY156" s="57">
        <f>BW155*'DEPRECATED - DT-Prelim Calcs'!$C$11+BY155</f>
        <v>-94.38992103534639</v>
      </c>
      <c r="BZ156" s="57">
        <f>BZ155+0.5*BW156*'DEPRECATED - DT-Prelim Calcs'!$C$11^2+BY156*'DEPRECATED - DT-Prelim Calcs'!$C$11</f>
        <v>-10897.771624896675</v>
      </c>
      <c r="CA156" s="57">
        <f>MIN('Drive Train'!$F$35-BU155*'DEPRECATED - DT-Prelim Calcs'!$C$21*'Drive Train'!$F$39,CA155+BU$2)</f>
        <v>19.014929909226545</v>
      </c>
      <c r="CB156" s="57">
        <f>'Drive Train'!$F$35-BU156*'DEPRECATED - DT-Prelim Calcs'!$C$21*'Drive Train'!$F$39</f>
        <v>6.0759999999999996</v>
      </c>
      <c r="CC156" s="1">
        <f>IF(BZ156&gt;='Drive Train'!$F$29,1,0)</f>
        <v>0</v>
      </c>
      <c r="CD156" s="57">
        <f t="shared" si="220"/>
        <v>103.33333333333333</v>
      </c>
      <c r="CE156" s="63">
        <f>CE155+'DEPRECATED - DT-Prelim Calcs'!$C$11</f>
        <v>608</v>
      </c>
      <c r="CF156" s="2">
        <f>CP156/'Drive Train'!$F$35</f>
        <v>0.48999999999999994</v>
      </c>
      <c r="CG156" s="46">
        <f>CN156*12*60/(PI() * 'Drive Train'!$F$15)/CF$2*CF156</f>
        <v>-2370.5369352725293</v>
      </c>
      <c r="CH156" s="2">
        <f>('DEPRECATED - DT-Prelim Calcs'!$C$6*CF156-CG156)/('DEPRECATED - DT-Prelim Calcs'!$C$6*CF156)*'DEPRECATED - DT-Prelim Calcs'!$C$7*CF156</f>
        <v>2.2527562878061533</v>
      </c>
      <c r="CI156" s="57">
        <f>CH156/'DEPRECATED - DT-Prelim Calcs'!$C$7*('DEPRECATED - DT-Prelim Calcs'!$C$8-'DEPRECATED - DT-Prelim Calcs'!$C$9)+'DEPRECATED - DT-Prelim Calcs'!$C$9</f>
        <v>122.62889283216991</v>
      </c>
      <c r="CJ156" s="57">
        <f t="shared" si="195"/>
        <v>93</v>
      </c>
      <c r="CK156" s="2">
        <f t="shared" si="221"/>
        <v>1.5241763143494644</v>
      </c>
      <c r="CL156" s="57">
        <f>CK156*'DEPRECATED - DT-Prelim Calcs'!$C$21/CF$2/'DEPRECATED - DT-Prelim Calcs'!$C$19/'DEPRECATED - DT-Prelim Calcs'!$C$18*3.39*'DEPRECATED - DT-Prelim Calcs'!$C$20</f>
        <v>25.773080821789936</v>
      </c>
      <c r="CM156" s="46">
        <f t="shared" si="222"/>
        <v>0</v>
      </c>
      <c r="CN156" s="57">
        <f>CL155*'DEPRECATED - DT-Prelim Calcs'!$C$11+CN155</f>
        <v>-18.093443685411671</v>
      </c>
      <c r="CO156" s="57">
        <f>CO155+0.5*CL156*'DEPRECATED - DT-Prelim Calcs'!$C$11^2+CN156*'DEPRECATED - DT-Prelim Calcs'!$C$11</f>
        <v>-45604.811604628398</v>
      </c>
      <c r="CP156" s="57">
        <f>MIN('Drive Train'!$F$35-CJ155*'DEPRECATED - DT-Prelim Calcs'!$C$21*'Drive Train'!$F$39,CP155+CJ$2)</f>
        <v>6.0759999999999996</v>
      </c>
      <c r="CQ156" s="57">
        <f>'Drive Train'!$F$35-CJ156*'DEPRECATED - DT-Prelim Calcs'!$C$21*'Drive Train'!$F$39</f>
        <v>6.0759999999999996</v>
      </c>
      <c r="CR156" s="1">
        <f>IF(CO156&gt;='Drive Train'!$F$29,1,0)</f>
        <v>0</v>
      </c>
      <c r="CS156" s="57">
        <f t="shared" si="223"/>
        <v>103.33333333333333</v>
      </c>
      <c r="CT156" s="63">
        <f>CT155+'DEPRECATED - DT-Prelim Calcs'!$C$11</f>
        <v>608</v>
      </c>
      <c r="CU156" s="2">
        <f>DE156/'Drive Train'!$F$35</f>
        <v>0.48999999999999994</v>
      </c>
      <c r="CV156" s="46">
        <f>DC156*12*60/(PI() * 'Drive Train'!$F$15)/CU$2*CU156</f>
        <v>-23513.51098624173</v>
      </c>
      <c r="CW156" s="2">
        <f>('DEPRECATED - DT-Prelim Calcs'!$C$6*CU156-CV156)/('DEPRECATED - DT-Prelim Calcs'!$C$6*CU156)*'DEPRECATED - DT-Prelim Calcs'!$C$7*CU156</f>
        <v>11.81271265982037</v>
      </c>
      <c r="CX156" s="57">
        <f>CW156/'DEPRECATED - DT-Prelim Calcs'!$C$7*('DEPRECATED - DT-Prelim Calcs'!$C$8-'DEPRECATED - DT-Prelim Calcs'!$C$9)+'DEPRECATED - DT-Prelim Calcs'!$C$9</f>
        <v>631.56764906844546</v>
      </c>
      <c r="CY156" s="57">
        <f t="shared" si="196"/>
        <v>93</v>
      </c>
      <c r="CZ156" s="2">
        <f t="shared" si="224"/>
        <v>1.2803081040535502</v>
      </c>
      <c r="DA156" s="57">
        <f>CZ156*'DEPRECATED - DT-Prelim Calcs'!$C$21/CU$2/'DEPRECATED - DT-Prelim Calcs'!$C$19/'DEPRECATED - DT-Prelim Calcs'!$C$18*3.39*'DEPRECATED - DT-Prelim Calcs'!$C$20</f>
        <v>25.773080821789936</v>
      </c>
      <c r="DB156" s="46">
        <f t="shared" si="225"/>
        <v>0</v>
      </c>
      <c r="DC156" s="57">
        <f>DA155*'DEPRECATED - DT-Prelim Calcs'!$C$11+DC155</f>
        <v>-150.75484362138764</v>
      </c>
      <c r="DD156" s="57">
        <f>DD155+0.5*DA156*'DEPRECATED - DT-Prelim Calcs'!$C$11^2+DC156*'DEPRECATED - DT-Prelim Calcs'!$C$11</f>
        <v>-84722.362478502662</v>
      </c>
      <c r="DE156" s="57">
        <f>MIN('Drive Train'!$F$35-CY155*'DEPRECATED - DT-Prelim Calcs'!$C$21*'Drive Train'!$F$39,DE155+CY$2)</f>
        <v>6.0759999999999996</v>
      </c>
      <c r="DF156" s="57">
        <f>'Drive Train'!$F$35-CY156*'DEPRECATED - DT-Prelim Calcs'!$C$21*'Drive Train'!$F$39</f>
        <v>6.0759999999999996</v>
      </c>
      <c r="DG156" s="1">
        <f>IF(DD156&gt;='Drive Train'!$F$29,1,0)</f>
        <v>0</v>
      </c>
      <c r="DH156" s="57">
        <f t="shared" si="226"/>
        <v>103.33333333333333</v>
      </c>
      <c r="DI156" s="63">
        <f>DI155+'DEPRECATED - DT-Prelim Calcs'!$C$11</f>
        <v>608</v>
      </c>
      <c r="DJ156" s="2">
        <f>DT156/'Drive Train'!$F$35</f>
        <v>0.48999999999999994</v>
      </c>
      <c r="DK156" s="46">
        <f>DR156*12*60/(PI() * 'Drive Train'!$F$15)/DJ$2*DJ156</f>
        <v>-46650.296470418078</v>
      </c>
      <c r="DL156" s="2">
        <f>('DEPRECATED - DT-Prelim Calcs'!$C$6*DJ156-DK156)/('DEPRECATED - DT-Prelim Calcs'!$C$6*DJ156)*'DEPRECATED - DT-Prelim Calcs'!$C$7*DJ156</f>
        <v>22.274186021333502</v>
      </c>
      <c r="DM156" s="57">
        <f>DL156/'DEPRECATED - DT-Prelim Calcs'!$C$7*('DEPRECATED - DT-Prelim Calcs'!$C$8-'DEPRECATED - DT-Prelim Calcs'!$C$9)+'DEPRECATED - DT-Prelim Calcs'!$C$9</f>
        <v>1188.5000276087505</v>
      </c>
      <c r="DN156" s="57">
        <f t="shared" si="197"/>
        <v>93</v>
      </c>
      <c r="DO156" s="2">
        <f t="shared" si="227"/>
        <v>1.1037138828047846</v>
      </c>
      <c r="DP156" s="57">
        <f>DO156*'DEPRECATED - DT-Prelim Calcs'!$C$21/DJ$2/'DEPRECATED - DT-Prelim Calcs'!$C$19/'DEPRECATED - DT-Prelim Calcs'!$C$18*3.39*'DEPRECATED - DT-Prelim Calcs'!$C$20</f>
        <v>25.773080821789936</v>
      </c>
      <c r="DQ156" s="46">
        <f t="shared" si="228"/>
        <v>0</v>
      </c>
      <c r="DR156" s="57">
        <f>DP155*'DEPRECATED - DT-Prelim Calcs'!$C$11+DR155</f>
        <v>-257.83995193393969</v>
      </c>
      <c r="DS156" s="57">
        <f>DS155+0.5*DP156*'DEPRECATED - DT-Prelim Calcs'!$C$11^2+DR156*'DEPRECATED - DT-Prelim Calcs'!$C$11</f>
        <v>-169481.30264221958</v>
      </c>
      <c r="DT156" s="57">
        <f>MIN('Drive Train'!$F$35-DN155*'DEPRECATED - DT-Prelim Calcs'!$C$21*'Drive Train'!$F$39,DT155+DN$2)</f>
        <v>6.0759999999999996</v>
      </c>
      <c r="DU156" s="57">
        <f>'Drive Train'!$F$35-DN156*'DEPRECATED - DT-Prelim Calcs'!$C$21*'Drive Train'!$F$39</f>
        <v>6.0759999999999996</v>
      </c>
      <c r="DV156" s="1">
        <f>IF(DS156&gt;='Drive Train'!$F$29,1,0)</f>
        <v>0</v>
      </c>
      <c r="DW156" s="57">
        <f t="shared" si="229"/>
        <v>103.33333333333333</v>
      </c>
      <c r="DX156" s="63">
        <f>DX155+'DEPRECATED - DT-Prelim Calcs'!$C$11</f>
        <v>608</v>
      </c>
      <c r="DY156" s="2">
        <f>EI156/'Drive Train'!$F$35</f>
        <v>0.48999999999999994</v>
      </c>
      <c r="DZ156" s="46">
        <f>EG156*12*60/(PI() * 'Drive Train'!$F$15)/DY$2*DY156</f>
        <v>-85247.133531115178</v>
      </c>
      <c r="EA156" s="2">
        <f>('DEPRECATED - DT-Prelim Calcs'!$C$6*DY156-DZ156)/('DEPRECATED - DT-Prelim Calcs'!$C$6*DY156)*'DEPRECATED - DT-Prelim Calcs'!$C$7*DY156</f>
        <v>39.726039176357887</v>
      </c>
      <c r="EB156" s="57">
        <f>EA156/'DEPRECATED - DT-Prelim Calcs'!$C$7*('DEPRECATED - DT-Prelim Calcs'!$C$8-'DEPRECATED - DT-Prelim Calcs'!$C$9)+'DEPRECATED - DT-Prelim Calcs'!$C$9</f>
        <v>2117.5758615463556</v>
      </c>
      <c r="EC156" s="57">
        <f t="shared" si="198"/>
        <v>93</v>
      </c>
      <c r="ED156" s="2">
        <f t="shared" si="230"/>
        <v>0.96993038185874991</v>
      </c>
      <c r="EE156" s="57">
        <f>ED156*'DEPRECATED - DT-Prelim Calcs'!$C$21/DY$2/'DEPRECATED - DT-Prelim Calcs'!$C$19/'DEPRECATED - DT-Prelim Calcs'!$C$18*3.39*'DEPRECATED - DT-Prelim Calcs'!$C$20</f>
        <v>25.773080821789936</v>
      </c>
      <c r="EF156" s="46">
        <f t="shared" si="231"/>
        <v>0</v>
      </c>
      <c r="EG156" s="57">
        <f>EE155*'DEPRECATED - DT-Prelim Calcs'!$C$11+EG155</f>
        <v>-414.05653747826159</v>
      </c>
      <c r="EH156" s="57">
        <f>EH155+0.5*EE156*'DEPRECATED - DT-Prelim Calcs'!$C$11^2+EG156*'DEPRECATED - DT-Prelim Calcs'!$C$11</f>
        <v>-287434.94197473233</v>
      </c>
      <c r="EI156" s="57">
        <f>MIN('Drive Train'!$F$35-EC155*'DEPRECATED - DT-Prelim Calcs'!$C$21*'Drive Train'!$F$39,EI155+EC$2)</f>
        <v>6.0759999999999996</v>
      </c>
      <c r="EJ156" s="57">
        <f>'Drive Train'!$F$35-EC156*'DEPRECATED - DT-Prelim Calcs'!$C$21*'Drive Train'!$F$39</f>
        <v>6.0759999999999996</v>
      </c>
      <c r="EK156" s="1">
        <f>IF(EH156&gt;='Drive Train'!$F$29,1,0)</f>
        <v>0</v>
      </c>
      <c r="EL156" s="57">
        <f t="shared" si="232"/>
        <v>103.33333333333333</v>
      </c>
      <c r="EM156" s="63">
        <f>EM155+'DEPRECATED - DT-Prelim Calcs'!$C$11</f>
        <v>608</v>
      </c>
      <c r="EN156" s="2">
        <f>EX156/'Drive Train'!$F$35</f>
        <v>0.48999999999999994</v>
      </c>
      <c r="EO156" s="46">
        <f>EV156*12*60/(PI() * 'Drive Train'!$F$15)/EN$2*EN156</f>
        <v>-175142.22247436355</v>
      </c>
      <c r="EP156" s="2">
        <f>('DEPRECATED - DT-Prelim Calcs'!$C$6*EN156-EO156)/('DEPRECATED - DT-Prelim Calcs'!$C$6*EN156)*'DEPRECATED - DT-Prelim Calcs'!$C$7*EN156</f>
        <v>80.372786709796657</v>
      </c>
      <c r="EQ156" s="57">
        <f>EP156/'DEPRECATED - DT-Prelim Calcs'!$C$7*('DEPRECATED - DT-Prelim Calcs'!$C$8-'DEPRECATED - DT-Prelim Calcs'!$C$9)+'DEPRECATED - DT-Prelim Calcs'!$C$9</f>
        <v>4281.4670269157314</v>
      </c>
      <c r="ER156" s="57">
        <f t="shared" si="199"/>
        <v>93</v>
      </c>
      <c r="ES156" s="2">
        <f t="shared" si="233"/>
        <v>0.86507304327942547</v>
      </c>
      <c r="ET156" s="57">
        <f>ES156*'DEPRECATED - DT-Prelim Calcs'!$C$21/EN$2/'DEPRECATED - DT-Prelim Calcs'!$C$19/'DEPRECATED - DT-Prelim Calcs'!$C$18*3.39*'DEPRECATED - DT-Prelim Calcs'!$C$20</f>
        <v>25.773080821789936</v>
      </c>
      <c r="EU156" s="46">
        <f t="shared" si="234"/>
        <v>0</v>
      </c>
      <c r="EV156" s="57">
        <f>ET155*'DEPRECATED - DT-Prelim Calcs'!$C$11+EV155</f>
        <v>-758.72244823338337</v>
      </c>
      <c r="EW156" s="57">
        <f>EW155+0.5*ET156*'DEPRECATED - DT-Prelim Calcs'!$C$11^2+EV156*'DEPRECATED - DT-Prelim Calcs'!$C$11</f>
        <v>-296641.13294506585</v>
      </c>
      <c r="EX156" s="57">
        <f>MIN('Drive Train'!$F$35-ER155*'DEPRECATED - DT-Prelim Calcs'!$C$21*'Drive Train'!$F$39,EX155+ER$2)</f>
        <v>6.0759999999999996</v>
      </c>
      <c r="EY156" s="57">
        <f>'Drive Train'!$F$35-ER156*'DEPRECATED - DT-Prelim Calcs'!$C$21*'Drive Train'!$F$39</f>
        <v>6.0759999999999996</v>
      </c>
      <c r="EZ156" s="1">
        <f>IF(EW156&gt;='Drive Train'!$F$29,1,0)</f>
        <v>0</v>
      </c>
      <c r="FA156" s="57">
        <f t="shared" si="235"/>
        <v>103.33333333333333</v>
      </c>
      <c r="FB156" s="63">
        <f>FB155+'DEPRECATED - DT-Prelim Calcs'!$C$11</f>
        <v>608</v>
      </c>
      <c r="FC156" s="2">
        <f>FM156/'Drive Train'!$F$35</f>
        <v>0.48999999999999994</v>
      </c>
      <c r="FD156" s="46">
        <f>FK156*12*60/(PI() * 'Drive Train'!$F$15)/FC$2*FC156</f>
        <v>23565.35249211633</v>
      </c>
      <c r="FE156" s="2">
        <f>('DEPRECATED - DT-Prelim Calcs'!$C$6*FC156-FD156)/('DEPRECATED - DT-Prelim Calcs'!$C$6*FC156)*'DEPRECATED - DT-Prelim Calcs'!$C$7*FC156</f>
        <v>-9.4743531906192029</v>
      </c>
      <c r="FF156" s="57">
        <f>FE156/'DEPRECATED - DT-Prelim Calcs'!$C$7*('DEPRECATED - DT-Prelim Calcs'!$C$8-'DEPRECATED - DT-Prelim Calcs'!$C$9)+'DEPRECATED - DT-Prelim Calcs'!$C$9</f>
        <v>-501.68154122674014</v>
      </c>
      <c r="FG156" s="57">
        <f t="shared" si="200"/>
        <v>-501.68154122674014</v>
      </c>
      <c r="FH156" s="2">
        <f t="shared" si="236"/>
        <v>-12.995324449356492</v>
      </c>
      <c r="FI156" s="57">
        <f>FH156*'DEPRECATED - DT-Prelim Calcs'!$C$21/FC$2/'DEPRECATED - DT-Prelim Calcs'!$C$19/'DEPRECATED - DT-Prelim Calcs'!$C$18*3.39*'DEPRECATED - DT-Prelim Calcs'!$C$20</f>
        <v>-429.02521345940636</v>
      </c>
      <c r="FJ156" s="46">
        <f t="shared" si="237"/>
        <v>1</v>
      </c>
      <c r="FK156" s="57">
        <f>FI155*'DEPRECATED - DT-Prelim Calcs'!$C$11+FK155</f>
        <v>92.126354241521412</v>
      </c>
      <c r="FL156" s="57">
        <f>FL155+0.5*FI156*'DEPRECATED - DT-Prelim Calcs'!$C$11^2+FK156*'DEPRECATED - DT-Prelim Calcs'!$C$11</f>
        <v>-369669.5554081258</v>
      </c>
      <c r="FM156" s="57">
        <f>MIN('Drive Train'!$F$35-FG155*'DEPRECATED - DT-Prelim Calcs'!$C$21*'Drive Train'!$F$39,FM155+FG$2)</f>
        <v>6.0759999999999996</v>
      </c>
      <c r="FN156" s="57">
        <f>'Drive Train'!$F$35-FG156*'DEPRECATED - DT-Prelim Calcs'!$C$21*'Drive Train'!$F$39</f>
        <v>46.514344803418332</v>
      </c>
      <c r="FO156" s="1">
        <f>IF(FL156&gt;='Drive Train'!$F$29,1,0)</f>
        <v>0</v>
      </c>
      <c r="FP156" s="57">
        <f t="shared" si="238"/>
        <v>-557.42393469637796</v>
      </c>
      <c r="FQ156" s="63">
        <f>FQ155+'DEPRECATED - DT-Prelim Calcs'!$C$11</f>
        <v>608</v>
      </c>
      <c r="FR156" s="2">
        <f>GB156/'Drive Train'!$F$35</f>
        <v>0.48999999999999994</v>
      </c>
      <c r="FS156" s="46">
        <f>FZ156*12*60/(PI() * 'Drive Train'!$F$15)/FR$2*FR156</f>
        <v>-4317.3733857241896</v>
      </c>
      <c r="FT156" s="2">
        <f>('DEPRECATED - DT-Prelim Calcs'!$C$6*FR156-FS156)/('DEPRECATED - DT-Prelim Calcs'!$C$6*FR156)*'DEPRECATED - DT-Prelim Calcs'!$C$7*FR156</f>
        <v>3.1330331819128139</v>
      </c>
      <c r="FU156" s="57">
        <f>FT156/'DEPRECATED - DT-Prelim Calcs'!$C$7*('DEPRECATED - DT-Prelim Calcs'!$C$8-'DEPRECATED - DT-Prelim Calcs'!$C$9)+'DEPRECATED - DT-Prelim Calcs'!$C$9</f>
        <v>169.49176648938339</v>
      </c>
      <c r="FV156" s="57">
        <f t="shared" si="201"/>
        <v>93</v>
      </c>
      <c r="FW156" s="2">
        <f t="shared" si="239"/>
        <v>0.7112822800297498</v>
      </c>
      <c r="FX156" s="57">
        <f>FW156*'DEPRECATED - DT-Prelim Calcs'!$C$21/FR$2/'DEPRECATED - DT-Prelim Calcs'!$C$19/'DEPRECATED - DT-Prelim Calcs'!$C$18*3.39*'DEPRECATED - DT-Prelim Calcs'!$C$20</f>
        <v>25.773080821789936</v>
      </c>
      <c r="FY156" s="46">
        <f t="shared" si="240"/>
        <v>0</v>
      </c>
      <c r="FZ156" s="57">
        <f>FX155*'DEPRECATED - DT-Prelim Calcs'!$C$11+FZ155</f>
        <v>-15.378036860992296</v>
      </c>
      <c r="GA156" s="57">
        <f>GA155+0.5*FX156*'DEPRECATED - DT-Prelim Calcs'!$C$11^2+FZ156*'DEPRECATED - DT-Prelim Calcs'!$C$11</f>
        <v>-438374.53004880075</v>
      </c>
      <c r="GB156" s="57">
        <f>MIN('Drive Train'!$F$35-FV155*'DEPRECATED - DT-Prelim Calcs'!$C$21*'Drive Train'!$F$39,GB155+FV$2)</f>
        <v>6.0759999999999996</v>
      </c>
      <c r="GC156" s="57">
        <f>'Drive Train'!$F$35-FV156*'DEPRECATED - DT-Prelim Calcs'!$C$21*'Drive Train'!$F$39</f>
        <v>6.0759999999999996</v>
      </c>
      <c r="GD156" s="1">
        <f>IF(GA156&gt;='Drive Train'!$F$29,1,0)</f>
        <v>0</v>
      </c>
      <c r="GE156" s="57">
        <f t="shared" si="241"/>
        <v>103.33333333333333</v>
      </c>
      <c r="GF156" s="63">
        <f>GF155+'DEPRECATED - DT-Prelim Calcs'!$C$11</f>
        <v>608</v>
      </c>
      <c r="GG156" s="2">
        <f>GQ156/'Drive Train'!$F$35</f>
        <v>0.83548387096774201</v>
      </c>
      <c r="GH156" s="46">
        <f>GO156*12*60/(PI() * 'Drive Train'!$F$15)/GG$2*GG156</f>
        <v>-84340.21532060334</v>
      </c>
      <c r="GI156" s="2">
        <f>('DEPRECATED - DT-Prelim Calcs'!$C$6*GG156-GH156)/('DEPRECATED - DT-Prelim Calcs'!$C$6*GG156)*'DEPRECATED - DT-Prelim Calcs'!$C$7*GG156</f>
        <v>40.148585345290051</v>
      </c>
      <c r="GJ156" s="57">
        <f>GI156/'DEPRECATED - DT-Prelim Calcs'!$C$7*('DEPRECATED - DT-Prelim Calcs'!$C$8-'DEPRECATED - DT-Prelim Calcs'!$C$9)+'DEPRECATED - DT-Prelim Calcs'!$C$9</f>
        <v>2140.0707468052756</v>
      </c>
      <c r="GK156" s="57">
        <f t="shared" si="242"/>
        <v>29.999999999999982</v>
      </c>
      <c r="GL156" s="2">
        <f t="shared" si="243"/>
        <v>0.99579519204165001</v>
      </c>
      <c r="GM156" s="57">
        <f>GL156*'DEPRECATED - DT-Prelim Calcs'!$C$21/GG$2/'DEPRECATED - DT-Prelim Calcs'!$C$19/'DEPRECATED - DT-Prelim Calcs'!$C$18*3.39*'DEPRECATED - DT-Prelim Calcs'!$C$20</f>
        <v>25.773080821789936</v>
      </c>
      <c r="GN156" s="46">
        <f t="shared" si="244"/>
        <v>0</v>
      </c>
      <c r="GO156" s="57">
        <f>GM155*'DEPRECATED - DT-Prelim Calcs'!$C$11+GO155</f>
        <v>-246.66188067432586</v>
      </c>
      <c r="GP156" s="57">
        <f>GP155+0.5*GM156*'DEPRECATED - DT-Prelim Calcs'!$C$11^2+GO156*'DEPRECATED - DT-Prelim Calcs'!$C$11</f>
        <v>-233817.09495026394</v>
      </c>
      <c r="GQ156" s="57">
        <f>MIN('Drive Train'!$F$35-GK155*'DEPRECATED - DT-Prelim Calcs'!$C$21*'Drive Train'!$F$39,GQ155+GK$2)</f>
        <v>10.360000000000001</v>
      </c>
      <c r="GR156" s="57">
        <f>'Drive Train'!$F$35-GK156*'DEPRECATED - DT-Prelim Calcs'!$C$21*'Drive Train'!$F$39</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-71276.242856222889</v>
      </c>
      <c r="GX156" s="2">
        <f>('DEPRECATED - DT-Prelim Calcs'!$C$6*GV156-GW156)/('DEPRECATED - DT-Prelim Calcs'!$C$6*GV156)*'DEPRECATED - DT-Prelim Calcs'!$C$7*GV156</f>
        <v>34.197557165497066</v>
      </c>
      <c r="GY156" s="57">
        <f>GX156/'DEPRECATED - DT-Prelim Calcs'!$C$7*('DEPRECATED - DT-Prelim Calcs'!$C$8-'DEPRECATED - DT-Prelim Calcs'!$C$9)+'DEPRECATED - DT-Prelim Calcs'!$C$9</f>
        <v>1823.2587486860057</v>
      </c>
      <c r="GZ156" s="57">
        <f t="shared" si="202"/>
        <v>33.333333333333314</v>
      </c>
      <c r="HA156" s="2">
        <f t="shared" si="246"/>
        <v>0.99579519204165001</v>
      </c>
      <c r="HB156" s="57">
        <f>HA156*'DEPRECATED - DT-Prelim Calcs'!$C$21/GV$2/'DEPRECATED - DT-Prelim Calcs'!$C$19/'DEPRECATED - DT-Prelim Calcs'!$C$18*3.39*'DEPRECATED - DT-Prelim Calcs'!$C$20</f>
        <v>25.773080821789936</v>
      </c>
      <c r="HC156" s="46">
        <f t="shared" si="247"/>
        <v>0</v>
      </c>
      <c r="HD156" s="57">
        <f>HB155*'DEPRECATED - DT-Prelim Calcs'!$C$11+HD155</f>
        <v>-213.11771860689657</v>
      </c>
      <c r="HE156" s="57">
        <f>HE155+0.5*HB156*'DEPRECATED - DT-Prelim Calcs'!$C$11^2+HD156*'DEPRECATED - DT-Prelim Calcs'!$C$11</f>
        <v>-261703.912524304</v>
      </c>
      <c r="HF156" s="57">
        <f>MIN('Drive Train'!$F$35-GZ155*'DEPRECATED - DT-Prelim Calcs'!$C$21*'Drive Train'!$F$39,HF155+GZ$2)</f>
        <v>10.133333333333335</v>
      </c>
      <c r="HG156" s="57">
        <f>'Drive Train'!$F$35-GZ156*'DEPRECATED - DT-Prelim Calcs'!$C$21*'Drive Train'!$F$39</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4015.8009073861244</v>
      </c>
      <c r="HM156" s="2">
        <f>('DEPRECATED - DT-Prelim Calcs'!$C$6*HK156-HL156)/('DEPRECATED - DT-Prelim Calcs'!$C$6*HK156)*'DEPRECATED - DT-Prelim Calcs'!$C$7*HK156</f>
        <v>0.10963370781647418</v>
      </c>
      <c r="HN156" s="57">
        <f>HM156/'DEPRECATED - DT-Prelim Calcs'!$C$7*('DEPRECATED - DT-Prelim Calcs'!$C$8-'DEPRECATED - DT-Prelim Calcs'!$C$9)+'DEPRECATED - DT-Prelim Calcs'!$C$9</f>
        <v>8.536516478362504</v>
      </c>
      <c r="HO156" s="57">
        <f t="shared" si="203"/>
        <v>8.536516478362504</v>
      </c>
      <c r="HP156" s="2">
        <f t="shared" si="249"/>
        <v>-0.25836892686855661</v>
      </c>
      <c r="HQ156" s="57">
        <f>HP156*'DEPRECATED - DT-Prelim Calcs'!$C$21/HK$2/'DEPRECATED - DT-Prelim Calcs'!$C$19/'DEPRECATED - DT-Prelim Calcs'!$C$18*3.39*'DEPRECATED - DT-Prelim Calcs'!$C$20</f>
        <v>-6.6870811259590068</v>
      </c>
      <c r="HR156" s="46">
        <f t="shared" si="250"/>
        <v>1</v>
      </c>
      <c r="HS156" s="57">
        <f>HQ155*'DEPRECATED - DT-Prelim Calcs'!$C$11+HS155</f>
        <v>12.282074053281264</v>
      </c>
      <c r="HT156" s="57">
        <f>HT155+0.5*HQ156*'DEPRECATED - DT-Prelim Calcs'!$C$11^2+HS156*'DEPRECATED - DT-Prelim Calcs'!$C$11</f>
        <v>-261911.25815618431</v>
      </c>
      <c r="HU156" s="57">
        <f>MIN('Drive Train'!$F$35-HO155*'DEPRECATED - DT-Prelim Calcs'!$C$21*'Drive Train'!$F$39,HU155+HO$2)</f>
        <v>9.9066666666666681</v>
      </c>
      <c r="HV156" s="57">
        <f>'Drive Train'!$F$35-HO156*'DEPRECATED - DT-Prelim Calcs'!$C$21*'Drive Train'!$F$39</f>
        <v>11.819516879471349</v>
      </c>
      <c r="HW156" s="1">
        <f>IF(HT156&gt;='Drive Train'!$F$29,1,0)</f>
        <v>0</v>
      </c>
      <c r="HX156" s="57">
        <f t="shared" si="251"/>
        <v>9.4850183092916698</v>
      </c>
      <c r="HY156" s="63">
        <f>HY155+'DEPRECATED - DT-Prelim Calcs'!$C$11</f>
        <v>608</v>
      </c>
      <c r="HZ156" s="2">
        <f>IJ156/'Drive Train'!$F$35</f>
        <v>0.78064516129032269</v>
      </c>
      <c r="IA156" s="46">
        <f>IH156*12*60/(PI() * 'Drive Train'!$F$15)/HZ$2*HZ156</f>
        <v>-103617.7848938672</v>
      </c>
      <c r="IB156" s="2">
        <f>('DEPRECATED - DT-Prelim Calcs'!$C$6*HZ156-IA156)/('DEPRECATED - DT-Prelim Calcs'!$C$6*HZ156)*'DEPRECATED - DT-Prelim Calcs'!$C$7*HZ156</f>
        <v>48.732923618113055</v>
      </c>
      <c r="IC156" s="57">
        <f>IB156/'DEPRECATED - DT-Prelim Calcs'!$C$7*('DEPRECATED - DT-Prelim Calcs'!$C$8-'DEPRECATED - DT-Prelim Calcs'!$C$9)+'DEPRECATED - DT-Prelim Calcs'!$C$9</f>
        <v>2597.0709959352303</v>
      </c>
      <c r="ID156" s="57">
        <f t="shared" si="204"/>
        <v>39.999999999999986</v>
      </c>
      <c r="IE156" s="2">
        <f t="shared" si="252"/>
        <v>0.99579519204165001</v>
      </c>
      <c r="IF156" s="57">
        <f>IE156*'DEPRECATED - DT-Prelim Calcs'!$C$21/HZ$2/'DEPRECATED - DT-Prelim Calcs'!$C$19/'DEPRECATED - DT-Prelim Calcs'!$C$18*3.39*'DEPRECATED - DT-Prelim Calcs'!$C$20</f>
        <v>25.773080821789936</v>
      </c>
      <c r="IG156" s="46">
        <f t="shared" si="253"/>
        <v>0</v>
      </c>
      <c r="IH156" s="57">
        <f>IF155*'DEPRECATED - DT-Prelim Calcs'!$C$11+IH155</f>
        <v>-324.32918816083134</v>
      </c>
      <c r="II156" s="57">
        <f>II155+0.5*IF156*'DEPRECATED - DT-Prelim Calcs'!$C$11^2+IH156*'DEPRECATED - DT-Prelim Calcs'!$C$11</f>
        <v>-305647.09517249709</v>
      </c>
      <c r="IJ156" s="57">
        <f>MIN('Drive Train'!$F$35-ID155*'DEPRECATED - DT-Prelim Calcs'!$C$21*'Drive Train'!$F$39,IJ155+ID$2)</f>
        <v>9.6800000000000015</v>
      </c>
      <c r="IK156" s="57">
        <f>'Drive Train'!$F$35-ID156*'DEPRECATED - DT-Prelim Calcs'!$C$21*'Drive Train'!$F$39</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-349080.07395245467</v>
      </c>
      <c r="IQ156" s="2">
        <f>('DEPRECATED - DT-Prelim Calcs'!$C$6*IO156-IP156)/('DEPRECATED - DT-Prelim Calcs'!$C$6*IO156)*'DEPRECATED - DT-Prelim Calcs'!$C$7*IO156</f>
        <v>159.67650899748568</v>
      </c>
      <c r="IR156" s="57">
        <f>IQ156/'DEPRECATED - DT-Prelim Calcs'!$C$7*('DEPRECATED - DT-Prelim Calcs'!$C$8-'DEPRECATED - DT-Prelim Calcs'!$C$9)+'DEPRECATED - DT-Prelim Calcs'!$C$9</f>
        <v>8503.3207901980986</v>
      </c>
      <c r="IS156" s="57">
        <f t="shared" si="205"/>
        <v>43.333333333333321</v>
      </c>
      <c r="IT156" s="2">
        <f t="shared" si="255"/>
        <v>0.99579519204165001</v>
      </c>
      <c r="IU156" s="57">
        <f>IT156*'DEPRECATED - DT-Prelim Calcs'!$C$21/IO$2/'DEPRECATED - DT-Prelim Calcs'!$C$19/'DEPRECATED - DT-Prelim Calcs'!$C$18*3.39*'DEPRECATED - DT-Prelim Calcs'!$C$20</f>
        <v>25.773080821789936</v>
      </c>
      <c r="IV156" s="46">
        <f t="shared" si="256"/>
        <v>0</v>
      </c>
      <c r="IW156" s="57">
        <f>IU155*'DEPRECATED - DT-Prelim Calcs'!$C$11+IW155</f>
        <v>-1118.8379167751013</v>
      </c>
      <c r="IX156" s="57">
        <f>IX155+0.5*IU156*'DEPRECATED - DT-Prelim Calcs'!$C$11^2+IW156*'DEPRECATED - DT-Prelim Calcs'!$C$11</f>
        <v>-273563.3889457779</v>
      </c>
      <c r="IY156" s="57">
        <f>MIN('Drive Train'!$F$35-IS155*'DEPRECATED - DT-Prelim Calcs'!$C$21*'Drive Train'!$F$39,IY155+IS$2)</f>
        <v>9.4533333333333349</v>
      </c>
      <c r="IZ156" s="57">
        <f>'Drive Train'!$F$35-IS156*'DEPRECATED - DT-Prelim Calcs'!$C$21*'Drive Train'!$F$39</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-289423.01072772773</v>
      </c>
      <c r="JF156" s="2">
        <f>('DEPRECATED - DT-Prelim Calcs'!$C$6*JD156-JE156)/('DEPRECATED - DT-Prelim Calcs'!$C$6*JD156)*'DEPRECATED - DT-Prelim Calcs'!$C$7*JD156</f>
        <v>132.65806079284556</v>
      </c>
      <c r="JG156" s="57">
        <f>JF156/'DEPRECATED - DT-Prelim Calcs'!$C$7*('DEPRECATED - DT-Prelim Calcs'!$C$8-'DEPRECATED - DT-Prelim Calcs'!$C$9)+'DEPRECATED - DT-Prelim Calcs'!$C$9</f>
        <v>7064.9527799676698</v>
      </c>
      <c r="JH156" s="57">
        <f t="shared" si="206"/>
        <v>46.666666666666657</v>
      </c>
      <c r="JI156" s="2">
        <f t="shared" si="258"/>
        <v>0.99579519204165001</v>
      </c>
      <c r="JJ156" s="57">
        <f>JI156*'DEPRECATED - DT-Prelim Calcs'!$C$21/JD$2/'DEPRECATED - DT-Prelim Calcs'!$C$19/'DEPRECATED - DT-Prelim Calcs'!$C$18*3.39*'DEPRECATED - DT-Prelim Calcs'!$C$20</f>
        <v>25.773080821789936</v>
      </c>
      <c r="JK156" s="46">
        <f t="shared" si="259"/>
        <v>0</v>
      </c>
      <c r="JL156" s="57">
        <f>JJ155*'DEPRECATED - DT-Prelim Calcs'!$C$11+JL155</f>
        <v>-950.41944763588197</v>
      </c>
      <c r="JM156" s="57">
        <f>JM155+0.5*JJ156*'DEPRECATED - DT-Prelim Calcs'!$C$11^2+JL156*'DEPRECATED - DT-Prelim Calcs'!$C$11</f>
        <v>-307930.85430436913</v>
      </c>
      <c r="JN156" s="57">
        <f>MIN('Drive Train'!$F$35-JH155*'DEPRECATED - DT-Prelim Calcs'!$C$21*'Drive Train'!$F$39,JN155+JH$2)</f>
        <v>9.2266666666666666</v>
      </c>
      <c r="JO156" s="57">
        <f>'Drive Train'!$F$35-JH156*'DEPRECATED - DT-Prelim Calcs'!$C$21*'Drive Train'!$F$39</f>
        <v>9.2266666666666666</v>
      </c>
      <c r="JP156" s="1">
        <f>IF(JM156&gt;='Drive Train'!$F$29,1,0)</f>
        <v>0</v>
      </c>
      <c r="JQ156" s="57">
        <f>MIN(JG156,'DEPRECATED - DT-Prelim Calcs'!$C$10)*'DEPRECATED - DT-Prelim Calcs'!$C$11*1000/60/60</f>
        <v>103.33333333333333</v>
      </c>
      <c r="JR156" s="63">
        <f>JR155+'DEPRECATED - DT-Prelim Calcs'!$C$11</f>
        <v>608</v>
      </c>
      <c r="JS156" s="2">
        <f>KC156/'Drive Train'!$F$35</f>
        <v>0.72580645161290325</v>
      </c>
      <c r="JT156" s="46">
        <f>KA156*12*60/(PI() * 'Drive Train'!$F$15)/JS$2*JS156</f>
        <v>-258636.79937839627</v>
      </c>
      <c r="JU156" s="2">
        <f>('DEPRECATED - DT-Prelim Calcs'!$C$6*JS156-JT156)/('DEPRECATED - DT-Prelim Calcs'!$C$6*JS156)*'DEPRECATED - DT-Prelim Calcs'!$C$7*JS156</f>
        <v>118.69378763880643</v>
      </c>
      <c r="JV156" s="57">
        <f>JU156/'DEPRECATED - DT-Prelim Calcs'!$C$7*('DEPRECATED - DT-Prelim Calcs'!$C$8-'DEPRECATED - DT-Prelim Calcs'!$C$9)+'DEPRECATED - DT-Prelim Calcs'!$C$9</f>
        <v>6321.5435494020185</v>
      </c>
      <c r="JW156" s="57">
        <f t="shared" si="207"/>
        <v>49.999999999999993</v>
      </c>
      <c r="JX156" s="2">
        <f t="shared" si="260"/>
        <v>0.99579519204165001</v>
      </c>
      <c r="JY156" s="57">
        <f>JX156*'DEPRECATED - DT-Prelim Calcs'!$C$21/JS$2/'DEPRECATED - DT-Prelim Calcs'!$C$19/'DEPRECATED - DT-Prelim Calcs'!$C$18*3.39*'DEPRECATED - DT-Prelim Calcs'!$C$20</f>
        <v>25.773080821789936</v>
      </c>
      <c r="JZ156" s="46">
        <f t="shared" si="261"/>
        <v>0</v>
      </c>
      <c r="KA156" s="57">
        <f>JY155*'DEPRECATED - DT-Prelim Calcs'!$C$11+KA155</f>
        <v>-870.71273454768834</v>
      </c>
      <c r="KB156" s="57">
        <f>KB155+0.5*JY156*'DEPRECATED - DT-Prelim Calcs'!$C$11^2+KA156*'DEPRECATED - DT-Prelim Calcs'!$C$11</f>
        <v>-286997.24073080311</v>
      </c>
      <c r="KC156" s="57">
        <f>MIN('Drive Train'!$F$35-JW155*'DEPRECATED - DT-Prelim Calcs'!$C$21*'Drive Train'!$F$39,KC155+JW$2)</f>
        <v>9</v>
      </c>
      <c r="KD156" s="57">
        <f>'Drive Train'!$F$35-JW156*'DEPRECATED - DT-Prelim Calcs'!$C$21*'Drive Train'!$F$39</f>
        <v>9</v>
      </c>
      <c r="KE156" s="1">
        <f>IF(KB156&gt;='Drive Train'!$F$29,1,0)</f>
        <v>0</v>
      </c>
      <c r="KF156" s="57">
        <f>MIN(JV156,'DEPRECATED - DT-Prelim Calcs'!$C$10)*'DEPRECATED - DT-Prelim Calcs'!$C$11*1000/60/60</f>
        <v>103.33333333333333</v>
      </c>
      <c r="KG156" s="63">
        <f>KG155+'DEPRECATED - DT-Prelim Calcs'!$C$11</f>
        <v>608</v>
      </c>
      <c r="KH156" s="2">
        <f>KR156/'Drive Train'!$F$35</f>
        <v>0.7075268817204301</v>
      </c>
      <c r="KI156" s="46">
        <f>KP156*12*60/(PI() * 'Drive Train'!$F$15)/KH$2*KH156</f>
        <v>-46893.974355953411</v>
      </c>
      <c r="KJ156" s="2">
        <f>('DEPRECATED - DT-Prelim Calcs'!$C$6*KH156-KI156)/('DEPRECATED - DT-Prelim Calcs'!$C$6*KH156)*'DEPRECATED - DT-Prelim Calcs'!$C$7*KH156</f>
        <v>22.908606613810726</v>
      </c>
      <c r="KK156" s="57">
        <f>KJ156/'DEPRECATED - DT-Prelim Calcs'!$C$7*('DEPRECATED - DT-Prelim Calcs'!$C$8-'DEPRECATED - DT-Prelim Calcs'!$C$9)+'DEPRECATED - DT-Prelim Calcs'!$C$9</f>
        <v>1222.2743686937413</v>
      </c>
      <c r="KL156" s="57">
        <f t="shared" si="208"/>
        <v>53.333333333333329</v>
      </c>
      <c r="KM156" s="2">
        <f t="shared" si="262"/>
        <v>0.99579519204165001</v>
      </c>
      <c r="KN156" s="57">
        <f>KM156*'DEPRECATED - DT-Prelim Calcs'!$C$21/KH$2/'DEPRECATED - DT-Prelim Calcs'!$C$19/'DEPRECATED - DT-Prelim Calcs'!$C$18*3.39*'DEPRECATED - DT-Prelim Calcs'!$C$20</f>
        <v>25.773080821789936</v>
      </c>
      <c r="KO156" s="46">
        <f t="shared" si="263"/>
        <v>0</v>
      </c>
      <c r="KP156" s="57">
        <f>KN155*'DEPRECATED - DT-Prelim Calcs'!$C$11+KP155</f>
        <v>-161.94945834620682</v>
      </c>
      <c r="KQ156" s="57">
        <f>KQ155+0.5*KN156*'DEPRECATED - DT-Prelim Calcs'!$C$11^2+KP156*'DEPRECATED - DT-Prelim Calcs'!$C$11</f>
        <v>-312998.18175125838</v>
      </c>
      <c r="KR156" s="57">
        <f>MIN('Drive Train'!$F$35-KL155*'DEPRECATED - DT-Prelim Calcs'!$C$21*'Drive Train'!$F$39,KR155+KL$2)</f>
        <v>8.7733333333333334</v>
      </c>
      <c r="KS156" s="57">
        <f>'Drive Train'!$F$35-KL156*'DEPRECATED - DT-Prelim Calcs'!$C$21*'Drive Train'!$F$39</f>
        <v>8.7733333333333334</v>
      </c>
      <c r="KT156" s="1">
        <f>IF(KQ156&gt;='Drive Train'!$F$29,1,0)</f>
        <v>0</v>
      </c>
      <c r="KU156" s="57">
        <f>MIN(KK156,'DEPRECATED - DT-Prelim Calcs'!$C$10)*'DEPRECATED - DT-Prelim Calcs'!$C$11*1000/60/60</f>
        <v>103.33333333333333</v>
      </c>
      <c r="KV156" s="63">
        <f>KV155+'DEPRECATED - DT-Prelim Calcs'!$C$11</f>
        <v>608</v>
      </c>
      <c r="KW156" s="2">
        <f>LG156/'Drive Train'!$F$35</f>
        <v>0.68924731182795695</v>
      </c>
      <c r="KX156" s="46">
        <f>LE156*12*60/(PI() * 'Drive Train'!$F$15)/KW$2*KW156</f>
        <v>16100.334427780159</v>
      </c>
      <c r="KY156" s="2">
        <f>('DEPRECATED - DT-Prelim Calcs'!$C$6*KW156-KX156)/('DEPRECATED - DT-Prelim Calcs'!$C$6*KW156)*'DEPRECATED - DT-Prelim Calcs'!$C$7*KW156</f>
        <v>-5.6188025283914698</v>
      </c>
      <c r="KZ156" s="57">
        <f>KY156/'DEPRECATED - DT-Prelim Calcs'!$C$7*('DEPRECATED - DT-Prelim Calcs'!$C$8-'DEPRECATED - DT-Prelim Calcs'!$C$9)+'DEPRECATED - DT-Prelim Calcs'!$C$9</f>
        <v>-296.42546240357905</v>
      </c>
      <c r="LA156" s="57">
        <f t="shared" si="209"/>
        <v>-296.42546240357905</v>
      </c>
      <c r="LB156" s="2">
        <f t="shared" si="264"/>
        <v>-7.3289928163107758</v>
      </c>
      <c r="LC156" s="57">
        <f>LB156*'DEPRECATED - DT-Prelim Calcs'!$C$21/KW$2/'DEPRECATED - DT-Prelim Calcs'!$C$19/'DEPRECATED - DT-Prelim Calcs'!$C$18*3.39*'DEPRECATED - DT-Prelim Calcs'!$C$20</f>
        <v>-189.68832718484842</v>
      </c>
      <c r="LD156" s="46">
        <f t="shared" si="265"/>
        <v>1</v>
      </c>
      <c r="LE156" s="57">
        <f>LC155*'DEPRECATED - DT-Prelim Calcs'!$C$11+LE155</f>
        <v>57.077536358958383</v>
      </c>
      <c r="LF156" s="57">
        <f>LF155+0.5*LC156*'DEPRECATED - DT-Prelim Calcs'!$C$11^2+LE156*'DEPRECATED - DT-Prelim Calcs'!$C$11</f>
        <v>-255405.04192530437</v>
      </c>
      <c r="LG156" s="57">
        <f>MIN('Drive Train'!$F$35-LA155*'DEPRECATED - DT-Prelim Calcs'!$C$21*'Drive Train'!$F$39,LG155+LA$2)</f>
        <v>8.5466666666666669</v>
      </c>
      <c r="LH156" s="57">
        <f>'Drive Train'!$F$35-LA156*'DEPRECATED - DT-Prelim Calcs'!$C$21*'Drive Train'!$F$39</f>
        <v>32.556931443443375</v>
      </c>
      <c r="LI156" s="1">
        <f>IF(LF156&gt;='Drive Train'!$F$29,1,0)</f>
        <v>0</v>
      </c>
      <c r="LJ156" s="57">
        <f>MIN(KZ156,'DEPRECATED - DT-Prelim Calcs'!$C$10)*'DEPRECATED - DT-Prelim Calcs'!$C$11*1000/60/60</f>
        <v>-329.36162489286562</v>
      </c>
      <c r="LK156" s="63">
        <f>LK155+'DEPRECATED - DT-Prelim Calcs'!$C$11</f>
        <v>608</v>
      </c>
      <c r="LL156" s="2">
        <f>LV156/'Drive Train'!$F$35</f>
        <v>0.67096774193548392</v>
      </c>
      <c r="LM156" s="46">
        <f>LT156*12*60/(PI() * 'Drive Train'!$F$15)/LL$2*LL156</f>
        <v>-237088.23073995885</v>
      </c>
      <c r="LN156" s="2">
        <f>('DEPRECATED - DT-Prelim Calcs'!$C$6*LL156-LM156)/('DEPRECATED - DT-Prelim Calcs'!$C$6*LL156)*'DEPRECATED - DT-Prelim Calcs'!$C$7*LL156</f>
        <v>108.81827730183576</v>
      </c>
      <c r="LO156" s="57">
        <f>LN156/'DEPRECATED - DT-Prelim Calcs'!$C$7*('DEPRECATED - DT-Prelim Calcs'!$C$8-'DEPRECATED - DT-Prelim Calcs'!$C$9)+'DEPRECATED - DT-Prelim Calcs'!$C$9</f>
        <v>5795.8057999276052</v>
      </c>
      <c r="LP156" s="57">
        <f t="shared" si="210"/>
        <v>60</v>
      </c>
      <c r="LQ156" s="2">
        <f t="shared" si="266"/>
        <v>0.99579519204165001</v>
      </c>
      <c r="LR156" s="57">
        <f>LQ156*'DEPRECATED - DT-Prelim Calcs'!$C$21/LL$2/'DEPRECATED - DT-Prelim Calcs'!$C$19/'DEPRECATED - DT-Prelim Calcs'!$C$18*3.39*'DEPRECATED - DT-Prelim Calcs'!$C$20</f>
        <v>25.773080821789936</v>
      </c>
      <c r="LS156" s="46">
        <f t="shared" si="267"/>
        <v>0</v>
      </c>
      <c r="LT156" s="57">
        <f>LR155*'DEPRECATED - DT-Prelim Calcs'!$C$11+LT155</f>
        <v>-863.40340671004606</v>
      </c>
      <c r="LU156" s="57">
        <f>LU155+0.5*LR156*'DEPRECATED - DT-Prelim Calcs'!$C$11^2+LT156*'DEPRECATED - DT-Prelim Calcs'!$C$11</f>
        <v>-282443.50854226452</v>
      </c>
      <c r="LV156" s="57">
        <f>MIN('Drive Train'!$F$35-LP155*'DEPRECATED - DT-Prelim Calcs'!$C$21*'Drive Train'!$F$39,LV155+LP$2)</f>
        <v>8.32</v>
      </c>
      <c r="LW156" s="57">
        <f>'Drive Train'!$F$35-LP156*'DEPRECATED - DT-Prelim Calcs'!$C$21*'Drive Train'!$F$39</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Train'!$AA$49 + V156*(1-'Drive Train'!$AA$49))</f>
        <v>0</v>
      </c>
      <c r="W157" s="57">
        <f t="shared" si="184"/>
        <v>0</v>
      </c>
      <c r="X157" s="2">
        <f>MAX(MIN(IF(AND(AI156=1,AG157&lt;0),-1,1)*(W157-$C$9)/($C$8-$C$9)*$C$7-$C$29*AE157/T$2 -  AI156*$C$29/2,X$2),MAX(X$4:X156)*-1)</f>
        <v>-0.2458281045106315</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Train'!$F$39,AG156+W$2)-$C$3,IF(AE156-1&lt;=0,0,IF($C$32=Motors!$C$29,MAX(ABS('Drive Train'!$F$35-W156*$C$21*'Drive Train'!$F$39)*-1,AG156-W$2),MAX(0,ABS('Drive Train'!$F$35-W156*$C$21*'Drive Train'!$F$39)*-1,AG156-W$2))))</f>
        <v>0</v>
      </c>
      <c r="AH157" s="57">
        <f>'Drive Train'!$F$35-ABS(W157)*'DEPRECATED - DT-Prelim Calcs'!$C$21*'Drive Train'!$F$39</f>
        <v>12.4</v>
      </c>
      <c r="AI157" s="1">
        <f>IF(AJ157&gt;='Drive Train'!$F$29,1,0)</f>
        <v>1</v>
      </c>
      <c r="AJ157" s="57">
        <f>AJ156+0.5*Y157*'DEPRECATED - DT-Prelim Calcs'!$C$11^2+AE157*'DEPRECATED - DT-Prelim Calcs'!$C$11</f>
        <v>784.33981740885292</v>
      </c>
      <c r="AK157" s="57">
        <f t="shared" si="268"/>
        <v>0</v>
      </c>
      <c r="AL157" s="63">
        <f>AL156+'DEPRECATED - DT-Prelim Calcs'!$C$11</f>
        <v>612</v>
      </c>
      <c r="AM157" s="2">
        <f>AW157/'Drive Train'!$F$35</f>
        <v>0.88882649237565803</v>
      </c>
      <c r="AN157" s="46">
        <f>AU157*12*60/(PI() * 'Drive Train'!$F$15)/AM$2*AM157</f>
        <v>4007.4131716828729</v>
      </c>
      <c r="AO157" s="2">
        <f>('DEPRECATED - DT-Prelim Calcs'!$C$6*AM157-AN157)/('DEPRECATED - DT-Prelim Calcs'!$C$6*AM157)*'DEPRECATED - DT-Prelim Calcs'!$C$7*AM157</f>
        <v>0.33008953072369901</v>
      </c>
      <c r="AP157" s="57">
        <f>AO157/'DEPRECATED - DT-Prelim Calcs'!$C$7*('DEPRECATED - DT-Prelim Calcs'!$C$8-'DEPRECATED - DT-Prelim Calcs'!$C$9)+'DEPRECATED - DT-Prelim Calcs'!$C$9</f>
        <v>20.27281609620356</v>
      </c>
      <c r="AQ157" s="57">
        <f t="shared" si="192"/>
        <v>20.27281609620356</v>
      </c>
      <c r="AR157" s="2">
        <f t="shared" si="212"/>
        <v>1.6653345369377348E-16</v>
      </c>
      <c r="AS157" s="57">
        <f>AR157*'DEPRECATED - DT-Prelim Calcs'!$C$21/AM$2/'DEPRECATED - DT-Prelim Calcs'!$C$19/'DEPRECATED - DT-Prelim Calcs'!$C$18*3.39*'DEPRECATED - DT-Prelim Calcs'!$C$20</f>
        <v>1.2068570473601326E-15</v>
      </c>
      <c r="AT157" s="46">
        <f t="shared" si="213"/>
        <v>0</v>
      </c>
      <c r="AU157" s="57">
        <f>AS156*'DEPRECATED - DT-Prelim Calcs'!$C$11+AU156</f>
        <v>39.345448708843186</v>
      </c>
      <c r="AV157" s="57">
        <f>AV156+0.5*AS157*'DEPRECATED - DT-Prelim Calcs'!$C$11^2+AU157*'DEPRECATED - DT-Prelim Calcs'!$C$11</f>
        <v>24036.615434027666</v>
      </c>
      <c r="AW157" s="57">
        <f>MIN('Drive Train'!$F$35-AQ156*'DEPRECATED - DT-Prelim Calcs'!$C$21*'Drive Train'!$F$39,AW156+AQ$2)</f>
        <v>11.02144850545816</v>
      </c>
      <c r="AX157" s="57">
        <f>'Drive Train'!$F$35-AQ157*'DEPRECATED - DT-Prelim Calcs'!$C$21*'Drive Train'!$F$39</f>
        <v>11.021448505458158</v>
      </c>
      <c r="AY157" s="1">
        <f>IF(AV157&gt;='Drive Train'!$F$29,1,0)</f>
        <v>1</v>
      </c>
      <c r="AZ157" s="57">
        <f t="shared" si="214"/>
        <v>22.525351218003951</v>
      </c>
      <c r="BA157" s="63">
        <f>BA156+'DEPRECATED - DT-Prelim Calcs'!$C$11</f>
        <v>612</v>
      </c>
      <c r="BB157" s="2">
        <f>BL157/'Drive Train'!$F$35</f>
        <v>1.315024972646925</v>
      </c>
      <c r="BC157" s="46">
        <f>BJ157*12*60/(PI() * 'Drive Train'!$F$15)/BB$2*BB157</f>
        <v>-3540.8438977467135</v>
      </c>
      <c r="BD157" s="2">
        <f>('DEPRECATED - DT-Prelim Calcs'!$C$6*BB157-BC157)/('DEPRECATED - DT-Prelim Calcs'!$C$6*BB157)*'DEPRECATED - DT-Prelim Calcs'!$C$7*BB157</f>
        <v>4.7702296575443013</v>
      </c>
      <c r="BE157" s="57">
        <f>BD157/'DEPRECATED - DT-Prelim Calcs'!$C$7*('DEPRECATED - DT-Prelim Calcs'!$C$8-'DEPRECATED - DT-Prelim Calcs'!$C$9)+'DEPRECATED - DT-Prelim Calcs'!$C$9</f>
        <v>256.65040044105137</v>
      </c>
      <c r="BF157" s="57">
        <f t="shared" si="193"/>
        <v>93</v>
      </c>
      <c r="BG157" s="2">
        <f t="shared" si="215"/>
        <v>1.8933363324154457</v>
      </c>
      <c r="BH157" s="57">
        <f>BG157*'DEPRECATED - DT-Prelim Calcs'!$C$21/BB$2/'DEPRECATED - DT-Prelim Calcs'!$C$19/'DEPRECATED - DT-Prelim Calcs'!$C$18*3.39*'DEPRECATED - DT-Prelim Calcs'!$C$20</f>
        <v>19.819055495402448</v>
      </c>
      <c r="BI157" s="46">
        <f t="shared" si="216"/>
        <v>0</v>
      </c>
      <c r="BJ157" s="57">
        <f>BH156*'DEPRECATED - DT-Prelim Calcs'!$C$11+BJ156</f>
        <v>-16.267443596496292</v>
      </c>
      <c r="BK157" s="57">
        <f>BK156+0.5*BH157*'DEPRECATED - DT-Prelim Calcs'!$C$11^2+BJ157*'DEPRECATED - DT-Prelim Calcs'!$C$11</f>
        <v>14334.474508309164</v>
      </c>
      <c r="BL157" s="57">
        <f>MIN('Drive Train'!$F$35-BF156*'DEPRECATED - DT-Prelim Calcs'!$C$21*'Drive Train'!$F$39,BL156+BF$2)</f>
        <v>16.306309660821871</v>
      </c>
      <c r="BM157" s="57">
        <f>'Drive Train'!$F$35-BF157*'DEPRECATED - DT-Prelim Calcs'!$C$21*'Drive Train'!$F$39</f>
        <v>6.0759999999999996</v>
      </c>
      <c r="BN157" s="1">
        <f>IF(BK157&gt;='Drive Train'!$F$29,1,0)</f>
        <v>1</v>
      </c>
      <c r="BO157" s="57">
        <f t="shared" si="217"/>
        <v>103.33333333333333</v>
      </c>
      <c r="BP157" s="63">
        <f>BP156+'DEPRECATED - DT-Prelim Calcs'!$C$11</f>
        <v>612</v>
      </c>
      <c r="BQ157" s="2">
        <f>CA157/'Drive Train'!$F$35</f>
        <v>0.48999999999999994</v>
      </c>
      <c r="BR157" s="46">
        <f>BY157*12*60/(PI() * 'Drive Train'!$F$15)/BQ$2*BQ157</f>
        <v>922.98421534405043</v>
      </c>
      <c r="BS157" s="2">
        <f>('DEPRECATED - DT-Prelim Calcs'!$C$6*BQ157-BR157)/('DEPRECATED - DT-Prelim Calcs'!$C$6*BQ157)*'DEPRECATED - DT-Prelim Calcs'!$C$7*BQ157</f>
        <v>0.76356567373749296</v>
      </c>
      <c r="BT157" s="57">
        <f>BS157/'DEPRECATED - DT-Prelim Calcs'!$C$7*('DEPRECATED - DT-Prelim Calcs'!$C$8-'DEPRECATED - DT-Prelim Calcs'!$C$9)+'DEPRECATED - DT-Prelim Calcs'!$C$9</f>
        <v>43.349575079054091</v>
      </c>
      <c r="BU157" s="57">
        <f t="shared" si="194"/>
        <v>43.349575079054091</v>
      </c>
      <c r="BV157" s="2">
        <f t="shared" si="218"/>
        <v>0.62565978433559266</v>
      </c>
      <c r="BW157" s="57">
        <f>BV157*'DEPRECATED - DT-Prelim Calcs'!$C$21/BQ$2/'DEPRECATED - DT-Prelim Calcs'!$C$19/'DEPRECATED - DT-Prelim Calcs'!$C$18*3.39*'DEPRECATED - DT-Prelim Calcs'!$C$20</f>
        <v>8.564440460502075</v>
      </c>
      <c r="BX157" s="46">
        <f t="shared" si="219"/>
        <v>0</v>
      </c>
      <c r="BY157" s="57">
        <f>BW156*'DEPRECATED - DT-Prelim Calcs'!$C$11+BY156</f>
        <v>8.7024022518133535</v>
      </c>
      <c r="BZ157" s="57">
        <f>BZ156+0.5*BW157*'DEPRECATED - DT-Prelim Calcs'!$C$11^2+BY157*'DEPRECATED - DT-Prelim Calcs'!$C$11</f>
        <v>-10794.446492205405</v>
      </c>
      <c r="CA157" s="57">
        <f>MIN('Drive Train'!$F$35-BU156*'DEPRECATED - DT-Prelim Calcs'!$C$21*'Drive Train'!$F$39,CA156+BU$2)</f>
        <v>6.0759999999999996</v>
      </c>
      <c r="CB157" s="57">
        <f>'Drive Train'!$F$35-BU157*'DEPRECATED - DT-Prelim Calcs'!$C$21*'Drive Train'!$F$39</f>
        <v>9.4522288946243229</v>
      </c>
      <c r="CC157" s="1">
        <f>IF(BZ157&gt;='Drive Train'!$F$29,1,0)</f>
        <v>0</v>
      </c>
      <c r="CD157" s="57">
        <f t="shared" si="220"/>
        <v>48.166194532282326</v>
      </c>
      <c r="CE157" s="63">
        <f>CE156+'DEPRECATED - DT-Prelim Calcs'!$C$11</f>
        <v>612</v>
      </c>
      <c r="CF157" s="2">
        <f>CP157/'Drive Train'!$F$35</f>
        <v>0.48999999999999994</v>
      </c>
      <c r="CG157" s="46">
        <f>CN157*12*60/(PI() * 'Drive Train'!$F$15)/CF$2*CF157</f>
        <v>11136.242887537534</v>
      </c>
      <c r="CH157" s="2">
        <f>('DEPRECATED - DT-Prelim Calcs'!$C$6*CF157-CG157)/('DEPRECATED - DT-Prelim Calcs'!$C$6*CF157)*'DEPRECATED - DT-Prelim Calcs'!$C$7*CF157</f>
        <v>-3.8544368403312297</v>
      </c>
      <c r="CI157" s="57">
        <f>CH157/'DEPRECATED - DT-Prelim Calcs'!$C$7*('DEPRECATED - DT-Prelim Calcs'!$C$8-'DEPRECATED - DT-Prelim Calcs'!$C$9)+'DEPRECATED - DT-Prelim Calcs'!$C$9</f>
        <v>-202.49678282759206</v>
      </c>
      <c r="CJ157" s="57">
        <f t="shared" si="195"/>
        <v>-202.49678282759206</v>
      </c>
      <c r="CK157" s="2">
        <f t="shared" si="221"/>
        <v>-5.518336888100718</v>
      </c>
      <c r="CL157" s="57">
        <f>CK157*'DEPRECATED - DT-Prelim Calcs'!$C$21/CF$2/'DEPRECATED - DT-Prelim Calcs'!$C$19/'DEPRECATED - DT-Prelim Calcs'!$C$18*3.39*'DEPRECATED - DT-Prelim Calcs'!$C$20</f>
        <v>-93.312395213008926</v>
      </c>
      <c r="CM157" s="46">
        <f t="shared" si="222"/>
        <v>1</v>
      </c>
      <c r="CN157" s="57">
        <f>CL156*'DEPRECATED - DT-Prelim Calcs'!$C$11+CN156</f>
        <v>84.998879601748072</v>
      </c>
      <c r="CO157" s="57">
        <f>CO156+0.5*CL157*'DEPRECATED - DT-Prelim Calcs'!$C$11^2+CN157*'DEPRECATED - DT-Prelim Calcs'!$C$11</f>
        <v>-46011.315247925479</v>
      </c>
      <c r="CP157" s="57">
        <f>MIN('Drive Train'!$F$35-CJ156*'DEPRECATED - DT-Prelim Calcs'!$C$21*'Drive Train'!$F$39,CP156+CJ$2)</f>
        <v>6.0759999999999996</v>
      </c>
      <c r="CQ157" s="57">
        <f>'Drive Train'!$F$35-CJ157*'DEPRECATED - DT-Prelim Calcs'!$C$21*'Drive Train'!$F$39</f>
        <v>26.169781232276261</v>
      </c>
      <c r="CR157" s="1">
        <f>IF(CO157&gt;='Drive Train'!$F$29,1,0)</f>
        <v>0</v>
      </c>
      <c r="CS157" s="57">
        <f t="shared" si="223"/>
        <v>-224.99642536399116</v>
      </c>
      <c r="CT157" s="63">
        <f>CT156+'DEPRECATED - DT-Prelim Calcs'!$C$11</f>
        <v>612</v>
      </c>
      <c r="CU157" s="2">
        <f>DE157/'Drive Train'!$F$35</f>
        <v>0.48999999999999994</v>
      </c>
      <c r="CV157" s="46">
        <f>DC157*12*60/(PI() * 'Drive Train'!$F$15)/CU$2*CU157</f>
        <v>-7434.0111971821343</v>
      </c>
      <c r="CW157" s="2">
        <f>('DEPRECATED - DT-Prelim Calcs'!$C$6*CU157-CV157)/('DEPRECATED - DT-Prelim Calcs'!$C$6*CU157)*'DEPRECATED - DT-Prelim Calcs'!$C$7*CU157</f>
        <v>4.5422446501330107</v>
      </c>
      <c r="CX157" s="57">
        <f>CW157/'DEPRECATED - DT-Prelim Calcs'!$C$7*('DEPRECATED - DT-Prelim Calcs'!$C$8-'DEPRECATED - DT-Prelim Calcs'!$C$9)+'DEPRECATED - DT-Prelim Calcs'!$C$9</f>
        <v>244.51327328301466</v>
      </c>
      <c r="CY157" s="57">
        <f t="shared" si="196"/>
        <v>93</v>
      </c>
      <c r="CZ157" s="2">
        <f t="shared" si="224"/>
        <v>1.2803081040535502</v>
      </c>
      <c r="DA157" s="57">
        <f>CZ157*'DEPRECATED - DT-Prelim Calcs'!$C$21/CU$2/'DEPRECATED - DT-Prelim Calcs'!$C$19/'DEPRECATED - DT-Prelim Calcs'!$C$18*3.39*'DEPRECATED - DT-Prelim Calcs'!$C$20</f>
        <v>25.773080821789936</v>
      </c>
      <c r="DB157" s="46">
        <f t="shared" si="225"/>
        <v>0</v>
      </c>
      <c r="DC157" s="57">
        <f>DA156*'DEPRECATED - DT-Prelim Calcs'!$C$11+DC156</f>
        <v>-47.662520334227892</v>
      </c>
      <c r="DD157" s="57">
        <f>DD156+0.5*DA157*'DEPRECATED - DT-Prelim Calcs'!$C$11^2+DC157*'DEPRECATED - DT-Prelim Calcs'!$C$11</f>
        <v>-84706.827913265253</v>
      </c>
      <c r="DE157" s="57">
        <f>MIN('Drive Train'!$F$35-CY156*'DEPRECATED - DT-Prelim Calcs'!$C$21*'Drive Train'!$F$39,DE156+CY$2)</f>
        <v>6.0759999999999996</v>
      </c>
      <c r="DF157" s="57">
        <f>'Drive Train'!$F$35-CY157*'DEPRECATED - DT-Prelim Calcs'!$C$21*'Drive Train'!$F$39</f>
        <v>6.0759999999999996</v>
      </c>
      <c r="DG157" s="1">
        <f>IF(DD157&gt;='Drive Train'!$F$29,1,0)</f>
        <v>0</v>
      </c>
      <c r="DH157" s="57">
        <f t="shared" si="226"/>
        <v>103.33333333333333</v>
      </c>
      <c r="DI157" s="63">
        <f>DI156+'DEPRECATED - DT-Prelim Calcs'!$C$11</f>
        <v>612</v>
      </c>
      <c r="DJ157" s="2">
        <f>DT157/'Drive Train'!$F$35</f>
        <v>0.48999999999999994</v>
      </c>
      <c r="DK157" s="46">
        <f>DR157*12*60/(PI() * 'Drive Train'!$F$15)/DJ$2*DJ157</f>
        <v>-27998.076715108946</v>
      </c>
      <c r="DL157" s="2">
        <f>('DEPRECATED - DT-Prelim Calcs'!$C$6*DJ157-DK157)/('DEPRECATED - DT-Prelim Calcs'!$C$6*DJ157)*'DEPRECATED - DT-Prelim Calcs'!$C$7*DJ157</f>
        <v>13.840443130096165</v>
      </c>
      <c r="DM157" s="57">
        <f>DL157/'DEPRECATED - DT-Prelim Calcs'!$C$7*('DEPRECATED - DT-Prelim Calcs'!$C$8-'DEPRECATED - DT-Prelim Calcs'!$C$9)+'DEPRECATED - DT-Prelim Calcs'!$C$9</f>
        <v>739.51695169765071</v>
      </c>
      <c r="DN157" s="57">
        <f t="shared" si="197"/>
        <v>93</v>
      </c>
      <c r="DO157" s="2">
        <f t="shared" si="227"/>
        <v>1.1037138828047846</v>
      </c>
      <c r="DP157" s="57">
        <f>DO157*'DEPRECATED - DT-Prelim Calcs'!$C$21/DJ$2/'DEPRECATED - DT-Prelim Calcs'!$C$19/'DEPRECATED - DT-Prelim Calcs'!$C$18*3.39*'DEPRECATED - DT-Prelim Calcs'!$C$20</f>
        <v>25.773080821789936</v>
      </c>
      <c r="DQ157" s="46">
        <f t="shared" si="228"/>
        <v>0</v>
      </c>
      <c r="DR157" s="57">
        <f>DP156*'DEPRECATED - DT-Prelim Calcs'!$C$11+DR156</f>
        <v>-154.74762864677996</v>
      </c>
      <c r="DS157" s="57">
        <f>DS156+0.5*DP157*'DEPRECATED - DT-Prelim Calcs'!$C$11^2+DR157*'DEPRECATED - DT-Prelim Calcs'!$C$11</f>
        <v>-169894.10851023239</v>
      </c>
      <c r="DT157" s="57">
        <f>MIN('Drive Train'!$F$35-DN156*'DEPRECATED - DT-Prelim Calcs'!$C$21*'Drive Train'!$F$39,DT156+DN$2)</f>
        <v>6.0759999999999996</v>
      </c>
      <c r="DU157" s="57">
        <f>'Drive Train'!$F$35-DN157*'DEPRECATED - DT-Prelim Calcs'!$C$21*'Drive Train'!$F$39</f>
        <v>6.0759999999999996</v>
      </c>
      <c r="DV157" s="1">
        <f>IF(DS157&gt;='Drive Train'!$F$29,1,0)</f>
        <v>0</v>
      </c>
      <c r="DW157" s="57">
        <f t="shared" si="229"/>
        <v>103.33333333333333</v>
      </c>
      <c r="DX157" s="63">
        <f>DX156+'DEPRECATED - DT-Prelim Calcs'!$C$11</f>
        <v>612</v>
      </c>
      <c r="DY157" s="2">
        <f>EI157/'Drive Train'!$F$35</f>
        <v>0.48999999999999994</v>
      </c>
      <c r="DZ157" s="46">
        <f>EG157*12*60/(PI() * 'Drive Train'!$F$15)/DY$2*DY157</f>
        <v>-64022.193809556506</v>
      </c>
      <c r="EA157" s="2">
        <f>('DEPRECATED - DT-Prelim Calcs'!$C$6*DY157-DZ157)/('DEPRECATED - DT-Prelim Calcs'!$C$6*DY157)*'DEPRECATED - DT-Prelim Calcs'!$C$7*DY157</f>
        <v>30.129021403570579</v>
      </c>
      <c r="EB157" s="57">
        <f>EA157/'DEPRECATED - DT-Prelim Calcs'!$C$7*('DEPRECATED - DT-Prelim Calcs'!$C$8-'DEPRECATED - DT-Prelim Calcs'!$C$9)+'DEPRECATED - DT-Prelim Calcs'!$C$9</f>
        <v>1606.6640855095873</v>
      </c>
      <c r="EC157" s="57">
        <f t="shared" si="198"/>
        <v>93</v>
      </c>
      <c r="ED157" s="2">
        <f t="shared" si="230"/>
        <v>0.96993038185874991</v>
      </c>
      <c r="EE157" s="57">
        <f>ED157*'DEPRECATED - DT-Prelim Calcs'!$C$21/DY$2/'DEPRECATED - DT-Prelim Calcs'!$C$19/'DEPRECATED - DT-Prelim Calcs'!$C$18*3.39*'DEPRECATED - DT-Prelim Calcs'!$C$20</f>
        <v>25.773080821789936</v>
      </c>
      <c r="EF157" s="46">
        <f t="shared" si="231"/>
        <v>0</v>
      </c>
      <c r="EG157" s="57">
        <f>EE156*'DEPRECATED - DT-Prelim Calcs'!$C$11+EG156</f>
        <v>-310.96421419110186</v>
      </c>
      <c r="EH157" s="57">
        <f>EH156+0.5*EE157*'DEPRECATED - DT-Prelim Calcs'!$C$11^2+EG157*'DEPRECATED - DT-Prelim Calcs'!$C$11</f>
        <v>-288472.61418492242</v>
      </c>
      <c r="EI157" s="57">
        <f>MIN('Drive Train'!$F$35-EC156*'DEPRECATED - DT-Prelim Calcs'!$C$21*'Drive Train'!$F$39,EI156+EC$2)</f>
        <v>6.0759999999999996</v>
      </c>
      <c r="EJ157" s="57">
        <f>'Drive Train'!$F$35-EC157*'DEPRECATED - DT-Prelim Calcs'!$C$21*'Drive Train'!$F$39</f>
        <v>6.0759999999999996</v>
      </c>
      <c r="EK157" s="1">
        <f>IF(EH157&gt;='Drive Train'!$F$29,1,0)</f>
        <v>0</v>
      </c>
      <c r="EL157" s="57">
        <f t="shared" si="232"/>
        <v>103.33333333333333</v>
      </c>
      <c r="EM157" s="63">
        <f>EM156+'DEPRECATED - DT-Prelim Calcs'!$C$11</f>
        <v>612</v>
      </c>
      <c r="EN157" s="2">
        <f>EX157/'Drive Train'!$F$35</f>
        <v>0.48999999999999994</v>
      </c>
      <c r="EO157" s="46">
        <f>EV157*12*60/(PI() * 'Drive Train'!$F$15)/EN$2*EN157</f>
        <v>-151344.5627865553</v>
      </c>
      <c r="EP157" s="2">
        <f>('DEPRECATED - DT-Prelim Calcs'!$C$6*EN157-EO157)/('DEPRECATED - DT-Prelim Calcs'!$C$6*EN157)*'DEPRECATED - DT-Prelim Calcs'!$C$7*EN157</f>
        <v>69.612494055459337</v>
      </c>
      <c r="EQ157" s="57">
        <f>EP157/'DEPRECATED - DT-Prelim Calcs'!$C$7*('DEPRECATED - DT-Prelim Calcs'!$C$8-'DEPRECATED - DT-Prelim Calcs'!$C$9)+'DEPRECATED - DT-Prelim Calcs'!$C$9</f>
        <v>3708.6265507532917</v>
      </c>
      <c r="ER157" s="57">
        <f t="shared" si="199"/>
        <v>93</v>
      </c>
      <c r="ES157" s="2">
        <f t="shared" si="233"/>
        <v>0.86507304327942547</v>
      </c>
      <c r="ET157" s="57">
        <f>ES157*'DEPRECATED - DT-Prelim Calcs'!$C$21/EN$2/'DEPRECATED - DT-Prelim Calcs'!$C$19/'DEPRECATED - DT-Prelim Calcs'!$C$18*3.39*'DEPRECATED - DT-Prelim Calcs'!$C$20</f>
        <v>25.773080821789936</v>
      </c>
      <c r="EU157" s="46">
        <f t="shared" si="234"/>
        <v>0</v>
      </c>
      <c r="EV157" s="57">
        <f>ET156*'DEPRECATED - DT-Prelim Calcs'!$C$11+EV156</f>
        <v>-655.63012494622365</v>
      </c>
      <c r="EW157" s="57">
        <f>EW156+0.5*ET157*'DEPRECATED - DT-Prelim Calcs'!$C$11^2+EV157*'DEPRECATED - DT-Prelim Calcs'!$C$11</f>
        <v>-299057.46879827644</v>
      </c>
      <c r="EX157" s="57">
        <f>MIN('Drive Train'!$F$35-ER156*'DEPRECATED - DT-Prelim Calcs'!$C$21*'Drive Train'!$F$39,EX156+ER$2)</f>
        <v>6.0759999999999996</v>
      </c>
      <c r="EY157" s="57">
        <f>'Drive Train'!$F$35-ER157*'DEPRECATED - DT-Prelim Calcs'!$C$21*'Drive Train'!$F$39</f>
        <v>6.0759999999999996</v>
      </c>
      <c r="EZ157" s="1">
        <f>IF(EW157&gt;='Drive Train'!$F$29,1,0)</f>
        <v>0</v>
      </c>
      <c r="FA157" s="57">
        <f t="shared" si="235"/>
        <v>103.33333333333333</v>
      </c>
      <c r="FB157" s="63">
        <f>FB156+'DEPRECATED - DT-Prelim Calcs'!$C$11</f>
        <v>612</v>
      </c>
      <c r="FC157" s="2">
        <f>FM157/'Drive Train'!$F$35</f>
        <v>3.7511568389853491</v>
      </c>
      <c r="FD157" s="46">
        <f>FK157*12*60/(PI() * 'Drive Train'!$F$15)/FC$2*FC157</f>
        <v>-3180082.6219148585</v>
      </c>
      <c r="FE157" s="2">
        <f>('DEPRECATED - DT-Prelim Calcs'!$C$6*FC157-FD157)/('DEPRECATED - DT-Prelim Calcs'!$C$6*FC157)*'DEPRECATED - DT-Prelim Calcs'!$C$7*FC157</f>
        <v>1446.9388093355774</v>
      </c>
      <c r="FF157" s="57">
        <f>FE157/'DEPRECATED - DT-Prelim Calcs'!$C$7*('DEPRECATED - DT-Prelim Calcs'!$C$8-'DEPRECATED - DT-Prelim Calcs'!$C$9)+'DEPRECATED - DT-Prelim Calcs'!$C$9</f>
        <v>77032.678936827622</v>
      </c>
      <c r="FG157" s="57">
        <f t="shared" si="200"/>
        <v>93</v>
      </c>
      <c r="FH157" s="2">
        <f t="shared" si="236"/>
        <v>0.78067567320338405</v>
      </c>
      <c r="FI157" s="57">
        <f>FH157*'DEPRECATED - DT-Prelim Calcs'!$C$21/FC$2/'DEPRECATED - DT-Prelim Calcs'!$C$19/'DEPRECATED - DT-Prelim Calcs'!$C$18*3.39*'DEPRECATED - DT-Prelim Calcs'!$C$20</f>
        <v>25.773080821789936</v>
      </c>
      <c r="FJ157" s="46">
        <f t="shared" si="237"/>
        <v>0</v>
      </c>
      <c r="FK157" s="57">
        <f>FI156*'DEPRECATED - DT-Prelim Calcs'!$C$11+FK156</f>
        <v>-1623.9744995961041</v>
      </c>
      <c r="FL157" s="57">
        <f>FL156+0.5*FI157*'DEPRECATED - DT-Prelim Calcs'!$C$11^2+FK157*'DEPRECATED - DT-Prelim Calcs'!$C$11</f>
        <v>-375959.26875993592</v>
      </c>
      <c r="FM157" s="57">
        <f>MIN('Drive Train'!$F$35-FG156*'DEPRECATED - DT-Prelim Calcs'!$C$21*'Drive Train'!$F$39,FM156+FG$2)</f>
        <v>46.514344803418332</v>
      </c>
      <c r="FN157" s="57">
        <f>'Drive Train'!$F$35-FG157*'DEPRECATED - DT-Prelim Calcs'!$C$21*'Drive Train'!$F$39</f>
        <v>6.0759999999999996</v>
      </c>
      <c r="FO157" s="1">
        <f>IF(FL157&gt;='Drive Train'!$F$29,1,0)</f>
        <v>0</v>
      </c>
      <c r="FP157" s="57">
        <f t="shared" si="238"/>
        <v>103.33333333333333</v>
      </c>
      <c r="FQ157" s="63">
        <f>FQ156+'DEPRECATED - DT-Prelim Calcs'!$C$11</f>
        <v>612</v>
      </c>
      <c r="FR157" s="2">
        <f>GB157/'Drive Train'!$F$35</f>
        <v>0.48999999999999994</v>
      </c>
      <c r="FS157" s="46">
        <f>FZ157*12*60/(PI() * 'Drive Train'!$F$15)/FR$2*FR157</f>
        <v>24625.726234583097</v>
      </c>
      <c r="FT157" s="2">
        <f>('DEPRECATED - DT-Prelim Calcs'!$C$6*FR157-FS157)/('DEPRECATED - DT-Prelim Calcs'!$C$6*FR157)*'DEPRECATED - DT-Prelim Calcs'!$C$7*FR157</f>
        <v>-9.9538092355244387</v>
      </c>
      <c r="FU157" s="57">
        <f>FT157/'DEPRECATED - DT-Prelim Calcs'!$C$7*('DEPRECATED - DT-Prelim Calcs'!$C$8-'DEPRECATED - DT-Prelim Calcs'!$C$9)+'DEPRECATED - DT-Prelim Calcs'!$C$9</f>
        <v>-527.20610992439231</v>
      </c>
      <c r="FV157" s="57">
        <f t="shared" si="201"/>
        <v>-527.20610992439231</v>
      </c>
      <c r="FW157" s="2">
        <f t="shared" si="239"/>
        <v>-13.633214172348833</v>
      </c>
      <c r="FX157" s="57">
        <f>FW157*'DEPRECATED - DT-Prelim Calcs'!$C$21/FR$2/'DEPRECATED - DT-Prelim Calcs'!$C$19/'DEPRECATED - DT-Prelim Calcs'!$C$18*3.39*'DEPRECATED - DT-Prelim Calcs'!$C$20</f>
        <v>-493.99505736319225</v>
      </c>
      <c r="FY157" s="46">
        <f t="shared" si="240"/>
        <v>1</v>
      </c>
      <c r="FZ157" s="57">
        <f>FX156*'DEPRECATED - DT-Prelim Calcs'!$C$11+FZ156</f>
        <v>87.714286426167448</v>
      </c>
      <c r="GA157" s="57">
        <f>GA156+0.5*FX157*'DEPRECATED - DT-Prelim Calcs'!$C$11^2+FZ157*'DEPRECATED - DT-Prelim Calcs'!$C$11</f>
        <v>-441975.63336200162</v>
      </c>
      <c r="GB157" s="57">
        <f>MIN('Drive Train'!$F$35-FV156*'DEPRECATED - DT-Prelim Calcs'!$C$21*'Drive Train'!$F$39,GB156+FV$2)</f>
        <v>6.0759999999999996</v>
      </c>
      <c r="GC157" s="57">
        <f>'Drive Train'!$F$35-FV157*'DEPRECATED - DT-Prelim Calcs'!$C$21*'Drive Train'!$F$39</f>
        <v>48.250015474858678</v>
      </c>
      <c r="GD157" s="1">
        <f>IF(GA157&gt;='Drive Train'!$F$29,1,0)</f>
        <v>0</v>
      </c>
      <c r="GE157" s="57">
        <f t="shared" si="241"/>
        <v>-585.78456658265816</v>
      </c>
      <c r="GF157" s="63">
        <f>GF156+'DEPRECATED - DT-Prelim Calcs'!$C$11</f>
        <v>612</v>
      </c>
      <c r="GG157" s="2">
        <f>GQ157/'Drive Train'!$F$35</f>
        <v>0.83548387096774201</v>
      </c>
      <c r="GH157" s="46">
        <f>GO157*12*60/(PI() * 'Drive Train'!$F$15)/GG$2*GG157</f>
        <v>-49090.225657951276</v>
      </c>
      <c r="GI157" s="2">
        <f>('DEPRECATED - DT-Prelim Calcs'!$C$6*GG157-GH157)/('DEPRECATED - DT-Prelim Calcs'!$C$6*GG157)*'DEPRECATED - DT-Prelim Calcs'!$C$7*GG157</f>
        <v>24.210034672308542</v>
      </c>
      <c r="GJ157" s="57">
        <f>GI157/'DEPRECATED - DT-Prelim Calcs'!$C$7*('DEPRECATED - DT-Prelim Calcs'!$C$8-'DEPRECATED - DT-Prelim Calcs'!$C$9)+'DEPRECATED - DT-Prelim Calcs'!$C$9</f>
        <v>1291.5578624303678</v>
      </c>
      <c r="GK157" s="57">
        <f t="shared" si="242"/>
        <v>29.999999999999982</v>
      </c>
      <c r="GL157" s="2">
        <f t="shared" si="243"/>
        <v>0.99579519204165001</v>
      </c>
      <c r="GM157" s="57">
        <f>GL157*'DEPRECATED - DT-Prelim Calcs'!$C$21/GG$2/'DEPRECATED - DT-Prelim Calcs'!$C$19/'DEPRECATED - DT-Prelim Calcs'!$C$18*3.39*'DEPRECATED - DT-Prelim Calcs'!$C$20</f>
        <v>25.773080821789936</v>
      </c>
      <c r="GN157" s="46">
        <f t="shared" si="244"/>
        <v>0</v>
      </c>
      <c r="GO157" s="57">
        <f>GM156*'DEPRECATED - DT-Prelim Calcs'!$C$11+GO156</f>
        <v>-143.56955738716613</v>
      </c>
      <c r="GP157" s="57">
        <f>GP156+0.5*GM157*'DEPRECATED - DT-Prelim Calcs'!$C$11^2+GO157*'DEPRECATED - DT-Prelim Calcs'!$C$11</f>
        <v>-234185.18853323828</v>
      </c>
      <c r="GQ157" s="57">
        <f>MIN('Drive Train'!$F$35-GK156*'DEPRECATED - DT-Prelim Calcs'!$C$21*'Drive Train'!$F$39,GQ156+GK$2)</f>
        <v>10.360000000000001</v>
      </c>
      <c r="GR157" s="57">
        <f>'Drive Train'!$F$35-GK157*'DEPRECATED - DT-Prelim Calcs'!$C$21*'Drive Train'!$F$39</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-36797.488488635288</v>
      </c>
      <c r="GX157" s="2">
        <f>('DEPRECATED - DT-Prelim Calcs'!$C$6*GV157-GW157)/('DEPRECATED - DT-Prelim Calcs'!$C$6*GV157)*'DEPRECATED - DT-Prelim Calcs'!$C$7*GV157</f>
        <v>18.607726391409606</v>
      </c>
      <c r="GY157" s="57">
        <f>GX157/'DEPRECATED - DT-Prelim Calcs'!$C$7*('DEPRECATED - DT-Prelim Calcs'!$C$8-'DEPRECATED - DT-Prelim Calcs'!$C$9)+'DEPRECATED - DT-Prelim Calcs'!$C$9</f>
        <v>993.31049627296795</v>
      </c>
      <c r="GZ157" s="57">
        <f t="shared" si="202"/>
        <v>33.333333333333314</v>
      </c>
      <c r="HA157" s="2">
        <f t="shared" si="246"/>
        <v>0.99579519204165001</v>
      </c>
      <c r="HB157" s="57">
        <f>HA157*'DEPRECATED - DT-Prelim Calcs'!$C$21/GV$2/'DEPRECATED - DT-Prelim Calcs'!$C$19/'DEPRECATED - DT-Prelim Calcs'!$C$18*3.39*'DEPRECATED - DT-Prelim Calcs'!$C$20</f>
        <v>25.773080821789936</v>
      </c>
      <c r="HC157" s="46">
        <f t="shared" si="247"/>
        <v>0</v>
      </c>
      <c r="HD157" s="57">
        <f>HB156*'DEPRECATED - DT-Prelim Calcs'!$C$11+HD156</f>
        <v>-110.02539531973683</v>
      </c>
      <c r="HE157" s="57">
        <f>HE156+0.5*HB157*'DEPRECATED - DT-Prelim Calcs'!$C$11^2+HD157*'DEPRECATED - DT-Prelim Calcs'!$C$11</f>
        <v>-261937.82945900864</v>
      </c>
      <c r="HF157" s="57">
        <f>MIN('Drive Train'!$F$35-GZ156*'DEPRECATED - DT-Prelim Calcs'!$C$21*'Drive Train'!$F$39,HF156+GZ$2)</f>
        <v>10.133333333333335</v>
      </c>
      <c r="HG157" s="57">
        <f>'Drive Train'!$F$35-GZ157*'DEPRECATED - DT-Prelim Calcs'!$C$21*'Drive Train'!$F$39</f>
        <v>10.133333333333335</v>
      </c>
      <c r="HH157" s="1">
        <f>IF(HE157&gt;='Drive Train'!$F$29,1,0)</f>
        <v>0</v>
      </c>
      <c r="HI157" s="57">
        <f t="shared" si="248"/>
        <v>37.037037037037017</v>
      </c>
      <c r="HJ157" s="63">
        <f>HJ156+'DEPRECATED - DT-Prelim Calcs'!$C$11</f>
        <v>612</v>
      </c>
      <c r="HK157" s="2">
        <f>HU157/'Drive Train'!$F$35</f>
        <v>0.95318684511865714</v>
      </c>
      <c r="HL157" s="46">
        <f>HS157*12*60/(PI() * 'Drive Train'!$F$15)/HK$2*HK157</f>
        <v>-5643.2412443114217</v>
      </c>
      <c r="HM157" s="2">
        <f>('DEPRECATED - DT-Prelim Calcs'!$C$6*HK157-HL157)/('DEPRECATED - DT-Prelim Calcs'!$C$6*HK157)*'DEPRECATED - DT-Prelim Calcs'!$C$7*HK157</f>
        <v>4.8488147055146733</v>
      </c>
      <c r="HN157" s="57">
        <f>HM157/'DEPRECATED - DT-Prelim Calcs'!$C$7*('DEPRECATED - DT-Prelim Calcs'!$C$8-'DEPRECATED - DT-Prelim Calcs'!$C$9)+'DEPRECATED - DT-Prelim Calcs'!$C$9</f>
        <v>260.83399448860274</v>
      </c>
      <c r="HO157" s="57">
        <f t="shared" si="203"/>
        <v>36.66666666666665</v>
      </c>
      <c r="HP157" s="2">
        <f t="shared" si="249"/>
        <v>0.99579519204165001</v>
      </c>
      <c r="HQ157" s="57">
        <f>HP157*'DEPRECATED - DT-Prelim Calcs'!$C$21/HK$2/'DEPRECATED - DT-Prelim Calcs'!$C$19/'DEPRECATED - DT-Prelim Calcs'!$C$18*3.39*'DEPRECATED - DT-Prelim Calcs'!$C$20</f>
        <v>25.773080821789936</v>
      </c>
      <c r="HR157" s="46">
        <f t="shared" si="250"/>
        <v>0</v>
      </c>
      <c r="HS157" s="57">
        <f>HQ156*'DEPRECATED - DT-Prelim Calcs'!$C$11+HS156</f>
        <v>-14.466250450554764</v>
      </c>
      <c r="HT157" s="57">
        <f>HT156+0.5*HQ157*'DEPRECATED - DT-Prelim Calcs'!$C$11^2+HS157*'DEPRECATED - DT-Prelim Calcs'!$C$11</f>
        <v>-261762.93851141221</v>
      </c>
      <c r="HU157" s="57">
        <f>MIN('Drive Train'!$F$35-HO156*'DEPRECATED - DT-Prelim Calcs'!$C$21*'Drive Train'!$F$39,HU156+HO$2)</f>
        <v>11.819516879471349</v>
      </c>
      <c r="HV157" s="57">
        <f>'Drive Train'!$F$35-HO157*'DEPRECATED - DT-Prelim Calcs'!$C$21*'Drive Train'!$F$39</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-70681.501116408515</v>
      </c>
      <c r="IB157" s="2">
        <f>('DEPRECATED - DT-Prelim Calcs'!$C$6*HZ157-IA157)/('DEPRECATED - DT-Prelim Calcs'!$C$6*HZ157)*'DEPRECATED - DT-Prelim Calcs'!$C$7*HZ157</f>
        <v>33.840532641813724</v>
      </c>
      <c r="IC157" s="57">
        <f>IB157/'DEPRECATED - DT-Prelim Calcs'!$C$7*('DEPRECATED - DT-Prelim Calcs'!$C$8-'DEPRECATED - DT-Prelim Calcs'!$C$9)+'DEPRECATED - DT-Prelim Calcs'!$C$9</f>
        <v>1804.2520074459342</v>
      </c>
      <c r="ID157" s="57">
        <f t="shared" si="204"/>
        <v>39.999999999999986</v>
      </c>
      <c r="IE157" s="2">
        <f t="shared" si="252"/>
        <v>0.99579519204165001</v>
      </c>
      <c r="IF157" s="57">
        <f>IE157*'DEPRECATED - DT-Prelim Calcs'!$C$21/HZ$2/'DEPRECATED - DT-Prelim Calcs'!$C$19/'DEPRECATED - DT-Prelim Calcs'!$C$18*3.39*'DEPRECATED - DT-Prelim Calcs'!$C$20</f>
        <v>25.773080821789936</v>
      </c>
      <c r="IG157" s="46">
        <f t="shared" si="253"/>
        <v>0</v>
      </c>
      <c r="IH157" s="57">
        <f>IF156*'DEPRECATED - DT-Prelim Calcs'!$C$11+IH156</f>
        <v>-221.23686487367161</v>
      </c>
      <c r="II157" s="57">
        <f>II156+0.5*IF157*'DEPRECATED - DT-Prelim Calcs'!$C$11^2+IH157*'DEPRECATED - DT-Prelim Calcs'!$C$11</f>
        <v>-306325.85798541747</v>
      </c>
      <c r="IJ157" s="57">
        <f>MIN('Drive Train'!$F$35-ID156*'DEPRECATED - DT-Prelim Calcs'!$C$21*'Drive Train'!$F$39,IJ156+ID$2)</f>
        <v>9.6800000000000015</v>
      </c>
      <c r="IK157" s="57">
        <f>'Drive Train'!$F$35-ID157*'DEPRECATED - DT-Prelim Calcs'!$C$21*'Drive Train'!$F$39</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-316915.02547006041</v>
      </c>
      <c r="IQ157" s="2">
        <f>('DEPRECATED - DT-Prelim Calcs'!$C$6*IO157-IP157)/('DEPRECATED - DT-Prelim Calcs'!$C$6*IO157)*'DEPRECATED - DT-Prelim Calcs'!$C$7*IO157</f>
        <v>145.13283792008039</v>
      </c>
      <c r="IR157" s="57">
        <f>IQ157/'DEPRECATED - DT-Prelim Calcs'!$C$7*('DEPRECATED - DT-Prelim Calcs'!$C$8-'DEPRECATED - DT-Prelim Calcs'!$C$9)+'DEPRECATED - DT-Prelim Calcs'!$C$9</f>
        <v>7729.0664336706695</v>
      </c>
      <c r="IS157" s="57">
        <f t="shared" si="205"/>
        <v>43.333333333333321</v>
      </c>
      <c r="IT157" s="2">
        <f t="shared" si="255"/>
        <v>0.99579519204165001</v>
      </c>
      <c r="IU157" s="57">
        <f>IT157*'DEPRECATED - DT-Prelim Calcs'!$C$21/IO$2/'DEPRECATED - DT-Prelim Calcs'!$C$19/'DEPRECATED - DT-Prelim Calcs'!$C$18*3.39*'DEPRECATED - DT-Prelim Calcs'!$C$20</f>
        <v>25.773080821789936</v>
      </c>
      <c r="IV157" s="46">
        <f t="shared" si="256"/>
        <v>0</v>
      </c>
      <c r="IW157" s="57">
        <f>IU156*'DEPRECATED - DT-Prelim Calcs'!$C$11+IW156</f>
        <v>-1015.7455934879416</v>
      </c>
      <c r="IX157" s="57">
        <f>IX156+0.5*IU157*'DEPRECATED - DT-Prelim Calcs'!$C$11^2+IW157*'DEPRECATED - DT-Prelim Calcs'!$C$11</f>
        <v>-277420.18667315535</v>
      </c>
      <c r="IY157" s="57">
        <f>MIN('Drive Train'!$F$35-IS156*'DEPRECATED - DT-Prelim Calcs'!$C$21*'Drive Train'!$F$39,IY156+IS$2)</f>
        <v>9.4533333333333349</v>
      </c>
      <c r="IZ157" s="57">
        <f>'Drive Train'!$F$35-IS157*'DEPRECATED - DT-Prelim Calcs'!$C$21*'Drive Train'!$F$39</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-258029.19754039802</v>
      </c>
      <c r="JF157" s="2">
        <f>('DEPRECATED - DT-Prelim Calcs'!$C$6*JD157-JE157)/('DEPRECATED - DT-Prelim Calcs'!$C$6*JD157)*'DEPRECATED - DT-Prelim Calcs'!$C$7*JD157</f>
        <v>118.46310961433439</v>
      </c>
      <c r="JG157" s="57">
        <f>JF157/'DEPRECATED - DT-Prelim Calcs'!$C$7*('DEPRECATED - DT-Prelim Calcs'!$C$8-'DEPRECATED - DT-Prelim Calcs'!$C$9)+'DEPRECATED - DT-Prelim Calcs'!$C$9</f>
        <v>6309.2630554021171</v>
      </c>
      <c r="JH157" s="57">
        <f t="shared" si="206"/>
        <v>46.666666666666657</v>
      </c>
      <c r="JI157" s="2">
        <f t="shared" si="258"/>
        <v>0.99579519204165001</v>
      </c>
      <c r="JJ157" s="57">
        <f>JI157*'DEPRECATED - DT-Prelim Calcs'!$C$21/JD$2/'DEPRECATED - DT-Prelim Calcs'!$C$19/'DEPRECATED - DT-Prelim Calcs'!$C$18*3.39*'DEPRECATED - DT-Prelim Calcs'!$C$20</f>
        <v>25.773080821789936</v>
      </c>
      <c r="JK157" s="46">
        <f t="shared" si="259"/>
        <v>0</v>
      </c>
      <c r="JL157" s="57">
        <f>JJ156*'DEPRECATED - DT-Prelim Calcs'!$C$11+JL156</f>
        <v>-847.32712434872224</v>
      </c>
      <c r="JM157" s="57">
        <f>JM156+0.5*JJ157*'DEPRECATED - DT-Prelim Calcs'!$C$11^2+JL157*'DEPRECATED - DT-Prelim Calcs'!$C$11</f>
        <v>-311113.97815518972</v>
      </c>
      <c r="JN157" s="57">
        <f>MIN('Drive Train'!$F$35-JH156*'DEPRECATED - DT-Prelim Calcs'!$C$21*'Drive Train'!$F$39,JN156+JH$2)</f>
        <v>9.2266666666666666</v>
      </c>
      <c r="JO157" s="57">
        <f>'Drive Train'!$F$35-JH157*'DEPRECATED - DT-Prelim Calcs'!$C$21*'Drive Train'!$F$39</f>
        <v>9.2266666666666666</v>
      </c>
      <c r="JP157" s="1">
        <f>IF(JM157&gt;='Drive Train'!$F$29,1,0)</f>
        <v>0</v>
      </c>
      <c r="JQ157" s="57">
        <f>MIN(JG157,'DEPRECATED - DT-Prelim Calcs'!$C$10)*'DEPRECATED - DT-Prelim Calcs'!$C$11*1000/60/60</f>
        <v>103.33333333333333</v>
      </c>
      <c r="JR157" s="63">
        <f>JR156+'DEPRECATED - DT-Prelim Calcs'!$C$11</f>
        <v>612</v>
      </c>
      <c r="JS157" s="2">
        <f>KC157/'Drive Train'!$F$35</f>
        <v>0.72580645161290325</v>
      </c>
      <c r="JT157" s="46">
        <f>KA157*12*60/(PI() * 'Drive Train'!$F$15)/JS$2*JS157</f>
        <v>-228014.22148613093</v>
      </c>
      <c r="JU157" s="2">
        <f>('DEPRECATED - DT-Prelim Calcs'!$C$6*JS157-JT157)/('DEPRECATED - DT-Prelim Calcs'!$C$6*JS157)*'DEPRECATED - DT-Prelim Calcs'!$C$7*JS157</f>
        <v>104.84755635918927</v>
      </c>
      <c r="JV157" s="57">
        <f>JU157/'DEPRECATED - DT-Prelim Calcs'!$C$7*('DEPRECATED - DT-Prelim Calcs'!$C$8-'DEPRECATED - DT-Prelim Calcs'!$C$9)+'DEPRECATED - DT-Prelim Calcs'!$C$9</f>
        <v>5584.418456798333</v>
      </c>
      <c r="JW157" s="57">
        <f t="shared" si="207"/>
        <v>49.999999999999993</v>
      </c>
      <c r="JX157" s="2">
        <f t="shared" si="260"/>
        <v>0.99579519204165001</v>
      </c>
      <c r="JY157" s="57">
        <f>JX157*'DEPRECATED - DT-Prelim Calcs'!$C$21/JS$2/'DEPRECATED - DT-Prelim Calcs'!$C$19/'DEPRECATED - DT-Prelim Calcs'!$C$18*3.39*'DEPRECATED - DT-Prelim Calcs'!$C$20</f>
        <v>25.773080821789936</v>
      </c>
      <c r="JZ157" s="46">
        <f t="shared" si="261"/>
        <v>0</v>
      </c>
      <c r="KA157" s="57">
        <f>JY156*'DEPRECATED - DT-Prelim Calcs'!$C$11+KA156</f>
        <v>-767.62041126052861</v>
      </c>
      <c r="KB157" s="57">
        <f>KB156+0.5*JY157*'DEPRECATED - DT-Prelim Calcs'!$C$11^2+KA157*'DEPRECATED - DT-Prelim Calcs'!$C$11</f>
        <v>-289861.53772927093</v>
      </c>
      <c r="KC157" s="57">
        <f>MIN('Drive Train'!$F$35-JW156*'DEPRECATED - DT-Prelim Calcs'!$C$21*'Drive Train'!$F$39,KC156+JW$2)</f>
        <v>9</v>
      </c>
      <c r="KD157" s="57">
        <f>'Drive Train'!$F$35-JW157*'DEPRECATED - DT-Prelim Calcs'!$C$21*'Drive Train'!$F$39</f>
        <v>9</v>
      </c>
      <c r="KE157" s="1">
        <f>IF(KB157&gt;='Drive Train'!$F$29,1,0)</f>
        <v>0</v>
      </c>
      <c r="KF157" s="57">
        <f>MIN(JV157,'DEPRECATED - DT-Prelim Calcs'!$C$10)*'DEPRECATED - DT-Prelim Calcs'!$C$11*1000/60/60</f>
        <v>103.33333333333333</v>
      </c>
      <c r="KG157" s="63">
        <f>KG156+'DEPRECATED - DT-Prelim Calcs'!$C$11</f>
        <v>612</v>
      </c>
      <c r="KH157" s="2">
        <f>KR157/'Drive Train'!$F$35</f>
        <v>0.7075268817204301</v>
      </c>
      <c r="KI157" s="46">
        <f>KP157*12*60/(PI() * 'Drive Train'!$F$15)/KH$2*KH157</f>
        <v>-17042.631758752563</v>
      </c>
      <c r="KJ157" s="2">
        <f>('DEPRECATED - DT-Prelim Calcs'!$C$6*KH157-KI157)/('DEPRECATED - DT-Prelim Calcs'!$C$6*KH157)*'DEPRECATED - DT-Prelim Calcs'!$C$7*KH157</f>
        <v>9.4110952330876412</v>
      </c>
      <c r="KK157" s="57">
        <f>KJ157/'DEPRECATED - DT-Prelim Calcs'!$C$7*('DEPRECATED - DT-Prelim Calcs'!$C$8-'DEPRECATED - DT-Prelim Calcs'!$C$9)+'DEPRECATED - DT-Prelim Calcs'!$C$9</f>
        <v>503.71390805192715</v>
      </c>
      <c r="KL157" s="57">
        <f t="shared" si="208"/>
        <v>53.333333333333329</v>
      </c>
      <c r="KM157" s="2">
        <f t="shared" si="262"/>
        <v>0.99579519204165001</v>
      </c>
      <c r="KN157" s="57">
        <f>KM157*'DEPRECATED - DT-Prelim Calcs'!$C$21/KH$2/'DEPRECATED - DT-Prelim Calcs'!$C$19/'DEPRECATED - DT-Prelim Calcs'!$C$18*3.39*'DEPRECATED - DT-Prelim Calcs'!$C$20</f>
        <v>25.773080821789936</v>
      </c>
      <c r="KO157" s="46">
        <f t="shared" si="263"/>
        <v>0</v>
      </c>
      <c r="KP157" s="57">
        <f>KN156*'DEPRECATED - DT-Prelim Calcs'!$C$11+KP156</f>
        <v>-58.857135059047081</v>
      </c>
      <c r="KQ157" s="57">
        <f>KQ156+0.5*KN157*'DEPRECATED - DT-Prelim Calcs'!$C$11^2+KP157*'DEPRECATED - DT-Prelim Calcs'!$C$11</f>
        <v>-313027.42564492027</v>
      </c>
      <c r="KR157" s="57">
        <f>MIN('Drive Train'!$F$35-KL156*'DEPRECATED - DT-Prelim Calcs'!$C$21*'Drive Train'!$F$39,KR156+KL$2)</f>
        <v>8.7733333333333334</v>
      </c>
      <c r="KS157" s="57">
        <f>'Drive Train'!$F$35-KL157*'DEPRECATED - DT-Prelim Calcs'!$C$21*'Drive Train'!$F$39</f>
        <v>8.7733333333333334</v>
      </c>
      <c r="KT157" s="1">
        <f>IF(KQ157&gt;='Drive Train'!$F$29,1,0)</f>
        <v>0</v>
      </c>
      <c r="KU157" s="57">
        <f>MIN(KK157,'DEPRECATED - DT-Prelim Calcs'!$C$10)*'DEPRECATED - DT-Prelim Calcs'!$C$11*1000/60/60</f>
        <v>103.33333333333333</v>
      </c>
      <c r="KV157" s="63">
        <f>KV156+'DEPRECATED - DT-Prelim Calcs'!$C$11</f>
        <v>612</v>
      </c>
      <c r="KW157" s="2">
        <f>LG157/'Drive Train'!$F$35</f>
        <v>2.6255589873744656</v>
      </c>
      <c r="KX157" s="46">
        <f>LE157*12*60/(PI() * 'Drive Train'!$F$15)/KW$2*KW157</f>
        <v>-753967.9029006979</v>
      </c>
      <c r="KY157" s="2">
        <f>('DEPRECATED - DT-Prelim Calcs'!$C$6*KW157-KX157)/('DEPRECATED - DT-Prelim Calcs'!$C$6*KW157)*'DEPRECATED - DT-Prelim Calcs'!$C$7*KW157</f>
        <v>347.23991348052596</v>
      </c>
      <c r="KZ157" s="57">
        <f>KY157/'DEPRECATED - DT-Prelim Calcs'!$C$7*('DEPRECATED - DT-Prelim Calcs'!$C$8-'DEPRECATED - DT-Prelim Calcs'!$C$9)+'DEPRECATED - DT-Prelim Calcs'!$C$9</f>
        <v>18488.542696909331</v>
      </c>
      <c r="LA157" s="57">
        <f t="shared" si="209"/>
        <v>56.666666666666664</v>
      </c>
      <c r="LB157" s="2">
        <f t="shared" si="264"/>
        <v>0.99579519204165001</v>
      </c>
      <c r="LC157" s="57">
        <f>LB157*'DEPRECATED - DT-Prelim Calcs'!$C$21/KW$2/'DEPRECATED - DT-Prelim Calcs'!$C$19/'DEPRECATED - DT-Prelim Calcs'!$C$18*3.39*'DEPRECATED - DT-Prelim Calcs'!$C$20</f>
        <v>25.773080821789936</v>
      </c>
      <c r="LD157" s="46">
        <f t="shared" si="265"/>
        <v>0</v>
      </c>
      <c r="LE157" s="57">
        <f>LC156*'DEPRECATED - DT-Prelim Calcs'!$C$11+LE156</f>
        <v>-701.67577238043532</v>
      </c>
      <c r="LF157" s="57">
        <f>LF156+0.5*LC157*'DEPRECATED - DT-Prelim Calcs'!$C$11^2+LE157*'DEPRECATED - DT-Prelim Calcs'!$C$11</f>
        <v>-258005.56036825178</v>
      </c>
      <c r="LG157" s="57">
        <f>MIN('Drive Train'!$F$35-LA156*'DEPRECATED - DT-Prelim Calcs'!$C$21*'Drive Train'!$F$39,LG156+LA$2)</f>
        <v>32.556931443443375</v>
      </c>
      <c r="LH157" s="57">
        <f>'Drive Train'!$F$35-LA157*'DEPRECATED - DT-Prelim Calcs'!$C$21*'Drive Train'!$F$39</f>
        <v>8.5466666666666669</v>
      </c>
      <c r="LI157" s="1">
        <f>IF(LF157&gt;='Drive Train'!$F$29,1,0)</f>
        <v>0</v>
      </c>
      <c r="LJ157" s="57">
        <f>MIN(KZ157,'DEPRECATED - DT-Prelim Calcs'!$C$10)*'DEPRECATED - DT-Prelim Calcs'!$C$11*1000/60/60</f>
        <v>103.33333333333333</v>
      </c>
      <c r="LK157" s="63">
        <f>LK156+'DEPRECATED - DT-Prelim Calcs'!$C$11</f>
        <v>612</v>
      </c>
      <c r="LL157" s="2">
        <f>LV157/'Drive Train'!$F$35</f>
        <v>0.67096774193548392</v>
      </c>
      <c r="LM157" s="46">
        <f>LT157*12*60/(PI() * 'Drive Train'!$F$15)/LL$2*LL157</f>
        <v>-208779.35873288687</v>
      </c>
      <c r="LN157" s="2">
        <f>('DEPRECATED - DT-Prelim Calcs'!$C$6*LL157-LM157)/('DEPRECATED - DT-Prelim Calcs'!$C$6*LL157)*'DEPRECATED - DT-Prelim Calcs'!$C$7*LL157</f>
        <v>96.018205718900802</v>
      </c>
      <c r="LO157" s="57">
        <f>LN157/'DEPRECATED - DT-Prelim Calcs'!$C$7*('DEPRECATED - DT-Prelim Calcs'!$C$8-'DEPRECATED - DT-Prelim Calcs'!$C$9)+'DEPRECATED - DT-Prelim Calcs'!$C$9</f>
        <v>5114.3746032095323</v>
      </c>
      <c r="LP157" s="57">
        <f t="shared" si="210"/>
        <v>60</v>
      </c>
      <c r="LQ157" s="2">
        <f t="shared" si="266"/>
        <v>0.99579519204165001</v>
      </c>
      <c r="LR157" s="57">
        <f>LQ157*'DEPRECATED - DT-Prelim Calcs'!$C$21/LL$2/'DEPRECATED - DT-Prelim Calcs'!$C$19/'DEPRECATED - DT-Prelim Calcs'!$C$18*3.39*'DEPRECATED - DT-Prelim Calcs'!$C$20</f>
        <v>25.773080821789936</v>
      </c>
      <c r="LS157" s="46">
        <f t="shared" si="267"/>
        <v>0</v>
      </c>
      <c r="LT157" s="57">
        <f>LR156*'DEPRECATED - DT-Prelim Calcs'!$C$11+LT156</f>
        <v>-760.31108342288633</v>
      </c>
      <c r="LU157" s="57">
        <f>LU156+0.5*LR157*'DEPRECATED - DT-Prelim Calcs'!$C$11^2+LT157*'DEPRECATED - DT-Prelim Calcs'!$C$11</f>
        <v>-285278.56822938175</v>
      </c>
      <c r="LV157" s="57">
        <f>MIN('Drive Train'!$F$35-LP156*'DEPRECATED - DT-Prelim Calcs'!$C$21*'Drive Train'!$F$39,LV156+LP$2)</f>
        <v>8.32</v>
      </c>
      <c r="LW157" s="57">
        <f>'Drive Train'!$F$35-LP157*'DEPRECATED - DT-Prelim Calcs'!$C$21*'Drive Train'!$F$39</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Train'!$AA$49 + V157*(1-'Drive Train'!$AA$49))</f>
        <v>0</v>
      </c>
      <c r="W158" s="57">
        <f t="shared" si="184"/>
        <v>0</v>
      </c>
      <c r="X158" s="2">
        <f>MAX(MIN(IF(AND(AI157=1,AG158&lt;0),-1,1)*(W158-$C$9)/($C$8-$C$9)*$C$7-$C$29*AE158/T$2 -  AI157*$C$29/2,X$2),MAX(X$4:X157)*-1)</f>
        <v>-0.2458281045106315</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Train'!$F$39,AG157+W$2)-$C$3,IF(AE157-1&lt;=0,0,IF($C$32=Motors!$C$29,MAX(ABS('Drive Train'!$F$35-W157*$C$21*'Drive Train'!$F$39)*-1,AG157-W$2),MAX(0,ABS('Drive Train'!$F$35-W157*$C$21*'Drive Train'!$F$39)*-1,AG157-W$2))))</f>
        <v>0</v>
      </c>
      <c r="AH158" s="57">
        <f>'Drive Train'!$F$35-ABS(W158)*'DEPRECATED - DT-Prelim Calcs'!$C$21*'Drive Train'!$F$39</f>
        <v>12.4</v>
      </c>
      <c r="AI158" s="1">
        <f>IF(AJ158&gt;='Drive Train'!$F$29,1,0)</f>
        <v>1</v>
      </c>
      <c r="AJ158" s="57">
        <f>AJ157+0.5*Y158*'DEPRECATED - DT-Prelim Calcs'!$C$11^2+AE158*'DEPRECATED - DT-Prelim Calcs'!$C$11</f>
        <v>784.33981740885292</v>
      </c>
      <c r="AK158" s="57">
        <f t="shared" si="268"/>
        <v>0</v>
      </c>
      <c r="AL158" s="63">
        <f>AL157+'DEPRECATED - DT-Prelim Calcs'!$C$11</f>
        <v>616</v>
      </c>
      <c r="AM158" s="2">
        <f>AW158/'Drive Train'!$F$35</f>
        <v>0.88882649237565792</v>
      </c>
      <c r="AN158" s="46">
        <f>AU158*12*60/(PI() * 'Drive Train'!$F$15)/AM$2*AM158</f>
        <v>4007.4131716828724</v>
      </c>
      <c r="AO158" s="2">
        <f>('DEPRECATED - DT-Prelim Calcs'!$C$6*AM158-AN158)/('DEPRECATED - DT-Prelim Calcs'!$C$6*AM158)*'DEPRECATED - DT-Prelim Calcs'!$C$7*AM158</f>
        <v>0.33008953072369918</v>
      </c>
      <c r="AP158" s="57">
        <f>AO158/'DEPRECATED - DT-Prelim Calcs'!$C$7*('DEPRECATED - DT-Prelim Calcs'!$C$8-'DEPRECATED - DT-Prelim Calcs'!$C$9)+'DEPRECATED - DT-Prelim Calcs'!$C$9</f>
        <v>20.27281609620357</v>
      </c>
      <c r="AQ158" s="57">
        <f t="shared" si="192"/>
        <v>20.27281609620357</v>
      </c>
      <c r="AR158" s="2">
        <f t="shared" si="212"/>
        <v>2.2204460492503131E-16</v>
      </c>
      <c r="AS158" s="57">
        <f>AR158*'DEPRECATED - DT-Prelim Calcs'!$C$21/AM$2/'DEPRECATED - DT-Prelim Calcs'!$C$19/'DEPRECATED - DT-Prelim Calcs'!$C$18*3.39*'DEPRECATED - DT-Prelim Calcs'!$C$20</f>
        <v>1.6091427298135106E-15</v>
      </c>
      <c r="AT158" s="46">
        <f t="shared" si="213"/>
        <v>0</v>
      </c>
      <c r="AU158" s="57">
        <f>AS157*'DEPRECATED - DT-Prelim Calcs'!$C$11+AU157</f>
        <v>39.345448708843193</v>
      </c>
      <c r="AV158" s="57">
        <f>AV157+0.5*AS158*'DEPRECATED - DT-Prelim Calcs'!$C$11^2+AU158*'DEPRECATED - DT-Prelim Calcs'!$C$11</f>
        <v>24193.997228863038</v>
      </c>
      <c r="AW158" s="57">
        <f>MIN('Drive Train'!$F$35-AQ157*'DEPRECATED - DT-Prelim Calcs'!$C$21*'Drive Train'!$F$39,AW157+AQ$2)</f>
        <v>11.021448505458158</v>
      </c>
      <c r="AX158" s="57">
        <f>'Drive Train'!$F$35-AQ158*'DEPRECATED - DT-Prelim Calcs'!$C$21*'Drive Train'!$F$39</f>
        <v>11.021448505458157</v>
      </c>
      <c r="AY158" s="1">
        <f>IF(AV158&gt;='Drive Train'!$F$29,1,0)</f>
        <v>1</v>
      </c>
      <c r="AZ158" s="57">
        <f t="shared" si="214"/>
        <v>22.525351218003966</v>
      </c>
      <c r="BA158" s="63">
        <f>BA157+'DEPRECATED - DT-Prelim Calcs'!$C$11</f>
        <v>616</v>
      </c>
      <c r="BB158" s="2">
        <f>BL158/'Drive Train'!$F$35</f>
        <v>0.48999999999999994</v>
      </c>
      <c r="BC158" s="46">
        <f>BJ158*12*60/(PI() * 'Drive Train'!$F$15)/BB$2*BB158</f>
        <v>5110.349591052749</v>
      </c>
      <c r="BD158" s="2">
        <f>('DEPRECATED - DT-Prelim Calcs'!$C$6*BB158-BC158)/('DEPRECATED - DT-Prelim Calcs'!$C$6*BB158)*'DEPRECATED - DT-Prelim Calcs'!$C$7*BB158</f>
        <v>-1.1297833985810743</v>
      </c>
      <c r="BE158" s="57">
        <f>BD158/'DEPRECATED - DT-Prelim Calcs'!$C$7*('DEPRECATED - DT-Prelim Calcs'!$C$8-'DEPRECATED - DT-Prelim Calcs'!$C$9)+'DEPRECATED - DT-Prelim Calcs'!$C$9</f>
        <v>-57.445730306204084</v>
      </c>
      <c r="BF158" s="57">
        <f t="shared" si="193"/>
        <v>-57.445730306204084</v>
      </c>
      <c r="BG158" s="2">
        <f t="shared" si="215"/>
        <v>-1.8933363324154473</v>
      </c>
      <c r="BH158" s="57">
        <f>BG158*'DEPRECATED - DT-Prelim Calcs'!$C$21/BB$2/'DEPRECATED - DT-Prelim Calcs'!$C$19/'DEPRECATED - DT-Prelim Calcs'!$C$18*3.39*'DEPRECATED - DT-Prelim Calcs'!$C$20</f>
        <v>-19.819055495402463</v>
      </c>
      <c r="BI158" s="46">
        <f t="shared" si="216"/>
        <v>1</v>
      </c>
      <c r="BJ158" s="57">
        <f>BH157*'DEPRECATED - DT-Prelim Calcs'!$C$11+BJ157</f>
        <v>63.008778385113501</v>
      </c>
      <c r="BK158" s="57">
        <f>BK157+0.5*BH158*'DEPRECATED - DT-Prelim Calcs'!$C$11^2+BJ158*'DEPRECATED - DT-Prelim Calcs'!$C$11</f>
        <v>14427.957177886399</v>
      </c>
      <c r="BL158" s="57">
        <f>MIN('Drive Train'!$F$35-BF157*'DEPRECATED - DT-Prelim Calcs'!$C$21*'Drive Train'!$F$39,BL157+BF$2)</f>
        <v>6.0759999999999996</v>
      </c>
      <c r="BM158" s="57">
        <f>'Drive Train'!$F$35-BF158*'DEPRECATED - DT-Prelim Calcs'!$C$21*'Drive Train'!$F$39</f>
        <v>16.306309660821878</v>
      </c>
      <c r="BN158" s="1">
        <f>IF(BK158&gt;='Drive Train'!$F$29,1,0)</f>
        <v>1</v>
      </c>
      <c r="BO158" s="57">
        <f t="shared" si="217"/>
        <v>-63.82858922911565</v>
      </c>
      <c r="BP158" s="63">
        <f>BP157+'DEPRECATED - DT-Prelim Calcs'!$C$11</f>
        <v>616</v>
      </c>
      <c r="BQ158" s="2">
        <f>CA158/'Drive Train'!$F$35</f>
        <v>0.76227652376002597</v>
      </c>
      <c r="BR158" s="46">
        <f>BY158*12*60/(PI() * 'Drive Train'!$F$15)/BQ$2*BQ158</f>
        <v>7088.2253514190725</v>
      </c>
      <c r="BS158" s="2">
        <f>('DEPRECATED - DT-Prelim Calcs'!$C$6*BQ158-BR158)/('DEPRECATED - DT-Prelim Calcs'!$C$6*BQ158)*'DEPRECATED - DT-Prelim Calcs'!$C$7*BQ158</f>
        <v>-1.3679085302561547</v>
      </c>
      <c r="BT158" s="57">
        <f>BS158/'DEPRECATED - DT-Prelim Calcs'!$C$7*('DEPRECATED - DT-Prelim Calcs'!$C$8-'DEPRECATED - DT-Prelim Calcs'!$C$9)+'DEPRECATED - DT-Prelim Calcs'!$C$9</f>
        <v>-70.122682336873297</v>
      </c>
      <c r="BU158" s="57">
        <f t="shared" si="194"/>
        <v>-70.122682336873297</v>
      </c>
      <c r="BV158" s="2">
        <f t="shared" si="218"/>
        <v>-2.0486929236660956</v>
      </c>
      <c r="BW158" s="57">
        <f>BV158*'DEPRECATED - DT-Prelim Calcs'!$C$21/BQ$2/'DEPRECATED - DT-Prelim Calcs'!$C$19/'DEPRECATED - DT-Prelim Calcs'!$C$18*3.39*'DEPRECATED - DT-Prelim Calcs'!$C$20</f>
        <v>-28.043849078813235</v>
      </c>
      <c r="BX158" s="46">
        <f t="shared" si="219"/>
        <v>1</v>
      </c>
      <c r="BY158" s="57">
        <f>BW157*'DEPRECATED - DT-Prelim Calcs'!$C$11+BY157</f>
        <v>42.960164093821653</v>
      </c>
      <c r="BZ158" s="57">
        <f>BZ157+0.5*BW158*'DEPRECATED - DT-Prelim Calcs'!$C$11^2+BY158*'DEPRECATED - DT-Prelim Calcs'!$C$11</f>
        <v>-10846.956628460624</v>
      </c>
      <c r="CA158" s="57">
        <f>MIN('Drive Train'!$F$35-BU157*'DEPRECATED - DT-Prelim Calcs'!$C$21*'Drive Train'!$F$39,CA157+BU$2)</f>
        <v>9.4522288946243229</v>
      </c>
      <c r="CB158" s="57">
        <f>'Drive Train'!$F$35-BU158*'DEPRECATED - DT-Prelim Calcs'!$C$21*'Drive Train'!$F$39</f>
        <v>17.168342398907384</v>
      </c>
      <c r="CC158" s="1">
        <f>IF(BZ158&gt;='Drive Train'!$F$29,1,0)</f>
        <v>0</v>
      </c>
      <c r="CD158" s="57">
        <f t="shared" si="220"/>
        <v>-77.914091485414772</v>
      </c>
      <c r="CE158" s="63">
        <f>CE157+'DEPRECATED - DT-Prelim Calcs'!$C$11</f>
        <v>616</v>
      </c>
      <c r="CF158" s="2">
        <f>CP158/'Drive Train'!$F$35</f>
        <v>2.110466228409376</v>
      </c>
      <c r="CG158" s="46">
        <f>CN158*12*60/(PI() * 'Drive Train'!$F$15)/CF$2*CF158</f>
        <v>-162659.03552820309</v>
      </c>
      <c r="CH158" s="2">
        <f>('DEPRECATED - DT-Prelim Calcs'!$C$6*CF158-CG158)/('DEPRECATED - DT-Prelim Calcs'!$C$6*CF158)*'DEPRECATED - DT-Prelim Calcs'!$C$7*CF158</f>
        <v>78.633742489072503</v>
      </c>
      <c r="CI158" s="57">
        <f>CH158/'DEPRECATED - DT-Prelim Calcs'!$C$7*('DEPRECATED - DT-Prelim Calcs'!$C$8-'DEPRECATED - DT-Prelim Calcs'!$C$9)+'DEPRECATED - DT-Prelim Calcs'!$C$9</f>
        <v>4188.8863740033212</v>
      </c>
      <c r="CJ158" s="57">
        <f t="shared" si="195"/>
        <v>93</v>
      </c>
      <c r="CK158" s="2">
        <f t="shared" si="221"/>
        <v>1.5241763143494644</v>
      </c>
      <c r="CL158" s="57">
        <f>CK158*'DEPRECATED - DT-Prelim Calcs'!$C$21/CF$2/'DEPRECATED - DT-Prelim Calcs'!$C$19/'DEPRECATED - DT-Prelim Calcs'!$C$18*3.39*'DEPRECATED - DT-Prelim Calcs'!$C$20</f>
        <v>25.773080821789936</v>
      </c>
      <c r="CM158" s="46">
        <f t="shared" si="222"/>
        <v>0</v>
      </c>
      <c r="CN158" s="57">
        <f>CL157*'DEPRECATED - DT-Prelim Calcs'!$C$11+CN157</f>
        <v>-288.25070125028765</v>
      </c>
      <c r="CO158" s="57">
        <f>CO157+0.5*CL158*'DEPRECATED - DT-Prelim Calcs'!$C$11^2+CN158*'DEPRECATED - DT-Prelim Calcs'!$C$11</f>
        <v>-46958.13340635231</v>
      </c>
      <c r="CP158" s="57">
        <f>MIN('Drive Train'!$F$35-CJ157*'DEPRECATED - DT-Prelim Calcs'!$C$21*'Drive Train'!$F$39,CP157+CJ$2)</f>
        <v>26.169781232276261</v>
      </c>
      <c r="CQ158" s="57">
        <f>'Drive Train'!$F$35-CJ158*'DEPRECATED - DT-Prelim Calcs'!$C$21*'Drive Train'!$F$39</f>
        <v>6.0759999999999996</v>
      </c>
      <c r="CR158" s="1">
        <f>IF(CO158&gt;='Drive Train'!$F$29,1,0)</f>
        <v>0</v>
      </c>
      <c r="CS158" s="57">
        <f t="shared" si="223"/>
        <v>103.33333333333333</v>
      </c>
      <c r="CT158" s="63">
        <f>CT157+'DEPRECATED - DT-Prelim Calcs'!$C$11</f>
        <v>616</v>
      </c>
      <c r="CU158" s="2">
        <f>DE158/'Drive Train'!$F$35</f>
        <v>0.48999999999999994</v>
      </c>
      <c r="CV158" s="46">
        <f>DC158*12*60/(PI() * 'Drive Train'!$F$15)/CU$2*CU158</f>
        <v>8645.4885918774617</v>
      </c>
      <c r="CW158" s="2">
        <f>('DEPRECATED - DT-Prelim Calcs'!$C$6*CU158-CV158)/('DEPRECATED - DT-Prelim Calcs'!$C$6*CU158)*'DEPRECATED - DT-Prelim Calcs'!$C$7*CU158</f>
        <v>-2.7282233595543492</v>
      </c>
      <c r="CX158" s="57">
        <f>CW158/'DEPRECATED - DT-Prelim Calcs'!$C$7*('DEPRECATED - DT-Prelim Calcs'!$C$8-'DEPRECATED - DT-Prelim Calcs'!$C$9)+'DEPRECATED - DT-Prelim Calcs'!$C$9</f>
        <v>-142.54110250241621</v>
      </c>
      <c r="CY158" s="57">
        <f t="shared" si="196"/>
        <v>-142.54110250241621</v>
      </c>
      <c r="CZ158" s="2">
        <f t="shared" si="224"/>
        <v>-4.0199722039616361</v>
      </c>
      <c r="DA158" s="57">
        <f>CZ158*'DEPRECATED - DT-Prelim Calcs'!$C$21/CU$2/'DEPRECATED - DT-Prelim Calcs'!$C$19/'DEPRECATED - DT-Prelim Calcs'!$C$18*3.39*'DEPRECATED - DT-Prelim Calcs'!$C$20</f>
        <v>-80.923543470532309</v>
      </c>
      <c r="DB158" s="46">
        <f t="shared" si="225"/>
        <v>1</v>
      </c>
      <c r="DC158" s="57">
        <f>DA157*'DEPRECATED - DT-Prelim Calcs'!$C$11+DC157</f>
        <v>55.429802952931851</v>
      </c>
      <c r="DD158" s="57">
        <f>DD157+0.5*DA158*'DEPRECATED - DT-Prelim Calcs'!$C$11^2+DC158*'DEPRECATED - DT-Prelim Calcs'!$C$11</f>
        <v>-85132.497049217782</v>
      </c>
      <c r="DE158" s="57">
        <f>MIN('Drive Train'!$F$35-CY157*'DEPRECATED - DT-Prelim Calcs'!$C$21*'Drive Train'!$F$39,DE157+CY$2)</f>
        <v>6.0759999999999996</v>
      </c>
      <c r="DF158" s="57">
        <f>'Drive Train'!$F$35-CY158*'DEPRECATED - DT-Prelim Calcs'!$C$21*'Drive Train'!$F$39</f>
        <v>22.092794970164306</v>
      </c>
      <c r="DG158" s="1">
        <f>IF(DD158&gt;='Drive Train'!$F$29,1,0)</f>
        <v>0</v>
      </c>
      <c r="DH158" s="57">
        <f t="shared" si="226"/>
        <v>-158.37900278046246</v>
      </c>
      <c r="DI158" s="63">
        <f>DI157+'DEPRECATED - DT-Prelim Calcs'!$C$11</f>
        <v>616</v>
      </c>
      <c r="DJ158" s="2">
        <f>DT158/'Drive Train'!$F$35</f>
        <v>0.48999999999999994</v>
      </c>
      <c r="DK158" s="46">
        <f>DR158*12*60/(PI() * 'Drive Train'!$F$15)/DJ$2*DJ158</f>
        <v>-9345.8569597998103</v>
      </c>
      <c r="DL158" s="2">
        <f>('DEPRECATED - DT-Prelim Calcs'!$C$6*DJ158-DK158)/('DEPRECATED - DT-Prelim Calcs'!$C$6*DJ158)*'DEPRECATED - DT-Prelim Calcs'!$C$7*DJ158</f>
        <v>5.4067002388588268</v>
      </c>
      <c r="DM158" s="57">
        <f>DL158/'DEPRECATED - DT-Prelim Calcs'!$C$7*('DEPRECATED - DT-Prelim Calcs'!$C$8-'DEPRECATED - DT-Prelim Calcs'!$C$9)+'DEPRECATED - DT-Prelim Calcs'!$C$9</f>
        <v>290.53387578655082</v>
      </c>
      <c r="DN158" s="57">
        <f t="shared" si="197"/>
        <v>93</v>
      </c>
      <c r="DO158" s="2">
        <f t="shared" si="227"/>
        <v>1.1037138828047846</v>
      </c>
      <c r="DP158" s="57">
        <f>DO158*'DEPRECATED - DT-Prelim Calcs'!$C$21/DJ$2/'DEPRECATED - DT-Prelim Calcs'!$C$19/'DEPRECATED - DT-Prelim Calcs'!$C$18*3.39*'DEPRECATED - DT-Prelim Calcs'!$C$20</f>
        <v>25.773080821789936</v>
      </c>
      <c r="DQ158" s="46">
        <f t="shared" si="228"/>
        <v>0</v>
      </c>
      <c r="DR158" s="57">
        <f>DP157*'DEPRECATED - DT-Prelim Calcs'!$C$11+DR157</f>
        <v>-51.655305359620215</v>
      </c>
      <c r="DS158" s="57">
        <f>DS157+0.5*DP158*'DEPRECATED - DT-Prelim Calcs'!$C$11^2+DR158*'DEPRECATED - DT-Prelim Calcs'!$C$11</f>
        <v>-169894.54508509656</v>
      </c>
      <c r="DT158" s="57">
        <f>MIN('Drive Train'!$F$35-DN157*'DEPRECATED - DT-Prelim Calcs'!$C$21*'Drive Train'!$F$39,DT157+DN$2)</f>
        <v>6.0759999999999996</v>
      </c>
      <c r="DU158" s="57">
        <f>'Drive Train'!$F$35-DN158*'DEPRECATED - DT-Prelim Calcs'!$C$21*'Drive Train'!$F$39</f>
        <v>6.0759999999999996</v>
      </c>
      <c r="DV158" s="1">
        <f>IF(DS158&gt;='Drive Train'!$F$29,1,0)</f>
        <v>0</v>
      </c>
      <c r="DW158" s="57">
        <f t="shared" si="229"/>
        <v>103.33333333333333</v>
      </c>
      <c r="DX158" s="63">
        <f>DX157+'DEPRECATED - DT-Prelim Calcs'!$C$11</f>
        <v>616</v>
      </c>
      <c r="DY158" s="2">
        <f>EI158/'Drive Train'!$F$35</f>
        <v>0.48999999999999994</v>
      </c>
      <c r="DZ158" s="46">
        <f>EG158*12*60/(PI() * 'Drive Train'!$F$15)/DY$2*DY158</f>
        <v>-42797.254087997833</v>
      </c>
      <c r="EA158" s="2">
        <f>('DEPRECATED - DT-Prelim Calcs'!$C$6*DY158-DZ158)/('DEPRECATED - DT-Prelim Calcs'!$C$6*DY158)*'DEPRECATED - DT-Prelim Calcs'!$C$7*DY158</f>
        <v>20.532003630783258</v>
      </c>
      <c r="EB158" s="57">
        <f>EA158/'DEPRECATED - DT-Prelim Calcs'!$C$7*('DEPRECATED - DT-Prelim Calcs'!$C$8-'DEPRECATED - DT-Prelim Calcs'!$C$9)+'DEPRECATED - DT-Prelim Calcs'!$C$9</f>
        <v>1095.7523094728183</v>
      </c>
      <c r="EC158" s="57">
        <f t="shared" si="198"/>
        <v>93</v>
      </c>
      <c r="ED158" s="2">
        <f t="shared" si="230"/>
        <v>0.96993038185874991</v>
      </c>
      <c r="EE158" s="57">
        <f>ED158*'DEPRECATED - DT-Prelim Calcs'!$C$21/DY$2/'DEPRECATED - DT-Prelim Calcs'!$C$19/'DEPRECATED - DT-Prelim Calcs'!$C$18*3.39*'DEPRECATED - DT-Prelim Calcs'!$C$20</f>
        <v>25.773080821789936</v>
      </c>
      <c r="EF158" s="46">
        <f t="shared" si="231"/>
        <v>0</v>
      </c>
      <c r="EG158" s="57">
        <f>EE157*'DEPRECATED - DT-Prelim Calcs'!$C$11+EG157</f>
        <v>-207.87189090394213</v>
      </c>
      <c r="EH158" s="57">
        <f>EH157+0.5*EE158*'DEPRECATED - DT-Prelim Calcs'!$C$11^2+EG158*'DEPRECATED - DT-Prelim Calcs'!$C$11</f>
        <v>-289097.91710196389</v>
      </c>
      <c r="EI158" s="57">
        <f>MIN('Drive Train'!$F$35-EC157*'DEPRECATED - DT-Prelim Calcs'!$C$21*'Drive Train'!$F$39,EI157+EC$2)</f>
        <v>6.0759999999999996</v>
      </c>
      <c r="EJ158" s="57">
        <f>'Drive Train'!$F$35-EC158*'DEPRECATED - DT-Prelim Calcs'!$C$21*'Drive Train'!$F$39</f>
        <v>6.0759999999999996</v>
      </c>
      <c r="EK158" s="1">
        <f>IF(EH158&gt;='Drive Train'!$F$29,1,0)</f>
        <v>0</v>
      </c>
      <c r="EL158" s="57">
        <f t="shared" si="232"/>
        <v>103.33333333333333</v>
      </c>
      <c r="EM158" s="63">
        <f>EM157+'DEPRECATED - DT-Prelim Calcs'!$C$11</f>
        <v>616</v>
      </c>
      <c r="EN158" s="2">
        <f>EX158/'Drive Train'!$F$35</f>
        <v>0.48999999999999994</v>
      </c>
      <c r="EO158" s="46">
        <f>EV158*12*60/(PI() * 'Drive Train'!$F$15)/EN$2*EN158</f>
        <v>-127546.90309874709</v>
      </c>
      <c r="EP158" s="2">
        <f>('DEPRECATED - DT-Prelim Calcs'!$C$6*EN158-EO158)/('DEPRECATED - DT-Prelim Calcs'!$C$6*EN158)*'DEPRECATED - DT-Prelim Calcs'!$C$7*EN158</f>
        <v>58.852201401122038</v>
      </c>
      <c r="EQ158" s="57">
        <f>EP158/'DEPRECATED - DT-Prelim Calcs'!$C$7*('DEPRECATED - DT-Prelim Calcs'!$C$8-'DEPRECATED - DT-Prelim Calcs'!$C$9)+'DEPRECATED - DT-Prelim Calcs'!$C$9</f>
        <v>3135.7860745908538</v>
      </c>
      <c r="ER158" s="57">
        <f t="shared" si="199"/>
        <v>93</v>
      </c>
      <c r="ES158" s="2">
        <f t="shared" si="233"/>
        <v>0.86507304327942547</v>
      </c>
      <c r="ET158" s="57">
        <f>ES158*'DEPRECATED - DT-Prelim Calcs'!$C$21/EN$2/'DEPRECATED - DT-Prelim Calcs'!$C$19/'DEPRECATED - DT-Prelim Calcs'!$C$18*3.39*'DEPRECATED - DT-Prelim Calcs'!$C$20</f>
        <v>25.773080821789936</v>
      </c>
      <c r="EU158" s="46">
        <f t="shared" si="234"/>
        <v>0</v>
      </c>
      <c r="EV158" s="57">
        <f>ET157*'DEPRECATED - DT-Prelim Calcs'!$C$11+EV157</f>
        <v>-552.53780165906392</v>
      </c>
      <c r="EW158" s="57">
        <f>EW157+0.5*ET158*'DEPRECATED - DT-Prelim Calcs'!$C$11^2+EV158*'DEPRECATED - DT-Prelim Calcs'!$C$11</f>
        <v>-301061.43535833841</v>
      </c>
      <c r="EX158" s="57">
        <f>MIN('Drive Train'!$F$35-ER157*'DEPRECATED - DT-Prelim Calcs'!$C$21*'Drive Train'!$F$39,EX157+ER$2)</f>
        <v>6.0759999999999996</v>
      </c>
      <c r="EY158" s="57">
        <f>'Drive Train'!$F$35-ER158*'DEPRECATED - DT-Prelim Calcs'!$C$21*'Drive Train'!$F$39</f>
        <v>6.0759999999999996</v>
      </c>
      <c r="EZ158" s="1">
        <f>IF(EW158&gt;='Drive Train'!$F$29,1,0)</f>
        <v>0</v>
      </c>
      <c r="FA158" s="57">
        <f t="shared" si="235"/>
        <v>103.33333333333333</v>
      </c>
      <c r="FB158" s="63">
        <f>FB157+'DEPRECATED - DT-Prelim Calcs'!$C$11</f>
        <v>616</v>
      </c>
      <c r="FC158" s="2">
        <f>FM158/'Drive Train'!$F$35</f>
        <v>0.48999999999999994</v>
      </c>
      <c r="FD158" s="46">
        <f>FK158*12*60/(PI() * 'Drive Train'!$F$15)/FC$2*FC158</f>
        <v>-389032.26854866813</v>
      </c>
      <c r="FE158" s="2">
        <f>('DEPRECATED - DT-Prelim Calcs'!$C$6*FC158-FD158)/('DEPRECATED - DT-Prelim Calcs'!$C$6*FC158)*'DEPRECATED - DT-Prelim Calcs'!$C$7*FC158</f>
        <v>177.08479628560792</v>
      </c>
      <c r="FF158" s="57">
        <f>FE158/'DEPRECATED - DT-Prelim Calcs'!$C$7*('DEPRECATED - DT-Prelim Calcs'!$C$8-'DEPRECATED - DT-Prelim Calcs'!$C$9)+'DEPRECATED - DT-Prelim Calcs'!$C$9</f>
        <v>9430.0773292296672</v>
      </c>
      <c r="FG158" s="57">
        <f t="shared" si="200"/>
        <v>93</v>
      </c>
      <c r="FH158" s="2">
        <f t="shared" si="236"/>
        <v>0.78067567320338405</v>
      </c>
      <c r="FI158" s="57">
        <f>FH158*'DEPRECATED - DT-Prelim Calcs'!$C$21/FC$2/'DEPRECATED - DT-Prelim Calcs'!$C$19/'DEPRECATED - DT-Prelim Calcs'!$C$18*3.39*'DEPRECATED - DT-Prelim Calcs'!$C$20</f>
        <v>25.773080821789936</v>
      </c>
      <c r="FJ158" s="46">
        <f t="shared" si="237"/>
        <v>0</v>
      </c>
      <c r="FK158" s="57">
        <f>FI157*'DEPRECATED - DT-Prelim Calcs'!$C$11+FK157</f>
        <v>-1520.8821763089443</v>
      </c>
      <c r="FL158" s="57">
        <f>FL157+0.5*FI158*'DEPRECATED - DT-Prelim Calcs'!$C$11^2+FK158*'DEPRECATED - DT-Prelim Calcs'!$C$11</f>
        <v>-381836.61281859741</v>
      </c>
      <c r="FM158" s="57">
        <f>MIN('Drive Train'!$F$35-FG157*'DEPRECATED - DT-Prelim Calcs'!$C$21*'Drive Train'!$F$39,FM157+FG$2)</f>
        <v>6.0759999999999996</v>
      </c>
      <c r="FN158" s="57">
        <f>'Drive Train'!$F$35-FG158*'DEPRECATED - DT-Prelim Calcs'!$C$21*'Drive Train'!$F$39</f>
        <v>6.0759999999999996</v>
      </c>
      <c r="FO158" s="1">
        <f>IF(FL158&gt;='Drive Train'!$F$29,1,0)</f>
        <v>0</v>
      </c>
      <c r="FP158" s="57">
        <f t="shared" si="238"/>
        <v>103.33333333333333</v>
      </c>
      <c r="FQ158" s="63">
        <f>FQ157+'DEPRECATED - DT-Prelim Calcs'!$C$11</f>
        <v>616</v>
      </c>
      <c r="FR158" s="2">
        <f>GB158/'Drive Train'!$F$35</f>
        <v>3.8911302802305383</v>
      </c>
      <c r="FS158" s="46">
        <f>FZ158*12*60/(PI() * 'Drive Train'!$F$15)/FR$2*FR158</f>
        <v>-4209800.9757432025</v>
      </c>
      <c r="FT158" s="2">
        <f>('DEPRECATED - DT-Prelim Calcs'!$C$6*FR158-FS158)/('DEPRECATED - DT-Prelim Calcs'!$C$6*FR158)*'DEPRECATED - DT-Prelim Calcs'!$C$7*FR158</f>
        <v>1912.8711233264096</v>
      </c>
      <c r="FU158" s="57">
        <f>FT158/'DEPRECATED - DT-Prelim Calcs'!$C$7*('DEPRECATED - DT-Prelim Calcs'!$C$8-'DEPRECATED - DT-Prelim Calcs'!$C$9)+'DEPRECATED - DT-Prelim Calcs'!$C$9</f>
        <v>101837.29133725243</v>
      </c>
      <c r="FV158" s="57">
        <f t="shared" si="201"/>
        <v>93</v>
      </c>
      <c r="FW158" s="2">
        <f t="shared" si="239"/>
        <v>0.7112822800297498</v>
      </c>
      <c r="FX158" s="57">
        <f>FW158*'DEPRECATED - DT-Prelim Calcs'!$C$21/FR$2/'DEPRECATED - DT-Prelim Calcs'!$C$19/'DEPRECATED - DT-Prelim Calcs'!$C$18*3.39*'DEPRECATED - DT-Prelim Calcs'!$C$20</f>
        <v>25.773080821789936</v>
      </c>
      <c r="FY158" s="46">
        <f t="shared" si="240"/>
        <v>0</v>
      </c>
      <c r="FZ158" s="57">
        <f>FX157*'DEPRECATED - DT-Prelim Calcs'!$C$11+FZ157</f>
        <v>-1888.2659430266015</v>
      </c>
      <c r="GA158" s="57">
        <f>GA157+0.5*FX158*'DEPRECATED - DT-Prelim Calcs'!$C$11^2+FZ158*'DEPRECATED - DT-Prelim Calcs'!$C$11</f>
        <v>-449322.51248753374</v>
      </c>
      <c r="GB158" s="57">
        <f>MIN('Drive Train'!$F$35-FV157*'DEPRECATED - DT-Prelim Calcs'!$C$21*'Drive Train'!$F$39,GB157+FV$2)</f>
        <v>48.250015474858678</v>
      </c>
      <c r="GC158" s="57">
        <f>'Drive Train'!$F$35-FV158*'DEPRECATED - DT-Prelim Calcs'!$C$21*'Drive Train'!$F$39</f>
        <v>6.0759999999999996</v>
      </c>
      <c r="GD158" s="1">
        <f>IF(GA158&gt;='Drive Train'!$F$29,1,0)</f>
        <v>0</v>
      </c>
      <c r="GE158" s="57">
        <f t="shared" si="241"/>
        <v>103.33333333333333</v>
      </c>
      <c r="GF158" s="63">
        <f>GF157+'DEPRECATED - DT-Prelim Calcs'!$C$11</f>
        <v>616</v>
      </c>
      <c r="GG158" s="2">
        <f>GQ158/'Drive Train'!$F$35</f>
        <v>0.83548387096774201</v>
      </c>
      <c r="GH158" s="46">
        <f>GO158*12*60/(PI() * 'Drive Train'!$F$15)/GG$2*GG158</f>
        <v>-13840.235995299221</v>
      </c>
      <c r="GI158" s="2">
        <f>('DEPRECATED - DT-Prelim Calcs'!$C$6*GG158-GH158)/('DEPRECATED - DT-Prelim Calcs'!$C$6*GG158)*'DEPRECATED - DT-Prelim Calcs'!$C$7*GG158</f>
        <v>8.2714839993270282</v>
      </c>
      <c r="GJ158" s="57">
        <f>GI158/'DEPRECATED - DT-Prelim Calcs'!$C$7*('DEPRECATED - DT-Prelim Calcs'!$C$8-'DEPRECATED - DT-Prelim Calcs'!$C$9)+'DEPRECATED - DT-Prelim Calcs'!$C$9</f>
        <v>443.04497805545964</v>
      </c>
      <c r="GK158" s="57">
        <f t="shared" si="242"/>
        <v>29.999999999999982</v>
      </c>
      <c r="GL158" s="2">
        <f t="shared" si="243"/>
        <v>0.99579519204165001</v>
      </c>
      <c r="GM158" s="57">
        <f>GL158*'DEPRECATED - DT-Prelim Calcs'!$C$21/GG$2/'DEPRECATED - DT-Prelim Calcs'!$C$19/'DEPRECATED - DT-Prelim Calcs'!$C$18*3.39*'DEPRECATED - DT-Prelim Calcs'!$C$20</f>
        <v>25.773080821789936</v>
      </c>
      <c r="GN158" s="46">
        <f t="shared" si="244"/>
        <v>0</v>
      </c>
      <c r="GO158" s="57">
        <f>GM157*'DEPRECATED - DT-Prelim Calcs'!$C$11+GO157</f>
        <v>-40.477234100006385</v>
      </c>
      <c r="GP158" s="57">
        <f>GP157+0.5*GM158*'DEPRECATED - DT-Prelim Calcs'!$C$11^2+GO158*'DEPRECATED - DT-Prelim Calcs'!$C$11</f>
        <v>-234140.91282306399</v>
      </c>
      <c r="GQ158" s="57">
        <f>MIN('Drive Train'!$F$35-GK157*'DEPRECATED - DT-Prelim Calcs'!$C$21*'Drive Train'!$F$39,GQ157+GK$2)</f>
        <v>10.360000000000001</v>
      </c>
      <c r="GR158" s="57">
        <f>'Drive Train'!$F$35-GK158*'DEPRECATED - DT-Prelim Calcs'!$C$21*'Drive Train'!$F$39</f>
        <v>10.360000000000001</v>
      </c>
      <c r="GS158" s="1">
        <f>IF(GP158&gt;='Drive Train'!$F$29,1,0)</f>
        <v>0</v>
      </c>
      <c r="GT158" s="57">
        <f t="shared" si="245"/>
        <v>33.333333333333314</v>
      </c>
      <c r="GU158" s="63">
        <f>GU157+'DEPRECATED - DT-Prelim Calcs'!$C$11</f>
        <v>616</v>
      </c>
      <c r="GV158" s="2">
        <f>HF158/'Drive Train'!$F$35</f>
        <v>0.81720430107526887</v>
      </c>
      <c r="GW158" s="46">
        <f>HD158*12*60/(PI() * 'Drive Train'!$F$15)/GV$2*GV158</f>
        <v>-2318.7341210476907</v>
      </c>
      <c r="GX158" s="2">
        <f>('DEPRECATED - DT-Prelim Calcs'!$C$6*GV158-GW158)/('DEPRECATED - DT-Prelim Calcs'!$C$6*GV158)*'DEPRECATED - DT-Prelim Calcs'!$C$7*GV158</f>
        <v>3.0178956173221549</v>
      </c>
      <c r="GY158" s="57">
        <f>GX158/'DEPRECATED - DT-Prelim Calcs'!$C$7*('DEPRECATED - DT-Prelim Calcs'!$C$8-'DEPRECATED - DT-Prelim Calcs'!$C$9)+'DEPRECATED - DT-Prelim Calcs'!$C$9</f>
        <v>163.36224385993049</v>
      </c>
      <c r="GZ158" s="57">
        <f t="shared" si="202"/>
        <v>33.333333333333314</v>
      </c>
      <c r="HA158" s="2">
        <f t="shared" si="246"/>
        <v>0.78315231960954601</v>
      </c>
      <c r="HB158" s="57">
        <f>HA158*'DEPRECATED - DT-Prelim Calcs'!$C$21/GV$2/'DEPRECATED - DT-Prelim Calcs'!$C$19/'DEPRECATED - DT-Prelim Calcs'!$C$18*3.39*'DEPRECATED - DT-Prelim Calcs'!$C$20</f>
        <v>20.269477288483301</v>
      </c>
      <c r="HC158" s="46">
        <f t="shared" si="247"/>
        <v>0</v>
      </c>
      <c r="HD158" s="57">
        <f>HB157*'DEPRECATED - DT-Prelim Calcs'!$C$11+HD157</f>
        <v>-6.9330720325770869</v>
      </c>
      <c r="HE158" s="57">
        <f>HE157+0.5*HB158*'DEPRECATED - DT-Prelim Calcs'!$C$11^2+HD158*'DEPRECATED - DT-Prelim Calcs'!$C$11</f>
        <v>-261803.40592883108</v>
      </c>
      <c r="HF158" s="57">
        <f>MIN('Drive Train'!$F$35-GZ157*'DEPRECATED - DT-Prelim Calcs'!$C$21*'Drive Train'!$F$39,HF157+GZ$2)</f>
        <v>10.133333333333335</v>
      </c>
      <c r="HG158" s="57">
        <f>'Drive Train'!$F$35-GZ158*'DEPRECATED - DT-Prelim Calcs'!$C$21*'Drive Train'!$F$39</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28977.570251681071</v>
      </c>
      <c r="HM158" s="2">
        <f>('DEPRECATED - DT-Prelim Calcs'!$C$6*HK158-HL158)/('DEPRECATED - DT-Prelim Calcs'!$C$6*HK158)*'DEPRECATED - DT-Prelim Calcs'!$C$7*HK158</f>
        <v>-11.177019973187432</v>
      </c>
      <c r="HN158" s="57">
        <f>HM158/'DEPRECATED - DT-Prelim Calcs'!$C$7*('DEPRECATED - DT-Prelim Calcs'!$C$8-'DEPRECATED - DT-Prelim Calcs'!$C$9)+'DEPRECATED - DT-Prelim Calcs'!$C$9</f>
        <v>-592.32558612445962</v>
      </c>
      <c r="HO158" s="57">
        <f t="shared" si="203"/>
        <v>-592.32558612445962</v>
      </c>
      <c r="HP158" s="2">
        <f t="shared" si="249"/>
        <v>-13.83248583051507</v>
      </c>
      <c r="HQ158" s="57">
        <f>HP158*'DEPRECATED - DT-Prelim Calcs'!$C$21/HK$2/'DEPRECATED - DT-Prelim Calcs'!$C$19/'DEPRECATED - DT-Prelim Calcs'!$C$18*3.39*'DEPRECATED - DT-Prelim Calcs'!$C$20</f>
        <v>-358.01114338099535</v>
      </c>
      <c r="HR158" s="46">
        <f t="shared" si="250"/>
        <v>1</v>
      </c>
      <c r="HS158" s="57">
        <f>HQ157*'DEPRECATED - DT-Prelim Calcs'!$C$11+HS157</f>
        <v>88.626072836604976</v>
      </c>
      <c r="HT158" s="57">
        <f>HT157+0.5*HQ158*'DEPRECATED - DT-Prelim Calcs'!$C$11^2+HS158*'DEPRECATED - DT-Prelim Calcs'!$C$11</f>
        <v>-264272.52336711378</v>
      </c>
      <c r="HU158" s="57">
        <f>MIN('Drive Train'!$F$35-HO157*'DEPRECATED - DT-Prelim Calcs'!$C$21*'Drive Train'!$F$39,HU157+HO$2)</f>
        <v>9.9066666666666681</v>
      </c>
      <c r="HV158" s="57">
        <f>'Drive Train'!$F$35-HO158*'DEPRECATED - DT-Prelim Calcs'!$C$21*'Drive Train'!$F$39</f>
        <v>52.678139856463254</v>
      </c>
      <c r="HW158" s="1">
        <f>IF(HT158&gt;='Drive Train'!$F$29,1,0)</f>
        <v>0</v>
      </c>
      <c r="HX158" s="57">
        <f t="shared" si="251"/>
        <v>-658.13954013828845</v>
      </c>
      <c r="HY158" s="63">
        <f>HY157+'DEPRECATED - DT-Prelim Calcs'!$C$11</f>
        <v>616</v>
      </c>
      <c r="HZ158" s="2">
        <f>IJ158/'Drive Train'!$F$35</f>
        <v>0.78064516129032269</v>
      </c>
      <c r="IA158" s="46">
        <f>IH158*12*60/(PI() * 'Drive Train'!$F$15)/HZ$2*HZ158</f>
        <v>-37745.217338949828</v>
      </c>
      <c r="IB158" s="2">
        <f>('DEPRECATED - DT-Prelim Calcs'!$C$6*HZ158-IA158)/('DEPRECATED - DT-Prelim Calcs'!$C$6*HZ158)*'DEPRECATED - DT-Prelim Calcs'!$C$7*HZ158</f>
        <v>18.948141665514385</v>
      </c>
      <c r="IC158" s="57">
        <f>IB158/'DEPRECATED - DT-Prelim Calcs'!$C$7*('DEPRECATED - DT-Prelim Calcs'!$C$8-'DEPRECATED - DT-Prelim Calcs'!$C$9)+'DEPRECATED - DT-Prelim Calcs'!$C$9</f>
        <v>1011.4330189566372</v>
      </c>
      <c r="ID158" s="57">
        <f t="shared" si="204"/>
        <v>39.999999999999986</v>
      </c>
      <c r="IE158" s="2">
        <f t="shared" si="252"/>
        <v>0.99579519204165001</v>
      </c>
      <c r="IF158" s="57">
        <f>IE158*'DEPRECATED - DT-Prelim Calcs'!$C$21/HZ$2/'DEPRECATED - DT-Prelim Calcs'!$C$19/'DEPRECATED - DT-Prelim Calcs'!$C$18*3.39*'DEPRECATED - DT-Prelim Calcs'!$C$20</f>
        <v>25.773080821789936</v>
      </c>
      <c r="IG158" s="46">
        <f t="shared" si="253"/>
        <v>0</v>
      </c>
      <c r="IH158" s="57">
        <f>IF157*'DEPRECATED - DT-Prelim Calcs'!$C$11+IH157</f>
        <v>-118.14454158651186</v>
      </c>
      <c r="II158" s="57">
        <f>II157+0.5*IF158*'DEPRECATED - DT-Prelim Calcs'!$C$11^2+IH158*'DEPRECATED - DT-Prelim Calcs'!$C$11</f>
        <v>-306592.25150518923</v>
      </c>
      <c r="IJ158" s="57">
        <f>MIN('Drive Train'!$F$35-ID157*'DEPRECATED - DT-Prelim Calcs'!$C$21*'Drive Train'!$F$39,IJ157+ID$2)</f>
        <v>9.6800000000000015</v>
      </c>
      <c r="IK158" s="57">
        <f>'Drive Train'!$F$35-ID158*'DEPRECATED - DT-Prelim Calcs'!$C$21*'Drive Train'!$F$39</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-284749.97698766622</v>
      </c>
      <c r="IQ158" s="2">
        <f>('DEPRECATED - DT-Prelim Calcs'!$C$6*IO158-IP158)/('DEPRECATED - DT-Prelim Calcs'!$C$6*IO158)*'DEPRECATED - DT-Prelim Calcs'!$C$7*IO158</f>
        <v>130.58916684267513</v>
      </c>
      <c r="IR158" s="57">
        <f>IQ158/'DEPRECATED - DT-Prelim Calcs'!$C$7*('DEPRECATED - DT-Prelim Calcs'!$C$8-'DEPRECATED - DT-Prelim Calcs'!$C$9)+'DEPRECATED - DT-Prelim Calcs'!$C$9</f>
        <v>6954.8120771432441</v>
      </c>
      <c r="IS158" s="57">
        <f t="shared" si="205"/>
        <v>43.333333333333321</v>
      </c>
      <c r="IT158" s="2">
        <f t="shared" si="255"/>
        <v>0.99579519204165001</v>
      </c>
      <c r="IU158" s="57">
        <f>IT158*'DEPRECATED - DT-Prelim Calcs'!$C$21/IO$2/'DEPRECATED - DT-Prelim Calcs'!$C$19/'DEPRECATED - DT-Prelim Calcs'!$C$18*3.39*'DEPRECATED - DT-Prelim Calcs'!$C$20</f>
        <v>25.773080821789936</v>
      </c>
      <c r="IV158" s="46">
        <f t="shared" si="256"/>
        <v>0</v>
      </c>
      <c r="IW158" s="57">
        <f>IU157*'DEPRECATED - DT-Prelim Calcs'!$C$11+IW157</f>
        <v>-912.65327020078189</v>
      </c>
      <c r="IX158" s="57">
        <f>IX157+0.5*IU158*'DEPRECATED - DT-Prelim Calcs'!$C$11^2+IW158*'DEPRECATED - DT-Prelim Calcs'!$C$11</f>
        <v>-280864.61510738416</v>
      </c>
      <c r="IY158" s="57">
        <f>MIN('Drive Train'!$F$35-IS157*'DEPRECATED - DT-Prelim Calcs'!$C$21*'Drive Train'!$F$39,IY157+IS$2)</f>
        <v>9.4533333333333349</v>
      </c>
      <c r="IZ158" s="57">
        <f>'Drive Train'!$F$35-IS158*'DEPRECATED - DT-Prelim Calcs'!$C$21*'Drive Train'!$F$39</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-226635.38435306831</v>
      </c>
      <c r="JF158" s="2">
        <f>('DEPRECATED - DT-Prelim Calcs'!$C$6*JD158-JE158)/('DEPRECATED - DT-Prelim Calcs'!$C$6*JD158)*'DEPRECATED - DT-Prelim Calcs'!$C$7*JD158</f>
        <v>104.26815843582321</v>
      </c>
      <c r="JG158" s="57">
        <f>JF158/'DEPRECATED - DT-Prelim Calcs'!$C$7*('DEPRECATED - DT-Prelim Calcs'!$C$8-'DEPRECATED - DT-Prelim Calcs'!$C$9)+'DEPRECATED - DT-Prelim Calcs'!$C$9</f>
        <v>5553.5733308365634</v>
      </c>
      <c r="JH158" s="57">
        <f t="shared" si="206"/>
        <v>46.666666666666657</v>
      </c>
      <c r="JI158" s="2">
        <f t="shared" si="258"/>
        <v>0.99579519204165001</v>
      </c>
      <c r="JJ158" s="57">
        <f>JI158*'DEPRECATED - DT-Prelim Calcs'!$C$21/JD$2/'DEPRECATED - DT-Prelim Calcs'!$C$19/'DEPRECATED - DT-Prelim Calcs'!$C$18*3.39*'DEPRECATED - DT-Prelim Calcs'!$C$20</f>
        <v>25.773080821789936</v>
      </c>
      <c r="JK158" s="46">
        <f t="shared" si="259"/>
        <v>0</v>
      </c>
      <c r="JL158" s="57">
        <f>JJ157*'DEPRECATED - DT-Prelim Calcs'!$C$11+JL157</f>
        <v>-744.23480106156251</v>
      </c>
      <c r="JM158" s="57">
        <f>JM157+0.5*JJ158*'DEPRECATED - DT-Prelim Calcs'!$C$11^2+JL158*'DEPRECATED - DT-Prelim Calcs'!$C$11</f>
        <v>-313884.73271286167</v>
      </c>
      <c r="JN158" s="57">
        <f>MIN('Drive Train'!$F$35-JH157*'DEPRECATED - DT-Prelim Calcs'!$C$21*'Drive Train'!$F$39,JN157+JH$2)</f>
        <v>9.2266666666666666</v>
      </c>
      <c r="JO158" s="57">
        <f>'Drive Train'!$F$35-JH158*'DEPRECATED - DT-Prelim Calcs'!$C$21*'Drive Train'!$F$39</f>
        <v>9.2266666666666666</v>
      </c>
      <c r="JP158" s="1">
        <f>IF(JM158&gt;='Drive Train'!$F$29,1,0)</f>
        <v>0</v>
      </c>
      <c r="JQ158" s="57">
        <f>MIN(JG158,'DEPRECATED - DT-Prelim Calcs'!$C$10)*'DEPRECATED - DT-Prelim Calcs'!$C$11*1000/60/60</f>
        <v>103.33333333333333</v>
      </c>
      <c r="JR158" s="63">
        <f>JR157+'DEPRECATED - DT-Prelim Calcs'!$C$11</f>
        <v>616</v>
      </c>
      <c r="JS158" s="2">
        <f>KC158/'Drive Train'!$F$35</f>
        <v>0.72580645161290325</v>
      </c>
      <c r="JT158" s="46">
        <f>KA158*12*60/(PI() * 'Drive Train'!$F$15)/JS$2*JS158</f>
        <v>-197391.64359386568</v>
      </c>
      <c r="JU158" s="2">
        <f>('DEPRECATED - DT-Prelim Calcs'!$C$6*JS158-JT158)/('DEPRECATED - DT-Prelim Calcs'!$C$6*JS158)*'DEPRECATED - DT-Prelim Calcs'!$C$7*JS158</f>
        <v>91.001325079572169</v>
      </c>
      <c r="JV158" s="57">
        <f>JU158/'DEPRECATED - DT-Prelim Calcs'!$C$7*('DEPRECATED - DT-Prelim Calcs'!$C$8-'DEPRECATED - DT-Prelim Calcs'!$C$9)+'DEPRECATED - DT-Prelim Calcs'!$C$9</f>
        <v>4847.2933641946511</v>
      </c>
      <c r="JW158" s="57">
        <f t="shared" si="207"/>
        <v>49.999999999999993</v>
      </c>
      <c r="JX158" s="2">
        <f t="shared" si="260"/>
        <v>0.99579519204165001</v>
      </c>
      <c r="JY158" s="57">
        <f>JX158*'DEPRECATED - DT-Prelim Calcs'!$C$21/JS$2/'DEPRECATED - DT-Prelim Calcs'!$C$19/'DEPRECATED - DT-Prelim Calcs'!$C$18*3.39*'DEPRECATED - DT-Prelim Calcs'!$C$20</f>
        <v>25.773080821789936</v>
      </c>
      <c r="JZ158" s="46">
        <f t="shared" si="261"/>
        <v>0</v>
      </c>
      <c r="KA158" s="57">
        <f>JY157*'DEPRECATED - DT-Prelim Calcs'!$C$11+KA157</f>
        <v>-664.52808797336888</v>
      </c>
      <c r="KB158" s="57">
        <f>KB157+0.5*JY158*'DEPRECATED - DT-Prelim Calcs'!$C$11^2+KA158*'DEPRECATED - DT-Prelim Calcs'!$C$11</f>
        <v>-292313.46543459006</v>
      </c>
      <c r="KC158" s="57">
        <f>MIN('Drive Train'!$F$35-JW157*'DEPRECATED - DT-Prelim Calcs'!$C$21*'Drive Train'!$F$39,KC157+JW$2)</f>
        <v>9</v>
      </c>
      <c r="KD158" s="57">
        <f>'Drive Train'!$F$35-JW158*'DEPRECATED - DT-Prelim Calcs'!$C$21*'Drive Train'!$F$39</f>
        <v>9</v>
      </c>
      <c r="KE158" s="1">
        <f>IF(KB158&gt;='Drive Train'!$F$29,1,0)</f>
        <v>0</v>
      </c>
      <c r="KF158" s="57">
        <f>MIN(JV158,'DEPRECATED - DT-Prelim Calcs'!$C$10)*'DEPRECATED - DT-Prelim Calcs'!$C$11*1000/60/60</f>
        <v>103.33333333333333</v>
      </c>
      <c r="KG158" s="63">
        <f>KG157+'DEPRECATED - DT-Prelim Calcs'!$C$11</f>
        <v>616</v>
      </c>
      <c r="KH158" s="2">
        <f>KR158/'Drive Train'!$F$35</f>
        <v>0.7075268817204301</v>
      </c>
      <c r="KI158" s="46">
        <f>KP158*12*60/(PI() * 'Drive Train'!$F$15)/KH$2*KH158</f>
        <v>12808.710838448276</v>
      </c>
      <c r="KJ158" s="2">
        <f>('DEPRECATED - DT-Prelim Calcs'!$C$6*KH158-KI158)/('DEPRECATED - DT-Prelim Calcs'!$C$6*KH158)*'DEPRECATED - DT-Prelim Calcs'!$C$7*KH158</f>
        <v>-4.0864161476354415</v>
      </c>
      <c r="KK158" s="57">
        <f>KJ158/'DEPRECATED - DT-Prelim Calcs'!$C$7*('DEPRECATED - DT-Prelim Calcs'!$C$8-'DEPRECATED - DT-Prelim Calcs'!$C$9)+'DEPRECATED - DT-Prelim Calcs'!$C$9</f>
        <v>-214.84655258988678</v>
      </c>
      <c r="KL158" s="57">
        <f t="shared" si="208"/>
        <v>-214.84655258988678</v>
      </c>
      <c r="KM158" s="2">
        <f t="shared" si="262"/>
        <v>-5.4118165436202492</v>
      </c>
      <c r="KN158" s="57">
        <f>KM158*'DEPRECATED - DT-Prelim Calcs'!$C$21/KH$2/'DEPRECATED - DT-Prelim Calcs'!$C$19/'DEPRECATED - DT-Prelim Calcs'!$C$18*3.39*'DEPRECATED - DT-Prelim Calcs'!$C$20</f>
        <v>-140.06814482148121</v>
      </c>
      <c r="KO158" s="46">
        <f t="shared" si="263"/>
        <v>1</v>
      </c>
      <c r="KP158" s="57">
        <f>KN157*'DEPRECATED - DT-Prelim Calcs'!$C$11+KP157</f>
        <v>44.235188228112662</v>
      </c>
      <c r="KQ158" s="57">
        <f>KQ157+0.5*KN158*'DEPRECATED - DT-Prelim Calcs'!$C$11^2+KP158*'DEPRECATED - DT-Prelim Calcs'!$C$11</f>
        <v>-313971.03005057969</v>
      </c>
      <c r="KR158" s="57">
        <f>MIN('Drive Train'!$F$35-KL157*'DEPRECATED - DT-Prelim Calcs'!$C$21*'Drive Train'!$F$39,KR157+KL$2)</f>
        <v>8.7733333333333334</v>
      </c>
      <c r="KS158" s="57">
        <f>'Drive Train'!$F$35-KL158*'DEPRECATED - DT-Prelim Calcs'!$C$21*'Drive Train'!$F$39</f>
        <v>27.009565576112301</v>
      </c>
      <c r="KT158" s="1">
        <f>IF(KQ158&gt;='Drive Train'!$F$29,1,0)</f>
        <v>0</v>
      </c>
      <c r="KU158" s="57">
        <f>MIN(KK158,'DEPRECATED - DT-Prelim Calcs'!$C$10)*'DEPRECATED - DT-Prelim Calcs'!$C$11*1000/60/60</f>
        <v>-238.71839176654086</v>
      </c>
      <c r="KV158" s="63">
        <f>KV157+'DEPRECATED - DT-Prelim Calcs'!$C$11</f>
        <v>616</v>
      </c>
      <c r="KW158" s="2">
        <f>LG158/'Drive Train'!$F$35</f>
        <v>0.68924731182795695</v>
      </c>
      <c r="KX158" s="46">
        <f>LE158*12*60/(PI() * 'Drive Train'!$F$15)/KW$2*KW158</f>
        <v>-168847.40176462184</v>
      </c>
      <c r="KY158" s="2">
        <f>('DEPRECATED - DT-Prelim Calcs'!$C$6*KW158-KX158)/('DEPRECATED - DT-Prelim Calcs'!$C$6*KW158)*'DEPRECATED - DT-Prelim Calcs'!$C$7*KW158</f>
        <v>78.00672171620306</v>
      </c>
      <c r="KZ158" s="57">
        <f>KY158/'DEPRECATED - DT-Prelim Calcs'!$C$7*('DEPRECATED - DT-Prelim Calcs'!$C$8-'DEPRECATED - DT-Prelim Calcs'!$C$9)+'DEPRECATED - DT-Prelim Calcs'!$C$9</f>
        <v>4155.5059735223449</v>
      </c>
      <c r="LA158" s="57">
        <f t="shared" si="209"/>
        <v>56.666666666666664</v>
      </c>
      <c r="LB158" s="2">
        <f t="shared" si="264"/>
        <v>0.99579519204165001</v>
      </c>
      <c r="LC158" s="57">
        <f>LB158*'DEPRECATED - DT-Prelim Calcs'!$C$21/KW$2/'DEPRECATED - DT-Prelim Calcs'!$C$19/'DEPRECATED - DT-Prelim Calcs'!$C$18*3.39*'DEPRECATED - DT-Prelim Calcs'!$C$20</f>
        <v>25.773080821789936</v>
      </c>
      <c r="LD158" s="46">
        <f t="shared" si="265"/>
        <v>0</v>
      </c>
      <c r="LE158" s="57">
        <f>LC157*'DEPRECATED - DT-Prelim Calcs'!$C$11+LE157</f>
        <v>-598.58344909327559</v>
      </c>
      <c r="LF158" s="57">
        <f>LF157+0.5*LC158*'DEPRECATED - DT-Prelim Calcs'!$C$11^2+LE158*'DEPRECATED - DT-Prelim Calcs'!$C$11</f>
        <v>-260193.70951805057</v>
      </c>
      <c r="LG158" s="57">
        <f>MIN('Drive Train'!$F$35-LA157*'DEPRECATED - DT-Prelim Calcs'!$C$21*'Drive Train'!$F$39,LG157+LA$2)</f>
        <v>8.5466666666666669</v>
      </c>
      <c r="LH158" s="57">
        <f>'Drive Train'!$F$35-LA158*'DEPRECATED - DT-Prelim Calcs'!$C$21*'Drive Train'!$F$39</f>
        <v>8.5466666666666669</v>
      </c>
      <c r="LI158" s="1">
        <f>IF(LF158&gt;='Drive Train'!$F$29,1,0)</f>
        <v>0</v>
      </c>
      <c r="LJ158" s="57">
        <f>MIN(KZ158,'DEPRECATED - DT-Prelim Calcs'!$C$10)*'DEPRECATED - DT-Prelim Calcs'!$C$11*1000/60/60</f>
        <v>103.33333333333333</v>
      </c>
      <c r="LK158" s="63">
        <f>LK157+'DEPRECATED - DT-Prelim Calcs'!$C$11</f>
        <v>616</v>
      </c>
      <c r="LL158" s="2">
        <f>LV158/'Drive Train'!$F$35</f>
        <v>0.67096774193548392</v>
      </c>
      <c r="LM158" s="46">
        <f>LT158*12*60/(PI() * 'Drive Train'!$F$15)/LL$2*LL158</f>
        <v>-180470.48672581496</v>
      </c>
      <c r="LN158" s="2">
        <f>('DEPRECATED - DT-Prelim Calcs'!$C$6*LL158-LM158)/('DEPRECATED - DT-Prelim Calcs'!$C$6*LL158)*'DEPRECATED - DT-Prelim Calcs'!$C$7*LL158</f>
        <v>83.21813413596584</v>
      </c>
      <c r="LO158" s="57">
        <f>LN158/'DEPRECATED - DT-Prelim Calcs'!$C$7*('DEPRECATED - DT-Prelim Calcs'!$C$8-'DEPRECATED - DT-Prelim Calcs'!$C$9)+'DEPRECATED - DT-Prelim Calcs'!$C$9</f>
        <v>4432.9434064914594</v>
      </c>
      <c r="LP158" s="57">
        <f t="shared" si="210"/>
        <v>60</v>
      </c>
      <c r="LQ158" s="2">
        <f t="shared" si="266"/>
        <v>0.99579519204165001</v>
      </c>
      <c r="LR158" s="57">
        <f>LQ158*'DEPRECATED - DT-Prelim Calcs'!$C$21/LL$2/'DEPRECATED - DT-Prelim Calcs'!$C$19/'DEPRECATED - DT-Prelim Calcs'!$C$18*3.39*'DEPRECATED - DT-Prelim Calcs'!$C$20</f>
        <v>25.773080821789936</v>
      </c>
      <c r="LS158" s="46">
        <f t="shared" si="267"/>
        <v>0</v>
      </c>
      <c r="LT158" s="57">
        <f>LR157*'DEPRECATED - DT-Prelim Calcs'!$C$11+LT157</f>
        <v>-657.2187601357266</v>
      </c>
      <c r="LU158" s="57">
        <f>LU157+0.5*LR158*'DEPRECATED - DT-Prelim Calcs'!$C$11^2+LT158*'DEPRECATED - DT-Prelim Calcs'!$C$11</f>
        <v>-287701.25862335035</v>
      </c>
      <c r="LV158" s="57">
        <f>MIN('Drive Train'!$F$35-LP157*'DEPRECATED - DT-Prelim Calcs'!$C$21*'Drive Train'!$F$39,LV157+LP$2)</f>
        <v>8.32</v>
      </c>
      <c r="LW158" s="57">
        <f>'Drive Train'!$F$35-LP158*'DEPRECATED - DT-Prelim Calcs'!$C$21*'Drive Train'!$F$39</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Train'!$AA$49 + V158*(1-'Drive Train'!$AA$49))</f>
        <v>0</v>
      </c>
      <c r="W159" s="57">
        <f t="shared" si="184"/>
        <v>0</v>
      </c>
      <c r="X159" s="2">
        <f>MAX(MIN(IF(AND(AI158=1,AG159&lt;0),-1,1)*(W159-$C$9)/($C$8-$C$9)*$C$7-$C$29*AE159/T$2 -  AI158*$C$29/2,X$2),MAX(X$4:X158)*-1)</f>
        <v>-0.2458281045106315</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Train'!$F$39,AG158+W$2)-$C$3,IF(AE158-1&lt;=0,0,IF($C$32=Motors!$C$29,MAX(ABS('Drive Train'!$F$35-W158*$C$21*'Drive Train'!$F$39)*-1,AG158-W$2),MAX(0,ABS('Drive Train'!$F$35-W158*$C$21*'Drive Train'!$F$39)*-1,AG158-W$2))))</f>
        <v>0</v>
      </c>
      <c r="AH159" s="57">
        <f>'Drive Train'!$F$35-ABS(W159)*'DEPRECATED - DT-Prelim Calcs'!$C$21*'Drive Train'!$F$39</f>
        <v>12.4</v>
      </c>
      <c r="AI159" s="1">
        <f>IF(AJ159&gt;='Drive Train'!$F$29,1,0)</f>
        <v>1</v>
      </c>
      <c r="AJ159" s="57">
        <f>AJ158+0.5*Y159*'DEPRECATED - DT-Prelim Calcs'!$C$11^2+AE159*'DEPRECATED - DT-Prelim Calcs'!$C$11</f>
        <v>784.33981740885292</v>
      </c>
      <c r="AK159" s="57">
        <f t="shared" si="268"/>
        <v>0</v>
      </c>
      <c r="AL159" s="63">
        <f>AL158+'DEPRECATED - DT-Prelim Calcs'!$C$11</f>
        <v>620</v>
      </c>
      <c r="AM159" s="2">
        <f>AW159/'Drive Train'!$F$35</f>
        <v>0.88882649237565781</v>
      </c>
      <c r="AN159" s="46">
        <f>AU159*12*60/(PI() * 'Drive Train'!$F$15)/AM$2*AM159</f>
        <v>4007.4131716828715</v>
      </c>
      <c r="AO159" s="2">
        <f>('DEPRECATED - DT-Prelim Calcs'!$C$6*AM159-AN159)/('DEPRECATED - DT-Prelim Calcs'!$C$6*AM159)*'DEPRECATED - DT-Prelim Calcs'!$C$7*AM159</f>
        <v>0.33008953072369918</v>
      </c>
      <c r="AP159" s="57">
        <f>AO159/'DEPRECATED - DT-Prelim Calcs'!$C$7*('DEPRECATED - DT-Prelim Calcs'!$C$8-'DEPRECATED - DT-Prelim Calcs'!$C$9)+'DEPRECATED - DT-Prelim Calcs'!$C$9</f>
        <v>20.27281609620357</v>
      </c>
      <c r="AQ159" s="57">
        <f t="shared" si="192"/>
        <v>20.27281609620357</v>
      </c>
      <c r="AR159" s="2">
        <f t="shared" si="212"/>
        <v>2.2204460492503131E-16</v>
      </c>
      <c r="AS159" s="57">
        <f>AR159*'DEPRECATED - DT-Prelim Calcs'!$C$21/AM$2/'DEPRECATED - DT-Prelim Calcs'!$C$19/'DEPRECATED - DT-Prelim Calcs'!$C$18*3.39*'DEPRECATED - DT-Prelim Calcs'!$C$20</f>
        <v>1.6091427298135106E-15</v>
      </c>
      <c r="AT159" s="46">
        <f t="shared" si="213"/>
        <v>0</v>
      </c>
      <c r="AU159" s="57">
        <f>AS158*'DEPRECATED - DT-Prelim Calcs'!$C$11+AU158</f>
        <v>39.3454487088432</v>
      </c>
      <c r="AV159" s="57">
        <f>AV158+0.5*AS159*'DEPRECATED - DT-Prelim Calcs'!$C$11^2+AU159*'DEPRECATED - DT-Prelim Calcs'!$C$11</f>
        <v>24351.37902369841</v>
      </c>
      <c r="AW159" s="57">
        <f>MIN('Drive Train'!$F$35-AQ158*'DEPRECATED - DT-Prelim Calcs'!$C$21*'Drive Train'!$F$39,AW158+AQ$2)</f>
        <v>11.021448505458157</v>
      </c>
      <c r="AX159" s="57">
        <f>'Drive Train'!$F$35-AQ159*'DEPRECATED - DT-Prelim Calcs'!$C$21*'Drive Train'!$F$39</f>
        <v>11.021448505458157</v>
      </c>
      <c r="AY159" s="1">
        <f>IF(AV159&gt;='Drive Train'!$F$29,1,0)</f>
        <v>1</v>
      </c>
      <c r="AZ159" s="57">
        <f t="shared" si="214"/>
        <v>22.525351218003966</v>
      </c>
      <c r="BA159" s="63">
        <f>BA158+'DEPRECATED - DT-Prelim Calcs'!$C$11</f>
        <v>620</v>
      </c>
      <c r="BB159" s="2">
        <f>BL159/'Drive Train'!$F$35</f>
        <v>1.3150249726469256</v>
      </c>
      <c r="BC159" s="46">
        <f>BJ159*12*60/(PI() * 'Drive Train'!$F$15)/BB$2*BB159</f>
        <v>-3540.8438977467281</v>
      </c>
      <c r="BD159" s="2">
        <f>('DEPRECATED - DT-Prelim Calcs'!$C$6*BB159-BC159)/('DEPRECATED - DT-Prelim Calcs'!$C$6*BB159)*'DEPRECATED - DT-Prelim Calcs'!$C$7*BB159</f>
        <v>4.7702296575443093</v>
      </c>
      <c r="BE159" s="57">
        <f>BD159/'DEPRECATED - DT-Prelim Calcs'!$C$7*('DEPRECATED - DT-Prelim Calcs'!$C$8-'DEPRECATED - DT-Prelim Calcs'!$C$9)+'DEPRECATED - DT-Prelim Calcs'!$C$9</f>
        <v>256.65040044105183</v>
      </c>
      <c r="BF159" s="57">
        <f t="shared" si="193"/>
        <v>93</v>
      </c>
      <c r="BG159" s="2">
        <f t="shared" si="215"/>
        <v>1.8933363324154464</v>
      </c>
      <c r="BH159" s="57">
        <f>BG159*'DEPRECATED - DT-Prelim Calcs'!$C$21/BB$2/'DEPRECATED - DT-Prelim Calcs'!$C$19/'DEPRECATED - DT-Prelim Calcs'!$C$18*3.39*'DEPRECATED - DT-Prelim Calcs'!$C$20</f>
        <v>19.819055495402456</v>
      </c>
      <c r="BI159" s="46">
        <f t="shared" si="216"/>
        <v>0</v>
      </c>
      <c r="BJ159" s="57">
        <f>BH158*'DEPRECATED - DT-Prelim Calcs'!$C$11+BJ158</f>
        <v>-16.267443596496349</v>
      </c>
      <c r="BK159" s="57">
        <f>BK158+0.5*BH159*'DEPRECATED - DT-Prelim Calcs'!$C$11^2+BJ159*'DEPRECATED - DT-Prelim Calcs'!$C$11</f>
        <v>14521.439847463633</v>
      </c>
      <c r="BL159" s="57">
        <f>MIN('Drive Train'!$F$35-BF158*'DEPRECATED - DT-Prelim Calcs'!$C$21*'Drive Train'!$F$39,BL158+BF$2)</f>
        <v>16.306309660821878</v>
      </c>
      <c r="BM159" s="57">
        <f>'Drive Train'!$F$35-BF159*'DEPRECATED - DT-Prelim Calcs'!$C$21*'Drive Train'!$F$39</f>
        <v>6.0759999999999996</v>
      </c>
      <c r="BN159" s="1">
        <f>IF(BK159&gt;='Drive Train'!$F$29,1,0)</f>
        <v>1</v>
      </c>
      <c r="BO159" s="57">
        <f t="shared" si="217"/>
        <v>103.33333333333333</v>
      </c>
      <c r="BP159" s="63">
        <f>BP158+'DEPRECATED - DT-Prelim Calcs'!$C$11</f>
        <v>620</v>
      </c>
      <c r="BQ159" s="2">
        <f>CA159/'Drive Train'!$F$35</f>
        <v>1.3845437418473696</v>
      </c>
      <c r="BR159" s="46">
        <f>BY159*12*60/(PI() * 'Drive Train'!$F$15)/BQ$2*BQ159</f>
        <v>-20742.801019148774</v>
      </c>
      <c r="BS159" s="2">
        <f>('DEPRECATED - DT-Prelim Calcs'!$C$6*BQ159-BR159)/('DEPRECATED - DT-Prelim Calcs'!$C$6*BQ159)*'DEPRECATED - DT-Prelim Calcs'!$C$7*BQ159</f>
        <v>12.715765512814366</v>
      </c>
      <c r="BT159" s="57">
        <f>BS159/'DEPRECATED - DT-Prelim Calcs'!$C$7*('DEPRECATED - DT-Prelim Calcs'!$C$8-'DEPRECATED - DT-Prelim Calcs'!$C$9)+'DEPRECATED - DT-Prelim Calcs'!$C$9</f>
        <v>679.64303539173579</v>
      </c>
      <c r="BU159" s="57">
        <f t="shared" si="194"/>
        <v>93</v>
      </c>
      <c r="BV159" s="2">
        <f t="shared" si="218"/>
        <v>1.8828060353728675</v>
      </c>
      <c r="BW159" s="57">
        <f>BV159*'DEPRECATED - DT-Prelim Calcs'!$C$21/BQ$2/'DEPRECATED - DT-Prelim Calcs'!$C$19/'DEPRECATED - DT-Prelim Calcs'!$C$18*3.39*'DEPRECATED - DT-Prelim Calcs'!$C$20</f>
        <v>25.773080821789936</v>
      </c>
      <c r="BX159" s="46">
        <f t="shared" si="219"/>
        <v>0</v>
      </c>
      <c r="BY159" s="57">
        <f>BW158*'DEPRECATED - DT-Prelim Calcs'!$C$11+BY158</f>
        <v>-69.215232221431279</v>
      </c>
      <c r="BZ159" s="57">
        <f>BZ158+0.5*BW159*'DEPRECATED - DT-Prelim Calcs'!$C$11^2+BY159*'DEPRECATED - DT-Prelim Calcs'!$C$11</f>
        <v>-10917.63291077203</v>
      </c>
      <c r="CA159" s="57">
        <f>MIN('Drive Train'!$F$35-BU158*'DEPRECATED - DT-Prelim Calcs'!$C$21*'Drive Train'!$F$39,CA158+BU$2)</f>
        <v>17.168342398907384</v>
      </c>
      <c r="CB159" s="57">
        <f>'Drive Train'!$F$35-BU159*'DEPRECATED - DT-Prelim Calcs'!$C$21*'Drive Train'!$F$39</f>
        <v>6.0759999999999996</v>
      </c>
      <c r="CC159" s="1">
        <f>IF(BZ159&gt;='Drive Train'!$F$29,1,0)</f>
        <v>0</v>
      </c>
      <c r="CD159" s="57">
        <f t="shared" si="220"/>
        <v>103.33333333333333</v>
      </c>
      <c r="CE159" s="63">
        <f>CE158+'DEPRECATED - DT-Prelim Calcs'!$C$11</f>
        <v>620</v>
      </c>
      <c r="CF159" s="2">
        <f>CP159/'Drive Train'!$F$35</f>
        <v>0.48999999999999994</v>
      </c>
      <c r="CG159" s="46">
        <f>CN159*12*60/(PI() * 'Drive Train'!$F$15)/CF$2*CF159</f>
        <v>-24258.774695866265</v>
      </c>
      <c r="CH159" s="2">
        <f>('DEPRECATED - DT-Prelim Calcs'!$C$6*CF159-CG159)/('DEPRECATED - DT-Prelim Calcs'!$C$6*CF159)*'DEPRECATED - DT-Prelim Calcs'!$C$7*CF159</f>
        <v>12.149689309012702</v>
      </c>
      <c r="CI159" s="57">
        <f>CH159/'DEPRECATED - DT-Prelim Calcs'!$C$7*('DEPRECATED - DT-Prelim Calcs'!$C$8-'DEPRECATED - DT-Prelim Calcs'!$C$9)+'DEPRECATED - DT-Prelim Calcs'!$C$9</f>
        <v>649.50711134702487</v>
      </c>
      <c r="CJ159" s="57">
        <f t="shared" si="195"/>
        <v>93</v>
      </c>
      <c r="CK159" s="2">
        <f t="shared" si="221"/>
        <v>1.5241763143494644</v>
      </c>
      <c r="CL159" s="57">
        <f>CK159*'DEPRECATED - DT-Prelim Calcs'!$C$21/CF$2/'DEPRECATED - DT-Prelim Calcs'!$C$19/'DEPRECATED - DT-Prelim Calcs'!$C$18*3.39*'DEPRECATED - DT-Prelim Calcs'!$C$20</f>
        <v>25.773080821789936</v>
      </c>
      <c r="CM159" s="46">
        <f t="shared" si="222"/>
        <v>0</v>
      </c>
      <c r="CN159" s="57">
        <f>CL158*'DEPRECATED - DT-Prelim Calcs'!$C$11+CN158</f>
        <v>-185.15837796312792</v>
      </c>
      <c r="CO159" s="57">
        <f>CO158+0.5*CL159*'DEPRECATED - DT-Prelim Calcs'!$C$11^2+CN159*'DEPRECATED - DT-Prelim Calcs'!$C$11</f>
        <v>-47492.582271630497</v>
      </c>
      <c r="CP159" s="57">
        <f>MIN('Drive Train'!$F$35-CJ158*'DEPRECATED - DT-Prelim Calcs'!$C$21*'Drive Train'!$F$39,CP158+CJ$2)</f>
        <v>6.0759999999999996</v>
      </c>
      <c r="CQ159" s="57">
        <f>'Drive Train'!$F$35-CJ159*'DEPRECATED - DT-Prelim Calcs'!$C$21*'Drive Train'!$F$39</f>
        <v>6.0759999999999996</v>
      </c>
      <c r="CR159" s="1">
        <f>IF(CO159&gt;='Drive Train'!$F$29,1,0)</f>
        <v>0</v>
      </c>
      <c r="CS159" s="57">
        <f t="shared" si="223"/>
        <v>103.33333333333333</v>
      </c>
      <c r="CT159" s="63">
        <f>CT158+'DEPRECATED - DT-Prelim Calcs'!$C$11</f>
        <v>620</v>
      </c>
      <c r="CU159" s="2">
        <f>DE159/'Drive Train'!$F$35</f>
        <v>1.7816770137229279</v>
      </c>
      <c r="CV159" s="46">
        <f>DC159*12*60/(PI() * 'Drive Train'!$F$15)/CU$2*CU159</f>
        <v>-152139.54066872504</v>
      </c>
      <c r="CW159" s="2">
        <f>('DEPRECATED - DT-Prelim Calcs'!$C$6*CU159-CV159)/('DEPRECATED - DT-Prelim Calcs'!$C$6*CU159)*'DEPRECATED - DT-Prelim Calcs'!$C$7*CU159</f>
        <v>73.084890948593326</v>
      </c>
      <c r="CX159" s="57">
        <f>CW159/'DEPRECATED - DT-Prelim Calcs'!$C$7*('DEPRECATED - DT-Prelim Calcs'!$C$8-'DEPRECATED - DT-Prelim Calcs'!$C$9)+'DEPRECATED - DT-Prelim Calcs'!$C$9</f>
        <v>3893.4848583836197</v>
      </c>
      <c r="CY159" s="57">
        <f t="shared" si="196"/>
        <v>93</v>
      </c>
      <c r="CZ159" s="2">
        <f t="shared" si="224"/>
        <v>1.2803081040535502</v>
      </c>
      <c r="DA159" s="57">
        <f>CZ159*'DEPRECATED - DT-Prelim Calcs'!$C$21/CU$2/'DEPRECATED - DT-Prelim Calcs'!$C$19/'DEPRECATED - DT-Prelim Calcs'!$C$18*3.39*'DEPRECATED - DT-Prelim Calcs'!$C$20</f>
        <v>25.773080821789936</v>
      </c>
      <c r="DB159" s="46">
        <f t="shared" si="225"/>
        <v>0</v>
      </c>
      <c r="DC159" s="57">
        <f>DA158*'DEPRECATED - DT-Prelim Calcs'!$C$11+DC158</f>
        <v>-268.26437092919741</v>
      </c>
      <c r="DD159" s="57">
        <f>DD158+0.5*DA159*'DEPRECATED - DT-Prelim Calcs'!$C$11^2+DC159*'DEPRECATED - DT-Prelim Calcs'!$C$11</f>
        <v>-85999.369886360262</v>
      </c>
      <c r="DE159" s="57">
        <f>MIN('Drive Train'!$F$35-CY158*'DEPRECATED - DT-Prelim Calcs'!$C$21*'Drive Train'!$F$39,DE158+CY$2)</f>
        <v>22.092794970164306</v>
      </c>
      <c r="DF159" s="57">
        <f>'Drive Train'!$F$35-CY159*'DEPRECATED - DT-Prelim Calcs'!$C$21*'Drive Train'!$F$39</f>
        <v>6.0759999999999996</v>
      </c>
      <c r="DG159" s="1">
        <f>IF(DD159&gt;='Drive Train'!$F$29,1,0)</f>
        <v>0</v>
      </c>
      <c r="DH159" s="57">
        <f t="shared" si="226"/>
        <v>103.33333333333333</v>
      </c>
      <c r="DI159" s="63">
        <f>DI158+'DEPRECATED - DT-Prelim Calcs'!$C$11</f>
        <v>620</v>
      </c>
      <c r="DJ159" s="2">
        <f>DT159/'Drive Train'!$F$35</f>
        <v>0.48999999999999994</v>
      </c>
      <c r="DK159" s="46">
        <f>DR159*12*60/(PI() * 'Drive Train'!$F$15)/DJ$2*DJ159</f>
        <v>9306.3627955093234</v>
      </c>
      <c r="DL159" s="2">
        <f>('DEPRECATED - DT-Prelim Calcs'!$C$6*DJ159-DK159)/('DEPRECATED - DT-Prelim Calcs'!$C$6*DJ159)*'DEPRECATED - DT-Prelim Calcs'!$C$7*DJ159</f>
        <v>-3.0270426523785119</v>
      </c>
      <c r="DM159" s="57">
        <f>DL159/'DEPRECATED - DT-Prelim Calcs'!$C$7*('DEPRECATED - DT-Prelim Calcs'!$C$8-'DEPRECATED - DT-Prelim Calcs'!$C$9)+'DEPRECATED - DT-Prelim Calcs'!$C$9</f>
        <v>-158.44920012454901</v>
      </c>
      <c r="DN159" s="57">
        <f t="shared" si="197"/>
        <v>-158.44920012454901</v>
      </c>
      <c r="DO159" s="2">
        <f t="shared" si="227"/>
        <v>-4.417534729139617</v>
      </c>
      <c r="DP159" s="57">
        <f>DO159*'DEPRECATED - DT-Prelim Calcs'!$C$21/DJ$2/'DEPRECATED - DT-Prelim Calcs'!$C$19/'DEPRECATED - DT-Prelim Calcs'!$C$18*3.39*'DEPRECATED - DT-Prelim Calcs'!$C$20</f>
        <v>-103.15488586394513</v>
      </c>
      <c r="DQ159" s="46">
        <f t="shared" si="228"/>
        <v>1</v>
      </c>
      <c r="DR159" s="57">
        <f>DP158*'DEPRECATED - DT-Prelim Calcs'!$C$11+DR158</f>
        <v>51.437017927539529</v>
      </c>
      <c r="DS159" s="57">
        <f>DS158+0.5*DP159*'DEPRECATED - DT-Prelim Calcs'!$C$11^2+DR159*'DEPRECATED - DT-Prelim Calcs'!$C$11</f>
        <v>-170514.03610029793</v>
      </c>
      <c r="DT159" s="57">
        <f>MIN('Drive Train'!$F$35-DN158*'DEPRECATED - DT-Prelim Calcs'!$C$21*'Drive Train'!$F$39,DT158+DN$2)</f>
        <v>6.0759999999999996</v>
      </c>
      <c r="DU159" s="57">
        <f>'Drive Train'!$F$35-DN159*'DEPRECATED - DT-Prelim Calcs'!$C$21*'Drive Train'!$F$39</f>
        <v>23.174545608469334</v>
      </c>
      <c r="DV159" s="1">
        <f>IF(DS159&gt;='Drive Train'!$F$29,1,0)</f>
        <v>0</v>
      </c>
      <c r="DW159" s="57">
        <f t="shared" si="229"/>
        <v>-176.05466680505444</v>
      </c>
      <c r="DX159" s="63">
        <f>DX158+'DEPRECATED - DT-Prelim Calcs'!$C$11</f>
        <v>620</v>
      </c>
      <c r="DY159" s="2">
        <f>EI159/'Drive Train'!$F$35</f>
        <v>0.48999999999999994</v>
      </c>
      <c r="DZ159" s="46">
        <f>EG159*12*60/(PI() * 'Drive Train'!$F$15)/DY$2*DY159</f>
        <v>-21572.314366439165</v>
      </c>
      <c r="EA159" s="2">
        <f>('DEPRECATED - DT-Prelim Calcs'!$C$6*DY159-DZ159)/('DEPRECATED - DT-Prelim Calcs'!$C$6*DY159)*'DEPRECATED - DT-Prelim Calcs'!$C$7*DY159</f>
        <v>10.934985857995944</v>
      </c>
      <c r="EB159" s="57">
        <f>EA159/'DEPRECATED - DT-Prelim Calcs'!$C$7*('DEPRECATED - DT-Prelim Calcs'!$C$8-'DEPRECATED - DT-Prelim Calcs'!$C$9)+'DEPRECATED - DT-Prelim Calcs'!$C$9</f>
        <v>584.84053343604967</v>
      </c>
      <c r="EC159" s="57">
        <f t="shared" si="198"/>
        <v>93</v>
      </c>
      <c r="ED159" s="2">
        <f t="shared" si="230"/>
        <v>0.96993038185874991</v>
      </c>
      <c r="EE159" s="57">
        <f>ED159*'DEPRECATED - DT-Prelim Calcs'!$C$21/DY$2/'DEPRECATED - DT-Prelim Calcs'!$C$19/'DEPRECATED - DT-Prelim Calcs'!$C$18*3.39*'DEPRECATED - DT-Prelim Calcs'!$C$20</f>
        <v>25.773080821789936</v>
      </c>
      <c r="EF159" s="46">
        <f t="shared" si="231"/>
        <v>0</v>
      </c>
      <c r="EG159" s="57">
        <f>EE158*'DEPRECATED - DT-Prelim Calcs'!$C$11+EG158</f>
        <v>-104.77956761678239</v>
      </c>
      <c r="EH159" s="57">
        <f>EH158+0.5*EE159*'DEPRECATED - DT-Prelim Calcs'!$C$11^2+EG159*'DEPRECATED - DT-Prelim Calcs'!$C$11</f>
        <v>-289310.85072585673</v>
      </c>
      <c r="EI159" s="57">
        <f>MIN('Drive Train'!$F$35-EC158*'DEPRECATED - DT-Prelim Calcs'!$C$21*'Drive Train'!$F$39,EI158+EC$2)</f>
        <v>6.0759999999999996</v>
      </c>
      <c r="EJ159" s="57">
        <f>'Drive Train'!$F$35-EC159*'DEPRECATED - DT-Prelim Calcs'!$C$21*'Drive Train'!$F$39</f>
        <v>6.0759999999999996</v>
      </c>
      <c r="EK159" s="1">
        <f>IF(EH159&gt;='Drive Train'!$F$29,1,0)</f>
        <v>0</v>
      </c>
      <c r="EL159" s="57">
        <f t="shared" si="232"/>
        <v>103.33333333333333</v>
      </c>
      <c r="EM159" s="63">
        <f>EM158+'DEPRECATED - DT-Prelim Calcs'!$C$11</f>
        <v>620</v>
      </c>
      <c r="EN159" s="2">
        <f>EX159/'Drive Train'!$F$35</f>
        <v>0.48999999999999994</v>
      </c>
      <c r="EO159" s="46">
        <f>EV159*12*60/(PI() * 'Drive Train'!$F$15)/EN$2*EN159</f>
        <v>-103749.24341093889</v>
      </c>
      <c r="EP159" s="2">
        <f>('DEPRECATED - DT-Prelim Calcs'!$C$6*EN159-EO159)/('DEPRECATED - DT-Prelim Calcs'!$C$6*EN159)*'DEPRECATED - DT-Prelim Calcs'!$C$7*EN159</f>
        <v>48.091908746784746</v>
      </c>
      <c r="EQ159" s="57">
        <f>EP159/'DEPRECATED - DT-Prelim Calcs'!$C$7*('DEPRECATED - DT-Prelim Calcs'!$C$8-'DEPRECATED - DT-Prelim Calcs'!$C$9)+'DEPRECATED - DT-Prelim Calcs'!$C$9</f>
        <v>2562.9455984284159</v>
      </c>
      <c r="ER159" s="57">
        <f t="shared" si="199"/>
        <v>93</v>
      </c>
      <c r="ES159" s="2">
        <f t="shared" si="233"/>
        <v>0.86507304327942547</v>
      </c>
      <c r="ET159" s="57">
        <f>ES159*'DEPRECATED - DT-Prelim Calcs'!$C$21/EN$2/'DEPRECATED - DT-Prelim Calcs'!$C$19/'DEPRECATED - DT-Prelim Calcs'!$C$18*3.39*'DEPRECATED - DT-Prelim Calcs'!$C$20</f>
        <v>25.773080821789936</v>
      </c>
      <c r="EU159" s="46">
        <f t="shared" si="234"/>
        <v>0</v>
      </c>
      <c r="EV159" s="57">
        <f>ET158*'DEPRECATED - DT-Prelim Calcs'!$C$11+EV158</f>
        <v>-449.44547837190419</v>
      </c>
      <c r="EW159" s="57">
        <f>EW158+0.5*ET159*'DEPRECATED - DT-Prelim Calcs'!$C$11^2+EV159*'DEPRECATED - DT-Prelim Calcs'!$C$11</f>
        <v>-302653.03262525168</v>
      </c>
      <c r="EX159" s="57">
        <f>MIN('Drive Train'!$F$35-ER158*'DEPRECATED - DT-Prelim Calcs'!$C$21*'Drive Train'!$F$39,EX158+ER$2)</f>
        <v>6.0759999999999996</v>
      </c>
      <c r="EY159" s="57">
        <f>'Drive Train'!$F$35-ER159*'DEPRECATED - DT-Prelim Calcs'!$C$21*'Drive Train'!$F$39</f>
        <v>6.0759999999999996</v>
      </c>
      <c r="EZ159" s="1">
        <f>IF(EW159&gt;='Drive Train'!$F$29,1,0)</f>
        <v>0</v>
      </c>
      <c r="FA159" s="57">
        <f t="shared" si="235"/>
        <v>103.33333333333333</v>
      </c>
      <c r="FB159" s="63">
        <f>FB158+'DEPRECATED - DT-Prelim Calcs'!$C$11</f>
        <v>620</v>
      </c>
      <c r="FC159" s="2">
        <f>FM159/'Drive Train'!$F$35</f>
        <v>0.48999999999999994</v>
      </c>
      <c r="FD159" s="46">
        <f>FK159*12*60/(PI() * 'Drive Train'!$F$15)/FC$2*FC159</f>
        <v>-362661.8888946104</v>
      </c>
      <c r="FE159" s="2">
        <f>('DEPRECATED - DT-Prelim Calcs'!$C$6*FC159-FD159)/('DEPRECATED - DT-Prelim Calcs'!$C$6*FC159)*'DEPRECATED - DT-Prelim Calcs'!$C$7*FC159</f>
        <v>165.16122874972064</v>
      </c>
      <c r="FF159" s="57">
        <f>FE159/'DEPRECATED - DT-Prelim Calcs'!$C$7*('DEPRECATED - DT-Prelim Calcs'!$C$8-'DEPRECATED - DT-Prelim Calcs'!$C$9)+'DEPRECATED - DT-Prelim Calcs'!$C$9</f>
        <v>8795.3081529415595</v>
      </c>
      <c r="FG159" s="57">
        <f t="shared" si="200"/>
        <v>93</v>
      </c>
      <c r="FH159" s="2">
        <f t="shared" si="236"/>
        <v>0.78067567320338405</v>
      </c>
      <c r="FI159" s="57">
        <f>FH159*'DEPRECATED - DT-Prelim Calcs'!$C$21/FC$2/'DEPRECATED - DT-Prelim Calcs'!$C$19/'DEPRECATED - DT-Prelim Calcs'!$C$18*3.39*'DEPRECATED - DT-Prelim Calcs'!$C$20</f>
        <v>25.773080821789936</v>
      </c>
      <c r="FJ159" s="46">
        <f t="shared" si="237"/>
        <v>0</v>
      </c>
      <c r="FK159" s="57">
        <f>FI158*'DEPRECATED - DT-Prelim Calcs'!$C$11+FK158</f>
        <v>-1417.7898530217844</v>
      </c>
      <c r="FL159" s="57">
        <f>FL158+0.5*FI159*'DEPRECATED - DT-Prelim Calcs'!$C$11^2+FK159*'DEPRECATED - DT-Prelim Calcs'!$C$11</f>
        <v>-387301.58758411021</v>
      </c>
      <c r="FM159" s="57">
        <f>MIN('Drive Train'!$F$35-FG158*'DEPRECATED - DT-Prelim Calcs'!$C$21*'Drive Train'!$F$39,FM158+FG$2)</f>
        <v>6.0759999999999996</v>
      </c>
      <c r="FN159" s="57">
        <f>'Drive Train'!$F$35-FG159*'DEPRECATED - DT-Prelim Calcs'!$C$21*'Drive Train'!$F$39</f>
        <v>6.0759999999999996</v>
      </c>
      <c r="FO159" s="1">
        <f>IF(FL159&gt;='Drive Train'!$F$29,1,0)</f>
        <v>0</v>
      </c>
      <c r="FP159" s="57">
        <f t="shared" si="238"/>
        <v>103.33333333333333</v>
      </c>
      <c r="FQ159" s="63">
        <f>FQ158+'DEPRECATED - DT-Prelim Calcs'!$C$11</f>
        <v>620</v>
      </c>
      <c r="FR159" s="2">
        <f>GB159/'Drive Train'!$F$35</f>
        <v>0.48999999999999994</v>
      </c>
      <c r="FS159" s="46">
        <f>FZ159*12*60/(PI() * 'Drive Train'!$F$15)/FR$2*FR159</f>
        <v>-501186.27913489449</v>
      </c>
      <c r="FT159" s="2">
        <f>('DEPRECATED - DT-Prelim Calcs'!$C$6*FR159-FS159)/('DEPRECATED - DT-Prelim Calcs'!$C$6*FR159)*'DEPRECATED - DT-Prelim Calcs'!$C$7*FR159</f>
        <v>227.7960843743144</v>
      </c>
      <c r="FU159" s="57">
        <f>FT159/'DEPRECATED - DT-Prelim Calcs'!$C$7*('DEPRECATED - DT-Prelim Calcs'!$C$8-'DEPRECATED - DT-Prelim Calcs'!$C$9)+'DEPRECATED - DT-Prelim Calcs'!$C$9</f>
        <v>12129.76955403508</v>
      </c>
      <c r="FV159" s="57">
        <f t="shared" si="201"/>
        <v>93</v>
      </c>
      <c r="FW159" s="2">
        <f t="shared" si="239"/>
        <v>0.7112822800297498</v>
      </c>
      <c r="FX159" s="57">
        <f>FW159*'DEPRECATED - DT-Prelim Calcs'!$C$21/FR$2/'DEPRECATED - DT-Prelim Calcs'!$C$19/'DEPRECATED - DT-Prelim Calcs'!$C$18*3.39*'DEPRECATED - DT-Prelim Calcs'!$C$20</f>
        <v>25.773080821789936</v>
      </c>
      <c r="FY159" s="46">
        <f t="shared" si="240"/>
        <v>0</v>
      </c>
      <c r="FZ159" s="57">
        <f>FX158*'DEPRECATED - DT-Prelim Calcs'!$C$11+FZ158</f>
        <v>-1785.1736197394416</v>
      </c>
      <c r="GA159" s="57">
        <f>GA158+0.5*FX159*'DEPRECATED - DT-Prelim Calcs'!$C$11^2+FZ159*'DEPRECATED - DT-Prelim Calcs'!$C$11</f>
        <v>-456257.02231991716</v>
      </c>
      <c r="GB159" s="57">
        <f>MIN('Drive Train'!$F$35-FV158*'DEPRECATED - DT-Prelim Calcs'!$C$21*'Drive Train'!$F$39,GB158+FV$2)</f>
        <v>6.0759999999999996</v>
      </c>
      <c r="GC159" s="57">
        <f>'Drive Train'!$F$35-FV159*'DEPRECATED - DT-Prelim Calcs'!$C$21*'Drive Train'!$F$39</f>
        <v>6.0759999999999996</v>
      </c>
      <c r="GD159" s="1">
        <f>IF(GA159&gt;='Drive Train'!$F$29,1,0)</f>
        <v>0</v>
      </c>
      <c r="GE159" s="57">
        <f t="shared" si="241"/>
        <v>103.33333333333333</v>
      </c>
      <c r="GF159" s="63">
        <f>GF158+'DEPRECATED - DT-Prelim Calcs'!$C$11</f>
        <v>620</v>
      </c>
      <c r="GG159" s="2">
        <f>GQ159/'Drive Train'!$F$35</f>
        <v>0.83548387096774201</v>
      </c>
      <c r="GH159" s="46">
        <f>GO159*12*60/(PI() * 'Drive Train'!$F$15)/GG$2*GG159</f>
        <v>21409.753667352841</v>
      </c>
      <c r="GI159" s="2">
        <f>('DEPRECATED - DT-Prelim Calcs'!$C$6*GG159-GH159)/('DEPRECATED - DT-Prelim Calcs'!$C$6*GG159)*'DEPRECATED - DT-Prelim Calcs'!$C$7*GG159</f>
        <v>-7.667066673654487</v>
      </c>
      <c r="GJ159" s="57">
        <f>GI159/'DEPRECATED - DT-Prelim Calcs'!$C$7*('DEPRECATED - DT-Prelim Calcs'!$C$8-'DEPRECATED - DT-Prelim Calcs'!$C$9)+'DEPRECATED - DT-Prelim Calcs'!$C$9</f>
        <v>-405.46790631944845</v>
      </c>
      <c r="GK159" s="57">
        <f t="shared" si="242"/>
        <v>-405.46790631944845</v>
      </c>
      <c r="GL159" s="2">
        <f t="shared" si="243"/>
        <v>-9.5431763349339356</v>
      </c>
      <c r="GM159" s="57">
        <f>GL159*'DEPRECATED - DT-Prelim Calcs'!$C$21/GG$2/'DEPRECATED - DT-Prelim Calcs'!$C$19/'DEPRECATED - DT-Prelim Calcs'!$C$18*3.39*'DEPRECATED - DT-Prelim Calcs'!$C$20</f>
        <v>-246.99562414291916</v>
      </c>
      <c r="GN159" s="46">
        <f t="shared" si="244"/>
        <v>1</v>
      </c>
      <c r="GO159" s="57">
        <f>GM158*'DEPRECATED - DT-Prelim Calcs'!$C$11+GO158</f>
        <v>62.615089187153359</v>
      </c>
      <c r="GP159" s="57">
        <f>GP158+0.5*GM159*'DEPRECATED - DT-Prelim Calcs'!$C$11^2+GO159*'DEPRECATED - DT-Prelim Calcs'!$C$11</f>
        <v>-235866.41745945875</v>
      </c>
      <c r="GQ159" s="57">
        <f>MIN('Drive Train'!$F$35-GK158*'DEPRECATED - DT-Prelim Calcs'!$C$21*'Drive Train'!$F$39,GQ158+GK$2)</f>
        <v>10.360000000000001</v>
      </c>
      <c r="GR159" s="57">
        <f>'Drive Train'!$F$35-GK159*'DEPRECATED - DT-Prelim Calcs'!$C$21*'Drive Train'!$F$39</f>
        <v>39.971817629722494</v>
      </c>
      <c r="GS159" s="1">
        <f>IF(GP159&gt;='Drive Train'!$F$29,1,0)</f>
        <v>0</v>
      </c>
      <c r="GT159" s="57">
        <f t="shared" si="245"/>
        <v>-450.51989591049824</v>
      </c>
      <c r="GU159" s="63">
        <f>GU158+'DEPRECATED - DT-Prelim Calcs'!$C$11</f>
        <v>620</v>
      </c>
      <c r="GV159" s="2">
        <f>HF159/'Drive Train'!$F$35</f>
        <v>0.81720430107526887</v>
      </c>
      <c r="GW159" s="46">
        <f>HD159*12*60/(PI() * 'Drive Train'!$F$15)/GV$2*GV159</f>
        <v>24797.400477736963</v>
      </c>
      <c r="GX159" s="2">
        <f>('DEPRECATED - DT-Prelim Calcs'!$C$6*GV159-GW159)/('DEPRECATED - DT-Prelim Calcs'!$C$6*GV159)*'DEPRECATED - DT-Prelim Calcs'!$C$7*GV159</f>
        <v>-9.2428706834416392</v>
      </c>
      <c r="GY159" s="57">
        <f>GX159/'DEPRECATED - DT-Prelim Calcs'!$C$7*('DEPRECATED - DT-Prelim Calcs'!$C$8-'DEPRECATED - DT-Prelim Calcs'!$C$9)+'DEPRECATED - DT-Prelim Calcs'!$C$9</f>
        <v>-489.35821937160267</v>
      </c>
      <c r="GZ159" s="57">
        <f t="shared" si="202"/>
        <v>-489.35821937160267</v>
      </c>
      <c r="HA159" s="2">
        <f t="shared" si="246"/>
        <v>-11.464441347368874</v>
      </c>
      <c r="HB159" s="57">
        <f>HA159*'DEPRECATED - DT-Prelim Calcs'!$C$21/GV$2/'DEPRECATED - DT-Prelim Calcs'!$C$19/'DEPRECATED - DT-Prelim Calcs'!$C$18*3.39*'DEPRECATED - DT-Prelim Calcs'!$C$20</f>
        <v>-296.72163089742043</v>
      </c>
      <c r="HC159" s="46">
        <f t="shared" si="247"/>
        <v>1</v>
      </c>
      <c r="HD159" s="57">
        <f>HB158*'DEPRECATED - DT-Prelim Calcs'!$C$11+HD158</f>
        <v>74.144837121356119</v>
      </c>
      <c r="HE159" s="57">
        <f>HE158+0.5*HB159*'DEPRECATED - DT-Prelim Calcs'!$C$11^2+HD159*'DEPRECATED - DT-Prelim Calcs'!$C$11</f>
        <v>-263880.59962752502</v>
      </c>
      <c r="HF159" s="57">
        <f>MIN('Drive Train'!$F$35-GZ158*'DEPRECATED - DT-Prelim Calcs'!$C$21*'Drive Train'!$F$39,HF158+GZ$2)</f>
        <v>10.133333333333335</v>
      </c>
      <c r="HG159" s="57">
        <f>'Drive Train'!$F$35-GZ159*'DEPRECATED - DT-Prelim Calcs'!$C$21*'Drive Train'!$F$39</f>
        <v>45.676358917268985</v>
      </c>
      <c r="HH159" s="1">
        <f>IF(HE159&gt;='Drive Train'!$F$29,1,0)</f>
        <v>0</v>
      </c>
      <c r="HI159" s="57">
        <f t="shared" si="248"/>
        <v>-543.73135485733633</v>
      </c>
      <c r="HJ159" s="63">
        <f>HJ158+'DEPRECATED - DT-Prelim Calcs'!$C$11</f>
        <v>620</v>
      </c>
      <c r="HK159" s="2">
        <f>HU159/'Drive Train'!$F$35</f>
        <v>4.2482370851986495</v>
      </c>
      <c r="HL159" s="46">
        <f>HS159*12*60/(PI() * 'Drive Train'!$F$15)/HK$2*HK159</f>
        <v>-2335687.1281453045</v>
      </c>
      <c r="HM159" s="2">
        <f>('DEPRECATED - DT-Prelim Calcs'!$C$6*HK159-HL159)/('DEPRECATED - DT-Prelim Calcs'!$C$6*HK159)*'DEPRECATED - DT-Prelim Calcs'!$C$7*HK159</f>
        <v>1066.3369340826803</v>
      </c>
      <c r="HN159" s="57">
        <f>HM159/'DEPRECATED - DT-Prelim Calcs'!$C$7*('DEPRECATED - DT-Prelim Calcs'!$C$8-'DEPRECATED - DT-Prelim Calcs'!$C$9)+'DEPRECATED - DT-Prelim Calcs'!$C$9</f>
        <v>56770.761677513641</v>
      </c>
      <c r="HO159" s="57">
        <f t="shared" si="203"/>
        <v>36.66666666666665</v>
      </c>
      <c r="HP159" s="2">
        <f t="shared" si="249"/>
        <v>0.99579519204165001</v>
      </c>
      <c r="HQ159" s="57">
        <f>HP159*'DEPRECATED - DT-Prelim Calcs'!$C$21/HK$2/'DEPRECATED - DT-Prelim Calcs'!$C$19/'DEPRECATED - DT-Prelim Calcs'!$C$18*3.39*'DEPRECATED - DT-Prelim Calcs'!$C$20</f>
        <v>25.773080821789936</v>
      </c>
      <c r="HR159" s="46">
        <f t="shared" si="250"/>
        <v>0</v>
      </c>
      <c r="HS159" s="57">
        <f>HQ158*'DEPRECATED - DT-Prelim Calcs'!$C$11+HS158</f>
        <v>-1343.4185006873763</v>
      </c>
      <c r="HT159" s="57">
        <f>HT158+0.5*HQ159*'DEPRECATED - DT-Prelim Calcs'!$C$11^2+HS159*'DEPRECATED - DT-Prelim Calcs'!$C$11</f>
        <v>-269440.01272328896</v>
      </c>
      <c r="HU159" s="57">
        <f>MIN('Drive Train'!$F$35-HO158*'DEPRECATED - DT-Prelim Calcs'!$C$21*'Drive Train'!$F$39,HU158+HO$2)</f>
        <v>52.678139856463254</v>
      </c>
      <c r="HV159" s="57">
        <f>'Drive Train'!$F$35-HO159*'DEPRECATED - DT-Prelim Calcs'!$C$21*'Drive Train'!$F$39</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-4808.9335614911488</v>
      </c>
      <c r="IB159" s="2">
        <f>('DEPRECATED - DT-Prelim Calcs'!$C$6*HZ159-IA159)/('DEPRECATED - DT-Prelim Calcs'!$C$6*HZ159)*'DEPRECATED - DT-Prelim Calcs'!$C$7*HZ159</f>
        <v>4.0557506892150572</v>
      </c>
      <c r="IC159" s="57">
        <f>IB159/'DEPRECATED - DT-Prelim Calcs'!$C$7*('DEPRECATED - DT-Prelim Calcs'!$C$8-'DEPRECATED - DT-Prelim Calcs'!$C$9)+'DEPRECATED - DT-Prelim Calcs'!$C$9</f>
        <v>218.61403046734102</v>
      </c>
      <c r="ID159" s="57">
        <f t="shared" si="204"/>
        <v>39.999999999999986</v>
      </c>
      <c r="IE159" s="2">
        <f t="shared" si="252"/>
        <v>0.99579519204165001</v>
      </c>
      <c r="IF159" s="57">
        <f>IE159*'DEPRECATED - DT-Prelim Calcs'!$C$21/HZ$2/'DEPRECATED - DT-Prelim Calcs'!$C$19/'DEPRECATED - DT-Prelim Calcs'!$C$18*3.39*'DEPRECATED - DT-Prelim Calcs'!$C$20</f>
        <v>25.773080821789936</v>
      </c>
      <c r="IG159" s="46">
        <f t="shared" si="253"/>
        <v>0</v>
      </c>
      <c r="IH159" s="57">
        <f>IF158*'DEPRECATED - DT-Prelim Calcs'!$C$11+IH158</f>
        <v>-15.05221829935212</v>
      </c>
      <c r="II159" s="57">
        <f>II158+0.5*IF159*'DEPRECATED - DT-Prelim Calcs'!$C$11^2+IH159*'DEPRECATED - DT-Prelim Calcs'!$C$11</f>
        <v>-306446.27573181235</v>
      </c>
      <c r="IJ159" s="57">
        <f>MIN('Drive Train'!$F$35-ID158*'DEPRECATED - DT-Prelim Calcs'!$C$21*'Drive Train'!$F$39,IJ158+ID$2)</f>
        <v>9.6800000000000015</v>
      </c>
      <c r="IK159" s="57">
        <f>'Drive Train'!$F$35-ID159*'DEPRECATED - DT-Prelim Calcs'!$C$21*'Drive Train'!$F$39</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-252584.92850527202</v>
      </c>
      <c r="IQ159" s="2">
        <f>('DEPRECATED - DT-Prelim Calcs'!$C$6*IO159-IP159)/('DEPRECATED - DT-Prelim Calcs'!$C$6*IO159)*'DEPRECATED - DT-Prelim Calcs'!$C$7*IO159</f>
        <v>116.04549576526986</v>
      </c>
      <c r="IR159" s="57">
        <f>IQ159/'DEPRECATED - DT-Prelim Calcs'!$C$7*('DEPRECATED - DT-Prelim Calcs'!$C$8-'DEPRECATED - DT-Prelim Calcs'!$C$9)+'DEPRECATED - DT-Prelim Calcs'!$C$9</f>
        <v>6180.5577206158187</v>
      </c>
      <c r="IS159" s="57">
        <f t="shared" si="205"/>
        <v>43.333333333333321</v>
      </c>
      <c r="IT159" s="2">
        <f t="shared" si="255"/>
        <v>0.99579519204165001</v>
      </c>
      <c r="IU159" s="57">
        <f>IT159*'DEPRECATED - DT-Prelim Calcs'!$C$21/IO$2/'DEPRECATED - DT-Prelim Calcs'!$C$19/'DEPRECATED - DT-Prelim Calcs'!$C$18*3.39*'DEPRECATED - DT-Prelim Calcs'!$C$20</f>
        <v>25.773080821789936</v>
      </c>
      <c r="IV159" s="46">
        <f t="shared" si="256"/>
        <v>0</v>
      </c>
      <c r="IW159" s="57">
        <f>IU158*'DEPRECATED - DT-Prelim Calcs'!$C$11+IW158</f>
        <v>-809.56094691362216</v>
      </c>
      <c r="IX159" s="57">
        <f>IX158+0.5*IU159*'DEPRECATED - DT-Prelim Calcs'!$C$11^2+IW159*'DEPRECATED - DT-Prelim Calcs'!$C$11</f>
        <v>-283896.67424846435</v>
      </c>
      <c r="IY159" s="57">
        <f>MIN('Drive Train'!$F$35-IS158*'DEPRECATED - DT-Prelim Calcs'!$C$21*'Drive Train'!$F$39,IY158+IS$2)</f>
        <v>9.4533333333333349</v>
      </c>
      <c r="IZ159" s="57">
        <f>'Drive Train'!$F$35-IS159*'DEPRECATED - DT-Prelim Calcs'!$C$21*'Drive Train'!$F$39</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-195241.57116573851</v>
      </c>
      <c r="JF159" s="2">
        <f>('DEPRECATED - DT-Prelim Calcs'!$C$6*JD159-JE159)/('DEPRECATED - DT-Prelim Calcs'!$C$6*JD159)*'DEPRECATED - DT-Prelim Calcs'!$C$7*JD159</f>
        <v>90.073207257311978</v>
      </c>
      <c r="JG159" s="57">
        <f>JF159/'DEPRECATED - DT-Prelim Calcs'!$C$7*('DEPRECATED - DT-Prelim Calcs'!$C$8-'DEPRECATED - DT-Prelim Calcs'!$C$9)+'DEPRECATED - DT-Prelim Calcs'!$C$9</f>
        <v>4797.8836062710061</v>
      </c>
      <c r="JH159" s="57">
        <f t="shared" si="206"/>
        <v>46.666666666666657</v>
      </c>
      <c r="JI159" s="2">
        <f t="shared" si="258"/>
        <v>0.99579519204165001</v>
      </c>
      <c r="JJ159" s="57">
        <f>JI159*'DEPRECATED - DT-Prelim Calcs'!$C$21/JD$2/'DEPRECATED - DT-Prelim Calcs'!$C$19/'DEPRECATED - DT-Prelim Calcs'!$C$18*3.39*'DEPRECATED - DT-Prelim Calcs'!$C$20</f>
        <v>25.773080821789936</v>
      </c>
      <c r="JK159" s="46">
        <f t="shared" si="259"/>
        <v>0</v>
      </c>
      <c r="JL159" s="57">
        <f>JJ158*'DEPRECATED - DT-Prelim Calcs'!$C$11+JL158</f>
        <v>-641.14247777440278</v>
      </c>
      <c r="JM159" s="57">
        <f>JM158+0.5*JJ159*'DEPRECATED - DT-Prelim Calcs'!$C$11^2+JL159*'DEPRECATED - DT-Prelim Calcs'!$C$11</f>
        <v>-316243.11797738494</v>
      </c>
      <c r="JN159" s="57">
        <f>MIN('Drive Train'!$F$35-JH158*'DEPRECATED - DT-Prelim Calcs'!$C$21*'Drive Train'!$F$39,JN158+JH$2)</f>
        <v>9.2266666666666666</v>
      </c>
      <c r="JO159" s="57">
        <f>'Drive Train'!$F$35-JH159*'DEPRECATED - DT-Prelim Calcs'!$C$21*'Drive Train'!$F$39</f>
        <v>9.2266666666666666</v>
      </c>
      <c r="JP159" s="1">
        <f>IF(JM159&gt;='Drive Train'!$F$29,1,0)</f>
        <v>0</v>
      </c>
      <c r="JQ159" s="57">
        <f>MIN(JG159,'DEPRECATED - DT-Prelim Calcs'!$C$10)*'DEPRECATED - DT-Prelim Calcs'!$C$11*1000/60/60</f>
        <v>103.33333333333333</v>
      </c>
      <c r="JR159" s="63">
        <f>JR158+'DEPRECATED - DT-Prelim Calcs'!$C$11</f>
        <v>620</v>
      </c>
      <c r="JS159" s="2">
        <f>KC159/'Drive Train'!$F$35</f>
        <v>0.72580645161290325</v>
      </c>
      <c r="JT159" s="46">
        <f>KA159*12*60/(PI() * 'Drive Train'!$F$15)/JS$2*JS159</f>
        <v>-166769.0657016004</v>
      </c>
      <c r="JU159" s="2">
        <f>('DEPRECATED - DT-Prelim Calcs'!$C$6*JS159-JT159)/('DEPRECATED - DT-Prelim Calcs'!$C$6*JS159)*'DEPRECATED - DT-Prelim Calcs'!$C$7*JS159</f>
        <v>77.155093799955011</v>
      </c>
      <c r="JV159" s="57">
        <f>JU159/'DEPRECATED - DT-Prelim Calcs'!$C$7*('DEPRECATED - DT-Prelim Calcs'!$C$8-'DEPRECATED - DT-Prelim Calcs'!$C$9)+'DEPRECATED - DT-Prelim Calcs'!$C$9</f>
        <v>4110.1682715909656</v>
      </c>
      <c r="JW159" s="57">
        <f t="shared" si="207"/>
        <v>49.999999999999993</v>
      </c>
      <c r="JX159" s="2">
        <f t="shared" si="260"/>
        <v>0.99579519204165001</v>
      </c>
      <c r="JY159" s="57">
        <f>JX159*'DEPRECATED - DT-Prelim Calcs'!$C$21/JS$2/'DEPRECATED - DT-Prelim Calcs'!$C$19/'DEPRECATED - DT-Prelim Calcs'!$C$18*3.39*'DEPRECATED - DT-Prelim Calcs'!$C$20</f>
        <v>25.773080821789936</v>
      </c>
      <c r="JZ159" s="46">
        <f t="shared" si="261"/>
        <v>0</v>
      </c>
      <c r="KA159" s="57">
        <f>JY158*'DEPRECATED - DT-Prelim Calcs'!$C$11+KA158</f>
        <v>-561.43576468620915</v>
      </c>
      <c r="KB159" s="57">
        <f>KB158+0.5*JY159*'DEPRECATED - DT-Prelim Calcs'!$C$11^2+KA159*'DEPRECATED - DT-Prelim Calcs'!$C$11</f>
        <v>-294353.02384676057</v>
      </c>
      <c r="KC159" s="57">
        <f>MIN('Drive Train'!$F$35-JW158*'DEPRECATED - DT-Prelim Calcs'!$C$21*'Drive Train'!$F$39,KC158+JW$2)</f>
        <v>9</v>
      </c>
      <c r="KD159" s="57">
        <f>'Drive Train'!$F$35-JW159*'DEPRECATED - DT-Prelim Calcs'!$C$21*'Drive Train'!$F$39</f>
        <v>9</v>
      </c>
      <c r="KE159" s="1">
        <f>IF(KB159&gt;='Drive Train'!$F$29,1,0)</f>
        <v>0</v>
      </c>
      <c r="KF159" s="57">
        <f>MIN(JV159,'DEPRECATED - DT-Prelim Calcs'!$C$10)*'DEPRECATED - DT-Prelim Calcs'!$C$11*1000/60/60</f>
        <v>103.33333333333333</v>
      </c>
      <c r="KG159" s="63">
        <f>KG158+'DEPRECATED - DT-Prelim Calcs'!$C$11</f>
        <v>620</v>
      </c>
      <c r="KH159" s="2">
        <f>KR159/'Drive Train'!$F$35</f>
        <v>2.1781907722671212</v>
      </c>
      <c r="KI159" s="46">
        <f>KP159*12*60/(PI() * 'Drive Train'!$F$15)/KH$2*KH159</f>
        <v>-460014.66979144356</v>
      </c>
      <c r="KJ159" s="2">
        <f>('DEPRECATED - DT-Prelim Calcs'!$C$6*KH159-KI159)/('DEPRECATED - DT-Prelim Calcs'!$C$6*KH159)*'DEPRECATED - DT-Prelim Calcs'!$C$7*KH159</f>
        <v>213.24856812840187</v>
      </c>
      <c r="KK159" s="57">
        <f>KJ159/'DEPRECATED - DT-Prelim Calcs'!$C$7*('DEPRECATED - DT-Prelim Calcs'!$C$8-'DEPRECATED - DT-Prelim Calcs'!$C$9)+'DEPRECATED - DT-Prelim Calcs'!$C$9</f>
        <v>11355.310494138574</v>
      </c>
      <c r="KL159" s="57">
        <f t="shared" si="208"/>
        <v>53.333333333333329</v>
      </c>
      <c r="KM159" s="2">
        <f t="shared" si="262"/>
        <v>0.99579519204165001</v>
      </c>
      <c r="KN159" s="57">
        <f>KM159*'DEPRECATED - DT-Prelim Calcs'!$C$21/KH$2/'DEPRECATED - DT-Prelim Calcs'!$C$19/'DEPRECATED - DT-Prelim Calcs'!$C$18*3.39*'DEPRECATED - DT-Prelim Calcs'!$C$20</f>
        <v>25.773080821789936</v>
      </c>
      <c r="KO159" s="46">
        <f t="shared" si="263"/>
        <v>0</v>
      </c>
      <c r="KP159" s="57">
        <f>KN158*'DEPRECATED - DT-Prelim Calcs'!$C$11+KP158</f>
        <v>-516.03739105781221</v>
      </c>
      <c r="KQ159" s="57">
        <f>KQ158+0.5*KN159*'DEPRECATED - DT-Prelim Calcs'!$C$11^2+KP159*'DEPRECATED - DT-Prelim Calcs'!$C$11</f>
        <v>-315828.9949682366</v>
      </c>
      <c r="KR159" s="57">
        <f>MIN('Drive Train'!$F$35-KL158*'DEPRECATED - DT-Prelim Calcs'!$C$21*'Drive Train'!$F$39,KR158+KL$2)</f>
        <v>27.009565576112301</v>
      </c>
      <c r="KS159" s="57">
        <f>'Drive Train'!$F$35-KL159*'DEPRECATED - DT-Prelim Calcs'!$C$21*'Drive Train'!$F$39</f>
        <v>8.7733333333333334</v>
      </c>
      <c r="KT159" s="1">
        <f>IF(KQ159&gt;='Drive Train'!$F$29,1,0)</f>
        <v>0</v>
      </c>
      <c r="KU159" s="57">
        <f>MIN(KK159,'DEPRECATED - DT-Prelim Calcs'!$C$10)*'DEPRECATED - DT-Prelim Calcs'!$C$11*1000/60/60</f>
        <v>103.33333333333333</v>
      </c>
      <c r="KV159" s="63">
        <f>KV158+'DEPRECATED - DT-Prelim Calcs'!$C$11</f>
        <v>620</v>
      </c>
      <c r="KW159" s="2">
        <f>LG159/'Drive Train'!$F$35</f>
        <v>0.68924731182795695</v>
      </c>
      <c r="KX159" s="46">
        <f>LE159*12*60/(PI() * 'Drive Train'!$F$15)/KW$2*KW159</f>
        <v>-139767.29446248547</v>
      </c>
      <c r="KY159" s="2">
        <f>('DEPRECATED - DT-Prelim Calcs'!$C$6*KW159-KX159)/('DEPRECATED - DT-Prelim Calcs'!$C$6*KW159)*'DEPRECATED - DT-Prelim Calcs'!$C$7*KW159</f>
        <v>64.857930234374038</v>
      </c>
      <c r="KZ159" s="57">
        <f>KY159/'DEPRECATED - DT-Prelim Calcs'!$C$7*('DEPRECATED - DT-Prelim Calcs'!$C$8-'DEPRECATED - DT-Prelim Calcs'!$C$9)+'DEPRECATED - DT-Prelim Calcs'!$C$9</f>
        <v>3455.510144842402</v>
      </c>
      <c r="LA159" s="57">
        <f t="shared" si="209"/>
        <v>56.666666666666664</v>
      </c>
      <c r="LB159" s="2">
        <f t="shared" si="264"/>
        <v>0.99579519204165001</v>
      </c>
      <c r="LC159" s="57">
        <f>LB159*'DEPRECATED - DT-Prelim Calcs'!$C$21/KW$2/'DEPRECATED - DT-Prelim Calcs'!$C$19/'DEPRECATED - DT-Prelim Calcs'!$C$18*3.39*'DEPRECATED - DT-Prelim Calcs'!$C$20</f>
        <v>25.773080821789936</v>
      </c>
      <c r="LD159" s="46">
        <f t="shared" si="265"/>
        <v>0</v>
      </c>
      <c r="LE159" s="57">
        <f>LC158*'DEPRECATED - DT-Prelim Calcs'!$C$11+LE158</f>
        <v>-495.49112580611586</v>
      </c>
      <c r="LF159" s="57">
        <f>LF158+0.5*LC159*'DEPRECATED - DT-Prelim Calcs'!$C$11^2+LE159*'DEPRECATED - DT-Prelim Calcs'!$C$11</f>
        <v>-261969.48937470073</v>
      </c>
      <c r="LG159" s="57">
        <f>MIN('Drive Train'!$F$35-LA158*'DEPRECATED - DT-Prelim Calcs'!$C$21*'Drive Train'!$F$39,LG158+LA$2)</f>
        <v>8.5466666666666669</v>
      </c>
      <c r="LH159" s="57">
        <f>'Drive Train'!$F$35-LA159*'DEPRECATED - DT-Prelim Calcs'!$C$21*'Drive Train'!$F$39</f>
        <v>8.5466666666666669</v>
      </c>
      <c r="LI159" s="1">
        <f>IF(LF159&gt;='Drive Train'!$F$29,1,0)</f>
        <v>0</v>
      </c>
      <c r="LJ159" s="57">
        <f>MIN(KZ159,'DEPRECATED - DT-Prelim Calcs'!$C$10)*'DEPRECATED - DT-Prelim Calcs'!$C$11*1000/60/60</f>
        <v>103.33333333333333</v>
      </c>
      <c r="LK159" s="63">
        <f>LK158+'DEPRECATED - DT-Prelim Calcs'!$C$11</f>
        <v>620</v>
      </c>
      <c r="LL159" s="2">
        <f>LV159/'Drive Train'!$F$35</f>
        <v>0.67096774193548392</v>
      </c>
      <c r="LM159" s="46">
        <f>LT159*12*60/(PI() * 'Drive Train'!$F$15)/LL$2*LL159</f>
        <v>-152161.61471874305</v>
      </c>
      <c r="LN159" s="2">
        <f>('DEPRECATED - DT-Prelim Calcs'!$C$6*LL159-LM159)/('DEPRECATED - DT-Prelim Calcs'!$C$6*LL159)*'DEPRECATED - DT-Prelim Calcs'!$C$7*LL159</f>
        <v>70.418062553030893</v>
      </c>
      <c r="LO159" s="57">
        <f>LN159/'DEPRECATED - DT-Prelim Calcs'!$C$7*('DEPRECATED - DT-Prelim Calcs'!$C$8-'DEPRECATED - DT-Prelim Calcs'!$C$9)+'DEPRECATED - DT-Prelim Calcs'!$C$9</f>
        <v>3751.5122097733874</v>
      </c>
      <c r="LP159" s="57">
        <f t="shared" si="210"/>
        <v>60</v>
      </c>
      <c r="LQ159" s="2">
        <f t="shared" si="266"/>
        <v>0.99579519204165001</v>
      </c>
      <c r="LR159" s="57">
        <f>LQ159*'DEPRECATED - DT-Prelim Calcs'!$C$21/LL$2/'DEPRECATED - DT-Prelim Calcs'!$C$19/'DEPRECATED - DT-Prelim Calcs'!$C$18*3.39*'DEPRECATED - DT-Prelim Calcs'!$C$20</f>
        <v>25.773080821789936</v>
      </c>
      <c r="LS159" s="46">
        <f t="shared" si="267"/>
        <v>0</v>
      </c>
      <c r="LT159" s="57">
        <f>LR158*'DEPRECATED - DT-Prelim Calcs'!$C$11+LT158</f>
        <v>-554.12643684856687</v>
      </c>
      <c r="LU159" s="57">
        <f>LU158+0.5*LR159*'DEPRECATED - DT-Prelim Calcs'!$C$11^2+LT159*'DEPRECATED - DT-Prelim Calcs'!$C$11</f>
        <v>-289711.57972417033</v>
      </c>
      <c r="LV159" s="57">
        <f>MIN('Drive Train'!$F$35-LP158*'DEPRECATED - DT-Prelim Calcs'!$C$21*'Drive Train'!$F$39,LV158+LP$2)</f>
        <v>8.32</v>
      </c>
      <c r="LW159" s="57">
        <f>'Drive Train'!$F$35-LP159*'DEPRECATED - DT-Prelim Calcs'!$C$21*'Drive Train'!$F$39</f>
        <v>8.32</v>
      </c>
      <c r="LX159" s="1">
        <f>IF(LU159&gt;='Drive Train'!$F$29,1,0)</f>
        <v>0</v>
      </c>
      <c r="LY159" s="57">
        <f>MIN(LO159,'DEPRECATED - DT-Prelim Calcs'!$C$10)*'DEPRECATED - DT-Prelim Calcs'!$C$11*1000/60/60</f>
        <v>103.33333333333333</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Train'!$AA$49 + V159*(1-'Drive Train'!$AA$49))</f>
        <v>0</v>
      </c>
      <c r="W160" s="57">
        <f t="shared" si="184"/>
        <v>0</v>
      </c>
      <c r="X160" s="2">
        <f>MAX(MIN(IF(AND(AI159=1,AG160&lt;0),-1,1)*(W160-$C$9)/($C$8-$C$9)*$C$7-$C$29*AE160/T$2 -  AI159*$C$29/2,X$2),MAX(X$4:X159)*-1)</f>
        <v>-0.2458281045106315</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Train'!$F$39,AG159+W$2)-$C$3,IF(AE159-1&lt;=0,0,IF($C$32=Motors!$C$29,MAX(ABS('Drive Train'!$F$35-W159*$C$21*'Drive Train'!$F$39)*-1,AG159-W$2),MAX(0,ABS('Drive Train'!$F$35-W159*$C$21*'Drive Train'!$F$39)*-1,AG159-W$2))))</f>
        <v>0</v>
      </c>
      <c r="AH160" s="57">
        <f>'Drive Train'!$F$35-ABS(W160)*'DEPRECATED - DT-Prelim Calcs'!$C$21*'Drive Train'!$F$39</f>
        <v>12.4</v>
      </c>
      <c r="AI160" s="1">
        <f>IF(AJ160&gt;='Drive Train'!$F$29,1,0)</f>
        <v>1</v>
      </c>
      <c r="AJ160" s="57">
        <f>AJ159+0.5*Y160*'DEPRECATED - DT-Prelim Calcs'!$C$11^2+AE160*'DEPRECATED - DT-Prelim Calcs'!$C$11</f>
        <v>784.33981740885292</v>
      </c>
      <c r="AK160" s="57">
        <f t="shared" si="268"/>
        <v>0</v>
      </c>
      <c r="AL160" s="63">
        <f>AL159+'DEPRECATED - DT-Prelim Calcs'!$C$11</f>
        <v>624</v>
      </c>
      <c r="AM160" s="2">
        <f>AW160/'Drive Train'!$F$35</f>
        <v>0.88882649237565781</v>
      </c>
      <c r="AN160" s="46">
        <f>AU160*12*60/(PI() * 'Drive Train'!$F$15)/AM$2*AM160</f>
        <v>4007.4131716828733</v>
      </c>
      <c r="AO160" s="2">
        <f>('DEPRECATED - DT-Prelim Calcs'!$C$6*AM160-AN160)/('DEPRECATED - DT-Prelim Calcs'!$C$6*AM160)*'DEPRECATED - DT-Prelim Calcs'!$C$7*AM160</f>
        <v>0.33008953072369834</v>
      </c>
      <c r="AP160" s="57">
        <f>AO160/'DEPRECATED - DT-Prelim Calcs'!$C$7*('DEPRECATED - DT-Prelim Calcs'!$C$8-'DEPRECATED - DT-Prelim Calcs'!$C$9)+'DEPRECATED - DT-Prelim Calcs'!$C$9</f>
        <v>20.272816096203524</v>
      </c>
      <c r="AQ160" s="57">
        <f t="shared" si="192"/>
        <v>20.272816096203524</v>
      </c>
      <c r="AR160" s="2">
        <f t="shared" si="212"/>
        <v>-7.7715611723760958E-16</v>
      </c>
      <c r="AS160" s="57">
        <f>AR160*'DEPRECATED - DT-Prelim Calcs'!$C$21/AM$2/'DEPRECATED - DT-Prelim Calcs'!$C$19/'DEPRECATED - DT-Prelim Calcs'!$C$18*3.39*'DEPRECATED - DT-Prelim Calcs'!$C$20</f>
        <v>-5.6319995543472863E-15</v>
      </c>
      <c r="AT160" s="46">
        <f t="shared" si="213"/>
        <v>0</v>
      </c>
      <c r="AU160" s="57">
        <f>AS159*'DEPRECATED - DT-Prelim Calcs'!$C$11+AU159</f>
        <v>39.345448708843207</v>
      </c>
      <c r="AV160" s="57">
        <f>AV159+0.5*AS160*'DEPRECATED - DT-Prelim Calcs'!$C$11^2+AU160*'DEPRECATED - DT-Prelim Calcs'!$C$11</f>
        <v>24508.760818533781</v>
      </c>
      <c r="AW160" s="57">
        <f>MIN('Drive Train'!$F$35-AQ159*'DEPRECATED - DT-Prelim Calcs'!$C$21*'Drive Train'!$F$39,AW159+AQ$2)</f>
        <v>11.021448505458157</v>
      </c>
      <c r="AX160" s="57">
        <f>'Drive Train'!$F$35-AQ160*'DEPRECATED - DT-Prelim Calcs'!$C$21*'Drive Train'!$F$39</f>
        <v>11.02144850545816</v>
      </c>
      <c r="AY160" s="1">
        <f>IF(AV160&gt;='Drive Train'!$F$29,1,0)</f>
        <v>1</v>
      </c>
      <c r="AZ160" s="57">
        <f t="shared" si="214"/>
        <v>22.525351218003916</v>
      </c>
      <c r="BA160" s="63">
        <f>BA159+'DEPRECATED - DT-Prelim Calcs'!$C$11</f>
        <v>624</v>
      </c>
      <c r="BB160" s="2">
        <f>BL160/'Drive Train'!$F$35</f>
        <v>0.48999999999999994</v>
      </c>
      <c r="BC160" s="46">
        <f>BJ160*12*60/(PI() * 'Drive Train'!$F$15)/BB$2*BB160</f>
        <v>5110.3495910527454</v>
      </c>
      <c r="BD160" s="2">
        <f>('DEPRECATED - DT-Prelim Calcs'!$C$6*BB160-BC160)/('DEPRECATED - DT-Prelim Calcs'!$C$6*BB160)*'DEPRECATED - DT-Prelim Calcs'!$C$7*BB160</f>
        <v>-1.1297833985810726</v>
      </c>
      <c r="BE160" s="57">
        <f>BD160/'DEPRECATED - DT-Prelim Calcs'!$C$7*('DEPRECATED - DT-Prelim Calcs'!$C$8-'DEPRECATED - DT-Prelim Calcs'!$C$9)+'DEPRECATED - DT-Prelim Calcs'!$C$9</f>
        <v>-57.445730306203991</v>
      </c>
      <c r="BF160" s="57">
        <f t="shared" si="193"/>
        <v>-57.445730306203991</v>
      </c>
      <c r="BG160" s="2">
        <f t="shared" si="215"/>
        <v>-1.8933363324154451</v>
      </c>
      <c r="BH160" s="57">
        <f>BG160*'DEPRECATED - DT-Prelim Calcs'!$C$21/BB$2/'DEPRECATED - DT-Prelim Calcs'!$C$19/'DEPRECATED - DT-Prelim Calcs'!$C$18*3.39*'DEPRECATED - DT-Prelim Calcs'!$C$20</f>
        <v>-19.819055495402441</v>
      </c>
      <c r="BI160" s="46">
        <f t="shared" si="216"/>
        <v>1</v>
      </c>
      <c r="BJ160" s="57">
        <f>BH159*'DEPRECATED - DT-Prelim Calcs'!$C$11+BJ159</f>
        <v>63.008778385113473</v>
      </c>
      <c r="BK160" s="57">
        <f>BK159+0.5*BH160*'DEPRECATED - DT-Prelim Calcs'!$C$11^2+BJ160*'DEPRECATED - DT-Prelim Calcs'!$C$11</f>
        <v>14614.922517040868</v>
      </c>
      <c r="BL160" s="57">
        <f>MIN('Drive Train'!$F$35-BF159*'DEPRECATED - DT-Prelim Calcs'!$C$21*'Drive Train'!$F$39,BL159+BF$2)</f>
        <v>6.0759999999999996</v>
      </c>
      <c r="BM160" s="57">
        <f>'Drive Train'!$F$35-BF160*'DEPRECATED - DT-Prelim Calcs'!$C$21*'Drive Train'!$F$39</f>
        <v>16.306309660821871</v>
      </c>
      <c r="BN160" s="1">
        <f>IF(BK160&gt;='Drive Train'!$F$29,1,0)</f>
        <v>1</v>
      </c>
      <c r="BO160" s="57">
        <f t="shared" si="217"/>
        <v>-63.828589229115551</v>
      </c>
      <c r="BP160" s="63">
        <f>BP159+'DEPRECATED - DT-Prelim Calcs'!$C$11</f>
        <v>624</v>
      </c>
      <c r="BQ160" s="2">
        <f>CA160/'Drive Train'!$F$35</f>
        <v>0.48999999999999994</v>
      </c>
      <c r="BR160" s="46">
        <f>BY160*12*60/(PI() * 'Drive Train'!$F$15)/BQ$2*BQ160</f>
        <v>3593.0332120564631</v>
      </c>
      <c r="BS160" s="2">
        <f>('DEPRECATED - DT-Prelim Calcs'!$C$6*BQ160-BR160)/('DEPRECATED - DT-Prelim Calcs'!$C$6*BQ160)*'DEPRECATED - DT-Prelim Calcs'!$C$7*BQ160</f>
        <v>-0.44371726849082105</v>
      </c>
      <c r="BT160" s="57">
        <f>BS160/'DEPRECATED - DT-Prelim Calcs'!$C$7*('DEPRECATED - DT-Prelim Calcs'!$C$8-'DEPRECATED - DT-Prelim Calcs'!$C$9)+'DEPRECATED - DT-Prelim Calcs'!$C$9</f>
        <v>-20.921960808038317</v>
      </c>
      <c r="BU160" s="57">
        <f t="shared" si="194"/>
        <v>-20.921960808038317</v>
      </c>
      <c r="BV160" s="2">
        <f t="shared" si="218"/>
        <v>-0.98056332990966211</v>
      </c>
      <c r="BW160" s="57">
        <f>BV160*'DEPRECATED - DT-Prelim Calcs'!$C$21/BQ$2/'DEPRECATED - DT-Prelim Calcs'!$C$19/'DEPRECATED - DT-Prelim Calcs'!$C$18*3.39*'DEPRECATED - DT-Prelim Calcs'!$C$20</f>
        <v>-13.422592384902961</v>
      </c>
      <c r="BX160" s="46">
        <f t="shared" si="219"/>
        <v>1</v>
      </c>
      <c r="BY160" s="57">
        <f>BW159*'DEPRECATED - DT-Prelim Calcs'!$C$11+BY159</f>
        <v>33.877091065728465</v>
      </c>
      <c r="BZ160" s="57">
        <f>BZ159+0.5*BW160*'DEPRECATED - DT-Prelim Calcs'!$C$11^2+BY160*'DEPRECATED - DT-Prelim Calcs'!$C$11</f>
        <v>-10889.50528558834</v>
      </c>
      <c r="CA160" s="57">
        <f>MIN('Drive Train'!$F$35-BU159*'DEPRECATED - DT-Prelim Calcs'!$C$21*'Drive Train'!$F$39,CA159+BU$2)</f>
        <v>6.0759999999999996</v>
      </c>
      <c r="CB160" s="57">
        <f>'Drive Train'!$F$35-BU160*'DEPRECATED - DT-Prelim Calcs'!$C$21*'Drive Train'!$F$39</f>
        <v>13.822693334946607</v>
      </c>
      <c r="CC160" s="1">
        <f>IF(BZ160&gt;='Drive Train'!$F$29,1,0)</f>
        <v>0</v>
      </c>
      <c r="CD160" s="57">
        <f t="shared" si="220"/>
        <v>-23.246623120042575</v>
      </c>
      <c r="CE160" s="63">
        <f>CE159+'DEPRECATED - DT-Prelim Calcs'!$C$11</f>
        <v>624</v>
      </c>
      <c r="CF160" s="2">
        <f>CP160/'Drive Train'!$F$35</f>
        <v>0.48999999999999994</v>
      </c>
      <c r="CG160" s="46">
        <f>CN160*12*60/(PI() * 'Drive Train'!$F$15)/CF$2*CF160</f>
        <v>-10751.994873056205</v>
      </c>
      <c r="CH160" s="2">
        <f>('DEPRECATED - DT-Prelim Calcs'!$C$6*CF160-CG160)/('DEPRECATED - DT-Prelim Calcs'!$C$6*CF160)*'DEPRECATED - DT-Prelim Calcs'!$C$7*CF160</f>
        <v>6.042496180875319</v>
      </c>
      <c r="CI160" s="57">
        <f>CH160/'DEPRECATED - DT-Prelim Calcs'!$C$7*('DEPRECATED - DT-Prelim Calcs'!$C$8-'DEPRECATED - DT-Prelim Calcs'!$C$9)+'DEPRECATED - DT-Prelim Calcs'!$C$9</f>
        <v>324.38143568726287</v>
      </c>
      <c r="CJ160" s="57">
        <f t="shared" si="195"/>
        <v>93</v>
      </c>
      <c r="CK160" s="2">
        <f t="shared" si="221"/>
        <v>1.5241763143494644</v>
      </c>
      <c r="CL160" s="57">
        <f>CK160*'DEPRECATED - DT-Prelim Calcs'!$C$21/CF$2/'DEPRECATED - DT-Prelim Calcs'!$C$19/'DEPRECATED - DT-Prelim Calcs'!$C$18*3.39*'DEPRECATED - DT-Prelim Calcs'!$C$20</f>
        <v>25.773080821789936</v>
      </c>
      <c r="CM160" s="46">
        <f t="shared" si="222"/>
        <v>0</v>
      </c>
      <c r="CN160" s="57">
        <f>CL159*'DEPRECATED - DT-Prelim Calcs'!$C$11+CN159</f>
        <v>-82.066054675968175</v>
      </c>
      <c r="CO160" s="57">
        <f>CO159+0.5*CL160*'DEPRECATED - DT-Prelim Calcs'!$C$11^2+CN160*'DEPRECATED - DT-Prelim Calcs'!$C$11</f>
        <v>-47614.661843760048</v>
      </c>
      <c r="CP160" s="57">
        <f>MIN('Drive Train'!$F$35-CJ159*'DEPRECATED - DT-Prelim Calcs'!$C$21*'Drive Train'!$F$39,CP159+CJ$2)</f>
        <v>6.0759999999999996</v>
      </c>
      <c r="CQ160" s="57">
        <f>'Drive Train'!$F$35-CJ160*'DEPRECATED - DT-Prelim Calcs'!$C$21*'Drive Train'!$F$39</f>
        <v>6.0759999999999996</v>
      </c>
      <c r="CR160" s="1">
        <f>IF(CO160&gt;='Drive Train'!$F$29,1,0)</f>
        <v>0</v>
      </c>
      <c r="CS160" s="57">
        <f t="shared" si="223"/>
        <v>103.33333333333333</v>
      </c>
      <c r="CT160" s="63">
        <f>CT159+'DEPRECATED - DT-Prelim Calcs'!$C$11</f>
        <v>624</v>
      </c>
      <c r="CU160" s="2">
        <f>DE160/'Drive Train'!$F$35</f>
        <v>0.48999999999999994</v>
      </c>
      <c r="CV160" s="46">
        <f>DC160*12*60/(PI() * 'Drive Train'!$F$15)/CU$2*CU160</f>
        <v>-25762.188885983516</v>
      </c>
      <c r="CW160" s="2">
        <f>('DEPRECATED - DT-Prelim Calcs'!$C$6*CU160-CV160)/('DEPRECATED - DT-Prelim Calcs'!$C$6*CU160)*'DEPRECATED - DT-Prelim Calcs'!$C$7*CU160</f>
        <v>12.829469458765532</v>
      </c>
      <c r="CX160" s="57">
        <f>CW160/'DEPRECATED - DT-Prelim Calcs'!$C$7*('DEPRECATED - DT-Prelim Calcs'!$C$8-'DEPRECATED - DT-Prelim Calcs'!$C$9)+'DEPRECATED - DT-Prelim Calcs'!$C$9</f>
        <v>685.69623716166723</v>
      </c>
      <c r="CY160" s="57">
        <f t="shared" si="196"/>
        <v>93</v>
      </c>
      <c r="CZ160" s="2">
        <f t="shared" si="224"/>
        <v>1.2803081040535502</v>
      </c>
      <c r="DA160" s="57">
        <f>CZ160*'DEPRECATED - DT-Prelim Calcs'!$C$21/CU$2/'DEPRECATED - DT-Prelim Calcs'!$C$19/'DEPRECATED - DT-Prelim Calcs'!$C$18*3.39*'DEPRECATED - DT-Prelim Calcs'!$C$20</f>
        <v>25.773080821789936</v>
      </c>
      <c r="DB160" s="46">
        <f t="shared" si="225"/>
        <v>0</v>
      </c>
      <c r="DC160" s="57">
        <f>DA159*'DEPRECATED - DT-Prelim Calcs'!$C$11+DC159</f>
        <v>-165.17204764203768</v>
      </c>
      <c r="DD160" s="57">
        <f>DD159+0.5*DA160*'DEPRECATED - DT-Prelim Calcs'!$C$11^2+DC160*'DEPRECATED - DT-Prelim Calcs'!$C$11</f>
        <v>-86453.873430354099</v>
      </c>
      <c r="DE160" s="57">
        <f>MIN('Drive Train'!$F$35-CY159*'DEPRECATED - DT-Prelim Calcs'!$C$21*'Drive Train'!$F$39,DE159+CY$2)</f>
        <v>6.0759999999999996</v>
      </c>
      <c r="DF160" s="57">
        <f>'Drive Train'!$F$35-CY160*'DEPRECATED - DT-Prelim Calcs'!$C$21*'Drive Train'!$F$39</f>
        <v>6.0759999999999996</v>
      </c>
      <c r="DG160" s="1">
        <f>IF(DD160&gt;='Drive Train'!$F$29,1,0)</f>
        <v>0</v>
      </c>
      <c r="DH160" s="57">
        <f t="shared" si="226"/>
        <v>103.33333333333333</v>
      </c>
      <c r="DI160" s="63">
        <f>DI159+'DEPRECATED - DT-Prelim Calcs'!$C$11</f>
        <v>624</v>
      </c>
      <c r="DJ160" s="2">
        <f>DT160/'Drive Train'!$F$35</f>
        <v>1.8689149684249462</v>
      </c>
      <c r="DK160" s="46">
        <f>DR160*12*60/(PI() * 'Drive Train'!$F$15)/DJ$2*DJ160</f>
        <v>-249243.81457457304</v>
      </c>
      <c r="DL160" s="2">
        <f>('DEPRECATED - DT-Prelim Calcs'!$C$6*DJ160-DK160)/('DEPRECATED - DT-Prelim Calcs'!$C$6*DJ160)*'DEPRECATED - DT-Prelim Calcs'!$C$7*DJ160</f>
        <v>117.20156971268855</v>
      </c>
      <c r="DM160" s="57">
        <f>DL160/'DEPRECATED - DT-Prelim Calcs'!$C$7*('DEPRECATED - DT-Prelim Calcs'!$C$8-'DEPRECATED - DT-Prelim Calcs'!$C$9)+'DEPRECATED - DT-Prelim Calcs'!$C$9</f>
        <v>6242.1030681070297</v>
      </c>
      <c r="DN160" s="57">
        <f t="shared" si="197"/>
        <v>93</v>
      </c>
      <c r="DO160" s="2">
        <f t="shared" si="227"/>
        <v>1.1037138828047846</v>
      </c>
      <c r="DP160" s="57">
        <f>DO160*'DEPRECATED - DT-Prelim Calcs'!$C$21/DJ$2/'DEPRECATED - DT-Prelim Calcs'!$C$19/'DEPRECATED - DT-Prelim Calcs'!$C$18*3.39*'DEPRECATED - DT-Prelim Calcs'!$C$20</f>
        <v>25.773080821789936</v>
      </c>
      <c r="DQ160" s="46">
        <f t="shared" si="228"/>
        <v>0</v>
      </c>
      <c r="DR160" s="57">
        <f>DP159*'DEPRECATED - DT-Prelim Calcs'!$C$11+DR159</f>
        <v>-361.18252552824094</v>
      </c>
      <c r="DS160" s="57">
        <f>DS159+0.5*DP160*'DEPRECATED - DT-Prelim Calcs'!$C$11^2+DR160*'DEPRECATED - DT-Prelim Calcs'!$C$11</f>
        <v>-171752.58155583657</v>
      </c>
      <c r="DT160" s="57">
        <f>MIN('Drive Train'!$F$35-DN159*'DEPRECATED - DT-Prelim Calcs'!$C$21*'Drive Train'!$F$39,DT159+DN$2)</f>
        <v>23.174545608469334</v>
      </c>
      <c r="DU160" s="57">
        <f>'Drive Train'!$F$35-DN160*'DEPRECATED - DT-Prelim Calcs'!$C$21*'Drive Train'!$F$39</f>
        <v>6.0759999999999996</v>
      </c>
      <c r="DV160" s="1">
        <f>IF(DS160&gt;='Drive Train'!$F$29,1,0)</f>
        <v>0</v>
      </c>
      <c r="DW160" s="57">
        <f t="shared" si="229"/>
        <v>103.33333333333333</v>
      </c>
      <c r="DX160" s="63">
        <f>DX159+'DEPRECATED - DT-Prelim Calcs'!$C$11</f>
        <v>624</v>
      </c>
      <c r="DY160" s="2">
        <f>EI160/'Drive Train'!$F$35</f>
        <v>0.48999999999999994</v>
      </c>
      <c r="DZ160" s="46">
        <f>EG160*12*60/(PI() * 'Drive Train'!$F$15)/DY$2*DY160</f>
        <v>-347.37464488049477</v>
      </c>
      <c r="EA160" s="2">
        <f>('DEPRECATED - DT-Prelim Calcs'!$C$6*DY160-DZ160)/('DEPRECATED - DT-Prelim Calcs'!$C$6*DY160)*'DEPRECATED - DT-Prelim Calcs'!$C$7*DY160</f>
        <v>1.3379680852086291</v>
      </c>
      <c r="EB160" s="57">
        <f>EA160/'DEPRECATED - DT-Prelim Calcs'!$C$7*('DEPRECATED - DT-Prelim Calcs'!$C$8-'DEPRECATED - DT-Prelim Calcs'!$C$9)+'DEPRECATED - DT-Prelim Calcs'!$C$9</f>
        <v>73.928757399280968</v>
      </c>
      <c r="EC160" s="57">
        <f t="shared" si="198"/>
        <v>73.928757399280968</v>
      </c>
      <c r="ED160" s="2">
        <f t="shared" si="230"/>
        <v>0.96993038185874991</v>
      </c>
      <c r="EE160" s="57">
        <f>ED160*'DEPRECATED - DT-Prelim Calcs'!$C$21/DY$2/'DEPRECATED - DT-Prelim Calcs'!$C$19/'DEPRECATED - DT-Prelim Calcs'!$C$18*3.39*'DEPRECATED - DT-Prelim Calcs'!$C$20</f>
        <v>25.773080821789936</v>
      </c>
      <c r="EF160" s="46">
        <f t="shared" si="231"/>
        <v>0</v>
      </c>
      <c r="EG160" s="57">
        <f>EE159*'DEPRECATED - DT-Prelim Calcs'!$C$11+EG159</f>
        <v>-1.6872443296226436</v>
      </c>
      <c r="EH160" s="57">
        <f>EH159+0.5*EE160*'DEPRECATED - DT-Prelim Calcs'!$C$11^2+EG160*'DEPRECATED - DT-Prelim Calcs'!$C$11</f>
        <v>-289111.41505660088</v>
      </c>
      <c r="EI160" s="57">
        <f>MIN('Drive Train'!$F$35-EC159*'DEPRECATED - DT-Prelim Calcs'!$C$21*'Drive Train'!$F$39,EI159+EC$2)</f>
        <v>6.0759999999999996</v>
      </c>
      <c r="EJ160" s="57">
        <f>'Drive Train'!$F$35-EC160*'DEPRECATED - DT-Prelim Calcs'!$C$21*'Drive Train'!$F$39</f>
        <v>7.3728444968488942</v>
      </c>
      <c r="EK160" s="1">
        <f>IF(EH160&gt;='Drive Train'!$F$29,1,0)</f>
        <v>0</v>
      </c>
      <c r="EL160" s="57">
        <f t="shared" si="232"/>
        <v>82.143063776978849</v>
      </c>
      <c r="EM160" s="63">
        <f>EM159+'DEPRECATED - DT-Prelim Calcs'!$C$11</f>
        <v>624</v>
      </c>
      <c r="EN160" s="2">
        <f>EX160/'Drive Train'!$F$35</f>
        <v>0.48999999999999994</v>
      </c>
      <c r="EO160" s="46">
        <f>EV160*12*60/(PI() * 'Drive Train'!$F$15)/EN$2*EN160</f>
        <v>-79951.583723130694</v>
      </c>
      <c r="EP160" s="2">
        <f>('DEPRECATED - DT-Prelim Calcs'!$C$6*EN160-EO160)/('DEPRECATED - DT-Prelim Calcs'!$C$6*EN160)*'DEPRECATED - DT-Prelim Calcs'!$C$7*EN160</f>
        <v>37.331616092447462</v>
      </c>
      <c r="EQ160" s="57">
        <f>EP160/'DEPRECATED - DT-Prelim Calcs'!$C$7*('DEPRECATED - DT-Prelim Calcs'!$C$8-'DEPRECATED - DT-Prelim Calcs'!$C$9)+'DEPRECATED - DT-Prelim Calcs'!$C$9</f>
        <v>1990.1051222659792</v>
      </c>
      <c r="ER160" s="57">
        <f t="shared" si="199"/>
        <v>93</v>
      </c>
      <c r="ES160" s="2">
        <f t="shared" si="233"/>
        <v>0.86507304327942547</v>
      </c>
      <c r="ET160" s="57">
        <f>ES160*'DEPRECATED - DT-Prelim Calcs'!$C$21/EN$2/'DEPRECATED - DT-Prelim Calcs'!$C$19/'DEPRECATED - DT-Prelim Calcs'!$C$18*3.39*'DEPRECATED - DT-Prelim Calcs'!$C$20</f>
        <v>25.773080821789936</v>
      </c>
      <c r="EU160" s="46">
        <f t="shared" si="234"/>
        <v>0</v>
      </c>
      <c r="EV160" s="57">
        <f>ET159*'DEPRECATED - DT-Prelim Calcs'!$C$11+EV159</f>
        <v>-346.35315508474446</v>
      </c>
      <c r="EW160" s="57">
        <f>EW159+0.5*ET160*'DEPRECATED - DT-Prelim Calcs'!$C$11^2+EV160*'DEPRECATED - DT-Prelim Calcs'!$C$11</f>
        <v>-303832.26059901633</v>
      </c>
      <c r="EX160" s="57">
        <f>MIN('Drive Train'!$F$35-ER159*'DEPRECATED - DT-Prelim Calcs'!$C$21*'Drive Train'!$F$39,EX159+ER$2)</f>
        <v>6.0759999999999996</v>
      </c>
      <c r="EY160" s="57">
        <f>'Drive Train'!$F$35-ER160*'DEPRECATED - DT-Prelim Calcs'!$C$21*'Drive Train'!$F$39</f>
        <v>6.0759999999999996</v>
      </c>
      <c r="EZ160" s="1">
        <f>IF(EW160&gt;='Drive Train'!$F$29,1,0)</f>
        <v>0</v>
      </c>
      <c r="FA160" s="57">
        <f t="shared" si="235"/>
        <v>103.33333333333333</v>
      </c>
      <c r="FB160" s="63">
        <f>FB159+'DEPRECATED - DT-Prelim Calcs'!$C$11</f>
        <v>624</v>
      </c>
      <c r="FC160" s="2">
        <f>FM160/'Drive Train'!$F$35</f>
        <v>0.48999999999999994</v>
      </c>
      <c r="FD160" s="46">
        <f>FK160*12*60/(PI() * 'Drive Train'!$F$15)/FC$2*FC160</f>
        <v>-336291.50924055267</v>
      </c>
      <c r="FE160" s="2">
        <f>('DEPRECATED - DT-Prelim Calcs'!$C$6*FC160-FD160)/('DEPRECATED - DT-Prelim Calcs'!$C$6*FC160)*'DEPRECATED - DT-Prelim Calcs'!$C$7*FC160</f>
        <v>153.23766121383338</v>
      </c>
      <c r="FF160" s="57">
        <f>FE160/'DEPRECATED - DT-Prelim Calcs'!$C$7*('DEPRECATED - DT-Prelim Calcs'!$C$8-'DEPRECATED - DT-Prelim Calcs'!$C$9)+'DEPRECATED - DT-Prelim Calcs'!$C$9</f>
        <v>8160.5389766534536</v>
      </c>
      <c r="FG160" s="57">
        <f t="shared" si="200"/>
        <v>93</v>
      </c>
      <c r="FH160" s="2">
        <f t="shared" si="236"/>
        <v>0.78067567320338405</v>
      </c>
      <c r="FI160" s="57">
        <f>FH160*'DEPRECATED - DT-Prelim Calcs'!$C$21/FC$2/'DEPRECATED - DT-Prelim Calcs'!$C$19/'DEPRECATED - DT-Prelim Calcs'!$C$18*3.39*'DEPRECATED - DT-Prelim Calcs'!$C$20</f>
        <v>25.773080821789936</v>
      </c>
      <c r="FJ160" s="46">
        <f t="shared" si="237"/>
        <v>0</v>
      </c>
      <c r="FK160" s="57">
        <f>FI159*'DEPRECATED - DT-Prelim Calcs'!$C$11+FK159</f>
        <v>-1314.6975297346246</v>
      </c>
      <c r="FL160" s="57">
        <f>FL159+0.5*FI160*'DEPRECATED - DT-Prelim Calcs'!$C$11^2+FK160*'DEPRECATED - DT-Prelim Calcs'!$C$11</f>
        <v>-392354.19305647438</v>
      </c>
      <c r="FM160" s="57">
        <f>MIN('Drive Train'!$F$35-FG159*'DEPRECATED - DT-Prelim Calcs'!$C$21*'Drive Train'!$F$39,FM159+FG$2)</f>
        <v>6.0759999999999996</v>
      </c>
      <c r="FN160" s="57">
        <f>'Drive Train'!$F$35-FG160*'DEPRECATED - DT-Prelim Calcs'!$C$21*'Drive Train'!$F$39</f>
        <v>6.0759999999999996</v>
      </c>
      <c r="FO160" s="1">
        <f>IF(FL160&gt;='Drive Train'!$F$29,1,0)</f>
        <v>0</v>
      </c>
      <c r="FP160" s="57">
        <f t="shared" si="238"/>
        <v>103.33333333333333</v>
      </c>
      <c r="FQ160" s="63">
        <f>FQ159+'DEPRECATED - DT-Prelim Calcs'!$C$11</f>
        <v>624</v>
      </c>
      <c r="FR160" s="2">
        <f>GB160/'Drive Train'!$F$35</f>
        <v>0.48999999999999994</v>
      </c>
      <c r="FS160" s="46">
        <f>FZ160*12*60/(PI() * 'Drive Train'!$F$15)/FR$2*FR160</f>
        <v>-472243.17951458704</v>
      </c>
      <c r="FT160" s="2">
        <f>('DEPRECATED - DT-Prelim Calcs'!$C$6*FR160-FS160)/('DEPRECATED - DT-Prelim Calcs'!$C$6*FR160)*'DEPRECATED - DT-Prelim Calcs'!$C$7*FR160</f>
        <v>214.70924195687707</v>
      </c>
      <c r="FU160" s="57">
        <f>FT160/'DEPRECATED - DT-Prelim Calcs'!$C$7*('DEPRECATED - DT-Prelim Calcs'!$C$8-'DEPRECATED - DT-Prelim Calcs'!$C$9)+'DEPRECATED - DT-Prelim Calcs'!$C$9</f>
        <v>11433.071677621299</v>
      </c>
      <c r="FV160" s="57">
        <f t="shared" si="201"/>
        <v>93</v>
      </c>
      <c r="FW160" s="2">
        <f t="shared" si="239"/>
        <v>0.7112822800297498</v>
      </c>
      <c r="FX160" s="57">
        <f>FW160*'DEPRECATED - DT-Prelim Calcs'!$C$21/FR$2/'DEPRECATED - DT-Prelim Calcs'!$C$19/'DEPRECATED - DT-Prelim Calcs'!$C$18*3.39*'DEPRECATED - DT-Prelim Calcs'!$C$20</f>
        <v>25.773080821789936</v>
      </c>
      <c r="FY160" s="46">
        <f t="shared" si="240"/>
        <v>0</v>
      </c>
      <c r="FZ160" s="57">
        <f>FX159*'DEPRECATED - DT-Prelim Calcs'!$C$11+FZ159</f>
        <v>-1682.0812964522818</v>
      </c>
      <c r="GA160" s="57">
        <f>GA159+0.5*FX160*'DEPRECATED - DT-Prelim Calcs'!$C$11^2+FZ160*'DEPRECATED - DT-Prelim Calcs'!$C$11</f>
        <v>-462779.16285915195</v>
      </c>
      <c r="GB160" s="57">
        <f>MIN('Drive Train'!$F$35-FV159*'DEPRECATED - DT-Prelim Calcs'!$C$21*'Drive Train'!$F$39,GB159+FV$2)</f>
        <v>6.0759999999999996</v>
      </c>
      <c r="GC160" s="57">
        <f>'Drive Train'!$F$35-FV160*'DEPRECATED - DT-Prelim Calcs'!$C$21*'Drive Train'!$F$39</f>
        <v>6.0759999999999996</v>
      </c>
      <c r="GD160" s="1">
        <f>IF(GA160&gt;='Drive Train'!$F$29,1,0)</f>
        <v>0</v>
      </c>
      <c r="GE160" s="57">
        <f t="shared" si="241"/>
        <v>103.33333333333333</v>
      </c>
      <c r="GF160" s="63">
        <f>GF159+'DEPRECATED - DT-Prelim Calcs'!$C$11</f>
        <v>624</v>
      </c>
      <c r="GG160" s="2">
        <f>GQ160/'Drive Train'!$F$35</f>
        <v>3.2235336798163301</v>
      </c>
      <c r="GH160" s="46">
        <f>GO160*12*60/(PI() * 'Drive Train'!$F$15)/GG$2*GG160</f>
        <v>-1220790.125784416</v>
      </c>
      <c r="GI160" s="2">
        <f>('DEPRECATED - DT-Prelim Calcs'!$C$6*GG160-GH160)/('DEPRECATED - DT-Prelim Calcs'!$C$6*GG160)*'DEPRECATED - DT-Prelim Calcs'!$C$7*GG160</f>
        <v>559.75824771440671</v>
      </c>
      <c r="GJ160" s="57">
        <f>GI160/'DEPRECATED - DT-Prelim Calcs'!$C$7*('DEPRECATED - DT-Prelim Calcs'!$C$8-'DEPRECATED - DT-Prelim Calcs'!$C$9)+'DEPRECATED - DT-Prelim Calcs'!$C$9</f>
        <v>29802.278083717174</v>
      </c>
      <c r="GK160" s="57">
        <f t="shared" si="242"/>
        <v>29.999999999999982</v>
      </c>
      <c r="GL160" s="2">
        <f t="shared" si="243"/>
        <v>0.99579519204165001</v>
      </c>
      <c r="GM160" s="57">
        <f>GL160*'DEPRECATED - DT-Prelim Calcs'!$C$21/GG$2/'DEPRECATED - DT-Prelim Calcs'!$C$19/'DEPRECATED - DT-Prelim Calcs'!$C$18*3.39*'DEPRECATED - DT-Prelim Calcs'!$C$20</f>
        <v>25.773080821789936</v>
      </c>
      <c r="GN160" s="46">
        <f t="shared" si="244"/>
        <v>0</v>
      </c>
      <c r="GO160" s="57">
        <f>GM159*'DEPRECATED - DT-Prelim Calcs'!$C$11+GO159</f>
        <v>-925.36740738452329</v>
      </c>
      <c r="GP160" s="57">
        <f>GP159+0.5*GM160*'DEPRECATED - DT-Prelim Calcs'!$C$11^2+GO160*'DEPRECATED - DT-Prelim Calcs'!$C$11</f>
        <v>-239361.70244242254</v>
      </c>
      <c r="GQ160" s="57">
        <f>MIN('Drive Train'!$F$35-GK159*'DEPRECATED - DT-Prelim Calcs'!$C$21*'Drive Train'!$F$39,GQ159+GK$2)</f>
        <v>39.971817629722494</v>
      </c>
      <c r="GR160" s="57">
        <f>'Drive Train'!$F$35-GK160*'DEPRECATED - DT-Prelim Calcs'!$C$21*'Drive Train'!$F$39</f>
        <v>10.360000000000001</v>
      </c>
      <c r="GS160" s="1">
        <f>IF(GP160&gt;='Drive Train'!$F$29,1,0)</f>
        <v>0</v>
      </c>
      <c r="GT160" s="57">
        <f t="shared" si="245"/>
        <v>33.333333333333314</v>
      </c>
      <c r="GU160" s="63">
        <f>GU159+'DEPRECATED - DT-Prelim Calcs'!$C$11</f>
        <v>624</v>
      </c>
      <c r="GV160" s="2">
        <f>HF160/'Drive Train'!$F$35</f>
        <v>3.6835773320378213</v>
      </c>
      <c r="GW160" s="46">
        <f>HD160*12*60/(PI() * 'Drive Train'!$F$15)/GV$2*GV160</f>
        <v>-1677485.3913685905</v>
      </c>
      <c r="GX160" s="2">
        <f>('DEPRECATED - DT-Prelim Calcs'!$C$6*GV160-GW160)/('DEPRECATED - DT-Prelim Calcs'!$C$6*GV160)*'DEPRECATED - DT-Prelim Calcs'!$C$7*GV160</f>
        <v>767.36518744869204</v>
      </c>
      <c r="GY160" s="57">
        <f>GX160/'DEPRECATED - DT-Prelim Calcs'!$C$7*('DEPRECATED - DT-Prelim Calcs'!$C$8-'DEPRECATED - DT-Prelim Calcs'!$C$9)+'DEPRECATED - DT-Prelim Calcs'!$C$9</f>
        <v>40854.547945919992</v>
      </c>
      <c r="GZ160" s="57">
        <f t="shared" si="202"/>
        <v>33.333333333333314</v>
      </c>
      <c r="HA160" s="2">
        <f t="shared" si="246"/>
        <v>0.99579519204165001</v>
      </c>
      <c r="HB160" s="57">
        <f>HA160*'DEPRECATED - DT-Prelim Calcs'!$C$21/GV$2/'DEPRECATED - DT-Prelim Calcs'!$C$19/'DEPRECATED - DT-Prelim Calcs'!$C$18*3.39*'DEPRECATED - DT-Prelim Calcs'!$C$20</f>
        <v>25.773080821789936</v>
      </c>
      <c r="HC160" s="46">
        <f t="shared" si="247"/>
        <v>0</v>
      </c>
      <c r="HD160" s="57">
        <f>HB159*'DEPRECATED - DT-Prelim Calcs'!$C$11+HD159</f>
        <v>-1112.7416864683255</v>
      </c>
      <c r="HE160" s="57">
        <f>HE159+0.5*HB160*'DEPRECATED - DT-Prelim Calcs'!$C$11^2+HD160*'DEPRECATED - DT-Prelim Calcs'!$C$11</f>
        <v>-268125.38172682398</v>
      </c>
      <c r="HF160" s="57">
        <f>MIN('Drive Train'!$F$35-GZ159*'DEPRECATED - DT-Prelim Calcs'!$C$21*'Drive Train'!$F$39,HF159+GZ$2)</f>
        <v>45.676358917268985</v>
      </c>
      <c r="HG160" s="57">
        <f>'Drive Train'!$F$35-GZ160*'DEPRECATED - DT-Prelim Calcs'!$C$21*'Drive Train'!$F$39</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-405542.49771257979</v>
      </c>
      <c r="HM160" s="2">
        <f>('DEPRECATED - DT-Prelim Calcs'!$C$6*HK160-HL160)/('DEPRECATED - DT-Prelim Calcs'!$C$6*HK160)*'DEPRECATED - DT-Prelim Calcs'!$C$7*HK160</f>
        <v>185.29453045718193</v>
      </c>
      <c r="HN160" s="57">
        <f>HM160/'DEPRECATED - DT-Prelim Calcs'!$C$7*('DEPRECATED - DT-Prelim Calcs'!$C$8-'DEPRECATED - DT-Prelim Calcs'!$C$9)+'DEPRECATED - DT-Prelim Calcs'!$C$9</f>
        <v>9867.1349616831722</v>
      </c>
      <c r="HO160" s="57">
        <f t="shared" si="203"/>
        <v>36.66666666666665</v>
      </c>
      <c r="HP160" s="2">
        <f t="shared" si="249"/>
        <v>0.99579519204165001</v>
      </c>
      <c r="HQ160" s="57">
        <f>HP160*'DEPRECATED - DT-Prelim Calcs'!$C$21/HK$2/'DEPRECATED - DT-Prelim Calcs'!$C$19/'DEPRECATED - DT-Prelim Calcs'!$C$18*3.39*'DEPRECATED - DT-Prelim Calcs'!$C$20</f>
        <v>25.773080821789936</v>
      </c>
      <c r="HR160" s="46">
        <f t="shared" si="250"/>
        <v>0</v>
      </c>
      <c r="HS160" s="57">
        <f>HQ159*'DEPRECATED - DT-Prelim Calcs'!$C$11+HS159</f>
        <v>-1240.3261774002165</v>
      </c>
      <c r="HT160" s="57">
        <f>HT159+0.5*HQ160*'DEPRECATED - DT-Prelim Calcs'!$C$11^2+HS160*'DEPRECATED - DT-Prelim Calcs'!$C$11</f>
        <v>-274195.13278631552</v>
      </c>
      <c r="HU160" s="57">
        <f>MIN('Drive Train'!$F$35-HO159*'DEPRECATED - DT-Prelim Calcs'!$C$21*'Drive Train'!$F$39,HU159+HO$2)</f>
        <v>9.9066666666666681</v>
      </c>
      <c r="HV160" s="57">
        <f>'Drive Train'!$F$35-HO160*'DEPRECATED - DT-Prelim Calcs'!$C$21*'Drive Train'!$F$39</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28127.35021596753</v>
      </c>
      <c r="IB160" s="2">
        <f>('DEPRECATED - DT-Prelim Calcs'!$C$6*HZ160-IA160)/('DEPRECATED - DT-Prelim Calcs'!$C$6*HZ160)*'DEPRECATED - DT-Prelim Calcs'!$C$7*HZ160</f>
        <v>-10.836640287084272</v>
      </c>
      <c r="IC160" s="57">
        <f>IB160/'DEPRECATED - DT-Prelim Calcs'!$C$7*('DEPRECATED - DT-Prelim Calcs'!$C$8-'DEPRECATED - DT-Prelim Calcs'!$C$9)+'DEPRECATED - DT-Prelim Calcs'!$C$9</f>
        <v>-574.20495802195524</v>
      </c>
      <c r="ID160" s="57">
        <f t="shared" si="204"/>
        <v>-574.20495802195524</v>
      </c>
      <c r="IE160" s="2">
        <f t="shared" si="252"/>
        <v>-13.474549035469018</v>
      </c>
      <c r="IF160" s="57">
        <f>IE160*'DEPRECATED - DT-Prelim Calcs'!$C$21/HZ$2/'DEPRECATED - DT-Prelim Calcs'!$C$19/'DEPRECATED - DT-Prelim Calcs'!$C$18*3.39*'DEPRECATED - DT-Prelim Calcs'!$C$20</f>
        <v>-348.74705572367259</v>
      </c>
      <c r="IG160" s="46">
        <f t="shared" si="253"/>
        <v>1</v>
      </c>
      <c r="IH160" s="57">
        <f>IF159*'DEPRECATED - DT-Prelim Calcs'!$C$11+IH159</f>
        <v>88.040104987807624</v>
      </c>
      <c r="II160" s="57">
        <f>II159+0.5*IF160*'DEPRECATED - DT-Prelim Calcs'!$C$11^2+IH160*'DEPRECATED - DT-Prelim Calcs'!$C$11</f>
        <v>-308884.09175765049</v>
      </c>
      <c r="IJ160" s="57">
        <f>MIN('Drive Train'!$F$35-ID159*'DEPRECATED - DT-Prelim Calcs'!$C$21*'Drive Train'!$F$39,IJ159+ID$2)</f>
        <v>9.6800000000000015</v>
      </c>
      <c r="IK160" s="57">
        <f>'Drive Train'!$F$35-ID160*'DEPRECATED - DT-Prelim Calcs'!$C$21*'Drive Train'!$F$39</f>
        <v>51.445937145492955</v>
      </c>
      <c r="IL160" s="1">
        <f>IF(II160&gt;='Drive Train'!$F$29,1,0)</f>
        <v>0</v>
      </c>
      <c r="IM160" s="57">
        <f t="shared" si="254"/>
        <v>-638.00550891328362</v>
      </c>
      <c r="IN160" s="63">
        <f>IN159+'DEPRECATED - DT-Prelim Calcs'!$C$11</f>
        <v>624</v>
      </c>
      <c r="IO160" s="2">
        <f>IY160/'Drive Train'!$F$35</f>
        <v>0.76236559139784954</v>
      </c>
      <c r="IP160" s="46">
        <f>IW160*12*60/(PI() * 'Drive Train'!$F$15)/IO$2*IO160</f>
        <v>-220419.8800228778</v>
      </c>
      <c r="IQ160" s="2">
        <f>('DEPRECATED - DT-Prelim Calcs'!$C$6*IO160-IP160)/('DEPRECATED - DT-Prelim Calcs'!$C$6*IO160)*'DEPRECATED - DT-Prelim Calcs'!$C$7*IO160</f>
        <v>101.5018246878646</v>
      </c>
      <c r="IR160" s="57">
        <f>IQ160/'DEPRECATED - DT-Prelim Calcs'!$C$7*('DEPRECATED - DT-Prelim Calcs'!$C$8-'DEPRECATED - DT-Prelim Calcs'!$C$9)+'DEPRECATED - DT-Prelim Calcs'!$C$9</f>
        <v>5406.3033640883932</v>
      </c>
      <c r="IS160" s="57">
        <f t="shared" si="205"/>
        <v>43.333333333333321</v>
      </c>
      <c r="IT160" s="2">
        <f t="shared" si="255"/>
        <v>0.99579519204165001</v>
      </c>
      <c r="IU160" s="57">
        <f>IT160*'DEPRECATED - DT-Prelim Calcs'!$C$21/IO$2/'DEPRECATED - DT-Prelim Calcs'!$C$19/'DEPRECATED - DT-Prelim Calcs'!$C$18*3.39*'DEPRECATED - DT-Prelim Calcs'!$C$20</f>
        <v>25.773080821789936</v>
      </c>
      <c r="IV160" s="46">
        <f t="shared" si="256"/>
        <v>0</v>
      </c>
      <c r="IW160" s="57">
        <f>IU159*'DEPRECATED - DT-Prelim Calcs'!$C$11+IW159</f>
        <v>-706.46862362646243</v>
      </c>
      <c r="IX160" s="57">
        <f>IX159+0.5*IU160*'DEPRECATED - DT-Prelim Calcs'!$C$11^2+IW160*'DEPRECATED - DT-Prelim Calcs'!$C$11</f>
        <v>-286516.3640963959</v>
      </c>
      <c r="IY160" s="57">
        <f>MIN('Drive Train'!$F$35-IS159*'DEPRECATED - DT-Prelim Calcs'!$C$21*'Drive Train'!$F$39,IY159+IS$2)</f>
        <v>9.4533333333333349</v>
      </c>
      <c r="IZ160" s="57">
        <f>'Drive Train'!$F$35-IS160*'DEPRECATED - DT-Prelim Calcs'!$C$21*'Drive Train'!$F$39</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-163847.75797840874</v>
      </c>
      <c r="JF160" s="2">
        <f>('DEPRECATED - DT-Prelim Calcs'!$C$6*JD160-JE160)/('DEPRECATED - DT-Prelim Calcs'!$C$6*JD160)*'DEPRECATED - DT-Prelim Calcs'!$C$7*JD160</f>
        <v>75.87825607880076</v>
      </c>
      <c r="JG160" s="57">
        <f>JF160/'DEPRECATED - DT-Prelim Calcs'!$C$7*('DEPRECATED - DT-Prelim Calcs'!$C$8-'DEPRECATED - DT-Prelim Calcs'!$C$9)+'DEPRECATED - DT-Prelim Calcs'!$C$9</f>
        <v>4042.1938817054511</v>
      </c>
      <c r="JH160" s="57">
        <f t="shared" si="206"/>
        <v>46.666666666666657</v>
      </c>
      <c r="JI160" s="2">
        <f t="shared" si="258"/>
        <v>0.99579519204165001</v>
      </c>
      <c r="JJ160" s="57">
        <f>JI160*'DEPRECATED - DT-Prelim Calcs'!$C$21/JD$2/'DEPRECATED - DT-Prelim Calcs'!$C$19/'DEPRECATED - DT-Prelim Calcs'!$C$18*3.39*'DEPRECATED - DT-Prelim Calcs'!$C$20</f>
        <v>25.773080821789936</v>
      </c>
      <c r="JK160" s="46">
        <f t="shared" si="259"/>
        <v>0</v>
      </c>
      <c r="JL160" s="57">
        <f>JJ159*'DEPRECATED - DT-Prelim Calcs'!$C$11+JL159</f>
        <v>-538.05015448724305</v>
      </c>
      <c r="JM160" s="57">
        <f>JM159+0.5*JJ160*'DEPRECATED - DT-Prelim Calcs'!$C$11^2+JL160*'DEPRECATED - DT-Prelim Calcs'!$C$11</f>
        <v>-318189.13394875958</v>
      </c>
      <c r="JN160" s="57">
        <f>MIN('Drive Train'!$F$35-JH159*'DEPRECATED - DT-Prelim Calcs'!$C$21*'Drive Train'!$F$39,JN159+JH$2)</f>
        <v>9.2266666666666666</v>
      </c>
      <c r="JO160" s="57">
        <f>'Drive Train'!$F$35-JH160*'DEPRECATED - DT-Prelim Calcs'!$C$21*'Drive Train'!$F$39</f>
        <v>9.2266666666666666</v>
      </c>
      <c r="JP160" s="1">
        <f>IF(JM160&gt;='Drive Train'!$F$29,1,0)</f>
        <v>0</v>
      </c>
      <c r="JQ160" s="57">
        <f>MIN(JG160,'DEPRECATED - DT-Prelim Calcs'!$C$10)*'DEPRECATED - DT-Prelim Calcs'!$C$11*1000/60/60</f>
        <v>103.33333333333333</v>
      </c>
      <c r="JR160" s="63">
        <f>JR159+'DEPRECATED - DT-Prelim Calcs'!$C$11</f>
        <v>624</v>
      </c>
      <c r="JS160" s="2">
        <f>KC160/'Drive Train'!$F$35</f>
        <v>0.72580645161290325</v>
      </c>
      <c r="JT160" s="46">
        <f>KA160*12*60/(PI() * 'Drive Train'!$F$15)/JS$2*JS160</f>
        <v>-136146.48780933511</v>
      </c>
      <c r="JU160" s="2">
        <f>('DEPRECATED - DT-Prelim Calcs'!$C$6*JS160-JT160)/('DEPRECATED - DT-Prelim Calcs'!$C$6*JS160)*'DEPRECATED - DT-Prelim Calcs'!$C$7*JS160</f>
        <v>63.308862520337883</v>
      </c>
      <c r="JV160" s="57">
        <f>JU160/'DEPRECATED - DT-Prelim Calcs'!$C$7*('DEPRECATED - DT-Prelim Calcs'!$C$8-'DEPRECATED - DT-Prelim Calcs'!$C$9)+'DEPRECATED - DT-Prelim Calcs'!$C$9</f>
        <v>3373.0431789872823</v>
      </c>
      <c r="JW160" s="57">
        <f t="shared" si="207"/>
        <v>49.999999999999993</v>
      </c>
      <c r="JX160" s="2">
        <f t="shared" si="260"/>
        <v>0.99579519204165001</v>
      </c>
      <c r="JY160" s="57">
        <f>JX160*'DEPRECATED - DT-Prelim Calcs'!$C$21/JS$2/'DEPRECATED - DT-Prelim Calcs'!$C$19/'DEPRECATED - DT-Prelim Calcs'!$C$18*3.39*'DEPRECATED - DT-Prelim Calcs'!$C$20</f>
        <v>25.773080821789936</v>
      </c>
      <c r="JZ160" s="46">
        <f t="shared" si="261"/>
        <v>0</v>
      </c>
      <c r="KA160" s="57">
        <f>JY159*'DEPRECATED - DT-Prelim Calcs'!$C$11+KA159</f>
        <v>-458.34344139904942</v>
      </c>
      <c r="KB160" s="57">
        <f>KB159+0.5*JY160*'DEPRECATED - DT-Prelim Calcs'!$C$11^2+KA160*'DEPRECATED - DT-Prelim Calcs'!$C$11</f>
        <v>-295980.21296578244</v>
      </c>
      <c r="KC160" s="57">
        <f>MIN('Drive Train'!$F$35-JW159*'DEPRECATED - DT-Prelim Calcs'!$C$21*'Drive Train'!$F$39,KC159+JW$2)</f>
        <v>9</v>
      </c>
      <c r="KD160" s="57">
        <f>'Drive Train'!$F$35-JW160*'DEPRECATED - DT-Prelim Calcs'!$C$21*'Drive Train'!$F$39</f>
        <v>9</v>
      </c>
      <c r="KE160" s="1">
        <f>IF(KB160&gt;='Drive Train'!$F$29,1,0)</f>
        <v>0</v>
      </c>
      <c r="KF160" s="57">
        <f>MIN(JV160,'DEPRECATED - DT-Prelim Calcs'!$C$10)*'DEPRECATED - DT-Prelim Calcs'!$C$11*1000/60/60</f>
        <v>103.33333333333333</v>
      </c>
      <c r="KG160" s="63">
        <f>KG159+'DEPRECATED - DT-Prelim Calcs'!$C$11</f>
        <v>624</v>
      </c>
      <c r="KH160" s="2">
        <f>KR160/'Drive Train'!$F$35</f>
        <v>0.7075268817204301</v>
      </c>
      <c r="KI160" s="46">
        <f>KP160*12*60/(PI() * 'Drive Train'!$F$15)/KH$2*KH160</f>
        <v>-119572.09129441941</v>
      </c>
      <c r="KJ160" s="2">
        <f>('DEPRECATED - DT-Prelim Calcs'!$C$6*KH160-KI160)/('DEPRECATED - DT-Prelim Calcs'!$C$6*KH160)*'DEPRECATED - DT-Prelim Calcs'!$C$7*KH160</f>
        <v>55.770569432141514</v>
      </c>
      <c r="KK160" s="57">
        <f>KJ160/'DEPRECATED - DT-Prelim Calcs'!$C$7*('DEPRECATED - DT-Prelim Calcs'!$C$8-'DEPRECATED - DT-Prelim Calcs'!$C$9)+'DEPRECATED - DT-Prelim Calcs'!$C$9</f>
        <v>2971.7307295202309</v>
      </c>
      <c r="KL160" s="57">
        <f t="shared" si="208"/>
        <v>53.333333333333329</v>
      </c>
      <c r="KM160" s="2">
        <f t="shared" si="262"/>
        <v>0.99579519204165001</v>
      </c>
      <c r="KN160" s="57">
        <f>KM160*'DEPRECATED - DT-Prelim Calcs'!$C$21/KH$2/'DEPRECATED - DT-Prelim Calcs'!$C$19/'DEPRECATED - DT-Prelim Calcs'!$C$18*3.39*'DEPRECATED - DT-Prelim Calcs'!$C$20</f>
        <v>25.773080821789936</v>
      </c>
      <c r="KO160" s="46">
        <f t="shared" si="263"/>
        <v>0</v>
      </c>
      <c r="KP160" s="57">
        <f>KN159*'DEPRECATED - DT-Prelim Calcs'!$C$11+KP159</f>
        <v>-412.94506777065249</v>
      </c>
      <c r="KQ160" s="57">
        <f>KQ159+0.5*KN160*'DEPRECATED - DT-Prelim Calcs'!$C$11^2+KP160*'DEPRECATED - DT-Prelim Calcs'!$C$11</f>
        <v>-317274.59059274488</v>
      </c>
      <c r="KR160" s="57">
        <f>MIN('Drive Train'!$F$35-KL159*'DEPRECATED - DT-Prelim Calcs'!$C$21*'Drive Train'!$F$39,KR159+KL$2)</f>
        <v>8.7733333333333334</v>
      </c>
      <c r="KS160" s="57">
        <f>'Drive Train'!$F$35-KL160*'DEPRECATED - DT-Prelim Calcs'!$C$21*'Drive Train'!$F$39</f>
        <v>8.7733333333333334</v>
      </c>
      <c r="KT160" s="1">
        <f>IF(KQ160&gt;='Drive Train'!$F$29,1,0)</f>
        <v>0</v>
      </c>
      <c r="KU160" s="57">
        <f>MIN(KK160,'DEPRECATED - DT-Prelim Calcs'!$C$10)*'DEPRECATED - DT-Prelim Calcs'!$C$11*1000/60/60</f>
        <v>103.33333333333333</v>
      </c>
      <c r="KV160" s="63">
        <f>KV159+'DEPRECATED - DT-Prelim Calcs'!$C$11</f>
        <v>624</v>
      </c>
      <c r="KW160" s="2">
        <f>LG160/'Drive Train'!$F$35</f>
        <v>0.68924731182795695</v>
      </c>
      <c r="KX160" s="46">
        <f>LE160*12*60/(PI() * 'Drive Train'!$F$15)/KW$2*KW160</f>
        <v>-110687.18716034912</v>
      </c>
      <c r="KY160" s="2">
        <f>('DEPRECATED - DT-Prelim Calcs'!$C$6*KW160-KX160)/('DEPRECATED - DT-Prelim Calcs'!$C$6*KW160)*'DEPRECATED - DT-Prelim Calcs'!$C$7*KW160</f>
        <v>51.70913875254503</v>
      </c>
      <c r="KZ160" s="57">
        <f>KY160/'DEPRECATED - DT-Prelim Calcs'!$C$7*('DEPRECATED - DT-Prelim Calcs'!$C$8-'DEPRECATED - DT-Prelim Calcs'!$C$9)+'DEPRECATED - DT-Prelim Calcs'!$C$9</f>
        <v>2755.5143161624596</v>
      </c>
      <c r="LA160" s="57">
        <f t="shared" si="209"/>
        <v>56.666666666666664</v>
      </c>
      <c r="LB160" s="2">
        <f t="shared" si="264"/>
        <v>0.99579519204165001</v>
      </c>
      <c r="LC160" s="57">
        <f>LB160*'DEPRECATED - DT-Prelim Calcs'!$C$21/KW$2/'DEPRECATED - DT-Prelim Calcs'!$C$19/'DEPRECATED - DT-Prelim Calcs'!$C$18*3.39*'DEPRECATED - DT-Prelim Calcs'!$C$20</f>
        <v>25.773080821789936</v>
      </c>
      <c r="LD160" s="46">
        <f t="shared" si="265"/>
        <v>0</v>
      </c>
      <c r="LE160" s="57">
        <f>LC159*'DEPRECATED - DT-Prelim Calcs'!$C$11+LE159</f>
        <v>-392.39880251895613</v>
      </c>
      <c r="LF160" s="57">
        <f>LF159+0.5*LC160*'DEPRECATED - DT-Prelim Calcs'!$C$11^2+LE160*'DEPRECATED - DT-Prelim Calcs'!$C$11</f>
        <v>-263332.89993820223</v>
      </c>
      <c r="LG160" s="57">
        <f>MIN('Drive Train'!$F$35-LA159*'DEPRECATED - DT-Prelim Calcs'!$C$21*'Drive Train'!$F$39,LG159+LA$2)</f>
        <v>8.5466666666666669</v>
      </c>
      <c r="LH160" s="57">
        <f>'Drive Train'!$F$35-LA160*'DEPRECATED - DT-Prelim Calcs'!$C$21*'Drive Train'!$F$39</f>
        <v>8.5466666666666669</v>
      </c>
      <c r="LI160" s="1">
        <f>IF(LF160&gt;='Drive Train'!$F$29,1,0)</f>
        <v>0</v>
      </c>
      <c r="LJ160" s="57">
        <f>MIN(KZ160,'DEPRECATED - DT-Prelim Calcs'!$C$10)*'DEPRECATED - DT-Prelim Calcs'!$C$11*1000/60/60</f>
        <v>103.33333333333333</v>
      </c>
      <c r="LK160" s="63">
        <f>LK159+'DEPRECATED - DT-Prelim Calcs'!$C$11</f>
        <v>624</v>
      </c>
      <c r="LL160" s="2">
        <f>LV160/'Drive Train'!$F$35</f>
        <v>0.67096774193548392</v>
      </c>
      <c r="LM160" s="46">
        <f>LT160*12*60/(PI() * 'Drive Train'!$F$15)/LL$2*LL160</f>
        <v>-123852.74271167112</v>
      </c>
      <c r="LN160" s="2">
        <f>('DEPRECATED - DT-Prelim Calcs'!$C$6*LL160-LM160)/('DEPRECATED - DT-Prelim Calcs'!$C$6*LL160)*'DEPRECATED - DT-Prelim Calcs'!$C$7*LL160</f>
        <v>57.617990970095924</v>
      </c>
      <c r="LO160" s="57">
        <f>LN160/'DEPRECATED - DT-Prelim Calcs'!$C$7*('DEPRECATED - DT-Prelim Calcs'!$C$8-'DEPRECATED - DT-Prelim Calcs'!$C$9)+'DEPRECATED - DT-Prelim Calcs'!$C$9</f>
        <v>3070.0810130553141</v>
      </c>
      <c r="LP160" s="57">
        <f t="shared" si="210"/>
        <v>60</v>
      </c>
      <c r="LQ160" s="2">
        <f t="shared" si="266"/>
        <v>0.99579519204165001</v>
      </c>
      <c r="LR160" s="57">
        <f>LQ160*'DEPRECATED - DT-Prelim Calcs'!$C$21/LL$2/'DEPRECATED - DT-Prelim Calcs'!$C$19/'DEPRECATED - DT-Prelim Calcs'!$C$18*3.39*'DEPRECATED - DT-Prelim Calcs'!$C$20</f>
        <v>25.773080821789936</v>
      </c>
      <c r="LS160" s="46">
        <f t="shared" si="267"/>
        <v>0</v>
      </c>
      <c r="LT160" s="57">
        <f>LR159*'DEPRECATED - DT-Prelim Calcs'!$C$11+LT159</f>
        <v>-451.03411356140714</v>
      </c>
      <c r="LU160" s="57">
        <f>LU159+0.5*LR160*'DEPRECATED - DT-Prelim Calcs'!$C$11^2+LT160*'DEPRECATED - DT-Prelim Calcs'!$C$11</f>
        <v>-291309.53153184161</v>
      </c>
      <c r="LV160" s="57">
        <f>MIN('Drive Train'!$F$35-LP159*'DEPRECATED - DT-Prelim Calcs'!$C$21*'Drive Train'!$F$39,LV159+LP$2)</f>
        <v>8.32</v>
      </c>
      <c r="LW160" s="57">
        <f>'Drive Train'!$F$35-LP160*'DEPRECATED - DT-Prelim Calcs'!$C$21*'Drive Train'!$F$39</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Train'!$AA$49 + V160*(1-'Drive Train'!$AA$49))</f>
        <v>0</v>
      </c>
      <c r="W161" s="57">
        <f t="shared" si="184"/>
        <v>0</v>
      </c>
      <c r="X161" s="2">
        <f>MAX(MIN(IF(AND(AI160=1,AG161&lt;0),-1,1)*(W161-$C$9)/($C$8-$C$9)*$C$7-$C$29*AE161/T$2 -  AI160*$C$29/2,X$2),MAX(X$4:X160)*-1)</f>
        <v>-0.2458281045106315</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Train'!$F$39,AG160+W$2)-$C$3,IF(AE160-1&lt;=0,0,IF($C$32=Motors!$C$29,MAX(ABS('Drive Train'!$F$35-W160*$C$21*'Drive Train'!$F$39)*-1,AG160-W$2),MAX(0,ABS('Drive Train'!$F$35-W160*$C$21*'Drive Train'!$F$39)*-1,AG160-W$2))))</f>
        <v>0</v>
      </c>
      <c r="AH161" s="57">
        <f>'Drive Train'!$F$35-ABS(W161)*'DEPRECATED - DT-Prelim Calcs'!$C$21*'Drive Train'!$F$39</f>
        <v>12.4</v>
      </c>
      <c r="AI161" s="1">
        <f>IF(AJ161&gt;='Drive Train'!$F$29,1,0)</f>
        <v>1</v>
      </c>
      <c r="AJ161" s="57">
        <f>AJ160+0.5*Y161*'DEPRECATED - DT-Prelim Calcs'!$C$11^2+AE161*'DEPRECATED - DT-Prelim Calcs'!$C$11</f>
        <v>784.33981740885292</v>
      </c>
      <c r="AK161" s="57">
        <f t="shared" si="268"/>
        <v>0</v>
      </c>
      <c r="AL161" s="63">
        <f>AL160+'DEPRECATED - DT-Prelim Calcs'!$C$11</f>
        <v>628</v>
      </c>
      <c r="AM161" s="2">
        <f>AW161/'Drive Train'!$F$35</f>
        <v>0.88882649237565803</v>
      </c>
      <c r="AN161" s="46">
        <f>AU161*12*60/(PI() * 'Drive Train'!$F$15)/AM$2*AM161</f>
        <v>4007.4131716828729</v>
      </c>
      <c r="AO161" s="2">
        <f>('DEPRECATED - DT-Prelim Calcs'!$C$6*AM161-AN161)/('DEPRECATED - DT-Prelim Calcs'!$C$6*AM161)*'DEPRECATED - DT-Prelim Calcs'!$C$7*AM161</f>
        <v>0.33008953072369901</v>
      </c>
      <c r="AP161" s="57">
        <f>AO161/'DEPRECATED - DT-Prelim Calcs'!$C$7*('DEPRECATED - DT-Prelim Calcs'!$C$8-'DEPRECATED - DT-Prelim Calcs'!$C$9)+'DEPRECATED - DT-Prelim Calcs'!$C$9</f>
        <v>20.27281609620356</v>
      </c>
      <c r="AQ161" s="57">
        <f t="shared" si="192"/>
        <v>20.27281609620356</v>
      </c>
      <c r="AR161" s="2">
        <f t="shared" si="212"/>
        <v>1.6653345369377348E-16</v>
      </c>
      <c r="AS161" s="57">
        <f>AR161*'DEPRECATED - DT-Prelim Calcs'!$C$21/AM$2/'DEPRECATED - DT-Prelim Calcs'!$C$19/'DEPRECATED - DT-Prelim Calcs'!$C$18*3.39*'DEPRECATED - DT-Prelim Calcs'!$C$20</f>
        <v>1.2068570473601326E-15</v>
      </c>
      <c r="AT161" s="46">
        <f t="shared" si="213"/>
        <v>0</v>
      </c>
      <c r="AU161" s="57">
        <f>AS160*'DEPRECATED - DT-Prelim Calcs'!$C$11+AU160</f>
        <v>39.345448708843186</v>
      </c>
      <c r="AV161" s="57">
        <f>AV160+0.5*AS161*'DEPRECATED - DT-Prelim Calcs'!$C$11^2+AU161*'DEPRECATED - DT-Prelim Calcs'!$C$11</f>
        <v>24666.142613369153</v>
      </c>
      <c r="AW161" s="57">
        <f>MIN('Drive Train'!$F$35-AQ160*'DEPRECATED - DT-Prelim Calcs'!$C$21*'Drive Train'!$F$39,AW160+AQ$2)</f>
        <v>11.02144850545816</v>
      </c>
      <c r="AX161" s="57">
        <f>'Drive Train'!$F$35-AQ161*'DEPRECATED - DT-Prelim Calcs'!$C$21*'Drive Train'!$F$39</f>
        <v>11.021448505458158</v>
      </c>
      <c r="AY161" s="1">
        <f>IF(AV161&gt;='Drive Train'!$F$29,1,0)</f>
        <v>1</v>
      </c>
      <c r="AZ161" s="57">
        <f t="shared" si="214"/>
        <v>22.525351218003951</v>
      </c>
      <c r="BA161" s="63">
        <f>BA160+'DEPRECATED - DT-Prelim Calcs'!$C$11</f>
        <v>628</v>
      </c>
      <c r="BB161" s="2">
        <f>BL161/'Drive Train'!$F$35</f>
        <v>1.315024972646925</v>
      </c>
      <c r="BC161" s="46">
        <f>BJ161*12*60/(PI() * 'Drive Train'!$F$15)/BB$2*BB161</f>
        <v>-3540.8438977467135</v>
      </c>
      <c r="BD161" s="2">
        <f>('DEPRECATED - DT-Prelim Calcs'!$C$6*BB161-BC161)/('DEPRECATED - DT-Prelim Calcs'!$C$6*BB161)*'DEPRECATED - DT-Prelim Calcs'!$C$7*BB161</f>
        <v>4.7702296575443013</v>
      </c>
      <c r="BE161" s="57">
        <f>BD161/'DEPRECATED - DT-Prelim Calcs'!$C$7*('DEPRECATED - DT-Prelim Calcs'!$C$8-'DEPRECATED - DT-Prelim Calcs'!$C$9)+'DEPRECATED - DT-Prelim Calcs'!$C$9</f>
        <v>256.65040044105137</v>
      </c>
      <c r="BF161" s="57">
        <f t="shared" si="193"/>
        <v>93</v>
      </c>
      <c r="BG161" s="2">
        <f t="shared" si="215"/>
        <v>1.8933363324154457</v>
      </c>
      <c r="BH161" s="57">
        <f>BG161*'DEPRECATED - DT-Prelim Calcs'!$C$21/BB$2/'DEPRECATED - DT-Prelim Calcs'!$C$19/'DEPRECATED - DT-Prelim Calcs'!$C$18*3.39*'DEPRECATED - DT-Prelim Calcs'!$C$20</f>
        <v>19.819055495402448</v>
      </c>
      <c r="BI161" s="46">
        <f t="shared" si="216"/>
        <v>0</v>
      </c>
      <c r="BJ161" s="57">
        <f>BH160*'DEPRECATED - DT-Prelim Calcs'!$C$11+BJ160</f>
        <v>-16.267443596496292</v>
      </c>
      <c r="BK161" s="57">
        <f>BK160+0.5*BH161*'DEPRECATED - DT-Prelim Calcs'!$C$11^2+BJ161*'DEPRECATED - DT-Prelim Calcs'!$C$11</f>
        <v>14708.405186618102</v>
      </c>
      <c r="BL161" s="57">
        <f>MIN('Drive Train'!$F$35-BF160*'DEPRECATED - DT-Prelim Calcs'!$C$21*'Drive Train'!$F$39,BL160+BF$2)</f>
        <v>16.306309660821871</v>
      </c>
      <c r="BM161" s="57">
        <f>'Drive Train'!$F$35-BF161*'DEPRECATED - DT-Prelim Calcs'!$C$21*'Drive Train'!$F$39</f>
        <v>6.0759999999999996</v>
      </c>
      <c r="BN161" s="1">
        <f>IF(BK161&gt;='Drive Train'!$F$29,1,0)</f>
        <v>1</v>
      </c>
      <c r="BO161" s="57">
        <f t="shared" si="217"/>
        <v>103.33333333333333</v>
      </c>
      <c r="BP161" s="63">
        <f>BP160+'DEPRECATED - DT-Prelim Calcs'!$C$11</f>
        <v>628</v>
      </c>
      <c r="BQ161" s="2">
        <f>CA161/'Drive Train'!$F$35</f>
        <v>1.1147333334634359</v>
      </c>
      <c r="BR161" s="46">
        <f>BY161*12*60/(PI() * 'Drive Train'!$F$15)/BQ$2*BQ161</f>
        <v>-4780.6436380794948</v>
      </c>
      <c r="BS161" s="2">
        <f>('DEPRECATED - DT-Prelim Calcs'!$C$6*BQ161-BR161)/('DEPRECATED - DT-Prelim Calcs'!$C$6*BQ161)*'DEPRECATED - DT-Prelim Calcs'!$C$7*BQ161</f>
        <v>4.8481116803207236</v>
      </c>
      <c r="BT161" s="57">
        <f>BS161/'DEPRECATED - DT-Prelim Calcs'!$C$7*('DEPRECATED - DT-Prelim Calcs'!$C$8-'DEPRECATED - DT-Prelim Calcs'!$C$9)+'DEPRECATED - DT-Prelim Calcs'!$C$9</f>
        <v>260.79656787765509</v>
      </c>
      <c r="BU161" s="57">
        <f t="shared" si="194"/>
        <v>93</v>
      </c>
      <c r="BV161" s="2">
        <f t="shared" si="218"/>
        <v>1.8828060353728675</v>
      </c>
      <c r="BW161" s="57">
        <f>BV161*'DEPRECATED - DT-Prelim Calcs'!$C$21/BQ$2/'DEPRECATED - DT-Prelim Calcs'!$C$19/'DEPRECATED - DT-Prelim Calcs'!$C$18*3.39*'DEPRECATED - DT-Prelim Calcs'!$C$20</f>
        <v>25.773080821789936</v>
      </c>
      <c r="BX161" s="46">
        <f t="shared" si="219"/>
        <v>0</v>
      </c>
      <c r="BY161" s="57">
        <f>BW160*'DEPRECATED - DT-Prelim Calcs'!$C$11+BY160</f>
        <v>-19.813278473883379</v>
      </c>
      <c r="BZ161" s="57">
        <f>BZ160+0.5*BW161*'DEPRECATED - DT-Prelim Calcs'!$C$11^2+BY161*'DEPRECATED - DT-Prelim Calcs'!$C$11</f>
        <v>-10762.573752909553</v>
      </c>
      <c r="CA161" s="57">
        <f>MIN('Drive Train'!$F$35-BU160*'DEPRECATED - DT-Prelim Calcs'!$C$21*'Drive Train'!$F$39,CA160+BU$2)</f>
        <v>13.822693334946607</v>
      </c>
      <c r="CB161" s="57">
        <f>'Drive Train'!$F$35-BU161*'DEPRECATED - DT-Prelim Calcs'!$C$21*'Drive Train'!$F$39</f>
        <v>6.0759999999999996</v>
      </c>
      <c r="CC161" s="1">
        <f>IF(BZ161&gt;='Drive Train'!$F$29,1,0)</f>
        <v>0</v>
      </c>
      <c r="CD161" s="57">
        <f t="shared" si="220"/>
        <v>103.33333333333333</v>
      </c>
      <c r="CE161" s="63">
        <f>CE160+'DEPRECATED - DT-Prelim Calcs'!$C$11</f>
        <v>628</v>
      </c>
      <c r="CF161" s="2">
        <f>CP161/'Drive Train'!$F$35</f>
        <v>0.48999999999999994</v>
      </c>
      <c r="CG161" s="46">
        <f>CN161*12*60/(PI() * 'Drive Train'!$F$15)/CF$2*CF161</f>
        <v>2754.7849497538577</v>
      </c>
      <c r="CH161" s="2">
        <f>('DEPRECATED - DT-Prelim Calcs'!$C$6*CF161-CG161)/('DEPRECATED - DT-Prelim Calcs'!$C$6*CF161)*'DEPRECATED - DT-Prelim Calcs'!$C$7*CF161</f>
        <v>-6.4696947262063348E-2</v>
      </c>
      <c r="CI161" s="57">
        <f>CH161/'DEPRECATED - DT-Prelim Calcs'!$C$7*('DEPRECATED - DT-Prelim Calcs'!$C$8-'DEPRECATED - DT-Prelim Calcs'!$C$9)+'DEPRECATED - DT-Prelim Calcs'!$C$9</f>
        <v>-0.74423997249905671</v>
      </c>
      <c r="CJ161" s="57">
        <f t="shared" si="195"/>
        <v>-0.74423997249905671</v>
      </c>
      <c r="CK161" s="2">
        <f t="shared" si="221"/>
        <v>-0.47629777671412865</v>
      </c>
      <c r="CL161" s="57">
        <f>CK161*'DEPRECATED - DT-Prelim Calcs'!$C$21/CF$2/'DEPRECATED - DT-Prelim Calcs'!$C$19/'DEPRECATED - DT-Prelim Calcs'!$C$18*3.39*'DEPRECATED - DT-Prelim Calcs'!$C$20</f>
        <v>-8.0539639534626168</v>
      </c>
      <c r="CM161" s="46">
        <f t="shared" si="222"/>
        <v>1</v>
      </c>
      <c r="CN161" s="57">
        <f>CL160*'DEPRECATED - DT-Prelim Calcs'!$C$11+CN160</f>
        <v>21.026268611191568</v>
      </c>
      <c r="CO161" s="57">
        <f>CO160+0.5*CL161*'DEPRECATED - DT-Prelim Calcs'!$C$11^2+CN161*'DEPRECATED - DT-Prelim Calcs'!$C$11</f>
        <v>-47594.988480942986</v>
      </c>
      <c r="CP161" s="57">
        <f>MIN('Drive Train'!$F$35-CJ160*'DEPRECATED - DT-Prelim Calcs'!$C$21*'Drive Train'!$F$39,CP160+CJ$2)</f>
        <v>6.0759999999999996</v>
      </c>
      <c r="CQ161" s="57">
        <f>'Drive Train'!$F$35-CJ161*'DEPRECATED - DT-Prelim Calcs'!$C$21*'Drive Train'!$F$39</f>
        <v>12.450608318129936</v>
      </c>
      <c r="CR161" s="1">
        <f>IF(CO161&gt;='Drive Train'!$F$29,1,0)</f>
        <v>0</v>
      </c>
      <c r="CS161" s="57">
        <f t="shared" si="223"/>
        <v>-0.82693330277672972</v>
      </c>
      <c r="CT161" s="63">
        <f>CT160+'DEPRECATED - DT-Prelim Calcs'!$C$11</f>
        <v>628</v>
      </c>
      <c r="CU161" s="2">
        <f>DE161/'Drive Train'!$F$35</f>
        <v>0.48999999999999994</v>
      </c>
      <c r="CV161" s="46">
        <f>DC161*12*60/(PI() * 'Drive Train'!$F$15)/CU$2*CU161</f>
        <v>-9682.6890969239212</v>
      </c>
      <c r="CW161" s="2">
        <f>('DEPRECATED - DT-Prelim Calcs'!$C$6*CU161-CV161)/('DEPRECATED - DT-Prelim Calcs'!$C$6*CU161)*'DEPRECATED - DT-Prelim Calcs'!$C$7*CU161</f>
        <v>5.5590014490781723</v>
      </c>
      <c r="CX161" s="57">
        <f>CW161/'DEPRECATED - DT-Prelim Calcs'!$C$7*('DEPRECATED - DT-Prelim Calcs'!$C$8-'DEPRECATED - DT-Prelim Calcs'!$C$9)+'DEPRECATED - DT-Prelim Calcs'!$C$9</f>
        <v>298.64186137623631</v>
      </c>
      <c r="CY161" s="57">
        <f t="shared" si="196"/>
        <v>93</v>
      </c>
      <c r="CZ161" s="2">
        <f t="shared" si="224"/>
        <v>1.2803081040535502</v>
      </c>
      <c r="DA161" s="57">
        <f>CZ161*'DEPRECATED - DT-Prelim Calcs'!$C$21/CU$2/'DEPRECATED - DT-Prelim Calcs'!$C$19/'DEPRECATED - DT-Prelim Calcs'!$C$18*3.39*'DEPRECATED - DT-Prelim Calcs'!$C$20</f>
        <v>25.773080821789936</v>
      </c>
      <c r="DB161" s="46">
        <f t="shared" si="225"/>
        <v>0</v>
      </c>
      <c r="DC161" s="57">
        <f>DA160*'DEPRECATED - DT-Prelim Calcs'!$C$11+DC160</f>
        <v>-62.079724354877939</v>
      </c>
      <c r="DD161" s="57">
        <f>DD160+0.5*DA161*'DEPRECATED - DT-Prelim Calcs'!$C$11^2+DC161*'DEPRECATED - DT-Prelim Calcs'!$C$11</f>
        <v>-86496.007681199291</v>
      </c>
      <c r="DE161" s="57">
        <f>MIN('Drive Train'!$F$35-CY160*'DEPRECATED - DT-Prelim Calcs'!$C$21*'Drive Train'!$F$39,DE160+CY$2)</f>
        <v>6.0759999999999996</v>
      </c>
      <c r="DF161" s="57">
        <f>'Drive Train'!$F$35-CY161*'DEPRECATED - DT-Prelim Calcs'!$C$21*'Drive Train'!$F$39</f>
        <v>6.0759999999999996</v>
      </c>
      <c r="DG161" s="1">
        <f>IF(DD161&gt;='Drive Train'!$F$29,1,0)</f>
        <v>0</v>
      </c>
      <c r="DH161" s="57">
        <f t="shared" si="226"/>
        <v>103.33333333333333</v>
      </c>
      <c r="DI161" s="63">
        <f>DI160+'DEPRECATED - DT-Prelim Calcs'!$C$11</f>
        <v>628</v>
      </c>
      <c r="DJ161" s="2">
        <f>DT161/'Drive Train'!$F$35</f>
        <v>0.48999999999999994</v>
      </c>
      <c r="DK161" s="46">
        <f>DR161*12*60/(PI() * 'Drive Train'!$F$15)/DJ$2*DJ161</f>
        <v>-46695.573592649926</v>
      </c>
      <c r="DL161" s="2">
        <f>('DEPRECATED - DT-Prelim Calcs'!$C$6*DJ161-DK161)/('DEPRECATED - DT-Prelim Calcs'!$C$6*DJ161)*'DEPRECATED - DT-Prelim Calcs'!$C$7*DJ161</f>
        <v>22.294658416188803</v>
      </c>
      <c r="DM161" s="57">
        <f>DL161/'DEPRECATED - DT-Prelim Calcs'!$C$7*('DEPRECATED - DT-Prelim Calcs'!$C$8-'DEPRECATED - DT-Prelim Calcs'!$C$9)+'DEPRECATED - DT-Prelim Calcs'!$C$9</f>
        <v>1189.5899065547817</v>
      </c>
      <c r="DN161" s="57">
        <f t="shared" si="197"/>
        <v>93</v>
      </c>
      <c r="DO161" s="2">
        <f t="shared" si="227"/>
        <v>1.1037138828047846</v>
      </c>
      <c r="DP161" s="57">
        <f>DO161*'DEPRECATED - DT-Prelim Calcs'!$C$21/DJ$2/'DEPRECATED - DT-Prelim Calcs'!$C$19/'DEPRECATED - DT-Prelim Calcs'!$C$18*3.39*'DEPRECATED - DT-Prelim Calcs'!$C$20</f>
        <v>25.773080821789936</v>
      </c>
      <c r="DQ161" s="46">
        <f t="shared" si="228"/>
        <v>0</v>
      </c>
      <c r="DR161" s="57">
        <f>DP160*'DEPRECATED - DT-Prelim Calcs'!$C$11+DR160</f>
        <v>-258.09020224108122</v>
      </c>
      <c r="DS161" s="57">
        <f>DS160+0.5*DP161*'DEPRECATED - DT-Prelim Calcs'!$C$11^2+DR161*'DEPRECATED - DT-Prelim Calcs'!$C$11</f>
        <v>-172578.75771822658</v>
      </c>
      <c r="DT161" s="57">
        <f>MIN('Drive Train'!$F$35-DN160*'DEPRECATED - DT-Prelim Calcs'!$C$21*'Drive Train'!$F$39,DT160+DN$2)</f>
        <v>6.0759999999999996</v>
      </c>
      <c r="DU161" s="57">
        <f>'Drive Train'!$F$35-DN161*'DEPRECATED - DT-Prelim Calcs'!$C$21*'Drive Train'!$F$39</f>
        <v>6.0759999999999996</v>
      </c>
      <c r="DV161" s="1">
        <f>IF(DS161&gt;='Drive Train'!$F$29,1,0)</f>
        <v>0</v>
      </c>
      <c r="DW161" s="57">
        <f t="shared" si="229"/>
        <v>103.33333333333333</v>
      </c>
      <c r="DX161" s="63">
        <f>DX160+'DEPRECATED - DT-Prelim Calcs'!$C$11</f>
        <v>628</v>
      </c>
      <c r="DY161" s="2">
        <f>EI161/'Drive Train'!$F$35</f>
        <v>0.59458423361684631</v>
      </c>
      <c r="DZ161" s="46">
        <f>EG161*12*60/(PI() * 'Drive Train'!$F$15)/DY$2*DY161</f>
        <v>25333.614348780673</v>
      </c>
      <c r="EA161" s="2">
        <f>('DEPRECATED - DT-Prelim Calcs'!$C$6*DY161-DZ161)/('DEPRECATED - DT-Prelim Calcs'!$C$6*DY161)*'DEPRECATED - DT-Prelim Calcs'!$C$7*DY161</f>
        <v>-10.021838222229448</v>
      </c>
      <c r="EB161" s="57">
        <f>EA161/'DEPRECATED - DT-Prelim Calcs'!$C$7*('DEPRECATED - DT-Prelim Calcs'!$C$8-'DEPRECATED - DT-Prelim Calcs'!$C$9)+'DEPRECATED - DT-Prelim Calcs'!$C$9</f>
        <v>-530.82773606308638</v>
      </c>
      <c r="EC161" s="57">
        <f t="shared" si="198"/>
        <v>-530.82773606308638</v>
      </c>
      <c r="ED161" s="2">
        <f t="shared" si="230"/>
        <v>-13.141218957654193</v>
      </c>
      <c r="EE161" s="57">
        <f>ED161*'DEPRECATED - DT-Prelim Calcs'!$C$21/DY$2/'DEPRECATED - DT-Prelim Calcs'!$C$19/'DEPRECATED - DT-Prelim Calcs'!$C$18*3.39*'DEPRECATED - DT-Prelim Calcs'!$C$20</f>
        <v>-349.18969920645566</v>
      </c>
      <c r="EF161" s="46">
        <f t="shared" si="231"/>
        <v>1</v>
      </c>
      <c r="EG161" s="57">
        <f>EE160*'DEPRECATED - DT-Prelim Calcs'!$C$11+EG160</f>
        <v>101.4050789575371</v>
      </c>
      <c r="EH161" s="57">
        <f>EH160+0.5*EE161*'DEPRECATED - DT-Prelim Calcs'!$C$11^2+EG161*'DEPRECATED - DT-Prelim Calcs'!$C$11</f>
        <v>-291499.31233442237</v>
      </c>
      <c r="EI161" s="57">
        <f>MIN('Drive Train'!$F$35-EC160*'DEPRECATED - DT-Prelim Calcs'!$C$21*'Drive Train'!$F$39,EI160+EC$2)</f>
        <v>7.3728444968488942</v>
      </c>
      <c r="EJ161" s="57">
        <f>'Drive Train'!$F$35-EC161*'DEPRECATED - DT-Prelim Calcs'!$C$21*'Drive Train'!$F$39</f>
        <v>48.496286052289875</v>
      </c>
      <c r="EK161" s="1">
        <f>IF(EH161&gt;='Drive Train'!$F$29,1,0)</f>
        <v>0</v>
      </c>
      <c r="EL161" s="57">
        <f t="shared" si="232"/>
        <v>-589.80859562565149</v>
      </c>
      <c r="EM161" s="63">
        <f>EM160+'DEPRECATED - DT-Prelim Calcs'!$C$11</f>
        <v>628</v>
      </c>
      <c r="EN161" s="2">
        <f>EX161/'Drive Train'!$F$35</f>
        <v>0.48999999999999994</v>
      </c>
      <c r="EO161" s="46">
        <f>EV161*12*60/(PI() * 'Drive Train'!$F$15)/EN$2*EN161</f>
        <v>-56153.924035322489</v>
      </c>
      <c r="EP161" s="2">
        <f>('DEPRECATED - DT-Prelim Calcs'!$C$6*EN161-EO161)/('DEPRECATED - DT-Prelim Calcs'!$C$6*EN161)*'DEPRECATED - DT-Prelim Calcs'!$C$7*EN161</f>
        <v>26.571323438110166</v>
      </c>
      <c r="EQ161" s="57">
        <f>EP161/'DEPRECATED - DT-Prelim Calcs'!$C$7*('DEPRECATED - DT-Prelim Calcs'!$C$8-'DEPRECATED - DT-Prelim Calcs'!$C$9)+'DEPRECATED - DT-Prelim Calcs'!$C$9</f>
        <v>1417.2646461035415</v>
      </c>
      <c r="ER161" s="57">
        <f t="shared" si="199"/>
        <v>93</v>
      </c>
      <c r="ES161" s="2">
        <f t="shared" si="233"/>
        <v>0.86507304327942547</v>
      </c>
      <c r="ET161" s="57">
        <f>ES161*'DEPRECATED - DT-Prelim Calcs'!$C$21/EN$2/'DEPRECATED - DT-Prelim Calcs'!$C$19/'DEPRECATED - DT-Prelim Calcs'!$C$18*3.39*'DEPRECATED - DT-Prelim Calcs'!$C$20</f>
        <v>25.773080821789936</v>
      </c>
      <c r="EU161" s="46">
        <f t="shared" si="234"/>
        <v>0</v>
      </c>
      <c r="EV161" s="57">
        <f>ET160*'DEPRECATED - DT-Prelim Calcs'!$C$11+EV160</f>
        <v>-243.26083179758473</v>
      </c>
      <c r="EW161" s="57">
        <f>EW160+0.5*ET161*'DEPRECATED - DT-Prelim Calcs'!$C$11^2+EV161*'DEPRECATED - DT-Prelim Calcs'!$C$11</f>
        <v>-304599.11927963234</v>
      </c>
      <c r="EX161" s="57">
        <f>MIN('Drive Train'!$F$35-ER160*'DEPRECATED - DT-Prelim Calcs'!$C$21*'Drive Train'!$F$39,EX160+ER$2)</f>
        <v>6.0759999999999996</v>
      </c>
      <c r="EY161" s="57">
        <f>'Drive Train'!$F$35-ER161*'DEPRECATED - DT-Prelim Calcs'!$C$21*'Drive Train'!$F$39</f>
        <v>6.0759999999999996</v>
      </c>
      <c r="EZ161" s="1">
        <f>IF(EW161&gt;='Drive Train'!$F$29,1,0)</f>
        <v>0</v>
      </c>
      <c r="FA161" s="57">
        <f t="shared" si="235"/>
        <v>103.33333333333333</v>
      </c>
      <c r="FB161" s="63">
        <f>FB160+'DEPRECATED - DT-Prelim Calcs'!$C$11</f>
        <v>628</v>
      </c>
      <c r="FC161" s="2">
        <f>FM161/'Drive Train'!$F$35</f>
        <v>0.48999999999999994</v>
      </c>
      <c r="FD161" s="46">
        <f>FK161*12*60/(PI() * 'Drive Train'!$F$15)/FC$2*FC161</f>
        <v>-309921.12958649488</v>
      </c>
      <c r="FE161" s="2">
        <f>('DEPRECATED - DT-Prelim Calcs'!$C$6*FC161-FD161)/('DEPRECATED - DT-Prelim Calcs'!$C$6*FC161)*'DEPRECATED - DT-Prelim Calcs'!$C$7*FC161</f>
        <v>141.31409367794612</v>
      </c>
      <c r="FF161" s="57">
        <f>FE161/'DEPRECATED - DT-Prelim Calcs'!$C$7*('DEPRECATED - DT-Prelim Calcs'!$C$8-'DEPRECATED - DT-Prelim Calcs'!$C$9)+'DEPRECATED - DT-Prelim Calcs'!$C$9</f>
        <v>7525.7698003653477</v>
      </c>
      <c r="FG161" s="57">
        <f t="shared" si="200"/>
        <v>93</v>
      </c>
      <c r="FH161" s="2">
        <f t="shared" si="236"/>
        <v>0.78067567320338405</v>
      </c>
      <c r="FI161" s="57">
        <f>FH161*'DEPRECATED - DT-Prelim Calcs'!$C$21/FC$2/'DEPRECATED - DT-Prelim Calcs'!$C$19/'DEPRECATED - DT-Prelim Calcs'!$C$18*3.39*'DEPRECATED - DT-Prelim Calcs'!$C$20</f>
        <v>25.773080821789936</v>
      </c>
      <c r="FJ161" s="46">
        <f t="shared" si="237"/>
        <v>0</v>
      </c>
      <c r="FK161" s="57">
        <f>FI160*'DEPRECATED - DT-Prelim Calcs'!$C$11+FK160</f>
        <v>-1211.6052064474648</v>
      </c>
      <c r="FL161" s="57">
        <f>FL160+0.5*FI161*'DEPRECATED - DT-Prelim Calcs'!$C$11^2+FK161*'DEPRECATED - DT-Prelim Calcs'!$C$11</f>
        <v>-396994.42923568992</v>
      </c>
      <c r="FM161" s="57">
        <f>MIN('Drive Train'!$F$35-FG160*'DEPRECATED - DT-Prelim Calcs'!$C$21*'Drive Train'!$F$39,FM160+FG$2)</f>
        <v>6.0759999999999996</v>
      </c>
      <c r="FN161" s="57">
        <f>'Drive Train'!$F$35-FG161*'DEPRECATED - DT-Prelim Calcs'!$C$21*'Drive Train'!$F$39</f>
        <v>6.0759999999999996</v>
      </c>
      <c r="FO161" s="1">
        <f>IF(FL161&gt;='Drive Train'!$F$29,1,0)</f>
        <v>0</v>
      </c>
      <c r="FP161" s="57">
        <f t="shared" si="238"/>
        <v>103.33333333333333</v>
      </c>
      <c r="FQ161" s="63">
        <f>FQ160+'DEPRECATED - DT-Prelim Calcs'!$C$11</f>
        <v>628</v>
      </c>
      <c r="FR161" s="2">
        <f>GB161/'Drive Train'!$F$35</f>
        <v>0.48999999999999994</v>
      </c>
      <c r="FS161" s="46">
        <f>FZ161*12*60/(PI() * 'Drive Train'!$F$15)/FR$2*FR161</f>
        <v>-443300.07989427977</v>
      </c>
      <c r="FT161" s="2">
        <f>('DEPRECATED - DT-Prelim Calcs'!$C$6*FR161-FS161)/('DEPRECATED - DT-Prelim Calcs'!$C$6*FR161)*'DEPRECATED - DT-Prelim Calcs'!$C$7*FR161</f>
        <v>201.62239953943984</v>
      </c>
      <c r="FU161" s="57">
        <f>FT161/'DEPRECATED - DT-Prelim Calcs'!$C$7*('DEPRECATED - DT-Prelim Calcs'!$C$8-'DEPRECATED - DT-Prelim Calcs'!$C$9)+'DEPRECATED - DT-Prelim Calcs'!$C$9</f>
        <v>10736.373801207525</v>
      </c>
      <c r="FV161" s="57">
        <f t="shared" si="201"/>
        <v>93</v>
      </c>
      <c r="FW161" s="2">
        <f t="shared" si="239"/>
        <v>0.7112822800297498</v>
      </c>
      <c r="FX161" s="57">
        <f>FW161*'DEPRECATED - DT-Prelim Calcs'!$C$21/FR$2/'DEPRECATED - DT-Prelim Calcs'!$C$19/'DEPRECATED - DT-Prelim Calcs'!$C$18*3.39*'DEPRECATED - DT-Prelim Calcs'!$C$20</f>
        <v>25.773080821789936</v>
      </c>
      <c r="FY161" s="46">
        <f t="shared" si="240"/>
        <v>0</v>
      </c>
      <c r="FZ161" s="57">
        <f>FX160*'DEPRECATED - DT-Prelim Calcs'!$C$11+FZ160</f>
        <v>-1578.9889731651219</v>
      </c>
      <c r="GA161" s="57">
        <f>GA160+0.5*FX161*'DEPRECATED - DT-Prelim Calcs'!$C$11^2+FZ161*'DEPRECATED - DT-Prelim Calcs'!$C$11</f>
        <v>-468888.93410523812</v>
      </c>
      <c r="GB161" s="57">
        <f>MIN('Drive Train'!$F$35-FV160*'DEPRECATED - DT-Prelim Calcs'!$C$21*'Drive Train'!$F$39,GB160+FV$2)</f>
        <v>6.0759999999999996</v>
      </c>
      <c r="GC161" s="57">
        <f>'Drive Train'!$F$35-FV161*'DEPRECATED - DT-Prelim Calcs'!$C$21*'Drive Train'!$F$39</f>
        <v>6.0759999999999996</v>
      </c>
      <c r="GD161" s="1">
        <f>IF(GA161&gt;='Drive Train'!$F$29,1,0)</f>
        <v>0</v>
      </c>
      <c r="GE161" s="57">
        <f t="shared" si="241"/>
        <v>103.33333333333333</v>
      </c>
      <c r="GF161" s="63">
        <f>GF160+'DEPRECATED - DT-Prelim Calcs'!$C$11</f>
        <v>628</v>
      </c>
      <c r="GG161" s="2">
        <f>GQ161/'Drive Train'!$F$35</f>
        <v>0.83548387096774201</v>
      </c>
      <c r="GH161" s="46">
        <f>GO161*12*60/(PI() * 'Drive Train'!$F$15)/GG$2*GG161</f>
        <v>-281157.58079824509</v>
      </c>
      <c r="GI161" s="2">
        <f>('DEPRECATED - DT-Prelim Calcs'!$C$6*GG161-GH161)/('DEPRECATED - DT-Prelim Calcs'!$C$6*GG161)*'DEPRECATED - DT-Prelim Calcs'!$C$7*GG161</f>
        <v>129.14105266257272</v>
      </c>
      <c r="GJ161" s="57">
        <f>GI161/'DEPRECATED - DT-Prelim Calcs'!$C$7*('DEPRECATED - DT-Prelim Calcs'!$C$8-'DEPRECATED - DT-Prelim Calcs'!$C$9)+'DEPRECATED - DT-Prelim Calcs'!$C$9</f>
        <v>6877.7195255635179</v>
      </c>
      <c r="GK161" s="57">
        <f t="shared" si="242"/>
        <v>29.999999999999982</v>
      </c>
      <c r="GL161" s="2">
        <f t="shared" si="243"/>
        <v>0.99579519204165001</v>
      </c>
      <c r="GM161" s="57">
        <f>GL161*'DEPRECATED - DT-Prelim Calcs'!$C$21/GG$2/'DEPRECATED - DT-Prelim Calcs'!$C$19/'DEPRECATED - DT-Prelim Calcs'!$C$18*3.39*'DEPRECATED - DT-Prelim Calcs'!$C$20</f>
        <v>25.773080821789936</v>
      </c>
      <c r="GN161" s="46">
        <f t="shared" si="244"/>
        <v>0</v>
      </c>
      <c r="GO161" s="57">
        <f>GM160*'DEPRECATED - DT-Prelim Calcs'!$C$11+GO160</f>
        <v>-822.27508409736356</v>
      </c>
      <c r="GP161" s="57">
        <f>GP160+0.5*GM161*'DEPRECATED - DT-Prelim Calcs'!$C$11^2+GO161*'DEPRECATED - DT-Prelim Calcs'!$C$11</f>
        <v>-242444.61813223767</v>
      </c>
      <c r="GQ161" s="57">
        <f>MIN('Drive Train'!$F$35-GK160*'DEPRECATED - DT-Prelim Calcs'!$C$21*'Drive Train'!$F$39,GQ160+GK$2)</f>
        <v>10.360000000000001</v>
      </c>
      <c r="GR161" s="57">
        <f>'Drive Train'!$F$35-GK161*'DEPRECATED - DT-Prelim Calcs'!$C$21*'Drive Train'!$F$39</f>
        <v>10.360000000000001</v>
      </c>
      <c r="GS161" s="1">
        <f>IF(GP161&gt;='Drive Train'!$F$29,1,0)</f>
        <v>0</v>
      </c>
      <c r="GT161" s="57">
        <f t="shared" si="245"/>
        <v>33.333333333333314</v>
      </c>
      <c r="GU161" s="63">
        <f>GU160+'DEPRECATED - DT-Prelim Calcs'!$C$11</f>
        <v>628</v>
      </c>
      <c r="GV161" s="2">
        <f>HF161/'Drive Train'!$F$35</f>
        <v>0.81720430107526887</v>
      </c>
      <c r="GW161" s="46">
        <f>HD161*12*60/(PI() * 'Drive Train'!$F$15)/GV$2*GV161</f>
        <v>-337672.59559713944</v>
      </c>
      <c r="GX161" s="2">
        <f>('DEPRECATED - DT-Prelim Calcs'!$C$6*GV161-GW161)/('DEPRECATED - DT-Prelim Calcs'!$C$6*GV161)*'DEPRECATED - DT-Prelim Calcs'!$C$7*GV161</f>
        <v>154.65069226973887</v>
      </c>
      <c r="GY161" s="57">
        <f>GX161/'DEPRECATED - DT-Prelim Calcs'!$C$7*('DEPRECATED - DT-Prelim Calcs'!$C$8-'DEPRECATED - DT-Prelim Calcs'!$C$9)+'DEPRECATED - DT-Prelim Calcs'!$C$9</f>
        <v>8235.7638249823649</v>
      </c>
      <c r="GZ161" s="57">
        <f t="shared" si="202"/>
        <v>33.333333333333314</v>
      </c>
      <c r="HA161" s="2">
        <f t="shared" si="246"/>
        <v>0.99579519204165001</v>
      </c>
      <c r="HB161" s="57">
        <f>HA161*'DEPRECATED - DT-Prelim Calcs'!$C$21/GV$2/'DEPRECATED - DT-Prelim Calcs'!$C$19/'DEPRECATED - DT-Prelim Calcs'!$C$18*3.39*'DEPRECATED - DT-Prelim Calcs'!$C$20</f>
        <v>25.773080821789936</v>
      </c>
      <c r="HC161" s="46">
        <f t="shared" si="247"/>
        <v>0</v>
      </c>
      <c r="HD161" s="57">
        <f>HB160*'DEPRECATED - DT-Prelim Calcs'!$C$11+HD160</f>
        <v>-1009.6493631811658</v>
      </c>
      <c r="HE161" s="57">
        <f>HE160+0.5*HB161*'DEPRECATED - DT-Prelim Calcs'!$C$11^2+HD161*'DEPRECATED - DT-Prelim Calcs'!$C$11</f>
        <v>-271957.79453297431</v>
      </c>
      <c r="HF161" s="57">
        <f>MIN('Drive Train'!$F$35-GZ160*'DEPRECATED - DT-Prelim Calcs'!$C$21*'Drive Train'!$F$39,HF160+GZ$2)</f>
        <v>10.133333333333335</v>
      </c>
      <c r="HG161" s="57">
        <f>'Drive Train'!$F$35-GZ161*'DEPRECATED - DT-Prelim Calcs'!$C$21*'Drive Train'!$F$39</f>
        <v>10.133333333333335</v>
      </c>
      <c r="HH161" s="1">
        <f>IF(HE161&gt;='Drive Train'!$F$29,1,0)</f>
        <v>0</v>
      </c>
      <c r="HI161" s="57">
        <f t="shared" si="248"/>
        <v>37.037037037037017</v>
      </c>
      <c r="HJ161" s="63">
        <f>HJ160+'DEPRECATED - DT-Prelim Calcs'!$C$11</f>
        <v>628</v>
      </c>
      <c r="HK161" s="2">
        <f>HU161/'Drive Train'!$F$35</f>
        <v>0.79892473118279583</v>
      </c>
      <c r="HL161" s="46">
        <f>HS161*12*60/(PI() * 'Drive Train'!$F$15)/HK$2*HK161</f>
        <v>-371834.97864005662</v>
      </c>
      <c r="HM161" s="2">
        <f>('DEPRECATED - DT-Prelim Calcs'!$C$6*HK161-HL161)/('DEPRECATED - DT-Prelim Calcs'!$C$6*HK161)*'DEPRECATED - DT-Prelim Calcs'!$C$7*HK161</f>
        <v>170.05341958198852</v>
      </c>
      <c r="HN161" s="57">
        <f>HM161/'DEPRECATED - DT-Prelim Calcs'!$C$7*('DEPRECATED - DT-Prelim Calcs'!$C$8-'DEPRECATED - DT-Prelim Calcs'!$C$9)+'DEPRECATED - DT-Prelim Calcs'!$C$9</f>
        <v>9055.7513412320041</v>
      </c>
      <c r="HO161" s="57">
        <f t="shared" si="203"/>
        <v>36.66666666666665</v>
      </c>
      <c r="HP161" s="2">
        <f t="shared" si="249"/>
        <v>0.99579519204165001</v>
      </c>
      <c r="HQ161" s="57">
        <f>HP161*'DEPRECATED - DT-Prelim Calcs'!$C$21/HK$2/'DEPRECATED - DT-Prelim Calcs'!$C$19/'DEPRECATED - DT-Prelim Calcs'!$C$18*3.39*'DEPRECATED - DT-Prelim Calcs'!$C$20</f>
        <v>25.773080821789936</v>
      </c>
      <c r="HR161" s="46">
        <f t="shared" si="250"/>
        <v>0</v>
      </c>
      <c r="HS161" s="57">
        <f>HQ160*'DEPRECATED - DT-Prelim Calcs'!$C$11+HS160</f>
        <v>-1137.2338541130566</v>
      </c>
      <c r="HT161" s="57">
        <f>HT160+0.5*HQ161*'DEPRECATED - DT-Prelim Calcs'!$C$11^2+HS161*'DEPRECATED - DT-Prelim Calcs'!$C$11</f>
        <v>-278537.88355619344</v>
      </c>
      <c r="HU161" s="57">
        <f>MIN('Drive Train'!$F$35-HO160*'DEPRECATED - DT-Prelim Calcs'!$C$21*'Drive Train'!$F$39,HU160+HO$2)</f>
        <v>9.9066666666666681</v>
      </c>
      <c r="HV161" s="57">
        <f>'Drive Train'!$F$35-HO161*'DEPRECATED - DT-Prelim Calcs'!$C$21*'Drive Train'!$F$39</f>
        <v>9.9066666666666681</v>
      </c>
      <c r="HW161" s="1">
        <f>IF(HT161&gt;='Drive Train'!$F$29,1,0)</f>
        <v>0</v>
      </c>
      <c r="HX161" s="57">
        <f t="shared" si="251"/>
        <v>40.740740740740726</v>
      </c>
      <c r="HY161" s="63">
        <f>HY160+'DEPRECATED - DT-Prelim Calcs'!$C$11</f>
        <v>628</v>
      </c>
      <c r="HZ161" s="2">
        <f>IJ161/'Drive Train'!$F$35</f>
        <v>4.1488658988300768</v>
      </c>
      <c r="IA161" s="46">
        <f>IH161*12*60/(PI() * 'Drive Train'!$F$15)/HZ$2*HZ161</f>
        <v>-2219127.9429810718</v>
      </c>
      <c r="IB161" s="2">
        <f>('DEPRECATED - DT-Prelim Calcs'!$C$6*HZ161-IA161)/('DEPRECATED - DT-Prelim Calcs'!$C$6*HZ161)*'DEPRECATED - DT-Prelim Calcs'!$C$7*HZ161</f>
        <v>1013.3943282766651</v>
      </c>
      <c r="IC161" s="57">
        <f>IB161/'DEPRECATED - DT-Prelim Calcs'!$C$7*('DEPRECATED - DT-Prelim Calcs'!$C$8-'DEPRECATED - DT-Prelim Calcs'!$C$9)+'DEPRECATED - DT-Prelim Calcs'!$C$9</f>
        <v>53952.281874645698</v>
      </c>
      <c r="ID161" s="57">
        <f t="shared" si="204"/>
        <v>39.999999999999986</v>
      </c>
      <c r="IE161" s="2">
        <f t="shared" si="252"/>
        <v>0.99579519204165001</v>
      </c>
      <c r="IF161" s="57">
        <f>IE161*'DEPRECATED - DT-Prelim Calcs'!$C$21/HZ$2/'DEPRECATED - DT-Prelim Calcs'!$C$19/'DEPRECATED - DT-Prelim Calcs'!$C$18*3.39*'DEPRECATED - DT-Prelim Calcs'!$C$20</f>
        <v>25.773080821789936</v>
      </c>
      <c r="IG161" s="46">
        <f t="shared" si="253"/>
        <v>0</v>
      </c>
      <c r="IH161" s="57">
        <f>IF160*'DEPRECATED - DT-Prelim Calcs'!$C$11+IH160</f>
        <v>-1306.9481179068828</v>
      </c>
      <c r="II161" s="57">
        <f>II160+0.5*IF161*'DEPRECATED - DT-Prelim Calcs'!$C$11^2+IH161*'DEPRECATED - DT-Prelim Calcs'!$C$11</f>
        <v>-313905.6995827037</v>
      </c>
      <c r="IJ161" s="57">
        <f>MIN('Drive Train'!$F$35-ID160*'DEPRECATED - DT-Prelim Calcs'!$C$21*'Drive Train'!$F$39,IJ160+ID$2)</f>
        <v>51.445937145492955</v>
      </c>
      <c r="IK161" s="57">
        <f>'Drive Train'!$F$35-ID161*'DEPRECATED - DT-Prelim Calcs'!$C$21*'Drive Train'!$F$39</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-188254.83154048354</v>
      </c>
      <c r="IQ161" s="2">
        <f>('DEPRECATED - DT-Prelim Calcs'!$C$6*IO161-IP161)/('DEPRECATED - DT-Prelim Calcs'!$C$6*IO161)*'DEPRECATED - DT-Prelim Calcs'!$C$7*IO161</f>
        <v>86.95815361045932</v>
      </c>
      <c r="IR161" s="57">
        <f>IQ161/'DEPRECATED - DT-Prelim Calcs'!$C$7*('DEPRECATED - DT-Prelim Calcs'!$C$8-'DEPRECATED - DT-Prelim Calcs'!$C$9)+'DEPRECATED - DT-Prelim Calcs'!$C$9</f>
        <v>4632.0490075609669</v>
      </c>
      <c r="IS161" s="57">
        <f t="shared" si="205"/>
        <v>43.333333333333321</v>
      </c>
      <c r="IT161" s="2">
        <f t="shared" si="255"/>
        <v>0.99579519204165001</v>
      </c>
      <c r="IU161" s="57">
        <f>IT161*'DEPRECATED - DT-Prelim Calcs'!$C$21/IO$2/'DEPRECATED - DT-Prelim Calcs'!$C$19/'DEPRECATED - DT-Prelim Calcs'!$C$18*3.39*'DEPRECATED - DT-Prelim Calcs'!$C$20</f>
        <v>25.773080821789936</v>
      </c>
      <c r="IV161" s="46">
        <f t="shared" si="256"/>
        <v>0</v>
      </c>
      <c r="IW161" s="57">
        <f>IU160*'DEPRECATED - DT-Prelim Calcs'!$C$11+IW160</f>
        <v>-603.3763003393027</v>
      </c>
      <c r="IX161" s="57">
        <f>IX160+0.5*IU161*'DEPRECATED - DT-Prelim Calcs'!$C$11^2+IW161*'DEPRECATED - DT-Prelim Calcs'!$C$11</f>
        <v>-288723.68465117877</v>
      </c>
      <c r="IY161" s="57">
        <f>MIN('Drive Train'!$F$35-IS160*'DEPRECATED - DT-Prelim Calcs'!$C$21*'Drive Train'!$F$39,IY160+IS$2)</f>
        <v>9.4533333333333349</v>
      </c>
      <c r="IZ161" s="57">
        <f>'Drive Train'!$F$35-IS161*'DEPRECATED - DT-Prelim Calcs'!$C$21*'Drive Train'!$F$39</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-132453.944791079</v>
      </c>
      <c r="JF161" s="2">
        <f>('DEPRECATED - DT-Prelim Calcs'!$C$6*JD161-JE161)/('DEPRECATED - DT-Prelim Calcs'!$C$6*JD161)*'DEPRECATED - DT-Prelim Calcs'!$C$7*JD161</f>
        <v>61.683304900289571</v>
      </c>
      <c r="JG161" s="57">
        <f>JF161/'DEPRECATED - DT-Prelim Calcs'!$C$7*('DEPRECATED - DT-Prelim Calcs'!$C$8-'DEPRECATED - DT-Prelim Calcs'!$C$9)+'DEPRECATED - DT-Prelim Calcs'!$C$9</f>
        <v>3286.504157139897</v>
      </c>
      <c r="JH161" s="57">
        <f t="shared" si="206"/>
        <v>46.666666666666657</v>
      </c>
      <c r="JI161" s="2">
        <f t="shared" si="258"/>
        <v>0.99579519204165001</v>
      </c>
      <c r="JJ161" s="57">
        <f>JI161*'DEPRECATED - DT-Prelim Calcs'!$C$21/JD$2/'DEPRECATED - DT-Prelim Calcs'!$C$19/'DEPRECATED - DT-Prelim Calcs'!$C$18*3.39*'DEPRECATED - DT-Prelim Calcs'!$C$20</f>
        <v>25.773080821789936</v>
      </c>
      <c r="JK161" s="46">
        <f t="shared" si="259"/>
        <v>0</v>
      </c>
      <c r="JL161" s="57">
        <f>JJ160*'DEPRECATED - DT-Prelim Calcs'!$C$11+JL160</f>
        <v>-434.95783120008332</v>
      </c>
      <c r="JM161" s="57">
        <f>JM160+0.5*JJ161*'DEPRECATED - DT-Prelim Calcs'!$C$11^2+JL161*'DEPRECATED - DT-Prelim Calcs'!$C$11</f>
        <v>-319722.78062698559</v>
      </c>
      <c r="JN161" s="57">
        <f>MIN('Drive Train'!$F$35-JH160*'DEPRECATED - DT-Prelim Calcs'!$C$21*'Drive Train'!$F$39,JN160+JH$2)</f>
        <v>9.2266666666666666</v>
      </c>
      <c r="JO161" s="57">
        <f>'Drive Train'!$F$35-JH161*'DEPRECATED - DT-Prelim Calcs'!$C$21*'Drive Train'!$F$39</f>
        <v>9.2266666666666666</v>
      </c>
      <c r="JP161" s="1">
        <f>IF(JM161&gt;='Drive Train'!$F$29,1,0)</f>
        <v>0</v>
      </c>
      <c r="JQ161" s="57">
        <f>MIN(JG161,'DEPRECATED - DT-Prelim Calcs'!$C$10)*'DEPRECATED - DT-Prelim Calcs'!$C$11*1000/60/60</f>
        <v>103.33333333333333</v>
      </c>
      <c r="JR161" s="63">
        <f>JR160+'DEPRECATED - DT-Prelim Calcs'!$C$11</f>
        <v>628</v>
      </c>
      <c r="JS161" s="2">
        <f>KC161/'Drive Train'!$F$35</f>
        <v>0.72580645161290325</v>
      </c>
      <c r="JT161" s="46">
        <f>KA161*12*60/(PI() * 'Drive Train'!$F$15)/JS$2*JS161</f>
        <v>-105523.90991706979</v>
      </c>
      <c r="JU161" s="2">
        <f>('DEPRECATED - DT-Prelim Calcs'!$C$6*JS161-JT161)/('DEPRECATED - DT-Prelim Calcs'!$C$6*JS161)*'DEPRECATED - DT-Prelim Calcs'!$C$7*JS161</f>
        <v>49.462631240720718</v>
      </c>
      <c r="JV161" s="57">
        <f>JU161/'DEPRECATED - DT-Prelim Calcs'!$C$7*('DEPRECATED - DT-Prelim Calcs'!$C$8-'DEPRECATED - DT-Prelim Calcs'!$C$9)+'DEPRECATED - DT-Prelim Calcs'!$C$9</f>
        <v>2635.9180863835968</v>
      </c>
      <c r="JW161" s="57">
        <f t="shared" si="207"/>
        <v>49.999999999999993</v>
      </c>
      <c r="JX161" s="2">
        <f t="shared" si="260"/>
        <v>0.99579519204165001</v>
      </c>
      <c r="JY161" s="57">
        <f>JX161*'DEPRECATED - DT-Prelim Calcs'!$C$21/JS$2/'DEPRECATED - DT-Prelim Calcs'!$C$19/'DEPRECATED - DT-Prelim Calcs'!$C$18*3.39*'DEPRECATED - DT-Prelim Calcs'!$C$20</f>
        <v>25.773080821789936</v>
      </c>
      <c r="JZ161" s="46">
        <f t="shared" si="261"/>
        <v>0</v>
      </c>
      <c r="KA161" s="57">
        <f>JY160*'DEPRECATED - DT-Prelim Calcs'!$C$11+KA160</f>
        <v>-355.2511181118897</v>
      </c>
      <c r="KB161" s="57">
        <f>KB160+0.5*JY161*'DEPRECATED - DT-Prelim Calcs'!$C$11^2+KA161*'DEPRECATED - DT-Prelim Calcs'!$C$11</f>
        <v>-297195.03279165569</v>
      </c>
      <c r="KC161" s="57">
        <f>MIN('Drive Train'!$F$35-JW160*'DEPRECATED - DT-Prelim Calcs'!$C$21*'Drive Train'!$F$39,KC160+JW$2)</f>
        <v>9</v>
      </c>
      <c r="KD161" s="57">
        <f>'Drive Train'!$F$35-JW161*'DEPRECATED - DT-Prelim Calcs'!$C$21*'Drive Train'!$F$39</f>
        <v>9</v>
      </c>
      <c r="KE161" s="1">
        <f>IF(KB161&gt;='Drive Train'!$F$29,1,0)</f>
        <v>0</v>
      </c>
      <c r="KF161" s="57">
        <f>MIN(JV161,'DEPRECATED - DT-Prelim Calcs'!$C$10)*'DEPRECATED - DT-Prelim Calcs'!$C$11*1000/60/60</f>
        <v>103.33333333333333</v>
      </c>
      <c r="KG161" s="63">
        <f>KG160+'DEPRECATED - DT-Prelim Calcs'!$C$11</f>
        <v>628</v>
      </c>
      <c r="KH161" s="2">
        <f>KR161/'Drive Train'!$F$35</f>
        <v>0.7075268817204301</v>
      </c>
      <c r="KI161" s="46">
        <f>KP161*12*60/(PI() * 'Drive Train'!$F$15)/KH$2*KH161</f>
        <v>-89720.748697218602</v>
      </c>
      <c r="KJ161" s="2">
        <f>('DEPRECATED - DT-Prelim Calcs'!$C$6*KH161-KI161)/('DEPRECATED - DT-Prelim Calcs'!$C$6*KH161)*'DEPRECATED - DT-Prelim Calcs'!$C$7*KH161</f>
        <v>42.273058051418445</v>
      </c>
      <c r="KK161" s="57">
        <f>KJ161/'DEPRECATED - DT-Prelim Calcs'!$C$7*('DEPRECATED - DT-Prelim Calcs'!$C$8-'DEPRECATED - DT-Prelim Calcs'!$C$9)+'DEPRECATED - DT-Prelim Calcs'!$C$9</f>
        <v>2253.1702688784176</v>
      </c>
      <c r="KL161" s="57">
        <f t="shared" si="208"/>
        <v>53.333333333333329</v>
      </c>
      <c r="KM161" s="2">
        <f t="shared" si="262"/>
        <v>0.99579519204165001</v>
      </c>
      <c r="KN161" s="57">
        <f>KM161*'DEPRECATED - DT-Prelim Calcs'!$C$21/KH$2/'DEPRECATED - DT-Prelim Calcs'!$C$19/'DEPRECATED - DT-Prelim Calcs'!$C$18*3.39*'DEPRECATED - DT-Prelim Calcs'!$C$20</f>
        <v>25.773080821789936</v>
      </c>
      <c r="KO161" s="46">
        <f t="shared" si="263"/>
        <v>0</v>
      </c>
      <c r="KP161" s="57">
        <f>KN160*'DEPRECATED - DT-Prelim Calcs'!$C$11+KP160</f>
        <v>-309.85274448349276</v>
      </c>
      <c r="KQ161" s="57">
        <f>KQ160+0.5*KN161*'DEPRECATED - DT-Prelim Calcs'!$C$11^2+KP161*'DEPRECATED - DT-Prelim Calcs'!$C$11</f>
        <v>-318307.81692410453</v>
      </c>
      <c r="KR161" s="57">
        <f>MIN('Drive Train'!$F$35-KL160*'DEPRECATED - DT-Prelim Calcs'!$C$21*'Drive Train'!$F$39,KR160+KL$2)</f>
        <v>8.7733333333333334</v>
      </c>
      <c r="KS161" s="57">
        <f>'Drive Train'!$F$35-KL161*'DEPRECATED - DT-Prelim Calcs'!$C$21*'Drive Train'!$F$39</f>
        <v>8.7733333333333334</v>
      </c>
      <c r="KT161" s="1">
        <f>IF(KQ161&gt;='Drive Train'!$F$29,1,0)</f>
        <v>0</v>
      </c>
      <c r="KU161" s="57">
        <f>MIN(KK161,'DEPRECATED - DT-Prelim Calcs'!$C$10)*'DEPRECATED - DT-Prelim Calcs'!$C$11*1000/60/60</f>
        <v>103.33333333333333</v>
      </c>
      <c r="KV161" s="63">
        <f>KV160+'DEPRECATED - DT-Prelim Calcs'!$C$11</f>
        <v>628</v>
      </c>
      <c r="KW161" s="2">
        <f>LG161/'Drive Train'!$F$35</f>
        <v>0.68924731182795695</v>
      </c>
      <c r="KX161" s="46">
        <f>LE161*12*60/(PI() * 'Drive Train'!$F$15)/KW$2*KW161</f>
        <v>-81607.079858212732</v>
      </c>
      <c r="KY161" s="2">
        <f>('DEPRECATED - DT-Prelim Calcs'!$C$6*KW161-KX161)/('DEPRECATED - DT-Prelim Calcs'!$C$6*KW161)*'DEPRECATED - DT-Prelim Calcs'!$C$7*KW161</f>
        <v>38.560347270716015</v>
      </c>
      <c r="KZ161" s="57">
        <f>KY161/'DEPRECATED - DT-Prelim Calcs'!$C$7*('DEPRECATED - DT-Prelim Calcs'!$C$8-'DEPRECATED - DT-Prelim Calcs'!$C$9)+'DEPRECATED - DT-Prelim Calcs'!$C$9</f>
        <v>2055.5184874825163</v>
      </c>
      <c r="LA161" s="57">
        <f t="shared" si="209"/>
        <v>56.666666666666664</v>
      </c>
      <c r="LB161" s="2">
        <f t="shared" si="264"/>
        <v>0.99579519204165001</v>
      </c>
      <c r="LC161" s="57">
        <f>LB161*'DEPRECATED - DT-Prelim Calcs'!$C$21/KW$2/'DEPRECATED - DT-Prelim Calcs'!$C$19/'DEPRECATED - DT-Prelim Calcs'!$C$18*3.39*'DEPRECATED - DT-Prelim Calcs'!$C$20</f>
        <v>25.773080821789936</v>
      </c>
      <c r="LD161" s="46">
        <f t="shared" si="265"/>
        <v>0</v>
      </c>
      <c r="LE161" s="57">
        <f>LC160*'DEPRECATED - DT-Prelim Calcs'!$C$11+LE160</f>
        <v>-289.3064792317964</v>
      </c>
      <c r="LF161" s="57">
        <f>LF160+0.5*LC161*'DEPRECATED - DT-Prelim Calcs'!$C$11^2+LE161*'DEPRECATED - DT-Prelim Calcs'!$C$11</f>
        <v>-264283.94120855513</v>
      </c>
      <c r="LG161" s="57">
        <f>MIN('Drive Train'!$F$35-LA160*'DEPRECATED - DT-Prelim Calcs'!$C$21*'Drive Train'!$F$39,LG160+LA$2)</f>
        <v>8.5466666666666669</v>
      </c>
      <c r="LH161" s="57">
        <f>'Drive Train'!$F$35-LA161*'DEPRECATED - DT-Prelim Calcs'!$C$21*'Drive Train'!$F$39</f>
        <v>8.5466666666666669</v>
      </c>
      <c r="LI161" s="1">
        <f>IF(LF161&gt;='Drive Train'!$F$29,1,0)</f>
        <v>0</v>
      </c>
      <c r="LJ161" s="57">
        <f>MIN(KZ161,'DEPRECATED - DT-Prelim Calcs'!$C$10)*'DEPRECATED - DT-Prelim Calcs'!$C$11*1000/60/60</f>
        <v>103.33333333333333</v>
      </c>
      <c r="LK161" s="63">
        <f>LK160+'DEPRECATED - DT-Prelim Calcs'!$C$11</f>
        <v>628</v>
      </c>
      <c r="LL161" s="2">
        <f>LV161/'Drive Train'!$F$35</f>
        <v>0.67096774193548392</v>
      </c>
      <c r="LM161" s="46">
        <f>LT161*12*60/(PI() * 'Drive Train'!$F$15)/LL$2*LL161</f>
        <v>-95543.870704599191</v>
      </c>
      <c r="LN161" s="2">
        <f>('DEPRECATED - DT-Prelim Calcs'!$C$6*LL161-LM161)/('DEPRECATED - DT-Prelim Calcs'!$C$6*LL161)*'DEPRECATED - DT-Prelim Calcs'!$C$7*LL161</f>
        <v>44.817919387160963</v>
      </c>
      <c r="LO161" s="57">
        <f>LN161/'DEPRECATED - DT-Prelim Calcs'!$C$7*('DEPRECATED - DT-Prelim Calcs'!$C$8-'DEPRECATED - DT-Prelim Calcs'!$C$9)+'DEPRECATED - DT-Prelim Calcs'!$C$9</f>
        <v>2388.6498163372412</v>
      </c>
      <c r="LP161" s="57">
        <f t="shared" si="210"/>
        <v>60</v>
      </c>
      <c r="LQ161" s="2">
        <f t="shared" si="266"/>
        <v>0.99579519204165001</v>
      </c>
      <c r="LR161" s="57">
        <f>LQ161*'DEPRECATED - DT-Prelim Calcs'!$C$21/LL$2/'DEPRECATED - DT-Prelim Calcs'!$C$19/'DEPRECATED - DT-Prelim Calcs'!$C$18*3.39*'DEPRECATED - DT-Prelim Calcs'!$C$20</f>
        <v>25.773080821789936</v>
      </c>
      <c r="LS161" s="46">
        <f t="shared" si="267"/>
        <v>0</v>
      </c>
      <c r="LT161" s="57">
        <f>LR160*'DEPRECATED - DT-Prelim Calcs'!$C$11+LT160</f>
        <v>-347.94179027424741</v>
      </c>
      <c r="LU161" s="57">
        <f>LU160+0.5*LR161*'DEPRECATED - DT-Prelim Calcs'!$C$11^2+LT161*'DEPRECATED - DT-Prelim Calcs'!$C$11</f>
        <v>-292495.11404636427</v>
      </c>
      <c r="LV161" s="57">
        <f>MIN('Drive Train'!$F$35-LP160*'DEPRECATED - DT-Prelim Calcs'!$C$21*'Drive Train'!$F$39,LV160+LP$2)</f>
        <v>8.32</v>
      </c>
      <c r="LW161" s="57">
        <f>'Drive Train'!$F$35-LP161*'DEPRECATED - DT-Prelim Calcs'!$C$21*'Drive Train'!$F$39</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Train'!$AA$49 + V161*(1-'Drive Train'!$AA$49))</f>
        <v>0</v>
      </c>
      <c r="W162" s="57">
        <f t="shared" si="184"/>
        <v>0</v>
      </c>
      <c r="X162" s="2">
        <f>MAX(MIN(IF(AND(AI161=1,AG162&lt;0),-1,1)*(W162-$C$9)/($C$8-$C$9)*$C$7-$C$29*AE162/T$2 -  AI161*$C$29/2,X$2),MAX(X$4:X161)*-1)</f>
        <v>-0.2458281045106315</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Train'!$F$39,AG161+W$2)-$C$3,IF(AE161-1&lt;=0,0,IF($C$32=Motors!$C$29,MAX(ABS('Drive Train'!$F$35-W161*$C$21*'Drive Train'!$F$39)*-1,AG161-W$2),MAX(0,ABS('Drive Train'!$F$35-W161*$C$21*'Drive Train'!$F$39)*-1,AG161-W$2))))</f>
        <v>0</v>
      </c>
      <c r="AH162" s="57">
        <f>'Drive Train'!$F$35-ABS(W162)*'DEPRECATED - DT-Prelim Calcs'!$C$21*'Drive Train'!$F$39</f>
        <v>12.4</v>
      </c>
      <c r="AI162" s="1">
        <f>IF(AJ162&gt;='Drive Train'!$F$29,1,0)</f>
        <v>1</v>
      </c>
      <c r="AJ162" s="57">
        <f>AJ161+0.5*Y162*'DEPRECATED - DT-Prelim Calcs'!$C$11^2+AE162*'DEPRECATED - DT-Prelim Calcs'!$C$11</f>
        <v>784.33981740885292</v>
      </c>
      <c r="AK162" s="57">
        <f t="shared" si="268"/>
        <v>0</v>
      </c>
      <c r="AL162" s="63">
        <f>AL161+'DEPRECATED - DT-Prelim Calcs'!$C$11</f>
        <v>632</v>
      </c>
      <c r="AM162" s="2">
        <f>AW162/'Drive Train'!$F$35</f>
        <v>0.88882649237565792</v>
      </c>
      <c r="AN162" s="46">
        <f>AU162*12*60/(PI() * 'Drive Train'!$F$15)/AM$2*AM162</f>
        <v>4007.4131716828724</v>
      </c>
      <c r="AO162" s="2">
        <f>('DEPRECATED - DT-Prelim Calcs'!$C$6*AM162-AN162)/('DEPRECATED - DT-Prelim Calcs'!$C$6*AM162)*'DEPRECATED - DT-Prelim Calcs'!$C$7*AM162</f>
        <v>0.33008953072369918</v>
      </c>
      <c r="AP162" s="57">
        <f>AO162/'DEPRECATED - DT-Prelim Calcs'!$C$7*('DEPRECATED - DT-Prelim Calcs'!$C$8-'DEPRECATED - DT-Prelim Calcs'!$C$9)+'DEPRECATED - DT-Prelim Calcs'!$C$9</f>
        <v>20.27281609620357</v>
      </c>
      <c r="AQ162" s="57">
        <f t="shared" si="192"/>
        <v>20.27281609620357</v>
      </c>
      <c r="AR162" s="2">
        <f t="shared" si="212"/>
        <v>2.2204460492503131E-16</v>
      </c>
      <c r="AS162" s="57">
        <f>AR162*'DEPRECATED - DT-Prelim Calcs'!$C$21/AM$2/'DEPRECATED - DT-Prelim Calcs'!$C$19/'DEPRECATED - DT-Prelim Calcs'!$C$18*3.39*'DEPRECATED - DT-Prelim Calcs'!$C$20</f>
        <v>1.6091427298135106E-15</v>
      </c>
      <c r="AT162" s="46">
        <f t="shared" si="213"/>
        <v>0</v>
      </c>
      <c r="AU162" s="57">
        <f>AS161*'DEPRECATED - DT-Prelim Calcs'!$C$11+AU161</f>
        <v>39.345448708843193</v>
      </c>
      <c r="AV162" s="57">
        <f>AV161+0.5*AS162*'DEPRECATED - DT-Prelim Calcs'!$C$11^2+AU162*'DEPRECATED - DT-Prelim Calcs'!$C$11</f>
        <v>24823.524408204525</v>
      </c>
      <c r="AW162" s="57">
        <f>MIN('Drive Train'!$F$35-AQ161*'DEPRECATED - DT-Prelim Calcs'!$C$21*'Drive Train'!$F$39,AW161+AQ$2)</f>
        <v>11.021448505458158</v>
      </c>
      <c r="AX162" s="57">
        <f>'Drive Train'!$F$35-AQ162*'DEPRECATED - DT-Prelim Calcs'!$C$21*'Drive Train'!$F$39</f>
        <v>11.021448505458157</v>
      </c>
      <c r="AY162" s="1">
        <f>IF(AV162&gt;='Drive Train'!$F$29,1,0)</f>
        <v>1</v>
      </c>
      <c r="AZ162" s="57">
        <f t="shared" si="214"/>
        <v>22.525351218003966</v>
      </c>
      <c r="BA162" s="63">
        <f>BA161+'DEPRECATED - DT-Prelim Calcs'!$C$11</f>
        <v>632</v>
      </c>
      <c r="BB162" s="2">
        <f>BL162/'Drive Train'!$F$35</f>
        <v>0.48999999999999994</v>
      </c>
      <c r="BC162" s="46">
        <f>BJ162*12*60/(PI() * 'Drive Train'!$F$15)/BB$2*BB162</f>
        <v>5110.349591052749</v>
      </c>
      <c r="BD162" s="2">
        <f>('DEPRECATED - DT-Prelim Calcs'!$C$6*BB162-BC162)/('DEPRECATED - DT-Prelim Calcs'!$C$6*BB162)*'DEPRECATED - DT-Prelim Calcs'!$C$7*BB162</f>
        <v>-1.1297833985810743</v>
      </c>
      <c r="BE162" s="57">
        <f>BD162/'DEPRECATED - DT-Prelim Calcs'!$C$7*('DEPRECATED - DT-Prelim Calcs'!$C$8-'DEPRECATED - DT-Prelim Calcs'!$C$9)+'DEPRECATED - DT-Prelim Calcs'!$C$9</f>
        <v>-57.445730306204084</v>
      </c>
      <c r="BF162" s="57">
        <f t="shared" si="193"/>
        <v>-57.445730306204084</v>
      </c>
      <c r="BG162" s="2">
        <f t="shared" si="215"/>
        <v>-1.8933363324154473</v>
      </c>
      <c r="BH162" s="57">
        <f>BG162*'DEPRECATED - DT-Prelim Calcs'!$C$21/BB$2/'DEPRECATED - DT-Prelim Calcs'!$C$19/'DEPRECATED - DT-Prelim Calcs'!$C$18*3.39*'DEPRECATED - DT-Prelim Calcs'!$C$20</f>
        <v>-19.819055495402463</v>
      </c>
      <c r="BI162" s="46">
        <f t="shared" si="216"/>
        <v>1</v>
      </c>
      <c r="BJ162" s="57">
        <f>BH161*'DEPRECATED - DT-Prelim Calcs'!$C$11+BJ161</f>
        <v>63.008778385113501</v>
      </c>
      <c r="BK162" s="57">
        <f>BK161+0.5*BH162*'DEPRECATED - DT-Prelim Calcs'!$C$11^2+BJ162*'DEPRECATED - DT-Prelim Calcs'!$C$11</f>
        <v>14801.887856195337</v>
      </c>
      <c r="BL162" s="57">
        <f>MIN('Drive Train'!$F$35-BF161*'DEPRECATED - DT-Prelim Calcs'!$C$21*'Drive Train'!$F$39,BL161+BF$2)</f>
        <v>6.0759999999999996</v>
      </c>
      <c r="BM162" s="57">
        <f>'Drive Train'!$F$35-BF162*'DEPRECATED - DT-Prelim Calcs'!$C$21*'Drive Train'!$F$39</f>
        <v>16.306309660821878</v>
      </c>
      <c r="BN162" s="1">
        <f>IF(BK162&gt;='Drive Train'!$F$29,1,0)</f>
        <v>1</v>
      </c>
      <c r="BO162" s="57">
        <f t="shared" si="217"/>
        <v>-63.82858922911565</v>
      </c>
      <c r="BP162" s="63">
        <f>BP161+'DEPRECATED - DT-Prelim Calcs'!$C$11</f>
        <v>632</v>
      </c>
      <c r="BQ162" s="2">
        <f>CA162/'Drive Train'!$F$35</f>
        <v>0.48999999999999994</v>
      </c>
      <c r="BR162" s="46">
        <f>BY162*12*60/(PI() * 'Drive Train'!$F$15)/BQ$2*BQ162</f>
        <v>8832.6466195661287</v>
      </c>
      <c r="BS162" s="2">
        <f>('DEPRECATED - DT-Prelim Calcs'!$C$6*BQ162-BR162)/('DEPRECATED - DT-Prelim Calcs'!$C$6*BQ162)*'DEPRECATED - DT-Prelim Calcs'!$C$7*BQ162</f>
        <v>-2.8128482838938784</v>
      </c>
      <c r="BT162" s="57">
        <f>BS162/'DEPRECATED - DT-Prelim Calcs'!$C$7*('DEPRECATED - DT-Prelim Calcs'!$C$8-'DEPRECATED - DT-Prelim Calcs'!$C$9)+'DEPRECATED - DT-Prelim Calcs'!$C$9</f>
        <v>-147.04623851601025</v>
      </c>
      <c r="BU162" s="57">
        <f t="shared" si="194"/>
        <v>-147.04623851601025</v>
      </c>
      <c r="BV162" s="2">
        <f t="shared" si="218"/>
        <v>-4.132560980594663</v>
      </c>
      <c r="BW162" s="57">
        <f>BV162*'DEPRECATED - DT-Prelim Calcs'!$C$21/BQ$2/'DEPRECATED - DT-Prelim Calcs'!$C$19/'DEPRECATED - DT-Prelim Calcs'!$C$18*3.39*'DEPRECATED - DT-Prelim Calcs'!$C$20</f>
        <v>-56.569198394750671</v>
      </c>
      <c r="BX162" s="46">
        <f t="shared" si="219"/>
        <v>1</v>
      </c>
      <c r="BY162" s="57">
        <f>BW161*'DEPRECATED - DT-Prelim Calcs'!$C$11+BY161</f>
        <v>83.279044813276357</v>
      </c>
      <c r="BZ162" s="57">
        <f>BZ161+0.5*BW162*'DEPRECATED - DT-Prelim Calcs'!$C$11^2+BY162*'DEPRECATED - DT-Prelim Calcs'!$C$11</f>
        <v>-10882.011160814453</v>
      </c>
      <c r="CA162" s="57">
        <f>MIN('Drive Train'!$F$35-BU161*'DEPRECATED - DT-Prelim Calcs'!$C$21*'Drive Train'!$F$39,CA161+BU$2)</f>
        <v>6.0759999999999996</v>
      </c>
      <c r="CB162" s="57">
        <f>'Drive Train'!$F$35-BU162*'DEPRECATED - DT-Prelim Calcs'!$C$21*'Drive Train'!$F$39</f>
        <v>22.399144219088697</v>
      </c>
      <c r="CC162" s="1">
        <f>IF(BZ162&gt;='Drive Train'!$F$29,1,0)</f>
        <v>0</v>
      </c>
      <c r="CD162" s="57">
        <f t="shared" si="220"/>
        <v>-163.38470946223362</v>
      </c>
      <c r="CE162" s="63">
        <f>CE161+'DEPRECATED - DT-Prelim Calcs'!$C$11</f>
        <v>632</v>
      </c>
      <c r="CF162" s="2">
        <f>CP162/'Drive Train'!$F$35</f>
        <v>1.0040813159782205</v>
      </c>
      <c r="CG162" s="46">
        <f>CN162*12*60/(PI() * 'Drive Train'!$F$15)/CF$2*CF162</f>
        <v>-3004.0860204848468</v>
      </c>
      <c r="CH162" s="2">
        <f>('DEPRECATED - DT-Prelim Calcs'!$C$6*CF162-CG162)/('DEPRECATED - DT-Prelim Calcs'!$C$6*CF162)*'DEPRECATED - DT-Prelim Calcs'!$C$7*CF162</f>
        <v>3.7781562922145433</v>
      </c>
      <c r="CI162" s="57">
        <f>CH162/'DEPRECATED - DT-Prelim Calcs'!$C$7*('DEPRECATED - DT-Prelim Calcs'!$C$8-'DEPRECATED - DT-Prelim Calcs'!$C$9)+'DEPRECATED - DT-Prelim Calcs'!$C$9</f>
        <v>203.83587231996924</v>
      </c>
      <c r="CJ162" s="57">
        <f t="shared" si="195"/>
        <v>93</v>
      </c>
      <c r="CK162" s="2">
        <f t="shared" si="221"/>
        <v>1.5241763143494644</v>
      </c>
      <c r="CL162" s="57">
        <f>CK162*'DEPRECATED - DT-Prelim Calcs'!$C$21/CF$2/'DEPRECATED - DT-Prelim Calcs'!$C$19/'DEPRECATED - DT-Prelim Calcs'!$C$18*3.39*'DEPRECATED - DT-Prelim Calcs'!$C$20</f>
        <v>25.773080821789936</v>
      </c>
      <c r="CM162" s="46">
        <f t="shared" si="222"/>
        <v>0</v>
      </c>
      <c r="CN162" s="57">
        <f>CL161*'DEPRECATED - DT-Prelim Calcs'!$C$11+CN161</f>
        <v>-11.189587202658899</v>
      </c>
      <c r="CO162" s="57">
        <f>CO161+0.5*CL162*'DEPRECATED - DT-Prelim Calcs'!$C$11^2+CN162*'DEPRECATED - DT-Prelim Calcs'!$C$11</f>
        <v>-47433.562183179296</v>
      </c>
      <c r="CP162" s="57">
        <f>MIN('Drive Train'!$F$35-CJ161*'DEPRECATED - DT-Prelim Calcs'!$C$21*'Drive Train'!$F$39,CP161+CJ$2)</f>
        <v>12.450608318129936</v>
      </c>
      <c r="CQ162" s="57">
        <f>'Drive Train'!$F$35-CJ162*'DEPRECATED - DT-Prelim Calcs'!$C$21*'Drive Train'!$F$39</f>
        <v>6.0759999999999996</v>
      </c>
      <c r="CR162" s="1">
        <f>IF(CO162&gt;='Drive Train'!$F$29,1,0)</f>
        <v>0</v>
      </c>
      <c r="CS162" s="57">
        <f t="shared" si="223"/>
        <v>103.33333333333333</v>
      </c>
      <c r="CT162" s="63">
        <f>CT161+'DEPRECATED - DT-Prelim Calcs'!$C$11</f>
        <v>632</v>
      </c>
      <c r="CU162" s="2">
        <f>DE162/'Drive Train'!$F$35</f>
        <v>0.48999999999999994</v>
      </c>
      <c r="CV162" s="46">
        <f>DC162*12*60/(PI() * 'Drive Train'!$F$15)/CU$2*CU162</f>
        <v>6396.8106921356757</v>
      </c>
      <c r="CW162" s="2">
        <f>('DEPRECATED - DT-Prelim Calcs'!$C$6*CU162-CV162)/('DEPRECATED - DT-Prelim Calcs'!$C$6*CU162)*'DEPRECATED - DT-Prelim Calcs'!$C$7*CU162</f>
        <v>-1.711466560609189</v>
      </c>
      <c r="CX162" s="57">
        <f>CW162/'DEPRECATED - DT-Prelim Calcs'!$C$7*('DEPRECATED - DT-Prelim Calcs'!$C$8-'DEPRECATED - DT-Prelim Calcs'!$C$9)+'DEPRECATED - DT-Prelim Calcs'!$C$9</f>
        <v>-88.412514409194571</v>
      </c>
      <c r="CY162" s="57">
        <f t="shared" si="196"/>
        <v>-88.412514409194571</v>
      </c>
      <c r="CZ162" s="2">
        <f t="shared" si="224"/>
        <v>-2.6672335750057714</v>
      </c>
      <c r="DA162" s="57">
        <f>CZ162*'DEPRECATED - DT-Prelim Calcs'!$C$21/CU$2/'DEPRECATED - DT-Prelim Calcs'!$C$19/'DEPRECATED - DT-Prelim Calcs'!$C$18*3.39*'DEPRECATED - DT-Prelim Calcs'!$C$20</f>
        <v>-53.692409101817425</v>
      </c>
      <c r="DB162" s="46">
        <f t="shared" si="225"/>
        <v>1</v>
      </c>
      <c r="DC162" s="57">
        <f>DA161*'DEPRECATED - DT-Prelim Calcs'!$C$11+DC161</f>
        <v>41.012598932281804</v>
      </c>
      <c r="DD162" s="57">
        <f>DD161+0.5*DA162*'DEPRECATED - DT-Prelim Calcs'!$C$11^2+DC162*'DEPRECATED - DT-Prelim Calcs'!$C$11</f>
        <v>-86761.496558284707</v>
      </c>
      <c r="DE162" s="57">
        <f>MIN('Drive Train'!$F$35-CY161*'DEPRECATED - DT-Prelim Calcs'!$C$21*'Drive Train'!$F$39,DE161+CY$2)</f>
        <v>6.0759999999999996</v>
      </c>
      <c r="DF162" s="57">
        <f>'Drive Train'!$F$35-CY162*'DEPRECATED - DT-Prelim Calcs'!$C$21*'Drive Train'!$F$39</f>
        <v>18.412050979825231</v>
      </c>
      <c r="DG162" s="1">
        <f>IF(DD162&gt;='Drive Train'!$F$29,1,0)</f>
        <v>0</v>
      </c>
      <c r="DH162" s="57">
        <f t="shared" si="226"/>
        <v>-98.2361271213273</v>
      </c>
      <c r="DI162" s="63">
        <f>DI161+'DEPRECATED - DT-Prelim Calcs'!$C$11</f>
        <v>632</v>
      </c>
      <c r="DJ162" s="2">
        <f>DT162/'Drive Train'!$F$35</f>
        <v>0.48999999999999994</v>
      </c>
      <c r="DK162" s="46">
        <f>DR162*12*60/(PI() * 'Drive Train'!$F$15)/DJ$2*DJ162</f>
        <v>-28043.353837340786</v>
      </c>
      <c r="DL162" s="2">
        <f>('DEPRECATED - DT-Prelim Calcs'!$C$6*DJ162-DK162)/('DEPRECATED - DT-Prelim Calcs'!$C$6*DJ162)*'DEPRECATED - DT-Prelim Calcs'!$C$7*DJ162</f>
        <v>13.860915524951464</v>
      </c>
      <c r="DM162" s="57">
        <f>DL162/'DEPRECATED - DT-Prelim Calcs'!$C$7*('DEPRECATED - DT-Prelim Calcs'!$C$8-'DEPRECATED - DT-Prelim Calcs'!$C$9)+'DEPRECATED - DT-Prelim Calcs'!$C$9</f>
        <v>740.60683064368175</v>
      </c>
      <c r="DN162" s="57">
        <f t="shared" si="197"/>
        <v>93</v>
      </c>
      <c r="DO162" s="2">
        <f t="shared" si="227"/>
        <v>1.1037138828047846</v>
      </c>
      <c r="DP162" s="57">
        <f>DO162*'DEPRECATED - DT-Prelim Calcs'!$C$21/DJ$2/'DEPRECATED - DT-Prelim Calcs'!$C$19/'DEPRECATED - DT-Prelim Calcs'!$C$18*3.39*'DEPRECATED - DT-Prelim Calcs'!$C$20</f>
        <v>25.773080821789936</v>
      </c>
      <c r="DQ162" s="46">
        <f t="shared" si="228"/>
        <v>0</v>
      </c>
      <c r="DR162" s="57">
        <f>DP161*'DEPRECATED - DT-Prelim Calcs'!$C$11+DR161</f>
        <v>-154.99787895392149</v>
      </c>
      <c r="DS162" s="57">
        <f>DS161+0.5*DP162*'DEPRECATED - DT-Prelim Calcs'!$C$11^2+DR162*'DEPRECATED - DT-Prelim Calcs'!$C$11</f>
        <v>-172992.56458746796</v>
      </c>
      <c r="DT162" s="57">
        <f>MIN('Drive Train'!$F$35-DN161*'DEPRECATED - DT-Prelim Calcs'!$C$21*'Drive Train'!$F$39,DT161+DN$2)</f>
        <v>6.0759999999999996</v>
      </c>
      <c r="DU162" s="57">
        <f>'Drive Train'!$F$35-DN162*'DEPRECATED - DT-Prelim Calcs'!$C$21*'Drive Train'!$F$39</f>
        <v>6.0759999999999996</v>
      </c>
      <c r="DV162" s="1">
        <f>IF(DS162&gt;='Drive Train'!$F$29,1,0)</f>
        <v>0</v>
      </c>
      <c r="DW162" s="57">
        <f t="shared" si="229"/>
        <v>103.33333333333333</v>
      </c>
      <c r="DX162" s="63">
        <f>DX161+'DEPRECATED - DT-Prelim Calcs'!$C$11</f>
        <v>632</v>
      </c>
      <c r="DY162" s="2">
        <f>EI162/'Drive Train'!$F$35</f>
        <v>3.910990810668538</v>
      </c>
      <c r="DZ162" s="46">
        <f>EG162*12*60/(PI() * 'Drive Train'!$F$15)/DY$2*DY162</f>
        <v>-2128625.3503917148</v>
      </c>
      <c r="EA162" s="2">
        <f>('DEPRECATED - DT-Prelim Calcs'!$C$6*DY162-DZ162)/('DEPRECATED - DT-Prelim Calcs'!$C$6*DY162)*'DEPRECATED - DT-Prelim Calcs'!$C$7*DY162</f>
        <v>971.89961439105309</v>
      </c>
      <c r="EB162" s="57">
        <f>EA162/'DEPRECATED - DT-Prelim Calcs'!$C$7*('DEPRECATED - DT-Prelim Calcs'!$C$8-'DEPRECATED - DT-Prelim Calcs'!$C$9)+'DEPRECATED - DT-Prelim Calcs'!$C$9</f>
        <v>51743.247936253989</v>
      </c>
      <c r="EC162" s="57">
        <f t="shared" si="198"/>
        <v>93</v>
      </c>
      <c r="ED162" s="2">
        <f t="shared" si="230"/>
        <v>0.96993038185874991</v>
      </c>
      <c r="EE162" s="57">
        <f>ED162*'DEPRECATED - DT-Prelim Calcs'!$C$21/DY$2/'DEPRECATED - DT-Prelim Calcs'!$C$19/'DEPRECATED - DT-Prelim Calcs'!$C$18*3.39*'DEPRECATED - DT-Prelim Calcs'!$C$20</f>
        <v>25.773080821789936</v>
      </c>
      <c r="EF162" s="46">
        <f t="shared" si="231"/>
        <v>0</v>
      </c>
      <c r="EG162" s="57">
        <f>EE161*'DEPRECATED - DT-Prelim Calcs'!$C$11+EG161</f>
        <v>-1295.3537178682855</v>
      </c>
      <c r="EH162" s="57">
        <f>EH161+0.5*EE162*'DEPRECATED - DT-Prelim Calcs'!$C$11^2+EG162*'DEPRECATED - DT-Prelim Calcs'!$C$11</f>
        <v>-296474.54255932121</v>
      </c>
      <c r="EI162" s="57">
        <f>MIN('Drive Train'!$F$35-EC161*'DEPRECATED - DT-Prelim Calcs'!$C$21*'Drive Train'!$F$39,EI161+EC$2)</f>
        <v>48.496286052289875</v>
      </c>
      <c r="EJ162" s="57">
        <f>'Drive Train'!$F$35-EC162*'DEPRECATED - DT-Prelim Calcs'!$C$21*'Drive Train'!$F$39</f>
        <v>6.0759999999999996</v>
      </c>
      <c r="EK162" s="1">
        <f>IF(EH162&gt;='Drive Train'!$F$29,1,0)</f>
        <v>0</v>
      </c>
      <c r="EL162" s="57">
        <f t="shared" si="232"/>
        <v>103.33333333333333</v>
      </c>
      <c r="EM162" s="63">
        <f>EM161+'DEPRECATED - DT-Prelim Calcs'!$C$11</f>
        <v>632</v>
      </c>
      <c r="EN162" s="2">
        <f>EX162/'Drive Train'!$F$35</f>
        <v>0.48999999999999994</v>
      </c>
      <c r="EO162" s="46">
        <f>EV162*12*60/(PI() * 'Drive Train'!$F$15)/EN$2*EN162</f>
        <v>-32356.26434751428</v>
      </c>
      <c r="EP162" s="2">
        <f>('DEPRECATED - DT-Prelim Calcs'!$C$6*EN162-EO162)/('DEPRECATED - DT-Prelim Calcs'!$C$6*EN162)*'DEPRECATED - DT-Prelim Calcs'!$C$7*EN162</f>
        <v>15.811030783772875</v>
      </c>
      <c r="EQ162" s="57">
        <f>EP162/'DEPRECATED - DT-Prelim Calcs'!$C$7*('DEPRECATED - DT-Prelim Calcs'!$C$8-'DEPRECATED - DT-Prelim Calcs'!$C$9)+'DEPRECATED - DT-Prelim Calcs'!$C$9</f>
        <v>844.42416994110374</v>
      </c>
      <c r="ER162" s="57">
        <f t="shared" si="199"/>
        <v>93</v>
      </c>
      <c r="ES162" s="2">
        <f t="shared" si="233"/>
        <v>0.86507304327942547</v>
      </c>
      <c r="ET162" s="57">
        <f>ES162*'DEPRECATED - DT-Prelim Calcs'!$C$21/EN$2/'DEPRECATED - DT-Prelim Calcs'!$C$19/'DEPRECATED - DT-Prelim Calcs'!$C$18*3.39*'DEPRECATED - DT-Prelim Calcs'!$C$20</f>
        <v>25.773080821789936</v>
      </c>
      <c r="EU162" s="46">
        <f t="shared" si="234"/>
        <v>0</v>
      </c>
      <c r="EV162" s="57">
        <f>ET161*'DEPRECATED - DT-Prelim Calcs'!$C$11+EV161</f>
        <v>-140.168508510425</v>
      </c>
      <c r="EW162" s="57">
        <f>EW161+0.5*ET162*'DEPRECATED - DT-Prelim Calcs'!$C$11^2+EV162*'DEPRECATED - DT-Prelim Calcs'!$C$11</f>
        <v>-304953.60866709973</v>
      </c>
      <c r="EX162" s="57">
        <f>MIN('Drive Train'!$F$35-ER161*'DEPRECATED - DT-Prelim Calcs'!$C$21*'Drive Train'!$F$39,EX161+ER$2)</f>
        <v>6.0759999999999996</v>
      </c>
      <c r="EY162" s="57">
        <f>'Drive Train'!$F$35-ER162*'DEPRECATED - DT-Prelim Calcs'!$C$21*'Drive Train'!$F$39</f>
        <v>6.0759999999999996</v>
      </c>
      <c r="EZ162" s="1">
        <f>IF(EW162&gt;='Drive Train'!$F$29,1,0)</f>
        <v>0</v>
      </c>
      <c r="FA162" s="57">
        <f t="shared" si="235"/>
        <v>103.33333333333333</v>
      </c>
      <c r="FB162" s="63">
        <f>FB161+'DEPRECATED - DT-Prelim Calcs'!$C$11</f>
        <v>632</v>
      </c>
      <c r="FC162" s="2">
        <f>FM162/'Drive Train'!$F$35</f>
        <v>0.48999999999999994</v>
      </c>
      <c r="FD162" s="46">
        <f>FK162*12*60/(PI() * 'Drive Train'!$F$15)/FC$2*FC162</f>
        <v>-283550.74993243715</v>
      </c>
      <c r="FE162" s="2">
        <f>('DEPRECATED - DT-Prelim Calcs'!$C$6*FC162-FD162)/('DEPRECATED - DT-Prelim Calcs'!$C$6*FC162)*'DEPRECATED - DT-Prelim Calcs'!$C$7*FC162</f>
        <v>129.39052614205883</v>
      </c>
      <c r="FF162" s="57">
        <f>FE162/'DEPRECATED - DT-Prelim Calcs'!$C$7*('DEPRECATED - DT-Prelim Calcs'!$C$8-'DEPRECATED - DT-Prelim Calcs'!$C$9)+'DEPRECATED - DT-Prelim Calcs'!$C$9</f>
        <v>6891.00062407724</v>
      </c>
      <c r="FG162" s="57">
        <f t="shared" si="200"/>
        <v>93</v>
      </c>
      <c r="FH162" s="2">
        <f t="shared" si="236"/>
        <v>0.78067567320338405</v>
      </c>
      <c r="FI162" s="57">
        <f>FH162*'DEPRECATED - DT-Prelim Calcs'!$C$21/FC$2/'DEPRECATED - DT-Prelim Calcs'!$C$19/'DEPRECATED - DT-Prelim Calcs'!$C$18*3.39*'DEPRECATED - DT-Prelim Calcs'!$C$20</f>
        <v>25.773080821789936</v>
      </c>
      <c r="FJ162" s="46">
        <f t="shared" si="237"/>
        <v>0</v>
      </c>
      <c r="FK162" s="57">
        <f>FI161*'DEPRECATED - DT-Prelim Calcs'!$C$11+FK161</f>
        <v>-1108.5128831603049</v>
      </c>
      <c r="FL162" s="57">
        <f>FL161+0.5*FI162*'DEPRECATED - DT-Prelim Calcs'!$C$11^2+FK162*'DEPRECATED - DT-Prelim Calcs'!$C$11</f>
        <v>-401222.29612175684</v>
      </c>
      <c r="FM162" s="57">
        <f>MIN('Drive Train'!$F$35-FG161*'DEPRECATED - DT-Prelim Calcs'!$C$21*'Drive Train'!$F$39,FM161+FG$2)</f>
        <v>6.0759999999999996</v>
      </c>
      <c r="FN162" s="57">
        <f>'Drive Train'!$F$35-FG162*'DEPRECATED - DT-Prelim Calcs'!$C$21*'Drive Train'!$F$39</f>
        <v>6.0759999999999996</v>
      </c>
      <c r="FO162" s="1">
        <f>IF(FL162&gt;='Drive Train'!$F$29,1,0)</f>
        <v>0</v>
      </c>
      <c r="FP162" s="57">
        <f t="shared" si="238"/>
        <v>103.33333333333333</v>
      </c>
      <c r="FQ162" s="63">
        <f>FQ161+'DEPRECATED - DT-Prelim Calcs'!$C$11</f>
        <v>632</v>
      </c>
      <c r="FR162" s="2">
        <f>GB162/'Drive Train'!$F$35</f>
        <v>0.48999999999999994</v>
      </c>
      <c r="FS162" s="46">
        <f>FZ162*12*60/(PI() * 'Drive Train'!$F$15)/FR$2*FR162</f>
        <v>-414356.98027397244</v>
      </c>
      <c r="FT162" s="2">
        <f>('DEPRECATED - DT-Prelim Calcs'!$C$6*FR162-FS162)/('DEPRECATED - DT-Prelim Calcs'!$C$6*FR162)*'DEPRECATED - DT-Prelim Calcs'!$C$7*FR162</f>
        <v>188.53555712200256</v>
      </c>
      <c r="FU162" s="57">
        <f>FT162/'DEPRECATED - DT-Prelim Calcs'!$C$7*('DEPRECATED - DT-Prelim Calcs'!$C$8-'DEPRECATED - DT-Prelim Calcs'!$C$9)+'DEPRECATED - DT-Prelim Calcs'!$C$9</f>
        <v>10039.675924793748</v>
      </c>
      <c r="FV162" s="57">
        <f t="shared" si="201"/>
        <v>93</v>
      </c>
      <c r="FW162" s="2">
        <f t="shared" si="239"/>
        <v>0.7112822800297498</v>
      </c>
      <c r="FX162" s="57">
        <f>FW162*'DEPRECATED - DT-Prelim Calcs'!$C$21/FR$2/'DEPRECATED - DT-Prelim Calcs'!$C$19/'DEPRECATED - DT-Prelim Calcs'!$C$18*3.39*'DEPRECATED - DT-Prelim Calcs'!$C$20</f>
        <v>25.773080821789936</v>
      </c>
      <c r="FY162" s="46">
        <f t="shared" si="240"/>
        <v>0</v>
      </c>
      <c r="FZ162" s="57">
        <f>FX161*'DEPRECATED - DT-Prelim Calcs'!$C$11+FZ161</f>
        <v>-1475.8966498779621</v>
      </c>
      <c r="GA162" s="57">
        <f>GA161+0.5*FX162*'DEPRECATED - DT-Prelim Calcs'!$C$11^2+FZ162*'DEPRECATED - DT-Prelim Calcs'!$C$11</f>
        <v>-474586.33605817566</v>
      </c>
      <c r="GB162" s="57">
        <f>MIN('Drive Train'!$F$35-FV161*'DEPRECATED - DT-Prelim Calcs'!$C$21*'Drive Train'!$F$39,GB161+FV$2)</f>
        <v>6.0759999999999996</v>
      </c>
      <c r="GC162" s="57">
        <f>'Drive Train'!$F$35-FV162*'DEPRECATED - DT-Prelim Calcs'!$C$21*'Drive Train'!$F$39</f>
        <v>6.0759999999999996</v>
      </c>
      <c r="GD162" s="1">
        <f>IF(GA162&gt;='Drive Train'!$F$29,1,0)</f>
        <v>0</v>
      </c>
      <c r="GE162" s="57">
        <f t="shared" si="241"/>
        <v>103.33333333333333</v>
      </c>
      <c r="GF162" s="63">
        <f>GF161+'DEPRECATED - DT-Prelim Calcs'!$C$11</f>
        <v>632</v>
      </c>
      <c r="GG162" s="2">
        <f>GQ162/'Drive Train'!$F$35</f>
        <v>0.83548387096774201</v>
      </c>
      <c r="GH162" s="46">
        <f>GO162*12*60/(PI() * 'Drive Train'!$F$15)/GG$2*GG162</f>
        <v>-245907.59113559299</v>
      </c>
      <c r="GI162" s="2">
        <f>('DEPRECATED - DT-Prelim Calcs'!$C$6*GG162-GH162)/('DEPRECATED - DT-Prelim Calcs'!$C$6*GG162)*'DEPRECATED - DT-Prelim Calcs'!$C$7*GG162</f>
        <v>113.20250198959118</v>
      </c>
      <c r="GJ162" s="57">
        <f>GI162/'DEPRECATED - DT-Prelim Calcs'!$C$7*('DEPRECATED - DT-Prelim Calcs'!$C$8-'DEPRECATED - DT-Prelim Calcs'!$C$9)+'DEPRECATED - DT-Prelim Calcs'!$C$9</f>
        <v>6029.206641188609</v>
      </c>
      <c r="GK162" s="57">
        <f t="shared" si="242"/>
        <v>29.999999999999982</v>
      </c>
      <c r="GL162" s="2">
        <f t="shared" si="243"/>
        <v>0.99579519204165001</v>
      </c>
      <c r="GM162" s="57">
        <f>GL162*'DEPRECATED - DT-Prelim Calcs'!$C$21/GG$2/'DEPRECATED - DT-Prelim Calcs'!$C$19/'DEPRECATED - DT-Prelim Calcs'!$C$18*3.39*'DEPRECATED - DT-Prelim Calcs'!$C$20</f>
        <v>25.773080821789936</v>
      </c>
      <c r="GN162" s="46">
        <f t="shared" si="244"/>
        <v>0</v>
      </c>
      <c r="GO162" s="57">
        <f>GM161*'DEPRECATED - DT-Prelim Calcs'!$C$11+GO161</f>
        <v>-719.18276081020383</v>
      </c>
      <c r="GP162" s="57">
        <f>GP161+0.5*GM162*'DEPRECATED - DT-Prelim Calcs'!$C$11^2+GO162*'DEPRECATED - DT-Prelim Calcs'!$C$11</f>
        <v>-245115.16452890416</v>
      </c>
      <c r="GQ162" s="57">
        <f>MIN('Drive Train'!$F$35-GK161*'DEPRECATED - DT-Prelim Calcs'!$C$21*'Drive Train'!$F$39,GQ161+GK$2)</f>
        <v>10.360000000000001</v>
      </c>
      <c r="GR162" s="57">
        <f>'Drive Train'!$F$35-GK162*'DEPRECATED - DT-Prelim Calcs'!$C$21*'Drive Train'!$F$39</f>
        <v>10.360000000000001</v>
      </c>
      <c r="GS162" s="1">
        <f>IF(GP162&gt;='Drive Train'!$F$29,1,0)</f>
        <v>0</v>
      </c>
      <c r="GT162" s="57">
        <f t="shared" si="245"/>
        <v>33.333333333333314</v>
      </c>
      <c r="GU162" s="63">
        <f>GU161+'DEPRECATED - DT-Prelim Calcs'!$C$11</f>
        <v>632</v>
      </c>
      <c r="GV162" s="2">
        <f>HF162/'Drive Train'!$F$35</f>
        <v>0.81720430107526887</v>
      </c>
      <c r="GW162" s="46">
        <f>HD162*12*60/(PI() * 'Drive Train'!$F$15)/GV$2*GV162</f>
        <v>-303193.84122955182</v>
      </c>
      <c r="GX162" s="2">
        <f>('DEPRECATED - DT-Prelim Calcs'!$C$6*GV162-GW162)/('DEPRECATED - DT-Prelim Calcs'!$C$6*GV162)*'DEPRECATED - DT-Prelim Calcs'!$C$7*GV162</f>
        <v>139.06086149565144</v>
      </c>
      <c r="GY162" s="57">
        <f>GX162/'DEPRECATED - DT-Prelim Calcs'!$C$7*('DEPRECATED - DT-Prelim Calcs'!$C$8-'DEPRECATED - DT-Prelim Calcs'!$C$9)+'DEPRECATED - DT-Prelim Calcs'!$C$9</f>
        <v>7405.8155725693277</v>
      </c>
      <c r="GZ162" s="57">
        <f t="shared" si="202"/>
        <v>33.333333333333314</v>
      </c>
      <c r="HA162" s="2">
        <f t="shared" si="246"/>
        <v>0.99579519204165001</v>
      </c>
      <c r="HB162" s="57">
        <f>HA162*'DEPRECATED - DT-Prelim Calcs'!$C$21/GV$2/'DEPRECATED - DT-Prelim Calcs'!$C$19/'DEPRECATED - DT-Prelim Calcs'!$C$18*3.39*'DEPRECATED - DT-Prelim Calcs'!$C$20</f>
        <v>25.773080821789936</v>
      </c>
      <c r="HC162" s="46">
        <f t="shared" si="247"/>
        <v>0</v>
      </c>
      <c r="HD162" s="57">
        <f>HB161*'DEPRECATED - DT-Prelim Calcs'!$C$11+HD161</f>
        <v>-906.55703989400604</v>
      </c>
      <c r="HE162" s="57">
        <f>HE161+0.5*HB162*'DEPRECATED - DT-Prelim Calcs'!$C$11^2+HD162*'DEPRECATED - DT-Prelim Calcs'!$C$11</f>
        <v>-275377.83804597601</v>
      </c>
      <c r="HF162" s="57">
        <f>MIN('Drive Train'!$F$35-GZ161*'DEPRECATED - DT-Prelim Calcs'!$C$21*'Drive Train'!$F$39,HF161+GZ$2)</f>
        <v>10.133333333333335</v>
      </c>
      <c r="HG162" s="57">
        <f>'Drive Train'!$F$35-GZ162*'DEPRECATED - DT-Prelim Calcs'!$C$21*'Drive Train'!$F$39</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-338127.45956753346</v>
      </c>
      <c r="HM162" s="2">
        <f>('DEPRECATED - DT-Prelim Calcs'!$C$6*HK162-HL162)/('DEPRECATED - DT-Prelim Calcs'!$C$6*HK162)*'DEPRECATED - DT-Prelim Calcs'!$C$7*HK162</f>
        <v>154.81230870679514</v>
      </c>
      <c r="HN162" s="57">
        <f>HM162/'DEPRECATED - DT-Prelim Calcs'!$C$7*('DEPRECATED - DT-Prelim Calcs'!$C$8-'DEPRECATED - DT-Prelim Calcs'!$C$9)+'DEPRECATED - DT-Prelim Calcs'!$C$9</f>
        <v>8244.3677207808378</v>
      </c>
      <c r="HO162" s="57">
        <f t="shared" si="203"/>
        <v>36.66666666666665</v>
      </c>
      <c r="HP162" s="2">
        <f t="shared" si="249"/>
        <v>0.99579519204165001</v>
      </c>
      <c r="HQ162" s="57">
        <f>HP162*'DEPRECATED - DT-Prelim Calcs'!$C$21/HK$2/'DEPRECATED - DT-Prelim Calcs'!$C$19/'DEPRECATED - DT-Prelim Calcs'!$C$18*3.39*'DEPRECATED - DT-Prelim Calcs'!$C$20</f>
        <v>25.773080821789936</v>
      </c>
      <c r="HR162" s="46">
        <f t="shared" si="250"/>
        <v>0</v>
      </c>
      <c r="HS162" s="57">
        <f>HQ161*'DEPRECATED - DT-Prelim Calcs'!$C$11+HS161</f>
        <v>-1034.1415308258968</v>
      </c>
      <c r="HT162" s="57">
        <f>HT161+0.5*HQ162*'DEPRECATED - DT-Prelim Calcs'!$C$11^2+HS162*'DEPRECATED - DT-Prelim Calcs'!$C$11</f>
        <v>-282468.26503292273</v>
      </c>
      <c r="HU162" s="57">
        <f>MIN('Drive Train'!$F$35-HO161*'DEPRECATED - DT-Prelim Calcs'!$C$21*'Drive Train'!$F$39,HU161+HO$2)</f>
        <v>9.9066666666666681</v>
      </c>
      <c r="HV162" s="57">
        <f>'Drive Train'!$F$35-HO162*'DEPRECATED - DT-Prelim Calcs'!$C$21*'Drive Train'!$F$39</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-384611.91691536672</v>
      </c>
      <c r="IB162" s="2">
        <f>('DEPRECATED - DT-Prelim Calcs'!$C$6*HZ162-IA162)/('DEPRECATED - DT-Prelim Calcs'!$C$6*HZ162)*'DEPRECATED - DT-Prelim Calcs'!$C$7*HZ162</f>
        <v>175.78655554528262</v>
      </c>
      <c r="IC162" s="57">
        <f>IB162/'DEPRECATED - DT-Prelim Calcs'!$C$7*('DEPRECATED - DT-Prelim Calcs'!$C$8-'DEPRECATED - DT-Prelim Calcs'!$C$9)+'DEPRECATED - DT-Prelim Calcs'!$C$9</f>
        <v>9360.9635172032213</v>
      </c>
      <c r="ID162" s="57">
        <f t="shared" si="204"/>
        <v>39.999999999999986</v>
      </c>
      <c r="IE162" s="2">
        <f t="shared" si="252"/>
        <v>0.99579519204165001</v>
      </c>
      <c r="IF162" s="57">
        <f>IE162*'DEPRECATED - DT-Prelim Calcs'!$C$21/HZ$2/'DEPRECATED - DT-Prelim Calcs'!$C$19/'DEPRECATED - DT-Prelim Calcs'!$C$18*3.39*'DEPRECATED - DT-Prelim Calcs'!$C$20</f>
        <v>25.773080821789936</v>
      </c>
      <c r="IG162" s="46">
        <f t="shared" si="253"/>
        <v>0</v>
      </c>
      <c r="IH162" s="57">
        <f>IF161*'DEPRECATED - DT-Prelim Calcs'!$C$11+IH161</f>
        <v>-1203.8557946197229</v>
      </c>
      <c r="II162" s="57">
        <f>II161+0.5*IF162*'DEPRECATED - DT-Prelim Calcs'!$C$11^2+IH162*'DEPRECATED - DT-Prelim Calcs'!$C$11</f>
        <v>-318514.93811460829</v>
      </c>
      <c r="IJ162" s="57">
        <f>MIN('Drive Train'!$F$35-ID161*'DEPRECATED - DT-Prelim Calcs'!$C$21*'Drive Train'!$F$39,IJ161+ID$2)</f>
        <v>9.6800000000000015</v>
      </c>
      <c r="IK162" s="57">
        <f>'Drive Train'!$F$35-ID162*'DEPRECATED - DT-Prelim Calcs'!$C$21*'Drive Train'!$F$39</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-156089.78305808935</v>
      </c>
      <c r="IQ162" s="2">
        <f>('DEPRECATED - DT-Prelim Calcs'!$C$6*IO162-IP162)/('DEPRECATED - DT-Prelim Calcs'!$C$6*IO162)*'DEPRECATED - DT-Prelim Calcs'!$C$7*IO162</f>
        <v>72.41448253305407</v>
      </c>
      <c r="IR162" s="57">
        <f>IQ162/'DEPRECATED - DT-Prelim Calcs'!$C$7*('DEPRECATED - DT-Prelim Calcs'!$C$8-'DEPRECATED - DT-Prelim Calcs'!$C$9)+'DEPRECATED - DT-Prelim Calcs'!$C$9</f>
        <v>3857.7946510335423</v>
      </c>
      <c r="IS162" s="57">
        <f t="shared" si="205"/>
        <v>43.333333333333321</v>
      </c>
      <c r="IT162" s="2">
        <f t="shared" si="255"/>
        <v>0.99579519204165001</v>
      </c>
      <c r="IU162" s="57">
        <f>IT162*'DEPRECATED - DT-Prelim Calcs'!$C$21/IO$2/'DEPRECATED - DT-Prelim Calcs'!$C$19/'DEPRECATED - DT-Prelim Calcs'!$C$18*3.39*'DEPRECATED - DT-Prelim Calcs'!$C$20</f>
        <v>25.773080821789936</v>
      </c>
      <c r="IV162" s="46">
        <f t="shared" si="256"/>
        <v>0</v>
      </c>
      <c r="IW162" s="57">
        <f>IU161*'DEPRECATED - DT-Prelim Calcs'!$C$11+IW161</f>
        <v>-500.28397705214297</v>
      </c>
      <c r="IX162" s="57">
        <f>IX161+0.5*IU162*'DEPRECATED - DT-Prelim Calcs'!$C$11^2+IW162*'DEPRECATED - DT-Prelim Calcs'!$C$11</f>
        <v>-290518.63591281301</v>
      </c>
      <c r="IY162" s="57">
        <f>MIN('Drive Train'!$F$35-IS161*'DEPRECATED - DT-Prelim Calcs'!$C$21*'Drive Train'!$F$39,IY161+IS$2)</f>
        <v>9.4533333333333349</v>
      </c>
      <c r="IZ162" s="57">
        <f>'Drive Train'!$F$35-IS162*'DEPRECATED - DT-Prelim Calcs'!$C$21*'Drive Train'!$F$39</f>
        <v>9.4533333333333349</v>
      </c>
      <c r="JA162" s="1">
        <f>IF(IX162&gt;='Drive Train'!$F$29,1,0)</f>
        <v>0</v>
      </c>
      <c r="JB162" s="57">
        <f t="shared" si="257"/>
        <v>48.148148148148138</v>
      </c>
      <c r="JC162" s="63">
        <f>JC161+'DEPRECATED - DT-Prelim Calcs'!$C$11</f>
        <v>632</v>
      </c>
      <c r="JD162" s="2">
        <f>JN162/'Drive Train'!$F$35</f>
        <v>0.74408602150537628</v>
      </c>
      <c r="JE162" s="46">
        <f>JL162*12*60/(PI() * 'Drive Train'!$F$15)/JD$2*JD162</f>
        <v>-101060.13160374925</v>
      </c>
      <c r="JF162" s="2">
        <f>('DEPRECATED - DT-Prelim Calcs'!$C$6*JD162-JE162)/('DEPRECATED - DT-Prelim Calcs'!$C$6*JD162)*'DEPRECATED - DT-Prelim Calcs'!$C$7*JD162</f>
        <v>47.488353721778374</v>
      </c>
      <c r="JG162" s="57">
        <f>JF162/'DEPRECATED - DT-Prelim Calcs'!$C$7*('DEPRECATED - DT-Prelim Calcs'!$C$8-'DEPRECATED - DT-Prelim Calcs'!$C$9)+'DEPRECATED - DT-Prelim Calcs'!$C$9</f>
        <v>2530.8144325743424</v>
      </c>
      <c r="JH162" s="57">
        <f t="shared" si="206"/>
        <v>46.666666666666657</v>
      </c>
      <c r="JI162" s="2">
        <f t="shared" si="258"/>
        <v>0.99579519204165001</v>
      </c>
      <c r="JJ162" s="57">
        <f>JI162*'DEPRECATED - DT-Prelim Calcs'!$C$21/JD$2/'DEPRECATED - DT-Prelim Calcs'!$C$19/'DEPRECATED - DT-Prelim Calcs'!$C$18*3.39*'DEPRECATED - DT-Prelim Calcs'!$C$20</f>
        <v>25.773080821789936</v>
      </c>
      <c r="JK162" s="46">
        <f t="shared" si="259"/>
        <v>0</v>
      </c>
      <c r="JL162" s="57">
        <f>JJ161*'DEPRECATED - DT-Prelim Calcs'!$C$11+JL161</f>
        <v>-331.86550791292359</v>
      </c>
      <c r="JM162" s="57">
        <f>JM161+0.5*JJ162*'DEPRECATED - DT-Prelim Calcs'!$C$11^2+JL162*'DEPRECATED - DT-Prelim Calcs'!$C$11</f>
        <v>-320844.05801206297</v>
      </c>
      <c r="JN162" s="57">
        <f>MIN('Drive Train'!$F$35-JH161*'DEPRECATED - DT-Prelim Calcs'!$C$21*'Drive Train'!$F$39,JN161+JH$2)</f>
        <v>9.2266666666666666</v>
      </c>
      <c r="JO162" s="57">
        <f>'Drive Train'!$F$35-JH162*'DEPRECATED - DT-Prelim Calcs'!$C$21*'Drive Train'!$F$39</f>
        <v>9.2266666666666666</v>
      </c>
      <c r="JP162" s="1">
        <f>IF(JM162&gt;='Drive Train'!$F$29,1,0)</f>
        <v>0</v>
      </c>
      <c r="JQ162" s="57">
        <f>MIN(JG162,'DEPRECATED - DT-Prelim Calcs'!$C$10)*'DEPRECATED - DT-Prelim Calcs'!$C$11*1000/60/60</f>
        <v>103.33333333333333</v>
      </c>
      <c r="JR162" s="63">
        <f>JR161+'DEPRECATED - DT-Prelim Calcs'!$C$11</f>
        <v>632</v>
      </c>
      <c r="JS162" s="2">
        <f>KC162/'Drive Train'!$F$35</f>
        <v>0.72580645161290325</v>
      </c>
      <c r="JT162" s="46">
        <f>KA162*12*60/(PI() * 'Drive Train'!$F$15)/JS$2*JS162</f>
        <v>-74901.332024804506</v>
      </c>
      <c r="JU162" s="2">
        <f>('DEPRECATED - DT-Prelim Calcs'!$C$6*JS162-JT162)/('DEPRECATED - DT-Prelim Calcs'!$C$6*JS162)*'DEPRECATED - DT-Prelim Calcs'!$C$7*JS162</f>
        <v>35.616399961103582</v>
      </c>
      <c r="JV162" s="57">
        <f>JU162/'DEPRECATED - DT-Prelim Calcs'!$C$7*('DEPRECATED - DT-Prelim Calcs'!$C$8-'DEPRECATED - DT-Prelim Calcs'!$C$9)+'DEPRECATED - DT-Prelim Calcs'!$C$9</f>
        <v>1898.7929937799129</v>
      </c>
      <c r="JW162" s="57">
        <f t="shared" si="207"/>
        <v>49.999999999999993</v>
      </c>
      <c r="JX162" s="2">
        <f t="shared" si="260"/>
        <v>0.99579519204165001</v>
      </c>
      <c r="JY162" s="57">
        <f>JX162*'DEPRECATED - DT-Prelim Calcs'!$C$21/JS$2/'DEPRECATED - DT-Prelim Calcs'!$C$19/'DEPRECATED - DT-Prelim Calcs'!$C$18*3.39*'DEPRECATED - DT-Prelim Calcs'!$C$20</f>
        <v>25.773080821789936</v>
      </c>
      <c r="JZ162" s="46">
        <f t="shared" si="261"/>
        <v>0</v>
      </c>
      <c r="KA162" s="57">
        <f>JY161*'DEPRECATED - DT-Prelim Calcs'!$C$11+KA161</f>
        <v>-252.15879482472997</v>
      </c>
      <c r="KB162" s="57">
        <f>KB161+0.5*JY162*'DEPRECATED - DT-Prelim Calcs'!$C$11^2+KA162*'DEPRECATED - DT-Prelim Calcs'!$C$11</f>
        <v>-297997.4833243803</v>
      </c>
      <c r="KC162" s="57">
        <f>MIN('Drive Train'!$F$35-JW161*'DEPRECATED - DT-Prelim Calcs'!$C$21*'Drive Train'!$F$39,KC161+JW$2)</f>
        <v>9</v>
      </c>
      <c r="KD162" s="57">
        <f>'Drive Train'!$F$35-JW162*'DEPRECATED - DT-Prelim Calcs'!$C$21*'Drive Train'!$F$39</f>
        <v>9</v>
      </c>
      <c r="KE162" s="1">
        <f>IF(KB162&gt;='Drive Train'!$F$29,1,0)</f>
        <v>0</v>
      </c>
      <c r="KF162" s="57">
        <f>MIN(JV162,'DEPRECATED - DT-Prelim Calcs'!$C$10)*'DEPRECATED - DT-Prelim Calcs'!$C$11*1000/60/60</f>
        <v>103.33333333333333</v>
      </c>
      <c r="KG162" s="63">
        <f>KG161+'DEPRECATED - DT-Prelim Calcs'!$C$11</f>
        <v>632</v>
      </c>
      <c r="KH162" s="2">
        <f>KR162/'Drive Train'!$F$35</f>
        <v>0.7075268817204301</v>
      </c>
      <c r="KI162" s="46">
        <f>KP162*12*60/(PI() * 'Drive Train'!$F$15)/KH$2*KH162</f>
        <v>-59869.406100017753</v>
      </c>
      <c r="KJ162" s="2">
        <f>('DEPRECATED - DT-Prelim Calcs'!$C$6*KH162-KI162)/('DEPRECATED - DT-Prelim Calcs'!$C$6*KH162)*'DEPRECATED - DT-Prelim Calcs'!$C$7*KH162</f>
        <v>28.775546670695356</v>
      </c>
      <c r="KK162" s="57">
        <f>KJ162/'DEPRECATED - DT-Prelim Calcs'!$C$7*('DEPRECATED - DT-Prelim Calcs'!$C$8-'DEPRECATED - DT-Prelim Calcs'!$C$9)+'DEPRECATED - DT-Prelim Calcs'!$C$9</f>
        <v>1534.6098082366036</v>
      </c>
      <c r="KL162" s="57">
        <f t="shared" si="208"/>
        <v>53.333333333333329</v>
      </c>
      <c r="KM162" s="2">
        <f t="shared" si="262"/>
        <v>0.99579519204165001</v>
      </c>
      <c r="KN162" s="57">
        <f>KM162*'DEPRECATED - DT-Prelim Calcs'!$C$21/KH$2/'DEPRECATED - DT-Prelim Calcs'!$C$19/'DEPRECATED - DT-Prelim Calcs'!$C$18*3.39*'DEPRECATED - DT-Prelim Calcs'!$C$20</f>
        <v>25.773080821789936</v>
      </c>
      <c r="KO162" s="46">
        <f t="shared" si="263"/>
        <v>0</v>
      </c>
      <c r="KP162" s="57">
        <f>KN161*'DEPRECATED - DT-Prelim Calcs'!$C$11+KP161</f>
        <v>-206.76042119633303</v>
      </c>
      <c r="KQ162" s="57">
        <f>KQ161+0.5*KN162*'DEPRECATED - DT-Prelim Calcs'!$C$11^2+KP162*'DEPRECATED - DT-Prelim Calcs'!$C$11</f>
        <v>-318928.67396231554</v>
      </c>
      <c r="KR162" s="57">
        <f>MIN('Drive Train'!$F$35-KL161*'DEPRECATED - DT-Prelim Calcs'!$C$21*'Drive Train'!$F$39,KR161+KL$2)</f>
        <v>8.7733333333333334</v>
      </c>
      <c r="KS162" s="57">
        <f>'Drive Train'!$F$35-KL162*'DEPRECATED - DT-Prelim Calcs'!$C$21*'Drive Train'!$F$39</f>
        <v>8.7733333333333334</v>
      </c>
      <c r="KT162" s="1">
        <f>IF(KQ162&gt;='Drive Train'!$F$29,1,0)</f>
        <v>0</v>
      </c>
      <c r="KU162" s="57">
        <f>MIN(KK162,'DEPRECATED - DT-Prelim Calcs'!$C$10)*'DEPRECATED - DT-Prelim Calcs'!$C$11*1000/60/60</f>
        <v>103.33333333333333</v>
      </c>
      <c r="KV162" s="63">
        <f>KV161+'DEPRECATED - DT-Prelim Calcs'!$C$11</f>
        <v>632</v>
      </c>
      <c r="KW162" s="2">
        <f>LG162/'Drive Train'!$F$35</f>
        <v>0.68924731182795695</v>
      </c>
      <c r="KX162" s="46">
        <f>LE162*12*60/(PI() * 'Drive Train'!$F$15)/KW$2*KW162</f>
        <v>-52526.972556076355</v>
      </c>
      <c r="KY162" s="2">
        <f>('DEPRECATED - DT-Prelim Calcs'!$C$6*KW162-KX162)/('DEPRECATED - DT-Prelim Calcs'!$C$6*KW162)*'DEPRECATED - DT-Prelim Calcs'!$C$7*KW162</f>
        <v>25.411555788886993</v>
      </c>
      <c r="KZ162" s="57">
        <f>KY162/'DEPRECATED - DT-Prelim Calcs'!$C$7*('DEPRECATED - DT-Prelim Calcs'!$C$8-'DEPRECATED - DT-Prelim Calcs'!$C$9)+'DEPRECATED - DT-Prelim Calcs'!$C$9</f>
        <v>1355.5226588025732</v>
      </c>
      <c r="LA162" s="57">
        <f t="shared" si="209"/>
        <v>56.666666666666664</v>
      </c>
      <c r="LB162" s="2">
        <f t="shared" si="264"/>
        <v>0.99579519204165001</v>
      </c>
      <c r="LC162" s="57">
        <f>LB162*'DEPRECATED - DT-Prelim Calcs'!$C$21/KW$2/'DEPRECATED - DT-Prelim Calcs'!$C$19/'DEPRECATED - DT-Prelim Calcs'!$C$18*3.39*'DEPRECATED - DT-Prelim Calcs'!$C$20</f>
        <v>25.773080821789936</v>
      </c>
      <c r="LD162" s="46">
        <f t="shared" si="265"/>
        <v>0</v>
      </c>
      <c r="LE162" s="57">
        <f>LC161*'DEPRECATED - DT-Prelim Calcs'!$C$11+LE161</f>
        <v>-186.21415594463667</v>
      </c>
      <c r="LF162" s="57">
        <f>LF161+0.5*LC162*'DEPRECATED - DT-Prelim Calcs'!$C$11^2+LE162*'DEPRECATED - DT-Prelim Calcs'!$C$11</f>
        <v>-264822.61318575934</v>
      </c>
      <c r="LG162" s="57">
        <f>MIN('Drive Train'!$F$35-LA161*'DEPRECATED - DT-Prelim Calcs'!$C$21*'Drive Train'!$F$39,LG161+LA$2)</f>
        <v>8.5466666666666669</v>
      </c>
      <c r="LH162" s="57">
        <f>'Drive Train'!$F$35-LA162*'DEPRECATED - DT-Prelim Calcs'!$C$21*'Drive Train'!$F$39</f>
        <v>8.5466666666666669</v>
      </c>
      <c r="LI162" s="1">
        <f>IF(LF162&gt;='Drive Train'!$F$29,1,0)</f>
        <v>0</v>
      </c>
      <c r="LJ162" s="57">
        <f>MIN(KZ162,'DEPRECATED - DT-Prelim Calcs'!$C$10)*'DEPRECATED - DT-Prelim Calcs'!$C$11*1000/60/60</f>
        <v>103.33333333333333</v>
      </c>
      <c r="LK162" s="63">
        <f>LK161+'DEPRECATED - DT-Prelim Calcs'!$C$11</f>
        <v>632</v>
      </c>
      <c r="LL162" s="2">
        <f>LV162/'Drive Train'!$F$35</f>
        <v>0.67096774193548392</v>
      </c>
      <c r="LM162" s="46">
        <f>LT162*12*60/(PI() * 'Drive Train'!$F$15)/LL$2*LL162</f>
        <v>-67234.998697527291</v>
      </c>
      <c r="LN162" s="2">
        <f>('DEPRECATED - DT-Prelim Calcs'!$C$6*LL162-LM162)/('DEPRECATED - DT-Prelim Calcs'!$C$6*LL162)*'DEPRECATED - DT-Prelim Calcs'!$C$7*LL162</f>
        <v>32.017847804226015</v>
      </c>
      <c r="LO162" s="57">
        <f>LN162/'DEPRECATED - DT-Prelim Calcs'!$C$7*('DEPRECATED - DT-Prelim Calcs'!$C$8-'DEPRECATED - DT-Prelim Calcs'!$C$9)+'DEPRECATED - DT-Prelim Calcs'!$C$9</f>
        <v>1707.2186196191692</v>
      </c>
      <c r="LP162" s="57">
        <f t="shared" si="210"/>
        <v>60</v>
      </c>
      <c r="LQ162" s="2">
        <f t="shared" si="266"/>
        <v>0.99579519204165001</v>
      </c>
      <c r="LR162" s="57">
        <f>LQ162*'DEPRECATED - DT-Prelim Calcs'!$C$21/LL$2/'DEPRECATED - DT-Prelim Calcs'!$C$19/'DEPRECATED - DT-Prelim Calcs'!$C$18*3.39*'DEPRECATED - DT-Prelim Calcs'!$C$20</f>
        <v>25.773080821789936</v>
      </c>
      <c r="LS162" s="46">
        <f t="shared" si="267"/>
        <v>0</v>
      </c>
      <c r="LT162" s="57">
        <f>LR161*'DEPRECATED - DT-Prelim Calcs'!$C$11+LT161</f>
        <v>-244.84946698708768</v>
      </c>
      <c r="LU162" s="57">
        <f>LU161+0.5*LR162*'DEPRECATED - DT-Prelim Calcs'!$C$11^2+LT162*'DEPRECATED - DT-Prelim Calcs'!$C$11</f>
        <v>-293268.32726773829</v>
      </c>
      <c r="LV162" s="57">
        <f>MIN('Drive Train'!$F$35-LP161*'DEPRECATED - DT-Prelim Calcs'!$C$21*'Drive Train'!$F$39,LV161+LP$2)</f>
        <v>8.32</v>
      </c>
      <c r="LW162" s="57">
        <f>'Drive Train'!$F$35-LP162*'DEPRECATED - DT-Prelim Calcs'!$C$21*'Drive Train'!$F$39</f>
        <v>8.32</v>
      </c>
      <c r="LX162" s="1">
        <f>IF(LU162&gt;='Drive Train'!$F$29,1,0)</f>
        <v>0</v>
      </c>
      <c r="LY162" s="57">
        <f>MIN(LO162,'DEPRECATED - DT-Prelim Calcs'!$C$10)*'DEPRECATED - DT-Prelim Calcs'!$C$11*1000/60/60</f>
        <v>103.33333333333333</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Train'!$AA$49 + V162*(1-'Drive Train'!$AA$49))</f>
        <v>0</v>
      </c>
      <c r="W163" s="57">
        <f t="shared" si="184"/>
        <v>0</v>
      </c>
      <c r="X163" s="2">
        <f>MAX(MIN(IF(AND(AI162=1,AG163&lt;0),-1,1)*(W163-$C$9)/($C$8-$C$9)*$C$7-$C$29*AE163/T$2 -  AI162*$C$29/2,X$2),MAX(X$4:X162)*-1)</f>
        <v>-0.2458281045106315</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Train'!$F$39,AG162+W$2)-$C$3,IF(AE162-1&lt;=0,0,IF($C$32=Motors!$C$29,MAX(ABS('Drive Train'!$F$35-W162*$C$21*'Drive Train'!$F$39)*-1,AG162-W$2),MAX(0,ABS('Drive Train'!$F$35-W162*$C$21*'Drive Train'!$F$39)*-1,AG162-W$2))))</f>
        <v>0</v>
      </c>
      <c r="AH163" s="57">
        <f>'Drive Train'!$F$35-ABS(W163)*'DEPRECATED - DT-Prelim Calcs'!$C$21*'Drive Train'!$F$39</f>
        <v>12.4</v>
      </c>
      <c r="AI163" s="1">
        <f>IF(AJ163&gt;='Drive Train'!$F$29,1,0)</f>
        <v>1</v>
      </c>
      <c r="AJ163" s="57">
        <f>AJ162+0.5*Y163*'DEPRECATED - DT-Prelim Calcs'!$C$11^2+AE163*'DEPRECATED - DT-Prelim Calcs'!$C$11</f>
        <v>784.33981740885292</v>
      </c>
      <c r="AK163" s="57">
        <f t="shared" si="268"/>
        <v>0</v>
      </c>
      <c r="AL163" s="63">
        <f>AL162+'DEPRECATED - DT-Prelim Calcs'!$C$11</f>
        <v>636</v>
      </c>
      <c r="AM163" s="2">
        <f>AW163/'Drive Train'!$F$35</f>
        <v>0.88882649237565781</v>
      </c>
      <c r="AN163" s="46">
        <f>AU163*12*60/(PI() * 'Drive Train'!$F$15)/AM$2*AM163</f>
        <v>4007.4131716828715</v>
      </c>
      <c r="AO163" s="2">
        <f>('DEPRECATED - DT-Prelim Calcs'!$C$6*AM163-AN163)/('DEPRECATED - DT-Prelim Calcs'!$C$6*AM163)*'DEPRECATED - DT-Prelim Calcs'!$C$7*AM163</f>
        <v>0.33008953072369918</v>
      </c>
      <c r="AP163" s="57">
        <f>AO163/'DEPRECATED - DT-Prelim Calcs'!$C$7*('DEPRECATED - DT-Prelim Calcs'!$C$8-'DEPRECATED - DT-Prelim Calcs'!$C$9)+'DEPRECATED - DT-Prelim Calcs'!$C$9</f>
        <v>20.27281609620357</v>
      </c>
      <c r="AQ163" s="57">
        <f t="shared" si="192"/>
        <v>20.27281609620357</v>
      </c>
      <c r="AR163" s="2">
        <f t="shared" si="212"/>
        <v>2.2204460492503131E-16</v>
      </c>
      <c r="AS163" s="57">
        <f>AR163*'DEPRECATED - DT-Prelim Calcs'!$C$21/AM$2/'DEPRECATED - DT-Prelim Calcs'!$C$19/'DEPRECATED - DT-Prelim Calcs'!$C$18*3.39*'DEPRECATED - DT-Prelim Calcs'!$C$20</f>
        <v>1.6091427298135106E-15</v>
      </c>
      <c r="AT163" s="46">
        <f t="shared" si="213"/>
        <v>0</v>
      </c>
      <c r="AU163" s="57">
        <f>AS162*'DEPRECATED - DT-Prelim Calcs'!$C$11+AU162</f>
        <v>39.3454487088432</v>
      </c>
      <c r="AV163" s="57">
        <f>AV162+0.5*AS163*'DEPRECATED - DT-Prelim Calcs'!$C$11^2+AU163*'DEPRECATED - DT-Prelim Calcs'!$C$11</f>
        <v>24980.906203039896</v>
      </c>
      <c r="AW163" s="57">
        <f>MIN('Drive Train'!$F$35-AQ162*'DEPRECATED - DT-Prelim Calcs'!$C$21*'Drive Train'!$F$39,AW162+AQ$2)</f>
        <v>11.021448505458157</v>
      </c>
      <c r="AX163" s="57">
        <f>'Drive Train'!$F$35-AQ163*'DEPRECATED - DT-Prelim Calcs'!$C$21*'Drive Train'!$F$39</f>
        <v>11.021448505458157</v>
      </c>
      <c r="AY163" s="1">
        <f>IF(AV163&gt;='Drive Train'!$F$29,1,0)</f>
        <v>1</v>
      </c>
      <c r="AZ163" s="57">
        <f t="shared" si="214"/>
        <v>22.525351218003966</v>
      </c>
      <c r="BA163" s="63">
        <f>BA162+'DEPRECATED - DT-Prelim Calcs'!$C$11</f>
        <v>636</v>
      </c>
      <c r="BB163" s="2">
        <f>BL163/'Drive Train'!$F$35</f>
        <v>1.3150249726469256</v>
      </c>
      <c r="BC163" s="46">
        <f>BJ163*12*60/(PI() * 'Drive Train'!$F$15)/BB$2*BB163</f>
        <v>-3540.8438977467281</v>
      </c>
      <c r="BD163" s="2">
        <f>('DEPRECATED - DT-Prelim Calcs'!$C$6*BB163-BC163)/('DEPRECATED - DT-Prelim Calcs'!$C$6*BB163)*'DEPRECATED - DT-Prelim Calcs'!$C$7*BB163</f>
        <v>4.7702296575443093</v>
      </c>
      <c r="BE163" s="57">
        <f>BD163/'DEPRECATED - DT-Prelim Calcs'!$C$7*('DEPRECATED - DT-Prelim Calcs'!$C$8-'DEPRECATED - DT-Prelim Calcs'!$C$9)+'DEPRECATED - DT-Prelim Calcs'!$C$9</f>
        <v>256.65040044105183</v>
      </c>
      <c r="BF163" s="57">
        <f t="shared" si="193"/>
        <v>93</v>
      </c>
      <c r="BG163" s="2">
        <f t="shared" si="215"/>
        <v>1.8933363324154464</v>
      </c>
      <c r="BH163" s="57">
        <f>BG163*'DEPRECATED - DT-Prelim Calcs'!$C$21/BB$2/'DEPRECATED - DT-Prelim Calcs'!$C$19/'DEPRECATED - DT-Prelim Calcs'!$C$18*3.39*'DEPRECATED - DT-Prelim Calcs'!$C$20</f>
        <v>19.819055495402456</v>
      </c>
      <c r="BI163" s="46">
        <f t="shared" si="216"/>
        <v>0</v>
      </c>
      <c r="BJ163" s="57">
        <f>BH162*'DEPRECATED - DT-Prelim Calcs'!$C$11+BJ162</f>
        <v>-16.267443596496349</v>
      </c>
      <c r="BK163" s="57">
        <f>BK162+0.5*BH163*'DEPRECATED - DT-Prelim Calcs'!$C$11^2+BJ163*'DEPRECATED - DT-Prelim Calcs'!$C$11</f>
        <v>14895.370525772571</v>
      </c>
      <c r="BL163" s="57">
        <f>MIN('Drive Train'!$F$35-BF162*'DEPRECATED - DT-Prelim Calcs'!$C$21*'Drive Train'!$F$39,BL162+BF$2)</f>
        <v>16.306309660821878</v>
      </c>
      <c r="BM163" s="57">
        <f>'Drive Train'!$F$35-BF163*'DEPRECATED - DT-Prelim Calcs'!$C$21*'Drive Train'!$F$39</f>
        <v>6.0759999999999996</v>
      </c>
      <c r="BN163" s="1">
        <f>IF(BK163&gt;='Drive Train'!$F$29,1,0)</f>
        <v>1</v>
      </c>
      <c r="BO163" s="57">
        <f t="shared" si="217"/>
        <v>103.33333333333333</v>
      </c>
      <c r="BP163" s="63">
        <f>BP162+'DEPRECATED - DT-Prelim Calcs'!$C$11</f>
        <v>636</v>
      </c>
      <c r="BQ163" s="2">
        <f>CA163/'Drive Train'!$F$35</f>
        <v>1.8063825983136046</v>
      </c>
      <c r="BR163" s="46">
        <f>BY163*12*60/(PI() * 'Drive Train'!$F$15)/BQ$2*BQ163</f>
        <v>-55911.092858529024</v>
      </c>
      <c r="BS163" s="2">
        <f>('DEPRECATED - DT-Prelim Calcs'!$C$6*BQ163-BR163)/('DEPRECATED - DT-Prelim Calcs'!$C$6*BQ163)*'DEPRECATED - DT-Prelim Calcs'!$C$7*BQ163</f>
        <v>29.634007538306324</v>
      </c>
      <c r="BT163" s="57">
        <f>BS163/'DEPRECATED - DT-Prelim Calcs'!$C$7*('DEPRECATED - DT-Prelim Calcs'!$C$8-'DEPRECATED - DT-Prelim Calcs'!$C$9)+'DEPRECATED - DT-Prelim Calcs'!$C$9</f>
        <v>1580.3112726824488</v>
      </c>
      <c r="BU163" s="57">
        <f t="shared" si="194"/>
        <v>93</v>
      </c>
      <c r="BV163" s="2">
        <f t="shared" si="218"/>
        <v>1.8828060353728675</v>
      </c>
      <c r="BW163" s="57">
        <f>BV163*'DEPRECATED - DT-Prelim Calcs'!$C$21/BQ$2/'DEPRECATED - DT-Prelim Calcs'!$C$19/'DEPRECATED - DT-Prelim Calcs'!$C$18*3.39*'DEPRECATED - DT-Prelim Calcs'!$C$20</f>
        <v>25.773080821789936</v>
      </c>
      <c r="BX163" s="46">
        <f t="shared" si="219"/>
        <v>0</v>
      </c>
      <c r="BY163" s="57">
        <f>BW162*'DEPRECATED - DT-Prelim Calcs'!$C$11+BY162</f>
        <v>-142.99774876572633</v>
      </c>
      <c r="BZ163" s="57">
        <f>BZ162+0.5*BW163*'DEPRECATED - DT-Prelim Calcs'!$C$11^2+BY163*'DEPRECATED - DT-Prelim Calcs'!$C$11</f>
        <v>-11247.817509303037</v>
      </c>
      <c r="CA163" s="57">
        <f>MIN('Drive Train'!$F$35-BU162*'DEPRECATED - DT-Prelim Calcs'!$C$21*'Drive Train'!$F$39,CA162+BU$2)</f>
        <v>22.399144219088697</v>
      </c>
      <c r="CB163" s="57">
        <f>'Drive Train'!$F$35-BU163*'DEPRECATED - DT-Prelim Calcs'!$C$21*'Drive Train'!$F$39</f>
        <v>6.0759999999999996</v>
      </c>
      <c r="CC163" s="1">
        <f>IF(BZ163&gt;='Drive Train'!$F$29,1,0)</f>
        <v>0</v>
      </c>
      <c r="CD163" s="57">
        <f t="shared" si="220"/>
        <v>103.33333333333333</v>
      </c>
      <c r="CE163" s="63">
        <f>CE162+'DEPRECATED - DT-Prelim Calcs'!$C$11</f>
        <v>636</v>
      </c>
      <c r="CF163" s="2">
        <f>CP163/'Drive Train'!$F$35</f>
        <v>0.48999999999999994</v>
      </c>
      <c r="CG163" s="46">
        <f>CN163*12*60/(PI() * 'Drive Train'!$F$15)/CF$2*CF163</f>
        <v>12040.760958985788</v>
      </c>
      <c r="CH163" s="2">
        <f>('DEPRECATED - DT-Prelim Calcs'!$C$6*CF163-CG163)/('DEPRECATED - DT-Prelim Calcs'!$C$6*CF163)*'DEPRECATED - DT-Prelim Calcs'!$C$7*CF163</f>
        <v>-4.2634215593162761</v>
      </c>
      <c r="CI163" s="57">
        <f>CH163/'DEPRECATED - DT-Prelim Calcs'!$C$7*('DEPRECATED - DT-Prelim Calcs'!$C$8-'DEPRECATED - DT-Prelim Calcs'!$C$9)+'DEPRECATED - DT-Prelim Calcs'!$C$9</f>
        <v>-224.26970375945155</v>
      </c>
      <c r="CJ163" s="57">
        <f t="shared" si="195"/>
        <v>-224.26970375945155</v>
      </c>
      <c r="CK163" s="2">
        <f t="shared" si="221"/>
        <v>-6.0624684135527254</v>
      </c>
      <c r="CL163" s="57">
        <f>CK163*'DEPRECATED - DT-Prelim Calcs'!$C$21/CF$2/'DEPRECATED - DT-Prelim Calcs'!$C$19/'DEPRECATED - DT-Prelim Calcs'!$C$18*3.39*'DEPRECATED - DT-Prelim Calcs'!$C$20</f>
        <v>-102.51339489469208</v>
      </c>
      <c r="CM163" s="46">
        <f t="shared" si="222"/>
        <v>1</v>
      </c>
      <c r="CN163" s="57">
        <f>CL162*'DEPRECATED - DT-Prelim Calcs'!$C$11+CN162</f>
        <v>91.902736084500845</v>
      </c>
      <c r="CO163" s="57">
        <f>CO162+0.5*CL163*'DEPRECATED - DT-Prelim Calcs'!$C$11^2+CN163*'DEPRECATED - DT-Prelim Calcs'!$C$11</f>
        <v>-47886.05839799883</v>
      </c>
      <c r="CP163" s="57">
        <f>MIN('Drive Train'!$F$35-CJ162*'DEPRECATED - DT-Prelim Calcs'!$C$21*'Drive Train'!$F$39,CP162+CJ$2)</f>
        <v>6.0759999999999996</v>
      </c>
      <c r="CQ163" s="57">
        <f>'Drive Train'!$F$35-CJ163*'DEPRECATED - DT-Prelim Calcs'!$C$21*'Drive Train'!$F$39</f>
        <v>27.650339855642706</v>
      </c>
      <c r="CR163" s="1">
        <f>IF(CO163&gt;='Drive Train'!$F$29,1,0)</f>
        <v>0</v>
      </c>
      <c r="CS163" s="57">
        <f t="shared" si="223"/>
        <v>-249.18855973272395</v>
      </c>
      <c r="CT163" s="63">
        <f>CT162+'DEPRECATED - DT-Prelim Calcs'!$C$11</f>
        <v>636</v>
      </c>
      <c r="CU163" s="2">
        <f>DE163/'Drive Train'!$F$35</f>
        <v>1.4848428209536477</v>
      </c>
      <c r="CV163" s="46">
        <f>DC163*12*60/(PI() * 'Drive Train'!$F$15)/CU$2*CU163</f>
        <v>-82124.552140806511</v>
      </c>
      <c r="CW163" s="2">
        <f>('DEPRECATED - DT-Prelim Calcs'!$C$6*CU163-CV163)/('DEPRECATED - DT-Prelim Calcs'!$C$6*CU163)*'DEPRECATED - DT-Prelim Calcs'!$C$7*CU163</f>
        <v>40.711711472296358</v>
      </c>
      <c r="CX163" s="57">
        <f>CW163/'DEPRECATED - DT-Prelim Calcs'!$C$7*('DEPRECATED - DT-Prelim Calcs'!$C$8-'DEPRECATED - DT-Prelim Calcs'!$C$9)+'DEPRECATED - DT-Prelim Calcs'!$C$9</f>
        <v>2170.0496190438266</v>
      </c>
      <c r="CY163" s="57">
        <f t="shared" si="196"/>
        <v>93</v>
      </c>
      <c r="CZ163" s="2">
        <f t="shared" si="224"/>
        <v>1.2803081040535502</v>
      </c>
      <c r="DA163" s="57">
        <f>CZ163*'DEPRECATED - DT-Prelim Calcs'!$C$21/CU$2/'DEPRECATED - DT-Prelim Calcs'!$C$19/'DEPRECATED - DT-Prelim Calcs'!$C$18*3.39*'DEPRECATED - DT-Prelim Calcs'!$C$20</f>
        <v>25.773080821789936</v>
      </c>
      <c r="DB163" s="46">
        <f t="shared" si="225"/>
        <v>0</v>
      </c>
      <c r="DC163" s="57">
        <f>DA162*'DEPRECATED - DT-Prelim Calcs'!$C$11+DC162</f>
        <v>-173.7570374749879</v>
      </c>
      <c r="DD163" s="57">
        <f>DD162+0.5*DA163*'DEPRECATED - DT-Prelim Calcs'!$C$11^2+DC163*'DEPRECATED - DT-Prelim Calcs'!$C$11</f>
        <v>-87250.340061610346</v>
      </c>
      <c r="DE163" s="57">
        <f>MIN('Drive Train'!$F$35-CY162*'DEPRECATED - DT-Prelim Calcs'!$C$21*'Drive Train'!$F$39,DE162+CY$2)</f>
        <v>18.412050979825231</v>
      </c>
      <c r="DF163" s="57">
        <f>'Drive Train'!$F$35-CY163*'DEPRECATED - DT-Prelim Calcs'!$C$21*'Drive Train'!$F$39</f>
        <v>6.0759999999999996</v>
      </c>
      <c r="DG163" s="1">
        <f>IF(DD163&gt;='Drive Train'!$F$29,1,0)</f>
        <v>0</v>
      </c>
      <c r="DH163" s="57">
        <f t="shared" si="226"/>
        <v>103.33333333333333</v>
      </c>
      <c r="DI163" s="63">
        <f>DI162+'DEPRECATED - DT-Prelim Calcs'!$C$11</f>
        <v>636</v>
      </c>
      <c r="DJ163" s="2">
        <f>DT163/'Drive Train'!$F$35</f>
        <v>0.48999999999999994</v>
      </c>
      <c r="DK163" s="46">
        <f>DR163*12*60/(PI() * 'Drive Train'!$F$15)/DJ$2*DJ163</f>
        <v>-9391.1340820316527</v>
      </c>
      <c r="DL163" s="2">
        <f>('DEPRECATED - DT-Prelim Calcs'!$C$6*DJ163-DK163)/('DEPRECATED - DT-Prelim Calcs'!$C$6*DJ163)*'DEPRECATED - DT-Prelim Calcs'!$C$7*DJ163</f>
        <v>5.4271726337141244</v>
      </c>
      <c r="DM163" s="57">
        <f>DL163/'DEPRECATED - DT-Prelim Calcs'!$C$7*('DEPRECATED - DT-Prelim Calcs'!$C$8-'DEPRECATED - DT-Prelim Calcs'!$C$9)+'DEPRECATED - DT-Prelim Calcs'!$C$9</f>
        <v>291.6237547325818</v>
      </c>
      <c r="DN163" s="57">
        <f t="shared" si="197"/>
        <v>93</v>
      </c>
      <c r="DO163" s="2">
        <f t="shared" si="227"/>
        <v>1.1037138828047846</v>
      </c>
      <c r="DP163" s="57">
        <f>DO163*'DEPRECATED - DT-Prelim Calcs'!$C$21/DJ$2/'DEPRECATED - DT-Prelim Calcs'!$C$19/'DEPRECATED - DT-Prelim Calcs'!$C$18*3.39*'DEPRECATED - DT-Prelim Calcs'!$C$20</f>
        <v>25.773080821789936</v>
      </c>
      <c r="DQ163" s="46">
        <f t="shared" si="228"/>
        <v>0</v>
      </c>
      <c r="DR163" s="57">
        <f>DP162*'DEPRECATED - DT-Prelim Calcs'!$C$11+DR162</f>
        <v>-51.905555666761742</v>
      </c>
      <c r="DS163" s="57">
        <f>DS162+0.5*DP163*'DEPRECATED - DT-Prelim Calcs'!$C$11^2+DR163*'DEPRECATED - DT-Prelim Calcs'!$C$11</f>
        <v>-172994.00216356068</v>
      </c>
      <c r="DT163" s="57">
        <f>MIN('Drive Train'!$F$35-DN162*'DEPRECATED - DT-Prelim Calcs'!$C$21*'Drive Train'!$F$39,DT162+DN$2)</f>
        <v>6.0759999999999996</v>
      </c>
      <c r="DU163" s="57">
        <f>'Drive Train'!$F$35-DN163*'DEPRECATED - DT-Prelim Calcs'!$C$21*'Drive Train'!$F$39</f>
        <v>6.0759999999999996</v>
      </c>
      <c r="DV163" s="1">
        <f>IF(DS163&gt;='Drive Train'!$F$29,1,0)</f>
        <v>0</v>
      </c>
      <c r="DW163" s="57">
        <f t="shared" si="229"/>
        <v>103.33333333333333</v>
      </c>
      <c r="DX163" s="63">
        <f>DX162+'DEPRECATED - DT-Prelim Calcs'!$C$11</f>
        <v>636</v>
      </c>
      <c r="DY163" s="2">
        <f>EI163/'Drive Train'!$F$35</f>
        <v>0.48999999999999994</v>
      </c>
      <c r="DZ163" s="46">
        <f>EG163*12*60/(PI() * 'Drive Train'!$F$15)/DY$2*DY163</f>
        <v>-245466.1552425962</v>
      </c>
      <c r="EA163" s="2">
        <f>('DEPRECATED - DT-Prelim Calcs'!$C$6*DY163-DZ163)/('DEPRECATED - DT-Prelim Calcs'!$C$6*DY163)*'DEPRECATED - DT-Prelim Calcs'!$C$7*DY163</f>
        <v>112.17028726729023</v>
      </c>
      <c r="EB163" s="57">
        <f>EA163/'DEPRECATED - DT-Prelim Calcs'!$C$7*('DEPRECATED - DT-Prelim Calcs'!$C$8-'DEPRECATED - DT-Prelim Calcs'!$C$9)+'DEPRECATED - DT-Prelim Calcs'!$C$9</f>
        <v>5974.2551271341654</v>
      </c>
      <c r="EC163" s="57">
        <f t="shared" si="198"/>
        <v>93</v>
      </c>
      <c r="ED163" s="2">
        <f t="shared" si="230"/>
        <v>0.96993038185874991</v>
      </c>
      <c r="EE163" s="57">
        <f>ED163*'DEPRECATED - DT-Prelim Calcs'!$C$21/DY$2/'DEPRECATED - DT-Prelim Calcs'!$C$19/'DEPRECATED - DT-Prelim Calcs'!$C$18*3.39*'DEPRECATED - DT-Prelim Calcs'!$C$20</f>
        <v>25.773080821789936</v>
      </c>
      <c r="EF163" s="46">
        <f t="shared" si="231"/>
        <v>0</v>
      </c>
      <c r="EG163" s="57">
        <f>EE162*'DEPRECATED - DT-Prelim Calcs'!$C$11+EG162</f>
        <v>-1192.2613945811256</v>
      </c>
      <c r="EH163" s="57">
        <f>EH162+0.5*EE163*'DEPRECATED - DT-Prelim Calcs'!$C$11^2+EG163*'DEPRECATED - DT-Prelim Calcs'!$C$11</f>
        <v>-301037.40349107143</v>
      </c>
      <c r="EI163" s="57">
        <f>MIN('Drive Train'!$F$35-EC162*'DEPRECATED - DT-Prelim Calcs'!$C$21*'Drive Train'!$F$39,EI162+EC$2)</f>
        <v>6.0759999999999996</v>
      </c>
      <c r="EJ163" s="57">
        <f>'Drive Train'!$F$35-EC163*'DEPRECATED - DT-Prelim Calcs'!$C$21*'Drive Train'!$F$39</f>
        <v>6.0759999999999996</v>
      </c>
      <c r="EK163" s="1">
        <f>IF(EH163&gt;='Drive Train'!$F$29,1,0)</f>
        <v>0</v>
      </c>
      <c r="EL163" s="57">
        <f t="shared" si="232"/>
        <v>103.33333333333333</v>
      </c>
      <c r="EM163" s="63">
        <f>EM162+'DEPRECATED - DT-Prelim Calcs'!$C$11</f>
        <v>636</v>
      </c>
      <c r="EN163" s="2">
        <f>EX163/'Drive Train'!$F$35</f>
        <v>0.48999999999999994</v>
      </c>
      <c r="EO163" s="46">
        <f>EV163*12*60/(PI() * 'Drive Train'!$F$15)/EN$2*EN163</f>
        <v>-8558.6046597060704</v>
      </c>
      <c r="EP163" s="2">
        <f>('DEPRECATED - DT-Prelim Calcs'!$C$6*EN163-EO163)/('DEPRECATED - DT-Prelim Calcs'!$C$6*EN163)*'DEPRECATED - DT-Prelim Calcs'!$C$7*EN163</f>
        <v>5.0507381294355778</v>
      </c>
      <c r="EQ163" s="57">
        <f>EP163/'DEPRECATED - DT-Prelim Calcs'!$C$7*('DEPRECATED - DT-Prelim Calcs'!$C$8-'DEPRECATED - DT-Prelim Calcs'!$C$9)+'DEPRECATED - DT-Prelim Calcs'!$C$9</f>
        <v>271.5836937786658</v>
      </c>
      <c r="ER163" s="57">
        <f t="shared" si="199"/>
        <v>93</v>
      </c>
      <c r="ES163" s="2">
        <f t="shared" si="233"/>
        <v>0.86507304327942547</v>
      </c>
      <c r="ET163" s="57">
        <f>ES163*'DEPRECATED - DT-Prelim Calcs'!$C$21/EN$2/'DEPRECATED - DT-Prelim Calcs'!$C$19/'DEPRECATED - DT-Prelim Calcs'!$C$18*3.39*'DEPRECATED - DT-Prelim Calcs'!$C$20</f>
        <v>25.773080821789936</v>
      </c>
      <c r="EU163" s="46">
        <f t="shared" si="234"/>
        <v>0</v>
      </c>
      <c r="EV163" s="57">
        <f>ET162*'DEPRECATED - DT-Prelim Calcs'!$C$11+EV162</f>
        <v>-37.076185223265256</v>
      </c>
      <c r="EW163" s="57">
        <f>EW162+0.5*ET163*'DEPRECATED - DT-Prelim Calcs'!$C$11^2+EV163*'DEPRECATED - DT-Prelim Calcs'!$C$11</f>
        <v>-304895.72876141849</v>
      </c>
      <c r="EX163" s="57">
        <f>MIN('Drive Train'!$F$35-ER162*'DEPRECATED - DT-Prelim Calcs'!$C$21*'Drive Train'!$F$39,EX162+ER$2)</f>
        <v>6.0759999999999996</v>
      </c>
      <c r="EY163" s="57">
        <f>'Drive Train'!$F$35-ER163*'DEPRECATED - DT-Prelim Calcs'!$C$21*'Drive Train'!$F$39</f>
        <v>6.0759999999999996</v>
      </c>
      <c r="EZ163" s="1">
        <f>IF(EW163&gt;='Drive Train'!$F$29,1,0)</f>
        <v>0</v>
      </c>
      <c r="FA163" s="57">
        <f t="shared" si="235"/>
        <v>103.33333333333333</v>
      </c>
      <c r="FB163" s="63">
        <f>FB162+'DEPRECATED - DT-Prelim Calcs'!$C$11</f>
        <v>636</v>
      </c>
      <c r="FC163" s="2">
        <f>FM163/'Drive Train'!$F$35</f>
        <v>0.48999999999999994</v>
      </c>
      <c r="FD163" s="46">
        <f>FK163*12*60/(PI() * 'Drive Train'!$F$15)/FC$2*FC163</f>
        <v>-257180.37027837941</v>
      </c>
      <c r="FE163" s="2">
        <f>('DEPRECATED - DT-Prelim Calcs'!$C$6*FC163-FD163)/('DEPRECATED - DT-Prelim Calcs'!$C$6*FC163)*'DEPRECATED - DT-Prelim Calcs'!$C$7*FC163</f>
        <v>117.46695860617154</v>
      </c>
      <c r="FF163" s="57">
        <f>FE163/'DEPRECATED - DT-Prelim Calcs'!$C$7*('DEPRECATED - DT-Prelim Calcs'!$C$8-'DEPRECATED - DT-Prelim Calcs'!$C$9)+'DEPRECATED - DT-Prelim Calcs'!$C$9</f>
        <v>6256.2314477891332</v>
      </c>
      <c r="FG163" s="57">
        <f t="shared" si="200"/>
        <v>93</v>
      </c>
      <c r="FH163" s="2">
        <f t="shared" si="236"/>
        <v>0.78067567320338405</v>
      </c>
      <c r="FI163" s="57">
        <f>FH163*'DEPRECATED - DT-Prelim Calcs'!$C$21/FC$2/'DEPRECATED - DT-Prelim Calcs'!$C$19/'DEPRECATED - DT-Prelim Calcs'!$C$18*3.39*'DEPRECATED - DT-Prelim Calcs'!$C$20</f>
        <v>25.773080821789936</v>
      </c>
      <c r="FJ163" s="46">
        <f t="shared" si="237"/>
        <v>0</v>
      </c>
      <c r="FK163" s="57">
        <f>FI162*'DEPRECATED - DT-Prelim Calcs'!$C$11+FK162</f>
        <v>-1005.4205598731452</v>
      </c>
      <c r="FL163" s="57">
        <f>FL162+0.5*FI163*'DEPRECATED - DT-Prelim Calcs'!$C$11^2+FK163*'DEPRECATED - DT-Prelim Calcs'!$C$11</f>
        <v>-405037.79371467512</v>
      </c>
      <c r="FM163" s="57">
        <f>MIN('Drive Train'!$F$35-FG162*'DEPRECATED - DT-Prelim Calcs'!$C$21*'Drive Train'!$F$39,FM162+FG$2)</f>
        <v>6.0759999999999996</v>
      </c>
      <c r="FN163" s="57">
        <f>'Drive Train'!$F$35-FG163*'DEPRECATED - DT-Prelim Calcs'!$C$21*'Drive Train'!$F$39</f>
        <v>6.0759999999999996</v>
      </c>
      <c r="FO163" s="1">
        <f>IF(FL163&gt;='Drive Train'!$F$29,1,0)</f>
        <v>0</v>
      </c>
      <c r="FP163" s="57">
        <f t="shared" si="238"/>
        <v>103.33333333333333</v>
      </c>
      <c r="FQ163" s="63">
        <f>FQ162+'DEPRECATED - DT-Prelim Calcs'!$C$11</f>
        <v>636</v>
      </c>
      <c r="FR163" s="2">
        <f>GB163/'Drive Train'!$F$35</f>
        <v>0.48999999999999994</v>
      </c>
      <c r="FS163" s="46">
        <f>FZ163*12*60/(PI() * 'Drive Train'!$F$15)/FR$2*FR163</f>
        <v>-385413.88065366523</v>
      </c>
      <c r="FT163" s="2">
        <f>('DEPRECATED - DT-Prelim Calcs'!$C$6*FR163-FS163)/('DEPRECATED - DT-Prelim Calcs'!$C$6*FR163)*'DEPRECATED - DT-Prelim Calcs'!$C$7*FR163</f>
        <v>175.44871470456536</v>
      </c>
      <c r="FU163" s="57">
        <f>FT163/'DEPRECATED - DT-Prelim Calcs'!$C$7*('DEPRECATED - DT-Prelim Calcs'!$C$8-'DEPRECATED - DT-Prelim Calcs'!$C$9)+'DEPRECATED - DT-Prelim Calcs'!$C$9</f>
        <v>9342.978048379975</v>
      </c>
      <c r="FV163" s="57">
        <f t="shared" si="201"/>
        <v>93</v>
      </c>
      <c r="FW163" s="2">
        <f t="shared" si="239"/>
        <v>0.7112822800297498</v>
      </c>
      <c r="FX163" s="57">
        <f>FW163*'DEPRECATED - DT-Prelim Calcs'!$C$21/FR$2/'DEPRECATED - DT-Prelim Calcs'!$C$19/'DEPRECATED - DT-Prelim Calcs'!$C$18*3.39*'DEPRECATED - DT-Prelim Calcs'!$C$20</f>
        <v>25.773080821789936</v>
      </c>
      <c r="FY163" s="46">
        <f t="shared" si="240"/>
        <v>0</v>
      </c>
      <c r="FZ163" s="57">
        <f>FX162*'DEPRECATED - DT-Prelim Calcs'!$C$11+FZ162</f>
        <v>-1372.8043265908022</v>
      </c>
      <c r="GA163" s="57">
        <f>GA162+0.5*FX163*'DEPRECATED - DT-Prelim Calcs'!$C$11^2+FZ163*'DEPRECATED - DT-Prelim Calcs'!$C$11</f>
        <v>-479871.36871796456</v>
      </c>
      <c r="GB163" s="57">
        <f>MIN('Drive Train'!$F$35-FV162*'DEPRECATED - DT-Prelim Calcs'!$C$21*'Drive Train'!$F$39,GB162+FV$2)</f>
        <v>6.0759999999999996</v>
      </c>
      <c r="GC163" s="57">
        <f>'Drive Train'!$F$35-FV163*'DEPRECATED - DT-Prelim Calcs'!$C$21*'Drive Train'!$F$39</f>
        <v>6.0759999999999996</v>
      </c>
      <c r="GD163" s="1">
        <f>IF(GA163&gt;='Drive Train'!$F$29,1,0)</f>
        <v>0</v>
      </c>
      <c r="GE163" s="57">
        <f t="shared" si="241"/>
        <v>103.33333333333333</v>
      </c>
      <c r="GF163" s="63">
        <f>GF162+'DEPRECATED - DT-Prelim Calcs'!$C$11</f>
        <v>636</v>
      </c>
      <c r="GG163" s="2">
        <f>GQ163/'Drive Train'!$F$35</f>
        <v>0.83548387096774201</v>
      </c>
      <c r="GH163" s="46">
        <f>GO163*12*60/(PI() * 'Drive Train'!$F$15)/GG$2*GG163</f>
        <v>-210657.60147294097</v>
      </c>
      <c r="GI163" s="2">
        <f>('DEPRECATED - DT-Prelim Calcs'!$C$6*GG163-GH163)/('DEPRECATED - DT-Prelim Calcs'!$C$6*GG163)*'DEPRECATED - DT-Prelim Calcs'!$C$7*GG163</f>
        <v>97.263951316609678</v>
      </c>
      <c r="GJ163" s="57">
        <f>GI163/'DEPRECATED - DT-Prelim Calcs'!$C$7*('DEPRECATED - DT-Prelim Calcs'!$C$8-'DEPRECATED - DT-Prelim Calcs'!$C$9)+'DEPRECATED - DT-Prelim Calcs'!$C$9</f>
        <v>5180.6937568137018</v>
      </c>
      <c r="GK163" s="57">
        <f t="shared" si="242"/>
        <v>29.999999999999982</v>
      </c>
      <c r="GL163" s="2">
        <f t="shared" si="243"/>
        <v>0.99579519204165001</v>
      </c>
      <c r="GM163" s="57">
        <f>GL163*'DEPRECATED - DT-Prelim Calcs'!$C$21/GG$2/'DEPRECATED - DT-Prelim Calcs'!$C$19/'DEPRECATED - DT-Prelim Calcs'!$C$18*3.39*'DEPRECATED - DT-Prelim Calcs'!$C$20</f>
        <v>25.773080821789936</v>
      </c>
      <c r="GN163" s="46">
        <f t="shared" si="244"/>
        <v>0</v>
      </c>
      <c r="GO163" s="57">
        <f>GM162*'DEPRECATED - DT-Prelim Calcs'!$C$11+GO162</f>
        <v>-616.0904375230441</v>
      </c>
      <c r="GP163" s="57">
        <f>GP162+0.5*GM163*'DEPRECATED - DT-Prelim Calcs'!$C$11^2+GO163*'DEPRECATED - DT-Prelim Calcs'!$C$11</f>
        <v>-247373.34163242203</v>
      </c>
      <c r="GQ163" s="57">
        <f>MIN('Drive Train'!$F$35-GK162*'DEPRECATED - DT-Prelim Calcs'!$C$21*'Drive Train'!$F$39,GQ162+GK$2)</f>
        <v>10.360000000000001</v>
      </c>
      <c r="GR163" s="57">
        <f>'Drive Train'!$F$35-GK163*'DEPRECATED - DT-Prelim Calcs'!$C$21*'Drive Train'!$F$39</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-268715.08686196426</v>
      </c>
      <c r="GX163" s="2">
        <f>('DEPRECATED - DT-Prelim Calcs'!$C$6*GV163-GW163)/('DEPRECATED - DT-Prelim Calcs'!$C$6*GV163)*'DEPRECATED - DT-Prelim Calcs'!$C$7*GV163</f>
        <v>123.47103072156398</v>
      </c>
      <c r="GY163" s="57">
        <f>GX163/'DEPRECATED - DT-Prelim Calcs'!$C$7*('DEPRECATED - DT-Prelim Calcs'!$C$8-'DEPRECATED - DT-Prelim Calcs'!$C$9)+'DEPRECATED - DT-Prelim Calcs'!$C$9</f>
        <v>6575.8673201562897</v>
      </c>
      <c r="GZ163" s="57">
        <f t="shared" si="202"/>
        <v>33.333333333333314</v>
      </c>
      <c r="HA163" s="2">
        <f t="shared" si="246"/>
        <v>0.99579519204165001</v>
      </c>
      <c r="HB163" s="57">
        <f>HA163*'DEPRECATED - DT-Prelim Calcs'!$C$21/GV$2/'DEPRECATED - DT-Prelim Calcs'!$C$19/'DEPRECATED - DT-Prelim Calcs'!$C$18*3.39*'DEPRECATED - DT-Prelim Calcs'!$C$20</f>
        <v>25.773080821789936</v>
      </c>
      <c r="HC163" s="46">
        <f t="shared" si="247"/>
        <v>0</v>
      </c>
      <c r="HD163" s="57">
        <f>HB162*'DEPRECATED - DT-Prelim Calcs'!$C$11+HD162</f>
        <v>-803.46471660684631</v>
      </c>
      <c r="HE163" s="57">
        <f>HE162+0.5*HB163*'DEPRECATED - DT-Prelim Calcs'!$C$11^2+HD163*'DEPRECATED - DT-Prelim Calcs'!$C$11</f>
        <v>-278385.51226582908</v>
      </c>
      <c r="HF163" s="57">
        <f>MIN('Drive Train'!$F$35-GZ162*'DEPRECATED - DT-Prelim Calcs'!$C$21*'Drive Train'!$F$39,HF162+GZ$2)</f>
        <v>10.133333333333335</v>
      </c>
      <c r="HG163" s="57">
        <f>'Drive Train'!$F$35-GZ163*'DEPRECATED - DT-Prelim Calcs'!$C$21*'Drive Train'!$F$39</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-304419.94049501029</v>
      </c>
      <c r="HM163" s="2">
        <f>('DEPRECATED - DT-Prelim Calcs'!$C$6*HK163-HL163)/('DEPRECATED - DT-Prelim Calcs'!$C$6*HK163)*'DEPRECATED - DT-Prelim Calcs'!$C$7*HK163</f>
        <v>139.57119783160172</v>
      </c>
      <c r="HN163" s="57">
        <f>HM163/'DEPRECATED - DT-Prelim Calcs'!$C$7*('DEPRECATED - DT-Prelim Calcs'!$C$8-'DEPRECATED - DT-Prelim Calcs'!$C$9)+'DEPRECATED - DT-Prelim Calcs'!$C$9</f>
        <v>7432.9841003296688</v>
      </c>
      <c r="HO163" s="57">
        <f t="shared" si="203"/>
        <v>36.66666666666665</v>
      </c>
      <c r="HP163" s="2">
        <f t="shared" si="249"/>
        <v>0.99579519204165001</v>
      </c>
      <c r="HQ163" s="57">
        <f>HP163*'DEPRECATED - DT-Prelim Calcs'!$C$21/HK$2/'DEPRECATED - DT-Prelim Calcs'!$C$19/'DEPRECATED - DT-Prelim Calcs'!$C$18*3.39*'DEPRECATED - DT-Prelim Calcs'!$C$20</f>
        <v>25.773080821789936</v>
      </c>
      <c r="HR163" s="46">
        <f t="shared" si="250"/>
        <v>0</v>
      </c>
      <c r="HS163" s="57">
        <f>HQ162*'DEPRECATED - DT-Prelim Calcs'!$C$11+HS162</f>
        <v>-931.04920753873705</v>
      </c>
      <c r="HT163" s="57">
        <f>HT162+0.5*HQ163*'DEPRECATED - DT-Prelim Calcs'!$C$11^2+HS163*'DEPRECATED - DT-Prelim Calcs'!$C$11</f>
        <v>-285986.27721650334</v>
      </c>
      <c r="HU163" s="57">
        <f>MIN('Drive Train'!$F$35-HO162*'DEPRECATED - DT-Prelim Calcs'!$C$21*'Drive Train'!$F$39,HU162+HO$2)</f>
        <v>9.9066666666666681</v>
      </c>
      <c r="HV163" s="57">
        <f>'Drive Train'!$F$35-HO163*'DEPRECATED - DT-Prelim Calcs'!$C$21*'Drive Train'!$F$39</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-351675.63313790801</v>
      </c>
      <c r="IB163" s="2">
        <f>('DEPRECATED - DT-Prelim Calcs'!$C$6*HZ163-IA163)/('DEPRECATED - DT-Prelim Calcs'!$C$6*HZ163)*'DEPRECATED - DT-Prelim Calcs'!$C$7*HZ163</f>
        <v>160.89416456898329</v>
      </c>
      <c r="IC163" s="57">
        <f>IB163/'DEPRECATED - DT-Prelim Calcs'!$C$7*('DEPRECATED - DT-Prelim Calcs'!$C$8-'DEPRECATED - DT-Prelim Calcs'!$C$9)+'DEPRECATED - DT-Prelim Calcs'!$C$9</f>
        <v>8568.144528713925</v>
      </c>
      <c r="ID163" s="57">
        <f t="shared" si="204"/>
        <v>39.999999999999986</v>
      </c>
      <c r="IE163" s="2">
        <f t="shared" si="252"/>
        <v>0.99579519204165001</v>
      </c>
      <c r="IF163" s="57">
        <f>IE163*'DEPRECATED - DT-Prelim Calcs'!$C$21/HZ$2/'DEPRECATED - DT-Prelim Calcs'!$C$19/'DEPRECATED - DT-Prelim Calcs'!$C$18*3.39*'DEPRECATED - DT-Prelim Calcs'!$C$20</f>
        <v>25.773080821789936</v>
      </c>
      <c r="IG163" s="46">
        <f t="shared" si="253"/>
        <v>0</v>
      </c>
      <c r="IH163" s="57">
        <f>IF162*'DEPRECATED - DT-Prelim Calcs'!$C$11+IH162</f>
        <v>-1100.7634713325631</v>
      </c>
      <c r="II163" s="57">
        <f>II162+0.5*IF163*'DEPRECATED - DT-Prelim Calcs'!$C$11^2+IH163*'DEPRECATED - DT-Prelim Calcs'!$C$11</f>
        <v>-322711.80735336425</v>
      </c>
      <c r="IJ163" s="57">
        <f>MIN('Drive Train'!$F$35-ID162*'DEPRECATED - DT-Prelim Calcs'!$C$21*'Drive Train'!$F$39,IJ162+ID$2)</f>
        <v>9.6800000000000015</v>
      </c>
      <c r="IK163" s="57">
        <f>'Drive Train'!$F$35-ID163*'DEPRECATED - DT-Prelim Calcs'!$C$21*'Drive Train'!$F$39</f>
        <v>9.6800000000000015</v>
      </c>
      <c r="IL163" s="1">
        <f>IF(II163&gt;='Drive Train'!$F$29,1,0)</f>
        <v>0</v>
      </c>
      <c r="IM163" s="57">
        <f t="shared" si="254"/>
        <v>44.444444444444429</v>
      </c>
      <c r="IN163" s="63">
        <f>IN162+'DEPRECATED - DT-Prelim Calcs'!$C$11</f>
        <v>636</v>
      </c>
      <c r="IO163" s="2">
        <f>IY163/'Drive Train'!$F$35</f>
        <v>0.76236559139784954</v>
      </c>
      <c r="IP163" s="46">
        <f>IW163*12*60/(PI() * 'Drive Train'!$F$15)/IO$2*IO163</f>
        <v>-123924.73457569514</v>
      </c>
      <c r="IQ163" s="2">
        <f>('DEPRECATED - DT-Prelim Calcs'!$C$6*IO163-IP163)/('DEPRECATED - DT-Prelim Calcs'!$C$6*IO163)*'DEPRECATED - DT-Prelim Calcs'!$C$7*IO163</f>
        <v>57.870811455648791</v>
      </c>
      <c r="IR163" s="57">
        <f>IQ163/'DEPRECATED - DT-Prelim Calcs'!$C$7*('DEPRECATED - DT-Prelim Calcs'!$C$8-'DEPRECATED - DT-Prelim Calcs'!$C$9)+'DEPRECATED - DT-Prelim Calcs'!$C$9</f>
        <v>3083.540294506116</v>
      </c>
      <c r="IS163" s="57">
        <f t="shared" si="205"/>
        <v>43.333333333333321</v>
      </c>
      <c r="IT163" s="2">
        <f t="shared" si="255"/>
        <v>0.99579519204165001</v>
      </c>
      <c r="IU163" s="57">
        <f>IT163*'DEPRECATED - DT-Prelim Calcs'!$C$21/IO$2/'DEPRECATED - DT-Prelim Calcs'!$C$19/'DEPRECATED - DT-Prelim Calcs'!$C$18*3.39*'DEPRECATED - DT-Prelim Calcs'!$C$20</f>
        <v>25.773080821789936</v>
      </c>
      <c r="IV163" s="46">
        <f t="shared" si="256"/>
        <v>0</v>
      </c>
      <c r="IW163" s="57">
        <f>IU162*'DEPRECATED - DT-Prelim Calcs'!$C$11+IW162</f>
        <v>-397.19165376498324</v>
      </c>
      <c r="IX163" s="57">
        <f>IX162+0.5*IU163*'DEPRECATED - DT-Prelim Calcs'!$C$11^2+IW163*'DEPRECATED - DT-Prelim Calcs'!$C$11</f>
        <v>-291901.21788129862</v>
      </c>
      <c r="IY163" s="57">
        <f>MIN('Drive Train'!$F$35-IS162*'DEPRECATED - DT-Prelim Calcs'!$C$21*'Drive Train'!$F$39,IY162+IS$2)</f>
        <v>9.4533333333333349</v>
      </c>
      <c r="IZ163" s="57">
        <f>'Drive Train'!$F$35-IS163*'DEPRECATED - DT-Prelim Calcs'!$C$21*'Drive Train'!$F$39</f>
        <v>9.4533333333333349</v>
      </c>
      <c r="JA163" s="1">
        <f>IF(IX163&gt;='Drive Train'!$F$29,1,0)</f>
        <v>0</v>
      </c>
      <c r="JB163" s="57">
        <f t="shared" si="257"/>
        <v>48.148148148148138</v>
      </c>
      <c r="JC163" s="63">
        <f>JC162+'DEPRECATED - DT-Prelim Calcs'!$C$11</f>
        <v>636</v>
      </c>
      <c r="JD163" s="2">
        <f>JN163/'Drive Train'!$F$35</f>
        <v>0.74408602150537628</v>
      </c>
      <c r="JE163" s="46">
        <f>JL163*12*60/(PI() * 'Drive Train'!$F$15)/JD$2*JD163</f>
        <v>-69666.318416419512</v>
      </c>
      <c r="JF163" s="2">
        <f>('DEPRECATED - DT-Prelim Calcs'!$C$6*JD163-JE163)/('DEPRECATED - DT-Prelim Calcs'!$C$6*JD163)*'DEPRECATED - DT-Prelim Calcs'!$C$7*JD163</f>
        <v>33.293402543267177</v>
      </c>
      <c r="JG163" s="57">
        <f>JF163/'DEPRECATED - DT-Prelim Calcs'!$C$7*('DEPRECATED - DT-Prelim Calcs'!$C$8-'DEPRECATED - DT-Prelim Calcs'!$C$9)+'DEPRECATED - DT-Prelim Calcs'!$C$9</f>
        <v>1775.124708008788</v>
      </c>
      <c r="JH163" s="57">
        <f t="shared" si="206"/>
        <v>46.666666666666657</v>
      </c>
      <c r="JI163" s="2">
        <f t="shared" si="258"/>
        <v>0.99579519204165001</v>
      </c>
      <c r="JJ163" s="57">
        <f>JI163*'DEPRECATED - DT-Prelim Calcs'!$C$21/JD$2/'DEPRECATED - DT-Prelim Calcs'!$C$19/'DEPRECATED - DT-Prelim Calcs'!$C$18*3.39*'DEPRECATED - DT-Prelim Calcs'!$C$20</f>
        <v>25.773080821789936</v>
      </c>
      <c r="JK163" s="46">
        <f t="shared" si="259"/>
        <v>0</v>
      </c>
      <c r="JL163" s="57">
        <f>JJ162*'DEPRECATED - DT-Prelim Calcs'!$C$11+JL162</f>
        <v>-228.77318462576386</v>
      </c>
      <c r="JM163" s="57">
        <f>JM162+0.5*JJ163*'DEPRECATED - DT-Prelim Calcs'!$C$11^2+JL163*'DEPRECATED - DT-Prelim Calcs'!$C$11</f>
        <v>-321552.96610399173</v>
      </c>
      <c r="JN163" s="57">
        <f>MIN('Drive Train'!$F$35-JH162*'DEPRECATED - DT-Prelim Calcs'!$C$21*'Drive Train'!$F$39,JN162+JH$2)</f>
        <v>9.2266666666666666</v>
      </c>
      <c r="JO163" s="57">
        <f>'Drive Train'!$F$35-JH163*'DEPRECATED - DT-Prelim Calcs'!$C$21*'Drive Train'!$F$39</f>
        <v>9.2266666666666666</v>
      </c>
      <c r="JP163" s="1">
        <f>IF(JM163&gt;='Drive Train'!$F$29,1,0)</f>
        <v>0</v>
      </c>
      <c r="JQ163" s="57">
        <f>MIN(JG163,'DEPRECATED - DT-Prelim Calcs'!$C$10)*'DEPRECATED - DT-Prelim Calcs'!$C$11*1000/60/60</f>
        <v>103.33333333333333</v>
      </c>
      <c r="JR163" s="63">
        <f>JR162+'DEPRECATED - DT-Prelim Calcs'!$C$11</f>
        <v>636</v>
      </c>
      <c r="JS163" s="2">
        <f>KC163/'Drive Train'!$F$35</f>
        <v>0.72580645161290325</v>
      </c>
      <c r="JT163" s="46">
        <f>KA163*12*60/(PI() * 'Drive Train'!$F$15)/JS$2*JS163</f>
        <v>-44278.754132539216</v>
      </c>
      <c r="JU163" s="2">
        <f>('DEPRECATED - DT-Prelim Calcs'!$C$6*JS163-JT163)/('DEPRECATED - DT-Prelim Calcs'!$C$6*JS163)*'DEPRECATED - DT-Prelim Calcs'!$C$7*JS163</f>
        <v>21.770168681486442</v>
      </c>
      <c r="JV163" s="57">
        <f>JU163/'DEPRECATED - DT-Prelim Calcs'!$C$7*('DEPRECATED - DT-Prelim Calcs'!$C$8-'DEPRECATED - DT-Prelim Calcs'!$C$9)+'DEPRECATED - DT-Prelim Calcs'!$C$9</f>
        <v>1161.6679011762285</v>
      </c>
      <c r="JW163" s="57">
        <f t="shared" si="207"/>
        <v>49.999999999999993</v>
      </c>
      <c r="JX163" s="2">
        <f t="shared" si="260"/>
        <v>0.99579519204165001</v>
      </c>
      <c r="JY163" s="57">
        <f>JX163*'DEPRECATED - DT-Prelim Calcs'!$C$21/JS$2/'DEPRECATED - DT-Prelim Calcs'!$C$19/'DEPRECATED - DT-Prelim Calcs'!$C$18*3.39*'DEPRECATED - DT-Prelim Calcs'!$C$20</f>
        <v>25.773080821789936</v>
      </c>
      <c r="JZ163" s="46">
        <f t="shared" si="261"/>
        <v>0</v>
      </c>
      <c r="KA163" s="57">
        <f>JY162*'DEPRECATED - DT-Prelim Calcs'!$C$11+KA162</f>
        <v>-149.06647153757024</v>
      </c>
      <c r="KB163" s="57">
        <f>KB162+0.5*JY163*'DEPRECATED - DT-Prelim Calcs'!$C$11^2+KA163*'DEPRECATED - DT-Prelim Calcs'!$C$11</f>
        <v>-298387.56456395629</v>
      </c>
      <c r="KC163" s="57">
        <f>MIN('Drive Train'!$F$35-JW162*'DEPRECATED - DT-Prelim Calcs'!$C$21*'Drive Train'!$F$39,KC162+JW$2)</f>
        <v>9</v>
      </c>
      <c r="KD163" s="57">
        <f>'Drive Train'!$F$35-JW163*'DEPRECATED - DT-Prelim Calcs'!$C$21*'Drive Train'!$F$39</f>
        <v>9</v>
      </c>
      <c r="KE163" s="1">
        <f>IF(KB163&gt;='Drive Train'!$F$29,1,0)</f>
        <v>0</v>
      </c>
      <c r="KF163" s="57">
        <f>MIN(JV163,'DEPRECATED - DT-Prelim Calcs'!$C$10)*'DEPRECATED - DT-Prelim Calcs'!$C$11*1000/60/60</f>
        <v>103.33333333333333</v>
      </c>
      <c r="KG163" s="63">
        <f>KG162+'DEPRECATED - DT-Prelim Calcs'!$C$11</f>
        <v>636</v>
      </c>
      <c r="KH163" s="2">
        <f>KR163/'Drive Train'!$F$35</f>
        <v>0.7075268817204301</v>
      </c>
      <c r="KI163" s="46">
        <f>KP163*12*60/(PI() * 'Drive Train'!$F$15)/KH$2*KH163</f>
        <v>-30018.063502816905</v>
      </c>
      <c r="KJ163" s="2">
        <f>('DEPRECATED - DT-Prelim Calcs'!$C$6*KH163-KI163)/('DEPRECATED - DT-Prelim Calcs'!$C$6*KH163)*'DEPRECATED - DT-Prelim Calcs'!$C$7*KH163</f>
        <v>15.278035289972268</v>
      </c>
      <c r="KK163" s="57">
        <f>KJ163/'DEPRECATED - DT-Prelim Calcs'!$C$7*('DEPRECATED - DT-Prelim Calcs'!$C$8-'DEPRECATED - DT-Prelim Calcs'!$C$9)+'DEPRECATED - DT-Prelim Calcs'!$C$9</f>
        <v>816.04934759478931</v>
      </c>
      <c r="KL163" s="57">
        <f t="shared" si="208"/>
        <v>53.333333333333329</v>
      </c>
      <c r="KM163" s="2">
        <f t="shared" si="262"/>
        <v>0.99579519204165001</v>
      </c>
      <c r="KN163" s="57">
        <f>KM163*'DEPRECATED - DT-Prelim Calcs'!$C$21/KH$2/'DEPRECATED - DT-Prelim Calcs'!$C$19/'DEPRECATED - DT-Prelim Calcs'!$C$18*3.39*'DEPRECATED - DT-Prelim Calcs'!$C$20</f>
        <v>25.773080821789936</v>
      </c>
      <c r="KO163" s="46">
        <f t="shared" si="263"/>
        <v>0</v>
      </c>
      <c r="KP163" s="57">
        <f>KN162*'DEPRECATED - DT-Prelim Calcs'!$C$11+KP162</f>
        <v>-103.66809790917328</v>
      </c>
      <c r="KQ163" s="57">
        <f>KQ162+0.5*KN163*'DEPRECATED - DT-Prelim Calcs'!$C$11^2+KP163*'DEPRECATED - DT-Prelim Calcs'!$C$11</f>
        <v>-319137.16170737793</v>
      </c>
      <c r="KR163" s="57">
        <f>MIN('Drive Train'!$F$35-KL162*'DEPRECATED - DT-Prelim Calcs'!$C$21*'Drive Train'!$F$39,KR162+KL$2)</f>
        <v>8.7733333333333334</v>
      </c>
      <c r="KS163" s="57">
        <f>'Drive Train'!$F$35-KL163*'DEPRECATED - DT-Prelim Calcs'!$C$21*'Drive Train'!$F$39</f>
        <v>8.7733333333333334</v>
      </c>
      <c r="KT163" s="1">
        <f>IF(KQ163&gt;='Drive Train'!$F$29,1,0)</f>
        <v>0</v>
      </c>
      <c r="KU163" s="57">
        <f>MIN(KK163,'DEPRECATED - DT-Prelim Calcs'!$C$10)*'DEPRECATED - DT-Prelim Calcs'!$C$11*1000/60/60</f>
        <v>103.33333333333333</v>
      </c>
      <c r="KV163" s="63">
        <f>KV162+'DEPRECATED - DT-Prelim Calcs'!$C$11</f>
        <v>636</v>
      </c>
      <c r="KW163" s="2">
        <f>LG163/'Drive Train'!$F$35</f>
        <v>0.68924731182795695</v>
      </c>
      <c r="KX163" s="46">
        <f>LE163*12*60/(PI() * 'Drive Train'!$F$15)/KW$2*KW163</f>
        <v>-23446.865253939977</v>
      </c>
      <c r="KY163" s="2">
        <f>('DEPRECATED - DT-Prelim Calcs'!$C$6*KW163-KX163)/('DEPRECATED - DT-Prelim Calcs'!$C$6*KW163)*'DEPRECATED - DT-Prelim Calcs'!$C$7*KW163</f>
        <v>12.262764307057973</v>
      </c>
      <c r="KZ163" s="57">
        <f>KY163/'DEPRECATED - DT-Prelim Calcs'!$C$7*('DEPRECATED - DT-Prelim Calcs'!$C$8-'DEPRECATED - DT-Prelim Calcs'!$C$9)+'DEPRECATED - DT-Prelim Calcs'!$C$9</f>
        <v>655.52683012262992</v>
      </c>
      <c r="LA163" s="57">
        <f t="shared" si="209"/>
        <v>56.666666666666664</v>
      </c>
      <c r="LB163" s="2">
        <f t="shared" si="264"/>
        <v>0.99579519204165001</v>
      </c>
      <c r="LC163" s="57">
        <f>LB163*'DEPRECATED - DT-Prelim Calcs'!$C$21/KW$2/'DEPRECATED - DT-Prelim Calcs'!$C$19/'DEPRECATED - DT-Prelim Calcs'!$C$18*3.39*'DEPRECATED - DT-Prelim Calcs'!$C$20</f>
        <v>25.773080821789936</v>
      </c>
      <c r="LD163" s="46">
        <f t="shared" si="265"/>
        <v>0</v>
      </c>
      <c r="LE163" s="57">
        <f>LC162*'DEPRECATED - DT-Prelim Calcs'!$C$11+LE162</f>
        <v>-83.121832657476929</v>
      </c>
      <c r="LF163" s="57">
        <f>LF162+0.5*LC163*'DEPRECATED - DT-Prelim Calcs'!$C$11^2+LE163*'DEPRECATED - DT-Prelim Calcs'!$C$11</f>
        <v>-264948.91586981493</v>
      </c>
      <c r="LG163" s="57">
        <f>MIN('Drive Train'!$F$35-LA162*'DEPRECATED - DT-Prelim Calcs'!$C$21*'Drive Train'!$F$39,LG162+LA$2)</f>
        <v>8.5466666666666669</v>
      </c>
      <c r="LH163" s="57">
        <f>'Drive Train'!$F$35-LA163*'DEPRECATED - DT-Prelim Calcs'!$C$21*'Drive Train'!$F$39</f>
        <v>8.5466666666666669</v>
      </c>
      <c r="LI163" s="1">
        <f>IF(LF163&gt;='Drive Train'!$F$29,1,0)</f>
        <v>0</v>
      </c>
      <c r="LJ163" s="57">
        <f>MIN(KZ163,'DEPRECATED - DT-Prelim Calcs'!$C$10)*'DEPRECATED - DT-Prelim Calcs'!$C$11*1000/60/60</f>
        <v>103.33333333333333</v>
      </c>
      <c r="LK163" s="63">
        <f>LK162+'DEPRECATED - DT-Prelim Calcs'!$C$11</f>
        <v>636</v>
      </c>
      <c r="LL163" s="2">
        <f>LV163/'Drive Train'!$F$35</f>
        <v>0.67096774193548392</v>
      </c>
      <c r="LM163" s="46">
        <f>LT163*12*60/(PI() * 'Drive Train'!$F$15)/LL$2*LL163</f>
        <v>-38926.126690455378</v>
      </c>
      <c r="LN163" s="2">
        <f>('DEPRECATED - DT-Prelim Calcs'!$C$6*LL163-LM163)/('DEPRECATED - DT-Prelim Calcs'!$C$6*LL163)*'DEPRECATED - DT-Prelim Calcs'!$C$7*LL163</f>
        <v>19.217776221291057</v>
      </c>
      <c r="LO163" s="57">
        <f>LN163/'DEPRECATED - DT-Prelim Calcs'!$C$7*('DEPRECATED - DT-Prelim Calcs'!$C$8-'DEPRECATED - DT-Prelim Calcs'!$C$9)+'DEPRECATED - DT-Prelim Calcs'!$C$9</f>
        <v>1025.7874229010965</v>
      </c>
      <c r="LP163" s="57">
        <f t="shared" si="210"/>
        <v>60</v>
      </c>
      <c r="LQ163" s="2">
        <f t="shared" si="266"/>
        <v>0.99579519204165001</v>
      </c>
      <c r="LR163" s="57">
        <f>LQ163*'DEPRECATED - DT-Prelim Calcs'!$C$21/LL$2/'DEPRECATED - DT-Prelim Calcs'!$C$19/'DEPRECATED - DT-Prelim Calcs'!$C$18*3.39*'DEPRECATED - DT-Prelim Calcs'!$C$20</f>
        <v>25.773080821789936</v>
      </c>
      <c r="LS163" s="46">
        <f t="shared" si="267"/>
        <v>0</v>
      </c>
      <c r="LT163" s="57">
        <f>LR162*'DEPRECATED - DT-Prelim Calcs'!$C$11+LT162</f>
        <v>-141.75714369992795</v>
      </c>
      <c r="LU163" s="57">
        <f>LU162+0.5*LR163*'DEPRECATED - DT-Prelim Calcs'!$C$11^2+LT163*'DEPRECATED - DT-Prelim Calcs'!$C$11</f>
        <v>-293629.17119596369</v>
      </c>
      <c r="LV163" s="57">
        <f>MIN('Drive Train'!$F$35-LP162*'DEPRECATED - DT-Prelim Calcs'!$C$21*'Drive Train'!$F$39,LV162+LP$2)</f>
        <v>8.32</v>
      </c>
      <c r="LW163" s="57">
        <f>'Drive Train'!$F$35-LP163*'DEPRECATED - DT-Prelim Calcs'!$C$21*'Drive Train'!$F$39</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Train'!$AA$49 + V163*(1-'Drive Train'!$AA$49))</f>
        <v>0</v>
      </c>
      <c r="W164" s="57">
        <f t="shared" si="184"/>
        <v>0</v>
      </c>
      <c r="X164" s="2">
        <f>MAX(MIN(IF(AND(AI163=1,AG164&lt;0),-1,1)*(W164-$C$9)/($C$8-$C$9)*$C$7-$C$29*AE164/T$2 -  AI163*$C$29/2,X$2),MAX(X$4:X163)*-1)</f>
        <v>-0.2458281045106315</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Train'!$F$39,AG163+W$2)-$C$3,IF(AE163-1&lt;=0,0,IF($C$32=Motors!$C$29,MAX(ABS('Drive Train'!$F$35-W163*$C$21*'Drive Train'!$F$39)*-1,AG163-W$2),MAX(0,ABS('Drive Train'!$F$35-W163*$C$21*'Drive Train'!$F$39)*-1,AG163-W$2))))</f>
        <v>0</v>
      </c>
      <c r="AH164" s="57">
        <f>'Drive Train'!$F$35-ABS(W164)*'DEPRECATED - DT-Prelim Calcs'!$C$21*'Drive Train'!$F$39</f>
        <v>12.4</v>
      </c>
      <c r="AI164" s="1">
        <f>IF(AJ164&gt;='Drive Train'!$F$29,1,0)</f>
        <v>1</v>
      </c>
      <c r="AJ164" s="57">
        <f>AJ163+0.5*Y164*'DEPRECATED - DT-Prelim Calcs'!$C$11^2+AE164*'DEPRECATED - DT-Prelim Calcs'!$C$11</f>
        <v>784.33981740885292</v>
      </c>
      <c r="AK164" s="57">
        <f t="shared" si="268"/>
        <v>0</v>
      </c>
      <c r="AL164" s="63">
        <f>AL163+'DEPRECATED - DT-Prelim Calcs'!$C$11</f>
        <v>640</v>
      </c>
      <c r="AM164" s="2">
        <f>AW164/'Drive Train'!$F$35</f>
        <v>0.88882649237565781</v>
      </c>
      <c r="AN164" s="46">
        <f>AU164*12*60/(PI() * 'Drive Train'!$F$15)/AM$2*AM164</f>
        <v>4007.4131716828733</v>
      </c>
      <c r="AO164" s="2">
        <f>('DEPRECATED - DT-Prelim Calcs'!$C$6*AM164-AN164)/('DEPRECATED - DT-Prelim Calcs'!$C$6*AM164)*'DEPRECATED - DT-Prelim Calcs'!$C$7*AM164</f>
        <v>0.33008953072369834</v>
      </c>
      <c r="AP164" s="57">
        <f>AO164/'DEPRECATED - DT-Prelim Calcs'!$C$7*('DEPRECATED - DT-Prelim Calcs'!$C$8-'DEPRECATED - DT-Prelim Calcs'!$C$9)+'DEPRECATED - DT-Prelim Calcs'!$C$9</f>
        <v>20.272816096203524</v>
      </c>
      <c r="AQ164" s="57">
        <f t="shared" si="192"/>
        <v>20.272816096203524</v>
      </c>
      <c r="AR164" s="2">
        <f t="shared" si="212"/>
        <v>-7.7715611723760958E-16</v>
      </c>
      <c r="AS164" s="57">
        <f>AR164*'DEPRECATED - DT-Prelim Calcs'!$C$21/AM$2/'DEPRECATED - DT-Prelim Calcs'!$C$19/'DEPRECATED - DT-Prelim Calcs'!$C$18*3.39*'DEPRECATED - DT-Prelim Calcs'!$C$20</f>
        <v>-5.6319995543472863E-15</v>
      </c>
      <c r="AT164" s="46">
        <f t="shared" si="213"/>
        <v>0</v>
      </c>
      <c r="AU164" s="57">
        <f>AS163*'DEPRECATED - DT-Prelim Calcs'!$C$11+AU163</f>
        <v>39.345448708843207</v>
      </c>
      <c r="AV164" s="57">
        <f>AV163+0.5*AS164*'DEPRECATED - DT-Prelim Calcs'!$C$11^2+AU164*'DEPRECATED - DT-Prelim Calcs'!$C$11</f>
        <v>25138.287997875268</v>
      </c>
      <c r="AW164" s="57">
        <f>MIN('Drive Train'!$F$35-AQ163*'DEPRECATED - DT-Prelim Calcs'!$C$21*'Drive Train'!$F$39,AW163+AQ$2)</f>
        <v>11.021448505458157</v>
      </c>
      <c r="AX164" s="57">
        <f>'Drive Train'!$F$35-AQ164*'DEPRECATED - DT-Prelim Calcs'!$C$21*'Drive Train'!$F$39</f>
        <v>11.02144850545816</v>
      </c>
      <c r="AY164" s="1">
        <f>IF(AV164&gt;='Drive Train'!$F$29,1,0)</f>
        <v>1</v>
      </c>
      <c r="AZ164" s="57">
        <f t="shared" si="214"/>
        <v>22.525351218003916</v>
      </c>
      <c r="BA164" s="63">
        <f>BA163+'DEPRECATED - DT-Prelim Calcs'!$C$11</f>
        <v>640</v>
      </c>
      <c r="BB164" s="2">
        <f>BL164/'Drive Train'!$F$35</f>
        <v>0.48999999999999994</v>
      </c>
      <c r="BC164" s="46">
        <f>BJ164*12*60/(PI() * 'Drive Train'!$F$15)/BB$2*BB164</f>
        <v>5110.3495910527454</v>
      </c>
      <c r="BD164" s="2">
        <f>('DEPRECATED - DT-Prelim Calcs'!$C$6*BB164-BC164)/('DEPRECATED - DT-Prelim Calcs'!$C$6*BB164)*'DEPRECATED - DT-Prelim Calcs'!$C$7*BB164</f>
        <v>-1.1297833985810726</v>
      </c>
      <c r="BE164" s="57">
        <f>BD164/'DEPRECATED - DT-Prelim Calcs'!$C$7*('DEPRECATED - DT-Prelim Calcs'!$C$8-'DEPRECATED - DT-Prelim Calcs'!$C$9)+'DEPRECATED - DT-Prelim Calcs'!$C$9</f>
        <v>-57.445730306203991</v>
      </c>
      <c r="BF164" s="57">
        <f t="shared" si="193"/>
        <v>-57.445730306203991</v>
      </c>
      <c r="BG164" s="2">
        <f t="shared" si="215"/>
        <v>-1.8933363324154451</v>
      </c>
      <c r="BH164" s="57">
        <f>BG164*'DEPRECATED - DT-Prelim Calcs'!$C$21/BB$2/'DEPRECATED - DT-Prelim Calcs'!$C$19/'DEPRECATED - DT-Prelim Calcs'!$C$18*3.39*'DEPRECATED - DT-Prelim Calcs'!$C$20</f>
        <v>-19.819055495402441</v>
      </c>
      <c r="BI164" s="46">
        <f t="shared" si="216"/>
        <v>1</v>
      </c>
      <c r="BJ164" s="57">
        <f>BH163*'DEPRECATED - DT-Prelim Calcs'!$C$11+BJ163</f>
        <v>63.008778385113473</v>
      </c>
      <c r="BK164" s="57">
        <f>BK163+0.5*BH164*'DEPRECATED - DT-Prelim Calcs'!$C$11^2+BJ164*'DEPRECATED - DT-Prelim Calcs'!$C$11</f>
        <v>14988.853195349806</v>
      </c>
      <c r="BL164" s="57">
        <f>MIN('Drive Train'!$F$35-BF163*'DEPRECATED - DT-Prelim Calcs'!$C$21*'Drive Train'!$F$39,BL163+BF$2)</f>
        <v>6.0759999999999996</v>
      </c>
      <c r="BM164" s="57">
        <f>'Drive Train'!$F$35-BF164*'DEPRECATED - DT-Prelim Calcs'!$C$21*'Drive Train'!$F$39</f>
        <v>16.306309660821871</v>
      </c>
      <c r="BN164" s="1">
        <f>IF(BK164&gt;='Drive Train'!$F$29,1,0)</f>
        <v>1</v>
      </c>
      <c r="BO164" s="57">
        <f t="shared" si="217"/>
        <v>-63.828589229115551</v>
      </c>
      <c r="BP164" s="63">
        <f>BP163+'DEPRECATED - DT-Prelim Calcs'!$C$11</f>
        <v>640</v>
      </c>
      <c r="BQ164" s="2">
        <f>CA164/'Drive Train'!$F$35</f>
        <v>0.48999999999999994</v>
      </c>
      <c r="BR164" s="46">
        <f>BY164*12*60/(PI() * 'Drive Train'!$F$15)/BQ$2*BQ164</f>
        <v>-4232.403508540463</v>
      </c>
      <c r="BS164" s="2">
        <f>('DEPRECATED - DT-Prelim Calcs'!$C$6*BQ164-BR164)/('DEPRECATED - DT-Prelim Calcs'!$C$6*BQ164)*'DEPRECATED - DT-Prelim Calcs'!$C$7*BQ164</f>
        <v>3.0946134063006596</v>
      </c>
      <c r="BT164" s="57">
        <f>BS164/'DEPRECATED - DT-Prelim Calcs'!$C$7*('DEPRECATED - DT-Prelim Calcs'!$C$8-'DEPRECATED - DT-Prelim Calcs'!$C$9)+'DEPRECATED - DT-Prelim Calcs'!$C$9</f>
        <v>167.44643154704343</v>
      </c>
      <c r="BU164" s="57">
        <f t="shared" si="194"/>
        <v>93</v>
      </c>
      <c r="BV164" s="2">
        <f t="shared" si="218"/>
        <v>1.8828060353728675</v>
      </c>
      <c r="BW164" s="57">
        <f>BV164*'DEPRECATED - DT-Prelim Calcs'!$C$21/BQ$2/'DEPRECATED - DT-Prelim Calcs'!$C$19/'DEPRECATED - DT-Prelim Calcs'!$C$18*3.39*'DEPRECATED - DT-Prelim Calcs'!$C$20</f>
        <v>25.773080821789936</v>
      </c>
      <c r="BX164" s="46">
        <f t="shared" si="219"/>
        <v>0</v>
      </c>
      <c r="BY164" s="57">
        <f>BW163*'DEPRECATED - DT-Prelim Calcs'!$C$11+BY163</f>
        <v>-39.905425478566585</v>
      </c>
      <c r="BZ164" s="57">
        <f>BZ163+0.5*BW164*'DEPRECATED - DT-Prelim Calcs'!$C$11^2+BY164*'DEPRECATED - DT-Prelim Calcs'!$C$11</f>
        <v>-11201.254564642983</v>
      </c>
      <c r="CA164" s="57">
        <f>MIN('Drive Train'!$F$35-BU163*'DEPRECATED - DT-Prelim Calcs'!$C$21*'Drive Train'!$F$39,CA163+BU$2)</f>
        <v>6.0759999999999996</v>
      </c>
      <c r="CB164" s="57">
        <f>'Drive Train'!$F$35-BU164*'DEPRECATED - DT-Prelim Calcs'!$C$21*'Drive Train'!$F$39</f>
        <v>6.0759999999999996</v>
      </c>
      <c r="CC164" s="1">
        <f>IF(BZ164&gt;='Drive Train'!$F$29,1,0)</f>
        <v>0</v>
      </c>
      <c r="CD164" s="57">
        <f t="shared" si="220"/>
        <v>103.33333333333333</v>
      </c>
      <c r="CE164" s="63">
        <f>CE163+'DEPRECATED - DT-Prelim Calcs'!$C$11</f>
        <v>640</v>
      </c>
      <c r="CF164" s="2">
        <f>CP164/'Drive Train'!$F$35</f>
        <v>2.2298661173905407</v>
      </c>
      <c r="CG164" s="46">
        <f>CN164*12*60/(PI() * 'Drive Train'!$F$15)/CF$2*CF164</f>
        <v>-189688.62168232119</v>
      </c>
      <c r="CH164" s="2">
        <f>('DEPRECATED - DT-Prelim Calcs'!$C$6*CF164-CG164)/('DEPRECATED - DT-Prelim Calcs'!$C$6*CF164)*'DEPRECATED - DT-Prelim Calcs'!$C$7*CF164</f>
        <v>91.143128985386625</v>
      </c>
      <c r="CI164" s="57">
        <f>CH164/'DEPRECATED - DT-Prelim Calcs'!$C$7*('DEPRECATED - DT-Prelim Calcs'!$C$8-'DEPRECATED - DT-Prelim Calcs'!$C$9)+'DEPRECATED - DT-Prelim Calcs'!$C$9</f>
        <v>4854.8425098859352</v>
      </c>
      <c r="CJ164" s="57">
        <f t="shared" si="195"/>
        <v>93</v>
      </c>
      <c r="CK164" s="2">
        <f t="shared" si="221"/>
        <v>1.5241763143494644</v>
      </c>
      <c r="CL164" s="57">
        <f>CK164*'DEPRECATED - DT-Prelim Calcs'!$C$21/CF$2/'DEPRECATED - DT-Prelim Calcs'!$C$19/'DEPRECATED - DT-Prelim Calcs'!$C$18*3.39*'DEPRECATED - DT-Prelim Calcs'!$C$20</f>
        <v>25.773080821789936</v>
      </c>
      <c r="CM164" s="46">
        <f t="shared" si="222"/>
        <v>0</v>
      </c>
      <c r="CN164" s="57">
        <f>CL163*'DEPRECATED - DT-Prelim Calcs'!$C$11+CN163</f>
        <v>-318.15084349426752</v>
      </c>
      <c r="CO164" s="57">
        <f>CO163+0.5*CL164*'DEPRECATED - DT-Prelim Calcs'!$C$11^2+CN164*'DEPRECATED - DT-Prelim Calcs'!$C$11</f>
        <v>-48952.47712540158</v>
      </c>
      <c r="CP164" s="57">
        <f>MIN('Drive Train'!$F$35-CJ163*'DEPRECATED - DT-Prelim Calcs'!$C$21*'Drive Train'!$F$39,CP163+CJ$2)</f>
        <v>27.650339855642706</v>
      </c>
      <c r="CQ164" s="57">
        <f>'Drive Train'!$F$35-CJ164*'DEPRECATED - DT-Prelim Calcs'!$C$21*'Drive Train'!$F$39</f>
        <v>6.0759999999999996</v>
      </c>
      <c r="CR164" s="1">
        <f>IF(CO164&gt;='Drive Train'!$F$29,1,0)</f>
        <v>0</v>
      </c>
      <c r="CS164" s="57">
        <f t="shared" si="223"/>
        <v>103.33333333333333</v>
      </c>
      <c r="CT164" s="63">
        <f>CT163+'DEPRECATED - DT-Prelim Calcs'!$C$11</f>
        <v>640</v>
      </c>
      <c r="CU164" s="2">
        <f>DE164/'Drive Train'!$F$35</f>
        <v>0.48999999999999994</v>
      </c>
      <c r="CV164" s="46">
        <f>DC164*12*60/(PI() * 'Drive Train'!$F$15)/CU$2*CU164</f>
        <v>-11021.705793865458</v>
      </c>
      <c r="CW164" s="2">
        <f>('DEPRECATED - DT-Prelim Calcs'!$C$6*CU164-CV164)/('DEPRECATED - DT-Prelim Calcs'!$C$6*CU164)*'DEPRECATED - DT-Prelim Calcs'!$C$7*CU164</f>
        <v>6.1644480231174024</v>
      </c>
      <c r="CX164" s="57">
        <f>CW164/'DEPRECATED - DT-Prelim Calcs'!$C$7*('DEPRECATED - DT-Prelim Calcs'!$C$8-'DEPRECATED - DT-Prelim Calcs'!$C$9)+'DEPRECATED - DT-Prelim Calcs'!$C$9</f>
        <v>330.87372670786834</v>
      </c>
      <c r="CY164" s="57">
        <f t="shared" si="196"/>
        <v>93</v>
      </c>
      <c r="CZ164" s="2">
        <f t="shared" si="224"/>
        <v>1.2803081040535502</v>
      </c>
      <c r="DA164" s="57">
        <f>CZ164*'DEPRECATED - DT-Prelim Calcs'!$C$21/CU$2/'DEPRECATED - DT-Prelim Calcs'!$C$19/'DEPRECATED - DT-Prelim Calcs'!$C$18*3.39*'DEPRECATED - DT-Prelim Calcs'!$C$20</f>
        <v>25.773080821789936</v>
      </c>
      <c r="DB164" s="46">
        <f t="shared" si="225"/>
        <v>0</v>
      </c>
      <c r="DC164" s="57">
        <f>DA163*'DEPRECATED - DT-Prelim Calcs'!$C$11+DC163</f>
        <v>-70.664714187828153</v>
      </c>
      <c r="DD164" s="57">
        <f>DD163+0.5*DA164*'DEPRECATED - DT-Prelim Calcs'!$C$11^2+DC164*'DEPRECATED - DT-Prelim Calcs'!$C$11</f>
        <v>-87326.814271787342</v>
      </c>
      <c r="DE164" s="57">
        <f>MIN('Drive Train'!$F$35-CY163*'DEPRECATED - DT-Prelim Calcs'!$C$21*'Drive Train'!$F$39,DE163+CY$2)</f>
        <v>6.0759999999999996</v>
      </c>
      <c r="DF164" s="57">
        <f>'Drive Train'!$F$35-CY164*'DEPRECATED - DT-Prelim Calcs'!$C$21*'Drive Train'!$F$39</f>
        <v>6.0759999999999996</v>
      </c>
      <c r="DG164" s="1">
        <f>IF(DD164&gt;='Drive Train'!$F$29,1,0)</f>
        <v>0</v>
      </c>
      <c r="DH164" s="57">
        <f t="shared" si="226"/>
        <v>103.33333333333333</v>
      </c>
      <c r="DI164" s="63">
        <f>DI163+'DEPRECATED - DT-Prelim Calcs'!$C$11</f>
        <v>640</v>
      </c>
      <c r="DJ164" s="2">
        <f>DT164/'Drive Train'!$F$35</f>
        <v>0.48999999999999994</v>
      </c>
      <c r="DK164" s="46">
        <f>DR164*12*60/(PI() * 'Drive Train'!$F$15)/DJ$2*DJ164</f>
        <v>9261.085673277481</v>
      </c>
      <c r="DL164" s="2">
        <f>('DEPRECATED - DT-Prelim Calcs'!$C$6*DJ164-DK164)/('DEPRECATED - DT-Prelim Calcs'!$C$6*DJ164)*'DEPRECATED - DT-Prelim Calcs'!$C$7*DJ164</f>
        <v>-3.0065702575232134</v>
      </c>
      <c r="DM164" s="57">
        <f>DL164/'DEPRECATED - DT-Prelim Calcs'!$C$7*('DEPRECATED - DT-Prelim Calcs'!$C$8-'DEPRECATED - DT-Prelim Calcs'!$C$9)+'DEPRECATED - DT-Prelim Calcs'!$C$9</f>
        <v>-157.35932117851797</v>
      </c>
      <c r="DN164" s="57">
        <f t="shared" si="197"/>
        <v>-157.35932117851797</v>
      </c>
      <c r="DO164" s="2">
        <f t="shared" si="227"/>
        <v>-4.3902973412246995</v>
      </c>
      <c r="DP164" s="57">
        <f>DO164*'DEPRECATED - DT-Prelim Calcs'!$C$21/DJ$2/'DEPRECATED - DT-Prelim Calcs'!$C$19/'DEPRECATED - DT-Prelim Calcs'!$C$18*3.39*'DEPRECATED - DT-Prelim Calcs'!$C$20</f>
        <v>-102.5188592532064</v>
      </c>
      <c r="DQ164" s="46">
        <f t="shared" si="228"/>
        <v>1</v>
      </c>
      <c r="DR164" s="57">
        <f>DP163*'DEPRECATED - DT-Prelim Calcs'!$C$11+DR163</f>
        <v>51.186767620398001</v>
      </c>
      <c r="DS164" s="57">
        <f>DS163+0.5*DP164*'DEPRECATED - DT-Prelim Calcs'!$C$11^2+DR164*'DEPRECATED - DT-Prelim Calcs'!$C$11</f>
        <v>-173609.40596710474</v>
      </c>
      <c r="DT164" s="57">
        <f>MIN('Drive Train'!$F$35-DN163*'DEPRECATED - DT-Prelim Calcs'!$C$21*'Drive Train'!$F$39,DT163+DN$2)</f>
        <v>6.0759999999999996</v>
      </c>
      <c r="DU164" s="57">
        <f>'Drive Train'!$F$35-DN164*'DEPRECATED - DT-Prelim Calcs'!$C$21*'Drive Train'!$F$39</f>
        <v>23.100433840139225</v>
      </c>
      <c r="DV164" s="1">
        <f>IF(DS164&gt;='Drive Train'!$F$29,1,0)</f>
        <v>0</v>
      </c>
      <c r="DW164" s="57">
        <f t="shared" si="229"/>
        <v>-174.8436901983533</v>
      </c>
      <c r="DX164" s="63">
        <f>DX163+'DEPRECATED - DT-Prelim Calcs'!$C$11</f>
        <v>640</v>
      </c>
      <c r="DY164" s="2">
        <f>EI164/'Drive Train'!$F$35</f>
        <v>0.48999999999999994</v>
      </c>
      <c r="DZ164" s="46">
        <f>EG164*12*60/(PI() * 'Drive Train'!$F$15)/DY$2*DY164</f>
        <v>-224241.21552103752</v>
      </c>
      <c r="EA164" s="2">
        <f>('DEPRECATED - DT-Prelim Calcs'!$C$6*DY164-DZ164)/('DEPRECATED - DT-Prelim Calcs'!$C$6*DY164)*'DEPRECATED - DT-Prelim Calcs'!$C$7*DY164</f>
        <v>102.5732694945029</v>
      </c>
      <c r="EB164" s="57">
        <f>EA164/'DEPRECATED - DT-Prelim Calcs'!$C$7*('DEPRECATED - DT-Prelim Calcs'!$C$8-'DEPRECATED - DT-Prelim Calcs'!$C$9)+'DEPRECATED - DT-Prelim Calcs'!$C$9</f>
        <v>5463.3433510973946</v>
      </c>
      <c r="EC164" s="57">
        <f t="shared" si="198"/>
        <v>93</v>
      </c>
      <c r="ED164" s="2">
        <f t="shared" si="230"/>
        <v>0.96993038185874991</v>
      </c>
      <c r="EE164" s="57">
        <f>ED164*'DEPRECATED - DT-Prelim Calcs'!$C$21/DY$2/'DEPRECATED - DT-Prelim Calcs'!$C$19/'DEPRECATED - DT-Prelim Calcs'!$C$18*3.39*'DEPRECATED - DT-Prelim Calcs'!$C$20</f>
        <v>25.773080821789936</v>
      </c>
      <c r="EF164" s="46">
        <f t="shared" si="231"/>
        <v>0</v>
      </c>
      <c r="EG164" s="57">
        <f>EE163*'DEPRECATED - DT-Prelim Calcs'!$C$11+EG163</f>
        <v>-1089.1690712939658</v>
      </c>
      <c r="EH164" s="57">
        <f>EH163+0.5*EE164*'DEPRECATED - DT-Prelim Calcs'!$C$11^2+EG164*'DEPRECATED - DT-Prelim Calcs'!$C$11</f>
        <v>-305187.89512967295</v>
      </c>
      <c r="EI164" s="57">
        <f>MIN('Drive Train'!$F$35-EC163*'DEPRECATED - DT-Prelim Calcs'!$C$21*'Drive Train'!$F$39,EI163+EC$2)</f>
        <v>6.0759999999999996</v>
      </c>
      <c r="EJ164" s="57">
        <f>'Drive Train'!$F$35-EC164*'DEPRECATED - DT-Prelim Calcs'!$C$21*'Drive Train'!$F$39</f>
        <v>6.0759999999999996</v>
      </c>
      <c r="EK164" s="1">
        <f>IF(EH164&gt;='Drive Train'!$F$29,1,0)</f>
        <v>0</v>
      </c>
      <c r="EL164" s="57">
        <f t="shared" si="232"/>
        <v>103.33333333333333</v>
      </c>
      <c r="EM164" s="63">
        <f>EM163+'DEPRECATED - DT-Prelim Calcs'!$C$11</f>
        <v>640</v>
      </c>
      <c r="EN164" s="2">
        <f>EX164/'Drive Train'!$F$35</f>
        <v>0.48999999999999994</v>
      </c>
      <c r="EO164" s="46">
        <f>EV164*12*60/(PI() * 'Drive Train'!$F$15)/EN$2*EN164</f>
        <v>15239.055028102139</v>
      </c>
      <c r="EP164" s="2">
        <f>('DEPRECATED - DT-Prelim Calcs'!$C$6*EN164-EO164)/('DEPRECATED - DT-Prelim Calcs'!$C$6*EN164)*'DEPRECATED - DT-Prelim Calcs'!$C$7*EN164</f>
        <v>-5.7095545249017174</v>
      </c>
      <c r="EQ164" s="57">
        <f>EP164/'DEPRECATED - DT-Prelim Calcs'!$C$7*('DEPRECATED - DT-Prelim Calcs'!$C$8-'DEPRECATED - DT-Prelim Calcs'!$C$9)+'DEPRECATED - DT-Prelim Calcs'!$C$9</f>
        <v>-301.25678238377191</v>
      </c>
      <c r="ER164" s="57">
        <f t="shared" si="199"/>
        <v>-301.25678238377191</v>
      </c>
      <c r="ES164" s="2">
        <f t="shared" si="233"/>
        <v>-7.9864682601074186</v>
      </c>
      <c r="ET164" s="57">
        <f>ES164*'DEPRECATED - DT-Prelim Calcs'!$C$21/EN$2/'DEPRECATED - DT-Prelim Calcs'!$C$19/'DEPRECATED - DT-Prelim Calcs'!$C$18*3.39*'DEPRECATED - DT-Prelim Calcs'!$C$20</f>
        <v>-237.94047629562064</v>
      </c>
      <c r="EU164" s="46">
        <f t="shared" si="234"/>
        <v>1</v>
      </c>
      <c r="EV164" s="57">
        <f>ET163*'DEPRECATED - DT-Prelim Calcs'!$C$11+EV163</f>
        <v>66.016138063894488</v>
      </c>
      <c r="EW164" s="57">
        <f>EW163+0.5*ET164*'DEPRECATED - DT-Prelim Calcs'!$C$11^2+EV164*'DEPRECATED - DT-Prelim Calcs'!$C$11</f>
        <v>-306535.18801952788</v>
      </c>
      <c r="EX164" s="57">
        <f>MIN('Drive Train'!$F$35-ER163*'DEPRECATED - DT-Prelim Calcs'!$C$21*'Drive Train'!$F$39,EX163+ER$2)</f>
        <v>6.0759999999999996</v>
      </c>
      <c r="EY164" s="57">
        <f>'Drive Train'!$F$35-ER164*'DEPRECATED - DT-Prelim Calcs'!$C$21*'Drive Train'!$F$39</f>
        <v>32.885461202096494</v>
      </c>
      <c r="EZ164" s="1">
        <f>IF(EW164&gt;='Drive Train'!$F$29,1,0)</f>
        <v>0</v>
      </c>
      <c r="FA164" s="57">
        <f t="shared" si="235"/>
        <v>-334.729758204191</v>
      </c>
      <c r="FB164" s="63">
        <f>FB163+'DEPRECATED - DT-Prelim Calcs'!$C$11</f>
        <v>640</v>
      </c>
      <c r="FC164" s="2">
        <f>FM164/'Drive Train'!$F$35</f>
        <v>0.48999999999999994</v>
      </c>
      <c r="FD164" s="46">
        <f>FK164*12*60/(PI() * 'Drive Train'!$F$15)/FC$2*FC164</f>
        <v>-230809.99062432165</v>
      </c>
      <c r="FE164" s="2">
        <f>('DEPRECATED - DT-Prelim Calcs'!$C$6*FC164-FD164)/('DEPRECATED - DT-Prelim Calcs'!$C$6*FC164)*'DEPRECATED - DT-Prelim Calcs'!$C$7*FC164</f>
        <v>105.54339107028429</v>
      </c>
      <c r="FF164" s="57">
        <f>FE164/'DEPRECATED - DT-Prelim Calcs'!$C$7*('DEPRECATED - DT-Prelim Calcs'!$C$8-'DEPRECATED - DT-Prelim Calcs'!$C$9)+'DEPRECATED - DT-Prelim Calcs'!$C$9</f>
        <v>5621.4622715010264</v>
      </c>
      <c r="FG164" s="57">
        <f t="shared" si="200"/>
        <v>93</v>
      </c>
      <c r="FH164" s="2">
        <f t="shared" si="236"/>
        <v>0.78067567320338405</v>
      </c>
      <c r="FI164" s="57">
        <f>FH164*'DEPRECATED - DT-Prelim Calcs'!$C$21/FC$2/'DEPRECATED - DT-Prelim Calcs'!$C$19/'DEPRECATED - DT-Prelim Calcs'!$C$18*3.39*'DEPRECATED - DT-Prelim Calcs'!$C$20</f>
        <v>25.773080821789936</v>
      </c>
      <c r="FJ164" s="46">
        <f t="shared" si="237"/>
        <v>0</v>
      </c>
      <c r="FK164" s="57">
        <f>FI163*'DEPRECATED - DT-Prelim Calcs'!$C$11+FK163</f>
        <v>-902.32823658598545</v>
      </c>
      <c r="FL164" s="57">
        <f>FL163+0.5*FI164*'DEPRECATED - DT-Prelim Calcs'!$C$11^2+FK164*'DEPRECATED - DT-Prelim Calcs'!$C$11</f>
        <v>-408440.92201444478</v>
      </c>
      <c r="FM164" s="57">
        <f>MIN('Drive Train'!$F$35-FG163*'DEPRECATED - DT-Prelim Calcs'!$C$21*'Drive Train'!$F$39,FM163+FG$2)</f>
        <v>6.0759999999999996</v>
      </c>
      <c r="FN164" s="57">
        <f>'Drive Train'!$F$35-FG164*'DEPRECATED - DT-Prelim Calcs'!$C$21*'Drive Train'!$F$39</f>
        <v>6.0759999999999996</v>
      </c>
      <c r="FO164" s="1">
        <f>IF(FL164&gt;='Drive Train'!$F$29,1,0)</f>
        <v>0</v>
      </c>
      <c r="FP164" s="57">
        <f t="shared" si="238"/>
        <v>103.33333333333333</v>
      </c>
      <c r="FQ164" s="63">
        <f>FQ163+'DEPRECATED - DT-Prelim Calcs'!$C$11</f>
        <v>640</v>
      </c>
      <c r="FR164" s="2">
        <f>GB164/'Drive Train'!$F$35</f>
        <v>0.48999999999999994</v>
      </c>
      <c r="FS164" s="46">
        <f>FZ164*12*60/(PI() * 'Drive Train'!$F$15)/FR$2*FR164</f>
        <v>-356470.78103335778</v>
      </c>
      <c r="FT164" s="2">
        <f>('DEPRECATED - DT-Prelim Calcs'!$C$6*FR164-FS164)/('DEPRECATED - DT-Prelim Calcs'!$C$6*FR164)*'DEPRECATED - DT-Prelim Calcs'!$C$7*FR164</f>
        <v>162.36187228712799</v>
      </c>
      <c r="FU164" s="57">
        <f>FT164/'DEPRECATED - DT-Prelim Calcs'!$C$7*('DEPRECATED - DT-Prelim Calcs'!$C$8-'DEPRECATED - DT-Prelim Calcs'!$C$9)+'DEPRECATED - DT-Prelim Calcs'!$C$9</f>
        <v>8646.2801719661929</v>
      </c>
      <c r="FV164" s="57">
        <f t="shared" si="201"/>
        <v>93</v>
      </c>
      <c r="FW164" s="2">
        <f t="shared" si="239"/>
        <v>0.7112822800297498</v>
      </c>
      <c r="FX164" s="57">
        <f>FW164*'DEPRECATED - DT-Prelim Calcs'!$C$21/FR$2/'DEPRECATED - DT-Prelim Calcs'!$C$19/'DEPRECATED - DT-Prelim Calcs'!$C$18*3.39*'DEPRECATED - DT-Prelim Calcs'!$C$20</f>
        <v>25.773080821789936</v>
      </c>
      <c r="FY164" s="46">
        <f t="shared" si="240"/>
        <v>0</v>
      </c>
      <c r="FZ164" s="57">
        <f>FX163*'DEPRECATED - DT-Prelim Calcs'!$C$11+FZ163</f>
        <v>-1269.7120033036424</v>
      </c>
      <c r="GA164" s="57">
        <f>GA163+0.5*FX164*'DEPRECATED - DT-Prelim Calcs'!$C$11^2+FZ164*'DEPRECATED - DT-Prelim Calcs'!$C$11</f>
        <v>-484744.03208460484</v>
      </c>
      <c r="GB164" s="57">
        <f>MIN('Drive Train'!$F$35-FV163*'DEPRECATED - DT-Prelim Calcs'!$C$21*'Drive Train'!$F$39,GB163+FV$2)</f>
        <v>6.0759999999999996</v>
      </c>
      <c r="GC164" s="57">
        <f>'Drive Train'!$F$35-FV164*'DEPRECATED - DT-Prelim Calcs'!$C$21*'Drive Train'!$F$39</f>
        <v>6.0759999999999996</v>
      </c>
      <c r="GD164" s="1">
        <f>IF(GA164&gt;='Drive Train'!$F$29,1,0)</f>
        <v>0</v>
      </c>
      <c r="GE164" s="57">
        <f t="shared" si="241"/>
        <v>103.33333333333333</v>
      </c>
      <c r="GF164" s="63">
        <f>GF163+'DEPRECATED - DT-Prelim Calcs'!$C$11</f>
        <v>640</v>
      </c>
      <c r="GG164" s="2">
        <f>GQ164/'Drive Train'!$F$35</f>
        <v>0.83548387096774201</v>
      </c>
      <c r="GH164" s="46">
        <f>GO164*12*60/(PI() * 'Drive Train'!$F$15)/GG$2*GG164</f>
        <v>-175407.61181028892</v>
      </c>
      <c r="GI164" s="2">
        <f>('DEPRECATED - DT-Prelim Calcs'!$C$6*GG164-GH164)/('DEPRECATED - DT-Prelim Calcs'!$C$6*GG164)*'DEPRECATED - DT-Prelim Calcs'!$C$7*GG164</f>
        <v>81.325400643628186</v>
      </c>
      <c r="GJ164" s="57">
        <f>GI164/'DEPRECATED - DT-Prelim Calcs'!$C$7*('DEPRECATED - DT-Prelim Calcs'!$C$8-'DEPRECATED - DT-Prelim Calcs'!$C$9)+'DEPRECATED - DT-Prelim Calcs'!$C$9</f>
        <v>4332.1808724387947</v>
      </c>
      <c r="GK164" s="57">
        <f t="shared" si="242"/>
        <v>29.999999999999982</v>
      </c>
      <c r="GL164" s="2">
        <f t="shared" si="243"/>
        <v>0.99579519204165001</v>
      </c>
      <c r="GM164" s="57">
        <f>GL164*'DEPRECATED - DT-Prelim Calcs'!$C$21/GG$2/'DEPRECATED - DT-Prelim Calcs'!$C$19/'DEPRECATED - DT-Prelim Calcs'!$C$18*3.39*'DEPRECATED - DT-Prelim Calcs'!$C$20</f>
        <v>25.773080821789936</v>
      </c>
      <c r="GN164" s="46">
        <f t="shared" si="244"/>
        <v>0</v>
      </c>
      <c r="GO164" s="57">
        <f>GM163*'DEPRECATED - DT-Prelim Calcs'!$C$11+GO163</f>
        <v>-512.99811423588437</v>
      </c>
      <c r="GP164" s="57">
        <f>GP163+0.5*GM164*'DEPRECATED - DT-Prelim Calcs'!$C$11^2+GO164*'DEPRECATED - DT-Prelim Calcs'!$C$11</f>
        <v>-249219.14944279124</v>
      </c>
      <c r="GQ164" s="57">
        <f>MIN('Drive Train'!$F$35-GK163*'DEPRECATED - DT-Prelim Calcs'!$C$21*'Drive Train'!$F$39,GQ163+GK$2)</f>
        <v>10.360000000000001</v>
      </c>
      <c r="GR164" s="57">
        <f>'Drive Train'!$F$35-GK164*'DEPRECATED - DT-Prelim Calcs'!$C$21*'Drive Train'!$F$39</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-234236.33249437672</v>
      </c>
      <c r="GX164" s="2">
        <f>('DEPRECATED - DT-Prelim Calcs'!$C$6*GV164-GW164)/('DEPRECATED - DT-Prelim Calcs'!$C$6*GV164)*'DEPRECATED - DT-Prelim Calcs'!$C$7*GV164</f>
        <v>107.88119994747655</v>
      </c>
      <c r="GY164" s="57">
        <f>GX164/'DEPRECATED - DT-Prelim Calcs'!$C$7*('DEPRECATED - DT-Prelim Calcs'!$C$8-'DEPRECATED - DT-Prelim Calcs'!$C$9)+'DEPRECATED - DT-Prelim Calcs'!$C$9</f>
        <v>5745.9190677432534</v>
      </c>
      <c r="GZ164" s="57">
        <f t="shared" si="202"/>
        <v>33.333333333333314</v>
      </c>
      <c r="HA164" s="2">
        <f t="shared" si="246"/>
        <v>0.99579519204165001</v>
      </c>
      <c r="HB164" s="57">
        <f>HA164*'DEPRECATED - DT-Prelim Calcs'!$C$21/GV$2/'DEPRECATED - DT-Prelim Calcs'!$C$19/'DEPRECATED - DT-Prelim Calcs'!$C$18*3.39*'DEPRECATED - DT-Prelim Calcs'!$C$20</f>
        <v>25.773080821789936</v>
      </c>
      <c r="HC164" s="46">
        <f t="shared" si="247"/>
        <v>0</v>
      </c>
      <c r="HD164" s="57">
        <f>HB163*'DEPRECATED - DT-Prelim Calcs'!$C$11+HD163</f>
        <v>-700.37239331968658</v>
      </c>
      <c r="HE164" s="57">
        <f>HE163+0.5*HB164*'DEPRECATED - DT-Prelim Calcs'!$C$11^2+HD164*'DEPRECATED - DT-Prelim Calcs'!$C$11</f>
        <v>-280980.81719253352</v>
      </c>
      <c r="HF164" s="57">
        <f>MIN('Drive Train'!$F$35-GZ163*'DEPRECATED - DT-Prelim Calcs'!$C$21*'Drive Train'!$F$39,HF163+GZ$2)</f>
        <v>10.133333333333335</v>
      </c>
      <c r="HG164" s="57">
        <f>'Drive Train'!$F$35-GZ164*'DEPRECATED - DT-Prelim Calcs'!$C$21*'Drive Train'!$F$39</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-270712.42142248718</v>
      </c>
      <c r="HM164" s="2">
        <f>('DEPRECATED - DT-Prelim Calcs'!$C$6*HK164-HL164)/('DEPRECATED - DT-Prelim Calcs'!$C$6*HK164)*'DEPRECATED - DT-Prelim Calcs'!$C$7*HK164</f>
        <v>124.33008695640835</v>
      </c>
      <c r="HN164" s="57">
        <f>HM164/'DEPRECATED - DT-Prelim Calcs'!$C$7*('DEPRECATED - DT-Prelim Calcs'!$C$8-'DEPRECATED - DT-Prelim Calcs'!$C$9)+'DEPRECATED - DT-Prelim Calcs'!$C$9</f>
        <v>6621.6004798785034</v>
      </c>
      <c r="HO164" s="57">
        <f t="shared" si="203"/>
        <v>36.66666666666665</v>
      </c>
      <c r="HP164" s="2">
        <f t="shared" si="249"/>
        <v>0.99579519204165001</v>
      </c>
      <c r="HQ164" s="57">
        <f>HP164*'DEPRECATED - DT-Prelim Calcs'!$C$21/HK$2/'DEPRECATED - DT-Prelim Calcs'!$C$19/'DEPRECATED - DT-Prelim Calcs'!$C$18*3.39*'DEPRECATED - DT-Prelim Calcs'!$C$20</f>
        <v>25.773080821789936</v>
      </c>
      <c r="HR164" s="46">
        <f t="shared" si="250"/>
        <v>0</v>
      </c>
      <c r="HS164" s="57">
        <f>HQ163*'DEPRECATED - DT-Prelim Calcs'!$C$11+HS163</f>
        <v>-827.95688425157732</v>
      </c>
      <c r="HT164" s="57">
        <f>HT163+0.5*HQ164*'DEPRECATED - DT-Prelim Calcs'!$C$11^2+HS164*'DEPRECATED - DT-Prelim Calcs'!$C$11</f>
        <v>-289091.92010693531</v>
      </c>
      <c r="HU164" s="57">
        <f>MIN('Drive Train'!$F$35-HO163*'DEPRECATED - DT-Prelim Calcs'!$C$21*'Drive Train'!$F$39,HU163+HO$2)</f>
        <v>9.9066666666666681</v>
      </c>
      <c r="HV164" s="57">
        <f>'Drive Train'!$F$35-HO164*'DEPRECATED - DT-Prelim Calcs'!$C$21*'Drive Train'!$F$39</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-318739.34936044936</v>
      </c>
      <c r="IB164" s="2">
        <f>('DEPRECATED - DT-Prelim Calcs'!$C$6*HZ164-IA164)/('DEPRECATED - DT-Prelim Calcs'!$C$6*HZ164)*'DEPRECATED - DT-Prelim Calcs'!$C$7*HZ164</f>
        <v>146.00177359268395</v>
      </c>
      <c r="IC164" s="57">
        <f>IB164/'DEPRECATED - DT-Prelim Calcs'!$C$7*('DEPRECATED - DT-Prelim Calcs'!$C$8-'DEPRECATED - DT-Prelim Calcs'!$C$9)+'DEPRECATED - DT-Prelim Calcs'!$C$9</f>
        <v>7775.3255402246268</v>
      </c>
      <c r="ID164" s="57">
        <f t="shared" si="204"/>
        <v>39.999999999999986</v>
      </c>
      <c r="IE164" s="2">
        <f t="shared" si="252"/>
        <v>0.99579519204165001</v>
      </c>
      <c r="IF164" s="57">
        <f>IE164*'DEPRECATED - DT-Prelim Calcs'!$C$21/HZ$2/'DEPRECATED - DT-Prelim Calcs'!$C$19/'DEPRECATED - DT-Prelim Calcs'!$C$18*3.39*'DEPRECATED - DT-Prelim Calcs'!$C$20</f>
        <v>25.773080821789936</v>
      </c>
      <c r="IG164" s="46">
        <f t="shared" si="253"/>
        <v>0</v>
      </c>
      <c r="IH164" s="57">
        <f>IF163*'DEPRECATED - DT-Prelim Calcs'!$C$11+IH163</f>
        <v>-997.67114804540336</v>
      </c>
      <c r="II164" s="57">
        <f>II163+0.5*IF164*'DEPRECATED - DT-Prelim Calcs'!$C$11^2+IH164*'DEPRECATED - DT-Prelim Calcs'!$C$11</f>
        <v>-326496.30729897157</v>
      </c>
      <c r="IJ164" s="57">
        <f>MIN('Drive Train'!$F$35-ID163*'DEPRECATED - DT-Prelim Calcs'!$C$21*'Drive Train'!$F$39,IJ163+ID$2)</f>
        <v>9.6800000000000015</v>
      </c>
      <c r="IK164" s="57">
        <f>'Drive Train'!$F$35-ID164*'DEPRECATED - DT-Prelim Calcs'!$C$21*'Drive Train'!$F$39</f>
        <v>9.6800000000000015</v>
      </c>
      <c r="IL164" s="1">
        <f>IF(II164&gt;='Drive Train'!$F$29,1,0)</f>
        <v>0</v>
      </c>
      <c r="IM164" s="57">
        <f t="shared" si="254"/>
        <v>44.444444444444429</v>
      </c>
      <c r="IN164" s="63">
        <f>IN163+'DEPRECATED - DT-Prelim Calcs'!$C$11</f>
        <v>640</v>
      </c>
      <c r="IO164" s="2">
        <f>IY164/'Drive Train'!$F$35</f>
        <v>0.76236559139784954</v>
      </c>
      <c r="IP164" s="46">
        <f>IW164*12*60/(PI() * 'Drive Train'!$F$15)/IO$2*IO164</f>
        <v>-91759.686093300916</v>
      </c>
      <c r="IQ164" s="2">
        <f>('DEPRECATED - DT-Prelim Calcs'!$C$6*IO164-IP164)/('DEPRECATED - DT-Prelim Calcs'!$C$6*IO164)*'DEPRECATED - DT-Prelim Calcs'!$C$7*IO164</f>
        <v>43.327140378243527</v>
      </c>
      <c r="IR164" s="57">
        <f>IQ164/'DEPRECATED - DT-Prelim Calcs'!$C$7*('DEPRECATED - DT-Prelim Calcs'!$C$8-'DEPRECATED - DT-Prelim Calcs'!$C$9)+'DEPRECATED - DT-Prelim Calcs'!$C$9</f>
        <v>2309.285937978691</v>
      </c>
      <c r="IS164" s="57">
        <f t="shared" si="205"/>
        <v>43.333333333333321</v>
      </c>
      <c r="IT164" s="2">
        <f t="shared" si="255"/>
        <v>0.99579519204165001</v>
      </c>
      <c r="IU164" s="57">
        <f>IT164*'DEPRECATED - DT-Prelim Calcs'!$C$21/IO$2/'DEPRECATED - DT-Prelim Calcs'!$C$19/'DEPRECATED - DT-Prelim Calcs'!$C$18*3.39*'DEPRECATED - DT-Prelim Calcs'!$C$20</f>
        <v>25.773080821789936</v>
      </c>
      <c r="IV164" s="46">
        <f t="shared" si="256"/>
        <v>0</v>
      </c>
      <c r="IW164" s="57">
        <f>IU163*'DEPRECATED - DT-Prelim Calcs'!$C$11+IW163</f>
        <v>-294.09933047782351</v>
      </c>
      <c r="IX164" s="57">
        <f>IX163+0.5*IU164*'DEPRECATED - DT-Prelim Calcs'!$C$11^2+IW164*'DEPRECATED - DT-Prelim Calcs'!$C$11</f>
        <v>-292871.43055663561</v>
      </c>
      <c r="IY164" s="57">
        <f>MIN('Drive Train'!$F$35-IS163*'DEPRECATED - DT-Prelim Calcs'!$C$21*'Drive Train'!$F$39,IY163+IS$2)</f>
        <v>9.4533333333333349</v>
      </c>
      <c r="IZ164" s="57">
        <f>'Drive Train'!$F$35-IS164*'DEPRECATED - DT-Prelim Calcs'!$C$21*'Drive Train'!$F$39</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-38272.505229089758</v>
      </c>
      <c r="JF164" s="2">
        <f>('DEPRECATED - DT-Prelim Calcs'!$C$6*JD164-JE164)/('DEPRECATED - DT-Prelim Calcs'!$C$6*JD164)*'DEPRECATED - DT-Prelim Calcs'!$C$7*JD164</f>
        <v>19.098451364755974</v>
      </c>
      <c r="JG164" s="57">
        <f>JF164/'DEPRECATED - DT-Prelim Calcs'!$C$7*('DEPRECATED - DT-Prelim Calcs'!$C$8-'DEPRECATED - DT-Prelim Calcs'!$C$9)+'DEPRECATED - DT-Prelim Calcs'!$C$9</f>
        <v>1019.434983443233</v>
      </c>
      <c r="JH164" s="57">
        <f t="shared" si="206"/>
        <v>46.666666666666657</v>
      </c>
      <c r="JI164" s="2">
        <f t="shared" si="258"/>
        <v>0.99579519204165001</v>
      </c>
      <c r="JJ164" s="57">
        <f>JI164*'DEPRECATED - DT-Prelim Calcs'!$C$21/JD$2/'DEPRECATED - DT-Prelim Calcs'!$C$19/'DEPRECATED - DT-Prelim Calcs'!$C$18*3.39*'DEPRECATED - DT-Prelim Calcs'!$C$20</f>
        <v>25.773080821789936</v>
      </c>
      <c r="JK164" s="46">
        <f t="shared" si="259"/>
        <v>0</v>
      </c>
      <c r="JL164" s="57">
        <f>JJ163*'DEPRECATED - DT-Prelim Calcs'!$C$11+JL163</f>
        <v>-125.68086133860412</v>
      </c>
      <c r="JM164" s="57">
        <f>JM163+0.5*JJ164*'DEPRECATED - DT-Prelim Calcs'!$C$11^2+JL164*'DEPRECATED - DT-Prelim Calcs'!$C$11</f>
        <v>-321849.50490277185</v>
      </c>
      <c r="JN164" s="57">
        <f>MIN('Drive Train'!$F$35-JH163*'DEPRECATED - DT-Prelim Calcs'!$C$21*'Drive Train'!$F$39,JN163+JH$2)</f>
        <v>9.2266666666666666</v>
      </c>
      <c r="JO164" s="57">
        <f>'Drive Train'!$F$35-JH164*'DEPRECATED - DT-Prelim Calcs'!$C$21*'Drive Train'!$F$39</f>
        <v>9.2266666666666666</v>
      </c>
      <c r="JP164" s="1">
        <f>IF(JM164&gt;='Drive Train'!$F$29,1,0)</f>
        <v>0</v>
      </c>
      <c r="JQ164" s="57">
        <f>MIN(JG164,'DEPRECATED - DT-Prelim Calcs'!$C$10)*'DEPRECATED - DT-Prelim Calcs'!$C$11*1000/60/60</f>
        <v>103.33333333333333</v>
      </c>
      <c r="JR164" s="63">
        <f>JR163+'DEPRECATED - DT-Prelim Calcs'!$C$11</f>
        <v>640</v>
      </c>
      <c r="JS164" s="2">
        <f>KC164/'Drive Train'!$F$35</f>
        <v>0.72580645161290325</v>
      </c>
      <c r="JT164" s="46">
        <f>KA164*12*60/(PI() * 'Drive Train'!$F$15)/JS$2*JS164</f>
        <v>-13656.17624027391</v>
      </c>
      <c r="JU164" s="2">
        <f>('DEPRECATED - DT-Prelim Calcs'!$C$6*JS164-JT164)/('DEPRECATED - DT-Prelim Calcs'!$C$6*JS164)*'DEPRECATED - DT-Prelim Calcs'!$C$7*JS164</f>
        <v>7.9239374018692965</v>
      </c>
      <c r="JV164" s="57">
        <f>JU164/'DEPRECATED - DT-Prelim Calcs'!$C$7*('DEPRECATED - DT-Prelim Calcs'!$C$8-'DEPRECATED - DT-Prelim Calcs'!$C$9)+'DEPRECATED - DT-Prelim Calcs'!$C$9</f>
        <v>424.54280857254389</v>
      </c>
      <c r="JW164" s="57">
        <f t="shared" si="207"/>
        <v>49.999999999999993</v>
      </c>
      <c r="JX164" s="2">
        <f t="shared" si="260"/>
        <v>0.99579519204165001</v>
      </c>
      <c r="JY164" s="57">
        <f>JX164*'DEPRECATED - DT-Prelim Calcs'!$C$21/JS$2/'DEPRECATED - DT-Prelim Calcs'!$C$19/'DEPRECATED - DT-Prelim Calcs'!$C$18*3.39*'DEPRECATED - DT-Prelim Calcs'!$C$20</f>
        <v>25.773080821789936</v>
      </c>
      <c r="JZ164" s="46">
        <f t="shared" si="261"/>
        <v>0</v>
      </c>
      <c r="KA164" s="57">
        <f>JY163*'DEPRECATED - DT-Prelim Calcs'!$C$11+KA163</f>
        <v>-45.974148250410494</v>
      </c>
      <c r="KB164" s="57">
        <f>KB163+0.5*JY164*'DEPRECATED - DT-Prelim Calcs'!$C$11^2+KA164*'DEPRECATED - DT-Prelim Calcs'!$C$11</f>
        <v>-298365.27651038358</v>
      </c>
      <c r="KC164" s="57">
        <f>MIN('Drive Train'!$F$35-JW163*'DEPRECATED - DT-Prelim Calcs'!$C$21*'Drive Train'!$F$39,KC163+JW$2)</f>
        <v>9</v>
      </c>
      <c r="KD164" s="57">
        <f>'Drive Train'!$F$35-JW164*'DEPRECATED - DT-Prelim Calcs'!$C$21*'Drive Train'!$F$39</f>
        <v>9</v>
      </c>
      <c r="KE164" s="1">
        <f>IF(KB164&gt;='Drive Train'!$F$29,1,0)</f>
        <v>0</v>
      </c>
      <c r="KF164" s="57">
        <f>MIN(JV164,'DEPRECATED - DT-Prelim Calcs'!$C$10)*'DEPRECATED - DT-Prelim Calcs'!$C$11*1000/60/60</f>
        <v>103.33333333333333</v>
      </c>
      <c r="KG164" s="63">
        <f>KG163+'DEPRECATED - DT-Prelim Calcs'!$C$11</f>
        <v>640</v>
      </c>
      <c r="KH164" s="2">
        <f>KR164/'Drive Train'!$F$35</f>
        <v>0.7075268817204301</v>
      </c>
      <c r="KI164" s="46">
        <f>KP164*12*60/(PI() * 'Drive Train'!$F$15)/KH$2*KH164</f>
        <v>-166.7209056160707</v>
      </c>
      <c r="KJ164" s="2">
        <f>('DEPRECATED - DT-Prelim Calcs'!$C$6*KH164-KI164)/('DEPRECATED - DT-Prelim Calcs'!$C$6*KH164)*'DEPRECATED - DT-Prelim Calcs'!$C$7*KH164</f>
        <v>1.780523909249188</v>
      </c>
      <c r="KK164" s="57">
        <f>KJ164/'DEPRECATED - DT-Prelim Calcs'!$C$7*('DEPRECATED - DT-Prelim Calcs'!$C$8-'DEPRECATED - DT-Prelim Calcs'!$C$9)+'DEPRECATED - DT-Prelim Calcs'!$C$9</f>
        <v>97.488886952975449</v>
      </c>
      <c r="KL164" s="57">
        <f t="shared" si="208"/>
        <v>53.333333333333329</v>
      </c>
      <c r="KM164" s="2">
        <f t="shared" si="262"/>
        <v>0.96835327839026664</v>
      </c>
      <c r="KN164" s="57">
        <f>KM164*'DEPRECATED - DT-Prelim Calcs'!$C$21/KH$2/'DEPRECATED - DT-Prelim Calcs'!$C$19/'DEPRECATED - DT-Prelim Calcs'!$C$18*3.39*'DEPRECATED - DT-Prelim Calcs'!$C$20</f>
        <v>25.062831702197784</v>
      </c>
      <c r="KO164" s="46">
        <f t="shared" si="263"/>
        <v>0</v>
      </c>
      <c r="KP164" s="57">
        <f>KN163*'DEPRECATED - DT-Prelim Calcs'!$C$11+KP163</f>
        <v>-0.57577462201354024</v>
      </c>
      <c r="KQ164" s="57">
        <f>KQ163+0.5*KN164*'DEPRECATED - DT-Prelim Calcs'!$C$11^2+KP164*'DEPRECATED - DT-Prelim Calcs'!$C$11</f>
        <v>-318938.96215224842</v>
      </c>
      <c r="KR164" s="57">
        <f>MIN('Drive Train'!$F$35-KL163*'DEPRECATED - DT-Prelim Calcs'!$C$21*'Drive Train'!$F$39,KR163+KL$2)</f>
        <v>8.7733333333333334</v>
      </c>
      <c r="KS164" s="57">
        <f>'Drive Train'!$F$35-KL164*'DEPRECATED - DT-Prelim Calcs'!$C$21*'Drive Train'!$F$39</f>
        <v>8.7733333333333334</v>
      </c>
      <c r="KT164" s="1">
        <f>IF(KQ164&gt;='Drive Train'!$F$29,1,0)</f>
        <v>0</v>
      </c>
      <c r="KU164" s="57">
        <f>MIN(KK164,'DEPRECATED - DT-Prelim Calcs'!$C$10)*'DEPRECATED - DT-Prelim Calcs'!$C$11*1000/60/60</f>
        <v>103.33333333333333</v>
      </c>
      <c r="KV164" s="63">
        <f>KV163+'DEPRECATED - DT-Prelim Calcs'!$C$11</f>
        <v>640</v>
      </c>
      <c r="KW164" s="2">
        <f>LG164/'Drive Train'!$F$35</f>
        <v>0.68924731182795695</v>
      </c>
      <c r="KX164" s="46">
        <f>LE164*12*60/(PI() * 'Drive Train'!$F$15)/KW$2*KW164</f>
        <v>5633.2420481964009</v>
      </c>
      <c r="KY164" s="2">
        <f>('DEPRECATED - DT-Prelim Calcs'!$C$6*KW164-KX164)/('DEPRECATED - DT-Prelim Calcs'!$C$6*KW164)*'DEPRECATED - DT-Prelim Calcs'!$C$7*KW164</f>
        <v>-0.8860271747710452</v>
      </c>
      <c r="KZ164" s="57">
        <f>KY164/'DEPRECATED - DT-Prelim Calcs'!$C$7*('DEPRECATED - DT-Prelim Calcs'!$C$8-'DEPRECATED - DT-Prelim Calcs'!$C$9)+'DEPRECATED - DT-Prelim Calcs'!$C$9</f>
        <v>-44.46899855731332</v>
      </c>
      <c r="LA164" s="57">
        <f t="shared" si="209"/>
        <v>-44.46899855731332</v>
      </c>
      <c r="LB164" s="2">
        <f t="shared" si="264"/>
        <v>-1.4843946113940636</v>
      </c>
      <c r="LC164" s="57">
        <f>LB164*'DEPRECATED - DT-Prelim Calcs'!$C$21/KW$2/'DEPRECATED - DT-Prelim Calcs'!$C$19/'DEPRECATED - DT-Prelim Calcs'!$C$18*3.39*'DEPRECATED - DT-Prelim Calcs'!$C$20</f>
        <v>-38.418966667684515</v>
      </c>
      <c r="LD164" s="46">
        <f t="shared" si="265"/>
        <v>1</v>
      </c>
      <c r="LE164" s="57">
        <f>LC163*'DEPRECATED - DT-Prelim Calcs'!$C$11+LE163</f>
        <v>19.970490629682814</v>
      </c>
      <c r="LF164" s="57">
        <f>LF163+0.5*LC164*'DEPRECATED - DT-Prelim Calcs'!$C$11^2+LE164*'DEPRECATED - DT-Prelim Calcs'!$C$11</f>
        <v>-265176.38564063766</v>
      </c>
      <c r="LG164" s="57">
        <f>MIN('Drive Train'!$F$35-LA163*'DEPRECATED - DT-Prelim Calcs'!$C$21*'Drive Train'!$F$39,LG163+LA$2)</f>
        <v>8.5466666666666669</v>
      </c>
      <c r="LH164" s="57">
        <f>'Drive Train'!$F$35-LA164*'DEPRECATED - DT-Prelim Calcs'!$C$21*'Drive Train'!$F$39</f>
        <v>15.423891901897306</v>
      </c>
      <c r="LI164" s="1">
        <f>IF(LF164&gt;='Drive Train'!$F$29,1,0)</f>
        <v>0</v>
      </c>
      <c r="LJ164" s="57">
        <f>MIN(KZ164,'DEPRECATED - DT-Prelim Calcs'!$C$10)*'DEPRECATED - DT-Prelim Calcs'!$C$11*1000/60/60</f>
        <v>-49.409998397014803</v>
      </c>
      <c r="LK164" s="63">
        <f>LK163+'DEPRECATED - DT-Prelim Calcs'!$C$11</f>
        <v>640</v>
      </c>
      <c r="LL164" s="2">
        <f>LV164/'Drive Train'!$F$35</f>
        <v>0.67096774193548392</v>
      </c>
      <c r="LM164" s="46">
        <f>LT164*12*60/(PI() * 'Drive Train'!$F$15)/LL$2*LL164</f>
        <v>-10617.254683383446</v>
      </c>
      <c r="LN164" s="2">
        <f>('DEPRECATED - DT-Prelim Calcs'!$C$6*LL164-LM164)/('DEPRECATED - DT-Prelim Calcs'!$C$6*LL164)*'DEPRECATED - DT-Prelim Calcs'!$C$7*LL164</f>
        <v>6.4177046383560929</v>
      </c>
      <c r="LO164" s="57">
        <f>LN164/'DEPRECATED - DT-Prelim Calcs'!$C$7*('DEPRECATED - DT-Prelim Calcs'!$C$8-'DEPRECATED - DT-Prelim Calcs'!$C$9)+'DEPRECATED - DT-Prelim Calcs'!$C$9</f>
        <v>344.35622618302352</v>
      </c>
      <c r="LP164" s="57">
        <f t="shared" si="210"/>
        <v>60</v>
      </c>
      <c r="LQ164" s="2">
        <f t="shared" si="266"/>
        <v>0.99579519204165001</v>
      </c>
      <c r="LR164" s="57">
        <f>LQ164*'DEPRECATED - DT-Prelim Calcs'!$C$21/LL$2/'DEPRECATED - DT-Prelim Calcs'!$C$19/'DEPRECATED - DT-Prelim Calcs'!$C$18*3.39*'DEPRECATED - DT-Prelim Calcs'!$C$20</f>
        <v>25.773080821789936</v>
      </c>
      <c r="LS164" s="46">
        <f t="shared" si="267"/>
        <v>0</v>
      </c>
      <c r="LT164" s="57">
        <f>LR163*'DEPRECATED - DT-Prelim Calcs'!$C$11+LT163</f>
        <v>-38.664820412768208</v>
      </c>
      <c r="LU164" s="57">
        <f>LU163+0.5*LR164*'DEPRECATED - DT-Prelim Calcs'!$C$11^2+LT164*'DEPRECATED - DT-Prelim Calcs'!$C$11</f>
        <v>-293577.64583104046</v>
      </c>
      <c r="LV164" s="57">
        <f>MIN('Drive Train'!$F$35-LP163*'DEPRECATED - DT-Prelim Calcs'!$C$21*'Drive Train'!$F$39,LV163+LP$2)</f>
        <v>8.32</v>
      </c>
      <c r="LW164" s="57">
        <f>'Drive Train'!$F$35-LP164*'DEPRECATED - DT-Prelim Calcs'!$C$21*'Drive Train'!$F$39</f>
        <v>8.32</v>
      </c>
      <c r="LX164" s="1">
        <f>IF(LU164&gt;='Drive Train'!$F$29,1,0)</f>
        <v>0</v>
      </c>
      <c r="LY164" s="57">
        <f>MIN(LO164,'DEPRECATED - DT-Prelim Calcs'!$C$10)*'DEPRECATED - DT-Prelim Calcs'!$C$11*1000/60/60</f>
        <v>103.33333333333333</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Train'!$AA$49 + V164*(1-'Drive Train'!$AA$49))</f>
        <v>0</v>
      </c>
      <c r="W165" s="57">
        <f t="shared" si="184"/>
        <v>0</v>
      </c>
      <c r="X165" s="2">
        <f>MAX(MIN(IF(AND(AI164=1,AG165&lt;0),-1,1)*(W165-$C$9)/($C$8-$C$9)*$C$7-$C$29*AE165/T$2 -  AI164*$C$29/2,X$2),MAX(X$4:X164)*-1)</f>
        <v>-0.2458281045106315</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Train'!$F$39,AG164+W$2)-$C$3,IF(AE164-1&lt;=0,0,IF($C$32=Motors!$C$29,MAX(ABS('Drive Train'!$F$35-W164*$C$21*'Drive Train'!$F$39)*-1,AG164-W$2),MAX(0,ABS('Drive Train'!$F$35-W164*$C$21*'Drive Train'!$F$39)*-1,AG164-W$2))))</f>
        <v>0</v>
      </c>
      <c r="AH165" s="57">
        <f>'Drive Train'!$F$35-ABS(W165)*'DEPRECATED - DT-Prelim Calcs'!$C$21*'Drive Train'!$F$39</f>
        <v>12.4</v>
      </c>
      <c r="AI165" s="1">
        <f>IF(AJ165&gt;='Drive Train'!$F$29,1,0)</f>
        <v>1</v>
      </c>
      <c r="AJ165" s="57">
        <f>AJ164+0.5*Y165*'DEPRECATED - DT-Prelim Calcs'!$C$11^2+AE165*'DEPRECATED - DT-Prelim Calcs'!$C$11</f>
        <v>784.33981740885292</v>
      </c>
      <c r="AK165" s="57">
        <f t="shared" si="268"/>
        <v>0</v>
      </c>
      <c r="AL165" s="63">
        <f>AL164+'DEPRECATED - DT-Prelim Calcs'!$C$11</f>
        <v>644</v>
      </c>
      <c r="AM165" s="2">
        <f>AW165/'Drive Train'!$F$35</f>
        <v>0.88882649237565803</v>
      </c>
      <c r="AN165" s="46">
        <f>AU165*12*60/(PI() * 'Drive Train'!$F$15)/AM$2*AM165</f>
        <v>4007.4131716828729</v>
      </c>
      <c r="AO165" s="2">
        <f>('DEPRECATED - DT-Prelim Calcs'!$C$6*AM165-AN165)/('DEPRECATED - DT-Prelim Calcs'!$C$6*AM165)*'DEPRECATED - DT-Prelim Calcs'!$C$7*AM165</f>
        <v>0.33008953072369901</v>
      </c>
      <c r="AP165" s="57">
        <f>AO165/'DEPRECATED - DT-Prelim Calcs'!$C$7*('DEPRECATED - DT-Prelim Calcs'!$C$8-'DEPRECATED - DT-Prelim Calcs'!$C$9)+'DEPRECATED - DT-Prelim Calcs'!$C$9</f>
        <v>20.27281609620356</v>
      </c>
      <c r="AQ165" s="57">
        <f t="shared" si="192"/>
        <v>20.27281609620356</v>
      </c>
      <c r="AR165" s="2">
        <f t="shared" si="212"/>
        <v>1.6653345369377348E-16</v>
      </c>
      <c r="AS165" s="57">
        <f>AR165*'DEPRECATED - DT-Prelim Calcs'!$C$21/AM$2/'DEPRECATED - DT-Prelim Calcs'!$C$19/'DEPRECATED - DT-Prelim Calcs'!$C$18*3.39*'DEPRECATED - DT-Prelim Calcs'!$C$20</f>
        <v>1.2068570473601326E-15</v>
      </c>
      <c r="AT165" s="46">
        <f t="shared" si="213"/>
        <v>0</v>
      </c>
      <c r="AU165" s="57">
        <f>AS164*'DEPRECATED - DT-Prelim Calcs'!$C$11+AU164</f>
        <v>39.345448708843186</v>
      </c>
      <c r="AV165" s="57">
        <f>AV164+0.5*AS165*'DEPRECATED - DT-Prelim Calcs'!$C$11^2+AU165*'DEPRECATED - DT-Prelim Calcs'!$C$11</f>
        <v>25295.66979271064</v>
      </c>
      <c r="AW165" s="57">
        <f>MIN('Drive Train'!$F$35-AQ164*'DEPRECATED - DT-Prelim Calcs'!$C$21*'Drive Train'!$F$39,AW164+AQ$2)</f>
        <v>11.02144850545816</v>
      </c>
      <c r="AX165" s="57">
        <f>'Drive Train'!$F$35-AQ165*'DEPRECATED - DT-Prelim Calcs'!$C$21*'Drive Train'!$F$39</f>
        <v>11.021448505458158</v>
      </c>
      <c r="AY165" s="1">
        <f>IF(AV165&gt;='Drive Train'!$F$29,1,0)</f>
        <v>1</v>
      </c>
      <c r="AZ165" s="57">
        <f t="shared" si="214"/>
        <v>22.525351218003951</v>
      </c>
      <c r="BA165" s="63">
        <f>BA164+'DEPRECATED - DT-Prelim Calcs'!$C$11</f>
        <v>644</v>
      </c>
      <c r="BB165" s="2">
        <f>BL165/'Drive Train'!$F$35</f>
        <v>1.315024972646925</v>
      </c>
      <c r="BC165" s="46">
        <f>BJ165*12*60/(PI() * 'Drive Train'!$F$15)/BB$2*BB165</f>
        <v>-3540.8438977467135</v>
      </c>
      <c r="BD165" s="2">
        <f>('DEPRECATED - DT-Prelim Calcs'!$C$6*BB165-BC165)/('DEPRECATED - DT-Prelim Calcs'!$C$6*BB165)*'DEPRECATED - DT-Prelim Calcs'!$C$7*BB165</f>
        <v>4.7702296575443013</v>
      </c>
      <c r="BE165" s="57">
        <f>BD165/'DEPRECATED - DT-Prelim Calcs'!$C$7*('DEPRECATED - DT-Prelim Calcs'!$C$8-'DEPRECATED - DT-Prelim Calcs'!$C$9)+'DEPRECATED - DT-Prelim Calcs'!$C$9</f>
        <v>256.65040044105137</v>
      </c>
      <c r="BF165" s="57">
        <f t="shared" si="193"/>
        <v>93</v>
      </c>
      <c r="BG165" s="2">
        <f t="shared" si="215"/>
        <v>1.8933363324154457</v>
      </c>
      <c r="BH165" s="57">
        <f>BG165*'DEPRECATED - DT-Prelim Calcs'!$C$21/BB$2/'DEPRECATED - DT-Prelim Calcs'!$C$19/'DEPRECATED - DT-Prelim Calcs'!$C$18*3.39*'DEPRECATED - DT-Prelim Calcs'!$C$20</f>
        <v>19.819055495402448</v>
      </c>
      <c r="BI165" s="46">
        <f t="shared" si="216"/>
        <v>0</v>
      </c>
      <c r="BJ165" s="57">
        <f>BH164*'DEPRECATED - DT-Prelim Calcs'!$C$11+BJ164</f>
        <v>-16.267443596496292</v>
      </c>
      <c r="BK165" s="57">
        <f>BK164+0.5*BH165*'DEPRECATED - DT-Prelim Calcs'!$C$11^2+BJ165*'DEPRECATED - DT-Prelim Calcs'!$C$11</f>
        <v>15082.335864927039</v>
      </c>
      <c r="BL165" s="57">
        <f>MIN('Drive Train'!$F$35-BF164*'DEPRECATED - DT-Prelim Calcs'!$C$21*'Drive Train'!$F$39,BL164+BF$2)</f>
        <v>16.306309660821871</v>
      </c>
      <c r="BM165" s="57">
        <f>'Drive Train'!$F$35-BF165*'DEPRECATED - DT-Prelim Calcs'!$C$21*'Drive Train'!$F$39</f>
        <v>6.0759999999999996</v>
      </c>
      <c r="BN165" s="1">
        <f>IF(BK165&gt;='Drive Train'!$F$29,1,0)</f>
        <v>1</v>
      </c>
      <c r="BO165" s="57">
        <f t="shared" si="217"/>
        <v>103.33333333333333</v>
      </c>
      <c r="BP165" s="63">
        <f>BP164+'DEPRECATED - DT-Prelim Calcs'!$C$11</f>
        <v>644</v>
      </c>
      <c r="BQ165" s="2">
        <f>CA165/'Drive Train'!$F$35</f>
        <v>0.48999999999999994</v>
      </c>
      <c r="BR165" s="46">
        <f>BY165*12*60/(PI() * 'Drive Train'!$F$15)/BQ$2*BQ165</f>
        <v>6701.6563480200648</v>
      </c>
      <c r="BS165" s="2">
        <f>('DEPRECATED - DT-Prelim Calcs'!$C$6*BQ165-BR165)/('DEPRECATED - DT-Prelim Calcs'!$C$6*BQ165)*'DEPRECATED - DT-Prelim Calcs'!$C$7*BQ165</f>
        <v>-1.849304840286746</v>
      </c>
      <c r="BT165" s="57">
        <f>BS165/'DEPRECATED - DT-Prelim Calcs'!$C$7*('DEPRECATED - DT-Prelim Calcs'!$C$8-'DEPRECATED - DT-Prelim Calcs'!$C$9)+'DEPRECATED - DT-Prelim Calcs'!$C$9</f>
        <v>-95.750543987049582</v>
      </c>
      <c r="BU165" s="57">
        <f t="shared" si="194"/>
        <v>-95.750543987049582</v>
      </c>
      <c r="BV165" s="2">
        <f t="shared" si="218"/>
        <v>-2.850619774795236</v>
      </c>
      <c r="BW165" s="57">
        <f>BV165*'DEPRECATED - DT-Prelim Calcs'!$C$21/BQ$2/'DEPRECATED - DT-Prelim Calcs'!$C$19/'DEPRECATED - DT-Prelim Calcs'!$C$18*3.39*'DEPRECATED - DT-Prelim Calcs'!$C$20</f>
        <v>-39.021148470793236</v>
      </c>
      <c r="BX165" s="46">
        <f t="shared" si="219"/>
        <v>1</v>
      </c>
      <c r="BY165" s="57">
        <f>BW164*'DEPRECATED - DT-Prelim Calcs'!$C$11+BY164</f>
        <v>63.186897808593159</v>
      </c>
      <c r="BZ165" s="57">
        <f>BZ164+0.5*BW165*'DEPRECATED - DT-Prelim Calcs'!$C$11^2+BY165*'DEPRECATED - DT-Prelim Calcs'!$C$11</f>
        <v>-11260.676161174955</v>
      </c>
      <c r="CA165" s="57">
        <f>MIN('Drive Train'!$F$35-BU164*'DEPRECATED - DT-Prelim Calcs'!$C$21*'Drive Train'!$F$39,CA164+BU$2)</f>
        <v>6.0759999999999996</v>
      </c>
      <c r="CB165" s="57">
        <f>'Drive Train'!$F$35-BU165*'DEPRECATED - DT-Prelim Calcs'!$C$21*'Drive Train'!$F$39</f>
        <v>18.911036991119374</v>
      </c>
      <c r="CC165" s="1">
        <f>IF(BZ165&gt;='Drive Train'!$F$29,1,0)</f>
        <v>0</v>
      </c>
      <c r="CD165" s="57">
        <f t="shared" si="220"/>
        <v>-106.38949331894398</v>
      </c>
      <c r="CE165" s="63">
        <f>CE164+'DEPRECATED - DT-Prelim Calcs'!$C$11</f>
        <v>644</v>
      </c>
      <c r="CF165" s="2">
        <f>CP165/'Drive Train'!$F$35</f>
        <v>0.48999999999999994</v>
      </c>
      <c r="CG165" s="46">
        <f>CN165*12*60/(PI() * 'Drive Train'!$F$15)/CF$2*CF165</f>
        <v>-28176.182171835317</v>
      </c>
      <c r="CH165" s="2">
        <f>('DEPRECATED - DT-Prelim Calcs'!$C$6*CF165-CG165)/('DEPRECATED - DT-Prelim Calcs'!$C$6*CF165)*'DEPRECATED - DT-Prelim Calcs'!$C$7*CF165</f>
        <v>13.920974865689139</v>
      </c>
      <c r="CI165" s="57">
        <f>CH165/'DEPRECATED - DT-Prelim Calcs'!$C$7*('DEPRECATED - DT-Prelim Calcs'!$C$8-'DEPRECATED - DT-Prelim Calcs'!$C$9)+'DEPRECATED - DT-Prelim Calcs'!$C$9</f>
        <v>743.80418060909403</v>
      </c>
      <c r="CJ165" s="57">
        <f t="shared" si="195"/>
        <v>93</v>
      </c>
      <c r="CK165" s="2">
        <f t="shared" si="221"/>
        <v>1.5241763143494644</v>
      </c>
      <c r="CL165" s="57">
        <f>CK165*'DEPRECATED - DT-Prelim Calcs'!$C$21/CF$2/'DEPRECATED - DT-Prelim Calcs'!$C$19/'DEPRECATED - DT-Prelim Calcs'!$C$18*3.39*'DEPRECATED - DT-Prelim Calcs'!$C$20</f>
        <v>25.773080821789936</v>
      </c>
      <c r="CM165" s="46">
        <f t="shared" si="222"/>
        <v>0</v>
      </c>
      <c r="CN165" s="57">
        <f>CL164*'DEPRECATED - DT-Prelim Calcs'!$C$11+CN164</f>
        <v>-215.05852020710779</v>
      </c>
      <c r="CO165" s="57">
        <f>CO164+0.5*CL165*'DEPRECATED - DT-Prelim Calcs'!$C$11^2+CN165*'DEPRECATED - DT-Prelim Calcs'!$C$11</f>
        <v>-49606.526559655686</v>
      </c>
      <c r="CP165" s="57">
        <f>MIN('Drive Train'!$F$35-CJ164*'DEPRECATED - DT-Prelim Calcs'!$C$21*'Drive Train'!$F$39,CP164+CJ$2)</f>
        <v>6.0759999999999996</v>
      </c>
      <c r="CQ165" s="57">
        <f>'Drive Train'!$F$35-CJ165*'DEPRECATED - DT-Prelim Calcs'!$C$21*'Drive Train'!$F$39</f>
        <v>6.0759999999999996</v>
      </c>
      <c r="CR165" s="1">
        <f>IF(CO165&gt;='Drive Train'!$F$29,1,0)</f>
        <v>0</v>
      </c>
      <c r="CS165" s="57">
        <f t="shared" si="223"/>
        <v>103.33333333333333</v>
      </c>
      <c r="CT165" s="63">
        <f>CT164+'DEPRECATED - DT-Prelim Calcs'!$C$11</f>
        <v>644</v>
      </c>
      <c r="CU165" s="2">
        <f>DE165/'Drive Train'!$F$35</f>
        <v>0.48999999999999994</v>
      </c>
      <c r="CV165" s="46">
        <f>DC165*12*60/(PI() * 'Drive Train'!$F$15)/CU$2*CU165</f>
        <v>5057.7939951941389</v>
      </c>
      <c r="CW165" s="2">
        <f>('DEPRECATED - DT-Prelim Calcs'!$C$6*CU165-CV165)/('DEPRECATED - DT-Prelim Calcs'!$C$6*CU165)*'DEPRECATED - DT-Prelim Calcs'!$C$7*CU165</f>
        <v>-1.1060199865699578</v>
      </c>
      <c r="CX165" s="57">
        <f>CW165/'DEPRECATED - DT-Prelim Calcs'!$C$7*('DEPRECATED - DT-Prelim Calcs'!$C$8-'DEPRECATED - DT-Prelim Calcs'!$C$9)+'DEPRECATED - DT-Prelim Calcs'!$C$9</f>
        <v>-56.180649077562485</v>
      </c>
      <c r="CY165" s="57">
        <f t="shared" si="196"/>
        <v>-56.180649077562485</v>
      </c>
      <c r="CZ165" s="2">
        <f t="shared" si="224"/>
        <v>-1.861720428379614</v>
      </c>
      <c r="DA165" s="57">
        <f>CZ165*'DEPRECATED - DT-Prelim Calcs'!$C$21/CU$2/'DEPRECATED - DT-Prelim Calcs'!$C$19/'DEPRECATED - DT-Prelim Calcs'!$C$18*3.39*'DEPRECATED - DT-Prelim Calcs'!$C$20</f>
        <v>-37.477128291455593</v>
      </c>
      <c r="DB165" s="46">
        <f t="shared" si="225"/>
        <v>1</v>
      </c>
      <c r="DC165" s="57">
        <f>DA164*'DEPRECATED - DT-Prelim Calcs'!$C$11+DC164</f>
        <v>32.42760909933159</v>
      </c>
      <c r="DD165" s="57">
        <f>DD164+0.5*DA165*'DEPRECATED - DT-Prelim Calcs'!$C$11^2+DC165*'DEPRECATED - DT-Prelim Calcs'!$C$11</f>
        <v>-87496.920861721665</v>
      </c>
      <c r="DE165" s="57">
        <f>MIN('Drive Train'!$F$35-CY164*'DEPRECATED - DT-Prelim Calcs'!$C$21*'Drive Train'!$F$39,DE164+CY$2)</f>
        <v>6.0759999999999996</v>
      </c>
      <c r="DF165" s="57">
        <f>'Drive Train'!$F$35-CY165*'DEPRECATED - DT-Prelim Calcs'!$C$21*'Drive Train'!$F$39</f>
        <v>16.220284137274248</v>
      </c>
      <c r="DG165" s="1">
        <f>IF(DD165&gt;='Drive Train'!$F$29,1,0)</f>
        <v>0</v>
      </c>
      <c r="DH165" s="57">
        <f t="shared" si="226"/>
        <v>-62.422943419513871</v>
      </c>
      <c r="DI165" s="63">
        <f>DI164+'DEPRECATED - DT-Prelim Calcs'!$C$11</f>
        <v>644</v>
      </c>
      <c r="DJ165" s="2">
        <f>DT165/'Drive Train'!$F$35</f>
        <v>1.8629382129144536</v>
      </c>
      <c r="DK165" s="46">
        <f>DR165*12*60/(PI() * 'Drive Train'!$F$15)/DJ$2*DJ165</f>
        <v>-246868.86192259044</v>
      </c>
      <c r="DL165" s="2">
        <f>('DEPRECATED - DT-Prelim Calcs'!$C$6*DJ165-DK165)/('DEPRECATED - DT-Prelim Calcs'!$C$6*DJ165)*'DEPRECATED - DT-Prelim Calcs'!$C$7*DJ165</f>
        <v>116.11331284423885</v>
      </c>
      <c r="DM165" s="57">
        <f>DL165/'DEPRECATED - DT-Prelim Calcs'!$C$7*('DEPRECATED - DT-Prelim Calcs'!$C$8-'DEPRECATED - DT-Prelim Calcs'!$C$9)+'DEPRECATED - DT-Prelim Calcs'!$C$9</f>
        <v>6184.1680655252467</v>
      </c>
      <c r="DN165" s="57">
        <f t="shared" si="197"/>
        <v>93</v>
      </c>
      <c r="DO165" s="2">
        <f t="shared" si="227"/>
        <v>1.1037138828047846</v>
      </c>
      <c r="DP165" s="57">
        <f>DO165*'DEPRECATED - DT-Prelim Calcs'!$C$21/DJ$2/'DEPRECATED - DT-Prelim Calcs'!$C$19/'DEPRECATED - DT-Prelim Calcs'!$C$18*3.39*'DEPRECATED - DT-Prelim Calcs'!$C$20</f>
        <v>25.773080821789936</v>
      </c>
      <c r="DQ165" s="46">
        <f t="shared" si="228"/>
        <v>0</v>
      </c>
      <c r="DR165" s="57">
        <f>DP164*'DEPRECATED - DT-Prelim Calcs'!$C$11+DR164</f>
        <v>-358.88866939242757</v>
      </c>
      <c r="DS165" s="57">
        <f>DS164+0.5*DP165*'DEPRECATED - DT-Prelim Calcs'!$C$11^2+DR165*'DEPRECATED - DT-Prelim Calcs'!$C$11</f>
        <v>-174838.77599810014</v>
      </c>
      <c r="DT165" s="57">
        <f>MIN('Drive Train'!$F$35-DN164*'DEPRECATED - DT-Prelim Calcs'!$C$21*'Drive Train'!$F$39,DT164+DN$2)</f>
        <v>23.100433840139225</v>
      </c>
      <c r="DU165" s="57">
        <f>'Drive Train'!$F$35-DN165*'DEPRECATED - DT-Prelim Calcs'!$C$21*'Drive Train'!$F$39</f>
        <v>6.0759999999999996</v>
      </c>
      <c r="DV165" s="1">
        <f>IF(DS165&gt;='Drive Train'!$F$29,1,0)</f>
        <v>0</v>
      </c>
      <c r="DW165" s="57">
        <f t="shared" si="229"/>
        <v>103.33333333333333</v>
      </c>
      <c r="DX165" s="63">
        <f>DX164+'DEPRECATED - DT-Prelim Calcs'!$C$11</f>
        <v>644</v>
      </c>
      <c r="DY165" s="2">
        <f>EI165/'Drive Train'!$F$35</f>
        <v>0.48999999999999994</v>
      </c>
      <c r="DZ165" s="46">
        <f>EG165*12*60/(PI() * 'Drive Train'!$F$15)/DY$2*DY165</f>
        <v>-203016.27579947884</v>
      </c>
      <c r="EA165" s="2">
        <f>('DEPRECATED - DT-Prelim Calcs'!$C$6*DY165-DZ165)/('DEPRECATED - DT-Prelim Calcs'!$C$6*DY165)*'DEPRECATED - DT-Prelim Calcs'!$C$7*DY165</f>
        <v>92.976251721715585</v>
      </c>
      <c r="EB165" s="57">
        <f>EA165/'DEPRECATED - DT-Prelim Calcs'!$C$7*('DEPRECATED - DT-Prelim Calcs'!$C$8-'DEPRECATED - DT-Prelim Calcs'!$C$9)+'DEPRECATED - DT-Prelim Calcs'!$C$9</f>
        <v>4952.4315750606256</v>
      </c>
      <c r="EC165" s="57">
        <f t="shared" si="198"/>
        <v>93</v>
      </c>
      <c r="ED165" s="2">
        <f t="shared" si="230"/>
        <v>0.96993038185874991</v>
      </c>
      <c r="EE165" s="57">
        <f>ED165*'DEPRECATED - DT-Prelim Calcs'!$C$21/DY$2/'DEPRECATED - DT-Prelim Calcs'!$C$19/'DEPRECATED - DT-Prelim Calcs'!$C$18*3.39*'DEPRECATED - DT-Prelim Calcs'!$C$20</f>
        <v>25.773080821789936</v>
      </c>
      <c r="EF165" s="46">
        <f t="shared" si="231"/>
        <v>0</v>
      </c>
      <c r="EG165" s="57">
        <f>EE164*'DEPRECATED - DT-Prelim Calcs'!$C$11+EG164</f>
        <v>-986.07674800680604</v>
      </c>
      <c r="EH165" s="57">
        <f>EH164+0.5*EE165*'DEPRECATED - DT-Prelim Calcs'!$C$11^2+EG165*'DEPRECATED - DT-Prelim Calcs'!$C$11</f>
        <v>-308926.01747512585</v>
      </c>
      <c r="EI165" s="57">
        <f>MIN('Drive Train'!$F$35-EC164*'DEPRECATED - DT-Prelim Calcs'!$C$21*'Drive Train'!$F$39,EI164+EC$2)</f>
        <v>6.0759999999999996</v>
      </c>
      <c r="EJ165" s="57">
        <f>'Drive Train'!$F$35-EC165*'DEPRECATED - DT-Prelim Calcs'!$C$21*'Drive Train'!$F$39</f>
        <v>6.0759999999999996</v>
      </c>
      <c r="EK165" s="1">
        <f>IF(EH165&gt;='Drive Train'!$F$29,1,0)</f>
        <v>0</v>
      </c>
      <c r="EL165" s="57">
        <f t="shared" si="232"/>
        <v>103.33333333333333</v>
      </c>
      <c r="EM165" s="63">
        <f>EM164+'DEPRECATED - DT-Prelim Calcs'!$C$11</f>
        <v>644</v>
      </c>
      <c r="EN165" s="2">
        <f>EX165/'Drive Train'!$F$35</f>
        <v>2.6520533227497172</v>
      </c>
      <c r="EO165" s="46">
        <f>EV165*12*60/(PI() * 'Drive Train'!$F$15)/EN$2*EN165</f>
        <v>-1106631.8872145875</v>
      </c>
      <c r="EP165" s="2">
        <f>('DEPRECATED - DT-Prelim Calcs'!$C$6*EN165-EO165)/('DEPRECATED - DT-Prelim Calcs'!$C$6*EN165)*'DEPRECATED - DT-Prelim Calcs'!$C$7*EN165</f>
        <v>506.76346505325949</v>
      </c>
      <c r="EQ165" s="57">
        <f>EP165/'DEPRECATED - DT-Prelim Calcs'!$C$7*('DEPRECATED - DT-Prelim Calcs'!$C$8-'DEPRECATED - DT-Prelim Calcs'!$C$9)+'DEPRECATED - DT-Prelim Calcs'!$C$9</f>
        <v>26981.020566943236</v>
      </c>
      <c r="ER165" s="57">
        <f t="shared" si="199"/>
        <v>93</v>
      </c>
      <c r="ES165" s="2">
        <f t="shared" si="233"/>
        <v>0.86507304327942547</v>
      </c>
      <c r="ET165" s="57">
        <f>ES165*'DEPRECATED - DT-Prelim Calcs'!$C$21/EN$2/'DEPRECATED - DT-Prelim Calcs'!$C$19/'DEPRECATED - DT-Prelim Calcs'!$C$18*3.39*'DEPRECATED - DT-Prelim Calcs'!$C$20</f>
        <v>25.773080821789936</v>
      </c>
      <c r="EU165" s="46">
        <f t="shared" si="234"/>
        <v>0</v>
      </c>
      <c r="EV165" s="57">
        <f>ET164*'DEPRECATED - DT-Prelim Calcs'!$C$11+EV164</f>
        <v>-885.74576711858811</v>
      </c>
      <c r="EW165" s="57">
        <f>EW164+0.5*ET165*'DEPRECATED - DT-Prelim Calcs'!$C$11^2+EV165*'DEPRECATED - DT-Prelim Calcs'!$C$11</f>
        <v>-309871.9864414279</v>
      </c>
      <c r="EX165" s="57">
        <f>MIN('Drive Train'!$F$35-ER164*'DEPRECATED - DT-Prelim Calcs'!$C$21*'Drive Train'!$F$39,EX164+ER$2)</f>
        <v>32.885461202096494</v>
      </c>
      <c r="EY165" s="57">
        <f>'Drive Train'!$F$35-ER165*'DEPRECATED - DT-Prelim Calcs'!$C$21*'Drive Train'!$F$39</f>
        <v>6.0759999999999996</v>
      </c>
      <c r="EZ165" s="1">
        <f>IF(EW165&gt;='Drive Train'!$F$29,1,0)</f>
        <v>0</v>
      </c>
      <c r="FA165" s="57">
        <f t="shared" si="235"/>
        <v>103.33333333333333</v>
      </c>
      <c r="FB165" s="63">
        <f>FB164+'DEPRECATED - DT-Prelim Calcs'!$C$11</f>
        <v>644</v>
      </c>
      <c r="FC165" s="2">
        <f>FM165/'Drive Train'!$F$35</f>
        <v>0.48999999999999994</v>
      </c>
      <c r="FD165" s="46">
        <f>FK165*12*60/(PI() * 'Drive Train'!$F$15)/FC$2*FC165</f>
        <v>-204439.61097026389</v>
      </c>
      <c r="FE165" s="2">
        <f>('DEPRECATED - DT-Prelim Calcs'!$C$6*FC165-FD165)/('DEPRECATED - DT-Prelim Calcs'!$C$6*FC165)*'DEPRECATED - DT-Prelim Calcs'!$C$7*FC165</f>
        <v>93.619823534397014</v>
      </c>
      <c r="FF165" s="57">
        <f>FE165/'DEPRECATED - DT-Prelim Calcs'!$C$7*('DEPRECATED - DT-Prelim Calcs'!$C$8-'DEPRECATED - DT-Prelim Calcs'!$C$9)+'DEPRECATED - DT-Prelim Calcs'!$C$9</f>
        <v>4986.6930952129196</v>
      </c>
      <c r="FG165" s="57">
        <f t="shared" si="200"/>
        <v>93</v>
      </c>
      <c r="FH165" s="2">
        <f t="shared" si="236"/>
        <v>0.78067567320338405</v>
      </c>
      <c r="FI165" s="57">
        <f>FH165*'DEPRECATED - DT-Prelim Calcs'!$C$21/FC$2/'DEPRECATED - DT-Prelim Calcs'!$C$19/'DEPRECATED - DT-Prelim Calcs'!$C$18*3.39*'DEPRECATED - DT-Prelim Calcs'!$C$20</f>
        <v>25.773080821789936</v>
      </c>
      <c r="FJ165" s="46">
        <f t="shared" si="237"/>
        <v>0</v>
      </c>
      <c r="FK165" s="57">
        <f>FI164*'DEPRECATED - DT-Prelim Calcs'!$C$11+FK164</f>
        <v>-799.23591329882572</v>
      </c>
      <c r="FL165" s="57">
        <f>FL164+0.5*FI165*'DEPRECATED - DT-Prelim Calcs'!$C$11^2+FK165*'DEPRECATED - DT-Prelim Calcs'!$C$11</f>
        <v>-411431.68102106574</v>
      </c>
      <c r="FM165" s="57">
        <f>MIN('Drive Train'!$F$35-FG164*'DEPRECATED - DT-Prelim Calcs'!$C$21*'Drive Train'!$F$39,FM164+FG$2)</f>
        <v>6.0759999999999996</v>
      </c>
      <c r="FN165" s="57">
        <f>'Drive Train'!$F$35-FG165*'DEPRECATED - DT-Prelim Calcs'!$C$21*'Drive Train'!$F$39</f>
        <v>6.0759999999999996</v>
      </c>
      <c r="FO165" s="1">
        <f>IF(FL165&gt;='Drive Train'!$F$29,1,0)</f>
        <v>0</v>
      </c>
      <c r="FP165" s="57">
        <f t="shared" si="238"/>
        <v>103.33333333333333</v>
      </c>
      <c r="FQ165" s="63">
        <f>FQ164+'DEPRECATED - DT-Prelim Calcs'!$C$11</f>
        <v>644</v>
      </c>
      <c r="FR165" s="2">
        <f>GB165/'Drive Train'!$F$35</f>
        <v>0.48999999999999994</v>
      </c>
      <c r="FS165" s="46">
        <f>FZ165*12*60/(PI() * 'Drive Train'!$F$15)/FR$2*FR165</f>
        <v>-327527.68141305051</v>
      </c>
      <c r="FT165" s="2">
        <f>('DEPRECATED - DT-Prelim Calcs'!$C$6*FR165-FS165)/('DEPRECATED - DT-Prelim Calcs'!$C$6*FR165)*'DEPRECATED - DT-Prelim Calcs'!$C$7*FR165</f>
        <v>149.27502986969077</v>
      </c>
      <c r="FU165" s="57">
        <f>FT165/'DEPRECATED - DT-Prelim Calcs'!$C$7*('DEPRECATED - DT-Prelim Calcs'!$C$8-'DEPRECATED - DT-Prelim Calcs'!$C$9)+'DEPRECATED - DT-Prelim Calcs'!$C$9</f>
        <v>7949.5822955524172</v>
      </c>
      <c r="FV165" s="57">
        <f t="shared" si="201"/>
        <v>93</v>
      </c>
      <c r="FW165" s="2">
        <f t="shared" si="239"/>
        <v>0.7112822800297498</v>
      </c>
      <c r="FX165" s="57">
        <f>FW165*'DEPRECATED - DT-Prelim Calcs'!$C$21/FR$2/'DEPRECATED - DT-Prelim Calcs'!$C$19/'DEPRECATED - DT-Prelim Calcs'!$C$18*3.39*'DEPRECATED - DT-Prelim Calcs'!$C$20</f>
        <v>25.773080821789936</v>
      </c>
      <c r="FY165" s="46">
        <f t="shared" si="240"/>
        <v>0</v>
      </c>
      <c r="FZ165" s="57">
        <f>FX164*'DEPRECATED - DT-Prelim Calcs'!$C$11+FZ164</f>
        <v>-1166.6196800164826</v>
      </c>
      <c r="GA165" s="57">
        <f>GA164+0.5*FX165*'DEPRECATED - DT-Prelim Calcs'!$C$11^2+FZ165*'DEPRECATED - DT-Prelim Calcs'!$C$11</f>
        <v>-489204.32615809643</v>
      </c>
      <c r="GB165" s="57">
        <f>MIN('Drive Train'!$F$35-FV164*'DEPRECATED - DT-Prelim Calcs'!$C$21*'Drive Train'!$F$39,GB164+FV$2)</f>
        <v>6.0759999999999996</v>
      </c>
      <c r="GC165" s="57">
        <f>'Drive Train'!$F$35-FV165*'DEPRECATED - DT-Prelim Calcs'!$C$21*'Drive Train'!$F$39</f>
        <v>6.0759999999999996</v>
      </c>
      <c r="GD165" s="1">
        <f>IF(GA165&gt;='Drive Train'!$F$29,1,0)</f>
        <v>0</v>
      </c>
      <c r="GE165" s="57">
        <f t="shared" si="241"/>
        <v>103.33333333333333</v>
      </c>
      <c r="GF165" s="63">
        <f>GF164+'DEPRECATED - DT-Prelim Calcs'!$C$11</f>
        <v>644</v>
      </c>
      <c r="GG165" s="2">
        <f>GQ165/'Drive Train'!$F$35</f>
        <v>0.83548387096774201</v>
      </c>
      <c r="GH165" s="46">
        <f>GO165*12*60/(PI() * 'Drive Train'!$F$15)/GG$2*GG165</f>
        <v>-140157.62214763687</v>
      </c>
      <c r="GI165" s="2">
        <f>('DEPRECATED - DT-Prelim Calcs'!$C$6*GG165-GH165)/('DEPRECATED - DT-Prelim Calcs'!$C$6*GG165)*'DEPRECATED - DT-Prelim Calcs'!$C$7*GG165</f>
        <v>65.386849970646679</v>
      </c>
      <c r="GJ165" s="57">
        <f>GI165/'DEPRECATED - DT-Prelim Calcs'!$C$7*('DEPRECATED - DT-Prelim Calcs'!$C$8-'DEPRECATED - DT-Prelim Calcs'!$C$9)+'DEPRECATED - DT-Prelim Calcs'!$C$9</f>
        <v>3483.6679880638876</v>
      </c>
      <c r="GK165" s="57">
        <f t="shared" si="242"/>
        <v>29.999999999999982</v>
      </c>
      <c r="GL165" s="2">
        <f t="shared" si="243"/>
        <v>0.99579519204165001</v>
      </c>
      <c r="GM165" s="57">
        <f>GL165*'DEPRECATED - DT-Prelim Calcs'!$C$21/GG$2/'DEPRECATED - DT-Prelim Calcs'!$C$19/'DEPRECATED - DT-Prelim Calcs'!$C$18*3.39*'DEPRECATED - DT-Prelim Calcs'!$C$20</f>
        <v>25.773080821789936</v>
      </c>
      <c r="GN165" s="46">
        <f t="shared" si="244"/>
        <v>0</v>
      </c>
      <c r="GO165" s="57">
        <f>GM164*'DEPRECATED - DT-Prelim Calcs'!$C$11+GO164</f>
        <v>-409.90579094872464</v>
      </c>
      <c r="GP165" s="57">
        <f>GP164+0.5*GM165*'DEPRECATED - DT-Prelim Calcs'!$C$11^2+GO165*'DEPRECATED - DT-Prelim Calcs'!$C$11</f>
        <v>-250652.58796001182</v>
      </c>
      <c r="GQ165" s="57">
        <f>MIN('Drive Train'!$F$35-GK164*'DEPRECATED - DT-Prelim Calcs'!$C$21*'Drive Train'!$F$39,GQ164+GK$2)</f>
        <v>10.360000000000001</v>
      </c>
      <c r="GR165" s="57">
        <f>'Drive Train'!$F$35-GK165*'DEPRECATED - DT-Prelim Calcs'!$C$21*'Drive Train'!$F$39</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-199757.5781267891</v>
      </c>
      <c r="GX165" s="2">
        <f>('DEPRECATED - DT-Prelim Calcs'!$C$6*GV165-GW165)/('DEPRECATED - DT-Prelim Calcs'!$C$6*GV165)*'DEPRECATED - DT-Prelim Calcs'!$C$7*GV165</f>
        <v>92.2913691733891</v>
      </c>
      <c r="GY165" s="57">
        <f>GX165/'DEPRECATED - DT-Prelim Calcs'!$C$7*('DEPRECATED - DT-Prelim Calcs'!$C$8-'DEPRECATED - DT-Prelim Calcs'!$C$9)+'DEPRECATED - DT-Prelim Calcs'!$C$9</f>
        <v>4915.9708153302163</v>
      </c>
      <c r="GZ165" s="57">
        <f t="shared" si="202"/>
        <v>33.333333333333314</v>
      </c>
      <c r="HA165" s="2">
        <f t="shared" si="246"/>
        <v>0.99579519204165001</v>
      </c>
      <c r="HB165" s="57">
        <f>HA165*'DEPRECATED - DT-Prelim Calcs'!$C$21/GV$2/'DEPRECATED - DT-Prelim Calcs'!$C$19/'DEPRECATED - DT-Prelim Calcs'!$C$18*3.39*'DEPRECATED - DT-Prelim Calcs'!$C$20</f>
        <v>25.773080821789936</v>
      </c>
      <c r="HC165" s="46">
        <f t="shared" si="247"/>
        <v>0</v>
      </c>
      <c r="HD165" s="57">
        <f>HB164*'DEPRECATED - DT-Prelim Calcs'!$C$11+HD164</f>
        <v>-597.28007003252685</v>
      </c>
      <c r="HE165" s="57">
        <f>HE164+0.5*HB165*'DEPRECATED - DT-Prelim Calcs'!$C$11^2+HD165*'DEPRECATED - DT-Prelim Calcs'!$C$11</f>
        <v>-283163.75282608933</v>
      </c>
      <c r="HF165" s="57">
        <f>MIN('Drive Train'!$F$35-GZ164*'DEPRECATED - DT-Prelim Calcs'!$C$21*'Drive Train'!$F$39,HF164+GZ$2)</f>
        <v>10.133333333333335</v>
      </c>
      <c r="HG165" s="57">
        <f>'Drive Train'!$F$35-GZ165*'DEPRECATED - DT-Prelim Calcs'!$C$21*'Drive Train'!$F$39</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-237004.90234996405</v>
      </c>
      <c r="HM165" s="2">
        <f>('DEPRECATED - DT-Prelim Calcs'!$C$6*HK165-HL165)/('DEPRECATED - DT-Prelim Calcs'!$C$6*HK165)*'DEPRECATED - DT-Prelim Calcs'!$C$7*HK165</f>
        <v>109.08897608121497</v>
      </c>
      <c r="HN165" s="57">
        <f>HM165/'DEPRECATED - DT-Prelim Calcs'!$C$7*('DEPRECATED - DT-Prelim Calcs'!$C$8-'DEPRECATED - DT-Prelim Calcs'!$C$9)+'DEPRECATED - DT-Prelim Calcs'!$C$9</f>
        <v>5810.2168594273362</v>
      </c>
      <c r="HO165" s="57">
        <f t="shared" si="203"/>
        <v>36.66666666666665</v>
      </c>
      <c r="HP165" s="2">
        <f t="shared" si="249"/>
        <v>0.99579519204165001</v>
      </c>
      <c r="HQ165" s="57">
        <f>HP165*'DEPRECATED - DT-Prelim Calcs'!$C$21/HK$2/'DEPRECATED - DT-Prelim Calcs'!$C$19/'DEPRECATED - DT-Prelim Calcs'!$C$18*3.39*'DEPRECATED - DT-Prelim Calcs'!$C$20</f>
        <v>25.773080821789936</v>
      </c>
      <c r="HR165" s="46">
        <f t="shared" si="250"/>
        <v>0</v>
      </c>
      <c r="HS165" s="57">
        <f>HQ164*'DEPRECATED - DT-Prelim Calcs'!$C$11+HS164</f>
        <v>-724.86456096441759</v>
      </c>
      <c r="HT165" s="57">
        <f>HT164+0.5*HQ165*'DEPRECATED - DT-Prelim Calcs'!$C$11^2+HS165*'DEPRECATED - DT-Prelim Calcs'!$C$11</f>
        <v>-291785.19370421866</v>
      </c>
      <c r="HU165" s="57">
        <f>MIN('Drive Train'!$F$35-HO164*'DEPRECATED - DT-Prelim Calcs'!$C$21*'Drive Train'!$F$39,HU164+HO$2)</f>
        <v>9.9066666666666681</v>
      </c>
      <c r="HV165" s="57">
        <f>'Drive Train'!$F$35-HO165*'DEPRECATED - DT-Prelim Calcs'!$C$21*'Drive Train'!$F$39</f>
        <v>9.9066666666666681</v>
      </c>
      <c r="HW165" s="1">
        <f>IF(HT165&gt;='Drive Train'!$F$29,1,0)</f>
        <v>0</v>
      </c>
      <c r="HX165" s="57">
        <f t="shared" si="251"/>
        <v>40.740740740740726</v>
      </c>
      <c r="HY165" s="63">
        <f>HY164+'DEPRECATED - DT-Prelim Calcs'!$C$11</f>
        <v>644</v>
      </c>
      <c r="HZ165" s="2">
        <f>IJ165/'Drive Train'!$F$35</f>
        <v>0.78064516129032269</v>
      </c>
      <c r="IA165" s="46">
        <f>IH165*12*60/(PI() * 'Drive Train'!$F$15)/HZ$2*HZ165</f>
        <v>-285803.06558299065</v>
      </c>
      <c r="IB165" s="2">
        <f>('DEPRECATED - DT-Prelim Calcs'!$C$6*HZ165-IA165)/('DEPRECATED - DT-Prelim Calcs'!$C$6*HZ165)*'DEPRECATED - DT-Prelim Calcs'!$C$7*HZ165</f>
        <v>131.10938261638464</v>
      </c>
      <c r="IC165" s="57">
        <f>IB165/'DEPRECATED - DT-Prelim Calcs'!$C$7*('DEPRECATED - DT-Prelim Calcs'!$C$8-'DEPRECATED - DT-Prelim Calcs'!$C$9)+'DEPRECATED - DT-Prelim Calcs'!$C$9</f>
        <v>6982.5065517353314</v>
      </c>
      <c r="ID165" s="57">
        <f t="shared" si="204"/>
        <v>39.999999999999986</v>
      </c>
      <c r="IE165" s="2">
        <f t="shared" si="252"/>
        <v>0.99579519204165001</v>
      </c>
      <c r="IF165" s="57">
        <f>IE165*'DEPRECATED - DT-Prelim Calcs'!$C$21/HZ$2/'DEPRECATED - DT-Prelim Calcs'!$C$19/'DEPRECATED - DT-Prelim Calcs'!$C$18*3.39*'DEPRECATED - DT-Prelim Calcs'!$C$20</f>
        <v>25.773080821789936</v>
      </c>
      <c r="IG165" s="46">
        <f t="shared" si="253"/>
        <v>0</v>
      </c>
      <c r="IH165" s="57">
        <f>IF164*'DEPRECATED - DT-Prelim Calcs'!$C$11+IH164</f>
        <v>-894.57882475824363</v>
      </c>
      <c r="II165" s="57">
        <f>II164+0.5*IF165*'DEPRECATED - DT-Prelim Calcs'!$C$11^2+IH165*'DEPRECATED - DT-Prelim Calcs'!$C$11</f>
        <v>-329868.43795143021</v>
      </c>
      <c r="IJ165" s="57">
        <f>MIN('Drive Train'!$F$35-ID164*'DEPRECATED - DT-Prelim Calcs'!$C$21*'Drive Train'!$F$39,IJ164+ID$2)</f>
        <v>9.6800000000000015</v>
      </c>
      <c r="IK165" s="57">
        <f>'Drive Train'!$F$35-ID165*'DEPRECATED - DT-Prelim Calcs'!$C$21*'Drive Train'!$F$39</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-59594.637610906699</v>
      </c>
      <c r="IQ165" s="2">
        <f>('DEPRECATED - DT-Prelim Calcs'!$C$6*IO165-IP165)/('DEPRECATED - DT-Prelim Calcs'!$C$6*IO165)*'DEPRECATED - DT-Prelim Calcs'!$C$7*IO165</f>
        <v>28.783469300838263</v>
      </c>
      <c r="IR165" s="57">
        <f>IQ165/'DEPRECATED - DT-Prelim Calcs'!$C$7*('DEPRECATED - DT-Prelim Calcs'!$C$8-'DEPRECATED - DT-Prelim Calcs'!$C$9)+'DEPRECATED - DT-Prelim Calcs'!$C$9</f>
        <v>1535.0315814512653</v>
      </c>
      <c r="IS165" s="57">
        <f t="shared" si="205"/>
        <v>43.333333333333321</v>
      </c>
      <c r="IT165" s="2">
        <f t="shared" si="255"/>
        <v>0.99579519204165001</v>
      </c>
      <c r="IU165" s="57">
        <f>IT165*'DEPRECATED - DT-Prelim Calcs'!$C$21/IO$2/'DEPRECATED - DT-Prelim Calcs'!$C$19/'DEPRECATED - DT-Prelim Calcs'!$C$18*3.39*'DEPRECATED - DT-Prelim Calcs'!$C$20</f>
        <v>25.773080821789936</v>
      </c>
      <c r="IV165" s="46">
        <f t="shared" si="256"/>
        <v>0</v>
      </c>
      <c r="IW165" s="57">
        <f>IU164*'DEPRECATED - DT-Prelim Calcs'!$C$11+IW164</f>
        <v>-191.00700719066378</v>
      </c>
      <c r="IX165" s="57">
        <f>IX164+0.5*IU165*'DEPRECATED - DT-Prelim Calcs'!$C$11^2+IW165*'DEPRECATED - DT-Prelim Calcs'!$C$11</f>
        <v>-293429.27393882396</v>
      </c>
      <c r="IY165" s="57">
        <f>MIN('Drive Train'!$F$35-IS164*'DEPRECATED - DT-Prelim Calcs'!$C$21*'Drive Train'!$F$39,IY164+IS$2)</f>
        <v>9.4533333333333349</v>
      </c>
      <c r="IZ165" s="57">
        <f>'Drive Train'!$F$35-IS165*'DEPRECATED - DT-Prelim Calcs'!$C$21*'Drive Train'!$F$39</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-6878.6920417599949</v>
      </c>
      <c r="JF165" s="2">
        <f>('DEPRECATED - DT-Prelim Calcs'!$C$6*JD165-JE165)/('DEPRECATED - DT-Prelim Calcs'!$C$6*JD165)*'DEPRECATED - DT-Prelim Calcs'!$C$7*JD165</f>
        <v>4.9035001862447656</v>
      </c>
      <c r="JG165" s="57">
        <f>JF165/'DEPRECATED - DT-Prelim Calcs'!$C$7*('DEPRECATED - DT-Prelim Calcs'!$C$8-'DEPRECATED - DT-Prelim Calcs'!$C$9)+'DEPRECATED - DT-Prelim Calcs'!$C$9</f>
        <v>263.74525887767771</v>
      </c>
      <c r="JH165" s="57">
        <f t="shared" si="206"/>
        <v>46.666666666666657</v>
      </c>
      <c r="JI165" s="2">
        <f t="shared" si="258"/>
        <v>0.99579519204165001</v>
      </c>
      <c r="JJ165" s="57">
        <f>JI165*'DEPRECATED - DT-Prelim Calcs'!$C$21/JD$2/'DEPRECATED - DT-Prelim Calcs'!$C$19/'DEPRECATED - DT-Prelim Calcs'!$C$18*3.39*'DEPRECATED - DT-Prelim Calcs'!$C$20</f>
        <v>25.773080821789936</v>
      </c>
      <c r="JK165" s="46">
        <f t="shared" si="259"/>
        <v>0</v>
      </c>
      <c r="JL165" s="57">
        <f>JJ164*'DEPRECATED - DT-Prelim Calcs'!$C$11+JL164</f>
        <v>-22.588538051444374</v>
      </c>
      <c r="JM165" s="57">
        <f>JM164+0.5*JJ165*'DEPRECATED - DT-Prelim Calcs'!$C$11^2+JL165*'DEPRECATED - DT-Prelim Calcs'!$C$11</f>
        <v>-321733.67440840328</v>
      </c>
      <c r="JN165" s="57">
        <f>MIN('Drive Train'!$F$35-JH164*'DEPRECATED - DT-Prelim Calcs'!$C$21*'Drive Train'!$F$39,JN164+JH$2)</f>
        <v>9.2266666666666666</v>
      </c>
      <c r="JO165" s="57">
        <f>'Drive Train'!$F$35-JH165*'DEPRECATED - DT-Prelim Calcs'!$C$21*'Drive Train'!$F$39</f>
        <v>9.2266666666666666</v>
      </c>
      <c r="JP165" s="1">
        <f>IF(JM165&gt;='Drive Train'!$F$29,1,0)</f>
        <v>0</v>
      </c>
      <c r="JQ165" s="57">
        <f>MIN(JG165,'DEPRECATED - DT-Prelim Calcs'!$C$10)*'DEPRECATED - DT-Prelim Calcs'!$C$11*1000/60/60</f>
        <v>103.33333333333333</v>
      </c>
      <c r="JR165" s="63">
        <f>JR164+'DEPRECATED - DT-Prelim Calcs'!$C$11</f>
        <v>644</v>
      </c>
      <c r="JS165" s="2">
        <f>KC165/'Drive Train'!$F$35</f>
        <v>0.72580645161290325</v>
      </c>
      <c r="JT165" s="46">
        <f>KA165*12*60/(PI() * 'Drive Train'!$F$15)/JS$2*JS165</f>
        <v>16966.401651991389</v>
      </c>
      <c r="JU165" s="2">
        <f>('DEPRECATED - DT-Prelim Calcs'!$C$6*JS165-JT165)/('DEPRECATED - DT-Prelim Calcs'!$C$6*JS165)*'DEPRECATED - DT-Prelim Calcs'!$C$7*JS165</f>
        <v>-5.9222938777478467</v>
      </c>
      <c r="JV165" s="57">
        <f>JU165/'DEPRECATED - DT-Prelim Calcs'!$C$7*('DEPRECATED - DT-Prelim Calcs'!$C$8-'DEPRECATED - DT-Prelim Calcs'!$C$9)+'DEPRECATED - DT-Prelim Calcs'!$C$9</f>
        <v>-312.5822840311406</v>
      </c>
      <c r="JW165" s="57">
        <f t="shared" si="207"/>
        <v>-312.5822840311406</v>
      </c>
      <c r="JX165" s="2">
        <f t="shared" si="260"/>
        <v>-7.6337018053290118</v>
      </c>
      <c r="JY165" s="57">
        <f>JX165*'DEPRECATED - DT-Prelim Calcs'!$C$21/JS$2/'DEPRECATED - DT-Prelim Calcs'!$C$19/'DEPRECATED - DT-Prelim Calcs'!$C$18*3.39*'DEPRECATED - DT-Prelim Calcs'!$C$20</f>
        <v>-197.57477759539069</v>
      </c>
      <c r="JZ165" s="46">
        <f t="shared" si="261"/>
        <v>1</v>
      </c>
      <c r="KA165" s="57">
        <f>JY164*'DEPRECATED - DT-Prelim Calcs'!$C$11+KA164</f>
        <v>57.11817503674925</v>
      </c>
      <c r="KB165" s="57">
        <f>KB164+0.5*JY165*'DEPRECATED - DT-Prelim Calcs'!$C$11^2+KA165*'DEPRECATED - DT-Prelim Calcs'!$C$11</f>
        <v>-299717.40203099971</v>
      </c>
      <c r="KC165" s="57">
        <f>MIN('Drive Train'!$F$35-JW164*'DEPRECATED - DT-Prelim Calcs'!$C$21*'Drive Train'!$F$39,KC164+JW$2)</f>
        <v>9</v>
      </c>
      <c r="KD165" s="57">
        <f>'Drive Train'!$F$35-JW165*'DEPRECATED - DT-Prelim Calcs'!$C$21*'Drive Train'!$F$39</f>
        <v>33.655595314117562</v>
      </c>
      <c r="KE165" s="1">
        <f>IF(KB165&gt;='Drive Train'!$F$29,1,0)</f>
        <v>0</v>
      </c>
      <c r="KF165" s="57">
        <f>MIN(JV165,'DEPRECATED - DT-Prelim Calcs'!$C$10)*'DEPRECATED - DT-Prelim Calcs'!$C$11*1000/60/60</f>
        <v>-347.31364892348955</v>
      </c>
      <c r="KG165" s="63">
        <f>KG164+'DEPRECATED - DT-Prelim Calcs'!$C$11</f>
        <v>644</v>
      </c>
      <c r="KH165" s="2">
        <f>KR165/'Drive Train'!$F$35</f>
        <v>0.7075268817204301</v>
      </c>
      <c r="KI165" s="46">
        <f>KP165*12*60/(PI() * 'Drive Train'!$F$15)/KH$2*KH165</f>
        <v>28861.984695064722</v>
      </c>
      <c r="KJ165" s="2">
        <f>('DEPRECATED - DT-Prelim Calcs'!$C$6*KH165-KI165)/('DEPRECATED - DT-Prelim Calcs'!$C$6*KH165)*'DEPRECATED - DT-Prelim Calcs'!$C$7*KH165</f>
        <v>-11.34502590269091</v>
      </c>
      <c r="KK165" s="57">
        <f>KJ165/'DEPRECATED - DT-Prelim Calcs'!$C$7*('DEPRECATED - DT-Prelim Calcs'!$C$8-'DEPRECATED - DT-Prelim Calcs'!$C$9)+'DEPRECATED - DT-Prelim Calcs'!$C$9</f>
        <v>-601.2696362303916</v>
      </c>
      <c r="KL165" s="57">
        <f t="shared" si="208"/>
        <v>-601.2696362303916</v>
      </c>
      <c r="KM165" s="2">
        <f t="shared" si="262"/>
        <v>-14.331562676471378</v>
      </c>
      <c r="KN165" s="57">
        <f>KM165*'DEPRECATED - DT-Prelim Calcs'!$C$21/KH$2/'DEPRECATED - DT-Prelim Calcs'!$C$19/'DEPRECATED - DT-Prelim Calcs'!$C$18*3.39*'DEPRECATED - DT-Prelim Calcs'!$C$20</f>
        <v>-370.92820503173886</v>
      </c>
      <c r="KO165" s="46">
        <f t="shared" si="263"/>
        <v>1</v>
      </c>
      <c r="KP165" s="57">
        <f>KN164*'DEPRECATED - DT-Prelim Calcs'!$C$11+KP164</f>
        <v>99.675552186777594</v>
      </c>
      <c r="KQ165" s="57">
        <f>KQ164+0.5*KN165*'DEPRECATED - DT-Prelim Calcs'!$C$11^2+KP165*'DEPRECATED - DT-Prelim Calcs'!$C$11</f>
        <v>-321507.68558375526</v>
      </c>
      <c r="KR165" s="57">
        <f>MIN('Drive Train'!$F$35-KL164*'DEPRECATED - DT-Prelim Calcs'!$C$21*'Drive Train'!$F$39,KR164+KL$2)</f>
        <v>8.7733333333333334</v>
      </c>
      <c r="KS165" s="57">
        <f>'Drive Train'!$F$35-KL165*'DEPRECATED - DT-Prelim Calcs'!$C$21*'Drive Train'!$F$39</f>
        <v>53.286335263666629</v>
      </c>
      <c r="KT165" s="1">
        <f>IF(KQ165&gt;='Drive Train'!$F$29,1,0)</f>
        <v>0</v>
      </c>
      <c r="KU165" s="57">
        <f>MIN(KK165,'DEPRECATED - DT-Prelim Calcs'!$C$10)*'DEPRECATED - DT-Prelim Calcs'!$C$11*1000/60/60</f>
        <v>-668.07737358932388</v>
      </c>
      <c r="KV165" s="63">
        <f>KV164+'DEPRECATED - DT-Prelim Calcs'!$C$11</f>
        <v>644</v>
      </c>
      <c r="KW165" s="2">
        <f>LG165/'Drive Train'!$F$35</f>
        <v>1.2438622501530086</v>
      </c>
      <c r="KX165" s="46">
        <f>LE165*12*60/(PI() * 'Drive Train'!$F$15)/KW$2*KW165</f>
        <v>-68063.731368386725</v>
      </c>
      <c r="KY165" s="2">
        <f>('DEPRECATED - DT-Prelim Calcs'!$C$6*KW165-KX165)/('DEPRECATED - DT-Prelim Calcs'!$C$6*KW165)*'DEPRECATED - DT-Prelim Calcs'!$C$7*KW165</f>
        <v>33.773241343283765</v>
      </c>
      <c r="KZ165" s="57">
        <f>KY165/'DEPRECATED - DT-Prelim Calcs'!$C$7*('DEPRECATED - DT-Prelim Calcs'!$C$8-'DEPRECATED - DT-Prelim Calcs'!$C$9)+'DEPRECATED - DT-Prelim Calcs'!$C$9</f>
        <v>1800.6696532544843</v>
      </c>
      <c r="LA165" s="57">
        <f t="shared" si="209"/>
        <v>56.666666666666664</v>
      </c>
      <c r="LB165" s="2">
        <f t="shared" si="264"/>
        <v>0.99579519204165001</v>
      </c>
      <c r="LC165" s="57">
        <f>LB165*'DEPRECATED - DT-Prelim Calcs'!$C$21/KW$2/'DEPRECATED - DT-Prelim Calcs'!$C$19/'DEPRECATED - DT-Prelim Calcs'!$C$18*3.39*'DEPRECATED - DT-Prelim Calcs'!$C$20</f>
        <v>25.773080821789936</v>
      </c>
      <c r="LD165" s="46">
        <f t="shared" si="265"/>
        <v>0</v>
      </c>
      <c r="LE165" s="57">
        <f>LC164*'DEPRECATED - DT-Prelim Calcs'!$C$11+LE164</f>
        <v>-133.70537604105525</v>
      </c>
      <c r="LF165" s="57">
        <f>LF164+0.5*LC165*'DEPRECATED - DT-Prelim Calcs'!$C$11^2+LE165*'DEPRECATED - DT-Prelim Calcs'!$C$11</f>
        <v>-265505.02249822754</v>
      </c>
      <c r="LG165" s="57">
        <f>MIN('Drive Train'!$F$35-LA164*'DEPRECATED - DT-Prelim Calcs'!$C$21*'Drive Train'!$F$39,LG164+LA$2)</f>
        <v>15.423891901897306</v>
      </c>
      <c r="LH165" s="57">
        <f>'Drive Train'!$F$35-LA165*'DEPRECATED - DT-Prelim Calcs'!$C$21*'Drive Train'!$F$39</f>
        <v>8.5466666666666669</v>
      </c>
      <c r="LI165" s="1">
        <f>IF(LF165&gt;='Drive Train'!$F$29,1,0)</f>
        <v>0</v>
      </c>
      <c r="LJ165" s="57">
        <f>MIN(KZ165,'DEPRECATED - DT-Prelim Calcs'!$C$10)*'DEPRECATED - DT-Prelim Calcs'!$C$11*1000/60/60</f>
        <v>103.33333333333333</v>
      </c>
      <c r="LK165" s="63">
        <f>LK164+'DEPRECATED - DT-Prelim Calcs'!$C$11</f>
        <v>644</v>
      </c>
      <c r="LL165" s="2">
        <f>LV165/'Drive Train'!$F$35</f>
        <v>0.67096774193548392</v>
      </c>
      <c r="LM165" s="46">
        <f>LT165*12*60/(PI() * 'Drive Train'!$F$15)/LL$2*LL165</f>
        <v>17691.617323688479</v>
      </c>
      <c r="LN165" s="2">
        <f>('DEPRECATED - DT-Prelim Calcs'!$C$6*LL165-LM165)/('DEPRECATED - DT-Prelim Calcs'!$C$6*LL165)*'DEPRECATED - DT-Prelim Calcs'!$C$7*LL165</f>
        <v>-6.3823669445788678</v>
      </c>
      <c r="LO165" s="57">
        <f>LN165/'DEPRECATED - DT-Prelim Calcs'!$C$7*('DEPRECATED - DT-Prelim Calcs'!$C$8-'DEPRECATED - DT-Prelim Calcs'!$C$9)+'DEPRECATED - DT-Prelim Calcs'!$C$9</f>
        <v>-337.07497053504932</v>
      </c>
      <c r="LP165" s="57">
        <f t="shared" si="210"/>
        <v>-337.07497053504932</v>
      </c>
      <c r="LQ165" s="2">
        <f t="shared" si="266"/>
        <v>-8.3127811971797367</v>
      </c>
      <c r="LR165" s="57">
        <f>LQ165*'DEPRECATED - DT-Prelim Calcs'!$C$21/LL$2/'DEPRECATED - DT-Prelim Calcs'!$C$19/'DEPRECATED - DT-Prelim Calcs'!$C$18*3.39*'DEPRECATED - DT-Prelim Calcs'!$C$20</f>
        <v>-215.15064880912578</v>
      </c>
      <c r="LS165" s="46">
        <f t="shared" si="267"/>
        <v>1</v>
      </c>
      <c r="LT165" s="57">
        <f>LR164*'DEPRECATED - DT-Prelim Calcs'!$C$11+LT164</f>
        <v>64.427502874391536</v>
      </c>
      <c r="LU165" s="57">
        <f>LU164+0.5*LR165*'DEPRECATED - DT-Prelim Calcs'!$C$11^2+LT165*'DEPRECATED - DT-Prelim Calcs'!$C$11</f>
        <v>-295041.14101001591</v>
      </c>
      <c r="LV165" s="57">
        <f>MIN('Drive Train'!$F$35-LP164*'DEPRECATED - DT-Prelim Calcs'!$C$21*'Drive Train'!$F$39,LV164+LP$2)</f>
        <v>8.32</v>
      </c>
      <c r="LW165" s="57">
        <f>'Drive Train'!$F$35-LP165*'DEPRECATED - DT-Prelim Calcs'!$C$21*'Drive Train'!$F$39</f>
        <v>35.321097996383358</v>
      </c>
      <c r="LX165" s="1">
        <f>IF(LU165&gt;='Drive Train'!$F$29,1,0)</f>
        <v>0</v>
      </c>
      <c r="LY165" s="57">
        <f>MIN(LO165,'DEPRECATED - DT-Prelim Calcs'!$C$10)*'DEPRECATED - DT-Prelim Calcs'!$C$11*1000/60/60</f>
        <v>-374.52774503894369</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Train'!$AA$49 + V165*(1-'Drive Train'!$AA$49))</f>
        <v>0</v>
      </c>
      <c r="W166" s="57">
        <f t="shared" si="184"/>
        <v>0</v>
      </c>
      <c r="X166" s="2">
        <f>MAX(MIN(IF(AND(AI165=1,AG166&lt;0),-1,1)*(W166-$C$9)/($C$8-$C$9)*$C$7-$C$29*AE166/T$2 -  AI165*$C$29/2,X$2),MAX(X$4:X165)*-1)</f>
        <v>-0.2458281045106315</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Train'!$F$39,AG165+W$2)-$C$3,IF(AE165-1&lt;=0,0,IF($C$32=Motors!$C$29,MAX(ABS('Drive Train'!$F$35-W165*$C$21*'Drive Train'!$F$39)*-1,AG165-W$2),MAX(0,ABS('Drive Train'!$F$35-W165*$C$21*'Drive Train'!$F$39)*-1,AG165-W$2))))</f>
        <v>0</v>
      </c>
      <c r="AH166" s="57">
        <f>'Drive Train'!$F$35-ABS(W166)*'DEPRECATED - DT-Prelim Calcs'!$C$21*'Drive Train'!$F$39</f>
        <v>12.4</v>
      </c>
      <c r="AI166" s="1">
        <f>IF(AJ166&gt;='Drive Train'!$F$29,1,0)</f>
        <v>1</v>
      </c>
      <c r="AJ166" s="57">
        <f>AJ165+0.5*Y166*'DEPRECATED - DT-Prelim Calcs'!$C$11^2+AE166*'DEPRECATED - DT-Prelim Calcs'!$C$11</f>
        <v>784.33981740885292</v>
      </c>
      <c r="AK166" s="57">
        <f t="shared" si="268"/>
        <v>0</v>
      </c>
      <c r="AL166" s="63">
        <f>AL165+'DEPRECATED - DT-Prelim Calcs'!$C$11</f>
        <v>648</v>
      </c>
      <c r="AM166" s="2">
        <f>AW166/'Drive Train'!$F$35</f>
        <v>0.88882649237565792</v>
      </c>
      <c r="AN166" s="46">
        <f>AU166*12*60/(PI() * 'Drive Train'!$F$15)/AM$2*AM166</f>
        <v>4007.4131716828724</v>
      </c>
      <c r="AO166" s="2">
        <f>('DEPRECATED - DT-Prelim Calcs'!$C$6*AM166-AN166)/('DEPRECATED - DT-Prelim Calcs'!$C$6*AM166)*'DEPRECATED - DT-Prelim Calcs'!$C$7*AM166</f>
        <v>0.33008953072369918</v>
      </c>
      <c r="AP166" s="57">
        <f>AO166/'DEPRECATED - DT-Prelim Calcs'!$C$7*('DEPRECATED - DT-Prelim Calcs'!$C$8-'DEPRECATED - DT-Prelim Calcs'!$C$9)+'DEPRECATED - DT-Prelim Calcs'!$C$9</f>
        <v>20.27281609620357</v>
      </c>
      <c r="AQ166" s="57">
        <f t="shared" si="192"/>
        <v>20.27281609620357</v>
      </c>
      <c r="AR166" s="2">
        <f t="shared" si="212"/>
        <v>2.2204460492503131E-16</v>
      </c>
      <c r="AS166" s="57">
        <f>AR166*'DEPRECATED - DT-Prelim Calcs'!$C$21/AM$2/'DEPRECATED - DT-Prelim Calcs'!$C$19/'DEPRECATED - DT-Prelim Calcs'!$C$18*3.39*'DEPRECATED - DT-Prelim Calcs'!$C$20</f>
        <v>1.6091427298135106E-15</v>
      </c>
      <c r="AT166" s="46">
        <f t="shared" si="213"/>
        <v>0</v>
      </c>
      <c r="AU166" s="57">
        <f>AS165*'DEPRECATED - DT-Prelim Calcs'!$C$11+AU165</f>
        <v>39.345448708843193</v>
      </c>
      <c r="AV166" s="57">
        <f>AV165+0.5*AS166*'DEPRECATED - DT-Prelim Calcs'!$C$11^2+AU166*'DEPRECATED - DT-Prelim Calcs'!$C$11</f>
        <v>25453.051587546011</v>
      </c>
      <c r="AW166" s="57">
        <f>MIN('Drive Train'!$F$35-AQ165*'DEPRECATED - DT-Prelim Calcs'!$C$21*'Drive Train'!$F$39,AW165+AQ$2)</f>
        <v>11.021448505458158</v>
      </c>
      <c r="AX166" s="57">
        <f>'Drive Train'!$F$35-AQ166*'DEPRECATED - DT-Prelim Calcs'!$C$21*'Drive Train'!$F$39</f>
        <v>11.021448505458157</v>
      </c>
      <c r="AY166" s="1">
        <f>IF(AV166&gt;='Drive Train'!$F$29,1,0)</f>
        <v>1</v>
      </c>
      <c r="AZ166" s="57">
        <f t="shared" si="214"/>
        <v>22.525351218003966</v>
      </c>
      <c r="BA166" s="63">
        <f>BA165+'DEPRECATED - DT-Prelim Calcs'!$C$11</f>
        <v>648</v>
      </c>
      <c r="BB166" s="2">
        <f>BL166/'Drive Train'!$F$35</f>
        <v>0.48999999999999994</v>
      </c>
      <c r="BC166" s="46">
        <f>BJ166*12*60/(PI() * 'Drive Train'!$F$15)/BB$2*BB166</f>
        <v>5110.349591052749</v>
      </c>
      <c r="BD166" s="2">
        <f>('DEPRECATED - DT-Prelim Calcs'!$C$6*BB166-BC166)/('DEPRECATED - DT-Prelim Calcs'!$C$6*BB166)*'DEPRECATED - DT-Prelim Calcs'!$C$7*BB166</f>
        <v>-1.1297833985810743</v>
      </c>
      <c r="BE166" s="57">
        <f>BD166/'DEPRECATED - DT-Prelim Calcs'!$C$7*('DEPRECATED - DT-Prelim Calcs'!$C$8-'DEPRECATED - DT-Prelim Calcs'!$C$9)+'DEPRECATED - DT-Prelim Calcs'!$C$9</f>
        <v>-57.445730306204084</v>
      </c>
      <c r="BF166" s="57">
        <f t="shared" si="193"/>
        <v>-57.445730306204084</v>
      </c>
      <c r="BG166" s="2">
        <f t="shared" si="215"/>
        <v>-1.8933363324154473</v>
      </c>
      <c r="BH166" s="57">
        <f>BG166*'DEPRECATED - DT-Prelim Calcs'!$C$21/BB$2/'DEPRECATED - DT-Prelim Calcs'!$C$19/'DEPRECATED - DT-Prelim Calcs'!$C$18*3.39*'DEPRECATED - DT-Prelim Calcs'!$C$20</f>
        <v>-19.819055495402463</v>
      </c>
      <c r="BI166" s="46">
        <f t="shared" si="216"/>
        <v>1</v>
      </c>
      <c r="BJ166" s="57">
        <f>BH165*'DEPRECATED - DT-Prelim Calcs'!$C$11+BJ165</f>
        <v>63.008778385113501</v>
      </c>
      <c r="BK166" s="57">
        <f>BK165+0.5*BH166*'DEPRECATED - DT-Prelim Calcs'!$C$11^2+BJ166*'DEPRECATED - DT-Prelim Calcs'!$C$11</f>
        <v>15175.818534504275</v>
      </c>
      <c r="BL166" s="57">
        <f>MIN('Drive Train'!$F$35-BF165*'DEPRECATED - DT-Prelim Calcs'!$C$21*'Drive Train'!$F$39,BL165+BF$2)</f>
        <v>6.0759999999999996</v>
      </c>
      <c r="BM166" s="57">
        <f>'Drive Train'!$F$35-BF166*'DEPRECATED - DT-Prelim Calcs'!$C$21*'Drive Train'!$F$39</f>
        <v>16.306309660821878</v>
      </c>
      <c r="BN166" s="1">
        <f>IF(BK166&gt;='Drive Train'!$F$29,1,0)</f>
        <v>1</v>
      </c>
      <c r="BO166" s="57">
        <f t="shared" si="217"/>
        <v>-63.82858922911565</v>
      </c>
      <c r="BP166" s="63">
        <f>BP165+'DEPRECATED - DT-Prelim Calcs'!$C$11</f>
        <v>648</v>
      </c>
      <c r="BQ166" s="2">
        <f>CA166/'Drive Train'!$F$35</f>
        <v>1.5250836283160785</v>
      </c>
      <c r="BR166" s="46">
        <f>BY166*12*60/(PI() * 'Drive Train'!$F$15)/BQ$2*BQ166</f>
        <v>-30666.036080845774</v>
      </c>
      <c r="BS166" s="2">
        <f>('DEPRECATED - DT-Prelim Calcs'!$C$6*BQ166-BR166)/('DEPRECATED - DT-Prelim Calcs'!$C$6*BQ166)*'DEPRECATED - DT-Prelim Calcs'!$C$7*BQ166</f>
        <v>17.541332774042559</v>
      </c>
      <c r="BT166" s="57">
        <f>BS166/'DEPRECATED - DT-Prelim Calcs'!$C$7*('DEPRECATED - DT-Prelim Calcs'!$C$8-'DEPRECATED - DT-Prelim Calcs'!$C$9)+'DEPRECATED - DT-Prelim Calcs'!$C$9</f>
        <v>936.53941697496282</v>
      </c>
      <c r="BU166" s="57">
        <f t="shared" si="194"/>
        <v>93</v>
      </c>
      <c r="BV166" s="2">
        <f t="shared" si="218"/>
        <v>1.8828060353728675</v>
      </c>
      <c r="BW166" s="57">
        <f>BV166*'DEPRECATED - DT-Prelim Calcs'!$C$21/BQ$2/'DEPRECATED - DT-Prelim Calcs'!$C$19/'DEPRECATED - DT-Prelim Calcs'!$C$18*3.39*'DEPRECATED - DT-Prelim Calcs'!$C$20</f>
        <v>25.773080821789936</v>
      </c>
      <c r="BX166" s="46">
        <f t="shared" si="219"/>
        <v>0</v>
      </c>
      <c r="BY166" s="57">
        <f>BW165*'DEPRECATED - DT-Prelim Calcs'!$C$11+BY165</f>
        <v>-92.897696074579784</v>
      </c>
      <c r="BZ166" s="57">
        <f>BZ165+0.5*BW166*'DEPRECATED - DT-Prelim Calcs'!$C$11^2+BY166*'DEPRECATED - DT-Prelim Calcs'!$C$11</f>
        <v>-11426.082298898955</v>
      </c>
      <c r="CA166" s="57">
        <f>MIN('Drive Train'!$F$35-BU165*'DEPRECATED - DT-Prelim Calcs'!$C$21*'Drive Train'!$F$39,CA165+BU$2)</f>
        <v>18.911036991119374</v>
      </c>
      <c r="CB166" s="57">
        <f>'Drive Train'!$F$35-BU166*'DEPRECATED - DT-Prelim Calcs'!$C$21*'Drive Train'!$F$39</f>
        <v>6.0759999999999996</v>
      </c>
      <c r="CC166" s="1">
        <f>IF(BZ166&gt;='Drive Train'!$F$29,1,0)</f>
        <v>0</v>
      </c>
      <c r="CD166" s="57">
        <f t="shared" si="220"/>
        <v>103.33333333333333</v>
      </c>
      <c r="CE166" s="63">
        <f>CE165+'DEPRECATED - DT-Prelim Calcs'!$C$11</f>
        <v>648</v>
      </c>
      <c r="CF166" s="2">
        <f>CP166/'Drive Train'!$F$35</f>
        <v>0.48999999999999994</v>
      </c>
      <c r="CG166" s="46">
        <f>CN166*12*60/(PI() * 'Drive Train'!$F$15)/CF$2*CF166</f>
        <v>-14669.402349025255</v>
      </c>
      <c r="CH166" s="2">
        <f>('DEPRECATED - DT-Prelim Calcs'!$C$6*CF166-CG166)/('DEPRECATED - DT-Prelim Calcs'!$C$6*CF166)*'DEPRECATED - DT-Prelim Calcs'!$C$7*CF166</f>
        <v>7.813781737551758</v>
      </c>
      <c r="CI166" s="57">
        <f>CH166/'DEPRECATED - DT-Prelim Calcs'!$C$7*('DEPRECATED - DT-Prelim Calcs'!$C$8-'DEPRECATED - DT-Prelim Calcs'!$C$9)+'DEPRECATED - DT-Prelim Calcs'!$C$9</f>
        <v>418.67850494933214</v>
      </c>
      <c r="CJ166" s="57">
        <f t="shared" si="195"/>
        <v>93</v>
      </c>
      <c r="CK166" s="2">
        <f t="shared" si="221"/>
        <v>1.5241763143494644</v>
      </c>
      <c r="CL166" s="57">
        <f>CK166*'DEPRECATED - DT-Prelim Calcs'!$C$21/CF$2/'DEPRECATED - DT-Prelim Calcs'!$C$19/'DEPRECATED - DT-Prelim Calcs'!$C$18*3.39*'DEPRECATED - DT-Prelim Calcs'!$C$20</f>
        <v>25.773080821789936</v>
      </c>
      <c r="CM166" s="46">
        <f t="shared" si="222"/>
        <v>0</v>
      </c>
      <c r="CN166" s="57">
        <f>CL165*'DEPRECATED - DT-Prelim Calcs'!$C$11+CN165</f>
        <v>-111.96619691994805</v>
      </c>
      <c r="CO166" s="57">
        <f>CO165+0.5*CL166*'DEPRECATED - DT-Prelim Calcs'!$C$11^2+CN166*'DEPRECATED - DT-Prelim Calcs'!$C$11</f>
        <v>-49848.206700761155</v>
      </c>
      <c r="CP166" s="57">
        <f>MIN('Drive Train'!$F$35-CJ165*'DEPRECATED - DT-Prelim Calcs'!$C$21*'Drive Train'!$F$39,CP165+CJ$2)</f>
        <v>6.0759999999999996</v>
      </c>
      <c r="CQ166" s="57">
        <f>'Drive Train'!$F$35-CJ166*'DEPRECATED - DT-Prelim Calcs'!$C$21*'Drive Train'!$F$39</f>
        <v>6.0759999999999996</v>
      </c>
      <c r="CR166" s="1">
        <f>IF(CO166&gt;='Drive Train'!$F$29,1,0)</f>
        <v>0</v>
      </c>
      <c r="CS166" s="57">
        <f t="shared" si="223"/>
        <v>103.33333333333333</v>
      </c>
      <c r="CT166" s="63">
        <f>CT165+'DEPRECATED - DT-Prelim Calcs'!$C$11</f>
        <v>648</v>
      </c>
      <c r="CU166" s="2">
        <f>DE166/'Drive Train'!$F$35</f>
        <v>1.3080874304253425</v>
      </c>
      <c r="CV166" s="46">
        <f>DC166*12*60/(PI() * 'Drive Train'!$F$15)/CU$2*CU166</f>
        <v>-48916.365318330645</v>
      </c>
      <c r="CW166" s="2">
        <f>('DEPRECATED - DT-Prelim Calcs'!$C$6*CU166-CV166)/('DEPRECATED - DT-Prelim Calcs'!$C$6*CU166)*'DEPRECATED - DT-Prelim Calcs'!$C$7*CU166</f>
        <v>25.27039697696426</v>
      </c>
      <c r="CX166" s="57">
        <f>CW166/'DEPRECATED - DT-Prelim Calcs'!$C$7*('DEPRECATED - DT-Prelim Calcs'!$C$8-'DEPRECATED - DT-Prelim Calcs'!$C$9)+'DEPRECATED - DT-Prelim Calcs'!$C$9</f>
        <v>1348.0078556616243</v>
      </c>
      <c r="CY166" s="57">
        <f t="shared" si="196"/>
        <v>93</v>
      </c>
      <c r="CZ166" s="2">
        <f t="shared" si="224"/>
        <v>1.2803081040535502</v>
      </c>
      <c r="DA166" s="57">
        <f>CZ166*'DEPRECATED - DT-Prelim Calcs'!$C$21/CU$2/'DEPRECATED - DT-Prelim Calcs'!$C$19/'DEPRECATED - DT-Prelim Calcs'!$C$18*3.39*'DEPRECATED - DT-Prelim Calcs'!$C$20</f>
        <v>25.773080821789936</v>
      </c>
      <c r="DB166" s="46">
        <f t="shared" si="225"/>
        <v>0</v>
      </c>
      <c r="DC166" s="57">
        <f>DA165*'DEPRECATED - DT-Prelim Calcs'!$C$11+DC165</f>
        <v>-117.48090406649078</v>
      </c>
      <c r="DD166" s="57">
        <f>DD165+0.5*DA166*'DEPRECATED - DT-Prelim Calcs'!$C$11^2+DC166*'DEPRECATED - DT-Prelim Calcs'!$C$11</f>
        <v>-87760.659831413315</v>
      </c>
      <c r="DE166" s="57">
        <f>MIN('Drive Train'!$F$35-CY165*'DEPRECATED - DT-Prelim Calcs'!$C$21*'Drive Train'!$F$39,DE165+CY$2)</f>
        <v>16.220284137274248</v>
      </c>
      <c r="DF166" s="57">
        <f>'Drive Train'!$F$35-CY166*'DEPRECATED - DT-Prelim Calcs'!$C$21*'Drive Train'!$F$39</f>
        <v>6.0759999999999996</v>
      </c>
      <c r="DG166" s="1">
        <f>IF(DD166&gt;='Drive Train'!$F$29,1,0)</f>
        <v>0</v>
      </c>
      <c r="DH166" s="57">
        <f t="shared" si="226"/>
        <v>103.33333333333333</v>
      </c>
      <c r="DI166" s="63">
        <f>DI165+'DEPRECATED - DT-Prelim Calcs'!$C$11</f>
        <v>648</v>
      </c>
      <c r="DJ166" s="2">
        <f>DT166/'Drive Train'!$F$35</f>
        <v>0.48999999999999994</v>
      </c>
      <c r="DK166" s="46">
        <f>DR166*12*60/(PI() * 'Drive Train'!$F$15)/DJ$2*DJ166</f>
        <v>-46280.552305244477</v>
      </c>
      <c r="DL166" s="2">
        <f>('DEPRECATED - DT-Prelim Calcs'!$C$6*DJ166-DK166)/('DEPRECATED - DT-Prelim Calcs'!$C$6*DJ166)*'DEPRECATED - DT-Prelim Calcs'!$C$7*DJ166</f>
        <v>22.107003387549565</v>
      </c>
      <c r="DM166" s="57">
        <f>DL166/'DEPRECATED - DT-Prelim Calcs'!$C$7*('DEPRECATED - DT-Prelim Calcs'!$C$8-'DEPRECATED - DT-Prelim Calcs'!$C$9)+'DEPRECATED - DT-Prelim Calcs'!$C$9</f>
        <v>1179.5998068973483</v>
      </c>
      <c r="DN166" s="57">
        <f t="shared" si="197"/>
        <v>93</v>
      </c>
      <c r="DO166" s="2">
        <f t="shared" si="227"/>
        <v>1.1037138828047846</v>
      </c>
      <c r="DP166" s="57">
        <f>DO166*'DEPRECATED - DT-Prelim Calcs'!$C$21/DJ$2/'DEPRECATED - DT-Prelim Calcs'!$C$19/'DEPRECATED - DT-Prelim Calcs'!$C$18*3.39*'DEPRECATED - DT-Prelim Calcs'!$C$20</f>
        <v>25.773080821789936</v>
      </c>
      <c r="DQ166" s="46">
        <f t="shared" si="228"/>
        <v>0</v>
      </c>
      <c r="DR166" s="57">
        <f>DP165*'DEPRECATED - DT-Prelim Calcs'!$C$11+DR165</f>
        <v>-255.79634610526784</v>
      </c>
      <c r="DS166" s="57">
        <f>DS165+0.5*DP166*'DEPRECATED - DT-Prelim Calcs'!$C$11^2+DR166*'DEPRECATED - DT-Prelim Calcs'!$C$11</f>
        <v>-175655.77673594691</v>
      </c>
      <c r="DT166" s="57">
        <f>MIN('Drive Train'!$F$35-DN165*'DEPRECATED - DT-Prelim Calcs'!$C$21*'Drive Train'!$F$39,DT165+DN$2)</f>
        <v>6.0759999999999996</v>
      </c>
      <c r="DU166" s="57">
        <f>'Drive Train'!$F$35-DN166*'DEPRECATED - DT-Prelim Calcs'!$C$21*'Drive Train'!$F$39</f>
        <v>6.0759999999999996</v>
      </c>
      <c r="DV166" s="1">
        <f>IF(DS166&gt;='Drive Train'!$F$29,1,0)</f>
        <v>0</v>
      </c>
      <c r="DW166" s="57">
        <f t="shared" si="229"/>
        <v>103.33333333333333</v>
      </c>
      <c r="DX166" s="63">
        <f>DX165+'DEPRECATED - DT-Prelim Calcs'!$C$11</f>
        <v>648</v>
      </c>
      <c r="DY166" s="2">
        <f>EI166/'Drive Train'!$F$35</f>
        <v>0.48999999999999994</v>
      </c>
      <c r="DZ166" s="46">
        <f>EG166*12*60/(PI() * 'Drive Train'!$F$15)/DY$2*DY166</f>
        <v>-181791.33607792019</v>
      </c>
      <c r="EA166" s="2">
        <f>('DEPRECATED - DT-Prelim Calcs'!$C$6*DY166-DZ166)/('DEPRECATED - DT-Prelim Calcs'!$C$6*DY166)*'DEPRECATED - DT-Prelim Calcs'!$C$7*DY166</f>
        <v>83.37923394892826</v>
      </c>
      <c r="EB166" s="57">
        <f>EA166/'DEPRECATED - DT-Prelim Calcs'!$C$7*('DEPRECATED - DT-Prelim Calcs'!$C$8-'DEPRECATED - DT-Prelim Calcs'!$C$9)+'DEPRECATED - DT-Prelim Calcs'!$C$9</f>
        <v>4441.5197990238576</v>
      </c>
      <c r="EC166" s="57">
        <f t="shared" si="198"/>
        <v>93</v>
      </c>
      <c r="ED166" s="2">
        <f t="shared" si="230"/>
        <v>0.96993038185874991</v>
      </c>
      <c r="EE166" s="57">
        <f>ED166*'DEPRECATED - DT-Prelim Calcs'!$C$21/DY$2/'DEPRECATED - DT-Prelim Calcs'!$C$19/'DEPRECATED - DT-Prelim Calcs'!$C$18*3.39*'DEPRECATED - DT-Prelim Calcs'!$C$20</f>
        <v>25.773080821789936</v>
      </c>
      <c r="EF166" s="46">
        <f t="shared" si="231"/>
        <v>0</v>
      </c>
      <c r="EG166" s="57">
        <f>EE165*'DEPRECATED - DT-Prelim Calcs'!$C$11+EG165</f>
        <v>-882.98442471964631</v>
      </c>
      <c r="EH166" s="57">
        <f>EH165+0.5*EE166*'DEPRECATED - DT-Prelim Calcs'!$C$11^2+EG166*'DEPRECATED - DT-Prelim Calcs'!$C$11</f>
        <v>-312251.77052743011</v>
      </c>
      <c r="EI166" s="57">
        <f>MIN('Drive Train'!$F$35-EC165*'DEPRECATED - DT-Prelim Calcs'!$C$21*'Drive Train'!$F$39,EI165+EC$2)</f>
        <v>6.0759999999999996</v>
      </c>
      <c r="EJ166" s="57">
        <f>'Drive Train'!$F$35-EC166*'DEPRECATED - DT-Prelim Calcs'!$C$21*'Drive Train'!$F$39</f>
        <v>6.0759999999999996</v>
      </c>
      <c r="EK166" s="1">
        <f>IF(EH166&gt;='Drive Train'!$F$29,1,0)</f>
        <v>0</v>
      </c>
      <c r="EL166" s="57">
        <f t="shared" si="232"/>
        <v>103.33333333333333</v>
      </c>
      <c r="EM166" s="63">
        <f>EM165+'DEPRECATED - DT-Prelim Calcs'!$C$11</f>
        <v>648</v>
      </c>
      <c r="EN166" s="2">
        <f>EX166/'Drive Train'!$F$35</f>
        <v>0.48999999999999994</v>
      </c>
      <c r="EO166" s="46">
        <f>EV166*12*60/(PI() * 'Drive Train'!$F$15)/EN$2*EN166</f>
        <v>-180666.41352054247</v>
      </c>
      <c r="EP166" s="2">
        <f>('DEPRECATED - DT-Prelim Calcs'!$C$6*EN166-EO166)/('DEPRECATED - DT-Prelim Calcs'!$C$6*EN166)*'DEPRECATED - DT-Prelim Calcs'!$C$7*EN166</f>
        <v>82.870591666886938</v>
      </c>
      <c r="EQ166" s="57">
        <f>EP166/'DEPRECATED - DT-Prelim Calcs'!$C$7*('DEPRECATED - DT-Prelim Calcs'!$C$8-'DEPRECATED - DT-Prelim Calcs'!$C$9)+'DEPRECATED - DT-Prelim Calcs'!$C$9</f>
        <v>4414.4414567890435</v>
      </c>
      <c r="ER166" s="57">
        <f t="shared" si="199"/>
        <v>93</v>
      </c>
      <c r="ES166" s="2">
        <f t="shared" si="233"/>
        <v>0.86507304327942547</v>
      </c>
      <c r="ET166" s="57">
        <f>ES166*'DEPRECATED - DT-Prelim Calcs'!$C$21/EN$2/'DEPRECATED - DT-Prelim Calcs'!$C$19/'DEPRECATED - DT-Prelim Calcs'!$C$18*3.39*'DEPRECATED - DT-Prelim Calcs'!$C$20</f>
        <v>25.773080821789936</v>
      </c>
      <c r="EU166" s="46">
        <f t="shared" si="234"/>
        <v>0</v>
      </c>
      <c r="EV166" s="57">
        <f>ET165*'DEPRECATED - DT-Prelim Calcs'!$C$11+EV165</f>
        <v>-782.65344383142838</v>
      </c>
      <c r="EW166" s="57">
        <f>EW165+0.5*ET166*'DEPRECATED - DT-Prelim Calcs'!$C$11^2+EV166*'DEPRECATED - DT-Prelim Calcs'!$C$11</f>
        <v>-312796.41557017929</v>
      </c>
      <c r="EX166" s="57">
        <f>MIN('Drive Train'!$F$35-ER165*'DEPRECATED - DT-Prelim Calcs'!$C$21*'Drive Train'!$F$39,EX165+ER$2)</f>
        <v>6.0759999999999996</v>
      </c>
      <c r="EY166" s="57">
        <f>'Drive Train'!$F$35-ER166*'DEPRECATED - DT-Prelim Calcs'!$C$21*'Drive Train'!$F$39</f>
        <v>6.0759999999999996</v>
      </c>
      <c r="EZ166" s="1">
        <f>IF(EW166&gt;='Drive Train'!$F$29,1,0)</f>
        <v>0</v>
      </c>
      <c r="FA166" s="57">
        <f t="shared" si="235"/>
        <v>103.33333333333333</v>
      </c>
      <c r="FB166" s="63">
        <f>FB165+'DEPRECATED - DT-Prelim Calcs'!$C$11</f>
        <v>648</v>
      </c>
      <c r="FC166" s="2">
        <f>FM166/'Drive Train'!$F$35</f>
        <v>0.48999999999999994</v>
      </c>
      <c r="FD166" s="46">
        <f>FK166*12*60/(PI() * 'Drive Train'!$F$15)/FC$2*FC166</f>
        <v>-178069.23131620619</v>
      </c>
      <c r="FE166" s="2">
        <f>('DEPRECATED - DT-Prelim Calcs'!$C$6*FC166-FD166)/('DEPRECATED - DT-Prelim Calcs'!$C$6*FC166)*'DEPRECATED - DT-Prelim Calcs'!$C$7*FC166</f>
        <v>81.696255998509741</v>
      </c>
      <c r="FF166" s="57">
        <f>FE166/'DEPRECATED - DT-Prelim Calcs'!$C$7*('DEPRECATED - DT-Prelim Calcs'!$C$8-'DEPRECATED - DT-Prelim Calcs'!$C$9)+'DEPRECATED - DT-Prelim Calcs'!$C$9</f>
        <v>4351.9239189248128</v>
      </c>
      <c r="FG166" s="57">
        <f t="shared" si="200"/>
        <v>93</v>
      </c>
      <c r="FH166" s="2">
        <f t="shared" si="236"/>
        <v>0.78067567320338405</v>
      </c>
      <c r="FI166" s="57">
        <f>FH166*'DEPRECATED - DT-Prelim Calcs'!$C$21/FC$2/'DEPRECATED - DT-Prelim Calcs'!$C$19/'DEPRECATED - DT-Prelim Calcs'!$C$18*3.39*'DEPRECATED - DT-Prelim Calcs'!$C$20</f>
        <v>25.773080821789936</v>
      </c>
      <c r="FJ166" s="46">
        <f t="shared" si="237"/>
        <v>0</v>
      </c>
      <c r="FK166" s="57">
        <f>FI165*'DEPRECATED - DT-Prelim Calcs'!$C$11+FK165</f>
        <v>-696.14359001166599</v>
      </c>
      <c r="FL166" s="57">
        <f>FL165+0.5*FI166*'DEPRECATED - DT-Prelim Calcs'!$C$11^2+FK166*'DEPRECATED - DT-Prelim Calcs'!$C$11</f>
        <v>-414010.07073453808</v>
      </c>
      <c r="FM166" s="57">
        <f>MIN('Drive Train'!$F$35-FG165*'DEPRECATED - DT-Prelim Calcs'!$C$21*'Drive Train'!$F$39,FM165+FG$2)</f>
        <v>6.0759999999999996</v>
      </c>
      <c r="FN166" s="57">
        <f>'Drive Train'!$F$35-FG166*'DEPRECATED - DT-Prelim Calcs'!$C$21*'Drive Train'!$F$39</f>
        <v>6.0759999999999996</v>
      </c>
      <c r="FO166" s="1">
        <f>IF(FL166&gt;='Drive Train'!$F$29,1,0)</f>
        <v>0</v>
      </c>
      <c r="FP166" s="57">
        <f t="shared" si="238"/>
        <v>103.33333333333333</v>
      </c>
      <c r="FQ166" s="63">
        <f>FQ165+'DEPRECATED - DT-Prelim Calcs'!$C$11</f>
        <v>648</v>
      </c>
      <c r="FR166" s="2">
        <f>GB166/'Drive Train'!$F$35</f>
        <v>0.48999999999999994</v>
      </c>
      <c r="FS166" s="46">
        <f>FZ166*12*60/(PI() * 'Drive Train'!$F$15)/FR$2*FR166</f>
        <v>-298584.58179274324</v>
      </c>
      <c r="FT166" s="2">
        <f>('DEPRECATED - DT-Prelim Calcs'!$C$6*FR166-FS166)/('DEPRECATED - DT-Prelim Calcs'!$C$6*FR166)*'DEPRECATED - DT-Prelim Calcs'!$C$7*FR166</f>
        <v>136.18818745225352</v>
      </c>
      <c r="FU166" s="57">
        <f>FT166/'DEPRECATED - DT-Prelim Calcs'!$C$7*('DEPRECATED - DT-Prelim Calcs'!$C$8-'DEPRECATED - DT-Prelim Calcs'!$C$9)+'DEPRECATED - DT-Prelim Calcs'!$C$9</f>
        <v>7252.8844191386415</v>
      </c>
      <c r="FV166" s="57">
        <f t="shared" si="201"/>
        <v>93</v>
      </c>
      <c r="FW166" s="2">
        <f t="shared" si="239"/>
        <v>0.7112822800297498</v>
      </c>
      <c r="FX166" s="57">
        <f>FW166*'DEPRECATED - DT-Prelim Calcs'!$C$21/FR$2/'DEPRECATED - DT-Prelim Calcs'!$C$19/'DEPRECATED - DT-Prelim Calcs'!$C$18*3.39*'DEPRECATED - DT-Prelim Calcs'!$C$20</f>
        <v>25.773080821789936</v>
      </c>
      <c r="FY166" s="46">
        <f t="shared" si="240"/>
        <v>0</v>
      </c>
      <c r="FZ166" s="57">
        <f>FX165*'DEPRECATED - DT-Prelim Calcs'!$C$11+FZ165</f>
        <v>-1063.5273567293227</v>
      </c>
      <c r="GA166" s="57">
        <f>GA165+0.5*FX166*'DEPRECATED - DT-Prelim Calcs'!$C$11^2+FZ166*'DEPRECATED - DT-Prelim Calcs'!$C$11</f>
        <v>-493252.25093843939</v>
      </c>
      <c r="GB166" s="57">
        <f>MIN('Drive Train'!$F$35-FV165*'DEPRECATED - DT-Prelim Calcs'!$C$21*'Drive Train'!$F$39,GB165+FV$2)</f>
        <v>6.0759999999999996</v>
      </c>
      <c r="GC166" s="57">
        <f>'Drive Train'!$F$35-FV166*'DEPRECATED - DT-Prelim Calcs'!$C$21*'Drive Train'!$F$39</f>
        <v>6.0759999999999996</v>
      </c>
      <c r="GD166" s="1">
        <f>IF(GA166&gt;='Drive Train'!$F$29,1,0)</f>
        <v>0</v>
      </c>
      <c r="GE166" s="57">
        <f t="shared" si="241"/>
        <v>103.33333333333333</v>
      </c>
      <c r="GF166" s="63">
        <f>GF165+'DEPRECATED - DT-Prelim Calcs'!$C$11</f>
        <v>648</v>
      </c>
      <c r="GG166" s="2">
        <f>GQ166/'Drive Train'!$F$35</f>
        <v>0.83548387096774201</v>
      </c>
      <c r="GH166" s="46">
        <f>GO166*12*60/(PI() * 'Drive Train'!$F$15)/GG$2*GG166</f>
        <v>-104907.63248498479</v>
      </c>
      <c r="GI166" s="2">
        <f>('DEPRECATED - DT-Prelim Calcs'!$C$6*GG166-GH166)/('DEPRECATED - DT-Prelim Calcs'!$C$6*GG166)*'DEPRECATED - DT-Prelim Calcs'!$C$7*GG166</f>
        <v>49.448299297665152</v>
      </c>
      <c r="GJ166" s="57">
        <f>GI166/'DEPRECATED - DT-Prelim Calcs'!$C$7*('DEPRECATED - DT-Prelim Calcs'!$C$8-'DEPRECATED - DT-Prelim Calcs'!$C$9)+'DEPRECATED - DT-Prelim Calcs'!$C$9</f>
        <v>2635.1551036889787</v>
      </c>
      <c r="GK166" s="57">
        <f t="shared" si="242"/>
        <v>29.999999999999982</v>
      </c>
      <c r="GL166" s="2">
        <f t="shared" si="243"/>
        <v>0.99579519204165001</v>
      </c>
      <c r="GM166" s="57">
        <f>GL166*'DEPRECATED - DT-Prelim Calcs'!$C$21/GG$2/'DEPRECATED - DT-Prelim Calcs'!$C$19/'DEPRECATED - DT-Prelim Calcs'!$C$18*3.39*'DEPRECATED - DT-Prelim Calcs'!$C$20</f>
        <v>25.773080821789936</v>
      </c>
      <c r="GN166" s="46">
        <f t="shared" si="244"/>
        <v>0</v>
      </c>
      <c r="GO166" s="57">
        <f>GM165*'DEPRECATED - DT-Prelim Calcs'!$C$11+GO165</f>
        <v>-306.81346766156491</v>
      </c>
      <c r="GP166" s="57">
        <f>GP165+0.5*GM166*'DEPRECATED - DT-Prelim Calcs'!$C$11^2+GO166*'DEPRECATED - DT-Prelim Calcs'!$C$11</f>
        <v>-251673.65718408377</v>
      </c>
      <c r="GQ166" s="57">
        <f>MIN('Drive Train'!$F$35-GK165*'DEPRECATED - DT-Prelim Calcs'!$C$21*'Drive Train'!$F$39,GQ165+GK$2)</f>
        <v>10.360000000000001</v>
      </c>
      <c r="GR166" s="57">
        <f>'Drive Train'!$F$35-GK166*'DEPRECATED - DT-Prelim Calcs'!$C$21*'Drive Train'!$F$39</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-165278.82375920154</v>
      </c>
      <c r="GX166" s="2">
        <f>('DEPRECATED - DT-Prelim Calcs'!$C$6*GV166-GW166)/('DEPRECATED - DT-Prelim Calcs'!$C$6*GV166)*'DEPRECATED - DT-Prelim Calcs'!$C$7*GV166</f>
        <v>76.701538399301654</v>
      </c>
      <c r="GY166" s="57">
        <f>GX166/'DEPRECATED - DT-Prelim Calcs'!$C$7*('DEPRECATED - DT-Prelim Calcs'!$C$8-'DEPRECATED - DT-Prelim Calcs'!$C$9)+'DEPRECATED - DT-Prelim Calcs'!$C$9</f>
        <v>4086.0225629171796</v>
      </c>
      <c r="GZ166" s="57">
        <f t="shared" si="202"/>
        <v>33.333333333333314</v>
      </c>
      <c r="HA166" s="2">
        <f t="shared" si="246"/>
        <v>0.99579519204165001</v>
      </c>
      <c r="HB166" s="57">
        <f>HA166*'DEPRECATED - DT-Prelim Calcs'!$C$21/GV$2/'DEPRECATED - DT-Prelim Calcs'!$C$19/'DEPRECATED - DT-Prelim Calcs'!$C$18*3.39*'DEPRECATED - DT-Prelim Calcs'!$C$20</f>
        <v>25.773080821789936</v>
      </c>
      <c r="HC166" s="46">
        <f t="shared" si="247"/>
        <v>0</v>
      </c>
      <c r="HD166" s="57">
        <f>HB165*'DEPRECATED - DT-Prelim Calcs'!$C$11+HD165</f>
        <v>-494.18774674536712</v>
      </c>
      <c r="HE166" s="57">
        <f>HE165+0.5*HB166*'DEPRECATED - DT-Prelim Calcs'!$C$11^2+HD166*'DEPRECATED - DT-Prelim Calcs'!$C$11</f>
        <v>-284934.31916649651</v>
      </c>
      <c r="HF166" s="57">
        <f>MIN('Drive Train'!$F$35-GZ165*'DEPRECATED - DT-Prelim Calcs'!$C$21*'Drive Train'!$F$39,HF165+GZ$2)</f>
        <v>10.133333333333335</v>
      </c>
      <c r="HG166" s="57">
        <f>'Drive Train'!$F$35-GZ166*'DEPRECATED - DT-Prelim Calcs'!$C$21*'Drive Train'!$F$39</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-203297.38327744091</v>
      </c>
      <c r="HM166" s="2">
        <f>('DEPRECATED - DT-Prelim Calcs'!$C$6*HK166-HL166)/('DEPRECATED - DT-Prelim Calcs'!$C$6*HK166)*'DEPRECATED - DT-Prelim Calcs'!$C$7*HK166</f>
        <v>93.847865206021567</v>
      </c>
      <c r="HN166" s="57">
        <f>HM166/'DEPRECATED - DT-Prelim Calcs'!$C$7*('DEPRECATED - DT-Prelim Calcs'!$C$8-'DEPRECATED - DT-Prelim Calcs'!$C$9)+'DEPRECATED - DT-Prelim Calcs'!$C$9</f>
        <v>4998.833238976169</v>
      </c>
      <c r="HO166" s="57">
        <f t="shared" si="203"/>
        <v>36.66666666666665</v>
      </c>
      <c r="HP166" s="2">
        <f t="shared" si="249"/>
        <v>0.99579519204165001</v>
      </c>
      <c r="HQ166" s="57">
        <f>HP166*'DEPRECATED - DT-Prelim Calcs'!$C$21/HK$2/'DEPRECATED - DT-Prelim Calcs'!$C$19/'DEPRECATED - DT-Prelim Calcs'!$C$18*3.39*'DEPRECATED - DT-Prelim Calcs'!$C$20</f>
        <v>25.773080821789936</v>
      </c>
      <c r="HR166" s="46">
        <f t="shared" si="250"/>
        <v>0</v>
      </c>
      <c r="HS166" s="57">
        <f>HQ165*'DEPRECATED - DT-Prelim Calcs'!$C$11+HS165</f>
        <v>-621.77223767725786</v>
      </c>
      <c r="HT166" s="57">
        <f>HT165+0.5*HQ166*'DEPRECATED - DT-Prelim Calcs'!$C$11^2+HS166*'DEPRECATED - DT-Prelim Calcs'!$C$11</f>
        <v>-294066.09800835338</v>
      </c>
      <c r="HU166" s="57">
        <f>MIN('Drive Train'!$F$35-HO165*'DEPRECATED - DT-Prelim Calcs'!$C$21*'Drive Train'!$F$39,HU165+HO$2)</f>
        <v>9.9066666666666681</v>
      </c>
      <c r="HV166" s="57">
        <f>'Drive Train'!$F$35-HO166*'DEPRECATED - DT-Prelim Calcs'!$C$21*'Drive Train'!$F$39</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-252866.78180553197</v>
      </c>
      <c r="IB166" s="2">
        <f>('DEPRECATED - DT-Prelim Calcs'!$C$6*HZ166-IA166)/('DEPRECATED - DT-Prelim Calcs'!$C$6*HZ166)*'DEPRECATED - DT-Prelim Calcs'!$C$7*HZ166</f>
        <v>116.21699164008533</v>
      </c>
      <c r="IC166" s="57">
        <f>IB166/'DEPRECATED - DT-Prelim Calcs'!$C$7*('DEPRECATED - DT-Prelim Calcs'!$C$8-'DEPRECATED - DT-Prelim Calcs'!$C$9)+'DEPRECATED - DT-Prelim Calcs'!$C$9</f>
        <v>6189.687563246036</v>
      </c>
      <c r="ID166" s="57">
        <f t="shared" si="204"/>
        <v>39.999999999999986</v>
      </c>
      <c r="IE166" s="2">
        <f t="shared" si="252"/>
        <v>0.99579519204165001</v>
      </c>
      <c r="IF166" s="57">
        <f>IE166*'DEPRECATED - DT-Prelim Calcs'!$C$21/HZ$2/'DEPRECATED - DT-Prelim Calcs'!$C$19/'DEPRECATED - DT-Prelim Calcs'!$C$18*3.39*'DEPRECATED - DT-Prelim Calcs'!$C$20</f>
        <v>25.773080821789936</v>
      </c>
      <c r="IG166" s="46">
        <f t="shared" si="253"/>
        <v>0</v>
      </c>
      <c r="IH166" s="57">
        <f>IF165*'DEPRECATED - DT-Prelim Calcs'!$C$11+IH165</f>
        <v>-791.4865014710839</v>
      </c>
      <c r="II166" s="57">
        <f>II165+0.5*IF166*'DEPRECATED - DT-Prelim Calcs'!$C$11^2+IH166*'DEPRECATED - DT-Prelim Calcs'!$C$11</f>
        <v>-332828.19931074022</v>
      </c>
      <c r="IJ166" s="57">
        <f>MIN('Drive Train'!$F$35-ID165*'DEPRECATED - DT-Prelim Calcs'!$C$21*'Drive Train'!$F$39,IJ165+ID$2)</f>
        <v>9.6800000000000015</v>
      </c>
      <c r="IK166" s="57">
        <f>'Drive Train'!$F$35-ID166*'DEPRECATED - DT-Prelim Calcs'!$C$21*'Drive Train'!$F$39</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-27429.589128512474</v>
      </c>
      <c r="IQ166" s="2">
        <f>('DEPRECATED - DT-Prelim Calcs'!$C$6*IO166-IP166)/('DEPRECATED - DT-Prelim Calcs'!$C$6*IO166)*'DEPRECATED - DT-Prelim Calcs'!$C$7*IO166</f>
        <v>14.239798223432995</v>
      </c>
      <c r="IR166" s="57">
        <f>IQ166/'DEPRECATED - DT-Prelim Calcs'!$C$7*('DEPRECATED - DT-Prelim Calcs'!$C$8-'DEPRECATED - DT-Prelim Calcs'!$C$9)+'DEPRECATED - DT-Prelim Calcs'!$C$9</f>
        <v>760.77722492383953</v>
      </c>
      <c r="IS166" s="57">
        <f t="shared" si="205"/>
        <v>43.333333333333321</v>
      </c>
      <c r="IT166" s="2">
        <f t="shared" si="255"/>
        <v>0.99579519204165001</v>
      </c>
      <c r="IU166" s="57">
        <f>IT166*'DEPRECATED - DT-Prelim Calcs'!$C$21/IO$2/'DEPRECATED - DT-Prelim Calcs'!$C$19/'DEPRECATED - DT-Prelim Calcs'!$C$18*3.39*'DEPRECATED - DT-Prelim Calcs'!$C$20</f>
        <v>25.773080821789936</v>
      </c>
      <c r="IV166" s="46">
        <f t="shared" si="256"/>
        <v>0</v>
      </c>
      <c r="IW166" s="57">
        <f>IU165*'DEPRECATED - DT-Prelim Calcs'!$C$11+IW165</f>
        <v>-87.914683903504041</v>
      </c>
      <c r="IX166" s="57">
        <f>IX165+0.5*IU166*'DEPRECATED - DT-Prelim Calcs'!$C$11^2+IW166*'DEPRECATED - DT-Prelim Calcs'!$C$11</f>
        <v>-293574.74802786368</v>
      </c>
      <c r="IY166" s="57">
        <f>MIN('Drive Train'!$F$35-IS165*'DEPRECATED - DT-Prelim Calcs'!$C$21*'Drive Train'!$F$39,IY165+IS$2)</f>
        <v>9.4533333333333349</v>
      </c>
      <c r="IZ166" s="57">
        <f>'Drive Train'!$F$35-IS166*'DEPRECATED - DT-Prelim Calcs'!$C$21*'Drive Train'!$F$39</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24515.121145569759</v>
      </c>
      <c r="JF166" s="2">
        <f>('DEPRECATED - DT-Prelim Calcs'!$C$6*JD166-JE166)/('DEPRECATED - DT-Prelim Calcs'!$C$6*JD166)*'DEPRECATED - DT-Prelim Calcs'!$C$7*JD166</f>
        <v>-9.291450992266439</v>
      </c>
      <c r="JG166" s="57">
        <f>JF166/'DEPRECATED - DT-Prelim Calcs'!$C$7*('DEPRECATED - DT-Prelim Calcs'!$C$8-'DEPRECATED - DT-Prelim Calcs'!$C$9)+'DEPRECATED - DT-Prelim Calcs'!$C$9</f>
        <v>-491.94446568787725</v>
      </c>
      <c r="JH166" s="57">
        <f t="shared" si="206"/>
        <v>-491.94446568787725</v>
      </c>
      <c r="JI166" s="2">
        <f t="shared" si="258"/>
        <v>-11.703552152082064</v>
      </c>
      <c r="JJ166" s="57">
        <f>JI166*'DEPRECATED - DT-Prelim Calcs'!$C$21/JD$2/'DEPRECATED - DT-Prelim Calcs'!$C$19/'DEPRECATED - DT-Prelim Calcs'!$C$18*3.39*'DEPRECATED - DT-Prelim Calcs'!$C$20</f>
        <v>-302.91027505285274</v>
      </c>
      <c r="JK166" s="46">
        <f t="shared" si="259"/>
        <v>1</v>
      </c>
      <c r="JL166" s="57">
        <f>JJ165*'DEPRECATED - DT-Prelim Calcs'!$C$11+JL165</f>
        <v>80.50378523571537</v>
      </c>
      <c r="JM166" s="57">
        <f>JM165+0.5*JJ166*'DEPRECATED - DT-Prelim Calcs'!$C$11^2+JL166*'DEPRECATED - DT-Prelim Calcs'!$C$11</f>
        <v>-323834.94146788324</v>
      </c>
      <c r="JN166" s="57">
        <f>MIN('Drive Train'!$F$35-JH165*'DEPRECATED - DT-Prelim Calcs'!$C$21*'Drive Train'!$F$39,JN165+JH$2)</f>
        <v>9.2266666666666666</v>
      </c>
      <c r="JO166" s="57">
        <f>'Drive Train'!$F$35-JH166*'DEPRECATED - DT-Prelim Calcs'!$C$21*'Drive Train'!$F$39</f>
        <v>45.852223666775657</v>
      </c>
      <c r="JP166" s="1">
        <f>IF(JM166&gt;='Drive Train'!$F$29,1,0)</f>
        <v>0</v>
      </c>
      <c r="JQ166" s="57">
        <f>MIN(JG166,'DEPRECATED - DT-Prelim Calcs'!$C$10)*'DEPRECATED - DT-Prelim Calcs'!$C$11*1000/60/60</f>
        <v>-546.60496187541912</v>
      </c>
      <c r="JR166" s="63">
        <f>JR165+'DEPRECATED - DT-Prelim Calcs'!$C$11</f>
        <v>648</v>
      </c>
      <c r="JS166" s="2">
        <f>KC166/'Drive Train'!$F$35</f>
        <v>2.7141609124288357</v>
      </c>
      <c r="JT166" s="46">
        <f>KA166*12*60/(PI() * 'Drive Train'!$F$15)/JS$2*JS166</f>
        <v>-814406.72672793583</v>
      </c>
      <c r="JU166" s="2">
        <f>('DEPRECATED - DT-Prelim Calcs'!$C$6*JS166-JT166)/('DEPRECATED - DT-Prelim Calcs'!$C$6*JS166)*'DEPRECATED - DT-Prelim Calcs'!$C$7*JS166</f>
        <v>374.78131755773882</v>
      </c>
      <c r="JV166" s="57">
        <f>JU166/'DEPRECATED - DT-Prelim Calcs'!$C$7*('DEPRECATED - DT-Prelim Calcs'!$C$8-'DEPRECATED - DT-Prelim Calcs'!$C$9)+'DEPRECATED - DT-Prelim Calcs'!$C$9</f>
        <v>19954.75105504477</v>
      </c>
      <c r="JW166" s="57">
        <f t="shared" si="207"/>
        <v>49.999999999999993</v>
      </c>
      <c r="JX166" s="2">
        <f t="shared" si="260"/>
        <v>0.99579519204165001</v>
      </c>
      <c r="JY166" s="57">
        <f>JX166*'DEPRECATED - DT-Prelim Calcs'!$C$21/JS$2/'DEPRECATED - DT-Prelim Calcs'!$C$19/'DEPRECATED - DT-Prelim Calcs'!$C$18*3.39*'DEPRECATED - DT-Prelim Calcs'!$C$20</f>
        <v>25.773080821789936</v>
      </c>
      <c r="JZ166" s="46">
        <f t="shared" si="261"/>
        <v>0</v>
      </c>
      <c r="KA166" s="57">
        <f>JY165*'DEPRECATED - DT-Prelim Calcs'!$C$11+KA165</f>
        <v>-733.18093534481352</v>
      </c>
      <c r="KB166" s="57">
        <f>KB165+0.5*JY166*'DEPRECATED - DT-Prelim Calcs'!$C$11^2+KA166*'DEPRECATED - DT-Prelim Calcs'!$C$11</f>
        <v>-302443.94112580467</v>
      </c>
      <c r="KC166" s="57">
        <f>MIN('Drive Train'!$F$35-JW165*'DEPRECATED - DT-Prelim Calcs'!$C$21*'Drive Train'!$F$39,KC165+JW$2)</f>
        <v>33.655595314117562</v>
      </c>
      <c r="KD166" s="57">
        <f>'Drive Train'!$F$35-JW166*'DEPRECATED - DT-Prelim Calcs'!$C$21*'Drive Train'!$F$39</f>
        <v>9</v>
      </c>
      <c r="KE166" s="1">
        <f>IF(KB166&gt;='Drive Train'!$F$29,1,0)</f>
        <v>0</v>
      </c>
      <c r="KF166" s="57">
        <f>MIN(JV166,'DEPRECATED - DT-Prelim Calcs'!$C$10)*'DEPRECATED - DT-Prelim Calcs'!$C$11*1000/60/60</f>
        <v>103.33333333333333</v>
      </c>
      <c r="KG166" s="63">
        <f>KG165+'DEPRECATED - DT-Prelim Calcs'!$C$11</f>
        <v>648</v>
      </c>
      <c r="KH166" s="2">
        <f>KR166/'Drive Train'!$F$35</f>
        <v>4.2972851019085994</v>
      </c>
      <c r="KI166" s="46">
        <f>KP166*12*60/(PI() * 'Drive Train'!$F$15)/KH$2*KH166</f>
        <v>-2434089.5340314233</v>
      </c>
      <c r="KJ166" s="2">
        <f>('DEPRECATED - DT-Prelim Calcs'!$C$6*KH166-KI166)/('DEPRECATED - DT-Prelim Calcs'!$C$6*KH166)*'DEPRECATED - DT-Prelim Calcs'!$C$7*KH166</f>
        <v>1110.9485353349487</v>
      </c>
      <c r="KK166" s="57">
        <f>KJ166/'DEPRECATED - DT-Prelim Calcs'!$C$7*('DEPRECATED - DT-Prelim Calcs'!$C$8-'DEPRECATED - DT-Prelim Calcs'!$C$9)+'DEPRECATED - DT-Prelim Calcs'!$C$9</f>
        <v>59145.727835466358</v>
      </c>
      <c r="KL166" s="57">
        <f t="shared" si="208"/>
        <v>53.333333333333329</v>
      </c>
      <c r="KM166" s="2">
        <f t="shared" si="262"/>
        <v>0.99579519204165001</v>
      </c>
      <c r="KN166" s="57">
        <f>KM166*'DEPRECATED - DT-Prelim Calcs'!$C$21/KH$2/'DEPRECATED - DT-Prelim Calcs'!$C$19/'DEPRECATED - DT-Prelim Calcs'!$C$18*3.39*'DEPRECATED - DT-Prelim Calcs'!$C$20</f>
        <v>25.773080821789936</v>
      </c>
      <c r="KO166" s="46">
        <f t="shared" si="263"/>
        <v>0</v>
      </c>
      <c r="KP166" s="57">
        <f>KN165*'DEPRECATED - DT-Prelim Calcs'!$C$11+KP165</f>
        <v>-1384.0372679401778</v>
      </c>
      <c r="KQ166" s="57">
        <f>KQ165+0.5*KN166*'DEPRECATED - DT-Prelim Calcs'!$C$11^2+KP166*'DEPRECATED - DT-Prelim Calcs'!$C$11</f>
        <v>-326837.65000894165</v>
      </c>
      <c r="KR166" s="57">
        <f>MIN('Drive Train'!$F$35-KL165*'DEPRECATED - DT-Prelim Calcs'!$C$21*'Drive Train'!$F$39,KR165+KL$2)</f>
        <v>53.286335263666629</v>
      </c>
      <c r="KS166" s="57">
        <f>'Drive Train'!$F$35-KL166*'DEPRECATED - DT-Prelim Calcs'!$C$21*'Drive Train'!$F$39</f>
        <v>8.7733333333333334</v>
      </c>
      <c r="KT166" s="1">
        <f>IF(KQ166&gt;='Drive Train'!$F$29,1,0)</f>
        <v>0</v>
      </c>
      <c r="KU166" s="57">
        <f>MIN(KK166,'DEPRECATED - DT-Prelim Calcs'!$C$10)*'DEPRECATED - DT-Prelim Calcs'!$C$11*1000/60/60</f>
        <v>103.33333333333333</v>
      </c>
      <c r="KV166" s="63">
        <f>KV165+'DEPRECATED - DT-Prelim Calcs'!$C$11</f>
        <v>648</v>
      </c>
      <c r="KW166" s="2">
        <f>LG166/'Drive Train'!$F$35</f>
        <v>0.68924731182795695</v>
      </c>
      <c r="KX166" s="46">
        <f>LE166*12*60/(PI() * 'Drive Train'!$F$15)/KW$2*KW166</f>
        <v>-8635.2778804832888</v>
      </c>
      <c r="KY166" s="2">
        <f>('DEPRECATED - DT-Prelim Calcs'!$C$6*KW166-KX166)/('DEPRECATED - DT-Prelim Calcs'!$C$6*KW166)*'DEPRECATED - DT-Prelim Calcs'!$C$7*KW166</f>
        <v>5.5655925303167697</v>
      </c>
      <c r="KZ166" s="57">
        <f>KY166/'DEPRECATED - DT-Prelim Calcs'!$C$7*('DEPRECATED - DT-Prelim Calcs'!$C$8-'DEPRECATED - DT-Prelim Calcs'!$C$9)+'DEPRECATED - DT-Prelim Calcs'!$C$9</f>
        <v>298.99274756831602</v>
      </c>
      <c r="LA166" s="57">
        <f t="shared" si="209"/>
        <v>56.666666666666664</v>
      </c>
      <c r="LB166" s="2">
        <f t="shared" si="264"/>
        <v>0.99579519204165001</v>
      </c>
      <c r="LC166" s="57">
        <f>LB166*'DEPRECATED - DT-Prelim Calcs'!$C$21/KW$2/'DEPRECATED - DT-Prelim Calcs'!$C$19/'DEPRECATED - DT-Prelim Calcs'!$C$18*3.39*'DEPRECATED - DT-Prelim Calcs'!$C$20</f>
        <v>25.773080821789936</v>
      </c>
      <c r="LD166" s="46">
        <f t="shared" si="265"/>
        <v>0</v>
      </c>
      <c r="LE166" s="57">
        <f>LC165*'DEPRECATED - DT-Prelim Calcs'!$C$11+LE165</f>
        <v>-30.613052753895502</v>
      </c>
      <c r="LF166" s="57">
        <f>LF165+0.5*LC166*'DEPRECATED - DT-Prelim Calcs'!$C$11^2+LE166*'DEPRECATED - DT-Prelim Calcs'!$C$11</f>
        <v>-265421.29006266879</v>
      </c>
      <c r="LG166" s="57">
        <f>MIN('Drive Train'!$F$35-LA165*'DEPRECATED - DT-Prelim Calcs'!$C$21*'Drive Train'!$F$39,LG165+LA$2)</f>
        <v>8.5466666666666669</v>
      </c>
      <c r="LH166" s="57">
        <f>'Drive Train'!$F$35-LA166*'DEPRECATED - DT-Prelim Calcs'!$C$21*'Drive Train'!$F$39</f>
        <v>8.5466666666666669</v>
      </c>
      <c r="LI166" s="1">
        <f>IF(LF166&gt;='Drive Train'!$F$29,1,0)</f>
        <v>0</v>
      </c>
      <c r="LJ166" s="57">
        <f>MIN(KZ166,'DEPRECATED - DT-Prelim Calcs'!$C$10)*'DEPRECATED - DT-Prelim Calcs'!$C$11*1000/60/60</f>
        <v>103.33333333333333</v>
      </c>
      <c r="LK166" s="63">
        <f>LK165+'DEPRECATED - DT-Prelim Calcs'!$C$11</f>
        <v>648</v>
      </c>
      <c r="LL166" s="2">
        <f>LV166/'Drive Train'!$F$35</f>
        <v>2.8484756448696253</v>
      </c>
      <c r="LM166" s="46">
        <f>LT166*12*60/(PI() * 'Drive Train'!$F$15)/LL$2*LL166</f>
        <v>-928144.71090846055</v>
      </c>
      <c r="LN166" s="2">
        <f>('DEPRECATED - DT-Prelim Calcs'!$C$6*LL166-LM166)/('DEPRECATED - DT-Prelim Calcs'!$C$6*LL166)*'DEPRECATED - DT-Prelim Calcs'!$C$7*LL166</f>
        <v>426.53250984811137</v>
      </c>
      <c r="LO166" s="57">
        <f>LN166/'DEPRECATED - DT-Prelim Calcs'!$C$7*('DEPRECATED - DT-Prelim Calcs'!$C$8-'DEPRECATED - DT-Prelim Calcs'!$C$9)+'DEPRECATED - DT-Prelim Calcs'!$C$9</f>
        <v>22709.804154984518</v>
      </c>
      <c r="LP166" s="57">
        <f t="shared" si="210"/>
        <v>60</v>
      </c>
      <c r="LQ166" s="2">
        <f t="shared" si="266"/>
        <v>0.99579519204165001</v>
      </c>
      <c r="LR166" s="57">
        <f>LQ166*'DEPRECATED - DT-Prelim Calcs'!$C$21/LL$2/'DEPRECATED - DT-Prelim Calcs'!$C$19/'DEPRECATED - DT-Prelim Calcs'!$C$18*3.39*'DEPRECATED - DT-Prelim Calcs'!$C$20</f>
        <v>25.773080821789936</v>
      </c>
      <c r="LS166" s="46">
        <f t="shared" si="267"/>
        <v>0</v>
      </c>
      <c r="LT166" s="57">
        <f>LR165*'DEPRECATED - DT-Prelim Calcs'!$C$11+LT165</f>
        <v>-796.17509236211163</v>
      </c>
      <c r="LU166" s="57">
        <f>LU165+0.5*LR166*'DEPRECATED - DT-Prelim Calcs'!$C$11^2+LT166*'DEPRECATED - DT-Prelim Calcs'!$C$11</f>
        <v>-298019.65673289006</v>
      </c>
      <c r="LV166" s="57">
        <f>MIN('Drive Train'!$F$35-LP165*'DEPRECATED - DT-Prelim Calcs'!$C$21*'Drive Train'!$F$39,LV165+LP$2)</f>
        <v>35.321097996383358</v>
      </c>
      <c r="LW166" s="57">
        <f>'Drive Train'!$F$35-LP166*'DEPRECATED - DT-Prelim Calcs'!$C$21*'Drive Train'!$F$39</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Train'!$AA$49 + V166*(1-'Drive Train'!$AA$49))</f>
        <v>0</v>
      </c>
      <c r="W167" s="57">
        <f t="shared" si="184"/>
        <v>0</v>
      </c>
      <c r="X167" s="2">
        <f>MAX(MIN(IF(AND(AI166=1,AG167&lt;0),-1,1)*(W167-$C$9)/($C$8-$C$9)*$C$7-$C$29*AE167/T$2 -  AI166*$C$29/2,X$2),MAX(X$4:X166)*-1)</f>
        <v>-0.2458281045106315</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Train'!$F$39,AG166+W$2)-$C$3,IF(AE166-1&lt;=0,0,IF($C$32=Motors!$C$29,MAX(ABS('Drive Train'!$F$35-W166*$C$21*'Drive Train'!$F$39)*-1,AG166-W$2),MAX(0,ABS('Drive Train'!$F$35-W166*$C$21*'Drive Train'!$F$39)*-1,AG166-W$2))))</f>
        <v>0</v>
      </c>
      <c r="AH167" s="57">
        <f>'Drive Train'!$F$35-ABS(W167)*'DEPRECATED - DT-Prelim Calcs'!$C$21*'Drive Train'!$F$39</f>
        <v>12.4</v>
      </c>
      <c r="AI167" s="1">
        <f>IF(AJ167&gt;='Drive Train'!$F$29,1,0)</f>
        <v>1</v>
      </c>
      <c r="AJ167" s="57">
        <f>AJ166+0.5*Y167*'DEPRECATED - DT-Prelim Calcs'!$C$11^2+AE167*'DEPRECATED - DT-Prelim Calcs'!$C$11</f>
        <v>784.33981740885292</v>
      </c>
      <c r="AK167" s="57">
        <f t="shared" si="268"/>
        <v>0</v>
      </c>
      <c r="AL167" s="63">
        <f>AL166+'DEPRECATED - DT-Prelim Calcs'!$C$11</f>
        <v>652</v>
      </c>
      <c r="AM167" s="2">
        <f>AW167/'Drive Train'!$F$35</f>
        <v>0.88882649237565781</v>
      </c>
      <c r="AN167" s="46">
        <f>AU167*12*60/(PI() * 'Drive Train'!$F$15)/AM$2*AM167</f>
        <v>4007.4131716828715</v>
      </c>
      <c r="AO167" s="2">
        <f>('DEPRECATED - DT-Prelim Calcs'!$C$6*AM167-AN167)/('DEPRECATED - DT-Prelim Calcs'!$C$6*AM167)*'DEPRECATED - DT-Prelim Calcs'!$C$7*AM167</f>
        <v>0.33008953072369918</v>
      </c>
      <c r="AP167" s="57">
        <f>AO167/'DEPRECATED - DT-Prelim Calcs'!$C$7*('DEPRECATED - DT-Prelim Calcs'!$C$8-'DEPRECATED - DT-Prelim Calcs'!$C$9)+'DEPRECATED - DT-Prelim Calcs'!$C$9</f>
        <v>20.27281609620357</v>
      </c>
      <c r="AQ167" s="57">
        <f t="shared" si="192"/>
        <v>20.27281609620357</v>
      </c>
      <c r="AR167" s="2">
        <f t="shared" si="212"/>
        <v>2.2204460492503131E-16</v>
      </c>
      <c r="AS167" s="57">
        <f>AR167*'DEPRECATED - DT-Prelim Calcs'!$C$21/AM$2/'DEPRECATED - DT-Prelim Calcs'!$C$19/'DEPRECATED - DT-Prelim Calcs'!$C$18*3.39*'DEPRECATED - DT-Prelim Calcs'!$C$20</f>
        <v>1.6091427298135106E-15</v>
      </c>
      <c r="AT167" s="46">
        <f t="shared" si="213"/>
        <v>0</v>
      </c>
      <c r="AU167" s="57">
        <f>AS166*'DEPRECATED - DT-Prelim Calcs'!$C$11+AU166</f>
        <v>39.3454487088432</v>
      </c>
      <c r="AV167" s="57">
        <f>AV166+0.5*AS167*'DEPRECATED - DT-Prelim Calcs'!$C$11^2+AU167*'DEPRECATED - DT-Prelim Calcs'!$C$11</f>
        <v>25610.433382381383</v>
      </c>
      <c r="AW167" s="57">
        <f>MIN('Drive Train'!$F$35-AQ166*'DEPRECATED - DT-Prelim Calcs'!$C$21*'Drive Train'!$F$39,AW166+AQ$2)</f>
        <v>11.021448505458157</v>
      </c>
      <c r="AX167" s="57">
        <f>'Drive Train'!$F$35-AQ167*'DEPRECATED - DT-Prelim Calcs'!$C$21*'Drive Train'!$F$39</f>
        <v>11.021448505458157</v>
      </c>
      <c r="AY167" s="1">
        <f>IF(AV167&gt;='Drive Train'!$F$29,1,0)</f>
        <v>1</v>
      </c>
      <c r="AZ167" s="57">
        <f t="shared" si="214"/>
        <v>22.525351218003966</v>
      </c>
      <c r="BA167" s="63">
        <f>BA166+'DEPRECATED - DT-Prelim Calcs'!$C$11</f>
        <v>652</v>
      </c>
      <c r="BB167" s="2">
        <f>BL167/'Drive Train'!$F$35</f>
        <v>1.3150249726469256</v>
      </c>
      <c r="BC167" s="46">
        <f>BJ167*12*60/(PI() * 'Drive Train'!$F$15)/BB$2*BB167</f>
        <v>-3540.8438977467281</v>
      </c>
      <c r="BD167" s="2">
        <f>('DEPRECATED - DT-Prelim Calcs'!$C$6*BB167-BC167)/('DEPRECATED - DT-Prelim Calcs'!$C$6*BB167)*'DEPRECATED - DT-Prelim Calcs'!$C$7*BB167</f>
        <v>4.7702296575443093</v>
      </c>
      <c r="BE167" s="57">
        <f>BD167/'DEPRECATED - DT-Prelim Calcs'!$C$7*('DEPRECATED - DT-Prelim Calcs'!$C$8-'DEPRECATED - DT-Prelim Calcs'!$C$9)+'DEPRECATED - DT-Prelim Calcs'!$C$9</f>
        <v>256.65040044105183</v>
      </c>
      <c r="BF167" s="57">
        <f t="shared" si="193"/>
        <v>93</v>
      </c>
      <c r="BG167" s="2">
        <f t="shared" si="215"/>
        <v>1.8933363324154464</v>
      </c>
      <c r="BH167" s="57">
        <f>BG167*'DEPRECATED - DT-Prelim Calcs'!$C$21/BB$2/'DEPRECATED - DT-Prelim Calcs'!$C$19/'DEPRECATED - DT-Prelim Calcs'!$C$18*3.39*'DEPRECATED - DT-Prelim Calcs'!$C$20</f>
        <v>19.819055495402456</v>
      </c>
      <c r="BI167" s="46">
        <f t="shared" si="216"/>
        <v>0</v>
      </c>
      <c r="BJ167" s="57">
        <f>BH166*'DEPRECATED - DT-Prelim Calcs'!$C$11+BJ166</f>
        <v>-16.267443596496349</v>
      </c>
      <c r="BK167" s="57">
        <f>BK166+0.5*BH167*'DEPRECATED - DT-Prelim Calcs'!$C$11^2+BJ167*'DEPRECATED - DT-Prelim Calcs'!$C$11</f>
        <v>15269.301204081508</v>
      </c>
      <c r="BL167" s="57">
        <f>MIN('Drive Train'!$F$35-BF166*'DEPRECATED - DT-Prelim Calcs'!$C$21*'Drive Train'!$F$39,BL166+BF$2)</f>
        <v>16.306309660821878</v>
      </c>
      <c r="BM167" s="57">
        <f>'Drive Train'!$F$35-BF167*'DEPRECATED - DT-Prelim Calcs'!$C$21*'Drive Train'!$F$39</f>
        <v>6.0759999999999996</v>
      </c>
      <c r="BN167" s="1">
        <f>IF(BK167&gt;='Drive Train'!$F$29,1,0)</f>
        <v>1</v>
      </c>
      <c r="BO167" s="57">
        <f t="shared" si="217"/>
        <v>103.33333333333333</v>
      </c>
      <c r="BP167" s="63">
        <f>BP166+'DEPRECATED - DT-Prelim Calcs'!$C$11</f>
        <v>652</v>
      </c>
      <c r="BQ167" s="2">
        <f>CA167/'Drive Train'!$F$35</f>
        <v>0.48999999999999994</v>
      </c>
      <c r="BR167" s="46">
        <f>BY167*12*60/(PI() * 'Drive Train'!$F$15)/BQ$2*BQ167</f>
        <v>1081.2508691571375</v>
      </c>
      <c r="BS167" s="2">
        <f>('DEPRECATED - DT-Prelim Calcs'!$C$6*BQ167-BR167)/('DEPRECATED - DT-Prelim Calcs'!$C$6*BQ167)*'DEPRECATED - DT-Prelim Calcs'!$C$7*BQ167</f>
        <v>0.69200420362688519</v>
      </c>
      <c r="BT167" s="57">
        <f>BS167/'DEPRECATED - DT-Prelim Calcs'!$C$7*('DEPRECATED - DT-Prelim Calcs'!$C$8-'DEPRECATED - DT-Prelim Calcs'!$C$9)+'DEPRECATED - DT-Prelim Calcs'!$C$9</f>
        <v>39.539891836236258</v>
      </c>
      <c r="BU167" s="57">
        <f t="shared" si="194"/>
        <v>39.539891836236258</v>
      </c>
      <c r="BV167" s="2">
        <f t="shared" si="218"/>
        <v>0.53045121030498932</v>
      </c>
      <c r="BW167" s="57">
        <f>BV167*'DEPRECATED - DT-Prelim Calcs'!$C$21/BQ$2/'DEPRECATED - DT-Prelim Calcs'!$C$19/'DEPRECATED - DT-Prelim Calcs'!$C$18*3.39*'DEPRECATED - DT-Prelim Calcs'!$C$20</f>
        <v>7.2611632097829597</v>
      </c>
      <c r="BX167" s="46">
        <f t="shared" si="219"/>
        <v>0</v>
      </c>
      <c r="BY167" s="57">
        <f>BW166*'DEPRECATED - DT-Prelim Calcs'!$C$11+BY166</f>
        <v>10.19462721257996</v>
      </c>
      <c r="BZ167" s="57">
        <f>BZ166+0.5*BW167*'DEPRECATED - DT-Prelim Calcs'!$C$11^2+BY167*'DEPRECATED - DT-Prelim Calcs'!$C$11</f>
        <v>-11327.21448437037</v>
      </c>
      <c r="CA167" s="57">
        <f>MIN('Drive Train'!$F$35-BU166*'DEPRECATED - DT-Prelim Calcs'!$C$21*'Drive Train'!$F$39,CA166+BU$2)</f>
        <v>6.0759999999999996</v>
      </c>
      <c r="CB167" s="57">
        <f>'Drive Train'!$F$35-BU167*'DEPRECATED - DT-Prelim Calcs'!$C$21*'Drive Train'!$F$39</f>
        <v>9.7112873551359336</v>
      </c>
      <c r="CC167" s="1">
        <f>IF(BZ167&gt;='Drive Train'!$F$29,1,0)</f>
        <v>0</v>
      </c>
      <c r="CD167" s="57">
        <f t="shared" si="220"/>
        <v>43.933213151373621</v>
      </c>
      <c r="CE167" s="63">
        <f>CE166+'DEPRECATED - DT-Prelim Calcs'!$C$11</f>
        <v>652</v>
      </c>
      <c r="CF167" s="2">
        <f>CP167/'Drive Train'!$F$35</f>
        <v>0.48999999999999994</v>
      </c>
      <c r="CG167" s="46">
        <f>CN167*12*60/(PI() * 'Drive Train'!$F$15)/CF$2*CF167</f>
        <v>-1162.6225262151954</v>
      </c>
      <c r="CH167" s="2">
        <f>('DEPRECATED - DT-Prelim Calcs'!$C$6*CF167-CG167)/('DEPRECATED - DT-Prelim Calcs'!$C$6*CF167)*'DEPRECATED - DT-Prelim Calcs'!$C$7*CF167</f>
        <v>1.7065886094143754</v>
      </c>
      <c r="CI167" s="57">
        <f>CH167/'DEPRECATED - DT-Prelim Calcs'!$C$7*('DEPRECATED - DT-Prelim Calcs'!$C$8-'DEPRECATED - DT-Prelim Calcs'!$C$9)+'DEPRECATED - DT-Prelim Calcs'!$C$9</f>
        <v>93.552829289570283</v>
      </c>
      <c r="CJ167" s="57">
        <f t="shared" si="195"/>
        <v>93</v>
      </c>
      <c r="CK167" s="2">
        <f t="shared" si="221"/>
        <v>1.5241763143494644</v>
      </c>
      <c r="CL167" s="57">
        <f>CK167*'DEPRECATED - DT-Prelim Calcs'!$C$21/CF$2/'DEPRECATED - DT-Prelim Calcs'!$C$19/'DEPRECATED - DT-Prelim Calcs'!$C$18*3.39*'DEPRECATED - DT-Prelim Calcs'!$C$20</f>
        <v>25.773080821789936</v>
      </c>
      <c r="CM167" s="46">
        <f t="shared" si="222"/>
        <v>0</v>
      </c>
      <c r="CN167" s="57">
        <f>CL166*'DEPRECATED - DT-Prelim Calcs'!$C$11+CN166</f>
        <v>-8.8738736327883032</v>
      </c>
      <c r="CO167" s="57">
        <f>CO166+0.5*CL167*'DEPRECATED - DT-Prelim Calcs'!$C$11^2+CN167*'DEPRECATED - DT-Prelim Calcs'!$C$11</f>
        <v>-49677.517548717988</v>
      </c>
      <c r="CP167" s="57">
        <f>MIN('Drive Train'!$F$35-CJ166*'DEPRECATED - DT-Prelim Calcs'!$C$21*'Drive Train'!$F$39,CP166+CJ$2)</f>
        <v>6.0759999999999996</v>
      </c>
      <c r="CQ167" s="57">
        <f>'Drive Train'!$F$35-CJ167*'DEPRECATED - DT-Prelim Calcs'!$C$21*'Drive Train'!$F$39</f>
        <v>6.0759999999999996</v>
      </c>
      <c r="CR167" s="1">
        <f>IF(CO167&gt;='Drive Train'!$F$29,1,0)</f>
        <v>0</v>
      </c>
      <c r="CS167" s="57">
        <f t="shared" si="223"/>
        <v>103.33333333333333</v>
      </c>
      <c r="CT167" s="63">
        <f>CT166+'DEPRECATED - DT-Prelim Calcs'!$C$11</f>
        <v>652</v>
      </c>
      <c r="CU167" s="2">
        <f>DE167/'Drive Train'!$F$35</f>
        <v>0.48999999999999994</v>
      </c>
      <c r="CV167" s="46">
        <f>DC167*12*60/(PI() * 'Drive Train'!$F$15)/CU$2*CU167</f>
        <v>-2244.2134800054178</v>
      </c>
      <c r="CW167" s="2">
        <f>('DEPRECATED - DT-Prelim Calcs'!$C$6*CU167-CV167)/('DEPRECATED - DT-Prelim Calcs'!$C$6*CU167)*'DEPRECATED - DT-Prelim Calcs'!$C$7*CU167</f>
        <v>2.1956381776384721</v>
      </c>
      <c r="CX167" s="57">
        <f>CW167/'DEPRECATED - DT-Prelim Calcs'!$C$7*('DEPRECATED - DT-Prelim Calcs'!$C$8-'DEPRECATED - DT-Prelim Calcs'!$C$9)+'DEPRECATED - DT-Prelim Calcs'!$C$9</f>
        <v>119.58812373071203</v>
      </c>
      <c r="CY167" s="57">
        <f t="shared" si="196"/>
        <v>93</v>
      </c>
      <c r="CZ167" s="2">
        <f t="shared" si="224"/>
        <v>1.2803081040535502</v>
      </c>
      <c r="DA167" s="57">
        <f>CZ167*'DEPRECATED - DT-Prelim Calcs'!$C$21/CU$2/'DEPRECATED - DT-Prelim Calcs'!$C$19/'DEPRECATED - DT-Prelim Calcs'!$C$18*3.39*'DEPRECATED - DT-Prelim Calcs'!$C$20</f>
        <v>25.773080821789936</v>
      </c>
      <c r="DB167" s="46">
        <f t="shared" si="225"/>
        <v>0</v>
      </c>
      <c r="DC167" s="57">
        <f>DA166*'DEPRECATED - DT-Prelim Calcs'!$C$11+DC166</f>
        <v>-14.388580779331036</v>
      </c>
      <c r="DD167" s="57">
        <f>DD166+0.5*DA167*'DEPRECATED - DT-Prelim Calcs'!$C$11^2+DC167*'DEPRECATED - DT-Prelim Calcs'!$C$11</f>
        <v>-87612.029507956322</v>
      </c>
      <c r="DE167" s="57">
        <f>MIN('Drive Train'!$F$35-CY166*'DEPRECATED - DT-Prelim Calcs'!$C$21*'Drive Train'!$F$39,DE166+CY$2)</f>
        <v>6.0759999999999996</v>
      </c>
      <c r="DF167" s="57">
        <f>'Drive Train'!$F$35-CY167*'DEPRECATED - DT-Prelim Calcs'!$C$21*'Drive Train'!$F$39</f>
        <v>6.0759999999999996</v>
      </c>
      <c r="DG167" s="1">
        <f>IF(DD167&gt;='Drive Train'!$F$29,1,0)</f>
        <v>0</v>
      </c>
      <c r="DH167" s="57">
        <f t="shared" si="226"/>
        <v>103.33333333333333</v>
      </c>
      <c r="DI167" s="63">
        <f>DI166+'DEPRECATED - DT-Prelim Calcs'!$C$11</f>
        <v>652</v>
      </c>
      <c r="DJ167" s="2">
        <f>DT167/'Drive Train'!$F$35</f>
        <v>0.48999999999999994</v>
      </c>
      <c r="DK167" s="46">
        <f>DR167*12*60/(PI() * 'Drive Train'!$F$15)/DJ$2*DJ167</f>
        <v>-27628.332549935345</v>
      </c>
      <c r="DL167" s="2">
        <f>('DEPRECATED - DT-Prelim Calcs'!$C$6*DJ167-DK167)/('DEPRECATED - DT-Prelim Calcs'!$C$6*DJ167)*'DEPRECATED - DT-Prelim Calcs'!$C$7*DJ167</f>
        <v>13.67326049631223</v>
      </c>
      <c r="DM167" s="57">
        <f>DL167/'DEPRECATED - DT-Prelim Calcs'!$C$7*('DEPRECATED - DT-Prelim Calcs'!$C$8-'DEPRECATED - DT-Prelim Calcs'!$C$9)+'DEPRECATED - DT-Prelim Calcs'!$C$9</f>
        <v>730.61673098624863</v>
      </c>
      <c r="DN167" s="57">
        <f t="shared" si="197"/>
        <v>93</v>
      </c>
      <c r="DO167" s="2">
        <f t="shared" si="227"/>
        <v>1.1037138828047846</v>
      </c>
      <c r="DP167" s="57">
        <f>DO167*'DEPRECATED - DT-Prelim Calcs'!$C$21/DJ$2/'DEPRECATED - DT-Prelim Calcs'!$C$19/'DEPRECATED - DT-Prelim Calcs'!$C$18*3.39*'DEPRECATED - DT-Prelim Calcs'!$C$20</f>
        <v>25.773080821789936</v>
      </c>
      <c r="DQ167" s="46">
        <f t="shared" si="228"/>
        <v>0</v>
      </c>
      <c r="DR167" s="57">
        <f>DP166*'DEPRECATED - DT-Prelim Calcs'!$C$11+DR166</f>
        <v>-152.70402281810811</v>
      </c>
      <c r="DS167" s="57">
        <f>DS166+0.5*DP167*'DEPRECATED - DT-Prelim Calcs'!$C$11^2+DR167*'DEPRECATED - DT-Prelim Calcs'!$C$11</f>
        <v>-176060.40818064503</v>
      </c>
      <c r="DT167" s="57">
        <f>MIN('Drive Train'!$F$35-DN166*'DEPRECATED - DT-Prelim Calcs'!$C$21*'Drive Train'!$F$39,DT166+DN$2)</f>
        <v>6.0759999999999996</v>
      </c>
      <c r="DU167" s="57">
        <f>'Drive Train'!$F$35-DN167*'DEPRECATED - DT-Prelim Calcs'!$C$21*'Drive Train'!$F$39</f>
        <v>6.0759999999999996</v>
      </c>
      <c r="DV167" s="1">
        <f>IF(DS167&gt;='Drive Train'!$F$29,1,0)</f>
        <v>0</v>
      </c>
      <c r="DW167" s="57">
        <f t="shared" si="229"/>
        <v>103.33333333333333</v>
      </c>
      <c r="DX167" s="63">
        <f>DX166+'DEPRECATED - DT-Prelim Calcs'!$C$11</f>
        <v>652</v>
      </c>
      <c r="DY167" s="2">
        <f>EI167/'Drive Train'!$F$35</f>
        <v>0.48999999999999994</v>
      </c>
      <c r="DZ167" s="46">
        <f>EG167*12*60/(PI() * 'Drive Train'!$F$15)/DY$2*DY167</f>
        <v>-160566.39635636151</v>
      </c>
      <c r="EA167" s="2">
        <f>('DEPRECATED - DT-Prelim Calcs'!$C$6*DY167-DZ167)/('DEPRECATED - DT-Prelim Calcs'!$C$6*DY167)*'DEPRECATED - DT-Prelim Calcs'!$C$7*DY167</f>
        <v>73.782216176140949</v>
      </c>
      <c r="EB167" s="57">
        <f>EA167/'DEPRECATED - DT-Prelim Calcs'!$C$7*('DEPRECATED - DT-Prelim Calcs'!$C$8-'DEPRECATED - DT-Prelim Calcs'!$C$9)+'DEPRECATED - DT-Prelim Calcs'!$C$9</f>
        <v>3930.608022987089</v>
      </c>
      <c r="EC167" s="57">
        <f t="shared" si="198"/>
        <v>93</v>
      </c>
      <c r="ED167" s="2">
        <f t="shared" si="230"/>
        <v>0.96993038185874991</v>
      </c>
      <c r="EE167" s="57">
        <f>ED167*'DEPRECATED - DT-Prelim Calcs'!$C$21/DY$2/'DEPRECATED - DT-Prelim Calcs'!$C$19/'DEPRECATED - DT-Prelim Calcs'!$C$18*3.39*'DEPRECATED - DT-Prelim Calcs'!$C$20</f>
        <v>25.773080821789936</v>
      </c>
      <c r="EF167" s="46">
        <f t="shared" si="231"/>
        <v>0</v>
      </c>
      <c r="EG167" s="57">
        <f>EE166*'DEPRECATED - DT-Prelim Calcs'!$C$11+EG166</f>
        <v>-779.89210143248658</v>
      </c>
      <c r="EH167" s="57">
        <f>EH166+0.5*EE167*'DEPRECATED - DT-Prelim Calcs'!$C$11^2+EG167*'DEPRECATED - DT-Prelim Calcs'!$C$11</f>
        <v>-315165.15428658575</v>
      </c>
      <c r="EI167" s="57">
        <f>MIN('Drive Train'!$F$35-EC166*'DEPRECATED - DT-Prelim Calcs'!$C$21*'Drive Train'!$F$39,EI166+EC$2)</f>
        <v>6.0759999999999996</v>
      </c>
      <c r="EJ167" s="57">
        <f>'Drive Train'!$F$35-EC167*'DEPRECATED - DT-Prelim Calcs'!$C$21*'Drive Train'!$F$39</f>
        <v>6.0759999999999996</v>
      </c>
      <c r="EK167" s="1">
        <f>IF(EH167&gt;='Drive Train'!$F$29,1,0)</f>
        <v>0</v>
      </c>
      <c r="EL167" s="57">
        <f t="shared" si="232"/>
        <v>103.33333333333333</v>
      </c>
      <c r="EM167" s="63">
        <f>EM166+'DEPRECATED - DT-Prelim Calcs'!$C$11</f>
        <v>652</v>
      </c>
      <c r="EN167" s="2">
        <f>EX167/'Drive Train'!$F$35</f>
        <v>0.48999999999999994</v>
      </c>
      <c r="EO167" s="46">
        <f>EV167*12*60/(PI() * 'Drive Train'!$F$15)/EN$2*EN167</f>
        <v>-156868.75383273425</v>
      </c>
      <c r="EP167" s="2">
        <f>('DEPRECATED - DT-Prelim Calcs'!$C$6*EN167-EO167)/('DEPRECATED - DT-Prelim Calcs'!$C$6*EN167)*'DEPRECATED - DT-Prelim Calcs'!$C$7*EN167</f>
        <v>72.110299012549632</v>
      </c>
      <c r="EQ167" s="57">
        <f>EP167/'DEPRECATED - DT-Prelim Calcs'!$C$7*('DEPRECATED - DT-Prelim Calcs'!$C$8-'DEPRECATED - DT-Prelim Calcs'!$C$9)+'DEPRECATED - DT-Prelim Calcs'!$C$9</f>
        <v>3841.6009806266047</v>
      </c>
      <c r="ER167" s="57">
        <f t="shared" si="199"/>
        <v>93</v>
      </c>
      <c r="ES167" s="2">
        <f t="shared" si="233"/>
        <v>0.86507304327942547</v>
      </c>
      <c r="ET167" s="57">
        <f>ES167*'DEPRECATED - DT-Prelim Calcs'!$C$21/EN$2/'DEPRECATED - DT-Prelim Calcs'!$C$19/'DEPRECATED - DT-Prelim Calcs'!$C$18*3.39*'DEPRECATED - DT-Prelim Calcs'!$C$20</f>
        <v>25.773080821789936</v>
      </c>
      <c r="EU167" s="46">
        <f t="shared" si="234"/>
        <v>0</v>
      </c>
      <c r="EV167" s="57">
        <f>ET166*'DEPRECATED - DT-Prelim Calcs'!$C$11+EV166</f>
        <v>-679.56112054426865</v>
      </c>
      <c r="EW167" s="57">
        <f>EW166+0.5*ET167*'DEPRECATED - DT-Prelim Calcs'!$C$11^2+EV167*'DEPRECATED - DT-Prelim Calcs'!$C$11</f>
        <v>-315308.47540578205</v>
      </c>
      <c r="EX167" s="57">
        <f>MIN('Drive Train'!$F$35-ER166*'DEPRECATED - DT-Prelim Calcs'!$C$21*'Drive Train'!$F$39,EX166+ER$2)</f>
        <v>6.0759999999999996</v>
      </c>
      <c r="EY167" s="57">
        <f>'Drive Train'!$F$35-ER167*'DEPRECATED - DT-Prelim Calcs'!$C$21*'Drive Train'!$F$39</f>
        <v>6.0759999999999996</v>
      </c>
      <c r="EZ167" s="1">
        <f>IF(EW167&gt;='Drive Train'!$F$29,1,0)</f>
        <v>0</v>
      </c>
      <c r="FA167" s="57">
        <f t="shared" si="235"/>
        <v>103.33333333333333</v>
      </c>
      <c r="FB167" s="63">
        <f>FB166+'DEPRECATED - DT-Prelim Calcs'!$C$11</f>
        <v>652</v>
      </c>
      <c r="FC167" s="2">
        <f>FM167/'Drive Train'!$F$35</f>
        <v>0.48999999999999994</v>
      </c>
      <c r="FD167" s="46">
        <f>FK167*12*60/(PI() * 'Drive Train'!$F$15)/FC$2*FC167</f>
        <v>-151698.8516621484</v>
      </c>
      <c r="FE167" s="2">
        <f>('DEPRECATED - DT-Prelim Calcs'!$C$6*FC167-FD167)/('DEPRECATED - DT-Prelim Calcs'!$C$6*FC167)*'DEPRECATED - DT-Prelim Calcs'!$C$7*FC167</f>
        <v>69.772688462622455</v>
      </c>
      <c r="FF167" s="57">
        <f>FE167/'DEPRECATED - DT-Prelim Calcs'!$C$7*('DEPRECATED - DT-Prelim Calcs'!$C$8-'DEPRECATED - DT-Prelim Calcs'!$C$9)+'DEPRECATED - DT-Prelim Calcs'!$C$9</f>
        <v>3717.1547426367056</v>
      </c>
      <c r="FG167" s="57">
        <f t="shared" si="200"/>
        <v>93</v>
      </c>
      <c r="FH167" s="2">
        <f t="shared" si="236"/>
        <v>0.78067567320338405</v>
      </c>
      <c r="FI167" s="57">
        <f>FH167*'DEPRECATED - DT-Prelim Calcs'!$C$21/FC$2/'DEPRECATED - DT-Prelim Calcs'!$C$19/'DEPRECATED - DT-Prelim Calcs'!$C$18*3.39*'DEPRECATED - DT-Prelim Calcs'!$C$20</f>
        <v>25.773080821789936</v>
      </c>
      <c r="FJ167" s="46">
        <f t="shared" si="237"/>
        <v>0</v>
      </c>
      <c r="FK167" s="57">
        <f>FI166*'DEPRECATED - DT-Prelim Calcs'!$C$11+FK166</f>
        <v>-593.05126672450626</v>
      </c>
      <c r="FL167" s="57">
        <f>FL166+0.5*FI167*'DEPRECATED - DT-Prelim Calcs'!$C$11^2+FK167*'DEPRECATED - DT-Prelim Calcs'!$C$11</f>
        <v>-416176.09115486179</v>
      </c>
      <c r="FM167" s="57">
        <f>MIN('Drive Train'!$F$35-FG166*'DEPRECATED - DT-Prelim Calcs'!$C$21*'Drive Train'!$F$39,FM166+FG$2)</f>
        <v>6.0759999999999996</v>
      </c>
      <c r="FN167" s="57">
        <f>'Drive Train'!$F$35-FG167*'DEPRECATED - DT-Prelim Calcs'!$C$21*'Drive Train'!$F$39</f>
        <v>6.0759999999999996</v>
      </c>
      <c r="FO167" s="1">
        <f>IF(FL167&gt;='Drive Train'!$F$29,1,0)</f>
        <v>0</v>
      </c>
      <c r="FP167" s="57">
        <f t="shared" si="238"/>
        <v>103.33333333333333</v>
      </c>
      <c r="FQ167" s="63">
        <f>FQ166+'DEPRECATED - DT-Prelim Calcs'!$C$11</f>
        <v>652</v>
      </c>
      <c r="FR167" s="2">
        <f>GB167/'Drive Train'!$F$35</f>
        <v>0.48999999999999994</v>
      </c>
      <c r="FS167" s="46">
        <f>FZ167*12*60/(PI() * 'Drive Train'!$F$15)/FR$2*FR167</f>
        <v>-269641.48217243591</v>
      </c>
      <c r="FT167" s="2">
        <f>('DEPRECATED - DT-Prelim Calcs'!$C$6*FR167-FS167)/('DEPRECATED - DT-Prelim Calcs'!$C$6*FR167)*'DEPRECATED - DT-Prelim Calcs'!$C$7*FR167</f>
        <v>123.10134503481623</v>
      </c>
      <c r="FU167" s="57">
        <f>FT167/'DEPRECATED - DT-Prelim Calcs'!$C$7*('DEPRECATED - DT-Prelim Calcs'!$C$8-'DEPRECATED - DT-Prelim Calcs'!$C$9)+'DEPRECATED - DT-Prelim Calcs'!$C$9</f>
        <v>6556.186542724864</v>
      </c>
      <c r="FV167" s="57">
        <f t="shared" si="201"/>
        <v>93</v>
      </c>
      <c r="FW167" s="2">
        <f t="shared" si="239"/>
        <v>0.7112822800297498</v>
      </c>
      <c r="FX167" s="57">
        <f>FW167*'DEPRECATED - DT-Prelim Calcs'!$C$21/FR$2/'DEPRECATED - DT-Prelim Calcs'!$C$19/'DEPRECATED - DT-Prelim Calcs'!$C$18*3.39*'DEPRECATED - DT-Prelim Calcs'!$C$20</f>
        <v>25.773080821789936</v>
      </c>
      <c r="FY167" s="46">
        <f t="shared" si="240"/>
        <v>0</v>
      </c>
      <c r="FZ167" s="57">
        <f>FX166*'DEPRECATED - DT-Prelim Calcs'!$C$11+FZ166</f>
        <v>-960.43503344216299</v>
      </c>
      <c r="GA167" s="57">
        <f>GA166+0.5*FX167*'DEPRECATED - DT-Prelim Calcs'!$C$11^2+FZ167*'DEPRECATED - DT-Prelim Calcs'!$C$11</f>
        <v>-496887.80642563372</v>
      </c>
      <c r="GB167" s="57">
        <f>MIN('Drive Train'!$F$35-FV166*'DEPRECATED - DT-Prelim Calcs'!$C$21*'Drive Train'!$F$39,GB166+FV$2)</f>
        <v>6.0759999999999996</v>
      </c>
      <c r="GC167" s="57">
        <f>'Drive Train'!$F$35-FV167*'DEPRECATED - DT-Prelim Calcs'!$C$21*'Drive Train'!$F$39</f>
        <v>6.0759999999999996</v>
      </c>
      <c r="GD167" s="1">
        <f>IF(GA167&gt;='Drive Train'!$F$29,1,0)</f>
        <v>0</v>
      </c>
      <c r="GE167" s="57">
        <f t="shared" si="241"/>
        <v>103.33333333333333</v>
      </c>
      <c r="GF167" s="63">
        <f>GF166+'DEPRECATED - DT-Prelim Calcs'!$C$11</f>
        <v>652</v>
      </c>
      <c r="GG167" s="2">
        <f>GQ167/'Drive Train'!$F$35</f>
        <v>0.83548387096774201</v>
      </c>
      <c r="GH167" s="46">
        <f>GO167*12*60/(PI() * 'Drive Train'!$F$15)/GG$2*GG167</f>
        <v>-69657.642822332753</v>
      </c>
      <c r="GI167" s="2">
        <f>('DEPRECATED - DT-Prelim Calcs'!$C$6*GG167-GH167)/('DEPRECATED - DT-Prelim Calcs'!$C$6*GG167)*'DEPRECATED - DT-Prelim Calcs'!$C$7*GG167</f>
        <v>33.509748624683652</v>
      </c>
      <c r="GJ167" s="57">
        <f>GI167/'DEPRECATED - DT-Prelim Calcs'!$C$7*('DEPRECATED - DT-Prelim Calcs'!$C$8-'DEPRECATED - DT-Prelim Calcs'!$C$9)+'DEPRECATED - DT-Prelim Calcs'!$C$9</f>
        <v>1786.6422193140718</v>
      </c>
      <c r="GK167" s="57">
        <f t="shared" si="242"/>
        <v>29.999999999999982</v>
      </c>
      <c r="GL167" s="2">
        <f t="shared" si="243"/>
        <v>0.99579519204165001</v>
      </c>
      <c r="GM167" s="57">
        <f>GL167*'DEPRECATED - DT-Prelim Calcs'!$C$21/GG$2/'DEPRECATED - DT-Prelim Calcs'!$C$19/'DEPRECATED - DT-Prelim Calcs'!$C$18*3.39*'DEPRECATED - DT-Prelim Calcs'!$C$20</f>
        <v>25.773080821789936</v>
      </c>
      <c r="GN167" s="46">
        <f t="shared" si="244"/>
        <v>0</v>
      </c>
      <c r="GO167" s="57">
        <f>GM166*'DEPRECATED - DT-Prelim Calcs'!$C$11+GO166</f>
        <v>-203.72114437440518</v>
      </c>
      <c r="GP167" s="57">
        <f>GP166+0.5*GM167*'DEPRECATED - DT-Prelim Calcs'!$C$11^2+GO167*'DEPRECATED - DT-Prelim Calcs'!$C$11</f>
        <v>-252282.35711500706</v>
      </c>
      <c r="GQ167" s="57">
        <f>MIN('Drive Train'!$F$35-GK166*'DEPRECATED - DT-Prelim Calcs'!$C$21*'Drive Train'!$F$39,GQ166+GK$2)</f>
        <v>10.360000000000001</v>
      </c>
      <c r="GR167" s="57">
        <f>'Drive Train'!$F$35-GK167*'DEPRECATED - DT-Prelim Calcs'!$C$21*'Drive Train'!$F$39</f>
        <v>10.360000000000001</v>
      </c>
      <c r="GS167" s="1">
        <f>IF(GP167&gt;='Drive Train'!$F$29,1,0)</f>
        <v>0</v>
      </c>
      <c r="GT167" s="57">
        <f t="shared" si="245"/>
        <v>33.333333333333314</v>
      </c>
      <c r="GU167" s="63">
        <f>GU166+'DEPRECATED - DT-Prelim Calcs'!$C$11</f>
        <v>652</v>
      </c>
      <c r="GV167" s="2">
        <f>HF167/'Drive Train'!$F$35</f>
        <v>0.81720430107526887</v>
      </c>
      <c r="GW167" s="46">
        <f>HD167*12*60/(PI() * 'Drive Train'!$F$15)/GV$2*GV167</f>
        <v>-130800.06939161393</v>
      </c>
      <c r="GX167" s="2">
        <f>('DEPRECATED - DT-Prelim Calcs'!$C$6*GV167-GW167)/('DEPRECATED - DT-Prelim Calcs'!$C$6*GV167)*'DEPRECATED - DT-Prelim Calcs'!$C$7*GV167</f>
        <v>61.111707625214216</v>
      </c>
      <c r="GY167" s="57">
        <f>GX167/'DEPRECATED - DT-Prelim Calcs'!$C$7*('DEPRECATED - DT-Prelim Calcs'!$C$8-'DEPRECATED - DT-Prelim Calcs'!$C$9)+'DEPRECATED - DT-Prelim Calcs'!$C$9</f>
        <v>3256.0743105041424</v>
      </c>
      <c r="GZ167" s="57">
        <f t="shared" si="202"/>
        <v>33.333333333333314</v>
      </c>
      <c r="HA167" s="2">
        <f t="shared" si="246"/>
        <v>0.99579519204165001</v>
      </c>
      <c r="HB167" s="57">
        <f>HA167*'DEPRECATED - DT-Prelim Calcs'!$C$21/GV$2/'DEPRECATED - DT-Prelim Calcs'!$C$19/'DEPRECATED - DT-Prelim Calcs'!$C$18*3.39*'DEPRECATED - DT-Prelim Calcs'!$C$20</f>
        <v>25.773080821789936</v>
      </c>
      <c r="HC167" s="46">
        <f t="shared" si="247"/>
        <v>0</v>
      </c>
      <c r="HD167" s="57">
        <f>HB166*'DEPRECATED - DT-Prelim Calcs'!$C$11+HD166</f>
        <v>-391.09542345820739</v>
      </c>
      <c r="HE167" s="57">
        <f>HE166+0.5*HB167*'DEPRECATED - DT-Prelim Calcs'!$C$11^2+HD167*'DEPRECATED - DT-Prelim Calcs'!$C$11</f>
        <v>-286292.51621375501</v>
      </c>
      <c r="HF167" s="57">
        <f>MIN('Drive Train'!$F$35-GZ166*'DEPRECATED - DT-Prelim Calcs'!$C$21*'Drive Train'!$F$39,HF166+GZ$2)</f>
        <v>10.133333333333335</v>
      </c>
      <c r="HG167" s="57">
        <f>'Drive Train'!$F$35-GZ167*'DEPRECATED - DT-Prelim Calcs'!$C$21*'Drive Train'!$F$39</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-169589.86420491777</v>
      </c>
      <c r="HM167" s="2">
        <f>('DEPRECATED - DT-Prelim Calcs'!$C$6*HK167-HL167)/('DEPRECATED - DT-Prelim Calcs'!$C$6*HK167)*'DEPRECATED - DT-Prelim Calcs'!$C$7*HK167</f>
        <v>78.606754330828181</v>
      </c>
      <c r="HN167" s="57">
        <f>HM167/'DEPRECATED - DT-Prelim Calcs'!$C$7*('DEPRECATED - DT-Prelim Calcs'!$C$8-'DEPRECATED - DT-Prelim Calcs'!$C$9)+'DEPRECATED - DT-Prelim Calcs'!$C$9</f>
        <v>4187.4496185250018</v>
      </c>
      <c r="HO167" s="57">
        <f t="shared" si="203"/>
        <v>36.66666666666665</v>
      </c>
      <c r="HP167" s="2">
        <f t="shared" si="249"/>
        <v>0.99579519204165001</v>
      </c>
      <c r="HQ167" s="57">
        <f>HP167*'DEPRECATED - DT-Prelim Calcs'!$C$21/HK$2/'DEPRECATED - DT-Prelim Calcs'!$C$19/'DEPRECATED - DT-Prelim Calcs'!$C$18*3.39*'DEPRECATED - DT-Prelim Calcs'!$C$20</f>
        <v>25.773080821789936</v>
      </c>
      <c r="HR167" s="46">
        <f t="shared" si="250"/>
        <v>0</v>
      </c>
      <c r="HS167" s="57">
        <f>HQ166*'DEPRECATED - DT-Prelim Calcs'!$C$11+HS166</f>
        <v>-518.67991439009813</v>
      </c>
      <c r="HT167" s="57">
        <f>HT166+0.5*HQ167*'DEPRECATED - DT-Prelim Calcs'!$C$11^2+HS167*'DEPRECATED - DT-Prelim Calcs'!$C$11</f>
        <v>-295934.63301933947</v>
      </c>
      <c r="HU167" s="57">
        <f>MIN('Drive Train'!$F$35-HO166*'DEPRECATED - DT-Prelim Calcs'!$C$21*'Drive Train'!$F$39,HU166+HO$2)</f>
        <v>9.9066666666666681</v>
      </c>
      <c r="HV167" s="57">
        <f>'Drive Train'!$F$35-HO167*'DEPRECATED - DT-Prelim Calcs'!$C$21*'Drive Train'!$F$39</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-219930.49802807334</v>
      </c>
      <c r="IB167" s="2">
        <f>('DEPRECATED - DT-Prelim Calcs'!$C$6*HZ167-IA167)/('DEPRECATED - DT-Prelim Calcs'!$C$6*HZ167)*'DEPRECATED - DT-Prelim Calcs'!$C$7*HZ167</f>
        <v>101.32460066378601</v>
      </c>
      <c r="IC167" s="57">
        <f>IB167/'DEPRECATED - DT-Prelim Calcs'!$C$7*('DEPRECATED - DT-Prelim Calcs'!$C$8-'DEPRECATED - DT-Prelim Calcs'!$C$9)+'DEPRECATED - DT-Prelim Calcs'!$C$9</f>
        <v>5396.8685747567406</v>
      </c>
      <c r="ID167" s="57">
        <f t="shared" si="204"/>
        <v>39.999999999999986</v>
      </c>
      <c r="IE167" s="2">
        <f t="shared" si="252"/>
        <v>0.99579519204165001</v>
      </c>
      <c r="IF167" s="57">
        <f>IE167*'DEPRECATED - DT-Prelim Calcs'!$C$21/HZ$2/'DEPRECATED - DT-Prelim Calcs'!$C$19/'DEPRECATED - DT-Prelim Calcs'!$C$18*3.39*'DEPRECATED - DT-Prelim Calcs'!$C$20</f>
        <v>25.773080821789936</v>
      </c>
      <c r="IG167" s="46">
        <f t="shared" si="253"/>
        <v>0</v>
      </c>
      <c r="IH167" s="57">
        <f>IF166*'DEPRECATED - DT-Prelim Calcs'!$C$11+IH166</f>
        <v>-688.39417818392417</v>
      </c>
      <c r="II167" s="57">
        <f>II166+0.5*IF167*'DEPRECATED - DT-Prelim Calcs'!$C$11^2+IH167*'DEPRECATED - DT-Prelim Calcs'!$C$11</f>
        <v>-335375.5913769016</v>
      </c>
      <c r="IJ167" s="57">
        <f>MIN('Drive Train'!$F$35-ID166*'DEPRECATED - DT-Prelim Calcs'!$C$21*'Drive Train'!$F$39,IJ166+ID$2)</f>
        <v>9.6800000000000015</v>
      </c>
      <c r="IK167" s="57">
        <f>'Drive Train'!$F$35-ID167*'DEPRECATED - DT-Prelim Calcs'!$C$21*'Drive Train'!$F$39</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4735.4593538817462</v>
      </c>
      <c r="IQ167" s="2">
        <f>('DEPRECATED - DT-Prelim Calcs'!$C$6*IO167-IP167)/('DEPRECATED - DT-Prelim Calcs'!$C$6*IO167)*'DEPRECATED - DT-Prelim Calcs'!$C$7*IO167</f>
        <v>-0.30387285397227232</v>
      </c>
      <c r="IR167" s="57">
        <f>IQ167/'DEPRECATED - DT-Prelim Calcs'!$C$7*('DEPRECATED - DT-Prelim Calcs'!$C$8-'DEPRECATED - DT-Prelim Calcs'!$C$9)+'DEPRECATED - DT-Prelim Calcs'!$C$9</f>
        <v>-13.477131603586116</v>
      </c>
      <c r="IS167" s="57">
        <f t="shared" si="205"/>
        <v>-13.477131603586116</v>
      </c>
      <c r="IT167" s="2">
        <f t="shared" si="255"/>
        <v>-0.75863409847009344</v>
      </c>
      <c r="IU167" s="57">
        <f>IT167*'DEPRECATED - DT-Prelim Calcs'!$C$21/IO$2/'DEPRECATED - DT-Prelim Calcs'!$C$19/'DEPRECATED - DT-Prelim Calcs'!$C$18*3.39*'DEPRECATED - DT-Prelim Calcs'!$C$20</f>
        <v>-19.63489891324728</v>
      </c>
      <c r="IV167" s="46">
        <f t="shared" si="256"/>
        <v>1</v>
      </c>
      <c r="IW167" s="57">
        <f>IU166*'DEPRECATED - DT-Prelim Calcs'!$C$11+IW166</f>
        <v>15.177639383655702</v>
      </c>
      <c r="IX167" s="57">
        <f>IX166+0.5*IU167*'DEPRECATED - DT-Prelim Calcs'!$C$11^2+IW167*'DEPRECATED - DT-Prelim Calcs'!$C$11</f>
        <v>-293671.11666163499</v>
      </c>
      <c r="IY167" s="57">
        <f>MIN('Drive Train'!$F$35-IS166*'DEPRECATED - DT-Prelim Calcs'!$C$21*'Drive Train'!$F$39,IY166+IS$2)</f>
        <v>9.4533333333333349</v>
      </c>
      <c r="IZ167" s="57">
        <f>'Drive Train'!$F$35-IS167*'DEPRECATED - DT-Prelim Calcs'!$C$21*'Drive Train'!$F$39</f>
        <v>13.316444949043856</v>
      </c>
      <c r="JA167" s="1">
        <f>IF(IX167&gt;='Drive Train'!$F$29,1,0)</f>
        <v>0</v>
      </c>
      <c r="JB167" s="57">
        <f t="shared" si="257"/>
        <v>-14.97459067065124</v>
      </c>
      <c r="JC167" s="63">
        <f>JC166+'DEPRECATED - DT-Prelim Calcs'!$C$11</f>
        <v>652</v>
      </c>
      <c r="JD167" s="2">
        <f>JN167/'Drive Train'!$F$35</f>
        <v>3.6977599731270692</v>
      </c>
      <c r="JE167" s="46">
        <f>JL167*12*60/(PI() * 'Drive Train'!$F$15)/JD$2*JD167</f>
        <v>-1711782.7410534841</v>
      </c>
      <c r="JF167" s="2">
        <f>('DEPRECATED - DT-Prelim Calcs'!$C$6*JD167-JE167)/('DEPRECATED - DT-Prelim Calcs'!$C$6*JD167)*'DEPRECATED - DT-Prelim Calcs'!$C$7*JD167</f>
        <v>782.90717488212113</v>
      </c>
      <c r="JG167" s="57">
        <f>JF167/'DEPRECATED - DT-Prelim Calcs'!$C$7*('DEPRECATED - DT-Prelim Calcs'!$C$8-'DEPRECATED - DT-Prelim Calcs'!$C$9)+'DEPRECATED - DT-Prelim Calcs'!$C$9</f>
        <v>41681.949185633253</v>
      </c>
      <c r="JH167" s="57">
        <f t="shared" si="206"/>
        <v>46.666666666666657</v>
      </c>
      <c r="JI167" s="2">
        <f t="shared" si="258"/>
        <v>0.99579519204165001</v>
      </c>
      <c r="JJ167" s="57">
        <f>JI167*'DEPRECATED - DT-Prelim Calcs'!$C$21/JD$2/'DEPRECATED - DT-Prelim Calcs'!$C$19/'DEPRECATED - DT-Prelim Calcs'!$C$18*3.39*'DEPRECATED - DT-Prelim Calcs'!$C$20</f>
        <v>25.773080821789936</v>
      </c>
      <c r="JK167" s="46">
        <f t="shared" si="259"/>
        <v>0</v>
      </c>
      <c r="JL167" s="57">
        <f>JJ166*'DEPRECATED - DT-Prelim Calcs'!$C$11+JL166</f>
        <v>-1131.1373149756955</v>
      </c>
      <c r="JM167" s="57">
        <f>JM166+0.5*JJ167*'DEPRECATED - DT-Prelim Calcs'!$C$11^2+JL167*'DEPRECATED - DT-Prelim Calcs'!$C$11</f>
        <v>-328153.30608121172</v>
      </c>
      <c r="JN167" s="57">
        <f>MIN('Drive Train'!$F$35-JH166*'DEPRECATED - DT-Prelim Calcs'!$C$21*'Drive Train'!$F$39,JN166+JH$2)</f>
        <v>45.852223666775657</v>
      </c>
      <c r="JO167" s="57">
        <f>'Drive Train'!$F$35-JH167*'DEPRECATED - DT-Prelim Calcs'!$C$21*'Drive Train'!$F$39</f>
        <v>9.2266666666666666</v>
      </c>
      <c r="JP167" s="1">
        <f>IF(JM167&gt;='Drive Train'!$F$29,1,0)</f>
        <v>0</v>
      </c>
      <c r="JQ167" s="57">
        <f>MIN(JG167,'DEPRECATED - DT-Prelim Calcs'!$C$10)*'DEPRECATED - DT-Prelim Calcs'!$C$11*1000/60/60</f>
        <v>103.33333333333333</v>
      </c>
      <c r="JR167" s="63">
        <f>JR166+'DEPRECATED - DT-Prelim Calcs'!$C$11</f>
        <v>652</v>
      </c>
      <c r="JS167" s="2">
        <f>KC167/'Drive Train'!$F$35</f>
        <v>0.72580645161290325</v>
      </c>
      <c r="JT167" s="46">
        <f>KA167*12*60/(PI() * 'Drive Train'!$F$15)/JS$2*JS167</f>
        <v>-187161.73024852219</v>
      </c>
      <c r="JU167" s="2">
        <f>('DEPRECATED - DT-Prelim Calcs'!$C$6*JS167-JT167)/('DEPRECATED - DT-Prelim Calcs'!$C$6*JS167)*'DEPRECATED - DT-Prelim Calcs'!$C$7*JS167</f>
        <v>86.375792028488135</v>
      </c>
      <c r="JV167" s="57">
        <f>JU167/'DEPRECATED - DT-Prelim Calcs'!$C$7*('DEPRECATED - DT-Prelim Calcs'!$C$8-'DEPRECATED - DT-Prelim Calcs'!$C$9)+'DEPRECATED - DT-Prelim Calcs'!$C$9</f>
        <v>4601.046106744825</v>
      </c>
      <c r="JW167" s="57">
        <f t="shared" si="207"/>
        <v>49.999999999999993</v>
      </c>
      <c r="JX167" s="2">
        <f t="shared" si="260"/>
        <v>0.99579519204165001</v>
      </c>
      <c r="JY167" s="57">
        <f>JX167*'DEPRECATED - DT-Prelim Calcs'!$C$21/JS$2/'DEPRECATED - DT-Prelim Calcs'!$C$19/'DEPRECATED - DT-Prelim Calcs'!$C$18*3.39*'DEPRECATED - DT-Prelim Calcs'!$C$20</f>
        <v>25.773080821789936</v>
      </c>
      <c r="JZ167" s="46">
        <f t="shared" si="261"/>
        <v>0</v>
      </c>
      <c r="KA167" s="57">
        <f>JY166*'DEPRECATED - DT-Prelim Calcs'!$C$11+KA166</f>
        <v>-630.08861205765379</v>
      </c>
      <c r="KB167" s="57">
        <f>KB166+0.5*JY167*'DEPRECATED - DT-Prelim Calcs'!$C$11^2+KA167*'DEPRECATED - DT-Prelim Calcs'!$C$11</f>
        <v>-304758.11092746095</v>
      </c>
      <c r="KC167" s="57">
        <f>MIN('Drive Train'!$F$35-JW166*'DEPRECATED - DT-Prelim Calcs'!$C$21*'Drive Train'!$F$39,KC166+JW$2)</f>
        <v>9</v>
      </c>
      <c r="KD167" s="57">
        <f>'Drive Train'!$F$35-JW167*'DEPRECATED - DT-Prelim Calcs'!$C$21*'Drive Train'!$F$39</f>
        <v>9</v>
      </c>
      <c r="KE167" s="1">
        <f>IF(KB167&gt;='Drive Train'!$F$29,1,0)</f>
        <v>0</v>
      </c>
      <c r="KF167" s="57">
        <f>MIN(JV167,'DEPRECATED - DT-Prelim Calcs'!$C$10)*'DEPRECATED - DT-Prelim Calcs'!$C$11*1000/60/60</f>
        <v>103.33333333333333</v>
      </c>
      <c r="KG167" s="63">
        <f>KG166+'DEPRECATED - DT-Prelim Calcs'!$C$11</f>
        <v>652</v>
      </c>
      <c r="KH167" s="2">
        <f>KR167/'Drive Train'!$F$35</f>
        <v>0.7075268817204301</v>
      </c>
      <c r="KI167" s="46">
        <f>KP167*12*60/(PI() * 'Drive Train'!$F$15)/KH$2*KH167</f>
        <v>-370909.54177528253</v>
      </c>
      <c r="KJ167" s="2">
        <f>('DEPRECATED - DT-Prelim Calcs'!$C$6*KH167-KI167)/('DEPRECATED - DT-Prelim Calcs'!$C$6*KH167)*'DEPRECATED - DT-Prelim Calcs'!$C$7*KH167</f>
        <v>169.41470745444551</v>
      </c>
      <c r="KK167" s="57">
        <f>KJ167/'DEPRECATED - DT-Prelim Calcs'!$C$7*('DEPRECATED - DT-Prelim Calcs'!$C$8-'DEPRECATED - DT-Prelim Calcs'!$C$9)+'DEPRECATED - DT-Prelim Calcs'!$C$9</f>
        <v>9021.7485337781582</v>
      </c>
      <c r="KL167" s="57">
        <f t="shared" si="208"/>
        <v>53.333333333333329</v>
      </c>
      <c r="KM167" s="2">
        <f t="shared" si="262"/>
        <v>0.99579519204165001</v>
      </c>
      <c r="KN167" s="57">
        <f>KM167*'DEPRECATED - DT-Prelim Calcs'!$C$21/KH$2/'DEPRECATED - DT-Prelim Calcs'!$C$19/'DEPRECATED - DT-Prelim Calcs'!$C$18*3.39*'DEPRECATED - DT-Prelim Calcs'!$C$20</f>
        <v>25.773080821789936</v>
      </c>
      <c r="KO167" s="46">
        <f t="shared" si="263"/>
        <v>0</v>
      </c>
      <c r="KP167" s="57">
        <f>KN166*'DEPRECATED - DT-Prelim Calcs'!$C$11+KP166</f>
        <v>-1280.944944653018</v>
      </c>
      <c r="KQ167" s="57">
        <f>KQ166+0.5*KN167*'DEPRECATED - DT-Prelim Calcs'!$C$11^2+KP167*'DEPRECATED - DT-Prelim Calcs'!$C$11</f>
        <v>-331755.24514097942</v>
      </c>
      <c r="KR167" s="57">
        <f>MIN('Drive Train'!$F$35-KL166*'DEPRECATED - DT-Prelim Calcs'!$C$21*'Drive Train'!$F$39,KR166+KL$2)</f>
        <v>8.7733333333333334</v>
      </c>
      <c r="KS167" s="57">
        <f>'Drive Train'!$F$35-KL167*'DEPRECATED - DT-Prelim Calcs'!$C$21*'Drive Train'!$F$39</f>
        <v>8.7733333333333334</v>
      </c>
      <c r="KT167" s="1">
        <f>IF(KQ167&gt;='Drive Train'!$F$29,1,0)</f>
        <v>0</v>
      </c>
      <c r="KU167" s="57">
        <f>MIN(KK167,'DEPRECATED - DT-Prelim Calcs'!$C$10)*'DEPRECATED - DT-Prelim Calcs'!$C$11*1000/60/60</f>
        <v>103.33333333333333</v>
      </c>
      <c r="KV167" s="63">
        <f>KV166+'DEPRECATED - DT-Prelim Calcs'!$C$11</f>
        <v>652</v>
      </c>
      <c r="KW167" s="2">
        <f>LG167/'Drive Train'!$F$35</f>
        <v>0.68924731182795695</v>
      </c>
      <c r="KX167" s="46">
        <f>LE167*12*60/(PI() * 'Drive Train'!$F$15)/KW$2*KW167</f>
        <v>20444.829421653089</v>
      </c>
      <c r="KY167" s="2">
        <f>('DEPRECATED - DT-Prelim Calcs'!$C$6*KW167-KX167)/('DEPRECATED - DT-Prelim Calcs'!$C$6*KW167)*'DEPRECATED - DT-Prelim Calcs'!$C$7*KW167</f>
        <v>-7.5831989515122489</v>
      </c>
      <c r="KZ167" s="57">
        <f>KY167/'DEPRECATED - DT-Prelim Calcs'!$C$7*('DEPRECATED - DT-Prelim Calcs'!$C$8-'DEPRECATED - DT-Prelim Calcs'!$C$9)+'DEPRECATED - DT-Prelim Calcs'!$C$9</f>
        <v>-401.00308111162724</v>
      </c>
      <c r="LA167" s="57">
        <f t="shared" si="209"/>
        <v>-401.00308111162724</v>
      </c>
      <c r="LB167" s="2">
        <f t="shared" si="264"/>
        <v>-9.7548649421732119</v>
      </c>
      <c r="LC167" s="57">
        <f>LB167*'DEPRECATED - DT-Prelim Calcs'!$C$21/KW$2/'DEPRECATED - DT-Prelim Calcs'!$C$19/'DEPRECATED - DT-Prelim Calcs'!$C$18*3.39*'DEPRECATED - DT-Prelim Calcs'!$C$20</f>
        <v>-252.47452947107601</v>
      </c>
      <c r="LD167" s="46">
        <f t="shared" si="265"/>
        <v>1</v>
      </c>
      <c r="LE167" s="57">
        <f>LC166*'DEPRECATED - DT-Prelim Calcs'!$C$11+LE166</f>
        <v>72.479270533264241</v>
      </c>
      <c r="LF167" s="57">
        <f>LF166+0.5*LC167*'DEPRECATED - DT-Prelim Calcs'!$C$11^2+LE167*'DEPRECATED - DT-Prelim Calcs'!$C$11</f>
        <v>-267151.16921630432</v>
      </c>
      <c r="LG167" s="57">
        <f>MIN('Drive Train'!$F$35-LA166*'DEPRECATED - DT-Prelim Calcs'!$C$21*'Drive Train'!$F$39,LG166+LA$2)</f>
        <v>8.5466666666666669</v>
      </c>
      <c r="LH167" s="57">
        <f>'Drive Train'!$F$35-LA167*'DEPRECATED - DT-Prelim Calcs'!$C$21*'Drive Train'!$F$39</f>
        <v>39.668209515590654</v>
      </c>
      <c r="LI167" s="1">
        <f>IF(LF167&gt;='Drive Train'!$F$29,1,0)</f>
        <v>0</v>
      </c>
      <c r="LJ167" s="57">
        <f>MIN(KZ167,'DEPRECATED - DT-Prelim Calcs'!$C$10)*'DEPRECATED - DT-Prelim Calcs'!$C$11*1000/60/60</f>
        <v>-445.55897901291911</v>
      </c>
      <c r="LK167" s="63">
        <f>LK166+'DEPRECATED - DT-Prelim Calcs'!$C$11</f>
        <v>652</v>
      </c>
      <c r="LL167" s="2">
        <f>LV167/'Drive Train'!$F$35</f>
        <v>0.67096774193548392</v>
      </c>
      <c r="LM167" s="46">
        <f>LT167*12*60/(PI() * 'Drive Train'!$F$15)/LL$2*LL167</f>
        <v>-190318.64618472071</v>
      </c>
      <c r="LN167" s="2">
        <f>('DEPRECATED - DT-Prelim Calcs'!$C$6*LL167-LM167)/('DEPRECATED - DT-Prelim Calcs'!$C$6*LL167)*'DEPRECATED - DT-Prelim Calcs'!$C$7*LL167</f>
        <v>87.67105426654048</v>
      </c>
      <c r="LO167" s="57">
        <f>LN167/'DEPRECATED - DT-Prelim Calcs'!$C$7*('DEPRECATED - DT-Prelim Calcs'!$C$8-'DEPRECATED - DT-Prelim Calcs'!$C$9)+'DEPRECATED - DT-Prelim Calcs'!$C$9</f>
        <v>4670.0013536917604</v>
      </c>
      <c r="LP167" s="57">
        <f t="shared" si="210"/>
        <v>60</v>
      </c>
      <c r="LQ167" s="2">
        <f t="shared" si="266"/>
        <v>0.99579519204165001</v>
      </c>
      <c r="LR167" s="57">
        <f>LQ167*'DEPRECATED - DT-Prelim Calcs'!$C$21/LL$2/'DEPRECATED - DT-Prelim Calcs'!$C$19/'DEPRECATED - DT-Prelim Calcs'!$C$18*3.39*'DEPRECATED - DT-Prelim Calcs'!$C$20</f>
        <v>25.773080821789936</v>
      </c>
      <c r="LS167" s="46">
        <f t="shared" si="267"/>
        <v>0</v>
      </c>
      <c r="LT167" s="57">
        <f>LR166*'DEPRECATED - DT-Prelim Calcs'!$C$11+LT166</f>
        <v>-693.0827690749519</v>
      </c>
      <c r="LU167" s="57">
        <f>LU166+0.5*LR167*'DEPRECATED - DT-Prelim Calcs'!$C$11^2+LT167*'DEPRECATED - DT-Prelim Calcs'!$C$11</f>
        <v>-300585.80316261557</v>
      </c>
      <c r="LV167" s="57">
        <f>MIN('Drive Train'!$F$35-LP166*'DEPRECATED - DT-Prelim Calcs'!$C$21*'Drive Train'!$F$39,LV166+LP$2)</f>
        <v>8.32</v>
      </c>
      <c r="LW167" s="57">
        <f>'Drive Train'!$F$35-LP167*'DEPRECATED - DT-Prelim Calcs'!$C$21*'Drive Train'!$F$39</f>
        <v>8.32</v>
      </c>
      <c r="LX167" s="1">
        <f>IF(LU167&gt;='Drive Train'!$F$29,1,0)</f>
        <v>0</v>
      </c>
      <c r="LY167" s="57">
        <f>MIN(LO167,'DEPRECATED - DT-Prelim Calcs'!$C$10)*'DEPRECATED - DT-Prelim Calcs'!$C$11*1000/60/60</f>
        <v>103.33333333333333</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Train'!$AA$49 + V167*(1-'Drive Train'!$AA$49))</f>
        <v>0</v>
      </c>
      <c r="W168" s="57">
        <f t="shared" si="184"/>
        <v>0</v>
      </c>
      <c r="X168" s="2">
        <f>MAX(MIN(IF(AND(AI167=1,AG168&lt;0),-1,1)*(W168-$C$9)/($C$8-$C$9)*$C$7-$C$29*AE168/T$2 -  AI167*$C$29/2,X$2),MAX(X$4:X167)*-1)</f>
        <v>-0.2458281045106315</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Train'!$F$39,AG167+W$2)-$C$3,IF(AE167-1&lt;=0,0,IF($C$32=Motors!$C$29,MAX(ABS('Drive Train'!$F$35-W167*$C$21*'Drive Train'!$F$39)*-1,AG167-W$2),MAX(0,ABS('Drive Train'!$F$35-W167*$C$21*'Drive Train'!$F$39)*-1,AG167-W$2))))</f>
        <v>0</v>
      </c>
      <c r="AH168" s="57">
        <f>'Drive Train'!$F$35-ABS(W168)*'DEPRECATED - DT-Prelim Calcs'!$C$21*'Drive Train'!$F$39</f>
        <v>12.4</v>
      </c>
      <c r="AI168" s="1">
        <f>IF(AJ168&gt;='Drive Train'!$F$29,1,0)</f>
        <v>1</v>
      </c>
      <c r="AJ168" s="57">
        <f>AJ167+0.5*Y168*'DEPRECATED - DT-Prelim Calcs'!$C$11^2+AE168*'DEPRECATED - DT-Prelim Calcs'!$C$11</f>
        <v>784.33981740885292</v>
      </c>
      <c r="AK168" s="57">
        <f t="shared" si="268"/>
        <v>0</v>
      </c>
      <c r="AL168" s="63">
        <f>AL167+'DEPRECATED - DT-Prelim Calcs'!$C$11</f>
        <v>656</v>
      </c>
      <c r="AM168" s="2">
        <f>AW168/'Drive Train'!$F$35</f>
        <v>0.88882649237565781</v>
      </c>
      <c r="AN168" s="46">
        <f>AU168*12*60/(PI() * 'Drive Train'!$F$15)/AM$2*AM168</f>
        <v>4007.4131716828733</v>
      </c>
      <c r="AO168" s="2">
        <f>('DEPRECATED - DT-Prelim Calcs'!$C$6*AM168-AN168)/('DEPRECATED - DT-Prelim Calcs'!$C$6*AM168)*'DEPRECATED - DT-Prelim Calcs'!$C$7*AM168</f>
        <v>0.33008953072369834</v>
      </c>
      <c r="AP168" s="57">
        <f>AO168/'DEPRECATED - DT-Prelim Calcs'!$C$7*('DEPRECATED - DT-Prelim Calcs'!$C$8-'DEPRECATED - DT-Prelim Calcs'!$C$9)+'DEPRECATED - DT-Prelim Calcs'!$C$9</f>
        <v>20.272816096203524</v>
      </c>
      <c r="AQ168" s="57">
        <f t="shared" si="192"/>
        <v>20.272816096203524</v>
      </c>
      <c r="AR168" s="2">
        <f t="shared" si="212"/>
        <v>-7.7715611723760958E-16</v>
      </c>
      <c r="AS168" s="57">
        <f>AR168*'DEPRECATED - DT-Prelim Calcs'!$C$21/AM$2/'DEPRECATED - DT-Prelim Calcs'!$C$19/'DEPRECATED - DT-Prelim Calcs'!$C$18*3.39*'DEPRECATED - DT-Prelim Calcs'!$C$20</f>
        <v>-5.6319995543472863E-15</v>
      </c>
      <c r="AT168" s="46">
        <f t="shared" si="213"/>
        <v>0</v>
      </c>
      <c r="AU168" s="57">
        <f>AS167*'DEPRECATED - DT-Prelim Calcs'!$C$11+AU167</f>
        <v>39.345448708843207</v>
      </c>
      <c r="AV168" s="57">
        <f>AV167+0.5*AS168*'DEPRECATED - DT-Prelim Calcs'!$C$11^2+AU168*'DEPRECATED - DT-Prelim Calcs'!$C$11</f>
        <v>25767.815177216755</v>
      </c>
      <c r="AW168" s="57">
        <f>MIN('Drive Train'!$F$35-AQ167*'DEPRECATED - DT-Prelim Calcs'!$C$21*'Drive Train'!$F$39,AW167+AQ$2)</f>
        <v>11.021448505458157</v>
      </c>
      <c r="AX168" s="57">
        <f>'Drive Train'!$F$35-AQ168*'DEPRECATED - DT-Prelim Calcs'!$C$21*'Drive Train'!$F$39</f>
        <v>11.02144850545816</v>
      </c>
      <c r="AY168" s="1">
        <f>IF(AV168&gt;='Drive Train'!$F$29,1,0)</f>
        <v>1</v>
      </c>
      <c r="AZ168" s="57">
        <f t="shared" si="214"/>
        <v>22.525351218003916</v>
      </c>
      <c r="BA168" s="63">
        <f>BA167+'DEPRECATED - DT-Prelim Calcs'!$C$11</f>
        <v>656</v>
      </c>
      <c r="BB168" s="2">
        <f>BL168/'Drive Train'!$F$35</f>
        <v>0.48999999999999994</v>
      </c>
      <c r="BC168" s="46">
        <f>BJ168*12*60/(PI() * 'Drive Train'!$F$15)/BB$2*BB168</f>
        <v>5110.3495910527454</v>
      </c>
      <c r="BD168" s="2">
        <f>('DEPRECATED - DT-Prelim Calcs'!$C$6*BB168-BC168)/('DEPRECATED - DT-Prelim Calcs'!$C$6*BB168)*'DEPRECATED - DT-Prelim Calcs'!$C$7*BB168</f>
        <v>-1.1297833985810726</v>
      </c>
      <c r="BE168" s="57">
        <f>BD168/'DEPRECATED - DT-Prelim Calcs'!$C$7*('DEPRECATED - DT-Prelim Calcs'!$C$8-'DEPRECATED - DT-Prelim Calcs'!$C$9)+'DEPRECATED - DT-Prelim Calcs'!$C$9</f>
        <v>-57.445730306203991</v>
      </c>
      <c r="BF168" s="57">
        <f t="shared" si="193"/>
        <v>-57.445730306203991</v>
      </c>
      <c r="BG168" s="2">
        <f t="shared" si="215"/>
        <v>-1.8933363324154451</v>
      </c>
      <c r="BH168" s="57">
        <f>BG168*'DEPRECATED - DT-Prelim Calcs'!$C$21/BB$2/'DEPRECATED - DT-Prelim Calcs'!$C$19/'DEPRECATED - DT-Prelim Calcs'!$C$18*3.39*'DEPRECATED - DT-Prelim Calcs'!$C$20</f>
        <v>-19.819055495402441</v>
      </c>
      <c r="BI168" s="46">
        <f t="shared" si="216"/>
        <v>1</v>
      </c>
      <c r="BJ168" s="57">
        <f>BH167*'DEPRECATED - DT-Prelim Calcs'!$C$11+BJ167</f>
        <v>63.008778385113473</v>
      </c>
      <c r="BK168" s="57">
        <f>BK167+0.5*BH168*'DEPRECATED - DT-Prelim Calcs'!$C$11^2+BJ168*'DEPRECATED - DT-Prelim Calcs'!$C$11</f>
        <v>15362.783873658744</v>
      </c>
      <c r="BL168" s="57">
        <f>MIN('Drive Train'!$F$35-BF167*'DEPRECATED - DT-Prelim Calcs'!$C$21*'Drive Train'!$F$39,BL167+BF$2)</f>
        <v>6.0759999999999996</v>
      </c>
      <c r="BM168" s="57">
        <f>'Drive Train'!$F$35-BF168*'DEPRECATED - DT-Prelim Calcs'!$C$21*'Drive Train'!$F$39</f>
        <v>16.306309660821871</v>
      </c>
      <c r="BN168" s="1">
        <f>IF(BK168&gt;='Drive Train'!$F$29,1,0)</f>
        <v>1</v>
      </c>
      <c r="BO168" s="57">
        <f t="shared" si="217"/>
        <v>-63.828589229115551</v>
      </c>
      <c r="BP168" s="63">
        <f>BP167+'DEPRECATED - DT-Prelim Calcs'!$C$11</f>
        <v>656</v>
      </c>
      <c r="BQ168" s="2">
        <f>CA168/'Drive Train'!$F$35</f>
        <v>0.78316833509160755</v>
      </c>
      <c r="BR168" s="46">
        <f>BY168*12*60/(PI() * 'Drive Train'!$F$15)/BQ$2*BQ168</f>
        <v>6651.738850789744</v>
      </c>
      <c r="BS168" s="2">
        <f>('DEPRECATED - DT-Prelim Calcs'!$C$6*BQ168-BR168)/('DEPRECATED - DT-Prelim Calcs'!$C$6*BQ168)*'DEPRECATED - DT-Prelim Calcs'!$C$7*BQ168</f>
        <v>-1.1201985770452265</v>
      </c>
      <c r="BT168" s="57">
        <f>BS168/'DEPRECATED - DT-Prelim Calcs'!$C$7*('DEPRECATED - DT-Prelim Calcs'!$C$8-'DEPRECATED - DT-Prelim Calcs'!$C$9)+'DEPRECATED - DT-Prelim Calcs'!$C$9</f>
        <v>-56.935467815312265</v>
      </c>
      <c r="BU168" s="57">
        <f t="shared" si="194"/>
        <v>-56.935467815312265</v>
      </c>
      <c r="BV168" s="2">
        <f t="shared" si="218"/>
        <v>-1.7420185824229346</v>
      </c>
      <c r="BW168" s="57">
        <f>BV168*'DEPRECATED - DT-Prelim Calcs'!$C$21/BQ$2/'DEPRECATED - DT-Prelim Calcs'!$C$19/'DEPRECATED - DT-Prelim Calcs'!$C$18*3.39*'DEPRECATED - DT-Prelim Calcs'!$C$20</f>
        <v>-23.845890056834698</v>
      </c>
      <c r="BX168" s="46">
        <f t="shared" si="219"/>
        <v>1</v>
      </c>
      <c r="BY168" s="57">
        <f>BW167*'DEPRECATED - DT-Prelim Calcs'!$C$11+BY167</f>
        <v>39.239280051711802</v>
      </c>
      <c r="BZ168" s="57">
        <f>BZ167+0.5*BW168*'DEPRECATED - DT-Prelim Calcs'!$C$11^2+BY168*'DEPRECATED - DT-Prelim Calcs'!$C$11</f>
        <v>-11361.024484618199</v>
      </c>
      <c r="CA168" s="57">
        <f>MIN('Drive Train'!$F$35-BU167*'DEPRECATED - DT-Prelim Calcs'!$C$21*'Drive Train'!$F$39,CA167+BU$2)</f>
        <v>9.7112873551359336</v>
      </c>
      <c r="CB168" s="57">
        <f>'Drive Train'!$F$35-BU168*'DEPRECATED - DT-Prelim Calcs'!$C$21*'Drive Train'!$F$39</f>
        <v>16.271611811441236</v>
      </c>
      <c r="CC168" s="1">
        <f>IF(BZ168&gt;='Drive Train'!$F$29,1,0)</f>
        <v>0</v>
      </c>
      <c r="CD168" s="57">
        <f t="shared" si="220"/>
        <v>-63.261630905902514</v>
      </c>
      <c r="CE168" s="63">
        <f>CE167+'DEPRECATED - DT-Prelim Calcs'!$C$11</f>
        <v>656</v>
      </c>
      <c r="CF168" s="2">
        <f>CP168/'Drive Train'!$F$35</f>
        <v>0.48999999999999994</v>
      </c>
      <c r="CG168" s="46">
        <f>CN168*12*60/(PI() * 'Drive Train'!$F$15)/CF$2*CF168</f>
        <v>12344.157296594867</v>
      </c>
      <c r="CH168" s="2">
        <f>('DEPRECATED - DT-Prelim Calcs'!$C$6*CF168-CG168)/('DEPRECATED - DT-Prelim Calcs'!$C$6*CF168)*'DEPRECATED - DT-Prelim Calcs'!$C$7*CF168</f>
        <v>-4.4006045187230081</v>
      </c>
      <c r="CI168" s="57">
        <f>CH168/'DEPRECATED - DT-Prelim Calcs'!$C$7*('DEPRECATED - DT-Prelim Calcs'!$C$8-'DEPRECATED - DT-Prelim Calcs'!$C$9)+'DEPRECATED - DT-Prelim Calcs'!$C$9</f>
        <v>-231.57284637019171</v>
      </c>
      <c r="CJ168" s="57">
        <f t="shared" si="195"/>
        <v>-231.57284637019171</v>
      </c>
      <c r="CK168" s="2">
        <f t="shared" si="221"/>
        <v>-6.2449827460032141</v>
      </c>
      <c r="CL168" s="57">
        <f>CK168*'DEPRECATED - DT-Prelim Calcs'!$C$21/CF$2/'DEPRECATED - DT-Prelim Calcs'!$C$19/'DEPRECATED - DT-Prelim Calcs'!$C$18*3.39*'DEPRECATED - DT-Prelim Calcs'!$C$20</f>
        <v>-105.59962356593948</v>
      </c>
      <c r="CM168" s="46">
        <f t="shared" si="222"/>
        <v>1</v>
      </c>
      <c r="CN168" s="57">
        <f>CL167*'DEPRECATED - DT-Prelim Calcs'!$C$11+CN167</f>
        <v>94.21844965437144</v>
      </c>
      <c r="CO168" s="57">
        <f>CO167+0.5*CL168*'DEPRECATED - DT-Prelim Calcs'!$C$11^2+CN168*'DEPRECATED - DT-Prelim Calcs'!$C$11</f>
        <v>-50145.440738628015</v>
      </c>
      <c r="CP168" s="57">
        <f>MIN('Drive Train'!$F$35-CJ167*'DEPRECATED - DT-Prelim Calcs'!$C$21*'Drive Train'!$F$39,CP167+CJ$2)</f>
        <v>6.0759999999999996</v>
      </c>
      <c r="CQ168" s="57">
        <f>'Drive Train'!$F$35-CJ168*'DEPRECATED - DT-Prelim Calcs'!$C$21*'Drive Train'!$F$39</f>
        <v>28.146953553173038</v>
      </c>
      <c r="CR168" s="1">
        <f>IF(CO168&gt;='Drive Train'!$F$29,1,0)</f>
        <v>0</v>
      </c>
      <c r="CS168" s="57">
        <f t="shared" si="223"/>
        <v>-257.30316263354632</v>
      </c>
      <c r="CT168" s="63">
        <f>CT167+'DEPRECATED - DT-Prelim Calcs'!$C$11</f>
        <v>656</v>
      </c>
      <c r="CU168" s="2">
        <f>DE168/'Drive Train'!$F$35</f>
        <v>0.48999999999999994</v>
      </c>
      <c r="CV168" s="46">
        <f>DC168*12*60/(PI() * 'Drive Train'!$F$15)/CU$2*CU168</f>
        <v>13835.28630905418</v>
      </c>
      <c r="CW168" s="2">
        <f>('DEPRECATED - DT-Prelim Calcs'!$C$6*CU168-CV168)/('DEPRECATED - DT-Prelim Calcs'!$C$6*CU168)*'DEPRECATED - DT-Prelim Calcs'!$C$7*CU168</f>
        <v>-5.0748298320488878</v>
      </c>
      <c r="CX168" s="57">
        <f>CW168/'DEPRECATED - DT-Prelim Calcs'!$C$7*('DEPRECATED - DT-Prelim Calcs'!$C$8-'DEPRECATED - DT-Prelim Calcs'!$C$9)+'DEPRECATED - DT-Prelim Calcs'!$C$9</f>
        <v>-267.46625205471884</v>
      </c>
      <c r="CY168" s="57">
        <f t="shared" si="196"/>
        <v>-267.46625205471884</v>
      </c>
      <c r="CZ168" s="2">
        <f t="shared" si="224"/>
        <v>-7.1420021973626744</v>
      </c>
      <c r="DA168" s="57">
        <f>CZ168*'DEPRECATED - DT-Prelim Calcs'!$C$21/CU$2/'DEPRECATED - DT-Prelim Calcs'!$C$19/'DEPRECATED - DT-Prelim Calcs'!$C$18*3.39*'DEPRECATED - DT-Prelim Calcs'!$C$20</f>
        <v>-143.77117451591991</v>
      </c>
      <c r="DB168" s="46">
        <f t="shared" si="225"/>
        <v>1</v>
      </c>
      <c r="DC168" s="57">
        <f>DA167*'DEPRECATED - DT-Prelim Calcs'!$C$11+DC167</f>
        <v>88.703742507828707</v>
      </c>
      <c r="DD168" s="57">
        <f>DD167+0.5*DA168*'DEPRECATED - DT-Prelim Calcs'!$C$11^2+DC168*'DEPRECATED - DT-Prelim Calcs'!$C$11</f>
        <v>-88407.38393405237</v>
      </c>
      <c r="DE168" s="57">
        <f>MIN('Drive Train'!$F$35-CY167*'DEPRECATED - DT-Prelim Calcs'!$C$21*'Drive Train'!$F$39,DE167+CY$2)</f>
        <v>6.0759999999999996</v>
      </c>
      <c r="DF168" s="57">
        <f>'Drive Train'!$F$35-CY168*'DEPRECATED - DT-Prelim Calcs'!$C$21*'Drive Train'!$F$39</f>
        <v>30.587705139720882</v>
      </c>
      <c r="DG168" s="1">
        <f>IF(DD168&gt;='Drive Train'!$F$29,1,0)</f>
        <v>0</v>
      </c>
      <c r="DH168" s="57">
        <f t="shared" si="226"/>
        <v>-297.18472450524314</v>
      </c>
      <c r="DI168" s="63">
        <f>DI167+'DEPRECATED - DT-Prelim Calcs'!$C$11</f>
        <v>656</v>
      </c>
      <c r="DJ168" s="2">
        <f>DT168/'Drive Train'!$F$35</f>
        <v>0.48999999999999994</v>
      </c>
      <c r="DK168" s="46">
        <f>DR168*12*60/(PI() * 'Drive Train'!$F$15)/DJ$2*DJ168</f>
        <v>-8976.1127946262095</v>
      </c>
      <c r="DL168" s="2">
        <f>('DEPRECATED - DT-Prelim Calcs'!$C$6*DJ168-DK168)/('DEPRECATED - DT-Prelim Calcs'!$C$6*DJ168)*'DEPRECATED - DT-Prelim Calcs'!$C$7*DJ168</f>
        <v>5.2395176050748908</v>
      </c>
      <c r="DM168" s="57">
        <f>DL168/'DEPRECATED - DT-Prelim Calcs'!$C$7*('DEPRECATED - DT-Prelim Calcs'!$C$8-'DEPRECATED - DT-Prelim Calcs'!$C$9)+'DEPRECATED - DT-Prelim Calcs'!$C$9</f>
        <v>281.63365507514874</v>
      </c>
      <c r="DN168" s="57">
        <f t="shared" si="197"/>
        <v>93</v>
      </c>
      <c r="DO168" s="2">
        <f t="shared" si="227"/>
        <v>1.1037138828047846</v>
      </c>
      <c r="DP168" s="57">
        <f>DO168*'DEPRECATED - DT-Prelim Calcs'!$C$21/DJ$2/'DEPRECATED - DT-Prelim Calcs'!$C$19/'DEPRECATED - DT-Prelim Calcs'!$C$18*3.39*'DEPRECATED - DT-Prelim Calcs'!$C$20</f>
        <v>25.773080821789936</v>
      </c>
      <c r="DQ168" s="46">
        <f t="shared" si="228"/>
        <v>0</v>
      </c>
      <c r="DR168" s="57">
        <f>DP167*'DEPRECATED - DT-Prelim Calcs'!$C$11+DR167</f>
        <v>-49.611699530948371</v>
      </c>
      <c r="DS168" s="57">
        <f>DS167+0.5*DP168*'DEPRECATED - DT-Prelim Calcs'!$C$11^2+DR168*'DEPRECATED - DT-Prelim Calcs'!$C$11</f>
        <v>-176052.67033219451</v>
      </c>
      <c r="DT168" s="57">
        <f>MIN('Drive Train'!$F$35-DN167*'DEPRECATED - DT-Prelim Calcs'!$C$21*'Drive Train'!$F$39,DT167+DN$2)</f>
        <v>6.0759999999999996</v>
      </c>
      <c r="DU168" s="57">
        <f>'Drive Train'!$F$35-DN168*'DEPRECATED - DT-Prelim Calcs'!$C$21*'Drive Train'!$F$39</f>
        <v>6.0759999999999996</v>
      </c>
      <c r="DV168" s="1">
        <f>IF(DS168&gt;='Drive Train'!$F$29,1,0)</f>
        <v>0</v>
      </c>
      <c r="DW168" s="57">
        <f t="shared" si="229"/>
        <v>103.33333333333333</v>
      </c>
      <c r="DX168" s="63">
        <f>DX167+'DEPRECATED - DT-Prelim Calcs'!$C$11</f>
        <v>656</v>
      </c>
      <c r="DY168" s="2">
        <f>EI168/'Drive Train'!$F$35</f>
        <v>0.48999999999999994</v>
      </c>
      <c r="DZ168" s="46">
        <f>EG168*12*60/(PI() * 'Drive Train'!$F$15)/DY$2*DY168</f>
        <v>-139341.45663480283</v>
      </c>
      <c r="EA168" s="2">
        <f>('DEPRECATED - DT-Prelim Calcs'!$C$6*DY168-DZ168)/('DEPRECATED - DT-Prelim Calcs'!$C$6*DY168)*'DEPRECATED - DT-Prelim Calcs'!$C$7*DY168</f>
        <v>64.185198403353624</v>
      </c>
      <c r="EB168" s="57">
        <f>EA168/'DEPRECATED - DT-Prelim Calcs'!$C$7*('DEPRECATED - DT-Prelim Calcs'!$C$8-'DEPRECATED - DT-Prelim Calcs'!$C$9)+'DEPRECATED - DT-Prelim Calcs'!$C$9</f>
        <v>3419.6962469503192</v>
      </c>
      <c r="EC168" s="57">
        <f t="shared" si="198"/>
        <v>93</v>
      </c>
      <c r="ED168" s="2">
        <f t="shared" si="230"/>
        <v>0.96993038185874991</v>
      </c>
      <c r="EE168" s="57">
        <f>ED168*'DEPRECATED - DT-Prelim Calcs'!$C$21/DY$2/'DEPRECATED - DT-Prelim Calcs'!$C$19/'DEPRECATED - DT-Prelim Calcs'!$C$18*3.39*'DEPRECATED - DT-Prelim Calcs'!$C$20</f>
        <v>25.773080821789936</v>
      </c>
      <c r="EF168" s="46">
        <f t="shared" si="231"/>
        <v>0</v>
      </c>
      <c r="EG168" s="57">
        <f>EE167*'DEPRECATED - DT-Prelim Calcs'!$C$11+EG167</f>
        <v>-676.79977814532685</v>
      </c>
      <c r="EH168" s="57">
        <f>EH167+0.5*EE168*'DEPRECATED - DT-Prelim Calcs'!$C$11^2+EG168*'DEPRECATED - DT-Prelim Calcs'!$C$11</f>
        <v>-317666.16875259276</v>
      </c>
      <c r="EI168" s="57">
        <f>MIN('Drive Train'!$F$35-EC167*'DEPRECATED - DT-Prelim Calcs'!$C$21*'Drive Train'!$F$39,EI167+EC$2)</f>
        <v>6.0759999999999996</v>
      </c>
      <c r="EJ168" s="57">
        <f>'Drive Train'!$F$35-EC168*'DEPRECATED - DT-Prelim Calcs'!$C$21*'Drive Train'!$F$39</f>
        <v>6.0759999999999996</v>
      </c>
      <c r="EK168" s="1">
        <f>IF(EH168&gt;='Drive Train'!$F$29,1,0)</f>
        <v>0</v>
      </c>
      <c r="EL168" s="57">
        <f t="shared" si="232"/>
        <v>103.33333333333333</v>
      </c>
      <c r="EM168" s="63">
        <f>EM167+'DEPRECATED - DT-Prelim Calcs'!$C$11</f>
        <v>656</v>
      </c>
      <c r="EN168" s="2">
        <f>EX168/'Drive Train'!$F$35</f>
        <v>0.48999999999999994</v>
      </c>
      <c r="EO168" s="46">
        <f>EV168*12*60/(PI() * 'Drive Train'!$F$15)/EN$2*EN168</f>
        <v>-133071.09414492603</v>
      </c>
      <c r="EP168" s="2">
        <f>('DEPRECATED - DT-Prelim Calcs'!$C$6*EN168-EO168)/('DEPRECATED - DT-Prelim Calcs'!$C$6*EN168)*'DEPRECATED - DT-Prelim Calcs'!$C$7*EN168</f>
        <v>61.350006358212333</v>
      </c>
      <c r="EQ168" s="57">
        <f>EP168/'DEPRECATED - DT-Prelim Calcs'!$C$7*('DEPRECATED - DT-Prelim Calcs'!$C$8-'DEPRECATED - DT-Prelim Calcs'!$C$9)+'DEPRECATED - DT-Prelim Calcs'!$C$9</f>
        <v>3268.7605044641668</v>
      </c>
      <c r="ER168" s="57">
        <f t="shared" si="199"/>
        <v>93</v>
      </c>
      <c r="ES168" s="2">
        <f t="shared" si="233"/>
        <v>0.86507304327942547</v>
      </c>
      <c r="ET168" s="57">
        <f>ES168*'DEPRECATED - DT-Prelim Calcs'!$C$21/EN$2/'DEPRECATED - DT-Prelim Calcs'!$C$19/'DEPRECATED - DT-Prelim Calcs'!$C$18*3.39*'DEPRECATED - DT-Prelim Calcs'!$C$20</f>
        <v>25.773080821789936</v>
      </c>
      <c r="EU168" s="46">
        <f t="shared" si="234"/>
        <v>0</v>
      </c>
      <c r="EV168" s="57">
        <f>ET167*'DEPRECATED - DT-Prelim Calcs'!$C$11+EV167</f>
        <v>-576.46879725710892</v>
      </c>
      <c r="EW168" s="57">
        <f>EW167+0.5*ET168*'DEPRECATED - DT-Prelim Calcs'!$C$11^2+EV168*'DEPRECATED - DT-Prelim Calcs'!$C$11</f>
        <v>-317408.16594823619</v>
      </c>
      <c r="EX168" s="57">
        <f>MIN('Drive Train'!$F$35-ER167*'DEPRECATED - DT-Prelim Calcs'!$C$21*'Drive Train'!$F$39,EX167+ER$2)</f>
        <v>6.0759999999999996</v>
      </c>
      <c r="EY168" s="57">
        <f>'Drive Train'!$F$35-ER168*'DEPRECATED - DT-Prelim Calcs'!$C$21*'Drive Train'!$F$39</f>
        <v>6.0759999999999996</v>
      </c>
      <c r="EZ168" s="1">
        <f>IF(EW168&gt;='Drive Train'!$F$29,1,0)</f>
        <v>0</v>
      </c>
      <c r="FA168" s="57">
        <f t="shared" si="235"/>
        <v>103.33333333333333</v>
      </c>
      <c r="FB168" s="63">
        <f>FB167+'DEPRECATED - DT-Prelim Calcs'!$C$11</f>
        <v>656</v>
      </c>
      <c r="FC168" s="2">
        <f>FM168/'Drive Train'!$F$35</f>
        <v>0.48999999999999994</v>
      </c>
      <c r="FD168" s="46">
        <f>FK168*12*60/(PI() * 'Drive Train'!$F$15)/FC$2*FC168</f>
        <v>-125328.47200809068</v>
      </c>
      <c r="FE168" s="2">
        <f>('DEPRECATED - DT-Prelim Calcs'!$C$6*FC168-FD168)/('DEPRECATED - DT-Prelim Calcs'!$C$6*FC168)*'DEPRECATED - DT-Prelim Calcs'!$C$7*FC168</f>
        <v>57.849120926735189</v>
      </c>
      <c r="FF168" s="57">
        <f>FE168/'DEPRECATED - DT-Prelim Calcs'!$C$7*('DEPRECATED - DT-Prelim Calcs'!$C$8-'DEPRECATED - DT-Prelim Calcs'!$C$9)+'DEPRECATED - DT-Prelim Calcs'!$C$9</f>
        <v>3082.3855663485997</v>
      </c>
      <c r="FG168" s="57">
        <f t="shared" si="200"/>
        <v>93</v>
      </c>
      <c r="FH168" s="2">
        <f t="shared" si="236"/>
        <v>0.78067567320338405</v>
      </c>
      <c r="FI168" s="57">
        <f>FH168*'DEPRECATED - DT-Prelim Calcs'!$C$21/FC$2/'DEPRECATED - DT-Prelim Calcs'!$C$19/'DEPRECATED - DT-Prelim Calcs'!$C$18*3.39*'DEPRECATED - DT-Prelim Calcs'!$C$20</f>
        <v>25.773080821789936</v>
      </c>
      <c r="FJ168" s="46">
        <f t="shared" si="237"/>
        <v>0</v>
      </c>
      <c r="FK168" s="57">
        <f>FI167*'DEPRECATED - DT-Prelim Calcs'!$C$11+FK167</f>
        <v>-489.95894343734653</v>
      </c>
      <c r="FL168" s="57">
        <f>FL167+0.5*FI168*'DEPRECATED - DT-Prelim Calcs'!$C$11^2+FK168*'DEPRECATED - DT-Prelim Calcs'!$C$11</f>
        <v>-417929.74228203687</v>
      </c>
      <c r="FM168" s="57">
        <f>MIN('Drive Train'!$F$35-FG167*'DEPRECATED - DT-Prelim Calcs'!$C$21*'Drive Train'!$F$39,FM167+FG$2)</f>
        <v>6.0759999999999996</v>
      </c>
      <c r="FN168" s="57">
        <f>'Drive Train'!$F$35-FG168*'DEPRECATED - DT-Prelim Calcs'!$C$21*'Drive Train'!$F$39</f>
        <v>6.0759999999999996</v>
      </c>
      <c r="FO168" s="1">
        <f>IF(FL168&gt;='Drive Train'!$F$29,1,0)</f>
        <v>0</v>
      </c>
      <c r="FP168" s="57">
        <f t="shared" si="238"/>
        <v>103.33333333333333</v>
      </c>
      <c r="FQ168" s="63">
        <f>FQ167+'DEPRECATED - DT-Prelim Calcs'!$C$11</f>
        <v>656</v>
      </c>
      <c r="FR168" s="2">
        <f>GB168/'Drive Train'!$F$35</f>
        <v>0.48999999999999994</v>
      </c>
      <c r="FS168" s="46">
        <f>FZ168*12*60/(PI() * 'Drive Train'!$F$15)/FR$2*FR168</f>
        <v>-240698.38255212861</v>
      </c>
      <c r="FT168" s="2">
        <f>('DEPRECATED - DT-Prelim Calcs'!$C$6*FR168-FS168)/('DEPRECATED - DT-Prelim Calcs'!$C$6*FR168)*'DEPRECATED - DT-Prelim Calcs'!$C$7*FR168</f>
        <v>110.01450261737898</v>
      </c>
      <c r="FU168" s="57">
        <f>FT168/'DEPRECATED - DT-Prelim Calcs'!$C$7*('DEPRECATED - DT-Prelim Calcs'!$C$8-'DEPRECATED - DT-Prelim Calcs'!$C$9)+'DEPRECATED - DT-Prelim Calcs'!$C$9</f>
        <v>5859.4886663110883</v>
      </c>
      <c r="FV168" s="57">
        <f t="shared" si="201"/>
        <v>93</v>
      </c>
      <c r="FW168" s="2">
        <f t="shared" si="239"/>
        <v>0.7112822800297498</v>
      </c>
      <c r="FX168" s="57">
        <f>FW168*'DEPRECATED - DT-Prelim Calcs'!$C$21/FR$2/'DEPRECATED - DT-Prelim Calcs'!$C$19/'DEPRECATED - DT-Prelim Calcs'!$C$18*3.39*'DEPRECATED - DT-Prelim Calcs'!$C$20</f>
        <v>25.773080821789936</v>
      </c>
      <c r="FY168" s="46">
        <f t="shared" si="240"/>
        <v>0</v>
      </c>
      <c r="FZ168" s="57">
        <f>FX167*'DEPRECATED - DT-Prelim Calcs'!$C$11+FZ167</f>
        <v>-857.34271015500326</v>
      </c>
      <c r="GA168" s="57">
        <f>GA167+0.5*FX168*'DEPRECATED - DT-Prelim Calcs'!$C$11^2+FZ168*'DEPRECATED - DT-Prelim Calcs'!$C$11</f>
        <v>-500110.99261967943</v>
      </c>
      <c r="GB168" s="57">
        <f>MIN('Drive Train'!$F$35-FV167*'DEPRECATED - DT-Prelim Calcs'!$C$21*'Drive Train'!$F$39,GB167+FV$2)</f>
        <v>6.0759999999999996</v>
      </c>
      <c r="GC168" s="57">
        <f>'Drive Train'!$F$35-FV168*'DEPRECATED - DT-Prelim Calcs'!$C$21*'Drive Train'!$F$39</f>
        <v>6.0759999999999996</v>
      </c>
      <c r="GD168" s="1">
        <f>IF(GA168&gt;='Drive Train'!$F$29,1,0)</f>
        <v>0</v>
      </c>
      <c r="GE168" s="57">
        <f t="shared" si="241"/>
        <v>103.33333333333333</v>
      </c>
      <c r="GF168" s="63">
        <f>GF167+'DEPRECATED - DT-Prelim Calcs'!$C$11</f>
        <v>656</v>
      </c>
      <c r="GG168" s="2">
        <f>GQ168/'Drive Train'!$F$35</f>
        <v>0.83548387096774201</v>
      </c>
      <c r="GH168" s="46">
        <f>GO168*12*60/(PI() * 'Drive Train'!$F$15)/GG$2*GG168</f>
        <v>-34407.653159680696</v>
      </c>
      <c r="GI168" s="2">
        <f>('DEPRECATED - DT-Prelim Calcs'!$C$6*GG168-GH168)/('DEPRECATED - DT-Prelim Calcs'!$C$6*GG168)*'DEPRECATED - DT-Prelim Calcs'!$C$7*GG168</f>
        <v>17.571197951702146</v>
      </c>
      <c r="GJ168" s="57">
        <f>GI168/'DEPRECATED - DT-Prelim Calcs'!$C$7*('DEPRECATED - DT-Prelim Calcs'!$C$8-'DEPRECATED - DT-Prelim Calcs'!$C$9)+'DEPRECATED - DT-Prelim Calcs'!$C$9</f>
        <v>938.12933493916421</v>
      </c>
      <c r="GK168" s="57">
        <f t="shared" si="242"/>
        <v>29.999999999999982</v>
      </c>
      <c r="GL168" s="2">
        <f t="shared" si="243"/>
        <v>0.99579519204165001</v>
      </c>
      <c r="GM168" s="57">
        <f>GL168*'DEPRECATED - DT-Prelim Calcs'!$C$21/GG$2/'DEPRECATED - DT-Prelim Calcs'!$C$19/'DEPRECATED - DT-Prelim Calcs'!$C$18*3.39*'DEPRECATED - DT-Prelim Calcs'!$C$20</f>
        <v>25.773080821789936</v>
      </c>
      <c r="GN168" s="46">
        <f t="shared" si="244"/>
        <v>0</v>
      </c>
      <c r="GO168" s="57">
        <f>GM167*'DEPRECATED - DT-Prelim Calcs'!$C$11+GO167</f>
        <v>-100.62882108724544</v>
      </c>
      <c r="GP168" s="57">
        <f>GP167+0.5*GM168*'DEPRECATED - DT-Prelim Calcs'!$C$11^2+GO168*'DEPRECATED - DT-Prelim Calcs'!$C$11</f>
        <v>-252478.68775278173</v>
      </c>
      <c r="GQ168" s="57">
        <f>MIN('Drive Train'!$F$35-GK167*'DEPRECATED - DT-Prelim Calcs'!$C$21*'Drive Train'!$F$39,GQ167+GK$2)</f>
        <v>10.360000000000001</v>
      </c>
      <c r="GR168" s="57">
        <f>'Drive Train'!$F$35-GK168*'DEPRECATED - DT-Prelim Calcs'!$C$21*'Drive Train'!$F$39</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-96321.31502402632</v>
      </c>
      <c r="GX168" s="2">
        <f>('DEPRECATED - DT-Prelim Calcs'!$C$6*GV168-GW168)/('DEPRECATED - DT-Prelim Calcs'!$C$6*GV168)*'DEPRECATED - DT-Prelim Calcs'!$C$7*GV168</f>
        <v>45.521876851126756</v>
      </c>
      <c r="GY168" s="57">
        <f>GX168/'DEPRECATED - DT-Prelim Calcs'!$C$7*('DEPRECATED - DT-Prelim Calcs'!$C$8-'DEPRECATED - DT-Prelim Calcs'!$C$9)+'DEPRECATED - DT-Prelim Calcs'!$C$9</f>
        <v>2426.1260580911048</v>
      </c>
      <c r="GZ168" s="57">
        <f t="shared" si="202"/>
        <v>33.333333333333314</v>
      </c>
      <c r="HA168" s="2">
        <f t="shared" si="246"/>
        <v>0.99579519204165001</v>
      </c>
      <c r="HB168" s="57">
        <f>HA168*'DEPRECATED - DT-Prelim Calcs'!$C$21/GV$2/'DEPRECATED - DT-Prelim Calcs'!$C$19/'DEPRECATED - DT-Prelim Calcs'!$C$18*3.39*'DEPRECATED - DT-Prelim Calcs'!$C$20</f>
        <v>25.773080821789936</v>
      </c>
      <c r="HC168" s="46">
        <f t="shared" si="247"/>
        <v>0</v>
      </c>
      <c r="HD168" s="57">
        <f>HB167*'DEPRECATED - DT-Prelim Calcs'!$C$11+HD167</f>
        <v>-288.00310017104766</v>
      </c>
      <c r="HE168" s="57">
        <f>HE167+0.5*HB168*'DEPRECATED - DT-Prelim Calcs'!$C$11^2+HD168*'DEPRECATED - DT-Prelim Calcs'!$C$11</f>
        <v>-287238.34396786487</v>
      </c>
      <c r="HF168" s="57">
        <f>MIN('Drive Train'!$F$35-GZ167*'DEPRECATED - DT-Prelim Calcs'!$C$21*'Drive Train'!$F$39,HF167+GZ$2)</f>
        <v>10.133333333333335</v>
      </c>
      <c r="HG168" s="57">
        <f>'Drive Train'!$F$35-GZ168*'DEPRECATED - DT-Prelim Calcs'!$C$21*'Drive Train'!$F$39</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-135882.34513239464</v>
      </c>
      <c r="HM168" s="2">
        <f>('DEPRECATED - DT-Prelim Calcs'!$C$6*HK168-HL168)/('DEPRECATED - DT-Prelim Calcs'!$C$6*HK168)*'DEPRECATED - DT-Prelim Calcs'!$C$7*HK168</f>
        <v>63.36564345563481</v>
      </c>
      <c r="HN168" s="57">
        <f>HM168/'DEPRECATED - DT-Prelim Calcs'!$C$7*('DEPRECATED - DT-Prelim Calcs'!$C$8-'DEPRECATED - DT-Prelim Calcs'!$C$9)+'DEPRECATED - DT-Prelim Calcs'!$C$9</f>
        <v>3376.0659980738369</v>
      </c>
      <c r="HO168" s="57">
        <f t="shared" si="203"/>
        <v>36.66666666666665</v>
      </c>
      <c r="HP168" s="2">
        <f t="shared" si="249"/>
        <v>0.99579519204165001</v>
      </c>
      <c r="HQ168" s="57">
        <f>HP168*'DEPRECATED - DT-Prelim Calcs'!$C$21/HK$2/'DEPRECATED - DT-Prelim Calcs'!$C$19/'DEPRECATED - DT-Prelim Calcs'!$C$18*3.39*'DEPRECATED - DT-Prelim Calcs'!$C$20</f>
        <v>25.773080821789936</v>
      </c>
      <c r="HR168" s="46">
        <f t="shared" si="250"/>
        <v>0</v>
      </c>
      <c r="HS168" s="57">
        <f>HQ167*'DEPRECATED - DT-Prelim Calcs'!$C$11+HS167</f>
        <v>-415.5875911029384</v>
      </c>
      <c r="HT168" s="57">
        <f>HT167+0.5*HQ168*'DEPRECATED - DT-Prelim Calcs'!$C$11^2+HS168*'DEPRECATED - DT-Prelim Calcs'!$C$11</f>
        <v>-297390.79873717693</v>
      </c>
      <c r="HU168" s="57">
        <f>MIN('Drive Train'!$F$35-HO167*'DEPRECATED - DT-Prelim Calcs'!$C$21*'Drive Train'!$F$39,HU167+HO$2)</f>
        <v>9.9066666666666681</v>
      </c>
      <c r="HV168" s="57">
        <f>'Drive Train'!$F$35-HO168*'DEPRECATED - DT-Prelim Calcs'!$C$21*'Drive Train'!$F$39</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-186994.21425061466</v>
      </c>
      <c r="IB168" s="2">
        <f>('DEPRECATED - DT-Prelim Calcs'!$C$6*HZ168-IA168)/('DEPRECATED - DT-Prelim Calcs'!$C$6*HZ168)*'DEPRECATED - DT-Prelim Calcs'!$C$7*HZ168</f>
        <v>86.432209687486676</v>
      </c>
      <c r="IC168" s="57">
        <f>IB168/'DEPRECATED - DT-Prelim Calcs'!$C$7*('DEPRECATED - DT-Prelim Calcs'!$C$8-'DEPRECATED - DT-Prelim Calcs'!$C$9)+'DEPRECATED - DT-Prelim Calcs'!$C$9</f>
        <v>4604.0495862674443</v>
      </c>
      <c r="ID168" s="57">
        <f t="shared" si="204"/>
        <v>39.999999999999986</v>
      </c>
      <c r="IE168" s="2">
        <f t="shared" si="252"/>
        <v>0.99579519204165001</v>
      </c>
      <c r="IF168" s="57">
        <f>IE168*'DEPRECATED - DT-Prelim Calcs'!$C$21/HZ$2/'DEPRECATED - DT-Prelim Calcs'!$C$19/'DEPRECATED - DT-Prelim Calcs'!$C$18*3.39*'DEPRECATED - DT-Prelim Calcs'!$C$20</f>
        <v>25.773080821789936</v>
      </c>
      <c r="IG168" s="46">
        <f t="shared" si="253"/>
        <v>0</v>
      </c>
      <c r="IH168" s="57">
        <f>IF167*'DEPRECATED - DT-Prelim Calcs'!$C$11+IH167</f>
        <v>-585.30185489676444</v>
      </c>
      <c r="II168" s="57">
        <f>II167+0.5*IF168*'DEPRECATED - DT-Prelim Calcs'!$C$11^2+IH168*'DEPRECATED - DT-Prelim Calcs'!$C$11</f>
        <v>-337510.61414991436</v>
      </c>
      <c r="IJ168" s="57">
        <f>MIN('Drive Train'!$F$35-ID167*'DEPRECATED - DT-Prelim Calcs'!$C$21*'Drive Train'!$F$39,IJ167+ID$2)</f>
        <v>9.6800000000000015</v>
      </c>
      <c r="IK168" s="57">
        <f>'Drive Train'!$F$35-ID168*'DEPRECATED - DT-Prelim Calcs'!$C$21*'Drive Train'!$F$39</f>
        <v>9.6800000000000015</v>
      </c>
      <c r="IL168" s="1">
        <f>IF(II168&gt;='Drive Train'!$F$29,1,0)</f>
        <v>0</v>
      </c>
      <c r="IM168" s="57">
        <f t="shared" si="254"/>
        <v>44.444444444444429</v>
      </c>
      <c r="IN168" s="63">
        <f>IN167+'DEPRECATED - DT-Prelim Calcs'!$C$11</f>
        <v>656</v>
      </c>
      <c r="IO168" s="2">
        <f>IY168/'Drive Train'!$F$35</f>
        <v>1.0739068507293432</v>
      </c>
      <c r="IP168" s="46">
        <f>IW168*12*60/(PI() * 'Drive Train'!$F$15)/IO$2*IO168</f>
        <v>-27847.729195548487</v>
      </c>
      <c r="IQ168" s="2">
        <f>('DEPRECATED - DT-Prelim Calcs'!$C$6*IO168-IP168)/('DEPRECATED - DT-Prelim Calcs'!$C$6*IO168)*'DEPRECATED - DT-Prelim Calcs'!$C$7*IO168</f>
        <v>15.179677866969136</v>
      </c>
      <c r="IR168" s="57">
        <f>IQ168/'DEPRECATED - DT-Prelim Calcs'!$C$7*('DEPRECATED - DT-Prelim Calcs'!$C$8-'DEPRECATED - DT-Prelim Calcs'!$C$9)+'DEPRECATED - DT-Prelim Calcs'!$C$9</f>
        <v>810.81314121665571</v>
      </c>
      <c r="IS168" s="57">
        <f t="shared" si="205"/>
        <v>43.333333333333321</v>
      </c>
      <c r="IT168" s="2">
        <f t="shared" si="255"/>
        <v>0.99579519204165001</v>
      </c>
      <c r="IU168" s="57">
        <f>IT168*'DEPRECATED - DT-Prelim Calcs'!$C$21/IO$2/'DEPRECATED - DT-Prelim Calcs'!$C$19/'DEPRECATED - DT-Prelim Calcs'!$C$18*3.39*'DEPRECATED - DT-Prelim Calcs'!$C$20</f>
        <v>25.773080821789936</v>
      </c>
      <c r="IV168" s="46">
        <f t="shared" si="256"/>
        <v>0</v>
      </c>
      <c r="IW168" s="57">
        <f>IU167*'DEPRECATED - DT-Prelim Calcs'!$C$11+IW167</f>
        <v>-63.361956269333419</v>
      </c>
      <c r="IX168" s="57">
        <f>IX167+0.5*IU168*'DEPRECATED - DT-Prelim Calcs'!$C$11^2+IW168*'DEPRECATED - DT-Prelim Calcs'!$C$11</f>
        <v>-293718.37984013802</v>
      </c>
      <c r="IY168" s="57">
        <f>MIN('Drive Train'!$F$35-IS167*'DEPRECATED - DT-Prelim Calcs'!$C$21*'Drive Train'!$F$39,IY167+IS$2)</f>
        <v>13.316444949043856</v>
      </c>
      <c r="IZ168" s="57">
        <f>'Drive Train'!$F$35-IS168*'DEPRECATED - DT-Prelim Calcs'!$C$21*'Drive Train'!$F$39</f>
        <v>9.4533333333333349</v>
      </c>
      <c r="JA168" s="1">
        <f>IF(IX168&gt;='Drive Train'!$F$29,1,0)</f>
        <v>0</v>
      </c>
      <c r="JB168" s="57">
        <f t="shared" si="257"/>
        <v>48.148148148148138</v>
      </c>
      <c r="JC168" s="63">
        <f>JC167+'DEPRECATED - DT-Prelim Calcs'!$C$11</f>
        <v>656</v>
      </c>
      <c r="JD168" s="2">
        <f>JN168/'Drive Train'!$F$35</f>
        <v>0.74408602150537628</v>
      </c>
      <c r="JE168" s="46">
        <f>JL168*12*60/(PI() * 'Drive Train'!$F$15)/JD$2*JD168</f>
        <v>-313061.64599027572</v>
      </c>
      <c r="JF168" s="2">
        <f>('DEPRECATED - DT-Prelim Calcs'!$C$6*JD168-JE168)/('DEPRECATED - DT-Prelim Calcs'!$C$6*JD168)*'DEPRECATED - DT-Prelim Calcs'!$C$7*JD168</f>
        <v>143.34644934495452</v>
      </c>
      <c r="JG168" s="57">
        <f>JF168/'DEPRECATED - DT-Prelim Calcs'!$C$7*('DEPRECATED - DT-Prelim Calcs'!$C$8-'DEPRECATED - DT-Prelim Calcs'!$C$9)+'DEPRECATED - DT-Prelim Calcs'!$C$9</f>
        <v>7633.9653323475786</v>
      </c>
      <c r="JH168" s="57">
        <f t="shared" si="206"/>
        <v>46.666666666666657</v>
      </c>
      <c r="JI168" s="2">
        <f t="shared" si="258"/>
        <v>0.99579519204165001</v>
      </c>
      <c r="JJ168" s="57">
        <f>JI168*'DEPRECATED - DT-Prelim Calcs'!$C$21/JD$2/'DEPRECATED - DT-Prelim Calcs'!$C$19/'DEPRECATED - DT-Prelim Calcs'!$C$18*3.39*'DEPRECATED - DT-Prelim Calcs'!$C$20</f>
        <v>25.773080821789936</v>
      </c>
      <c r="JK168" s="46">
        <f t="shared" si="259"/>
        <v>0</v>
      </c>
      <c r="JL168" s="57">
        <f>JJ167*'DEPRECATED - DT-Prelim Calcs'!$C$11+JL167</f>
        <v>-1028.0449916885357</v>
      </c>
      <c r="JM168" s="57">
        <f>JM167+0.5*JJ168*'DEPRECATED - DT-Prelim Calcs'!$C$11^2+JL168*'DEPRECATED - DT-Prelim Calcs'!$C$11</f>
        <v>-332059.30140139157</v>
      </c>
      <c r="JN168" s="57">
        <f>MIN('Drive Train'!$F$35-JH167*'DEPRECATED - DT-Prelim Calcs'!$C$21*'Drive Train'!$F$39,JN167+JH$2)</f>
        <v>9.2266666666666666</v>
      </c>
      <c r="JO168" s="57">
        <f>'Drive Train'!$F$35-JH168*'DEPRECATED - DT-Prelim Calcs'!$C$21*'Drive Train'!$F$39</f>
        <v>9.2266666666666666</v>
      </c>
      <c r="JP168" s="1">
        <f>IF(JM168&gt;='Drive Train'!$F$29,1,0)</f>
        <v>0</v>
      </c>
      <c r="JQ168" s="57">
        <f>MIN(JG168,'DEPRECATED - DT-Prelim Calcs'!$C$10)*'DEPRECATED - DT-Prelim Calcs'!$C$11*1000/60/60</f>
        <v>103.33333333333333</v>
      </c>
      <c r="JR168" s="63">
        <f>JR167+'DEPRECATED - DT-Prelim Calcs'!$C$11</f>
        <v>656</v>
      </c>
      <c r="JS168" s="2">
        <f>KC168/'Drive Train'!$F$35</f>
        <v>0.72580645161290325</v>
      </c>
      <c r="JT168" s="46">
        <f>KA168*12*60/(PI() * 'Drive Train'!$F$15)/JS$2*JS168</f>
        <v>-156539.15235625691</v>
      </c>
      <c r="JU168" s="2">
        <f>('DEPRECATED - DT-Prelim Calcs'!$C$6*JS168-JT168)/('DEPRECATED - DT-Prelim Calcs'!$C$6*JS168)*'DEPRECATED - DT-Prelim Calcs'!$C$7*JS168</f>
        <v>72.529560748871006</v>
      </c>
      <c r="JV168" s="57">
        <f>JU168/'DEPRECATED - DT-Prelim Calcs'!$C$7*('DEPRECATED - DT-Prelim Calcs'!$C$8-'DEPRECATED - DT-Prelim Calcs'!$C$9)+'DEPRECATED - DT-Prelim Calcs'!$C$9</f>
        <v>3863.9210141411409</v>
      </c>
      <c r="JW168" s="57">
        <f t="shared" si="207"/>
        <v>49.999999999999993</v>
      </c>
      <c r="JX168" s="2">
        <f t="shared" si="260"/>
        <v>0.99579519204165001</v>
      </c>
      <c r="JY168" s="57">
        <f>JX168*'DEPRECATED - DT-Prelim Calcs'!$C$21/JS$2/'DEPRECATED - DT-Prelim Calcs'!$C$19/'DEPRECATED - DT-Prelim Calcs'!$C$18*3.39*'DEPRECATED - DT-Prelim Calcs'!$C$20</f>
        <v>25.773080821789936</v>
      </c>
      <c r="JZ168" s="46">
        <f t="shared" si="261"/>
        <v>0</v>
      </c>
      <c r="KA168" s="57">
        <f>JY167*'DEPRECATED - DT-Prelim Calcs'!$C$11+KA167</f>
        <v>-526.99628877049406</v>
      </c>
      <c r="KB168" s="57">
        <f>KB167+0.5*JY168*'DEPRECATED - DT-Prelim Calcs'!$C$11^2+KA168*'DEPRECATED - DT-Prelim Calcs'!$C$11</f>
        <v>-306659.91143596859</v>
      </c>
      <c r="KC168" s="57">
        <f>MIN('Drive Train'!$F$35-JW167*'DEPRECATED - DT-Prelim Calcs'!$C$21*'Drive Train'!$F$39,KC167+JW$2)</f>
        <v>9</v>
      </c>
      <c r="KD168" s="57">
        <f>'Drive Train'!$F$35-JW168*'DEPRECATED - DT-Prelim Calcs'!$C$21*'Drive Train'!$F$39</f>
        <v>9</v>
      </c>
      <c r="KE168" s="1">
        <f>IF(KB168&gt;='Drive Train'!$F$29,1,0)</f>
        <v>0</v>
      </c>
      <c r="KF168" s="57">
        <f>MIN(JV168,'DEPRECATED - DT-Prelim Calcs'!$C$10)*'DEPRECATED - DT-Prelim Calcs'!$C$11*1000/60/60</f>
        <v>103.33333333333333</v>
      </c>
      <c r="KG168" s="63">
        <f>KG167+'DEPRECATED - DT-Prelim Calcs'!$C$11</f>
        <v>656</v>
      </c>
      <c r="KH168" s="2">
        <f>KR168/'Drive Train'!$F$35</f>
        <v>0.7075268817204301</v>
      </c>
      <c r="KI168" s="46">
        <f>KP168*12*60/(PI() * 'Drive Train'!$F$15)/KH$2*KH168</f>
        <v>-341058.19917808165</v>
      </c>
      <c r="KJ168" s="2">
        <f>('DEPRECATED - DT-Prelim Calcs'!$C$6*KH168-KI168)/('DEPRECATED - DT-Prelim Calcs'!$C$6*KH168)*'DEPRECATED - DT-Prelim Calcs'!$C$7*KH168</f>
        <v>155.91719607372238</v>
      </c>
      <c r="KK168" s="57">
        <f>KJ168/'DEPRECATED - DT-Prelim Calcs'!$C$7*('DEPRECATED - DT-Prelim Calcs'!$C$8-'DEPRECATED - DT-Prelim Calcs'!$C$9)+'DEPRECATED - DT-Prelim Calcs'!$C$9</f>
        <v>8303.1880731363417</v>
      </c>
      <c r="KL168" s="57">
        <f t="shared" si="208"/>
        <v>53.333333333333329</v>
      </c>
      <c r="KM168" s="2">
        <f t="shared" si="262"/>
        <v>0.99579519204165001</v>
      </c>
      <c r="KN168" s="57">
        <f>KM168*'DEPRECATED - DT-Prelim Calcs'!$C$21/KH$2/'DEPRECATED - DT-Prelim Calcs'!$C$19/'DEPRECATED - DT-Prelim Calcs'!$C$18*3.39*'DEPRECATED - DT-Prelim Calcs'!$C$20</f>
        <v>25.773080821789936</v>
      </c>
      <c r="KO168" s="46">
        <f t="shared" si="263"/>
        <v>0</v>
      </c>
      <c r="KP168" s="57">
        <f>KN167*'DEPRECATED - DT-Prelim Calcs'!$C$11+KP167</f>
        <v>-1177.8526213658581</v>
      </c>
      <c r="KQ168" s="57">
        <f>KQ167+0.5*KN168*'DEPRECATED - DT-Prelim Calcs'!$C$11^2+KP168*'DEPRECATED - DT-Prelim Calcs'!$C$11</f>
        <v>-336260.47097986855</v>
      </c>
      <c r="KR168" s="57">
        <f>MIN('Drive Train'!$F$35-KL167*'DEPRECATED - DT-Prelim Calcs'!$C$21*'Drive Train'!$F$39,KR167+KL$2)</f>
        <v>8.7733333333333334</v>
      </c>
      <c r="KS168" s="57">
        <f>'Drive Train'!$F$35-KL168*'DEPRECATED - DT-Prelim Calcs'!$C$21*'Drive Train'!$F$39</f>
        <v>8.7733333333333334</v>
      </c>
      <c r="KT168" s="1">
        <f>IF(KQ168&gt;='Drive Train'!$F$29,1,0)</f>
        <v>0</v>
      </c>
      <c r="KU168" s="57">
        <f>MIN(KK168,'DEPRECATED - DT-Prelim Calcs'!$C$10)*'DEPRECATED - DT-Prelim Calcs'!$C$11*1000/60/60</f>
        <v>103.33333333333333</v>
      </c>
      <c r="KV168" s="63">
        <f>KV167+'DEPRECATED - DT-Prelim Calcs'!$C$11</f>
        <v>656</v>
      </c>
      <c r="KW168" s="2">
        <f>LG168/'Drive Train'!$F$35</f>
        <v>3.199049154483117</v>
      </c>
      <c r="KX168" s="46">
        <f>LE168*12*60/(PI() * 'Drive Train'!$F$15)/KW$2*KW168</f>
        <v>-1227295.6388307321</v>
      </c>
      <c r="KY168" s="2">
        <f>('DEPRECATED - DT-Prelim Calcs'!$C$6*KW168-KX168)/('DEPRECATED - DT-Prelim Calcs'!$C$6*KW168)*'DEPRECATED - DT-Prelim Calcs'!$C$7*KW168</f>
        <v>562.64075716438026</v>
      </c>
      <c r="KZ168" s="57">
        <f>KY168/'DEPRECATED - DT-Prelim Calcs'!$C$7*('DEPRECATED - DT-Prelim Calcs'!$C$8-'DEPRECATED - DT-Prelim Calcs'!$C$9)+'DEPRECATED - DT-Prelim Calcs'!$C$9</f>
        <v>29955.73283991286</v>
      </c>
      <c r="LA168" s="57">
        <f t="shared" si="209"/>
        <v>56.666666666666664</v>
      </c>
      <c r="LB168" s="2">
        <f t="shared" si="264"/>
        <v>0.99579519204165001</v>
      </c>
      <c r="LC168" s="57">
        <f>LB168*'DEPRECATED - DT-Prelim Calcs'!$C$21/KW$2/'DEPRECATED - DT-Prelim Calcs'!$C$19/'DEPRECATED - DT-Prelim Calcs'!$C$18*3.39*'DEPRECATED - DT-Prelim Calcs'!$C$20</f>
        <v>25.773080821789936</v>
      </c>
      <c r="LD168" s="46">
        <f t="shared" si="265"/>
        <v>0</v>
      </c>
      <c r="LE168" s="57">
        <f>LC167*'DEPRECATED - DT-Prelim Calcs'!$C$11+LE167</f>
        <v>-937.41884735103986</v>
      </c>
      <c r="LF168" s="57">
        <f>LF167+0.5*LC168*'DEPRECATED - DT-Prelim Calcs'!$C$11^2+LE168*'DEPRECATED - DT-Prelim Calcs'!$C$11</f>
        <v>-270694.65995913418</v>
      </c>
      <c r="LG168" s="57">
        <f>MIN('Drive Train'!$F$35-LA167*'DEPRECATED - DT-Prelim Calcs'!$C$21*'Drive Train'!$F$39,LG167+LA$2)</f>
        <v>39.668209515590654</v>
      </c>
      <c r="LH168" s="57">
        <f>'Drive Train'!$F$35-LA168*'DEPRECATED - DT-Prelim Calcs'!$C$21*'Drive Train'!$F$39</f>
        <v>8.5466666666666669</v>
      </c>
      <c r="LI168" s="1">
        <f>IF(LF168&gt;='Drive Train'!$F$29,1,0)</f>
        <v>0</v>
      </c>
      <c r="LJ168" s="57">
        <f>MIN(KZ168,'DEPRECATED - DT-Prelim Calcs'!$C$10)*'DEPRECATED - DT-Prelim Calcs'!$C$11*1000/60/60</f>
        <v>103.33333333333333</v>
      </c>
      <c r="LK168" s="63">
        <f>LK167+'DEPRECATED - DT-Prelim Calcs'!$C$11</f>
        <v>656</v>
      </c>
      <c r="LL168" s="2">
        <f>LV168/'Drive Train'!$F$35</f>
        <v>0.67096774193548392</v>
      </c>
      <c r="LM168" s="46">
        <f>LT168*12*60/(PI() * 'Drive Train'!$F$15)/LL$2*LL168</f>
        <v>-162009.77417764883</v>
      </c>
      <c r="LN168" s="2">
        <f>('DEPRECATED - DT-Prelim Calcs'!$C$6*LL168-LM168)/('DEPRECATED - DT-Prelim Calcs'!$C$6*LL168)*'DEPRECATED - DT-Prelim Calcs'!$C$7*LL168</f>
        <v>74.870982683605547</v>
      </c>
      <c r="LO168" s="57">
        <f>LN168/'DEPRECATED - DT-Prelim Calcs'!$C$7*('DEPRECATED - DT-Prelim Calcs'!$C$8-'DEPRECATED - DT-Prelim Calcs'!$C$9)+'DEPRECATED - DT-Prelim Calcs'!$C$9</f>
        <v>3988.5701569736893</v>
      </c>
      <c r="LP168" s="57">
        <f t="shared" si="210"/>
        <v>60</v>
      </c>
      <c r="LQ168" s="2">
        <f t="shared" si="266"/>
        <v>0.99579519204165001</v>
      </c>
      <c r="LR168" s="57">
        <f>LQ168*'DEPRECATED - DT-Prelim Calcs'!$C$21/LL$2/'DEPRECATED - DT-Prelim Calcs'!$C$19/'DEPRECATED - DT-Prelim Calcs'!$C$18*3.39*'DEPRECATED - DT-Prelim Calcs'!$C$20</f>
        <v>25.773080821789936</v>
      </c>
      <c r="LS168" s="46">
        <f t="shared" si="267"/>
        <v>0</v>
      </c>
      <c r="LT168" s="57">
        <f>LR167*'DEPRECATED - DT-Prelim Calcs'!$C$11+LT167</f>
        <v>-589.99044578779217</v>
      </c>
      <c r="LU168" s="57">
        <f>LU167+0.5*LR168*'DEPRECATED - DT-Prelim Calcs'!$C$11^2+LT168*'DEPRECATED - DT-Prelim Calcs'!$C$11</f>
        <v>-302739.5802991924</v>
      </c>
      <c r="LV168" s="57">
        <f>MIN('Drive Train'!$F$35-LP167*'DEPRECATED - DT-Prelim Calcs'!$C$21*'Drive Train'!$F$39,LV167+LP$2)</f>
        <v>8.32</v>
      </c>
      <c r="LW168" s="57">
        <f>'Drive Train'!$F$35-LP168*'DEPRECATED - DT-Prelim Calcs'!$C$21*'Drive Train'!$F$39</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Train'!$AA$49 + V168*(1-'Drive Train'!$AA$49))</f>
        <v>0</v>
      </c>
      <c r="W169" s="57">
        <f t="shared" si="184"/>
        <v>0</v>
      </c>
      <c r="X169" s="2">
        <f>MAX(MIN(IF(AND(AI168=1,AG169&lt;0),-1,1)*(W169-$C$9)/($C$8-$C$9)*$C$7-$C$29*AE169/T$2 -  AI168*$C$29/2,X$2),MAX(X$4:X168)*-1)</f>
        <v>-0.2458281045106315</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Train'!$F$39,AG168+W$2)-$C$3,IF(AE168-1&lt;=0,0,IF($C$32=Motors!$C$29,MAX(ABS('Drive Train'!$F$35-W168*$C$21*'Drive Train'!$F$39)*-1,AG168-W$2),MAX(0,ABS('Drive Train'!$F$35-W168*$C$21*'Drive Train'!$F$39)*-1,AG168-W$2))))</f>
        <v>0</v>
      </c>
      <c r="AH169" s="57">
        <f>'Drive Train'!$F$35-ABS(W169)*'DEPRECATED - DT-Prelim Calcs'!$C$21*'Drive Train'!$F$39</f>
        <v>12.4</v>
      </c>
      <c r="AI169" s="1">
        <f>IF(AJ169&gt;='Drive Train'!$F$29,1,0)</f>
        <v>1</v>
      </c>
      <c r="AJ169" s="57">
        <f>AJ168+0.5*Y169*'DEPRECATED - DT-Prelim Calcs'!$C$11^2+AE169*'DEPRECATED - DT-Prelim Calcs'!$C$11</f>
        <v>784.33981740885292</v>
      </c>
      <c r="AK169" s="57">
        <f t="shared" si="268"/>
        <v>0</v>
      </c>
      <c r="AL169" s="63">
        <f>AL168+'DEPRECATED - DT-Prelim Calcs'!$C$11</f>
        <v>660</v>
      </c>
      <c r="AM169" s="2">
        <f>AW169/'Drive Train'!$F$35</f>
        <v>0.88882649237565803</v>
      </c>
      <c r="AN169" s="46">
        <f>AU169*12*60/(PI() * 'Drive Train'!$F$15)/AM$2*AM169</f>
        <v>4007.4131716828729</v>
      </c>
      <c r="AO169" s="2">
        <f>('DEPRECATED - DT-Prelim Calcs'!$C$6*AM169-AN169)/('DEPRECATED - DT-Prelim Calcs'!$C$6*AM169)*'DEPRECATED - DT-Prelim Calcs'!$C$7*AM169</f>
        <v>0.33008953072369901</v>
      </c>
      <c r="AP169" s="57">
        <f>AO169/'DEPRECATED - DT-Prelim Calcs'!$C$7*('DEPRECATED - DT-Prelim Calcs'!$C$8-'DEPRECATED - DT-Prelim Calcs'!$C$9)+'DEPRECATED - DT-Prelim Calcs'!$C$9</f>
        <v>20.27281609620356</v>
      </c>
      <c r="AQ169" s="57">
        <f t="shared" si="192"/>
        <v>20.27281609620356</v>
      </c>
      <c r="AR169" s="2">
        <f t="shared" si="212"/>
        <v>1.6653345369377348E-16</v>
      </c>
      <c r="AS169" s="57">
        <f>AR169*'DEPRECATED - DT-Prelim Calcs'!$C$21/AM$2/'DEPRECATED - DT-Prelim Calcs'!$C$19/'DEPRECATED - DT-Prelim Calcs'!$C$18*3.39*'DEPRECATED - DT-Prelim Calcs'!$C$20</f>
        <v>1.2068570473601326E-15</v>
      </c>
      <c r="AT169" s="46">
        <f t="shared" si="213"/>
        <v>0</v>
      </c>
      <c r="AU169" s="57">
        <f>AS168*'DEPRECATED - DT-Prelim Calcs'!$C$11+AU168</f>
        <v>39.345448708843186</v>
      </c>
      <c r="AV169" s="57">
        <f>AV168+0.5*AS169*'DEPRECATED - DT-Prelim Calcs'!$C$11^2+AU169*'DEPRECATED - DT-Prelim Calcs'!$C$11</f>
        <v>25925.196972052127</v>
      </c>
      <c r="AW169" s="57">
        <f>MIN('Drive Train'!$F$35-AQ168*'DEPRECATED - DT-Prelim Calcs'!$C$21*'Drive Train'!$F$39,AW168+AQ$2)</f>
        <v>11.02144850545816</v>
      </c>
      <c r="AX169" s="57">
        <f>'Drive Train'!$F$35-AQ169*'DEPRECATED - DT-Prelim Calcs'!$C$21*'Drive Train'!$F$39</f>
        <v>11.021448505458158</v>
      </c>
      <c r="AY169" s="1">
        <f>IF(AV169&gt;='Drive Train'!$F$29,1,0)</f>
        <v>1</v>
      </c>
      <c r="AZ169" s="57">
        <f t="shared" si="214"/>
        <v>22.525351218003951</v>
      </c>
      <c r="BA169" s="63">
        <f>BA168+'DEPRECATED - DT-Prelim Calcs'!$C$11</f>
        <v>660</v>
      </c>
      <c r="BB169" s="2">
        <f>BL169/'Drive Train'!$F$35</f>
        <v>1.315024972646925</v>
      </c>
      <c r="BC169" s="46">
        <f>BJ169*12*60/(PI() * 'Drive Train'!$F$15)/BB$2*BB169</f>
        <v>-3540.8438977467135</v>
      </c>
      <c r="BD169" s="2">
        <f>('DEPRECATED - DT-Prelim Calcs'!$C$6*BB169-BC169)/('DEPRECATED - DT-Prelim Calcs'!$C$6*BB169)*'DEPRECATED - DT-Prelim Calcs'!$C$7*BB169</f>
        <v>4.7702296575443013</v>
      </c>
      <c r="BE169" s="57">
        <f>BD169/'DEPRECATED - DT-Prelim Calcs'!$C$7*('DEPRECATED - DT-Prelim Calcs'!$C$8-'DEPRECATED - DT-Prelim Calcs'!$C$9)+'DEPRECATED - DT-Prelim Calcs'!$C$9</f>
        <v>256.65040044105137</v>
      </c>
      <c r="BF169" s="57">
        <f t="shared" si="193"/>
        <v>93</v>
      </c>
      <c r="BG169" s="2">
        <f t="shared" si="215"/>
        <v>1.8933363324154457</v>
      </c>
      <c r="BH169" s="57">
        <f>BG169*'DEPRECATED - DT-Prelim Calcs'!$C$21/BB$2/'DEPRECATED - DT-Prelim Calcs'!$C$19/'DEPRECATED - DT-Prelim Calcs'!$C$18*3.39*'DEPRECATED - DT-Prelim Calcs'!$C$20</f>
        <v>19.819055495402448</v>
      </c>
      <c r="BI169" s="46">
        <f t="shared" si="216"/>
        <v>0</v>
      </c>
      <c r="BJ169" s="57">
        <f>BH168*'DEPRECATED - DT-Prelim Calcs'!$C$11+BJ168</f>
        <v>-16.267443596496292</v>
      </c>
      <c r="BK169" s="57">
        <f>BK168+0.5*BH169*'DEPRECATED - DT-Prelim Calcs'!$C$11^2+BJ169*'DEPRECATED - DT-Prelim Calcs'!$C$11</f>
        <v>15456.266543235977</v>
      </c>
      <c r="BL169" s="57">
        <f>MIN('Drive Train'!$F$35-BF168*'DEPRECATED - DT-Prelim Calcs'!$C$21*'Drive Train'!$F$39,BL168+BF$2)</f>
        <v>16.306309660821871</v>
      </c>
      <c r="BM169" s="57">
        <f>'Drive Train'!$F$35-BF169*'DEPRECATED - DT-Prelim Calcs'!$C$21*'Drive Train'!$F$39</f>
        <v>6.0759999999999996</v>
      </c>
      <c r="BN169" s="1">
        <f>IF(BK169&gt;='Drive Train'!$F$29,1,0)</f>
        <v>1</v>
      </c>
      <c r="BO169" s="57">
        <f t="shared" si="217"/>
        <v>103.33333333333333</v>
      </c>
      <c r="BP169" s="63">
        <f>BP168+'DEPRECATED - DT-Prelim Calcs'!$C$11</f>
        <v>660</v>
      </c>
      <c r="BQ169" s="2">
        <f>CA169/'Drive Train'!$F$35</f>
        <v>1.3122267589871963</v>
      </c>
      <c r="BR169" s="46">
        <f>BY169*12*60/(PI() * 'Drive Train'!$F$15)/BQ$2*BQ169</f>
        <v>-15946.796340358169</v>
      </c>
      <c r="BS169" s="2">
        <f>('DEPRECATED - DT-Prelim Calcs'!$C$6*BQ169-BR169)/('DEPRECATED - DT-Prelim Calcs'!$C$6*BQ169)*'DEPRECATED - DT-Prelim Calcs'!$C$7*BQ169</f>
        <v>10.372931626169121</v>
      </c>
      <c r="BT169" s="57">
        <f>BS169/'DEPRECATED - DT-Prelim Calcs'!$C$7*('DEPRECATED - DT-Prelim Calcs'!$C$8-'DEPRECATED - DT-Prelim Calcs'!$C$9)+'DEPRECATED - DT-Prelim Calcs'!$C$9</f>
        <v>554.91872516078763</v>
      </c>
      <c r="BU169" s="57">
        <f t="shared" si="194"/>
        <v>93</v>
      </c>
      <c r="BV169" s="2">
        <f t="shared" si="218"/>
        <v>1.8828060353728675</v>
      </c>
      <c r="BW169" s="57">
        <f>BV169*'DEPRECATED - DT-Prelim Calcs'!$C$21/BQ$2/'DEPRECATED - DT-Prelim Calcs'!$C$19/'DEPRECATED - DT-Prelim Calcs'!$C$18*3.39*'DEPRECATED - DT-Prelim Calcs'!$C$20</f>
        <v>25.773080821789936</v>
      </c>
      <c r="BX169" s="46">
        <f t="shared" si="219"/>
        <v>0</v>
      </c>
      <c r="BY169" s="57">
        <f>BW168*'DEPRECATED - DT-Prelim Calcs'!$C$11+BY168</f>
        <v>-56.144280175626989</v>
      </c>
      <c r="BZ169" s="57">
        <f>BZ168+0.5*BW169*'DEPRECATED - DT-Prelim Calcs'!$C$11^2+BY169*'DEPRECATED - DT-Prelim Calcs'!$C$11</f>
        <v>-11379.416958746388</v>
      </c>
      <c r="CA169" s="57">
        <f>MIN('Drive Train'!$F$35-BU168*'DEPRECATED - DT-Prelim Calcs'!$C$21*'Drive Train'!$F$39,CA168+BU$2)</f>
        <v>16.271611811441236</v>
      </c>
      <c r="CB169" s="57">
        <f>'Drive Train'!$F$35-BU169*'DEPRECATED - DT-Prelim Calcs'!$C$21*'Drive Train'!$F$39</f>
        <v>6.0759999999999996</v>
      </c>
      <c r="CC169" s="1">
        <f>IF(BZ169&gt;='Drive Train'!$F$29,1,0)</f>
        <v>0</v>
      </c>
      <c r="CD169" s="57">
        <f t="shared" si="220"/>
        <v>103.33333333333333</v>
      </c>
      <c r="CE169" s="63">
        <f>CE168+'DEPRECATED - DT-Prelim Calcs'!$C$11</f>
        <v>660</v>
      </c>
      <c r="CF169" s="2">
        <f>CP169/'Drive Train'!$F$35</f>
        <v>2.269915609126858</v>
      </c>
      <c r="CG169" s="46">
        <f>CN169*12*60/(PI() * 'Drive Train'!$F$15)/CF$2*CF169</f>
        <v>-199182.55290345283</v>
      </c>
      <c r="CH169" s="2">
        <f>('DEPRECATED - DT-Prelim Calcs'!$C$6*CF169-CG169)/('DEPRECATED - DT-Prelim Calcs'!$C$6*CF169)*'DEPRECATED - DT-Prelim Calcs'!$C$7*CF169</f>
        <v>95.532401401733324</v>
      </c>
      <c r="CI169" s="57">
        <f>CH169/'DEPRECATED - DT-Prelim Calcs'!$C$7*('DEPRECATED - DT-Prelim Calcs'!$C$8-'DEPRECATED - DT-Prelim Calcs'!$C$9)+'DEPRECATED - DT-Prelim Calcs'!$C$9</f>
        <v>5088.5120746233961</v>
      </c>
      <c r="CJ169" s="57">
        <f t="shared" si="195"/>
        <v>93</v>
      </c>
      <c r="CK169" s="2">
        <f t="shared" si="221"/>
        <v>1.5241763143494644</v>
      </c>
      <c r="CL169" s="57">
        <f>CK169*'DEPRECATED - DT-Prelim Calcs'!$C$21/CF$2/'DEPRECATED - DT-Prelim Calcs'!$C$19/'DEPRECATED - DT-Prelim Calcs'!$C$18*3.39*'DEPRECATED - DT-Prelim Calcs'!$C$20</f>
        <v>25.773080821789936</v>
      </c>
      <c r="CM169" s="46">
        <f t="shared" si="222"/>
        <v>0</v>
      </c>
      <c r="CN169" s="57">
        <f>CL168*'DEPRECATED - DT-Prelim Calcs'!$C$11+CN168</f>
        <v>-328.18004460938647</v>
      </c>
      <c r="CO169" s="57">
        <f>CO168+0.5*CL169*'DEPRECATED - DT-Prelim Calcs'!$C$11^2+CN169*'DEPRECATED - DT-Prelim Calcs'!$C$11</f>
        <v>-51251.976270491235</v>
      </c>
      <c r="CP169" s="57">
        <f>MIN('Drive Train'!$F$35-CJ168*'DEPRECATED - DT-Prelim Calcs'!$C$21*'Drive Train'!$F$39,CP168+CJ$2)</f>
        <v>28.146953553173038</v>
      </c>
      <c r="CQ169" s="57">
        <f>'Drive Train'!$F$35-CJ169*'DEPRECATED - DT-Prelim Calcs'!$C$21*'Drive Train'!$F$39</f>
        <v>6.0759999999999996</v>
      </c>
      <c r="CR169" s="1">
        <f>IF(CO169&gt;='Drive Train'!$F$29,1,0)</f>
        <v>0</v>
      </c>
      <c r="CS169" s="57">
        <f t="shared" si="223"/>
        <v>103.33333333333333</v>
      </c>
      <c r="CT169" s="63">
        <f>CT168+'DEPRECATED - DT-Prelim Calcs'!$C$11</f>
        <v>660</v>
      </c>
      <c r="CU169" s="2">
        <f>DE169/'Drive Train'!$F$35</f>
        <v>2.4667504144936192</v>
      </c>
      <c r="CV169" s="46">
        <f>DC169*12*60/(PI() * 'Drive Train'!$F$15)/CU$2*CU169</f>
        <v>-381901.97011959803</v>
      </c>
      <c r="CW169" s="2">
        <f>('DEPRECATED - DT-Prelim Calcs'!$C$6*CU169-CV169)/('DEPRECATED - DT-Prelim Calcs'!$C$6*CU169)*'DEPRECATED - DT-Prelim Calcs'!$C$7*CU169</f>
        <v>178.6247461702676</v>
      </c>
      <c r="CX169" s="57">
        <f>CW169/'DEPRECATED - DT-Prelim Calcs'!$C$7*('DEPRECATED - DT-Prelim Calcs'!$C$8-'DEPRECATED - DT-Prelim Calcs'!$C$9)+'DEPRECATED - DT-Prelim Calcs'!$C$9</f>
        <v>9512.0588936287695</v>
      </c>
      <c r="CY169" s="57">
        <f t="shared" si="196"/>
        <v>93</v>
      </c>
      <c r="CZ169" s="2">
        <f t="shared" si="224"/>
        <v>1.2803081040535502</v>
      </c>
      <c r="DA169" s="57">
        <f>CZ169*'DEPRECATED - DT-Prelim Calcs'!$C$21/CU$2/'DEPRECATED - DT-Prelim Calcs'!$C$19/'DEPRECATED - DT-Prelim Calcs'!$C$18*3.39*'DEPRECATED - DT-Prelim Calcs'!$C$20</f>
        <v>25.773080821789936</v>
      </c>
      <c r="DB169" s="46">
        <f t="shared" si="225"/>
        <v>0</v>
      </c>
      <c r="DC169" s="57">
        <f>DA168*'DEPRECATED - DT-Prelim Calcs'!$C$11+DC168</f>
        <v>-486.38095555585096</v>
      </c>
      <c r="DD169" s="57">
        <f>DD168+0.5*DA169*'DEPRECATED - DT-Prelim Calcs'!$C$11^2+DC169*'DEPRECATED - DT-Prelim Calcs'!$C$11</f>
        <v>-90146.723109701459</v>
      </c>
      <c r="DE169" s="57">
        <f>MIN('Drive Train'!$F$35-CY168*'DEPRECATED - DT-Prelim Calcs'!$C$21*'Drive Train'!$F$39,DE168+CY$2)</f>
        <v>30.587705139720882</v>
      </c>
      <c r="DF169" s="57">
        <f>'Drive Train'!$F$35-CY169*'DEPRECATED - DT-Prelim Calcs'!$C$21*'Drive Train'!$F$39</f>
        <v>6.0759999999999996</v>
      </c>
      <c r="DG169" s="1">
        <f>IF(DD169&gt;='Drive Train'!$F$29,1,0)</f>
        <v>0</v>
      </c>
      <c r="DH169" s="57">
        <f t="shared" si="226"/>
        <v>103.33333333333333</v>
      </c>
      <c r="DI169" s="63">
        <f>DI168+'DEPRECATED - DT-Prelim Calcs'!$C$11</f>
        <v>660</v>
      </c>
      <c r="DJ169" s="2">
        <f>DT169/'Drive Train'!$F$35</f>
        <v>0.48999999999999994</v>
      </c>
      <c r="DK169" s="46">
        <f>DR169*12*60/(PI() * 'Drive Train'!$F$15)/DJ$2*DJ169</f>
        <v>9676.1069606829242</v>
      </c>
      <c r="DL169" s="2">
        <f>('DEPRECATED - DT-Prelim Calcs'!$C$6*DJ169-DK169)/('DEPRECATED - DT-Prelim Calcs'!$C$6*DJ169)*'DEPRECATED - DT-Prelim Calcs'!$C$7*DJ169</f>
        <v>-3.1942252861624478</v>
      </c>
      <c r="DM169" s="57">
        <f>DL169/'DEPRECATED - DT-Prelim Calcs'!$C$7*('DEPRECATED - DT-Prelim Calcs'!$C$8-'DEPRECATED - DT-Prelim Calcs'!$C$9)+'DEPRECATED - DT-Prelim Calcs'!$C$9</f>
        <v>-167.34942083595107</v>
      </c>
      <c r="DN169" s="57">
        <f t="shared" si="197"/>
        <v>-167.34942083595107</v>
      </c>
      <c r="DO169" s="2">
        <f t="shared" si="227"/>
        <v>-4.6399619674376416</v>
      </c>
      <c r="DP169" s="57">
        <f>DO169*'DEPRECATED - DT-Prelim Calcs'!$C$21/DJ$2/'DEPRECATED - DT-Prelim Calcs'!$C$19/'DEPRECATED - DT-Prelim Calcs'!$C$18*3.39*'DEPRECATED - DT-Prelim Calcs'!$C$20</f>
        <v>-108.34883628799399</v>
      </c>
      <c r="DQ169" s="46">
        <f t="shared" si="228"/>
        <v>1</v>
      </c>
      <c r="DR169" s="57">
        <f>DP168*'DEPRECATED - DT-Prelim Calcs'!$C$11+DR168</f>
        <v>53.480623756211372</v>
      </c>
      <c r="DS169" s="57">
        <f>DS168+0.5*DP169*'DEPRECATED - DT-Prelim Calcs'!$C$11^2+DR169*'DEPRECATED - DT-Prelim Calcs'!$C$11</f>
        <v>-176705.53852747363</v>
      </c>
      <c r="DT169" s="57">
        <f>MIN('Drive Train'!$F$35-DN168*'DEPRECATED - DT-Prelim Calcs'!$C$21*'Drive Train'!$F$39,DT168+DN$2)</f>
        <v>6.0759999999999996</v>
      </c>
      <c r="DU169" s="57">
        <f>'Drive Train'!$F$35-DN169*'DEPRECATED - DT-Prelim Calcs'!$C$21*'Drive Train'!$F$39</f>
        <v>23.779760616844676</v>
      </c>
      <c r="DV169" s="1">
        <f>IF(DS169&gt;='Drive Train'!$F$29,1,0)</f>
        <v>0</v>
      </c>
      <c r="DW169" s="57">
        <f t="shared" si="229"/>
        <v>-185.94380092883452</v>
      </c>
      <c r="DX169" s="63">
        <f>DX168+'DEPRECATED - DT-Prelim Calcs'!$C$11</f>
        <v>660</v>
      </c>
      <c r="DY169" s="2">
        <f>EI169/'Drive Train'!$F$35</f>
        <v>0.48999999999999994</v>
      </c>
      <c r="DZ169" s="46">
        <f>EG169*12*60/(PI() * 'Drive Train'!$F$15)/DY$2*DY169</f>
        <v>-118116.51691324417</v>
      </c>
      <c r="EA169" s="2">
        <f>('DEPRECATED - DT-Prelim Calcs'!$C$6*DY169-DZ169)/('DEPRECATED - DT-Prelim Calcs'!$C$6*DY169)*'DEPRECATED - DT-Prelim Calcs'!$C$7*DY169</f>
        <v>54.588180630566313</v>
      </c>
      <c r="EB169" s="57">
        <f>EA169/'DEPRECATED - DT-Prelim Calcs'!$C$7*('DEPRECATED - DT-Prelim Calcs'!$C$8-'DEPRECATED - DT-Prelim Calcs'!$C$9)+'DEPRECATED - DT-Prelim Calcs'!$C$9</f>
        <v>2908.7844709135506</v>
      </c>
      <c r="EC169" s="57">
        <f t="shared" si="198"/>
        <v>93</v>
      </c>
      <c r="ED169" s="2">
        <f t="shared" si="230"/>
        <v>0.96993038185874991</v>
      </c>
      <c r="EE169" s="57">
        <f>ED169*'DEPRECATED - DT-Prelim Calcs'!$C$21/DY$2/'DEPRECATED - DT-Prelim Calcs'!$C$19/'DEPRECATED - DT-Prelim Calcs'!$C$18*3.39*'DEPRECATED - DT-Prelim Calcs'!$C$20</f>
        <v>25.773080821789936</v>
      </c>
      <c r="EF169" s="46">
        <f t="shared" si="231"/>
        <v>0</v>
      </c>
      <c r="EG169" s="57">
        <f>EE168*'DEPRECATED - DT-Prelim Calcs'!$C$11+EG168</f>
        <v>-573.70745485816713</v>
      </c>
      <c r="EH169" s="57">
        <f>EH168+0.5*EE169*'DEPRECATED - DT-Prelim Calcs'!$C$11^2+EG169*'DEPRECATED - DT-Prelim Calcs'!$C$11</f>
        <v>-319754.81392545113</v>
      </c>
      <c r="EI169" s="57">
        <f>MIN('Drive Train'!$F$35-EC168*'DEPRECATED - DT-Prelim Calcs'!$C$21*'Drive Train'!$F$39,EI168+EC$2)</f>
        <v>6.0759999999999996</v>
      </c>
      <c r="EJ169" s="57">
        <f>'Drive Train'!$F$35-EC169*'DEPRECATED - DT-Prelim Calcs'!$C$21*'Drive Train'!$F$39</f>
        <v>6.0759999999999996</v>
      </c>
      <c r="EK169" s="1">
        <f>IF(EH169&gt;='Drive Train'!$F$29,1,0)</f>
        <v>0</v>
      </c>
      <c r="EL169" s="57">
        <f t="shared" si="232"/>
        <v>103.33333333333333</v>
      </c>
      <c r="EM169" s="63">
        <f>EM168+'DEPRECATED - DT-Prelim Calcs'!$C$11</f>
        <v>660</v>
      </c>
      <c r="EN169" s="2">
        <f>EX169/'Drive Train'!$F$35</f>
        <v>0.48999999999999994</v>
      </c>
      <c r="EO169" s="46">
        <f>EV169*12*60/(PI() * 'Drive Train'!$F$15)/EN$2*EN169</f>
        <v>-109273.43445711784</v>
      </c>
      <c r="EP169" s="2">
        <f>('DEPRECATED - DT-Prelim Calcs'!$C$6*EN169-EO169)/('DEPRECATED - DT-Prelim Calcs'!$C$6*EN169)*'DEPRECATED - DT-Prelim Calcs'!$C$7*EN169</f>
        <v>50.589713703875049</v>
      </c>
      <c r="EQ169" s="57">
        <f>EP169/'DEPRECATED - DT-Prelim Calcs'!$C$7*('DEPRECATED - DT-Prelim Calcs'!$C$8-'DEPRECATED - DT-Prelim Calcs'!$C$9)+'DEPRECATED - DT-Prelim Calcs'!$C$9</f>
        <v>2695.9200283017299</v>
      </c>
      <c r="ER169" s="57">
        <f t="shared" si="199"/>
        <v>93</v>
      </c>
      <c r="ES169" s="2">
        <f t="shared" si="233"/>
        <v>0.86507304327942547</v>
      </c>
      <c r="ET169" s="57">
        <f>ES169*'DEPRECATED - DT-Prelim Calcs'!$C$21/EN$2/'DEPRECATED - DT-Prelim Calcs'!$C$19/'DEPRECATED - DT-Prelim Calcs'!$C$18*3.39*'DEPRECATED - DT-Prelim Calcs'!$C$20</f>
        <v>25.773080821789936</v>
      </c>
      <c r="EU169" s="46">
        <f t="shared" si="234"/>
        <v>0</v>
      </c>
      <c r="EV169" s="57">
        <f>ET168*'DEPRECATED - DT-Prelim Calcs'!$C$11+EV168</f>
        <v>-473.37647396994919</v>
      </c>
      <c r="EW169" s="57">
        <f>EW168+0.5*ET169*'DEPRECATED - DT-Prelim Calcs'!$C$11^2+EV169*'DEPRECATED - DT-Prelim Calcs'!$C$11</f>
        <v>-319095.48719754169</v>
      </c>
      <c r="EX169" s="57">
        <f>MIN('Drive Train'!$F$35-ER168*'DEPRECATED - DT-Prelim Calcs'!$C$21*'Drive Train'!$F$39,EX168+ER$2)</f>
        <v>6.0759999999999996</v>
      </c>
      <c r="EY169" s="57">
        <f>'Drive Train'!$F$35-ER169*'DEPRECATED - DT-Prelim Calcs'!$C$21*'Drive Train'!$F$39</f>
        <v>6.0759999999999996</v>
      </c>
      <c r="EZ169" s="1">
        <f>IF(EW169&gt;='Drive Train'!$F$29,1,0)</f>
        <v>0</v>
      </c>
      <c r="FA169" s="57">
        <f t="shared" si="235"/>
        <v>103.33333333333333</v>
      </c>
      <c r="FB169" s="63">
        <f>FB168+'DEPRECATED - DT-Prelim Calcs'!$C$11</f>
        <v>660</v>
      </c>
      <c r="FC169" s="2">
        <f>FM169/'Drive Train'!$F$35</f>
        <v>0.48999999999999994</v>
      </c>
      <c r="FD169" s="46">
        <f>FK169*12*60/(PI() * 'Drive Train'!$F$15)/FC$2*FC169</f>
        <v>-98958.092354032909</v>
      </c>
      <c r="FE169" s="2">
        <f>('DEPRECATED - DT-Prelim Calcs'!$C$6*FC169-FD169)/('DEPRECATED - DT-Prelim Calcs'!$C$6*FC169)*'DEPRECATED - DT-Prelim Calcs'!$C$7*FC169</f>
        <v>45.925553390847895</v>
      </c>
      <c r="FF169" s="57">
        <f>FE169/'DEPRECATED - DT-Prelim Calcs'!$C$7*('DEPRECATED - DT-Prelim Calcs'!$C$8-'DEPRECATED - DT-Prelim Calcs'!$C$9)+'DEPRECATED - DT-Prelim Calcs'!$C$9</f>
        <v>2447.6163900604915</v>
      </c>
      <c r="FG169" s="57">
        <f t="shared" si="200"/>
        <v>93</v>
      </c>
      <c r="FH169" s="2">
        <f t="shared" si="236"/>
        <v>0.78067567320338405</v>
      </c>
      <c r="FI169" s="57">
        <f>FH169*'DEPRECATED - DT-Prelim Calcs'!$C$21/FC$2/'DEPRECATED - DT-Prelim Calcs'!$C$19/'DEPRECATED - DT-Prelim Calcs'!$C$18*3.39*'DEPRECATED - DT-Prelim Calcs'!$C$20</f>
        <v>25.773080821789936</v>
      </c>
      <c r="FJ169" s="46">
        <f t="shared" si="237"/>
        <v>0</v>
      </c>
      <c r="FK169" s="57">
        <f>FI168*'DEPRECATED - DT-Prelim Calcs'!$C$11+FK168</f>
        <v>-386.8666201501868</v>
      </c>
      <c r="FL169" s="57">
        <f>FL168+0.5*FI169*'DEPRECATED - DT-Prelim Calcs'!$C$11^2+FK169*'DEPRECATED - DT-Prelim Calcs'!$C$11</f>
        <v>-419271.02411606332</v>
      </c>
      <c r="FM169" s="57">
        <f>MIN('Drive Train'!$F$35-FG168*'DEPRECATED - DT-Prelim Calcs'!$C$21*'Drive Train'!$F$39,FM168+FG$2)</f>
        <v>6.0759999999999996</v>
      </c>
      <c r="FN169" s="57">
        <f>'Drive Train'!$F$35-FG169*'DEPRECATED - DT-Prelim Calcs'!$C$21*'Drive Train'!$F$39</f>
        <v>6.0759999999999996</v>
      </c>
      <c r="FO169" s="1">
        <f>IF(FL169&gt;='Drive Train'!$F$29,1,0)</f>
        <v>0</v>
      </c>
      <c r="FP169" s="57">
        <f t="shared" si="238"/>
        <v>103.33333333333333</v>
      </c>
      <c r="FQ169" s="63">
        <f>FQ168+'DEPRECATED - DT-Prelim Calcs'!$C$11</f>
        <v>660</v>
      </c>
      <c r="FR169" s="2">
        <f>GB169/'Drive Train'!$F$35</f>
        <v>0.48999999999999994</v>
      </c>
      <c r="FS169" s="46">
        <f>FZ169*12*60/(PI() * 'Drive Train'!$F$15)/FR$2*FR169</f>
        <v>-211755.2829318213</v>
      </c>
      <c r="FT169" s="2">
        <f>('DEPRECATED - DT-Prelim Calcs'!$C$6*FR169-FS169)/('DEPRECATED - DT-Prelim Calcs'!$C$6*FR169)*'DEPRECATED - DT-Prelim Calcs'!$C$7*FR169</f>
        <v>96.927660199941712</v>
      </c>
      <c r="FU169" s="57">
        <f>FT169/'DEPRECATED - DT-Prelim Calcs'!$C$7*('DEPRECATED - DT-Prelim Calcs'!$C$8-'DEPRECATED - DT-Prelim Calcs'!$C$9)+'DEPRECATED - DT-Prelim Calcs'!$C$9</f>
        <v>5162.7907898973117</v>
      </c>
      <c r="FV169" s="57">
        <f t="shared" si="201"/>
        <v>93</v>
      </c>
      <c r="FW169" s="2">
        <f t="shared" si="239"/>
        <v>0.7112822800297498</v>
      </c>
      <c r="FX169" s="57">
        <f>FW169*'DEPRECATED - DT-Prelim Calcs'!$C$21/FR$2/'DEPRECATED - DT-Prelim Calcs'!$C$19/'DEPRECATED - DT-Prelim Calcs'!$C$18*3.39*'DEPRECATED - DT-Prelim Calcs'!$C$20</f>
        <v>25.773080821789936</v>
      </c>
      <c r="FY169" s="46">
        <f t="shared" si="240"/>
        <v>0</v>
      </c>
      <c r="FZ169" s="57">
        <f>FX168*'DEPRECATED - DT-Prelim Calcs'!$C$11+FZ168</f>
        <v>-754.25038686784353</v>
      </c>
      <c r="GA169" s="57">
        <f>GA168+0.5*FX169*'DEPRECATED - DT-Prelim Calcs'!$C$11^2+FZ169*'DEPRECATED - DT-Prelim Calcs'!$C$11</f>
        <v>-502921.8095205765</v>
      </c>
      <c r="GB169" s="57">
        <f>MIN('Drive Train'!$F$35-FV168*'DEPRECATED - DT-Prelim Calcs'!$C$21*'Drive Train'!$F$39,GB168+FV$2)</f>
        <v>6.0759999999999996</v>
      </c>
      <c r="GC169" s="57">
        <f>'Drive Train'!$F$35-FV169*'DEPRECATED - DT-Prelim Calcs'!$C$21*'Drive Train'!$F$39</f>
        <v>6.0759999999999996</v>
      </c>
      <c r="GD169" s="1">
        <f>IF(GA169&gt;='Drive Train'!$F$29,1,0)</f>
        <v>0</v>
      </c>
      <c r="GE169" s="57">
        <f t="shared" si="241"/>
        <v>103.33333333333333</v>
      </c>
      <c r="GF169" s="63">
        <f>GF168+'DEPRECATED - DT-Prelim Calcs'!$C$11</f>
        <v>660</v>
      </c>
      <c r="GG169" s="2">
        <f>GQ169/'Drive Train'!$F$35</f>
        <v>0.83548387096774201</v>
      </c>
      <c r="GH169" s="46">
        <f>GO169*12*60/(PI() * 'Drive Train'!$F$15)/GG$2*GG169</f>
        <v>842.33650297136694</v>
      </c>
      <c r="GI169" s="2">
        <f>('DEPRECATED - DT-Prelim Calcs'!$C$6*GG169-GH169)/('DEPRECATED - DT-Prelim Calcs'!$C$6*GG169)*'DEPRECATED - DT-Prelim Calcs'!$C$7*GG169</f>
        <v>1.6326472787206272</v>
      </c>
      <c r="GJ169" s="57">
        <f>GI169/'DEPRECATED - DT-Prelim Calcs'!$C$7*('DEPRECATED - DT-Prelim Calcs'!$C$8-'DEPRECATED - DT-Prelim Calcs'!$C$9)+'DEPRECATED - DT-Prelim Calcs'!$C$9</f>
        <v>89.6164505642558</v>
      </c>
      <c r="GK169" s="57">
        <f t="shared" si="242"/>
        <v>29.999999999999982</v>
      </c>
      <c r="GL169" s="2">
        <f t="shared" si="243"/>
        <v>0.43899304020709362</v>
      </c>
      <c r="GM169" s="57">
        <f>GL169*'DEPRECATED - DT-Prelim Calcs'!$C$21/GG$2/'DEPRECATED - DT-Prelim Calcs'!$C$19/'DEPRECATED - DT-Prelim Calcs'!$C$18*3.39*'DEPRECATED - DT-Prelim Calcs'!$C$20</f>
        <v>11.361978041150731</v>
      </c>
      <c r="GN169" s="46">
        <f t="shared" si="244"/>
        <v>0</v>
      </c>
      <c r="GO169" s="57">
        <f>GM168*'DEPRECATED - DT-Prelim Calcs'!$C$11+GO168</f>
        <v>2.4635021999143021</v>
      </c>
      <c r="GP169" s="57">
        <f>GP168+0.5*GM169*'DEPRECATED - DT-Prelim Calcs'!$C$11^2+GO169*'DEPRECATED - DT-Prelim Calcs'!$C$11</f>
        <v>-252377.93791965288</v>
      </c>
      <c r="GQ169" s="57">
        <f>MIN('Drive Train'!$F$35-GK168*'DEPRECATED - DT-Prelim Calcs'!$C$21*'Drive Train'!$F$39,GQ168+GK$2)</f>
        <v>10.360000000000001</v>
      </c>
      <c r="GR169" s="57">
        <f>'Drive Train'!$F$35-GK169*'DEPRECATED - DT-Prelim Calcs'!$C$21*'Drive Train'!$F$39</f>
        <v>10.360000000000001</v>
      </c>
      <c r="GS169" s="1">
        <f>IF(GP169&gt;='Drive Train'!$F$29,1,0)</f>
        <v>0</v>
      </c>
      <c r="GT169" s="57">
        <f t="shared" si="245"/>
        <v>33.333333333333314</v>
      </c>
      <c r="GU169" s="63">
        <f>GU168+'DEPRECATED - DT-Prelim Calcs'!$C$11</f>
        <v>660</v>
      </c>
      <c r="GV169" s="2">
        <f>HF169/'Drive Train'!$F$35</f>
        <v>0.81720430107526887</v>
      </c>
      <c r="GW169" s="46">
        <f>HD169*12*60/(PI() * 'Drive Train'!$F$15)/GV$2*GV169</f>
        <v>-61842.560656438713</v>
      </c>
      <c r="GX169" s="2">
        <f>('DEPRECATED - DT-Prelim Calcs'!$C$6*GV169-GW169)/('DEPRECATED - DT-Prelim Calcs'!$C$6*GV169)*'DEPRECATED - DT-Prelim Calcs'!$C$7*GV169</f>
        <v>29.932046077039296</v>
      </c>
      <c r="GY169" s="57">
        <f>GX169/'DEPRECATED - DT-Prelim Calcs'!$C$7*('DEPRECATED - DT-Prelim Calcs'!$C$8-'DEPRECATED - DT-Prelim Calcs'!$C$9)+'DEPRECATED - DT-Prelim Calcs'!$C$9</f>
        <v>1596.1778056780672</v>
      </c>
      <c r="GZ169" s="57">
        <f t="shared" si="202"/>
        <v>33.333333333333314</v>
      </c>
      <c r="HA169" s="2">
        <f t="shared" si="246"/>
        <v>0.99579519204165001</v>
      </c>
      <c r="HB169" s="57">
        <f>HA169*'DEPRECATED - DT-Prelim Calcs'!$C$21/GV$2/'DEPRECATED - DT-Prelim Calcs'!$C$19/'DEPRECATED - DT-Prelim Calcs'!$C$18*3.39*'DEPRECATED - DT-Prelim Calcs'!$C$20</f>
        <v>25.773080821789936</v>
      </c>
      <c r="HC169" s="46">
        <f t="shared" si="247"/>
        <v>0</v>
      </c>
      <c r="HD169" s="57">
        <f>HB168*'DEPRECATED - DT-Prelim Calcs'!$C$11+HD168</f>
        <v>-184.91077688388793</v>
      </c>
      <c r="HE169" s="57">
        <f>HE168+0.5*HB169*'DEPRECATED - DT-Prelim Calcs'!$C$11^2+HD169*'DEPRECATED - DT-Prelim Calcs'!$C$11</f>
        <v>-287771.80242882611</v>
      </c>
      <c r="HF169" s="57">
        <f>MIN('Drive Train'!$F$35-GZ168*'DEPRECATED - DT-Prelim Calcs'!$C$21*'Drive Train'!$F$39,HF168+GZ$2)</f>
        <v>10.133333333333335</v>
      </c>
      <c r="HG169" s="57">
        <f>'Drive Train'!$F$35-GZ169*'DEPRECATED - DT-Prelim Calcs'!$C$21*'Drive Train'!$F$39</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-102174.8260598715</v>
      </c>
      <c r="HM169" s="2">
        <f>('DEPRECATED - DT-Prelim Calcs'!$C$6*HK169-HL169)/('DEPRECATED - DT-Prelim Calcs'!$C$6*HK169)*'DEPRECATED - DT-Prelim Calcs'!$C$7*HK169</f>
        <v>48.124532580441404</v>
      </c>
      <c r="HN169" s="57">
        <f>HM169/'DEPRECATED - DT-Prelim Calcs'!$C$7*('DEPRECATED - DT-Prelim Calcs'!$C$8-'DEPRECATED - DT-Prelim Calcs'!$C$9)+'DEPRECATED - DT-Prelim Calcs'!$C$9</f>
        <v>2564.6823776226688</v>
      </c>
      <c r="HO169" s="57">
        <f t="shared" si="203"/>
        <v>36.66666666666665</v>
      </c>
      <c r="HP169" s="2">
        <f t="shared" si="249"/>
        <v>0.99579519204165001</v>
      </c>
      <c r="HQ169" s="57">
        <f>HP169*'DEPRECATED - DT-Prelim Calcs'!$C$21/HK$2/'DEPRECATED - DT-Prelim Calcs'!$C$19/'DEPRECATED - DT-Prelim Calcs'!$C$18*3.39*'DEPRECATED - DT-Prelim Calcs'!$C$20</f>
        <v>25.773080821789936</v>
      </c>
      <c r="HR169" s="46">
        <f t="shared" si="250"/>
        <v>0</v>
      </c>
      <c r="HS169" s="57">
        <f>HQ168*'DEPRECATED - DT-Prelim Calcs'!$C$11+HS168</f>
        <v>-312.49526781577867</v>
      </c>
      <c r="HT169" s="57">
        <f>HT168+0.5*HQ169*'DEPRECATED - DT-Prelim Calcs'!$C$11^2+HS169*'DEPRECATED - DT-Prelim Calcs'!$C$11</f>
        <v>-298434.5951618657</v>
      </c>
      <c r="HU169" s="57">
        <f>MIN('Drive Train'!$F$35-HO168*'DEPRECATED - DT-Prelim Calcs'!$C$21*'Drive Train'!$F$39,HU168+HO$2)</f>
        <v>9.9066666666666681</v>
      </c>
      <c r="HV169" s="57">
        <f>'Drive Train'!$F$35-HO169*'DEPRECATED - DT-Prelim Calcs'!$C$21*'Drive Train'!$F$39</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-154057.93047315598</v>
      </c>
      <c r="IB169" s="2">
        <f>('DEPRECATED - DT-Prelim Calcs'!$C$6*HZ169-IA169)/('DEPRECATED - DT-Prelim Calcs'!$C$6*HZ169)*'DEPRECATED - DT-Prelim Calcs'!$C$7*HZ169</f>
        <v>71.539818711187351</v>
      </c>
      <c r="IC169" s="57">
        <f>IB169/'DEPRECATED - DT-Prelim Calcs'!$C$7*('DEPRECATED - DT-Prelim Calcs'!$C$8-'DEPRECATED - DT-Prelim Calcs'!$C$9)+'DEPRECATED - DT-Prelim Calcs'!$C$9</f>
        <v>3811.230597778148</v>
      </c>
      <c r="ID169" s="57">
        <f t="shared" si="204"/>
        <v>39.999999999999986</v>
      </c>
      <c r="IE169" s="2">
        <f t="shared" si="252"/>
        <v>0.99579519204165001</v>
      </c>
      <c r="IF169" s="57">
        <f>IE169*'DEPRECATED - DT-Prelim Calcs'!$C$21/HZ$2/'DEPRECATED - DT-Prelim Calcs'!$C$19/'DEPRECATED - DT-Prelim Calcs'!$C$18*3.39*'DEPRECATED - DT-Prelim Calcs'!$C$20</f>
        <v>25.773080821789936</v>
      </c>
      <c r="IG169" s="46">
        <f t="shared" si="253"/>
        <v>0</v>
      </c>
      <c r="IH169" s="57">
        <f>IF168*'DEPRECATED - DT-Prelim Calcs'!$C$11+IH168</f>
        <v>-482.20953160960471</v>
      </c>
      <c r="II169" s="57">
        <f>II168+0.5*IF169*'DEPRECATED - DT-Prelim Calcs'!$C$11^2+IH169*'DEPRECATED - DT-Prelim Calcs'!$C$11</f>
        <v>-339233.26762977848</v>
      </c>
      <c r="IJ169" s="57">
        <f>MIN('Drive Train'!$F$35-ID168*'DEPRECATED - DT-Prelim Calcs'!$C$21*'Drive Train'!$F$39,IJ168+ID$2)</f>
        <v>9.6800000000000015</v>
      </c>
      <c r="IK169" s="57">
        <f>'Drive Train'!$F$35-ID169*'DEPRECATED - DT-Prelim Calcs'!$C$21*'Drive Train'!$F$39</f>
        <v>9.6800000000000015</v>
      </c>
      <c r="IL169" s="1">
        <f>IF(II169&gt;='Drive Train'!$F$29,1,0)</f>
        <v>0</v>
      </c>
      <c r="IM169" s="57">
        <f t="shared" si="254"/>
        <v>44.444444444444429</v>
      </c>
      <c r="IN169" s="63">
        <f>IN168+'DEPRECATED - DT-Prelim Calcs'!$C$11</f>
        <v>660</v>
      </c>
      <c r="IO169" s="2">
        <f>IY169/'Drive Train'!$F$35</f>
        <v>0.76236559139784954</v>
      </c>
      <c r="IP169" s="46">
        <f>IW169*12*60/(PI() * 'Drive Train'!$F$15)/IO$2*IO169</f>
        <v>12395.968396134374</v>
      </c>
      <c r="IQ169" s="2">
        <f>('DEPRECATED - DT-Prelim Calcs'!$C$6*IO169-IP169)/('DEPRECATED - DT-Prelim Calcs'!$C$6*IO169)*'DEPRECATED - DT-Prelim Calcs'!$C$7*IO169</f>
        <v>-3.76763022579757</v>
      </c>
      <c r="IR169" s="57">
        <f>IQ169/'DEPRECATED - DT-Prelim Calcs'!$C$7*('DEPRECATED - DT-Prelim Calcs'!$C$8-'DEPRECATED - DT-Prelim Calcs'!$C$9)+'DEPRECATED - DT-Prelim Calcs'!$C$9</f>
        <v>-197.87550123229389</v>
      </c>
      <c r="IS169" s="57">
        <f t="shared" si="205"/>
        <v>-197.87550123229389</v>
      </c>
      <c r="IT169" s="2">
        <f t="shared" si="255"/>
        <v>-4.958054552840057</v>
      </c>
      <c r="IU169" s="57">
        <f>IT169*'DEPRECATED - DT-Prelim Calcs'!$C$21/IO$2/'DEPRECATED - DT-Prelim Calcs'!$C$19/'DEPRECATED - DT-Prelim Calcs'!$C$18*3.39*'DEPRECATED - DT-Prelim Calcs'!$C$20</f>
        <v>-128.32391814143813</v>
      </c>
      <c r="IV169" s="46">
        <f t="shared" si="256"/>
        <v>1</v>
      </c>
      <c r="IW169" s="57">
        <f>IU168*'DEPRECATED - DT-Prelim Calcs'!$C$11+IW168</f>
        <v>39.730367017826325</v>
      </c>
      <c r="IX169" s="57">
        <f>IX168+0.5*IU169*'DEPRECATED - DT-Prelim Calcs'!$C$11^2+IW169*'DEPRECATED - DT-Prelim Calcs'!$C$11</f>
        <v>-294586.04971719824</v>
      </c>
      <c r="IY169" s="57">
        <f>MIN('Drive Train'!$F$35-IS168*'DEPRECATED - DT-Prelim Calcs'!$C$21*'Drive Train'!$F$39,IY168+IS$2)</f>
        <v>9.4533333333333349</v>
      </c>
      <c r="IZ169" s="57">
        <f>'Drive Train'!$F$35-IS169*'DEPRECATED - DT-Prelim Calcs'!$C$21*'Drive Train'!$F$39</f>
        <v>25.855534083795987</v>
      </c>
      <c r="JA169" s="1">
        <f>IF(IX169&gt;='Drive Train'!$F$29,1,0)</f>
        <v>0</v>
      </c>
      <c r="JB169" s="57">
        <f t="shared" si="257"/>
        <v>-219.8616680358821</v>
      </c>
      <c r="JC169" s="63">
        <f>JC168+'DEPRECATED - DT-Prelim Calcs'!$C$11</f>
        <v>660</v>
      </c>
      <c r="JD169" s="2">
        <f>JN169/'Drive Train'!$F$35</f>
        <v>0.74408602150537628</v>
      </c>
      <c r="JE169" s="46">
        <f>JL169*12*60/(PI() * 'Drive Train'!$F$15)/JD$2*JD169</f>
        <v>-281667.83280294598</v>
      </c>
      <c r="JF169" s="2">
        <f>('DEPRECATED - DT-Prelim Calcs'!$C$6*JD169-JE169)/('DEPRECATED - DT-Prelim Calcs'!$C$6*JD169)*'DEPRECATED - DT-Prelim Calcs'!$C$7*JD169</f>
        <v>129.15149816644333</v>
      </c>
      <c r="JG169" s="57">
        <f>JF169/'DEPRECATED - DT-Prelim Calcs'!$C$7*('DEPRECATED - DT-Prelim Calcs'!$C$8-'DEPRECATED - DT-Prelim Calcs'!$C$9)+'DEPRECATED - DT-Prelim Calcs'!$C$9</f>
        <v>6878.275607782025</v>
      </c>
      <c r="JH169" s="57">
        <f t="shared" si="206"/>
        <v>46.666666666666657</v>
      </c>
      <c r="JI169" s="2">
        <f t="shared" si="258"/>
        <v>0.99579519204165001</v>
      </c>
      <c r="JJ169" s="57">
        <f>JI169*'DEPRECATED - DT-Prelim Calcs'!$C$21/JD$2/'DEPRECATED - DT-Prelim Calcs'!$C$19/'DEPRECATED - DT-Prelim Calcs'!$C$18*3.39*'DEPRECATED - DT-Prelim Calcs'!$C$20</f>
        <v>25.773080821789936</v>
      </c>
      <c r="JK169" s="46">
        <f t="shared" si="259"/>
        <v>0</v>
      </c>
      <c r="JL169" s="57">
        <f>JJ168*'DEPRECATED - DT-Prelim Calcs'!$C$11+JL168</f>
        <v>-924.95266840137594</v>
      </c>
      <c r="JM169" s="57">
        <f>JM168+0.5*JJ169*'DEPRECATED - DT-Prelim Calcs'!$C$11^2+JL169*'DEPRECATED - DT-Prelim Calcs'!$C$11</f>
        <v>-335552.92742842273</v>
      </c>
      <c r="JN169" s="57">
        <f>MIN('Drive Train'!$F$35-JH168*'DEPRECATED - DT-Prelim Calcs'!$C$21*'Drive Train'!$F$39,JN168+JH$2)</f>
        <v>9.2266666666666666</v>
      </c>
      <c r="JO169" s="57">
        <f>'Drive Train'!$F$35-JH169*'DEPRECATED - DT-Prelim Calcs'!$C$21*'Drive Train'!$F$39</f>
        <v>9.2266666666666666</v>
      </c>
      <c r="JP169" s="1">
        <f>IF(JM169&gt;='Drive Train'!$F$29,1,0)</f>
        <v>0</v>
      </c>
      <c r="JQ169" s="57">
        <f>MIN(JG169,'DEPRECATED - DT-Prelim Calcs'!$C$10)*'DEPRECATED - DT-Prelim Calcs'!$C$11*1000/60/60</f>
        <v>103.33333333333333</v>
      </c>
      <c r="JR169" s="63">
        <f>JR168+'DEPRECATED - DT-Prelim Calcs'!$C$11</f>
        <v>660</v>
      </c>
      <c r="JS169" s="2">
        <f>KC169/'Drive Train'!$F$35</f>
        <v>0.72580645161290325</v>
      </c>
      <c r="JT169" s="46">
        <f>KA169*12*60/(PI() * 'Drive Train'!$F$15)/JS$2*JS169</f>
        <v>-125916.57446399162</v>
      </c>
      <c r="JU169" s="2">
        <f>('DEPRECATED - DT-Prelim Calcs'!$C$6*JS169-JT169)/('DEPRECATED - DT-Prelim Calcs'!$C$6*JS169)*'DEPRECATED - DT-Prelim Calcs'!$C$7*JS169</f>
        <v>58.683329469253856</v>
      </c>
      <c r="JV169" s="57">
        <f>JU169/'DEPRECATED - DT-Prelim Calcs'!$C$7*('DEPRECATED - DT-Prelim Calcs'!$C$8-'DEPRECATED - DT-Prelim Calcs'!$C$9)+'DEPRECATED - DT-Prelim Calcs'!$C$9</f>
        <v>3126.7959215374563</v>
      </c>
      <c r="JW169" s="57">
        <f t="shared" si="207"/>
        <v>49.999999999999993</v>
      </c>
      <c r="JX169" s="2">
        <f t="shared" si="260"/>
        <v>0.99579519204165001</v>
      </c>
      <c r="JY169" s="57">
        <f>JX169*'DEPRECATED - DT-Prelim Calcs'!$C$21/JS$2/'DEPRECATED - DT-Prelim Calcs'!$C$19/'DEPRECATED - DT-Prelim Calcs'!$C$18*3.39*'DEPRECATED - DT-Prelim Calcs'!$C$20</f>
        <v>25.773080821789936</v>
      </c>
      <c r="JZ169" s="46">
        <f t="shared" si="261"/>
        <v>0</v>
      </c>
      <c r="KA169" s="57">
        <f>JY168*'DEPRECATED - DT-Prelim Calcs'!$C$11+KA168</f>
        <v>-423.90396548333433</v>
      </c>
      <c r="KB169" s="57">
        <f>KB168+0.5*JY169*'DEPRECATED - DT-Prelim Calcs'!$C$11^2+KA169*'DEPRECATED - DT-Prelim Calcs'!$C$11</f>
        <v>-308149.34265132761</v>
      </c>
      <c r="KC169" s="57">
        <f>MIN('Drive Train'!$F$35-JW168*'DEPRECATED - DT-Prelim Calcs'!$C$21*'Drive Train'!$F$39,KC168+JW$2)</f>
        <v>9</v>
      </c>
      <c r="KD169" s="57">
        <f>'Drive Train'!$F$35-JW169*'DEPRECATED - DT-Prelim Calcs'!$C$21*'Drive Train'!$F$39</f>
        <v>9</v>
      </c>
      <c r="KE169" s="1">
        <f>IF(KB169&gt;='Drive Train'!$F$29,1,0)</f>
        <v>0</v>
      </c>
      <c r="KF169" s="57">
        <f>MIN(JV169,'DEPRECATED - DT-Prelim Calcs'!$C$10)*'DEPRECATED - DT-Prelim Calcs'!$C$11*1000/60/60</f>
        <v>103.33333333333333</v>
      </c>
      <c r="KG169" s="63">
        <f>KG168+'DEPRECATED - DT-Prelim Calcs'!$C$11</f>
        <v>660</v>
      </c>
      <c r="KH169" s="2">
        <f>KR169/'Drive Train'!$F$35</f>
        <v>0.7075268817204301</v>
      </c>
      <c r="KI169" s="46">
        <f>KP169*12*60/(PI() * 'Drive Train'!$F$15)/KH$2*KH169</f>
        <v>-311206.85658088076</v>
      </c>
      <c r="KJ169" s="2">
        <f>('DEPRECATED - DT-Prelim Calcs'!$C$6*KH169-KI169)/('DEPRECATED - DT-Prelim Calcs'!$C$6*KH169)*'DEPRECATED - DT-Prelim Calcs'!$C$7*KH169</f>
        <v>142.41968469299928</v>
      </c>
      <c r="KK169" s="57">
        <f>KJ169/'DEPRECATED - DT-Prelim Calcs'!$C$7*('DEPRECATED - DT-Prelim Calcs'!$C$8-'DEPRECATED - DT-Prelim Calcs'!$C$9)+'DEPRECATED - DT-Prelim Calcs'!$C$9</f>
        <v>7584.6276124945261</v>
      </c>
      <c r="KL169" s="57">
        <f t="shared" si="208"/>
        <v>53.333333333333329</v>
      </c>
      <c r="KM169" s="2">
        <f t="shared" si="262"/>
        <v>0.99579519204165001</v>
      </c>
      <c r="KN169" s="57">
        <f>KM169*'DEPRECATED - DT-Prelim Calcs'!$C$21/KH$2/'DEPRECATED - DT-Prelim Calcs'!$C$19/'DEPRECATED - DT-Prelim Calcs'!$C$18*3.39*'DEPRECATED - DT-Prelim Calcs'!$C$20</f>
        <v>25.773080821789936</v>
      </c>
      <c r="KO169" s="46">
        <f t="shared" si="263"/>
        <v>0</v>
      </c>
      <c r="KP169" s="57">
        <f>KN168*'DEPRECATED - DT-Prelim Calcs'!$C$11+KP168</f>
        <v>-1074.7602980786983</v>
      </c>
      <c r="KQ169" s="57">
        <f>KQ168+0.5*KN169*'DEPRECATED - DT-Prelim Calcs'!$C$11^2+KP169*'DEPRECATED - DT-Prelim Calcs'!$C$11</f>
        <v>-340353.32752560906</v>
      </c>
      <c r="KR169" s="57">
        <f>MIN('Drive Train'!$F$35-KL168*'DEPRECATED - DT-Prelim Calcs'!$C$21*'Drive Train'!$F$39,KR168+KL$2)</f>
        <v>8.7733333333333334</v>
      </c>
      <c r="KS169" s="57">
        <f>'Drive Train'!$F$35-KL169*'DEPRECATED - DT-Prelim Calcs'!$C$21*'Drive Train'!$F$39</f>
        <v>8.7733333333333334</v>
      </c>
      <c r="KT169" s="1">
        <f>IF(KQ169&gt;='Drive Train'!$F$29,1,0)</f>
        <v>0</v>
      </c>
      <c r="KU169" s="57">
        <f>MIN(KK169,'DEPRECATED - DT-Prelim Calcs'!$C$10)*'DEPRECATED - DT-Prelim Calcs'!$C$11*1000/60/60</f>
        <v>103.33333333333333</v>
      </c>
      <c r="KV169" s="63">
        <f>KV168+'DEPRECATED - DT-Prelim Calcs'!$C$11</f>
        <v>660</v>
      </c>
      <c r="KW169" s="2">
        <f>LG169/'Drive Train'!$F$35</f>
        <v>0.68924731182795695</v>
      </c>
      <c r="KX169" s="46">
        <f>LE169*12*60/(PI() * 'Drive Train'!$F$15)/KW$2*KW169</f>
        <v>-235345.40760338068</v>
      </c>
      <c r="KY169" s="2">
        <f>('DEPRECATED - DT-Prelim Calcs'!$C$6*KW169-KX169)/('DEPRECATED - DT-Prelim Calcs'!$C$6*KW169)*'DEPRECATED - DT-Prelim Calcs'!$C$7*KW169</f>
        <v>108.07430034123286</v>
      </c>
      <c r="KZ169" s="57">
        <f>KY169/'DEPRECATED - DT-Prelim Calcs'!$C$7*('DEPRECATED - DT-Prelim Calcs'!$C$8-'DEPRECATED - DT-Prelim Calcs'!$C$9)+'DEPRECATED - DT-Prelim Calcs'!$C$9</f>
        <v>5756.1990596598234</v>
      </c>
      <c r="LA169" s="57">
        <f t="shared" si="209"/>
        <v>56.666666666666664</v>
      </c>
      <c r="LB169" s="2">
        <f t="shared" si="264"/>
        <v>0.99579519204165001</v>
      </c>
      <c r="LC169" s="57">
        <f>LB169*'DEPRECATED - DT-Prelim Calcs'!$C$21/KW$2/'DEPRECATED - DT-Prelim Calcs'!$C$19/'DEPRECATED - DT-Prelim Calcs'!$C$18*3.39*'DEPRECATED - DT-Prelim Calcs'!$C$20</f>
        <v>25.773080821789936</v>
      </c>
      <c r="LD169" s="46">
        <f t="shared" si="265"/>
        <v>0</v>
      </c>
      <c r="LE169" s="57">
        <f>LC168*'DEPRECATED - DT-Prelim Calcs'!$C$11+LE168</f>
        <v>-834.32652406388013</v>
      </c>
      <c r="LF169" s="57">
        <f>LF168+0.5*LC169*'DEPRECATED - DT-Prelim Calcs'!$C$11^2+LE169*'DEPRECATED - DT-Prelim Calcs'!$C$11</f>
        <v>-273825.78140881541</v>
      </c>
      <c r="LG169" s="57">
        <f>MIN('Drive Train'!$F$35-LA168*'DEPRECATED - DT-Prelim Calcs'!$C$21*'Drive Train'!$F$39,LG168+LA$2)</f>
        <v>8.5466666666666669</v>
      </c>
      <c r="LH169" s="57">
        <f>'Drive Train'!$F$35-LA169*'DEPRECATED - DT-Prelim Calcs'!$C$21*'Drive Train'!$F$39</f>
        <v>8.5466666666666669</v>
      </c>
      <c r="LI169" s="1">
        <f>IF(LF169&gt;='Drive Train'!$F$29,1,0)</f>
        <v>0</v>
      </c>
      <c r="LJ169" s="57">
        <f>MIN(KZ169,'DEPRECATED - DT-Prelim Calcs'!$C$10)*'DEPRECATED - DT-Prelim Calcs'!$C$11*1000/60/60</f>
        <v>103.33333333333333</v>
      </c>
      <c r="LK169" s="63">
        <f>LK168+'DEPRECATED - DT-Prelim Calcs'!$C$11</f>
        <v>660</v>
      </c>
      <c r="LL169" s="2">
        <f>LV169/'Drive Train'!$F$35</f>
        <v>0.67096774193548392</v>
      </c>
      <c r="LM169" s="46">
        <f>LT169*12*60/(PI() * 'Drive Train'!$F$15)/LL$2*LL169</f>
        <v>-133700.90217057688</v>
      </c>
      <c r="LN169" s="2">
        <f>('DEPRECATED - DT-Prelim Calcs'!$C$6*LL169-LM169)/('DEPRECATED - DT-Prelim Calcs'!$C$6*LL169)*'DEPRECATED - DT-Prelim Calcs'!$C$7*LL169</f>
        <v>62.070911100670571</v>
      </c>
      <c r="LO169" s="57">
        <f>LN169/'DEPRECATED - DT-Prelim Calcs'!$C$7*('DEPRECATED - DT-Prelim Calcs'!$C$8-'DEPRECATED - DT-Prelim Calcs'!$C$9)+'DEPRECATED - DT-Prelim Calcs'!$C$9</f>
        <v>3307.138960255616</v>
      </c>
      <c r="LP169" s="57">
        <f t="shared" si="210"/>
        <v>60</v>
      </c>
      <c r="LQ169" s="2">
        <f t="shared" si="266"/>
        <v>0.99579519204165001</v>
      </c>
      <c r="LR169" s="57">
        <f>LQ169*'DEPRECATED - DT-Prelim Calcs'!$C$21/LL$2/'DEPRECATED - DT-Prelim Calcs'!$C$19/'DEPRECATED - DT-Prelim Calcs'!$C$18*3.39*'DEPRECATED - DT-Prelim Calcs'!$C$20</f>
        <v>25.773080821789936</v>
      </c>
      <c r="LS169" s="46">
        <f t="shared" si="267"/>
        <v>0</v>
      </c>
      <c r="LT169" s="57">
        <f>LR168*'DEPRECATED - DT-Prelim Calcs'!$C$11+LT168</f>
        <v>-486.89812250063244</v>
      </c>
      <c r="LU169" s="57">
        <f>LU168+0.5*LR169*'DEPRECATED - DT-Prelim Calcs'!$C$11^2+LT169*'DEPRECATED - DT-Prelim Calcs'!$C$11</f>
        <v>-304480.9881426206</v>
      </c>
      <c r="LV169" s="57">
        <f>MIN('Drive Train'!$F$35-LP168*'DEPRECATED - DT-Prelim Calcs'!$C$21*'Drive Train'!$F$39,LV168+LP$2)</f>
        <v>8.32</v>
      </c>
      <c r="LW169" s="57">
        <f>'Drive Train'!$F$35-LP169*'DEPRECATED - DT-Prelim Calcs'!$C$21*'Drive Train'!$F$39</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Train'!$AA$49 + V169*(1-'Drive Train'!$AA$49))</f>
        <v>0</v>
      </c>
      <c r="W170" s="57">
        <f t="shared" si="184"/>
        <v>0</v>
      </c>
      <c r="X170" s="2">
        <f>MAX(MIN(IF(AND(AI169=1,AG170&lt;0),-1,1)*(W170-$C$9)/($C$8-$C$9)*$C$7-$C$29*AE170/T$2 -  AI169*$C$29/2,X$2),MAX(X$4:X169)*-1)</f>
        <v>-0.2458281045106315</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Train'!$F$39,AG169+W$2)-$C$3,IF(AE169-1&lt;=0,0,IF($C$32=Motors!$C$29,MAX(ABS('Drive Train'!$F$35-W169*$C$21*'Drive Train'!$F$39)*-1,AG169-W$2),MAX(0,ABS('Drive Train'!$F$35-W169*$C$21*'Drive Train'!$F$39)*-1,AG169-W$2))))</f>
        <v>0</v>
      </c>
      <c r="AH170" s="57">
        <f>'Drive Train'!$F$35-ABS(W170)*'DEPRECATED - DT-Prelim Calcs'!$C$21*'Drive Train'!$F$39</f>
        <v>12.4</v>
      </c>
      <c r="AI170" s="1">
        <f>IF(AJ170&gt;='Drive Train'!$F$29,1,0)</f>
        <v>1</v>
      </c>
      <c r="AJ170" s="57">
        <f>AJ169+0.5*Y170*'DEPRECATED - DT-Prelim Calcs'!$C$11^2+AE170*'DEPRECATED - DT-Prelim Calcs'!$C$11</f>
        <v>784.33981740885292</v>
      </c>
      <c r="AK170" s="57">
        <f t="shared" si="268"/>
        <v>0</v>
      </c>
      <c r="AL170" s="63">
        <f>AL169+'DEPRECATED - DT-Prelim Calcs'!$C$11</f>
        <v>664</v>
      </c>
      <c r="AM170" s="2">
        <f>AW170/'Drive Train'!$F$35</f>
        <v>0.88882649237565792</v>
      </c>
      <c r="AN170" s="46">
        <f>AU170*12*60/(PI() * 'Drive Train'!$F$15)/AM$2*AM170</f>
        <v>4007.4131716828724</v>
      </c>
      <c r="AO170" s="2">
        <f>('DEPRECATED - DT-Prelim Calcs'!$C$6*AM170-AN170)/('DEPRECATED - DT-Prelim Calcs'!$C$6*AM170)*'DEPRECATED - DT-Prelim Calcs'!$C$7*AM170</f>
        <v>0.33008953072369918</v>
      </c>
      <c r="AP170" s="57">
        <f>AO170/'DEPRECATED - DT-Prelim Calcs'!$C$7*('DEPRECATED - DT-Prelim Calcs'!$C$8-'DEPRECATED - DT-Prelim Calcs'!$C$9)+'DEPRECATED - DT-Prelim Calcs'!$C$9</f>
        <v>20.27281609620357</v>
      </c>
      <c r="AQ170" s="57">
        <f t="shared" si="192"/>
        <v>20.27281609620357</v>
      </c>
      <c r="AR170" s="2">
        <f t="shared" si="212"/>
        <v>2.2204460492503131E-16</v>
      </c>
      <c r="AS170" s="57">
        <f>AR170*'DEPRECATED - DT-Prelim Calcs'!$C$21/AM$2/'DEPRECATED - DT-Prelim Calcs'!$C$19/'DEPRECATED - DT-Prelim Calcs'!$C$18*3.39*'DEPRECATED - DT-Prelim Calcs'!$C$20</f>
        <v>1.6091427298135106E-15</v>
      </c>
      <c r="AT170" s="46">
        <f t="shared" si="213"/>
        <v>0</v>
      </c>
      <c r="AU170" s="57">
        <f>AS169*'DEPRECATED - DT-Prelim Calcs'!$C$11+AU169</f>
        <v>39.345448708843193</v>
      </c>
      <c r="AV170" s="57">
        <f>AV169+0.5*AS170*'DEPRECATED - DT-Prelim Calcs'!$C$11^2+AU170*'DEPRECATED - DT-Prelim Calcs'!$C$11</f>
        <v>26082.578766887498</v>
      </c>
      <c r="AW170" s="57">
        <f>MIN('Drive Train'!$F$35-AQ169*'DEPRECATED - DT-Prelim Calcs'!$C$21*'Drive Train'!$F$39,AW169+AQ$2)</f>
        <v>11.021448505458158</v>
      </c>
      <c r="AX170" s="57">
        <f>'Drive Train'!$F$35-AQ170*'DEPRECATED - DT-Prelim Calcs'!$C$21*'Drive Train'!$F$39</f>
        <v>11.021448505458157</v>
      </c>
      <c r="AY170" s="1">
        <f>IF(AV170&gt;='Drive Train'!$F$29,1,0)</f>
        <v>1</v>
      </c>
      <c r="AZ170" s="57">
        <f t="shared" si="214"/>
        <v>22.525351218003966</v>
      </c>
      <c r="BA170" s="63">
        <f>BA169+'DEPRECATED - DT-Prelim Calcs'!$C$11</f>
        <v>664</v>
      </c>
      <c r="BB170" s="2">
        <f>BL170/'Drive Train'!$F$35</f>
        <v>0.48999999999999994</v>
      </c>
      <c r="BC170" s="46">
        <f>BJ170*12*60/(PI() * 'Drive Train'!$F$15)/BB$2*BB170</f>
        <v>5110.349591052749</v>
      </c>
      <c r="BD170" s="2">
        <f>('DEPRECATED - DT-Prelim Calcs'!$C$6*BB170-BC170)/('DEPRECATED - DT-Prelim Calcs'!$C$6*BB170)*'DEPRECATED - DT-Prelim Calcs'!$C$7*BB170</f>
        <v>-1.1297833985810743</v>
      </c>
      <c r="BE170" s="57">
        <f>BD170/'DEPRECATED - DT-Prelim Calcs'!$C$7*('DEPRECATED - DT-Prelim Calcs'!$C$8-'DEPRECATED - DT-Prelim Calcs'!$C$9)+'DEPRECATED - DT-Prelim Calcs'!$C$9</f>
        <v>-57.445730306204084</v>
      </c>
      <c r="BF170" s="57">
        <f t="shared" si="193"/>
        <v>-57.445730306204084</v>
      </c>
      <c r="BG170" s="2">
        <f t="shared" si="215"/>
        <v>-1.8933363324154473</v>
      </c>
      <c r="BH170" s="57">
        <f>BG170*'DEPRECATED - DT-Prelim Calcs'!$C$21/BB$2/'DEPRECATED - DT-Prelim Calcs'!$C$19/'DEPRECATED - DT-Prelim Calcs'!$C$18*3.39*'DEPRECATED - DT-Prelim Calcs'!$C$20</f>
        <v>-19.819055495402463</v>
      </c>
      <c r="BI170" s="46">
        <f t="shared" si="216"/>
        <v>1</v>
      </c>
      <c r="BJ170" s="57">
        <f>BH169*'DEPRECATED - DT-Prelim Calcs'!$C$11+BJ169</f>
        <v>63.008778385113501</v>
      </c>
      <c r="BK170" s="57">
        <f>BK169+0.5*BH170*'DEPRECATED - DT-Prelim Calcs'!$C$11^2+BJ170*'DEPRECATED - DT-Prelim Calcs'!$C$11</f>
        <v>15549.749212813213</v>
      </c>
      <c r="BL170" s="57">
        <f>MIN('Drive Train'!$F$35-BF169*'DEPRECATED - DT-Prelim Calcs'!$C$21*'Drive Train'!$F$39,BL169+BF$2)</f>
        <v>6.0759999999999996</v>
      </c>
      <c r="BM170" s="57">
        <f>'Drive Train'!$F$35-BF170*'DEPRECATED - DT-Prelim Calcs'!$C$21*'Drive Train'!$F$39</f>
        <v>16.306309660821878</v>
      </c>
      <c r="BN170" s="1">
        <f>IF(BK170&gt;='Drive Train'!$F$29,1,0)</f>
        <v>1</v>
      </c>
      <c r="BO170" s="57">
        <f t="shared" si="217"/>
        <v>-63.82858922911565</v>
      </c>
      <c r="BP170" s="63">
        <f>BP169+'DEPRECATED - DT-Prelim Calcs'!$C$11</f>
        <v>664</v>
      </c>
      <c r="BQ170" s="2">
        <f>CA170/'Drive Train'!$F$35</f>
        <v>0.48999999999999994</v>
      </c>
      <c r="BR170" s="46">
        <f>BY170*12*60/(PI() * 'Drive Train'!$F$15)/BQ$2*BQ170</f>
        <v>4979.3495496266451</v>
      </c>
      <c r="BS170" s="2">
        <f>('DEPRECATED - DT-Prelim Calcs'!$C$6*BQ170-BR170)/('DEPRECATED - DT-Prelim Calcs'!$C$6*BQ170)*'DEPRECATED - DT-Prelim Calcs'!$C$7*BQ170</f>
        <v>-1.0705507344465692</v>
      </c>
      <c r="BT170" s="57">
        <f>BS170/'DEPRECATED - DT-Prelim Calcs'!$C$7*('DEPRECATED - DT-Prelim Calcs'!$C$8-'DEPRECATED - DT-Prelim Calcs'!$C$9)+'DEPRECATED - DT-Prelim Calcs'!$C$9</f>
        <v>-54.292389721782087</v>
      </c>
      <c r="BU170" s="57">
        <f t="shared" si="194"/>
        <v>-54.292389721782087</v>
      </c>
      <c r="BV170" s="2">
        <f t="shared" si="218"/>
        <v>-1.8145305521601875</v>
      </c>
      <c r="BW170" s="57">
        <f>BV170*'DEPRECATED - DT-Prelim Calcs'!$C$21/BQ$2/'DEPRECATED - DT-Prelim Calcs'!$C$19/'DEPRECATED - DT-Prelim Calcs'!$C$18*3.39*'DEPRECATED - DT-Prelim Calcs'!$C$20</f>
        <v>-24.838481338928876</v>
      </c>
      <c r="BX170" s="46">
        <f t="shared" si="219"/>
        <v>1</v>
      </c>
      <c r="BY170" s="57">
        <f>BW169*'DEPRECATED - DT-Prelim Calcs'!$C$11+BY169</f>
        <v>46.948043111532755</v>
      </c>
      <c r="BZ170" s="57">
        <f>BZ169+0.5*BW170*'DEPRECATED - DT-Prelim Calcs'!$C$11^2+BY170*'DEPRECATED - DT-Prelim Calcs'!$C$11</f>
        <v>-11390.332637011688</v>
      </c>
      <c r="CA170" s="57">
        <f>MIN('Drive Train'!$F$35-BU169*'DEPRECATED - DT-Prelim Calcs'!$C$21*'Drive Train'!$F$39,CA169+BU$2)</f>
        <v>6.0759999999999996</v>
      </c>
      <c r="CB170" s="57">
        <f>'Drive Train'!$F$35-BU170*'DEPRECATED - DT-Prelim Calcs'!$C$21*'Drive Train'!$F$39</f>
        <v>16.091882501081184</v>
      </c>
      <c r="CC170" s="1">
        <f>IF(BZ170&gt;='Drive Train'!$F$29,1,0)</f>
        <v>0</v>
      </c>
      <c r="CD170" s="57">
        <f t="shared" si="220"/>
        <v>-60.324877468646761</v>
      </c>
      <c r="CE170" s="63">
        <f>CE169+'DEPRECATED - DT-Prelim Calcs'!$C$11</f>
        <v>664</v>
      </c>
      <c r="CF170" s="2">
        <f>CP170/'Drive Train'!$F$35</f>
        <v>0.48999999999999994</v>
      </c>
      <c r="CG170" s="46">
        <f>CN170*12*60/(PI() * 'Drive Train'!$F$15)/CF$2*CF170</f>
        <v>-29490.171486861891</v>
      </c>
      <c r="CH170" s="2">
        <f>('DEPRECATED - DT-Prelim Calcs'!$C$6*CF170-CG170)/('DEPRECATED - DT-Prelim Calcs'!$C$6*CF170)*'DEPRECATED - DT-Prelim Calcs'!$C$7*CF170</f>
        <v>14.515105118824984</v>
      </c>
      <c r="CI170" s="57">
        <f>CH170/'DEPRECATED - DT-Prelim Calcs'!$C$7*('DEPRECATED - DT-Prelim Calcs'!$C$8-'DEPRECATED - DT-Prelim Calcs'!$C$9)+'DEPRECATED - DT-Prelim Calcs'!$C$9</f>
        <v>775.4336044586081</v>
      </c>
      <c r="CJ170" s="57">
        <f t="shared" si="195"/>
        <v>93</v>
      </c>
      <c r="CK170" s="2">
        <f t="shared" si="221"/>
        <v>1.5241763143494644</v>
      </c>
      <c r="CL170" s="57">
        <f>CK170*'DEPRECATED - DT-Prelim Calcs'!$C$21/CF$2/'DEPRECATED - DT-Prelim Calcs'!$C$19/'DEPRECATED - DT-Prelim Calcs'!$C$18*3.39*'DEPRECATED - DT-Prelim Calcs'!$C$20</f>
        <v>25.773080821789936</v>
      </c>
      <c r="CM170" s="46">
        <f t="shared" si="222"/>
        <v>0</v>
      </c>
      <c r="CN170" s="57">
        <f>CL169*'DEPRECATED - DT-Prelim Calcs'!$C$11+CN169</f>
        <v>-225.08772132222674</v>
      </c>
      <c r="CO170" s="57">
        <f>CO169+0.5*CL170*'DEPRECATED - DT-Prelim Calcs'!$C$11^2+CN170*'DEPRECATED - DT-Prelim Calcs'!$C$11</f>
        <v>-51946.14250920582</v>
      </c>
      <c r="CP170" s="57">
        <f>MIN('Drive Train'!$F$35-CJ169*'DEPRECATED - DT-Prelim Calcs'!$C$21*'Drive Train'!$F$39,CP169+CJ$2)</f>
        <v>6.0759999999999996</v>
      </c>
      <c r="CQ170" s="57">
        <f>'Drive Train'!$F$35-CJ170*'DEPRECATED - DT-Prelim Calcs'!$C$21*'Drive Train'!$F$39</f>
        <v>6.0759999999999996</v>
      </c>
      <c r="CR170" s="1">
        <f>IF(CO170&gt;='Drive Train'!$F$29,1,0)</f>
        <v>0</v>
      </c>
      <c r="CS170" s="57">
        <f t="shared" si="223"/>
        <v>103.33333333333333</v>
      </c>
      <c r="CT170" s="63">
        <f>CT169+'DEPRECATED - DT-Prelim Calcs'!$C$11</f>
        <v>664</v>
      </c>
      <c r="CU170" s="2">
        <f>DE170/'Drive Train'!$F$35</f>
        <v>0.48999999999999994</v>
      </c>
      <c r="CV170" s="46">
        <f>DC170*12*60/(PI() * 'Drive Train'!$F$15)/CU$2*CU170</f>
        <v>-59782.234847364052</v>
      </c>
      <c r="CW170" s="2">
        <f>('DEPRECATED - DT-Prelim Calcs'!$C$6*CU170-CV170)/('DEPRECATED - DT-Prelim Calcs'!$C$6*CU170)*'DEPRECATED - DT-Prelim Calcs'!$C$7*CU170</f>
        <v>28.211891741491058</v>
      </c>
      <c r="CX170" s="57">
        <f>CW170/'DEPRECATED - DT-Prelim Calcs'!$C$7*('DEPRECATED - DT-Prelim Calcs'!$C$8-'DEPRECATED - DT-Prelim Calcs'!$C$9)+'DEPRECATED - DT-Prelim Calcs'!$C$9</f>
        <v>1504.6027844121591</v>
      </c>
      <c r="CY170" s="57">
        <f t="shared" si="196"/>
        <v>93</v>
      </c>
      <c r="CZ170" s="2">
        <f t="shared" si="224"/>
        <v>1.2803081040535502</v>
      </c>
      <c r="DA170" s="57">
        <f>CZ170*'DEPRECATED - DT-Prelim Calcs'!$C$21/CU$2/'DEPRECATED - DT-Prelim Calcs'!$C$19/'DEPRECATED - DT-Prelim Calcs'!$C$18*3.39*'DEPRECATED - DT-Prelim Calcs'!$C$20</f>
        <v>25.773080821789936</v>
      </c>
      <c r="DB170" s="46">
        <f t="shared" si="225"/>
        <v>0</v>
      </c>
      <c r="DC170" s="57">
        <f>DA169*'DEPRECATED - DT-Prelim Calcs'!$C$11+DC169</f>
        <v>-383.28863226869123</v>
      </c>
      <c r="DD170" s="57">
        <f>DD169+0.5*DA170*'DEPRECATED - DT-Prelim Calcs'!$C$11^2+DC170*'DEPRECATED - DT-Prelim Calcs'!$C$11</f>
        <v>-91473.692992201904</v>
      </c>
      <c r="DE170" s="57">
        <f>MIN('Drive Train'!$F$35-CY169*'DEPRECATED - DT-Prelim Calcs'!$C$21*'Drive Train'!$F$39,DE169+CY$2)</f>
        <v>6.0759999999999996</v>
      </c>
      <c r="DF170" s="57">
        <f>'Drive Train'!$F$35-CY170*'DEPRECATED - DT-Prelim Calcs'!$C$21*'Drive Train'!$F$39</f>
        <v>6.0759999999999996</v>
      </c>
      <c r="DG170" s="1">
        <f>IF(DD170&gt;='Drive Train'!$F$29,1,0)</f>
        <v>0</v>
      </c>
      <c r="DH170" s="57">
        <f t="shared" si="226"/>
        <v>103.33333333333333</v>
      </c>
      <c r="DI170" s="63">
        <f>DI169+'DEPRECATED - DT-Prelim Calcs'!$C$11</f>
        <v>664</v>
      </c>
      <c r="DJ170" s="2">
        <f>DT170/'Drive Train'!$F$35</f>
        <v>1.9177226303906996</v>
      </c>
      <c r="DK170" s="46">
        <f>DR170*12*60/(PI() * 'Drive Train'!$F$15)/DJ$2*DJ170</f>
        <v>-269017.19014646817</v>
      </c>
      <c r="DL170" s="2">
        <f>('DEPRECATED - DT-Prelim Calcs'!$C$6*DJ170-DK170)/('DEPRECATED - DT-Prelim Calcs'!$C$6*DJ170)*'DEPRECATED - DT-Prelim Calcs'!$C$7*DJ170</f>
        <v>126.25987819083416</v>
      </c>
      <c r="DM170" s="57">
        <f>DL170/'DEPRECATED - DT-Prelim Calcs'!$C$7*('DEPRECATED - DT-Prelim Calcs'!$C$8-'DEPRECATED - DT-Prelim Calcs'!$C$9)+'DEPRECATED - DT-Prelim Calcs'!$C$9</f>
        <v>6724.3358389560262</v>
      </c>
      <c r="DN170" s="57">
        <f t="shared" si="197"/>
        <v>93</v>
      </c>
      <c r="DO170" s="2">
        <f t="shared" si="227"/>
        <v>1.1037138828047846</v>
      </c>
      <c r="DP170" s="57">
        <f>DO170*'DEPRECATED - DT-Prelim Calcs'!$C$21/DJ$2/'DEPRECATED - DT-Prelim Calcs'!$C$19/'DEPRECATED - DT-Prelim Calcs'!$C$18*3.39*'DEPRECATED - DT-Prelim Calcs'!$C$20</f>
        <v>25.773080821789936</v>
      </c>
      <c r="DQ170" s="46">
        <f t="shared" si="228"/>
        <v>0</v>
      </c>
      <c r="DR170" s="57">
        <f>DP169*'DEPRECATED - DT-Prelim Calcs'!$C$11+DR169</f>
        <v>-379.91472139576456</v>
      </c>
      <c r="DS170" s="57">
        <f>DS169+0.5*DP170*'DEPRECATED - DT-Prelim Calcs'!$C$11^2+DR170*'DEPRECATED - DT-Prelim Calcs'!$C$11</f>
        <v>-178019.01276648237</v>
      </c>
      <c r="DT170" s="57">
        <f>MIN('Drive Train'!$F$35-DN169*'DEPRECATED - DT-Prelim Calcs'!$C$21*'Drive Train'!$F$39,DT169+DN$2)</f>
        <v>23.779760616844676</v>
      </c>
      <c r="DU170" s="57">
        <f>'Drive Train'!$F$35-DN170*'DEPRECATED - DT-Prelim Calcs'!$C$21*'Drive Train'!$F$39</f>
        <v>6.0759999999999996</v>
      </c>
      <c r="DV170" s="1">
        <f>IF(DS170&gt;='Drive Train'!$F$29,1,0)</f>
        <v>0</v>
      </c>
      <c r="DW170" s="57">
        <f t="shared" si="229"/>
        <v>103.33333333333333</v>
      </c>
      <c r="DX170" s="63">
        <f>DX169+'DEPRECATED - DT-Prelim Calcs'!$C$11</f>
        <v>664</v>
      </c>
      <c r="DY170" s="2">
        <f>EI170/'Drive Train'!$F$35</f>
        <v>0.48999999999999994</v>
      </c>
      <c r="DZ170" s="46">
        <f>EG170*12*60/(PI() * 'Drive Train'!$F$15)/DY$2*DY170</f>
        <v>-96891.577191685501</v>
      </c>
      <c r="EA170" s="2">
        <f>('DEPRECATED - DT-Prelim Calcs'!$C$6*DY170-DZ170)/('DEPRECATED - DT-Prelim Calcs'!$C$6*DY170)*'DEPRECATED - DT-Prelim Calcs'!$C$7*DY170</f>
        <v>44.991162857778995</v>
      </c>
      <c r="EB170" s="57">
        <f>EA170/'DEPRECATED - DT-Prelim Calcs'!$C$7*('DEPRECATED - DT-Prelim Calcs'!$C$8-'DEPRECATED - DT-Prelim Calcs'!$C$9)+'DEPRECATED - DT-Prelim Calcs'!$C$9</f>
        <v>2397.8726948767821</v>
      </c>
      <c r="EC170" s="57">
        <f t="shared" si="198"/>
        <v>93</v>
      </c>
      <c r="ED170" s="2">
        <f t="shared" si="230"/>
        <v>0.96993038185874991</v>
      </c>
      <c r="EE170" s="57">
        <f>ED170*'DEPRECATED - DT-Prelim Calcs'!$C$21/DY$2/'DEPRECATED - DT-Prelim Calcs'!$C$19/'DEPRECATED - DT-Prelim Calcs'!$C$18*3.39*'DEPRECATED - DT-Prelim Calcs'!$C$20</f>
        <v>25.773080821789936</v>
      </c>
      <c r="EF170" s="46">
        <f t="shared" si="231"/>
        <v>0</v>
      </c>
      <c r="EG170" s="57">
        <f>EE169*'DEPRECATED - DT-Prelim Calcs'!$C$11+EG169</f>
        <v>-470.6151315710074</v>
      </c>
      <c r="EH170" s="57">
        <f>EH169+0.5*EE170*'DEPRECATED - DT-Prelim Calcs'!$C$11^2+EG170*'DEPRECATED - DT-Prelim Calcs'!$C$11</f>
        <v>-321431.08980516082</v>
      </c>
      <c r="EI170" s="57">
        <f>MIN('Drive Train'!$F$35-EC169*'DEPRECATED - DT-Prelim Calcs'!$C$21*'Drive Train'!$F$39,EI169+EC$2)</f>
        <v>6.0759999999999996</v>
      </c>
      <c r="EJ170" s="57">
        <f>'Drive Train'!$F$35-EC170*'DEPRECATED - DT-Prelim Calcs'!$C$21*'Drive Train'!$F$39</f>
        <v>6.0759999999999996</v>
      </c>
      <c r="EK170" s="1">
        <f>IF(EH170&gt;='Drive Train'!$F$29,1,0)</f>
        <v>0</v>
      </c>
      <c r="EL170" s="57">
        <f t="shared" si="232"/>
        <v>103.33333333333333</v>
      </c>
      <c r="EM170" s="63">
        <f>EM169+'DEPRECATED - DT-Prelim Calcs'!$C$11</f>
        <v>664</v>
      </c>
      <c r="EN170" s="2">
        <f>EX170/'Drive Train'!$F$35</f>
        <v>0.48999999999999994</v>
      </c>
      <c r="EO170" s="46">
        <f>EV170*12*60/(PI() * 'Drive Train'!$F$15)/EN$2*EN170</f>
        <v>-85475.774769309617</v>
      </c>
      <c r="EP170" s="2">
        <f>('DEPRECATED - DT-Prelim Calcs'!$C$6*EN170-EO170)/('DEPRECATED - DT-Prelim Calcs'!$C$6*EN170)*'DEPRECATED - DT-Prelim Calcs'!$C$7*EN170</f>
        <v>39.829421049537743</v>
      </c>
      <c r="EQ170" s="57">
        <f>EP170/'DEPRECATED - DT-Prelim Calcs'!$C$7*('DEPRECATED - DT-Prelim Calcs'!$C$8-'DEPRECATED - DT-Prelim Calcs'!$C$9)+'DEPRECATED - DT-Prelim Calcs'!$C$9</f>
        <v>2123.0795521392915</v>
      </c>
      <c r="ER170" s="57">
        <f t="shared" si="199"/>
        <v>93</v>
      </c>
      <c r="ES170" s="2">
        <f t="shared" si="233"/>
        <v>0.86507304327942547</v>
      </c>
      <c r="ET170" s="57">
        <f>ES170*'DEPRECATED - DT-Prelim Calcs'!$C$21/EN$2/'DEPRECATED - DT-Prelim Calcs'!$C$19/'DEPRECATED - DT-Prelim Calcs'!$C$18*3.39*'DEPRECATED - DT-Prelim Calcs'!$C$20</f>
        <v>25.773080821789936</v>
      </c>
      <c r="EU170" s="46">
        <f t="shared" si="234"/>
        <v>0</v>
      </c>
      <c r="EV170" s="57">
        <f>ET169*'DEPRECATED - DT-Prelim Calcs'!$C$11+EV169</f>
        <v>-370.28415068278946</v>
      </c>
      <c r="EW170" s="57">
        <f>EW169+0.5*ET170*'DEPRECATED - DT-Prelim Calcs'!$C$11^2+EV170*'DEPRECATED - DT-Prelim Calcs'!$C$11</f>
        <v>-320370.43915369851</v>
      </c>
      <c r="EX170" s="57">
        <f>MIN('Drive Train'!$F$35-ER169*'DEPRECATED - DT-Prelim Calcs'!$C$21*'Drive Train'!$F$39,EX169+ER$2)</f>
        <v>6.0759999999999996</v>
      </c>
      <c r="EY170" s="57">
        <f>'Drive Train'!$F$35-ER170*'DEPRECATED - DT-Prelim Calcs'!$C$21*'Drive Train'!$F$39</f>
        <v>6.0759999999999996</v>
      </c>
      <c r="EZ170" s="1">
        <f>IF(EW170&gt;='Drive Train'!$F$29,1,0)</f>
        <v>0</v>
      </c>
      <c r="FA170" s="57">
        <f t="shared" si="235"/>
        <v>103.33333333333333</v>
      </c>
      <c r="FB170" s="63">
        <f>FB169+'DEPRECATED - DT-Prelim Calcs'!$C$11</f>
        <v>664</v>
      </c>
      <c r="FC170" s="2">
        <f>FM170/'Drive Train'!$F$35</f>
        <v>0.48999999999999994</v>
      </c>
      <c r="FD170" s="46">
        <f>FK170*12*60/(PI() * 'Drive Train'!$F$15)/FC$2*FC170</f>
        <v>-72587.712699975178</v>
      </c>
      <c r="FE170" s="2">
        <f>('DEPRECATED - DT-Prelim Calcs'!$C$6*FC170-FD170)/('DEPRECATED - DT-Prelim Calcs'!$C$6*FC170)*'DEPRECATED - DT-Prelim Calcs'!$C$7*FC170</f>
        <v>34.00198585496063</v>
      </c>
      <c r="FF170" s="57">
        <f>FE170/'DEPRECATED - DT-Prelim Calcs'!$C$7*('DEPRECATED - DT-Prelim Calcs'!$C$8-'DEPRECATED - DT-Prelim Calcs'!$C$9)+'DEPRECATED - DT-Prelim Calcs'!$C$9</f>
        <v>1812.8472137723854</v>
      </c>
      <c r="FG170" s="57">
        <f t="shared" si="200"/>
        <v>93</v>
      </c>
      <c r="FH170" s="2">
        <f t="shared" si="236"/>
        <v>0.78067567320338405</v>
      </c>
      <c r="FI170" s="57">
        <f>FH170*'DEPRECATED - DT-Prelim Calcs'!$C$21/FC$2/'DEPRECATED - DT-Prelim Calcs'!$C$19/'DEPRECATED - DT-Prelim Calcs'!$C$18*3.39*'DEPRECATED - DT-Prelim Calcs'!$C$20</f>
        <v>25.773080821789936</v>
      </c>
      <c r="FJ170" s="46">
        <f t="shared" si="237"/>
        <v>0</v>
      </c>
      <c r="FK170" s="57">
        <f>FI169*'DEPRECATED - DT-Prelim Calcs'!$C$11+FK169</f>
        <v>-283.77429686302708</v>
      </c>
      <c r="FL170" s="57">
        <f>FL169+0.5*FI170*'DEPRECATED - DT-Prelim Calcs'!$C$11^2+FK170*'DEPRECATED - DT-Prelim Calcs'!$C$11</f>
        <v>-420199.93665694114</v>
      </c>
      <c r="FM170" s="57">
        <f>MIN('Drive Train'!$F$35-FG169*'DEPRECATED - DT-Prelim Calcs'!$C$21*'Drive Train'!$F$39,FM169+FG$2)</f>
        <v>6.0759999999999996</v>
      </c>
      <c r="FN170" s="57">
        <f>'Drive Train'!$F$35-FG170*'DEPRECATED - DT-Prelim Calcs'!$C$21*'Drive Train'!$F$39</f>
        <v>6.0759999999999996</v>
      </c>
      <c r="FO170" s="1">
        <f>IF(FL170&gt;='Drive Train'!$F$29,1,0)</f>
        <v>0</v>
      </c>
      <c r="FP170" s="57">
        <f t="shared" si="238"/>
        <v>103.33333333333333</v>
      </c>
      <c r="FQ170" s="63">
        <f>FQ169+'DEPRECATED - DT-Prelim Calcs'!$C$11</f>
        <v>664</v>
      </c>
      <c r="FR170" s="2">
        <f>GB170/'Drive Train'!$F$35</f>
        <v>0.48999999999999994</v>
      </c>
      <c r="FS170" s="46">
        <f>FZ170*12*60/(PI() * 'Drive Train'!$F$15)/FR$2*FR170</f>
        <v>-182812.18331151409</v>
      </c>
      <c r="FT170" s="2">
        <f>('DEPRECATED - DT-Prelim Calcs'!$C$6*FR170-FS170)/('DEPRECATED - DT-Prelim Calcs'!$C$6*FR170)*'DEPRECATED - DT-Prelim Calcs'!$C$7*FR170</f>
        <v>83.840817782504502</v>
      </c>
      <c r="FU170" s="57">
        <f>FT170/'DEPRECATED - DT-Prelim Calcs'!$C$7*('DEPRECATED - DT-Prelim Calcs'!$C$8-'DEPRECATED - DT-Prelim Calcs'!$C$9)+'DEPRECATED - DT-Prelim Calcs'!$C$9</f>
        <v>4466.0929134835378</v>
      </c>
      <c r="FV170" s="57">
        <f t="shared" si="201"/>
        <v>93</v>
      </c>
      <c r="FW170" s="2">
        <f t="shared" si="239"/>
        <v>0.7112822800297498</v>
      </c>
      <c r="FX170" s="57">
        <f>FW170*'DEPRECATED - DT-Prelim Calcs'!$C$21/FR$2/'DEPRECATED - DT-Prelim Calcs'!$C$19/'DEPRECATED - DT-Prelim Calcs'!$C$18*3.39*'DEPRECATED - DT-Prelim Calcs'!$C$20</f>
        <v>25.773080821789936</v>
      </c>
      <c r="FY170" s="46">
        <f t="shared" si="240"/>
        <v>0</v>
      </c>
      <c r="FZ170" s="57">
        <f>FX169*'DEPRECATED - DT-Prelim Calcs'!$C$11+FZ169</f>
        <v>-651.1580635806838</v>
      </c>
      <c r="GA170" s="57">
        <f>GA169+0.5*FX170*'DEPRECATED - DT-Prelim Calcs'!$C$11^2+FZ170*'DEPRECATED - DT-Prelim Calcs'!$C$11</f>
        <v>-505320.25712832494</v>
      </c>
      <c r="GB170" s="57">
        <f>MIN('Drive Train'!$F$35-FV169*'DEPRECATED - DT-Prelim Calcs'!$C$21*'Drive Train'!$F$39,GB169+FV$2)</f>
        <v>6.0759999999999996</v>
      </c>
      <c r="GC170" s="57">
        <f>'Drive Train'!$F$35-FV170*'DEPRECATED - DT-Prelim Calcs'!$C$21*'Drive Train'!$F$39</f>
        <v>6.0759999999999996</v>
      </c>
      <c r="GD170" s="1">
        <f>IF(GA170&gt;='Drive Train'!$F$29,1,0)</f>
        <v>0</v>
      </c>
      <c r="GE170" s="57">
        <f t="shared" si="241"/>
        <v>103.33333333333333</v>
      </c>
      <c r="GF170" s="63">
        <f>GF169+'DEPRECATED - DT-Prelim Calcs'!$C$11</f>
        <v>664</v>
      </c>
      <c r="GG170" s="2">
        <f>GQ170/'Drive Train'!$F$35</f>
        <v>0.83548387096774201</v>
      </c>
      <c r="GH170" s="46">
        <f>GO170*12*60/(PI() * 'Drive Train'!$F$15)/GG$2*GG170</f>
        <v>16382.178684323271</v>
      </c>
      <c r="GI170" s="2">
        <f>('DEPRECATED - DT-Prelim Calcs'!$C$6*GG170-GH170)/('DEPRECATED - DT-Prelim Calcs'!$C$6*GG170)*'DEPRECATED - DT-Prelim Calcs'!$C$7*GG170</f>
        <v>-5.3938104430538729</v>
      </c>
      <c r="GJ170" s="57">
        <f>GI170/'DEPRECATED - DT-Prelim Calcs'!$C$7*('DEPRECATED - DT-Prelim Calcs'!$C$8-'DEPRECATED - DT-Prelim Calcs'!$C$9)+'DEPRECATED - DT-Prelim Calcs'!$C$9</f>
        <v>-284.44766798498421</v>
      </c>
      <c r="GK170" s="57">
        <f t="shared" si="242"/>
        <v>-284.44766798498421</v>
      </c>
      <c r="GL170" s="2">
        <f t="shared" si="243"/>
        <v>-6.8293600612324212</v>
      </c>
      <c r="GM170" s="57">
        <f>GL170*'DEPRECATED - DT-Prelim Calcs'!$C$21/GG$2/'DEPRECATED - DT-Prelim Calcs'!$C$19/'DEPRECATED - DT-Prelim Calcs'!$C$18*3.39*'DEPRECATED - DT-Prelim Calcs'!$C$20</f>
        <v>-176.75687754464025</v>
      </c>
      <c r="GN170" s="46">
        <f t="shared" si="244"/>
        <v>1</v>
      </c>
      <c r="GO170" s="57">
        <f>GM169*'DEPRECATED - DT-Prelim Calcs'!$C$11+GO169</f>
        <v>47.911414364517228</v>
      </c>
      <c r="GP170" s="57">
        <f>GP169+0.5*GM170*'DEPRECATED - DT-Prelim Calcs'!$C$11^2+GO170*'DEPRECATED - DT-Prelim Calcs'!$C$11</f>
        <v>-253600.34728255193</v>
      </c>
      <c r="GQ170" s="57">
        <f>MIN('Drive Train'!$F$35-GK169*'DEPRECATED - DT-Prelim Calcs'!$C$21*'Drive Train'!$F$39,GQ169+GK$2)</f>
        <v>10.360000000000001</v>
      </c>
      <c r="GR170" s="57">
        <f>'Drive Train'!$F$35-GK170*'DEPRECATED - DT-Prelim Calcs'!$C$21*'Drive Train'!$F$39</f>
        <v>31.742441422978928</v>
      </c>
      <c r="GS170" s="1">
        <f>IF(GP170&gt;='Drive Train'!$F$29,1,0)</f>
        <v>0</v>
      </c>
      <c r="GT170" s="57">
        <f t="shared" si="245"/>
        <v>-316.05296442776029</v>
      </c>
      <c r="GU170" s="63">
        <f>GU169+'DEPRECATED - DT-Prelim Calcs'!$C$11</f>
        <v>664</v>
      </c>
      <c r="GV170" s="2">
        <f>HF170/'Drive Train'!$F$35</f>
        <v>0.81720430107526887</v>
      </c>
      <c r="GW170" s="46">
        <f>HD170*12*60/(PI() * 'Drive Train'!$F$15)/GV$2*GV170</f>
        <v>-27363.806288851127</v>
      </c>
      <c r="GX170" s="2">
        <f>('DEPRECATED - DT-Prelim Calcs'!$C$6*GV170-GW170)/('DEPRECATED - DT-Prelim Calcs'!$C$6*GV170)*'DEPRECATED - DT-Prelim Calcs'!$C$7*GV170</f>
        <v>14.342215302951853</v>
      </c>
      <c r="GY170" s="57">
        <f>GX170/'DEPRECATED - DT-Prelim Calcs'!$C$7*('DEPRECATED - DT-Prelim Calcs'!$C$8-'DEPRECATED - DT-Prelim Calcs'!$C$9)+'DEPRECATED - DT-Prelim Calcs'!$C$9</f>
        <v>766.22955326503029</v>
      </c>
      <c r="GZ170" s="57">
        <f t="shared" si="202"/>
        <v>33.333333333333314</v>
      </c>
      <c r="HA170" s="2">
        <f t="shared" si="246"/>
        <v>0.99579519204165001</v>
      </c>
      <c r="HB170" s="57">
        <f>HA170*'DEPRECATED - DT-Prelim Calcs'!$C$21/GV$2/'DEPRECATED - DT-Prelim Calcs'!$C$19/'DEPRECATED - DT-Prelim Calcs'!$C$18*3.39*'DEPRECATED - DT-Prelim Calcs'!$C$20</f>
        <v>25.773080821789936</v>
      </c>
      <c r="HC170" s="46">
        <f t="shared" si="247"/>
        <v>0</v>
      </c>
      <c r="HD170" s="57">
        <f>HB169*'DEPRECATED - DT-Prelim Calcs'!$C$11+HD169</f>
        <v>-81.81845359672819</v>
      </c>
      <c r="HE170" s="57">
        <f>HE169+0.5*HB170*'DEPRECATED - DT-Prelim Calcs'!$C$11^2+HD170*'DEPRECATED - DT-Prelim Calcs'!$C$11</f>
        <v>-287892.89159663871</v>
      </c>
      <c r="HF170" s="57">
        <f>MIN('Drive Train'!$F$35-GZ169*'DEPRECATED - DT-Prelim Calcs'!$C$21*'Drive Train'!$F$39,HF169+GZ$2)</f>
        <v>10.133333333333335</v>
      </c>
      <c r="HG170" s="57">
        <f>'Drive Train'!$F$35-GZ170*'DEPRECATED - DT-Prelim Calcs'!$C$21*'Drive Train'!$F$39</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-68467.306987348362</v>
      </c>
      <c r="HM170" s="2">
        <f>('DEPRECATED - DT-Prelim Calcs'!$C$6*HK170-HL170)/('DEPRECATED - DT-Prelim Calcs'!$C$6*HK170)*'DEPRECATED - DT-Prelim Calcs'!$C$7*HK170</f>
        <v>32.883421705248018</v>
      </c>
      <c r="HN170" s="57">
        <f>HM170/'DEPRECATED - DT-Prelim Calcs'!$C$7*('DEPRECATED - DT-Prelim Calcs'!$C$8-'DEPRECATED - DT-Prelim Calcs'!$C$9)+'DEPRECATED - DT-Prelim Calcs'!$C$9</f>
        <v>1753.2987571715023</v>
      </c>
      <c r="HO170" s="57">
        <f t="shared" si="203"/>
        <v>36.66666666666665</v>
      </c>
      <c r="HP170" s="2">
        <f t="shared" si="249"/>
        <v>0.99579519204165001</v>
      </c>
      <c r="HQ170" s="57">
        <f>HP170*'DEPRECATED - DT-Prelim Calcs'!$C$21/HK$2/'DEPRECATED - DT-Prelim Calcs'!$C$19/'DEPRECATED - DT-Prelim Calcs'!$C$18*3.39*'DEPRECATED - DT-Prelim Calcs'!$C$20</f>
        <v>25.773080821789936</v>
      </c>
      <c r="HR170" s="46">
        <f t="shared" si="250"/>
        <v>0</v>
      </c>
      <c r="HS170" s="57">
        <f>HQ169*'DEPRECATED - DT-Prelim Calcs'!$C$11+HS169</f>
        <v>-209.40294452861895</v>
      </c>
      <c r="HT170" s="57">
        <f>HT169+0.5*HQ170*'DEPRECATED - DT-Prelim Calcs'!$C$11^2+HS170*'DEPRECATED - DT-Prelim Calcs'!$C$11</f>
        <v>-299066.02229340584</v>
      </c>
      <c r="HU170" s="57">
        <f>MIN('Drive Train'!$F$35-HO169*'DEPRECATED - DT-Prelim Calcs'!$C$21*'Drive Train'!$F$39,HU169+HO$2)</f>
        <v>9.9066666666666681</v>
      </c>
      <c r="HV170" s="57">
        <f>'Drive Train'!$F$35-HO170*'DEPRECATED - DT-Prelim Calcs'!$C$21*'Drive Train'!$F$39</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-121121.64669569727</v>
      </c>
      <c r="IB170" s="2">
        <f>('DEPRECATED - DT-Prelim Calcs'!$C$6*HZ170-IA170)/('DEPRECATED - DT-Prelim Calcs'!$C$6*HZ170)*'DEPRECATED - DT-Prelim Calcs'!$C$7*HZ170</f>
        <v>56.647427734888012</v>
      </c>
      <c r="IC170" s="57">
        <f>IB170/'DEPRECATED - DT-Prelim Calcs'!$C$7*('DEPRECATED - DT-Prelim Calcs'!$C$8-'DEPRECATED - DT-Prelim Calcs'!$C$9)+'DEPRECATED - DT-Prelim Calcs'!$C$9</f>
        <v>3018.4116092888512</v>
      </c>
      <c r="ID170" s="57">
        <f t="shared" si="204"/>
        <v>39.999999999999986</v>
      </c>
      <c r="IE170" s="2">
        <f t="shared" si="252"/>
        <v>0.99579519204165001</v>
      </c>
      <c r="IF170" s="57">
        <f>IE170*'DEPRECATED - DT-Prelim Calcs'!$C$21/HZ$2/'DEPRECATED - DT-Prelim Calcs'!$C$19/'DEPRECATED - DT-Prelim Calcs'!$C$18*3.39*'DEPRECATED - DT-Prelim Calcs'!$C$20</f>
        <v>25.773080821789936</v>
      </c>
      <c r="IG170" s="46">
        <f t="shared" si="253"/>
        <v>0</v>
      </c>
      <c r="IH170" s="57">
        <f>IF169*'DEPRECATED - DT-Prelim Calcs'!$C$11+IH169</f>
        <v>-379.11720832244498</v>
      </c>
      <c r="II170" s="57">
        <f>II169+0.5*IF170*'DEPRECATED - DT-Prelim Calcs'!$C$11^2+IH170*'DEPRECATED - DT-Prelim Calcs'!$C$11</f>
        <v>-340543.55181649397</v>
      </c>
      <c r="IJ170" s="57">
        <f>MIN('Drive Train'!$F$35-ID169*'DEPRECATED - DT-Prelim Calcs'!$C$21*'Drive Train'!$F$39,IJ169+ID$2)</f>
        <v>9.6800000000000015</v>
      </c>
      <c r="IK170" s="57">
        <f>'Drive Train'!$F$35-ID170*'DEPRECATED - DT-Prelim Calcs'!$C$21*'Drive Train'!$F$39</f>
        <v>9.6800000000000015</v>
      </c>
      <c r="IL170" s="1">
        <f>IF(II170&gt;='Drive Train'!$F$29,1,0)</f>
        <v>0</v>
      </c>
      <c r="IM170" s="57">
        <f t="shared" si="254"/>
        <v>44.444444444444429</v>
      </c>
      <c r="IN170" s="63">
        <f>IN169+'DEPRECATED - DT-Prelim Calcs'!$C$11</f>
        <v>664</v>
      </c>
      <c r="IO170" s="2">
        <f>IY170/'Drive Train'!$F$35</f>
        <v>2.0851237164351604</v>
      </c>
      <c r="IP170" s="46">
        <f>IW170*12*60/(PI() * 'Drive Train'!$F$15)/IO$2*IO170</f>
        <v>-404116.23879257287</v>
      </c>
      <c r="IQ170" s="2">
        <f>('DEPRECATED - DT-Prelim Calcs'!$C$6*IO170-IP170)/('DEPRECATED - DT-Prelim Calcs'!$C$6*IO170)*'DEPRECATED - DT-Prelim Calcs'!$C$7*IO170</f>
        <v>187.74937620353194</v>
      </c>
      <c r="IR170" s="57">
        <f>IQ170/'DEPRECATED - DT-Prelim Calcs'!$C$7*('DEPRECATED - DT-Prelim Calcs'!$C$8-'DEPRECATED - DT-Prelim Calcs'!$C$9)+'DEPRECATED - DT-Prelim Calcs'!$C$9</f>
        <v>9997.8223929100204</v>
      </c>
      <c r="IS170" s="57">
        <f t="shared" si="205"/>
        <v>43.333333333333321</v>
      </c>
      <c r="IT170" s="2">
        <f t="shared" si="255"/>
        <v>0.99579519204165001</v>
      </c>
      <c r="IU170" s="57">
        <f>IT170*'DEPRECATED - DT-Prelim Calcs'!$C$21/IO$2/'DEPRECATED - DT-Prelim Calcs'!$C$19/'DEPRECATED - DT-Prelim Calcs'!$C$18*3.39*'DEPRECATED - DT-Prelim Calcs'!$C$20</f>
        <v>25.773080821789936</v>
      </c>
      <c r="IV170" s="46">
        <f t="shared" si="256"/>
        <v>0</v>
      </c>
      <c r="IW170" s="57">
        <f>IU169*'DEPRECATED - DT-Prelim Calcs'!$C$11+IW169</f>
        <v>-473.56530554792619</v>
      </c>
      <c r="IX170" s="57">
        <f>IX169+0.5*IU170*'DEPRECATED - DT-Prelim Calcs'!$C$11^2+IW170*'DEPRECATED - DT-Prelim Calcs'!$C$11</f>
        <v>-296274.12629281561</v>
      </c>
      <c r="IY170" s="57">
        <f>MIN('Drive Train'!$F$35-IS169*'DEPRECATED - DT-Prelim Calcs'!$C$21*'Drive Train'!$F$39,IY169+IS$2)</f>
        <v>25.855534083795987</v>
      </c>
      <c r="IZ170" s="57">
        <f>'Drive Train'!$F$35-IS170*'DEPRECATED - DT-Prelim Calcs'!$C$21*'Drive Train'!$F$39</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-250274.01961561618</v>
      </c>
      <c r="JF170" s="2">
        <f>('DEPRECATED - DT-Prelim Calcs'!$C$6*JD170-JE170)/('DEPRECATED - DT-Prelim Calcs'!$C$6*JD170)*'DEPRECATED - DT-Prelim Calcs'!$C$7*JD170</f>
        <v>114.95654698793209</v>
      </c>
      <c r="JG170" s="57">
        <f>JF170/'DEPRECATED - DT-Prelim Calcs'!$C$7*('DEPRECATED - DT-Prelim Calcs'!$C$8-'DEPRECATED - DT-Prelim Calcs'!$C$9)+'DEPRECATED - DT-Prelim Calcs'!$C$9</f>
        <v>6122.5858832164677</v>
      </c>
      <c r="JH170" s="57">
        <f t="shared" si="206"/>
        <v>46.666666666666657</v>
      </c>
      <c r="JI170" s="2">
        <f t="shared" si="258"/>
        <v>0.99579519204165001</v>
      </c>
      <c r="JJ170" s="57">
        <f>JI170*'DEPRECATED - DT-Prelim Calcs'!$C$21/JD$2/'DEPRECATED - DT-Prelim Calcs'!$C$19/'DEPRECATED - DT-Prelim Calcs'!$C$18*3.39*'DEPRECATED - DT-Prelim Calcs'!$C$20</f>
        <v>25.773080821789936</v>
      </c>
      <c r="JK170" s="46">
        <f t="shared" si="259"/>
        <v>0</v>
      </c>
      <c r="JL170" s="57">
        <f>JJ169*'DEPRECATED - DT-Prelim Calcs'!$C$11+JL169</f>
        <v>-821.86034511421622</v>
      </c>
      <c r="JM170" s="57">
        <f>JM169+0.5*JJ170*'DEPRECATED - DT-Prelim Calcs'!$C$11^2+JL170*'DEPRECATED - DT-Prelim Calcs'!$C$11</f>
        <v>-338634.18416230526</v>
      </c>
      <c r="JN170" s="57">
        <f>MIN('Drive Train'!$F$35-JH169*'DEPRECATED - DT-Prelim Calcs'!$C$21*'Drive Train'!$F$39,JN169+JH$2)</f>
        <v>9.2266666666666666</v>
      </c>
      <c r="JO170" s="57">
        <f>'Drive Train'!$F$35-JH170*'DEPRECATED - DT-Prelim Calcs'!$C$21*'Drive Train'!$F$39</f>
        <v>9.2266666666666666</v>
      </c>
      <c r="JP170" s="1">
        <f>IF(JM170&gt;='Drive Train'!$F$29,1,0)</f>
        <v>0</v>
      </c>
      <c r="JQ170" s="57">
        <f>MIN(JG170,'DEPRECATED - DT-Prelim Calcs'!$C$10)*'DEPRECATED - DT-Prelim Calcs'!$C$11*1000/60/60</f>
        <v>103.33333333333333</v>
      </c>
      <c r="JR170" s="63">
        <f>JR169+'DEPRECATED - DT-Prelim Calcs'!$C$11</f>
        <v>664</v>
      </c>
      <c r="JS170" s="2">
        <f>KC170/'Drive Train'!$F$35</f>
        <v>0.72580645161290325</v>
      </c>
      <c r="JT170" s="46">
        <f>KA170*12*60/(PI() * 'Drive Train'!$F$15)/JS$2*JS170</f>
        <v>-95293.99657172634</v>
      </c>
      <c r="JU170" s="2">
        <f>('DEPRECATED - DT-Prelim Calcs'!$C$6*JS170-JT170)/('DEPRECATED - DT-Prelim Calcs'!$C$6*JS170)*'DEPRECATED - DT-Prelim Calcs'!$C$7*JS170</f>
        <v>44.837098189636727</v>
      </c>
      <c r="JV170" s="57">
        <f>JU170/'DEPRECATED - DT-Prelim Calcs'!$C$7*('DEPRECATED - DT-Prelim Calcs'!$C$8-'DEPRECATED - DT-Prelim Calcs'!$C$9)+'DEPRECATED - DT-Prelim Calcs'!$C$9</f>
        <v>2389.6708289337726</v>
      </c>
      <c r="JW170" s="57">
        <f t="shared" si="207"/>
        <v>49.999999999999993</v>
      </c>
      <c r="JX170" s="2">
        <f t="shared" si="260"/>
        <v>0.99579519204165001</v>
      </c>
      <c r="JY170" s="57">
        <f>JX170*'DEPRECATED - DT-Prelim Calcs'!$C$21/JS$2/'DEPRECATED - DT-Prelim Calcs'!$C$19/'DEPRECATED - DT-Prelim Calcs'!$C$18*3.39*'DEPRECATED - DT-Prelim Calcs'!$C$20</f>
        <v>25.773080821789936</v>
      </c>
      <c r="JZ170" s="46">
        <f t="shared" si="261"/>
        <v>0</v>
      </c>
      <c r="KA170" s="57">
        <f>JY169*'DEPRECATED - DT-Prelim Calcs'!$C$11+KA169</f>
        <v>-320.8116421961746</v>
      </c>
      <c r="KB170" s="57">
        <f>KB169+0.5*JY170*'DEPRECATED - DT-Prelim Calcs'!$C$11^2+KA170*'DEPRECATED - DT-Prelim Calcs'!$C$11</f>
        <v>-309226.40457353799</v>
      </c>
      <c r="KC170" s="57">
        <f>MIN('Drive Train'!$F$35-JW169*'DEPRECATED - DT-Prelim Calcs'!$C$21*'Drive Train'!$F$39,KC169+JW$2)</f>
        <v>9</v>
      </c>
      <c r="KD170" s="57">
        <f>'Drive Train'!$F$35-JW170*'DEPRECATED - DT-Prelim Calcs'!$C$21*'Drive Train'!$F$39</f>
        <v>9</v>
      </c>
      <c r="KE170" s="1">
        <f>IF(KB170&gt;='Drive Train'!$F$29,1,0)</f>
        <v>0</v>
      </c>
      <c r="KF170" s="57">
        <f>MIN(JV170,'DEPRECATED - DT-Prelim Calcs'!$C$10)*'DEPRECATED - DT-Prelim Calcs'!$C$11*1000/60/60</f>
        <v>103.33333333333333</v>
      </c>
      <c r="KG170" s="63">
        <f>KG169+'DEPRECATED - DT-Prelim Calcs'!$C$11</f>
        <v>664</v>
      </c>
      <c r="KH170" s="2">
        <f>KR170/'Drive Train'!$F$35</f>
        <v>0.7075268817204301</v>
      </c>
      <c r="KI170" s="46">
        <f>KP170*12*60/(PI() * 'Drive Train'!$F$15)/KH$2*KH170</f>
        <v>-281355.51398367994</v>
      </c>
      <c r="KJ170" s="2">
        <f>('DEPRECATED - DT-Prelim Calcs'!$C$6*KH170-KI170)/('DEPRECATED - DT-Prelim Calcs'!$C$6*KH170)*'DEPRECATED - DT-Prelim Calcs'!$C$7*KH170</f>
        <v>128.92217331227621</v>
      </c>
      <c r="KK170" s="57">
        <f>KJ170/'DEPRECATED - DT-Prelim Calcs'!$C$7*('DEPRECATED - DT-Prelim Calcs'!$C$8-'DEPRECATED - DT-Prelim Calcs'!$C$9)+'DEPRECATED - DT-Prelim Calcs'!$C$9</f>
        <v>6866.0671518527133</v>
      </c>
      <c r="KL170" s="57">
        <f t="shared" si="208"/>
        <v>53.333333333333329</v>
      </c>
      <c r="KM170" s="2">
        <f t="shared" si="262"/>
        <v>0.99579519204165001</v>
      </c>
      <c r="KN170" s="57">
        <f>KM170*'DEPRECATED - DT-Prelim Calcs'!$C$21/KH$2/'DEPRECATED - DT-Prelim Calcs'!$C$19/'DEPRECATED - DT-Prelim Calcs'!$C$18*3.39*'DEPRECATED - DT-Prelim Calcs'!$C$20</f>
        <v>25.773080821789936</v>
      </c>
      <c r="KO170" s="46">
        <f t="shared" si="263"/>
        <v>0</v>
      </c>
      <c r="KP170" s="57">
        <f>KN169*'DEPRECATED - DT-Prelim Calcs'!$C$11+KP169</f>
        <v>-971.66797479153854</v>
      </c>
      <c r="KQ170" s="57">
        <f>KQ169+0.5*KN170*'DEPRECATED - DT-Prelim Calcs'!$C$11^2+KP170*'DEPRECATED - DT-Prelim Calcs'!$C$11</f>
        <v>-344033.81477820087</v>
      </c>
      <c r="KR170" s="57">
        <f>MIN('Drive Train'!$F$35-KL169*'DEPRECATED - DT-Prelim Calcs'!$C$21*'Drive Train'!$F$39,KR169+KL$2)</f>
        <v>8.7733333333333334</v>
      </c>
      <c r="KS170" s="57">
        <f>'Drive Train'!$F$35-KL170*'DEPRECATED - DT-Prelim Calcs'!$C$21*'Drive Train'!$F$39</f>
        <v>8.7733333333333334</v>
      </c>
      <c r="KT170" s="1">
        <f>IF(KQ170&gt;='Drive Train'!$F$29,1,0)</f>
        <v>0</v>
      </c>
      <c r="KU170" s="57">
        <f>MIN(KK170,'DEPRECATED - DT-Prelim Calcs'!$C$10)*'DEPRECATED - DT-Prelim Calcs'!$C$11*1000/60/60</f>
        <v>103.33333333333333</v>
      </c>
      <c r="KV170" s="63">
        <f>KV169+'DEPRECATED - DT-Prelim Calcs'!$C$11</f>
        <v>664</v>
      </c>
      <c r="KW170" s="2">
        <f>LG170/'Drive Train'!$F$35</f>
        <v>0.68924731182795695</v>
      </c>
      <c r="KX170" s="46">
        <f>LE170*12*60/(PI() * 'Drive Train'!$F$15)/KW$2*KW170</f>
        <v>-206265.30030124434</v>
      </c>
      <c r="KY170" s="2">
        <f>('DEPRECATED - DT-Prelim Calcs'!$C$6*KW170-KX170)/('DEPRECATED - DT-Prelim Calcs'!$C$6*KW170)*'DEPRECATED - DT-Prelim Calcs'!$C$7*KW170</f>
        <v>94.925508859403848</v>
      </c>
      <c r="KZ170" s="57">
        <f>KY170/'DEPRECATED - DT-Prelim Calcs'!$C$7*('DEPRECATED - DT-Prelim Calcs'!$C$8-'DEPRECATED - DT-Prelim Calcs'!$C$9)+'DEPRECATED - DT-Prelim Calcs'!$C$9</f>
        <v>5056.2032309798815</v>
      </c>
      <c r="LA170" s="57">
        <f t="shared" si="209"/>
        <v>56.666666666666664</v>
      </c>
      <c r="LB170" s="2">
        <f t="shared" si="264"/>
        <v>0.99579519204165001</v>
      </c>
      <c r="LC170" s="57">
        <f>LB170*'DEPRECATED - DT-Prelim Calcs'!$C$21/KW$2/'DEPRECATED - DT-Prelim Calcs'!$C$19/'DEPRECATED - DT-Prelim Calcs'!$C$18*3.39*'DEPRECATED - DT-Prelim Calcs'!$C$20</f>
        <v>25.773080821789936</v>
      </c>
      <c r="LD170" s="46">
        <f t="shared" si="265"/>
        <v>0</v>
      </c>
      <c r="LE170" s="57">
        <f>LC169*'DEPRECATED - DT-Prelim Calcs'!$C$11+LE169</f>
        <v>-731.2342007767204</v>
      </c>
      <c r="LF170" s="57">
        <f>LF169+0.5*LC170*'DEPRECATED - DT-Prelim Calcs'!$C$11^2+LE170*'DEPRECATED - DT-Prelim Calcs'!$C$11</f>
        <v>-276544.53356534796</v>
      </c>
      <c r="LG170" s="57">
        <f>MIN('Drive Train'!$F$35-LA169*'DEPRECATED - DT-Prelim Calcs'!$C$21*'Drive Train'!$F$39,LG169+LA$2)</f>
        <v>8.5466666666666669</v>
      </c>
      <c r="LH170" s="57">
        <f>'Drive Train'!$F$35-LA170*'DEPRECATED - DT-Prelim Calcs'!$C$21*'Drive Train'!$F$39</f>
        <v>8.5466666666666669</v>
      </c>
      <c r="LI170" s="1">
        <f>IF(LF170&gt;='Drive Train'!$F$29,1,0)</f>
        <v>0</v>
      </c>
      <c r="LJ170" s="57">
        <f>MIN(KZ170,'DEPRECATED - DT-Prelim Calcs'!$C$10)*'DEPRECATED - DT-Prelim Calcs'!$C$11*1000/60/60</f>
        <v>103.33333333333333</v>
      </c>
      <c r="LK170" s="63">
        <f>LK169+'DEPRECATED - DT-Prelim Calcs'!$C$11</f>
        <v>664</v>
      </c>
      <c r="LL170" s="2">
        <f>LV170/'Drive Train'!$F$35</f>
        <v>0.67096774193548392</v>
      </c>
      <c r="LM170" s="46">
        <f>LT170*12*60/(PI() * 'Drive Train'!$F$15)/LL$2*LL170</f>
        <v>-105392.03016350497</v>
      </c>
      <c r="LN170" s="2">
        <f>('DEPRECATED - DT-Prelim Calcs'!$C$6*LL170-LM170)/('DEPRECATED - DT-Prelim Calcs'!$C$6*LL170)*'DEPRECATED - DT-Prelim Calcs'!$C$7*LL170</f>
        <v>49.270839517735617</v>
      </c>
      <c r="LO170" s="57">
        <f>LN170/'DEPRECATED - DT-Prelim Calcs'!$C$7*('DEPRECATED - DT-Prelim Calcs'!$C$8-'DEPRECATED - DT-Prelim Calcs'!$C$9)+'DEPRECATED - DT-Prelim Calcs'!$C$9</f>
        <v>2625.7077635375431</v>
      </c>
      <c r="LP170" s="57">
        <f t="shared" si="210"/>
        <v>60</v>
      </c>
      <c r="LQ170" s="2">
        <f t="shared" si="266"/>
        <v>0.99579519204165001</v>
      </c>
      <c r="LR170" s="57">
        <f>LQ170*'DEPRECATED - DT-Prelim Calcs'!$C$21/LL$2/'DEPRECATED - DT-Prelim Calcs'!$C$19/'DEPRECATED - DT-Prelim Calcs'!$C$18*3.39*'DEPRECATED - DT-Prelim Calcs'!$C$20</f>
        <v>25.773080821789936</v>
      </c>
      <c r="LS170" s="46">
        <f t="shared" si="267"/>
        <v>0</v>
      </c>
      <c r="LT170" s="57">
        <f>LR169*'DEPRECATED - DT-Prelim Calcs'!$C$11+LT169</f>
        <v>-383.80579921347271</v>
      </c>
      <c r="LU170" s="57">
        <f>LU169+0.5*LR170*'DEPRECATED - DT-Prelim Calcs'!$C$11^2+LT170*'DEPRECATED - DT-Prelim Calcs'!$C$11</f>
        <v>-305810.02669290017</v>
      </c>
      <c r="LV170" s="57">
        <f>MIN('Drive Train'!$F$35-LP169*'DEPRECATED - DT-Prelim Calcs'!$C$21*'Drive Train'!$F$39,LV169+LP$2)</f>
        <v>8.32</v>
      </c>
      <c r="LW170" s="57">
        <f>'Drive Train'!$F$35-LP170*'DEPRECATED - DT-Prelim Calcs'!$C$21*'Drive Train'!$F$39</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Train'!$AA$49 + V170*(1-'Drive Train'!$AA$49))</f>
        <v>0</v>
      </c>
      <c r="W171" s="57">
        <f t="shared" si="184"/>
        <v>0</v>
      </c>
      <c r="X171" s="2">
        <f>MAX(MIN(IF(AND(AI170=1,AG171&lt;0),-1,1)*(W171-$C$9)/($C$8-$C$9)*$C$7-$C$29*AE171/T$2 -  AI170*$C$29/2,X$2),MAX(X$4:X170)*-1)</f>
        <v>-0.2458281045106315</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Train'!$F$39,AG170+W$2)-$C$3,IF(AE170-1&lt;=0,0,IF($C$32=Motors!$C$29,MAX(ABS('Drive Train'!$F$35-W170*$C$21*'Drive Train'!$F$39)*-1,AG170-W$2),MAX(0,ABS('Drive Train'!$F$35-W170*$C$21*'Drive Train'!$F$39)*-1,AG170-W$2))))</f>
        <v>0</v>
      </c>
      <c r="AH171" s="57">
        <f>'Drive Train'!$F$35-ABS(W171)*'DEPRECATED - DT-Prelim Calcs'!$C$21*'Drive Train'!$F$39</f>
        <v>12.4</v>
      </c>
      <c r="AI171" s="1">
        <f>IF(AJ171&gt;='Drive Train'!$F$29,1,0)</f>
        <v>1</v>
      </c>
      <c r="AJ171" s="57">
        <f>AJ170+0.5*Y171*'DEPRECATED - DT-Prelim Calcs'!$C$11^2+AE171*'DEPRECATED - DT-Prelim Calcs'!$C$11</f>
        <v>784.33981740885292</v>
      </c>
      <c r="AK171" s="57">
        <f t="shared" si="268"/>
        <v>0</v>
      </c>
      <c r="AL171" s="63">
        <f>AL170+'DEPRECATED - DT-Prelim Calcs'!$C$11</f>
        <v>668</v>
      </c>
      <c r="AM171" s="2">
        <f>AW171/'Drive Train'!$F$35</f>
        <v>0.88882649237565781</v>
      </c>
      <c r="AN171" s="46">
        <f>AU171*12*60/(PI() * 'Drive Train'!$F$15)/AM$2*AM171</f>
        <v>4007.4131716828715</v>
      </c>
      <c r="AO171" s="2">
        <f>('DEPRECATED - DT-Prelim Calcs'!$C$6*AM171-AN171)/('DEPRECATED - DT-Prelim Calcs'!$C$6*AM171)*'DEPRECATED - DT-Prelim Calcs'!$C$7*AM171</f>
        <v>0.33008953072369918</v>
      </c>
      <c r="AP171" s="57">
        <f>AO171/'DEPRECATED - DT-Prelim Calcs'!$C$7*('DEPRECATED - DT-Prelim Calcs'!$C$8-'DEPRECATED - DT-Prelim Calcs'!$C$9)+'DEPRECATED - DT-Prelim Calcs'!$C$9</f>
        <v>20.27281609620357</v>
      </c>
      <c r="AQ171" s="57">
        <f t="shared" si="192"/>
        <v>20.27281609620357</v>
      </c>
      <c r="AR171" s="2">
        <f t="shared" si="212"/>
        <v>2.2204460492503131E-16</v>
      </c>
      <c r="AS171" s="57">
        <f>AR171*'DEPRECATED - DT-Prelim Calcs'!$C$21/AM$2/'DEPRECATED - DT-Prelim Calcs'!$C$19/'DEPRECATED - DT-Prelim Calcs'!$C$18*3.39*'DEPRECATED - DT-Prelim Calcs'!$C$20</f>
        <v>1.6091427298135106E-15</v>
      </c>
      <c r="AT171" s="46">
        <f t="shared" si="213"/>
        <v>0</v>
      </c>
      <c r="AU171" s="57">
        <f>AS170*'DEPRECATED - DT-Prelim Calcs'!$C$11+AU170</f>
        <v>39.3454487088432</v>
      </c>
      <c r="AV171" s="57">
        <f>AV170+0.5*AS171*'DEPRECATED - DT-Prelim Calcs'!$C$11^2+AU171*'DEPRECATED - DT-Prelim Calcs'!$C$11</f>
        <v>26239.96056172287</v>
      </c>
      <c r="AW171" s="57">
        <f>MIN('Drive Train'!$F$35-AQ170*'DEPRECATED - DT-Prelim Calcs'!$C$21*'Drive Train'!$F$39,AW170+AQ$2)</f>
        <v>11.021448505458157</v>
      </c>
      <c r="AX171" s="57">
        <f>'Drive Train'!$F$35-AQ171*'DEPRECATED - DT-Prelim Calcs'!$C$21*'Drive Train'!$F$39</f>
        <v>11.021448505458157</v>
      </c>
      <c r="AY171" s="1">
        <f>IF(AV171&gt;='Drive Train'!$F$29,1,0)</f>
        <v>1</v>
      </c>
      <c r="AZ171" s="57">
        <f t="shared" si="214"/>
        <v>22.525351218003966</v>
      </c>
      <c r="BA171" s="63">
        <f>BA170+'DEPRECATED - DT-Prelim Calcs'!$C$11</f>
        <v>668</v>
      </c>
      <c r="BB171" s="2">
        <f>BL171/'Drive Train'!$F$35</f>
        <v>1.3150249726469256</v>
      </c>
      <c r="BC171" s="46">
        <f>BJ171*12*60/(PI() * 'Drive Train'!$F$15)/BB$2*BB171</f>
        <v>-3540.8438977467281</v>
      </c>
      <c r="BD171" s="2">
        <f>('DEPRECATED - DT-Prelim Calcs'!$C$6*BB171-BC171)/('DEPRECATED - DT-Prelim Calcs'!$C$6*BB171)*'DEPRECATED - DT-Prelim Calcs'!$C$7*BB171</f>
        <v>4.7702296575443093</v>
      </c>
      <c r="BE171" s="57">
        <f>BD171/'DEPRECATED - DT-Prelim Calcs'!$C$7*('DEPRECATED - DT-Prelim Calcs'!$C$8-'DEPRECATED - DT-Prelim Calcs'!$C$9)+'DEPRECATED - DT-Prelim Calcs'!$C$9</f>
        <v>256.65040044105183</v>
      </c>
      <c r="BF171" s="57">
        <f t="shared" si="193"/>
        <v>93</v>
      </c>
      <c r="BG171" s="2">
        <f t="shared" si="215"/>
        <v>1.8933363324154464</v>
      </c>
      <c r="BH171" s="57">
        <f>BG171*'DEPRECATED - DT-Prelim Calcs'!$C$21/BB$2/'DEPRECATED - DT-Prelim Calcs'!$C$19/'DEPRECATED - DT-Prelim Calcs'!$C$18*3.39*'DEPRECATED - DT-Prelim Calcs'!$C$20</f>
        <v>19.819055495402456</v>
      </c>
      <c r="BI171" s="46">
        <f t="shared" si="216"/>
        <v>0</v>
      </c>
      <c r="BJ171" s="57">
        <f>BH170*'DEPRECATED - DT-Prelim Calcs'!$C$11+BJ170</f>
        <v>-16.267443596496349</v>
      </c>
      <c r="BK171" s="57">
        <f>BK170+0.5*BH171*'DEPRECATED - DT-Prelim Calcs'!$C$11^2+BJ171*'DEPRECATED - DT-Prelim Calcs'!$C$11</f>
        <v>15643.231882390446</v>
      </c>
      <c r="BL171" s="57">
        <f>MIN('Drive Train'!$F$35-BF170*'DEPRECATED - DT-Prelim Calcs'!$C$21*'Drive Train'!$F$39,BL170+BF$2)</f>
        <v>16.306309660821878</v>
      </c>
      <c r="BM171" s="57">
        <f>'Drive Train'!$F$35-BF171*'DEPRECATED - DT-Prelim Calcs'!$C$21*'Drive Train'!$F$39</f>
        <v>6.0759999999999996</v>
      </c>
      <c r="BN171" s="1">
        <f>IF(BK171&gt;='Drive Train'!$F$29,1,0)</f>
        <v>1</v>
      </c>
      <c r="BO171" s="57">
        <f t="shared" si="217"/>
        <v>103.33333333333333</v>
      </c>
      <c r="BP171" s="63">
        <f>BP170+'DEPRECATED - DT-Prelim Calcs'!$C$11</f>
        <v>668</v>
      </c>
      <c r="BQ171" s="2">
        <f>CA171/'Drive Train'!$F$35</f>
        <v>1.2977324597646116</v>
      </c>
      <c r="BR171" s="46">
        <f>BY171*12*60/(PI() * 'Drive Train'!$F$15)/BQ$2*BQ171</f>
        <v>-14720.557035729376</v>
      </c>
      <c r="BS171" s="2">
        <f>('DEPRECATED - DT-Prelim Calcs'!$C$6*BQ171-BR171)/('DEPRECATED - DT-Prelim Calcs'!$C$6*BQ171)*'DEPRECATED - DT-Prelim Calcs'!$C$7*BQ171</f>
        <v>9.78354694587658</v>
      </c>
      <c r="BT171" s="57">
        <f>BS171/'DEPRECATED - DT-Prelim Calcs'!$C$7*('DEPRECATED - DT-Prelim Calcs'!$C$8-'DEPRECATED - DT-Prelim Calcs'!$C$9)+'DEPRECATED - DT-Prelim Calcs'!$C$9</f>
        <v>523.5419390688653</v>
      </c>
      <c r="BU171" s="57">
        <f t="shared" si="194"/>
        <v>93</v>
      </c>
      <c r="BV171" s="2">
        <f t="shared" si="218"/>
        <v>1.8828060353728675</v>
      </c>
      <c r="BW171" s="57">
        <f>BV171*'DEPRECATED - DT-Prelim Calcs'!$C$21/BQ$2/'DEPRECATED - DT-Prelim Calcs'!$C$19/'DEPRECATED - DT-Prelim Calcs'!$C$18*3.39*'DEPRECATED - DT-Prelim Calcs'!$C$20</f>
        <v>25.773080821789936</v>
      </c>
      <c r="BX171" s="46">
        <f t="shared" si="219"/>
        <v>0</v>
      </c>
      <c r="BY171" s="57">
        <f>BW170*'DEPRECATED - DT-Prelim Calcs'!$C$11+BY170</f>
        <v>-52.405882244182749</v>
      </c>
      <c r="BZ171" s="57">
        <f>BZ170+0.5*BW171*'DEPRECATED - DT-Prelim Calcs'!$C$11^2+BY171*'DEPRECATED - DT-Prelim Calcs'!$C$11</f>
        <v>-11393.771519414098</v>
      </c>
      <c r="CA171" s="57">
        <f>MIN('Drive Train'!$F$35-BU170*'DEPRECATED - DT-Prelim Calcs'!$C$21*'Drive Train'!$F$39,CA170+BU$2)</f>
        <v>16.091882501081184</v>
      </c>
      <c r="CB171" s="57">
        <f>'Drive Train'!$F$35-BU171*'DEPRECATED - DT-Prelim Calcs'!$C$21*'Drive Train'!$F$39</f>
        <v>6.0759999999999996</v>
      </c>
      <c r="CC171" s="1">
        <f>IF(BZ171&gt;='Drive Train'!$F$29,1,0)</f>
        <v>0</v>
      </c>
      <c r="CD171" s="57">
        <f t="shared" si="220"/>
        <v>103.33333333333333</v>
      </c>
      <c r="CE171" s="63">
        <f>CE170+'DEPRECATED - DT-Prelim Calcs'!$C$11</f>
        <v>668</v>
      </c>
      <c r="CF171" s="2">
        <f>CP171/'Drive Train'!$F$35</f>
        <v>0.48999999999999994</v>
      </c>
      <c r="CG171" s="46">
        <f>CN171*12*60/(PI() * 'Drive Train'!$F$15)/CF$2*CF171</f>
        <v>-15983.391664051827</v>
      </c>
      <c r="CH171" s="2">
        <f>('DEPRECATED - DT-Prelim Calcs'!$C$6*CF171-CG171)/('DEPRECATED - DT-Prelim Calcs'!$C$6*CF171)*'DEPRECATED - DT-Prelim Calcs'!$C$7*CF171</f>
        <v>8.4079119906875981</v>
      </c>
      <c r="CI171" s="57">
        <f>CH171/'DEPRECATED - DT-Prelim Calcs'!$C$7*('DEPRECATED - DT-Prelim Calcs'!$C$8-'DEPRECATED - DT-Prelim Calcs'!$C$9)+'DEPRECATED - DT-Prelim Calcs'!$C$9</f>
        <v>450.30792879884598</v>
      </c>
      <c r="CJ171" s="57">
        <f t="shared" si="195"/>
        <v>93</v>
      </c>
      <c r="CK171" s="2">
        <f t="shared" si="221"/>
        <v>1.5241763143494644</v>
      </c>
      <c r="CL171" s="57">
        <f>CK171*'DEPRECATED - DT-Prelim Calcs'!$C$21/CF$2/'DEPRECATED - DT-Prelim Calcs'!$C$19/'DEPRECATED - DT-Prelim Calcs'!$C$18*3.39*'DEPRECATED - DT-Prelim Calcs'!$C$20</f>
        <v>25.773080821789936</v>
      </c>
      <c r="CM171" s="46">
        <f t="shared" si="222"/>
        <v>0</v>
      </c>
      <c r="CN171" s="57">
        <f>CL170*'DEPRECATED - DT-Prelim Calcs'!$C$11+CN170</f>
        <v>-121.995398035067</v>
      </c>
      <c r="CO171" s="57">
        <f>CO170+0.5*CL171*'DEPRECATED - DT-Prelim Calcs'!$C$11^2+CN171*'DEPRECATED - DT-Prelim Calcs'!$C$11</f>
        <v>-52227.939454771767</v>
      </c>
      <c r="CP171" s="57">
        <f>MIN('Drive Train'!$F$35-CJ170*'DEPRECATED - DT-Prelim Calcs'!$C$21*'Drive Train'!$F$39,CP170+CJ$2)</f>
        <v>6.0759999999999996</v>
      </c>
      <c r="CQ171" s="57">
        <f>'Drive Train'!$F$35-CJ171*'DEPRECATED - DT-Prelim Calcs'!$C$21*'Drive Train'!$F$39</f>
        <v>6.0759999999999996</v>
      </c>
      <c r="CR171" s="1">
        <f>IF(CO171&gt;='Drive Train'!$F$29,1,0)</f>
        <v>0</v>
      </c>
      <c r="CS171" s="57">
        <f t="shared" si="223"/>
        <v>103.33333333333333</v>
      </c>
      <c r="CT171" s="63">
        <f>CT170+'DEPRECATED - DT-Prelim Calcs'!$C$11</f>
        <v>668</v>
      </c>
      <c r="CU171" s="2">
        <f>DE171/'Drive Train'!$F$35</f>
        <v>0.48999999999999994</v>
      </c>
      <c r="CV171" s="46">
        <f>DC171*12*60/(PI() * 'Drive Train'!$F$15)/CU$2*CU171</f>
        <v>-43702.735058304461</v>
      </c>
      <c r="CW171" s="2">
        <f>('DEPRECATED - DT-Prelim Calcs'!$C$6*CU171-CV171)/('DEPRECATED - DT-Prelim Calcs'!$C$6*CU171)*'DEPRECATED - DT-Prelim Calcs'!$C$7*CU171</f>
        <v>20.941423731803702</v>
      </c>
      <c r="CX171" s="57">
        <f>CW171/'DEPRECATED - DT-Prelim Calcs'!$C$7*('DEPRECATED - DT-Prelim Calcs'!$C$8-'DEPRECATED - DT-Prelim Calcs'!$C$9)+'DEPRECATED - DT-Prelim Calcs'!$C$9</f>
        <v>1117.5484086267284</v>
      </c>
      <c r="CY171" s="57">
        <f t="shared" si="196"/>
        <v>93</v>
      </c>
      <c r="CZ171" s="2">
        <f t="shared" si="224"/>
        <v>1.2803081040535502</v>
      </c>
      <c r="DA171" s="57">
        <f>CZ171*'DEPRECATED - DT-Prelim Calcs'!$C$21/CU$2/'DEPRECATED - DT-Prelim Calcs'!$C$19/'DEPRECATED - DT-Prelim Calcs'!$C$18*3.39*'DEPRECATED - DT-Prelim Calcs'!$C$20</f>
        <v>25.773080821789936</v>
      </c>
      <c r="DB171" s="46">
        <f t="shared" si="225"/>
        <v>0</v>
      </c>
      <c r="DC171" s="57">
        <f>DA170*'DEPRECATED - DT-Prelim Calcs'!$C$11+DC170</f>
        <v>-280.1963089815315</v>
      </c>
      <c r="DD171" s="57">
        <f>DD170+0.5*DA171*'DEPRECATED - DT-Prelim Calcs'!$C$11^2+DC171*'DEPRECATED - DT-Prelim Calcs'!$C$11</f>
        <v>-92388.29358155372</v>
      </c>
      <c r="DE171" s="57">
        <f>MIN('Drive Train'!$F$35-CY170*'DEPRECATED - DT-Prelim Calcs'!$C$21*'Drive Train'!$F$39,DE170+CY$2)</f>
        <v>6.0759999999999996</v>
      </c>
      <c r="DF171" s="57">
        <f>'Drive Train'!$F$35-CY171*'DEPRECATED - DT-Prelim Calcs'!$C$21*'Drive Train'!$F$39</f>
        <v>6.0759999999999996</v>
      </c>
      <c r="DG171" s="1">
        <f>IF(DD171&gt;='Drive Train'!$F$29,1,0)</f>
        <v>0</v>
      </c>
      <c r="DH171" s="57">
        <f t="shared" si="226"/>
        <v>103.33333333333333</v>
      </c>
      <c r="DI171" s="63">
        <f>DI170+'DEPRECATED - DT-Prelim Calcs'!$C$11</f>
        <v>668</v>
      </c>
      <c r="DJ171" s="2">
        <f>DT171/'Drive Train'!$F$35</f>
        <v>0.48999999999999994</v>
      </c>
      <c r="DK171" s="46">
        <f>DR171*12*60/(PI() * 'Drive Train'!$F$15)/DJ$2*DJ171</f>
        <v>-50084.739950336043</v>
      </c>
      <c r="DL171" s="2">
        <f>('DEPRECATED - DT-Prelim Calcs'!$C$6*DJ171-DK171)/('DEPRECATED - DT-Prelim Calcs'!$C$6*DJ171)*'DEPRECATED - DT-Prelim Calcs'!$C$7*DJ171</f>
        <v>23.827095737393968</v>
      </c>
      <c r="DM171" s="57">
        <f>DL171/'DEPRECATED - DT-Prelim Calcs'!$C$7*('DEPRECATED - DT-Prelim Calcs'!$C$8-'DEPRECATED - DT-Prelim Calcs'!$C$9)+'DEPRECATED - DT-Prelim Calcs'!$C$9</f>
        <v>1271.1715282604341</v>
      </c>
      <c r="DN171" s="57">
        <f t="shared" si="197"/>
        <v>93</v>
      </c>
      <c r="DO171" s="2">
        <f t="shared" si="227"/>
        <v>1.1037138828047846</v>
      </c>
      <c r="DP171" s="57">
        <f>DO171*'DEPRECATED - DT-Prelim Calcs'!$C$21/DJ$2/'DEPRECATED - DT-Prelim Calcs'!$C$19/'DEPRECATED - DT-Prelim Calcs'!$C$18*3.39*'DEPRECATED - DT-Prelim Calcs'!$C$20</f>
        <v>25.773080821789936</v>
      </c>
      <c r="DQ171" s="46">
        <f t="shared" si="228"/>
        <v>0</v>
      </c>
      <c r="DR171" s="57">
        <f>DP170*'DEPRECATED - DT-Prelim Calcs'!$C$11+DR170</f>
        <v>-276.82239810860483</v>
      </c>
      <c r="DS171" s="57">
        <f>DS170+0.5*DP171*'DEPRECATED - DT-Prelim Calcs'!$C$11^2+DR171*'DEPRECATED - DT-Prelim Calcs'!$C$11</f>
        <v>-178920.11771234247</v>
      </c>
      <c r="DT171" s="57">
        <f>MIN('Drive Train'!$F$35-DN170*'DEPRECATED - DT-Prelim Calcs'!$C$21*'Drive Train'!$F$39,DT170+DN$2)</f>
        <v>6.0759999999999996</v>
      </c>
      <c r="DU171" s="57">
        <f>'Drive Train'!$F$35-DN171*'DEPRECATED - DT-Prelim Calcs'!$C$21*'Drive Train'!$F$39</f>
        <v>6.0759999999999996</v>
      </c>
      <c r="DV171" s="1">
        <f>IF(DS171&gt;='Drive Train'!$F$29,1,0)</f>
        <v>0</v>
      </c>
      <c r="DW171" s="57">
        <f t="shared" si="229"/>
        <v>103.33333333333333</v>
      </c>
      <c r="DX171" s="63">
        <f>DX170+'DEPRECATED - DT-Prelim Calcs'!$C$11</f>
        <v>668</v>
      </c>
      <c r="DY171" s="2">
        <f>EI171/'Drive Train'!$F$35</f>
        <v>0.48999999999999994</v>
      </c>
      <c r="DZ171" s="46">
        <f>EG171*12*60/(PI() * 'Drive Train'!$F$15)/DY$2*DY171</f>
        <v>-75666.637470126836</v>
      </c>
      <c r="EA171" s="2">
        <f>('DEPRECATED - DT-Prelim Calcs'!$C$6*DY171-DZ171)/('DEPRECATED - DT-Prelim Calcs'!$C$6*DY171)*'DEPRECATED - DT-Prelim Calcs'!$C$7*DY171</f>
        <v>35.394145084991685</v>
      </c>
      <c r="EB171" s="57">
        <f>EA171/'DEPRECATED - DT-Prelim Calcs'!$C$7*('DEPRECATED - DT-Prelim Calcs'!$C$8-'DEPRECATED - DT-Prelim Calcs'!$C$9)+'DEPRECATED - DT-Prelim Calcs'!$C$9</f>
        <v>1886.9609188400138</v>
      </c>
      <c r="EC171" s="57">
        <f t="shared" si="198"/>
        <v>93</v>
      </c>
      <c r="ED171" s="2">
        <f t="shared" si="230"/>
        <v>0.96993038185874991</v>
      </c>
      <c r="EE171" s="57">
        <f>ED171*'DEPRECATED - DT-Prelim Calcs'!$C$21/DY$2/'DEPRECATED - DT-Prelim Calcs'!$C$19/'DEPRECATED - DT-Prelim Calcs'!$C$18*3.39*'DEPRECATED - DT-Prelim Calcs'!$C$20</f>
        <v>25.773080821789936</v>
      </c>
      <c r="EF171" s="46">
        <f t="shared" si="231"/>
        <v>0</v>
      </c>
      <c r="EG171" s="57">
        <f>EE170*'DEPRECATED - DT-Prelim Calcs'!$C$11+EG170</f>
        <v>-367.52280828384767</v>
      </c>
      <c r="EH171" s="57">
        <f>EH170+0.5*EE171*'DEPRECATED - DT-Prelim Calcs'!$C$11^2+EG171*'DEPRECATED - DT-Prelim Calcs'!$C$11</f>
        <v>-322694.99639172188</v>
      </c>
      <c r="EI171" s="57">
        <f>MIN('Drive Train'!$F$35-EC170*'DEPRECATED - DT-Prelim Calcs'!$C$21*'Drive Train'!$F$39,EI170+EC$2)</f>
        <v>6.0759999999999996</v>
      </c>
      <c r="EJ171" s="57">
        <f>'Drive Train'!$F$35-EC171*'DEPRECATED - DT-Prelim Calcs'!$C$21*'Drive Train'!$F$39</f>
        <v>6.0759999999999996</v>
      </c>
      <c r="EK171" s="1">
        <f>IF(EH171&gt;='Drive Train'!$F$29,1,0)</f>
        <v>0</v>
      </c>
      <c r="EL171" s="57">
        <f t="shared" si="232"/>
        <v>103.33333333333333</v>
      </c>
      <c r="EM171" s="63">
        <f>EM170+'DEPRECATED - DT-Prelim Calcs'!$C$11</f>
        <v>668</v>
      </c>
      <c r="EN171" s="2">
        <f>EX171/'Drive Train'!$F$35</f>
        <v>0.48999999999999994</v>
      </c>
      <c r="EO171" s="46">
        <f>EV171*12*60/(PI() * 'Drive Train'!$F$15)/EN$2*EN171</f>
        <v>-61678.115081501419</v>
      </c>
      <c r="EP171" s="2">
        <f>('DEPRECATED - DT-Prelim Calcs'!$C$6*EN171-EO171)/('DEPRECATED - DT-Prelim Calcs'!$C$6*EN171)*'DEPRECATED - DT-Prelim Calcs'!$C$7*EN171</f>
        <v>29.069128395200455</v>
      </c>
      <c r="EQ171" s="57">
        <f>EP171/'DEPRECATED - DT-Prelim Calcs'!$C$7*('DEPRECATED - DT-Prelim Calcs'!$C$8-'DEPRECATED - DT-Prelim Calcs'!$C$9)+'DEPRECATED - DT-Prelim Calcs'!$C$9</f>
        <v>1550.2390759768541</v>
      </c>
      <c r="ER171" s="57">
        <f t="shared" si="199"/>
        <v>93</v>
      </c>
      <c r="ES171" s="2">
        <f t="shared" si="233"/>
        <v>0.86507304327942547</v>
      </c>
      <c r="ET171" s="57">
        <f>ES171*'DEPRECATED - DT-Prelim Calcs'!$C$21/EN$2/'DEPRECATED - DT-Prelim Calcs'!$C$19/'DEPRECATED - DT-Prelim Calcs'!$C$18*3.39*'DEPRECATED - DT-Prelim Calcs'!$C$20</f>
        <v>25.773080821789936</v>
      </c>
      <c r="EU171" s="46">
        <f t="shared" si="234"/>
        <v>0</v>
      </c>
      <c r="EV171" s="57">
        <f>ET170*'DEPRECATED - DT-Prelim Calcs'!$C$11+EV170</f>
        <v>-267.19182739562973</v>
      </c>
      <c r="EW171" s="57">
        <f>EW170+0.5*ET171*'DEPRECATED - DT-Prelim Calcs'!$C$11^2+EV171*'DEPRECATED - DT-Prelim Calcs'!$C$11</f>
        <v>-321233.02181670669</v>
      </c>
      <c r="EX171" s="57">
        <f>MIN('Drive Train'!$F$35-ER170*'DEPRECATED - DT-Prelim Calcs'!$C$21*'Drive Train'!$F$39,EX170+ER$2)</f>
        <v>6.0759999999999996</v>
      </c>
      <c r="EY171" s="57">
        <f>'Drive Train'!$F$35-ER171*'DEPRECATED - DT-Prelim Calcs'!$C$21*'Drive Train'!$F$39</f>
        <v>6.0759999999999996</v>
      </c>
      <c r="EZ171" s="1">
        <f>IF(EW171&gt;='Drive Train'!$F$29,1,0)</f>
        <v>0</v>
      </c>
      <c r="FA171" s="57">
        <f t="shared" si="235"/>
        <v>103.33333333333333</v>
      </c>
      <c r="FB171" s="63">
        <f>FB170+'DEPRECATED - DT-Prelim Calcs'!$C$11</f>
        <v>668</v>
      </c>
      <c r="FC171" s="2">
        <f>FM171/'Drive Train'!$F$35</f>
        <v>0.48999999999999994</v>
      </c>
      <c r="FD171" s="46">
        <f>FK171*12*60/(PI() * 'Drive Train'!$F$15)/FC$2*FC171</f>
        <v>-46217.333045917432</v>
      </c>
      <c r="FE171" s="2">
        <f>('DEPRECATED - DT-Prelim Calcs'!$C$6*FC171-FD171)/('DEPRECATED - DT-Prelim Calcs'!$C$6*FC171)*'DEPRECATED - DT-Prelim Calcs'!$C$7*FC171</f>
        <v>22.078418319073357</v>
      </c>
      <c r="FF171" s="57">
        <f>FE171/'DEPRECATED - DT-Prelim Calcs'!$C$7*('DEPRECATED - DT-Prelim Calcs'!$C$8-'DEPRECATED - DT-Prelim Calcs'!$C$9)+'DEPRECATED - DT-Prelim Calcs'!$C$9</f>
        <v>1178.0780374842786</v>
      </c>
      <c r="FG171" s="57">
        <f t="shared" si="200"/>
        <v>93</v>
      </c>
      <c r="FH171" s="2">
        <f t="shared" si="236"/>
        <v>0.78067567320338405</v>
      </c>
      <c r="FI171" s="57">
        <f>FH171*'DEPRECATED - DT-Prelim Calcs'!$C$21/FC$2/'DEPRECATED - DT-Prelim Calcs'!$C$19/'DEPRECATED - DT-Prelim Calcs'!$C$18*3.39*'DEPRECATED - DT-Prelim Calcs'!$C$20</f>
        <v>25.773080821789936</v>
      </c>
      <c r="FJ171" s="46">
        <f t="shared" si="237"/>
        <v>0</v>
      </c>
      <c r="FK171" s="57">
        <f>FI170*'DEPRECATED - DT-Prelim Calcs'!$C$11+FK170</f>
        <v>-180.68197357586735</v>
      </c>
      <c r="FL171" s="57">
        <f>FL170+0.5*FI171*'DEPRECATED - DT-Prelim Calcs'!$C$11^2+FK171*'DEPRECATED - DT-Prelim Calcs'!$C$11</f>
        <v>-420716.47990467027</v>
      </c>
      <c r="FM171" s="57">
        <f>MIN('Drive Train'!$F$35-FG170*'DEPRECATED - DT-Prelim Calcs'!$C$21*'Drive Train'!$F$39,FM170+FG$2)</f>
        <v>6.0759999999999996</v>
      </c>
      <c r="FN171" s="57">
        <f>'Drive Train'!$F$35-FG171*'DEPRECATED - DT-Prelim Calcs'!$C$21*'Drive Train'!$F$39</f>
        <v>6.0759999999999996</v>
      </c>
      <c r="FO171" s="1">
        <f>IF(FL171&gt;='Drive Train'!$F$29,1,0)</f>
        <v>0</v>
      </c>
      <c r="FP171" s="57">
        <f t="shared" si="238"/>
        <v>103.33333333333333</v>
      </c>
      <c r="FQ171" s="63">
        <f>FQ170+'DEPRECATED - DT-Prelim Calcs'!$C$11</f>
        <v>668</v>
      </c>
      <c r="FR171" s="2">
        <f>GB171/'Drive Train'!$F$35</f>
        <v>0.48999999999999994</v>
      </c>
      <c r="FS171" s="46">
        <f>FZ171*12*60/(PI() * 'Drive Train'!$F$15)/FR$2*FR171</f>
        <v>-153869.08369120679</v>
      </c>
      <c r="FT171" s="2">
        <f>('DEPRECATED - DT-Prelim Calcs'!$C$6*FR171-FS171)/('DEPRECATED - DT-Prelim Calcs'!$C$6*FR171)*'DEPRECATED - DT-Prelim Calcs'!$C$7*FR171</f>
        <v>70.753975365067248</v>
      </c>
      <c r="FU171" s="57">
        <f>FT171/'DEPRECATED - DT-Prelim Calcs'!$C$7*('DEPRECATED - DT-Prelim Calcs'!$C$8-'DEPRECATED - DT-Prelim Calcs'!$C$9)+'DEPRECATED - DT-Prelim Calcs'!$C$9</f>
        <v>3769.3950370697626</v>
      </c>
      <c r="FV171" s="57">
        <f t="shared" si="201"/>
        <v>93</v>
      </c>
      <c r="FW171" s="2">
        <f t="shared" si="239"/>
        <v>0.7112822800297498</v>
      </c>
      <c r="FX171" s="57">
        <f>FW171*'DEPRECATED - DT-Prelim Calcs'!$C$21/FR$2/'DEPRECATED - DT-Prelim Calcs'!$C$19/'DEPRECATED - DT-Prelim Calcs'!$C$18*3.39*'DEPRECATED - DT-Prelim Calcs'!$C$20</f>
        <v>25.773080821789936</v>
      </c>
      <c r="FY171" s="46">
        <f t="shared" si="240"/>
        <v>0</v>
      </c>
      <c r="FZ171" s="57">
        <f>FX170*'DEPRECATED - DT-Prelim Calcs'!$C$11+FZ170</f>
        <v>-548.06574029352407</v>
      </c>
      <c r="GA171" s="57">
        <f>GA170+0.5*FX171*'DEPRECATED - DT-Prelim Calcs'!$C$11^2+FZ171*'DEPRECATED - DT-Prelim Calcs'!$C$11</f>
        <v>-507306.3354429247</v>
      </c>
      <c r="GB171" s="57">
        <f>MIN('Drive Train'!$F$35-FV170*'DEPRECATED - DT-Prelim Calcs'!$C$21*'Drive Train'!$F$39,GB170+FV$2)</f>
        <v>6.0759999999999996</v>
      </c>
      <c r="GC171" s="57">
        <f>'Drive Train'!$F$35-FV171*'DEPRECATED - DT-Prelim Calcs'!$C$21*'Drive Train'!$F$39</f>
        <v>6.0759999999999996</v>
      </c>
      <c r="GD171" s="1">
        <f>IF(GA171&gt;='Drive Train'!$F$29,1,0)</f>
        <v>0</v>
      </c>
      <c r="GE171" s="57">
        <f t="shared" si="241"/>
        <v>103.33333333333333</v>
      </c>
      <c r="GF171" s="63">
        <f>GF170+'DEPRECATED - DT-Prelim Calcs'!$C$11</f>
        <v>668</v>
      </c>
      <c r="GG171" s="2">
        <f>GQ171/'Drive Train'!$F$35</f>
        <v>2.5598743083047522</v>
      </c>
      <c r="GH171" s="46">
        <f>GO171*12*60/(PI() * 'Drive Train'!$F$15)/GG$2*GG171</f>
        <v>-690518.24132345337</v>
      </c>
      <c r="GI171" s="2">
        <f>('DEPRECATED - DT-Prelim Calcs'!$C$6*GG171-GH171)/('DEPRECATED - DT-Prelim Calcs'!$C$6*GG171)*'DEPRECATED - DT-Prelim Calcs'!$C$7*GG171</f>
        <v>318.39236679962283</v>
      </c>
      <c r="GJ171" s="57">
        <f>GI171/'DEPRECATED - DT-Prelim Calcs'!$C$7*('DEPRECATED - DT-Prelim Calcs'!$C$8-'DEPRECATED - DT-Prelim Calcs'!$C$9)+'DEPRECATED - DT-Prelim Calcs'!$C$9</f>
        <v>16952.799859083658</v>
      </c>
      <c r="GK171" s="57">
        <f t="shared" si="242"/>
        <v>29.999999999999982</v>
      </c>
      <c r="GL171" s="2">
        <f t="shared" si="243"/>
        <v>0.99579519204165001</v>
      </c>
      <c r="GM171" s="57">
        <f>GL171*'DEPRECATED - DT-Prelim Calcs'!$C$21/GG$2/'DEPRECATED - DT-Prelim Calcs'!$C$19/'DEPRECATED - DT-Prelim Calcs'!$C$18*3.39*'DEPRECATED - DT-Prelim Calcs'!$C$20</f>
        <v>25.773080821789936</v>
      </c>
      <c r="GN171" s="46">
        <f t="shared" si="244"/>
        <v>0</v>
      </c>
      <c r="GO171" s="57">
        <f>GM170*'DEPRECATED - DT-Prelim Calcs'!$C$11+GO170</f>
        <v>-659.11609581404377</v>
      </c>
      <c r="GP171" s="57">
        <f>GP170+0.5*GM171*'DEPRECATED - DT-Prelim Calcs'!$C$11^2+GO171*'DEPRECATED - DT-Prelim Calcs'!$C$11</f>
        <v>-256030.6270192338</v>
      </c>
      <c r="GQ171" s="57">
        <f>MIN('Drive Train'!$F$35-GK170*'DEPRECATED - DT-Prelim Calcs'!$C$21*'Drive Train'!$F$39,GQ170+GK$2)</f>
        <v>31.742441422978928</v>
      </c>
      <c r="GR171" s="57">
        <f>'Drive Train'!$F$35-GK171*'DEPRECATED - DT-Prelim Calcs'!$C$21*'Drive Train'!$F$39</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7114.9480787364701</v>
      </c>
      <c r="GX171" s="2">
        <f>('DEPRECATED - DT-Prelim Calcs'!$C$6*GV171-GW171)/('DEPRECATED - DT-Prelim Calcs'!$C$6*GV171)*'DEPRECATED - DT-Prelim Calcs'!$C$7*GV171</f>
        <v>-1.2476154711355989</v>
      </c>
      <c r="GY171" s="57">
        <f>GX171/'DEPRECATED - DT-Prelim Calcs'!$C$7*('DEPRECATED - DT-Prelim Calcs'!$C$8-'DEPRECATED - DT-Prelim Calcs'!$C$9)+'DEPRECATED - DT-Prelim Calcs'!$C$9</f>
        <v>-63.71869914800719</v>
      </c>
      <c r="GZ171" s="57">
        <f t="shared" si="202"/>
        <v>-63.71869914800719</v>
      </c>
      <c r="HA171" s="2">
        <f t="shared" si="246"/>
        <v>-1.8850355080171783</v>
      </c>
      <c r="HB171" s="57">
        <f>HA171*'DEPRECATED - DT-Prelim Calcs'!$C$21/GV$2/'DEPRECATED - DT-Prelim Calcs'!$C$19/'DEPRECATED - DT-Prelim Calcs'!$C$18*3.39*'DEPRECATED - DT-Prelim Calcs'!$C$20</f>
        <v>-48.788318007904742</v>
      </c>
      <c r="HC171" s="46">
        <f t="shared" si="247"/>
        <v>1</v>
      </c>
      <c r="HD171" s="57">
        <f>HB170*'DEPRECATED - DT-Prelim Calcs'!$C$11+HD170</f>
        <v>21.273869690431553</v>
      </c>
      <c r="HE171" s="57">
        <f>HE170+0.5*HB171*'DEPRECATED - DT-Prelim Calcs'!$C$11^2+HD171*'DEPRECATED - DT-Prelim Calcs'!$C$11</f>
        <v>-288198.10266194027</v>
      </c>
      <c r="HF171" s="57">
        <f>MIN('Drive Train'!$F$35-GZ170*'DEPRECATED - DT-Prelim Calcs'!$C$21*'Drive Train'!$F$39,HF170+GZ$2)</f>
        <v>10.133333333333335</v>
      </c>
      <c r="HG171" s="57">
        <f>'Drive Train'!$F$35-GZ171*'DEPRECATED - DT-Prelim Calcs'!$C$21*'Drive Train'!$F$39</f>
        <v>16.73287154206449</v>
      </c>
      <c r="HH171" s="1">
        <f>IF(HE171&gt;='Drive Train'!$F$29,1,0)</f>
        <v>0</v>
      </c>
      <c r="HI171" s="57">
        <f t="shared" si="248"/>
        <v>-70.798554608896879</v>
      </c>
      <c r="HJ171" s="63">
        <f>HJ170+'DEPRECATED - DT-Prelim Calcs'!$C$11</f>
        <v>668</v>
      </c>
      <c r="HK171" s="2">
        <f>HU171/'Drive Train'!$F$35</f>
        <v>0.79892473118279583</v>
      </c>
      <c r="HL171" s="46">
        <f>HS171*12*60/(PI() * 'Drive Train'!$F$15)/HK$2*HK171</f>
        <v>-34759.787914825225</v>
      </c>
      <c r="HM171" s="2">
        <f>('DEPRECATED - DT-Prelim Calcs'!$C$6*HK171-HL171)/('DEPRECATED - DT-Prelim Calcs'!$C$6*HK171)*'DEPRECATED - DT-Prelim Calcs'!$C$7*HK171</f>
        <v>17.64231083005463</v>
      </c>
      <c r="HN171" s="57">
        <f>HM171/'DEPRECATED - DT-Prelim Calcs'!$C$7*('DEPRECATED - DT-Prelim Calcs'!$C$8-'DEPRECATED - DT-Prelim Calcs'!$C$9)+'DEPRECATED - DT-Prelim Calcs'!$C$9</f>
        <v>941.91513672033568</v>
      </c>
      <c r="HO171" s="57">
        <f t="shared" si="203"/>
        <v>36.66666666666665</v>
      </c>
      <c r="HP171" s="2">
        <f t="shared" si="249"/>
        <v>0.99579519204165001</v>
      </c>
      <c r="HQ171" s="57">
        <f>HP171*'DEPRECATED - DT-Prelim Calcs'!$C$21/HK$2/'DEPRECATED - DT-Prelim Calcs'!$C$19/'DEPRECATED - DT-Prelim Calcs'!$C$18*3.39*'DEPRECATED - DT-Prelim Calcs'!$C$20</f>
        <v>25.773080821789936</v>
      </c>
      <c r="HR171" s="46">
        <f t="shared" si="250"/>
        <v>0</v>
      </c>
      <c r="HS171" s="57">
        <f>HQ170*'DEPRECATED - DT-Prelim Calcs'!$C$11+HS170</f>
        <v>-106.3106212414592</v>
      </c>
      <c r="HT171" s="57">
        <f>HT170+0.5*HQ171*'DEPRECATED - DT-Prelim Calcs'!$C$11^2+HS171*'DEPRECATED - DT-Prelim Calcs'!$C$11</f>
        <v>-299285.08013179735</v>
      </c>
      <c r="HU171" s="57">
        <f>MIN('Drive Train'!$F$35-HO170*'DEPRECATED - DT-Prelim Calcs'!$C$21*'Drive Train'!$F$39,HU170+HO$2)</f>
        <v>9.9066666666666681</v>
      </c>
      <c r="HV171" s="57">
        <f>'Drive Train'!$F$35-HO171*'DEPRECATED - DT-Prelim Calcs'!$C$21*'Drive Train'!$F$39</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-88185.362918238607</v>
      </c>
      <c r="IB171" s="2">
        <f>('DEPRECATED - DT-Prelim Calcs'!$C$6*HZ171-IA171)/('DEPRECATED - DT-Prelim Calcs'!$C$6*HZ171)*'DEPRECATED - DT-Prelim Calcs'!$C$7*HZ171</f>
        <v>41.75503675858868</v>
      </c>
      <c r="IC171" s="57">
        <f>IB171/'DEPRECATED - DT-Prelim Calcs'!$C$7*('DEPRECATED - DT-Prelim Calcs'!$C$8-'DEPRECATED - DT-Prelim Calcs'!$C$9)+'DEPRECATED - DT-Prelim Calcs'!$C$9</f>
        <v>2225.5926207995549</v>
      </c>
      <c r="ID171" s="57">
        <f t="shared" si="204"/>
        <v>39.999999999999986</v>
      </c>
      <c r="IE171" s="2">
        <f t="shared" si="252"/>
        <v>0.99579519204165001</v>
      </c>
      <c r="IF171" s="57">
        <f>IE171*'DEPRECATED - DT-Prelim Calcs'!$C$21/HZ$2/'DEPRECATED - DT-Prelim Calcs'!$C$19/'DEPRECATED - DT-Prelim Calcs'!$C$18*3.39*'DEPRECATED - DT-Prelim Calcs'!$C$20</f>
        <v>25.773080821789936</v>
      </c>
      <c r="IG171" s="46">
        <f t="shared" si="253"/>
        <v>0</v>
      </c>
      <c r="IH171" s="57">
        <f>IF170*'DEPRECATED - DT-Prelim Calcs'!$C$11+IH170</f>
        <v>-276.02488503528525</v>
      </c>
      <c r="II171" s="57">
        <f>II170+0.5*IF171*'DEPRECATED - DT-Prelim Calcs'!$C$11^2+IH171*'DEPRECATED - DT-Prelim Calcs'!$C$11</f>
        <v>-341441.46671006078</v>
      </c>
      <c r="IJ171" s="57">
        <f>MIN('Drive Train'!$F$35-ID170*'DEPRECATED - DT-Prelim Calcs'!$C$21*'Drive Train'!$F$39,IJ170+ID$2)</f>
        <v>9.6800000000000015</v>
      </c>
      <c r="IK171" s="57">
        <f>'Drive Train'!$F$35-ID171*'DEPRECATED - DT-Prelim Calcs'!$C$21*'Drive Train'!$F$39</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-115588.4459276602</v>
      </c>
      <c r="IQ171" s="2">
        <f>('DEPRECATED - DT-Prelim Calcs'!$C$6*IO171-IP171)/('DEPRECATED - DT-Prelim Calcs'!$C$6*IO171)*'DEPRECATED - DT-Prelim Calcs'!$C$7*IO171</f>
        <v>54.101495200158325</v>
      </c>
      <c r="IR171" s="57">
        <f>IQ171/'DEPRECATED - DT-Prelim Calcs'!$C$7*('DEPRECATED - DT-Prelim Calcs'!$C$8-'DEPRECATED - DT-Prelim Calcs'!$C$9)+'DEPRECATED - DT-Prelim Calcs'!$C$9</f>
        <v>2882.8750349295901</v>
      </c>
      <c r="IS171" s="57">
        <f t="shared" si="205"/>
        <v>43.333333333333321</v>
      </c>
      <c r="IT171" s="2">
        <f t="shared" si="255"/>
        <v>0.99579519204165001</v>
      </c>
      <c r="IU171" s="57">
        <f>IT171*'DEPRECATED - DT-Prelim Calcs'!$C$21/IO$2/'DEPRECATED - DT-Prelim Calcs'!$C$19/'DEPRECATED - DT-Prelim Calcs'!$C$18*3.39*'DEPRECATED - DT-Prelim Calcs'!$C$20</f>
        <v>25.773080821789936</v>
      </c>
      <c r="IV171" s="46">
        <f t="shared" si="256"/>
        <v>0</v>
      </c>
      <c r="IW171" s="57">
        <f>IU170*'DEPRECATED - DT-Prelim Calcs'!$C$11+IW170</f>
        <v>-370.47298226076646</v>
      </c>
      <c r="IX171" s="57">
        <f>IX170+0.5*IU171*'DEPRECATED - DT-Prelim Calcs'!$C$11^2+IW171*'DEPRECATED - DT-Prelim Calcs'!$C$11</f>
        <v>-297549.83357528434</v>
      </c>
      <c r="IY171" s="57">
        <f>MIN('Drive Train'!$F$35-IS170*'DEPRECATED - DT-Prelim Calcs'!$C$21*'Drive Train'!$F$39,IY170+IS$2)</f>
        <v>9.4533333333333349</v>
      </c>
      <c r="IZ171" s="57">
        <f>'Drive Train'!$F$35-IS171*'DEPRECATED - DT-Prelim Calcs'!$C$21*'Drive Train'!$F$39</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-218880.20642828644</v>
      </c>
      <c r="JF171" s="2">
        <f>('DEPRECATED - DT-Prelim Calcs'!$C$6*JD171-JE171)/('DEPRECATED - DT-Prelim Calcs'!$C$6*JD171)*'DEPRECATED - DT-Prelim Calcs'!$C$7*JD171</f>
        <v>100.76159580942091</v>
      </c>
      <c r="JG171" s="57">
        <f>JF171/'DEPRECATED - DT-Prelim Calcs'!$C$7*('DEPRECATED - DT-Prelim Calcs'!$C$8-'DEPRECATED - DT-Prelim Calcs'!$C$9)+'DEPRECATED - DT-Prelim Calcs'!$C$9</f>
        <v>5366.896158650914</v>
      </c>
      <c r="JH171" s="57">
        <f t="shared" si="206"/>
        <v>46.666666666666657</v>
      </c>
      <c r="JI171" s="2">
        <f t="shared" si="258"/>
        <v>0.99579519204165001</v>
      </c>
      <c r="JJ171" s="57">
        <f>JI171*'DEPRECATED - DT-Prelim Calcs'!$C$21/JD$2/'DEPRECATED - DT-Prelim Calcs'!$C$19/'DEPRECATED - DT-Prelim Calcs'!$C$18*3.39*'DEPRECATED - DT-Prelim Calcs'!$C$20</f>
        <v>25.773080821789936</v>
      </c>
      <c r="JK171" s="46">
        <f t="shared" si="259"/>
        <v>0</v>
      </c>
      <c r="JL171" s="57">
        <f>JJ170*'DEPRECATED - DT-Prelim Calcs'!$C$11+JL170</f>
        <v>-718.76802182705649</v>
      </c>
      <c r="JM171" s="57">
        <f>JM170+0.5*JJ171*'DEPRECATED - DT-Prelim Calcs'!$C$11^2+JL171*'DEPRECATED - DT-Prelim Calcs'!$C$11</f>
        <v>-341303.07160303916</v>
      </c>
      <c r="JN171" s="57">
        <f>MIN('Drive Train'!$F$35-JH170*'DEPRECATED - DT-Prelim Calcs'!$C$21*'Drive Train'!$F$39,JN170+JH$2)</f>
        <v>9.2266666666666666</v>
      </c>
      <c r="JO171" s="57">
        <f>'Drive Train'!$F$35-JH171*'DEPRECATED - DT-Prelim Calcs'!$C$21*'Drive Train'!$F$39</f>
        <v>9.2266666666666666</v>
      </c>
      <c r="JP171" s="1">
        <f>IF(JM171&gt;='Drive Train'!$F$29,1,0)</f>
        <v>0</v>
      </c>
      <c r="JQ171" s="57">
        <f>MIN(JG171,'DEPRECATED - DT-Prelim Calcs'!$C$10)*'DEPRECATED - DT-Prelim Calcs'!$C$11*1000/60/60</f>
        <v>103.33333333333333</v>
      </c>
      <c r="JR171" s="63">
        <f>JR170+'DEPRECATED - DT-Prelim Calcs'!$C$11</f>
        <v>668</v>
      </c>
      <c r="JS171" s="2">
        <f>KC171/'Drive Train'!$F$35</f>
        <v>0.72580645161290325</v>
      </c>
      <c r="JT171" s="46">
        <f>KA171*12*60/(PI() * 'Drive Train'!$F$15)/JS$2*JS171</f>
        <v>-64671.418679461021</v>
      </c>
      <c r="JU171" s="2">
        <f>('DEPRECATED - DT-Prelim Calcs'!$C$6*JS171-JT171)/('DEPRECATED - DT-Prelim Calcs'!$C$6*JS171)*'DEPRECATED - DT-Prelim Calcs'!$C$7*JS171</f>
        <v>30.990866910019573</v>
      </c>
      <c r="JV171" s="57">
        <f>JU171/'DEPRECATED - DT-Prelim Calcs'!$C$7*('DEPRECATED - DT-Prelim Calcs'!$C$8-'DEPRECATED - DT-Prelim Calcs'!$C$9)+'DEPRECATED - DT-Prelim Calcs'!$C$9</f>
        <v>1652.5457363300877</v>
      </c>
      <c r="JW171" s="57">
        <f t="shared" si="207"/>
        <v>49.999999999999993</v>
      </c>
      <c r="JX171" s="2">
        <f t="shared" si="260"/>
        <v>0.99579519204165001</v>
      </c>
      <c r="JY171" s="57">
        <f>JX171*'DEPRECATED - DT-Prelim Calcs'!$C$21/JS$2/'DEPRECATED - DT-Prelim Calcs'!$C$19/'DEPRECATED - DT-Prelim Calcs'!$C$18*3.39*'DEPRECATED - DT-Prelim Calcs'!$C$20</f>
        <v>25.773080821789936</v>
      </c>
      <c r="JZ171" s="46">
        <f t="shared" si="261"/>
        <v>0</v>
      </c>
      <c r="KA171" s="57">
        <f>JY170*'DEPRECATED - DT-Prelim Calcs'!$C$11+KA170</f>
        <v>-217.71931890901487</v>
      </c>
      <c r="KB171" s="57">
        <f>KB170+0.5*JY171*'DEPRECATED - DT-Prelim Calcs'!$C$11^2+KA171*'DEPRECATED - DT-Prelim Calcs'!$C$11</f>
        <v>-309891.09720259975</v>
      </c>
      <c r="KC171" s="57">
        <f>MIN('Drive Train'!$F$35-JW170*'DEPRECATED - DT-Prelim Calcs'!$C$21*'Drive Train'!$F$39,KC170+JW$2)</f>
        <v>9</v>
      </c>
      <c r="KD171" s="57">
        <f>'Drive Train'!$F$35-JW171*'DEPRECATED - DT-Prelim Calcs'!$C$21*'Drive Train'!$F$39</f>
        <v>9</v>
      </c>
      <c r="KE171" s="1">
        <f>IF(KB171&gt;='Drive Train'!$F$29,1,0)</f>
        <v>0</v>
      </c>
      <c r="KF171" s="57">
        <f>MIN(JV171,'DEPRECATED - DT-Prelim Calcs'!$C$10)*'DEPRECATED - DT-Prelim Calcs'!$C$11*1000/60/60</f>
        <v>103.33333333333333</v>
      </c>
      <c r="KG171" s="63">
        <f>KG170+'DEPRECATED - DT-Prelim Calcs'!$C$11</f>
        <v>668</v>
      </c>
      <c r="KH171" s="2">
        <f>KR171/'Drive Train'!$F$35</f>
        <v>0.7075268817204301</v>
      </c>
      <c r="KI171" s="46">
        <f>KP171*12*60/(PI() * 'Drive Train'!$F$15)/KH$2*KH171</f>
        <v>-251504.17138647911</v>
      </c>
      <c r="KJ171" s="2">
        <f>('DEPRECATED - DT-Prelim Calcs'!$C$6*KH171-KI171)/('DEPRECATED - DT-Prelim Calcs'!$C$6*KH171)*'DEPRECATED - DT-Prelim Calcs'!$C$7*KH171</f>
        <v>115.4246619315531</v>
      </c>
      <c r="KK171" s="57">
        <f>KJ171/'DEPRECATED - DT-Prelim Calcs'!$C$7*('DEPRECATED - DT-Prelim Calcs'!$C$8-'DEPRECATED - DT-Prelim Calcs'!$C$9)+'DEPRECATED - DT-Prelim Calcs'!$C$9</f>
        <v>6147.5066912108978</v>
      </c>
      <c r="KL171" s="57">
        <f t="shared" si="208"/>
        <v>53.333333333333329</v>
      </c>
      <c r="KM171" s="2">
        <f t="shared" si="262"/>
        <v>0.99579519204165001</v>
      </c>
      <c r="KN171" s="57">
        <f>KM171*'DEPRECATED - DT-Prelim Calcs'!$C$21/KH$2/'DEPRECATED - DT-Prelim Calcs'!$C$19/'DEPRECATED - DT-Prelim Calcs'!$C$18*3.39*'DEPRECATED - DT-Prelim Calcs'!$C$20</f>
        <v>25.773080821789936</v>
      </c>
      <c r="KO171" s="46">
        <f t="shared" si="263"/>
        <v>0</v>
      </c>
      <c r="KP171" s="57">
        <f>KN170*'DEPRECATED - DT-Prelim Calcs'!$C$11+KP170</f>
        <v>-868.57565150437881</v>
      </c>
      <c r="KQ171" s="57">
        <f>KQ170+0.5*KN171*'DEPRECATED - DT-Prelim Calcs'!$C$11^2+KP171*'DEPRECATED - DT-Prelim Calcs'!$C$11</f>
        <v>-347301.93273764406</v>
      </c>
      <c r="KR171" s="57">
        <f>MIN('Drive Train'!$F$35-KL170*'DEPRECATED - DT-Prelim Calcs'!$C$21*'Drive Train'!$F$39,KR170+KL$2)</f>
        <v>8.7733333333333334</v>
      </c>
      <c r="KS171" s="57">
        <f>'Drive Train'!$F$35-KL171*'DEPRECATED - DT-Prelim Calcs'!$C$21*'Drive Train'!$F$39</f>
        <v>8.7733333333333334</v>
      </c>
      <c r="KT171" s="1">
        <f>IF(KQ171&gt;='Drive Train'!$F$29,1,0)</f>
        <v>0</v>
      </c>
      <c r="KU171" s="57">
        <f>MIN(KK171,'DEPRECATED - DT-Prelim Calcs'!$C$10)*'DEPRECATED - DT-Prelim Calcs'!$C$11*1000/60/60</f>
        <v>103.33333333333333</v>
      </c>
      <c r="KV171" s="63">
        <f>KV170+'DEPRECATED - DT-Prelim Calcs'!$C$11</f>
        <v>668</v>
      </c>
      <c r="KW171" s="2">
        <f>LG171/'Drive Train'!$F$35</f>
        <v>0.68924731182795695</v>
      </c>
      <c r="KX171" s="46">
        <f>LE171*12*60/(PI() * 'Drive Train'!$F$15)/KW$2*KW171</f>
        <v>-177185.19299910794</v>
      </c>
      <c r="KY171" s="2">
        <f>('DEPRECATED - DT-Prelim Calcs'!$C$6*KW171-KX171)/('DEPRECATED - DT-Prelim Calcs'!$C$6*KW171)*'DEPRECATED - DT-Prelim Calcs'!$C$7*KW171</f>
        <v>81.776717377574826</v>
      </c>
      <c r="KZ171" s="57">
        <f>KY171/'DEPRECATED - DT-Prelim Calcs'!$C$7*('DEPRECATED - DT-Prelim Calcs'!$C$8-'DEPRECATED - DT-Prelim Calcs'!$C$9)+'DEPRECATED - DT-Prelim Calcs'!$C$9</f>
        <v>4356.2074022999386</v>
      </c>
      <c r="LA171" s="57">
        <f t="shared" si="209"/>
        <v>56.666666666666664</v>
      </c>
      <c r="LB171" s="2">
        <f t="shared" si="264"/>
        <v>0.99579519204165001</v>
      </c>
      <c r="LC171" s="57">
        <f>LB171*'DEPRECATED - DT-Prelim Calcs'!$C$21/KW$2/'DEPRECATED - DT-Prelim Calcs'!$C$19/'DEPRECATED - DT-Prelim Calcs'!$C$18*3.39*'DEPRECATED - DT-Prelim Calcs'!$C$20</f>
        <v>25.773080821789936</v>
      </c>
      <c r="LD171" s="46">
        <f t="shared" si="265"/>
        <v>0</v>
      </c>
      <c r="LE171" s="57">
        <f>LC170*'DEPRECATED - DT-Prelim Calcs'!$C$11+LE170</f>
        <v>-628.14187748956067</v>
      </c>
      <c r="LF171" s="57">
        <f>LF170+0.5*LC171*'DEPRECATED - DT-Prelim Calcs'!$C$11^2+LE171*'DEPRECATED - DT-Prelim Calcs'!$C$11</f>
        <v>-278850.91642873187</v>
      </c>
      <c r="LG171" s="57">
        <f>MIN('Drive Train'!$F$35-LA170*'DEPRECATED - DT-Prelim Calcs'!$C$21*'Drive Train'!$F$39,LG170+LA$2)</f>
        <v>8.5466666666666669</v>
      </c>
      <c r="LH171" s="57">
        <f>'Drive Train'!$F$35-LA171*'DEPRECATED - DT-Prelim Calcs'!$C$21*'Drive Train'!$F$39</f>
        <v>8.5466666666666669</v>
      </c>
      <c r="LI171" s="1">
        <f>IF(LF171&gt;='Drive Train'!$F$29,1,0)</f>
        <v>0</v>
      </c>
      <c r="LJ171" s="57">
        <f>MIN(KZ171,'DEPRECATED - DT-Prelim Calcs'!$C$10)*'DEPRECATED - DT-Prelim Calcs'!$C$11*1000/60/60</f>
        <v>103.33333333333333</v>
      </c>
      <c r="LK171" s="63">
        <f>LK170+'DEPRECATED - DT-Prelim Calcs'!$C$11</f>
        <v>668</v>
      </c>
      <c r="LL171" s="2">
        <f>LV171/'Drive Train'!$F$35</f>
        <v>0.67096774193548392</v>
      </c>
      <c r="LM171" s="46">
        <f>LT171*12*60/(PI() * 'Drive Train'!$F$15)/LL$2*LL171</f>
        <v>-77083.158156433055</v>
      </c>
      <c r="LN171" s="2">
        <f>('DEPRECATED - DT-Prelim Calcs'!$C$6*LL171-LM171)/('DEPRECATED - DT-Prelim Calcs'!$C$6*LL171)*'DEPRECATED - DT-Prelim Calcs'!$C$7*LL171</f>
        <v>36.470767934800669</v>
      </c>
      <c r="LO171" s="57">
        <f>LN171/'DEPRECATED - DT-Prelim Calcs'!$C$7*('DEPRECATED - DT-Prelim Calcs'!$C$8-'DEPRECATED - DT-Prelim Calcs'!$C$9)+'DEPRECATED - DT-Prelim Calcs'!$C$9</f>
        <v>1944.2765668194713</v>
      </c>
      <c r="LP171" s="57">
        <f t="shared" si="210"/>
        <v>60</v>
      </c>
      <c r="LQ171" s="2">
        <f t="shared" si="266"/>
        <v>0.99579519204165001</v>
      </c>
      <c r="LR171" s="57">
        <f>LQ171*'DEPRECATED - DT-Prelim Calcs'!$C$21/LL$2/'DEPRECATED - DT-Prelim Calcs'!$C$19/'DEPRECATED - DT-Prelim Calcs'!$C$18*3.39*'DEPRECATED - DT-Prelim Calcs'!$C$20</f>
        <v>25.773080821789936</v>
      </c>
      <c r="LS171" s="46">
        <f t="shared" si="267"/>
        <v>0</v>
      </c>
      <c r="LT171" s="57">
        <f>LR170*'DEPRECATED - DT-Prelim Calcs'!$C$11+LT170</f>
        <v>-280.71347592631298</v>
      </c>
      <c r="LU171" s="57">
        <f>LU170+0.5*LR171*'DEPRECATED - DT-Prelim Calcs'!$C$11^2+LT171*'DEPRECATED - DT-Prelim Calcs'!$C$11</f>
        <v>-306726.69595003111</v>
      </c>
      <c r="LV171" s="57">
        <f>MIN('Drive Train'!$F$35-LP170*'DEPRECATED - DT-Prelim Calcs'!$C$21*'Drive Train'!$F$39,LV170+LP$2)</f>
        <v>8.32</v>
      </c>
      <c r="LW171" s="57">
        <f>'Drive Train'!$F$35-LP171*'DEPRECATED - DT-Prelim Calcs'!$C$21*'Drive Train'!$F$39</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Train'!$AA$49 + V171*(1-'Drive Train'!$AA$49))</f>
        <v>0</v>
      </c>
      <c r="W172" s="57">
        <f t="shared" si="184"/>
        <v>0</v>
      </c>
      <c r="X172" s="2">
        <f>MAX(MIN(IF(AND(AI171=1,AG172&lt;0),-1,1)*(W172-$C$9)/($C$8-$C$9)*$C$7-$C$29*AE172/T$2 -  AI171*$C$29/2,X$2),MAX(X$4:X171)*-1)</f>
        <v>-0.2458281045106315</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Train'!$F$39,AG171+W$2)-$C$3,IF(AE171-1&lt;=0,0,IF($C$32=Motors!$C$29,MAX(ABS('Drive Train'!$F$35-W171*$C$21*'Drive Train'!$F$39)*-1,AG171-W$2),MAX(0,ABS('Drive Train'!$F$35-W171*$C$21*'Drive Train'!$F$39)*-1,AG171-W$2))))</f>
        <v>0</v>
      </c>
      <c r="AH172" s="57">
        <f>'Drive Train'!$F$35-ABS(W172)*'DEPRECATED - DT-Prelim Calcs'!$C$21*'Drive Train'!$F$39</f>
        <v>12.4</v>
      </c>
      <c r="AI172" s="1">
        <f>IF(AJ172&gt;='Drive Train'!$F$29,1,0)</f>
        <v>1</v>
      </c>
      <c r="AJ172" s="57">
        <f>AJ171+0.5*Y172*'DEPRECATED - DT-Prelim Calcs'!$C$11^2+AE172*'DEPRECATED - DT-Prelim Calcs'!$C$11</f>
        <v>784.33981740885292</v>
      </c>
      <c r="AK172" s="57">
        <f t="shared" si="268"/>
        <v>0</v>
      </c>
      <c r="AL172" s="63">
        <f>AL171+'DEPRECATED - DT-Prelim Calcs'!$C$11</f>
        <v>672</v>
      </c>
      <c r="AM172" s="2">
        <f>AW172/'Drive Train'!$F$35</f>
        <v>0.88882649237565781</v>
      </c>
      <c r="AN172" s="46">
        <f>AU172*12*60/(PI() * 'Drive Train'!$F$15)/AM$2*AM172</f>
        <v>4007.4131716828733</v>
      </c>
      <c r="AO172" s="2">
        <f>('DEPRECATED - DT-Prelim Calcs'!$C$6*AM172-AN172)/('DEPRECATED - DT-Prelim Calcs'!$C$6*AM172)*'DEPRECATED - DT-Prelim Calcs'!$C$7*AM172</f>
        <v>0.33008953072369834</v>
      </c>
      <c r="AP172" s="57">
        <f>AO172/'DEPRECATED - DT-Prelim Calcs'!$C$7*('DEPRECATED - DT-Prelim Calcs'!$C$8-'DEPRECATED - DT-Prelim Calcs'!$C$9)+'DEPRECATED - DT-Prelim Calcs'!$C$9</f>
        <v>20.272816096203524</v>
      </c>
      <c r="AQ172" s="57">
        <f t="shared" si="192"/>
        <v>20.272816096203524</v>
      </c>
      <c r="AR172" s="2">
        <f t="shared" si="212"/>
        <v>-7.7715611723760958E-16</v>
      </c>
      <c r="AS172" s="57">
        <f>AR172*'DEPRECATED - DT-Prelim Calcs'!$C$21/AM$2/'DEPRECATED - DT-Prelim Calcs'!$C$19/'DEPRECATED - DT-Prelim Calcs'!$C$18*3.39*'DEPRECATED - DT-Prelim Calcs'!$C$20</f>
        <v>-5.6319995543472863E-15</v>
      </c>
      <c r="AT172" s="46">
        <f t="shared" si="213"/>
        <v>0</v>
      </c>
      <c r="AU172" s="57">
        <f>AS171*'DEPRECATED - DT-Prelim Calcs'!$C$11+AU171</f>
        <v>39.345448708843207</v>
      </c>
      <c r="AV172" s="57">
        <f>AV171+0.5*AS172*'DEPRECATED - DT-Prelim Calcs'!$C$11^2+AU172*'DEPRECATED - DT-Prelim Calcs'!$C$11</f>
        <v>26397.342356558242</v>
      </c>
      <c r="AW172" s="57">
        <f>MIN('Drive Train'!$F$35-AQ171*'DEPRECATED - DT-Prelim Calcs'!$C$21*'Drive Train'!$F$39,AW171+AQ$2)</f>
        <v>11.021448505458157</v>
      </c>
      <c r="AX172" s="57">
        <f>'Drive Train'!$F$35-AQ172*'DEPRECATED - DT-Prelim Calcs'!$C$21*'Drive Train'!$F$39</f>
        <v>11.02144850545816</v>
      </c>
      <c r="AY172" s="1">
        <f>IF(AV172&gt;='Drive Train'!$F$29,1,0)</f>
        <v>1</v>
      </c>
      <c r="AZ172" s="57">
        <f t="shared" si="214"/>
        <v>22.525351218003916</v>
      </c>
      <c r="BA172" s="63">
        <f>BA171+'DEPRECATED - DT-Prelim Calcs'!$C$11</f>
        <v>672</v>
      </c>
      <c r="BB172" s="2">
        <f>BL172/'Drive Train'!$F$35</f>
        <v>0.48999999999999994</v>
      </c>
      <c r="BC172" s="46">
        <f>BJ172*12*60/(PI() * 'Drive Train'!$F$15)/BB$2*BB172</f>
        <v>5110.3495910527454</v>
      </c>
      <c r="BD172" s="2">
        <f>('DEPRECATED - DT-Prelim Calcs'!$C$6*BB172-BC172)/('DEPRECATED - DT-Prelim Calcs'!$C$6*BB172)*'DEPRECATED - DT-Prelim Calcs'!$C$7*BB172</f>
        <v>-1.1297833985810726</v>
      </c>
      <c r="BE172" s="57">
        <f>BD172/'DEPRECATED - DT-Prelim Calcs'!$C$7*('DEPRECATED - DT-Prelim Calcs'!$C$8-'DEPRECATED - DT-Prelim Calcs'!$C$9)+'DEPRECATED - DT-Prelim Calcs'!$C$9</f>
        <v>-57.445730306203991</v>
      </c>
      <c r="BF172" s="57">
        <f t="shared" si="193"/>
        <v>-57.445730306203991</v>
      </c>
      <c r="BG172" s="2">
        <f t="shared" si="215"/>
        <v>-1.8933363324154451</v>
      </c>
      <c r="BH172" s="57">
        <f>BG172*'DEPRECATED - DT-Prelim Calcs'!$C$21/BB$2/'DEPRECATED - DT-Prelim Calcs'!$C$19/'DEPRECATED - DT-Prelim Calcs'!$C$18*3.39*'DEPRECATED - DT-Prelim Calcs'!$C$20</f>
        <v>-19.819055495402441</v>
      </c>
      <c r="BI172" s="46">
        <f t="shared" si="216"/>
        <v>1</v>
      </c>
      <c r="BJ172" s="57">
        <f>BH171*'DEPRECATED - DT-Prelim Calcs'!$C$11+BJ171</f>
        <v>63.008778385113473</v>
      </c>
      <c r="BK172" s="57">
        <f>BK171+0.5*BH172*'DEPRECATED - DT-Prelim Calcs'!$C$11^2+BJ172*'DEPRECATED - DT-Prelim Calcs'!$C$11</f>
        <v>15736.714551967681</v>
      </c>
      <c r="BL172" s="57">
        <f>MIN('Drive Train'!$F$35-BF171*'DEPRECATED - DT-Prelim Calcs'!$C$21*'Drive Train'!$F$39,BL171+BF$2)</f>
        <v>6.0759999999999996</v>
      </c>
      <c r="BM172" s="57">
        <f>'Drive Train'!$F$35-BF172*'DEPRECATED - DT-Prelim Calcs'!$C$21*'Drive Train'!$F$39</f>
        <v>16.306309660821871</v>
      </c>
      <c r="BN172" s="1">
        <f>IF(BK172&gt;='Drive Train'!$F$29,1,0)</f>
        <v>1</v>
      </c>
      <c r="BO172" s="57">
        <f t="shared" si="217"/>
        <v>-63.828589229115551</v>
      </c>
      <c r="BP172" s="63">
        <f>BP171+'DEPRECATED - DT-Prelim Calcs'!$C$11</f>
        <v>672</v>
      </c>
      <c r="BQ172" s="2">
        <f>CA172/'Drive Train'!$F$35</f>
        <v>0.48999999999999994</v>
      </c>
      <c r="BR172" s="46">
        <f>BY172*12*60/(PI() * 'Drive Train'!$F$15)/BQ$2*BQ172</f>
        <v>5375.8472271132141</v>
      </c>
      <c r="BS172" s="2">
        <f>('DEPRECATED - DT-Prelim Calcs'!$C$6*BQ172-BR172)/('DEPRECATED - DT-Prelim Calcs'!$C$6*BQ172)*'DEPRECATED - DT-Prelim Calcs'!$C$7*BQ172</f>
        <v>-1.2498301721093521</v>
      </c>
      <c r="BT172" s="57">
        <f>BS172/'DEPRECATED - DT-Prelim Calcs'!$C$7*('DEPRECATED - DT-Prelim Calcs'!$C$8-'DEPRECATED - DT-Prelim Calcs'!$C$9)+'DEPRECATED - DT-Prelim Calcs'!$C$9</f>
        <v>-63.836602108560101</v>
      </c>
      <c r="BU172" s="57">
        <f t="shared" si="194"/>
        <v>-63.836602108560101</v>
      </c>
      <c r="BV172" s="2">
        <f t="shared" si="218"/>
        <v>-2.0530519182877933</v>
      </c>
      <c r="BW172" s="57">
        <f>BV172*'DEPRECATED - DT-Prelim Calcs'!$C$21/BQ$2/'DEPRECATED - DT-Prelim Calcs'!$C$19/'DEPRECATED - DT-Prelim Calcs'!$C$18*3.39*'DEPRECATED - DT-Prelim Calcs'!$C$20</f>
        <v>-28.103517849029664</v>
      </c>
      <c r="BX172" s="46">
        <f t="shared" si="219"/>
        <v>1</v>
      </c>
      <c r="BY172" s="57">
        <f>BW171*'DEPRECATED - DT-Prelim Calcs'!$C$11+BY171</f>
        <v>50.686441042976995</v>
      </c>
      <c r="BZ172" s="57">
        <f>BZ171+0.5*BW172*'DEPRECATED - DT-Prelim Calcs'!$C$11^2+BY172*'DEPRECATED - DT-Prelim Calcs'!$C$11</f>
        <v>-11415.853898034427</v>
      </c>
      <c r="CA172" s="57">
        <f>MIN('Drive Train'!$F$35-BU171*'DEPRECATED - DT-Prelim Calcs'!$C$21*'Drive Train'!$F$39,CA171+BU$2)</f>
        <v>6.0759999999999996</v>
      </c>
      <c r="CB172" s="57">
        <f>'Drive Train'!$F$35-BU172*'DEPRECATED - DT-Prelim Calcs'!$C$21*'Drive Train'!$F$39</f>
        <v>16.740888943382089</v>
      </c>
      <c r="CC172" s="1">
        <f>IF(BZ172&gt;='Drive Train'!$F$29,1,0)</f>
        <v>0</v>
      </c>
      <c r="CD172" s="57">
        <f t="shared" si="220"/>
        <v>-70.92955789840012</v>
      </c>
      <c r="CE172" s="63">
        <f>CE171+'DEPRECATED - DT-Prelim Calcs'!$C$11</f>
        <v>672</v>
      </c>
      <c r="CF172" s="2">
        <f>CP172/'Drive Train'!$F$35</f>
        <v>0.48999999999999994</v>
      </c>
      <c r="CG172" s="46">
        <f>CN172*12*60/(PI() * 'Drive Train'!$F$15)/CF$2*CF172</f>
        <v>-2476.6118412417663</v>
      </c>
      <c r="CH172" s="2">
        <f>('DEPRECATED - DT-Prelim Calcs'!$C$6*CF172-CG172)/('DEPRECATED - DT-Prelim Calcs'!$C$6*CF172)*'DEPRECATED - DT-Prelim Calcs'!$C$7*CF172</f>
        <v>2.3007188625502168</v>
      </c>
      <c r="CI172" s="57">
        <f>CH172/'DEPRECATED - DT-Prelim Calcs'!$C$7*('DEPRECATED - DT-Prelim Calcs'!$C$8-'DEPRECATED - DT-Prelim Calcs'!$C$9)+'DEPRECATED - DT-Prelim Calcs'!$C$9</f>
        <v>125.18225313908415</v>
      </c>
      <c r="CJ172" s="57">
        <f t="shared" si="195"/>
        <v>93</v>
      </c>
      <c r="CK172" s="2">
        <f t="shared" si="221"/>
        <v>1.5241763143494644</v>
      </c>
      <c r="CL172" s="57">
        <f>CK172*'DEPRECATED - DT-Prelim Calcs'!$C$21/CF$2/'DEPRECATED - DT-Prelim Calcs'!$C$19/'DEPRECATED - DT-Prelim Calcs'!$C$18*3.39*'DEPRECATED - DT-Prelim Calcs'!$C$20</f>
        <v>25.773080821789936</v>
      </c>
      <c r="CM172" s="46">
        <f t="shared" si="222"/>
        <v>0</v>
      </c>
      <c r="CN172" s="57">
        <f>CL171*'DEPRECATED - DT-Prelim Calcs'!$C$11+CN171</f>
        <v>-18.903074747907255</v>
      </c>
      <c r="CO172" s="57">
        <f>CO171+0.5*CL172*'DEPRECATED - DT-Prelim Calcs'!$C$11^2+CN172*'DEPRECATED - DT-Prelim Calcs'!$C$11</f>
        <v>-52097.367107189071</v>
      </c>
      <c r="CP172" s="57">
        <f>MIN('Drive Train'!$F$35-CJ171*'DEPRECATED - DT-Prelim Calcs'!$C$21*'Drive Train'!$F$39,CP171+CJ$2)</f>
        <v>6.0759999999999996</v>
      </c>
      <c r="CQ172" s="57">
        <f>'Drive Train'!$F$35-CJ172*'DEPRECATED - DT-Prelim Calcs'!$C$21*'Drive Train'!$F$39</f>
        <v>6.0759999999999996</v>
      </c>
      <c r="CR172" s="1">
        <f>IF(CO172&gt;='Drive Train'!$F$29,1,0)</f>
        <v>0</v>
      </c>
      <c r="CS172" s="57">
        <f t="shared" si="223"/>
        <v>103.33333333333333</v>
      </c>
      <c r="CT172" s="63">
        <f>CT171+'DEPRECATED - DT-Prelim Calcs'!$C$11</f>
        <v>672</v>
      </c>
      <c r="CU172" s="2">
        <f>DE172/'Drive Train'!$F$35</f>
        <v>0.48999999999999994</v>
      </c>
      <c r="CV172" s="46">
        <f>DC172*12*60/(PI() * 'Drive Train'!$F$15)/CU$2*CU172</f>
        <v>-27623.235269244866</v>
      </c>
      <c r="CW172" s="2">
        <f>('DEPRECATED - DT-Prelim Calcs'!$C$6*CU172-CV172)/('DEPRECATED - DT-Prelim Calcs'!$C$6*CU172)*'DEPRECATED - DT-Prelim Calcs'!$C$7*CU172</f>
        <v>13.670955722116346</v>
      </c>
      <c r="CX172" s="57">
        <f>CW172/'DEPRECATED - DT-Prelim Calcs'!$C$7*('DEPRECATED - DT-Prelim Calcs'!$C$8-'DEPRECATED - DT-Prelim Calcs'!$C$9)+'DEPRECATED - DT-Prelim Calcs'!$C$9</f>
        <v>730.49403284129767</v>
      </c>
      <c r="CY172" s="57">
        <f t="shared" si="196"/>
        <v>93</v>
      </c>
      <c r="CZ172" s="2">
        <f t="shared" si="224"/>
        <v>1.2803081040535502</v>
      </c>
      <c r="DA172" s="57">
        <f>CZ172*'DEPRECATED - DT-Prelim Calcs'!$C$21/CU$2/'DEPRECATED - DT-Prelim Calcs'!$C$19/'DEPRECATED - DT-Prelim Calcs'!$C$18*3.39*'DEPRECATED - DT-Prelim Calcs'!$C$20</f>
        <v>25.773080821789936</v>
      </c>
      <c r="DB172" s="46">
        <f t="shared" si="225"/>
        <v>0</v>
      </c>
      <c r="DC172" s="57">
        <f>DA171*'DEPRECATED - DT-Prelim Calcs'!$C$11+DC171</f>
        <v>-177.10398569437177</v>
      </c>
      <c r="DD172" s="57">
        <f>DD171+0.5*DA172*'DEPRECATED - DT-Prelim Calcs'!$C$11^2+DC172*'DEPRECATED - DT-Prelim Calcs'!$C$11</f>
        <v>-92890.524877756892</v>
      </c>
      <c r="DE172" s="57">
        <f>MIN('Drive Train'!$F$35-CY171*'DEPRECATED - DT-Prelim Calcs'!$C$21*'Drive Train'!$F$39,DE171+CY$2)</f>
        <v>6.0759999999999996</v>
      </c>
      <c r="DF172" s="57">
        <f>'Drive Train'!$F$35-CY172*'DEPRECATED - DT-Prelim Calcs'!$C$21*'Drive Train'!$F$39</f>
        <v>6.0759999999999996</v>
      </c>
      <c r="DG172" s="1">
        <f>IF(DD172&gt;='Drive Train'!$F$29,1,0)</f>
        <v>0</v>
      </c>
      <c r="DH172" s="57">
        <f t="shared" si="226"/>
        <v>103.33333333333333</v>
      </c>
      <c r="DI172" s="63">
        <f>DI171+'DEPRECATED - DT-Prelim Calcs'!$C$11</f>
        <v>672</v>
      </c>
      <c r="DJ172" s="2">
        <f>DT172/'Drive Train'!$F$35</f>
        <v>0.48999999999999994</v>
      </c>
      <c r="DK172" s="46">
        <f>DR172*12*60/(PI() * 'Drive Train'!$F$15)/DJ$2*DJ172</f>
        <v>-31432.520195026918</v>
      </c>
      <c r="DL172" s="2">
        <f>('DEPRECATED - DT-Prelim Calcs'!$C$6*DJ172-DK172)/('DEPRECATED - DT-Prelim Calcs'!$C$6*DJ172)*'DEPRECATED - DT-Prelim Calcs'!$C$7*DJ172</f>
        <v>15.393352846156635</v>
      </c>
      <c r="DM172" s="57">
        <f>DL172/'DEPRECATED - DT-Prelim Calcs'!$C$7*('DEPRECATED - DT-Prelim Calcs'!$C$8-'DEPRECATED - DT-Prelim Calcs'!$C$9)+'DEPRECATED - DT-Prelim Calcs'!$C$9</f>
        <v>822.18845234933463</v>
      </c>
      <c r="DN172" s="57">
        <f t="shared" si="197"/>
        <v>93</v>
      </c>
      <c r="DO172" s="2">
        <f t="shared" si="227"/>
        <v>1.1037138828047846</v>
      </c>
      <c r="DP172" s="57">
        <f>DO172*'DEPRECATED - DT-Prelim Calcs'!$C$21/DJ$2/'DEPRECATED - DT-Prelim Calcs'!$C$19/'DEPRECATED - DT-Prelim Calcs'!$C$18*3.39*'DEPRECATED - DT-Prelim Calcs'!$C$20</f>
        <v>25.773080821789936</v>
      </c>
      <c r="DQ172" s="46">
        <f t="shared" si="228"/>
        <v>0</v>
      </c>
      <c r="DR172" s="57">
        <f>DP171*'DEPRECATED - DT-Prelim Calcs'!$C$11+DR171</f>
        <v>-173.7300748214451</v>
      </c>
      <c r="DS172" s="57">
        <f>DS171+0.5*DP172*'DEPRECATED - DT-Prelim Calcs'!$C$11^2+DR172*'DEPRECATED - DT-Prelim Calcs'!$C$11</f>
        <v>-179408.85336505395</v>
      </c>
      <c r="DT172" s="57">
        <f>MIN('Drive Train'!$F$35-DN171*'DEPRECATED - DT-Prelim Calcs'!$C$21*'Drive Train'!$F$39,DT171+DN$2)</f>
        <v>6.0759999999999996</v>
      </c>
      <c r="DU172" s="57">
        <f>'Drive Train'!$F$35-DN172*'DEPRECATED - DT-Prelim Calcs'!$C$21*'Drive Train'!$F$39</f>
        <v>6.0759999999999996</v>
      </c>
      <c r="DV172" s="1">
        <f>IF(DS172&gt;='Drive Train'!$F$29,1,0)</f>
        <v>0</v>
      </c>
      <c r="DW172" s="57">
        <f t="shared" si="229"/>
        <v>103.33333333333333</v>
      </c>
      <c r="DX172" s="63">
        <f>DX171+'DEPRECATED - DT-Prelim Calcs'!$C$11</f>
        <v>672</v>
      </c>
      <c r="DY172" s="2">
        <f>EI172/'Drive Train'!$F$35</f>
        <v>0.48999999999999994</v>
      </c>
      <c r="DZ172" s="46">
        <f>EG172*12*60/(PI() * 'Drive Train'!$F$15)/DY$2*DY172</f>
        <v>-54441.697748568171</v>
      </c>
      <c r="EA172" s="2">
        <f>('DEPRECATED - DT-Prelim Calcs'!$C$6*DY172-DZ172)/('DEPRECATED - DT-Prelim Calcs'!$C$6*DY172)*'DEPRECATED - DT-Prelim Calcs'!$C$7*DY172</f>
        <v>25.797127312204367</v>
      </c>
      <c r="EB172" s="57">
        <f>EA172/'DEPRECATED - DT-Prelim Calcs'!$C$7*('DEPRECATED - DT-Prelim Calcs'!$C$8-'DEPRECATED - DT-Prelim Calcs'!$C$9)+'DEPRECATED - DT-Prelim Calcs'!$C$9</f>
        <v>1376.0491428032451</v>
      </c>
      <c r="EC172" s="57">
        <f t="shared" si="198"/>
        <v>93</v>
      </c>
      <c r="ED172" s="2">
        <f t="shared" si="230"/>
        <v>0.96993038185874991</v>
      </c>
      <c r="EE172" s="57">
        <f>ED172*'DEPRECATED - DT-Prelim Calcs'!$C$21/DY$2/'DEPRECATED - DT-Prelim Calcs'!$C$19/'DEPRECATED - DT-Prelim Calcs'!$C$18*3.39*'DEPRECATED - DT-Prelim Calcs'!$C$20</f>
        <v>25.773080821789936</v>
      </c>
      <c r="EF172" s="46">
        <f t="shared" si="231"/>
        <v>0</v>
      </c>
      <c r="EG172" s="57">
        <f>EE171*'DEPRECATED - DT-Prelim Calcs'!$C$11+EG171</f>
        <v>-264.43048499668794</v>
      </c>
      <c r="EH172" s="57">
        <f>EH171+0.5*EE172*'DEPRECATED - DT-Prelim Calcs'!$C$11^2+EG172*'DEPRECATED - DT-Prelim Calcs'!$C$11</f>
        <v>-323546.53368513432</v>
      </c>
      <c r="EI172" s="57">
        <f>MIN('Drive Train'!$F$35-EC171*'DEPRECATED - DT-Prelim Calcs'!$C$21*'Drive Train'!$F$39,EI171+EC$2)</f>
        <v>6.0759999999999996</v>
      </c>
      <c r="EJ172" s="57">
        <f>'Drive Train'!$F$35-EC172*'DEPRECATED - DT-Prelim Calcs'!$C$21*'Drive Train'!$F$39</f>
        <v>6.0759999999999996</v>
      </c>
      <c r="EK172" s="1">
        <f>IF(EH172&gt;='Drive Train'!$F$29,1,0)</f>
        <v>0</v>
      </c>
      <c r="EL172" s="57">
        <f t="shared" si="232"/>
        <v>103.33333333333333</v>
      </c>
      <c r="EM172" s="63">
        <f>EM171+'DEPRECATED - DT-Prelim Calcs'!$C$11</f>
        <v>672</v>
      </c>
      <c r="EN172" s="2">
        <f>EX172/'Drive Train'!$F$35</f>
        <v>0.48999999999999994</v>
      </c>
      <c r="EO172" s="46">
        <f>EV172*12*60/(PI() * 'Drive Train'!$F$15)/EN$2*EN172</f>
        <v>-37880.455393693206</v>
      </c>
      <c r="EP172" s="2">
        <f>('DEPRECATED - DT-Prelim Calcs'!$C$6*EN172-EO172)/('DEPRECATED - DT-Prelim Calcs'!$C$6*EN172)*'DEPRECATED - DT-Prelim Calcs'!$C$7*EN172</f>
        <v>18.308835740863156</v>
      </c>
      <c r="EQ172" s="57">
        <f>EP172/'DEPRECATED - DT-Prelim Calcs'!$C$7*('DEPRECATED - DT-Prelim Calcs'!$C$8-'DEPRECATED - DT-Prelim Calcs'!$C$9)+'DEPRECATED - DT-Prelim Calcs'!$C$9</f>
        <v>977.39859981441623</v>
      </c>
      <c r="ER172" s="57">
        <f t="shared" si="199"/>
        <v>93</v>
      </c>
      <c r="ES172" s="2">
        <f t="shared" si="233"/>
        <v>0.86507304327942547</v>
      </c>
      <c r="ET172" s="57">
        <f>ES172*'DEPRECATED - DT-Prelim Calcs'!$C$21/EN$2/'DEPRECATED - DT-Prelim Calcs'!$C$19/'DEPRECATED - DT-Prelim Calcs'!$C$18*3.39*'DEPRECATED - DT-Prelim Calcs'!$C$20</f>
        <v>25.773080821789936</v>
      </c>
      <c r="EU172" s="46">
        <f t="shared" si="234"/>
        <v>0</v>
      </c>
      <c r="EV172" s="57">
        <f>ET171*'DEPRECATED - DT-Prelim Calcs'!$C$11+EV171</f>
        <v>-164.09950410847</v>
      </c>
      <c r="EW172" s="57">
        <f>EW171+0.5*ET172*'DEPRECATED - DT-Prelim Calcs'!$C$11^2+EV172*'DEPRECATED - DT-Prelim Calcs'!$C$11</f>
        <v>-321683.23518656625</v>
      </c>
      <c r="EX172" s="57">
        <f>MIN('Drive Train'!$F$35-ER171*'DEPRECATED - DT-Prelim Calcs'!$C$21*'Drive Train'!$F$39,EX171+ER$2)</f>
        <v>6.0759999999999996</v>
      </c>
      <c r="EY172" s="57">
        <f>'Drive Train'!$F$35-ER172*'DEPRECATED - DT-Prelim Calcs'!$C$21*'Drive Train'!$F$39</f>
        <v>6.0759999999999996</v>
      </c>
      <c r="EZ172" s="1">
        <f>IF(EW172&gt;='Drive Train'!$F$29,1,0)</f>
        <v>0</v>
      </c>
      <c r="FA172" s="57">
        <f t="shared" si="235"/>
        <v>103.33333333333333</v>
      </c>
      <c r="FB172" s="63">
        <f>FB171+'DEPRECATED - DT-Prelim Calcs'!$C$11</f>
        <v>672</v>
      </c>
      <c r="FC172" s="2">
        <f>FM172/'Drive Train'!$F$35</f>
        <v>0.48999999999999994</v>
      </c>
      <c r="FD172" s="46">
        <f>FK172*12*60/(PI() * 'Drive Train'!$F$15)/FC$2*FC172</f>
        <v>-19846.953391859686</v>
      </c>
      <c r="FE172" s="2">
        <f>('DEPRECATED - DT-Prelim Calcs'!$C$6*FC172-FD172)/('DEPRECATED - DT-Prelim Calcs'!$C$6*FC172)*'DEPRECATED - DT-Prelim Calcs'!$C$7*FC172</f>
        <v>10.154850783186086</v>
      </c>
      <c r="FF172" s="57">
        <f>FE172/'DEPRECATED - DT-Prelim Calcs'!$C$7*('DEPRECATED - DT-Prelim Calcs'!$C$8-'DEPRECATED - DT-Prelim Calcs'!$C$9)+'DEPRECATED - DT-Prelim Calcs'!$C$9</f>
        <v>543.30886119617219</v>
      </c>
      <c r="FG172" s="57">
        <f t="shared" si="200"/>
        <v>93</v>
      </c>
      <c r="FH172" s="2">
        <f t="shared" si="236"/>
        <v>0.78067567320338405</v>
      </c>
      <c r="FI172" s="57">
        <f>FH172*'DEPRECATED - DT-Prelim Calcs'!$C$21/FC$2/'DEPRECATED - DT-Prelim Calcs'!$C$19/'DEPRECATED - DT-Prelim Calcs'!$C$18*3.39*'DEPRECATED - DT-Prelim Calcs'!$C$20</f>
        <v>25.773080821789936</v>
      </c>
      <c r="FJ172" s="46">
        <f t="shared" si="237"/>
        <v>0</v>
      </c>
      <c r="FK172" s="57">
        <f>FI171*'DEPRECATED - DT-Prelim Calcs'!$C$11+FK171</f>
        <v>-77.589650288707602</v>
      </c>
      <c r="FL172" s="57">
        <f>FL171+0.5*FI172*'DEPRECATED - DT-Prelim Calcs'!$C$11^2+FK172*'DEPRECATED - DT-Prelim Calcs'!$C$11</f>
        <v>-420820.65385925077</v>
      </c>
      <c r="FM172" s="57">
        <f>MIN('Drive Train'!$F$35-FG171*'DEPRECATED - DT-Prelim Calcs'!$C$21*'Drive Train'!$F$39,FM171+FG$2)</f>
        <v>6.0759999999999996</v>
      </c>
      <c r="FN172" s="57">
        <f>'Drive Train'!$F$35-FG172*'DEPRECATED - DT-Prelim Calcs'!$C$21*'Drive Train'!$F$39</f>
        <v>6.0759999999999996</v>
      </c>
      <c r="FO172" s="1">
        <f>IF(FL172&gt;='Drive Train'!$F$29,1,0)</f>
        <v>0</v>
      </c>
      <c r="FP172" s="57">
        <f t="shared" si="238"/>
        <v>103.33333333333333</v>
      </c>
      <c r="FQ172" s="63">
        <f>FQ171+'DEPRECATED - DT-Prelim Calcs'!$C$11</f>
        <v>672</v>
      </c>
      <c r="FR172" s="2">
        <f>GB172/'Drive Train'!$F$35</f>
        <v>0.48999999999999994</v>
      </c>
      <c r="FS172" s="46">
        <f>FZ172*12*60/(PI() * 'Drive Train'!$F$15)/FR$2*FR172</f>
        <v>-124925.9840708995</v>
      </c>
      <c r="FT172" s="2">
        <f>('DEPRECATED - DT-Prelim Calcs'!$C$6*FR172-FS172)/('DEPRECATED - DT-Prelim Calcs'!$C$6*FR172)*'DEPRECATED - DT-Prelim Calcs'!$C$7*FR172</f>
        <v>57.66713294762998</v>
      </c>
      <c r="FU172" s="57">
        <f>FT172/'DEPRECATED - DT-Prelim Calcs'!$C$7*('DEPRECATED - DT-Prelim Calcs'!$C$8-'DEPRECATED - DT-Prelim Calcs'!$C$9)+'DEPRECATED - DT-Prelim Calcs'!$C$9</f>
        <v>3072.697160655986</v>
      </c>
      <c r="FV172" s="57">
        <f t="shared" si="201"/>
        <v>93</v>
      </c>
      <c r="FW172" s="2">
        <f t="shared" si="239"/>
        <v>0.7112822800297498</v>
      </c>
      <c r="FX172" s="57">
        <f>FW172*'DEPRECATED - DT-Prelim Calcs'!$C$21/FR$2/'DEPRECATED - DT-Prelim Calcs'!$C$19/'DEPRECATED - DT-Prelim Calcs'!$C$18*3.39*'DEPRECATED - DT-Prelim Calcs'!$C$20</f>
        <v>25.773080821789936</v>
      </c>
      <c r="FY172" s="46">
        <f t="shared" si="240"/>
        <v>0</v>
      </c>
      <c r="FZ172" s="57">
        <f>FX171*'DEPRECATED - DT-Prelim Calcs'!$C$11+FZ171</f>
        <v>-444.97341700636434</v>
      </c>
      <c r="GA172" s="57">
        <f>GA171+0.5*FX172*'DEPRECATED - DT-Prelim Calcs'!$C$11^2+FZ172*'DEPRECATED - DT-Prelim Calcs'!$C$11</f>
        <v>-508880.04446437582</v>
      </c>
      <c r="GB172" s="57">
        <f>MIN('Drive Train'!$F$35-FV171*'DEPRECATED - DT-Prelim Calcs'!$C$21*'Drive Train'!$F$39,GB171+FV$2)</f>
        <v>6.0759999999999996</v>
      </c>
      <c r="GC172" s="57">
        <f>'Drive Train'!$F$35-FV172*'DEPRECATED - DT-Prelim Calcs'!$C$21*'Drive Train'!$F$39</f>
        <v>6.0759999999999996</v>
      </c>
      <c r="GD172" s="1">
        <f>IF(GA172&gt;='Drive Train'!$F$29,1,0)</f>
        <v>0</v>
      </c>
      <c r="GE172" s="57">
        <f t="shared" si="241"/>
        <v>103.33333333333333</v>
      </c>
      <c r="GF172" s="63">
        <f>GF171+'DEPRECATED - DT-Prelim Calcs'!$C$11</f>
        <v>672</v>
      </c>
      <c r="GG172" s="2">
        <f>GQ172/'Drive Train'!$F$35</f>
        <v>0.83548387096774201</v>
      </c>
      <c r="GH172" s="46">
        <f>GO172*12*60/(PI() * 'Drive Train'!$F$15)/GG$2*GG172</f>
        <v>-190119.22138146873</v>
      </c>
      <c r="GI172" s="2">
        <f>('DEPRECATED - DT-Prelim Calcs'!$C$6*GG172-GH172)/('DEPRECATED - DT-Prelim Calcs'!$C$6*GG172)*'DEPRECATED - DT-Prelim Calcs'!$C$7*GG172</f>
        <v>87.977366697388661</v>
      </c>
      <c r="GJ172" s="57">
        <f>GI172/'DEPRECATED - DT-Prelim Calcs'!$C$7*('DEPRECATED - DT-Prelim Calcs'!$C$8-'DEPRECATED - DT-Prelim Calcs'!$C$9)+'DEPRECATED - DT-Prelim Calcs'!$C$9</f>
        <v>4686.308359865131</v>
      </c>
      <c r="GK172" s="57">
        <f t="shared" si="242"/>
        <v>29.999999999999982</v>
      </c>
      <c r="GL172" s="2">
        <f t="shared" si="243"/>
        <v>0.99579519204165001</v>
      </c>
      <c r="GM172" s="57">
        <f>GL172*'DEPRECATED - DT-Prelim Calcs'!$C$21/GG$2/'DEPRECATED - DT-Prelim Calcs'!$C$19/'DEPRECATED - DT-Prelim Calcs'!$C$18*3.39*'DEPRECATED - DT-Prelim Calcs'!$C$20</f>
        <v>25.773080821789936</v>
      </c>
      <c r="GN172" s="46">
        <f t="shared" si="244"/>
        <v>0</v>
      </c>
      <c r="GO172" s="57">
        <f>GM171*'DEPRECATED - DT-Prelim Calcs'!$C$11+GO171</f>
        <v>-556.02377252688404</v>
      </c>
      <c r="GP172" s="57">
        <f>GP171+0.5*GM172*'DEPRECATED - DT-Prelim Calcs'!$C$11^2+GO172*'DEPRECATED - DT-Prelim Calcs'!$C$11</f>
        <v>-258048.53746276701</v>
      </c>
      <c r="GQ172" s="57">
        <f>MIN('Drive Train'!$F$35-GK171*'DEPRECATED - DT-Prelim Calcs'!$C$21*'Drive Train'!$F$39,GQ171+GK$2)</f>
        <v>10.360000000000001</v>
      </c>
      <c r="GR172" s="57">
        <f>'Drive Train'!$F$35-GK172*'DEPRECATED - DT-Prelim Calcs'!$C$21*'Drive Train'!$F$39</f>
        <v>10.360000000000001</v>
      </c>
      <c r="GS172" s="1">
        <f>IF(GP172&gt;='Drive Train'!$F$29,1,0)</f>
        <v>0</v>
      </c>
      <c r="GT172" s="57">
        <f t="shared" si="245"/>
        <v>33.333333333333314</v>
      </c>
      <c r="GU172" s="63">
        <f>GU171+'DEPRECATED - DT-Prelim Calcs'!$C$11</f>
        <v>672</v>
      </c>
      <c r="GV172" s="2">
        <f>HF172/'Drive Train'!$F$35</f>
        <v>1.3494251243600395</v>
      </c>
      <c r="GW172" s="46">
        <f>HD172*12*60/(PI() * 'Drive Train'!$F$15)/GV$2*GV172</f>
        <v>-96026.594515371326</v>
      </c>
      <c r="GX172" s="2">
        <f>('DEPRECATED - DT-Prelim Calcs'!$C$6*GV172-GW172)/('DEPRECATED - DT-Prelim Calcs'!$C$6*GV172)*'DEPRECATED - DT-Prelim Calcs'!$C$7*GV172</f>
        <v>46.671268917821187</v>
      </c>
      <c r="GY172" s="57">
        <f>GX172/'DEPRECATED - DT-Prelim Calcs'!$C$7*('DEPRECATED - DT-Prelim Calcs'!$C$8-'DEPRECATED - DT-Prelim Calcs'!$C$9)+'DEPRECATED - DT-Prelim Calcs'!$C$9</f>
        <v>2487.3156855420984</v>
      </c>
      <c r="GZ172" s="57">
        <f t="shared" si="202"/>
        <v>33.333333333333314</v>
      </c>
      <c r="HA172" s="2">
        <f t="shared" si="246"/>
        <v>0.99579519204165001</v>
      </c>
      <c r="HB172" s="57">
        <f>HA172*'DEPRECATED - DT-Prelim Calcs'!$C$21/GV$2/'DEPRECATED - DT-Prelim Calcs'!$C$19/'DEPRECATED - DT-Prelim Calcs'!$C$18*3.39*'DEPRECATED - DT-Prelim Calcs'!$C$20</f>
        <v>25.773080821789936</v>
      </c>
      <c r="HC172" s="46">
        <f t="shared" si="247"/>
        <v>0</v>
      </c>
      <c r="HD172" s="57">
        <f>HB171*'DEPRECATED - DT-Prelim Calcs'!$C$11+HD171</f>
        <v>-173.87940234118742</v>
      </c>
      <c r="HE172" s="57">
        <f>HE171+0.5*HB172*'DEPRECATED - DT-Prelim Calcs'!$C$11^2+HD172*'DEPRECATED - DT-Prelim Calcs'!$C$11</f>
        <v>-288687.43562473072</v>
      </c>
      <c r="HF172" s="57">
        <f>MIN('Drive Train'!$F$35-GZ171*'DEPRECATED - DT-Prelim Calcs'!$C$21*'Drive Train'!$F$39,HF171+GZ$2)</f>
        <v>16.73287154206449</v>
      </c>
      <c r="HG172" s="57">
        <f>'Drive Train'!$F$35-GZ172*'DEPRECATED - DT-Prelim Calcs'!$C$21*'Drive Train'!$F$39</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-1052.2688423020788</v>
      </c>
      <c r="HM172" s="2">
        <f>('DEPRECATED - DT-Prelim Calcs'!$C$6*HK172-HL172)/('DEPRECATED - DT-Prelim Calcs'!$C$6*HK172)*'DEPRECATED - DT-Prelim Calcs'!$C$7*HK172</f>
        <v>2.4011999548612342</v>
      </c>
      <c r="HN172" s="57">
        <f>HM172/'DEPRECATED - DT-Prelim Calcs'!$C$7*('DEPRECATED - DT-Prelim Calcs'!$C$8-'DEPRECATED - DT-Prelim Calcs'!$C$9)+'DEPRECATED - DT-Prelim Calcs'!$C$9</f>
        <v>130.53151626916861</v>
      </c>
      <c r="HO172" s="57">
        <f t="shared" si="203"/>
        <v>36.66666666666665</v>
      </c>
      <c r="HP172" s="2">
        <f t="shared" si="249"/>
        <v>0.73446176748479941</v>
      </c>
      <c r="HQ172" s="57">
        <f>HP172*'DEPRECATED - DT-Prelim Calcs'!$C$21/HK$2/'DEPRECATED - DT-Prelim Calcs'!$C$19/'DEPRECATED - DT-Prelim Calcs'!$C$18*3.39*'DEPRECATED - DT-Prelim Calcs'!$C$20</f>
        <v>19.009272835602008</v>
      </c>
      <c r="HR172" s="46">
        <f t="shared" si="250"/>
        <v>0</v>
      </c>
      <c r="HS172" s="57">
        <f>HQ171*'DEPRECATED - DT-Prelim Calcs'!$C$11+HS171</f>
        <v>-3.2182979542994588</v>
      </c>
      <c r="HT172" s="57">
        <f>HT171+0.5*HQ172*'DEPRECATED - DT-Prelim Calcs'!$C$11^2+HS172*'DEPRECATED - DT-Prelim Calcs'!$C$11</f>
        <v>-299145.87914092973</v>
      </c>
      <c r="HU172" s="57">
        <f>MIN('Drive Train'!$F$35-HO171*'DEPRECATED - DT-Prelim Calcs'!$C$21*'Drive Train'!$F$39,HU171+HO$2)</f>
        <v>9.9066666666666681</v>
      </c>
      <c r="HV172" s="57">
        <f>'Drive Train'!$F$35-HO172*'DEPRECATED - DT-Prelim Calcs'!$C$21*'Drive Train'!$F$39</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-55249.079140779933</v>
      </c>
      <c r="IB172" s="2">
        <f>('DEPRECATED - DT-Prelim Calcs'!$C$6*HZ172-IA172)/('DEPRECATED - DT-Prelim Calcs'!$C$6*HZ172)*'DEPRECATED - DT-Prelim Calcs'!$C$7*HZ172</f>
        <v>26.862645782289349</v>
      </c>
      <c r="IC172" s="57">
        <f>IB172/'DEPRECATED - DT-Prelim Calcs'!$C$7*('DEPRECATED - DT-Prelim Calcs'!$C$8-'DEPRECATED - DT-Prelim Calcs'!$C$9)+'DEPRECATED - DT-Prelim Calcs'!$C$9</f>
        <v>1432.7736323102588</v>
      </c>
      <c r="ID172" s="57">
        <f t="shared" si="204"/>
        <v>39.999999999999986</v>
      </c>
      <c r="IE172" s="2">
        <f t="shared" si="252"/>
        <v>0.99579519204165001</v>
      </c>
      <c r="IF172" s="57">
        <f>IE172*'DEPRECATED - DT-Prelim Calcs'!$C$21/HZ$2/'DEPRECATED - DT-Prelim Calcs'!$C$19/'DEPRECATED - DT-Prelim Calcs'!$C$18*3.39*'DEPRECATED - DT-Prelim Calcs'!$C$20</f>
        <v>25.773080821789936</v>
      </c>
      <c r="IG172" s="46">
        <f t="shared" si="253"/>
        <v>0</v>
      </c>
      <c r="IH172" s="57">
        <f>IF171*'DEPRECATED - DT-Prelim Calcs'!$C$11+IH171</f>
        <v>-172.93256174812552</v>
      </c>
      <c r="II172" s="57">
        <f>II171+0.5*IF172*'DEPRECATED - DT-Prelim Calcs'!$C$11^2+IH172*'DEPRECATED - DT-Prelim Calcs'!$C$11</f>
        <v>-341927.01231047895</v>
      </c>
      <c r="IJ172" s="57">
        <f>MIN('Drive Train'!$F$35-ID171*'DEPRECATED - DT-Prelim Calcs'!$C$21*'Drive Train'!$F$39,IJ171+ID$2)</f>
        <v>9.6800000000000015</v>
      </c>
      <c r="IK172" s="57">
        <f>'Drive Train'!$F$35-ID172*'DEPRECATED - DT-Prelim Calcs'!$C$21*'Drive Train'!$F$39</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-83423.397445265975</v>
      </c>
      <c r="IQ172" s="2">
        <f>('DEPRECATED - DT-Prelim Calcs'!$C$6*IO172-IP172)/('DEPRECATED - DT-Prelim Calcs'!$C$6*IO172)*'DEPRECATED - DT-Prelim Calcs'!$C$7*IO172</f>
        <v>39.557824122753054</v>
      </c>
      <c r="IR172" s="57">
        <f>IQ172/'DEPRECATED - DT-Prelim Calcs'!$C$7*('DEPRECATED - DT-Prelim Calcs'!$C$8-'DEPRECATED - DT-Prelim Calcs'!$C$9)+'DEPRECATED - DT-Prelim Calcs'!$C$9</f>
        <v>2108.6206784021647</v>
      </c>
      <c r="IS172" s="57">
        <f t="shared" si="205"/>
        <v>43.333333333333321</v>
      </c>
      <c r="IT172" s="2">
        <f t="shared" si="255"/>
        <v>0.99579519204165001</v>
      </c>
      <c r="IU172" s="57">
        <f>IT172*'DEPRECATED - DT-Prelim Calcs'!$C$21/IO$2/'DEPRECATED - DT-Prelim Calcs'!$C$19/'DEPRECATED - DT-Prelim Calcs'!$C$18*3.39*'DEPRECATED - DT-Prelim Calcs'!$C$20</f>
        <v>25.773080821789936</v>
      </c>
      <c r="IV172" s="46">
        <f t="shared" si="256"/>
        <v>0</v>
      </c>
      <c r="IW172" s="57">
        <f>IU171*'DEPRECATED - DT-Prelim Calcs'!$C$11+IW171</f>
        <v>-267.38065897360673</v>
      </c>
      <c r="IX172" s="57">
        <f>IX171+0.5*IU172*'DEPRECATED - DT-Prelim Calcs'!$C$11^2+IW172*'DEPRECATED - DT-Prelim Calcs'!$C$11</f>
        <v>-298413.17156460445</v>
      </c>
      <c r="IY172" s="57">
        <f>MIN('Drive Train'!$F$35-IS171*'DEPRECATED - DT-Prelim Calcs'!$C$21*'Drive Train'!$F$39,IY171+IS$2)</f>
        <v>9.4533333333333349</v>
      </c>
      <c r="IZ172" s="57">
        <f>'Drive Train'!$F$35-IS172*'DEPRECATED - DT-Prelim Calcs'!$C$21*'Drive Train'!$F$39</f>
        <v>9.4533333333333349</v>
      </c>
      <c r="JA172" s="1">
        <f>IF(IX172&gt;='Drive Train'!$F$29,1,0)</f>
        <v>0</v>
      </c>
      <c r="JB172" s="57">
        <f t="shared" si="257"/>
        <v>48.148148148148138</v>
      </c>
      <c r="JC172" s="63">
        <f>JC171+'DEPRECATED - DT-Prelim Calcs'!$C$11</f>
        <v>672</v>
      </c>
      <c r="JD172" s="2">
        <f>JN172/'Drive Train'!$F$35</f>
        <v>0.74408602150537628</v>
      </c>
      <c r="JE172" s="46">
        <f>JL172*12*60/(PI() * 'Drive Train'!$F$15)/JD$2*JD172</f>
        <v>-187486.39324095668</v>
      </c>
      <c r="JF172" s="2">
        <f>('DEPRECATED - DT-Prelim Calcs'!$C$6*JD172-JE172)/('DEPRECATED - DT-Prelim Calcs'!$C$6*JD172)*'DEPRECATED - DT-Prelim Calcs'!$C$7*JD172</f>
        <v>86.566644630909678</v>
      </c>
      <c r="JG172" s="57">
        <f>JF172/'DEPRECATED - DT-Prelim Calcs'!$C$7*('DEPRECATED - DT-Prelim Calcs'!$C$8-'DEPRECATED - DT-Prelim Calcs'!$C$9)+'DEPRECATED - DT-Prelim Calcs'!$C$9</f>
        <v>4611.2064340853576</v>
      </c>
      <c r="JH172" s="57">
        <f t="shared" si="206"/>
        <v>46.666666666666657</v>
      </c>
      <c r="JI172" s="2">
        <f t="shared" si="258"/>
        <v>0.99579519204165001</v>
      </c>
      <c r="JJ172" s="57">
        <f>JI172*'DEPRECATED - DT-Prelim Calcs'!$C$21/JD$2/'DEPRECATED - DT-Prelim Calcs'!$C$19/'DEPRECATED - DT-Prelim Calcs'!$C$18*3.39*'DEPRECATED - DT-Prelim Calcs'!$C$20</f>
        <v>25.773080821789936</v>
      </c>
      <c r="JK172" s="46">
        <f t="shared" si="259"/>
        <v>0</v>
      </c>
      <c r="JL172" s="57">
        <f>JJ171*'DEPRECATED - DT-Prelim Calcs'!$C$11+JL171</f>
        <v>-615.67569853989676</v>
      </c>
      <c r="JM172" s="57">
        <f>JM171+0.5*JJ172*'DEPRECATED - DT-Prelim Calcs'!$C$11^2+JL172*'DEPRECATED - DT-Prelim Calcs'!$C$11</f>
        <v>-343559.58975062444</v>
      </c>
      <c r="JN172" s="57">
        <f>MIN('Drive Train'!$F$35-JH171*'DEPRECATED - DT-Prelim Calcs'!$C$21*'Drive Train'!$F$39,JN171+JH$2)</f>
        <v>9.2266666666666666</v>
      </c>
      <c r="JO172" s="57">
        <f>'Drive Train'!$F$35-JH172*'DEPRECATED - DT-Prelim Calcs'!$C$21*'Drive Train'!$F$39</f>
        <v>9.2266666666666666</v>
      </c>
      <c r="JP172" s="1">
        <f>IF(JM172&gt;='Drive Train'!$F$29,1,0)</f>
        <v>0</v>
      </c>
      <c r="JQ172" s="57">
        <f>MIN(JG172,'DEPRECATED - DT-Prelim Calcs'!$C$10)*'DEPRECATED - DT-Prelim Calcs'!$C$11*1000/60/60</f>
        <v>103.33333333333333</v>
      </c>
      <c r="JR172" s="63">
        <f>JR171+'DEPRECATED - DT-Prelim Calcs'!$C$11</f>
        <v>672</v>
      </c>
      <c r="JS172" s="2">
        <f>KC172/'Drive Train'!$F$35</f>
        <v>0.72580645161290325</v>
      </c>
      <c r="JT172" s="46">
        <f>KA172*12*60/(PI() * 'Drive Train'!$F$15)/JS$2*JS172</f>
        <v>-34048.840787195724</v>
      </c>
      <c r="JU172" s="2">
        <f>('DEPRECATED - DT-Prelim Calcs'!$C$6*JS172-JT172)/('DEPRECATED - DT-Prelim Calcs'!$C$6*JS172)*'DEPRECATED - DT-Prelim Calcs'!$C$7*JS172</f>
        <v>17.144635630402426</v>
      </c>
      <c r="JV172" s="57">
        <f>JU172/'DEPRECATED - DT-Prelim Calcs'!$C$7*('DEPRECATED - DT-Prelim Calcs'!$C$8-'DEPRECATED - DT-Prelim Calcs'!$C$9)+'DEPRECATED - DT-Prelim Calcs'!$C$9</f>
        <v>915.42064372640311</v>
      </c>
      <c r="JW172" s="57">
        <f t="shared" si="207"/>
        <v>49.999999999999993</v>
      </c>
      <c r="JX172" s="2">
        <f t="shared" si="260"/>
        <v>0.99579519204165001</v>
      </c>
      <c r="JY172" s="57">
        <f>JX172*'DEPRECATED - DT-Prelim Calcs'!$C$21/JS$2/'DEPRECATED - DT-Prelim Calcs'!$C$19/'DEPRECATED - DT-Prelim Calcs'!$C$18*3.39*'DEPRECATED - DT-Prelim Calcs'!$C$20</f>
        <v>25.773080821789936</v>
      </c>
      <c r="JZ172" s="46">
        <f t="shared" si="261"/>
        <v>0</v>
      </c>
      <c r="KA172" s="57">
        <f>JY171*'DEPRECATED - DT-Prelim Calcs'!$C$11+KA171</f>
        <v>-114.62699562185513</v>
      </c>
      <c r="KB172" s="57">
        <f>KB171+0.5*JY172*'DEPRECATED - DT-Prelim Calcs'!$C$11^2+KA172*'DEPRECATED - DT-Prelim Calcs'!$C$11</f>
        <v>-310143.42053851287</v>
      </c>
      <c r="KC172" s="57">
        <f>MIN('Drive Train'!$F$35-JW171*'DEPRECATED - DT-Prelim Calcs'!$C$21*'Drive Train'!$F$39,KC171+JW$2)</f>
        <v>9</v>
      </c>
      <c r="KD172" s="57">
        <f>'Drive Train'!$F$35-JW172*'DEPRECATED - DT-Prelim Calcs'!$C$21*'Drive Train'!$F$39</f>
        <v>9</v>
      </c>
      <c r="KE172" s="1">
        <f>IF(KB172&gt;='Drive Train'!$F$29,1,0)</f>
        <v>0</v>
      </c>
      <c r="KF172" s="57">
        <f>MIN(JV172,'DEPRECATED - DT-Prelim Calcs'!$C$10)*'DEPRECATED - DT-Prelim Calcs'!$C$11*1000/60/60</f>
        <v>103.33333333333333</v>
      </c>
      <c r="KG172" s="63">
        <f>KG171+'DEPRECATED - DT-Prelim Calcs'!$C$11</f>
        <v>672</v>
      </c>
      <c r="KH172" s="2">
        <f>KR172/'Drive Train'!$F$35</f>
        <v>0.7075268817204301</v>
      </c>
      <c r="KI172" s="46">
        <f>KP172*12*60/(PI() * 'Drive Train'!$F$15)/KH$2*KH172</f>
        <v>-221652.82878927828</v>
      </c>
      <c r="KJ172" s="2">
        <f>('DEPRECATED - DT-Prelim Calcs'!$C$6*KH172-KI172)/('DEPRECATED - DT-Prelim Calcs'!$C$6*KH172)*'DEPRECATED - DT-Prelim Calcs'!$C$7*KH172</f>
        <v>101.92715055083005</v>
      </c>
      <c r="KK172" s="57">
        <f>KJ172/'DEPRECATED - DT-Prelim Calcs'!$C$7*('DEPRECATED - DT-Prelim Calcs'!$C$8-'DEPRECATED - DT-Prelim Calcs'!$C$9)+'DEPRECATED - DT-Prelim Calcs'!$C$9</f>
        <v>5428.9462305690859</v>
      </c>
      <c r="KL172" s="57">
        <f t="shared" si="208"/>
        <v>53.333333333333329</v>
      </c>
      <c r="KM172" s="2">
        <f t="shared" si="262"/>
        <v>0.99579519204165001</v>
      </c>
      <c r="KN172" s="57">
        <f>KM172*'DEPRECATED - DT-Prelim Calcs'!$C$21/KH$2/'DEPRECATED - DT-Prelim Calcs'!$C$19/'DEPRECATED - DT-Prelim Calcs'!$C$18*3.39*'DEPRECATED - DT-Prelim Calcs'!$C$20</f>
        <v>25.773080821789936</v>
      </c>
      <c r="KO172" s="46">
        <f t="shared" si="263"/>
        <v>0</v>
      </c>
      <c r="KP172" s="57">
        <f>KN171*'DEPRECATED - DT-Prelim Calcs'!$C$11+KP171</f>
        <v>-765.48332821721908</v>
      </c>
      <c r="KQ172" s="57">
        <f>KQ171+0.5*KN172*'DEPRECATED - DT-Prelim Calcs'!$C$11^2+KP172*'DEPRECATED - DT-Prelim Calcs'!$C$11</f>
        <v>-350157.68140393862</v>
      </c>
      <c r="KR172" s="57">
        <f>MIN('Drive Train'!$F$35-KL171*'DEPRECATED - DT-Prelim Calcs'!$C$21*'Drive Train'!$F$39,KR171+KL$2)</f>
        <v>8.7733333333333334</v>
      </c>
      <c r="KS172" s="57">
        <f>'Drive Train'!$F$35-KL172*'DEPRECATED - DT-Prelim Calcs'!$C$21*'Drive Train'!$F$39</f>
        <v>8.7733333333333334</v>
      </c>
      <c r="KT172" s="1">
        <f>IF(KQ172&gt;='Drive Train'!$F$29,1,0)</f>
        <v>0</v>
      </c>
      <c r="KU172" s="57">
        <f>MIN(KK172,'DEPRECATED - DT-Prelim Calcs'!$C$10)*'DEPRECATED - DT-Prelim Calcs'!$C$11*1000/60/60</f>
        <v>103.33333333333333</v>
      </c>
      <c r="KV172" s="63">
        <f>KV171+'DEPRECATED - DT-Prelim Calcs'!$C$11</f>
        <v>672</v>
      </c>
      <c r="KW172" s="2">
        <f>LG172/'Drive Train'!$F$35</f>
        <v>0.68924731182795695</v>
      </c>
      <c r="KX172" s="46">
        <f>LE172*12*60/(PI() * 'Drive Train'!$F$15)/KW$2*KW172</f>
        <v>-148105.08569697157</v>
      </c>
      <c r="KY172" s="2">
        <f>('DEPRECATED - DT-Prelim Calcs'!$C$6*KW172-KX172)/('DEPRECATED - DT-Prelim Calcs'!$C$6*KW172)*'DEPRECATED - DT-Prelim Calcs'!$C$7*KW172</f>
        <v>68.627925895745804</v>
      </c>
      <c r="KZ172" s="57">
        <f>KY172/'DEPRECATED - DT-Prelim Calcs'!$C$7*('DEPRECATED - DT-Prelim Calcs'!$C$8-'DEPRECATED - DT-Prelim Calcs'!$C$9)+'DEPRECATED - DT-Prelim Calcs'!$C$9</f>
        <v>3656.2115736199944</v>
      </c>
      <c r="LA172" s="57">
        <f t="shared" si="209"/>
        <v>56.666666666666664</v>
      </c>
      <c r="LB172" s="2">
        <f t="shared" si="264"/>
        <v>0.99579519204165001</v>
      </c>
      <c r="LC172" s="57">
        <f>LB172*'DEPRECATED - DT-Prelim Calcs'!$C$21/KW$2/'DEPRECATED - DT-Prelim Calcs'!$C$19/'DEPRECATED - DT-Prelim Calcs'!$C$18*3.39*'DEPRECATED - DT-Prelim Calcs'!$C$20</f>
        <v>25.773080821789936</v>
      </c>
      <c r="LD172" s="46">
        <f t="shared" si="265"/>
        <v>0</v>
      </c>
      <c r="LE172" s="57">
        <f>LC171*'DEPRECATED - DT-Prelim Calcs'!$C$11+LE171</f>
        <v>-525.04955420240094</v>
      </c>
      <c r="LF172" s="57">
        <f>LF171+0.5*LC172*'DEPRECATED - DT-Prelim Calcs'!$C$11^2+LE172*'DEPRECATED - DT-Prelim Calcs'!$C$11</f>
        <v>-280744.92999896716</v>
      </c>
      <c r="LG172" s="57">
        <f>MIN('Drive Train'!$F$35-LA171*'DEPRECATED - DT-Prelim Calcs'!$C$21*'Drive Train'!$F$39,LG171+LA$2)</f>
        <v>8.5466666666666669</v>
      </c>
      <c r="LH172" s="57">
        <f>'Drive Train'!$F$35-LA172*'DEPRECATED - DT-Prelim Calcs'!$C$21*'Drive Train'!$F$39</f>
        <v>8.5466666666666669</v>
      </c>
      <c r="LI172" s="1">
        <f>IF(LF172&gt;='Drive Train'!$F$29,1,0)</f>
        <v>0</v>
      </c>
      <c r="LJ172" s="57">
        <f>MIN(KZ172,'DEPRECATED - DT-Prelim Calcs'!$C$10)*'DEPRECATED - DT-Prelim Calcs'!$C$11*1000/60/60</f>
        <v>103.33333333333333</v>
      </c>
      <c r="LK172" s="63">
        <f>LK171+'DEPRECATED - DT-Prelim Calcs'!$C$11</f>
        <v>672</v>
      </c>
      <c r="LL172" s="2">
        <f>LV172/'Drive Train'!$F$35</f>
        <v>0.67096774193548392</v>
      </c>
      <c r="LM172" s="46">
        <f>LT172*12*60/(PI() * 'Drive Train'!$F$15)/LL$2*LL172</f>
        <v>-48774.28614936112</v>
      </c>
      <c r="LN172" s="2">
        <f>('DEPRECATED - DT-Prelim Calcs'!$C$6*LL172-LM172)/('DEPRECATED - DT-Prelim Calcs'!$C$6*LL172)*'DEPRECATED - DT-Prelim Calcs'!$C$7*LL172</f>
        <v>23.670696351865697</v>
      </c>
      <c r="LO172" s="57">
        <f>LN172/'DEPRECATED - DT-Prelim Calcs'!$C$7*('DEPRECATED - DT-Prelim Calcs'!$C$8-'DEPRECATED - DT-Prelim Calcs'!$C$9)+'DEPRECATED - DT-Prelim Calcs'!$C$9</f>
        <v>1262.845370101398</v>
      </c>
      <c r="LP172" s="57">
        <f t="shared" si="210"/>
        <v>60</v>
      </c>
      <c r="LQ172" s="2">
        <f t="shared" si="266"/>
        <v>0.99579519204165001</v>
      </c>
      <c r="LR172" s="57">
        <f>LQ172*'DEPRECATED - DT-Prelim Calcs'!$C$21/LL$2/'DEPRECATED - DT-Prelim Calcs'!$C$19/'DEPRECATED - DT-Prelim Calcs'!$C$18*3.39*'DEPRECATED - DT-Prelim Calcs'!$C$20</f>
        <v>25.773080821789936</v>
      </c>
      <c r="LS172" s="46">
        <f t="shared" si="267"/>
        <v>0</v>
      </c>
      <c r="LT172" s="57">
        <f>LR171*'DEPRECATED - DT-Prelim Calcs'!$C$11+LT171</f>
        <v>-177.62115263915325</v>
      </c>
      <c r="LU172" s="57">
        <f>LU171+0.5*LR172*'DEPRECATED - DT-Prelim Calcs'!$C$11^2+LT172*'DEPRECATED - DT-Prelim Calcs'!$C$11</f>
        <v>-307230.99591401342</v>
      </c>
      <c r="LV172" s="57">
        <f>MIN('Drive Train'!$F$35-LP171*'DEPRECATED - DT-Prelim Calcs'!$C$21*'Drive Train'!$F$39,LV171+LP$2)</f>
        <v>8.32</v>
      </c>
      <c r="LW172" s="57">
        <f>'Drive Train'!$F$35-LP172*'DEPRECATED - DT-Prelim Calcs'!$C$21*'Drive Train'!$F$39</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Train'!$AA$49 + V172*(1-'Drive Train'!$AA$49))</f>
        <v>0</v>
      </c>
      <c r="W173" s="57">
        <f t="shared" si="184"/>
        <v>0</v>
      </c>
      <c r="X173" s="2">
        <f>MAX(MIN(IF(AND(AI172=1,AG173&lt;0),-1,1)*(W173-$C$9)/($C$8-$C$9)*$C$7-$C$29*AE173/T$2 -  AI172*$C$29/2,X$2),MAX(X$4:X172)*-1)</f>
        <v>-0.2458281045106315</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Train'!$F$39,AG172+W$2)-$C$3,IF(AE172-1&lt;=0,0,IF($C$32=Motors!$C$29,MAX(ABS('Drive Train'!$F$35-W172*$C$21*'Drive Train'!$F$39)*-1,AG172-W$2),MAX(0,ABS('Drive Train'!$F$35-W172*$C$21*'Drive Train'!$F$39)*-1,AG172-W$2))))</f>
        <v>0</v>
      </c>
      <c r="AH173" s="57">
        <f>'Drive Train'!$F$35-ABS(W173)*'DEPRECATED - DT-Prelim Calcs'!$C$21*'Drive Train'!$F$39</f>
        <v>12.4</v>
      </c>
      <c r="AI173" s="1">
        <f>IF(AJ173&gt;='Drive Train'!$F$29,1,0)</f>
        <v>1</v>
      </c>
      <c r="AJ173" s="57">
        <f>AJ172+0.5*Y173*'DEPRECATED - DT-Prelim Calcs'!$C$11^2+AE173*'DEPRECATED - DT-Prelim Calcs'!$C$11</f>
        <v>784.33981740885292</v>
      </c>
      <c r="AK173" s="57">
        <f t="shared" si="268"/>
        <v>0</v>
      </c>
      <c r="AL173" s="63">
        <f>AL172+'DEPRECATED - DT-Prelim Calcs'!$C$11</f>
        <v>676</v>
      </c>
      <c r="AM173" s="2">
        <f>AW173/'Drive Train'!$F$35</f>
        <v>0.88882649237565803</v>
      </c>
      <c r="AN173" s="46">
        <f>AU173*12*60/(PI() * 'Drive Train'!$F$15)/AM$2*AM173</f>
        <v>4007.4131716828729</v>
      </c>
      <c r="AO173" s="2">
        <f>('DEPRECATED - DT-Prelim Calcs'!$C$6*AM173-AN173)/('DEPRECATED - DT-Prelim Calcs'!$C$6*AM173)*'DEPRECATED - DT-Prelim Calcs'!$C$7*AM173</f>
        <v>0.33008953072369901</v>
      </c>
      <c r="AP173" s="57">
        <f>AO173/'DEPRECATED - DT-Prelim Calcs'!$C$7*('DEPRECATED - DT-Prelim Calcs'!$C$8-'DEPRECATED - DT-Prelim Calcs'!$C$9)+'DEPRECATED - DT-Prelim Calcs'!$C$9</f>
        <v>20.27281609620356</v>
      </c>
      <c r="AQ173" s="57">
        <f t="shared" si="192"/>
        <v>20.27281609620356</v>
      </c>
      <c r="AR173" s="2">
        <f t="shared" si="212"/>
        <v>1.6653345369377348E-16</v>
      </c>
      <c r="AS173" s="57">
        <f>AR173*'DEPRECATED - DT-Prelim Calcs'!$C$21/AM$2/'DEPRECATED - DT-Prelim Calcs'!$C$19/'DEPRECATED - DT-Prelim Calcs'!$C$18*3.39*'DEPRECATED - DT-Prelim Calcs'!$C$20</f>
        <v>1.2068570473601326E-15</v>
      </c>
      <c r="AT173" s="46">
        <f t="shared" si="213"/>
        <v>0</v>
      </c>
      <c r="AU173" s="57">
        <f>AS172*'DEPRECATED - DT-Prelim Calcs'!$C$11+AU172</f>
        <v>39.345448708843186</v>
      </c>
      <c r="AV173" s="57">
        <f>AV172+0.5*AS173*'DEPRECATED - DT-Prelim Calcs'!$C$11^2+AU173*'DEPRECATED - DT-Prelim Calcs'!$C$11</f>
        <v>26554.724151393613</v>
      </c>
      <c r="AW173" s="57">
        <f>MIN('Drive Train'!$F$35-AQ172*'DEPRECATED - DT-Prelim Calcs'!$C$21*'Drive Train'!$F$39,AW172+AQ$2)</f>
        <v>11.02144850545816</v>
      </c>
      <c r="AX173" s="57">
        <f>'Drive Train'!$F$35-AQ173*'DEPRECATED - DT-Prelim Calcs'!$C$21*'Drive Train'!$F$39</f>
        <v>11.021448505458158</v>
      </c>
      <c r="AY173" s="1">
        <f>IF(AV173&gt;='Drive Train'!$F$29,1,0)</f>
        <v>1</v>
      </c>
      <c r="AZ173" s="57">
        <f t="shared" si="214"/>
        <v>22.525351218003951</v>
      </c>
      <c r="BA173" s="63">
        <f>BA172+'DEPRECATED - DT-Prelim Calcs'!$C$11</f>
        <v>676</v>
      </c>
      <c r="BB173" s="2">
        <f>BL173/'Drive Train'!$F$35</f>
        <v>1.315024972646925</v>
      </c>
      <c r="BC173" s="46">
        <f>BJ173*12*60/(PI() * 'Drive Train'!$F$15)/BB$2*BB173</f>
        <v>-3540.8438977467135</v>
      </c>
      <c r="BD173" s="2">
        <f>('DEPRECATED - DT-Prelim Calcs'!$C$6*BB173-BC173)/('DEPRECATED - DT-Prelim Calcs'!$C$6*BB173)*'DEPRECATED - DT-Prelim Calcs'!$C$7*BB173</f>
        <v>4.7702296575443013</v>
      </c>
      <c r="BE173" s="57">
        <f>BD173/'DEPRECATED - DT-Prelim Calcs'!$C$7*('DEPRECATED - DT-Prelim Calcs'!$C$8-'DEPRECATED - DT-Prelim Calcs'!$C$9)+'DEPRECATED - DT-Prelim Calcs'!$C$9</f>
        <v>256.65040044105137</v>
      </c>
      <c r="BF173" s="57">
        <f t="shared" si="193"/>
        <v>93</v>
      </c>
      <c r="BG173" s="2">
        <f t="shared" si="215"/>
        <v>1.8933363324154457</v>
      </c>
      <c r="BH173" s="57">
        <f>BG173*'DEPRECATED - DT-Prelim Calcs'!$C$21/BB$2/'DEPRECATED - DT-Prelim Calcs'!$C$19/'DEPRECATED - DT-Prelim Calcs'!$C$18*3.39*'DEPRECATED - DT-Prelim Calcs'!$C$20</f>
        <v>19.819055495402448</v>
      </c>
      <c r="BI173" s="46">
        <f t="shared" si="216"/>
        <v>0</v>
      </c>
      <c r="BJ173" s="57">
        <f>BH172*'DEPRECATED - DT-Prelim Calcs'!$C$11+BJ172</f>
        <v>-16.267443596496292</v>
      </c>
      <c r="BK173" s="57">
        <f>BK172+0.5*BH173*'DEPRECATED - DT-Prelim Calcs'!$C$11^2+BJ173*'DEPRECATED - DT-Prelim Calcs'!$C$11</f>
        <v>15830.197221544915</v>
      </c>
      <c r="BL173" s="57">
        <f>MIN('Drive Train'!$F$35-BF172*'DEPRECATED - DT-Prelim Calcs'!$C$21*'Drive Train'!$F$39,BL172+BF$2)</f>
        <v>16.306309660821871</v>
      </c>
      <c r="BM173" s="57">
        <f>'Drive Train'!$F$35-BF173*'DEPRECATED - DT-Prelim Calcs'!$C$21*'Drive Train'!$F$39</f>
        <v>6.0759999999999996</v>
      </c>
      <c r="BN173" s="1">
        <f>IF(BK173&gt;='Drive Train'!$F$29,1,0)</f>
        <v>1</v>
      </c>
      <c r="BO173" s="57">
        <f t="shared" si="217"/>
        <v>103.33333333333333</v>
      </c>
      <c r="BP173" s="63">
        <f>BP172+'DEPRECATED - DT-Prelim Calcs'!$C$11</f>
        <v>676</v>
      </c>
      <c r="BQ173" s="2">
        <f>CA173/'Drive Train'!$F$35</f>
        <v>1.3500716889824265</v>
      </c>
      <c r="BR173" s="46">
        <f>BY173*12*60/(PI() * 'Drive Train'!$F$15)/BQ$2*BQ173</f>
        <v>-18038.294598542394</v>
      </c>
      <c r="BS173" s="2">
        <f>('DEPRECATED - DT-Prelim Calcs'!$C$6*BQ173-BR173)/('DEPRECATED - DT-Prelim Calcs'!$C$6*BQ173)*'DEPRECATED - DT-Prelim Calcs'!$C$7*BQ173</f>
        <v>11.409824737143179</v>
      </c>
      <c r="BT173" s="57">
        <f>BS173/'DEPRECATED - DT-Prelim Calcs'!$C$7*('DEPRECATED - DT-Prelim Calcs'!$C$8-'DEPRECATED - DT-Prelim Calcs'!$C$9)+'DEPRECATED - DT-Prelim Calcs'!$C$9</f>
        <v>610.11930032177179</v>
      </c>
      <c r="BU173" s="57">
        <f t="shared" si="194"/>
        <v>93</v>
      </c>
      <c r="BV173" s="2">
        <f t="shared" si="218"/>
        <v>1.8828060353728675</v>
      </c>
      <c r="BW173" s="57">
        <f>BV173*'DEPRECATED - DT-Prelim Calcs'!$C$21/BQ$2/'DEPRECATED - DT-Prelim Calcs'!$C$19/'DEPRECATED - DT-Prelim Calcs'!$C$18*3.39*'DEPRECATED - DT-Prelim Calcs'!$C$20</f>
        <v>25.773080821789936</v>
      </c>
      <c r="BX173" s="46">
        <f t="shared" si="219"/>
        <v>0</v>
      </c>
      <c r="BY173" s="57">
        <f>BW172*'DEPRECATED - DT-Prelim Calcs'!$C$11+BY172</f>
        <v>-61.727630353141663</v>
      </c>
      <c r="BZ173" s="57">
        <f>BZ172+0.5*BW173*'DEPRECATED - DT-Prelim Calcs'!$C$11^2+BY173*'DEPRECATED - DT-Prelim Calcs'!$C$11</f>
        <v>-11456.579772872674</v>
      </c>
      <c r="CA173" s="57">
        <f>MIN('Drive Train'!$F$35-BU172*'DEPRECATED - DT-Prelim Calcs'!$C$21*'Drive Train'!$F$39,CA172+BU$2)</f>
        <v>16.740888943382089</v>
      </c>
      <c r="CB173" s="57">
        <f>'Drive Train'!$F$35-BU173*'DEPRECATED - DT-Prelim Calcs'!$C$21*'Drive Train'!$F$39</f>
        <v>6.0759999999999996</v>
      </c>
      <c r="CC173" s="1">
        <f>IF(BZ173&gt;='Drive Train'!$F$29,1,0)</f>
        <v>0</v>
      </c>
      <c r="CD173" s="57">
        <f t="shared" si="220"/>
        <v>103.33333333333333</v>
      </c>
      <c r="CE173" s="63">
        <f>CE172+'DEPRECATED - DT-Prelim Calcs'!$C$11</f>
        <v>676</v>
      </c>
      <c r="CF173" s="2">
        <f>CP173/'Drive Train'!$F$35</f>
        <v>0.48999999999999994</v>
      </c>
      <c r="CG173" s="46">
        <f>CN173*12*60/(PI() * 'Drive Train'!$F$15)/CF$2*CF173</f>
        <v>11030.167981568295</v>
      </c>
      <c r="CH173" s="2">
        <f>('DEPRECATED - DT-Prelim Calcs'!$C$6*CF173-CG173)/('DEPRECATED - DT-Prelim Calcs'!$C$6*CF173)*'DEPRECATED - DT-Prelim Calcs'!$C$7*CF173</f>
        <v>-3.8064742655871648</v>
      </c>
      <c r="CI173" s="57">
        <f>CH173/'DEPRECATED - DT-Prelim Calcs'!$C$7*('DEPRECATED - DT-Prelim Calcs'!$C$8-'DEPRECATED - DT-Prelim Calcs'!$C$9)+'DEPRECATED - DT-Prelim Calcs'!$C$9</f>
        <v>-199.94342252067773</v>
      </c>
      <c r="CJ173" s="57">
        <f t="shared" si="195"/>
        <v>-199.94342252067773</v>
      </c>
      <c r="CK173" s="2">
        <f t="shared" si="221"/>
        <v>-5.4545253378186933</v>
      </c>
      <c r="CL173" s="57">
        <f>CK173*'DEPRECATED - DT-Prelim Calcs'!$C$21/CF$2/'DEPRECATED - DT-Prelim Calcs'!$C$19/'DEPRECATED - DT-Prelim Calcs'!$C$18*3.39*'DEPRECATED - DT-Prelim Calcs'!$C$20</f>
        <v>-92.233372906141312</v>
      </c>
      <c r="CM173" s="46">
        <f t="shared" si="222"/>
        <v>1</v>
      </c>
      <c r="CN173" s="57">
        <f>CL172*'DEPRECATED - DT-Prelim Calcs'!$C$11+CN172</f>
        <v>84.189248539252489</v>
      </c>
      <c r="CO173" s="57">
        <f>CO172+0.5*CL173*'DEPRECATED - DT-Prelim Calcs'!$C$11^2+CN173*'DEPRECATED - DT-Prelim Calcs'!$C$11</f>
        <v>-52498.477096281189</v>
      </c>
      <c r="CP173" s="57">
        <f>MIN('Drive Train'!$F$35-CJ172*'DEPRECATED - DT-Prelim Calcs'!$C$21*'Drive Train'!$F$39,CP172+CJ$2)</f>
        <v>6.0759999999999996</v>
      </c>
      <c r="CQ173" s="57">
        <f>'Drive Train'!$F$35-CJ173*'DEPRECATED - DT-Prelim Calcs'!$C$21*'Drive Train'!$F$39</f>
        <v>25.996152731406085</v>
      </c>
      <c r="CR173" s="1">
        <f>IF(CO173&gt;='Drive Train'!$F$29,1,0)</f>
        <v>0</v>
      </c>
      <c r="CS173" s="57">
        <f t="shared" si="223"/>
        <v>-222.15935835630859</v>
      </c>
      <c r="CT173" s="63">
        <f>CT172+'DEPRECATED - DT-Prelim Calcs'!$C$11</f>
        <v>676</v>
      </c>
      <c r="CU173" s="2">
        <f>DE173/'Drive Train'!$F$35</f>
        <v>0.48999999999999994</v>
      </c>
      <c r="CV173" s="46">
        <f>DC173*12*60/(PI() * 'Drive Train'!$F$15)/CU$2*CU173</f>
        <v>-11543.735480185269</v>
      </c>
      <c r="CW173" s="2">
        <f>('DEPRECATED - DT-Prelim Calcs'!$C$6*CU173-CV173)/('DEPRECATED - DT-Prelim Calcs'!$C$6*CU173)*'DEPRECATED - DT-Prelim Calcs'!$C$7*CU173</f>
        <v>6.4004877124289861</v>
      </c>
      <c r="CX173" s="57">
        <f>CW173/'DEPRECATED - DT-Prelim Calcs'!$C$7*('DEPRECATED - DT-Prelim Calcs'!$C$8-'DEPRECATED - DT-Prelim Calcs'!$C$9)+'DEPRECATED - DT-Prelim Calcs'!$C$9</f>
        <v>343.43965705586675</v>
      </c>
      <c r="CY173" s="57">
        <f t="shared" si="196"/>
        <v>93</v>
      </c>
      <c r="CZ173" s="2">
        <f t="shared" si="224"/>
        <v>1.2803081040535502</v>
      </c>
      <c r="DA173" s="57">
        <f>CZ173*'DEPRECATED - DT-Prelim Calcs'!$C$21/CU$2/'DEPRECATED - DT-Prelim Calcs'!$C$19/'DEPRECATED - DT-Prelim Calcs'!$C$18*3.39*'DEPRECATED - DT-Prelim Calcs'!$C$20</f>
        <v>25.773080821789936</v>
      </c>
      <c r="DB173" s="46">
        <f t="shared" si="225"/>
        <v>0</v>
      </c>
      <c r="DC173" s="57">
        <f>DA172*'DEPRECATED - DT-Prelim Calcs'!$C$11+DC172</f>
        <v>-74.011662407212029</v>
      </c>
      <c r="DD173" s="57">
        <f>DD172+0.5*DA173*'DEPRECATED - DT-Prelim Calcs'!$C$11^2+DC173*'DEPRECATED - DT-Prelim Calcs'!$C$11</f>
        <v>-92980.38688081142</v>
      </c>
      <c r="DE173" s="57">
        <f>MIN('Drive Train'!$F$35-CY172*'DEPRECATED - DT-Prelim Calcs'!$C$21*'Drive Train'!$F$39,DE172+CY$2)</f>
        <v>6.0759999999999996</v>
      </c>
      <c r="DF173" s="57">
        <f>'Drive Train'!$F$35-CY173*'DEPRECATED - DT-Prelim Calcs'!$C$21*'Drive Train'!$F$39</f>
        <v>6.0759999999999996</v>
      </c>
      <c r="DG173" s="1">
        <f>IF(DD173&gt;='Drive Train'!$F$29,1,0)</f>
        <v>0</v>
      </c>
      <c r="DH173" s="57">
        <f t="shared" si="226"/>
        <v>103.33333333333333</v>
      </c>
      <c r="DI173" s="63">
        <f>DI172+'DEPRECATED - DT-Prelim Calcs'!$C$11</f>
        <v>676</v>
      </c>
      <c r="DJ173" s="2">
        <f>DT173/'Drive Train'!$F$35</f>
        <v>0.48999999999999994</v>
      </c>
      <c r="DK173" s="46">
        <f>DR173*12*60/(PI() * 'Drive Train'!$F$15)/DJ$2*DJ173</f>
        <v>-12780.300439717783</v>
      </c>
      <c r="DL173" s="2">
        <f>('DEPRECATED - DT-Prelim Calcs'!$C$6*DJ173-DK173)/('DEPRECATED - DT-Prelim Calcs'!$C$6*DJ173)*'DEPRECATED - DT-Prelim Calcs'!$C$7*DJ173</f>
        <v>6.9596099549192969</v>
      </c>
      <c r="DM173" s="57">
        <f>DL173/'DEPRECATED - DT-Prelim Calcs'!$C$7*('DEPRECATED - DT-Prelim Calcs'!$C$8-'DEPRECATED - DT-Prelim Calcs'!$C$9)+'DEPRECATED - DT-Prelim Calcs'!$C$9</f>
        <v>373.20537643823479</v>
      </c>
      <c r="DN173" s="57">
        <f t="shared" si="197"/>
        <v>93</v>
      </c>
      <c r="DO173" s="2">
        <f t="shared" si="227"/>
        <v>1.1037138828047846</v>
      </c>
      <c r="DP173" s="57">
        <f>DO173*'DEPRECATED - DT-Prelim Calcs'!$C$21/DJ$2/'DEPRECATED - DT-Prelim Calcs'!$C$19/'DEPRECATED - DT-Prelim Calcs'!$C$18*3.39*'DEPRECATED - DT-Prelim Calcs'!$C$20</f>
        <v>25.773080821789936</v>
      </c>
      <c r="DQ173" s="46">
        <f t="shared" si="228"/>
        <v>0</v>
      </c>
      <c r="DR173" s="57">
        <f>DP172*'DEPRECATED - DT-Prelim Calcs'!$C$11+DR172</f>
        <v>-70.637751534285357</v>
      </c>
      <c r="DS173" s="57">
        <f>DS172+0.5*DP173*'DEPRECATED - DT-Prelim Calcs'!$C$11^2+DR173*'DEPRECATED - DT-Prelim Calcs'!$C$11</f>
        <v>-179485.21972461676</v>
      </c>
      <c r="DT173" s="57">
        <f>MIN('Drive Train'!$F$35-DN172*'DEPRECATED - DT-Prelim Calcs'!$C$21*'Drive Train'!$F$39,DT172+DN$2)</f>
        <v>6.0759999999999996</v>
      </c>
      <c r="DU173" s="57">
        <f>'Drive Train'!$F$35-DN173*'DEPRECATED - DT-Prelim Calcs'!$C$21*'Drive Train'!$F$39</f>
        <v>6.0759999999999996</v>
      </c>
      <c r="DV173" s="1">
        <f>IF(DS173&gt;='Drive Train'!$F$29,1,0)</f>
        <v>0</v>
      </c>
      <c r="DW173" s="57">
        <f t="shared" si="229"/>
        <v>103.33333333333333</v>
      </c>
      <c r="DX173" s="63">
        <f>DX172+'DEPRECATED - DT-Prelim Calcs'!$C$11</f>
        <v>676</v>
      </c>
      <c r="DY173" s="2">
        <f>EI173/'Drive Train'!$F$35</f>
        <v>0.48999999999999994</v>
      </c>
      <c r="DZ173" s="46">
        <f>EG173*12*60/(PI() * 'Drive Train'!$F$15)/DY$2*DY173</f>
        <v>-33216.758027009499</v>
      </c>
      <c r="EA173" s="2">
        <f>('DEPRECATED - DT-Prelim Calcs'!$C$6*DY173-DZ173)/('DEPRECATED - DT-Prelim Calcs'!$C$6*DY173)*'DEPRECATED - DT-Prelim Calcs'!$C$7*DY173</f>
        <v>16.200109539417053</v>
      </c>
      <c r="EB173" s="57">
        <f>EA173/'DEPRECATED - DT-Prelim Calcs'!$C$7*('DEPRECATED - DT-Prelim Calcs'!$C$8-'DEPRECATED - DT-Prelim Calcs'!$C$9)+'DEPRECATED - DT-Prelim Calcs'!$C$9</f>
        <v>865.13736676647636</v>
      </c>
      <c r="EC173" s="57">
        <f t="shared" si="198"/>
        <v>93</v>
      </c>
      <c r="ED173" s="2">
        <f t="shared" si="230"/>
        <v>0.96993038185874991</v>
      </c>
      <c r="EE173" s="57">
        <f>ED173*'DEPRECATED - DT-Prelim Calcs'!$C$21/DY$2/'DEPRECATED - DT-Prelim Calcs'!$C$19/'DEPRECATED - DT-Prelim Calcs'!$C$18*3.39*'DEPRECATED - DT-Prelim Calcs'!$C$20</f>
        <v>25.773080821789936</v>
      </c>
      <c r="EF173" s="46">
        <f t="shared" si="231"/>
        <v>0</v>
      </c>
      <c r="EG173" s="57">
        <f>EE172*'DEPRECATED - DT-Prelim Calcs'!$C$11+EG172</f>
        <v>-161.33816170952821</v>
      </c>
      <c r="EH173" s="57">
        <f>EH172+0.5*EE173*'DEPRECATED - DT-Prelim Calcs'!$C$11^2+EG173*'DEPRECATED - DT-Prelim Calcs'!$C$11</f>
        <v>-323985.70168539812</v>
      </c>
      <c r="EI173" s="57">
        <f>MIN('Drive Train'!$F$35-EC172*'DEPRECATED - DT-Prelim Calcs'!$C$21*'Drive Train'!$F$39,EI172+EC$2)</f>
        <v>6.0759999999999996</v>
      </c>
      <c r="EJ173" s="57">
        <f>'Drive Train'!$F$35-EC173*'DEPRECATED - DT-Prelim Calcs'!$C$21*'Drive Train'!$F$39</f>
        <v>6.0759999999999996</v>
      </c>
      <c r="EK173" s="1">
        <f>IF(EH173&gt;='Drive Train'!$F$29,1,0)</f>
        <v>0</v>
      </c>
      <c r="EL173" s="57">
        <f t="shared" si="232"/>
        <v>103.33333333333333</v>
      </c>
      <c r="EM173" s="63">
        <f>EM172+'DEPRECATED - DT-Prelim Calcs'!$C$11</f>
        <v>676</v>
      </c>
      <c r="EN173" s="2">
        <f>EX173/'Drive Train'!$F$35</f>
        <v>0.48999999999999994</v>
      </c>
      <c r="EO173" s="46">
        <f>EV173*12*60/(PI() * 'Drive Train'!$F$15)/EN$2*EN173</f>
        <v>-14082.795705884995</v>
      </c>
      <c r="EP173" s="2">
        <f>('DEPRECATED - DT-Prelim Calcs'!$C$6*EN173-EO173)/('DEPRECATED - DT-Prelim Calcs'!$C$6*EN173)*'DEPRECATED - DT-Prelim Calcs'!$C$7*EN173</f>
        <v>7.5485430865258598</v>
      </c>
      <c r="EQ173" s="57">
        <f>EP173/'DEPRECATED - DT-Prelim Calcs'!$C$7*('DEPRECATED - DT-Prelim Calcs'!$C$8-'DEPRECATED - DT-Prelim Calcs'!$C$9)+'DEPRECATED - DT-Prelim Calcs'!$C$9</f>
        <v>404.55812365197835</v>
      </c>
      <c r="ER173" s="57">
        <f t="shared" si="199"/>
        <v>93</v>
      </c>
      <c r="ES173" s="2">
        <f t="shared" si="233"/>
        <v>0.86507304327942547</v>
      </c>
      <c r="ET173" s="57">
        <f>ES173*'DEPRECATED - DT-Prelim Calcs'!$C$21/EN$2/'DEPRECATED - DT-Prelim Calcs'!$C$19/'DEPRECATED - DT-Prelim Calcs'!$C$18*3.39*'DEPRECATED - DT-Prelim Calcs'!$C$20</f>
        <v>25.773080821789936</v>
      </c>
      <c r="EU173" s="46">
        <f t="shared" si="234"/>
        <v>0</v>
      </c>
      <c r="EV173" s="57">
        <f>ET172*'DEPRECATED - DT-Prelim Calcs'!$C$11+EV172</f>
        <v>-61.007180821310257</v>
      </c>
      <c r="EW173" s="57">
        <f>EW172+0.5*ET173*'DEPRECATED - DT-Prelim Calcs'!$C$11^2+EV173*'DEPRECATED - DT-Prelim Calcs'!$C$11</f>
        <v>-321721.07926327718</v>
      </c>
      <c r="EX173" s="57">
        <f>MIN('Drive Train'!$F$35-ER172*'DEPRECATED - DT-Prelim Calcs'!$C$21*'Drive Train'!$F$39,EX172+ER$2)</f>
        <v>6.0759999999999996</v>
      </c>
      <c r="EY173" s="57">
        <f>'Drive Train'!$F$35-ER173*'DEPRECATED - DT-Prelim Calcs'!$C$21*'Drive Train'!$F$39</f>
        <v>6.0759999999999996</v>
      </c>
      <c r="EZ173" s="1">
        <f>IF(EW173&gt;='Drive Train'!$F$29,1,0)</f>
        <v>0</v>
      </c>
      <c r="FA173" s="57">
        <f t="shared" si="235"/>
        <v>103.33333333333333</v>
      </c>
      <c r="FB173" s="63">
        <f>FB172+'DEPRECATED - DT-Prelim Calcs'!$C$11</f>
        <v>676</v>
      </c>
      <c r="FC173" s="2">
        <f>FM173/'Drive Train'!$F$35</f>
        <v>0.48999999999999994</v>
      </c>
      <c r="FD173" s="46">
        <f>FK173*12*60/(PI() * 'Drive Train'!$F$15)/FC$2*FC173</f>
        <v>6523.4262621980561</v>
      </c>
      <c r="FE173" s="2">
        <f>('DEPRECATED - DT-Prelim Calcs'!$C$6*FC173-FD173)/('DEPRECATED - DT-Prelim Calcs'!$C$6*FC173)*'DEPRECATED - DT-Prelim Calcs'!$C$7*FC173</f>
        <v>-1.7687167527011851</v>
      </c>
      <c r="FF173" s="57">
        <f>FE173/'DEPRECATED - DT-Prelim Calcs'!$C$7*('DEPRECATED - DT-Prelim Calcs'!$C$8-'DEPRECATED - DT-Prelim Calcs'!$C$9)+'DEPRECATED - DT-Prelim Calcs'!$C$9</f>
        <v>-91.460315091934461</v>
      </c>
      <c r="FG173" s="57">
        <f t="shared" si="200"/>
        <v>-91.460315091934461</v>
      </c>
      <c r="FH173" s="2">
        <f t="shared" si="236"/>
        <v>-2.7434017859666735</v>
      </c>
      <c r="FI173" s="57">
        <f>FH173*'DEPRECATED - DT-Prelim Calcs'!$C$21/FC$2/'DEPRECATED - DT-Prelim Calcs'!$C$19/'DEPRECATED - DT-Prelim Calcs'!$C$18*3.39*'DEPRECATED - DT-Prelim Calcs'!$C$20</f>
        <v>-90.570154013165208</v>
      </c>
      <c r="FJ173" s="46">
        <f t="shared" si="237"/>
        <v>1</v>
      </c>
      <c r="FK173" s="57">
        <f>FI172*'DEPRECATED - DT-Prelim Calcs'!$C$11+FK172</f>
        <v>25.502672998452141</v>
      </c>
      <c r="FL173" s="57">
        <f>FL172+0.5*FI173*'DEPRECATED - DT-Prelim Calcs'!$C$11^2+FK173*'DEPRECATED - DT-Prelim Calcs'!$C$11</f>
        <v>-421443.20439936226</v>
      </c>
      <c r="FM173" s="57">
        <f>MIN('Drive Train'!$F$35-FG172*'DEPRECATED - DT-Prelim Calcs'!$C$21*'Drive Train'!$F$39,FM172+FG$2)</f>
        <v>6.0759999999999996</v>
      </c>
      <c r="FN173" s="57">
        <f>'Drive Train'!$F$35-FG173*'DEPRECATED - DT-Prelim Calcs'!$C$21*'Drive Train'!$F$39</f>
        <v>18.619301426251546</v>
      </c>
      <c r="FO173" s="1">
        <f>IF(FL173&gt;='Drive Train'!$F$29,1,0)</f>
        <v>0</v>
      </c>
      <c r="FP173" s="57">
        <f t="shared" si="238"/>
        <v>-101.62257232437163</v>
      </c>
      <c r="FQ173" s="63">
        <f>FQ172+'DEPRECATED - DT-Prelim Calcs'!$C$11</f>
        <v>676</v>
      </c>
      <c r="FR173" s="2">
        <f>GB173/'Drive Train'!$F$35</f>
        <v>0.48999999999999994</v>
      </c>
      <c r="FS173" s="46">
        <f>FZ173*12*60/(PI() * 'Drive Train'!$F$15)/FR$2*FR173</f>
        <v>-95982.884450592202</v>
      </c>
      <c r="FT173" s="2">
        <f>('DEPRECATED - DT-Prelim Calcs'!$C$6*FR173-FS173)/('DEPRECATED - DT-Prelim Calcs'!$C$6*FR173)*'DEPRECATED - DT-Prelim Calcs'!$C$7*FR173</f>
        <v>44.580290530192727</v>
      </c>
      <c r="FU173" s="57">
        <f>FT173/'DEPRECATED - DT-Prelim Calcs'!$C$7*('DEPRECATED - DT-Prelim Calcs'!$C$8-'DEPRECATED - DT-Prelim Calcs'!$C$9)+'DEPRECATED - DT-Prelim Calcs'!$C$9</f>
        <v>2375.9992842422103</v>
      </c>
      <c r="FV173" s="57">
        <f t="shared" si="201"/>
        <v>93</v>
      </c>
      <c r="FW173" s="2">
        <f t="shared" si="239"/>
        <v>0.7112822800297498</v>
      </c>
      <c r="FX173" s="57">
        <f>FW173*'DEPRECATED - DT-Prelim Calcs'!$C$21/FR$2/'DEPRECATED - DT-Prelim Calcs'!$C$19/'DEPRECATED - DT-Prelim Calcs'!$C$18*3.39*'DEPRECATED - DT-Prelim Calcs'!$C$20</f>
        <v>25.773080821789936</v>
      </c>
      <c r="FY173" s="46">
        <f t="shared" si="240"/>
        <v>0</v>
      </c>
      <c r="FZ173" s="57">
        <f>FX172*'DEPRECATED - DT-Prelim Calcs'!$C$11+FZ172</f>
        <v>-341.88109371920461</v>
      </c>
      <c r="GA173" s="57">
        <f>GA172+0.5*FX173*'DEPRECATED - DT-Prelim Calcs'!$C$11^2+FZ173*'DEPRECATED - DT-Prelim Calcs'!$C$11</f>
        <v>-510041.38419267832</v>
      </c>
      <c r="GB173" s="57">
        <f>MIN('Drive Train'!$F$35-FV172*'DEPRECATED - DT-Prelim Calcs'!$C$21*'Drive Train'!$F$39,GB172+FV$2)</f>
        <v>6.0759999999999996</v>
      </c>
      <c r="GC173" s="57">
        <f>'Drive Train'!$F$35-FV173*'DEPRECATED - DT-Prelim Calcs'!$C$21*'Drive Train'!$F$39</f>
        <v>6.0759999999999996</v>
      </c>
      <c r="GD173" s="1">
        <f>IF(GA173&gt;='Drive Train'!$F$29,1,0)</f>
        <v>0</v>
      </c>
      <c r="GE173" s="57">
        <f t="shared" si="241"/>
        <v>103.33333333333333</v>
      </c>
      <c r="GF173" s="63">
        <f>GF172+'DEPRECATED - DT-Prelim Calcs'!$C$11</f>
        <v>676</v>
      </c>
      <c r="GG173" s="2">
        <f>GQ173/'Drive Train'!$F$35</f>
        <v>0.83548387096774201</v>
      </c>
      <c r="GH173" s="46">
        <f>GO173*12*60/(PI() * 'Drive Train'!$F$15)/GG$2*GG173</f>
        <v>-154869.23171881662</v>
      </c>
      <c r="GI173" s="2">
        <f>('DEPRECATED - DT-Prelim Calcs'!$C$6*GG173-GH173)/('DEPRECATED - DT-Prelim Calcs'!$C$6*GG173)*'DEPRECATED - DT-Prelim Calcs'!$C$7*GG173</f>
        <v>72.03881602440714</v>
      </c>
      <c r="GJ173" s="57">
        <f>GI173/'DEPRECATED - DT-Prelim Calcs'!$C$7*('DEPRECATED - DT-Prelim Calcs'!$C$8-'DEPRECATED - DT-Prelim Calcs'!$C$9)+'DEPRECATED - DT-Prelim Calcs'!$C$9</f>
        <v>3837.7954754902221</v>
      </c>
      <c r="GK173" s="57">
        <f t="shared" si="242"/>
        <v>29.999999999999982</v>
      </c>
      <c r="GL173" s="2">
        <f t="shared" si="243"/>
        <v>0.99579519204165001</v>
      </c>
      <c r="GM173" s="57">
        <f>GL173*'DEPRECATED - DT-Prelim Calcs'!$C$21/GG$2/'DEPRECATED - DT-Prelim Calcs'!$C$19/'DEPRECATED - DT-Prelim Calcs'!$C$18*3.39*'DEPRECATED - DT-Prelim Calcs'!$C$20</f>
        <v>25.773080821789936</v>
      </c>
      <c r="GN173" s="46">
        <f t="shared" si="244"/>
        <v>0</v>
      </c>
      <c r="GO173" s="57">
        <f>GM172*'DEPRECATED - DT-Prelim Calcs'!$C$11+GO172</f>
        <v>-452.93144923972432</v>
      </c>
      <c r="GP173" s="57">
        <f>GP172+0.5*GM173*'DEPRECATED - DT-Prelim Calcs'!$C$11^2+GO173*'DEPRECATED - DT-Prelim Calcs'!$C$11</f>
        <v>-259654.07861315159</v>
      </c>
      <c r="GQ173" s="57">
        <f>MIN('Drive Train'!$F$35-GK172*'DEPRECATED - DT-Prelim Calcs'!$C$21*'Drive Train'!$F$39,GQ172+GK$2)</f>
        <v>10.360000000000001</v>
      </c>
      <c r="GR173" s="57">
        <f>'Drive Train'!$F$35-GK173*'DEPRECATED - DT-Prelim Calcs'!$C$21*'Drive Train'!$F$39</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-23674.413702992089</v>
      </c>
      <c r="GX173" s="2">
        <f>('DEPRECATED - DT-Prelim Calcs'!$C$6*GV173-GW173)/('DEPRECATED - DT-Prelim Calcs'!$C$6*GV173)*'DEPRECATED - DT-Prelim Calcs'!$C$7*GV173</f>
        <v>12.674028411409587</v>
      </c>
      <c r="GY173" s="57">
        <f>GX173/'DEPRECATED - DT-Prelim Calcs'!$C$7*('DEPRECATED - DT-Prelim Calcs'!$C$8-'DEPRECATED - DT-Prelim Calcs'!$C$9)+'DEPRECATED - DT-Prelim Calcs'!$C$9</f>
        <v>677.42109758665981</v>
      </c>
      <c r="GZ173" s="57">
        <f t="shared" si="202"/>
        <v>33.333333333333314</v>
      </c>
      <c r="HA173" s="2">
        <f t="shared" si="246"/>
        <v>0.99579519204165001</v>
      </c>
      <c r="HB173" s="57">
        <f>HA173*'DEPRECATED - DT-Prelim Calcs'!$C$21/GV$2/'DEPRECATED - DT-Prelim Calcs'!$C$19/'DEPRECATED - DT-Prelim Calcs'!$C$18*3.39*'DEPRECATED - DT-Prelim Calcs'!$C$20</f>
        <v>25.773080821789936</v>
      </c>
      <c r="HC173" s="46">
        <f t="shared" si="247"/>
        <v>0</v>
      </c>
      <c r="HD173" s="57">
        <f>HB172*'DEPRECATED - DT-Prelim Calcs'!$C$11+HD172</f>
        <v>-70.787079054027672</v>
      </c>
      <c r="HE173" s="57">
        <f>HE172+0.5*HB173*'DEPRECATED - DT-Prelim Calcs'!$C$11^2+HD173*'DEPRECATED - DT-Prelim Calcs'!$C$11</f>
        <v>-288764.39929437253</v>
      </c>
      <c r="HF173" s="57">
        <f>MIN('Drive Train'!$F$35-GZ172*'DEPRECATED - DT-Prelim Calcs'!$C$21*'Drive Train'!$F$39,HF172+GZ$2)</f>
        <v>10.133333333333335</v>
      </c>
      <c r="HG173" s="57">
        <f>'Drive Train'!$F$35-GZ173*'DEPRECATED - DT-Prelim Calcs'!$C$21*'Drive Train'!$F$39</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23809.152696372566</v>
      </c>
      <c r="HM173" s="2">
        <f>('DEPRECATED - DT-Prelim Calcs'!$C$6*HK173-HL173)/('DEPRECATED - DT-Prelim Calcs'!$C$6*HK173)*'DEPRECATED - DT-Prelim Calcs'!$C$7*HK173</f>
        <v>-8.8400807033387458</v>
      </c>
      <c r="HN173" s="57">
        <f>HM173/'DEPRECATED - DT-Prelim Calcs'!$C$7*('DEPRECATED - DT-Prelim Calcs'!$C$8-'DEPRECATED - DT-Prelim Calcs'!$C$9)+'DEPRECATED - DT-Prelim Calcs'!$C$9</f>
        <v>-467.91508474620792</v>
      </c>
      <c r="HO173" s="57">
        <f t="shared" si="203"/>
        <v>-467.91508474620792</v>
      </c>
      <c r="HP173" s="2">
        <f t="shared" si="249"/>
        <v>-11.021919674929189</v>
      </c>
      <c r="HQ173" s="57">
        <f>HP173*'DEPRECATED - DT-Prelim Calcs'!$C$21/HK$2/'DEPRECATED - DT-Prelim Calcs'!$C$19/'DEPRECATED - DT-Prelim Calcs'!$C$18*3.39*'DEPRECATED - DT-Prelim Calcs'!$C$20</f>
        <v>-285.26832511694346</v>
      </c>
      <c r="HR173" s="46">
        <f t="shared" si="250"/>
        <v>1</v>
      </c>
      <c r="HS173" s="57">
        <f>HQ172*'DEPRECATED - DT-Prelim Calcs'!$C$11+HS172</f>
        <v>72.818793388108574</v>
      </c>
      <c r="HT173" s="57">
        <f>HT172+0.5*HQ173*'DEPRECATED - DT-Prelim Calcs'!$C$11^2+HS173*'DEPRECATED - DT-Prelim Calcs'!$C$11</f>
        <v>-301136.75056831283</v>
      </c>
      <c r="HU173" s="57">
        <f>MIN('Drive Train'!$F$35-HO172*'DEPRECATED - DT-Prelim Calcs'!$C$21*'Drive Train'!$F$39,HU172+HO$2)</f>
        <v>9.9066666666666681</v>
      </c>
      <c r="HV173" s="57">
        <f>'Drive Train'!$F$35-HO173*'DEPRECATED - DT-Prelim Calcs'!$C$21*'Drive Train'!$F$39</f>
        <v>44.218225762742144</v>
      </c>
      <c r="HW173" s="1">
        <f>IF(HT173&gt;='Drive Train'!$F$29,1,0)</f>
        <v>0</v>
      </c>
      <c r="HX173" s="57">
        <f t="shared" si="251"/>
        <v>-519.90564971800882</v>
      </c>
      <c r="HY173" s="63">
        <f>HY172+'DEPRECATED - DT-Prelim Calcs'!$C$11</f>
        <v>676</v>
      </c>
      <c r="HZ173" s="2">
        <f>IJ173/'Drive Train'!$F$35</f>
        <v>0.78064516129032269</v>
      </c>
      <c r="IA173" s="46">
        <f>IH173*12*60/(PI() * 'Drive Train'!$F$15)/HZ$2*HZ173</f>
        <v>-22312.795363321246</v>
      </c>
      <c r="IB173" s="2">
        <f>('DEPRECATED - DT-Prelim Calcs'!$C$6*HZ173-IA173)/('DEPRECATED - DT-Prelim Calcs'!$C$6*HZ173)*'DEPRECATED - DT-Prelim Calcs'!$C$7*HZ173</f>
        <v>11.970254805990018</v>
      </c>
      <c r="IC173" s="57">
        <f>IB173/'DEPRECATED - DT-Prelim Calcs'!$C$7*('DEPRECATED - DT-Prelim Calcs'!$C$8-'DEPRECATED - DT-Prelim Calcs'!$C$9)+'DEPRECATED - DT-Prelim Calcs'!$C$9</f>
        <v>639.95464382096247</v>
      </c>
      <c r="ID173" s="57">
        <f t="shared" si="204"/>
        <v>39.999999999999986</v>
      </c>
      <c r="IE173" s="2">
        <f t="shared" si="252"/>
        <v>0.99579519204165001</v>
      </c>
      <c r="IF173" s="57">
        <f>IE173*'DEPRECATED - DT-Prelim Calcs'!$C$21/HZ$2/'DEPRECATED - DT-Prelim Calcs'!$C$19/'DEPRECATED - DT-Prelim Calcs'!$C$18*3.39*'DEPRECATED - DT-Prelim Calcs'!$C$20</f>
        <v>25.773080821789936</v>
      </c>
      <c r="IG173" s="46">
        <f t="shared" si="253"/>
        <v>0</v>
      </c>
      <c r="IH173" s="57">
        <f>IF172*'DEPRECATED - DT-Prelim Calcs'!$C$11+IH172</f>
        <v>-69.840238460965779</v>
      </c>
      <c r="II173" s="57">
        <f>II172+0.5*IF173*'DEPRECATED - DT-Prelim Calcs'!$C$11^2+IH173*'DEPRECATED - DT-Prelim Calcs'!$C$11</f>
        <v>-342000.1886177485</v>
      </c>
      <c r="IJ173" s="57">
        <f>MIN('Drive Train'!$F$35-ID172*'DEPRECATED - DT-Prelim Calcs'!$C$21*'Drive Train'!$F$39,IJ172+ID$2)</f>
        <v>9.6800000000000015</v>
      </c>
      <c r="IK173" s="57">
        <f>'Drive Train'!$F$35-ID173*'DEPRECATED - DT-Prelim Calcs'!$C$21*'Drive Train'!$F$39</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-51258.348962871758</v>
      </c>
      <c r="IQ173" s="2">
        <f>('DEPRECATED - DT-Prelim Calcs'!$C$6*IO173-IP173)/('DEPRECATED - DT-Prelim Calcs'!$C$6*IO173)*'DEPRECATED - DT-Prelim Calcs'!$C$7*IO173</f>
        <v>25.014153045347793</v>
      </c>
      <c r="IR173" s="57">
        <f>IQ173/'DEPRECATED - DT-Prelim Calcs'!$C$7*('DEPRECATED - DT-Prelim Calcs'!$C$8-'DEPRECATED - DT-Prelim Calcs'!$C$9)+'DEPRECATED - DT-Prelim Calcs'!$C$9</f>
        <v>1334.3663218747395</v>
      </c>
      <c r="IS173" s="57">
        <f t="shared" si="205"/>
        <v>43.333333333333321</v>
      </c>
      <c r="IT173" s="2">
        <f t="shared" si="255"/>
        <v>0.99579519204165001</v>
      </c>
      <c r="IU173" s="57">
        <f>IT173*'DEPRECATED - DT-Prelim Calcs'!$C$21/IO$2/'DEPRECATED - DT-Prelim Calcs'!$C$19/'DEPRECATED - DT-Prelim Calcs'!$C$18*3.39*'DEPRECATED - DT-Prelim Calcs'!$C$20</f>
        <v>25.773080821789936</v>
      </c>
      <c r="IV173" s="46">
        <f t="shared" si="256"/>
        <v>0</v>
      </c>
      <c r="IW173" s="57">
        <f>IU172*'DEPRECATED - DT-Prelim Calcs'!$C$11+IW172</f>
        <v>-164.288335686447</v>
      </c>
      <c r="IX173" s="57">
        <f>IX172+0.5*IU173*'DEPRECATED - DT-Prelim Calcs'!$C$11^2+IW173*'DEPRECATED - DT-Prelim Calcs'!$C$11</f>
        <v>-298864.14026077592</v>
      </c>
      <c r="IY173" s="57">
        <f>MIN('Drive Train'!$F$35-IS172*'DEPRECATED - DT-Prelim Calcs'!$C$21*'Drive Train'!$F$39,IY172+IS$2)</f>
        <v>9.4533333333333349</v>
      </c>
      <c r="IZ173" s="57">
        <f>'Drive Train'!$F$35-IS173*'DEPRECATED - DT-Prelim Calcs'!$C$21*'Drive Train'!$F$39</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-156092.58005362694</v>
      </c>
      <c r="JF173" s="2">
        <f>('DEPRECATED - DT-Prelim Calcs'!$C$6*JD173-JE173)/('DEPRECATED - DT-Prelim Calcs'!$C$6*JD173)*'DEPRECATED - DT-Prelim Calcs'!$C$7*JD173</f>
        <v>72.371693452398503</v>
      </c>
      <c r="JG173" s="57">
        <f>JF173/'DEPRECATED - DT-Prelim Calcs'!$C$7*('DEPRECATED - DT-Prelim Calcs'!$C$8-'DEPRECATED - DT-Prelim Calcs'!$C$9)+'DEPRECATED - DT-Prelim Calcs'!$C$9</f>
        <v>3855.516709519804</v>
      </c>
      <c r="JH173" s="57">
        <f t="shared" si="206"/>
        <v>46.666666666666657</v>
      </c>
      <c r="JI173" s="2">
        <f t="shared" si="258"/>
        <v>0.99579519204165001</v>
      </c>
      <c r="JJ173" s="57">
        <f>JI173*'DEPRECATED - DT-Prelim Calcs'!$C$21/JD$2/'DEPRECATED - DT-Prelim Calcs'!$C$19/'DEPRECATED - DT-Prelim Calcs'!$C$18*3.39*'DEPRECATED - DT-Prelim Calcs'!$C$20</f>
        <v>25.773080821789936</v>
      </c>
      <c r="JK173" s="46">
        <f t="shared" si="259"/>
        <v>0</v>
      </c>
      <c r="JL173" s="57">
        <f>JJ172*'DEPRECATED - DT-Prelim Calcs'!$C$11+JL172</f>
        <v>-512.58337525273703</v>
      </c>
      <c r="JM173" s="57">
        <f>JM172+0.5*JJ173*'DEPRECATED - DT-Prelim Calcs'!$C$11^2+JL173*'DEPRECATED - DT-Prelim Calcs'!$C$11</f>
        <v>-345403.73860506108</v>
      </c>
      <c r="JN173" s="57">
        <f>MIN('Drive Train'!$F$35-JH172*'DEPRECATED - DT-Prelim Calcs'!$C$21*'Drive Train'!$F$39,JN172+JH$2)</f>
        <v>9.2266666666666666</v>
      </c>
      <c r="JO173" s="57">
        <f>'Drive Train'!$F$35-JH173*'DEPRECATED - DT-Prelim Calcs'!$C$21*'Drive Train'!$F$39</f>
        <v>9.2266666666666666</v>
      </c>
      <c r="JP173" s="1">
        <f>IF(JM173&gt;='Drive Train'!$F$29,1,0)</f>
        <v>0</v>
      </c>
      <c r="JQ173" s="57">
        <f>MIN(JG173,'DEPRECATED - DT-Prelim Calcs'!$C$10)*'DEPRECATED - DT-Prelim Calcs'!$C$11*1000/60/60</f>
        <v>103.33333333333333</v>
      </c>
      <c r="JR173" s="63">
        <f>JR172+'DEPRECATED - DT-Prelim Calcs'!$C$11</f>
        <v>676</v>
      </c>
      <c r="JS173" s="2">
        <f>KC173/'Drive Train'!$F$35</f>
        <v>0.72580645161290325</v>
      </c>
      <c r="JT173" s="46">
        <f>KA173*12*60/(PI() * 'Drive Train'!$F$15)/JS$2*JS173</f>
        <v>-3426.2628949304244</v>
      </c>
      <c r="JU173" s="2">
        <f>('DEPRECATED - DT-Prelim Calcs'!$C$6*JS173-JT173)/('DEPRECATED - DT-Prelim Calcs'!$C$6*JS173)*'DEPRECATED - DT-Prelim Calcs'!$C$7*JS173</f>
        <v>3.2984043507852809</v>
      </c>
      <c r="JV173" s="57">
        <f>JU173/'DEPRECATED - DT-Prelim Calcs'!$C$7*('DEPRECATED - DT-Prelim Calcs'!$C$8-'DEPRECATED - DT-Prelim Calcs'!$C$9)+'DEPRECATED - DT-Prelim Calcs'!$C$9</f>
        <v>178.29555112271848</v>
      </c>
      <c r="JW173" s="57">
        <f t="shared" si="207"/>
        <v>49.999999999999993</v>
      </c>
      <c r="JX173" s="2">
        <f t="shared" si="260"/>
        <v>0.99579519204165001</v>
      </c>
      <c r="JY173" s="57">
        <f>JX173*'DEPRECATED - DT-Prelim Calcs'!$C$21/JS$2/'DEPRECATED - DT-Prelim Calcs'!$C$19/'DEPRECATED - DT-Prelim Calcs'!$C$18*3.39*'DEPRECATED - DT-Prelim Calcs'!$C$20</f>
        <v>25.773080821789936</v>
      </c>
      <c r="JZ173" s="46">
        <f t="shared" si="261"/>
        <v>0</v>
      </c>
      <c r="KA173" s="57">
        <f>JY172*'DEPRECATED - DT-Prelim Calcs'!$C$11+KA172</f>
        <v>-11.534672334695387</v>
      </c>
      <c r="KB173" s="57">
        <f>KB172+0.5*JY173*'DEPRECATED - DT-Prelim Calcs'!$C$11^2+KA173*'DEPRECATED - DT-Prelim Calcs'!$C$11</f>
        <v>-309983.37458127731</v>
      </c>
      <c r="KC173" s="57">
        <f>MIN('Drive Train'!$F$35-JW172*'DEPRECATED - DT-Prelim Calcs'!$C$21*'Drive Train'!$F$39,KC172+JW$2)</f>
        <v>9</v>
      </c>
      <c r="KD173" s="57">
        <f>'Drive Train'!$F$35-JW173*'DEPRECATED - DT-Prelim Calcs'!$C$21*'Drive Train'!$F$39</f>
        <v>9</v>
      </c>
      <c r="KE173" s="1">
        <f>IF(KB173&gt;='Drive Train'!$F$29,1,0)</f>
        <v>0</v>
      </c>
      <c r="KF173" s="57">
        <f>MIN(JV173,'DEPRECATED - DT-Prelim Calcs'!$C$10)*'DEPRECATED - DT-Prelim Calcs'!$C$11*1000/60/60</f>
        <v>103.33333333333333</v>
      </c>
      <c r="KG173" s="63">
        <f>KG172+'DEPRECATED - DT-Prelim Calcs'!$C$11</f>
        <v>676</v>
      </c>
      <c r="KH173" s="2">
        <f>KR173/'Drive Train'!$F$35</f>
        <v>0.7075268817204301</v>
      </c>
      <c r="KI173" s="46">
        <f>KP173*12*60/(PI() * 'Drive Train'!$F$15)/KH$2*KH173</f>
        <v>-191801.48619207746</v>
      </c>
      <c r="KJ173" s="2">
        <f>('DEPRECATED - DT-Prelim Calcs'!$C$6*KH173-KI173)/('DEPRECATED - DT-Prelim Calcs'!$C$6*KH173)*'DEPRECATED - DT-Prelim Calcs'!$C$7*KH173</f>
        <v>88.429639170106967</v>
      </c>
      <c r="KK173" s="57">
        <f>KJ173/'DEPRECATED - DT-Prelim Calcs'!$C$7*('DEPRECATED - DT-Prelim Calcs'!$C$8-'DEPRECATED - DT-Prelim Calcs'!$C$9)+'DEPRECATED - DT-Prelim Calcs'!$C$9</f>
        <v>4710.3857699272721</v>
      </c>
      <c r="KL173" s="57">
        <f t="shared" si="208"/>
        <v>53.333333333333329</v>
      </c>
      <c r="KM173" s="2">
        <f t="shared" si="262"/>
        <v>0.99579519204165001</v>
      </c>
      <c r="KN173" s="57">
        <f>KM173*'DEPRECATED - DT-Prelim Calcs'!$C$21/KH$2/'DEPRECATED - DT-Prelim Calcs'!$C$19/'DEPRECATED - DT-Prelim Calcs'!$C$18*3.39*'DEPRECATED - DT-Prelim Calcs'!$C$20</f>
        <v>25.773080821789936</v>
      </c>
      <c r="KO173" s="46">
        <f t="shared" si="263"/>
        <v>0</v>
      </c>
      <c r="KP173" s="57">
        <f>KN172*'DEPRECATED - DT-Prelim Calcs'!$C$11+KP172</f>
        <v>-662.39100493005935</v>
      </c>
      <c r="KQ173" s="57">
        <f>KQ172+0.5*KN173*'DEPRECATED - DT-Prelim Calcs'!$C$11^2+KP173*'DEPRECATED - DT-Prelim Calcs'!$C$11</f>
        <v>-352601.06077708455</v>
      </c>
      <c r="KR173" s="57">
        <f>MIN('Drive Train'!$F$35-KL172*'DEPRECATED - DT-Prelim Calcs'!$C$21*'Drive Train'!$F$39,KR172+KL$2)</f>
        <v>8.7733333333333334</v>
      </c>
      <c r="KS173" s="57">
        <f>'Drive Train'!$F$35-KL173*'DEPRECATED - DT-Prelim Calcs'!$C$21*'Drive Train'!$F$39</f>
        <v>8.7733333333333334</v>
      </c>
      <c r="KT173" s="1">
        <f>IF(KQ173&gt;='Drive Train'!$F$29,1,0)</f>
        <v>0</v>
      </c>
      <c r="KU173" s="57">
        <f>MIN(KK173,'DEPRECATED - DT-Prelim Calcs'!$C$10)*'DEPRECATED - DT-Prelim Calcs'!$C$11*1000/60/60</f>
        <v>103.33333333333333</v>
      </c>
      <c r="KV173" s="63">
        <f>KV172+'DEPRECATED - DT-Prelim Calcs'!$C$11</f>
        <v>676</v>
      </c>
      <c r="KW173" s="2">
        <f>LG173/'Drive Train'!$F$35</f>
        <v>0.68924731182795695</v>
      </c>
      <c r="KX173" s="46">
        <f>LE173*12*60/(PI() * 'Drive Train'!$F$15)/KW$2*KW173</f>
        <v>-119024.97839483518</v>
      </c>
      <c r="KY173" s="2">
        <f>('DEPRECATED - DT-Prelim Calcs'!$C$6*KW173-KX173)/('DEPRECATED - DT-Prelim Calcs'!$C$6*KW173)*'DEPRECATED - DT-Prelim Calcs'!$C$7*KW173</f>
        <v>55.479134413916775</v>
      </c>
      <c r="KZ173" s="57">
        <f>KY173/'DEPRECATED - DT-Prelim Calcs'!$C$7*('DEPRECATED - DT-Prelim Calcs'!$C$8-'DEPRECATED - DT-Prelim Calcs'!$C$9)+'DEPRECATED - DT-Prelim Calcs'!$C$9</f>
        <v>2956.2157449400506</v>
      </c>
      <c r="LA173" s="57">
        <f t="shared" si="209"/>
        <v>56.666666666666664</v>
      </c>
      <c r="LB173" s="2">
        <f t="shared" si="264"/>
        <v>0.99579519204165001</v>
      </c>
      <c r="LC173" s="57">
        <f>LB173*'DEPRECATED - DT-Prelim Calcs'!$C$21/KW$2/'DEPRECATED - DT-Prelim Calcs'!$C$19/'DEPRECATED - DT-Prelim Calcs'!$C$18*3.39*'DEPRECATED - DT-Prelim Calcs'!$C$20</f>
        <v>25.773080821789936</v>
      </c>
      <c r="LD173" s="46">
        <f t="shared" si="265"/>
        <v>0</v>
      </c>
      <c r="LE173" s="57">
        <f>LC172*'DEPRECATED - DT-Prelim Calcs'!$C$11+LE172</f>
        <v>-421.95723091524121</v>
      </c>
      <c r="LF173" s="57">
        <f>LF172+0.5*LC173*'DEPRECATED - DT-Prelim Calcs'!$C$11^2+LE173*'DEPRECATED - DT-Prelim Calcs'!$C$11</f>
        <v>-282226.57427605381</v>
      </c>
      <c r="LG173" s="57">
        <f>MIN('Drive Train'!$F$35-LA172*'DEPRECATED - DT-Prelim Calcs'!$C$21*'Drive Train'!$F$39,LG172+LA$2)</f>
        <v>8.5466666666666669</v>
      </c>
      <c r="LH173" s="57">
        <f>'Drive Train'!$F$35-LA173*'DEPRECATED - DT-Prelim Calcs'!$C$21*'Drive Train'!$F$39</f>
        <v>8.5466666666666669</v>
      </c>
      <c r="LI173" s="1">
        <f>IF(LF173&gt;='Drive Train'!$F$29,1,0)</f>
        <v>0</v>
      </c>
      <c r="LJ173" s="57">
        <f>MIN(KZ173,'DEPRECATED - DT-Prelim Calcs'!$C$10)*'DEPRECATED - DT-Prelim Calcs'!$C$11*1000/60/60</f>
        <v>103.33333333333333</v>
      </c>
      <c r="LK173" s="63">
        <f>LK172+'DEPRECATED - DT-Prelim Calcs'!$C$11</f>
        <v>676</v>
      </c>
      <c r="LL173" s="2">
        <f>LV173/'Drive Train'!$F$35</f>
        <v>0.67096774193548392</v>
      </c>
      <c r="LM173" s="46">
        <f>LT173*12*60/(PI() * 'Drive Train'!$F$15)/LL$2*LL173</f>
        <v>-20465.414142289203</v>
      </c>
      <c r="LN173" s="2">
        <f>('DEPRECATED - DT-Prelim Calcs'!$C$6*LL173-LM173)/('DEPRECATED - DT-Prelim Calcs'!$C$6*LL173)*'DEPRECATED - DT-Prelim Calcs'!$C$7*LL173</f>
        <v>10.870624768930741</v>
      </c>
      <c r="LO173" s="57">
        <f>LN173/'DEPRECATED - DT-Prelim Calcs'!$C$7*('DEPRECATED - DT-Prelim Calcs'!$C$8-'DEPRECATED - DT-Prelim Calcs'!$C$9)+'DEPRECATED - DT-Prelim Calcs'!$C$9</f>
        <v>581.41417338332542</v>
      </c>
      <c r="LP173" s="57">
        <f t="shared" si="210"/>
        <v>60</v>
      </c>
      <c r="LQ173" s="2">
        <f t="shared" si="266"/>
        <v>0.99579519204165001</v>
      </c>
      <c r="LR173" s="57">
        <f>LQ173*'DEPRECATED - DT-Prelim Calcs'!$C$21/LL$2/'DEPRECATED - DT-Prelim Calcs'!$C$19/'DEPRECATED - DT-Prelim Calcs'!$C$18*3.39*'DEPRECATED - DT-Prelim Calcs'!$C$20</f>
        <v>25.773080821789936</v>
      </c>
      <c r="LS173" s="46">
        <f t="shared" si="267"/>
        <v>0</v>
      </c>
      <c r="LT173" s="57">
        <f>LR172*'DEPRECATED - DT-Prelim Calcs'!$C$11+LT172</f>
        <v>-74.528829351993508</v>
      </c>
      <c r="LU173" s="57">
        <f>LU172+0.5*LR173*'DEPRECATED - DT-Prelim Calcs'!$C$11^2+LT173*'DEPRECATED - DT-Prelim Calcs'!$C$11</f>
        <v>-307322.9265848471</v>
      </c>
      <c r="LV173" s="57">
        <f>MIN('Drive Train'!$F$35-LP172*'DEPRECATED - DT-Prelim Calcs'!$C$21*'Drive Train'!$F$39,LV172+LP$2)</f>
        <v>8.32</v>
      </c>
      <c r="LW173" s="57">
        <f>'Drive Train'!$F$35-LP173*'DEPRECATED - DT-Prelim Calcs'!$C$21*'Drive Train'!$F$39</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Train'!$AA$49 + V173*(1-'Drive Train'!$AA$49))</f>
        <v>0</v>
      </c>
      <c r="W174" s="57">
        <f t="shared" si="184"/>
        <v>0</v>
      </c>
      <c r="X174" s="2">
        <f>MAX(MIN(IF(AND(AI173=1,AG174&lt;0),-1,1)*(W174-$C$9)/($C$8-$C$9)*$C$7-$C$29*AE174/T$2 -  AI173*$C$29/2,X$2),MAX(X$4:X173)*-1)</f>
        <v>-0.2458281045106315</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Train'!$F$39,AG173+W$2)-$C$3,IF(AE173-1&lt;=0,0,IF($C$32=Motors!$C$29,MAX(ABS('Drive Train'!$F$35-W173*$C$21*'Drive Train'!$F$39)*-1,AG173-W$2),MAX(0,ABS('Drive Train'!$F$35-W173*$C$21*'Drive Train'!$F$39)*-1,AG173-W$2))))</f>
        <v>0</v>
      </c>
      <c r="AH174" s="57">
        <f>'Drive Train'!$F$35-ABS(W174)*'DEPRECATED - DT-Prelim Calcs'!$C$21*'Drive Train'!$F$39</f>
        <v>12.4</v>
      </c>
      <c r="AI174" s="1">
        <f>IF(AJ174&gt;='Drive Train'!$F$29,1,0)</f>
        <v>1</v>
      </c>
      <c r="AJ174" s="57">
        <f>AJ173+0.5*Y174*'DEPRECATED - DT-Prelim Calcs'!$C$11^2+AE174*'DEPRECATED - DT-Prelim Calcs'!$C$11</f>
        <v>784.33981740885292</v>
      </c>
      <c r="AK174" s="57">
        <f t="shared" si="268"/>
        <v>0</v>
      </c>
      <c r="AL174" s="63">
        <f>AL173+'DEPRECATED - DT-Prelim Calcs'!$C$11</f>
        <v>680</v>
      </c>
      <c r="AM174" s="2">
        <f>AW174/'Drive Train'!$F$35</f>
        <v>0.88882649237565792</v>
      </c>
      <c r="AN174" s="46">
        <f>AU174*12*60/(PI() * 'Drive Train'!$F$15)/AM$2*AM174</f>
        <v>4007.4131716828724</v>
      </c>
      <c r="AO174" s="2">
        <f>('DEPRECATED - DT-Prelim Calcs'!$C$6*AM174-AN174)/('DEPRECATED - DT-Prelim Calcs'!$C$6*AM174)*'DEPRECATED - DT-Prelim Calcs'!$C$7*AM174</f>
        <v>0.33008953072369918</v>
      </c>
      <c r="AP174" s="57">
        <f>AO174/'DEPRECATED - DT-Prelim Calcs'!$C$7*('DEPRECATED - DT-Prelim Calcs'!$C$8-'DEPRECATED - DT-Prelim Calcs'!$C$9)+'DEPRECATED - DT-Prelim Calcs'!$C$9</f>
        <v>20.27281609620357</v>
      </c>
      <c r="AQ174" s="57">
        <f t="shared" si="192"/>
        <v>20.27281609620357</v>
      </c>
      <c r="AR174" s="2">
        <f t="shared" si="212"/>
        <v>2.2204460492503131E-16</v>
      </c>
      <c r="AS174" s="57">
        <f>AR174*'DEPRECATED - DT-Prelim Calcs'!$C$21/AM$2/'DEPRECATED - DT-Prelim Calcs'!$C$19/'DEPRECATED - DT-Prelim Calcs'!$C$18*3.39*'DEPRECATED - DT-Prelim Calcs'!$C$20</f>
        <v>1.6091427298135106E-15</v>
      </c>
      <c r="AT174" s="46">
        <f t="shared" si="213"/>
        <v>0</v>
      </c>
      <c r="AU174" s="57">
        <f>AS173*'DEPRECATED - DT-Prelim Calcs'!$C$11+AU173</f>
        <v>39.345448708843193</v>
      </c>
      <c r="AV174" s="57">
        <f>AV173+0.5*AS174*'DEPRECATED - DT-Prelim Calcs'!$C$11^2+AU174*'DEPRECATED - DT-Prelim Calcs'!$C$11</f>
        <v>26712.105946228985</v>
      </c>
      <c r="AW174" s="57">
        <f>MIN('Drive Train'!$F$35-AQ173*'DEPRECATED - DT-Prelim Calcs'!$C$21*'Drive Train'!$F$39,AW173+AQ$2)</f>
        <v>11.021448505458158</v>
      </c>
      <c r="AX174" s="57">
        <f>'Drive Train'!$F$35-AQ174*'DEPRECATED - DT-Prelim Calcs'!$C$21*'Drive Train'!$F$39</f>
        <v>11.021448505458157</v>
      </c>
      <c r="AY174" s="1">
        <f>IF(AV174&gt;='Drive Train'!$F$29,1,0)</f>
        <v>1</v>
      </c>
      <c r="AZ174" s="57">
        <f t="shared" si="214"/>
        <v>22.525351218003966</v>
      </c>
      <c r="BA174" s="63">
        <f>BA173+'DEPRECATED - DT-Prelim Calcs'!$C$11</f>
        <v>680</v>
      </c>
      <c r="BB174" s="2">
        <f>BL174/'Drive Train'!$F$35</f>
        <v>0.48999999999999994</v>
      </c>
      <c r="BC174" s="46">
        <f>BJ174*12*60/(PI() * 'Drive Train'!$F$15)/BB$2*BB174</f>
        <v>5110.349591052749</v>
      </c>
      <c r="BD174" s="2">
        <f>('DEPRECATED - DT-Prelim Calcs'!$C$6*BB174-BC174)/('DEPRECATED - DT-Prelim Calcs'!$C$6*BB174)*'DEPRECATED - DT-Prelim Calcs'!$C$7*BB174</f>
        <v>-1.1297833985810743</v>
      </c>
      <c r="BE174" s="57">
        <f>BD174/'DEPRECATED - DT-Prelim Calcs'!$C$7*('DEPRECATED - DT-Prelim Calcs'!$C$8-'DEPRECATED - DT-Prelim Calcs'!$C$9)+'DEPRECATED - DT-Prelim Calcs'!$C$9</f>
        <v>-57.445730306204084</v>
      </c>
      <c r="BF174" s="57">
        <f t="shared" si="193"/>
        <v>-57.445730306204084</v>
      </c>
      <c r="BG174" s="2">
        <f t="shared" si="215"/>
        <v>-1.8933363324154473</v>
      </c>
      <c r="BH174" s="57">
        <f>BG174*'DEPRECATED - DT-Prelim Calcs'!$C$21/BB$2/'DEPRECATED - DT-Prelim Calcs'!$C$19/'DEPRECATED - DT-Prelim Calcs'!$C$18*3.39*'DEPRECATED - DT-Prelim Calcs'!$C$20</f>
        <v>-19.819055495402463</v>
      </c>
      <c r="BI174" s="46">
        <f t="shared" si="216"/>
        <v>1</v>
      </c>
      <c r="BJ174" s="57">
        <f>BH173*'DEPRECATED - DT-Prelim Calcs'!$C$11+BJ173</f>
        <v>63.008778385113501</v>
      </c>
      <c r="BK174" s="57">
        <f>BK173+0.5*BH174*'DEPRECATED - DT-Prelim Calcs'!$C$11^2+BJ174*'DEPRECATED - DT-Prelim Calcs'!$C$11</f>
        <v>15923.67989112215</v>
      </c>
      <c r="BL174" s="57">
        <f>MIN('Drive Train'!$F$35-BF173*'DEPRECATED - DT-Prelim Calcs'!$C$21*'Drive Train'!$F$39,BL173+BF$2)</f>
        <v>6.0759999999999996</v>
      </c>
      <c r="BM174" s="57">
        <f>'Drive Train'!$F$35-BF174*'DEPRECATED - DT-Prelim Calcs'!$C$21*'Drive Train'!$F$39</f>
        <v>16.306309660821878</v>
      </c>
      <c r="BN174" s="1">
        <f>IF(BK174&gt;='Drive Train'!$F$29,1,0)</f>
        <v>1</v>
      </c>
      <c r="BO174" s="57">
        <f t="shared" si="217"/>
        <v>-63.82858922911565</v>
      </c>
      <c r="BP174" s="63">
        <f>BP173+'DEPRECATED - DT-Prelim Calcs'!$C$11</f>
        <v>680</v>
      </c>
      <c r="BQ174" s="2">
        <f>CA174/'Drive Train'!$F$35</f>
        <v>0.48999999999999994</v>
      </c>
      <c r="BR174" s="46">
        <f>BY174*12*60/(PI() * 'Drive Train'!$F$15)/BQ$2*BQ174</f>
        <v>4387.1746611916005</v>
      </c>
      <c r="BS174" s="2">
        <f>('DEPRECATED - DT-Prelim Calcs'!$C$6*BQ174-BR174)/('DEPRECATED - DT-Prelim Calcs'!$C$6*BQ174)*'DEPRECATED - DT-Prelim Calcs'!$C$7*BQ174</f>
        <v>-0.8027943590003298</v>
      </c>
      <c r="BT174" s="57">
        <f>BS174/'DEPRECATED - DT-Prelim Calcs'!$C$7*('DEPRECATED - DT-Prelim Calcs'!$C$8-'DEPRECATED - DT-Prelim Calcs'!$C$9)+'DEPRECATED - DT-Prelim Calcs'!$C$9</f>
        <v>-40.037973551760295</v>
      </c>
      <c r="BU174" s="57">
        <f t="shared" si="194"/>
        <v>-40.037973551760295</v>
      </c>
      <c r="BV174" s="2">
        <f t="shared" si="218"/>
        <v>-1.4582955187764832</v>
      </c>
      <c r="BW174" s="57">
        <f>BV174*'DEPRECATED - DT-Prelim Calcs'!$C$21/BQ$2/'DEPRECATED - DT-Prelim Calcs'!$C$19/'DEPRECATED - DT-Prelim Calcs'!$C$18*3.39*'DEPRECATED - DT-Prelim Calcs'!$C$20</f>
        <v>-19.962103138275296</v>
      </c>
      <c r="BX174" s="46">
        <f t="shared" si="219"/>
        <v>1</v>
      </c>
      <c r="BY174" s="57">
        <f>BW173*'DEPRECATED - DT-Prelim Calcs'!$C$11+BY173</f>
        <v>41.36469293401808</v>
      </c>
      <c r="BZ174" s="57">
        <f>BZ173+0.5*BW174*'DEPRECATED - DT-Prelim Calcs'!$C$11^2+BY174*'DEPRECATED - DT-Prelim Calcs'!$C$11</f>
        <v>-11450.817826242805</v>
      </c>
      <c r="CA174" s="57">
        <f>MIN('Drive Train'!$F$35-BU173*'DEPRECATED - DT-Prelim Calcs'!$C$21*'Drive Train'!$F$39,CA173+BU$2)</f>
        <v>6.0759999999999996</v>
      </c>
      <c r="CB174" s="57">
        <f>'Drive Train'!$F$35-BU174*'DEPRECATED - DT-Prelim Calcs'!$C$21*'Drive Train'!$F$39</f>
        <v>15.1225822015197</v>
      </c>
      <c r="CC174" s="1">
        <f>IF(BZ174&gt;='Drive Train'!$F$29,1,0)</f>
        <v>0</v>
      </c>
      <c r="CD174" s="57">
        <f t="shared" si="220"/>
        <v>-44.486637279733664</v>
      </c>
      <c r="CE174" s="63">
        <f>CE173+'DEPRECATED - DT-Prelim Calcs'!$C$11</f>
        <v>680</v>
      </c>
      <c r="CF174" s="2">
        <f>CP174/'Drive Train'!$F$35</f>
        <v>2.0964639299521037</v>
      </c>
      <c r="CG174" s="46">
        <f>CN174*12*60/(PI() * 'Drive Train'!$F$15)/CF$2*CF174</f>
        <v>-159614.28631891854</v>
      </c>
      <c r="CH174" s="2">
        <f>('DEPRECATED - DT-Prelim Calcs'!$C$6*CF174-CG174)/('DEPRECATED - DT-Prelim Calcs'!$C$6*CF174)*'DEPRECATED - DT-Prelim Calcs'!$C$7*CF174</f>
        <v>77.223290459288464</v>
      </c>
      <c r="CI174" s="57">
        <f>CH174/'DEPRECATED - DT-Prelim Calcs'!$C$7*('DEPRECATED - DT-Prelim Calcs'!$C$8-'DEPRECATED - DT-Prelim Calcs'!$C$9)+'DEPRECATED - DT-Prelim Calcs'!$C$9</f>
        <v>4113.7988240359791</v>
      </c>
      <c r="CJ174" s="57">
        <f t="shared" si="195"/>
        <v>93</v>
      </c>
      <c r="CK174" s="2">
        <f t="shared" si="221"/>
        <v>1.5241763143494644</v>
      </c>
      <c r="CL174" s="57">
        <f>CK174*'DEPRECATED - DT-Prelim Calcs'!$C$21/CF$2/'DEPRECATED - DT-Prelim Calcs'!$C$19/'DEPRECATED - DT-Prelim Calcs'!$C$18*3.39*'DEPRECATED - DT-Prelim Calcs'!$C$20</f>
        <v>25.773080821789936</v>
      </c>
      <c r="CM174" s="46">
        <f t="shared" si="222"/>
        <v>0</v>
      </c>
      <c r="CN174" s="57">
        <f>CL173*'DEPRECATED - DT-Prelim Calcs'!$C$11+CN173</f>
        <v>-284.74424308531275</v>
      </c>
      <c r="CO174" s="57">
        <f>CO173+0.5*CL174*'DEPRECATED - DT-Prelim Calcs'!$C$11^2+CN174*'DEPRECATED - DT-Prelim Calcs'!$C$11</f>
        <v>-53431.269422048121</v>
      </c>
      <c r="CP174" s="57">
        <f>MIN('Drive Train'!$F$35-CJ173*'DEPRECATED - DT-Prelim Calcs'!$C$21*'Drive Train'!$F$39,CP173+CJ$2)</f>
        <v>25.996152731406085</v>
      </c>
      <c r="CQ174" s="57">
        <f>'Drive Train'!$F$35-CJ174*'DEPRECATED - DT-Prelim Calcs'!$C$21*'Drive Train'!$F$39</f>
        <v>6.0759999999999996</v>
      </c>
      <c r="CR174" s="1">
        <f>IF(CO174&gt;='Drive Train'!$F$29,1,0)</f>
        <v>0</v>
      </c>
      <c r="CS174" s="57">
        <f t="shared" si="223"/>
        <v>103.33333333333333</v>
      </c>
      <c r="CT174" s="63">
        <f>CT173+'DEPRECATED - DT-Prelim Calcs'!$C$11</f>
        <v>680</v>
      </c>
      <c r="CU174" s="2">
        <f>DE174/'Drive Train'!$F$35</f>
        <v>0.48999999999999994</v>
      </c>
      <c r="CV174" s="46">
        <f>DC174*12*60/(PI() * 'Drive Train'!$F$15)/CU$2*CU174</f>
        <v>4535.764308874328</v>
      </c>
      <c r="CW174" s="2">
        <f>('DEPRECATED - DT-Prelim Calcs'!$C$6*CU174-CV174)/('DEPRECATED - DT-Prelim Calcs'!$C$6*CU174)*'DEPRECATED - DT-Prelim Calcs'!$C$7*CU174</f>
        <v>-0.86998029725837356</v>
      </c>
      <c r="CX174" s="57">
        <f>CW174/'DEPRECATED - DT-Prelim Calcs'!$C$7*('DEPRECATED - DT-Prelim Calcs'!$C$8-'DEPRECATED - DT-Prelim Calcs'!$C$9)+'DEPRECATED - DT-Prelim Calcs'!$C$9</f>
        <v>-43.614718729564039</v>
      </c>
      <c r="CY174" s="57">
        <f t="shared" si="196"/>
        <v>-43.614718729564039</v>
      </c>
      <c r="CZ174" s="2">
        <f t="shared" si="224"/>
        <v>-1.5476826899255611</v>
      </c>
      <c r="DA174" s="57">
        <f>CZ174*'DEPRECATED - DT-Prelim Calcs'!$C$21/CU$2/'DEPRECATED - DT-Prelim Calcs'!$C$19/'DEPRECATED - DT-Prelim Calcs'!$C$18*3.39*'DEPRECATED - DT-Prelim Calcs'!$C$20</f>
        <v>-31.15543120257275</v>
      </c>
      <c r="DB174" s="46">
        <f t="shared" si="225"/>
        <v>1</v>
      </c>
      <c r="DC174" s="57">
        <f>DA173*'DEPRECATED - DT-Prelim Calcs'!$C$11+DC173</f>
        <v>29.080660879947715</v>
      </c>
      <c r="DD174" s="57">
        <f>DD173+0.5*DA174*'DEPRECATED - DT-Prelim Calcs'!$C$11^2+DC174*'DEPRECATED - DT-Prelim Calcs'!$C$11</f>
        <v>-93113.307686912216</v>
      </c>
      <c r="DE174" s="57">
        <f>MIN('Drive Train'!$F$35-CY173*'DEPRECATED - DT-Prelim Calcs'!$C$21*'Drive Train'!$F$39,DE173+CY$2)</f>
        <v>6.0759999999999996</v>
      </c>
      <c r="DF174" s="57">
        <f>'Drive Train'!$F$35-CY174*'DEPRECATED - DT-Prelim Calcs'!$C$21*'Drive Train'!$F$39</f>
        <v>15.365800873610356</v>
      </c>
      <c r="DG174" s="1">
        <f>IF(DD174&gt;='Drive Train'!$F$29,1,0)</f>
        <v>0</v>
      </c>
      <c r="DH174" s="57">
        <f t="shared" si="226"/>
        <v>-48.460798588404487</v>
      </c>
      <c r="DI174" s="63">
        <f>DI173+'DEPRECATED - DT-Prelim Calcs'!$C$11</f>
        <v>680</v>
      </c>
      <c r="DJ174" s="2">
        <f>DT174/'Drive Train'!$F$35</f>
        <v>0.48999999999999994</v>
      </c>
      <c r="DK174" s="46">
        <f>DR174*12*60/(PI() * 'Drive Train'!$F$15)/DJ$2*DJ174</f>
        <v>5871.9193155913517</v>
      </c>
      <c r="DL174" s="2">
        <f>('DEPRECATED - DT-Prelim Calcs'!$C$6*DJ174-DK174)/('DEPRECATED - DT-Prelim Calcs'!$C$6*DJ174)*'DEPRECATED - DT-Prelim Calcs'!$C$7*DJ174</f>
        <v>-1.4741329363180409</v>
      </c>
      <c r="DM174" s="57">
        <f>DL174/'DEPRECATED - DT-Prelim Calcs'!$C$7*('DEPRECATED - DT-Prelim Calcs'!$C$8-'DEPRECATED - DT-Prelim Calcs'!$C$9)+'DEPRECATED - DT-Prelim Calcs'!$C$9</f>
        <v>-75.777699472864995</v>
      </c>
      <c r="DN174" s="57">
        <f t="shared" si="197"/>
        <v>-75.777699472864995</v>
      </c>
      <c r="DO174" s="2">
        <f t="shared" si="227"/>
        <v>-2.3514743276992283</v>
      </c>
      <c r="DP174" s="57">
        <f>DO174*'DEPRECATED - DT-Prelim Calcs'!$C$21/DJ$2/'DEPRECATED - DT-Prelim Calcs'!$C$19/'DEPRECATED - DT-Prelim Calcs'!$C$18*3.39*'DEPRECATED - DT-Prelim Calcs'!$C$20</f>
        <v>-54.909826579462894</v>
      </c>
      <c r="DQ174" s="46">
        <f t="shared" si="228"/>
        <v>1</v>
      </c>
      <c r="DR174" s="57">
        <f>DP173*'DEPRECATED - DT-Prelim Calcs'!$C$11+DR173</f>
        <v>32.454571752874386</v>
      </c>
      <c r="DS174" s="57">
        <f>DS173+0.5*DP174*'DEPRECATED - DT-Prelim Calcs'!$C$11^2+DR174*'DEPRECATED - DT-Prelim Calcs'!$C$11</f>
        <v>-179794.68005024098</v>
      </c>
      <c r="DT174" s="57">
        <f>MIN('Drive Train'!$F$35-DN173*'DEPRECATED - DT-Prelim Calcs'!$C$21*'Drive Train'!$F$39,DT173+DN$2)</f>
        <v>6.0759999999999996</v>
      </c>
      <c r="DU174" s="57">
        <f>'Drive Train'!$F$35-DN174*'DEPRECATED - DT-Prelim Calcs'!$C$21*'Drive Train'!$F$39</f>
        <v>17.552883564154818</v>
      </c>
      <c r="DV174" s="1">
        <f>IF(DS174&gt;='Drive Train'!$F$29,1,0)</f>
        <v>0</v>
      </c>
      <c r="DW174" s="57">
        <f t="shared" si="229"/>
        <v>-84.197443858738879</v>
      </c>
      <c r="DX174" s="63">
        <f>DX173+'DEPRECATED - DT-Prelim Calcs'!$C$11</f>
        <v>680</v>
      </c>
      <c r="DY174" s="2">
        <f>EI174/'Drive Train'!$F$35</f>
        <v>0.48999999999999994</v>
      </c>
      <c r="DZ174" s="46">
        <f>EG174*12*60/(PI() * 'Drive Train'!$F$15)/DY$2*DY174</f>
        <v>-11991.818305450826</v>
      </c>
      <c r="EA174" s="2">
        <f>('DEPRECATED - DT-Prelim Calcs'!$C$6*DY174-DZ174)/('DEPRECATED - DT-Prelim Calcs'!$C$6*DY174)*'DEPRECATED - DT-Prelim Calcs'!$C$7*DY174</f>
        <v>6.6030917666297366</v>
      </c>
      <c r="EB174" s="57">
        <f>EA174/'DEPRECATED - DT-Prelim Calcs'!$C$7*('DEPRECATED - DT-Prelim Calcs'!$C$8-'DEPRECATED - DT-Prelim Calcs'!$C$9)+'DEPRECATED - DT-Prelim Calcs'!$C$9</f>
        <v>354.22559072970756</v>
      </c>
      <c r="EC174" s="57">
        <f t="shared" si="198"/>
        <v>93</v>
      </c>
      <c r="ED174" s="2">
        <f t="shared" si="230"/>
        <v>0.96993038185874991</v>
      </c>
      <c r="EE174" s="57">
        <f>ED174*'DEPRECATED - DT-Prelim Calcs'!$C$21/DY$2/'DEPRECATED - DT-Prelim Calcs'!$C$19/'DEPRECATED - DT-Prelim Calcs'!$C$18*3.39*'DEPRECATED - DT-Prelim Calcs'!$C$20</f>
        <v>25.773080821789936</v>
      </c>
      <c r="EF174" s="46">
        <f t="shared" si="231"/>
        <v>0</v>
      </c>
      <c r="EG174" s="57">
        <f>EE173*'DEPRECATED - DT-Prelim Calcs'!$C$11+EG173</f>
        <v>-58.245838422368465</v>
      </c>
      <c r="EH174" s="57">
        <f>EH173+0.5*EE174*'DEPRECATED - DT-Prelim Calcs'!$C$11^2+EG174*'DEPRECATED - DT-Prelim Calcs'!$C$11</f>
        <v>-324012.50039251329</v>
      </c>
      <c r="EI174" s="57">
        <f>MIN('Drive Train'!$F$35-EC173*'DEPRECATED - DT-Prelim Calcs'!$C$21*'Drive Train'!$F$39,EI173+EC$2)</f>
        <v>6.0759999999999996</v>
      </c>
      <c r="EJ174" s="57">
        <f>'Drive Train'!$F$35-EC174*'DEPRECATED - DT-Prelim Calcs'!$C$21*'Drive Train'!$F$39</f>
        <v>6.0759999999999996</v>
      </c>
      <c r="EK174" s="1">
        <f>IF(EH174&gt;='Drive Train'!$F$29,1,0)</f>
        <v>0</v>
      </c>
      <c r="EL174" s="57">
        <f t="shared" si="232"/>
        <v>103.33333333333333</v>
      </c>
      <c r="EM174" s="63">
        <f>EM173+'DEPRECATED - DT-Prelim Calcs'!$C$11</f>
        <v>680</v>
      </c>
      <c r="EN174" s="2">
        <f>EX174/'Drive Train'!$F$35</f>
        <v>0.48999999999999994</v>
      </c>
      <c r="EO174" s="46">
        <f>EV174*12*60/(PI() * 'Drive Train'!$F$15)/EN$2*EN174</f>
        <v>9714.8639819232121</v>
      </c>
      <c r="EP174" s="2">
        <f>('DEPRECATED - DT-Prelim Calcs'!$C$6*EN174-EO174)/('DEPRECATED - DT-Prelim Calcs'!$C$6*EN174)*'DEPRECATED - DT-Prelim Calcs'!$C$7*EN174</f>
        <v>-3.2117495678114336</v>
      </c>
      <c r="EQ174" s="57">
        <f>EP174/'DEPRECATED - DT-Prelim Calcs'!$C$7*('DEPRECATED - DT-Prelim Calcs'!$C$8-'DEPRECATED - DT-Prelim Calcs'!$C$9)+'DEPRECATED - DT-Prelim Calcs'!$C$9</f>
        <v>-168.28235251045933</v>
      </c>
      <c r="ER174" s="57">
        <f t="shared" si="199"/>
        <v>-168.28235251045933</v>
      </c>
      <c r="ES174" s="2">
        <f t="shared" si="233"/>
        <v>-4.6632770539518198</v>
      </c>
      <c r="ET174" s="57">
        <f>ES174*'DEPRECATED - DT-Prelim Calcs'!$C$21/EN$2/'DEPRECATED - DT-Prelim Calcs'!$C$19/'DEPRECATED - DT-Prelim Calcs'!$C$18*3.39*'DEPRECATED - DT-Prelim Calcs'!$C$20</f>
        <v>-138.93279572124794</v>
      </c>
      <c r="EU174" s="46">
        <f t="shared" si="234"/>
        <v>1</v>
      </c>
      <c r="EV174" s="57">
        <f>ET173*'DEPRECATED - DT-Prelim Calcs'!$C$11+EV173</f>
        <v>42.085142465849486</v>
      </c>
      <c r="EW174" s="57">
        <f>EW173+0.5*ET174*'DEPRECATED - DT-Prelim Calcs'!$C$11^2+EV174*'DEPRECATED - DT-Prelim Calcs'!$C$11</f>
        <v>-322664.20105918375</v>
      </c>
      <c r="EX174" s="57">
        <f>MIN('Drive Train'!$F$35-ER173*'DEPRECATED - DT-Prelim Calcs'!$C$21*'Drive Train'!$F$39,EX173+ER$2)</f>
        <v>6.0759999999999996</v>
      </c>
      <c r="EY174" s="57">
        <f>'Drive Train'!$F$35-ER174*'DEPRECATED - DT-Prelim Calcs'!$C$21*'Drive Train'!$F$39</f>
        <v>23.843199970711236</v>
      </c>
      <c r="EZ174" s="1">
        <f>IF(EW174&gt;='Drive Train'!$F$29,1,0)</f>
        <v>0</v>
      </c>
      <c r="FA174" s="57">
        <f t="shared" si="235"/>
        <v>-186.98039167828816</v>
      </c>
      <c r="FB174" s="63">
        <f>FB173+'DEPRECATED - DT-Prelim Calcs'!$C$11</f>
        <v>680</v>
      </c>
      <c r="FC174" s="2">
        <f>FM174/'Drive Train'!$F$35</f>
        <v>1.5015565666331891</v>
      </c>
      <c r="FD174" s="46">
        <f>FK174*12*60/(PI() * 'Drive Train'!$F$15)/FC$2*FC174</f>
        <v>-263985.03808327392</v>
      </c>
      <c r="FE174" s="2">
        <f>('DEPRECATED - DT-Prelim Calcs'!$C$6*FC174-FD174)/('DEPRECATED - DT-Prelim Calcs'!$C$6*FC174)*'DEPRECATED - DT-Prelim Calcs'!$C$7*FC174</f>
        <v>122.98159218500253</v>
      </c>
      <c r="FF174" s="57">
        <f>FE174/'DEPRECATED - DT-Prelim Calcs'!$C$7*('DEPRECATED - DT-Prelim Calcs'!$C$8-'DEPRECATED - DT-Prelim Calcs'!$C$9)+'DEPRECATED - DT-Prelim Calcs'!$C$9</f>
        <v>6549.8113183966079</v>
      </c>
      <c r="FG174" s="57">
        <f t="shared" si="200"/>
        <v>93</v>
      </c>
      <c r="FH174" s="2">
        <f t="shared" si="236"/>
        <v>0.78067567320338405</v>
      </c>
      <c r="FI174" s="57">
        <f>FH174*'DEPRECATED - DT-Prelim Calcs'!$C$21/FC$2/'DEPRECATED - DT-Prelim Calcs'!$C$19/'DEPRECATED - DT-Prelim Calcs'!$C$18*3.39*'DEPRECATED - DT-Prelim Calcs'!$C$20</f>
        <v>25.773080821789936</v>
      </c>
      <c r="FJ174" s="46">
        <f t="shared" si="237"/>
        <v>0</v>
      </c>
      <c r="FK174" s="57">
        <f>FI173*'DEPRECATED - DT-Prelim Calcs'!$C$11+FK173</f>
        <v>-336.77794305420866</v>
      </c>
      <c r="FL174" s="57">
        <f>FL173+0.5*FI174*'DEPRECATED - DT-Prelim Calcs'!$C$11^2+FK174*'DEPRECATED - DT-Prelim Calcs'!$C$11</f>
        <v>-422584.13152500481</v>
      </c>
      <c r="FM174" s="57">
        <f>MIN('Drive Train'!$F$35-FG173*'DEPRECATED - DT-Prelim Calcs'!$C$21*'Drive Train'!$F$39,FM173+FG$2)</f>
        <v>18.619301426251546</v>
      </c>
      <c r="FN174" s="57">
        <f>'Drive Train'!$F$35-FG174*'DEPRECATED - DT-Prelim Calcs'!$C$21*'Drive Train'!$F$39</f>
        <v>6.0759999999999996</v>
      </c>
      <c r="FO174" s="1">
        <f>IF(FL174&gt;='Drive Train'!$F$29,1,0)</f>
        <v>0</v>
      </c>
      <c r="FP174" s="57">
        <f t="shared" si="238"/>
        <v>103.33333333333333</v>
      </c>
      <c r="FQ174" s="63">
        <f>FQ173+'DEPRECATED - DT-Prelim Calcs'!$C$11</f>
        <v>680</v>
      </c>
      <c r="FR174" s="2">
        <f>GB174/'Drive Train'!$F$35</f>
        <v>0.48999999999999994</v>
      </c>
      <c r="FS174" s="46">
        <f>FZ174*12*60/(PI() * 'Drive Train'!$F$15)/FR$2*FR174</f>
        <v>-67039.784830284931</v>
      </c>
      <c r="FT174" s="2">
        <f>('DEPRECATED - DT-Prelim Calcs'!$C$6*FR174-FS174)/('DEPRECATED - DT-Prelim Calcs'!$C$6*FR174)*'DEPRECATED - DT-Prelim Calcs'!$C$7*FR174</f>
        <v>31.493448112755473</v>
      </c>
      <c r="FU174" s="57">
        <f>FT174/'DEPRECATED - DT-Prelim Calcs'!$C$7*('DEPRECATED - DT-Prelim Calcs'!$C$8-'DEPRECATED - DT-Prelim Calcs'!$C$9)+'DEPRECATED - DT-Prelim Calcs'!$C$9</f>
        <v>1679.3014078284345</v>
      </c>
      <c r="FV174" s="57">
        <f t="shared" si="201"/>
        <v>93</v>
      </c>
      <c r="FW174" s="2">
        <f t="shared" si="239"/>
        <v>0.7112822800297498</v>
      </c>
      <c r="FX174" s="57">
        <f>FW174*'DEPRECATED - DT-Prelim Calcs'!$C$21/FR$2/'DEPRECATED - DT-Prelim Calcs'!$C$19/'DEPRECATED - DT-Prelim Calcs'!$C$18*3.39*'DEPRECATED - DT-Prelim Calcs'!$C$20</f>
        <v>25.773080821789936</v>
      </c>
      <c r="FY174" s="46">
        <f t="shared" si="240"/>
        <v>0</v>
      </c>
      <c r="FZ174" s="57">
        <f>FX173*'DEPRECATED - DT-Prelim Calcs'!$C$11+FZ173</f>
        <v>-238.78877043204488</v>
      </c>
      <c r="GA174" s="57">
        <f>GA173+0.5*FX174*'DEPRECATED - DT-Prelim Calcs'!$C$11^2+FZ174*'DEPRECATED - DT-Prelim Calcs'!$C$11</f>
        <v>-510790.35462783219</v>
      </c>
      <c r="GB174" s="57">
        <f>MIN('Drive Train'!$F$35-FV173*'DEPRECATED - DT-Prelim Calcs'!$C$21*'Drive Train'!$F$39,GB173+FV$2)</f>
        <v>6.0759999999999996</v>
      </c>
      <c r="GC174" s="57">
        <f>'Drive Train'!$F$35-FV174*'DEPRECATED - DT-Prelim Calcs'!$C$21*'Drive Train'!$F$39</f>
        <v>6.0759999999999996</v>
      </c>
      <c r="GD174" s="1">
        <f>IF(GA174&gt;='Drive Train'!$F$29,1,0)</f>
        <v>0</v>
      </c>
      <c r="GE174" s="57">
        <f t="shared" si="241"/>
        <v>103.33333333333333</v>
      </c>
      <c r="GF174" s="63">
        <f>GF173+'DEPRECATED - DT-Prelim Calcs'!$C$11</f>
        <v>680</v>
      </c>
      <c r="GG174" s="2">
        <f>GQ174/'Drive Train'!$F$35</f>
        <v>0.83548387096774201</v>
      </c>
      <c r="GH174" s="46">
        <f>GO174*12*60/(PI() * 'Drive Train'!$F$15)/GG$2*GG174</f>
        <v>-119619.24205616456</v>
      </c>
      <c r="GI174" s="2">
        <f>('DEPRECATED - DT-Prelim Calcs'!$C$6*GG174-GH174)/('DEPRECATED - DT-Prelim Calcs'!$C$6*GG174)*'DEPRECATED - DT-Prelim Calcs'!$C$7*GG174</f>
        <v>56.100265351425605</v>
      </c>
      <c r="GJ174" s="57">
        <f>GI174/'DEPRECATED - DT-Prelim Calcs'!$C$7*('DEPRECATED - DT-Prelim Calcs'!$C$8-'DEPRECATED - DT-Prelim Calcs'!$C$9)+'DEPRECATED - DT-Prelim Calcs'!$C$9</f>
        <v>2989.2825911153132</v>
      </c>
      <c r="GK174" s="57">
        <f t="shared" si="242"/>
        <v>29.999999999999982</v>
      </c>
      <c r="GL174" s="2">
        <f t="shared" si="243"/>
        <v>0.99579519204165001</v>
      </c>
      <c r="GM174" s="57">
        <f>GL174*'DEPRECATED - DT-Prelim Calcs'!$C$21/GG$2/'DEPRECATED - DT-Prelim Calcs'!$C$19/'DEPRECATED - DT-Prelim Calcs'!$C$18*3.39*'DEPRECATED - DT-Prelim Calcs'!$C$20</f>
        <v>25.773080821789936</v>
      </c>
      <c r="GN174" s="46">
        <f t="shared" si="244"/>
        <v>0</v>
      </c>
      <c r="GO174" s="57">
        <f>GM173*'DEPRECATED - DT-Prelim Calcs'!$C$11+GO173</f>
        <v>-349.83912595256459</v>
      </c>
      <c r="GP174" s="57">
        <f>GP173+0.5*GM174*'DEPRECATED - DT-Prelim Calcs'!$C$11^2+GO174*'DEPRECATED - DT-Prelim Calcs'!$C$11</f>
        <v>-260847.25047038755</v>
      </c>
      <c r="GQ174" s="57">
        <f>MIN('Drive Train'!$F$35-GK173*'DEPRECATED - DT-Prelim Calcs'!$C$21*'Drive Train'!$F$39,GQ173+GK$2)</f>
        <v>10.360000000000001</v>
      </c>
      <c r="GR174" s="57">
        <f>'Drive Train'!$F$35-GK174*'DEPRECATED - DT-Prelim Calcs'!$C$21*'Drive Train'!$F$39</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10804.340664595509</v>
      </c>
      <c r="GX174" s="2">
        <f>('DEPRECATED - DT-Prelim Calcs'!$C$6*GV174-GW174)/('DEPRECATED - DT-Prelim Calcs'!$C$6*GV174)*'DEPRECATED - DT-Prelim Calcs'!$C$7*GV174</f>
        <v>-2.9158023626778662</v>
      </c>
      <c r="GY174" s="57">
        <f>GX174/'DEPRECATED - DT-Prelim Calcs'!$C$7*('DEPRECATED - DT-Prelim Calcs'!$C$8-'DEPRECATED - DT-Prelim Calcs'!$C$9)+'DEPRECATED - DT-Prelim Calcs'!$C$9</f>
        <v>-152.52715482637771</v>
      </c>
      <c r="GZ174" s="57">
        <f t="shared" si="202"/>
        <v>-152.52715482637771</v>
      </c>
      <c r="HA174" s="2">
        <f t="shared" si="246"/>
        <v>-3.8837508492577779</v>
      </c>
      <c r="HB174" s="57">
        <f>HA174*'DEPRECATED - DT-Prelim Calcs'!$C$21/GV$2/'DEPRECATED - DT-Prelim Calcs'!$C$19/'DEPRECATED - DT-Prelim Calcs'!$C$18*3.39*'DEPRECATED - DT-Prelim Calcs'!$C$20</f>
        <v>-100.51888714625306</v>
      </c>
      <c r="HC174" s="46">
        <f t="shared" si="247"/>
        <v>1</v>
      </c>
      <c r="HD174" s="57">
        <f>HB173*'DEPRECATED - DT-Prelim Calcs'!$C$11+HD173</f>
        <v>32.305244233132072</v>
      </c>
      <c r="HE174" s="57">
        <f>HE173+0.5*HB174*'DEPRECATED - DT-Prelim Calcs'!$C$11^2+HD174*'DEPRECATED - DT-Prelim Calcs'!$C$11</f>
        <v>-289439.32941460999</v>
      </c>
      <c r="HF174" s="57">
        <f>MIN('Drive Train'!$F$35-GZ173*'DEPRECATED - DT-Prelim Calcs'!$C$21*'Drive Train'!$F$39,HF173+GZ$2)</f>
        <v>10.133333333333335</v>
      </c>
      <c r="HG174" s="57">
        <f>'Drive Train'!$F$35-GZ174*'DEPRECATED - DT-Prelim Calcs'!$C$21*'Drive Train'!$F$39</f>
        <v>22.771846528193684</v>
      </c>
      <c r="HH174" s="1">
        <f>IF(HE174&gt;='Drive Train'!$F$29,1,0)</f>
        <v>0</v>
      </c>
      <c r="HI174" s="57">
        <f t="shared" si="248"/>
        <v>-169.47461647375303</v>
      </c>
      <c r="HJ174" s="63">
        <f>HJ173+'DEPRECATED - DT-Prelim Calcs'!$C$11</f>
        <v>680</v>
      </c>
      <c r="HK174" s="2">
        <f>HU174/'Drive Train'!$F$35</f>
        <v>3.5659859486082373</v>
      </c>
      <c r="HL174" s="46">
        <f>HS174*12*60/(PI() * 'Drive Train'!$F$15)/HK$2*HK174</f>
        <v>-1559010.2053526384</v>
      </c>
      <c r="HM174" s="2">
        <f>('DEPRECATED - DT-Prelim Calcs'!$C$6*HK174-HL174)/('DEPRECATED - DT-Prelim Calcs'!$C$6*HK174)*'DEPRECATED - DT-Prelim Calcs'!$C$7*HK174</f>
        <v>713.5123366239244</v>
      </c>
      <c r="HN174" s="57">
        <f>HM174/'DEPRECATED - DT-Prelim Calcs'!$C$7*('DEPRECATED - DT-Prelim Calcs'!$C$8-'DEPRECATED - DT-Prelim Calcs'!$C$9)+'DEPRECATED - DT-Prelim Calcs'!$C$9</f>
        <v>37987.609870891902</v>
      </c>
      <c r="HO174" s="57">
        <f t="shared" si="203"/>
        <v>36.66666666666665</v>
      </c>
      <c r="HP174" s="2">
        <f t="shared" si="249"/>
        <v>0.99579519204165001</v>
      </c>
      <c r="HQ174" s="57">
        <f>HP174*'DEPRECATED - DT-Prelim Calcs'!$C$21/HK$2/'DEPRECATED - DT-Prelim Calcs'!$C$19/'DEPRECATED - DT-Prelim Calcs'!$C$18*3.39*'DEPRECATED - DT-Prelim Calcs'!$C$20</f>
        <v>25.773080821789936</v>
      </c>
      <c r="HR174" s="46">
        <f t="shared" si="250"/>
        <v>0</v>
      </c>
      <c r="HS174" s="57">
        <f>HQ173*'DEPRECATED - DT-Prelim Calcs'!$C$11+HS173</f>
        <v>-1068.2545070796652</v>
      </c>
      <c r="HT174" s="57">
        <f>HT173+0.5*HQ174*'DEPRECATED - DT-Prelim Calcs'!$C$11^2+HS174*'DEPRECATED - DT-Prelim Calcs'!$C$11</f>
        <v>-305203.58395005716</v>
      </c>
      <c r="HU174" s="57">
        <f>MIN('Drive Train'!$F$35-HO173*'DEPRECATED - DT-Prelim Calcs'!$C$21*'Drive Train'!$F$39,HU173+HO$2)</f>
        <v>44.218225762742144</v>
      </c>
      <c r="HV174" s="57">
        <f>'Drive Train'!$F$35-HO174*'DEPRECATED - DT-Prelim Calcs'!$C$21*'Drive Train'!$F$39</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10623.488414137433</v>
      </c>
      <c r="IB174" s="2">
        <f>('DEPRECATED - DT-Prelim Calcs'!$C$6*HZ174-IA174)/('DEPRECATED - DT-Prelim Calcs'!$C$6*HZ174)*'DEPRECATED - DT-Prelim Calcs'!$C$7*HZ174</f>
        <v>-2.9221361703093125</v>
      </c>
      <c r="IC174" s="57">
        <f>IB174/'DEPRECATED - DT-Prelim Calcs'!$C$7*('DEPRECATED - DT-Prelim Calcs'!$C$8-'DEPRECATED - DT-Prelim Calcs'!$C$9)+'DEPRECATED - DT-Prelim Calcs'!$C$9</f>
        <v>-152.86434466833396</v>
      </c>
      <c r="ID174" s="57">
        <f t="shared" si="204"/>
        <v>-152.86434466833396</v>
      </c>
      <c r="IE174" s="2">
        <f t="shared" si="252"/>
        <v>-3.9184544445457661</v>
      </c>
      <c r="IF174" s="57">
        <f>IE174*'DEPRECATED - DT-Prelim Calcs'!$C$21/HZ$2/'DEPRECATED - DT-Prelim Calcs'!$C$19/'DEPRECATED - DT-Prelim Calcs'!$C$18*3.39*'DEPRECATED - DT-Prelim Calcs'!$C$20</f>
        <v>-101.41708245118338</v>
      </c>
      <c r="IG174" s="46">
        <f t="shared" si="253"/>
        <v>1</v>
      </c>
      <c r="IH174" s="57">
        <f>IF173*'DEPRECATED - DT-Prelim Calcs'!$C$11+IH173</f>
        <v>33.252084826193965</v>
      </c>
      <c r="II174" s="57">
        <f>II173+0.5*IF174*'DEPRECATED - DT-Prelim Calcs'!$C$11^2+IH174*'DEPRECATED - DT-Prelim Calcs'!$C$11</f>
        <v>-342678.51693805319</v>
      </c>
      <c r="IJ174" s="57">
        <f>MIN('Drive Train'!$F$35-ID173*'DEPRECATED - DT-Prelim Calcs'!$C$21*'Drive Train'!$F$39,IJ173+ID$2)</f>
        <v>9.6800000000000015</v>
      </c>
      <c r="IK174" s="57">
        <f>'Drive Train'!$F$35-ID174*'DEPRECATED - DT-Prelim Calcs'!$C$21*'Drive Train'!$F$39</f>
        <v>22.79477543744671</v>
      </c>
      <c r="IL174" s="1">
        <f>IF(II174&gt;='Drive Train'!$F$29,1,0)</f>
        <v>0</v>
      </c>
      <c r="IM174" s="57">
        <f t="shared" si="254"/>
        <v>-169.84927185370438</v>
      </c>
      <c r="IN174" s="63">
        <f>IN173+'DEPRECATED - DT-Prelim Calcs'!$C$11</f>
        <v>680</v>
      </c>
      <c r="IO174" s="2">
        <f>IY174/'Drive Train'!$F$35</f>
        <v>0.76236559139784954</v>
      </c>
      <c r="IP174" s="46">
        <f>IW174*12*60/(PI() * 'Drive Train'!$F$15)/IO$2*IO174</f>
        <v>-19093.300480477534</v>
      </c>
      <c r="IQ174" s="2">
        <f>('DEPRECATED - DT-Prelim Calcs'!$C$6*IO174-IP174)/('DEPRECATED - DT-Prelim Calcs'!$C$6*IO174)*'DEPRECATED - DT-Prelim Calcs'!$C$7*IO174</f>
        <v>10.470481967942526</v>
      </c>
      <c r="IR174" s="57">
        <f>IQ174/'DEPRECATED - DT-Prelim Calcs'!$C$7*('DEPRECATED - DT-Prelim Calcs'!$C$8-'DEPRECATED - DT-Prelim Calcs'!$C$9)+'DEPRECATED - DT-Prelim Calcs'!$C$9</f>
        <v>560.1119653473138</v>
      </c>
      <c r="IS174" s="57">
        <f t="shared" si="205"/>
        <v>43.333333333333321</v>
      </c>
      <c r="IT174" s="2">
        <f t="shared" si="255"/>
        <v>0.99579519204165001</v>
      </c>
      <c r="IU174" s="57">
        <f>IT174*'DEPRECATED - DT-Prelim Calcs'!$C$21/IO$2/'DEPRECATED - DT-Prelim Calcs'!$C$19/'DEPRECATED - DT-Prelim Calcs'!$C$18*3.39*'DEPRECATED - DT-Prelim Calcs'!$C$20</f>
        <v>25.773080821789936</v>
      </c>
      <c r="IV174" s="46">
        <f t="shared" si="256"/>
        <v>0</v>
      </c>
      <c r="IW174" s="57">
        <f>IU173*'DEPRECATED - DT-Prelim Calcs'!$C$11+IW173</f>
        <v>-61.196012399287255</v>
      </c>
      <c r="IX174" s="57">
        <f>IX173+0.5*IU174*'DEPRECATED - DT-Prelim Calcs'!$C$11^2+IW174*'DEPRECATED - DT-Prelim Calcs'!$C$11</f>
        <v>-298902.73966379877</v>
      </c>
      <c r="IY174" s="57">
        <f>MIN('Drive Train'!$F$35-IS173*'DEPRECATED - DT-Prelim Calcs'!$C$21*'Drive Train'!$F$39,IY173+IS$2)</f>
        <v>9.4533333333333349</v>
      </c>
      <c r="IZ174" s="57">
        <f>'Drive Train'!$F$35-IS174*'DEPRECATED - DT-Prelim Calcs'!$C$21*'Drive Train'!$F$39</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-124698.7668662972</v>
      </c>
      <c r="JF174" s="2">
        <f>('DEPRECATED - DT-Prelim Calcs'!$C$6*JD174-JE174)/('DEPRECATED - DT-Prelim Calcs'!$C$6*JD174)*'DEPRECATED - DT-Prelim Calcs'!$C$7*JD174</f>
        <v>58.176742273887299</v>
      </c>
      <c r="JG174" s="57">
        <f>JF174/'DEPRECATED - DT-Prelim Calcs'!$C$7*('DEPRECATED - DT-Prelim Calcs'!$C$8-'DEPRECATED - DT-Prelim Calcs'!$C$9)+'DEPRECATED - DT-Prelim Calcs'!$C$9</f>
        <v>3099.8269849542489</v>
      </c>
      <c r="JH174" s="57">
        <f t="shared" si="206"/>
        <v>46.666666666666657</v>
      </c>
      <c r="JI174" s="2">
        <f t="shared" si="258"/>
        <v>0.99579519204165001</v>
      </c>
      <c r="JJ174" s="57">
        <f>JI174*'DEPRECATED - DT-Prelim Calcs'!$C$21/JD$2/'DEPRECATED - DT-Prelim Calcs'!$C$19/'DEPRECATED - DT-Prelim Calcs'!$C$18*3.39*'DEPRECATED - DT-Prelim Calcs'!$C$20</f>
        <v>25.773080821789936</v>
      </c>
      <c r="JK174" s="46">
        <f t="shared" si="259"/>
        <v>0</v>
      </c>
      <c r="JL174" s="57">
        <f>JJ173*'DEPRECATED - DT-Prelim Calcs'!$C$11+JL173</f>
        <v>-409.4910519655773</v>
      </c>
      <c r="JM174" s="57">
        <f>JM173+0.5*JJ174*'DEPRECATED - DT-Prelim Calcs'!$C$11^2+JL174*'DEPRECATED - DT-Prelim Calcs'!$C$11</f>
        <v>-346835.51816634909</v>
      </c>
      <c r="JN174" s="57">
        <f>MIN('Drive Train'!$F$35-JH173*'DEPRECATED - DT-Prelim Calcs'!$C$21*'Drive Train'!$F$39,JN173+JH$2)</f>
        <v>9.2266666666666666</v>
      </c>
      <c r="JO174" s="57">
        <f>'Drive Train'!$F$35-JH174*'DEPRECATED - DT-Prelim Calcs'!$C$21*'Drive Train'!$F$39</f>
        <v>9.2266666666666666</v>
      </c>
      <c r="JP174" s="1">
        <f>IF(JM174&gt;='Drive Train'!$F$29,1,0)</f>
        <v>0</v>
      </c>
      <c r="JQ174" s="57">
        <f>MIN(JG174,'DEPRECATED - DT-Prelim Calcs'!$C$10)*'DEPRECATED - DT-Prelim Calcs'!$C$11*1000/60/60</f>
        <v>103.33333333333333</v>
      </c>
      <c r="JR174" s="63">
        <f>JR173+'DEPRECATED - DT-Prelim Calcs'!$C$11</f>
        <v>680</v>
      </c>
      <c r="JS174" s="2">
        <f>KC174/'Drive Train'!$F$35</f>
        <v>0.72580645161290325</v>
      </c>
      <c r="JT174" s="46">
        <f>KA174*12*60/(PI() * 'Drive Train'!$F$15)/JS$2*JS174</f>
        <v>27196.31499733487</v>
      </c>
      <c r="JU174" s="2">
        <f>('DEPRECATED - DT-Prelim Calcs'!$C$6*JS174-JT174)/('DEPRECATED - DT-Prelim Calcs'!$C$6*JS174)*'DEPRECATED - DT-Prelim Calcs'!$C$7*JS174</f>
        <v>-10.547826928831862</v>
      </c>
      <c r="JV174" s="57">
        <f>JU174/'DEPRECATED - DT-Prelim Calcs'!$C$7*('DEPRECATED - DT-Prelim Calcs'!$C$8-'DEPRECATED - DT-Prelim Calcs'!$C$9)+'DEPRECATED - DT-Prelim Calcs'!$C$9</f>
        <v>-558.82954148096587</v>
      </c>
      <c r="JW174" s="57">
        <f t="shared" si="207"/>
        <v>-558.82954148096587</v>
      </c>
      <c r="JX174" s="2">
        <f t="shared" si="260"/>
        <v>-13.291130431962735</v>
      </c>
      <c r="JY174" s="57">
        <f>JX174*'DEPRECATED - DT-Prelim Calcs'!$C$21/JS$2/'DEPRECATED - DT-Prelim Calcs'!$C$19/'DEPRECATED - DT-Prelim Calcs'!$C$18*3.39*'DEPRECATED - DT-Prelim Calcs'!$C$20</f>
        <v>-343.99983206747572</v>
      </c>
      <c r="JZ174" s="46">
        <f t="shared" si="261"/>
        <v>1</v>
      </c>
      <c r="KA174" s="57">
        <f>JY173*'DEPRECATED - DT-Prelim Calcs'!$C$11+KA173</f>
        <v>91.557650952464357</v>
      </c>
      <c r="KB174" s="57">
        <f>KB173+0.5*JY174*'DEPRECATED - DT-Prelim Calcs'!$C$11^2+KA174*'DEPRECATED - DT-Prelim Calcs'!$C$11</f>
        <v>-312369.14263400726</v>
      </c>
      <c r="KC174" s="57">
        <f>MIN('Drive Train'!$F$35-JW173*'DEPRECATED - DT-Prelim Calcs'!$C$21*'Drive Train'!$F$39,KC173+JW$2)</f>
        <v>9</v>
      </c>
      <c r="KD174" s="57">
        <f>'Drive Train'!$F$35-JW174*'DEPRECATED - DT-Prelim Calcs'!$C$21*'Drive Train'!$F$39</f>
        <v>50.400408820705678</v>
      </c>
      <c r="KE174" s="1">
        <f>IF(KB174&gt;='Drive Train'!$F$29,1,0)</f>
        <v>0</v>
      </c>
      <c r="KF174" s="57">
        <f>MIN(JV174,'DEPRECATED - DT-Prelim Calcs'!$C$10)*'DEPRECATED - DT-Prelim Calcs'!$C$11*1000/60/60</f>
        <v>-620.92171275662872</v>
      </c>
      <c r="KG174" s="63">
        <f>KG173+'DEPRECATED - DT-Prelim Calcs'!$C$11</f>
        <v>680</v>
      </c>
      <c r="KH174" s="2">
        <f>KR174/'Drive Train'!$F$35</f>
        <v>0.7075268817204301</v>
      </c>
      <c r="KI174" s="46">
        <f>KP174*12*60/(PI() * 'Drive Train'!$F$15)/KH$2*KH174</f>
        <v>-161950.1435948766</v>
      </c>
      <c r="KJ174" s="2">
        <f>('DEPRECATED - DT-Prelim Calcs'!$C$6*KH174-KI174)/('DEPRECATED - DT-Prelim Calcs'!$C$6*KH174)*'DEPRECATED - DT-Prelim Calcs'!$C$7*KH174</f>
        <v>74.932127789383884</v>
      </c>
      <c r="KK174" s="57">
        <f>KJ174/'DEPRECATED - DT-Prelim Calcs'!$C$7*('DEPRECATED - DT-Prelim Calcs'!$C$8-'DEPRECATED - DT-Prelim Calcs'!$C$9)+'DEPRECATED - DT-Prelim Calcs'!$C$9</f>
        <v>3991.8253092854575</v>
      </c>
      <c r="KL174" s="57">
        <f t="shared" si="208"/>
        <v>53.333333333333329</v>
      </c>
      <c r="KM174" s="2">
        <f t="shared" si="262"/>
        <v>0.99579519204165001</v>
      </c>
      <c r="KN174" s="57">
        <f>KM174*'DEPRECATED - DT-Prelim Calcs'!$C$21/KH$2/'DEPRECATED - DT-Prelim Calcs'!$C$19/'DEPRECATED - DT-Prelim Calcs'!$C$18*3.39*'DEPRECATED - DT-Prelim Calcs'!$C$20</f>
        <v>25.773080821789936</v>
      </c>
      <c r="KO174" s="46">
        <f t="shared" si="263"/>
        <v>0</v>
      </c>
      <c r="KP174" s="57">
        <f>KN173*'DEPRECATED - DT-Prelim Calcs'!$C$11+KP173</f>
        <v>-559.29868164289962</v>
      </c>
      <c r="KQ174" s="57">
        <f>KQ173+0.5*KN174*'DEPRECATED - DT-Prelim Calcs'!$C$11^2+KP174*'DEPRECATED - DT-Prelim Calcs'!$C$11</f>
        <v>-354632.07085708185</v>
      </c>
      <c r="KR174" s="57">
        <f>MIN('Drive Train'!$F$35-KL173*'DEPRECATED - DT-Prelim Calcs'!$C$21*'Drive Train'!$F$39,KR173+KL$2)</f>
        <v>8.7733333333333334</v>
      </c>
      <c r="KS174" s="57">
        <f>'Drive Train'!$F$35-KL174*'DEPRECATED - DT-Prelim Calcs'!$C$21*'Drive Train'!$F$39</f>
        <v>8.7733333333333334</v>
      </c>
      <c r="KT174" s="1">
        <f>IF(KQ174&gt;='Drive Train'!$F$29,1,0)</f>
        <v>0</v>
      </c>
      <c r="KU174" s="57">
        <f>MIN(KK174,'DEPRECATED - DT-Prelim Calcs'!$C$10)*'DEPRECATED - DT-Prelim Calcs'!$C$11*1000/60/60</f>
        <v>103.33333333333333</v>
      </c>
      <c r="KV174" s="63">
        <f>KV173+'DEPRECATED - DT-Prelim Calcs'!$C$11</f>
        <v>680</v>
      </c>
      <c r="KW174" s="2">
        <f>LG174/'Drive Train'!$F$35</f>
        <v>0.68924731182795695</v>
      </c>
      <c r="KX174" s="46">
        <f>LE174*12*60/(PI() * 'Drive Train'!$F$15)/KW$2*KW174</f>
        <v>-89944.871092698799</v>
      </c>
      <c r="KY174" s="2">
        <f>('DEPRECATED - DT-Prelim Calcs'!$C$6*KW174-KX174)/('DEPRECATED - DT-Prelim Calcs'!$C$6*KW174)*'DEPRECATED - DT-Prelim Calcs'!$C$7*KW174</f>
        <v>42.33034293208776</v>
      </c>
      <c r="KZ174" s="57">
        <f>KY174/'DEPRECATED - DT-Prelim Calcs'!$C$7*('DEPRECATED - DT-Prelim Calcs'!$C$8-'DEPRECATED - DT-Prelim Calcs'!$C$9)+'DEPRECATED - DT-Prelim Calcs'!$C$9</f>
        <v>2256.2199162601078</v>
      </c>
      <c r="LA174" s="57">
        <f t="shared" si="209"/>
        <v>56.666666666666664</v>
      </c>
      <c r="LB174" s="2">
        <f t="shared" si="264"/>
        <v>0.99579519204165001</v>
      </c>
      <c r="LC174" s="57">
        <f>LB174*'DEPRECATED - DT-Prelim Calcs'!$C$21/KW$2/'DEPRECATED - DT-Prelim Calcs'!$C$19/'DEPRECATED - DT-Prelim Calcs'!$C$18*3.39*'DEPRECATED - DT-Prelim Calcs'!$C$20</f>
        <v>25.773080821789936</v>
      </c>
      <c r="LD174" s="46">
        <f t="shared" si="265"/>
        <v>0</v>
      </c>
      <c r="LE174" s="57">
        <f>LC173*'DEPRECATED - DT-Prelim Calcs'!$C$11+LE173</f>
        <v>-318.86490762808148</v>
      </c>
      <c r="LF174" s="57">
        <f>LF173+0.5*LC174*'DEPRECATED - DT-Prelim Calcs'!$C$11^2+LE174*'DEPRECATED - DT-Prelim Calcs'!$C$11</f>
        <v>-283295.84925999184</v>
      </c>
      <c r="LG174" s="57">
        <f>MIN('Drive Train'!$F$35-LA173*'DEPRECATED - DT-Prelim Calcs'!$C$21*'Drive Train'!$F$39,LG173+LA$2)</f>
        <v>8.5466666666666669</v>
      </c>
      <c r="LH174" s="57">
        <f>'Drive Train'!$F$35-LA174*'DEPRECATED - DT-Prelim Calcs'!$C$21*'Drive Train'!$F$39</f>
        <v>8.5466666666666669</v>
      </c>
      <c r="LI174" s="1">
        <f>IF(LF174&gt;='Drive Train'!$F$29,1,0)</f>
        <v>0</v>
      </c>
      <c r="LJ174" s="57">
        <f>MIN(KZ174,'DEPRECATED - DT-Prelim Calcs'!$C$10)*'DEPRECATED - DT-Prelim Calcs'!$C$11*1000/60/60</f>
        <v>103.33333333333333</v>
      </c>
      <c r="LK174" s="63">
        <f>LK173+'DEPRECATED - DT-Prelim Calcs'!$C$11</f>
        <v>680</v>
      </c>
      <c r="LL174" s="2">
        <f>LV174/'Drive Train'!$F$35</f>
        <v>0.67096774193548392</v>
      </c>
      <c r="LM174" s="46">
        <f>LT174*12*60/(PI() * 'Drive Train'!$F$15)/LL$2*LL174</f>
        <v>7843.4578647827238</v>
      </c>
      <c r="LN174" s="2">
        <f>('DEPRECATED - DT-Prelim Calcs'!$C$6*LL174-LM174)/('DEPRECATED - DT-Prelim Calcs'!$C$6*LL174)*'DEPRECATED - DT-Prelim Calcs'!$C$7*LL174</f>
        <v>-1.9294468140042205</v>
      </c>
      <c r="LO174" s="57">
        <f>LN174/'DEPRECATED - DT-Prelim Calcs'!$C$7*('DEPRECATED - DT-Prelim Calcs'!$C$8-'DEPRECATED - DT-Prelim Calcs'!$C$9)+'DEPRECATED - DT-Prelim Calcs'!$C$9</f>
        <v>-100.01702333474751</v>
      </c>
      <c r="LP174" s="57">
        <f t="shared" si="210"/>
        <v>-100.01702333474751</v>
      </c>
      <c r="LQ174" s="2">
        <f t="shared" si="266"/>
        <v>-2.7852828054134116</v>
      </c>
      <c r="LR174" s="57">
        <f>LQ174*'DEPRECATED - DT-Prelim Calcs'!$C$21/LL$2/'DEPRECATED - DT-Prelim Calcs'!$C$19/'DEPRECATED - DT-Prelim Calcs'!$C$18*3.39*'DEPRECATED - DT-Prelim Calcs'!$C$20</f>
        <v>-72.088436888595837</v>
      </c>
      <c r="LS174" s="46">
        <f t="shared" si="267"/>
        <v>1</v>
      </c>
      <c r="LT174" s="57">
        <f>LR173*'DEPRECATED - DT-Prelim Calcs'!$C$11+LT173</f>
        <v>28.563493935166235</v>
      </c>
      <c r="LU174" s="57">
        <f>LU173+0.5*LR174*'DEPRECATED - DT-Prelim Calcs'!$C$11^2+LT174*'DEPRECATED - DT-Prelim Calcs'!$C$11</f>
        <v>-307785.38010421518</v>
      </c>
      <c r="LV174" s="57">
        <f>MIN('Drive Train'!$F$35-LP173*'DEPRECATED - DT-Prelim Calcs'!$C$21*'Drive Train'!$F$39,LV173+LP$2)</f>
        <v>8.32</v>
      </c>
      <c r="LW174" s="57">
        <f>'Drive Train'!$F$35-LP174*'DEPRECATED - DT-Prelim Calcs'!$C$21*'Drive Train'!$F$39</f>
        <v>19.201157586762832</v>
      </c>
      <c r="LX174" s="1">
        <f>IF(LU174&gt;='Drive Train'!$F$29,1,0)</f>
        <v>0</v>
      </c>
      <c r="LY174" s="57">
        <f>MIN(LO174,'DEPRECATED - DT-Prelim Calcs'!$C$10)*'DEPRECATED - DT-Prelim Calcs'!$C$11*1000/60/60</f>
        <v>-111.13002592749721</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Train'!$AA$49 + V174*(1-'Drive Train'!$AA$49))</f>
        <v>0</v>
      </c>
      <c r="W175" s="57">
        <f t="shared" si="184"/>
        <v>0</v>
      </c>
      <c r="X175" s="2">
        <f>MAX(MIN(IF(AND(AI174=1,AG175&lt;0),-1,1)*(W175-$C$9)/($C$8-$C$9)*$C$7-$C$29*AE175/T$2 -  AI174*$C$29/2,X$2),MAX(X$4:X174)*-1)</f>
        <v>-0.2458281045106315</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Train'!$F$39,AG174+W$2)-$C$3,IF(AE174-1&lt;=0,0,IF($C$32=Motors!$C$29,MAX(ABS('Drive Train'!$F$35-W174*$C$21*'Drive Train'!$F$39)*-1,AG174-W$2),MAX(0,ABS('Drive Train'!$F$35-W174*$C$21*'Drive Train'!$F$39)*-1,AG174-W$2))))</f>
        <v>0</v>
      </c>
      <c r="AH175" s="57">
        <f>'Drive Train'!$F$35-ABS(W175)*'DEPRECATED - DT-Prelim Calcs'!$C$21*'Drive Train'!$F$39</f>
        <v>12.4</v>
      </c>
      <c r="AI175" s="1">
        <f>IF(AJ175&gt;='Drive Train'!$F$29,1,0)</f>
        <v>1</v>
      </c>
      <c r="AJ175" s="57">
        <f>AJ174+0.5*Y175*'DEPRECATED - DT-Prelim Calcs'!$C$11^2+AE175*'DEPRECATED - DT-Prelim Calcs'!$C$11</f>
        <v>784.33981740885292</v>
      </c>
      <c r="AK175" s="57">
        <f t="shared" si="268"/>
        <v>0</v>
      </c>
      <c r="AL175" s="63">
        <f>AL174+'DEPRECATED - DT-Prelim Calcs'!$C$11</f>
        <v>684</v>
      </c>
      <c r="AM175" s="2">
        <f>AW175/'Drive Train'!$F$35</f>
        <v>0.88882649237565781</v>
      </c>
      <c r="AN175" s="46">
        <f>AU175*12*60/(PI() * 'Drive Train'!$F$15)/AM$2*AM175</f>
        <v>4007.4131716828715</v>
      </c>
      <c r="AO175" s="2">
        <f>('DEPRECATED - DT-Prelim Calcs'!$C$6*AM175-AN175)/('DEPRECATED - DT-Prelim Calcs'!$C$6*AM175)*'DEPRECATED - DT-Prelim Calcs'!$C$7*AM175</f>
        <v>0.33008953072369918</v>
      </c>
      <c r="AP175" s="57">
        <f>AO175/'DEPRECATED - DT-Prelim Calcs'!$C$7*('DEPRECATED - DT-Prelim Calcs'!$C$8-'DEPRECATED - DT-Prelim Calcs'!$C$9)+'DEPRECATED - DT-Prelim Calcs'!$C$9</f>
        <v>20.27281609620357</v>
      </c>
      <c r="AQ175" s="57">
        <f t="shared" si="192"/>
        <v>20.27281609620357</v>
      </c>
      <c r="AR175" s="2">
        <f t="shared" si="212"/>
        <v>2.2204460492503131E-16</v>
      </c>
      <c r="AS175" s="57">
        <f>AR175*'DEPRECATED - DT-Prelim Calcs'!$C$21/AM$2/'DEPRECATED - DT-Prelim Calcs'!$C$19/'DEPRECATED - DT-Prelim Calcs'!$C$18*3.39*'DEPRECATED - DT-Prelim Calcs'!$C$20</f>
        <v>1.6091427298135106E-15</v>
      </c>
      <c r="AT175" s="46">
        <f t="shared" si="213"/>
        <v>0</v>
      </c>
      <c r="AU175" s="57">
        <f>AS174*'DEPRECATED - DT-Prelim Calcs'!$C$11+AU174</f>
        <v>39.3454487088432</v>
      </c>
      <c r="AV175" s="57">
        <f>AV174+0.5*AS175*'DEPRECATED - DT-Prelim Calcs'!$C$11^2+AU175*'DEPRECATED - DT-Prelim Calcs'!$C$11</f>
        <v>26869.487741064357</v>
      </c>
      <c r="AW175" s="57">
        <f>MIN('Drive Train'!$F$35-AQ174*'DEPRECATED - DT-Prelim Calcs'!$C$21*'Drive Train'!$F$39,AW174+AQ$2)</f>
        <v>11.021448505458157</v>
      </c>
      <c r="AX175" s="57">
        <f>'Drive Train'!$F$35-AQ175*'DEPRECATED - DT-Prelim Calcs'!$C$21*'Drive Train'!$F$39</f>
        <v>11.021448505458157</v>
      </c>
      <c r="AY175" s="1">
        <f>IF(AV175&gt;='Drive Train'!$F$29,1,0)</f>
        <v>1</v>
      </c>
      <c r="AZ175" s="57">
        <f t="shared" si="214"/>
        <v>22.525351218003966</v>
      </c>
      <c r="BA175" s="63">
        <f>BA174+'DEPRECATED - DT-Prelim Calcs'!$C$11</f>
        <v>684</v>
      </c>
      <c r="BB175" s="2">
        <f>BL175/'Drive Train'!$F$35</f>
        <v>1.3150249726469256</v>
      </c>
      <c r="BC175" s="46">
        <f>BJ175*12*60/(PI() * 'Drive Train'!$F$15)/BB$2*BB175</f>
        <v>-3540.8438977467281</v>
      </c>
      <c r="BD175" s="2">
        <f>('DEPRECATED - DT-Prelim Calcs'!$C$6*BB175-BC175)/('DEPRECATED - DT-Prelim Calcs'!$C$6*BB175)*'DEPRECATED - DT-Prelim Calcs'!$C$7*BB175</f>
        <v>4.7702296575443093</v>
      </c>
      <c r="BE175" s="57">
        <f>BD175/'DEPRECATED - DT-Prelim Calcs'!$C$7*('DEPRECATED - DT-Prelim Calcs'!$C$8-'DEPRECATED - DT-Prelim Calcs'!$C$9)+'DEPRECATED - DT-Prelim Calcs'!$C$9</f>
        <v>256.65040044105183</v>
      </c>
      <c r="BF175" s="57">
        <f t="shared" si="193"/>
        <v>93</v>
      </c>
      <c r="BG175" s="2">
        <f t="shared" si="215"/>
        <v>1.8933363324154464</v>
      </c>
      <c r="BH175" s="57">
        <f>BG175*'DEPRECATED - DT-Prelim Calcs'!$C$21/BB$2/'DEPRECATED - DT-Prelim Calcs'!$C$19/'DEPRECATED - DT-Prelim Calcs'!$C$18*3.39*'DEPRECATED - DT-Prelim Calcs'!$C$20</f>
        <v>19.819055495402456</v>
      </c>
      <c r="BI175" s="46">
        <f t="shared" si="216"/>
        <v>0</v>
      </c>
      <c r="BJ175" s="57">
        <f>BH174*'DEPRECATED - DT-Prelim Calcs'!$C$11+BJ174</f>
        <v>-16.267443596496349</v>
      </c>
      <c r="BK175" s="57">
        <f>BK174+0.5*BH175*'DEPRECATED - DT-Prelim Calcs'!$C$11^2+BJ175*'DEPRECATED - DT-Prelim Calcs'!$C$11</f>
        <v>16017.162560699384</v>
      </c>
      <c r="BL175" s="57">
        <f>MIN('Drive Train'!$F$35-BF174*'DEPRECATED - DT-Prelim Calcs'!$C$21*'Drive Train'!$F$39,BL174+BF$2)</f>
        <v>16.306309660821878</v>
      </c>
      <c r="BM175" s="57">
        <f>'Drive Train'!$F$35-BF175*'DEPRECATED - DT-Prelim Calcs'!$C$21*'Drive Train'!$F$39</f>
        <v>6.0759999999999996</v>
      </c>
      <c r="BN175" s="1">
        <f>IF(BK175&gt;='Drive Train'!$F$29,1,0)</f>
        <v>1</v>
      </c>
      <c r="BO175" s="57">
        <f t="shared" si="217"/>
        <v>103.33333333333333</v>
      </c>
      <c r="BP175" s="63">
        <f>BP174+'DEPRECATED - DT-Prelim Calcs'!$C$11</f>
        <v>684</v>
      </c>
      <c r="BQ175" s="2">
        <f>CA175/'Drive Train'!$F$35</f>
        <v>1.2195630807677178</v>
      </c>
      <c r="BR175" s="46">
        <f>BY175*12*60/(PI() * 'Drive Train'!$F$15)/BQ$2*BQ175</f>
        <v>-10158.751820038227</v>
      </c>
      <c r="BS175" s="2">
        <f>('DEPRECATED - DT-Prelim Calcs'!$C$6*BQ175-BR175)/('DEPRECATED - DT-Prelim Calcs'!$C$6*BQ175)*'DEPRECATED - DT-Prelim Calcs'!$C$7*BQ175</f>
        <v>7.5325038513466591</v>
      </c>
      <c r="BT175" s="57">
        <f>BS175/'DEPRECATED - DT-Prelim Calcs'!$C$7*('DEPRECATED - DT-Prelim Calcs'!$C$8-'DEPRECATED - DT-Prelim Calcs'!$C$9)+'DEPRECATED - DT-Prelim Calcs'!$C$9</f>
        <v>403.7042506754259</v>
      </c>
      <c r="BU175" s="57">
        <f t="shared" si="194"/>
        <v>93</v>
      </c>
      <c r="BV175" s="2">
        <f t="shared" si="218"/>
        <v>1.8828060353728675</v>
      </c>
      <c r="BW175" s="57">
        <f>BV175*'DEPRECATED - DT-Prelim Calcs'!$C$21/BQ$2/'DEPRECATED - DT-Prelim Calcs'!$C$19/'DEPRECATED - DT-Prelim Calcs'!$C$18*3.39*'DEPRECATED - DT-Prelim Calcs'!$C$20</f>
        <v>25.773080821789936</v>
      </c>
      <c r="BX175" s="46">
        <f t="shared" si="219"/>
        <v>0</v>
      </c>
      <c r="BY175" s="57">
        <f>BW174*'DEPRECATED - DT-Prelim Calcs'!$C$11+BY174</f>
        <v>-38.483719619083104</v>
      </c>
      <c r="BZ175" s="57">
        <f>BZ174+0.5*BW175*'DEPRECATED - DT-Prelim Calcs'!$C$11^2+BY175*'DEPRECATED - DT-Prelim Calcs'!$C$11</f>
        <v>-11398.568058144818</v>
      </c>
      <c r="CA175" s="57">
        <f>MIN('Drive Train'!$F$35-BU174*'DEPRECATED - DT-Prelim Calcs'!$C$21*'Drive Train'!$F$39,CA174+BU$2)</f>
        <v>15.1225822015197</v>
      </c>
      <c r="CB175" s="57">
        <f>'Drive Train'!$F$35-BU175*'DEPRECATED - DT-Prelim Calcs'!$C$21*'Drive Train'!$F$39</f>
        <v>6.0759999999999996</v>
      </c>
      <c r="CC175" s="1">
        <f>IF(BZ175&gt;='Drive Train'!$F$29,1,0)</f>
        <v>0</v>
      </c>
      <c r="CD175" s="57">
        <f t="shared" si="220"/>
        <v>103.33333333333333</v>
      </c>
      <c r="CE175" s="63">
        <f>CE174+'DEPRECATED - DT-Prelim Calcs'!$C$11</f>
        <v>684</v>
      </c>
      <c r="CF175" s="2">
        <f>CP175/'Drive Train'!$F$35</f>
        <v>0.48999999999999994</v>
      </c>
      <c r="CG175" s="46">
        <f>CN175*12*60/(PI() * 'Drive Train'!$F$15)/CF$2*CF175</f>
        <v>-23799.371348632656</v>
      </c>
      <c r="CH175" s="2">
        <f>('DEPRECATED - DT-Prelim Calcs'!$C$6*CF175-CG175)/('DEPRECATED - DT-Prelim Calcs'!$C$6*CF175)*'DEPRECATED - DT-Prelim Calcs'!$C$7*CF175</f>
        <v>11.941966594785121</v>
      </c>
      <c r="CI175" s="57">
        <f>CH175/'DEPRECATED - DT-Prelim Calcs'!$C$7*('DEPRECATED - DT-Prelim Calcs'!$C$8-'DEPRECATED - DT-Prelim Calcs'!$C$9)+'DEPRECATED - DT-Prelim Calcs'!$C$9</f>
        <v>638.4486780543283</v>
      </c>
      <c r="CJ175" s="57">
        <f t="shared" si="195"/>
        <v>93</v>
      </c>
      <c r="CK175" s="2">
        <f t="shared" si="221"/>
        <v>1.5241763143494644</v>
      </c>
      <c r="CL175" s="57">
        <f>CK175*'DEPRECATED - DT-Prelim Calcs'!$C$21/CF$2/'DEPRECATED - DT-Prelim Calcs'!$C$19/'DEPRECATED - DT-Prelim Calcs'!$C$18*3.39*'DEPRECATED - DT-Prelim Calcs'!$C$20</f>
        <v>25.773080821789936</v>
      </c>
      <c r="CM175" s="46">
        <f t="shared" si="222"/>
        <v>0</v>
      </c>
      <c r="CN175" s="57">
        <f>CL174*'DEPRECATED - DT-Prelim Calcs'!$C$11+CN174</f>
        <v>-181.65191979815302</v>
      </c>
      <c r="CO175" s="57">
        <f>CO174+0.5*CL175*'DEPRECATED - DT-Prelim Calcs'!$C$11^2+CN175*'DEPRECATED - DT-Prelim Calcs'!$C$11</f>
        <v>-53951.692454666409</v>
      </c>
      <c r="CP175" s="57">
        <f>MIN('Drive Train'!$F$35-CJ174*'DEPRECATED - DT-Prelim Calcs'!$C$21*'Drive Train'!$F$39,CP174+CJ$2)</f>
        <v>6.0759999999999996</v>
      </c>
      <c r="CQ175" s="57">
        <f>'Drive Train'!$F$35-CJ175*'DEPRECATED - DT-Prelim Calcs'!$C$21*'Drive Train'!$F$39</f>
        <v>6.0759999999999996</v>
      </c>
      <c r="CR175" s="1">
        <f>IF(CO175&gt;='Drive Train'!$F$29,1,0)</f>
        <v>0</v>
      </c>
      <c r="CS175" s="57">
        <f t="shared" si="223"/>
        <v>103.33333333333333</v>
      </c>
      <c r="CT175" s="63">
        <f>CT174+'DEPRECATED - DT-Prelim Calcs'!$C$11</f>
        <v>684</v>
      </c>
      <c r="CU175" s="2">
        <f>DE175/'Drive Train'!$F$35</f>
        <v>1.2391774898072867</v>
      </c>
      <c r="CV175" s="46">
        <f>DC175*12*60/(PI() * 'Drive Train'!$F$15)/CU$2*CU175</f>
        <v>-37685.450925484343</v>
      </c>
      <c r="CW175" s="2">
        <f>('DEPRECATED - DT-Prelim Calcs'!$C$6*CU175-CV175)/('DEPRECATED - DT-Prelim Calcs'!$C$6*CU175)*'DEPRECATED - DT-Prelim Calcs'!$C$7*CU175</f>
        <v>20.026180739256816</v>
      </c>
      <c r="CX175" s="57">
        <f>CW175/'DEPRECATED - DT-Prelim Calcs'!$C$7*('DEPRECATED - DT-Prelim Calcs'!$C$8-'DEPRECATED - DT-Prelim Calcs'!$C$9)+'DEPRECATED - DT-Prelim Calcs'!$C$9</f>
        <v>1068.8240617620952</v>
      </c>
      <c r="CY175" s="57">
        <f t="shared" si="196"/>
        <v>93</v>
      </c>
      <c r="CZ175" s="2">
        <f t="shared" si="224"/>
        <v>1.2803081040535502</v>
      </c>
      <c r="DA175" s="57">
        <f>CZ175*'DEPRECATED - DT-Prelim Calcs'!$C$21/CU$2/'DEPRECATED - DT-Prelim Calcs'!$C$19/'DEPRECATED - DT-Prelim Calcs'!$C$18*3.39*'DEPRECATED - DT-Prelim Calcs'!$C$20</f>
        <v>25.773080821789936</v>
      </c>
      <c r="DB175" s="46">
        <f t="shared" si="225"/>
        <v>0</v>
      </c>
      <c r="DC175" s="57">
        <f>DA174*'DEPRECATED - DT-Prelim Calcs'!$C$11+DC174</f>
        <v>-95.541063930343284</v>
      </c>
      <c r="DD175" s="57">
        <f>DD174+0.5*DA175*'DEPRECATED - DT-Prelim Calcs'!$C$11^2+DC175*'DEPRECATED - DT-Prelim Calcs'!$C$11</f>
        <v>-93289.287296059279</v>
      </c>
      <c r="DE175" s="57">
        <f>MIN('Drive Train'!$F$35-CY174*'DEPRECATED - DT-Prelim Calcs'!$C$21*'Drive Train'!$F$39,DE174+CY$2)</f>
        <v>15.365800873610356</v>
      </c>
      <c r="DF175" s="57">
        <f>'Drive Train'!$F$35-CY175*'DEPRECATED - DT-Prelim Calcs'!$C$21*'Drive Train'!$F$39</f>
        <v>6.0759999999999996</v>
      </c>
      <c r="DG175" s="1">
        <f>IF(DD175&gt;='Drive Train'!$F$29,1,0)</f>
        <v>0</v>
      </c>
      <c r="DH175" s="57">
        <f t="shared" si="226"/>
        <v>103.33333333333333</v>
      </c>
      <c r="DI175" s="63">
        <f>DI174+'DEPRECATED - DT-Prelim Calcs'!$C$11</f>
        <v>684</v>
      </c>
      <c r="DJ175" s="2">
        <f>DT175/'Drive Train'!$F$35</f>
        <v>1.4155551261415176</v>
      </c>
      <c r="DK175" s="46">
        <f>DR175*12*60/(PI() * 'Drive Train'!$F$15)/DJ$2*DJ175</f>
        <v>-97837.496495765998</v>
      </c>
      <c r="DL175" s="2">
        <f>('DEPRECATED - DT-Prelim Calcs'!$C$6*DJ175-DK175)/('DEPRECATED - DT-Prelim Calcs'!$C$6*DJ175)*'DEPRECATED - DT-Prelim Calcs'!$C$7*DJ175</f>
        <v>47.649455312686996</v>
      </c>
      <c r="DM175" s="57">
        <f>DL175/'DEPRECATED - DT-Prelim Calcs'!$C$7*('DEPRECATED - DT-Prelim Calcs'!$C$8-'DEPRECATED - DT-Prelim Calcs'!$C$9)+'DEPRECATED - DT-Prelim Calcs'!$C$9</f>
        <v>2539.3909197583989</v>
      </c>
      <c r="DN175" s="57">
        <f t="shared" si="197"/>
        <v>93</v>
      </c>
      <c r="DO175" s="2">
        <f t="shared" si="227"/>
        <v>1.1037138828047846</v>
      </c>
      <c r="DP175" s="57">
        <f>DO175*'DEPRECATED - DT-Prelim Calcs'!$C$21/DJ$2/'DEPRECATED - DT-Prelim Calcs'!$C$19/'DEPRECATED - DT-Prelim Calcs'!$C$18*3.39*'DEPRECATED - DT-Prelim Calcs'!$C$20</f>
        <v>25.773080821789936</v>
      </c>
      <c r="DQ175" s="46">
        <f t="shared" si="228"/>
        <v>0</v>
      </c>
      <c r="DR175" s="57">
        <f>DP174*'DEPRECATED - DT-Prelim Calcs'!$C$11+DR174</f>
        <v>-187.18473456497719</v>
      </c>
      <c r="DS175" s="57">
        <f>DS174+0.5*DP175*'DEPRECATED - DT-Prelim Calcs'!$C$11^2+DR175*'DEPRECATED - DT-Prelim Calcs'!$C$11</f>
        <v>-180337.23434192658</v>
      </c>
      <c r="DT175" s="57">
        <f>MIN('Drive Train'!$F$35-DN174*'DEPRECATED - DT-Prelim Calcs'!$C$21*'Drive Train'!$F$39,DT174+DN$2)</f>
        <v>17.552883564154818</v>
      </c>
      <c r="DU175" s="57">
        <f>'Drive Train'!$F$35-DN175*'DEPRECATED - DT-Prelim Calcs'!$C$21*'Drive Train'!$F$39</f>
        <v>6.0759999999999996</v>
      </c>
      <c r="DV175" s="1">
        <f>IF(DS175&gt;='Drive Train'!$F$29,1,0)</f>
        <v>0</v>
      </c>
      <c r="DW175" s="57">
        <f t="shared" si="229"/>
        <v>103.33333333333333</v>
      </c>
      <c r="DX175" s="63">
        <f>DX174+'DEPRECATED - DT-Prelim Calcs'!$C$11</f>
        <v>684</v>
      </c>
      <c r="DY175" s="2">
        <f>EI175/'Drive Train'!$F$35</f>
        <v>0.48999999999999994</v>
      </c>
      <c r="DZ175" s="46">
        <f>EG175*12*60/(PI() * 'Drive Train'!$F$15)/DY$2*DY175</f>
        <v>9233.1214161078442</v>
      </c>
      <c r="EA175" s="2">
        <f>('DEPRECATED - DT-Prelim Calcs'!$C$6*DY175-DZ175)/('DEPRECATED - DT-Prelim Calcs'!$C$6*DY175)*'DEPRECATED - DT-Prelim Calcs'!$C$7*DY175</f>
        <v>-2.9939260061575808</v>
      </c>
      <c r="EB175" s="57">
        <f>EA175/'DEPRECATED - DT-Prelim Calcs'!$C$7*('DEPRECATED - DT-Prelim Calcs'!$C$8-'DEPRECATED - DT-Prelim Calcs'!$C$9)+'DEPRECATED - DT-Prelim Calcs'!$C$9</f>
        <v>-156.68618530706127</v>
      </c>
      <c r="EC175" s="57">
        <f t="shared" si="198"/>
        <v>-156.68618530706127</v>
      </c>
      <c r="ED175" s="2">
        <f t="shared" si="230"/>
        <v>-4.3734748648230024</v>
      </c>
      <c r="EE175" s="57">
        <f>ED175*'DEPRECATED - DT-Prelim Calcs'!$C$21/DY$2/'DEPRECATED - DT-Prelim Calcs'!$C$19/'DEPRECATED - DT-Prelim Calcs'!$C$18*3.39*'DEPRECATED - DT-Prelim Calcs'!$C$20</f>
        <v>-116.21238314768561</v>
      </c>
      <c r="EF175" s="46">
        <f t="shared" si="231"/>
        <v>1</v>
      </c>
      <c r="EG175" s="57">
        <f>EE174*'DEPRECATED - DT-Prelim Calcs'!$C$11+EG174</f>
        <v>44.846484864791279</v>
      </c>
      <c r="EH175" s="57">
        <f>EH174+0.5*EE175*'DEPRECATED - DT-Prelim Calcs'!$C$11^2+EG175*'DEPRECATED - DT-Prelim Calcs'!$C$11</f>
        <v>-324762.81351823563</v>
      </c>
      <c r="EI175" s="57">
        <f>MIN('Drive Train'!$F$35-EC174*'DEPRECATED - DT-Prelim Calcs'!$C$21*'Drive Train'!$F$39,EI174+EC$2)</f>
        <v>6.0759999999999996</v>
      </c>
      <c r="EJ175" s="57">
        <f>'Drive Train'!$F$35-EC175*'DEPRECATED - DT-Prelim Calcs'!$C$21*'Drive Train'!$F$39</f>
        <v>23.054660600880169</v>
      </c>
      <c r="EK175" s="1">
        <f>IF(EH175&gt;='Drive Train'!$F$29,1,0)</f>
        <v>0</v>
      </c>
      <c r="EL175" s="57">
        <f t="shared" si="232"/>
        <v>-174.0957614522903</v>
      </c>
      <c r="EM175" s="63">
        <f>EM174+'DEPRECATED - DT-Prelim Calcs'!$C$11</f>
        <v>684</v>
      </c>
      <c r="EN175" s="2">
        <f>EX175/'Drive Train'!$F$35</f>
        <v>1.9228387073154223</v>
      </c>
      <c r="EO175" s="46">
        <f>EV175*12*60/(PI() * 'Drive Train'!$F$15)/EN$2*EN175</f>
        <v>-465284.56231523951</v>
      </c>
      <c r="EP175" s="2">
        <f>('DEPRECATED - DT-Prelim Calcs'!$C$6*EN175-EO175)/('DEPRECATED - DT-Prelim Calcs'!$C$6*EN175)*'DEPRECATED - DT-Prelim Calcs'!$C$7*EN175</f>
        <v>215.01599159977604</v>
      </c>
      <c r="EQ175" s="57">
        <f>EP175/'DEPRECATED - DT-Prelim Calcs'!$C$7*('DEPRECATED - DT-Prelim Calcs'!$C$8-'DEPRECATED - DT-Prelim Calcs'!$C$9)+'DEPRECATED - DT-Prelim Calcs'!$C$9</f>
        <v>11449.401959440362</v>
      </c>
      <c r="ER175" s="57">
        <f t="shared" si="199"/>
        <v>93</v>
      </c>
      <c r="ES175" s="2">
        <f t="shared" si="233"/>
        <v>0.86507304327942547</v>
      </c>
      <c r="ET175" s="57">
        <f>ES175*'DEPRECATED - DT-Prelim Calcs'!$C$21/EN$2/'DEPRECATED - DT-Prelim Calcs'!$C$19/'DEPRECATED - DT-Prelim Calcs'!$C$18*3.39*'DEPRECATED - DT-Prelim Calcs'!$C$20</f>
        <v>25.773080821789936</v>
      </c>
      <c r="EU175" s="46">
        <f t="shared" si="234"/>
        <v>0</v>
      </c>
      <c r="EV175" s="57">
        <f>ET174*'DEPRECATED - DT-Prelim Calcs'!$C$11+EV174</f>
        <v>-513.64604041914231</v>
      </c>
      <c r="EW175" s="57">
        <f>EW174+0.5*ET175*'DEPRECATED - DT-Prelim Calcs'!$C$11^2+EV175*'DEPRECATED - DT-Prelim Calcs'!$C$11</f>
        <v>-324512.60057428601</v>
      </c>
      <c r="EX175" s="57">
        <f>MIN('Drive Train'!$F$35-ER174*'DEPRECATED - DT-Prelim Calcs'!$C$21*'Drive Train'!$F$39,EX174+ER$2)</f>
        <v>23.843199970711236</v>
      </c>
      <c r="EY175" s="57">
        <f>'Drive Train'!$F$35-ER175*'DEPRECATED - DT-Prelim Calcs'!$C$21*'Drive Train'!$F$39</f>
        <v>6.0759999999999996</v>
      </c>
      <c r="EZ175" s="1">
        <f>IF(EW175&gt;='Drive Train'!$F$29,1,0)</f>
        <v>0</v>
      </c>
      <c r="FA175" s="57">
        <f t="shared" si="235"/>
        <v>103.33333333333333</v>
      </c>
      <c r="FB175" s="63">
        <f>FB174+'DEPRECATED - DT-Prelim Calcs'!$C$11</f>
        <v>684</v>
      </c>
      <c r="FC175" s="2">
        <f>FM175/'Drive Train'!$F$35</f>
        <v>0.48999999999999994</v>
      </c>
      <c r="FD175" s="46">
        <f>FK175*12*60/(PI() * 'Drive Train'!$F$15)/FC$2*FC175</f>
        <v>-59775.338419581356</v>
      </c>
      <c r="FE175" s="2">
        <f>('DEPRECATED - DT-Prelim Calcs'!$C$6*FC175-FD175)/('DEPRECATED - DT-Prelim Calcs'!$C$6*FC175)*'DEPRECATED - DT-Prelim Calcs'!$C$7*FC175</f>
        <v>28.208773469266617</v>
      </c>
      <c r="FF175" s="57">
        <f>FE175/'DEPRECATED - DT-Prelim Calcs'!$C$7*('DEPRECATED - DT-Prelim Calcs'!$C$8-'DEPRECATED - DT-Prelim Calcs'!$C$9)+'DEPRECATED - DT-Prelim Calcs'!$C$9</f>
        <v>1504.4367784675962</v>
      </c>
      <c r="FG175" s="57">
        <f t="shared" si="200"/>
        <v>93</v>
      </c>
      <c r="FH175" s="2">
        <f t="shared" si="236"/>
        <v>0.78067567320338405</v>
      </c>
      <c r="FI175" s="57">
        <f>FH175*'DEPRECATED - DT-Prelim Calcs'!$C$21/FC$2/'DEPRECATED - DT-Prelim Calcs'!$C$19/'DEPRECATED - DT-Prelim Calcs'!$C$18*3.39*'DEPRECATED - DT-Prelim Calcs'!$C$20</f>
        <v>25.773080821789936</v>
      </c>
      <c r="FJ175" s="46">
        <f t="shared" si="237"/>
        <v>0</v>
      </c>
      <c r="FK175" s="57">
        <f>FI174*'DEPRECATED - DT-Prelim Calcs'!$C$11+FK174</f>
        <v>-233.68561976704893</v>
      </c>
      <c r="FL175" s="57">
        <f>FL174+0.5*FI175*'DEPRECATED - DT-Prelim Calcs'!$C$11^2+FK175*'DEPRECATED - DT-Prelim Calcs'!$C$11</f>
        <v>-423312.68935749866</v>
      </c>
      <c r="FM175" s="57">
        <f>MIN('Drive Train'!$F$35-FG174*'DEPRECATED - DT-Prelim Calcs'!$C$21*'Drive Train'!$F$39,FM174+FG$2)</f>
        <v>6.0759999999999996</v>
      </c>
      <c r="FN175" s="57">
        <f>'Drive Train'!$F$35-FG175*'DEPRECATED - DT-Prelim Calcs'!$C$21*'Drive Train'!$F$39</f>
        <v>6.0759999999999996</v>
      </c>
      <c r="FO175" s="1">
        <f>IF(FL175&gt;='Drive Train'!$F$29,1,0)</f>
        <v>0</v>
      </c>
      <c r="FP175" s="57">
        <f t="shared" si="238"/>
        <v>103.33333333333333</v>
      </c>
      <c r="FQ175" s="63">
        <f>FQ174+'DEPRECATED - DT-Prelim Calcs'!$C$11</f>
        <v>684</v>
      </c>
      <c r="FR175" s="2">
        <f>GB175/'Drive Train'!$F$35</f>
        <v>0.48999999999999994</v>
      </c>
      <c r="FS175" s="46">
        <f>FZ175*12*60/(PI() * 'Drive Train'!$F$15)/FR$2*FR175</f>
        <v>-38096.685209977652</v>
      </c>
      <c r="FT175" s="2">
        <f>('DEPRECATED - DT-Prelim Calcs'!$C$6*FR175-FS175)/('DEPRECATED - DT-Prelim Calcs'!$C$6*FR175)*'DEPRECATED - DT-Prelim Calcs'!$C$7*FR175</f>
        <v>18.406605695318227</v>
      </c>
      <c r="FU175" s="57">
        <f>FT175/'DEPRECATED - DT-Prelim Calcs'!$C$7*('DEPRECATED - DT-Prelim Calcs'!$C$8-'DEPRECATED - DT-Prelim Calcs'!$C$9)+'DEPRECATED - DT-Prelim Calcs'!$C$9</f>
        <v>982.60353141465919</v>
      </c>
      <c r="FV175" s="57">
        <f t="shared" si="201"/>
        <v>93</v>
      </c>
      <c r="FW175" s="2">
        <f t="shared" si="239"/>
        <v>0.7112822800297498</v>
      </c>
      <c r="FX175" s="57">
        <f>FW175*'DEPRECATED - DT-Prelim Calcs'!$C$21/FR$2/'DEPRECATED - DT-Prelim Calcs'!$C$19/'DEPRECATED - DT-Prelim Calcs'!$C$18*3.39*'DEPRECATED - DT-Prelim Calcs'!$C$20</f>
        <v>25.773080821789936</v>
      </c>
      <c r="FY175" s="46">
        <f t="shared" si="240"/>
        <v>0</v>
      </c>
      <c r="FZ175" s="57">
        <f>FX174*'DEPRECATED - DT-Prelim Calcs'!$C$11+FZ174</f>
        <v>-135.69644714488516</v>
      </c>
      <c r="GA175" s="57">
        <f>GA174+0.5*FX175*'DEPRECATED - DT-Prelim Calcs'!$C$11^2+FZ175*'DEPRECATED - DT-Prelim Calcs'!$C$11</f>
        <v>-511126.95576983743</v>
      </c>
      <c r="GB175" s="57">
        <f>MIN('Drive Train'!$F$35-FV174*'DEPRECATED - DT-Prelim Calcs'!$C$21*'Drive Train'!$F$39,GB174+FV$2)</f>
        <v>6.0759999999999996</v>
      </c>
      <c r="GC175" s="57">
        <f>'Drive Train'!$F$35-FV175*'DEPRECATED - DT-Prelim Calcs'!$C$21*'Drive Train'!$F$39</f>
        <v>6.0759999999999996</v>
      </c>
      <c r="GD175" s="1">
        <f>IF(GA175&gt;='Drive Train'!$F$29,1,0)</f>
        <v>0</v>
      </c>
      <c r="GE175" s="57">
        <f t="shared" si="241"/>
        <v>103.33333333333333</v>
      </c>
      <c r="GF175" s="63">
        <f>GF174+'DEPRECATED - DT-Prelim Calcs'!$C$11</f>
        <v>684</v>
      </c>
      <c r="GG175" s="2">
        <f>GQ175/'Drive Train'!$F$35</f>
        <v>0.83548387096774201</v>
      </c>
      <c r="GH175" s="46">
        <f>GO175*12*60/(PI() * 'Drive Train'!$F$15)/GG$2*GG175</f>
        <v>-84369.252393512521</v>
      </c>
      <c r="GI175" s="2">
        <f>('DEPRECATED - DT-Prelim Calcs'!$C$6*GG175-GH175)/('DEPRECATED - DT-Prelim Calcs'!$C$6*GG175)*'DEPRECATED - DT-Prelim Calcs'!$C$7*GG175</f>
        <v>40.161714678444113</v>
      </c>
      <c r="GJ175" s="57">
        <f>GI175/'DEPRECATED - DT-Prelim Calcs'!$C$7*('DEPRECATED - DT-Prelim Calcs'!$C$8-'DEPRECATED - DT-Prelim Calcs'!$C$9)+'DEPRECATED - DT-Prelim Calcs'!$C$9</f>
        <v>2140.7697067404065</v>
      </c>
      <c r="GK175" s="57">
        <f t="shared" si="242"/>
        <v>29.999999999999982</v>
      </c>
      <c r="GL175" s="2">
        <f t="shared" si="243"/>
        <v>0.99579519204165001</v>
      </c>
      <c r="GM175" s="57">
        <f>GL175*'DEPRECATED - DT-Prelim Calcs'!$C$21/GG$2/'DEPRECATED - DT-Prelim Calcs'!$C$19/'DEPRECATED - DT-Prelim Calcs'!$C$18*3.39*'DEPRECATED - DT-Prelim Calcs'!$C$20</f>
        <v>25.773080821789936</v>
      </c>
      <c r="GN175" s="46">
        <f t="shared" si="244"/>
        <v>0</v>
      </c>
      <c r="GO175" s="57">
        <f>GM174*'DEPRECATED - DT-Prelim Calcs'!$C$11+GO174</f>
        <v>-246.74680266540486</v>
      </c>
      <c r="GP175" s="57">
        <f>GP174+0.5*GM175*'DEPRECATED - DT-Prelim Calcs'!$C$11^2+GO175*'DEPRECATED - DT-Prelim Calcs'!$C$11</f>
        <v>-261628.05303447484</v>
      </c>
      <c r="GQ175" s="57">
        <f>MIN('Drive Train'!$F$35-GK174*'DEPRECATED - DT-Prelim Calcs'!$C$21*'Drive Train'!$F$39,GQ174+GK$2)</f>
        <v>10.360000000000001</v>
      </c>
      <c r="GR175" s="57">
        <f>'Drive Train'!$F$35-GK175*'DEPRECATED - DT-Prelim Calcs'!$C$21*'Drive Train'!$F$39</f>
        <v>10.360000000000001</v>
      </c>
      <c r="GS175" s="1">
        <f>IF(GP175&gt;='Drive Train'!$F$29,1,0)</f>
        <v>0</v>
      </c>
      <c r="GT175" s="57">
        <f t="shared" si="245"/>
        <v>33.333333333333314</v>
      </c>
      <c r="GU175" s="63">
        <f>GU174+'DEPRECATED - DT-Prelim Calcs'!$C$11</f>
        <v>684</v>
      </c>
      <c r="GV175" s="2">
        <f>HF175/'Drive Train'!$F$35</f>
        <v>1.836439236144652</v>
      </c>
      <c r="GW175" s="46">
        <f>HD175*12*60/(PI() * 'Drive Train'!$F$15)/GV$2*GV175</f>
        <v>-277909.37051684922</v>
      </c>
      <c r="GX175" s="2">
        <f>('DEPRECATED - DT-Prelim Calcs'!$C$6*GV175-GW175)/('DEPRECATED - DT-Prelim Calcs'!$C$6*GV175)*'DEPRECATED - DT-Prelim Calcs'!$C$7*GV175</f>
        <v>130.08465213239313</v>
      </c>
      <c r="GY175" s="57">
        <f>GX175/'DEPRECATED - DT-Prelim Calcs'!$C$7*('DEPRECATED - DT-Prelim Calcs'!$C$8-'DEPRECATED - DT-Prelim Calcs'!$C$9)+'DEPRECATED - DT-Prelim Calcs'!$C$9</f>
        <v>6927.9534724423393</v>
      </c>
      <c r="GZ175" s="57">
        <f t="shared" si="202"/>
        <v>33.333333333333314</v>
      </c>
      <c r="HA175" s="2">
        <f t="shared" si="246"/>
        <v>0.99579519204165001</v>
      </c>
      <c r="HB175" s="57">
        <f>HA175*'DEPRECATED - DT-Prelim Calcs'!$C$21/GV$2/'DEPRECATED - DT-Prelim Calcs'!$C$19/'DEPRECATED - DT-Prelim Calcs'!$C$18*3.39*'DEPRECATED - DT-Prelim Calcs'!$C$20</f>
        <v>25.773080821789936</v>
      </c>
      <c r="HC175" s="46">
        <f t="shared" si="247"/>
        <v>0</v>
      </c>
      <c r="HD175" s="57">
        <f>HB174*'DEPRECATED - DT-Prelim Calcs'!$C$11+HD174</f>
        <v>-369.77030435188021</v>
      </c>
      <c r="HE175" s="57">
        <f>HE174+0.5*HB175*'DEPRECATED - DT-Prelim Calcs'!$C$11^2+HD175*'DEPRECATED - DT-Prelim Calcs'!$C$11</f>
        <v>-290712.22598544322</v>
      </c>
      <c r="HF175" s="57">
        <f>MIN('Drive Train'!$F$35-GZ174*'DEPRECATED - DT-Prelim Calcs'!$C$21*'Drive Train'!$F$39,HF174+GZ$2)</f>
        <v>22.771846528193684</v>
      </c>
      <c r="HG175" s="57">
        <f>'Drive Train'!$F$35-GZ175*'DEPRECATED - DT-Prelim Calcs'!$C$21*'Drive Train'!$F$39</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-315573.66912416858</v>
      </c>
      <c r="HM175" s="2">
        <f>('DEPRECATED - DT-Prelim Calcs'!$C$6*HK175-HL175)/('DEPRECATED - DT-Prelim Calcs'!$C$6*HK175)*'DEPRECATED - DT-Prelim Calcs'!$C$7*HK175</f>
        <v>144.61444098287217</v>
      </c>
      <c r="HN175" s="57">
        <f>HM175/'DEPRECATED - DT-Prelim Calcs'!$C$7*('DEPRECATED - DT-Prelim Calcs'!$C$8-'DEPRECATED - DT-Prelim Calcs'!$C$9)+'DEPRECATED - DT-Prelim Calcs'!$C$9</f>
        <v>7701.4687875943982</v>
      </c>
      <c r="HO175" s="57">
        <f t="shared" si="203"/>
        <v>36.66666666666665</v>
      </c>
      <c r="HP175" s="2">
        <f t="shared" si="249"/>
        <v>0.99579519204165001</v>
      </c>
      <c r="HQ175" s="57">
        <f>HP175*'DEPRECATED - DT-Prelim Calcs'!$C$21/HK$2/'DEPRECATED - DT-Prelim Calcs'!$C$19/'DEPRECATED - DT-Prelim Calcs'!$C$18*3.39*'DEPRECATED - DT-Prelim Calcs'!$C$20</f>
        <v>25.773080821789936</v>
      </c>
      <c r="HR175" s="46">
        <f t="shared" si="250"/>
        <v>0</v>
      </c>
      <c r="HS175" s="57">
        <f>HQ174*'DEPRECATED - DT-Prelim Calcs'!$C$11+HS174</f>
        <v>-965.16218379250552</v>
      </c>
      <c r="HT175" s="57">
        <f>HT174+0.5*HQ175*'DEPRECATED - DT-Prelim Calcs'!$C$11^2+HS175*'DEPRECATED - DT-Prelim Calcs'!$C$11</f>
        <v>-308858.04803865287</v>
      </c>
      <c r="HU175" s="57">
        <f>MIN('Drive Train'!$F$35-HO174*'DEPRECATED - DT-Prelim Calcs'!$C$21*'Drive Train'!$F$39,HU174+HO$2)</f>
        <v>9.9066666666666681</v>
      </c>
      <c r="HV175" s="57">
        <f>'Drive Train'!$F$35-HO175*'DEPRECATED - DT-Prelim Calcs'!$C$21*'Drive Train'!$F$39</f>
        <v>9.9066666666666681</v>
      </c>
      <c r="HW175" s="1">
        <f>IF(HT175&gt;='Drive Train'!$F$29,1,0)</f>
        <v>0</v>
      </c>
      <c r="HX175" s="57">
        <f t="shared" si="251"/>
        <v>40.740740740740726</v>
      </c>
      <c r="HY175" s="63">
        <f>HY174+'DEPRECATED - DT-Prelim Calcs'!$C$11</f>
        <v>684</v>
      </c>
      <c r="HZ175" s="2">
        <f>IJ175/'Drive Train'!$F$35</f>
        <v>1.8382883417295732</v>
      </c>
      <c r="IA175" s="46">
        <f>IH175*12*60/(PI() * 'Drive Train'!$F$15)/HZ$2*HZ175</f>
        <v>-280179.816514962</v>
      </c>
      <c r="IB175" s="2">
        <f>('DEPRECATED - DT-Prelim Calcs'!$C$6*HZ175-IA175)/('DEPRECATED - DT-Prelim Calcs'!$C$6*HZ175)*'DEPRECATED - DT-Prelim Calcs'!$C$7*HZ175</f>
        <v>131.1157078868813</v>
      </c>
      <c r="IC175" s="57">
        <f>IB175/'DEPRECATED - DT-Prelim Calcs'!$C$7*('DEPRECATED - DT-Prelim Calcs'!$C$8-'DEPRECATED - DT-Prelim Calcs'!$C$9)+'DEPRECATED - DT-Prelim Calcs'!$C$9</f>
        <v>6982.8432870899878</v>
      </c>
      <c r="ID175" s="57">
        <f t="shared" si="204"/>
        <v>39.999999999999986</v>
      </c>
      <c r="IE175" s="2">
        <f t="shared" si="252"/>
        <v>0.99579519204165001</v>
      </c>
      <c r="IF175" s="57">
        <f>IE175*'DEPRECATED - DT-Prelim Calcs'!$C$21/HZ$2/'DEPRECATED - DT-Prelim Calcs'!$C$19/'DEPRECATED - DT-Prelim Calcs'!$C$18*3.39*'DEPRECATED - DT-Prelim Calcs'!$C$20</f>
        <v>25.773080821789936</v>
      </c>
      <c r="IG175" s="46">
        <f t="shared" si="253"/>
        <v>0</v>
      </c>
      <c r="IH175" s="57">
        <f>IF174*'DEPRECATED - DT-Prelim Calcs'!$C$11+IH174</f>
        <v>-372.41624497853957</v>
      </c>
      <c r="II175" s="57">
        <f>II174+0.5*IF175*'DEPRECATED - DT-Prelim Calcs'!$C$11^2+IH175*'DEPRECATED - DT-Prelim Calcs'!$C$11</f>
        <v>-343961.99727139302</v>
      </c>
      <c r="IJ175" s="57">
        <f>MIN('Drive Train'!$F$35-ID174*'DEPRECATED - DT-Prelim Calcs'!$C$21*'Drive Train'!$F$39,IJ174+ID$2)</f>
        <v>22.79477543744671</v>
      </c>
      <c r="IK175" s="57">
        <f>'Drive Train'!$F$35-ID175*'DEPRECATED - DT-Prelim Calcs'!$C$21*'Drive Train'!$F$39</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13071.748001916689</v>
      </c>
      <c r="IQ175" s="2">
        <f>('DEPRECATED - DT-Prelim Calcs'!$C$6*IO175-IP175)/('DEPRECATED - DT-Prelim Calcs'!$C$6*IO175)*'DEPRECATED - DT-Prelim Calcs'!$C$7*IO175</f>
        <v>-4.0731891094627439</v>
      </c>
      <c r="IR175" s="57">
        <f>IQ175/'DEPRECATED - DT-Prelim Calcs'!$C$7*('DEPRECATED - DT-Prelim Calcs'!$C$8-'DEPRECATED - DT-Prelim Calcs'!$C$9)+'DEPRECATED - DT-Prelim Calcs'!$C$9</f>
        <v>-214.14239118011207</v>
      </c>
      <c r="IS175" s="57">
        <f t="shared" si="205"/>
        <v>-214.14239118011207</v>
      </c>
      <c r="IT175" s="2">
        <f t="shared" si="255"/>
        <v>-5.3285107044502924</v>
      </c>
      <c r="IU175" s="57">
        <f>IT175*'DEPRECATED - DT-Prelim Calcs'!$C$21/IO$2/'DEPRECATED - DT-Prelim Calcs'!$C$19/'DEPRECATED - DT-Prelim Calcs'!$C$18*3.39*'DEPRECATED - DT-Prelim Calcs'!$C$20</f>
        <v>-137.91203064959785</v>
      </c>
      <c r="IV175" s="46">
        <f t="shared" si="256"/>
        <v>1</v>
      </c>
      <c r="IW175" s="57">
        <f>IU174*'DEPRECATED - DT-Prelim Calcs'!$C$11+IW174</f>
        <v>41.896310887872488</v>
      </c>
      <c r="IX175" s="57">
        <f>IX174+0.5*IU175*'DEPRECATED - DT-Prelim Calcs'!$C$11^2+IW175*'DEPRECATED - DT-Prelim Calcs'!$C$11</f>
        <v>-299838.45066544408</v>
      </c>
      <c r="IY175" s="57">
        <f>MIN('Drive Train'!$F$35-IS174*'DEPRECATED - DT-Prelim Calcs'!$C$21*'Drive Train'!$F$39,IY174+IS$2)</f>
        <v>9.4533333333333349</v>
      </c>
      <c r="IZ175" s="57">
        <f>'Drive Train'!$F$35-IS175*'DEPRECATED - DT-Prelim Calcs'!$C$21*'Drive Train'!$F$39</f>
        <v>26.96168260024762</v>
      </c>
      <c r="JA175" s="1">
        <f>IF(IX175&gt;='Drive Train'!$F$29,1,0)</f>
        <v>0</v>
      </c>
      <c r="JB175" s="57">
        <f t="shared" si="257"/>
        <v>-237.93599020012454</v>
      </c>
      <c r="JC175" s="63">
        <f>JC174+'DEPRECATED - DT-Prelim Calcs'!$C$11</f>
        <v>684</v>
      </c>
      <c r="JD175" s="2">
        <f>JN175/'Drive Train'!$F$35</f>
        <v>0.74408602150537628</v>
      </c>
      <c r="JE175" s="46">
        <f>JL175*12*60/(PI() * 'Drive Train'!$F$15)/JD$2*JD175</f>
        <v>-93304.953678967446</v>
      </c>
      <c r="JF175" s="2">
        <f>('DEPRECATED - DT-Prelim Calcs'!$C$6*JD175-JE175)/('DEPRECATED - DT-Prelim Calcs'!$C$6*JD175)*'DEPRECATED - DT-Prelim Calcs'!$C$7*JD175</f>
        <v>43.981791095376096</v>
      </c>
      <c r="JG175" s="57">
        <f>JF175/'DEPRECATED - DT-Prelim Calcs'!$C$7*('DEPRECATED - DT-Prelim Calcs'!$C$8-'DEPRECATED - DT-Prelim Calcs'!$C$9)+'DEPRECATED - DT-Prelim Calcs'!$C$9</f>
        <v>2344.1372603886939</v>
      </c>
      <c r="JH175" s="57">
        <f t="shared" si="206"/>
        <v>46.666666666666657</v>
      </c>
      <c r="JI175" s="2">
        <f t="shared" si="258"/>
        <v>0.99579519204165001</v>
      </c>
      <c r="JJ175" s="57">
        <f>JI175*'DEPRECATED - DT-Prelim Calcs'!$C$21/JD$2/'DEPRECATED - DT-Prelim Calcs'!$C$19/'DEPRECATED - DT-Prelim Calcs'!$C$18*3.39*'DEPRECATED - DT-Prelim Calcs'!$C$20</f>
        <v>25.773080821789936</v>
      </c>
      <c r="JK175" s="46">
        <f t="shared" si="259"/>
        <v>0</v>
      </c>
      <c r="JL175" s="57">
        <f>JJ174*'DEPRECATED - DT-Prelim Calcs'!$C$11+JL174</f>
        <v>-306.39872867841757</v>
      </c>
      <c r="JM175" s="57">
        <f>JM174+0.5*JJ175*'DEPRECATED - DT-Prelim Calcs'!$C$11^2+JL175*'DEPRECATED - DT-Prelim Calcs'!$C$11</f>
        <v>-347854.92843448842</v>
      </c>
      <c r="JN175" s="57">
        <f>MIN('Drive Train'!$F$35-JH174*'DEPRECATED - DT-Prelim Calcs'!$C$21*'Drive Train'!$F$39,JN174+JH$2)</f>
        <v>9.2266666666666666</v>
      </c>
      <c r="JO175" s="57">
        <f>'Drive Train'!$F$35-JH175*'DEPRECATED - DT-Prelim Calcs'!$C$21*'Drive Train'!$F$39</f>
        <v>9.2266666666666666</v>
      </c>
      <c r="JP175" s="1">
        <f>IF(JM175&gt;='Drive Train'!$F$29,1,0)</f>
        <v>0</v>
      </c>
      <c r="JQ175" s="57">
        <f>MIN(JG175,'DEPRECATED - DT-Prelim Calcs'!$C$10)*'DEPRECATED - DT-Prelim Calcs'!$C$11*1000/60/60</f>
        <v>103.33333333333333</v>
      </c>
      <c r="JR175" s="63">
        <f>JR174+'DEPRECATED - DT-Prelim Calcs'!$C$11</f>
        <v>684</v>
      </c>
      <c r="JS175" s="2">
        <f>KC175/'Drive Train'!$F$35</f>
        <v>4.0645490984440062</v>
      </c>
      <c r="JT175" s="46">
        <f>KA175*12*60/(PI() * 'Drive Train'!$F$15)/JS$2*JS175</f>
        <v>-2136590.8285045475</v>
      </c>
      <c r="JU175" s="2">
        <f>('DEPRECATED - DT-Prelim Calcs'!$C$6*JS175-JT175)/('DEPRECATED - DT-Prelim Calcs'!$C$6*JS175)*'DEPRECATED - DT-Prelim Calcs'!$C$7*JS175</f>
        <v>975.87134131898745</v>
      </c>
      <c r="JV175" s="57">
        <f>JU175/'DEPRECATED - DT-Prelim Calcs'!$C$7*('DEPRECATED - DT-Prelim Calcs'!$C$8-'DEPRECATED - DT-Prelim Calcs'!$C$9)+'DEPRECATED - DT-Prelim Calcs'!$C$9</f>
        <v>51954.688834533648</v>
      </c>
      <c r="JW175" s="57">
        <f t="shared" si="207"/>
        <v>49.999999999999993</v>
      </c>
      <c r="JX175" s="2">
        <f t="shared" si="260"/>
        <v>0.99579519204165001</v>
      </c>
      <c r="JY175" s="57">
        <f>JX175*'DEPRECATED - DT-Prelim Calcs'!$C$21/JS$2/'DEPRECATED - DT-Prelim Calcs'!$C$19/'DEPRECATED - DT-Prelim Calcs'!$C$18*3.39*'DEPRECATED - DT-Prelim Calcs'!$C$20</f>
        <v>25.773080821789936</v>
      </c>
      <c r="JZ175" s="46">
        <f t="shared" si="261"/>
        <v>0</v>
      </c>
      <c r="KA175" s="57">
        <f>JY174*'DEPRECATED - DT-Prelim Calcs'!$C$11+KA174</f>
        <v>-1284.4416773174385</v>
      </c>
      <c r="KB175" s="57">
        <f>KB174+0.5*JY175*'DEPRECATED - DT-Prelim Calcs'!$C$11^2+KA175*'DEPRECATED - DT-Prelim Calcs'!$C$11</f>
        <v>-317300.72469670273</v>
      </c>
      <c r="KC175" s="57">
        <f>MIN('Drive Train'!$F$35-JW174*'DEPRECATED - DT-Prelim Calcs'!$C$21*'Drive Train'!$F$39,KC174+JW$2)</f>
        <v>50.400408820705678</v>
      </c>
      <c r="KD175" s="57">
        <f>'Drive Train'!$F$35-JW175*'DEPRECATED - DT-Prelim Calcs'!$C$21*'Drive Train'!$F$39</f>
        <v>9</v>
      </c>
      <c r="KE175" s="1">
        <f>IF(KB175&gt;='Drive Train'!$F$29,1,0)</f>
        <v>0</v>
      </c>
      <c r="KF175" s="57">
        <f>MIN(JV175,'DEPRECATED - DT-Prelim Calcs'!$C$10)*'DEPRECATED - DT-Prelim Calcs'!$C$11*1000/60/60</f>
        <v>103.33333333333333</v>
      </c>
      <c r="KG175" s="63">
        <f>KG174+'DEPRECATED - DT-Prelim Calcs'!$C$11</f>
        <v>684</v>
      </c>
      <c r="KH175" s="2">
        <f>KR175/'Drive Train'!$F$35</f>
        <v>0.7075268817204301</v>
      </c>
      <c r="KI175" s="46">
        <f>KP175*12*60/(PI() * 'Drive Train'!$F$15)/KH$2*KH175</f>
        <v>-132098.80099767575</v>
      </c>
      <c r="KJ175" s="2">
        <f>('DEPRECATED - DT-Prelim Calcs'!$C$6*KH175-KI175)/('DEPRECATED - DT-Prelim Calcs'!$C$6*KH175)*'DEPRECATED - DT-Prelim Calcs'!$C$7*KH175</f>
        <v>61.434616408660794</v>
      </c>
      <c r="KK175" s="57">
        <f>KJ175/'DEPRECATED - DT-Prelim Calcs'!$C$7*('DEPRECATED - DT-Prelim Calcs'!$C$8-'DEPRECATED - DT-Prelim Calcs'!$C$9)+'DEPRECATED - DT-Prelim Calcs'!$C$9</f>
        <v>3273.2648486436428</v>
      </c>
      <c r="KL175" s="57">
        <f t="shared" si="208"/>
        <v>53.333333333333329</v>
      </c>
      <c r="KM175" s="2">
        <f t="shared" si="262"/>
        <v>0.99579519204165001</v>
      </c>
      <c r="KN175" s="57">
        <f>KM175*'DEPRECATED - DT-Prelim Calcs'!$C$21/KH$2/'DEPRECATED - DT-Prelim Calcs'!$C$19/'DEPRECATED - DT-Prelim Calcs'!$C$18*3.39*'DEPRECATED - DT-Prelim Calcs'!$C$20</f>
        <v>25.773080821789936</v>
      </c>
      <c r="KO175" s="46">
        <f t="shared" si="263"/>
        <v>0</v>
      </c>
      <c r="KP175" s="57">
        <f>KN174*'DEPRECATED - DT-Prelim Calcs'!$C$11+KP174</f>
        <v>-456.20635835573989</v>
      </c>
      <c r="KQ175" s="57">
        <f>KQ174+0.5*KN175*'DEPRECATED - DT-Prelim Calcs'!$C$11^2+KP175*'DEPRECATED - DT-Prelim Calcs'!$C$11</f>
        <v>-356250.71164393052</v>
      </c>
      <c r="KR175" s="57">
        <f>MIN('Drive Train'!$F$35-KL174*'DEPRECATED - DT-Prelim Calcs'!$C$21*'Drive Train'!$F$39,KR174+KL$2)</f>
        <v>8.7733333333333334</v>
      </c>
      <c r="KS175" s="57">
        <f>'Drive Train'!$F$35-KL175*'DEPRECATED - DT-Prelim Calcs'!$C$21*'Drive Train'!$F$39</f>
        <v>8.7733333333333334</v>
      </c>
      <c r="KT175" s="1">
        <f>IF(KQ175&gt;='Drive Train'!$F$29,1,0)</f>
        <v>0</v>
      </c>
      <c r="KU175" s="57">
        <f>MIN(KK175,'DEPRECATED - DT-Prelim Calcs'!$C$10)*'DEPRECATED - DT-Prelim Calcs'!$C$11*1000/60/60</f>
        <v>103.33333333333333</v>
      </c>
      <c r="KV175" s="63">
        <f>KV174+'DEPRECATED - DT-Prelim Calcs'!$C$11</f>
        <v>684</v>
      </c>
      <c r="KW175" s="2">
        <f>LG175/'Drive Train'!$F$35</f>
        <v>0.68924731182795695</v>
      </c>
      <c r="KX175" s="46">
        <f>LE175*12*60/(PI() * 'Drive Train'!$F$15)/KW$2*KW175</f>
        <v>-60864.763790562429</v>
      </c>
      <c r="KY175" s="2">
        <f>('DEPRECATED - DT-Prelim Calcs'!$C$6*KW175-KX175)/('DEPRECATED - DT-Prelim Calcs'!$C$6*KW175)*'DEPRECATED - DT-Prelim Calcs'!$C$7*KW175</f>
        <v>29.181551450258745</v>
      </c>
      <c r="KZ175" s="57">
        <f>KY175/'DEPRECATED - DT-Prelim Calcs'!$C$7*('DEPRECATED - DT-Prelim Calcs'!$C$8-'DEPRECATED - DT-Prelim Calcs'!$C$9)+'DEPRECATED - DT-Prelim Calcs'!$C$9</f>
        <v>1556.2240875801649</v>
      </c>
      <c r="LA175" s="57">
        <f t="shared" si="209"/>
        <v>56.666666666666664</v>
      </c>
      <c r="LB175" s="2">
        <f t="shared" si="264"/>
        <v>0.99579519204165001</v>
      </c>
      <c r="LC175" s="57">
        <f>LB175*'DEPRECATED - DT-Prelim Calcs'!$C$21/KW$2/'DEPRECATED - DT-Prelim Calcs'!$C$19/'DEPRECATED - DT-Prelim Calcs'!$C$18*3.39*'DEPRECATED - DT-Prelim Calcs'!$C$20</f>
        <v>25.773080821789936</v>
      </c>
      <c r="LD175" s="46">
        <f t="shared" si="265"/>
        <v>0</v>
      </c>
      <c r="LE175" s="57">
        <f>LC174*'DEPRECATED - DT-Prelim Calcs'!$C$11+LE174</f>
        <v>-215.77258434092175</v>
      </c>
      <c r="LF175" s="57">
        <f>LF174+0.5*LC175*'DEPRECATED - DT-Prelim Calcs'!$C$11^2+LE175*'DEPRECATED - DT-Prelim Calcs'!$C$11</f>
        <v>-283952.75495078124</v>
      </c>
      <c r="LG175" s="57">
        <f>MIN('Drive Train'!$F$35-LA174*'DEPRECATED - DT-Prelim Calcs'!$C$21*'Drive Train'!$F$39,LG174+LA$2)</f>
        <v>8.5466666666666669</v>
      </c>
      <c r="LH175" s="57">
        <f>'Drive Train'!$F$35-LA175*'DEPRECATED - DT-Prelim Calcs'!$C$21*'Drive Train'!$F$39</f>
        <v>8.5466666666666669</v>
      </c>
      <c r="LI175" s="1">
        <f>IF(LF175&gt;='Drive Train'!$F$29,1,0)</f>
        <v>0</v>
      </c>
      <c r="LJ175" s="57">
        <f>MIN(KZ175,'DEPRECATED - DT-Prelim Calcs'!$C$10)*'DEPRECATED - DT-Prelim Calcs'!$C$11*1000/60/60</f>
        <v>103.33333333333333</v>
      </c>
      <c r="LK175" s="63">
        <f>LK174+'DEPRECATED - DT-Prelim Calcs'!$C$11</f>
        <v>684</v>
      </c>
      <c r="LL175" s="2">
        <f>LV175/'Drive Train'!$F$35</f>
        <v>1.5484804505453897</v>
      </c>
      <c r="LM175" s="46">
        <f>LT175*12*60/(PI() * 'Drive Train'!$F$15)/LL$2*LL175</f>
        <v>-164635.38265750234</v>
      </c>
      <c r="LN175" s="2">
        <f>('DEPRECATED - DT-Prelim Calcs'!$C$6*LL175-LM175)/('DEPRECATED - DT-Prelim Calcs'!$C$6*LL175)*'DEPRECATED - DT-Prelim Calcs'!$C$7*LL175</f>
        <v>78.17297713620475</v>
      </c>
      <c r="LO175" s="57">
        <f>LN175/'DEPRECATED - DT-Prelim Calcs'!$C$7*('DEPRECATED - DT-Prelim Calcs'!$C$8-'DEPRECATED - DT-Prelim Calcs'!$C$9)+'DEPRECATED - DT-Prelim Calcs'!$C$9</f>
        <v>4164.356832603763</v>
      </c>
      <c r="LP175" s="57">
        <f t="shared" si="210"/>
        <v>60</v>
      </c>
      <c r="LQ175" s="2">
        <f t="shared" si="266"/>
        <v>0.99579519204165001</v>
      </c>
      <c r="LR175" s="57">
        <f>LQ175*'DEPRECATED - DT-Prelim Calcs'!$C$21/LL$2/'DEPRECATED - DT-Prelim Calcs'!$C$19/'DEPRECATED - DT-Prelim Calcs'!$C$18*3.39*'DEPRECATED - DT-Prelim Calcs'!$C$20</f>
        <v>25.773080821789936</v>
      </c>
      <c r="LS175" s="46">
        <f t="shared" si="267"/>
        <v>0</v>
      </c>
      <c r="LT175" s="57">
        <f>LR174*'DEPRECATED - DT-Prelim Calcs'!$C$11+LT174</f>
        <v>-259.79025361921708</v>
      </c>
      <c r="LU175" s="57">
        <f>LU174+0.5*LR175*'DEPRECATED - DT-Prelim Calcs'!$C$11^2+LT175*'DEPRECATED - DT-Prelim Calcs'!$C$11</f>
        <v>-308618.35647211771</v>
      </c>
      <c r="LV175" s="57">
        <f>MIN('Drive Train'!$F$35-LP174*'DEPRECATED - DT-Prelim Calcs'!$C$21*'Drive Train'!$F$39,LV174+LP$2)</f>
        <v>19.201157586762832</v>
      </c>
      <c r="LW175" s="57">
        <f>'Drive Train'!$F$35-LP175*'DEPRECATED - DT-Prelim Calcs'!$C$21*'Drive Train'!$F$39</f>
        <v>8.32</v>
      </c>
      <c r="LX175" s="1">
        <f>IF(LU175&gt;='Drive Train'!$F$29,1,0)</f>
        <v>0</v>
      </c>
      <c r="LY175" s="57">
        <f>MIN(LO175,'DEPRECATED - DT-Prelim Calcs'!$C$10)*'DEPRECATED - DT-Prelim Calcs'!$C$11*1000/60/60</f>
        <v>103.33333333333333</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Train'!$AA$49 + V175*(1-'Drive Train'!$AA$49))</f>
        <v>0</v>
      </c>
      <c r="W176" s="57">
        <f t="shared" si="184"/>
        <v>0</v>
      </c>
      <c r="X176" s="2">
        <f>MAX(MIN(IF(AND(AI175=1,AG176&lt;0),-1,1)*(W176-$C$9)/($C$8-$C$9)*$C$7-$C$29*AE176/T$2 -  AI175*$C$29/2,X$2),MAX(X$4:X175)*-1)</f>
        <v>-0.2458281045106315</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Train'!$F$39,AG175+W$2)-$C$3,IF(AE175-1&lt;=0,0,IF($C$32=Motors!$C$29,MAX(ABS('Drive Train'!$F$35-W175*$C$21*'Drive Train'!$F$39)*-1,AG175-W$2),MAX(0,ABS('Drive Train'!$F$35-W175*$C$21*'Drive Train'!$F$39)*-1,AG175-W$2))))</f>
        <v>0</v>
      </c>
      <c r="AH176" s="57">
        <f>'Drive Train'!$F$35-ABS(W176)*'DEPRECATED - DT-Prelim Calcs'!$C$21*'Drive Train'!$F$39</f>
        <v>12.4</v>
      </c>
      <c r="AI176" s="1">
        <f>IF(AJ176&gt;='Drive Train'!$F$29,1,0)</f>
        <v>1</v>
      </c>
      <c r="AJ176" s="57">
        <f>AJ175+0.5*Y176*'DEPRECATED - DT-Prelim Calcs'!$C$11^2+AE176*'DEPRECATED - DT-Prelim Calcs'!$C$11</f>
        <v>784.33981740885292</v>
      </c>
      <c r="AK176" s="57">
        <f t="shared" si="268"/>
        <v>0</v>
      </c>
      <c r="AL176" s="63">
        <f>AL175+'DEPRECATED - DT-Prelim Calcs'!$C$11</f>
        <v>688</v>
      </c>
      <c r="AM176" s="2">
        <f>AW176/'Drive Train'!$F$35</f>
        <v>0.88882649237565781</v>
      </c>
      <c r="AN176" s="46">
        <f>AU176*12*60/(PI() * 'Drive Train'!$F$15)/AM$2*AM176</f>
        <v>4007.4131716828733</v>
      </c>
      <c r="AO176" s="2">
        <f>('DEPRECATED - DT-Prelim Calcs'!$C$6*AM176-AN176)/('DEPRECATED - DT-Prelim Calcs'!$C$6*AM176)*'DEPRECATED - DT-Prelim Calcs'!$C$7*AM176</f>
        <v>0.33008953072369834</v>
      </c>
      <c r="AP176" s="57">
        <f>AO176/'DEPRECATED - DT-Prelim Calcs'!$C$7*('DEPRECATED - DT-Prelim Calcs'!$C$8-'DEPRECATED - DT-Prelim Calcs'!$C$9)+'DEPRECATED - DT-Prelim Calcs'!$C$9</f>
        <v>20.272816096203524</v>
      </c>
      <c r="AQ176" s="57">
        <f t="shared" si="192"/>
        <v>20.272816096203524</v>
      </c>
      <c r="AR176" s="2">
        <f t="shared" si="212"/>
        <v>-7.7715611723760958E-16</v>
      </c>
      <c r="AS176" s="57">
        <f>AR176*'DEPRECATED - DT-Prelim Calcs'!$C$21/AM$2/'DEPRECATED - DT-Prelim Calcs'!$C$19/'DEPRECATED - DT-Prelim Calcs'!$C$18*3.39*'DEPRECATED - DT-Prelim Calcs'!$C$20</f>
        <v>-5.6319995543472863E-15</v>
      </c>
      <c r="AT176" s="46">
        <f t="shared" si="213"/>
        <v>0</v>
      </c>
      <c r="AU176" s="57">
        <f>AS175*'DEPRECATED - DT-Prelim Calcs'!$C$11+AU175</f>
        <v>39.345448708843207</v>
      </c>
      <c r="AV176" s="57">
        <f>AV175+0.5*AS176*'DEPRECATED - DT-Prelim Calcs'!$C$11^2+AU176*'DEPRECATED - DT-Prelim Calcs'!$C$11</f>
        <v>27026.869535899728</v>
      </c>
      <c r="AW176" s="57">
        <f>MIN('Drive Train'!$F$35-AQ175*'DEPRECATED - DT-Prelim Calcs'!$C$21*'Drive Train'!$F$39,AW175+AQ$2)</f>
        <v>11.021448505458157</v>
      </c>
      <c r="AX176" s="57">
        <f>'Drive Train'!$F$35-AQ176*'DEPRECATED - DT-Prelim Calcs'!$C$21*'Drive Train'!$F$39</f>
        <v>11.02144850545816</v>
      </c>
      <c r="AY176" s="1">
        <f>IF(AV176&gt;='Drive Train'!$F$29,1,0)</f>
        <v>1</v>
      </c>
      <c r="AZ176" s="57">
        <f t="shared" si="214"/>
        <v>22.525351218003916</v>
      </c>
      <c r="BA176" s="63">
        <f>BA175+'DEPRECATED - DT-Prelim Calcs'!$C$11</f>
        <v>688</v>
      </c>
      <c r="BB176" s="2">
        <f>BL176/'Drive Train'!$F$35</f>
        <v>0.48999999999999994</v>
      </c>
      <c r="BC176" s="46">
        <f>BJ176*12*60/(PI() * 'Drive Train'!$F$15)/BB$2*BB176</f>
        <v>5110.3495910527454</v>
      </c>
      <c r="BD176" s="2">
        <f>('DEPRECATED - DT-Prelim Calcs'!$C$6*BB176-BC176)/('DEPRECATED - DT-Prelim Calcs'!$C$6*BB176)*'DEPRECATED - DT-Prelim Calcs'!$C$7*BB176</f>
        <v>-1.1297833985810726</v>
      </c>
      <c r="BE176" s="57">
        <f>BD176/'DEPRECATED - DT-Prelim Calcs'!$C$7*('DEPRECATED - DT-Prelim Calcs'!$C$8-'DEPRECATED - DT-Prelim Calcs'!$C$9)+'DEPRECATED - DT-Prelim Calcs'!$C$9</f>
        <v>-57.445730306203991</v>
      </c>
      <c r="BF176" s="57">
        <f t="shared" si="193"/>
        <v>-57.445730306203991</v>
      </c>
      <c r="BG176" s="2">
        <f t="shared" si="215"/>
        <v>-1.8933363324154451</v>
      </c>
      <c r="BH176" s="57">
        <f>BG176*'DEPRECATED - DT-Prelim Calcs'!$C$21/BB$2/'DEPRECATED - DT-Prelim Calcs'!$C$19/'DEPRECATED - DT-Prelim Calcs'!$C$18*3.39*'DEPRECATED - DT-Prelim Calcs'!$C$20</f>
        <v>-19.819055495402441</v>
      </c>
      <c r="BI176" s="46">
        <f t="shared" si="216"/>
        <v>1</v>
      </c>
      <c r="BJ176" s="57">
        <f>BH175*'DEPRECATED - DT-Prelim Calcs'!$C$11+BJ175</f>
        <v>63.008778385113473</v>
      </c>
      <c r="BK176" s="57">
        <f>BK175+0.5*BH176*'DEPRECATED - DT-Prelim Calcs'!$C$11^2+BJ176*'DEPRECATED - DT-Prelim Calcs'!$C$11</f>
        <v>16110.645230276619</v>
      </c>
      <c r="BL176" s="57">
        <f>MIN('Drive Train'!$F$35-BF175*'DEPRECATED - DT-Prelim Calcs'!$C$21*'Drive Train'!$F$39,BL175+BF$2)</f>
        <v>6.0759999999999996</v>
      </c>
      <c r="BM176" s="57">
        <f>'Drive Train'!$F$35-BF176*'DEPRECATED - DT-Prelim Calcs'!$C$21*'Drive Train'!$F$39</f>
        <v>16.306309660821871</v>
      </c>
      <c r="BN176" s="1">
        <f>IF(BK176&gt;='Drive Train'!$F$29,1,0)</f>
        <v>1</v>
      </c>
      <c r="BO176" s="57">
        <f t="shared" si="217"/>
        <v>-63.828589229115551</v>
      </c>
      <c r="BP176" s="63">
        <f>BP175+'DEPRECATED - DT-Prelim Calcs'!$C$11</f>
        <v>688</v>
      </c>
      <c r="BQ176" s="2">
        <f>CA176/'Drive Train'!$F$35</f>
        <v>0.48999999999999994</v>
      </c>
      <c r="BR176" s="46">
        <f>BY176*12*60/(PI() * 'Drive Train'!$F$15)/BQ$2*BQ176</f>
        <v>6852.4436857223609</v>
      </c>
      <c r="BS176" s="2">
        <f>('DEPRECATED - DT-Prelim Calcs'!$C$6*BQ176-BR176)/('DEPRECATED - DT-Prelim Calcs'!$C$6*BQ176)*'DEPRECATED - DT-Prelim Calcs'!$C$7*BQ176</f>
        <v>-1.9174844807862832</v>
      </c>
      <c r="BT176" s="57">
        <f>BS176/'DEPRECATED - DT-Prelim Calcs'!$C$7*('DEPRECATED - DT-Prelim Calcs'!$C$8-'DEPRECATED - DT-Prelim Calcs'!$C$9)+'DEPRECATED - DT-Prelim Calcs'!$C$9</f>
        <v>-99.38019040866395</v>
      </c>
      <c r="BU176" s="57">
        <f t="shared" si="194"/>
        <v>-99.38019040866395</v>
      </c>
      <c r="BV176" s="2">
        <f t="shared" si="218"/>
        <v>-2.9413290117609794</v>
      </c>
      <c r="BW176" s="57">
        <f>BV176*'DEPRECATED - DT-Prelim Calcs'!$C$21/BQ$2/'DEPRECATED - DT-Prelim Calcs'!$C$19/'DEPRECATED - DT-Prelim Calcs'!$C$18*3.39*'DEPRECATED - DT-Prelim Calcs'!$C$20</f>
        <v>-40.262835852116083</v>
      </c>
      <c r="BX176" s="46">
        <f t="shared" si="219"/>
        <v>1</v>
      </c>
      <c r="BY176" s="57">
        <f>BW175*'DEPRECATED - DT-Prelim Calcs'!$C$11+BY175</f>
        <v>64.60860366807664</v>
      </c>
      <c r="BZ176" s="57">
        <f>BZ175+0.5*BW176*'DEPRECATED - DT-Prelim Calcs'!$C$11^2+BY176*'DEPRECATED - DT-Prelim Calcs'!$C$11</f>
        <v>-11462.236330289439</v>
      </c>
      <c r="CA176" s="57">
        <f>MIN('Drive Train'!$F$35-BU175*'DEPRECATED - DT-Prelim Calcs'!$C$21*'Drive Train'!$F$39,CA175+BU$2)</f>
        <v>6.0759999999999996</v>
      </c>
      <c r="CB176" s="57">
        <f>'Drive Train'!$F$35-BU176*'DEPRECATED - DT-Prelim Calcs'!$C$21*'Drive Train'!$F$39</f>
        <v>19.157852947789149</v>
      </c>
      <c r="CC176" s="1">
        <f>IF(BZ176&gt;='Drive Train'!$F$29,1,0)</f>
        <v>0</v>
      </c>
      <c r="CD176" s="57">
        <f t="shared" si="220"/>
        <v>-110.42243378740439</v>
      </c>
      <c r="CE176" s="63">
        <f>CE175+'DEPRECATED - DT-Prelim Calcs'!$C$11</f>
        <v>688</v>
      </c>
      <c r="CF176" s="2">
        <f>CP176/'Drive Train'!$F$35</f>
        <v>0.48999999999999994</v>
      </c>
      <c r="CG176" s="46">
        <f>CN176*12*60/(PI() * 'Drive Train'!$F$15)/CF$2*CF176</f>
        <v>-10292.591525822596</v>
      </c>
      <c r="CH176" s="2">
        <f>('DEPRECATED - DT-Prelim Calcs'!$C$6*CF176-CG176)/('DEPRECATED - DT-Prelim Calcs'!$C$6*CF176)*'DEPRECATED - DT-Prelim Calcs'!$C$7*CF176</f>
        <v>5.8347734666477402</v>
      </c>
      <c r="CI176" s="57">
        <f>CH176/'DEPRECATED - DT-Prelim Calcs'!$C$7*('DEPRECATED - DT-Prelim Calcs'!$C$8-'DEPRECATED - DT-Prelim Calcs'!$C$9)+'DEPRECATED - DT-Prelim Calcs'!$C$9</f>
        <v>313.32300239456646</v>
      </c>
      <c r="CJ176" s="57">
        <f t="shared" si="195"/>
        <v>93</v>
      </c>
      <c r="CK176" s="2">
        <f t="shared" si="221"/>
        <v>1.5241763143494644</v>
      </c>
      <c r="CL176" s="57">
        <f>CK176*'DEPRECATED - DT-Prelim Calcs'!$C$21/CF$2/'DEPRECATED - DT-Prelim Calcs'!$C$19/'DEPRECATED - DT-Prelim Calcs'!$C$18*3.39*'DEPRECATED - DT-Prelim Calcs'!$C$20</f>
        <v>25.773080821789936</v>
      </c>
      <c r="CM176" s="46">
        <f t="shared" si="222"/>
        <v>0</v>
      </c>
      <c r="CN176" s="57">
        <f>CL175*'DEPRECATED - DT-Prelim Calcs'!$C$11+CN175</f>
        <v>-78.559596510993273</v>
      </c>
      <c r="CO176" s="57">
        <f>CO175+0.5*CL176*'DEPRECATED - DT-Prelim Calcs'!$C$11^2+CN176*'DEPRECATED - DT-Prelim Calcs'!$C$11</f>
        <v>-54059.74619413606</v>
      </c>
      <c r="CP176" s="57">
        <f>MIN('Drive Train'!$F$35-CJ175*'DEPRECATED - DT-Prelim Calcs'!$C$21*'Drive Train'!$F$39,CP175+CJ$2)</f>
        <v>6.0759999999999996</v>
      </c>
      <c r="CQ176" s="57">
        <f>'Drive Train'!$F$35-CJ176*'DEPRECATED - DT-Prelim Calcs'!$C$21*'Drive Train'!$F$39</f>
        <v>6.0759999999999996</v>
      </c>
      <c r="CR176" s="1">
        <f>IF(CO176&gt;='Drive Train'!$F$29,1,0)</f>
        <v>0</v>
      </c>
      <c r="CS176" s="57">
        <f t="shared" si="223"/>
        <v>103.33333333333333</v>
      </c>
      <c r="CT176" s="63">
        <f>CT175+'DEPRECATED - DT-Prelim Calcs'!$C$11</f>
        <v>688</v>
      </c>
      <c r="CU176" s="2">
        <f>DE176/'Drive Train'!$F$35</f>
        <v>0.48999999999999994</v>
      </c>
      <c r="CV176" s="46">
        <f>DC176*12*60/(PI() * 'Drive Train'!$F$15)/CU$2*CU176</f>
        <v>1177.78384814214</v>
      </c>
      <c r="CW176" s="2">
        <f>('DEPRECATED - DT-Prelim Calcs'!$C$6*CU176-CV176)/('DEPRECATED - DT-Prelim Calcs'!$C$6*CU176)*'DEPRECATED - DT-Prelim Calcs'!$C$7*CU176</f>
        <v>0.64835608367306607</v>
      </c>
      <c r="CX176" s="57">
        <f>CW176/'DEPRECATED - DT-Prelim Calcs'!$C$7*('DEPRECATED - DT-Prelim Calcs'!$C$8-'DEPRECATED - DT-Prelim Calcs'!$C$9)+'DEPRECATED - DT-Prelim Calcs'!$C$9</f>
        <v>37.216218064420907</v>
      </c>
      <c r="CY176" s="57">
        <f t="shared" si="196"/>
        <v>37.216218064420907</v>
      </c>
      <c r="CZ176" s="2">
        <f t="shared" si="224"/>
        <v>0.4723798032545653</v>
      </c>
      <c r="DA176" s="57">
        <f>CZ176*'DEPRECATED - DT-Prelim Calcs'!$C$21/CU$2/'DEPRECATED - DT-Prelim Calcs'!$C$19/'DEPRECATED - DT-Prelim Calcs'!$C$18*3.39*'DEPRECATED - DT-Prelim Calcs'!$C$20</f>
        <v>9.5091820549406769</v>
      </c>
      <c r="DB176" s="46">
        <f t="shared" si="225"/>
        <v>0</v>
      </c>
      <c r="DC176" s="57">
        <f>DA175*'DEPRECATED - DT-Prelim Calcs'!$C$11+DC175</f>
        <v>7.551259356816459</v>
      </c>
      <c r="DD176" s="57">
        <f>DD175+0.5*DA176*'DEPRECATED - DT-Prelim Calcs'!$C$11^2+DC176*'DEPRECATED - DT-Prelim Calcs'!$C$11</f>
        <v>-93183.008802192489</v>
      </c>
      <c r="DE176" s="57">
        <f>MIN('Drive Train'!$F$35-CY175*'DEPRECATED - DT-Prelim Calcs'!$C$21*'Drive Train'!$F$39,DE175+CY$2)</f>
        <v>6.0759999999999996</v>
      </c>
      <c r="DF176" s="57">
        <f>'Drive Train'!$F$35-CY176*'DEPRECATED - DT-Prelim Calcs'!$C$21*'Drive Train'!$F$39</f>
        <v>9.8692971716193796</v>
      </c>
      <c r="DG176" s="1">
        <f>IF(DD176&gt;='Drive Train'!$F$29,1,0)</f>
        <v>0</v>
      </c>
      <c r="DH176" s="57">
        <f t="shared" si="226"/>
        <v>41.351353404912125</v>
      </c>
      <c r="DI176" s="63">
        <f>DI175+'DEPRECATED - DT-Prelim Calcs'!$C$11</f>
        <v>688</v>
      </c>
      <c r="DJ176" s="2">
        <f>DT176/'Drive Train'!$F$35</f>
        <v>0.48999999999999994</v>
      </c>
      <c r="DK176" s="46">
        <f>DR176*12*60/(PI() * 'Drive Train'!$F$15)/DJ$2*DJ176</f>
        <v>-15214.616228394249</v>
      </c>
      <c r="DL176" s="2">
        <f>('DEPRECATED - DT-Prelim Calcs'!$C$6*DJ176-DK176)/('DEPRECATED - DT-Prelim Calcs'!$C$6*DJ176)*'DEPRECATED - DT-Prelim Calcs'!$C$7*DJ176</f>
        <v>8.0603043359155979</v>
      </c>
      <c r="DM176" s="57">
        <f>DL176/'DEPRECATED - DT-Prelim Calcs'!$C$7*('DEPRECATED - DT-Prelim Calcs'!$C$8-'DEPRECATED - DT-Prelim Calcs'!$C$9)+'DEPRECATED - DT-Prelim Calcs'!$C$9</f>
        <v>431.80250883733248</v>
      </c>
      <c r="DN176" s="57">
        <f t="shared" si="197"/>
        <v>93</v>
      </c>
      <c r="DO176" s="2">
        <f t="shared" si="227"/>
        <v>1.1037138828047846</v>
      </c>
      <c r="DP176" s="57">
        <f>DO176*'DEPRECATED - DT-Prelim Calcs'!$C$21/DJ$2/'DEPRECATED - DT-Prelim Calcs'!$C$19/'DEPRECATED - DT-Prelim Calcs'!$C$18*3.39*'DEPRECATED - DT-Prelim Calcs'!$C$20</f>
        <v>25.773080821789936</v>
      </c>
      <c r="DQ176" s="46">
        <f t="shared" si="228"/>
        <v>0</v>
      </c>
      <c r="DR176" s="57">
        <f>DP175*'DEPRECATED - DT-Prelim Calcs'!$C$11+DR175</f>
        <v>-84.092411277817448</v>
      </c>
      <c r="DS176" s="57">
        <f>DS175+0.5*DP176*'DEPRECATED - DT-Prelim Calcs'!$C$11^2+DR176*'DEPRECATED - DT-Prelim Calcs'!$C$11</f>
        <v>-180467.41934046353</v>
      </c>
      <c r="DT176" s="57">
        <f>MIN('Drive Train'!$F$35-DN175*'DEPRECATED - DT-Prelim Calcs'!$C$21*'Drive Train'!$F$39,DT175+DN$2)</f>
        <v>6.0759999999999996</v>
      </c>
      <c r="DU176" s="57">
        <f>'Drive Train'!$F$35-DN176*'DEPRECATED - DT-Prelim Calcs'!$C$21*'Drive Train'!$F$39</f>
        <v>6.0759999999999996</v>
      </c>
      <c r="DV176" s="1">
        <f>IF(DS176&gt;='Drive Train'!$F$29,1,0)</f>
        <v>0</v>
      </c>
      <c r="DW176" s="57">
        <f t="shared" si="229"/>
        <v>103.33333333333333</v>
      </c>
      <c r="DX176" s="63">
        <f>DX175+'DEPRECATED - DT-Prelim Calcs'!$C$11</f>
        <v>688</v>
      </c>
      <c r="DY176" s="2">
        <f>EI176/'Drive Train'!$F$35</f>
        <v>1.8592468226516266</v>
      </c>
      <c r="DZ176" s="46">
        <f>EG176*12*60/(PI() * 'Drive Train'!$F$15)/DY$2*DY176</f>
        <v>-328105.52859135164</v>
      </c>
      <c r="EA176" s="2">
        <f>('DEPRECATED - DT-Prelim Calcs'!$C$6*DY176-DZ176)/('DEPRECATED - DT-Prelim Calcs'!$C$6*DY176)*'DEPRECATED - DT-Prelim Calcs'!$C$7*DY176</f>
        <v>152.83619270472127</v>
      </c>
      <c r="EB176" s="57">
        <f>EA176/'DEPRECATED - DT-Prelim Calcs'!$C$7*('DEPRECATED - DT-Prelim Calcs'!$C$8-'DEPRECATED - DT-Prelim Calcs'!$C$9)+'DEPRECATED - DT-Prelim Calcs'!$C$9</f>
        <v>8139.1661925376511</v>
      </c>
      <c r="EC176" s="57">
        <f t="shared" si="198"/>
        <v>93</v>
      </c>
      <c r="ED176" s="2">
        <f t="shared" si="230"/>
        <v>0.96993038185874991</v>
      </c>
      <c r="EE176" s="57">
        <f>ED176*'DEPRECATED - DT-Prelim Calcs'!$C$21/DY$2/'DEPRECATED - DT-Prelim Calcs'!$C$19/'DEPRECATED - DT-Prelim Calcs'!$C$18*3.39*'DEPRECATED - DT-Prelim Calcs'!$C$20</f>
        <v>25.773080821789936</v>
      </c>
      <c r="EF176" s="46">
        <f t="shared" si="231"/>
        <v>0</v>
      </c>
      <c r="EG176" s="57">
        <f>EE175*'DEPRECATED - DT-Prelim Calcs'!$C$11+EG175</f>
        <v>-420.00304772595121</v>
      </c>
      <c r="EH176" s="57">
        <f>EH175+0.5*EE176*'DEPRECATED - DT-Prelim Calcs'!$C$11^2+EG176*'DEPRECATED - DT-Prelim Calcs'!$C$11</f>
        <v>-326236.64106256515</v>
      </c>
      <c r="EI176" s="57">
        <f>MIN('Drive Train'!$F$35-EC175*'DEPRECATED - DT-Prelim Calcs'!$C$21*'Drive Train'!$F$39,EI175+EC$2)</f>
        <v>23.054660600880169</v>
      </c>
      <c r="EJ176" s="57">
        <f>'Drive Train'!$F$35-EC176*'DEPRECATED - DT-Prelim Calcs'!$C$21*'Drive Train'!$F$39</f>
        <v>6.0759999999999996</v>
      </c>
      <c r="EK176" s="1">
        <f>IF(EH176&gt;='Drive Train'!$F$29,1,0)</f>
        <v>0</v>
      </c>
      <c r="EL176" s="57">
        <f t="shared" si="232"/>
        <v>103.33333333333333</v>
      </c>
      <c r="EM176" s="63">
        <f>EM175+'DEPRECATED - DT-Prelim Calcs'!$C$11</f>
        <v>688</v>
      </c>
      <c r="EN176" s="2">
        <f>EX176/'Drive Train'!$F$35</f>
        <v>0.48999999999999994</v>
      </c>
      <c r="EO176" s="46">
        <f>EV176*12*60/(PI() * 'Drive Train'!$F$15)/EN$2*EN176</f>
        <v>-94771.534216539367</v>
      </c>
      <c r="EP176" s="2">
        <f>('DEPRECATED - DT-Prelim Calcs'!$C$6*EN176-EO176)/('DEPRECATED - DT-Prelim Calcs'!$C$6*EN176)*'DEPRECATED - DT-Prelim Calcs'!$C$7*EN176</f>
        <v>44.032569317422123</v>
      </c>
      <c r="EQ176" s="57">
        <f>EP176/'DEPRECATED - DT-Prelim Calcs'!$C$7*('DEPRECATED - DT-Prelim Calcs'!$C$8-'DEPRECATED - DT-Prelim Calcs'!$C$9)+'DEPRECATED - DT-Prelim Calcs'!$C$9</f>
        <v>2346.8405159440904</v>
      </c>
      <c r="ER176" s="57">
        <f t="shared" si="199"/>
        <v>93</v>
      </c>
      <c r="ES176" s="2">
        <f t="shared" si="233"/>
        <v>0.86507304327942547</v>
      </c>
      <c r="ET176" s="57">
        <f>ES176*'DEPRECATED - DT-Prelim Calcs'!$C$21/EN$2/'DEPRECATED - DT-Prelim Calcs'!$C$19/'DEPRECATED - DT-Prelim Calcs'!$C$18*3.39*'DEPRECATED - DT-Prelim Calcs'!$C$20</f>
        <v>25.773080821789936</v>
      </c>
      <c r="EU176" s="46">
        <f t="shared" si="234"/>
        <v>0</v>
      </c>
      <c r="EV176" s="57">
        <f>ET175*'DEPRECATED - DT-Prelim Calcs'!$C$11+EV175</f>
        <v>-410.55371713198258</v>
      </c>
      <c r="EW176" s="57">
        <f>EW175+0.5*ET176*'DEPRECATED - DT-Prelim Calcs'!$C$11^2+EV176*'DEPRECATED - DT-Prelim Calcs'!$C$11</f>
        <v>-325948.63079623965</v>
      </c>
      <c r="EX176" s="57">
        <f>MIN('Drive Train'!$F$35-ER175*'DEPRECATED - DT-Prelim Calcs'!$C$21*'Drive Train'!$F$39,EX175+ER$2)</f>
        <v>6.0759999999999996</v>
      </c>
      <c r="EY176" s="57">
        <f>'Drive Train'!$F$35-ER176*'DEPRECATED - DT-Prelim Calcs'!$C$21*'Drive Train'!$F$39</f>
        <v>6.0759999999999996</v>
      </c>
      <c r="EZ176" s="1">
        <f>IF(EW176&gt;='Drive Train'!$F$29,1,0)</f>
        <v>0</v>
      </c>
      <c r="FA176" s="57">
        <f t="shared" si="235"/>
        <v>103.33333333333333</v>
      </c>
      <c r="FB176" s="63">
        <f>FB175+'DEPRECATED - DT-Prelim Calcs'!$C$11</f>
        <v>688</v>
      </c>
      <c r="FC176" s="2">
        <f>FM176/'Drive Train'!$F$35</f>
        <v>0.48999999999999994</v>
      </c>
      <c r="FD176" s="46">
        <f>FK176*12*60/(PI() * 'Drive Train'!$F$15)/FC$2*FC176</f>
        <v>-33404.958765523617</v>
      </c>
      <c r="FE176" s="2">
        <f>('DEPRECATED - DT-Prelim Calcs'!$C$6*FC176-FD176)/('DEPRECATED - DT-Prelim Calcs'!$C$6*FC176)*'DEPRECATED - DT-Prelim Calcs'!$C$7*FC176</f>
        <v>16.285205933379345</v>
      </c>
      <c r="FF176" s="57">
        <f>FE176/'DEPRECATED - DT-Prelim Calcs'!$C$7*('DEPRECATED - DT-Prelim Calcs'!$C$8-'DEPRECATED - DT-Prelim Calcs'!$C$9)+'DEPRECATED - DT-Prelim Calcs'!$C$9</f>
        <v>869.66760217948968</v>
      </c>
      <c r="FG176" s="57">
        <f t="shared" si="200"/>
        <v>93</v>
      </c>
      <c r="FH176" s="2">
        <f t="shared" si="236"/>
        <v>0.78067567320338405</v>
      </c>
      <c r="FI176" s="57">
        <f>FH176*'DEPRECATED - DT-Prelim Calcs'!$C$21/FC$2/'DEPRECATED - DT-Prelim Calcs'!$C$19/'DEPRECATED - DT-Prelim Calcs'!$C$18*3.39*'DEPRECATED - DT-Prelim Calcs'!$C$20</f>
        <v>25.773080821789936</v>
      </c>
      <c r="FJ176" s="46">
        <f t="shared" si="237"/>
        <v>0</v>
      </c>
      <c r="FK176" s="57">
        <f>FI175*'DEPRECATED - DT-Prelim Calcs'!$C$11+FK175</f>
        <v>-130.5932964798892</v>
      </c>
      <c r="FL176" s="57">
        <f>FL175+0.5*FI176*'DEPRECATED - DT-Prelim Calcs'!$C$11^2+FK176*'DEPRECATED - DT-Prelim Calcs'!$C$11</f>
        <v>-423628.87789684389</v>
      </c>
      <c r="FM176" s="57">
        <f>MIN('Drive Train'!$F$35-FG175*'DEPRECATED - DT-Prelim Calcs'!$C$21*'Drive Train'!$F$39,FM175+FG$2)</f>
        <v>6.0759999999999996</v>
      </c>
      <c r="FN176" s="57">
        <f>'Drive Train'!$F$35-FG176*'DEPRECATED - DT-Prelim Calcs'!$C$21*'Drive Train'!$F$39</f>
        <v>6.0759999999999996</v>
      </c>
      <c r="FO176" s="1">
        <f>IF(FL176&gt;='Drive Train'!$F$29,1,0)</f>
        <v>0</v>
      </c>
      <c r="FP176" s="57">
        <f t="shared" si="238"/>
        <v>103.33333333333333</v>
      </c>
      <c r="FQ176" s="63">
        <f>FQ175+'DEPRECATED - DT-Prelim Calcs'!$C$11</f>
        <v>688</v>
      </c>
      <c r="FR176" s="2">
        <f>GB176/'Drive Train'!$F$35</f>
        <v>0.48999999999999994</v>
      </c>
      <c r="FS176" s="46">
        <f>FZ176*12*60/(PI() * 'Drive Train'!$F$15)/FR$2*FR176</f>
        <v>-9153.5855896703652</v>
      </c>
      <c r="FT176" s="2">
        <f>('DEPRECATED - DT-Prelim Calcs'!$C$6*FR176-FS176)/('DEPRECATED - DT-Prelim Calcs'!$C$6*FR176)*'DEPRECATED - DT-Prelim Calcs'!$C$7*FR176</f>
        <v>5.3197632778809725</v>
      </c>
      <c r="FU176" s="57">
        <f>FT176/'DEPRECATED - DT-Prelim Calcs'!$C$7*('DEPRECATED - DT-Prelim Calcs'!$C$8-'DEPRECATED - DT-Prelim Calcs'!$C$9)+'DEPRECATED - DT-Prelim Calcs'!$C$9</f>
        <v>285.90565500088331</v>
      </c>
      <c r="FV176" s="57">
        <f t="shared" si="201"/>
        <v>93</v>
      </c>
      <c r="FW176" s="2">
        <f t="shared" si="239"/>
        <v>0.7112822800297498</v>
      </c>
      <c r="FX176" s="57">
        <f>FW176*'DEPRECATED - DT-Prelim Calcs'!$C$21/FR$2/'DEPRECATED - DT-Prelim Calcs'!$C$19/'DEPRECATED - DT-Prelim Calcs'!$C$18*3.39*'DEPRECATED - DT-Prelim Calcs'!$C$20</f>
        <v>25.773080821789936</v>
      </c>
      <c r="FY176" s="46">
        <f t="shared" si="240"/>
        <v>0</v>
      </c>
      <c r="FZ176" s="57">
        <f>FX175*'DEPRECATED - DT-Prelim Calcs'!$C$11+FZ175</f>
        <v>-32.604123857725412</v>
      </c>
      <c r="GA176" s="57">
        <f>GA175+0.5*FX176*'DEPRECATED - DT-Prelim Calcs'!$C$11^2+FZ176*'DEPRECATED - DT-Prelim Calcs'!$C$11</f>
        <v>-511051.18761869404</v>
      </c>
      <c r="GB176" s="57">
        <f>MIN('Drive Train'!$F$35-FV175*'DEPRECATED - DT-Prelim Calcs'!$C$21*'Drive Train'!$F$39,GB175+FV$2)</f>
        <v>6.0759999999999996</v>
      </c>
      <c r="GC176" s="57">
        <f>'Drive Train'!$F$35-FV176*'DEPRECATED - DT-Prelim Calcs'!$C$21*'Drive Train'!$F$39</f>
        <v>6.0759999999999996</v>
      </c>
      <c r="GD176" s="1">
        <f>IF(GA176&gt;='Drive Train'!$F$29,1,0)</f>
        <v>0</v>
      </c>
      <c r="GE176" s="57">
        <f t="shared" si="241"/>
        <v>103.33333333333333</v>
      </c>
      <c r="GF176" s="63">
        <f>GF175+'DEPRECATED - DT-Prelim Calcs'!$C$11</f>
        <v>688</v>
      </c>
      <c r="GG176" s="2">
        <f>GQ176/'Drive Train'!$F$35</f>
        <v>0.83548387096774201</v>
      </c>
      <c r="GH176" s="46">
        <f>GO176*12*60/(PI() * 'Drive Train'!$F$15)/GG$2*GG176</f>
        <v>-49119.262730860479</v>
      </c>
      <c r="GI176" s="2">
        <f>('DEPRECATED - DT-Prelim Calcs'!$C$6*GG176-GH176)/('DEPRECATED - DT-Prelim Calcs'!$C$6*GG176)*'DEPRECATED - DT-Prelim Calcs'!$C$7*GG176</f>
        <v>24.223164005462607</v>
      </c>
      <c r="GJ176" s="57">
        <f>GI176/'DEPRECATED - DT-Prelim Calcs'!$C$7*('DEPRECATED - DT-Prelim Calcs'!$C$8-'DEPRECATED - DT-Prelim Calcs'!$C$9)+'DEPRECATED - DT-Prelim Calcs'!$C$9</f>
        <v>1292.2568223654989</v>
      </c>
      <c r="GK176" s="57">
        <f t="shared" si="242"/>
        <v>29.999999999999982</v>
      </c>
      <c r="GL176" s="2">
        <f t="shared" si="243"/>
        <v>0.99579519204165001</v>
      </c>
      <c r="GM176" s="57">
        <f>GL176*'DEPRECATED - DT-Prelim Calcs'!$C$21/GG$2/'DEPRECATED - DT-Prelim Calcs'!$C$19/'DEPRECATED - DT-Prelim Calcs'!$C$18*3.39*'DEPRECATED - DT-Prelim Calcs'!$C$20</f>
        <v>25.773080821789936</v>
      </c>
      <c r="GN176" s="46">
        <f t="shared" si="244"/>
        <v>0</v>
      </c>
      <c r="GO176" s="57">
        <f>GM175*'DEPRECATED - DT-Prelim Calcs'!$C$11+GO175</f>
        <v>-143.65447937824513</v>
      </c>
      <c r="GP176" s="57">
        <f>GP175+0.5*GM176*'DEPRECATED - DT-Prelim Calcs'!$C$11^2+GO176*'DEPRECATED - DT-Prelim Calcs'!$C$11</f>
        <v>-261996.48630541351</v>
      </c>
      <c r="GQ176" s="57">
        <f>MIN('Drive Train'!$F$35-GK175*'DEPRECATED - DT-Prelim Calcs'!$C$21*'Drive Train'!$F$39,GQ175+GK$2)</f>
        <v>10.360000000000001</v>
      </c>
      <c r="GR176" s="57">
        <f>'Drive Train'!$F$35-GK176*'DEPRECATED - DT-Prelim Calcs'!$C$21*'Drive Train'!$F$39</f>
        <v>10.360000000000001</v>
      </c>
      <c r="GS176" s="1">
        <f>IF(GP176&gt;='Drive Train'!$F$29,1,0)</f>
        <v>0</v>
      </c>
      <c r="GT176" s="57">
        <f t="shared" si="245"/>
        <v>33.333333333333314</v>
      </c>
      <c r="GU176" s="63">
        <f>GU175+'DEPRECATED - DT-Prelim Calcs'!$C$11</f>
        <v>688</v>
      </c>
      <c r="GV176" s="2">
        <f>HF176/'Drive Train'!$F$35</f>
        <v>0.81720430107526887</v>
      </c>
      <c r="GW176" s="46">
        <f>HD176*12*60/(PI() * 'Drive Train'!$F$15)/GV$2*GV176</f>
        <v>-89189.226813359506</v>
      </c>
      <c r="GX176" s="2">
        <f>('DEPRECATED - DT-Prelim Calcs'!$C$6*GV176-GW176)/('DEPRECATED - DT-Prelim Calcs'!$C$6*GV176)*'DEPRECATED - DT-Prelim Calcs'!$C$7*GV176</f>
        <v>42.297048973508176</v>
      </c>
      <c r="GY176" s="57">
        <f>GX176/'DEPRECATED - DT-Prelim Calcs'!$C$7*('DEPRECATED - DT-Prelim Calcs'!$C$8-'DEPRECATED - DT-Prelim Calcs'!$C$9)+'DEPRECATED - DT-Prelim Calcs'!$C$9</f>
        <v>2254.4474619506632</v>
      </c>
      <c r="GZ176" s="57">
        <f t="shared" si="202"/>
        <v>33.333333333333314</v>
      </c>
      <c r="HA176" s="2">
        <f t="shared" si="246"/>
        <v>0.99579519204165001</v>
      </c>
      <c r="HB176" s="57">
        <f>HA176*'DEPRECATED - DT-Prelim Calcs'!$C$21/GV$2/'DEPRECATED - DT-Prelim Calcs'!$C$19/'DEPRECATED - DT-Prelim Calcs'!$C$18*3.39*'DEPRECATED - DT-Prelim Calcs'!$C$20</f>
        <v>25.773080821789936</v>
      </c>
      <c r="HC176" s="46">
        <f t="shared" si="247"/>
        <v>0</v>
      </c>
      <c r="HD176" s="57">
        <f>HB175*'DEPRECATED - DT-Prelim Calcs'!$C$11+HD175</f>
        <v>-266.67798106472048</v>
      </c>
      <c r="HE176" s="57">
        <f>HE175+0.5*HB176*'DEPRECATED - DT-Prelim Calcs'!$C$11^2+HD176*'DEPRECATED - DT-Prelim Calcs'!$C$11</f>
        <v>-291572.75326312782</v>
      </c>
      <c r="HF176" s="57">
        <f>MIN('Drive Train'!$F$35-GZ175*'DEPRECATED - DT-Prelim Calcs'!$C$21*'Drive Train'!$F$39,HF175+GZ$2)</f>
        <v>10.133333333333335</v>
      </c>
      <c r="HG176" s="57">
        <f>'Drive Train'!$F$35-GZ176*'DEPRECATED - DT-Prelim Calcs'!$C$21*'Drive Train'!$F$39</f>
        <v>10.133333333333335</v>
      </c>
      <c r="HH176" s="1">
        <f>IF(HE176&gt;='Drive Train'!$F$29,1,0)</f>
        <v>0</v>
      </c>
      <c r="HI176" s="57">
        <f t="shared" si="248"/>
        <v>37.037037037037017</v>
      </c>
      <c r="HJ176" s="63">
        <f>HJ175+'DEPRECATED - DT-Prelim Calcs'!$C$11</f>
        <v>688</v>
      </c>
      <c r="HK176" s="2">
        <f>HU176/'Drive Train'!$F$35</f>
        <v>0.79892473118279583</v>
      </c>
      <c r="HL176" s="46">
        <f>HS176*12*60/(PI() * 'Drive Train'!$F$15)/HK$2*HK176</f>
        <v>-281866.15005164547</v>
      </c>
      <c r="HM176" s="2">
        <f>('DEPRECATED - DT-Prelim Calcs'!$C$6*HK176-HL176)/('DEPRECATED - DT-Prelim Calcs'!$C$6*HK176)*'DEPRECATED - DT-Prelim Calcs'!$C$7*HK176</f>
        <v>129.37333010767878</v>
      </c>
      <c r="HN176" s="57">
        <f>HM176/'DEPRECATED - DT-Prelim Calcs'!$C$7*('DEPRECATED - DT-Prelim Calcs'!$C$8-'DEPRECATED - DT-Prelim Calcs'!$C$9)+'DEPRECATED - DT-Prelim Calcs'!$C$9</f>
        <v>6890.085167143231</v>
      </c>
      <c r="HO176" s="57">
        <f t="shared" si="203"/>
        <v>36.66666666666665</v>
      </c>
      <c r="HP176" s="2">
        <f t="shared" si="249"/>
        <v>0.99579519204165001</v>
      </c>
      <c r="HQ176" s="57">
        <f>HP176*'DEPRECATED - DT-Prelim Calcs'!$C$21/HK$2/'DEPRECATED - DT-Prelim Calcs'!$C$19/'DEPRECATED - DT-Prelim Calcs'!$C$18*3.39*'DEPRECATED - DT-Prelim Calcs'!$C$20</f>
        <v>25.773080821789936</v>
      </c>
      <c r="HR176" s="46">
        <f t="shared" si="250"/>
        <v>0</v>
      </c>
      <c r="HS176" s="57">
        <f>HQ175*'DEPRECATED - DT-Prelim Calcs'!$C$11+HS175</f>
        <v>-862.06986050534579</v>
      </c>
      <c r="HT176" s="57">
        <f>HT175+0.5*HQ176*'DEPRECATED - DT-Prelim Calcs'!$C$11^2+HS176*'DEPRECATED - DT-Prelim Calcs'!$C$11</f>
        <v>-312100.14283409994</v>
      </c>
      <c r="HU176" s="57">
        <f>MIN('Drive Train'!$F$35-HO175*'DEPRECATED - DT-Prelim Calcs'!$C$21*'Drive Train'!$F$39,HU175+HO$2)</f>
        <v>9.9066666666666681</v>
      </c>
      <c r="HV176" s="57">
        <f>'Drive Train'!$F$35-HO176*'DEPRECATED - DT-Prelim Calcs'!$C$21*'Drive Train'!$F$39</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-86044.516507565975</v>
      </c>
      <c r="IB176" s="2">
        <f>('DEPRECATED - DT-Prelim Calcs'!$C$6*HZ176-IA176)/('DEPRECATED - DT-Prelim Calcs'!$C$6*HZ176)*'DEPRECATED - DT-Prelim Calcs'!$C$7*HZ176</f>
        <v>40.787036786783609</v>
      </c>
      <c r="IC176" s="57">
        <f>IB176/'DEPRECATED - DT-Prelim Calcs'!$C$7*('DEPRECATED - DT-Prelim Calcs'!$C$8-'DEPRECATED - DT-Prelim Calcs'!$C$9)+'DEPRECATED - DT-Prelim Calcs'!$C$9</f>
        <v>2174.0596762424634</v>
      </c>
      <c r="ID176" s="57">
        <f t="shared" si="204"/>
        <v>39.999999999999986</v>
      </c>
      <c r="IE176" s="2">
        <f t="shared" si="252"/>
        <v>0.99579519204165001</v>
      </c>
      <c r="IF176" s="57">
        <f>IE176*'DEPRECATED - DT-Prelim Calcs'!$C$21/HZ$2/'DEPRECATED - DT-Prelim Calcs'!$C$19/'DEPRECATED - DT-Prelim Calcs'!$C$18*3.39*'DEPRECATED - DT-Prelim Calcs'!$C$20</f>
        <v>25.773080821789936</v>
      </c>
      <c r="IG176" s="46">
        <f t="shared" si="253"/>
        <v>0</v>
      </c>
      <c r="IH176" s="57">
        <f>IF175*'DEPRECATED - DT-Prelim Calcs'!$C$11+IH175</f>
        <v>-269.32392169137984</v>
      </c>
      <c r="II176" s="57">
        <f>II175+0.5*IF176*'DEPRECATED - DT-Prelim Calcs'!$C$11^2+IH176*'DEPRECATED - DT-Prelim Calcs'!$C$11</f>
        <v>-344833.10831158422</v>
      </c>
      <c r="IJ176" s="57">
        <f>MIN('Drive Train'!$F$35-ID175*'DEPRECATED - DT-Prelim Calcs'!$C$21*'Drive Train'!$F$39,IJ175+ID$2)</f>
        <v>9.6800000000000015</v>
      </c>
      <c r="IK176" s="57">
        <f>'Drive Train'!$F$35-ID176*'DEPRECATED - DT-Prelim Calcs'!$C$21*'Drive Train'!$F$39</f>
        <v>9.6800000000000015</v>
      </c>
      <c r="IL176" s="1">
        <f>IF(II176&gt;='Drive Train'!$F$29,1,0)</f>
        <v>0</v>
      </c>
      <c r="IM176" s="57">
        <f t="shared" si="254"/>
        <v>44.444444444444429</v>
      </c>
      <c r="IN176" s="63">
        <f>IN175+'DEPRECATED - DT-Prelim Calcs'!$C$11</f>
        <v>688</v>
      </c>
      <c r="IO176" s="2">
        <f>IY176/'Drive Train'!$F$35</f>
        <v>2.1743292419554532</v>
      </c>
      <c r="IP176" s="46">
        <f>IW176*12*60/(PI() * 'Drive Train'!$F$15)/IO$2*IO176</f>
        <v>-453605.88597720634</v>
      </c>
      <c r="IQ176" s="2">
        <f>('DEPRECATED - DT-Prelim Calcs'!$C$6*IO176-IP176)/('DEPRECATED - DT-Prelim Calcs'!$C$6*IO176)*'DEPRECATED - DT-Prelim Calcs'!$C$7*IO176</f>
        <v>210.34148154160556</v>
      </c>
      <c r="IR176" s="57">
        <f>IQ176/'DEPRECATED - DT-Prelim Calcs'!$C$7*('DEPRECATED - DT-Prelim Calcs'!$C$8-'DEPRECATED - DT-Prelim Calcs'!$C$9)+'DEPRECATED - DT-Prelim Calcs'!$C$9</f>
        <v>11200.547336841493</v>
      </c>
      <c r="IS176" s="57">
        <f t="shared" si="205"/>
        <v>43.333333333333321</v>
      </c>
      <c r="IT176" s="2">
        <f t="shared" si="255"/>
        <v>0.99579519204165001</v>
      </c>
      <c r="IU176" s="57">
        <f>IT176*'DEPRECATED - DT-Prelim Calcs'!$C$21/IO$2/'DEPRECATED - DT-Prelim Calcs'!$C$19/'DEPRECATED - DT-Prelim Calcs'!$C$18*3.39*'DEPRECATED - DT-Prelim Calcs'!$C$20</f>
        <v>25.773080821789936</v>
      </c>
      <c r="IV176" s="46">
        <f t="shared" si="256"/>
        <v>0</v>
      </c>
      <c r="IW176" s="57">
        <f>IU175*'DEPRECATED - DT-Prelim Calcs'!$C$11+IW175</f>
        <v>-509.75181171051895</v>
      </c>
      <c r="IX176" s="57">
        <f>IX175+0.5*IU176*'DEPRECATED - DT-Prelim Calcs'!$C$11^2+IW176*'DEPRECATED - DT-Prelim Calcs'!$C$11</f>
        <v>-301671.27326571185</v>
      </c>
      <c r="IY176" s="57">
        <f>MIN('Drive Train'!$F$35-IS175*'DEPRECATED - DT-Prelim Calcs'!$C$21*'Drive Train'!$F$39,IY175+IS$2)</f>
        <v>26.96168260024762</v>
      </c>
      <c r="IZ176" s="57">
        <f>'Drive Train'!$F$35-IS176*'DEPRECATED - DT-Prelim Calcs'!$C$21*'Drive Train'!$F$39</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-61911.140491637707</v>
      </c>
      <c r="JF176" s="2">
        <f>('DEPRECATED - DT-Prelim Calcs'!$C$6*JD176-JE176)/('DEPRECATED - DT-Prelim Calcs'!$C$6*JD176)*'DEPRECATED - DT-Prelim Calcs'!$C$7*JD176</f>
        <v>29.786839916864896</v>
      </c>
      <c r="JG176" s="57">
        <f>JF176/'DEPRECATED - DT-Prelim Calcs'!$C$7*('DEPRECATED - DT-Prelim Calcs'!$C$8-'DEPRECATED - DT-Prelim Calcs'!$C$9)+'DEPRECATED - DT-Prelim Calcs'!$C$9</f>
        <v>1588.4475358231396</v>
      </c>
      <c r="JH176" s="57">
        <f t="shared" si="206"/>
        <v>46.666666666666657</v>
      </c>
      <c r="JI176" s="2">
        <f t="shared" si="258"/>
        <v>0.99579519204165001</v>
      </c>
      <c r="JJ176" s="57">
        <f>JI176*'DEPRECATED - DT-Prelim Calcs'!$C$21/JD$2/'DEPRECATED - DT-Prelim Calcs'!$C$19/'DEPRECATED - DT-Prelim Calcs'!$C$18*3.39*'DEPRECATED - DT-Prelim Calcs'!$C$20</f>
        <v>25.773080821789936</v>
      </c>
      <c r="JK176" s="46">
        <f t="shared" si="259"/>
        <v>0</v>
      </c>
      <c r="JL176" s="57">
        <f>JJ175*'DEPRECATED - DT-Prelim Calcs'!$C$11+JL175</f>
        <v>-203.30640539125784</v>
      </c>
      <c r="JM176" s="57">
        <f>JM175+0.5*JJ176*'DEPRECATED - DT-Prelim Calcs'!$C$11^2+JL176*'DEPRECATED - DT-Prelim Calcs'!$C$11</f>
        <v>-348461.96940947912</v>
      </c>
      <c r="JN176" s="57">
        <f>MIN('Drive Train'!$F$35-JH175*'DEPRECATED - DT-Prelim Calcs'!$C$21*'Drive Train'!$F$39,JN175+JH$2)</f>
        <v>9.2266666666666666</v>
      </c>
      <c r="JO176" s="57">
        <f>'Drive Train'!$F$35-JH176*'DEPRECATED - DT-Prelim Calcs'!$C$21*'Drive Train'!$F$39</f>
        <v>9.2266666666666666</v>
      </c>
      <c r="JP176" s="1">
        <f>IF(JM176&gt;='Drive Train'!$F$29,1,0)</f>
        <v>0</v>
      </c>
      <c r="JQ176" s="57">
        <f>MIN(JG176,'DEPRECATED - DT-Prelim Calcs'!$C$10)*'DEPRECATED - DT-Prelim Calcs'!$C$11*1000/60/60</f>
        <v>103.33333333333333</v>
      </c>
      <c r="JR176" s="63">
        <f>JR175+'DEPRECATED - DT-Prelim Calcs'!$C$11</f>
        <v>688</v>
      </c>
      <c r="JS176" s="2">
        <f>KC176/'Drive Train'!$F$35</f>
        <v>0.72580645161290325</v>
      </c>
      <c r="JT176" s="46">
        <f>KA176*12*60/(PI() * 'Drive Train'!$F$15)/JS$2*JS176</f>
        <v>-350908.40382947557</v>
      </c>
      <c r="JU176" s="2">
        <f>('DEPRECATED - DT-Prelim Calcs'!$C$6*JS176-JT176)/('DEPRECATED - DT-Prelim Calcs'!$C$6*JS176)*'DEPRECATED - DT-Prelim Calcs'!$C$7*JS176</f>
        <v>160.41509471706183</v>
      </c>
      <c r="JV176" s="57">
        <f>JU176/'DEPRECATED - DT-Prelim Calcs'!$C$7*('DEPRECATED - DT-Prelim Calcs'!$C$8-'DEPRECATED - DT-Prelim Calcs'!$C$9)+'DEPRECATED - DT-Prelim Calcs'!$C$9</f>
        <v>8542.6405195846619</v>
      </c>
      <c r="JW176" s="57">
        <f t="shared" si="207"/>
        <v>49.999999999999993</v>
      </c>
      <c r="JX176" s="2">
        <f t="shared" si="260"/>
        <v>0.99579519204165001</v>
      </c>
      <c r="JY176" s="57">
        <f>JX176*'DEPRECATED - DT-Prelim Calcs'!$C$21/JS$2/'DEPRECATED - DT-Prelim Calcs'!$C$19/'DEPRECATED - DT-Prelim Calcs'!$C$18*3.39*'DEPRECATED - DT-Prelim Calcs'!$C$20</f>
        <v>25.773080821789936</v>
      </c>
      <c r="JZ176" s="46">
        <f t="shared" si="261"/>
        <v>0</v>
      </c>
      <c r="KA176" s="57">
        <f>JY175*'DEPRECATED - DT-Prelim Calcs'!$C$11+KA175</f>
        <v>-1181.3493540302786</v>
      </c>
      <c r="KB176" s="57">
        <f>KB175+0.5*JY176*'DEPRECATED - DT-Prelim Calcs'!$C$11^2+KA176*'DEPRECATED - DT-Prelim Calcs'!$C$11</f>
        <v>-321819.93746624951</v>
      </c>
      <c r="KC176" s="57">
        <f>MIN('Drive Train'!$F$35-JW175*'DEPRECATED - DT-Prelim Calcs'!$C$21*'Drive Train'!$F$39,KC175+JW$2)</f>
        <v>9</v>
      </c>
      <c r="KD176" s="57">
        <f>'Drive Train'!$F$35-JW176*'DEPRECATED - DT-Prelim Calcs'!$C$21*'Drive Train'!$F$39</f>
        <v>9</v>
      </c>
      <c r="KE176" s="1">
        <f>IF(KB176&gt;='Drive Train'!$F$29,1,0)</f>
        <v>0</v>
      </c>
      <c r="KF176" s="57">
        <f>MIN(JV176,'DEPRECATED - DT-Prelim Calcs'!$C$10)*'DEPRECATED - DT-Prelim Calcs'!$C$11*1000/60/60</f>
        <v>103.33333333333333</v>
      </c>
      <c r="KG176" s="63">
        <f>KG175+'DEPRECATED - DT-Prelim Calcs'!$C$11</f>
        <v>688</v>
      </c>
      <c r="KH176" s="2">
        <f>KR176/'Drive Train'!$F$35</f>
        <v>0.7075268817204301</v>
      </c>
      <c r="KI176" s="46">
        <f>KP176*12*60/(PI() * 'Drive Train'!$F$15)/KH$2*KH176</f>
        <v>-102247.45840047493</v>
      </c>
      <c r="KJ176" s="2">
        <f>('DEPRECATED - DT-Prelim Calcs'!$C$6*KH176-KI176)/('DEPRECATED - DT-Prelim Calcs'!$C$6*KH176)*'DEPRECATED - DT-Prelim Calcs'!$C$7*KH176</f>
        <v>47.937105027937726</v>
      </c>
      <c r="KK176" s="57">
        <f>KJ176/'DEPRECATED - DT-Prelim Calcs'!$C$7*('DEPRECATED - DT-Prelim Calcs'!$C$8-'DEPRECATED - DT-Prelim Calcs'!$C$9)+'DEPRECATED - DT-Prelim Calcs'!$C$9</f>
        <v>2554.70438800183</v>
      </c>
      <c r="KL176" s="57">
        <f t="shared" si="208"/>
        <v>53.333333333333329</v>
      </c>
      <c r="KM176" s="2">
        <f t="shared" si="262"/>
        <v>0.99579519204165001</v>
      </c>
      <c r="KN176" s="57">
        <f>KM176*'DEPRECATED - DT-Prelim Calcs'!$C$21/KH$2/'DEPRECATED - DT-Prelim Calcs'!$C$19/'DEPRECATED - DT-Prelim Calcs'!$C$18*3.39*'DEPRECATED - DT-Prelim Calcs'!$C$20</f>
        <v>25.773080821789936</v>
      </c>
      <c r="KO176" s="46">
        <f t="shared" si="263"/>
        <v>0</v>
      </c>
      <c r="KP176" s="57">
        <f>KN175*'DEPRECATED - DT-Prelim Calcs'!$C$11+KP175</f>
        <v>-353.11403506858016</v>
      </c>
      <c r="KQ176" s="57">
        <f>KQ175+0.5*KN176*'DEPRECATED - DT-Prelim Calcs'!$C$11^2+KP176*'DEPRECATED - DT-Prelim Calcs'!$C$11</f>
        <v>-357456.98313763051</v>
      </c>
      <c r="KR176" s="57">
        <f>MIN('Drive Train'!$F$35-KL175*'DEPRECATED - DT-Prelim Calcs'!$C$21*'Drive Train'!$F$39,KR175+KL$2)</f>
        <v>8.7733333333333334</v>
      </c>
      <c r="KS176" s="57">
        <f>'Drive Train'!$F$35-KL176*'DEPRECATED - DT-Prelim Calcs'!$C$21*'Drive Train'!$F$39</f>
        <v>8.7733333333333334</v>
      </c>
      <c r="KT176" s="1">
        <f>IF(KQ176&gt;='Drive Train'!$F$29,1,0)</f>
        <v>0</v>
      </c>
      <c r="KU176" s="57">
        <f>MIN(KK176,'DEPRECATED - DT-Prelim Calcs'!$C$10)*'DEPRECATED - DT-Prelim Calcs'!$C$11*1000/60/60</f>
        <v>103.33333333333333</v>
      </c>
      <c r="KV176" s="63">
        <f>KV175+'DEPRECATED - DT-Prelim Calcs'!$C$11</f>
        <v>688</v>
      </c>
      <c r="KW176" s="2">
        <f>LG176/'Drive Train'!$F$35</f>
        <v>0.68924731182795695</v>
      </c>
      <c r="KX176" s="46">
        <f>LE176*12*60/(PI() * 'Drive Train'!$F$15)/KW$2*KW176</f>
        <v>-31784.656488426048</v>
      </c>
      <c r="KY176" s="2">
        <f>('DEPRECATED - DT-Prelim Calcs'!$C$6*KW176-KX176)/('DEPRECATED - DT-Prelim Calcs'!$C$6*KW176)*'DEPRECATED - DT-Prelim Calcs'!$C$7*KW176</f>
        <v>16.032759968429726</v>
      </c>
      <c r="KZ176" s="57">
        <f>KY176/'DEPRECATED - DT-Prelim Calcs'!$C$7*('DEPRECATED - DT-Prelim Calcs'!$C$8-'DEPRECATED - DT-Prelim Calcs'!$C$9)+'DEPRECATED - DT-Prelim Calcs'!$C$9</f>
        <v>856.22825890022159</v>
      </c>
      <c r="LA176" s="57">
        <f t="shared" si="209"/>
        <v>56.666666666666664</v>
      </c>
      <c r="LB176" s="2">
        <f t="shared" si="264"/>
        <v>0.99579519204165001</v>
      </c>
      <c r="LC176" s="57">
        <f>LB176*'DEPRECATED - DT-Prelim Calcs'!$C$21/KW$2/'DEPRECATED - DT-Prelim Calcs'!$C$19/'DEPRECATED - DT-Prelim Calcs'!$C$18*3.39*'DEPRECATED - DT-Prelim Calcs'!$C$20</f>
        <v>25.773080821789936</v>
      </c>
      <c r="LD176" s="46">
        <f t="shared" si="265"/>
        <v>0</v>
      </c>
      <c r="LE176" s="57">
        <f>LC175*'DEPRECATED - DT-Prelim Calcs'!$C$11+LE175</f>
        <v>-112.68026105376201</v>
      </c>
      <c r="LF176" s="57">
        <f>LF175+0.5*LC176*'DEPRECATED - DT-Prelim Calcs'!$C$11^2+LE176*'DEPRECATED - DT-Prelim Calcs'!$C$11</f>
        <v>-284197.29134842195</v>
      </c>
      <c r="LG176" s="57">
        <f>MIN('Drive Train'!$F$35-LA175*'DEPRECATED - DT-Prelim Calcs'!$C$21*'Drive Train'!$F$39,LG175+LA$2)</f>
        <v>8.5466666666666669</v>
      </c>
      <c r="LH176" s="57">
        <f>'Drive Train'!$F$35-LA176*'DEPRECATED - DT-Prelim Calcs'!$C$21*'Drive Train'!$F$39</f>
        <v>8.5466666666666669</v>
      </c>
      <c r="LI176" s="1">
        <f>IF(LF176&gt;='Drive Train'!$F$29,1,0)</f>
        <v>0</v>
      </c>
      <c r="LJ176" s="57">
        <f>MIN(KZ176,'DEPRECATED - DT-Prelim Calcs'!$C$10)*'DEPRECATED - DT-Prelim Calcs'!$C$11*1000/60/60</f>
        <v>103.33333333333333</v>
      </c>
      <c r="LK176" s="63">
        <f>LK175+'DEPRECATED - DT-Prelim Calcs'!$C$11</f>
        <v>688</v>
      </c>
      <c r="LL176" s="2">
        <f>LV176/'Drive Train'!$F$35</f>
        <v>0.67096774193548392</v>
      </c>
      <c r="LM176" s="46">
        <f>LT176*12*60/(PI() * 'Drive Train'!$F$15)/LL$2*LL176</f>
        <v>-43028.826124978659</v>
      </c>
      <c r="LN176" s="2">
        <f>('DEPRECATED - DT-Prelim Calcs'!$C$6*LL176-LM176)/('DEPRECATED - DT-Prelim Calcs'!$C$6*LL176)*'DEPRECATED - DT-Prelim Calcs'!$C$7*LL176</f>
        <v>21.072842944968563</v>
      </c>
      <c r="LO176" s="57">
        <f>LN176/'DEPRECATED - DT-Prelim Calcs'!$C$7*('DEPRECATED - DT-Prelim Calcs'!$C$8-'DEPRECATED - DT-Prelim Calcs'!$C$9)+'DEPRECATED - DT-Prelim Calcs'!$C$9</f>
        <v>1124.5447094769572</v>
      </c>
      <c r="LP176" s="57">
        <f t="shared" si="210"/>
        <v>60</v>
      </c>
      <c r="LQ176" s="2">
        <f t="shared" si="266"/>
        <v>0.99579519204165001</v>
      </c>
      <c r="LR176" s="57">
        <f>LQ176*'DEPRECATED - DT-Prelim Calcs'!$C$21/LL$2/'DEPRECATED - DT-Prelim Calcs'!$C$19/'DEPRECATED - DT-Prelim Calcs'!$C$18*3.39*'DEPRECATED - DT-Prelim Calcs'!$C$20</f>
        <v>25.773080821789936</v>
      </c>
      <c r="LS176" s="46">
        <f t="shared" si="267"/>
        <v>0</v>
      </c>
      <c r="LT176" s="57">
        <f>LR175*'DEPRECATED - DT-Prelim Calcs'!$C$11+LT175</f>
        <v>-156.69793033205735</v>
      </c>
      <c r="LU176" s="57">
        <f>LU175+0.5*LR176*'DEPRECATED - DT-Prelim Calcs'!$C$11^2+LT176*'DEPRECATED - DT-Prelim Calcs'!$C$11</f>
        <v>-309038.96354687162</v>
      </c>
      <c r="LV176" s="57">
        <f>MIN('Drive Train'!$F$35-LP175*'DEPRECATED - DT-Prelim Calcs'!$C$21*'Drive Train'!$F$39,LV175+LP$2)</f>
        <v>8.32</v>
      </c>
      <c r="LW176" s="57">
        <f>'Drive Train'!$F$35-LP176*'DEPRECATED - DT-Prelim Calcs'!$C$21*'Drive Train'!$F$39</f>
        <v>8.32</v>
      </c>
      <c r="LX176" s="1">
        <f>IF(LU176&gt;='Drive Train'!$F$29,1,0)</f>
        <v>0</v>
      </c>
      <c r="LY176" s="57">
        <f>MIN(LO176,'DEPRECATED - DT-Prelim Calcs'!$C$10)*'DEPRECATED - DT-Prelim Calcs'!$C$11*1000/60/60</f>
        <v>103.33333333333333</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Train'!$AA$49 + V176*(1-'Drive Train'!$AA$49))</f>
        <v>0</v>
      </c>
      <c r="W177" s="57">
        <f t="shared" si="184"/>
        <v>0</v>
      </c>
      <c r="X177" s="2">
        <f>MAX(MIN(IF(AND(AI176=1,AG177&lt;0),-1,1)*(W177-$C$9)/($C$8-$C$9)*$C$7-$C$29*AE177/T$2 -  AI176*$C$29/2,X$2),MAX(X$4:X176)*-1)</f>
        <v>-0.2458281045106315</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Train'!$F$39,AG176+W$2)-$C$3,IF(AE176-1&lt;=0,0,IF($C$32=Motors!$C$29,MAX(ABS('Drive Train'!$F$35-W176*$C$21*'Drive Train'!$F$39)*-1,AG176-W$2),MAX(0,ABS('Drive Train'!$F$35-W176*$C$21*'Drive Train'!$F$39)*-1,AG176-W$2))))</f>
        <v>0</v>
      </c>
      <c r="AH177" s="57">
        <f>'Drive Train'!$F$35-ABS(W177)*'DEPRECATED - DT-Prelim Calcs'!$C$21*'Drive Train'!$F$39</f>
        <v>12.4</v>
      </c>
      <c r="AI177" s="1">
        <f>IF(AJ177&gt;='Drive Train'!$F$29,1,0)</f>
        <v>1</v>
      </c>
      <c r="AJ177" s="57">
        <f>AJ176+0.5*Y177*'DEPRECATED - DT-Prelim Calcs'!$C$11^2+AE177*'DEPRECATED - DT-Prelim Calcs'!$C$11</f>
        <v>784.33981740885292</v>
      </c>
      <c r="AK177" s="57">
        <f t="shared" si="268"/>
        <v>0</v>
      </c>
      <c r="AL177" s="63">
        <f>AL176+'DEPRECATED - DT-Prelim Calcs'!$C$11</f>
        <v>692</v>
      </c>
      <c r="AM177" s="2">
        <f>AW177/'Drive Train'!$F$35</f>
        <v>0.88882649237565803</v>
      </c>
      <c r="AN177" s="46">
        <f>AU177*12*60/(PI() * 'Drive Train'!$F$15)/AM$2*AM177</f>
        <v>4007.4131716828729</v>
      </c>
      <c r="AO177" s="2">
        <f>('DEPRECATED - DT-Prelim Calcs'!$C$6*AM177-AN177)/('DEPRECATED - DT-Prelim Calcs'!$C$6*AM177)*'DEPRECATED - DT-Prelim Calcs'!$C$7*AM177</f>
        <v>0.33008953072369901</v>
      </c>
      <c r="AP177" s="57">
        <f>AO177/'DEPRECATED - DT-Prelim Calcs'!$C$7*('DEPRECATED - DT-Prelim Calcs'!$C$8-'DEPRECATED - DT-Prelim Calcs'!$C$9)+'DEPRECATED - DT-Prelim Calcs'!$C$9</f>
        <v>20.27281609620356</v>
      </c>
      <c r="AQ177" s="57">
        <f t="shared" si="192"/>
        <v>20.27281609620356</v>
      </c>
      <c r="AR177" s="2">
        <f t="shared" si="212"/>
        <v>1.6653345369377348E-16</v>
      </c>
      <c r="AS177" s="57">
        <f>AR177*'DEPRECATED - DT-Prelim Calcs'!$C$21/AM$2/'DEPRECATED - DT-Prelim Calcs'!$C$19/'DEPRECATED - DT-Prelim Calcs'!$C$18*3.39*'DEPRECATED - DT-Prelim Calcs'!$C$20</f>
        <v>1.2068570473601326E-15</v>
      </c>
      <c r="AT177" s="46">
        <f t="shared" si="213"/>
        <v>0</v>
      </c>
      <c r="AU177" s="57">
        <f>AS176*'DEPRECATED - DT-Prelim Calcs'!$C$11+AU176</f>
        <v>39.345448708843186</v>
      </c>
      <c r="AV177" s="57">
        <f>AV176+0.5*AS177*'DEPRECATED - DT-Prelim Calcs'!$C$11^2+AU177*'DEPRECATED - DT-Prelim Calcs'!$C$11</f>
        <v>27184.2513307351</v>
      </c>
      <c r="AW177" s="57">
        <f>MIN('Drive Train'!$F$35-AQ176*'DEPRECATED - DT-Prelim Calcs'!$C$21*'Drive Train'!$F$39,AW176+AQ$2)</f>
        <v>11.02144850545816</v>
      </c>
      <c r="AX177" s="57">
        <f>'Drive Train'!$F$35-AQ177*'DEPRECATED - DT-Prelim Calcs'!$C$21*'Drive Train'!$F$39</f>
        <v>11.021448505458158</v>
      </c>
      <c r="AY177" s="1">
        <f>IF(AV177&gt;='Drive Train'!$F$29,1,0)</f>
        <v>1</v>
      </c>
      <c r="AZ177" s="57">
        <f t="shared" si="214"/>
        <v>22.525351218003951</v>
      </c>
      <c r="BA177" s="63">
        <f>BA176+'DEPRECATED - DT-Prelim Calcs'!$C$11</f>
        <v>692</v>
      </c>
      <c r="BB177" s="2">
        <f>BL177/'Drive Train'!$F$35</f>
        <v>1.315024972646925</v>
      </c>
      <c r="BC177" s="46">
        <f>BJ177*12*60/(PI() * 'Drive Train'!$F$15)/BB$2*BB177</f>
        <v>-3540.8438977467135</v>
      </c>
      <c r="BD177" s="2">
        <f>('DEPRECATED - DT-Prelim Calcs'!$C$6*BB177-BC177)/('DEPRECATED - DT-Prelim Calcs'!$C$6*BB177)*'DEPRECATED - DT-Prelim Calcs'!$C$7*BB177</f>
        <v>4.7702296575443013</v>
      </c>
      <c r="BE177" s="57">
        <f>BD177/'DEPRECATED - DT-Prelim Calcs'!$C$7*('DEPRECATED - DT-Prelim Calcs'!$C$8-'DEPRECATED - DT-Prelim Calcs'!$C$9)+'DEPRECATED - DT-Prelim Calcs'!$C$9</f>
        <v>256.65040044105137</v>
      </c>
      <c r="BF177" s="57">
        <f t="shared" si="193"/>
        <v>93</v>
      </c>
      <c r="BG177" s="2">
        <f t="shared" si="215"/>
        <v>1.8933363324154457</v>
      </c>
      <c r="BH177" s="57">
        <f>BG177*'DEPRECATED - DT-Prelim Calcs'!$C$21/BB$2/'DEPRECATED - DT-Prelim Calcs'!$C$19/'DEPRECATED - DT-Prelim Calcs'!$C$18*3.39*'DEPRECATED - DT-Prelim Calcs'!$C$20</f>
        <v>19.819055495402448</v>
      </c>
      <c r="BI177" s="46">
        <f t="shared" si="216"/>
        <v>0</v>
      </c>
      <c r="BJ177" s="57">
        <f>BH176*'DEPRECATED - DT-Prelim Calcs'!$C$11+BJ176</f>
        <v>-16.267443596496292</v>
      </c>
      <c r="BK177" s="57">
        <f>BK176+0.5*BH177*'DEPRECATED - DT-Prelim Calcs'!$C$11^2+BJ177*'DEPRECATED - DT-Prelim Calcs'!$C$11</f>
        <v>16204.127899853853</v>
      </c>
      <c r="BL177" s="57">
        <f>MIN('Drive Train'!$F$35-BF176*'DEPRECATED - DT-Prelim Calcs'!$C$21*'Drive Train'!$F$39,BL176+BF$2)</f>
        <v>16.306309660821871</v>
      </c>
      <c r="BM177" s="57">
        <f>'Drive Train'!$F$35-BF177*'DEPRECATED - DT-Prelim Calcs'!$C$21*'Drive Train'!$F$39</f>
        <v>6.0759999999999996</v>
      </c>
      <c r="BN177" s="1">
        <f>IF(BK177&gt;='Drive Train'!$F$29,1,0)</f>
        <v>1</v>
      </c>
      <c r="BO177" s="57">
        <f t="shared" si="217"/>
        <v>103.33333333333333</v>
      </c>
      <c r="BP177" s="63">
        <f>BP176+'DEPRECATED - DT-Prelim Calcs'!$C$11</f>
        <v>692</v>
      </c>
      <c r="BQ177" s="2">
        <f>CA177/'Drive Train'!$F$35</f>
        <v>1.5449881409507378</v>
      </c>
      <c r="BR177" s="46">
        <f>BY177*12*60/(PI() * 'Drive Train'!$F$15)/BQ$2*BQ177</f>
        <v>-32251.78303317491</v>
      </c>
      <c r="BS177" s="2">
        <f>('DEPRECATED - DT-Prelim Calcs'!$C$6*BQ177-BR177)/('DEPRECATED - DT-Prelim Calcs'!$C$6*BQ177)*'DEPRECATED - DT-Prelim Calcs'!$C$7*BQ177</f>
        <v>18.306310183284435</v>
      </c>
      <c r="BT177" s="57">
        <f>BS177/'DEPRECATED - DT-Prelim Calcs'!$C$7*('DEPRECATED - DT-Prelim Calcs'!$C$8-'DEPRECATED - DT-Prelim Calcs'!$C$9)+'DEPRECATED - DT-Prelim Calcs'!$C$9</f>
        <v>977.2641479316984</v>
      </c>
      <c r="BU177" s="57">
        <f t="shared" si="194"/>
        <v>93</v>
      </c>
      <c r="BV177" s="2">
        <f t="shared" si="218"/>
        <v>1.8828060353728675</v>
      </c>
      <c r="BW177" s="57">
        <f>BV177*'DEPRECATED - DT-Prelim Calcs'!$C$21/BQ$2/'DEPRECATED - DT-Prelim Calcs'!$C$19/'DEPRECATED - DT-Prelim Calcs'!$C$18*3.39*'DEPRECATED - DT-Prelim Calcs'!$C$20</f>
        <v>25.773080821789936</v>
      </c>
      <c r="BX177" s="46">
        <f t="shared" si="219"/>
        <v>0</v>
      </c>
      <c r="BY177" s="57">
        <f>BW176*'DEPRECATED - DT-Prelim Calcs'!$C$11+BY176</f>
        <v>-96.442739740387694</v>
      </c>
      <c r="BZ177" s="57">
        <f>BZ176+0.5*BW177*'DEPRECATED - DT-Prelim Calcs'!$C$11^2+BY177*'DEPRECATED - DT-Prelim Calcs'!$C$11</f>
        <v>-11641.822642676671</v>
      </c>
      <c r="CA177" s="57">
        <f>MIN('Drive Train'!$F$35-BU176*'DEPRECATED - DT-Prelim Calcs'!$C$21*'Drive Train'!$F$39,CA176+BU$2)</f>
        <v>19.157852947789149</v>
      </c>
      <c r="CB177" s="57">
        <f>'Drive Train'!$F$35-BU177*'DEPRECATED - DT-Prelim Calcs'!$C$21*'Drive Train'!$F$39</f>
        <v>6.0759999999999996</v>
      </c>
      <c r="CC177" s="1">
        <f>IF(BZ177&gt;='Drive Train'!$F$29,1,0)</f>
        <v>0</v>
      </c>
      <c r="CD177" s="57">
        <f t="shared" si="220"/>
        <v>103.33333333333333</v>
      </c>
      <c r="CE177" s="63">
        <f>CE176+'DEPRECATED - DT-Prelim Calcs'!$C$11</f>
        <v>692</v>
      </c>
      <c r="CF177" s="2">
        <f>CP177/'Drive Train'!$F$35</f>
        <v>0.48999999999999994</v>
      </c>
      <c r="CG177" s="46">
        <f>CN177*12*60/(PI() * 'Drive Train'!$F$15)/CF$2*CF177</f>
        <v>3214.1882969874678</v>
      </c>
      <c r="CH177" s="2">
        <f>('DEPRECATED - DT-Prelim Calcs'!$C$6*CF177-CG177)/('DEPRECATED - DT-Prelim Calcs'!$C$6*CF177)*'DEPRECATED - DT-Prelim Calcs'!$C$7*CF177</f>
        <v>-0.27241966148964308</v>
      </c>
      <c r="CI177" s="57">
        <f>CH177/'DEPRECATED - DT-Prelim Calcs'!$C$7*('DEPRECATED - DT-Prelim Calcs'!$C$8-'DEPRECATED - DT-Prelim Calcs'!$C$9)+'DEPRECATED - DT-Prelim Calcs'!$C$9</f>
        <v>-11.802673265195523</v>
      </c>
      <c r="CJ177" s="57">
        <f t="shared" si="195"/>
        <v>-11.802673265195523</v>
      </c>
      <c r="CK177" s="2">
        <f t="shared" si="221"/>
        <v>-0.75266134756875802</v>
      </c>
      <c r="CL177" s="57">
        <f>CK177*'DEPRECATED - DT-Prelim Calcs'!$C$21/CF$2/'DEPRECATED - DT-Prelim Calcs'!$C$19/'DEPRECATED - DT-Prelim Calcs'!$C$18*3.39*'DEPRECATED - DT-Prelim Calcs'!$C$20</f>
        <v>-12.727137641294725</v>
      </c>
      <c r="CM177" s="46">
        <f t="shared" si="222"/>
        <v>1</v>
      </c>
      <c r="CN177" s="57">
        <f>CL176*'DEPRECATED - DT-Prelim Calcs'!$C$11+CN176</f>
        <v>24.53272677616647</v>
      </c>
      <c r="CO177" s="57">
        <f>CO176+0.5*CL177*'DEPRECATED - DT-Prelim Calcs'!$C$11^2+CN177*'DEPRECATED - DT-Prelim Calcs'!$C$11</f>
        <v>-54063.432388161753</v>
      </c>
      <c r="CP177" s="57">
        <f>MIN('Drive Train'!$F$35-CJ176*'DEPRECATED - DT-Prelim Calcs'!$C$21*'Drive Train'!$F$39,CP176+CJ$2)</f>
        <v>6.0759999999999996</v>
      </c>
      <c r="CQ177" s="57">
        <f>'Drive Train'!$F$35-CJ177*'DEPRECATED - DT-Prelim Calcs'!$C$21*'Drive Train'!$F$39</f>
        <v>13.202581782033295</v>
      </c>
      <c r="CR177" s="1">
        <f>IF(CO177&gt;='Drive Train'!$F$29,1,0)</f>
        <v>0</v>
      </c>
      <c r="CS177" s="57">
        <f t="shared" si="223"/>
        <v>-13.114081405772803</v>
      </c>
      <c r="CT177" s="63">
        <f>CT176+'DEPRECATED - DT-Prelim Calcs'!$C$11</f>
        <v>692</v>
      </c>
      <c r="CU177" s="2">
        <f>DE177/'Drive Train'!$F$35</f>
        <v>0.79591106222736929</v>
      </c>
      <c r="CV177" s="46">
        <f>DC177*12*60/(PI() * 'Drive Train'!$F$15)/CU$2*CU177</f>
        <v>11549.550695384627</v>
      </c>
      <c r="CW177" s="2">
        <f>('DEPRECATED - DT-Prelim Calcs'!$C$6*CU177-CV177)/('DEPRECATED - DT-Prelim Calcs'!$C$6*CU177)*'DEPRECATED - DT-Prelim Calcs'!$C$7*CU177</f>
        <v>-3.3040714462003238</v>
      </c>
      <c r="CX177" s="57">
        <f>CW177/'DEPRECATED - DT-Prelim Calcs'!$C$7*('DEPRECATED - DT-Prelim Calcs'!$C$8-'DEPRECATED - DT-Prelim Calcs'!$C$9)+'DEPRECATED - DT-Prelim Calcs'!$C$9</f>
        <v>-173.19724753008364</v>
      </c>
      <c r="CY177" s="57">
        <f t="shared" si="196"/>
        <v>-173.19724753008364</v>
      </c>
      <c r="CZ177" s="2">
        <f t="shared" si="224"/>
        <v>-4.3664643672234194</v>
      </c>
      <c r="DA177" s="57">
        <f>CZ177*'DEPRECATED - DT-Prelim Calcs'!$C$21/CU$2/'DEPRECATED - DT-Prelim Calcs'!$C$19/'DEPRECATED - DT-Prelim Calcs'!$C$18*3.39*'DEPRECATED - DT-Prelim Calcs'!$C$20</f>
        <v>-87.898560264997002</v>
      </c>
      <c r="DB177" s="46">
        <f t="shared" si="225"/>
        <v>1</v>
      </c>
      <c r="DC177" s="57">
        <f>DA176*'DEPRECATED - DT-Prelim Calcs'!$C$11+DC176</f>
        <v>45.587987576579167</v>
      </c>
      <c r="DD177" s="57">
        <f>DD176+0.5*DA177*'DEPRECATED - DT-Prelim Calcs'!$C$11^2+DC177*'DEPRECATED - DT-Prelim Calcs'!$C$11</f>
        <v>-93703.845334006153</v>
      </c>
      <c r="DE177" s="57">
        <f>MIN('Drive Train'!$F$35-CY176*'DEPRECATED - DT-Prelim Calcs'!$C$21*'Drive Train'!$F$39,DE176+CY$2)</f>
        <v>9.8692971716193796</v>
      </c>
      <c r="DF177" s="57">
        <f>'Drive Train'!$F$35-CY177*'DEPRECATED - DT-Prelim Calcs'!$C$21*'Drive Train'!$F$39</f>
        <v>24.17741283204569</v>
      </c>
      <c r="DG177" s="1">
        <f>IF(DD177&gt;='Drive Train'!$F$29,1,0)</f>
        <v>0</v>
      </c>
      <c r="DH177" s="57">
        <f t="shared" si="226"/>
        <v>-192.44138614453738</v>
      </c>
      <c r="DI177" s="63">
        <f>DI176+'DEPRECATED - DT-Prelim Calcs'!$C$11</f>
        <v>692</v>
      </c>
      <c r="DJ177" s="2">
        <f>DT177/'Drive Train'!$F$35</f>
        <v>0.48999999999999994</v>
      </c>
      <c r="DK177" s="46">
        <f>DR177*12*60/(PI() * 'Drive Train'!$F$15)/DJ$2*DJ177</f>
        <v>3437.6035269148829</v>
      </c>
      <c r="DL177" s="2">
        <f>('DEPRECATED - DT-Prelim Calcs'!$C$6*DJ177-DK177)/('DEPRECATED - DT-Prelim Calcs'!$C$6*DJ177)*'DEPRECATED - DT-Prelim Calcs'!$C$7*DJ177</f>
        <v>-0.37343855532173886</v>
      </c>
      <c r="DM177" s="57">
        <f>DL177/'DEPRECATED - DT-Prelim Calcs'!$C$7*('DEPRECATED - DT-Prelim Calcs'!$C$8-'DEPRECATED - DT-Prelim Calcs'!$C$9)+'DEPRECATED - DT-Prelim Calcs'!$C$9</f>
        <v>-17.180567073767261</v>
      </c>
      <c r="DN177" s="57">
        <f t="shared" si="197"/>
        <v>-17.180567073767261</v>
      </c>
      <c r="DO177" s="2">
        <f t="shared" si="227"/>
        <v>-0.88706139297080289</v>
      </c>
      <c r="DP177" s="57">
        <f>DO177*'DEPRECATED - DT-Prelim Calcs'!$C$21/DJ$2/'DEPRECATED - DT-Prelim Calcs'!$C$19/'DEPRECATED - DT-Prelim Calcs'!$C$18*3.39*'DEPRECATED - DT-Prelim Calcs'!$C$20</f>
        <v>-20.71397789871757</v>
      </c>
      <c r="DQ177" s="46">
        <f t="shared" si="228"/>
        <v>1</v>
      </c>
      <c r="DR177" s="57">
        <f>DP176*'DEPRECATED - DT-Prelim Calcs'!$C$11+DR176</f>
        <v>18.999912009342296</v>
      </c>
      <c r="DS177" s="57">
        <f>DS176+0.5*DP177*'DEPRECATED - DT-Prelim Calcs'!$C$11^2+DR177*'DEPRECATED - DT-Prelim Calcs'!$C$11</f>
        <v>-180557.13151561591</v>
      </c>
      <c r="DT177" s="57">
        <f>MIN('Drive Train'!$F$35-DN176*'DEPRECATED - DT-Prelim Calcs'!$C$21*'Drive Train'!$F$39,DT176+DN$2)</f>
        <v>6.0759999999999996</v>
      </c>
      <c r="DU177" s="57">
        <f>'Drive Train'!$F$35-DN177*'DEPRECATED - DT-Prelim Calcs'!$C$21*'Drive Train'!$F$39</f>
        <v>13.568278561016175</v>
      </c>
      <c r="DV177" s="1">
        <f>IF(DS177&gt;='Drive Train'!$F$29,1,0)</f>
        <v>0</v>
      </c>
      <c r="DW177" s="57">
        <f t="shared" si="229"/>
        <v>-19.089518970852509</v>
      </c>
      <c r="DX177" s="63">
        <f>DX176+'DEPRECATED - DT-Prelim Calcs'!$C$11</f>
        <v>692</v>
      </c>
      <c r="DY177" s="2">
        <f>EI177/'Drive Train'!$F$35</f>
        <v>0.48999999999999994</v>
      </c>
      <c r="DZ177" s="46">
        <f>EG177*12*60/(PI() * 'Drive Train'!$F$15)/DY$2*DY177</f>
        <v>-65246.478194042422</v>
      </c>
      <c r="EA177" s="2">
        <f>('DEPRECATED - DT-Prelim Calcs'!$C$6*DY177-DZ177)/('DEPRECATED - DT-Prelim Calcs'!$C$6*DY177)*'DEPRECATED - DT-Prelim Calcs'!$C$7*DY177</f>
        <v>30.682590890739633</v>
      </c>
      <c r="EB177" s="57">
        <f>EA177/'DEPRECATED - DT-Prelim Calcs'!$C$7*('DEPRECATED - DT-Prelim Calcs'!$C$8-'DEPRECATED - DT-Prelim Calcs'!$C$9)+'DEPRECATED - DT-Prelim Calcs'!$C$9</f>
        <v>1636.1341955526536</v>
      </c>
      <c r="EC177" s="57">
        <f t="shared" si="198"/>
        <v>93</v>
      </c>
      <c r="ED177" s="2">
        <f t="shared" si="230"/>
        <v>0.96993038185874991</v>
      </c>
      <c r="EE177" s="57">
        <f>ED177*'DEPRECATED - DT-Prelim Calcs'!$C$21/DY$2/'DEPRECATED - DT-Prelim Calcs'!$C$19/'DEPRECATED - DT-Prelim Calcs'!$C$18*3.39*'DEPRECATED - DT-Prelim Calcs'!$C$20</f>
        <v>25.773080821789936</v>
      </c>
      <c r="EF177" s="46">
        <f t="shared" si="231"/>
        <v>0</v>
      </c>
      <c r="EG177" s="57">
        <f>EE176*'DEPRECATED - DT-Prelim Calcs'!$C$11+EG176</f>
        <v>-316.91072443879148</v>
      </c>
      <c r="EH177" s="57">
        <f>EH176+0.5*EE177*'DEPRECATED - DT-Prelim Calcs'!$C$11^2+EG177*'DEPRECATED - DT-Prelim Calcs'!$C$11</f>
        <v>-327298.09931374597</v>
      </c>
      <c r="EI177" s="57">
        <f>MIN('Drive Train'!$F$35-EC176*'DEPRECATED - DT-Prelim Calcs'!$C$21*'Drive Train'!$F$39,EI176+EC$2)</f>
        <v>6.0759999999999996</v>
      </c>
      <c r="EJ177" s="57">
        <f>'Drive Train'!$F$35-EC177*'DEPRECATED - DT-Prelim Calcs'!$C$21*'Drive Train'!$F$39</f>
        <v>6.0759999999999996</v>
      </c>
      <c r="EK177" s="1">
        <f>IF(EH177&gt;='Drive Train'!$F$29,1,0)</f>
        <v>0</v>
      </c>
      <c r="EL177" s="57">
        <f t="shared" si="232"/>
        <v>103.33333333333333</v>
      </c>
      <c r="EM177" s="63">
        <f>EM176+'DEPRECATED - DT-Prelim Calcs'!$C$11</f>
        <v>692</v>
      </c>
      <c r="EN177" s="2">
        <f>EX177/'Drive Train'!$F$35</f>
        <v>0.48999999999999994</v>
      </c>
      <c r="EO177" s="46">
        <f>EV177*12*60/(PI() * 'Drive Train'!$F$15)/EN$2*EN177</f>
        <v>-70973.874528731161</v>
      </c>
      <c r="EP177" s="2">
        <f>('DEPRECATED - DT-Prelim Calcs'!$C$6*EN177-EO177)/('DEPRECATED - DT-Prelim Calcs'!$C$6*EN177)*'DEPRECATED - DT-Prelim Calcs'!$C$7*EN177</f>
        <v>33.272276663084817</v>
      </c>
      <c r="EQ177" s="57">
        <f>EP177/'DEPRECATED - DT-Prelim Calcs'!$C$7*('DEPRECATED - DT-Prelim Calcs'!$C$8-'DEPRECATED - DT-Prelim Calcs'!$C$9)+'DEPRECATED - DT-Prelim Calcs'!$C$9</f>
        <v>1774.0000397816523</v>
      </c>
      <c r="ER177" s="57">
        <f t="shared" si="199"/>
        <v>93</v>
      </c>
      <c r="ES177" s="2">
        <f t="shared" si="233"/>
        <v>0.86507304327942547</v>
      </c>
      <c r="ET177" s="57">
        <f>ES177*'DEPRECATED - DT-Prelim Calcs'!$C$21/EN$2/'DEPRECATED - DT-Prelim Calcs'!$C$19/'DEPRECATED - DT-Prelim Calcs'!$C$18*3.39*'DEPRECATED - DT-Prelim Calcs'!$C$20</f>
        <v>25.773080821789936</v>
      </c>
      <c r="EU177" s="46">
        <f t="shared" si="234"/>
        <v>0</v>
      </c>
      <c r="EV177" s="57">
        <f>ET176*'DEPRECATED - DT-Prelim Calcs'!$C$11+EV176</f>
        <v>-307.46139384482285</v>
      </c>
      <c r="EW177" s="57">
        <f>EW176+0.5*ET177*'DEPRECATED - DT-Prelim Calcs'!$C$11^2+EV177*'DEPRECATED - DT-Prelim Calcs'!$C$11</f>
        <v>-326972.2917250446</v>
      </c>
      <c r="EX177" s="57">
        <f>MIN('Drive Train'!$F$35-ER176*'DEPRECATED - DT-Prelim Calcs'!$C$21*'Drive Train'!$F$39,EX176+ER$2)</f>
        <v>6.0759999999999996</v>
      </c>
      <c r="EY177" s="57">
        <f>'Drive Train'!$F$35-ER177*'DEPRECATED - DT-Prelim Calcs'!$C$21*'Drive Train'!$F$39</f>
        <v>6.0759999999999996</v>
      </c>
      <c r="EZ177" s="1">
        <f>IF(EW177&gt;='Drive Train'!$F$29,1,0)</f>
        <v>0</v>
      </c>
      <c r="FA177" s="57">
        <f t="shared" si="235"/>
        <v>103.33333333333333</v>
      </c>
      <c r="FB177" s="63">
        <f>FB176+'DEPRECATED - DT-Prelim Calcs'!$C$11</f>
        <v>692</v>
      </c>
      <c r="FC177" s="2">
        <f>FM177/'Drive Train'!$F$35</f>
        <v>0.48999999999999994</v>
      </c>
      <c r="FD177" s="46">
        <f>FK177*12*60/(PI() * 'Drive Train'!$F$15)/FC$2*FC177</f>
        <v>-7034.5791114658714</v>
      </c>
      <c r="FE177" s="2">
        <f>('DEPRECATED - DT-Prelim Calcs'!$C$6*FC177-FD177)/('DEPRECATED - DT-Prelim Calcs'!$C$6*FC177)*'DEPRECATED - DT-Prelim Calcs'!$C$7*FC177</f>
        <v>4.3616383974920732</v>
      </c>
      <c r="FF177" s="57">
        <f>FE177/'DEPRECATED - DT-Prelim Calcs'!$C$7*('DEPRECATED - DT-Prelim Calcs'!$C$8-'DEPRECATED - DT-Prelim Calcs'!$C$9)+'DEPRECATED - DT-Prelim Calcs'!$C$9</f>
        <v>234.89842589138297</v>
      </c>
      <c r="FG177" s="57">
        <f t="shared" si="200"/>
        <v>93</v>
      </c>
      <c r="FH177" s="2">
        <f t="shared" si="236"/>
        <v>0.78067567320338405</v>
      </c>
      <c r="FI177" s="57">
        <f>FH177*'DEPRECATED - DT-Prelim Calcs'!$C$21/FC$2/'DEPRECATED - DT-Prelim Calcs'!$C$19/'DEPRECATED - DT-Prelim Calcs'!$C$18*3.39*'DEPRECATED - DT-Prelim Calcs'!$C$20</f>
        <v>25.773080821789936</v>
      </c>
      <c r="FJ177" s="46">
        <f t="shared" si="237"/>
        <v>0</v>
      </c>
      <c r="FK177" s="57">
        <f>FI176*'DEPRECATED - DT-Prelim Calcs'!$C$11+FK176</f>
        <v>-27.500973192729461</v>
      </c>
      <c r="FL177" s="57">
        <f>FL176+0.5*FI177*'DEPRECATED - DT-Prelim Calcs'!$C$11^2+FK177*'DEPRECATED - DT-Prelim Calcs'!$C$11</f>
        <v>-423532.69714304048</v>
      </c>
      <c r="FM177" s="57">
        <f>MIN('Drive Train'!$F$35-FG176*'DEPRECATED - DT-Prelim Calcs'!$C$21*'Drive Train'!$F$39,FM176+FG$2)</f>
        <v>6.0759999999999996</v>
      </c>
      <c r="FN177" s="57">
        <f>'Drive Train'!$F$35-FG177*'DEPRECATED - DT-Prelim Calcs'!$C$21*'Drive Train'!$F$39</f>
        <v>6.0759999999999996</v>
      </c>
      <c r="FO177" s="1">
        <f>IF(FL177&gt;='Drive Train'!$F$29,1,0)</f>
        <v>0</v>
      </c>
      <c r="FP177" s="57">
        <f t="shared" si="238"/>
        <v>103.33333333333333</v>
      </c>
      <c r="FQ177" s="63">
        <f>FQ176+'DEPRECATED - DT-Prelim Calcs'!$C$11</f>
        <v>692</v>
      </c>
      <c r="FR177" s="2">
        <f>GB177/'Drive Train'!$F$35</f>
        <v>0.48999999999999994</v>
      </c>
      <c r="FS177" s="46">
        <f>FZ177*12*60/(PI() * 'Drive Train'!$F$15)/FR$2*FR177</f>
        <v>19789.514030636921</v>
      </c>
      <c r="FT177" s="2">
        <f>('DEPRECATED - DT-Prelim Calcs'!$C$6*FR177-FS177)/('DEPRECATED - DT-Prelim Calcs'!$C$6*FR177)*'DEPRECATED - DT-Prelim Calcs'!$C$7*FR177</f>
        <v>-7.7670791395562819</v>
      </c>
      <c r="FU177" s="57">
        <f>FT177/'DEPRECATED - DT-Prelim Calcs'!$C$7*('DEPRECATED - DT-Prelim Calcs'!$C$8-'DEPRECATED - DT-Prelim Calcs'!$C$9)+'DEPRECATED - DT-Prelim Calcs'!$C$9</f>
        <v>-410.79222141289256</v>
      </c>
      <c r="FV177" s="57">
        <f t="shared" si="201"/>
        <v>-410.79222141289256</v>
      </c>
      <c r="FW177" s="2">
        <f t="shared" si="239"/>
        <v>-10.72389084647055</v>
      </c>
      <c r="FX177" s="57">
        <f>FW177*'DEPRECATED - DT-Prelim Calcs'!$C$21/FR$2/'DEPRECATED - DT-Prelim Calcs'!$C$19/'DEPRECATED - DT-Prelim Calcs'!$C$18*3.39*'DEPRECATED - DT-Prelim Calcs'!$C$20</f>
        <v>-388.57667802237205</v>
      </c>
      <c r="FY177" s="46">
        <f t="shared" si="240"/>
        <v>1</v>
      </c>
      <c r="FZ177" s="57">
        <f>FX176*'DEPRECATED - DT-Prelim Calcs'!$C$11+FZ176</f>
        <v>70.488199429434331</v>
      </c>
      <c r="GA177" s="57">
        <f>GA176+0.5*FX177*'DEPRECATED - DT-Prelim Calcs'!$C$11^2+FZ177*'DEPRECATED - DT-Prelim Calcs'!$C$11</f>
        <v>-513877.84824515524</v>
      </c>
      <c r="GB177" s="57">
        <f>MIN('Drive Train'!$F$35-FV176*'DEPRECATED - DT-Prelim Calcs'!$C$21*'Drive Train'!$F$39,GB176+FV$2)</f>
        <v>6.0759999999999996</v>
      </c>
      <c r="GC177" s="57">
        <f>'Drive Train'!$F$35-FV177*'DEPRECATED - DT-Prelim Calcs'!$C$21*'Drive Train'!$F$39</f>
        <v>40.333871056076696</v>
      </c>
      <c r="GD177" s="1">
        <f>IF(GA177&gt;='Drive Train'!$F$29,1,0)</f>
        <v>0</v>
      </c>
      <c r="GE177" s="57">
        <f t="shared" si="241"/>
        <v>-456.43580156988065</v>
      </c>
      <c r="GF177" s="63">
        <f>GF176+'DEPRECATED - DT-Prelim Calcs'!$C$11</f>
        <v>692</v>
      </c>
      <c r="GG177" s="2">
        <f>GQ177/'Drive Train'!$F$35</f>
        <v>0.83548387096774201</v>
      </c>
      <c r="GH177" s="46">
        <f>GO177*12*60/(PI() * 'Drive Train'!$F$15)/GG$2*GG177</f>
        <v>-13869.273068208407</v>
      </c>
      <c r="GI177" s="2">
        <f>('DEPRECATED - DT-Prelim Calcs'!$C$6*GG177-GH177)/('DEPRECATED - DT-Prelim Calcs'!$C$6*GG177)*'DEPRECATED - DT-Prelim Calcs'!$C$7*GG177</f>
        <v>8.2846133324810882</v>
      </c>
      <c r="GJ177" s="57">
        <f>GI177/'DEPRECATED - DT-Prelim Calcs'!$C$7*('DEPRECATED - DT-Prelim Calcs'!$C$8-'DEPRECATED - DT-Prelim Calcs'!$C$9)+'DEPRECATED - DT-Prelim Calcs'!$C$9</f>
        <v>443.74393799059072</v>
      </c>
      <c r="GK177" s="57">
        <f t="shared" si="242"/>
        <v>29.999999999999982</v>
      </c>
      <c r="GL177" s="2">
        <f t="shared" si="243"/>
        <v>0.99579519204165001</v>
      </c>
      <c r="GM177" s="57">
        <f>GL177*'DEPRECATED - DT-Prelim Calcs'!$C$21/GG$2/'DEPRECATED - DT-Prelim Calcs'!$C$19/'DEPRECATED - DT-Prelim Calcs'!$C$18*3.39*'DEPRECATED - DT-Prelim Calcs'!$C$20</f>
        <v>25.773080821789936</v>
      </c>
      <c r="GN177" s="46">
        <f t="shared" si="244"/>
        <v>0</v>
      </c>
      <c r="GO177" s="57">
        <f>GM176*'DEPRECATED - DT-Prelim Calcs'!$C$11+GO176</f>
        <v>-40.562156091085384</v>
      </c>
      <c r="GP177" s="57">
        <f>GP176+0.5*GM177*'DEPRECATED - DT-Prelim Calcs'!$C$11^2+GO177*'DEPRECATED - DT-Prelim Calcs'!$C$11</f>
        <v>-261952.55028320354</v>
      </c>
      <c r="GQ177" s="57">
        <f>MIN('Drive Train'!$F$35-GK176*'DEPRECATED - DT-Prelim Calcs'!$C$21*'Drive Train'!$F$39,GQ176+GK$2)</f>
        <v>10.360000000000001</v>
      </c>
      <c r="GR177" s="57">
        <f>'Drive Train'!$F$35-GK177*'DEPRECATED - DT-Prelim Calcs'!$C$21*'Drive Train'!$F$39</f>
        <v>10.360000000000001</v>
      </c>
      <c r="GS177" s="1">
        <f>IF(GP177&gt;='Drive Train'!$F$29,1,0)</f>
        <v>0</v>
      </c>
      <c r="GT177" s="57">
        <f t="shared" si="245"/>
        <v>33.333333333333314</v>
      </c>
      <c r="GU177" s="63">
        <f>GU176+'DEPRECATED - DT-Prelim Calcs'!$C$11</f>
        <v>692</v>
      </c>
      <c r="GV177" s="2">
        <f>HF177/'Drive Train'!$F$35</f>
        <v>0.81720430107526887</v>
      </c>
      <c r="GW177" s="46">
        <f>HD177*12*60/(PI() * 'Drive Train'!$F$15)/GV$2*GV177</f>
        <v>-54710.47244577192</v>
      </c>
      <c r="GX177" s="2">
        <f>('DEPRECATED - DT-Prelim Calcs'!$C$6*GV177-GW177)/('DEPRECATED - DT-Prelim Calcs'!$C$6*GV177)*'DEPRECATED - DT-Prelim Calcs'!$C$7*GV177</f>
        <v>26.70721819942073</v>
      </c>
      <c r="GY177" s="57">
        <f>GX177/'DEPRECATED - DT-Prelim Calcs'!$C$7*('DEPRECATED - DT-Prelim Calcs'!$C$8-'DEPRECATED - DT-Prelim Calcs'!$C$9)+'DEPRECATED - DT-Prelim Calcs'!$C$9</f>
        <v>1424.4992095376265</v>
      </c>
      <c r="GZ177" s="57">
        <f t="shared" si="202"/>
        <v>33.333333333333314</v>
      </c>
      <c r="HA177" s="2">
        <f t="shared" si="246"/>
        <v>0.99579519204165001</v>
      </c>
      <c r="HB177" s="57">
        <f>HA177*'DEPRECATED - DT-Prelim Calcs'!$C$21/GV$2/'DEPRECATED - DT-Prelim Calcs'!$C$19/'DEPRECATED - DT-Prelim Calcs'!$C$18*3.39*'DEPRECATED - DT-Prelim Calcs'!$C$20</f>
        <v>25.773080821789936</v>
      </c>
      <c r="HC177" s="46">
        <f t="shared" si="247"/>
        <v>0</v>
      </c>
      <c r="HD177" s="57">
        <f>HB176*'DEPRECATED - DT-Prelim Calcs'!$C$11+HD176</f>
        <v>-163.58565777756075</v>
      </c>
      <c r="HE177" s="57">
        <f>HE176+0.5*HB177*'DEPRECATED - DT-Prelim Calcs'!$C$11^2+HD177*'DEPRECATED - DT-Prelim Calcs'!$C$11</f>
        <v>-292020.91124766372</v>
      </c>
      <c r="HF177" s="57">
        <f>MIN('Drive Train'!$F$35-GZ176*'DEPRECATED - DT-Prelim Calcs'!$C$21*'Drive Train'!$F$39,HF176+GZ$2)</f>
        <v>10.133333333333335</v>
      </c>
      <c r="HG177" s="57">
        <f>'Drive Train'!$F$35-GZ177*'DEPRECATED - DT-Prelim Calcs'!$C$21*'Drive Train'!$F$39</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-248158.6309791223</v>
      </c>
      <c r="HM177" s="2">
        <f>('DEPRECATED - DT-Prelim Calcs'!$C$6*HK177-HL177)/('DEPRECATED - DT-Prelim Calcs'!$C$6*HK177)*'DEPRECATED - DT-Prelim Calcs'!$C$7*HK177</f>
        <v>114.1322192324854</v>
      </c>
      <c r="HN177" s="57">
        <f>HM177/'DEPRECATED - DT-Prelim Calcs'!$C$7*('DEPRECATED - DT-Prelim Calcs'!$C$8-'DEPRECATED - DT-Prelim Calcs'!$C$9)+'DEPRECATED - DT-Prelim Calcs'!$C$9</f>
        <v>6078.7015466920648</v>
      </c>
      <c r="HO177" s="57">
        <f t="shared" si="203"/>
        <v>36.66666666666665</v>
      </c>
      <c r="HP177" s="2">
        <f t="shared" si="249"/>
        <v>0.99579519204165001</v>
      </c>
      <c r="HQ177" s="57">
        <f>HP177*'DEPRECATED - DT-Prelim Calcs'!$C$21/HK$2/'DEPRECATED - DT-Prelim Calcs'!$C$19/'DEPRECATED - DT-Prelim Calcs'!$C$18*3.39*'DEPRECATED - DT-Prelim Calcs'!$C$20</f>
        <v>25.773080821789936</v>
      </c>
      <c r="HR177" s="46">
        <f t="shared" si="250"/>
        <v>0</v>
      </c>
      <c r="HS177" s="57">
        <f>HQ176*'DEPRECATED - DT-Prelim Calcs'!$C$11+HS176</f>
        <v>-758.97753721818606</v>
      </c>
      <c r="HT177" s="57">
        <f>HT176+0.5*HQ177*'DEPRECATED - DT-Prelim Calcs'!$C$11^2+HS177*'DEPRECATED - DT-Prelim Calcs'!$C$11</f>
        <v>-314929.86833639839</v>
      </c>
      <c r="HU177" s="57">
        <f>MIN('Drive Train'!$F$35-HO176*'DEPRECATED - DT-Prelim Calcs'!$C$21*'Drive Train'!$F$39,HU176+HO$2)</f>
        <v>9.9066666666666681</v>
      </c>
      <c r="HV177" s="57">
        <f>'Drive Train'!$F$35-HO177*'DEPRECATED - DT-Prelim Calcs'!$C$21*'Drive Train'!$F$39</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-53108.232730107309</v>
      </c>
      <c r="IB177" s="2">
        <f>('DEPRECATED - DT-Prelim Calcs'!$C$6*HZ177-IA177)/('DEPRECATED - DT-Prelim Calcs'!$C$6*HZ177)*'DEPRECATED - DT-Prelim Calcs'!$C$7*HZ177</f>
        <v>25.894645810484281</v>
      </c>
      <c r="IC177" s="57">
        <f>IB177/'DEPRECATED - DT-Prelim Calcs'!$C$7*('DEPRECATED - DT-Prelim Calcs'!$C$8-'DEPRECATED - DT-Prelim Calcs'!$C$9)+'DEPRECATED - DT-Prelim Calcs'!$C$9</f>
        <v>1381.2406877531673</v>
      </c>
      <c r="ID177" s="57">
        <f t="shared" si="204"/>
        <v>39.999999999999986</v>
      </c>
      <c r="IE177" s="2">
        <f t="shared" si="252"/>
        <v>0.99579519204165001</v>
      </c>
      <c r="IF177" s="57">
        <f>IE177*'DEPRECATED - DT-Prelim Calcs'!$C$21/HZ$2/'DEPRECATED - DT-Prelim Calcs'!$C$19/'DEPRECATED - DT-Prelim Calcs'!$C$18*3.39*'DEPRECATED - DT-Prelim Calcs'!$C$20</f>
        <v>25.773080821789936</v>
      </c>
      <c r="IG177" s="46">
        <f t="shared" si="253"/>
        <v>0</v>
      </c>
      <c r="IH177" s="57">
        <f>IF176*'DEPRECATED - DT-Prelim Calcs'!$C$11+IH176</f>
        <v>-166.23159840422011</v>
      </c>
      <c r="II177" s="57">
        <f>II176+0.5*IF177*'DEPRECATED - DT-Prelim Calcs'!$C$11^2+IH177*'DEPRECATED - DT-Prelim Calcs'!$C$11</f>
        <v>-345291.85005862679</v>
      </c>
      <c r="IJ177" s="57">
        <f>MIN('Drive Train'!$F$35-ID176*'DEPRECATED - DT-Prelim Calcs'!$C$21*'Drive Train'!$F$39,IJ176+ID$2)</f>
        <v>9.6800000000000015</v>
      </c>
      <c r="IK177" s="57">
        <f>'Drive Train'!$F$35-ID177*'DEPRECATED - DT-Prelim Calcs'!$C$21*'Drive Train'!$F$39</f>
        <v>9.6800000000000015</v>
      </c>
      <c r="IL177" s="1">
        <f>IF(II177&gt;='Drive Train'!$F$29,1,0)</f>
        <v>0</v>
      </c>
      <c r="IM177" s="57">
        <f t="shared" si="254"/>
        <v>44.444444444444429</v>
      </c>
      <c r="IN177" s="63">
        <f>IN176+'DEPRECATED - DT-Prelim Calcs'!$C$11</f>
        <v>692</v>
      </c>
      <c r="IO177" s="2">
        <f>IY177/'Drive Train'!$F$35</f>
        <v>0.76236559139784954</v>
      </c>
      <c r="IP177" s="46">
        <f>IW177*12*60/(PI() * 'Drive Train'!$F$15)/IO$2*IO177</f>
        <v>-126878.72136248712</v>
      </c>
      <c r="IQ177" s="2">
        <f>('DEPRECATED - DT-Prelim Calcs'!$C$6*IO177-IP177)/('DEPRECATED - DT-Prelim Calcs'!$C$6*IO177)*'DEPRECATED - DT-Prelim Calcs'!$C$7*IO177</f>
        <v>59.206479027162615</v>
      </c>
      <c r="IR177" s="57">
        <f>IQ177/'DEPRECATED - DT-Prelim Calcs'!$C$7*('DEPRECATED - DT-Prelim Calcs'!$C$8-'DEPRECATED - DT-Prelim Calcs'!$C$9)+'DEPRECATED - DT-Prelim Calcs'!$C$9</f>
        <v>3154.6465805746739</v>
      </c>
      <c r="IS177" s="57">
        <f t="shared" si="205"/>
        <v>43.333333333333321</v>
      </c>
      <c r="IT177" s="2">
        <f t="shared" si="255"/>
        <v>0.99579519204165001</v>
      </c>
      <c r="IU177" s="57">
        <f>IT177*'DEPRECATED - DT-Prelim Calcs'!$C$21/IO$2/'DEPRECATED - DT-Prelim Calcs'!$C$19/'DEPRECATED - DT-Prelim Calcs'!$C$18*3.39*'DEPRECATED - DT-Prelim Calcs'!$C$20</f>
        <v>25.773080821789936</v>
      </c>
      <c r="IV177" s="46">
        <f t="shared" si="256"/>
        <v>0</v>
      </c>
      <c r="IW177" s="57">
        <f>IU176*'DEPRECATED - DT-Prelim Calcs'!$C$11+IW176</f>
        <v>-406.65948842335922</v>
      </c>
      <c r="IX177" s="57">
        <f>IX176+0.5*IU177*'DEPRECATED - DT-Prelim Calcs'!$C$11^2+IW177*'DEPRECATED - DT-Prelim Calcs'!$C$11</f>
        <v>-303091.72657283099</v>
      </c>
      <c r="IY177" s="57">
        <f>MIN('Drive Train'!$F$35-IS176*'DEPRECATED - DT-Prelim Calcs'!$C$21*'Drive Train'!$F$39,IY176+IS$2)</f>
        <v>9.4533333333333349</v>
      </c>
      <c r="IZ177" s="57">
        <f>'Drive Train'!$F$35-IS177*'DEPRECATED - DT-Prelim Calcs'!$C$21*'Drive Train'!$F$39</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-30517.327304307943</v>
      </c>
      <c r="JF177" s="2">
        <f>('DEPRECATED - DT-Prelim Calcs'!$C$6*JD177-JE177)/('DEPRECATED - DT-Prelim Calcs'!$C$6*JD177)*'DEPRECATED - DT-Prelim Calcs'!$C$7*JD177</f>
        <v>15.59188873835369</v>
      </c>
      <c r="JG177" s="57">
        <f>JF177/'DEPRECATED - DT-Prelim Calcs'!$C$7*('DEPRECATED - DT-Prelim Calcs'!$C$8-'DEPRECATED - DT-Prelim Calcs'!$C$9)+'DEPRECATED - DT-Prelim Calcs'!$C$9</f>
        <v>832.75781125758442</v>
      </c>
      <c r="JH177" s="57">
        <f t="shared" si="206"/>
        <v>46.666666666666657</v>
      </c>
      <c r="JI177" s="2">
        <f t="shared" si="258"/>
        <v>0.99579519204165001</v>
      </c>
      <c r="JJ177" s="57">
        <f>JI177*'DEPRECATED - DT-Prelim Calcs'!$C$21/JD$2/'DEPRECATED - DT-Prelim Calcs'!$C$19/'DEPRECATED - DT-Prelim Calcs'!$C$18*3.39*'DEPRECATED - DT-Prelim Calcs'!$C$20</f>
        <v>25.773080821789936</v>
      </c>
      <c r="JK177" s="46">
        <f t="shared" si="259"/>
        <v>0</v>
      </c>
      <c r="JL177" s="57">
        <f>JJ176*'DEPRECATED - DT-Prelim Calcs'!$C$11+JL176</f>
        <v>-100.2140821040981</v>
      </c>
      <c r="JM177" s="57">
        <f>JM176+0.5*JJ177*'DEPRECATED - DT-Prelim Calcs'!$C$11^2+JL177*'DEPRECATED - DT-Prelim Calcs'!$C$11</f>
        <v>-348656.64109132119</v>
      </c>
      <c r="JN177" s="57">
        <f>MIN('Drive Train'!$F$35-JH176*'DEPRECATED - DT-Prelim Calcs'!$C$21*'Drive Train'!$F$39,JN176+JH$2)</f>
        <v>9.2266666666666666</v>
      </c>
      <c r="JO177" s="57">
        <f>'Drive Train'!$F$35-JH177*'DEPRECATED - DT-Prelim Calcs'!$C$21*'Drive Train'!$F$39</f>
        <v>9.2266666666666666</v>
      </c>
      <c r="JP177" s="1">
        <f>IF(JM177&gt;='Drive Train'!$F$29,1,0)</f>
        <v>0</v>
      </c>
      <c r="JQ177" s="57">
        <f>MIN(JG177,'DEPRECATED - DT-Prelim Calcs'!$C$10)*'DEPRECATED - DT-Prelim Calcs'!$C$11*1000/60/60</f>
        <v>103.33333333333333</v>
      </c>
      <c r="JR177" s="63">
        <f>JR176+'DEPRECATED - DT-Prelim Calcs'!$C$11</f>
        <v>692</v>
      </c>
      <c r="JS177" s="2">
        <f>KC177/'Drive Train'!$F$35</f>
        <v>0.72580645161290325</v>
      </c>
      <c r="JT177" s="46">
        <f>KA177*12*60/(PI() * 'Drive Train'!$F$15)/JS$2*JS177</f>
        <v>-320285.82593721029</v>
      </c>
      <c r="JU177" s="2">
        <f>('DEPRECATED - DT-Prelim Calcs'!$C$6*JS177-JT177)/('DEPRECATED - DT-Prelim Calcs'!$C$6*JS177)*'DEPRECATED - DT-Prelim Calcs'!$C$7*JS177</f>
        <v>146.56886343744466</v>
      </c>
      <c r="JV177" s="57">
        <f>JU177/'DEPRECATED - DT-Prelim Calcs'!$C$7*('DEPRECATED - DT-Prelim Calcs'!$C$8-'DEPRECATED - DT-Prelim Calcs'!$C$9)+'DEPRECATED - DT-Prelim Calcs'!$C$9</f>
        <v>7805.5154269809755</v>
      </c>
      <c r="JW177" s="57">
        <f t="shared" si="207"/>
        <v>49.999999999999993</v>
      </c>
      <c r="JX177" s="2">
        <f t="shared" si="260"/>
        <v>0.99579519204165001</v>
      </c>
      <c r="JY177" s="57">
        <f>JX177*'DEPRECATED - DT-Prelim Calcs'!$C$21/JS$2/'DEPRECATED - DT-Prelim Calcs'!$C$19/'DEPRECATED - DT-Prelim Calcs'!$C$18*3.39*'DEPRECATED - DT-Prelim Calcs'!$C$20</f>
        <v>25.773080821789936</v>
      </c>
      <c r="JZ177" s="46">
        <f t="shared" si="261"/>
        <v>0</v>
      </c>
      <c r="KA177" s="57">
        <f>JY176*'DEPRECATED - DT-Prelim Calcs'!$C$11+KA176</f>
        <v>-1078.2570307431188</v>
      </c>
      <c r="KB177" s="57">
        <f>KB176+0.5*JY177*'DEPRECATED - DT-Prelim Calcs'!$C$11^2+KA177*'DEPRECATED - DT-Prelim Calcs'!$C$11</f>
        <v>-325926.78094264766</v>
      </c>
      <c r="KC177" s="57">
        <f>MIN('Drive Train'!$F$35-JW176*'DEPRECATED - DT-Prelim Calcs'!$C$21*'Drive Train'!$F$39,KC176+JW$2)</f>
        <v>9</v>
      </c>
      <c r="KD177" s="57">
        <f>'Drive Train'!$F$35-JW177*'DEPRECATED - DT-Prelim Calcs'!$C$21*'Drive Train'!$F$39</f>
        <v>9</v>
      </c>
      <c r="KE177" s="1">
        <f>IF(KB177&gt;='Drive Train'!$F$29,1,0)</f>
        <v>0</v>
      </c>
      <c r="KF177" s="57">
        <f>MIN(JV177,'DEPRECATED - DT-Prelim Calcs'!$C$10)*'DEPRECATED - DT-Prelim Calcs'!$C$11*1000/60/60</f>
        <v>103.33333333333333</v>
      </c>
      <c r="KG177" s="63">
        <f>KG176+'DEPRECATED - DT-Prelim Calcs'!$C$11</f>
        <v>692</v>
      </c>
      <c r="KH177" s="2">
        <f>KR177/'Drive Train'!$F$35</f>
        <v>0.7075268817204301</v>
      </c>
      <c r="KI177" s="46">
        <f>KP177*12*60/(PI() * 'Drive Train'!$F$15)/KH$2*KH177</f>
        <v>-72396.115803274093</v>
      </c>
      <c r="KJ177" s="2">
        <f>('DEPRECATED - DT-Prelim Calcs'!$C$6*KH177-KI177)/('DEPRECATED - DT-Prelim Calcs'!$C$6*KH177)*'DEPRECATED - DT-Prelim Calcs'!$C$7*KH177</f>
        <v>34.439593647214643</v>
      </c>
      <c r="KK177" s="57">
        <f>KJ177/'DEPRECATED - DT-Prelim Calcs'!$C$7*('DEPRECATED - DT-Prelim Calcs'!$C$8-'DEPRECATED - DT-Prelim Calcs'!$C$9)+'DEPRECATED - DT-Prelim Calcs'!$C$9</f>
        <v>1836.1439273600161</v>
      </c>
      <c r="KL177" s="57">
        <f t="shared" si="208"/>
        <v>53.333333333333329</v>
      </c>
      <c r="KM177" s="2">
        <f t="shared" si="262"/>
        <v>0.99579519204165001</v>
      </c>
      <c r="KN177" s="57">
        <f>KM177*'DEPRECATED - DT-Prelim Calcs'!$C$21/KH$2/'DEPRECATED - DT-Prelim Calcs'!$C$19/'DEPRECATED - DT-Prelim Calcs'!$C$18*3.39*'DEPRECATED - DT-Prelim Calcs'!$C$20</f>
        <v>25.773080821789936</v>
      </c>
      <c r="KO177" s="46">
        <f t="shared" si="263"/>
        <v>0</v>
      </c>
      <c r="KP177" s="57">
        <f>KN176*'DEPRECATED - DT-Prelim Calcs'!$C$11+KP176</f>
        <v>-250.02171178142044</v>
      </c>
      <c r="KQ177" s="57">
        <f>KQ176+0.5*KN177*'DEPRECATED - DT-Prelim Calcs'!$C$11^2+KP177*'DEPRECATED - DT-Prelim Calcs'!$C$11</f>
        <v>-358250.88533818186</v>
      </c>
      <c r="KR177" s="57">
        <f>MIN('Drive Train'!$F$35-KL176*'DEPRECATED - DT-Prelim Calcs'!$C$21*'Drive Train'!$F$39,KR176+KL$2)</f>
        <v>8.7733333333333334</v>
      </c>
      <c r="KS177" s="57">
        <f>'Drive Train'!$F$35-KL177*'DEPRECATED - DT-Prelim Calcs'!$C$21*'Drive Train'!$F$39</f>
        <v>8.7733333333333334</v>
      </c>
      <c r="KT177" s="1">
        <f>IF(KQ177&gt;='Drive Train'!$F$29,1,0)</f>
        <v>0</v>
      </c>
      <c r="KU177" s="57">
        <f>MIN(KK177,'DEPRECATED - DT-Prelim Calcs'!$C$10)*'DEPRECATED - DT-Prelim Calcs'!$C$11*1000/60/60</f>
        <v>103.33333333333333</v>
      </c>
      <c r="KV177" s="63">
        <f>KV176+'DEPRECATED - DT-Prelim Calcs'!$C$11</f>
        <v>692</v>
      </c>
      <c r="KW177" s="2">
        <f>LG177/'Drive Train'!$F$35</f>
        <v>0.68924731182795695</v>
      </c>
      <c r="KX177" s="46">
        <f>LE177*12*60/(PI() * 'Drive Train'!$F$15)/KW$2*KW177</f>
        <v>-2704.5491862896724</v>
      </c>
      <c r="KY177" s="2">
        <f>('DEPRECATED - DT-Prelim Calcs'!$C$6*KW177-KX177)/('DEPRECATED - DT-Prelim Calcs'!$C$6*KW177)*'DEPRECATED - DT-Prelim Calcs'!$C$7*KW177</f>
        <v>2.8839684866007063</v>
      </c>
      <c r="KZ177" s="57">
        <f>KY177/'DEPRECATED - DT-Prelim Calcs'!$C$7*('DEPRECATED - DT-Prelim Calcs'!$C$8-'DEPRECATED - DT-Prelim Calcs'!$C$9)+'DEPRECATED - DT-Prelim Calcs'!$C$9</f>
        <v>156.23243022027825</v>
      </c>
      <c r="LA177" s="57">
        <f t="shared" si="209"/>
        <v>56.666666666666664</v>
      </c>
      <c r="LB177" s="2">
        <f t="shared" si="264"/>
        <v>0.99579519204165001</v>
      </c>
      <c r="LC177" s="57">
        <f>LB177*'DEPRECATED - DT-Prelim Calcs'!$C$21/KW$2/'DEPRECATED - DT-Prelim Calcs'!$C$19/'DEPRECATED - DT-Prelim Calcs'!$C$18*3.39*'DEPRECATED - DT-Prelim Calcs'!$C$20</f>
        <v>25.773080821789936</v>
      </c>
      <c r="LD177" s="46">
        <f t="shared" si="265"/>
        <v>0</v>
      </c>
      <c r="LE177" s="57">
        <f>LC176*'DEPRECATED - DT-Prelim Calcs'!$C$11+LE176</f>
        <v>-9.5879377666022663</v>
      </c>
      <c r="LF177" s="57">
        <f>LF176+0.5*LC177*'DEPRECATED - DT-Prelim Calcs'!$C$11^2+LE177*'DEPRECATED - DT-Prelim Calcs'!$C$11</f>
        <v>-284029.45845291403</v>
      </c>
      <c r="LG177" s="57">
        <f>MIN('Drive Train'!$F$35-LA176*'DEPRECATED - DT-Prelim Calcs'!$C$21*'Drive Train'!$F$39,LG176+LA$2)</f>
        <v>8.5466666666666669</v>
      </c>
      <c r="LH177" s="57">
        <f>'Drive Train'!$F$35-LA177*'DEPRECATED - DT-Prelim Calcs'!$C$21*'Drive Train'!$F$39</f>
        <v>8.5466666666666669</v>
      </c>
      <c r="LI177" s="1">
        <f>IF(LF177&gt;='Drive Train'!$F$29,1,0)</f>
        <v>0</v>
      </c>
      <c r="LJ177" s="57">
        <f>MIN(KZ177,'DEPRECATED - DT-Prelim Calcs'!$C$10)*'DEPRECATED - DT-Prelim Calcs'!$C$11*1000/60/60</f>
        <v>103.33333333333333</v>
      </c>
      <c r="LK177" s="63">
        <f>LK176+'DEPRECATED - DT-Prelim Calcs'!$C$11</f>
        <v>692</v>
      </c>
      <c r="LL177" s="2">
        <f>LV177/'Drive Train'!$F$35</f>
        <v>0.67096774193548392</v>
      </c>
      <c r="LM177" s="46">
        <f>LT177*12*60/(PI() * 'Drive Train'!$F$15)/LL$2*LL177</f>
        <v>-14719.954117906733</v>
      </c>
      <c r="LN177" s="2">
        <f>('DEPRECATED - DT-Prelim Calcs'!$C$6*LL177-LM177)/('DEPRECATED - DT-Prelim Calcs'!$C$6*LL177)*'DEPRECATED - DT-Prelim Calcs'!$C$7*LL177</f>
        <v>8.2727713620336036</v>
      </c>
      <c r="LO177" s="57">
        <f>LN177/'DEPRECATED - DT-Prelim Calcs'!$C$7*('DEPRECATED - DT-Prelim Calcs'!$C$8-'DEPRECATED - DT-Prelim Calcs'!$C$9)+'DEPRECATED - DT-Prelim Calcs'!$C$9</f>
        <v>443.11351275888438</v>
      </c>
      <c r="LP177" s="57">
        <f t="shared" si="210"/>
        <v>60</v>
      </c>
      <c r="LQ177" s="2">
        <f t="shared" si="266"/>
        <v>0.99579519204165001</v>
      </c>
      <c r="LR177" s="57">
        <f>LQ177*'DEPRECATED - DT-Prelim Calcs'!$C$21/LL$2/'DEPRECATED - DT-Prelim Calcs'!$C$19/'DEPRECATED - DT-Prelim Calcs'!$C$18*3.39*'DEPRECATED - DT-Prelim Calcs'!$C$20</f>
        <v>25.773080821789936</v>
      </c>
      <c r="LS177" s="46">
        <f t="shared" si="267"/>
        <v>0</v>
      </c>
      <c r="LT177" s="57">
        <f>LR176*'DEPRECATED - DT-Prelim Calcs'!$C$11+LT176</f>
        <v>-53.60560704489761</v>
      </c>
      <c r="LU177" s="57">
        <f>LU176+0.5*LR177*'DEPRECATED - DT-Prelim Calcs'!$C$11^2+LT177*'DEPRECATED - DT-Prelim Calcs'!$C$11</f>
        <v>-309047.20132847689</v>
      </c>
      <c r="LV177" s="57">
        <f>MIN('Drive Train'!$F$35-LP176*'DEPRECATED - DT-Prelim Calcs'!$C$21*'Drive Train'!$F$39,LV176+LP$2)</f>
        <v>8.32</v>
      </c>
      <c r="LW177" s="57">
        <f>'Drive Train'!$F$35-LP177*'DEPRECATED - DT-Prelim Calcs'!$C$21*'Drive Train'!$F$39</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Train'!$AA$49 + V177*(1-'Drive Train'!$AA$49))</f>
        <v>0</v>
      </c>
      <c r="W178" s="57">
        <f t="shared" si="184"/>
        <v>0</v>
      </c>
      <c r="X178" s="2">
        <f>MAX(MIN(IF(AND(AI177=1,AG178&lt;0),-1,1)*(W178-$C$9)/($C$8-$C$9)*$C$7-$C$29*AE178/T$2 -  AI177*$C$29/2,X$2),MAX(X$4:X177)*-1)</f>
        <v>-0.2458281045106315</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Train'!$F$39,AG177+W$2)-$C$3,IF(AE177-1&lt;=0,0,IF($C$32=Motors!$C$29,MAX(ABS('Drive Train'!$F$35-W177*$C$21*'Drive Train'!$F$39)*-1,AG177-W$2),MAX(0,ABS('Drive Train'!$F$35-W177*$C$21*'Drive Train'!$F$39)*-1,AG177-W$2))))</f>
        <v>0</v>
      </c>
      <c r="AH178" s="57">
        <f>'Drive Train'!$F$35-ABS(W178)*'DEPRECATED - DT-Prelim Calcs'!$C$21*'Drive Train'!$F$39</f>
        <v>12.4</v>
      </c>
      <c r="AI178" s="1">
        <f>IF(AJ178&gt;='Drive Train'!$F$29,1,0)</f>
        <v>1</v>
      </c>
      <c r="AJ178" s="57">
        <f>AJ177+0.5*Y178*'DEPRECATED - DT-Prelim Calcs'!$C$11^2+AE178*'DEPRECATED - DT-Prelim Calcs'!$C$11</f>
        <v>784.33981740885292</v>
      </c>
      <c r="AK178" s="57">
        <f t="shared" si="268"/>
        <v>0</v>
      </c>
      <c r="AL178" s="63">
        <f>AL177+'DEPRECATED - DT-Prelim Calcs'!$C$11</f>
        <v>696</v>
      </c>
      <c r="AM178" s="2">
        <f>AW178/'Drive Train'!$F$35</f>
        <v>0.88882649237565792</v>
      </c>
      <c r="AN178" s="46">
        <f>AU178*12*60/(PI() * 'Drive Train'!$F$15)/AM$2*AM178</f>
        <v>4007.4131716828724</v>
      </c>
      <c r="AO178" s="2">
        <f>('DEPRECATED - DT-Prelim Calcs'!$C$6*AM178-AN178)/('DEPRECATED - DT-Prelim Calcs'!$C$6*AM178)*'DEPRECATED - DT-Prelim Calcs'!$C$7*AM178</f>
        <v>0.33008953072369918</v>
      </c>
      <c r="AP178" s="57">
        <f>AO178/'DEPRECATED - DT-Prelim Calcs'!$C$7*('DEPRECATED - DT-Prelim Calcs'!$C$8-'DEPRECATED - DT-Prelim Calcs'!$C$9)+'DEPRECATED - DT-Prelim Calcs'!$C$9</f>
        <v>20.27281609620357</v>
      </c>
      <c r="AQ178" s="57">
        <f t="shared" si="192"/>
        <v>20.27281609620357</v>
      </c>
      <c r="AR178" s="2">
        <f t="shared" si="212"/>
        <v>2.2204460492503131E-16</v>
      </c>
      <c r="AS178" s="57">
        <f>AR178*'DEPRECATED - DT-Prelim Calcs'!$C$21/AM$2/'DEPRECATED - DT-Prelim Calcs'!$C$19/'DEPRECATED - DT-Prelim Calcs'!$C$18*3.39*'DEPRECATED - DT-Prelim Calcs'!$C$20</f>
        <v>1.6091427298135106E-15</v>
      </c>
      <c r="AT178" s="46">
        <f t="shared" si="213"/>
        <v>0</v>
      </c>
      <c r="AU178" s="57">
        <f>AS177*'DEPRECATED - DT-Prelim Calcs'!$C$11+AU177</f>
        <v>39.345448708843193</v>
      </c>
      <c r="AV178" s="57">
        <f>AV177+0.5*AS178*'DEPRECATED - DT-Prelim Calcs'!$C$11^2+AU178*'DEPRECATED - DT-Prelim Calcs'!$C$11</f>
        <v>27341.633125570472</v>
      </c>
      <c r="AW178" s="57">
        <f>MIN('Drive Train'!$F$35-AQ177*'DEPRECATED - DT-Prelim Calcs'!$C$21*'Drive Train'!$F$39,AW177+AQ$2)</f>
        <v>11.021448505458158</v>
      </c>
      <c r="AX178" s="57">
        <f>'Drive Train'!$F$35-AQ178*'DEPRECATED - DT-Prelim Calcs'!$C$21*'Drive Train'!$F$39</f>
        <v>11.021448505458157</v>
      </c>
      <c r="AY178" s="1">
        <f>IF(AV178&gt;='Drive Train'!$F$29,1,0)</f>
        <v>1</v>
      </c>
      <c r="AZ178" s="57">
        <f t="shared" si="214"/>
        <v>22.525351218003966</v>
      </c>
      <c r="BA178" s="63">
        <f>BA177+'DEPRECATED - DT-Prelim Calcs'!$C$11</f>
        <v>696</v>
      </c>
      <c r="BB178" s="2">
        <f>BL178/'Drive Train'!$F$35</f>
        <v>0.48999999999999994</v>
      </c>
      <c r="BC178" s="46">
        <f>BJ178*12*60/(PI() * 'Drive Train'!$F$15)/BB$2*BB178</f>
        <v>5110.349591052749</v>
      </c>
      <c r="BD178" s="2">
        <f>('DEPRECATED - DT-Prelim Calcs'!$C$6*BB178-BC178)/('DEPRECATED - DT-Prelim Calcs'!$C$6*BB178)*'DEPRECATED - DT-Prelim Calcs'!$C$7*BB178</f>
        <v>-1.1297833985810743</v>
      </c>
      <c r="BE178" s="57">
        <f>BD178/'DEPRECATED - DT-Prelim Calcs'!$C$7*('DEPRECATED - DT-Prelim Calcs'!$C$8-'DEPRECATED - DT-Prelim Calcs'!$C$9)+'DEPRECATED - DT-Prelim Calcs'!$C$9</f>
        <v>-57.445730306204084</v>
      </c>
      <c r="BF178" s="57">
        <f t="shared" si="193"/>
        <v>-57.445730306204084</v>
      </c>
      <c r="BG178" s="2">
        <f t="shared" si="215"/>
        <v>-1.8933363324154473</v>
      </c>
      <c r="BH178" s="57">
        <f>BG178*'DEPRECATED - DT-Prelim Calcs'!$C$21/BB$2/'DEPRECATED - DT-Prelim Calcs'!$C$19/'DEPRECATED - DT-Prelim Calcs'!$C$18*3.39*'DEPRECATED - DT-Prelim Calcs'!$C$20</f>
        <v>-19.819055495402463</v>
      </c>
      <c r="BI178" s="46">
        <f t="shared" si="216"/>
        <v>1</v>
      </c>
      <c r="BJ178" s="57">
        <f>BH177*'DEPRECATED - DT-Prelim Calcs'!$C$11+BJ177</f>
        <v>63.008778385113501</v>
      </c>
      <c r="BK178" s="57">
        <f>BK177+0.5*BH178*'DEPRECATED - DT-Prelim Calcs'!$C$11^2+BJ178*'DEPRECATED - DT-Prelim Calcs'!$C$11</f>
        <v>16297.610569431088</v>
      </c>
      <c r="BL178" s="57">
        <f>MIN('Drive Train'!$F$35-BF177*'DEPRECATED - DT-Prelim Calcs'!$C$21*'Drive Train'!$F$39,BL177+BF$2)</f>
        <v>6.0759999999999996</v>
      </c>
      <c r="BM178" s="57">
        <f>'Drive Train'!$F$35-BF178*'DEPRECATED - DT-Prelim Calcs'!$C$21*'Drive Train'!$F$39</f>
        <v>16.306309660821878</v>
      </c>
      <c r="BN178" s="1">
        <f>IF(BK178&gt;='Drive Train'!$F$29,1,0)</f>
        <v>1</v>
      </c>
      <c r="BO178" s="57">
        <f t="shared" si="217"/>
        <v>-63.82858922911565</v>
      </c>
      <c r="BP178" s="63">
        <f>BP177+'DEPRECATED - DT-Prelim Calcs'!$C$11</f>
        <v>696</v>
      </c>
      <c r="BQ178" s="2">
        <f>CA178/'Drive Train'!$F$35</f>
        <v>0.48999999999999994</v>
      </c>
      <c r="BR178" s="46">
        <f>BY178*12*60/(PI() * 'Drive Train'!$F$15)/BQ$2*BQ178</f>
        <v>705.26051022328033</v>
      </c>
      <c r="BS178" s="2">
        <f>('DEPRECATED - DT-Prelim Calcs'!$C$6*BQ178-BR178)/('DEPRECATED - DT-Prelim Calcs'!$C$6*BQ178)*'DEPRECATED - DT-Prelim Calcs'!$C$7*BQ178</f>
        <v>0.86201110138121839</v>
      </c>
      <c r="BT178" s="57">
        <f>BS178/'DEPRECATED - DT-Prelim Calcs'!$C$7*('DEPRECATED - DT-Prelim Calcs'!$C$8-'DEPRECATED - DT-Prelim Calcs'!$C$9)+'DEPRECATED - DT-Prelim Calcs'!$C$9</f>
        <v>48.590466517514656</v>
      </c>
      <c r="BU178" s="57">
        <f t="shared" si="194"/>
        <v>48.590466517514656</v>
      </c>
      <c r="BV178" s="2">
        <f t="shared" si="218"/>
        <v>0.75663597545219585</v>
      </c>
      <c r="BW178" s="57">
        <f>BV178*'DEPRECATED - DT-Prelim Calcs'!$C$21/BQ$2/'DEPRECATED - DT-Prelim Calcs'!$C$19/'DEPRECATED - DT-Prelim Calcs'!$C$18*3.39*'DEPRECATED - DT-Prelim Calcs'!$C$20</f>
        <v>10.357328254549277</v>
      </c>
      <c r="BX178" s="46">
        <f t="shared" si="219"/>
        <v>0</v>
      </c>
      <c r="BY178" s="57">
        <f>BW177*'DEPRECATED - DT-Prelim Calcs'!$C$11+BY177</f>
        <v>6.6495835467720497</v>
      </c>
      <c r="BZ178" s="57">
        <f>BZ177+0.5*BW178*'DEPRECATED - DT-Prelim Calcs'!$C$11^2+BY178*'DEPRECATED - DT-Prelim Calcs'!$C$11</f>
        <v>-11532.365682453188</v>
      </c>
      <c r="CA178" s="57">
        <f>MIN('Drive Train'!$F$35-BU177*'DEPRECATED - DT-Prelim Calcs'!$C$21*'Drive Train'!$F$39,CA177+BU$2)</f>
        <v>6.0759999999999996</v>
      </c>
      <c r="CB178" s="57">
        <f>'Drive Train'!$F$35-BU178*'DEPRECATED - DT-Prelim Calcs'!$C$21*'Drive Train'!$F$39</f>
        <v>9.0958482768090043</v>
      </c>
      <c r="CC178" s="1">
        <f>IF(BZ178&gt;='Drive Train'!$F$29,1,0)</f>
        <v>0</v>
      </c>
      <c r="CD178" s="57">
        <f t="shared" si="220"/>
        <v>53.989407241682947</v>
      </c>
      <c r="CE178" s="63">
        <f>CE177+'DEPRECATED - DT-Prelim Calcs'!$C$11</f>
        <v>696</v>
      </c>
      <c r="CF178" s="2">
        <f>CP178/'Drive Train'!$F$35</f>
        <v>1.0647243372607496</v>
      </c>
      <c r="CG178" s="46">
        <f>CN178*12*60/(PI() * 'Drive Train'!$F$15)/CF$2*CF178</f>
        <v>-7508.8361426976817</v>
      </c>
      <c r="CH178" s="2">
        <f>('DEPRECATED - DT-Prelim Calcs'!$C$6*CF178-CG178)/('DEPRECATED - DT-Prelim Calcs'!$C$6*CF178)*'DEPRECATED - DT-Prelim Calcs'!$C$7*CF178</f>
        <v>5.9611629706035503</v>
      </c>
      <c r="CI178" s="57">
        <f>CH178/'DEPRECATED - DT-Prelim Calcs'!$C$7*('DEPRECATED - DT-Prelim Calcs'!$C$8-'DEPRECATED - DT-Prelim Calcs'!$C$9)+'DEPRECATED - DT-Prelim Calcs'!$C$9</f>
        <v>320.05153905744208</v>
      </c>
      <c r="CJ178" s="57">
        <f t="shared" si="195"/>
        <v>93</v>
      </c>
      <c r="CK178" s="2">
        <f t="shared" si="221"/>
        <v>1.5241763143494644</v>
      </c>
      <c r="CL178" s="57">
        <f>CK178*'DEPRECATED - DT-Prelim Calcs'!$C$21/CF$2/'DEPRECATED - DT-Prelim Calcs'!$C$19/'DEPRECATED - DT-Prelim Calcs'!$C$18*3.39*'DEPRECATED - DT-Prelim Calcs'!$C$20</f>
        <v>25.773080821789936</v>
      </c>
      <c r="CM178" s="46">
        <f t="shared" si="222"/>
        <v>0</v>
      </c>
      <c r="CN178" s="57">
        <f>CL177*'DEPRECATED - DT-Prelim Calcs'!$C$11+CN177</f>
        <v>-26.375823789012429</v>
      </c>
      <c r="CO178" s="57">
        <f>CO177+0.5*CL178*'DEPRECATED - DT-Prelim Calcs'!$C$11^2+CN178*'DEPRECATED - DT-Prelim Calcs'!$C$11</f>
        <v>-53962.751036743481</v>
      </c>
      <c r="CP178" s="57">
        <f>MIN('Drive Train'!$F$35-CJ177*'DEPRECATED - DT-Prelim Calcs'!$C$21*'Drive Train'!$F$39,CP177+CJ$2)</f>
        <v>13.202581782033295</v>
      </c>
      <c r="CQ178" s="57">
        <f>'Drive Train'!$F$35-CJ178*'DEPRECATED - DT-Prelim Calcs'!$C$21*'Drive Train'!$F$39</f>
        <v>6.0759999999999996</v>
      </c>
      <c r="CR178" s="1">
        <f>IF(CO178&gt;='Drive Train'!$F$29,1,0)</f>
        <v>0</v>
      </c>
      <c r="CS178" s="57">
        <f t="shared" si="223"/>
        <v>103.33333333333333</v>
      </c>
      <c r="CT178" s="63">
        <f>CT177+'DEPRECATED - DT-Prelim Calcs'!$C$11</f>
        <v>696</v>
      </c>
      <c r="CU178" s="2">
        <f>DE178/'Drive Train'!$F$35</f>
        <v>1.9497913574230394</v>
      </c>
      <c r="CV178" s="46">
        <f>DC178*12*60/(PI() * 'Drive Train'!$F$15)/CU$2*CU178</f>
        <v>-189919.06785801277</v>
      </c>
      <c r="CW178" s="2">
        <f>('DEPRECATED - DT-Prelim Calcs'!$C$6*CU178-CV178)/('DEPRECATED - DT-Prelim Calcs'!$C$6*CU178)*'DEPRECATED - DT-Prelim Calcs'!$C$7*CU178</f>
        <v>90.572346803248948</v>
      </c>
      <c r="CX178" s="57">
        <f>CW178/'DEPRECATED - DT-Prelim Calcs'!$C$7*('DEPRECATED - DT-Prelim Calcs'!$C$8-'DEPRECATED - DT-Prelim Calcs'!$C$9)+'DEPRECATED - DT-Prelim Calcs'!$C$9</f>
        <v>4824.4560559571955</v>
      </c>
      <c r="CY178" s="57">
        <f t="shared" si="196"/>
        <v>93</v>
      </c>
      <c r="CZ178" s="2">
        <f t="shared" si="224"/>
        <v>1.2803081040535502</v>
      </c>
      <c r="DA178" s="57">
        <f>CZ178*'DEPRECATED - DT-Prelim Calcs'!$C$21/CU$2/'DEPRECATED - DT-Prelim Calcs'!$C$19/'DEPRECATED - DT-Prelim Calcs'!$C$18*3.39*'DEPRECATED - DT-Prelim Calcs'!$C$20</f>
        <v>25.773080821789936</v>
      </c>
      <c r="DB178" s="46">
        <f t="shared" si="225"/>
        <v>0</v>
      </c>
      <c r="DC178" s="57">
        <f>DA177*'DEPRECATED - DT-Prelim Calcs'!$C$11+DC177</f>
        <v>-306.00625348340884</v>
      </c>
      <c r="DD178" s="57">
        <f>DD177+0.5*DA178*'DEPRECATED - DT-Prelim Calcs'!$C$11^2+DC178*'DEPRECATED - DT-Prelim Calcs'!$C$11</f>
        <v>-94721.685701365481</v>
      </c>
      <c r="DE178" s="57">
        <f>MIN('Drive Train'!$F$35-CY177*'DEPRECATED - DT-Prelim Calcs'!$C$21*'Drive Train'!$F$39,DE177+CY$2)</f>
        <v>24.17741283204569</v>
      </c>
      <c r="DF178" s="57">
        <f>'Drive Train'!$F$35-CY178*'DEPRECATED - DT-Prelim Calcs'!$C$21*'Drive Train'!$F$39</f>
        <v>6.0759999999999996</v>
      </c>
      <c r="DG178" s="1">
        <f>IF(DD178&gt;='Drive Train'!$F$29,1,0)</f>
        <v>0</v>
      </c>
      <c r="DH178" s="57">
        <f t="shared" si="226"/>
        <v>103.33333333333333</v>
      </c>
      <c r="DI178" s="63">
        <f>DI177+'DEPRECATED - DT-Prelim Calcs'!$C$11</f>
        <v>696</v>
      </c>
      <c r="DJ178" s="2">
        <f>DT178/'Drive Train'!$F$35</f>
        <v>1.0942160129851755</v>
      </c>
      <c r="DK178" s="46">
        <f>DR178*12*60/(PI() * 'Drive Train'!$F$15)/DJ$2*DJ178</f>
        <v>-25799.595101073894</v>
      </c>
      <c r="DL178" s="2">
        <f>('DEPRECATED - DT-Prelim Calcs'!$C$6*DJ178-DK178)/('DEPRECATED - DT-Prelim Calcs'!$C$6*DJ178)*'DEPRECATED - DT-Prelim Calcs'!$C$7*DJ178</f>
        <v>14.302543554444009</v>
      </c>
      <c r="DM178" s="57">
        <f>DL178/'DEPRECATED - DT-Prelim Calcs'!$C$7*('DEPRECATED - DT-Prelim Calcs'!$C$8-'DEPRECATED - DT-Prelim Calcs'!$C$9)+'DEPRECATED - DT-Prelim Calcs'!$C$9</f>
        <v>764.11756764944676</v>
      </c>
      <c r="DN178" s="57">
        <f t="shared" si="197"/>
        <v>93</v>
      </c>
      <c r="DO178" s="2">
        <f t="shared" si="227"/>
        <v>1.1037138828047846</v>
      </c>
      <c r="DP178" s="57">
        <f>DO178*'DEPRECATED - DT-Prelim Calcs'!$C$21/DJ$2/'DEPRECATED - DT-Prelim Calcs'!$C$19/'DEPRECATED - DT-Prelim Calcs'!$C$18*3.39*'DEPRECATED - DT-Prelim Calcs'!$C$20</f>
        <v>25.773080821789936</v>
      </c>
      <c r="DQ178" s="46">
        <f t="shared" si="228"/>
        <v>0</v>
      </c>
      <c r="DR178" s="57">
        <f>DP177*'DEPRECATED - DT-Prelim Calcs'!$C$11+DR177</f>
        <v>-63.855999585527982</v>
      </c>
      <c r="DS178" s="57">
        <f>DS177+0.5*DP178*'DEPRECATED - DT-Prelim Calcs'!$C$11^2+DR178*'DEPRECATED - DT-Prelim Calcs'!$C$11</f>
        <v>-180606.3708673837</v>
      </c>
      <c r="DT178" s="57">
        <f>MIN('Drive Train'!$F$35-DN177*'DEPRECATED - DT-Prelim Calcs'!$C$21*'Drive Train'!$F$39,DT177+DN$2)</f>
        <v>13.568278561016175</v>
      </c>
      <c r="DU178" s="57">
        <f>'Drive Train'!$F$35-DN178*'DEPRECATED - DT-Prelim Calcs'!$C$21*'Drive Train'!$F$39</f>
        <v>6.0759999999999996</v>
      </c>
      <c r="DV178" s="1">
        <f>IF(DS178&gt;='Drive Train'!$F$29,1,0)</f>
        <v>0</v>
      </c>
      <c r="DW178" s="57">
        <f t="shared" si="229"/>
        <v>103.33333333333333</v>
      </c>
      <c r="DX178" s="63">
        <f>DX177+'DEPRECATED - DT-Prelim Calcs'!$C$11</f>
        <v>696</v>
      </c>
      <c r="DY178" s="2">
        <f>EI178/'Drive Train'!$F$35</f>
        <v>0.48999999999999994</v>
      </c>
      <c r="DZ178" s="46">
        <f>EG178*12*60/(PI() * 'Drive Train'!$F$15)/DY$2*DY178</f>
        <v>-44021.53847248375</v>
      </c>
      <c r="EA178" s="2">
        <f>('DEPRECATED - DT-Prelim Calcs'!$C$6*DY178-DZ178)/('DEPRECATED - DT-Prelim Calcs'!$C$6*DY178)*'DEPRECATED - DT-Prelim Calcs'!$C$7*DY178</f>
        <v>21.085573117952311</v>
      </c>
      <c r="EB178" s="57">
        <f>EA178/'DEPRECATED - DT-Prelim Calcs'!$C$7*('DEPRECATED - DT-Prelim Calcs'!$C$8-'DEPRECATED - DT-Prelim Calcs'!$C$9)+'DEPRECATED - DT-Prelim Calcs'!$C$9</f>
        <v>1125.2224195158844</v>
      </c>
      <c r="EC178" s="57">
        <f t="shared" si="198"/>
        <v>93</v>
      </c>
      <c r="ED178" s="2">
        <f t="shared" si="230"/>
        <v>0.96993038185874991</v>
      </c>
      <c r="EE178" s="57">
        <f>ED178*'DEPRECATED - DT-Prelim Calcs'!$C$21/DY$2/'DEPRECATED - DT-Prelim Calcs'!$C$19/'DEPRECATED - DT-Prelim Calcs'!$C$18*3.39*'DEPRECATED - DT-Prelim Calcs'!$C$20</f>
        <v>25.773080821789936</v>
      </c>
      <c r="EF178" s="46">
        <f t="shared" si="231"/>
        <v>0</v>
      </c>
      <c r="EG178" s="57">
        <f>EE177*'DEPRECATED - DT-Prelim Calcs'!$C$11+EG177</f>
        <v>-213.81840115163175</v>
      </c>
      <c r="EH178" s="57">
        <f>EH177+0.5*EE178*'DEPRECATED - DT-Prelim Calcs'!$C$11^2+EG178*'DEPRECATED - DT-Prelim Calcs'!$C$11</f>
        <v>-327947.18827177817</v>
      </c>
      <c r="EI178" s="57">
        <f>MIN('Drive Train'!$F$35-EC177*'DEPRECATED - DT-Prelim Calcs'!$C$21*'Drive Train'!$F$39,EI177+EC$2)</f>
        <v>6.0759999999999996</v>
      </c>
      <c r="EJ178" s="57">
        <f>'Drive Train'!$F$35-EC178*'DEPRECATED - DT-Prelim Calcs'!$C$21*'Drive Train'!$F$39</f>
        <v>6.0759999999999996</v>
      </c>
      <c r="EK178" s="1">
        <f>IF(EH178&gt;='Drive Train'!$F$29,1,0)</f>
        <v>0</v>
      </c>
      <c r="EL178" s="57">
        <f t="shared" si="232"/>
        <v>103.33333333333333</v>
      </c>
      <c r="EM178" s="63">
        <f>EM177+'DEPRECATED - DT-Prelim Calcs'!$C$11</f>
        <v>696</v>
      </c>
      <c r="EN178" s="2">
        <f>EX178/'Drive Train'!$F$35</f>
        <v>0.48999999999999994</v>
      </c>
      <c r="EO178" s="46">
        <f>EV178*12*60/(PI() * 'Drive Train'!$F$15)/EN$2*EN178</f>
        <v>-47176.214840922941</v>
      </c>
      <c r="EP178" s="2">
        <f>('DEPRECATED - DT-Prelim Calcs'!$C$6*EN178-EO178)/('DEPRECATED - DT-Prelim Calcs'!$C$6*EN178)*'DEPRECATED - DT-Prelim Calcs'!$C$7*EN178</f>
        <v>22.511984008747518</v>
      </c>
      <c r="EQ178" s="57">
        <f>EP178/'DEPRECATED - DT-Prelim Calcs'!$C$7*('DEPRECATED - DT-Prelim Calcs'!$C$8-'DEPRECATED - DT-Prelim Calcs'!$C$9)+'DEPRECATED - DT-Prelim Calcs'!$C$9</f>
        <v>1201.1595636192144</v>
      </c>
      <c r="ER178" s="57">
        <f t="shared" si="199"/>
        <v>93</v>
      </c>
      <c r="ES178" s="2">
        <f t="shared" si="233"/>
        <v>0.86507304327942547</v>
      </c>
      <c r="ET178" s="57">
        <f>ES178*'DEPRECATED - DT-Prelim Calcs'!$C$21/EN$2/'DEPRECATED - DT-Prelim Calcs'!$C$19/'DEPRECATED - DT-Prelim Calcs'!$C$18*3.39*'DEPRECATED - DT-Prelim Calcs'!$C$20</f>
        <v>25.773080821789936</v>
      </c>
      <c r="EU178" s="46">
        <f t="shared" si="234"/>
        <v>0</v>
      </c>
      <c r="EV178" s="57">
        <f>ET177*'DEPRECATED - DT-Prelim Calcs'!$C$11+EV177</f>
        <v>-204.36907055766312</v>
      </c>
      <c r="EW178" s="57">
        <f>EW177+0.5*ET178*'DEPRECATED - DT-Prelim Calcs'!$C$11^2+EV178*'DEPRECATED - DT-Prelim Calcs'!$C$11</f>
        <v>-327583.58336070093</v>
      </c>
      <c r="EX178" s="57">
        <f>MIN('Drive Train'!$F$35-ER177*'DEPRECATED - DT-Prelim Calcs'!$C$21*'Drive Train'!$F$39,EX177+ER$2)</f>
        <v>6.0759999999999996</v>
      </c>
      <c r="EY178" s="57">
        <f>'Drive Train'!$F$35-ER178*'DEPRECATED - DT-Prelim Calcs'!$C$21*'Drive Train'!$F$39</f>
        <v>6.0759999999999996</v>
      </c>
      <c r="EZ178" s="1">
        <f>IF(EW178&gt;='Drive Train'!$F$29,1,0)</f>
        <v>0</v>
      </c>
      <c r="FA178" s="57">
        <f t="shared" si="235"/>
        <v>103.33333333333333</v>
      </c>
      <c r="FB178" s="63">
        <f>FB177+'DEPRECATED - DT-Prelim Calcs'!$C$11</f>
        <v>696</v>
      </c>
      <c r="FC178" s="2">
        <f>FM178/'Drive Train'!$F$35</f>
        <v>0.48999999999999994</v>
      </c>
      <c r="FD178" s="46">
        <f>FK178*12*60/(PI() * 'Drive Train'!$F$15)/FC$2*FC178</f>
        <v>19335.800542591875</v>
      </c>
      <c r="FE178" s="2">
        <f>('DEPRECATED - DT-Prelim Calcs'!$C$6*FC178-FD178)/('DEPRECATED - DT-Prelim Calcs'!$C$6*FC178)*'DEPRECATED - DT-Prelim Calcs'!$C$7*FC178</f>
        <v>-7.5619291383951994</v>
      </c>
      <c r="FF178" s="57">
        <f>FE178/'DEPRECATED - DT-Prelim Calcs'!$C$7*('DEPRECATED - DT-Prelim Calcs'!$C$8-'DEPRECATED - DT-Prelim Calcs'!$C$9)+'DEPRECATED - DT-Prelim Calcs'!$C$9</f>
        <v>-399.87075039672368</v>
      </c>
      <c r="FG178" s="57">
        <f t="shared" si="200"/>
        <v>-399.87075039672368</v>
      </c>
      <c r="FH178" s="2">
        <f t="shared" si="236"/>
        <v>-10.450950127914405</v>
      </c>
      <c r="FI178" s="57">
        <f>FH178*'DEPRECATED - DT-Prelim Calcs'!$C$21/FC$2/'DEPRECATED - DT-Prelim Calcs'!$C$19/'DEPRECATED - DT-Prelim Calcs'!$C$18*3.39*'DEPRECATED - DT-Prelim Calcs'!$C$20</f>
        <v>-345.02571497582846</v>
      </c>
      <c r="FJ178" s="46">
        <f t="shared" si="237"/>
        <v>1</v>
      </c>
      <c r="FK178" s="57">
        <f>FI177*'DEPRECATED - DT-Prelim Calcs'!$C$11+FK177</f>
        <v>75.591350094430283</v>
      </c>
      <c r="FL178" s="57">
        <f>FL177+0.5*FI178*'DEPRECATED - DT-Prelim Calcs'!$C$11^2+FK178*'DEPRECATED - DT-Prelim Calcs'!$C$11</f>
        <v>-425990.53746246936</v>
      </c>
      <c r="FM178" s="57">
        <f>MIN('Drive Train'!$F$35-FG177*'DEPRECATED - DT-Prelim Calcs'!$C$21*'Drive Train'!$F$39,FM177+FG$2)</f>
        <v>6.0759999999999996</v>
      </c>
      <c r="FN178" s="57">
        <f>'Drive Train'!$F$35-FG178*'DEPRECATED - DT-Prelim Calcs'!$C$21*'Drive Train'!$F$39</f>
        <v>39.591211026977213</v>
      </c>
      <c r="FO178" s="1">
        <f>IF(FL178&gt;='Drive Train'!$F$29,1,0)</f>
        <v>0</v>
      </c>
      <c r="FP178" s="57">
        <f t="shared" si="238"/>
        <v>-444.30083377413746</v>
      </c>
      <c r="FQ178" s="63">
        <f>FQ177+'DEPRECATED - DT-Prelim Calcs'!$C$11</f>
        <v>696</v>
      </c>
      <c r="FR178" s="2">
        <f>GB178/'Drive Train'!$F$35</f>
        <v>3.2527315367803786</v>
      </c>
      <c r="FS178" s="46">
        <f>FZ178*12*60/(PI() * 'Drive Train'!$F$15)/FR$2*FR178</f>
        <v>-2765359.7540251361</v>
      </c>
      <c r="FT178" s="2">
        <f>('DEPRECATED - DT-Prelim Calcs'!$C$6*FR178-FS178)/('DEPRECATED - DT-Prelim Calcs'!$C$6*FR178)*'DEPRECATED - DT-Prelim Calcs'!$C$7*FR178</f>
        <v>1258.2175083696029</v>
      </c>
      <c r="FU178" s="57">
        <f>FT178/'DEPRECATED - DT-Prelim Calcs'!$C$7*('DEPRECATED - DT-Prelim Calcs'!$C$8-'DEPRECATED - DT-Prelim Calcs'!$C$9)+'DEPRECATED - DT-Prelim Calcs'!$C$9</f>
        <v>66985.81465718674</v>
      </c>
      <c r="FV178" s="57">
        <f t="shared" si="201"/>
        <v>93</v>
      </c>
      <c r="FW178" s="2">
        <f t="shared" si="239"/>
        <v>0.7112822800297498</v>
      </c>
      <c r="FX178" s="57">
        <f>FW178*'DEPRECATED - DT-Prelim Calcs'!$C$21/FR$2/'DEPRECATED - DT-Prelim Calcs'!$C$19/'DEPRECATED - DT-Prelim Calcs'!$C$18*3.39*'DEPRECATED - DT-Prelim Calcs'!$C$20</f>
        <v>25.773080821789936</v>
      </c>
      <c r="FY178" s="46">
        <f t="shared" si="240"/>
        <v>0</v>
      </c>
      <c r="FZ178" s="57">
        <f>FX177*'DEPRECATED - DT-Prelim Calcs'!$C$11+FZ177</f>
        <v>-1483.8185126600538</v>
      </c>
      <c r="GA178" s="57">
        <f>GA177+0.5*FX178*'DEPRECATED - DT-Prelim Calcs'!$C$11^2+FZ178*'DEPRECATED - DT-Prelim Calcs'!$C$11</f>
        <v>-519606.93764922116</v>
      </c>
      <c r="GB178" s="57">
        <f>MIN('Drive Train'!$F$35-FV177*'DEPRECATED - DT-Prelim Calcs'!$C$21*'Drive Train'!$F$39,GB177+FV$2)</f>
        <v>40.333871056076696</v>
      </c>
      <c r="GC178" s="57">
        <f>'Drive Train'!$F$35-FV178*'DEPRECATED - DT-Prelim Calcs'!$C$21*'Drive Train'!$F$39</f>
        <v>6.0759999999999996</v>
      </c>
      <c r="GD178" s="1">
        <f>IF(GA178&gt;='Drive Train'!$F$29,1,0)</f>
        <v>0</v>
      </c>
      <c r="GE178" s="57">
        <f t="shared" si="241"/>
        <v>103.33333333333333</v>
      </c>
      <c r="GF178" s="63">
        <f>GF177+'DEPRECATED - DT-Prelim Calcs'!$C$11</f>
        <v>696</v>
      </c>
      <c r="GG178" s="2">
        <f>GQ178/'Drive Train'!$F$35</f>
        <v>0.83548387096774201</v>
      </c>
      <c r="GH178" s="46">
        <f>GO178*12*60/(PI() * 'Drive Train'!$F$15)/GG$2*GG178</f>
        <v>21380.716594443649</v>
      </c>
      <c r="GI178" s="2">
        <f>('DEPRECATED - DT-Prelim Calcs'!$C$6*GG178-GH178)/('DEPRECATED - DT-Prelim Calcs'!$C$6*GG178)*'DEPRECATED - DT-Prelim Calcs'!$C$7*GG178</f>
        <v>-7.6539373405004234</v>
      </c>
      <c r="GJ178" s="57">
        <f>GI178/'DEPRECATED - DT-Prelim Calcs'!$C$7*('DEPRECATED - DT-Prelim Calcs'!$C$8-'DEPRECATED - DT-Prelim Calcs'!$C$9)+'DEPRECATED - DT-Prelim Calcs'!$C$9</f>
        <v>-404.76894638431713</v>
      </c>
      <c r="GK178" s="57">
        <f t="shared" si="242"/>
        <v>-404.76894638431713</v>
      </c>
      <c r="GL178" s="2">
        <f t="shared" si="243"/>
        <v>-9.5275025197710352</v>
      </c>
      <c r="GM178" s="57">
        <f>GL178*'DEPRECATED - DT-Prelim Calcs'!$C$21/GG$2/'DEPRECATED - DT-Prelim Calcs'!$C$19/'DEPRECATED - DT-Prelim Calcs'!$C$18*3.39*'DEPRECATED - DT-Prelim Calcs'!$C$20</f>
        <v>-246.58995588080293</v>
      </c>
      <c r="GN178" s="46">
        <f t="shared" si="244"/>
        <v>1</v>
      </c>
      <c r="GO178" s="57">
        <f>GM177*'DEPRECATED - DT-Prelim Calcs'!$C$11+GO177</f>
        <v>62.530167196074359</v>
      </c>
      <c r="GP178" s="57">
        <f>GP177+0.5*GM178*'DEPRECATED - DT-Prelim Calcs'!$C$11^2+GO178*'DEPRECATED - DT-Prelim Calcs'!$C$11</f>
        <v>-263675.14926146565</v>
      </c>
      <c r="GQ178" s="57">
        <f>MIN('Drive Train'!$F$35-GK177*'DEPRECATED - DT-Prelim Calcs'!$C$21*'Drive Train'!$F$39,GQ177+GK$2)</f>
        <v>10.360000000000001</v>
      </c>
      <c r="GR178" s="57">
        <f>'Drive Train'!$F$35-GK178*'DEPRECATED - DT-Prelim Calcs'!$C$21*'Drive Train'!$F$39</f>
        <v>39.924288354133566</v>
      </c>
      <c r="GS178" s="1">
        <f>IF(GP178&gt;='Drive Train'!$F$29,1,0)</f>
        <v>0</v>
      </c>
      <c r="GT178" s="57">
        <f t="shared" si="245"/>
        <v>-449.74327376035234</v>
      </c>
      <c r="GU178" s="63">
        <f>GU177+'DEPRECATED - DT-Prelim Calcs'!$C$11</f>
        <v>696</v>
      </c>
      <c r="GV178" s="2">
        <f>HF178/'Drive Train'!$F$35</f>
        <v>0.81720430107526887</v>
      </c>
      <c r="GW178" s="46">
        <f>HD178*12*60/(PI() * 'Drive Train'!$F$15)/GV$2*GV178</f>
        <v>-20231.718078184309</v>
      </c>
      <c r="GX178" s="2">
        <f>('DEPRECATED - DT-Prelim Calcs'!$C$6*GV178-GW178)/('DEPRECATED - DT-Prelim Calcs'!$C$6*GV178)*'DEPRECATED - DT-Prelim Calcs'!$C$7*GV178</f>
        <v>11.117387425333272</v>
      </c>
      <c r="GY178" s="57">
        <f>GX178/'DEPRECATED - DT-Prelim Calcs'!$C$7*('DEPRECATED - DT-Prelim Calcs'!$C$8-'DEPRECATED - DT-Prelim Calcs'!$C$9)+'DEPRECATED - DT-Prelim Calcs'!$C$9</f>
        <v>594.55095712458876</v>
      </c>
      <c r="GZ178" s="57">
        <f t="shared" si="202"/>
        <v>33.333333333333314</v>
      </c>
      <c r="HA178" s="2">
        <f t="shared" si="246"/>
        <v>0.99579519204165001</v>
      </c>
      <c r="HB178" s="57">
        <f>HA178*'DEPRECATED - DT-Prelim Calcs'!$C$21/GV$2/'DEPRECATED - DT-Prelim Calcs'!$C$19/'DEPRECATED - DT-Prelim Calcs'!$C$18*3.39*'DEPRECATED - DT-Prelim Calcs'!$C$20</f>
        <v>25.773080821789936</v>
      </c>
      <c r="HC178" s="46">
        <f t="shared" si="247"/>
        <v>0</v>
      </c>
      <c r="HD178" s="57">
        <f>HB177*'DEPRECATED - DT-Prelim Calcs'!$C$11+HD177</f>
        <v>-60.493334490401011</v>
      </c>
      <c r="HE178" s="57">
        <f>HE177+0.5*HB178*'DEPRECATED - DT-Prelim Calcs'!$C$11^2+HD178*'DEPRECATED - DT-Prelim Calcs'!$C$11</f>
        <v>-292056.699939051</v>
      </c>
      <c r="HF178" s="57">
        <f>MIN('Drive Train'!$F$35-GZ177*'DEPRECATED - DT-Prelim Calcs'!$C$21*'Drive Train'!$F$39,HF177+GZ$2)</f>
        <v>10.133333333333335</v>
      </c>
      <c r="HG178" s="57">
        <f>'Drive Train'!$F$35-GZ178*'DEPRECATED - DT-Prelim Calcs'!$C$21*'Drive Train'!$F$39</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-214451.11190659917</v>
      </c>
      <c r="HM178" s="2">
        <f>('DEPRECATED - DT-Prelim Calcs'!$C$6*HK178-HL178)/('DEPRECATED - DT-Prelim Calcs'!$C$6*HK178)*'DEPRECATED - DT-Prelim Calcs'!$C$7*HK178</f>
        <v>98.891108357292012</v>
      </c>
      <c r="HN178" s="57">
        <f>HM178/'DEPRECATED - DT-Prelim Calcs'!$C$7*('DEPRECATED - DT-Prelim Calcs'!$C$8-'DEPRECATED - DT-Prelim Calcs'!$C$9)+'DEPRECATED - DT-Prelim Calcs'!$C$9</f>
        <v>5267.3179262408976</v>
      </c>
      <c r="HO178" s="57">
        <f t="shared" si="203"/>
        <v>36.66666666666665</v>
      </c>
      <c r="HP178" s="2">
        <f t="shared" si="249"/>
        <v>0.99579519204165001</v>
      </c>
      <c r="HQ178" s="57">
        <f>HP178*'DEPRECATED - DT-Prelim Calcs'!$C$21/HK$2/'DEPRECATED - DT-Prelim Calcs'!$C$19/'DEPRECATED - DT-Prelim Calcs'!$C$18*3.39*'DEPRECATED - DT-Prelim Calcs'!$C$20</f>
        <v>25.773080821789936</v>
      </c>
      <c r="HR178" s="46">
        <f t="shared" si="250"/>
        <v>0</v>
      </c>
      <c r="HS178" s="57">
        <f>HQ177*'DEPRECATED - DT-Prelim Calcs'!$C$11+HS177</f>
        <v>-655.88521393102633</v>
      </c>
      <c r="HT178" s="57">
        <f>HT177+0.5*HQ178*'DEPRECATED - DT-Prelim Calcs'!$C$11^2+HS178*'DEPRECATED - DT-Prelim Calcs'!$C$11</f>
        <v>-317347.2245455482</v>
      </c>
      <c r="HU178" s="57">
        <f>MIN('Drive Train'!$F$35-HO177*'DEPRECATED - DT-Prelim Calcs'!$C$21*'Drive Train'!$F$39,HU177+HO$2)</f>
        <v>9.9066666666666681</v>
      </c>
      <c r="HV178" s="57">
        <f>'Drive Train'!$F$35-HO178*'DEPRECATED - DT-Prelim Calcs'!$C$21*'Drive Train'!$F$39</f>
        <v>9.9066666666666681</v>
      </c>
      <c r="HW178" s="1">
        <f>IF(HT178&gt;='Drive Train'!$F$29,1,0)</f>
        <v>0</v>
      </c>
      <c r="HX178" s="57">
        <f t="shared" si="251"/>
        <v>40.740740740740726</v>
      </c>
      <c r="HY178" s="63">
        <f>HY177+'DEPRECATED - DT-Prelim Calcs'!$C$11</f>
        <v>696</v>
      </c>
      <c r="HZ178" s="2">
        <f>IJ178/'Drive Train'!$F$35</f>
        <v>0.78064516129032269</v>
      </c>
      <c r="IA178" s="46">
        <f>IH178*12*60/(PI() * 'Drive Train'!$F$15)/HZ$2*HZ178</f>
        <v>-20171.948952648632</v>
      </c>
      <c r="IB178" s="2">
        <f>('DEPRECATED - DT-Prelim Calcs'!$C$6*HZ178-IA178)/('DEPRECATED - DT-Prelim Calcs'!$C$6*HZ178)*'DEPRECATED - DT-Prelim Calcs'!$C$7*HZ178</f>
        <v>11.002254834184953</v>
      </c>
      <c r="IC178" s="57">
        <f>IB178/'DEPRECATED - DT-Prelim Calcs'!$C$7*('DEPRECATED - DT-Prelim Calcs'!$C$8-'DEPRECATED - DT-Prelim Calcs'!$C$9)+'DEPRECATED - DT-Prelim Calcs'!$C$9</f>
        <v>588.42169926387123</v>
      </c>
      <c r="ID178" s="57">
        <f t="shared" si="204"/>
        <v>39.999999999999986</v>
      </c>
      <c r="IE178" s="2">
        <f t="shared" si="252"/>
        <v>0.99579519204165001</v>
      </c>
      <c r="IF178" s="57">
        <f>IE178*'DEPRECATED - DT-Prelim Calcs'!$C$21/HZ$2/'DEPRECATED - DT-Prelim Calcs'!$C$19/'DEPRECATED - DT-Prelim Calcs'!$C$18*3.39*'DEPRECATED - DT-Prelim Calcs'!$C$20</f>
        <v>25.773080821789936</v>
      </c>
      <c r="IG178" s="46">
        <f t="shared" si="253"/>
        <v>0</v>
      </c>
      <c r="IH178" s="57">
        <f>IF177*'DEPRECATED - DT-Prelim Calcs'!$C$11+IH177</f>
        <v>-63.139275117060365</v>
      </c>
      <c r="II178" s="57">
        <f>II177+0.5*IF178*'DEPRECATED - DT-Prelim Calcs'!$C$11^2+IH178*'DEPRECATED - DT-Prelim Calcs'!$C$11</f>
        <v>-345338.22251252073</v>
      </c>
      <c r="IJ178" s="57">
        <f>MIN('Drive Train'!$F$35-ID177*'DEPRECATED - DT-Prelim Calcs'!$C$21*'Drive Train'!$F$39,IJ177+ID$2)</f>
        <v>9.6800000000000015</v>
      </c>
      <c r="IK178" s="57">
        <f>'Drive Train'!$F$35-ID178*'DEPRECATED - DT-Prelim Calcs'!$C$21*'Drive Train'!$F$39</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-94713.672880092883</v>
      </c>
      <c r="IQ178" s="2">
        <f>('DEPRECATED - DT-Prelim Calcs'!$C$6*IO178-IP178)/('DEPRECATED - DT-Prelim Calcs'!$C$6*IO178)*'DEPRECATED - DT-Prelim Calcs'!$C$7*IO178</f>
        <v>44.662807949757344</v>
      </c>
      <c r="IR178" s="57">
        <f>IQ178/'DEPRECATED - DT-Prelim Calcs'!$C$7*('DEPRECATED - DT-Prelim Calcs'!$C$8-'DEPRECATED - DT-Prelim Calcs'!$C$9)+'DEPRECATED - DT-Prelim Calcs'!$C$9</f>
        <v>2380.3922240472475</v>
      </c>
      <c r="IS178" s="57">
        <f t="shared" si="205"/>
        <v>43.333333333333321</v>
      </c>
      <c r="IT178" s="2">
        <f t="shared" si="255"/>
        <v>0.99579519204165001</v>
      </c>
      <c r="IU178" s="57">
        <f>IT178*'DEPRECATED - DT-Prelim Calcs'!$C$21/IO$2/'DEPRECATED - DT-Prelim Calcs'!$C$19/'DEPRECATED - DT-Prelim Calcs'!$C$18*3.39*'DEPRECATED - DT-Prelim Calcs'!$C$20</f>
        <v>25.773080821789936</v>
      </c>
      <c r="IV178" s="46">
        <f t="shared" si="256"/>
        <v>0</v>
      </c>
      <c r="IW178" s="57">
        <f>IU177*'DEPRECATED - DT-Prelim Calcs'!$C$11+IW177</f>
        <v>-303.56716513619949</v>
      </c>
      <c r="IX178" s="57">
        <f>IX177+0.5*IU178*'DEPRECATED - DT-Prelim Calcs'!$C$11^2+IW178*'DEPRECATED - DT-Prelim Calcs'!$C$11</f>
        <v>-304099.8105868015</v>
      </c>
      <c r="IY178" s="57">
        <f>MIN('Drive Train'!$F$35-IS177*'DEPRECATED - DT-Prelim Calcs'!$C$21*'Drive Train'!$F$39,IY177+IS$2)</f>
        <v>9.4533333333333349</v>
      </c>
      <c r="IZ178" s="57">
        <f>'Drive Train'!$F$35-IS178*'DEPRECATED - DT-Prelim Calcs'!$C$21*'Drive Train'!$F$39</f>
        <v>9.4533333333333349</v>
      </c>
      <c r="JA178" s="1">
        <f>IF(IX178&gt;='Drive Train'!$F$29,1,0)</f>
        <v>0</v>
      </c>
      <c r="JB178" s="57">
        <f t="shared" si="257"/>
        <v>48.148148148148138</v>
      </c>
      <c r="JC178" s="63">
        <f>JC177+'DEPRECATED - DT-Prelim Calcs'!$C$11</f>
        <v>696</v>
      </c>
      <c r="JD178" s="2">
        <f>JN178/'Drive Train'!$F$35</f>
        <v>0.74408602150537628</v>
      </c>
      <c r="JE178" s="46">
        <f>JL178*12*60/(PI() * 'Drive Train'!$F$15)/JD$2*JD178</f>
        <v>876.48588302181201</v>
      </c>
      <c r="JF178" s="2">
        <f>('DEPRECATED - DT-Prelim Calcs'!$C$6*JD178-JE178)/('DEPRECATED - DT-Prelim Calcs'!$C$6*JD178)*'DEPRECATED - DT-Prelim Calcs'!$C$7*JD178</f>
        <v>1.3969375598424845</v>
      </c>
      <c r="JG178" s="57">
        <f>JF178/'DEPRECATED - DT-Prelim Calcs'!$C$7*('DEPRECATED - DT-Prelim Calcs'!$C$8-'DEPRECATED - DT-Prelim Calcs'!$C$9)+'DEPRECATED - DT-Prelim Calcs'!$C$9</f>
        <v>77.068086692029368</v>
      </c>
      <c r="JH178" s="57">
        <f t="shared" si="206"/>
        <v>46.666666666666657</v>
      </c>
      <c r="JI178" s="2">
        <f t="shared" si="258"/>
        <v>0.73963471940144565</v>
      </c>
      <c r="JJ178" s="57">
        <f>JI178*'DEPRECATED - DT-Prelim Calcs'!$C$21/JD$2/'DEPRECATED - DT-Prelim Calcs'!$C$19/'DEPRECATED - DT-Prelim Calcs'!$C$18*3.39*'DEPRECATED - DT-Prelim Calcs'!$C$20</f>
        <v>19.143158707817967</v>
      </c>
      <c r="JK178" s="46">
        <f t="shared" si="259"/>
        <v>0</v>
      </c>
      <c r="JL178" s="57">
        <f>JJ177*'DEPRECATED - DT-Prelim Calcs'!$C$11+JL177</f>
        <v>2.8782411830616468</v>
      </c>
      <c r="JM178" s="57">
        <f>JM177+0.5*JJ178*'DEPRECATED - DT-Prelim Calcs'!$C$11^2+JL178*'DEPRECATED - DT-Prelim Calcs'!$C$11</f>
        <v>-348491.98285692639</v>
      </c>
      <c r="JN178" s="57">
        <f>MIN('Drive Train'!$F$35-JH177*'DEPRECATED - DT-Prelim Calcs'!$C$21*'Drive Train'!$F$39,JN177+JH$2)</f>
        <v>9.2266666666666666</v>
      </c>
      <c r="JO178" s="57">
        <f>'Drive Train'!$F$35-JH178*'DEPRECATED - DT-Prelim Calcs'!$C$21*'Drive Train'!$F$39</f>
        <v>9.2266666666666666</v>
      </c>
      <c r="JP178" s="1">
        <f>IF(JM178&gt;='Drive Train'!$F$29,1,0)</f>
        <v>0</v>
      </c>
      <c r="JQ178" s="57">
        <f>MIN(JG178,'DEPRECATED - DT-Prelim Calcs'!$C$10)*'DEPRECATED - DT-Prelim Calcs'!$C$11*1000/60/60</f>
        <v>85.631207435588195</v>
      </c>
      <c r="JR178" s="63">
        <f>JR177+'DEPRECATED - DT-Prelim Calcs'!$C$11</f>
        <v>696</v>
      </c>
      <c r="JS178" s="2">
        <f>KC178/'Drive Train'!$F$35</f>
        <v>0.72580645161290325</v>
      </c>
      <c r="JT178" s="46">
        <f>KA178*12*60/(PI() * 'Drive Train'!$F$15)/JS$2*JS178</f>
        <v>-289663.24804494501</v>
      </c>
      <c r="JU178" s="2">
        <f>('DEPRECATED - DT-Prelim Calcs'!$C$6*JS178-JT178)/('DEPRECATED - DT-Prelim Calcs'!$C$6*JS178)*'DEPRECATED - DT-Prelim Calcs'!$C$7*JS178</f>
        <v>132.72263215782755</v>
      </c>
      <c r="JV178" s="57">
        <f>JU178/'DEPRECATED - DT-Prelim Calcs'!$C$7*('DEPRECATED - DT-Prelim Calcs'!$C$8-'DEPRECATED - DT-Prelim Calcs'!$C$9)+'DEPRECATED - DT-Prelim Calcs'!$C$9</f>
        <v>7068.3903343772927</v>
      </c>
      <c r="JW178" s="57">
        <f t="shared" si="207"/>
        <v>49.999999999999993</v>
      </c>
      <c r="JX178" s="2">
        <f t="shared" si="260"/>
        <v>0.99579519204165001</v>
      </c>
      <c r="JY178" s="57">
        <f>JX178*'DEPRECATED - DT-Prelim Calcs'!$C$21/JS$2/'DEPRECATED - DT-Prelim Calcs'!$C$19/'DEPRECATED - DT-Prelim Calcs'!$C$18*3.39*'DEPRECATED - DT-Prelim Calcs'!$C$20</f>
        <v>25.773080821789936</v>
      </c>
      <c r="JZ178" s="46">
        <f t="shared" si="261"/>
        <v>0</v>
      </c>
      <c r="KA178" s="57">
        <f>JY177*'DEPRECATED - DT-Prelim Calcs'!$C$11+KA177</f>
        <v>-975.16470745595905</v>
      </c>
      <c r="KB178" s="57">
        <f>KB177+0.5*JY178*'DEPRECATED - DT-Prelim Calcs'!$C$11^2+KA178*'DEPRECATED - DT-Prelim Calcs'!$C$11</f>
        <v>-329621.25512589718</v>
      </c>
      <c r="KC178" s="57">
        <f>MIN('Drive Train'!$F$35-JW177*'DEPRECATED - DT-Prelim Calcs'!$C$21*'Drive Train'!$F$39,KC177+JW$2)</f>
        <v>9</v>
      </c>
      <c r="KD178" s="57">
        <f>'Drive Train'!$F$35-JW178*'DEPRECATED - DT-Prelim Calcs'!$C$21*'Drive Train'!$F$39</f>
        <v>9</v>
      </c>
      <c r="KE178" s="1">
        <f>IF(KB178&gt;='Drive Train'!$F$29,1,0)</f>
        <v>0</v>
      </c>
      <c r="KF178" s="57">
        <f>MIN(JV178,'DEPRECATED - DT-Prelim Calcs'!$C$10)*'DEPRECATED - DT-Prelim Calcs'!$C$11*1000/60/60</f>
        <v>103.33333333333333</v>
      </c>
      <c r="KG178" s="63">
        <f>KG177+'DEPRECATED - DT-Prelim Calcs'!$C$11</f>
        <v>696</v>
      </c>
      <c r="KH178" s="2">
        <f>KR178/'Drive Train'!$F$35</f>
        <v>0.7075268817204301</v>
      </c>
      <c r="KI178" s="46">
        <f>KP178*12*60/(PI() * 'Drive Train'!$F$15)/KH$2*KH178</f>
        <v>-42544.773206073252</v>
      </c>
      <c r="KJ178" s="2">
        <f>('DEPRECATED - DT-Prelim Calcs'!$C$6*KH178-KI178)/('DEPRECATED - DT-Prelim Calcs'!$C$6*KH178)*'DEPRECATED - DT-Prelim Calcs'!$C$7*KH178</f>
        <v>20.942082266491553</v>
      </c>
      <c r="KK178" s="57">
        <f>KJ178/'DEPRECATED - DT-Prelim Calcs'!$C$7*('DEPRECATED - DT-Prelim Calcs'!$C$8-'DEPRECATED - DT-Prelim Calcs'!$C$9)+'DEPRECATED - DT-Prelim Calcs'!$C$9</f>
        <v>1117.5834667182019</v>
      </c>
      <c r="KL178" s="57">
        <f t="shared" si="208"/>
        <v>53.333333333333329</v>
      </c>
      <c r="KM178" s="2">
        <f t="shared" si="262"/>
        <v>0.99579519204165001</v>
      </c>
      <c r="KN178" s="57">
        <f>KM178*'DEPRECATED - DT-Prelim Calcs'!$C$21/KH$2/'DEPRECATED - DT-Prelim Calcs'!$C$19/'DEPRECATED - DT-Prelim Calcs'!$C$18*3.39*'DEPRECATED - DT-Prelim Calcs'!$C$20</f>
        <v>25.773080821789936</v>
      </c>
      <c r="KO178" s="46">
        <f t="shared" si="263"/>
        <v>0</v>
      </c>
      <c r="KP178" s="57">
        <f>KN177*'DEPRECATED - DT-Prelim Calcs'!$C$11+KP177</f>
        <v>-146.92938849426071</v>
      </c>
      <c r="KQ178" s="57">
        <f>KQ177+0.5*KN178*'DEPRECATED - DT-Prelim Calcs'!$C$11^2+KP178*'DEPRECATED - DT-Prelim Calcs'!$C$11</f>
        <v>-358632.41824558459</v>
      </c>
      <c r="KR178" s="57">
        <f>MIN('Drive Train'!$F$35-KL177*'DEPRECATED - DT-Prelim Calcs'!$C$21*'Drive Train'!$F$39,KR177+KL$2)</f>
        <v>8.7733333333333334</v>
      </c>
      <c r="KS178" s="57">
        <f>'Drive Train'!$F$35-KL178*'DEPRECATED - DT-Prelim Calcs'!$C$21*'Drive Train'!$F$39</f>
        <v>8.7733333333333334</v>
      </c>
      <c r="KT178" s="1">
        <f>IF(KQ178&gt;='Drive Train'!$F$29,1,0)</f>
        <v>0</v>
      </c>
      <c r="KU178" s="57">
        <f>MIN(KK178,'DEPRECATED - DT-Prelim Calcs'!$C$10)*'DEPRECATED - DT-Prelim Calcs'!$C$11*1000/60/60</f>
        <v>103.33333333333333</v>
      </c>
      <c r="KV178" s="63">
        <f>KV177+'DEPRECATED - DT-Prelim Calcs'!$C$11</f>
        <v>696</v>
      </c>
      <c r="KW178" s="2">
        <f>LG178/'Drive Train'!$F$35</f>
        <v>0.68924731182795695</v>
      </c>
      <c r="KX178" s="46">
        <f>LE178*12*60/(PI() * 'Drive Train'!$F$15)/KW$2*KW178</f>
        <v>26375.558115846707</v>
      </c>
      <c r="KY178" s="2">
        <f>('DEPRECATED - DT-Prelim Calcs'!$C$6*KW178-KX178)/('DEPRECATED - DT-Prelim Calcs'!$C$6*KW178)*'DEPRECATED - DT-Prelim Calcs'!$C$7*KW178</f>
        <v>-10.264822995228313</v>
      </c>
      <c r="KZ178" s="57">
        <f>KY178/'DEPRECATED - DT-Prelim Calcs'!$C$7*('DEPRECATED - DT-Prelim Calcs'!$C$8-'DEPRECATED - DT-Prelim Calcs'!$C$9)+'DEPRECATED - DT-Prelim Calcs'!$C$9</f>
        <v>-543.76339845966493</v>
      </c>
      <c r="LA178" s="57">
        <f t="shared" si="209"/>
        <v>-543.76339845966493</v>
      </c>
      <c r="LB178" s="2">
        <f t="shared" si="264"/>
        <v>-13.06645568990964</v>
      </c>
      <c r="LC178" s="57">
        <f>LB178*'DEPRECATED - DT-Prelim Calcs'!$C$21/KW$2/'DEPRECATED - DT-Prelim Calcs'!$C$19/'DEPRECATED - DT-Prelim Calcs'!$C$18*3.39*'DEPRECATED - DT-Prelim Calcs'!$C$20</f>
        <v>-338.18482077617091</v>
      </c>
      <c r="LD178" s="46">
        <f t="shared" si="265"/>
        <v>1</v>
      </c>
      <c r="LE178" s="57">
        <f>LC177*'DEPRECATED - DT-Prelim Calcs'!$C$11+LE177</f>
        <v>93.504385520557477</v>
      </c>
      <c r="LF178" s="57">
        <f>LF177+0.5*LC178*'DEPRECATED - DT-Prelim Calcs'!$C$11^2+LE178*'DEPRECATED - DT-Prelim Calcs'!$C$11</f>
        <v>-286360.91947704117</v>
      </c>
      <c r="LG178" s="57">
        <f>MIN('Drive Train'!$F$35-LA177*'DEPRECATED - DT-Prelim Calcs'!$C$21*'Drive Train'!$F$39,LG177+LA$2)</f>
        <v>8.5466666666666669</v>
      </c>
      <c r="LH178" s="57">
        <f>'Drive Train'!$F$35-LA178*'DEPRECATED - DT-Prelim Calcs'!$C$21*'Drive Train'!$F$39</f>
        <v>49.375911095257216</v>
      </c>
      <c r="LI178" s="1">
        <f>IF(LF178&gt;='Drive Train'!$F$29,1,0)</f>
        <v>0</v>
      </c>
      <c r="LJ178" s="57">
        <f>MIN(KZ178,'DEPRECATED - DT-Prelim Calcs'!$C$10)*'DEPRECATED - DT-Prelim Calcs'!$C$11*1000/60/60</f>
        <v>-604.18155384407203</v>
      </c>
      <c r="LK178" s="63">
        <f>LK177+'DEPRECATED - DT-Prelim Calcs'!$C$11</f>
        <v>696</v>
      </c>
      <c r="LL178" s="2">
        <f>LV178/'Drive Train'!$F$35</f>
        <v>0.67096774193548392</v>
      </c>
      <c r="LM178" s="46">
        <f>LT178*12*60/(PI() * 'Drive Train'!$F$15)/LL$2*LL178</f>
        <v>13588.917889165188</v>
      </c>
      <c r="LN178" s="2">
        <f>('DEPRECATED - DT-Prelim Calcs'!$C$6*LL178-LM178)/('DEPRECATED - DT-Prelim Calcs'!$C$6*LL178)*'DEPRECATED - DT-Prelim Calcs'!$C$7*LL178</f>
        <v>-4.5273002209013571</v>
      </c>
      <c r="LO178" s="57">
        <f>LN178/'DEPRECATED - DT-Prelim Calcs'!$C$7*('DEPRECATED - DT-Prelim Calcs'!$C$8-'DEPRECATED - DT-Prelim Calcs'!$C$9)+'DEPRECATED - DT-Prelim Calcs'!$C$9</f>
        <v>-238.31768395918846</v>
      </c>
      <c r="LP178" s="57">
        <f t="shared" si="210"/>
        <v>-238.31768395918846</v>
      </c>
      <c r="LQ178" s="2">
        <f t="shared" si="266"/>
        <v>-6.0100499486802477</v>
      </c>
      <c r="LR178" s="57">
        <f>LQ178*'DEPRECATED - DT-Prelim Calcs'!$C$21/LL$2/'DEPRECATED - DT-Prelim Calcs'!$C$19/'DEPRECATED - DT-Prelim Calcs'!$C$18*3.39*'DEPRECATED - DT-Prelim Calcs'!$C$20</f>
        <v>-155.55156753945417</v>
      </c>
      <c r="LS178" s="46">
        <f t="shared" si="267"/>
        <v>1</v>
      </c>
      <c r="LT178" s="57">
        <f>LR177*'DEPRECATED - DT-Prelim Calcs'!$C$11+LT177</f>
        <v>49.486716242262133</v>
      </c>
      <c r="LU178" s="57">
        <f>LU177+0.5*LR178*'DEPRECATED - DT-Prelim Calcs'!$C$11^2+LT178*'DEPRECATED - DT-Prelim Calcs'!$C$11</f>
        <v>-310093.6670038235</v>
      </c>
      <c r="LV178" s="57">
        <f>MIN('Drive Train'!$F$35-LP177*'DEPRECATED - DT-Prelim Calcs'!$C$21*'Drive Train'!$F$39,LV177+LP$2)</f>
        <v>8.32</v>
      </c>
      <c r="LW178" s="57">
        <f>'Drive Train'!$F$35-LP178*'DEPRECATED - DT-Prelim Calcs'!$C$21*'Drive Train'!$F$39</f>
        <v>28.605602509224816</v>
      </c>
      <c r="LX178" s="1">
        <f>IF(LU178&gt;='Drive Train'!$F$29,1,0)</f>
        <v>0</v>
      </c>
      <c r="LY178" s="57">
        <f>MIN(LO178,'DEPRECATED - DT-Prelim Calcs'!$C$10)*'DEPRECATED - DT-Prelim Calcs'!$C$11*1000/60/60</f>
        <v>-264.79742662132054</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Train'!$AA$49 + V178*(1-'Drive Train'!$AA$49))</f>
        <v>0</v>
      </c>
      <c r="W179" s="57">
        <f t="shared" si="184"/>
        <v>0</v>
      </c>
      <c r="X179" s="2">
        <f>MAX(MIN(IF(AND(AI178=1,AG179&lt;0),-1,1)*(W179-$C$9)/($C$8-$C$9)*$C$7-$C$29*AE179/T$2 -  AI178*$C$29/2,X$2),MAX(X$4:X178)*-1)</f>
        <v>-0.2458281045106315</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Train'!$F$39,AG178+W$2)-$C$3,IF(AE178-1&lt;=0,0,IF($C$32=Motors!$C$29,MAX(ABS('Drive Train'!$F$35-W178*$C$21*'Drive Train'!$F$39)*-1,AG178-W$2),MAX(0,ABS('Drive Train'!$F$35-W178*$C$21*'Drive Train'!$F$39)*-1,AG178-W$2))))</f>
        <v>0</v>
      </c>
      <c r="AH179" s="57">
        <f>'Drive Train'!$F$35-ABS(W179)*'DEPRECATED - DT-Prelim Calcs'!$C$21*'Drive Train'!$F$39</f>
        <v>12.4</v>
      </c>
      <c r="AI179" s="1">
        <f>IF(AJ179&gt;='Drive Train'!$F$29,1,0)</f>
        <v>1</v>
      </c>
      <c r="AJ179" s="57">
        <f>AJ178+0.5*Y179*'DEPRECATED - DT-Prelim Calcs'!$C$11^2+AE179*'DEPRECATED - DT-Prelim Calcs'!$C$11</f>
        <v>784.33981740885292</v>
      </c>
      <c r="AK179" s="57">
        <f t="shared" si="268"/>
        <v>0</v>
      </c>
      <c r="AL179" s="63">
        <f>AL178+'DEPRECATED - DT-Prelim Calcs'!$C$11</f>
        <v>700</v>
      </c>
      <c r="AM179" s="2">
        <f>AW179/'Drive Train'!$F$35</f>
        <v>0.88882649237565781</v>
      </c>
      <c r="AN179" s="46">
        <f>AU179*12*60/(PI() * 'Drive Train'!$F$15)/AM$2*AM179</f>
        <v>4007.4131716828715</v>
      </c>
      <c r="AO179" s="2">
        <f>('DEPRECATED - DT-Prelim Calcs'!$C$6*AM179-AN179)/('DEPRECATED - DT-Prelim Calcs'!$C$6*AM179)*'DEPRECATED - DT-Prelim Calcs'!$C$7*AM179</f>
        <v>0.33008953072369918</v>
      </c>
      <c r="AP179" s="57">
        <f>AO179/'DEPRECATED - DT-Prelim Calcs'!$C$7*('DEPRECATED - DT-Prelim Calcs'!$C$8-'DEPRECATED - DT-Prelim Calcs'!$C$9)+'DEPRECATED - DT-Prelim Calcs'!$C$9</f>
        <v>20.27281609620357</v>
      </c>
      <c r="AQ179" s="57">
        <f t="shared" si="192"/>
        <v>20.27281609620357</v>
      </c>
      <c r="AR179" s="2">
        <f t="shared" si="212"/>
        <v>2.2204460492503131E-16</v>
      </c>
      <c r="AS179" s="57">
        <f>AR179*'DEPRECATED - DT-Prelim Calcs'!$C$21/AM$2/'DEPRECATED - DT-Prelim Calcs'!$C$19/'DEPRECATED - DT-Prelim Calcs'!$C$18*3.39*'DEPRECATED - DT-Prelim Calcs'!$C$20</f>
        <v>1.6091427298135106E-15</v>
      </c>
      <c r="AT179" s="46">
        <f t="shared" si="213"/>
        <v>0</v>
      </c>
      <c r="AU179" s="57">
        <f>AS178*'DEPRECATED - DT-Prelim Calcs'!$C$11+AU178</f>
        <v>39.3454487088432</v>
      </c>
      <c r="AV179" s="57">
        <f>AV178+0.5*AS179*'DEPRECATED - DT-Prelim Calcs'!$C$11^2+AU179*'DEPRECATED - DT-Prelim Calcs'!$C$11</f>
        <v>27499.014920405843</v>
      </c>
      <c r="AW179" s="57">
        <f>MIN('Drive Train'!$F$35-AQ178*'DEPRECATED - DT-Prelim Calcs'!$C$21*'Drive Train'!$F$39,AW178+AQ$2)</f>
        <v>11.021448505458157</v>
      </c>
      <c r="AX179" s="57">
        <f>'Drive Train'!$F$35-AQ179*'DEPRECATED - DT-Prelim Calcs'!$C$21*'Drive Train'!$F$39</f>
        <v>11.021448505458157</v>
      </c>
      <c r="AY179" s="1">
        <f>IF(AV179&gt;='Drive Train'!$F$29,1,0)</f>
        <v>1</v>
      </c>
      <c r="AZ179" s="57">
        <f t="shared" si="214"/>
        <v>22.525351218003966</v>
      </c>
      <c r="BA179" s="63">
        <f>BA178+'DEPRECATED - DT-Prelim Calcs'!$C$11</f>
        <v>700</v>
      </c>
      <c r="BB179" s="2">
        <f>BL179/'Drive Train'!$F$35</f>
        <v>1.3150249726469256</v>
      </c>
      <c r="BC179" s="46">
        <f>BJ179*12*60/(PI() * 'Drive Train'!$F$15)/BB$2*BB179</f>
        <v>-3540.8438977467281</v>
      </c>
      <c r="BD179" s="2">
        <f>('DEPRECATED - DT-Prelim Calcs'!$C$6*BB179-BC179)/('DEPRECATED - DT-Prelim Calcs'!$C$6*BB179)*'DEPRECATED - DT-Prelim Calcs'!$C$7*BB179</f>
        <v>4.7702296575443093</v>
      </c>
      <c r="BE179" s="57">
        <f>BD179/'DEPRECATED - DT-Prelim Calcs'!$C$7*('DEPRECATED - DT-Prelim Calcs'!$C$8-'DEPRECATED - DT-Prelim Calcs'!$C$9)+'DEPRECATED - DT-Prelim Calcs'!$C$9</f>
        <v>256.65040044105183</v>
      </c>
      <c r="BF179" s="57">
        <f t="shared" si="193"/>
        <v>93</v>
      </c>
      <c r="BG179" s="2">
        <f t="shared" si="215"/>
        <v>1.8933363324154464</v>
      </c>
      <c r="BH179" s="57">
        <f>BG179*'DEPRECATED - DT-Prelim Calcs'!$C$21/BB$2/'DEPRECATED - DT-Prelim Calcs'!$C$19/'DEPRECATED - DT-Prelim Calcs'!$C$18*3.39*'DEPRECATED - DT-Prelim Calcs'!$C$20</f>
        <v>19.819055495402456</v>
      </c>
      <c r="BI179" s="46">
        <f t="shared" si="216"/>
        <v>0</v>
      </c>
      <c r="BJ179" s="57">
        <f>BH178*'DEPRECATED - DT-Prelim Calcs'!$C$11+BJ178</f>
        <v>-16.267443596496349</v>
      </c>
      <c r="BK179" s="57">
        <f>BK178+0.5*BH179*'DEPRECATED - DT-Prelim Calcs'!$C$11^2+BJ179*'DEPRECATED - DT-Prelim Calcs'!$C$11</f>
        <v>16391.093239008322</v>
      </c>
      <c r="BL179" s="57">
        <f>MIN('Drive Train'!$F$35-BF178*'DEPRECATED - DT-Prelim Calcs'!$C$21*'Drive Train'!$F$39,BL178+BF$2)</f>
        <v>16.306309660821878</v>
      </c>
      <c r="BM179" s="57">
        <f>'Drive Train'!$F$35-BF179*'DEPRECATED - DT-Prelim Calcs'!$C$21*'Drive Train'!$F$39</f>
        <v>6.0759999999999996</v>
      </c>
      <c r="BN179" s="1">
        <f>IF(BK179&gt;='Drive Train'!$F$29,1,0)</f>
        <v>1</v>
      </c>
      <c r="BO179" s="57">
        <f t="shared" si="217"/>
        <v>103.33333333333333</v>
      </c>
      <c r="BP179" s="63">
        <f>BP178+'DEPRECATED - DT-Prelim Calcs'!$C$11</f>
        <v>700</v>
      </c>
      <c r="BQ179" s="2">
        <f>CA179/'Drive Train'!$F$35</f>
        <v>0.73353615135556482</v>
      </c>
      <c r="BR179" s="46">
        <f>BY179*12*60/(PI() * 'Drive Train'!$F$15)/BQ$2*BQ179</f>
        <v>7633.6993979870795</v>
      </c>
      <c r="BS179" s="2">
        <f>('DEPRECATED - DT-Prelim Calcs'!$C$6*BQ179-BR179)/('DEPRECATED - DT-Prelim Calcs'!$C$6*BQ179)*'DEPRECATED - DT-Prelim Calcs'!$C$7*BQ179</f>
        <v>-1.6838130626906616</v>
      </c>
      <c r="BT179" s="57">
        <f>BS179/'DEPRECATED - DT-Prelim Calcs'!$C$7*('DEPRECATED - DT-Prelim Calcs'!$C$8-'DEPRECATED - DT-Prelim Calcs'!$C$9)+'DEPRECATED - DT-Prelim Calcs'!$C$9</f>
        <v>-86.940338565648076</v>
      </c>
      <c r="BU179" s="57">
        <f t="shared" si="194"/>
        <v>-86.940338565648076</v>
      </c>
      <c r="BV179" s="2">
        <f t="shared" si="218"/>
        <v>-2.4457133748570454</v>
      </c>
      <c r="BW179" s="57">
        <f>BV179*'DEPRECATED - DT-Prelim Calcs'!$C$21/BQ$2/'DEPRECATED - DT-Prelim Calcs'!$C$19/'DEPRECATED - DT-Prelim Calcs'!$C$18*3.39*'DEPRECATED - DT-Prelim Calcs'!$C$20</f>
        <v>-33.478524761920148</v>
      </c>
      <c r="BX179" s="46">
        <f t="shared" si="219"/>
        <v>1</v>
      </c>
      <c r="BY179" s="57">
        <f>BW178*'DEPRECATED - DT-Prelim Calcs'!$C$11+BY178</f>
        <v>48.078896564969156</v>
      </c>
      <c r="BZ179" s="57">
        <f>BZ178+0.5*BW179*'DEPRECATED - DT-Prelim Calcs'!$C$11^2+BY179*'DEPRECATED - DT-Prelim Calcs'!$C$11</f>
        <v>-11607.878294288674</v>
      </c>
      <c r="CA179" s="57">
        <f>MIN('Drive Train'!$F$35-BU178*'DEPRECATED - DT-Prelim Calcs'!$C$21*'Drive Train'!$F$39,CA178+BU$2)</f>
        <v>9.0958482768090043</v>
      </c>
      <c r="CB179" s="57">
        <f>'Drive Train'!$F$35-BU179*'DEPRECATED - DT-Prelim Calcs'!$C$21*'Drive Train'!$F$39</f>
        <v>18.311943022464071</v>
      </c>
      <c r="CC179" s="1">
        <f>IF(BZ179&gt;='Drive Train'!$F$29,1,0)</f>
        <v>0</v>
      </c>
      <c r="CD179" s="57">
        <f t="shared" si="220"/>
        <v>-96.600376184053417</v>
      </c>
      <c r="CE179" s="63">
        <f>CE178+'DEPRECATED - DT-Prelim Calcs'!$C$11</f>
        <v>700</v>
      </c>
      <c r="CF179" s="2">
        <f>CP179/'Drive Train'!$F$35</f>
        <v>0.48999999999999994</v>
      </c>
      <c r="CG179" s="46">
        <f>CN179*12*60/(PI() * 'Drive Train'!$F$15)/CF$2*CF179</f>
        <v>10051.11568406426</v>
      </c>
      <c r="CH179" s="2">
        <f>('DEPRECATED - DT-Prelim Calcs'!$C$6*CF179-CG179)/('DEPRECATED - DT-Prelim Calcs'!$C$6*CF179)*'DEPRECATED - DT-Prelim Calcs'!$C$7*CF179</f>
        <v>-3.3637883299427518</v>
      </c>
      <c r="CI179" s="57">
        <f>CH179/'DEPRECATED - DT-Prelim Calcs'!$C$7*('DEPRECATED - DT-Prelim Calcs'!$C$8-'DEPRECATED - DT-Prelim Calcs'!$C$9)+'DEPRECATED - DT-Prelim Calcs'!$C$9</f>
        <v>-176.37636627869506</v>
      </c>
      <c r="CJ179" s="57">
        <f t="shared" si="195"/>
        <v>-176.37636627869506</v>
      </c>
      <c r="CK179" s="2">
        <f t="shared" si="221"/>
        <v>-4.8655562094460727</v>
      </c>
      <c r="CL179" s="57">
        <f>CK179*'DEPRECATED - DT-Prelim Calcs'!$C$21/CF$2/'DEPRECATED - DT-Prelim Calcs'!$C$19/'DEPRECATED - DT-Prelim Calcs'!$C$18*3.39*'DEPRECATED - DT-Prelim Calcs'!$C$20</f>
        <v>-82.274191147326547</v>
      </c>
      <c r="CM179" s="46">
        <f t="shared" si="222"/>
        <v>1</v>
      </c>
      <c r="CN179" s="57">
        <f>CL178*'DEPRECATED - DT-Prelim Calcs'!$C$11+CN178</f>
        <v>76.716499498147314</v>
      </c>
      <c r="CO179" s="57">
        <f>CO178+0.5*CL179*'DEPRECATED - DT-Prelim Calcs'!$C$11^2+CN179*'DEPRECATED - DT-Prelim Calcs'!$C$11</f>
        <v>-54314.078567929508</v>
      </c>
      <c r="CP179" s="57">
        <f>MIN('Drive Train'!$F$35-CJ178*'DEPRECATED - DT-Prelim Calcs'!$C$21*'Drive Train'!$F$39,CP178+CJ$2)</f>
        <v>6.0759999999999996</v>
      </c>
      <c r="CQ179" s="57">
        <f>'Drive Train'!$F$35-CJ179*'DEPRECATED - DT-Prelim Calcs'!$C$21*'Drive Train'!$F$39</f>
        <v>24.393592906951266</v>
      </c>
      <c r="CR179" s="1">
        <f>IF(CO179&gt;='Drive Train'!$F$29,1,0)</f>
        <v>0</v>
      </c>
      <c r="CS179" s="57">
        <f t="shared" si="223"/>
        <v>-195.97374030966117</v>
      </c>
      <c r="CT179" s="63">
        <f>CT178+'DEPRECATED - DT-Prelim Calcs'!$C$11</f>
        <v>700</v>
      </c>
      <c r="CU179" s="2">
        <f>DE179/'Drive Train'!$F$35</f>
        <v>0.48999999999999994</v>
      </c>
      <c r="CV179" s="46">
        <f>DC179*12*60/(PI() * 'Drive Train'!$F$15)/CU$2*CU179</f>
        <v>-31648.859912678105</v>
      </c>
      <c r="CW179" s="2">
        <f>('DEPRECATED - DT-Prelim Calcs'!$C$6*CU179-CV179)/('DEPRECATED - DT-Prelim Calcs'!$C$6*CU179)*'DEPRECATED - DT-Prelim Calcs'!$C$7*CU179</f>
        <v>15.49117249334976</v>
      </c>
      <c r="CX179" s="57">
        <f>CW179/'DEPRECATED - DT-Prelim Calcs'!$C$7*('DEPRECATED - DT-Prelim Calcs'!$C$8-'DEPRECATED - DT-Prelim Calcs'!$C$9)+'DEPRECATED - DT-Prelim Calcs'!$C$9</f>
        <v>827.39602941774865</v>
      </c>
      <c r="CY179" s="57">
        <f t="shared" si="196"/>
        <v>93</v>
      </c>
      <c r="CZ179" s="2">
        <f t="shared" si="224"/>
        <v>1.2803081040535502</v>
      </c>
      <c r="DA179" s="57">
        <f>CZ179*'DEPRECATED - DT-Prelim Calcs'!$C$21/CU$2/'DEPRECATED - DT-Prelim Calcs'!$C$19/'DEPRECATED - DT-Prelim Calcs'!$C$18*3.39*'DEPRECATED - DT-Prelim Calcs'!$C$20</f>
        <v>25.773080821789936</v>
      </c>
      <c r="DB179" s="46">
        <f t="shared" si="225"/>
        <v>0</v>
      </c>
      <c r="DC179" s="57">
        <f>DA178*'DEPRECATED - DT-Prelim Calcs'!$C$11+DC178</f>
        <v>-202.91393019624911</v>
      </c>
      <c r="DD179" s="57">
        <f>DD178+0.5*DA179*'DEPRECATED - DT-Prelim Calcs'!$C$11^2+DC179*'DEPRECATED - DT-Prelim Calcs'!$C$11</f>
        <v>-95327.156775576164</v>
      </c>
      <c r="DE179" s="57">
        <f>MIN('Drive Train'!$F$35-CY178*'DEPRECATED - DT-Prelim Calcs'!$C$21*'Drive Train'!$F$39,DE178+CY$2)</f>
        <v>6.0759999999999996</v>
      </c>
      <c r="DF179" s="57">
        <f>'Drive Train'!$F$35-CY179*'DEPRECATED - DT-Prelim Calcs'!$C$21*'Drive Train'!$F$39</f>
        <v>6.0759999999999996</v>
      </c>
      <c r="DG179" s="1">
        <f>IF(DD179&gt;='Drive Train'!$F$29,1,0)</f>
        <v>0</v>
      </c>
      <c r="DH179" s="57">
        <f t="shared" si="226"/>
        <v>103.33333333333333</v>
      </c>
      <c r="DI179" s="63">
        <f>DI178+'DEPRECATED - DT-Prelim Calcs'!$C$11</f>
        <v>700</v>
      </c>
      <c r="DJ179" s="2">
        <f>DT179/'Drive Train'!$F$35</f>
        <v>0.48999999999999994</v>
      </c>
      <c r="DK179" s="46">
        <f>DR179*12*60/(PI() * 'Drive Train'!$F$15)/DJ$2*DJ179</f>
        <v>7098.9236515191815</v>
      </c>
      <c r="DL179" s="2">
        <f>('DEPRECATED - DT-Prelim Calcs'!$C$6*DJ179-DK179)/('DEPRECATED - DT-Prelim Calcs'!$C$6*DJ179)*'DEPRECATED - DT-Prelim Calcs'!$C$7*DJ179</f>
        <v>-2.028932270199105</v>
      </c>
      <c r="DM179" s="57">
        <f>DL179/'DEPRECATED - DT-Prelim Calcs'!$C$7*('DEPRECATED - DT-Prelim Calcs'!$C$8-'DEPRECATED - DT-Prelim Calcs'!$C$9)+'DEPRECATED - DT-Prelim Calcs'!$C$9</f>
        <v>-105.31328226827601</v>
      </c>
      <c r="DN179" s="57">
        <f t="shared" si="197"/>
        <v>-105.31328226827601</v>
      </c>
      <c r="DO179" s="2">
        <f t="shared" si="227"/>
        <v>-3.0896041253445512</v>
      </c>
      <c r="DP179" s="57">
        <f>DO179*'DEPRECATED - DT-Prelim Calcs'!$C$21/DJ$2/'DEPRECATED - DT-Prelim Calcs'!$C$19/'DEPRECATED - DT-Prelim Calcs'!$C$18*3.39*'DEPRECATED - DT-Prelim Calcs'!$C$20</f>
        <v>-72.146067989546822</v>
      </c>
      <c r="DQ179" s="46">
        <f t="shared" si="228"/>
        <v>1</v>
      </c>
      <c r="DR179" s="57">
        <f>DP178*'DEPRECATED - DT-Prelim Calcs'!$C$11+DR178</f>
        <v>39.236323701631761</v>
      </c>
      <c r="DS179" s="57">
        <f>DS178+0.5*DP179*'DEPRECATED - DT-Prelim Calcs'!$C$11^2+DR179*'DEPRECATED - DT-Prelim Calcs'!$C$11</f>
        <v>-181026.59411649354</v>
      </c>
      <c r="DT179" s="57">
        <f>MIN('Drive Train'!$F$35-DN178*'DEPRECATED - DT-Prelim Calcs'!$C$21*'Drive Train'!$F$39,DT178+DN$2)</f>
        <v>6.0759999999999996</v>
      </c>
      <c r="DU179" s="57">
        <f>'Drive Train'!$F$35-DN179*'DEPRECATED - DT-Prelim Calcs'!$C$21*'Drive Train'!$F$39</f>
        <v>19.561303194242768</v>
      </c>
      <c r="DV179" s="1">
        <f>IF(DS179&gt;='Drive Train'!$F$29,1,0)</f>
        <v>0</v>
      </c>
      <c r="DW179" s="57">
        <f t="shared" si="229"/>
        <v>-117.01475807586225</v>
      </c>
      <c r="DX179" s="63">
        <f>DX178+'DEPRECATED - DT-Prelim Calcs'!$C$11</f>
        <v>700</v>
      </c>
      <c r="DY179" s="2">
        <f>EI179/'Drive Train'!$F$35</f>
        <v>0.48999999999999994</v>
      </c>
      <c r="DZ179" s="46">
        <f>EG179*12*60/(PI() * 'Drive Train'!$F$15)/DY$2*DY179</f>
        <v>-22796.598750925077</v>
      </c>
      <c r="EA179" s="2">
        <f>('DEPRECATED - DT-Prelim Calcs'!$C$6*DY179-DZ179)/('DEPRECATED - DT-Prelim Calcs'!$C$6*DY179)*'DEPRECATED - DT-Prelim Calcs'!$C$7*DY179</f>
        <v>11.488555345164997</v>
      </c>
      <c r="EB179" s="57">
        <f>EA179/'DEPRECATED - DT-Prelim Calcs'!$C$7*('DEPRECATED - DT-Prelim Calcs'!$C$8-'DEPRECATED - DT-Prelim Calcs'!$C$9)+'DEPRECATED - DT-Prelim Calcs'!$C$9</f>
        <v>614.31064347911581</v>
      </c>
      <c r="EC179" s="57">
        <f t="shared" si="198"/>
        <v>93</v>
      </c>
      <c r="ED179" s="2">
        <f t="shared" si="230"/>
        <v>0.96993038185874991</v>
      </c>
      <c r="EE179" s="57">
        <f>ED179*'DEPRECATED - DT-Prelim Calcs'!$C$21/DY$2/'DEPRECATED - DT-Prelim Calcs'!$C$19/'DEPRECATED - DT-Prelim Calcs'!$C$18*3.39*'DEPRECATED - DT-Prelim Calcs'!$C$20</f>
        <v>25.773080821789936</v>
      </c>
      <c r="EF179" s="46">
        <f t="shared" si="231"/>
        <v>0</v>
      </c>
      <c r="EG179" s="57">
        <f>EE178*'DEPRECATED - DT-Prelim Calcs'!$C$11+EG178</f>
        <v>-110.726077864472</v>
      </c>
      <c r="EH179" s="57">
        <f>EH178+0.5*EE179*'DEPRECATED - DT-Prelim Calcs'!$C$11^2+EG179*'DEPRECATED - DT-Prelim Calcs'!$C$11</f>
        <v>-328183.90793666174</v>
      </c>
      <c r="EI179" s="57">
        <f>MIN('Drive Train'!$F$35-EC178*'DEPRECATED - DT-Prelim Calcs'!$C$21*'Drive Train'!$F$39,EI178+EC$2)</f>
        <v>6.0759999999999996</v>
      </c>
      <c r="EJ179" s="57">
        <f>'Drive Train'!$F$35-EC179*'DEPRECATED - DT-Prelim Calcs'!$C$21*'Drive Train'!$F$39</f>
        <v>6.0759999999999996</v>
      </c>
      <c r="EK179" s="1">
        <f>IF(EH179&gt;='Drive Train'!$F$29,1,0)</f>
        <v>0</v>
      </c>
      <c r="EL179" s="57">
        <f t="shared" si="232"/>
        <v>103.33333333333333</v>
      </c>
      <c r="EM179" s="63">
        <f>EM178+'DEPRECATED - DT-Prelim Calcs'!$C$11</f>
        <v>700</v>
      </c>
      <c r="EN179" s="2">
        <f>EX179/'Drive Train'!$F$35</f>
        <v>0.48999999999999994</v>
      </c>
      <c r="EO179" s="46">
        <f>EV179*12*60/(PI() * 'Drive Train'!$F$15)/EN$2*EN179</f>
        <v>-23378.555153114732</v>
      </c>
      <c r="EP179" s="2">
        <f>('DEPRECATED - DT-Prelim Calcs'!$C$6*EN179-EO179)/('DEPRECATED - DT-Prelim Calcs'!$C$6*EN179)*'DEPRECATED - DT-Prelim Calcs'!$C$7*EN179</f>
        <v>11.751691354410227</v>
      </c>
      <c r="EQ179" s="57">
        <f>EP179/'DEPRECATED - DT-Prelim Calcs'!$C$7*('DEPRECATED - DT-Prelim Calcs'!$C$8-'DEPRECATED - DT-Prelim Calcs'!$C$9)+'DEPRECATED - DT-Prelim Calcs'!$C$9</f>
        <v>628.31908745677686</v>
      </c>
      <c r="ER179" s="57">
        <f t="shared" si="199"/>
        <v>93</v>
      </c>
      <c r="ES179" s="2">
        <f t="shared" si="233"/>
        <v>0.86507304327942547</v>
      </c>
      <c r="ET179" s="57">
        <f>ES179*'DEPRECATED - DT-Prelim Calcs'!$C$21/EN$2/'DEPRECATED - DT-Prelim Calcs'!$C$19/'DEPRECATED - DT-Prelim Calcs'!$C$18*3.39*'DEPRECATED - DT-Prelim Calcs'!$C$20</f>
        <v>25.773080821789936</v>
      </c>
      <c r="EU179" s="46">
        <f t="shared" si="234"/>
        <v>0</v>
      </c>
      <c r="EV179" s="57">
        <f>ET178*'DEPRECATED - DT-Prelim Calcs'!$C$11+EV178</f>
        <v>-101.27674727050338</v>
      </c>
      <c r="EW179" s="57">
        <f>EW178+0.5*ET179*'DEPRECATED - DT-Prelim Calcs'!$C$11^2+EV179*'DEPRECATED - DT-Prelim Calcs'!$C$11</f>
        <v>-327782.50570320862</v>
      </c>
      <c r="EX179" s="57">
        <f>MIN('Drive Train'!$F$35-ER178*'DEPRECATED - DT-Prelim Calcs'!$C$21*'Drive Train'!$F$39,EX178+ER$2)</f>
        <v>6.0759999999999996</v>
      </c>
      <c r="EY179" s="57">
        <f>'Drive Train'!$F$35-ER179*'DEPRECATED - DT-Prelim Calcs'!$C$21*'Drive Train'!$F$39</f>
        <v>6.0759999999999996</v>
      </c>
      <c r="EZ179" s="1">
        <f>IF(EW179&gt;='Drive Train'!$F$29,1,0)</f>
        <v>0</v>
      </c>
      <c r="FA179" s="57">
        <f t="shared" si="235"/>
        <v>103.33333333333333</v>
      </c>
      <c r="FB179" s="63">
        <f>FB178+'DEPRECATED - DT-Prelim Calcs'!$C$11</f>
        <v>700</v>
      </c>
      <c r="FC179" s="2">
        <f>FM179/'Drive Train'!$F$35</f>
        <v>3.1928395989497753</v>
      </c>
      <c r="FD179" s="46">
        <f>FK179*12*60/(PI() * 'Drive Train'!$F$15)/FC$2*FC179</f>
        <v>-2174297.6263051047</v>
      </c>
      <c r="FE179" s="2">
        <f>('DEPRECATED - DT-Prelim Calcs'!$C$6*FC179-FD179)/('DEPRECATED - DT-Prelim Calcs'!$C$6*FC179)*'DEPRECATED - DT-Prelim Calcs'!$C$7*FC179</f>
        <v>990.81993656579584</v>
      </c>
      <c r="FF179" s="57">
        <f>FE179/'DEPRECATED - DT-Prelim Calcs'!$C$7*('DEPRECATED - DT-Prelim Calcs'!$C$8-'DEPRECATED - DT-Prelim Calcs'!$C$9)+'DEPRECATED - DT-Prelim Calcs'!$C$9</f>
        <v>52750.499942486145</v>
      </c>
      <c r="FG179" s="57">
        <f t="shared" si="200"/>
        <v>93</v>
      </c>
      <c r="FH179" s="2">
        <f t="shared" si="236"/>
        <v>0.78067567320338405</v>
      </c>
      <c r="FI179" s="57">
        <f>FH179*'DEPRECATED - DT-Prelim Calcs'!$C$21/FC$2/'DEPRECATED - DT-Prelim Calcs'!$C$19/'DEPRECATED - DT-Prelim Calcs'!$C$18*3.39*'DEPRECATED - DT-Prelim Calcs'!$C$20</f>
        <v>25.773080821789936</v>
      </c>
      <c r="FJ179" s="46">
        <f t="shared" si="237"/>
        <v>0</v>
      </c>
      <c r="FK179" s="57">
        <f>FI178*'DEPRECATED - DT-Prelim Calcs'!$C$11+FK178</f>
        <v>-1304.5115098088836</v>
      </c>
      <c r="FL179" s="57">
        <f>FL178+0.5*FI179*'DEPRECATED - DT-Prelim Calcs'!$C$11^2+FK179*'DEPRECATED - DT-Prelim Calcs'!$C$11</f>
        <v>-431002.3988551306</v>
      </c>
      <c r="FM179" s="57">
        <f>MIN('Drive Train'!$F$35-FG178*'DEPRECATED - DT-Prelim Calcs'!$C$21*'Drive Train'!$F$39,FM178+FG$2)</f>
        <v>39.591211026977213</v>
      </c>
      <c r="FN179" s="57">
        <f>'Drive Train'!$F$35-FG179*'DEPRECATED - DT-Prelim Calcs'!$C$21*'Drive Train'!$F$39</f>
        <v>6.0759999999999996</v>
      </c>
      <c r="FO179" s="1">
        <f>IF(FL179&gt;='Drive Train'!$F$29,1,0)</f>
        <v>0</v>
      </c>
      <c r="FP179" s="57">
        <f t="shared" si="238"/>
        <v>103.33333333333333</v>
      </c>
      <c r="FQ179" s="63">
        <f>FQ178+'DEPRECATED - DT-Prelim Calcs'!$C$11</f>
        <v>700</v>
      </c>
      <c r="FR179" s="2">
        <f>GB179/'Drive Train'!$F$35</f>
        <v>0.48999999999999994</v>
      </c>
      <c r="FS179" s="46">
        <f>FZ179*12*60/(PI() * 'Drive Train'!$F$15)/FR$2*FR179</f>
        <v>-387637.93823981372</v>
      </c>
      <c r="FT179" s="2">
        <f>('DEPRECATED - DT-Prelim Calcs'!$C$6*FR179-FS179)/('DEPRECATED - DT-Prelim Calcs'!$C$6*FR179)*'DEPRECATED - DT-Prelim Calcs'!$C$7*FR179</f>
        <v>176.45433924164186</v>
      </c>
      <c r="FU179" s="57">
        <f>FT179/'DEPRECATED - DT-Prelim Calcs'!$C$7*('DEPRECATED - DT-Prelim Calcs'!$C$8-'DEPRECATED - DT-Prelim Calcs'!$C$9)+'DEPRECATED - DT-Prelim Calcs'!$C$9</f>
        <v>9396.513993652552</v>
      </c>
      <c r="FV179" s="57">
        <f t="shared" si="201"/>
        <v>93</v>
      </c>
      <c r="FW179" s="2">
        <f t="shared" si="239"/>
        <v>0.7112822800297498</v>
      </c>
      <c r="FX179" s="57">
        <f>FW179*'DEPRECATED - DT-Prelim Calcs'!$C$21/FR$2/'DEPRECATED - DT-Prelim Calcs'!$C$19/'DEPRECATED - DT-Prelim Calcs'!$C$18*3.39*'DEPRECATED - DT-Prelim Calcs'!$C$20</f>
        <v>25.773080821789936</v>
      </c>
      <c r="FY179" s="46">
        <f t="shared" si="240"/>
        <v>0</v>
      </c>
      <c r="FZ179" s="57">
        <f>FX178*'DEPRECATED - DT-Prelim Calcs'!$C$11+FZ178</f>
        <v>-1380.7261893728939</v>
      </c>
      <c r="GA179" s="57">
        <f>GA178+0.5*FX179*'DEPRECATED - DT-Prelim Calcs'!$C$11^2+FZ179*'DEPRECATED - DT-Prelim Calcs'!$C$11</f>
        <v>-524923.65776013839</v>
      </c>
      <c r="GB179" s="57">
        <f>MIN('Drive Train'!$F$35-FV178*'DEPRECATED - DT-Prelim Calcs'!$C$21*'Drive Train'!$F$39,GB178+FV$2)</f>
        <v>6.0759999999999996</v>
      </c>
      <c r="GC179" s="57">
        <f>'Drive Train'!$F$35-FV179*'DEPRECATED - DT-Prelim Calcs'!$C$21*'Drive Train'!$F$39</f>
        <v>6.0759999999999996</v>
      </c>
      <c r="GD179" s="1">
        <f>IF(GA179&gt;='Drive Train'!$F$29,1,0)</f>
        <v>0</v>
      </c>
      <c r="GE179" s="57">
        <f t="shared" si="241"/>
        <v>103.33333333333333</v>
      </c>
      <c r="GF179" s="63">
        <f>GF178+'DEPRECATED - DT-Prelim Calcs'!$C$11</f>
        <v>700</v>
      </c>
      <c r="GG179" s="2">
        <f>GQ179/'Drive Train'!$F$35</f>
        <v>3.2197006737204488</v>
      </c>
      <c r="GH179" s="46">
        <f>GO179*12*60/(PI() * 'Drive Train'!$F$15)/GG$2*GG179</f>
        <v>-1217312.2568136822</v>
      </c>
      <c r="GI179" s="2">
        <f>('DEPRECATED - DT-Prelim Calcs'!$C$6*GG179-GH179)/('DEPRECATED - DT-Prelim Calcs'!$C$6*GG179)*'DEPRECATED - DT-Prelim Calcs'!$C$7*GG179</f>
        <v>558.17646528801424</v>
      </c>
      <c r="GJ179" s="57">
        <f>GI179/'DEPRECATED - DT-Prelim Calcs'!$C$7*('DEPRECATED - DT-Prelim Calcs'!$C$8-'DEPRECATED - DT-Prelim Calcs'!$C$9)+'DEPRECATED - DT-Prelim Calcs'!$C$9</f>
        <v>29718.069500602585</v>
      </c>
      <c r="GK179" s="57">
        <f t="shared" si="242"/>
        <v>29.999999999999982</v>
      </c>
      <c r="GL179" s="2">
        <f t="shared" si="243"/>
        <v>0.99579519204165001</v>
      </c>
      <c r="GM179" s="57">
        <f>GL179*'DEPRECATED - DT-Prelim Calcs'!$C$21/GG$2/'DEPRECATED - DT-Prelim Calcs'!$C$19/'DEPRECATED - DT-Prelim Calcs'!$C$18*3.39*'DEPRECATED - DT-Prelim Calcs'!$C$20</f>
        <v>25.773080821789936</v>
      </c>
      <c r="GN179" s="46">
        <f t="shared" si="244"/>
        <v>0</v>
      </c>
      <c r="GO179" s="57">
        <f>GM178*'DEPRECATED - DT-Prelim Calcs'!$C$11+GO178</f>
        <v>-923.8296563271374</v>
      </c>
      <c r="GP179" s="57">
        <f>GP178+0.5*GM179*'DEPRECATED - DT-Prelim Calcs'!$C$11^2+GO179*'DEPRECATED - DT-Prelim Calcs'!$C$11</f>
        <v>-267164.2832401999</v>
      </c>
      <c r="GQ179" s="57">
        <f>MIN('Drive Train'!$F$35-GK178*'DEPRECATED - DT-Prelim Calcs'!$C$21*'Drive Train'!$F$39,GQ178+GK$2)</f>
        <v>39.924288354133566</v>
      </c>
      <c r="GR179" s="57">
        <f>'Drive Train'!$F$35-GK179*'DEPRECATED - DT-Prelim Calcs'!$C$21*'Drive Train'!$F$39</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14247.036289403288</v>
      </c>
      <c r="GX179" s="2">
        <f>('DEPRECATED - DT-Prelim Calcs'!$C$6*GV179-GW179)/('DEPRECATED - DT-Prelim Calcs'!$C$6*GV179)*'DEPRECATED - DT-Prelim Calcs'!$C$7*GV179</f>
        <v>-4.4724433487541795</v>
      </c>
      <c r="GY179" s="57">
        <f>GX179/'DEPRECATED - DT-Prelim Calcs'!$C$7*('DEPRECATED - DT-Prelim Calcs'!$C$8-'DEPRECATED - DT-Prelim Calcs'!$C$9)+'DEPRECATED - DT-Prelim Calcs'!$C$9</f>
        <v>-235.39729528844865</v>
      </c>
      <c r="GZ179" s="57">
        <f t="shared" si="202"/>
        <v>-235.39729528844865</v>
      </c>
      <c r="HA179" s="2">
        <f t="shared" si="246"/>
        <v>-5.7488189872756879</v>
      </c>
      <c r="HB179" s="57">
        <f>HA179*'DEPRECATED - DT-Prelim Calcs'!$C$21/GV$2/'DEPRECATED - DT-Prelim Calcs'!$C$19/'DEPRECATED - DT-Prelim Calcs'!$C$18*3.39*'DEPRECATED - DT-Prelim Calcs'!$C$20</f>
        <v>-148.79041149527839</v>
      </c>
      <c r="HC179" s="46">
        <f t="shared" si="247"/>
        <v>1</v>
      </c>
      <c r="HD179" s="57">
        <f>HB178*'DEPRECATED - DT-Prelim Calcs'!$C$11+HD178</f>
        <v>42.598988796758732</v>
      </c>
      <c r="HE179" s="57">
        <f>HE178+0.5*HB179*'DEPRECATED - DT-Prelim Calcs'!$C$11^2+HD179*'DEPRECATED - DT-Prelim Calcs'!$C$11</f>
        <v>-293076.62727582618</v>
      </c>
      <c r="HF179" s="57">
        <f>MIN('Drive Train'!$F$35-GZ178*'DEPRECATED - DT-Prelim Calcs'!$C$21*'Drive Train'!$F$39,HF178+GZ$2)</f>
        <v>10.133333333333335</v>
      </c>
      <c r="HG179" s="57">
        <f>'Drive Train'!$F$35-GZ179*'DEPRECATED - DT-Prelim Calcs'!$C$21*'Drive Train'!$F$39</f>
        <v>28.407016079614507</v>
      </c>
      <c r="HH179" s="1">
        <f>IF(HE179&gt;='Drive Train'!$F$29,1,0)</f>
        <v>0</v>
      </c>
      <c r="HI179" s="57">
        <f t="shared" si="248"/>
        <v>-261.55255032049848</v>
      </c>
      <c r="HJ179" s="63">
        <f>HJ178+'DEPRECATED - DT-Prelim Calcs'!$C$11</f>
        <v>700</v>
      </c>
      <c r="HK179" s="2">
        <f>HU179/'Drive Train'!$F$35</f>
        <v>0.79892473118279583</v>
      </c>
      <c r="HL179" s="46">
        <f>HS179*12*60/(PI() * 'Drive Train'!$F$15)/HK$2*HK179</f>
        <v>-180743.59283407603</v>
      </c>
      <c r="HM179" s="2">
        <f>('DEPRECATED - DT-Prelim Calcs'!$C$6*HK179-HL179)/('DEPRECATED - DT-Prelim Calcs'!$C$6*HK179)*'DEPRECATED - DT-Prelim Calcs'!$C$7*HK179</f>
        <v>83.649997482098627</v>
      </c>
      <c r="HN179" s="57">
        <f>HM179/'DEPRECATED - DT-Prelim Calcs'!$C$7*('DEPRECATED - DT-Prelim Calcs'!$C$8-'DEPRECATED - DT-Prelim Calcs'!$C$9)+'DEPRECATED - DT-Prelim Calcs'!$C$9</f>
        <v>4455.9343057897322</v>
      </c>
      <c r="HO179" s="57">
        <f t="shared" si="203"/>
        <v>36.66666666666665</v>
      </c>
      <c r="HP179" s="2">
        <f t="shared" si="249"/>
        <v>0.99579519204165001</v>
      </c>
      <c r="HQ179" s="57">
        <f>HP179*'DEPRECATED - DT-Prelim Calcs'!$C$21/HK$2/'DEPRECATED - DT-Prelim Calcs'!$C$19/'DEPRECATED - DT-Prelim Calcs'!$C$18*3.39*'DEPRECATED - DT-Prelim Calcs'!$C$20</f>
        <v>25.773080821789936</v>
      </c>
      <c r="HR179" s="46">
        <f t="shared" si="250"/>
        <v>0</v>
      </c>
      <c r="HS179" s="57">
        <f>HQ178*'DEPRECATED - DT-Prelim Calcs'!$C$11+HS178</f>
        <v>-552.7928906438666</v>
      </c>
      <c r="HT179" s="57">
        <f>HT178+0.5*HQ179*'DEPRECATED - DT-Prelim Calcs'!$C$11^2+HS179*'DEPRECATED - DT-Prelim Calcs'!$C$11</f>
        <v>-319352.21146154933</v>
      </c>
      <c r="HU179" s="57">
        <f>MIN('Drive Train'!$F$35-HO178*'DEPRECATED - DT-Prelim Calcs'!$C$21*'Drive Train'!$F$39,HU178+HO$2)</f>
        <v>9.9066666666666681</v>
      </c>
      <c r="HV179" s="57">
        <f>'Drive Train'!$F$35-HO179*'DEPRECATED - DT-Prelim Calcs'!$C$21*'Drive Train'!$F$39</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12764.334824810052</v>
      </c>
      <c r="IB179" s="2">
        <f>('DEPRECATED - DT-Prelim Calcs'!$C$6*HZ179-IA179)/('DEPRECATED - DT-Prelim Calcs'!$C$6*HZ179)*'DEPRECATED - DT-Prelim Calcs'!$C$7*HZ179</f>
        <v>-3.8901361421143794</v>
      </c>
      <c r="IC179" s="57">
        <f>IB179/'DEPRECATED - DT-Prelim Calcs'!$C$7*('DEPRECATED - DT-Prelim Calcs'!$C$8-'DEPRECATED - DT-Prelim Calcs'!$C$9)+'DEPRECATED - DT-Prelim Calcs'!$C$9</f>
        <v>-204.39728922542528</v>
      </c>
      <c r="ID179" s="57">
        <f t="shared" si="204"/>
        <v>-204.39728922542528</v>
      </c>
      <c r="IE179" s="2">
        <f t="shared" si="252"/>
        <v>-5.0872325711467816</v>
      </c>
      <c r="IF179" s="57">
        <f>IE179*'DEPRECATED - DT-Prelim Calcs'!$C$21/HZ$2/'DEPRECATED - DT-Prelim Calcs'!$C$19/'DEPRECATED - DT-Prelim Calcs'!$C$18*3.39*'DEPRECATED - DT-Prelim Calcs'!$C$20</f>
        <v>-131.66729189221098</v>
      </c>
      <c r="IG179" s="46">
        <f t="shared" si="253"/>
        <v>1</v>
      </c>
      <c r="IH179" s="57">
        <f>IF178*'DEPRECATED - DT-Prelim Calcs'!$C$11+IH178</f>
        <v>39.953048170099379</v>
      </c>
      <c r="II179" s="57">
        <f>II178+0.5*IF179*'DEPRECATED - DT-Prelim Calcs'!$C$11^2+IH179*'DEPRECATED - DT-Prelim Calcs'!$C$11</f>
        <v>-346231.74865497806</v>
      </c>
      <c r="IJ179" s="57">
        <f>MIN('Drive Train'!$F$35-ID178*'DEPRECATED - DT-Prelim Calcs'!$C$21*'Drive Train'!$F$39,IJ178+ID$2)</f>
        <v>9.6800000000000015</v>
      </c>
      <c r="IK179" s="57">
        <f>'Drive Train'!$F$35-ID179*'DEPRECATED - DT-Prelim Calcs'!$C$21*'Drive Train'!$F$39</f>
        <v>26.29901566732892</v>
      </c>
      <c r="IL179" s="1">
        <f>IF(II179&gt;='Drive Train'!$F$29,1,0)</f>
        <v>0</v>
      </c>
      <c r="IM179" s="57">
        <f t="shared" si="254"/>
        <v>-227.10809913936143</v>
      </c>
      <c r="IN179" s="63">
        <f>IN178+'DEPRECATED - DT-Prelim Calcs'!$C$11</f>
        <v>700</v>
      </c>
      <c r="IO179" s="2">
        <f>IY179/'Drive Train'!$F$35</f>
        <v>0.76236559139784954</v>
      </c>
      <c r="IP179" s="46">
        <f>IW179*12*60/(PI() * 'Drive Train'!$F$15)/IO$2*IO179</f>
        <v>-62548.624397698659</v>
      </c>
      <c r="IQ179" s="2">
        <f>('DEPRECATED - DT-Prelim Calcs'!$C$6*IO179-IP179)/('DEPRECATED - DT-Prelim Calcs'!$C$6*IO179)*'DEPRECATED - DT-Prelim Calcs'!$C$7*IO179</f>
        <v>30.119136872352076</v>
      </c>
      <c r="IR179" s="57">
        <f>IQ179/'DEPRECATED - DT-Prelim Calcs'!$C$7*('DEPRECATED - DT-Prelim Calcs'!$C$8-'DEPRECATED - DT-Prelim Calcs'!$C$9)+'DEPRECATED - DT-Prelim Calcs'!$C$9</f>
        <v>1606.1378675198223</v>
      </c>
      <c r="IS179" s="57">
        <f t="shared" si="205"/>
        <v>43.333333333333321</v>
      </c>
      <c r="IT179" s="2">
        <f t="shared" si="255"/>
        <v>0.99579519204165001</v>
      </c>
      <c r="IU179" s="57">
        <f>IT179*'DEPRECATED - DT-Prelim Calcs'!$C$21/IO$2/'DEPRECATED - DT-Prelim Calcs'!$C$19/'DEPRECATED - DT-Prelim Calcs'!$C$18*3.39*'DEPRECATED - DT-Prelim Calcs'!$C$20</f>
        <v>25.773080821789936</v>
      </c>
      <c r="IV179" s="46">
        <f t="shared" si="256"/>
        <v>0</v>
      </c>
      <c r="IW179" s="57">
        <f>IU178*'DEPRECATED - DT-Prelim Calcs'!$C$11+IW178</f>
        <v>-200.47484184903976</v>
      </c>
      <c r="IX179" s="57">
        <f>IX178+0.5*IU179*'DEPRECATED - DT-Prelim Calcs'!$C$11^2+IW179*'DEPRECATED - DT-Prelim Calcs'!$C$11</f>
        <v>-304695.52530762332</v>
      </c>
      <c r="IY179" s="57">
        <f>MIN('Drive Train'!$F$35-IS178*'DEPRECATED - DT-Prelim Calcs'!$C$21*'Drive Train'!$F$39,IY178+IS$2)</f>
        <v>9.4533333333333349</v>
      </c>
      <c r="IZ179" s="57">
        <f>'Drive Train'!$F$35-IS179*'DEPRECATED - DT-Prelim Calcs'!$C$21*'Drive Train'!$F$39</f>
        <v>9.4533333333333349</v>
      </c>
      <c r="JA179" s="1">
        <f>IF(IX179&gt;='Drive Train'!$F$29,1,0)</f>
        <v>0</v>
      </c>
      <c r="JB179" s="57">
        <f t="shared" si="257"/>
        <v>48.148148148148138</v>
      </c>
      <c r="JC179" s="63">
        <f>JC178+'DEPRECATED - DT-Prelim Calcs'!$C$11</f>
        <v>700</v>
      </c>
      <c r="JD179" s="2">
        <f>JN179/'Drive Train'!$F$35</f>
        <v>0.74408602150537628</v>
      </c>
      <c r="JE179" s="46">
        <f>JL179*12*60/(PI() * 'Drive Train'!$F$15)/JD$2*JD179</f>
        <v>24194.487810852825</v>
      </c>
      <c r="JF179" s="2">
        <f>('DEPRECATED - DT-Prelim Calcs'!$C$6*JD179-JE179)/('DEPRECATED - DT-Prelim Calcs'!$C$6*JD179)*'DEPRECATED - DT-Prelim Calcs'!$C$7*JD179</f>
        <v>-9.146474193642085</v>
      </c>
      <c r="JG179" s="57">
        <f>JF179/'DEPRECATED - DT-Prelim Calcs'!$C$7*('DEPRECATED - DT-Prelim Calcs'!$C$8-'DEPRECATED - DT-Prelim Calcs'!$C$9)+'DEPRECATED - DT-Prelim Calcs'!$C$9</f>
        <v>-484.22640624243968</v>
      </c>
      <c r="JH179" s="57">
        <f t="shared" si="206"/>
        <v>-484.22640624243968</v>
      </c>
      <c r="JI179" s="2">
        <f t="shared" si="258"/>
        <v>-11.527027475967984</v>
      </c>
      <c r="JJ179" s="57">
        <f>JI179*'DEPRECATED - DT-Prelim Calcs'!$C$21/JD$2/'DEPRECATED - DT-Prelim Calcs'!$C$19/'DEPRECATED - DT-Prelim Calcs'!$C$18*3.39*'DEPRECATED - DT-Prelim Calcs'!$C$20</f>
        <v>-298.34147940000315</v>
      </c>
      <c r="JK179" s="46">
        <f t="shared" si="259"/>
        <v>1</v>
      </c>
      <c r="JL179" s="57">
        <f>JJ178*'DEPRECATED - DT-Prelim Calcs'!$C$11+JL178</f>
        <v>79.450876014333517</v>
      </c>
      <c r="JM179" s="57">
        <f>JM178+0.5*JJ179*'DEPRECATED - DT-Prelim Calcs'!$C$11^2+JL179*'DEPRECATED - DT-Prelim Calcs'!$C$11</f>
        <v>-350560.91118806909</v>
      </c>
      <c r="JN179" s="57">
        <f>MIN('Drive Train'!$F$35-JH178*'DEPRECATED - DT-Prelim Calcs'!$C$21*'Drive Train'!$F$39,JN178+JH$2)</f>
        <v>9.2266666666666666</v>
      </c>
      <c r="JO179" s="57">
        <f>'Drive Train'!$F$35-JH179*'DEPRECATED - DT-Prelim Calcs'!$C$21*'Drive Train'!$F$39</f>
        <v>45.327395624485902</v>
      </c>
      <c r="JP179" s="1">
        <f>IF(JM179&gt;='Drive Train'!$F$29,1,0)</f>
        <v>0</v>
      </c>
      <c r="JQ179" s="57">
        <f>MIN(JG179,'DEPRECATED - DT-Prelim Calcs'!$C$10)*'DEPRECATED - DT-Prelim Calcs'!$C$11*1000/60/60</f>
        <v>-538.02934026937749</v>
      </c>
      <c r="JR179" s="63">
        <f>JR178+'DEPRECATED - DT-Prelim Calcs'!$C$11</f>
        <v>700</v>
      </c>
      <c r="JS179" s="2">
        <f>KC179/'Drive Train'!$F$35</f>
        <v>0.72580645161290325</v>
      </c>
      <c r="JT179" s="46">
        <f>KA179*12*60/(PI() * 'Drive Train'!$F$15)/JS$2*JS179</f>
        <v>-259040.67015267967</v>
      </c>
      <c r="JU179" s="2">
        <f>('DEPRECATED - DT-Prelim Calcs'!$C$6*JS179-JT179)/('DEPRECATED - DT-Prelim Calcs'!$C$6*JS179)*'DEPRECATED - DT-Prelim Calcs'!$C$7*JS179</f>
        <v>118.87640087821038</v>
      </c>
      <c r="JV179" s="57">
        <f>JU179/'DEPRECATED - DT-Prelim Calcs'!$C$7*('DEPRECATED - DT-Prelim Calcs'!$C$8-'DEPRECATED - DT-Prelim Calcs'!$C$9)+'DEPRECATED - DT-Prelim Calcs'!$C$9</f>
        <v>6331.2652417736062</v>
      </c>
      <c r="JW179" s="57">
        <f t="shared" si="207"/>
        <v>49.999999999999993</v>
      </c>
      <c r="JX179" s="2">
        <f t="shared" si="260"/>
        <v>0.99579519204165001</v>
      </c>
      <c r="JY179" s="57">
        <f>JX179*'DEPRECATED - DT-Prelim Calcs'!$C$21/JS$2/'DEPRECATED - DT-Prelim Calcs'!$C$19/'DEPRECATED - DT-Prelim Calcs'!$C$18*3.39*'DEPRECATED - DT-Prelim Calcs'!$C$20</f>
        <v>25.773080821789936</v>
      </c>
      <c r="JZ179" s="46">
        <f t="shared" si="261"/>
        <v>0</v>
      </c>
      <c r="KA179" s="57">
        <f>JY178*'DEPRECATED - DT-Prelim Calcs'!$C$11+KA178</f>
        <v>-872.07238416879932</v>
      </c>
      <c r="KB179" s="57">
        <f>KB178+0.5*JY179*'DEPRECATED - DT-Prelim Calcs'!$C$11^2+KA179*'DEPRECATED - DT-Prelim Calcs'!$C$11</f>
        <v>-332903.36001599807</v>
      </c>
      <c r="KC179" s="57">
        <f>MIN('Drive Train'!$F$35-JW178*'DEPRECATED - DT-Prelim Calcs'!$C$21*'Drive Train'!$F$39,KC178+JW$2)</f>
        <v>9</v>
      </c>
      <c r="KD179" s="57">
        <f>'Drive Train'!$F$35-JW179*'DEPRECATED - DT-Prelim Calcs'!$C$21*'Drive Train'!$F$39</f>
        <v>9</v>
      </c>
      <c r="KE179" s="1">
        <f>IF(KB179&gt;='Drive Train'!$F$29,1,0)</f>
        <v>0</v>
      </c>
      <c r="KF179" s="57">
        <f>MIN(JV179,'DEPRECATED - DT-Prelim Calcs'!$C$10)*'DEPRECATED - DT-Prelim Calcs'!$C$11*1000/60/60</f>
        <v>103.33333333333333</v>
      </c>
      <c r="KG179" s="63">
        <f>KG178+'DEPRECATED - DT-Prelim Calcs'!$C$11</f>
        <v>700</v>
      </c>
      <c r="KH179" s="2">
        <f>KR179/'Drive Train'!$F$35</f>
        <v>0.7075268817204301</v>
      </c>
      <c r="KI179" s="46">
        <f>KP179*12*60/(PI() * 'Drive Train'!$F$15)/KH$2*KH179</f>
        <v>-12693.430608872412</v>
      </c>
      <c r="KJ179" s="2">
        <f>('DEPRECATED - DT-Prelim Calcs'!$C$6*KH179-KI179)/('DEPRECATED - DT-Prelim Calcs'!$C$6*KH179)*'DEPRECATED - DT-Prelim Calcs'!$C$7*KH179</f>
        <v>7.4445708857684707</v>
      </c>
      <c r="KK179" s="57">
        <f>KJ179/'DEPRECATED - DT-Prelim Calcs'!$C$7*('DEPRECATED - DT-Prelim Calcs'!$C$8-'DEPRECATED - DT-Prelim Calcs'!$C$9)+'DEPRECATED - DT-Prelim Calcs'!$C$9</f>
        <v>399.02300607638784</v>
      </c>
      <c r="KL179" s="57">
        <f t="shared" si="208"/>
        <v>53.333333333333329</v>
      </c>
      <c r="KM179" s="2">
        <f t="shared" si="262"/>
        <v>0.99579519204165001</v>
      </c>
      <c r="KN179" s="57">
        <f>KM179*'DEPRECATED - DT-Prelim Calcs'!$C$21/KH$2/'DEPRECATED - DT-Prelim Calcs'!$C$19/'DEPRECATED - DT-Prelim Calcs'!$C$18*3.39*'DEPRECATED - DT-Prelim Calcs'!$C$20</f>
        <v>25.773080821789936</v>
      </c>
      <c r="KO179" s="46">
        <f t="shared" si="263"/>
        <v>0</v>
      </c>
      <c r="KP179" s="57">
        <f>KN178*'DEPRECATED - DT-Prelim Calcs'!$C$11+KP178</f>
        <v>-43.837065207100963</v>
      </c>
      <c r="KQ179" s="57">
        <f>KQ178+0.5*KN179*'DEPRECATED - DT-Prelim Calcs'!$C$11^2+KP179*'DEPRECATED - DT-Prelim Calcs'!$C$11</f>
        <v>-358601.58185983868</v>
      </c>
      <c r="KR179" s="57">
        <f>MIN('Drive Train'!$F$35-KL178*'DEPRECATED - DT-Prelim Calcs'!$C$21*'Drive Train'!$F$39,KR178+KL$2)</f>
        <v>8.7733333333333334</v>
      </c>
      <c r="KS179" s="57">
        <f>'Drive Train'!$F$35-KL179*'DEPRECATED - DT-Prelim Calcs'!$C$21*'Drive Train'!$F$39</f>
        <v>8.7733333333333334</v>
      </c>
      <c r="KT179" s="1">
        <f>IF(KQ179&gt;='Drive Train'!$F$29,1,0)</f>
        <v>0</v>
      </c>
      <c r="KU179" s="57">
        <f>MIN(KK179,'DEPRECATED - DT-Prelim Calcs'!$C$10)*'DEPRECATED - DT-Prelim Calcs'!$C$11*1000/60/60</f>
        <v>103.33333333333333</v>
      </c>
      <c r="KV179" s="63">
        <f>KV178+'DEPRECATED - DT-Prelim Calcs'!$C$11</f>
        <v>700</v>
      </c>
      <c r="KW179" s="2">
        <f>LG179/'Drive Train'!$F$35</f>
        <v>3.9819283141336461</v>
      </c>
      <c r="KX179" s="46">
        <f>LE179*12*60/(PI() * 'Drive Train'!$F$15)/KW$2*KW179</f>
        <v>-2052082.3494665937</v>
      </c>
      <c r="KY179" s="2">
        <f>('DEPRECATED - DT-Prelim Calcs'!$C$6*KW179-KX179)/('DEPRECATED - DT-Prelim Calcs'!$C$6*KW179)*'DEPRECATED - DT-Prelim Calcs'!$C$7*KW179</f>
        <v>937.46107429418998</v>
      </c>
      <c r="KZ179" s="57">
        <f>KY179/'DEPRECATED - DT-Prelim Calcs'!$C$7*('DEPRECATED - DT-Prelim Calcs'!$C$8-'DEPRECATED - DT-Prelim Calcs'!$C$9)+'DEPRECATED - DT-Prelim Calcs'!$C$9</f>
        <v>49909.860096242563</v>
      </c>
      <c r="LA179" s="57">
        <f t="shared" si="209"/>
        <v>56.666666666666664</v>
      </c>
      <c r="LB179" s="2">
        <f t="shared" si="264"/>
        <v>0.99579519204165001</v>
      </c>
      <c r="LC179" s="57">
        <f>LB179*'DEPRECATED - DT-Prelim Calcs'!$C$21/KW$2/'DEPRECATED - DT-Prelim Calcs'!$C$19/'DEPRECATED - DT-Prelim Calcs'!$C$18*3.39*'DEPRECATED - DT-Prelim Calcs'!$C$20</f>
        <v>25.773080821789936</v>
      </c>
      <c r="LD179" s="46">
        <f t="shared" si="265"/>
        <v>0</v>
      </c>
      <c r="LE179" s="57">
        <f>LC178*'DEPRECATED - DT-Prelim Calcs'!$C$11+LE178</f>
        <v>-1259.2348975841262</v>
      </c>
      <c r="LF179" s="57">
        <f>LF178+0.5*LC179*'DEPRECATED - DT-Prelim Calcs'!$C$11^2+LE179*'DEPRECATED - DT-Prelim Calcs'!$C$11</f>
        <v>-291191.67442080338</v>
      </c>
      <c r="LG179" s="57">
        <f>MIN('Drive Train'!$F$35-LA178*'DEPRECATED - DT-Prelim Calcs'!$C$21*'Drive Train'!$F$39,LG178+LA$2)</f>
        <v>49.375911095257216</v>
      </c>
      <c r="LH179" s="57">
        <f>'Drive Train'!$F$35-LA179*'DEPRECATED - DT-Prelim Calcs'!$C$21*'Drive Train'!$F$39</f>
        <v>8.5466666666666669</v>
      </c>
      <c r="LI179" s="1">
        <f>IF(LF179&gt;='Drive Train'!$F$29,1,0)</f>
        <v>0</v>
      </c>
      <c r="LJ179" s="57">
        <f>MIN(KZ179,'DEPRECATED - DT-Prelim Calcs'!$C$10)*'DEPRECATED - DT-Prelim Calcs'!$C$11*1000/60/60</f>
        <v>103.33333333333333</v>
      </c>
      <c r="LK179" s="63">
        <f>LK178+'DEPRECATED - DT-Prelim Calcs'!$C$11</f>
        <v>700</v>
      </c>
      <c r="LL179" s="2">
        <f>LV179/'Drive Train'!$F$35</f>
        <v>2.3069034281632916</v>
      </c>
      <c r="LM179" s="46">
        <f>LT179*12*60/(PI() * 'Drive Train'!$F$15)/LL$2*LL179</f>
        <v>-540712.01784265996</v>
      </c>
      <c r="LN179" s="2">
        <f>('DEPRECATED - DT-Prelim Calcs'!$C$6*LL179-LM179)/('DEPRECATED - DT-Prelim Calcs'!$C$6*LL179)*'DEPRECATED - DT-Prelim Calcs'!$C$7*LL179</f>
        <v>250.04668472919261</v>
      </c>
      <c r="LO179" s="57">
        <f>LN179/'DEPRECATED - DT-Prelim Calcs'!$C$7*('DEPRECATED - DT-Prelim Calcs'!$C$8-'DEPRECATED - DT-Prelim Calcs'!$C$9)+'DEPRECATED - DT-Prelim Calcs'!$C$9</f>
        <v>13314.313962969052</v>
      </c>
      <c r="LP179" s="57">
        <f t="shared" si="210"/>
        <v>60</v>
      </c>
      <c r="LQ179" s="2">
        <f t="shared" si="266"/>
        <v>0.99579519204165001</v>
      </c>
      <c r="LR179" s="57">
        <f>LQ179*'DEPRECATED - DT-Prelim Calcs'!$C$21/LL$2/'DEPRECATED - DT-Prelim Calcs'!$C$19/'DEPRECATED - DT-Prelim Calcs'!$C$18*3.39*'DEPRECATED - DT-Prelim Calcs'!$C$20</f>
        <v>25.773080821789936</v>
      </c>
      <c r="LS179" s="46">
        <f t="shared" si="267"/>
        <v>0</v>
      </c>
      <c r="LT179" s="57">
        <f>LR178*'DEPRECATED - DT-Prelim Calcs'!$C$11+LT178</f>
        <v>-572.71955391555457</v>
      </c>
      <c r="LU179" s="57">
        <f>LU178+0.5*LR179*'DEPRECATED - DT-Prelim Calcs'!$C$11^2+LT179*'DEPRECATED - DT-Prelim Calcs'!$C$11</f>
        <v>-312178.36057291139</v>
      </c>
      <c r="LV179" s="57">
        <f>MIN('Drive Train'!$F$35-LP178*'DEPRECATED - DT-Prelim Calcs'!$C$21*'Drive Train'!$F$39,LV178+LP$2)</f>
        <v>28.605602509224816</v>
      </c>
      <c r="LW179" s="57">
        <f>'Drive Train'!$F$35-LP179*'DEPRECATED - DT-Prelim Calcs'!$C$21*'Drive Train'!$F$39</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Train'!$AA$49 + V179*(1-'Drive Train'!$AA$49))</f>
        <v>0</v>
      </c>
      <c r="W180" s="57">
        <f t="shared" si="184"/>
        <v>0</v>
      </c>
      <c r="X180" s="2">
        <f>MAX(MIN(IF(AND(AI179=1,AG180&lt;0),-1,1)*(W180-$C$9)/($C$8-$C$9)*$C$7-$C$29*AE180/T$2 -  AI179*$C$29/2,X$2),MAX(X$4:X179)*-1)</f>
        <v>-0.2458281045106315</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Train'!$F$39,AG179+W$2)-$C$3,IF(AE179-1&lt;=0,0,IF($C$32=Motors!$C$29,MAX(ABS('Drive Train'!$F$35-W179*$C$21*'Drive Train'!$F$39)*-1,AG179-W$2),MAX(0,ABS('Drive Train'!$F$35-W179*$C$21*'Drive Train'!$F$39)*-1,AG179-W$2))))</f>
        <v>0</v>
      </c>
      <c r="AH180" s="57">
        <f>'Drive Train'!$F$35-ABS(W180)*'DEPRECATED - DT-Prelim Calcs'!$C$21*'Drive Train'!$F$39</f>
        <v>12.4</v>
      </c>
      <c r="AI180" s="1">
        <f>IF(AJ180&gt;='Drive Train'!$F$29,1,0)</f>
        <v>1</v>
      </c>
      <c r="AJ180" s="57">
        <f>AJ179+0.5*Y180*'DEPRECATED - DT-Prelim Calcs'!$C$11^2+AE180*'DEPRECATED - DT-Prelim Calcs'!$C$11</f>
        <v>784.33981740885292</v>
      </c>
      <c r="AK180" s="57">
        <f t="shared" si="268"/>
        <v>0</v>
      </c>
      <c r="AL180" s="63">
        <f>AL179+'DEPRECATED - DT-Prelim Calcs'!$C$11</f>
        <v>704</v>
      </c>
      <c r="AM180" s="2">
        <f>AW180/'Drive Train'!$F$35</f>
        <v>0.88882649237565781</v>
      </c>
      <c r="AN180" s="46">
        <f>AU180*12*60/(PI() * 'Drive Train'!$F$15)/AM$2*AM180</f>
        <v>4007.4131716828733</v>
      </c>
      <c r="AO180" s="2">
        <f>('DEPRECATED - DT-Prelim Calcs'!$C$6*AM180-AN180)/('DEPRECATED - DT-Prelim Calcs'!$C$6*AM180)*'DEPRECATED - DT-Prelim Calcs'!$C$7*AM180</f>
        <v>0.33008953072369834</v>
      </c>
      <c r="AP180" s="57">
        <f>AO180/'DEPRECATED - DT-Prelim Calcs'!$C$7*('DEPRECATED - DT-Prelim Calcs'!$C$8-'DEPRECATED - DT-Prelim Calcs'!$C$9)+'DEPRECATED - DT-Prelim Calcs'!$C$9</f>
        <v>20.272816096203524</v>
      </c>
      <c r="AQ180" s="57">
        <f t="shared" si="192"/>
        <v>20.272816096203524</v>
      </c>
      <c r="AR180" s="2">
        <f t="shared" si="212"/>
        <v>-7.7715611723760958E-16</v>
      </c>
      <c r="AS180" s="57">
        <f>AR180*'DEPRECATED - DT-Prelim Calcs'!$C$21/AM$2/'DEPRECATED - DT-Prelim Calcs'!$C$19/'DEPRECATED - DT-Prelim Calcs'!$C$18*3.39*'DEPRECATED - DT-Prelim Calcs'!$C$20</f>
        <v>-5.6319995543472863E-15</v>
      </c>
      <c r="AT180" s="46">
        <f t="shared" si="213"/>
        <v>0</v>
      </c>
      <c r="AU180" s="57">
        <f>AS179*'DEPRECATED - DT-Prelim Calcs'!$C$11+AU179</f>
        <v>39.345448708843207</v>
      </c>
      <c r="AV180" s="57">
        <f>AV179+0.5*AS180*'DEPRECATED - DT-Prelim Calcs'!$C$11^2+AU180*'DEPRECATED - DT-Prelim Calcs'!$C$11</f>
        <v>27656.396715241215</v>
      </c>
      <c r="AW180" s="57">
        <f>MIN('Drive Train'!$F$35-AQ179*'DEPRECATED - DT-Prelim Calcs'!$C$21*'Drive Train'!$F$39,AW179+AQ$2)</f>
        <v>11.021448505458157</v>
      </c>
      <c r="AX180" s="57">
        <f>'Drive Train'!$F$35-AQ180*'DEPRECATED - DT-Prelim Calcs'!$C$21*'Drive Train'!$F$39</f>
        <v>11.02144850545816</v>
      </c>
      <c r="AY180" s="1">
        <f>IF(AV180&gt;='Drive Train'!$F$29,1,0)</f>
        <v>1</v>
      </c>
      <c r="AZ180" s="57">
        <f t="shared" si="214"/>
        <v>22.525351218003916</v>
      </c>
      <c r="BA180" s="63">
        <f>BA179+'DEPRECATED - DT-Prelim Calcs'!$C$11</f>
        <v>704</v>
      </c>
      <c r="BB180" s="2">
        <f>BL180/'Drive Train'!$F$35</f>
        <v>0.48999999999999994</v>
      </c>
      <c r="BC180" s="46">
        <f>BJ180*12*60/(PI() * 'Drive Train'!$F$15)/BB$2*BB180</f>
        <v>5110.3495910527454</v>
      </c>
      <c r="BD180" s="2">
        <f>('DEPRECATED - DT-Prelim Calcs'!$C$6*BB180-BC180)/('DEPRECATED - DT-Prelim Calcs'!$C$6*BB180)*'DEPRECATED - DT-Prelim Calcs'!$C$7*BB180</f>
        <v>-1.1297833985810726</v>
      </c>
      <c r="BE180" s="57">
        <f>BD180/'DEPRECATED - DT-Prelim Calcs'!$C$7*('DEPRECATED - DT-Prelim Calcs'!$C$8-'DEPRECATED - DT-Prelim Calcs'!$C$9)+'DEPRECATED - DT-Prelim Calcs'!$C$9</f>
        <v>-57.445730306203991</v>
      </c>
      <c r="BF180" s="57">
        <f t="shared" si="193"/>
        <v>-57.445730306203991</v>
      </c>
      <c r="BG180" s="2">
        <f t="shared" si="215"/>
        <v>-1.8933363324154451</v>
      </c>
      <c r="BH180" s="57">
        <f>BG180*'DEPRECATED - DT-Prelim Calcs'!$C$21/BB$2/'DEPRECATED - DT-Prelim Calcs'!$C$19/'DEPRECATED - DT-Prelim Calcs'!$C$18*3.39*'DEPRECATED - DT-Prelim Calcs'!$C$20</f>
        <v>-19.819055495402441</v>
      </c>
      <c r="BI180" s="46">
        <f t="shared" si="216"/>
        <v>1</v>
      </c>
      <c r="BJ180" s="57">
        <f>BH179*'DEPRECATED - DT-Prelim Calcs'!$C$11+BJ179</f>
        <v>63.008778385113473</v>
      </c>
      <c r="BK180" s="57">
        <f>BK179+0.5*BH180*'DEPRECATED - DT-Prelim Calcs'!$C$11^2+BJ180*'DEPRECATED - DT-Prelim Calcs'!$C$11</f>
        <v>16484.575908585557</v>
      </c>
      <c r="BL180" s="57">
        <f>MIN('Drive Train'!$F$35-BF179*'DEPRECATED - DT-Prelim Calcs'!$C$21*'Drive Train'!$F$39,BL179+BF$2)</f>
        <v>6.0759999999999996</v>
      </c>
      <c r="BM180" s="57">
        <f>'Drive Train'!$F$35-BF180*'DEPRECATED - DT-Prelim Calcs'!$C$21*'Drive Train'!$F$39</f>
        <v>16.306309660821871</v>
      </c>
      <c r="BN180" s="1">
        <f>IF(BK180&gt;='Drive Train'!$F$29,1,0)</f>
        <v>1</v>
      </c>
      <c r="BO180" s="57">
        <f t="shared" si="217"/>
        <v>-63.828589229115551</v>
      </c>
      <c r="BP180" s="63">
        <f>BP179+'DEPRECATED - DT-Prelim Calcs'!$C$11</f>
        <v>704</v>
      </c>
      <c r="BQ180" s="2">
        <f>CA180/'Drive Train'!$F$35</f>
        <v>1.476769598585812</v>
      </c>
      <c r="BR180" s="46">
        <f>BY180*12*60/(PI() * 'Drive Train'!$F$15)/BQ$2*BQ180</f>
        <v>-27437.037647658151</v>
      </c>
      <c r="BS180" s="2">
        <f>('DEPRECATED - DT-Prelim Calcs'!$C$6*BQ180-BR180)/('DEPRECATED - DT-Prelim Calcs'!$C$6*BQ180)*'DEPRECATED - DT-Prelim Calcs'!$C$7*BQ180</f>
        <v>15.964879785285271</v>
      </c>
      <c r="BT180" s="57">
        <f>BS180/'DEPRECATED - DT-Prelim Calcs'!$C$7*('DEPRECATED - DT-Prelim Calcs'!$C$8-'DEPRECATED - DT-Prelim Calcs'!$C$9)+'DEPRECATED - DT-Prelim Calcs'!$C$9</f>
        <v>852.61455454444001</v>
      </c>
      <c r="BU180" s="57">
        <f t="shared" si="194"/>
        <v>93</v>
      </c>
      <c r="BV180" s="2">
        <f t="shared" si="218"/>
        <v>1.8828060353728675</v>
      </c>
      <c r="BW180" s="57">
        <f>BV180*'DEPRECATED - DT-Prelim Calcs'!$C$21/BQ$2/'DEPRECATED - DT-Prelim Calcs'!$C$19/'DEPRECATED - DT-Prelim Calcs'!$C$18*3.39*'DEPRECATED - DT-Prelim Calcs'!$C$20</f>
        <v>25.773080821789936</v>
      </c>
      <c r="BX180" s="46">
        <f t="shared" si="219"/>
        <v>0</v>
      </c>
      <c r="BY180" s="57">
        <f>BW179*'DEPRECATED - DT-Prelim Calcs'!$C$11+BY179</f>
        <v>-85.835202482711438</v>
      </c>
      <c r="BZ180" s="57">
        <f>BZ179+0.5*BW180*'DEPRECATED - DT-Prelim Calcs'!$C$11^2+BY180*'DEPRECATED - DT-Prelim Calcs'!$C$11</f>
        <v>-11745.034457645199</v>
      </c>
      <c r="CA180" s="57">
        <f>MIN('Drive Train'!$F$35-BU179*'DEPRECATED - DT-Prelim Calcs'!$C$21*'Drive Train'!$F$39,CA179+BU$2)</f>
        <v>18.311943022464071</v>
      </c>
      <c r="CB180" s="57">
        <f>'Drive Train'!$F$35-BU180*'DEPRECATED - DT-Prelim Calcs'!$C$21*'Drive Train'!$F$39</f>
        <v>6.0759999999999996</v>
      </c>
      <c r="CC180" s="1">
        <f>IF(BZ180&gt;='Drive Train'!$F$29,1,0)</f>
        <v>0</v>
      </c>
      <c r="CD180" s="57">
        <f t="shared" si="220"/>
        <v>103.33333333333333</v>
      </c>
      <c r="CE180" s="63">
        <f>CE179+'DEPRECATED - DT-Prelim Calcs'!$C$11</f>
        <v>704</v>
      </c>
      <c r="CF180" s="2">
        <f>CP180/'Drive Train'!$F$35</f>
        <v>1.9672252344315537</v>
      </c>
      <c r="CG180" s="46">
        <f>CN180*12*60/(PI() * 'Drive Train'!$F$15)/CF$2*CF180</f>
        <v>-132751.33346703189</v>
      </c>
      <c r="CH180" s="2">
        <f>('DEPRECATED - DT-Prelim Calcs'!$C$6*CF180-CG180)/('DEPRECATED - DT-Prelim Calcs'!$C$6*CF180)*'DEPRECATED - DT-Prelim Calcs'!$C$7*CF180</f>
        <v>64.765536952981336</v>
      </c>
      <c r="CI180" s="57">
        <f>CH180/'DEPRECATED - DT-Prelim Calcs'!$C$7*('DEPRECATED - DT-Prelim Calcs'!$C$8-'DEPRECATED - DT-Prelim Calcs'!$C$9)+'DEPRECATED - DT-Prelim Calcs'!$C$9</f>
        <v>3450.591448575728</v>
      </c>
      <c r="CJ180" s="57">
        <f t="shared" si="195"/>
        <v>93</v>
      </c>
      <c r="CK180" s="2">
        <f t="shared" si="221"/>
        <v>1.5241763143494644</v>
      </c>
      <c r="CL180" s="57">
        <f>CK180*'DEPRECATED - DT-Prelim Calcs'!$C$21/CF$2/'DEPRECATED - DT-Prelim Calcs'!$C$19/'DEPRECATED - DT-Prelim Calcs'!$C$18*3.39*'DEPRECATED - DT-Prelim Calcs'!$C$20</f>
        <v>25.773080821789936</v>
      </c>
      <c r="CM180" s="46">
        <f t="shared" si="222"/>
        <v>0</v>
      </c>
      <c r="CN180" s="57">
        <f>CL179*'DEPRECATED - DT-Prelim Calcs'!$C$11+CN179</f>
        <v>-252.38026509115889</v>
      </c>
      <c r="CO180" s="57">
        <f>CO179+0.5*CL180*'DEPRECATED - DT-Prelim Calcs'!$C$11^2+CN180*'DEPRECATED - DT-Prelim Calcs'!$C$11</f>
        <v>-55117.414981719819</v>
      </c>
      <c r="CP180" s="57">
        <f>MIN('Drive Train'!$F$35-CJ179*'DEPRECATED - DT-Prelim Calcs'!$C$21*'Drive Train'!$F$39,CP179+CJ$2)</f>
        <v>24.393592906951266</v>
      </c>
      <c r="CQ180" s="57">
        <f>'Drive Train'!$F$35-CJ180*'DEPRECATED - DT-Prelim Calcs'!$C$21*'Drive Train'!$F$39</f>
        <v>6.0759999999999996</v>
      </c>
      <c r="CR180" s="1">
        <f>IF(CO180&gt;='Drive Train'!$F$29,1,0)</f>
        <v>0</v>
      </c>
      <c r="CS180" s="57">
        <f t="shared" si="223"/>
        <v>103.33333333333333</v>
      </c>
      <c r="CT180" s="63">
        <f>CT179+'DEPRECATED - DT-Prelim Calcs'!$C$11</f>
        <v>704</v>
      </c>
      <c r="CU180" s="2">
        <f>DE180/'Drive Train'!$F$35</f>
        <v>0.48999999999999994</v>
      </c>
      <c r="CV180" s="46">
        <f>DC180*12*60/(PI() * 'Drive Train'!$F$15)/CU$2*CU180</f>
        <v>-15569.360123618506</v>
      </c>
      <c r="CW180" s="2">
        <f>('DEPRECATED - DT-Prelim Calcs'!$C$6*CU180-CV180)/('DEPRECATED - DT-Prelim Calcs'!$C$6*CU180)*'DEPRECATED - DT-Prelim Calcs'!$C$7*CU180</f>
        <v>8.2207044836624004</v>
      </c>
      <c r="CX180" s="57">
        <f>CW180/'DEPRECATED - DT-Prelim Calcs'!$C$7*('DEPRECATED - DT-Prelim Calcs'!$C$8-'DEPRECATED - DT-Prelim Calcs'!$C$9)+'DEPRECATED - DT-Prelim Calcs'!$C$9</f>
        <v>440.34165363231784</v>
      </c>
      <c r="CY180" s="57">
        <f t="shared" si="196"/>
        <v>93</v>
      </c>
      <c r="CZ180" s="2">
        <f t="shared" si="224"/>
        <v>1.2803081040535502</v>
      </c>
      <c r="DA180" s="57">
        <f>CZ180*'DEPRECATED - DT-Prelim Calcs'!$C$21/CU$2/'DEPRECATED - DT-Prelim Calcs'!$C$19/'DEPRECATED - DT-Prelim Calcs'!$C$18*3.39*'DEPRECATED - DT-Prelim Calcs'!$C$20</f>
        <v>25.773080821789936</v>
      </c>
      <c r="DB180" s="46">
        <f t="shared" si="225"/>
        <v>0</v>
      </c>
      <c r="DC180" s="57">
        <f>DA179*'DEPRECATED - DT-Prelim Calcs'!$C$11+DC179</f>
        <v>-99.821606909089368</v>
      </c>
      <c r="DD180" s="57">
        <f>DD179+0.5*DA180*'DEPRECATED - DT-Prelim Calcs'!$C$11^2+DC180*'DEPRECATED - DT-Prelim Calcs'!$C$11</f>
        <v>-95520.258556638204</v>
      </c>
      <c r="DE180" s="57">
        <f>MIN('Drive Train'!$F$35-CY179*'DEPRECATED - DT-Prelim Calcs'!$C$21*'Drive Train'!$F$39,DE179+CY$2)</f>
        <v>6.0759999999999996</v>
      </c>
      <c r="DF180" s="57">
        <f>'Drive Train'!$F$35-CY180*'DEPRECATED - DT-Prelim Calcs'!$C$21*'Drive Train'!$F$39</f>
        <v>6.0759999999999996</v>
      </c>
      <c r="DG180" s="1">
        <f>IF(DD180&gt;='Drive Train'!$F$29,1,0)</f>
        <v>0</v>
      </c>
      <c r="DH180" s="57">
        <f t="shared" si="226"/>
        <v>103.33333333333333</v>
      </c>
      <c r="DI180" s="63">
        <f>DI179+'DEPRECATED - DT-Prelim Calcs'!$C$11</f>
        <v>704</v>
      </c>
      <c r="DJ180" s="2">
        <f>DT180/'Drive Train'!$F$35</f>
        <v>1.5775244511486104</v>
      </c>
      <c r="DK180" s="46">
        <f>DR180*12*60/(PI() * 'Drive Train'!$F$15)/DJ$2*DJ180</f>
        <v>-145241.26236799714</v>
      </c>
      <c r="DL180" s="2">
        <f>('DEPRECATED - DT-Prelim Calcs'!$C$6*DJ180-DK180)/('DEPRECATED - DT-Prelim Calcs'!$C$6*DJ180)*'DEPRECATED - DT-Prelim Calcs'!$C$7*DJ180</f>
        <v>69.473774322553936</v>
      </c>
      <c r="DM180" s="57">
        <f>DL180/'DEPRECATED - DT-Prelim Calcs'!$C$7*('DEPRECATED - DT-Prelim Calcs'!$C$8-'DEPRECATED - DT-Prelim Calcs'!$C$9)+'DEPRECATED - DT-Prelim Calcs'!$C$9</f>
        <v>3701.2415956778714</v>
      </c>
      <c r="DN180" s="57">
        <f t="shared" si="197"/>
        <v>93</v>
      </c>
      <c r="DO180" s="2">
        <f t="shared" si="227"/>
        <v>1.1037138828047846</v>
      </c>
      <c r="DP180" s="57">
        <f>DO180*'DEPRECATED - DT-Prelim Calcs'!$C$21/DJ$2/'DEPRECATED - DT-Prelim Calcs'!$C$19/'DEPRECATED - DT-Prelim Calcs'!$C$18*3.39*'DEPRECATED - DT-Prelim Calcs'!$C$20</f>
        <v>25.773080821789936</v>
      </c>
      <c r="DQ180" s="46">
        <f t="shared" si="228"/>
        <v>0</v>
      </c>
      <c r="DR180" s="57">
        <f>DP179*'DEPRECATED - DT-Prelim Calcs'!$C$11+DR179</f>
        <v>-249.34794825655553</v>
      </c>
      <c r="DS180" s="57">
        <f>DS179+0.5*DP180*'DEPRECATED - DT-Prelim Calcs'!$C$11^2+DR180*'DEPRECATED - DT-Prelim Calcs'!$C$11</f>
        <v>-181817.80126294543</v>
      </c>
      <c r="DT180" s="57">
        <f>MIN('Drive Train'!$F$35-DN179*'DEPRECATED - DT-Prelim Calcs'!$C$21*'Drive Train'!$F$39,DT179+DN$2)</f>
        <v>19.561303194242768</v>
      </c>
      <c r="DU180" s="57">
        <f>'Drive Train'!$F$35-DN180*'DEPRECATED - DT-Prelim Calcs'!$C$21*'Drive Train'!$F$39</f>
        <v>6.0759999999999996</v>
      </c>
      <c r="DV180" s="1">
        <f>IF(DS180&gt;='Drive Train'!$F$29,1,0)</f>
        <v>0</v>
      </c>
      <c r="DW180" s="57">
        <f t="shared" si="229"/>
        <v>103.33333333333333</v>
      </c>
      <c r="DX180" s="63">
        <f>DX179+'DEPRECATED - DT-Prelim Calcs'!$C$11</f>
        <v>704</v>
      </c>
      <c r="DY180" s="2">
        <f>EI180/'Drive Train'!$F$35</f>
        <v>0.48999999999999994</v>
      </c>
      <c r="DZ180" s="46">
        <f>EG180*12*60/(PI() * 'Drive Train'!$F$15)/DY$2*DY180</f>
        <v>-1571.6590293664069</v>
      </c>
      <c r="EA180" s="2">
        <f>('DEPRECATED - DT-Prelim Calcs'!$C$6*DY180-DZ180)/('DEPRECATED - DT-Prelim Calcs'!$C$6*DY180)*'DEPRECATED - DT-Prelim Calcs'!$C$7*DY180</f>
        <v>1.8915375723776808</v>
      </c>
      <c r="EB180" s="57">
        <f>EA180/'DEPRECATED - DT-Prelim Calcs'!$C$7*('DEPRECATED - DT-Prelim Calcs'!$C$8-'DEPRECATED - DT-Prelim Calcs'!$C$9)+'DEPRECATED - DT-Prelim Calcs'!$C$9</f>
        <v>103.39886744234707</v>
      </c>
      <c r="EC180" s="57">
        <f t="shared" si="198"/>
        <v>93</v>
      </c>
      <c r="ED180" s="2">
        <f t="shared" si="230"/>
        <v>0.96993038185874991</v>
      </c>
      <c r="EE180" s="57">
        <f>ED180*'DEPRECATED - DT-Prelim Calcs'!$C$21/DY$2/'DEPRECATED - DT-Prelim Calcs'!$C$19/'DEPRECATED - DT-Prelim Calcs'!$C$18*3.39*'DEPRECATED - DT-Prelim Calcs'!$C$20</f>
        <v>25.773080821789936</v>
      </c>
      <c r="EF180" s="46">
        <f t="shared" si="231"/>
        <v>0</v>
      </c>
      <c r="EG180" s="57">
        <f>EE179*'DEPRECATED - DT-Prelim Calcs'!$C$11+EG179</f>
        <v>-7.6337545773122599</v>
      </c>
      <c r="EH180" s="57">
        <f>EH179+0.5*EE180*'DEPRECATED - DT-Prelim Calcs'!$C$11^2+EG180*'DEPRECATED - DT-Prelim Calcs'!$C$11</f>
        <v>-328008.25830839667</v>
      </c>
      <c r="EI180" s="57">
        <f>MIN('Drive Train'!$F$35-EC179*'DEPRECATED - DT-Prelim Calcs'!$C$21*'Drive Train'!$F$39,EI179+EC$2)</f>
        <v>6.0759999999999996</v>
      </c>
      <c r="EJ180" s="57">
        <f>'Drive Train'!$F$35-EC180*'DEPRECATED - DT-Prelim Calcs'!$C$21*'Drive Train'!$F$39</f>
        <v>6.0759999999999996</v>
      </c>
      <c r="EK180" s="1">
        <f>IF(EH180&gt;='Drive Train'!$F$29,1,0)</f>
        <v>0</v>
      </c>
      <c r="EL180" s="57">
        <f t="shared" si="232"/>
        <v>103.33333333333333</v>
      </c>
      <c r="EM180" s="63">
        <f>EM179+'DEPRECATED - DT-Prelim Calcs'!$C$11</f>
        <v>704</v>
      </c>
      <c r="EN180" s="2">
        <f>EX180/'Drive Train'!$F$35</f>
        <v>0.48999999999999994</v>
      </c>
      <c r="EO180" s="46">
        <f>EV180*12*60/(PI() * 'Drive Train'!$F$15)/EN$2*EN180</f>
        <v>419.10453469347709</v>
      </c>
      <c r="EP180" s="2">
        <f>('DEPRECATED - DT-Prelim Calcs'!$C$6*EN180-EO180)/('DEPRECATED - DT-Prelim Calcs'!$C$6*EN180)*'DEPRECATED - DT-Prelim Calcs'!$C$7*EN180</f>
        <v>0.99139870007293063</v>
      </c>
      <c r="EQ180" s="57">
        <f>EP180/'DEPRECATED - DT-Prelim Calcs'!$C$7*('DEPRECATED - DT-Prelim Calcs'!$C$8-'DEPRECATED - DT-Prelim Calcs'!$C$9)+'DEPRECATED - DT-Prelim Calcs'!$C$9</f>
        <v>55.478611294339004</v>
      </c>
      <c r="ER180" s="57">
        <f t="shared" si="199"/>
        <v>55.478611294339004</v>
      </c>
      <c r="ES180" s="2">
        <f t="shared" si="233"/>
        <v>0.86507304327942547</v>
      </c>
      <c r="ET180" s="57">
        <f>ES180*'DEPRECATED - DT-Prelim Calcs'!$C$21/EN$2/'DEPRECATED - DT-Prelim Calcs'!$C$19/'DEPRECATED - DT-Prelim Calcs'!$C$18*3.39*'DEPRECATED - DT-Prelim Calcs'!$C$20</f>
        <v>25.773080821789936</v>
      </c>
      <c r="EU180" s="46">
        <f t="shared" si="234"/>
        <v>0</v>
      </c>
      <c r="EV180" s="57">
        <f>ET179*'DEPRECATED - DT-Prelim Calcs'!$C$11+EV179</f>
        <v>1.8155760166563653</v>
      </c>
      <c r="EW180" s="57">
        <f>EW179+0.5*ET180*'DEPRECATED - DT-Prelim Calcs'!$C$11^2+EV180*'DEPRECATED - DT-Prelim Calcs'!$C$11</f>
        <v>-327569.05875256768</v>
      </c>
      <c r="EX180" s="57">
        <f>MIN('Drive Train'!$F$35-ER179*'DEPRECATED - DT-Prelim Calcs'!$C$21*'Drive Train'!$F$39,EX179+ER$2)</f>
        <v>6.0759999999999996</v>
      </c>
      <c r="EY180" s="57">
        <f>'Drive Train'!$F$35-ER180*'DEPRECATED - DT-Prelim Calcs'!$C$21*'Drive Train'!$F$39</f>
        <v>8.6274544319849475</v>
      </c>
      <c r="EZ180" s="1">
        <f>IF(EW180&gt;='Drive Train'!$F$29,1,0)</f>
        <v>0</v>
      </c>
      <c r="FA180" s="57">
        <f t="shared" si="235"/>
        <v>61.642901438154446</v>
      </c>
      <c r="FB180" s="63">
        <f>FB179+'DEPRECATED - DT-Prelim Calcs'!$C$11</f>
        <v>704</v>
      </c>
      <c r="FC180" s="2">
        <f>FM180/'Drive Train'!$F$35</f>
        <v>0.48999999999999994</v>
      </c>
      <c r="FD180" s="46">
        <f>FK180*12*60/(PI() * 'Drive Train'!$F$15)/FC$2*FC180</f>
        <v>-307315.60859287652</v>
      </c>
      <c r="FE180" s="2">
        <f>('DEPRECATED - DT-Prelim Calcs'!$C$6*FC180-FD180)/('DEPRECATED - DT-Prelim Calcs'!$C$6*FC180)*'DEPRECATED - DT-Prelim Calcs'!$C$7*FC180</f>
        <v>140.13598756263275</v>
      </c>
      <c r="FF180" s="57">
        <f>FE180/'DEPRECATED - DT-Prelim Calcs'!$C$7*('DEPRECATED - DT-Prelim Calcs'!$C$8-'DEPRECATED - DT-Prelim Calcs'!$C$9)+'DEPRECATED - DT-Prelim Calcs'!$C$9</f>
        <v>7463.0515370480425</v>
      </c>
      <c r="FG180" s="57">
        <f t="shared" si="200"/>
        <v>93</v>
      </c>
      <c r="FH180" s="2">
        <f t="shared" si="236"/>
        <v>0.78067567320338405</v>
      </c>
      <c r="FI180" s="57">
        <f>FH180*'DEPRECATED - DT-Prelim Calcs'!$C$21/FC$2/'DEPRECATED - DT-Prelim Calcs'!$C$19/'DEPRECATED - DT-Prelim Calcs'!$C$18*3.39*'DEPRECATED - DT-Prelim Calcs'!$C$20</f>
        <v>25.773080821789936</v>
      </c>
      <c r="FJ180" s="46">
        <f t="shared" si="237"/>
        <v>0</v>
      </c>
      <c r="FK180" s="57">
        <f>FI179*'DEPRECATED - DT-Prelim Calcs'!$C$11+FK179</f>
        <v>-1201.4191865217238</v>
      </c>
      <c r="FL180" s="57">
        <f>FL179+0.5*FI180*'DEPRECATED - DT-Prelim Calcs'!$C$11^2+FK180*'DEPRECATED - DT-Prelim Calcs'!$C$11</f>
        <v>-435601.8909546432</v>
      </c>
      <c r="FM180" s="57">
        <f>MIN('Drive Train'!$F$35-FG179*'DEPRECATED - DT-Prelim Calcs'!$C$21*'Drive Train'!$F$39,FM179+FG$2)</f>
        <v>6.0759999999999996</v>
      </c>
      <c r="FN180" s="57">
        <f>'Drive Train'!$F$35-FG180*'DEPRECATED - DT-Prelim Calcs'!$C$21*'Drive Train'!$F$39</f>
        <v>6.0759999999999996</v>
      </c>
      <c r="FO180" s="1">
        <f>IF(FL180&gt;='Drive Train'!$F$29,1,0)</f>
        <v>0</v>
      </c>
      <c r="FP180" s="57">
        <f t="shared" si="238"/>
        <v>103.33333333333333</v>
      </c>
      <c r="FQ180" s="63">
        <f>FQ179+'DEPRECATED - DT-Prelim Calcs'!$C$11</f>
        <v>704</v>
      </c>
      <c r="FR180" s="2">
        <f>GB180/'Drive Train'!$F$35</f>
        <v>0.48999999999999994</v>
      </c>
      <c r="FS180" s="46">
        <f>FZ180*12*60/(PI() * 'Drive Train'!$F$15)/FR$2*FR180</f>
        <v>-358694.83861950639</v>
      </c>
      <c r="FT180" s="2">
        <f>('DEPRECATED - DT-Prelim Calcs'!$C$6*FR180-FS180)/('DEPRECATED - DT-Prelim Calcs'!$C$6*FR180)*'DEPRECATED - DT-Prelim Calcs'!$C$7*FR180</f>
        <v>163.36749682420458</v>
      </c>
      <c r="FU180" s="57">
        <f>FT180/'DEPRECATED - DT-Prelim Calcs'!$C$7*('DEPRECATED - DT-Prelim Calcs'!$C$8-'DEPRECATED - DT-Prelim Calcs'!$C$9)+'DEPRECATED - DT-Prelim Calcs'!$C$9</f>
        <v>8699.8161172387772</v>
      </c>
      <c r="FV180" s="57">
        <f t="shared" si="201"/>
        <v>93</v>
      </c>
      <c r="FW180" s="2">
        <f t="shared" si="239"/>
        <v>0.7112822800297498</v>
      </c>
      <c r="FX180" s="57">
        <f>FW180*'DEPRECATED - DT-Prelim Calcs'!$C$21/FR$2/'DEPRECATED - DT-Prelim Calcs'!$C$19/'DEPRECATED - DT-Prelim Calcs'!$C$18*3.39*'DEPRECATED - DT-Prelim Calcs'!$C$20</f>
        <v>25.773080821789936</v>
      </c>
      <c r="FY180" s="46">
        <f t="shared" si="240"/>
        <v>0</v>
      </c>
      <c r="FZ180" s="57">
        <f>FX179*'DEPRECATED - DT-Prelim Calcs'!$C$11+FZ179</f>
        <v>-1277.6338660857341</v>
      </c>
      <c r="GA180" s="57">
        <f>GA179+0.5*FX180*'DEPRECATED - DT-Prelim Calcs'!$C$11^2+FZ180*'DEPRECATED - DT-Prelim Calcs'!$C$11</f>
        <v>-529828.00857790699</v>
      </c>
      <c r="GB180" s="57">
        <f>MIN('Drive Train'!$F$35-FV179*'DEPRECATED - DT-Prelim Calcs'!$C$21*'Drive Train'!$F$39,GB179+FV$2)</f>
        <v>6.0759999999999996</v>
      </c>
      <c r="GC180" s="57">
        <f>'Drive Train'!$F$35-FV180*'DEPRECATED - DT-Prelim Calcs'!$C$21*'Drive Train'!$F$39</f>
        <v>6.0759999999999996</v>
      </c>
      <c r="GD180" s="1">
        <f>IF(GA180&gt;='Drive Train'!$F$29,1,0)</f>
        <v>0</v>
      </c>
      <c r="GE180" s="57">
        <f t="shared" si="241"/>
        <v>103.33333333333333</v>
      </c>
      <c r="GF180" s="63">
        <f>GF179+'DEPRECATED - DT-Prelim Calcs'!$C$11</f>
        <v>704</v>
      </c>
      <c r="GG180" s="2">
        <f>GQ180/'Drive Train'!$F$35</f>
        <v>0.83548387096774201</v>
      </c>
      <c r="GH180" s="46">
        <f>GO180*12*60/(PI() * 'Drive Train'!$F$15)/GG$2*GG180</f>
        <v>-280631.78307492094</v>
      </c>
      <c r="GI180" s="2">
        <f>('DEPRECATED - DT-Prelim Calcs'!$C$6*GG180-GH180)/('DEPRECATED - DT-Prelim Calcs'!$C$6*GG180)*'DEPRECATED - DT-Prelim Calcs'!$C$7*GG180</f>
        <v>128.90330922669821</v>
      </c>
      <c r="GJ180" s="57">
        <f>GI180/'DEPRECATED - DT-Prelim Calcs'!$C$7*('DEPRECATED - DT-Prelim Calcs'!$C$8-'DEPRECATED - DT-Prelim Calcs'!$C$9)+'DEPRECATED - DT-Prelim Calcs'!$C$9</f>
        <v>6865.0628936868798</v>
      </c>
      <c r="GK180" s="57">
        <f t="shared" si="242"/>
        <v>29.999999999999982</v>
      </c>
      <c r="GL180" s="2">
        <f t="shared" si="243"/>
        <v>0.99579519204165001</v>
      </c>
      <c r="GM180" s="57">
        <f>GL180*'DEPRECATED - DT-Prelim Calcs'!$C$21/GG$2/'DEPRECATED - DT-Prelim Calcs'!$C$19/'DEPRECATED - DT-Prelim Calcs'!$C$18*3.39*'DEPRECATED - DT-Prelim Calcs'!$C$20</f>
        <v>25.773080821789936</v>
      </c>
      <c r="GN180" s="46">
        <f t="shared" si="244"/>
        <v>0</v>
      </c>
      <c r="GO180" s="57">
        <f>GM179*'DEPRECATED - DT-Prelim Calcs'!$C$11+GO179</f>
        <v>-820.73733303997767</v>
      </c>
      <c r="GP180" s="57">
        <f>GP179+0.5*GM180*'DEPRECATED - DT-Prelim Calcs'!$C$11^2+GO180*'DEPRECATED - DT-Prelim Calcs'!$C$11</f>
        <v>-270241.04792578547</v>
      </c>
      <c r="GQ180" s="57">
        <f>MIN('Drive Train'!$F$35-GK179*'DEPRECATED - DT-Prelim Calcs'!$C$21*'Drive Train'!$F$39,GQ179+GK$2)</f>
        <v>10.360000000000001</v>
      </c>
      <c r="GR180" s="57">
        <f>'Drive Train'!$F$35-GK180*'DEPRECATED - DT-Prelim Calcs'!$C$21*'Drive Train'!$F$39</f>
        <v>10.360000000000001</v>
      </c>
      <c r="GS180" s="1">
        <f>IF(GP180&gt;='Drive Train'!$F$29,1,0)</f>
        <v>0</v>
      </c>
      <c r="GT180" s="57">
        <f t="shared" si="245"/>
        <v>33.333333333333314</v>
      </c>
      <c r="GU180" s="63">
        <f>GU179+'DEPRECATED - DT-Prelim Calcs'!$C$11</f>
        <v>704</v>
      </c>
      <c r="GV180" s="2">
        <f>HF180/'Drive Train'!$F$35</f>
        <v>2.290888393517299</v>
      </c>
      <c r="GW180" s="46">
        <f>HD180*12*60/(PI() * 'Drive Train'!$F$15)/GV$2*GV180</f>
        <v>-518059.99870317604</v>
      </c>
      <c r="GX180" s="2">
        <f>('DEPRECATED - DT-Prelim Calcs'!$C$6*GV180-GW180)/('DEPRECATED - DT-Prelim Calcs'!$C$6*GV180)*'DEPRECATED - DT-Prelim Calcs'!$C$7*GV180</f>
        <v>239.76580592043189</v>
      </c>
      <c r="GY180" s="57">
        <f>GX180/'DEPRECATED - DT-Prelim Calcs'!$C$7*('DEPRECATED - DT-Prelim Calcs'!$C$8-'DEPRECATED - DT-Prelim Calcs'!$C$9)+'DEPRECATED - DT-Prelim Calcs'!$C$9</f>
        <v>12766.995808959093</v>
      </c>
      <c r="GZ180" s="57">
        <f t="shared" si="202"/>
        <v>33.333333333333314</v>
      </c>
      <c r="HA180" s="2">
        <f t="shared" si="246"/>
        <v>0.99579519204165001</v>
      </c>
      <c r="HB180" s="57">
        <f>HA180*'DEPRECATED - DT-Prelim Calcs'!$C$21/GV$2/'DEPRECATED - DT-Prelim Calcs'!$C$19/'DEPRECATED - DT-Prelim Calcs'!$C$18*3.39*'DEPRECATED - DT-Prelim Calcs'!$C$20</f>
        <v>25.773080821789936</v>
      </c>
      <c r="HC180" s="46">
        <f t="shared" si="247"/>
        <v>0</v>
      </c>
      <c r="HD180" s="57">
        <f>HB179*'DEPRECATED - DT-Prelim Calcs'!$C$11+HD179</f>
        <v>-552.56265718435486</v>
      </c>
      <c r="HE180" s="57">
        <f>HE179+0.5*HB180*'DEPRECATED - DT-Prelim Calcs'!$C$11^2+HD180*'DEPRECATED - DT-Prelim Calcs'!$C$11</f>
        <v>-295080.6932579893</v>
      </c>
      <c r="HF180" s="57">
        <f>MIN('Drive Train'!$F$35-GZ179*'DEPRECATED - DT-Prelim Calcs'!$C$21*'Drive Train'!$F$39,HF179+GZ$2)</f>
        <v>28.407016079614507</v>
      </c>
      <c r="HG180" s="57">
        <f>'Drive Train'!$F$35-GZ180*'DEPRECATED - DT-Prelim Calcs'!$C$21*'Drive Train'!$F$39</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-147036.07376155286</v>
      </c>
      <c r="HM180" s="2">
        <f>('DEPRECATED - DT-Prelim Calcs'!$C$6*HK180-HL180)/('DEPRECATED - DT-Prelim Calcs'!$C$6*HK180)*'DEPRECATED - DT-Prelim Calcs'!$C$7*HK180</f>
        <v>68.408886606905213</v>
      </c>
      <c r="HN180" s="57">
        <f>HM180/'DEPRECATED - DT-Prelim Calcs'!$C$7*('DEPRECATED - DT-Prelim Calcs'!$C$8-'DEPRECATED - DT-Prelim Calcs'!$C$9)+'DEPRECATED - DT-Prelim Calcs'!$C$9</f>
        <v>3644.5506853385637</v>
      </c>
      <c r="HO180" s="57">
        <f t="shared" si="203"/>
        <v>36.66666666666665</v>
      </c>
      <c r="HP180" s="2">
        <f t="shared" si="249"/>
        <v>0.99579519204165001</v>
      </c>
      <c r="HQ180" s="57">
        <f>HP180*'DEPRECATED - DT-Prelim Calcs'!$C$21/HK$2/'DEPRECATED - DT-Prelim Calcs'!$C$19/'DEPRECATED - DT-Prelim Calcs'!$C$18*3.39*'DEPRECATED - DT-Prelim Calcs'!$C$20</f>
        <v>25.773080821789936</v>
      </c>
      <c r="HR180" s="46">
        <f t="shared" si="250"/>
        <v>0</v>
      </c>
      <c r="HS180" s="57">
        <f>HQ179*'DEPRECATED - DT-Prelim Calcs'!$C$11+HS179</f>
        <v>-449.70056735670687</v>
      </c>
      <c r="HT180" s="57">
        <f>HT179+0.5*HQ180*'DEPRECATED - DT-Prelim Calcs'!$C$11^2+HS180*'DEPRECATED - DT-Prelim Calcs'!$C$11</f>
        <v>-320944.82908440183</v>
      </c>
      <c r="HU180" s="57">
        <f>MIN('Drive Train'!$F$35-HO179*'DEPRECATED - DT-Prelim Calcs'!$C$21*'Drive Train'!$F$39,HU179+HO$2)</f>
        <v>9.9066666666666681</v>
      </c>
      <c r="HV180" s="57">
        <f>'Drive Train'!$F$35-HO180*'DEPRECATED - DT-Prelim Calcs'!$C$21*'Drive Train'!$F$39</f>
        <v>9.9066666666666681</v>
      </c>
      <c r="HW180" s="1">
        <f>IF(HT180&gt;='Drive Train'!$F$29,1,0)</f>
        <v>0</v>
      </c>
      <c r="HX180" s="57">
        <f t="shared" si="251"/>
        <v>40.740740740740726</v>
      </c>
      <c r="HY180" s="63">
        <f>HY179+'DEPRECATED - DT-Prelim Calcs'!$C$11</f>
        <v>704</v>
      </c>
      <c r="HZ180" s="2">
        <f>IJ180/'Drive Train'!$F$35</f>
        <v>2.1208883602684612</v>
      </c>
      <c r="IA180" s="46">
        <f>IH180*12*60/(PI() * 'Drive Train'!$F$15)/HZ$2*HZ180</f>
        <v>-422462.47119614948</v>
      </c>
      <c r="IB180" s="2">
        <f>('DEPRECATED - DT-Prelim Calcs'!$C$6*HZ180-IA180)/('DEPRECATED - DT-Prelim Calcs'!$C$6*HZ180)*'DEPRECATED - DT-Prelim Calcs'!$C$7*HZ180</f>
        <v>196.1309573802771</v>
      </c>
      <c r="IC180" s="57">
        <f>IB180/'DEPRECATED - DT-Prelim Calcs'!$C$7*('DEPRECATED - DT-Prelim Calcs'!$C$8-'DEPRECATED - DT-Prelim Calcs'!$C$9)+'DEPRECATED - DT-Prelim Calcs'!$C$9</f>
        <v>10444.028560950022</v>
      </c>
      <c r="ID180" s="57">
        <f t="shared" si="204"/>
        <v>39.999999999999986</v>
      </c>
      <c r="IE180" s="2">
        <f t="shared" si="252"/>
        <v>0.99579519204165001</v>
      </c>
      <c r="IF180" s="57">
        <f>IE180*'DEPRECATED - DT-Prelim Calcs'!$C$21/HZ$2/'DEPRECATED - DT-Prelim Calcs'!$C$19/'DEPRECATED - DT-Prelim Calcs'!$C$18*3.39*'DEPRECATED - DT-Prelim Calcs'!$C$20</f>
        <v>25.773080821789936</v>
      </c>
      <c r="IG180" s="46">
        <f t="shared" si="253"/>
        <v>0</v>
      </c>
      <c r="IH180" s="57">
        <f>IF179*'DEPRECATED - DT-Prelim Calcs'!$C$11+IH179</f>
        <v>-486.71611939874458</v>
      </c>
      <c r="II180" s="57">
        <f>II179+0.5*IF180*'DEPRECATED - DT-Prelim Calcs'!$C$11^2+IH180*'DEPRECATED - DT-Prelim Calcs'!$C$11</f>
        <v>-347972.42848599871</v>
      </c>
      <c r="IJ180" s="57">
        <f>MIN('Drive Train'!$F$35-ID179*'DEPRECATED - DT-Prelim Calcs'!$C$21*'Drive Train'!$F$39,IJ179+ID$2)</f>
        <v>26.29901566732892</v>
      </c>
      <c r="IK180" s="57">
        <f>'Drive Train'!$F$35-ID180*'DEPRECATED - DT-Prelim Calcs'!$C$21*'Drive Train'!$F$39</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-30383.575915304438</v>
      </c>
      <c r="IQ180" s="2">
        <f>('DEPRECATED - DT-Prelim Calcs'!$C$6*IO180-IP180)/('DEPRECATED - DT-Prelim Calcs'!$C$6*IO180)*'DEPRECATED - DT-Prelim Calcs'!$C$7*IO180</f>
        <v>15.57546579494681</v>
      </c>
      <c r="IR180" s="57">
        <f>IQ180/'DEPRECATED - DT-Prelim Calcs'!$C$7*('DEPRECATED - DT-Prelim Calcs'!$C$8-'DEPRECATED - DT-Prelim Calcs'!$C$9)+'DEPRECATED - DT-Prelim Calcs'!$C$9</f>
        <v>831.88351099239674</v>
      </c>
      <c r="IS180" s="57">
        <f t="shared" si="205"/>
        <v>43.333333333333321</v>
      </c>
      <c r="IT180" s="2">
        <f t="shared" si="255"/>
        <v>0.99579519204165001</v>
      </c>
      <c r="IU180" s="57">
        <f>IT180*'DEPRECATED - DT-Prelim Calcs'!$C$21/IO$2/'DEPRECATED - DT-Prelim Calcs'!$C$19/'DEPRECATED - DT-Prelim Calcs'!$C$18*3.39*'DEPRECATED - DT-Prelim Calcs'!$C$20</f>
        <v>25.773080821789936</v>
      </c>
      <c r="IV180" s="46">
        <f t="shared" si="256"/>
        <v>0</v>
      </c>
      <c r="IW180" s="57">
        <f>IU179*'DEPRECATED - DT-Prelim Calcs'!$C$11+IW179</f>
        <v>-97.382518561880019</v>
      </c>
      <c r="IX180" s="57">
        <f>IX179+0.5*IU180*'DEPRECATED - DT-Prelim Calcs'!$C$11^2+IW180*'DEPRECATED - DT-Prelim Calcs'!$C$11</f>
        <v>-304878.87073529651</v>
      </c>
      <c r="IY180" s="57">
        <f>MIN('Drive Train'!$F$35-IS179*'DEPRECATED - DT-Prelim Calcs'!$C$21*'Drive Train'!$F$39,IY179+IS$2)</f>
        <v>9.4533333333333349</v>
      </c>
      <c r="IZ180" s="57">
        <f>'Drive Train'!$F$35-IS180*'DEPRECATED - DT-Prelim Calcs'!$C$21*'Drive Train'!$F$39</f>
        <v>9.4533333333333349</v>
      </c>
      <c r="JA180" s="1">
        <f>IF(IX180&gt;='Drive Train'!$F$29,1,0)</f>
        <v>0</v>
      </c>
      <c r="JB180" s="57">
        <f t="shared" si="257"/>
        <v>48.148148148148138</v>
      </c>
      <c r="JC180" s="63">
        <f>JC179+'DEPRECATED - DT-Prelim Calcs'!$C$11</f>
        <v>704</v>
      </c>
      <c r="JD180" s="2">
        <f>JN180/'Drive Train'!$F$35</f>
        <v>3.6554351310069273</v>
      </c>
      <c r="JE180" s="46">
        <f>JL180*12*60/(PI() * 'Drive Train'!$F$15)/JD$2*JD180</f>
        <v>-1666424.9008426238</v>
      </c>
      <c r="JF180" s="2">
        <f>('DEPRECATED - DT-Prelim Calcs'!$C$6*JD180-JE180)/('DEPRECATED - DT-Prelim Calcs'!$C$6*JD180)*'DEPRECATED - DT-Prelim Calcs'!$C$7*JD180</f>
        <v>762.29627990976485</v>
      </c>
      <c r="JG180" s="57">
        <f>JF180/'DEPRECATED - DT-Prelim Calcs'!$C$7*('DEPRECATED - DT-Prelim Calcs'!$C$8-'DEPRECATED - DT-Prelim Calcs'!$C$9)+'DEPRECATED - DT-Prelim Calcs'!$C$9</f>
        <v>40584.696976109059</v>
      </c>
      <c r="JH180" s="57">
        <f t="shared" si="206"/>
        <v>46.666666666666657</v>
      </c>
      <c r="JI180" s="2">
        <f t="shared" si="258"/>
        <v>0.99579519204165001</v>
      </c>
      <c r="JJ180" s="57">
        <f>JI180*'DEPRECATED - DT-Prelim Calcs'!$C$21/JD$2/'DEPRECATED - DT-Prelim Calcs'!$C$19/'DEPRECATED - DT-Prelim Calcs'!$C$18*3.39*'DEPRECATED - DT-Prelim Calcs'!$C$20</f>
        <v>25.773080821789936</v>
      </c>
      <c r="JK180" s="46">
        <f t="shared" si="259"/>
        <v>0</v>
      </c>
      <c r="JL180" s="57">
        <f>JJ179*'DEPRECATED - DT-Prelim Calcs'!$C$11+JL179</f>
        <v>-1113.9150415856791</v>
      </c>
      <c r="JM180" s="57">
        <f>JM179+0.5*JJ180*'DEPRECATED - DT-Prelim Calcs'!$C$11^2+JL180*'DEPRECATED - DT-Prelim Calcs'!$C$11</f>
        <v>-354810.38670783752</v>
      </c>
      <c r="JN180" s="57">
        <f>MIN('Drive Train'!$F$35-JH179*'DEPRECATED - DT-Prelim Calcs'!$C$21*'Drive Train'!$F$39,JN179+JH$2)</f>
        <v>45.327395624485902</v>
      </c>
      <c r="JO180" s="57">
        <f>'Drive Train'!$F$35-JH180*'DEPRECATED - DT-Prelim Calcs'!$C$21*'Drive Train'!$F$39</f>
        <v>9.2266666666666666</v>
      </c>
      <c r="JP180" s="1">
        <f>IF(JM180&gt;='Drive Train'!$F$29,1,0)</f>
        <v>0</v>
      </c>
      <c r="JQ180" s="57">
        <f>MIN(JG180,'DEPRECATED - DT-Prelim Calcs'!$C$10)*'DEPRECATED - DT-Prelim Calcs'!$C$11*1000/60/60</f>
        <v>103.33333333333333</v>
      </c>
      <c r="JR180" s="63">
        <f>JR179+'DEPRECATED - DT-Prelim Calcs'!$C$11</f>
        <v>704</v>
      </c>
      <c r="JS180" s="2">
        <f>KC180/'Drive Train'!$F$35</f>
        <v>0.72580645161290325</v>
      </c>
      <c r="JT180" s="46">
        <f>KA180*12*60/(PI() * 'Drive Train'!$F$15)/JS$2*JS180</f>
        <v>-228418.09226041441</v>
      </c>
      <c r="JU180" s="2">
        <f>('DEPRECATED - DT-Prelim Calcs'!$C$6*JS180-JT180)/('DEPRECATED - DT-Prelim Calcs'!$C$6*JS180)*'DEPRECATED - DT-Prelim Calcs'!$C$7*JS180</f>
        <v>105.03016959859326</v>
      </c>
      <c r="JV180" s="57">
        <f>JU180/'DEPRECATED - DT-Prelim Calcs'!$C$7*('DEPRECATED - DT-Prelim Calcs'!$C$8-'DEPRECATED - DT-Prelim Calcs'!$C$9)+'DEPRECATED - DT-Prelim Calcs'!$C$9</f>
        <v>5594.1401491699235</v>
      </c>
      <c r="JW180" s="57">
        <f t="shared" si="207"/>
        <v>49.999999999999993</v>
      </c>
      <c r="JX180" s="2">
        <f t="shared" si="260"/>
        <v>0.99579519204165001</v>
      </c>
      <c r="JY180" s="57">
        <f>JX180*'DEPRECATED - DT-Prelim Calcs'!$C$21/JS$2/'DEPRECATED - DT-Prelim Calcs'!$C$19/'DEPRECATED - DT-Prelim Calcs'!$C$18*3.39*'DEPRECATED - DT-Prelim Calcs'!$C$20</f>
        <v>25.773080821789936</v>
      </c>
      <c r="JZ180" s="46">
        <f t="shared" si="261"/>
        <v>0</v>
      </c>
      <c r="KA180" s="57">
        <f>JY179*'DEPRECATED - DT-Prelim Calcs'!$C$11+KA179</f>
        <v>-768.98006088163959</v>
      </c>
      <c r="KB180" s="57">
        <f>KB179+0.5*JY180*'DEPRECATED - DT-Prelim Calcs'!$C$11^2+KA180*'DEPRECATED - DT-Prelim Calcs'!$C$11</f>
        <v>-335773.09561295033</v>
      </c>
      <c r="KC180" s="57">
        <f>MIN('Drive Train'!$F$35-JW179*'DEPRECATED - DT-Prelim Calcs'!$C$21*'Drive Train'!$F$39,KC179+JW$2)</f>
        <v>9</v>
      </c>
      <c r="KD180" s="57">
        <f>'Drive Train'!$F$35-JW180*'DEPRECATED - DT-Prelim Calcs'!$C$21*'Drive Train'!$F$39</f>
        <v>9</v>
      </c>
      <c r="KE180" s="1">
        <f>IF(KB180&gt;='Drive Train'!$F$29,1,0)</f>
        <v>0</v>
      </c>
      <c r="KF180" s="57">
        <f>MIN(JV180,'DEPRECATED - DT-Prelim Calcs'!$C$10)*'DEPRECATED - DT-Prelim Calcs'!$C$11*1000/60/60</f>
        <v>103.33333333333333</v>
      </c>
      <c r="KG180" s="63">
        <f>KG179+'DEPRECATED - DT-Prelim Calcs'!$C$11</f>
        <v>704</v>
      </c>
      <c r="KH180" s="2">
        <f>KR180/'Drive Train'!$F$35</f>
        <v>0.7075268817204301</v>
      </c>
      <c r="KI180" s="46">
        <f>KP180*12*60/(PI() * 'Drive Train'!$F$15)/KH$2*KH180</f>
        <v>17157.911988328426</v>
      </c>
      <c r="KJ180" s="2">
        <f>('DEPRECATED - DT-Prelim Calcs'!$C$6*KH180-KI180)/('DEPRECATED - DT-Prelim Calcs'!$C$6*KH180)*'DEPRECATED - DT-Prelim Calcs'!$C$7*KH180</f>
        <v>-6.0529404949546102</v>
      </c>
      <c r="KK180" s="57">
        <f>KJ180/'DEPRECATED - DT-Prelim Calcs'!$C$7*('DEPRECATED - DT-Prelim Calcs'!$C$8-'DEPRECATED - DT-Prelim Calcs'!$C$9)+'DEPRECATED - DT-Prelim Calcs'!$C$9</f>
        <v>-319.53745456542595</v>
      </c>
      <c r="KL180" s="57">
        <f t="shared" si="208"/>
        <v>-319.53745456542595</v>
      </c>
      <c r="KM180" s="2">
        <f t="shared" si="262"/>
        <v>-7.8283809456313751</v>
      </c>
      <c r="KN180" s="57">
        <f>KM180*'DEPRECATED - DT-Prelim Calcs'!$C$21/KH$2/'DEPRECATED - DT-Prelim Calcs'!$C$19/'DEPRECATED - DT-Prelim Calcs'!$C$18*3.39*'DEPRECATED - DT-Prelim Calcs'!$C$20</f>
        <v>-202.61344544338681</v>
      </c>
      <c r="KO180" s="46">
        <f t="shared" si="263"/>
        <v>1</v>
      </c>
      <c r="KP180" s="57">
        <f>KN179*'DEPRECATED - DT-Prelim Calcs'!$C$11+KP179</f>
        <v>59.25525808005878</v>
      </c>
      <c r="KQ180" s="57">
        <f>KQ179+0.5*KN180*'DEPRECATED - DT-Prelim Calcs'!$C$11^2+KP180*'DEPRECATED - DT-Prelim Calcs'!$C$11</f>
        <v>-359985.46839106554</v>
      </c>
      <c r="KR180" s="57">
        <f>MIN('Drive Train'!$F$35-KL179*'DEPRECATED - DT-Prelim Calcs'!$C$21*'Drive Train'!$F$39,KR179+KL$2)</f>
        <v>8.7733333333333334</v>
      </c>
      <c r="KS180" s="57">
        <f>'Drive Train'!$F$35-KL180*'DEPRECATED - DT-Prelim Calcs'!$C$21*'Drive Train'!$F$39</f>
        <v>34.128546910448968</v>
      </c>
      <c r="KT180" s="1">
        <f>IF(KQ180&gt;='Drive Train'!$F$29,1,0)</f>
        <v>0</v>
      </c>
      <c r="KU180" s="57">
        <f>MIN(KK180,'DEPRECATED - DT-Prelim Calcs'!$C$10)*'DEPRECATED - DT-Prelim Calcs'!$C$11*1000/60/60</f>
        <v>-355.04161618380658</v>
      </c>
      <c r="KV180" s="63">
        <f>KV179+'DEPRECATED - DT-Prelim Calcs'!$C$11</f>
        <v>704</v>
      </c>
      <c r="KW180" s="2">
        <f>LG180/'Drive Train'!$F$35</f>
        <v>0.68924731182795695</v>
      </c>
      <c r="KX180" s="46">
        <f>LE180*12*60/(PI() * 'Drive Train'!$F$15)/KW$2*KW180</f>
        <v>-326122.73198533559</v>
      </c>
      <c r="KY180" s="2">
        <f>('DEPRECATED - DT-Prelim Calcs'!$C$6*KW180-KX180)/('DEPRECATED - DT-Prelim Calcs'!$C$6*KW180)*'DEPRECATED - DT-Prelim Calcs'!$C$7*KW180</f>
        <v>149.11995733194792</v>
      </c>
      <c r="KZ180" s="57">
        <f>KY180/'DEPRECATED - DT-Prelim Calcs'!$C$7*('DEPRECATED - DT-Prelim Calcs'!$C$8-'DEPRECATED - DT-Prelim Calcs'!$C$9)+'DEPRECATED - DT-Prelim Calcs'!$C$9</f>
        <v>7941.3267741447798</v>
      </c>
      <c r="LA180" s="57">
        <f t="shared" si="209"/>
        <v>56.666666666666664</v>
      </c>
      <c r="LB180" s="2">
        <f t="shared" si="264"/>
        <v>0.99579519204165001</v>
      </c>
      <c r="LC180" s="57">
        <f>LB180*'DEPRECATED - DT-Prelim Calcs'!$C$21/KW$2/'DEPRECATED - DT-Prelim Calcs'!$C$19/'DEPRECATED - DT-Prelim Calcs'!$C$18*3.39*'DEPRECATED - DT-Prelim Calcs'!$C$20</f>
        <v>25.773080821789936</v>
      </c>
      <c r="LD180" s="46">
        <f t="shared" si="265"/>
        <v>0</v>
      </c>
      <c r="LE180" s="57">
        <f>LC179*'DEPRECATED - DT-Prelim Calcs'!$C$11+LE179</f>
        <v>-1156.1425742969664</v>
      </c>
      <c r="LF180" s="57">
        <f>LF179+0.5*LC180*'DEPRECATED - DT-Prelim Calcs'!$C$11^2+LE180*'DEPRECATED - DT-Prelim Calcs'!$C$11</f>
        <v>-295610.06007141696</v>
      </c>
      <c r="LG180" s="57">
        <f>MIN('Drive Train'!$F$35-LA179*'DEPRECATED - DT-Prelim Calcs'!$C$21*'Drive Train'!$F$39,LG179+LA$2)</f>
        <v>8.5466666666666669</v>
      </c>
      <c r="LH180" s="57">
        <f>'Drive Train'!$F$35-LA180*'DEPRECATED - DT-Prelim Calcs'!$C$21*'Drive Train'!$F$39</f>
        <v>8.5466666666666669</v>
      </c>
      <c r="LI180" s="1">
        <f>IF(LF180&gt;='Drive Train'!$F$29,1,0)</f>
        <v>0</v>
      </c>
      <c r="LJ180" s="57">
        <f>MIN(KZ180,'DEPRECATED - DT-Prelim Calcs'!$C$10)*'DEPRECATED - DT-Prelim Calcs'!$C$11*1000/60/60</f>
        <v>103.33333333333333</v>
      </c>
      <c r="LK180" s="63">
        <f>LK179+'DEPRECATED - DT-Prelim Calcs'!$C$11</f>
        <v>704</v>
      </c>
      <c r="LL180" s="2">
        <f>LV180/'Drive Train'!$F$35</f>
        <v>0.67096774193548392</v>
      </c>
      <c r="LM180" s="46">
        <f>LT180*12*60/(PI() * 'Drive Train'!$F$15)/LL$2*LL180</f>
        <v>-128958.36216498126</v>
      </c>
      <c r="LN180" s="2">
        <f>('DEPRECATED - DT-Prelim Calcs'!$C$6*LL180-LM180)/('DEPRECATED - DT-Prelim Calcs'!$C$6*LL180)*'DEPRECATED - DT-Prelim Calcs'!$C$7*LL180</f>
        <v>59.926535600954729</v>
      </c>
      <c r="LO180" s="57">
        <f>LN180/'DEPRECATED - DT-Prelim Calcs'!$C$7*('DEPRECATED - DT-Prelim Calcs'!$C$8-'DEPRECATED - DT-Prelim Calcs'!$C$9)+'DEPRECATED - DT-Prelim Calcs'!$C$9</f>
        <v>3192.9798828226103</v>
      </c>
      <c r="LP180" s="57">
        <f t="shared" si="210"/>
        <v>60</v>
      </c>
      <c r="LQ180" s="2">
        <f t="shared" si="266"/>
        <v>0.99579519204165001</v>
      </c>
      <c r="LR180" s="57">
        <f>LQ180*'DEPRECATED - DT-Prelim Calcs'!$C$21/LL$2/'DEPRECATED - DT-Prelim Calcs'!$C$19/'DEPRECATED - DT-Prelim Calcs'!$C$18*3.39*'DEPRECATED - DT-Prelim Calcs'!$C$20</f>
        <v>25.773080821789936</v>
      </c>
      <c r="LS180" s="46">
        <f t="shared" si="267"/>
        <v>0</v>
      </c>
      <c r="LT180" s="57">
        <f>LR179*'DEPRECATED - DT-Prelim Calcs'!$C$11+LT179</f>
        <v>-469.62723062839484</v>
      </c>
      <c r="LU180" s="57">
        <f>LU179+0.5*LR180*'DEPRECATED - DT-Prelim Calcs'!$C$11^2+LT180*'DEPRECATED - DT-Prelim Calcs'!$C$11</f>
        <v>-313850.68484885065</v>
      </c>
      <c r="LV180" s="57">
        <f>MIN('Drive Train'!$F$35-LP179*'DEPRECATED - DT-Prelim Calcs'!$C$21*'Drive Train'!$F$39,LV179+LP$2)</f>
        <v>8.32</v>
      </c>
      <c r="LW180" s="57">
        <f>'Drive Train'!$F$35-LP180*'DEPRECATED - DT-Prelim Calcs'!$C$21*'Drive Train'!$F$39</f>
        <v>8.32</v>
      </c>
      <c r="LX180" s="1">
        <f>IF(LU180&gt;='Drive Train'!$F$29,1,0)</f>
        <v>0</v>
      </c>
      <c r="LY180" s="57">
        <f>MIN(LO180,'DEPRECATED - DT-Prelim Calcs'!$C$10)*'DEPRECATED - DT-Prelim Calcs'!$C$11*1000/60/60</f>
        <v>103.33333333333333</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Train'!$AA$49 + V180*(1-'Drive Train'!$AA$49))</f>
        <v>0</v>
      </c>
      <c r="W181" s="57">
        <f t="shared" si="184"/>
        <v>0</v>
      </c>
      <c r="X181" s="2">
        <f>MAX(MIN(IF(AND(AI180=1,AG181&lt;0),-1,1)*(W181-$C$9)/($C$8-$C$9)*$C$7-$C$29*AE181/T$2 -  AI180*$C$29/2,X$2),MAX(X$4:X180)*-1)</f>
        <v>-0.2458281045106315</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Train'!$F$39,AG180+W$2)-$C$3,IF(AE180-1&lt;=0,0,IF($C$32=Motors!$C$29,MAX(ABS('Drive Train'!$F$35-W180*$C$21*'Drive Train'!$F$39)*-1,AG180-W$2),MAX(0,ABS('Drive Train'!$F$35-W180*$C$21*'Drive Train'!$F$39)*-1,AG180-W$2))))</f>
        <v>0</v>
      </c>
      <c r="AH181" s="57">
        <f>'Drive Train'!$F$35-ABS(W181)*'DEPRECATED - DT-Prelim Calcs'!$C$21*'Drive Train'!$F$39</f>
        <v>12.4</v>
      </c>
      <c r="AI181" s="1">
        <f>IF(AJ181&gt;='Drive Train'!$F$29,1,0)</f>
        <v>1</v>
      </c>
      <c r="AJ181" s="57">
        <f>AJ180+0.5*Y181*'DEPRECATED - DT-Prelim Calcs'!$C$11^2+AE181*'DEPRECATED - DT-Prelim Calcs'!$C$11</f>
        <v>784.33981740885292</v>
      </c>
      <c r="AK181" s="57">
        <f t="shared" si="268"/>
        <v>0</v>
      </c>
      <c r="AL181" s="63">
        <f>AL180+'DEPRECATED - DT-Prelim Calcs'!$C$11</f>
        <v>708</v>
      </c>
      <c r="AM181" s="2">
        <f>AW181/'Drive Train'!$F$35</f>
        <v>0.88882649237565803</v>
      </c>
      <c r="AN181" s="46">
        <f>AU181*12*60/(PI() * 'Drive Train'!$F$15)/AM$2*AM181</f>
        <v>4007.4131716828729</v>
      </c>
      <c r="AO181" s="2">
        <f>('DEPRECATED - DT-Prelim Calcs'!$C$6*AM181-AN181)/('DEPRECATED - DT-Prelim Calcs'!$C$6*AM181)*'DEPRECATED - DT-Prelim Calcs'!$C$7*AM181</f>
        <v>0.33008953072369901</v>
      </c>
      <c r="AP181" s="57">
        <f>AO181/'DEPRECATED - DT-Prelim Calcs'!$C$7*('DEPRECATED - DT-Prelim Calcs'!$C$8-'DEPRECATED - DT-Prelim Calcs'!$C$9)+'DEPRECATED - DT-Prelim Calcs'!$C$9</f>
        <v>20.27281609620356</v>
      </c>
      <c r="AQ181" s="57">
        <f t="shared" si="192"/>
        <v>20.27281609620356</v>
      </c>
      <c r="AR181" s="2">
        <f t="shared" si="212"/>
        <v>1.6653345369377348E-16</v>
      </c>
      <c r="AS181" s="57">
        <f>AR181*'DEPRECATED - DT-Prelim Calcs'!$C$21/AM$2/'DEPRECATED - DT-Prelim Calcs'!$C$19/'DEPRECATED - DT-Prelim Calcs'!$C$18*3.39*'DEPRECATED - DT-Prelim Calcs'!$C$20</f>
        <v>1.2068570473601326E-15</v>
      </c>
      <c r="AT181" s="46">
        <f t="shared" si="213"/>
        <v>0</v>
      </c>
      <c r="AU181" s="57">
        <f>AS180*'DEPRECATED - DT-Prelim Calcs'!$C$11+AU180</f>
        <v>39.345448708843186</v>
      </c>
      <c r="AV181" s="57">
        <f>AV180+0.5*AS181*'DEPRECATED - DT-Prelim Calcs'!$C$11^2+AU181*'DEPRECATED - DT-Prelim Calcs'!$C$11</f>
        <v>27813.778510076587</v>
      </c>
      <c r="AW181" s="57">
        <f>MIN('Drive Train'!$F$35-AQ180*'DEPRECATED - DT-Prelim Calcs'!$C$21*'Drive Train'!$F$39,AW180+AQ$2)</f>
        <v>11.02144850545816</v>
      </c>
      <c r="AX181" s="57">
        <f>'Drive Train'!$F$35-AQ181*'DEPRECATED - DT-Prelim Calcs'!$C$21*'Drive Train'!$F$39</f>
        <v>11.021448505458158</v>
      </c>
      <c r="AY181" s="1">
        <f>IF(AV181&gt;='Drive Train'!$F$29,1,0)</f>
        <v>1</v>
      </c>
      <c r="AZ181" s="57">
        <f t="shared" si="214"/>
        <v>22.525351218003951</v>
      </c>
      <c r="BA181" s="63">
        <f>BA180+'DEPRECATED - DT-Prelim Calcs'!$C$11</f>
        <v>708</v>
      </c>
      <c r="BB181" s="2">
        <f>BL181/'Drive Train'!$F$35</f>
        <v>1.315024972646925</v>
      </c>
      <c r="BC181" s="46">
        <f>BJ181*12*60/(PI() * 'Drive Train'!$F$15)/BB$2*BB181</f>
        <v>-3540.8438977467135</v>
      </c>
      <c r="BD181" s="2">
        <f>('DEPRECATED - DT-Prelim Calcs'!$C$6*BB181-BC181)/('DEPRECATED - DT-Prelim Calcs'!$C$6*BB181)*'DEPRECATED - DT-Prelim Calcs'!$C$7*BB181</f>
        <v>4.7702296575443013</v>
      </c>
      <c r="BE181" s="57">
        <f>BD181/'DEPRECATED - DT-Prelim Calcs'!$C$7*('DEPRECATED - DT-Prelim Calcs'!$C$8-'DEPRECATED - DT-Prelim Calcs'!$C$9)+'DEPRECATED - DT-Prelim Calcs'!$C$9</f>
        <v>256.65040044105137</v>
      </c>
      <c r="BF181" s="57">
        <f t="shared" si="193"/>
        <v>93</v>
      </c>
      <c r="BG181" s="2">
        <f t="shared" si="215"/>
        <v>1.8933363324154457</v>
      </c>
      <c r="BH181" s="57">
        <f>BG181*'DEPRECATED - DT-Prelim Calcs'!$C$21/BB$2/'DEPRECATED - DT-Prelim Calcs'!$C$19/'DEPRECATED - DT-Prelim Calcs'!$C$18*3.39*'DEPRECATED - DT-Prelim Calcs'!$C$20</f>
        <v>19.819055495402448</v>
      </c>
      <c r="BI181" s="46">
        <f t="shared" si="216"/>
        <v>0</v>
      </c>
      <c r="BJ181" s="57">
        <f>BH180*'DEPRECATED - DT-Prelim Calcs'!$C$11+BJ180</f>
        <v>-16.267443596496292</v>
      </c>
      <c r="BK181" s="57">
        <f>BK180+0.5*BH181*'DEPRECATED - DT-Prelim Calcs'!$C$11^2+BJ181*'DEPRECATED - DT-Prelim Calcs'!$C$11</f>
        <v>16578.058578162792</v>
      </c>
      <c r="BL181" s="57">
        <f>MIN('Drive Train'!$F$35-BF180*'DEPRECATED - DT-Prelim Calcs'!$C$21*'Drive Train'!$F$39,BL180+BF$2)</f>
        <v>16.306309660821871</v>
      </c>
      <c r="BM181" s="57">
        <f>'Drive Train'!$F$35-BF181*'DEPRECATED - DT-Prelim Calcs'!$C$21*'Drive Train'!$F$39</f>
        <v>6.0759999999999996</v>
      </c>
      <c r="BN181" s="1">
        <f>IF(BK181&gt;='Drive Train'!$F$29,1,0)</f>
        <v>1</v>
      </c>
      <c r="BO181" s="57">
        <f t="shared" si="217"/>
        <v>103.33333333333333</v>
      </c>
      <c r="BP181" s="63">
        <f>BP180+'DEPRECATED - DT-Prelim Calcs'!$C$11</f>
        <v>708</v>
      </c>
      <c r="BQ181" s="2">
        <f>CA181/'Drive Train'!$F$35</f>
        <v>0.48999999999999994</v>
      </c>
      <c r="BR181" s="46">
        <f>BY181*12*60/(PI() * 'Drive Train'!$F$15)/BQ$2*BQ181</f>
        <v>1830.3049714200718</v>
      </c>
      <c r="BS181" s="2">
        <f>('DEPRECATED - DT-Prelim Calcs'!$C$6*BQ181-BR181)/('DEPRECATED - DT-Prelim Calcs'!$C$6*BQ181)*'DEPRECATED - DT-Prelim Calcs'!$C$7*BQ181</f>
        <v>0.35331369960180614</v>
      </c>
      <c r="BT181" s="57">
        <f>BS181/'DEPRECATED - DT-Prelim Calcs'!$C$7*('DEPRECATED - DT-Prelim Calcs'!$C$8-'DEPRECATED - DT-Prelim Calcs'!$C$9)+'DEPRECATED - DT-Prelim Calcs'!$C$9</f>
        <v>21.509189899963371</v>
      </c>
      <c r="BU181" s="57">
        <f t="shared" si="194"/>
        <v>21.509189899963371</v>
      </c>
      <c r="BV181" s="2">
        <f t="shared" si="218"/>
        <v>7.984224606636664E-2</v>
      </c>
      <c r="BW181" s="57">
        <f>BV181*'DEPRECATED - DT-Prelim Calcs'!$C$21/BQ$2/'DEPRECATED - DT-Prelim Calcs'!$C$19/'DEPRECATED - DT-Prelim Calcs'!$C$18*3.39*'DEPRECATED - DT-Prelim Calcs'!$C$20</f>
        <v>1.0929329002571353</v>
      </c>
      <c r="BX181" s="46">
        <f t="shared" si="219"/>
        <v>0</v>
      </c>
      <c r="BY181" s="57">
        <f>BW180*'DEPRECATED - DT-Prelim Calcs'!$C$11+BY180</f>
        <v>17.257120804448306</v>
      </c>
      <c r="BZ181" s="57">
        <f>BZ180+0.5*BW181*'DEPRECATED - DT-Prelim Calcs'!$C$11^2+BY181*'DEPRECATED - DT-Prelim Calcs'!$C$11</f>
        <v>-11667.262511225348</v>
      </c>
      <c r="CA181" s="57">
        <f>MIN('Drive Train'!$F$35-BU180*'DEPRECATED - DT-Prelim Calcs'!$C$21*'Drive Train'!$F$39,CA180+BU$2)</f>
        <v>6.0759999999999996</v>
      </c>
      <c r="CB181" s="57">
        <f>'Drive Train'!$F$35-BU181*'DEPRECATED - DT-Prelim Calcs'!$C$21*'Drive Train'!$F$39</f>
        <v>10.937375086802492</v>
      </c>
      <c r="CC181" s="1">
        <f>IF(BZ181&gt;='Drive Train'!$F$29,1,0)</f>
        <v>0</v>
      </c>
      <c r="CD181" s="57">
        <f t="shared" si="220"/>
        <v>23.899099888848188</v>
      </c>
      <c r="CE181" s="63">
        <f>CE180+'DEPRECATED - DT-Prelim Calcs'!$C$11</f>
        <v>708</v>
      </c>
      <c r="CF181" s="2">
        <f>CP181/'Drive Train'!$F$35</f>
        <v>0.48999999999999994</v>
      </c>
      <c r="CG181" s="46">
        <f>CN181*12*60/(PI() * 'Drive Train'!$F$15)/CF$2*CF181</f>
        <v>-19559.161107762553</v>
      </c>
      <c r="CH181" s="2">
        <f>('DEPRECATED - DT-Prelim Calcs'!$C$6*CF181-CG181)/('DEPRECATED - DT-Prelim Calcs'!$C$6*CF181)*'DEPRECATED - DT-Prelim Calcs'!$C$7*CF181</f>
        <v>10.024723315142168</v>
      </c>
      <c r="CI181" s="57">
        <f>CH181/'DEPRECATED - DT-Prelim Calcs'!$C$7*('DEPRECATED - DT-Prelim Calcs'!$C$8-'DEPRECATED - DT-Prelim Calcs'!$C$9)+'DEPRECATED - DT-Prelim Calcs'!$C$9</f>
        <v>536.38132835383419</v>
      </c>
      <c r="CJ181" s="57">
        <f t="shared" si="195"/>
        <v>93</v>
      </c>
      <c r="CK181" s="2">
        <f t="shared" si="221"/>
        <v>1.5241763143494644</v>
      </c>
      <c r="CL181" s="57">
        <f>CK181*'DEPRECATED - DT-Prelim Calcs'!$C$21/CF$2/'DEPRECATED - DT-Prelim Calcs'!$C$19/'DEPRECATED - DT-Prelim Calcs'!$C$18*3.39*'DEPRECATED - DT-Prelim Calcs'!$C$20</f>
        <v>25.773080821789936</v>
      </c>
      <c r="CM181" s="46">
        <f t="shared" si="222"/>
        <v>0</v>
      </c>
      <c r="CN181" s="57">
        <f>CL180*'DEPRECATED - DT-Prelim Calcs'!$C$11+CN180</f>
        <v>-149.28794180399916</v>
      </c>
      <c r="CO181" s="57">
        <f>CO180+0.5*CL181*'DEPRECATED - DT-Prelim Calcs'!$C$11^2+CN181*'DEPRECATED - DT-Prelim Calcs'!$C$11</f>
        <v>-55508.382102361495</v>
      </c>
      <c r="CP181" s="57">
        <f>MIN('Drive Train'!$F$35-CJ180*'DEPRECATED - DT-Prelim Calcs'!$C$21*'Drive Train'!$F$39,CP180+CJ$2)</f>
        <v>6.0759999999999996</v>
      </c>
      <c r="CQ181" s="57">
        <f>'Drive Train'!$F$35-CJ181*'DEPRECATED - DT-Prelim Calcs'!$C$21*'Drive Train'!$F$39</f>
        <v>6.0759999999999996</v>
      </c>
      <c r="CR181" s="1">
        <f>IF(CO181&gt;='Drive Train'!$F$29,1,0)</f>
        <v>0</v>
      </c>
      <c r="CS181" s="57">
        <f t="shared" si="223"/>
        <v>103.33333333333333</v>
      </c>
      <c r="CT181" s="63">
        <f>CT180+'DEPRECATED - DT-Prelim Calcs'!$C$11</f>
        <v>708</v>
      </c>
      <c r="CU181" s="2">
        <f>DE181/'Drive Train'!$F$35</f>
        <v>0.48999999999999994</v>
      </c>
      <c r="CV181" s="46">
        <f>DC181*12*60/(PI() * 'Drive Train'!$F$15)/CU$2*CU181</f>
        <v>510.13966544109007</v>
      </c>
      <c r="CW181" s="2">
        <f>('DEPRECATED - DT-Prelim Calcs'!$C$6*CU181-CV181)/('DEPRECATED - DT-Prelim Calcs'!$C$6*CU181)*'DEPRECATED - DT-Prelim Calcs'!$C$7*CU181</f>
        <v>0.95023647397504163</v>
      </c>
      <c r="CX181" s="57">
        <f>CW181/'DEPRECATED - DT-Prelim Calcs'!$C$7*('DEPRECATED - DT-Prelim Calcs'!$C$8-'DEPRECATED - DT-Prelim Calcs'!$C$9)+'DEPRECATED - DT-Prelim Calcs'!$C$9</f>
        <v>53.287277846887079</v>
      </c>
      <c r="CY181" s="57">
        <f t="shared" si="196"/>
        <v>53.287277846887079</v>
      </c>
      <c r="CZ181" s="2">
        <f t="shared" si="224"/>
        <v>0.8740149491512208</v>
      </c>
      <c r="DA181" s="57">
        <f>CZ181*'DEPRECATED - DT-Prelim Calcs'!$C$21/CU$2/'DEPRECATED - DT-Prelim Calcs'!$C$19/'DEPRECATED - DT-Prelim Calcs'!$C$18*3.39*'DEPRECATED - DT-Prelim Calcs'!$C$20</f>
        <v>17.59424770694481</v>
      </c>
      <c r="DB181" s="46">
        <f t="shared" si="225"/>
        <v>0</v>
      </c>
      <c r="DC181" s="57">
        <f>DA180*'DEPRECATED - DT-Prelim Calcs'!$C$11+DC180</f>
        <v>3.2707163780703752</v>
      </c>
      <c r="DD181" s="57">
        <f>DD180+0.5*DA181*'DEPRECATED - DT-Prelim Calcs'!$C$11^2+DC181*'DEPRECATED - DT-Prelim Calcs'!$C$11</f>
        <v>-95366.421709470364</v>
      </c>
      <c r="DE181" s="57">
        <f>MIN('Drive Train'!$F$35-CY180*'DEPRECATED - DT-Prelim Calcs'!$C$21*'Drive Train'!$F$39,DE180+CY$2)</f>
        <v>6.0759999999999996</v>
      </c>
      <c r="DF181" s="57">
        <f>'Drive Train'!$F$35-CY181*'DEPRECATED - DT-Prelim Calcs'!$C$21*'Drive Train'!$F$39</f>
        <v>8.7764651064116777</v>
      </c>
      <c r="DG181" s="1">
        <f>IF(DD181&gt;='Drive Train'!$F$29,1,0)</f>
        <v>0</v>
      </c>
      <c r="DH181" s="57">
        <f t="shared" si="226"/>
        <v>59.208086496541206</v>
      </c>
      <c r="DI181" s="63">
        <f>DI180+'DEPRECATED - DT-Prelim Calcs'!$C$11</f>
        <v>708</v>
      </c>
      <c r="DJ181" s="2">
        <f>DT181/'Drive Train'!$F$35</f>
        <v>0.48999999999999994</v>
      </c>
      <c r="DK181" s="46">
        <f>DR181*12*60/(PI() * 'Drive Train'!$F$15)/DJ$2*DJ181</f>
        <v>-26461.6410843757</v>
      </c>
      <c r="DL181" s="2">
        <f>('DEPRECATED - DT-Prelim Calcs'!$C$6*DJ181-DK181)/('DEPRECATED - DT-Prelim Calcs'!$C$6*DJ181)*'DEPRECATED - DT-Prelim Calcs'!$C$7*DJ181</f>
        <v>13.14573208505543</v>
      </c>
      <c r="DM181" s="57">
        <f>DL181/'DEPRECATED - DT-Prelim Calcs'!$C$7*('DEPRECATED - DT-Prelim Calcs'!$C$8-'DEPRECATED - DT-Prelim Calcs'!$C$9)+'DEPRECATED - DT-Prelim Calcs'!$C$9</f>
        <v>702.53295705917503</v>
      </c>
      <c r="DN181" s="57">
        <f t="shared" si="197"/>
        <v>93</v>
      </c>
      <c r="DO181" s="2">
        <f t="shared" si="227"/>
        <v>1.1037138828047846</v>
      </c>
      <c r="DP181" s="57">
        <f>DO181*'DEPRECATED - DT-Prelim Calcs'!$C$21/DJ$2/'DEPRECATED - DT-Prelim Calcs'!$C$19/'DEPRECATED - DT-Prelim Calcs'!$C$18*3.39*'DEPRECATED - DT-Prelim Calcs'!$C$20</f>
        <v>25.773080821789936</v>
      </c>
      <c r="DQ181" s="46">
        <f t="shared" si="228"/>
        <v>0</v>
      </c>
      <c r="DR181" s="57">
        <f>DP180*'DEPRECATED - DT-Prelim Calcs'!$C$11+DR180</f>
        <v>-146.2556249693958</v>
      </c>
      <c r="DS181" s="57">
        <f>DS180+0.5*DP181*'DEPRECATED - DT-Prelim Calcs'!$C$11^2+DR181*'DEPRECATED - DT-Prelim Calcs'!$C$11</f>
        <v>-182196.6391162487</v>
      </c>
      <c r="DT181" s="57">
        <f>MIN('Drive Train'!$F$35-DN180*'DEPRECATED - DT-Prelim Calcs'!$C$21*'Drive Train'!$F$39,DT180+DN$2)</f>
        <v>6.0759999999999996</v>
      </c>
      <c r="DU181" s="57">
        <f>'Drive Train'!$F$35-DN181*'DEPRECATED - DT-Prelim Calcs'!$C$21*'Drive Train'!$F$39</f>
        <v>6.0759999999999996</v>
      </c>
      <c r="DV181" s="1">
        <f>IF(DS181&gt;='Drive Train'!$F$29,1,0)</f>
        <v>0</v>
      </c>
      <c r="DW181" s="57">
        <f t="shared" si="229"/>
        <v>103.33333333333333</v>
      </c>
      <c r="DX181" s="63">
        <f>DX180+'DEPRECATED - DT-Prelim Calcs'!$C$11</f>
        <v>708</v>
      </c>
      <c r="DY181" s="2">
        <f>EI181/'Drive Train'!$F$35</f>
        <v>0.48999999999999994</v>
      </c>
      <c r="DZ181" s="46">
        <f>EG181*12*60/(PI() * 'Drive Train'!$F$15)/DY$2*DY181</f>
        <v>19653.280692192264</v>
      </c>
      <c r="EA181" s="2">
        <f>('DEPRECATED - DT-Prelim Calcs'!$C$6*DY181-DZ181)/('DEPRECATED - DT-Prelim Calcs'!$C$6*DY181)*'DEPRECATED - DT-Prelim Calcs'!$C$7*DY181</f>
        <v>-7.7054802004096352</v>
      </c>
      <c r="EB181" s="57">
        <f>EA181/'DEPRECATED - DT-Prelim Calcs'!$C$7*('DEPRECATED - DT-Prelim Calcs'!$C$8-'DEPRECATED - DT-Prelim Calcs'!$C$9)+'DEPRECATED - DT-Prelim Calcs'!$C$9</f>
        <v>-407.51290859442167</v>
      </c>
      <c r="EC181" s="57">
        <f t="shared" si="198"/>
        <v>-407.51290859442167</v>
      </c>
      <c r="ED181" s="2">
        <f t="shared" si="230"/>
        <v>-10.641936868318824</v>
      </c>
      <c r="EE181" s="57">
        <f>ED181*'DEPRECATED - DT-Prelim Calcs'!$C$21/DY$2/'DEPRECATED - DT-Prelim Calcs'!$C$19/'DEPRECATED - DT-Prelim Calcs'!$C$18*3.39*'DEPRECATED - DT-Prelim Calcs'!$C$20</f>
        <v>-282.77854177735162</v>
      </c>
      <c r="EF181" s="46">
        <f t="shared" si="231"/>
        <v>1</v>
      </c>
      <c r="EG181" s="57">
        <f>EE180*'DEPRECATED - DT-Prelim Calcs'!$C$11+EG180</f>
        <v>95.458568709847484</v>
      </c>
      <c r="EH181" s="57">
        <f>EH180+0.5*EE181*'DEPRECATED - DT-Prelim Calcs'!$C$11^2+EG181*'DEPRECATED - DT-Prelim Calcs'!$C$11</f>
        <v>-329888.65236777609</v>
      </c>
      <c r="EI181" s="57">
        <f>MIN('Drive Train'!$F$35-EC180*'DEPRECATED - DT-Prelim Calcs'!$C$21*'Drive Train'!$F$39,EI180+EC$2)</f>
        <v>6.0759999999999996</v>
      </c>
      <c r="EJ181" s="57">
        <f>'Drive Train'!$F$35-EC181*'DEPRECATED - DT-Prelim Calcs'!$C$21*'Drive Train'!$F$39</f>
        <v>40.110877784420673</v>
      </c>
      <c r="EK181" s="1">
        <f>IF(EH181&gt;='Drive Train'!$F$29,1,0)</f>
        <v>0</v>
      </c>
      <c r="EL181" s="57">
        <f t="shared" si="232"/>
        <v>-452.79212066046858</v>
      </c>
      <c r="EM181" s="63">
        <f>EM180+'DEPRECATED - DT-Prelim Calcs'!$C$11</f>
        <v>708</v>
      </c>
      <c r="EN181" s="2">
        <f>EX181/'Drive Train'!$F$35</f>
        <v>0.69576245419233451</v>
      </c>
      <c r="EO181" s="46">
        <f>EV181*12*60/(PI() * 'Drive Train'!$F$15)/EN$2*EN181</f>
        <v>34385.949608254887</v>
      </c>
      <c r="EP181" s="2">
        <f>('DEPRECATED - DT-Prelim Calcs'!$C$6*EN181-EO181)/('DEPRECATED - DT-Prelim Calcs'!$C$6*EN181)*'DEPRECATED - DT-Prelim Calcs'!$C$7*EN181</f>
        <v>-13.871080882374764</v>
      </c>
      <c r="EQ181" s="57">
        <f>EP181/'DEPRECATED - DT-Prelim Calcs'!$C$7*('DEPRECATED - DT-Prelim Calcs'!$C$8-'DEPRECATED - DT-Prelim Calcs'!$C$9)+'DEPRECATED - DT-Prelim Calcs'!$C$9</f>
        <v>-735.74799884177685</v>
      </c>
      <c r="ER181" s="57">
        <f t="shared" si="199"/>
        <v>-735.74799884177685</v>
      </c>
      <c r="ES181" s="2">
        <f t="shared" si="233"/>
        <v>-17.489381556450034</v>
      </c>
      <c r="ET181" s="57">
        <f>ES181*'DEPRECATED - DT-Prelim Calcs'!$C$21/EN$2/'DEPRECATED - DT-Prelim Calcs'!$C$19/'DEPRECATED - DT-Prelim Calcs'!$C$18*3.39*'DEPRECATED - DT-Prelim Calcs'!$C$20</f>
        <v>-521.06032881192368</v>
      </c>
      <c r="EU181" s="46">
        <f t="shared" si="234"/>
        <v>1</v>
      </c>
      <c r="EV181" s="57">
        <f>ET180*'DEPRECATED - DT-Prelim Calcs'!$C$11+EV180</f>
        <v>104.90789930381611</v>
      </c>
      <c r="EW181" s="57">
        <f>EW180+0.5*ET181*'DEPRECATED - DT-Prelim Calcs'!$C$11^2+EV181*'DEPRECATED - DT-Prelim Calcs'!$C$11</f>
        <v>-331317.90978584782</v>
      </c>
      <c r="EX181" s="57">
        <f>MIN('Drive Train'!$F$35-ER180*'DEPRECATED - DT-Prelim Calcs'!$C$21*'Drive Train'!$F$39,EX180+ER$2)</f>
        <v>8.6274544319849475</v>
      </c>
      <c r="EY181" s="57">
        <f>'Drive Train'!$F$35-ER181*'DEPRECATED - DT-Prelim Calcs'!$C$21*'Drive Train'!$F$39</f>
        <v>62.430863921240828</v>
      </c>
      <c r="EZ181" s="1">
        <f>IF(EW181&gt;='Drive Train'!$F$29,1,0)</f>
        <v>0</v>
      </c>
      <c r="FA181" s="57">
        <f t="shared" si="235"/>
        <v>-817.4977764908632</v>
      </c>
      <c r="FB181" s="63">
        <f>FB180+'DEPRECATED - DT-Prelim Calcs'!$C$11</f>
        <v>708</v>
      </c>
      <c r="FC181" s="2">
        <f>FM181/'Drive Train'!$F$35</f>
        <v>0.48999999999999994</v>
      </c>
      <c r="FD181" s="46">
        <f>FK181*12*60/(PI() * 'Drive Train'!$F$15)/FC$2*FC181</f>
        <v>-280945.22893881873</v>
      </c>
      <c r="FE181" s="2">
        <f>('DEPRECATED - DT-Prelim Calcs'!$C$6*FC181-FD181)/('DEPRECATED - DT-Prelim Calcs'!$C$6*FC181)*'DEPRECATED - DT-Prelim Calcs'!$C$7*FC181</f>
        <v>128.21242002674543</v>
      </c>
      <c r="FF181" s="57">
        <f>FE181/'DEPRECATED - DT-Prelim Calcs'!$C$7*('DEPRECATED - DT-Prelim Calcs'!$C$8-'DEPRECATED - DT-Prelim Calcs'!$C$9)+'DEPRECATED - DT-Prelim Calcs'!$C$9</f>
        <v>6828.2823607599339</v>
      </c>
      <c r="FG181" s="57">
        <f t="shared" si="200"/>
        <v>93</v>
      </c>
      <c r="FH181" s="2">
        <f t="shared" si="236"/>
        <v>0.78067567320338405</v>
      </c>
      <c r="FI181" s="57">
        <f>FH181*'DEPRECATED - DT-Prelim Calcs'!$C$21/FC$2/'DEPRECATED - DT-Prelim Calcs'!$C$19/'DEPRECATED - DT-Prelim Calcs'!$C$18*3.39*'DEPRECATED - DT-Prelim Calcs'!$C$20</f>
        <v>25.773080821789936</v>
      </c>
      <c r="FJ181" s="46">
        <f t="shared" si="237"/>
        <v>0</v>
      </c>
      <c r="FK181" s="57">
        <f>FI180*'DEPRECATED - DT-Prelim Calcs'!$C$11+FK180</f>
        <v>-1098.3268632345639</v>
      </c>
      <c r="FL181" s="57">
        <f>FL180+0.5*FI181*'DEPRECATED - DT-Prelim Calcs'!$C$11^2+FK181*'DEPRECATED - DT-Prelim Calcs'!$C$11</f>
        <v>-439789.01376100711</v>
      </c>
      <c r="FM181" s="57">
        <f>MIN('Drive Train'!$F$35-FG180*'DEPRECATED - DT-Prelim Calcs'!$C$21*'Drive Train'!$F$39,FM180+FG$2)</f>
        <v>6.0759999999999996</v>
      </c>
      <c r="FN181" s="57">
        <f>'Drive Train'!$F$35-FG181*'DEPRECATED - DT-Prelim Calcs'!$C$21*'Drive Train'!$F$39</f>
        <v>6.0759999999999996</v>
      </c>
      <c r="FO181" s="1">
        <f>IF(FL181&gt;='Drive Train'!$F$29,1,0)</f>
        <v>0</v>
      </c>
      <c r="FP181" s="57">
        <f t="shared" si="238"/>
        <v>103.33333333333333</v>
      </c>
      <c r="FQ181" s="63">
        <f>FQ180+'DEPRECATED - DT-Prelim Calcs'!$C$11</f>
        <v>708</v>
      </c>
      <c r="FR181" s="2">
        <f>GB181/'Drive Train'!$F$35</f>
        <v>0.48999999999999994</v>
      </c>
      <c r="FS181" s="46">
        <f>FZ181*12*60/(PI() * 'Drive Train'!$F$15)/FR$2*FR181</f>
        <v>-329751.73899919901</v>
      </c>
      <c r="FT181" s="2">
        <f>('DEPRECATED - DT-Prelim Calcs'!$C$6*FR181-FS181)/('DEPRECATED - DT-Prelim Calcs'!$C$6*FR181)*'DEPRECATED - DT-Prelim Calcs'!$C$7*FR181</f>
        <v>150.2806544067673</v>
      </c>
      <c r="FU181" s="57">
        <f>FT181/'DEPRECATED - DT-Prelim Calcs'!$C$7*('DEPRECATED - DT-Prelim Calcs'!$C$8-'DEPRECATED - DT-Prelim Calcs'!$C$9)+'DEPRECATED - DT-Prelim Calcs'!$C$9</f>
        <v>8003.118240824997</v>
      </c>
      <c r="FV181" s="57">
        <f t="shared" si="201"/>
        <v>93</v>
      </c>
      <c r="FW181" s="2">
        <f t="shared" si="239"/>
        <v>0.7112822800297498</v>
      </c>
      <c r="FX181" s="57">
        <f>FW181*'DEPRECATED - DT-Prelim Calcs'!$C$21/FR$2/'DEPRECATED - DT-Prelim Calcs'!$C$19/'DEPRECATED - DT-Prelim Calcs'!$C$18*3.39*'DEPRECATED - DT-Prelim Calcs'!$C$20</f>
        <v>25.773080821789936</v>
      </c>
      <c r="FY181" s="46">
        <f t="shared" si="240"/>
        <v>0</v>
      </c>
      <c r="FZ181" s="57">
        <f>FX180*'DEPRECATED - DT-Prelim Calcs'!$C$11+FZ180</f>
        <v>-1174.5415427985743</v>
      </c>
      <c r="GA181" s="57">
        <f>GA180+0.5*FX181*'DEPRECATED - DT-Prelim Calcs'!$C$11^2+FZ181*'DEPRECATED - DT-Prelim Calcs'!$C$11</f>
        <v>-534319.99010252696</v>
      </c>
      <c r="GB181" s="57">
        <f>MIN('Drive Train'!$F$35-FV180*'DEPRECATED - DT-Prelim Calcs'!$C$21*'Drive Train'!$F$39,GB180+FV$2)</f>
        <v>6.0759999999999996</v>
      </c>
      <c r="GC181" s="57">
        <f>'Drive Train'!$F$35-FV181*'DEPRECATED - DT-Prelim Calcs'!$C$21*'Drive Train'!$F$39</f>
        <v>6.0759999999999996</v>
      </c>
      <c r="GD181" s="1">
        <f>IF(GA181&gt;='Drive Train'!$F$29,1,0)</f>
        <v>0</v>
      </c>
      <c r="GE181" s="57">
        <f t="shared" si="241"/>
        <v>103.33333333333333</v>
      </c>
      <c r="GF181" s="63">
        <f>GF180+'DEPRECATED - DT-Prelim Calcs'!$C$11</f>
        <v>708</v>
      </c>
      <c r="GG181" s="2">
        <f>GQ181/'Drive Train'!$F$35</f>
        <v>0.83548387096774201</v>
      </c>
      <c r="GH181" s="46">
        <f>GO181*12*60/(PI() * 'Drive Train'!$F$15)/GG$2*GG181</f>
        <v>-245381.79341226892</v>
      </c>
      <c r="GI181" s="2">
        <f>('DEPRECATED - DT-Prelim Calcs'!$C$6*GG181-GH181)/('DEPRECATED - DT-Prelim Calcs'!$C$6*GG181)*'DEPRECATED - DT-Prelim Calcs'!$C$7*GG181</f>
        <v>112.96475855371669</v>
      </c>
      <c r="GJ181" s="57">
        <f>GI181/'DEPRECATED - DT-Prelim Calcs'!$C$7*('DEPRECATED - DT-Prelim Calcs'!$C$8-'DEPRECATED - DT-Prelim Calcs'!$C$9)+'DEPRECATED - DT-Prelim Calcs'!$C$9</f>
        <v>6016.5500093119717</v>
      </c>
      <c r="GK181" s="57">
        <f t="shared" si="242"/>
        <v>29.999999999999982</v>
      </c>
      <c r="GL181" s="2">
        <f t="shared" si="243"/>
        <v>0.99579519204165001</v>
      </c>
      <c r="GM181" s="57">
        <f>GL181*'DEPRECATED - DT-Prelim Calcs'!$C$21/GG$2/'DEPRECATED - DT-Prelim Calcs'!$C$19/'DEPRECATED - DT-Prelim Calcs'!$C$18*3.39*'DEPRECATED - DT-Prelim Calcs'!$C$20</f>
        <v>25.773080821789936</v>
      </c>
      <c r="GN181" s="46">
        <f t="shared" si="244"/>
        <v>0</v>
      </c>
      <c r="GO181" s="57">
        <f>GM180*'DEPRECATED - DT-Prelim Calcs'!$C$11+GO180</f>
        <v>-717.64500975281794</v>
      </c>
      <c r="GP181" s="57">
        <f>GP180+0.5*GM181*'DEPRECATED - DT-Prelim Calcs'!$C$11^2+GO181*'DEPRECATED - DT-Prelim Calcs'!$C$11</f>
        <v>-272905.44331822242</v>
      </c>
      <c r="GQ181" s="57">
        <f>MIN('Drive Train'!$F$35-GK180*'DEPRECATED - DT-Prelim Calcs'!$C$21*'Drive Train'!$F$39,GQ180+GK$2)</f>
        <v>10.360000000000001</v>
      </c>
      <c r="GR181" s="57">
        <f>'Drive Train'!$F$35-GK181*'DEPRECATED - DT-Prelim Calcs'!$C$21*'Drive Train'!$F$39</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-150323.29026858939</v>
      </c>
      <c r="GX181" s="2">
        <f>('DEPRECATED - DT-Prelim Calcs'!$C$6*GV181-GW181)/('DEPRECATED - DT-Prelim Calcs'!$C$6*GV181)*'DEPRECATED - DT-Prelim Calcs'!$C$7*GV181</f>
        <v>69.939280291914187</v>
      </c>
      <c r="GY181" s="57">
        <f>GX181/'DEPRECATED - DT-Prelim Calcs'!$C$7*('DEPRECATED - DT-Prelim Calcs'!$C$8-'DEPRECATED - DT-Prelim Calcs'!$C$9)+'DEPRECATED - DT-Prelim Calcs'!$C$9</f>
        <v>3726.0235109761784</v>
      </c>
      <c r="GZ181" s="57">
        <f t="shared" si="202"/>
        <v>33.333333333333314</v>
      </c>
      <c r="HA181" s="2">
        <f t="shared" si="246"/>
        <v>0.99579519204165001</v>
      </c>
      <c r="HB181" s="57">
        <f>HA181*'DEPRECATED - DT-Prelim Calcs'!$C$21/GV$2/'DEPRECATED - DT-Prelim Calcs'!$C$19/'DEPRECATED - DT-Prelim Calcs'!$C$18*3.39*'DEPRECATED - DT-Prelim Calcs'!$C$20</f>
        <v>25.773080821789936</v>
      </c>
      <c r="HC181" s="46">
        <f t="shared" si="247"/>
        <v>0</v>
      </c>
      <c r="HD181" s="57">
        <f>HB180*'DEPRECATED - DT-Prelim Calcs'!$C$11+HD180</f>
        <v>-449.47033389719513</v>
      </c>
      <c r="HE181" s="57">
        <f>HE180+0.5*HB181*'DEPRECATED - DT-Prelim Calcs'!$C$11^2+HD181*'DEPRECATED - DT-Prelim Calcs'!$C$11</f>
        <v>-296672.38994700374</v>
      </c>
      <c r="HF181" s="57">
        <f>MIN('Drive Train'!$F$35-GZ180*'DEPRECATED - DT-Prelim Calcs'!$C$21*'Drive Train'!$F$39,HF180+GZ$2)</f>
        <v>10.133333333333335</v>
      </c>
      <c r="HG181" s="57">
        <f>'Drive Train'!$F$35-GZ181*'DEPRECATED - DT-Prelim Calcs'!$C$21*'Drive Train'!$F$39</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-113328.55468902973</v>
      </c>
      <c r="HM181" s="2">
        <f>('DEPRECATED - DT-Prelim Calcs'!$C$6*HK181-HL181)/('DEPRECATED - DT-Prelim Calcs'!$C$6*HK181)*'DEPRECATED - DT-Prelim Calcs'!$C$7*HK181</f>
        <v>53.167775731711828</v>
      </c>
      <c r="HN181" s="57">
        <f>HM181/'DEPRECATED - DT-Prelim Calcs'!$C$7*('DEPRECATED - DT-Prelim Calcs'!$C$8-'DEPRECATED - DT-Prelim Calcs'!$C$9)+'DEPRECATED - DT-Prelim Calcs'!$C$9</f>
        <v>2833.1670648873969</v>
      </c>
      <c r="HO181" s="57">
        <f t="shared" si="203"/>
        <v>36.66666666666665</v>
      </c>
      <c r="HP181" s="2">
        <f t="shared" si="249"/>
        <v>0.99579519204165001</v>
      </c>
      <c r="HQ181" s="57">
        <f>HP181*'DEPRECATED - DT-Prelim Calcs'!$C$21/HK$2/'DEPRECATED - DT-Prelim Calcs'!$C$19/'DEPRECATED - DT-Prelim Calcs'!$C$18*3.39*'DEPRECATED - DT-Prelim Calcs'!$C$20</f>
        <v>25.773080821789936</v>
      </c>
      <c r="HR181" s="46">
        <f t="shared" si="250"/>
        <v>0</v>
      </c>
      <c r="HS181" s="57">
        <f>HQ180*'DEPRECATED - DT-Prelim Calcs'!$C$11+HS180</f>
        <v>-346.60824406954714</v>
      </c>
      <c r="HT181" s="57">
        <f>HT180+0.5*HQ181*'DEPRECATED - DT-Prelim Calcs'!$C$11^2+HS181*'DEPRECATED - DT-Prelim Calcs'!$C$11</f>
        <v>-322125.0774141057</v>
      </c>
      <c r="HU181" s="57">
        <f>MIN('Drive Train'!$F$35-HO180*'DEPRECATED - DT-Prelim Calcs'!$C$21*'Drive Train'!$F$39,HU180+HO$2)</f>
        <v>9.9066666666666681</v>
      </c>
      <c r="HV181" s="57">
        <f>'Drive Train'!$F$35-HO181*'DEPRECATED - DT-Prelim Calcs'!$C$21*'Drive Train'!$F$39</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-122561.42658966371</v>
      </c>
      <c r="IB181" s="2">
        <f>('DEPRECATED - DT-Prelim Calcs'!$C$6*HZ181-IA181)/('DEPRECATED - DT-Prelim Calcs'!$C$6*HZ181)*'DEPRECATED - DT-Prelim Calcs'!$C$7*HZ181</f>
        <v>57.298435154111097</v>
      </c>
      <c r="IC181" s="57">
        <f>IB181/'DEPRECATED - DT-Prelim Calcs'!$C$7*('DEPRECATED - DT-Prelim Calcs'!$C$8-'DEPRECATED - DT-Prelim Calcs'!$C$9)+'DEPRECATED - DT-Prelim Calcs'!$C$9</f>
        <v>3053.0689752167855</v>
      </c>
      <c r="ID181" s="57">
        <f t="shared" si="204"/>
        <v>39.999999999999986</v>
      </c>
      <c r="IE181" s="2">
        <f t="shared" si="252"/>
        <v>0.99579519204165001</v>
      </c>
      <c r="IF181" s="57">
        <f>IE181*'DEPRECATED - DT-Prelim Calcs'!$C$21/HZ$2/'DEPRECATED - DT-Prelim Calcs'!$C$19/'DEPRECATED - DT-Prelim Calcs'!$C$18*3.39*'DEPRECATED - DT-Prelim Calcs'!$C$20</f>
        <v>25.773080821789936</v>
      </c>
      <c r="IG181" s="46">
        <f t="shared" si="253"/>
        <v>0</v>
      </c>
      <c r="IH181" s="57">
        <f>IF180*'DEPRECATED - DT-Prelim Calcs'!$C$11+IH180</f>
        <v>-383.62379611158485</v>
      </c>
      <c r="II181" s="57">
        <f>II180+0.5*IF181*'DEPRECATED - DT-Prelim Calcs'!$C$11^2+IH181*'DEPRECATED - DT-Prelim Calcs'!$C$11</f>
        <v>-349300.73902387073</v>
      </c>
      <c r="IJ181" s="57">
        <f>MIN('Drive Train'!$F$35-ID180*'DEPRECATED - DT-Prelim Calcs'!$C$21*'Drive Train'!$F$39,IJ180+ID$2)</f>
        <v>9.6800000000000015</v>
      </c>
      <c r="IK181" s="57">
        <f>'Drive Train'!$F$35-ID181*'DEPRECATED - DT-Prelim Calcs'!$C$21*'Drive Train'!$F$39</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1781.4725670897797</v>
      </c>
      <c r="IQ181" s="2">
        <f>('DEPRECATED - DT-Prelim Calcs'!$C$6*IO181-IP181)/('DEPRECATED - DT-Prelim Calcs'!$C$6*IO181)*'DEPRECATED - DT-Prelim Calcs'!$C$7*IO181</f>
        <v>1.0317947175415436</v>
      </c>
      <c r="IR181" s="57">
        <f>IQ181/'DEPRECATED - DT-Prelim Calcs'!$C$7*('DEPRECATED - DT-Prelim Calcs'!$C$8-'DEPRECATED - DT-Prelim Calcs'!$C$9)+'DEPRECATED - DT-Prelim Calcs'!$C$9</f>
        <v>57.629154464970973</v>
      </c>
      <c r="IS181" s="57">
        <f t="shared" si="205"/>
        <v>43.333333333333321</v>
      </c>
      <c r="IT181" s="2">
        <f t="shared" si="255"/>
        <v>0.59218010244242913</v>
      </c>
      <c r="IU181" s="57">
        <f>IT181*'DEPRECATED - DT-Prelim Calcs'!$C$21/IO$2/'DEPRECATED - DT-Prelim Calcs'!$C$19/'DEPRECATED - DT-Prelim Calcs'!$C$18*3.39*'DEPRECATED - DT-Prelim Calcs'!$C$20</f>
        <v>15.32675168878121</v>
      </c>
      <c r="IV181" s="46">
        <f t="shared" si="256"/>
        <v>0</v>
      </c>
      <c r="IW181" s="57">
        <f>IU180*'DEPRECATED - DT-Prelim Calcs'!$C$11+IW180</f>
        <v>5.7098047252797244</v>
      </c>
      <c r="IX181" s="57">
        <f>IX180+0.5*IU181*'DEPRECATED - DT-Prelim Calcs'!$C$11^2+IW181*'DEPRECATED - DT-Prelim Calcs'!$C$11</f>
        <v>-304733.41750288516</v>
      </c>
      <c r="IY181" s="57">
        <f>MIN('Drive Train'!$F$35-IS180*'DEPRECATED - DT-Prelim Calcs'!$C$21*'Drive Train'!$F$39,IY180+IS$2)</f>
        <v>9.4533333333333349</v>
      </c>
      <c r="IZ181" s="57">
        <f>'Drive Train'!$F$35-IS181*'DEPRECATED - DT-Prelim Calcs'!$C$21*'Drive Train'!$F$39</f>
        <v>9.4533333333333349</v>
      </c>
      <c r="JA181" s="1">
        <f>IF(IX181&gt;='Drive Train'!$F$29,1,0)</f>
        <v>0</v>
      </c>
      <c r="JB181" s="57">
        <f t="shared" si="257"/>
        <v>48.148148148148138</v>
      </c>
      <c r="JC181" s="63">
        <f>JC180+'DEPRECATED - DT-Prelim Calcs'!$C$11</f>
        <v>708</v>
      </c>
      <c r="JD181" s="2">
        <f>JN181/'Drive Train'!$F$35</f>
        <v>0.74408602150537628</v>
      </c>
      <c r="JE181" s="46">
        <f>JL181*12*60/(PI() * 'Drive Train'!$F$15)/JD$2*JD181</f>
        <v>-307817.09609337151</v>
      </c>
      <c r="JF181" s="2">
        <f>('DEPRECATED - DT-Prelim Calcs'!$C$6*JD181-JE181)/('DEPRECATED - DT-Prelim Calcs'!$C$6*JD181)*'DEPRECATED - DT-Prelim Calcs'!$C$7*JD181</f>
        <v>140.97508625836178</v>
      </c>
      <c r="JG181" s="57">
        <f>JF181/'DEPRECATED - DT-Prelim Calcs'!$C$7*('DEPRECATED - DT-Prelim Calcs'!$C$8-'DEPRECATED - DT-Prelim Calcs'!$C$9)+'DEPRECATED - DT-Prelim Calcs'!$C$9</f>
        <v>7507.7222269493013</v>
      </c>
      <c r="JH181" s="57">
        <f t="shared" si="206"/>
        <v>46.666666666666657</v>
      </c>
      <c r="JI181" s="2">
        <f t="shared" si="258"/>
        <v>0.99579519204165001</v>
      </c>
      <c r="JJ181" s="57">
        <f>JI181*'DEPRECATED - DT-Prelim Calcs'!$C$21/JD$2/'DEPRECATED - DT-Prelim Calcs'!$C$19/'DEPRECATED - DT-Prelim Calcs'!$C$18*3.39*'DEPRECATED - DT-Prelim Calcs'!$C$20</f>
        <v>25.773080821789936</v>
      </c>
      <c r="JK181" s="46">
        <f t="shared" si="259"/>
        <v>0</v>
      </c>
      <c r="JL181" s="57">
        <f>JJ180*'DEPRECATED - DT-Prelim Calcs'!$C$11+JL180</f>
        <v>-1010.8227182985194</v>
      </c>
      <c r="JM181" s="57">
        <f>JM180+0.5*JJ181*'DEPRECATED - DT-Prelim Calcs'!$C$11^2+JL181*'DEPRECATED - DT-Prelim Calcs'!$C$11</f>
        <v>-358647.49293445726</v>
      </c>
      <c r="JN181" s="57">
        <f>MIN('Drive Train'!$F$35-JH180*'DEPRECATED - DT-Prelim Calcs'!$C$21*'Drive Train'!$F$39,JN180+JH$2)</f>
        <v>9.2266666666666666</v>
      </c>
      <c r="JO181" s="57">
        <f>'Drive Train'!$F$35-JH181*'DEPRECATED - DT-Prelim Calcs'!$C$21*'Drive Train'!$F$39</f>
        <v>9.2266666666666666</v>
      </c>
      <c r="JP181" s="1">
        <f>IF(JM181&gt;='Drive Train'!$F$29,1,0)</f>
        <v>0</v>
      </c>
      <c r="JQ181" s="57">
        <f>MIN(JG181,'DEPRECATED - DT-Prelim Calcs'!$C$10)*'DEPRECATED - DT-Prelim Calcs'!$C$11*1000/60/60</f>
        <v>103.33333333333333</v>
      </c>
      <c r="JR181" s="63">
        <f>JR180+'DEPRECATED - DT-Prelim Calcs'!$C$11</f>
        <v>708</v>
      </c>
      <c r="JS181" s="2">
        <f>KC181/'Drive Train'!$F$35</f>
        <v>0.72580645161290325</v>
      </c>
      <c r="JT181" s="46">
        <f>KA181*12*60/(PI() * 'Drive Train'!$F$15)/JS$2*JS181</f>
        <v>-197795.5143681491</v>
      </c>
      <c r="JU181" s="2">
        <f>('DEPRECATED - DT-Prelim Calcs'!$C$6*JS181-JT181)/('DEPRECATED - DT-Prelim Calcs'!$C$6*JS181)*'DEPRECATED - DT-Prelim Calcs'!$C$7*JS181</f>
        <v>91.183938318976118</v>
      </c>
      <c r="JV181" s="57">
        <f>JU181/'DEPRECATED - DT-Prelim Calcs'!$C$7*('DEPRECATED - DT-Prelim Calcs'!$C$8-'DEPRECATED - DT-Prelim Calcs'!$C$9)+'DEPRECATED - DT-Prelim Calcs'!$C$9</f>
        <v>4857.0150565662398</v>
      </c>
      <c r="JW181" s="57">
        <f t="shared" si="207"/>
        <v>49.999999999999993</v>
      </c>
      <c r="JX181" s="2">
        <f t="shared" si="260"/>
        <v>0.99579519204165001</v>
      </c>
      <c r="JY181" s="57">
        <f>JX181*'DEPRECATED - DT-Prelim Calcs'!$C$21/JS$2/'DEPRECATED - DT-Prelim Calcs'!$C$19/'DEPRECATED - DT-Prelim Calcs'!$C$18*3.39*'DEPRECATED - DT-Prelim Calcs'!$C$20</f>
        <v>25.773080821789936</v>
      </c>
      <c r="JZ181" s="46">
        <f t="shared" si="261"/>
        <v>0</v>
      </c>
      <c r="KA181" s="57">
        <f>JY180*'DEPRECATED - DT-Prelim Calcs'!$C$11+KA180</f>
        <v>-665.88773759447986</v>
      </c>
      <c r="KB181" s="57">
        <f>KB180+0.5*JY181*'DEPRECATED - DT-Prelim Calcs'!$C$11^2+KA181*'DEPRECATED - DT-Prelim Calcs'!$C$11</f>
        <v>-338230.46191675396</v>
      </c>
      <c r="KC181" s="57">
        <f>MIN('Drive Train'!$F$35-JW180*'DEPRECATED - DT-Prelim Calcs'!$C$21*'Drive Train'!$F$39,KC180+JW$2)</f>
        <v>9</v>
      </c>
      <c r="KD181" s="57">
        <f>'Drive Train'!$F$35-JW181*'DEPRECATED - DT-Prelim Calcs'!$C$21*'Drive Train'!$F$39</f>
        <v>9</v>
      </c>
      <c r="KE181" s="1">
        <f>IF(KB181&gt;='Drive Train'!$F$29,1,0)</f>
        <v>0</v>
      </c>
      <c r="KF181" s="57">
        <f>MIN(JV181,'DEPRECATED - DT-Prelim Calcs'!$C$10)*'DEPRECATED - DT-Prelim Calcs'!$C$11*1000/60/60</f>
        <v>103.33333333333333</v>
      </c>
      <c r="KG181" s="63">
        <f>KG180+'DEPRECATED - DT-Prelim Calcs'!$C$11</f>
        <v>708</v>
      </c>
      <c r="KH181" s="2">
        <f>KR181/'Drive Train'!$F$35</f>
        <v>2.7523021701974972</v>
      </c>
      <c r="KI181" s="46">
        <f>KP181*12*60/(PI() * 'Drive Train'!$F$15)/KH$2*KH181</f>
        <v>-846146.25195800746</v>
      </c>
      <c r="KJ181" s="2">
        <f>('DEPRECATED - DT-Prelim Calcs'!$C$6*KH181-KI181)/('DEPRECATED - DT-Prelim Calcs'!$C$6*KH181)*'DEPRECATED - DT-Prelim Calcs'!$C$7*KH181</f>
        <v>389.22450549449081</v>
      </c>
      <c r="KK181" s="57">
        <f>KJ181/'DEPRECATED - DT-Prelim Calcs'!$C$7*('DEPRECATED - DT-Prelim Calcs'!$C$8-'DEPRECATED - DT-Prelim Calcs'!$C$9)+'DEPRECATED - DT-Prelim Calcs'!$C$9</f>
        <v>20723.656039395508</v>
      </c>
      <c r="KL181" s="57">
        <f t="shared" si="208"/>
        <v>53.333333333333329</v>
      </c>
      <c r="KM181" s="2">
        <f t="shared" si="262"/>
        <v>0.99579519204165001</v>
      </c>
      <c r="KN181" s="57">
        <f>KM181*'DEPRECATED - DT-Prelim Calcs'!$C$21/KH$2/'DEPRECATED - DT-Prelim Calcs'!$C$19/'DEPRECATED - DT-Prelim Calcs'!$C$18*3.39*'DEPRECATED - DT-Prelim Calcs'!$C$20</f>
        <v>25.773080821789936</v>
      </c>
      <c r="KO181" s="46">
        <f t="shared" si="263"/>
        <v>0</v>
      </c>
      <c r="KP181" s="57">
        <f>KN180*'DEPRECATED - DT-Prelim Calcs'!$C$11+KP180</f>
        <v>-751.19852369348848</v>
      </c>
      <c r="KQ181" s="57">
        <f>KQ180+0.5*KN181*'DEPRECATED - DT-Prelim Calcs'!$C$11^2+KP181*'DEPRECATED - DT-Prelim Calcs'!$C$11</f>
        <v>-362784.07783926517</v>
      </c>
      <c r="KR181" s="57">
        <f>MIN('Drive Train'!$F$35-KL180*'DEPRECATED - DT-Prelim Calcs'!$C$21*'Drive Train'!$F$39,KR180+KL$2)</f>
        <v>34.128546910448968</v>
      </c>
      <c r="KS181" s="57">
        <f>'Drive Train'!$F$35-KL181*'DEPRECATED - DT-Prelim Calcs'!$C$21*'Drive Train'!$F$39</f>
        <v>8.7733333333333334</v>
      </c>
      <c r="KT181" s="1">
        <f>IF(KQ181&gt;='Drive Train'!$F$29,1,0)</f>
        <v>0</v>
      </c>
      <c r="KU181" s="57">
        <f>MIN(KK181,'DEPRECATED - DT-Prelim Calcs'!$C$10)*'DEPRECATED - DT-Prelim Calcs'!$C$11*1000/60/60</f>
        <v>103.33333333333333</v>
      </c>
      <c r="KV181" s="63">
        <f>KV180+'DEPRECATED - DT-Prelim Calcs'!$C$11</f>
        <v>708</v>
      </c>
      <c r="KW181" s="2">
        <f>LG181/'Drive Train'!$F$35</f>
        <v>0.68924731182795695</v>
      </c>
      <c r="KX181" s="46">
        <f>LE181*12*60/(PI() * 'Drive Train'!$F$15)/KW$2*KW181</f>
        <v>-297042.6246831991</v>
      </c>
      <c r="KY181" s="2">
        <f>('DEPRECATED - DT-Prelim Calcs'!$C$6*KW181-KX181)/('DEPRECATED - DT-Prelim Calcs'!$C$6*KW181)*'DEPRECATED - DT-Prelim Calcs'!$C$7*KW181</f>
        <v>135.97116585011887</v>
      </c>
      <c r="KZ181" s="57">
        <f>KY181/'DEPRECATED - DT-Prelim Calcs'!$C$7*('DEPRECATED - DT-Prelim Calcs'!$C$8-'DEPRECATED - DT-Prelim Calcs'!$C$9)+'DEPRECATED - DT-Prelim Calcs'!$C$9</f>
        <v>7241.3309454648343</v>
      </c>
      <c r="LA181" s="57">
        <f t="shared" si="209"/>
        <v>56.666666666666664</v>
      </c>
      <c r="LB181" s="2">
        <f t="shared" si="264"/>
        <v>0.99579519204165001</v>
      </c>
      <c r="LC181" s="57">
        <f>LB181*'DEPRECATED - DT-Prelim Calcs'!$C$21/KW$2/'DEPRECATED - DT-Prelim Calcs'!$C$19/'DEPRECATED - DT-Prelim Calcs'!$C$18*3.39*'DEPRECATED - DT-Prelim Calcs'!$C$20</f>
        <v>25.773080821789936</v>
      </c>
      <c r="LD181" s="46">
        <f t="shared" si="265"/>
        <v>0</v>
      </c>
      <c r="LE181" s="57">
        <f>LC180*'DEPRECATED - DT-Prelim Calcs'!$C$11+LE180</f>
        <v>-1053.0502510098065</v>
      </c>
      <c r="LF181" s="57">
        <f>LF180+0.5*LC181*'DEPRECATED - DT-Prelim Calcs'!$C$11^2+LE181*'DEPRECATED - DT-Prelim Calcs'!$C$11</f>
        <v>-299616.07642888185</v>
      </c>
      <c r="LG181" s="57">
        <f>MIN('Drive Train'!$F$35-LA180*'DEPRECATED - DT-Prelim Calcs'!$C$21*'Drive Train'!$F$39,LG180+LA$2)</f>
        <v>8.5466666666666669</v>
      </c>
      <c r="LH181" s="57">
        <f>'Drive Train'!$F$35-LA181*'DEPRECATED - DT-Prelim Calcs'!$C$21*'Drive Train'!$F$39</f>
        <v>8.5466666666666669</v>
      </c>
      <c r="LI181" s="1">
        <f>IF(LF181&gt;='Drive Train'!$F$29,1,0)</f>
        <v>0</v>
      </c>
      <c r="LJ181" s="57">
        <f>MIN(KZ181,'DEPRECATED - DT-Prelim Calcs'!$C$10)*'DEPRECATED - DT-Prelim Calcs'!$C$11*1000/60/60</f>
        <v>103.33333333333333</v>
      </c>
      <c r="LK181" s="63">
        <f>LK180+'DEPRECATED - DT-Prelim Calcs'!$C$11</f>
        <v>708</v>
      </c>
      <c r="LL181" s="2">
        <f>LV181/'Drive Train'!$F$35</f>
        <v>0.67096774193548392</v>
      </c>
      <c r="LM181" s="46">
        <f>LT181*12*60/(PI() * 'Drive Train'!$F$15)/LL$2*LL181</f>
        <v>-100649.49015790934</v>
      </c>
      <c r="LN181" s="2">
        <f>('DEPRECATED - DT-Prelim Calcs'!$C$6*LL181-LM181)/('DEPRECATED - DT-Prelim Calcs'!$C$6*LL181)*'DEPRECATED - DT-Prelim Calcs'!$C$7*LL181</f>
        <v>47.126464018019774</v>
      </c>
      <c r="LO181" s="57">
        <f>LN181/'DEPRECATED - DT-Prelim Calcs'!$C$7*('DEPRECATED - DT-Prelim Calcs'!$C$8-'DEPRECATED - DT-Prelim Calcs'!$C$9)+'DEPRECATED - DT-Prelim Calcs'!$C$9</f>
        <v>2511.5486861045379</v>
      </c>
      <c r="LP181" s="57">
        <f t="shared" si="210"/>
        <v>60</v>
      </c>
      <c r="LQ181" s="2">
        <f t="shared" si="266"/>
        <v>0.99579519204165001</v>
      </c>
      <c r="LR181" s="57">
        <f>LQ181*'DEPRECATED - DT-Prelim Calcs'!$C$21/LL$2/'DEPRECATED - DT-Prelim Calcs'!$C$19/'DEPRECATED - DT-Prelim Calcs'!$C$18*3.39*'DEPRECATED - DT-Prelim Calcs'!$C$20</f>
        <v>25.773080821789936</v>
      </c>
      <c r="LS181" s="46">
        <f t="shared" si="267"/>
        <v>0</v>
      </c>
      <c r="LT181" s="57">
        <f>LR180*'DEPRECATED - DT-Prelim Calcs'!$C$11+LT180</f>
        <v>-366.53490734123511</v>
      </c>
      <c r="LU181" s="57">
        <f>LU180+0.5*LR181*'DEPRECATED - DT-Prelim Calcs'!$C$11^2+LT181*'DEPRECATED - DT-Prelim Calcs'!$C$11</f>
        <v>-315110.63983164128</v>
      </c>
      <c r="LV181" s="57">
        <f>MIN('Drive Train'!$F$35-LP180*'DEPRECATED - DT-Prelim Calcs'!$C$21*'Drive Train'!$F$39,LV180+LP$2)</f>
        <v>8.32</v>
      </c>
      <c r="LW181" s="57">
        <f>'Drive Train'!$F$35-LP181*'DEPRECATED - DT-Prelim Calcs'!$C$21*'Drive Train'!$F$39</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Train'!$AA$49 + V181*(1-'Drive Train'!$AA$49))</f>
        <v>0</v>
      </c>
      <c r="W182" s="57">
        <f t="shared" si="184"/>
        <v>0</v>
      </c>
      <c r="X182" s="2">
        <f>MAX(MIN(IF(AND(AI181=1,AG182&lt;0),-1,1)*(W182-$C$9)/($C$8-$C$9)*$C$7-$C$29*AE182/T$2 -  AI181*$C$29/2,X$2),MAX(X$4:X181)*-1)</f>
        <v>-0.2458281045106315</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Train'!$F$39,AG181+W$2)-$C$3,IF(AE181-1&lt;=0,0,IF($C$32=Motors!$C$29,MAX(ABS('Drive Train'!$F$35-W181*$C$21*'Drive Train'!$F$39)*-1,AG181-W$2),MAX(0,ABS('Drive Train'!$F$35-W181*$C$21*'Drive Train'!$F$39)*-1,AG181-W$2))))</f>
        <v>0</v>
      </c>
      <c r="AH182" s="57">
        <f>'Drive Train'!$F$35-ABS(W182)*'DEPRECATED - DT-Prelim Calcs'!$C$21*'Drive Train'!$F$39</f>
        <v>12.4</v>
      </c>
      <c r="AI182" s="1">
        <f>IF(AJ182&gt;='Drive Train'!$F$29,1,0)</f>
        <v>1</v>
      </c>
      <c r="AJ182" s="57">
        <f>AJ181+0.5*Y182*'DEPRECATED - DT-Prelim Calcs'!$C$11^2+AE182*'DEPRECATED - DT-Prelim Calcs'!$C$11</f>
        <v>784.33981740885292</v>
      </c>
      <c r="AK182" s="57">
        <f t="shared" si="268"/>
        <v>0</v>
      </c>
      <c r="AL182" s="63">
        <f>AL181+'DEPRECATED - DT-Prelim Calcs'!$C$11</f>
        <v>712</v>
      </c>
      <c r="AM182" s="2">
        <f>AW182/'Drive Train'!$F$35</f>
        <v>0.88882649237565792</v>
      </c>
      <c r="AN182" s="46">
        <f>AU182*12*60/(PI() * 'Drive Train'!$F$15)/AM$2*AM182</f>
        <v>4007.4131716828724</v>
      </c>
      <c r="AO182" s="2">
        <f>('DEPRECATED - DT-Prelim Calcs'!$C$6*AM182-AN182)/('DEPRECATED - DT-Prelim Calcs'!$C$6*AM182)*'DEPRECATED - DT-Prelim Calcs'!$C$7*AM182</f>
        <v>0.33008953072369918</v>
      </c>
      <c r="AP182" s="57">
        <f>AO182/'DEPRECATED - DT-Prelim Calcs'!$C$7*('DEPRECATED - DT-Prelim Calcs'!$C$8-'DEPRECATED - DT-Prelim Calcs'!$C$9)+'DEPRECATED - DT-Prelim Calcs'!$C$9</f>
        <v>20.27281609620357</v>
      </c>
      <c r="AQ182" s="57">
        <f t="shared" si="192"/>
        <v>20.27281609620357</v>
      </c>
      <c r="AR182" s="2">
        <f t="shared" si="212"/>
        <v>2.2204460492503131E-16</v>
      </c>
      <c r="AS182" s="57">
        <f>AR182*'DEPRECATED - DT-Prelim Calcs'!$C$21/AM$2/'DEPRECATED - DT-Prelim Calcs'!$C$19/'DEPRECATED - DT-Prelim Calcs'!$C$18*3.39*'DEPRECATED - DT-Prelim Calcs'!$C$20</f>
        <v>1.6091427298135106E-15</v>
      </c>
      <c r="AT182" s="46">
        <f t="shared" si="213"/>
        <v>0</v>
      </c>
      <c r="AU182" s="57">
        <f>AS181*'DEPRECATED - DT-Prelim Calcs'!$C$11+AU181</f>
        <v>39.345448708843193</v>
      </c>
      <c r="AV182" s="57">
        <f>AV181+0.5*AS182*'DEPRECATED - DT-Prelim Calcs'!$C$11^2+AU182*'DEPRECATED - DT-Prelim Calcs'!$C$11</f>
        <v>27971.160304911959</v>
      </c>
      <c r="AW182" s="57">
        <f>MIN('Drive Train'!$F$35-AQ181*'DEPRECATED - DT-Prelim Calcs'!$C$21*'Drive Train'!$F$39,AW181+AQ$2)</f>
        <v>11.021448505458158</v>
      </c>
      <c r="AX182" s="57">
        <f>'Drive Train'!$F$35-AQ182*'DEPRECATED - DT-Prelim Calcs'!$C$21*'Drive Train'!$F$39</f>
        <v>11.021448505458157</v>
      </c>
      <c r="AY182" s="1">
        <f>IF(AV182&gt;='Drive Train'!$F$29,1,0)</f>
        <v>1</v>
      </c>
      <c r="AZ182" s="57">
        <f t="shared" si="214"/>
        <v>22.525351218003966</v>
      </c>
      <c r="BA182" s="63">
        <f>BA181+'DEPRECATED - DT-Prelim Calcs'!$C$11</f>
        <v>712</v>
      </c>
      <c r="BB182" s="2">
        <f>BL182/'Drive Train'!$F$35</f>
        <v>0.48999999999999994</v>
      </c>
      <c r="BC182" s="46">
        <f>BJ182*12*60/(PI() * 'Drive Train'!$F$15)/BB$2*BB182</f>
        <v>5110.349591052749</v>
      </c>
      <c r="BD182" s="2">
        <f>('DEPRECATED - DT-Prelim Calcs'!$C$6*BB182-BC182)/('DEPRECATED - DT-Prelim Calcs'!$C$6*BB182)*'DEPRECATED - DT-Prelim Calcs'!$C$7*BB182</f>
        <v>-1.1297833985810743</v>
      </c>
      <c r="BE182" s="57">
        <f>BD182/'DEPRECATED - DT-Prelim Calcs'!$C$7*('DEPRECATED - DT-Prelim Calcs'!$C$8-'DEPRECATED - DT-Prelim Calcs'!$C$9)+'DEPRECATED - DT-Prelim Calcs'!$C$9</f>
        <v>-57.445730306204084</v>
      </c>
      <c r="BF182" s="57">
        <f t="shared" si="193"/>
        <v>-57.445730306204084</v>
      </c>
      <c r="BG182" s="2">
        <f t="shared" si="215"/>
        <v>-1.8933363324154473</v>
      </c>
      <c r="BH182" s="57">
        <f>BG182*'DEPRECATED - DT-Prelim Calcs'!$C$21/BB$2/'DEPRECATED - DT-Prelim Calcs'!$C$19/'DEPRECATED - DT-Prelim Calcs'!$C$18*3.39*'DEPRECATED - DT-Prelim Calcs'!$C$20</f>
        <v>-19.819055495402463</v>
      </c>
      <c r="BI182" s="46">
        <f t="shared" si="216"/>
        <v>1</v>
      </c>
      <c r="BJ182" s="57">
        <f>BH181*'DEPRECATED - DT-Prelim Calcs'!$C$11+BJ181</f>
        <v>63.008778385113501</v>
      </c>
      <c r="BK182" s="57">
        <f>BK181+0.5*BH182*'DEPRECATED - DT-Prelim Calcs'!$C$11^2+BJ182*'DEPRECATED - DT-Prelim Calcs'!$C$11</f>
        <v>16671.541247740024</v>
      </c>
      <c r="BL182" s="57">
        <f>MIN('Drive Train'!$F$35-BF181*'DEPRECATED - DT-Prelim Calcs'!$C$21*'Drive Train'!$F$39,BL181+BF$2)</f>
        <v>6.0759999999999996</v>
      </c>
      <c r="BM182" s="57">
        <f>'Drive Train'!$F$35-BF182*'DEPRECATED - DT-Prelim Calcs'!$C$21*'Drive Train'!$F$39</f>
        <v>16.306309660821878</v>
      </c>
      <c r="BN182" s="1">
        <f>IF(BK182&gt;='Drive Train'!$F$29,1,0)</f>
        <v>1</v>
      </c>
      <c r="BO182" s="57">
        <f t="shared" si="217"/>
        <v>-63.82858922911565</v>
      </c>
      <c r="BP182" s="63">
        <f>BP181+'DEPRECATED - DT-Prelim Calcs'!$C$11</f>
        <v>712</v>
      </c>
      <c r="BQ182" s="2">
        <f>CA182/'Drive Train'!$F$35</f>
        <v>0.88204637796794283</v>
      </c>
      <c r="BR182" s="46">
        <f>BY182*12*60/(PI() * 'Drive Train'!$F$15)/BQ$2*BQ182</f>
        <v>4129.3713280737356</v>
      </c>
      <c r="BS182" s="2">
        <f>('DEPRECATED - DT-Prelim Calcs'!$C$6*BQ182-BR182)/('DEPRECATED - DT-Prelim Calcs'!$C$6*BQ182)*'DEPRECATED - DT-Prelim Calcs'!$C$7*BQ182</f>
        <v>0.25860514789004008</v>
      </c>
      <c r="BT182" s="57">
        <f>BS182/'DEPRECATED - DT-Prelim Calcs'!$C$7*('DEPRECATED - DT-Prelim Calcs'!$C$8-'DEPRECATED - DT-Prelim Calcs'!$C$9)+'DEPRECATED - DT-Prelim Calcs'!$C$9</f>
        <v>16.467236711324539</v>
      </c>
      <c r="BU182" s="57">
        <f t="shared" si="194"/>
        <v>16.467236711324539</v>
      </c>
      <c r="BV182" s="2">
        <f t="shared" si="218"/>
        <v>-8.4144594239862924E-2</v>
      </c>
      <c r="BW182" s="57">
        <f>BV182*'DEPRECATED - DT-Prelim Calcs'!$C$21/BQ$2/'DEPRECATED - DT-Prelim Calcs'!$C$19/'DEPRECATED - DT-Prelim Calcs'!$C$18*3.39*'DEPRECATED - DT-Prelim Calcs'!$C$20</f>
        <v>-1.1518262568301296</v>
      </c>
      <c r="BX182" s="46">
        <f t="shared" si="219"/>
        <v>1</v>
      </c>
      <c r="BY182" s="57">
        <f>BW181*'DEPRECATED - DT-Prelim Calcs'!$C$11+BY181</f>
        <v>21.628852405476849</v>
      </c>
      <c r="BZ182" s="57">
        <f>BZ181+0.5*BW182*'DEPRECATED - DT-Prelim Calcs'!$C$11^2+BY182*'DEPRECATED - DT-Prelim Calcs'!$C$11</f>
        <v>-11589.961711658083</v>
      </c>
      <c r="CA182" s="57">
        <f>MIN('Drive Train'!$F$35-BU181*'DEPRECATED - DT-Prelim Calcs'!$C$21*'Drive Train'!$F$39,CA181+BU$2)</f>
        <v>10.937375086802492</v>
      </c>
      <c r="CB182" s="57">
        <f>'Drive Train'!$F$35-BU182*'DEPRECATED - DT-Prelim Calcs'!$C$21*'Drive Train'!$F$39</f>
        <v>11.280227903629932</v>
      </c>
      <c r="CC182" s="1">
        <f>IF(BZ182&gt;='Drive Train'!$F$29,1,0)</f>
        <v>0</v>
      </c>
      <c r="CD182" s="57">
        <f t="shared" si="220"/>
        <v>18.296929679249487</v>
      </c>
      <c r="CE182" s="63">
        <f>CE181+'DEPRECATED - DT-Prelim Calcs'!$C$11</f>
        <v>712</v>
      </c>
      <c r="CF182" s="2">
        <f>CP182/'Drive Train'!$F$35</f>
        <v>0.48999999999999994</v>
      </c>
      <c r="CG182" s="46">
        <f>CN182*12*60/(PI() * 'Drive Train'!$F$15)/CF$2*CF182</f>
        <v>-6052.3812849524911</v>
      </c>
      <c r="CH182" s="2">
        <f>('DEPRECATED - DT-Prelim Calcs'!$C$6*CF182-CG182)/('DEPRECATED - DT-Prelim Calcs'!$C$6*CF182)*'DEPRECATED - DT-Prelim Calcs'!$C$7*CF182</f>
        <v>3.9175301870047852</v>
      </c>
      <c r="CI182" s="57">
        <f>CH182/'DEPRECATED - DT-Prelim Calcs'!$C$7*('DEPRECATED - DT-Prelim Calcs'!$C$8-'DEPRECATED - DT-Prelim Calcs'!$C$9)+'DEPRECATED - DT-Prelim Calcs'!$C$9</f>
        <v>211.25565269407215</v>
      </c>
      <c r="CJ182" s="57">
        <f t="shared" si="195"/>
        <v>93</v>
      </c>
      <c r="CK182" s="2">
        <f t="shared" si="221"/>
        <v>1.5241763143494644</v>
      </c>
      <c r="CL182" s="57">
        <f>CK182*'DEPRECATED - DT-Prelim Calcs'!$C$21/CF$2/'DEPRECATED - DT-Prelim Calcs'!$C$19/'DEPRECATED - DT-Prelim Calcs'!$C$18*3.39*'DEPRECATED - DT-Prelim Calcs'!$C$20</f>
        <v>25.773080821789936</v>
      </c>
      <c r="CM182" s="46">
        <f t="shared" si="222"/>
        <v>0</v>
      </c>
      <c r="CN182" s="57">
        <f>CL181*'DEPRECATED - DT-Prelim Calcs'!$C$11+CN181</f>
        <v>-46.195618516839417</v>
      </c>
      <c r="CO182" s="57">
        <f>CO181+0.5*CL182*'DEPRECATED - DT-Prelim Calcs'!$C$11^2+CN182*'DEPRECATED - DT-Prelim Calcs'!$C$11</f>
        <v>-55486.979929854533</v>
      </c>
      <c r="CP182" s="57">
        <f>MIN('Drive Train'!$F$35-CJ181*'DEPRECATED - DT-Prelim Calcs'!$C$21*'Drive Train'!$F$39,CP181+CJ$2)</f>
        <v>6.0759999999999996</v>
      </c>
      <c r="CQ182" s="57">
        <f>'Drive Train'!$F$35-CJ182*'DEPRECATED - DT-Prelim Calcs'!$C$21*'Drive Train'!$F$39</f>
        <v>6.0759999999999996</v>
      </c>
      <c r="CR182" s="1">
        <f>IF(CO182&gt;='Drive Train'!$F$29,1,0)</f>
        <v>0</v>
      </c>
      <c r="CS182" s="57">
        <f t="shared" si="223"/>
        <v>103.33333333333333</v>
      </c>
      <c r="CT182" s="63">
        <f>CT181+'DEPRECATED - DT-Prelim Calcs'!$C$11</f>
        <v>712</v>
      </c>
      <c r="CU182" s="2">
        <f>DE182/'Drive Train'!$F$35</f>
        <v>0.7077794440654579</v>
      </c>
      <c r="CV182" s="46">
        <f>DC182*12*60/(PI() * 'Drive Train'!$F$15)/CU$2*CU182</f>
        <v>16592.327208076713</v>
      </c>
      <c r="CW182" s="2">
        <f>('DEPRECATED - DT-Prelim Calcs'!$C$6*CU182-CV182)/('DEPRECATED - DT-Prelim Calcs'!$C$6*CU182)*'DEPRECATED - DT-Prelim Calcs'!$C$7*CU182</f>
        <v>-5.7965983637168597</v>
      </c>
      <c r="CX182" s="57">
        <f>CW182/'DEPRECATED - DT-Prelim Calcs'!$C$7*('DEPRECATED - DT-Prelim Calcs'!$C$8-'DEPRECATED - DT-Prelim Calcs'!$C$9)+'DEPRECATED - DT-Prelim Calcs'!$C$9</f>
        <v>-305.89069297297641</v>
      </c>
      <c r="CY182" s="57">
        <f t="shared" si="196"/>
        <v>-305.89069297297641</v>
      </c>
      <c r="CZ182" s="2">
        <f t="shared" si="224"/>
        <v>-7.5129014282827873</v>
      </c>
      <c r="DA182" s="57">
        <f>CZ182*'DEPRECATED - DT-Prelim Calcs'!$C$21/CU$2/'DEPRECATED - DT-Prelim Calcs'!$C$19/'DEPRECATED - DT-Prelim Calcs'!$C$18*3.39*'DEPRECATED - DT-Prelim Calcs'!$C$20</f>
        <v>-151.23751470776796</v>
      </c>
      <c r="DB182" s="46">
        <f t="shared" si="225"/>
        <v>1</v>
      </c>
      <c r="DC182" s="57">
        <f>DA181*'DEPRECATED - DT-Prelim Calcs'!$C$11+DC181</f>
        <v>73.647707205849613</v>
      </c>
      <c r="DD182" s="57">
        <f>DD181+0.5*DA182*'DEPRECATED - DT-Prelim Calcs'!$C$11^2+DC182*'DEPRECATED - DT-Prelim Calcs'!$C$11</f>
        <v>-96281.730998309111</v>
      </c>
      <c r="DE182" s="57">
        <f>MIN('Drive Train'!$F$35-CY181*'DEPRECATED - DT-Prelim Calcs'!$C$21*'Drive Train'!$F$39,DE181+CY$2)</f>
        <v>8.7764651064116777</v>
      </c>
      <c r="DF182" s="57">
        <f>'Drive Train'!$F$35-CY182*'DEPRECATED - DT-Prelim Calcs'!$C$21*'Drive Train'!$F$39</f>
        <v>33.200567122162397</v>
      </c>
      <c r="DG182" s="1">
        <f>IF(DD182&gt;='Drive Train'!$F$29,1,0)</f>
        <v>0</v>
      </c>
      <c r="DH182" s="57">
        <f t="shared" si="226"/>
        <v>-339.87854774775155</v>
      </c>
      <c r="DI182" s="63">
        <f>DI181+'DEPRECATED - DT-Prelim Calcs'!$C$11</f>
        <v>712</v>
      </c>
      <c r="DJ182" s="2">
        <f>DT182/'Drive Train'!$F$35</f>
        <v>0.48999999999999994</v>
      </c>
      <c r="DK182" s="46">
        <f>DR182*12*60/(PI() * 'Drive Train'!$F$15)/DJ$2*DJ182</f>
        <v>-7809.4213290665675</v>
      </c>
      <c r="DL182" s="2">
        <f>('DEPRECATED - DT-Prelim Calcs'!$C$6*DJ182-DK182)/('DEPRECATED - DT-Prelim Calcs'!$C$6*DJ182)*'DEPRECATED - DT-Prelim Calcs'!$C$7*DJ182</f>
        <v>4.7119891938180913</v>
      </c>
      <c r="DM182" s="57">
        <f>DL182/'DEPRECATED - DT-Prelim Calcs'!$C$7*('DEPRECATED - DT-Prelim Calcs'!$C$8-'DEPRECATED - DT-Prelim Calcs'!$C$9)+'DEPRECATED - DT-Prelim Calcs'!$C$9</f>
        <v>253.54988114807514</v>
      </c>
      <c r="DN182" s="57">
        <f t="shared" si="197"/>
        <v>93</v>
      </c>
      <c r="DO182" s="2">
        <f t="shared" si="227"/>
        <v>1.1037138828047846</v>
      </c>
      <c r="DP182" s="57">
        <f>DO182*'DEPRECATED - DT-Prelim Calcs'!$C$21/DJ$2/'DEPRECATED - DT-Prelim Calcs'!$C$19/'DEPRECATED - DT-Prelim Calcs'!$C$18*3.39*'DEPRECATED - DT-Prelim Calcs'!$C$20</f>
        <v>25.773080821789936</v>
      </c>
      <c r="DQ182" s="46">
        <f t="shared" si="228"/>
        <v>0</v>
      </c>
      <c r="DR182" s="57">
        <f>DP181*'DEPRECATED - DT-Prelim Calcs'!$C$11+DR181</f>
        <v>-43.163301682236053</v>
      </c>
      <c r="DS182" s="57">
        <f>DS181+0.5*DP182*'DEPRECATED - DT-Prelim Calcs'!$C$11^2+DR182*'DEPRECATED - DT-Prelim Calcs'!$C$11</f>
        <v>-182163.10767640334</v>
      </c>
      <c r="DT182" s="57">
        <f>MIN('Drive Train'!$F$35-DN181*'DEPRECATED - DT-Prelim Calcs'!$C$21*'Drive Train'!$F$39,DT181+DN$2)</f>
        <v>6.0759999999999996</v>
      </c>
      <c r="DU182" s="57">
        <f>'Drive Train'!$F$35-DN182*'DEPRECATED - DT-Prelim Calcs'!$C$21*'Drive Train'!$F$39</f>
        <v>6.0759999999999996</v>
      </c>
      <c r="DV182" s="1">
        <f>IF(DS182&gt;='Drive Train'!$F$29,1,0)</f>
        <v>0</v>
      </c>
      <c r="DW182" s="57">
        <f t="shared" si="229"/>
        <v>103.33333333333333</v>
      </c>
      <c r="DX182" s="63">
        <f>DX181+'DEPRECATED - DT-Prelim Calcs'!$C$11</f>
        <v>712</v>
      </c>
      <c r="DY182" s="2">
        <f>EI182/'Drive Train'!$F$35</f>
        <v>3.234748208421022</v>
      </c>
      <c r="DZ182" s="46">
        <f>EG182*12*60/(PI() * 'Drive Train'!$F$15)/DY$2*DY182</f>
        <v>-1407602.0695043677</v>
      </c>
      <c r="EA182" s="2">
        <f>('DEPRECATED - DT-Prelim Calcs'!$C$6*DY182-DZ182)/('DEPRECATED - DT-Prelim Calcs'!$C$6*DY182)*'DEPRECATED - DT-Prelim Calcs'!$C$7*DY182</f>
        <v>644.25371457169922</v>
      </c>
      <c r="EB182" s="57">
        <f>EA182/'DEPRECATED - DT-Prelim Calcs'!$C$7*('DEPRECATED - DT-Prelim Calcs'!$C$8-'DEPRECATED - DT-Prelim Calcs'!$C$9)+'DEPRECATED - DT-Prelim Calcs'!$C$9</f>
        <v>34300.522232178009</v>
      </c>
      <c r="EC182" s="57">
        <f t="shared" si="198"/>
        <v>93</v>
      </c>
      <c r="ED182" s="2">
        <f t="shared" si="230"/>
        <v>0.96993038185874991</v>
      </c>
      <c r="EE182" s="57">
        <f>ED182*'DEPRECATED - DT-Prelim Calcs'!$C$21/DY$2/'DEPRECATED - DT-Prelim Calcs'!$C$19/'DEPRECATED - DT-Prelim Calcs'!$C$18*3.39*'DEPRECATED - DT-Prelim Calcs'!$C$20</f>
        <v>25.773080821789936</v>
      </c>
      <c r="EF182" s="46">
        <f t="shared" si="231"/>
        <v>0</v>
      </c>
      <c r="EG182" s="57">
        <f>EE181*'DEPRECATED - DT-Prelim Calcs'!$C$11+EG181</f>
        <v>-1035.655598399559</v>
      </c>
      <c r="EH182" s="57">
        <f>EH181+0.5*EE182*'DEPRECATED - DT-Prelim Calcs'!$C$11^2+EG182*'DEPRECATED - DT-Prelim Calcs'!$C$11</f>
        <v>-333825.09011480003</v>
      </c>
      <c r="EI182" s="57">
        <f>MIN('Drive Train'!$F$35-EC181*'DEPRECATED - DT-Prelim Calcs'!$C$21*'Drive Train'!$F$39,EI181+EC$2)</f>
        <v>40.110877784420673</v>
      </c>
      <c r="EJ182" s="57">
        <f>'Drive Train'!$F$35-EC182*'DEPRECATED - DT-Prelim Calcs'!$C$21*'Drive Train'!$F$39</f>
        <v>6.0759999999999996</v>
      </c>
      <c r="EK182" s="1">
        <f>IF(EH182&gt;='Drive Train'!$F$29,1,0)</f>
        <v>0</v>
      </c>
      <c r="EL182" s="57">
        <f t="shared" si="232"/>
        <v>103.33333333333333</v>
      </c>
      <c r="EM182" s="63">
        <f>EM181+'DEPRECATED - DT-Prelim Calcs'!$C$11</f>
        <v>712</v>
      </c>
      <c r="EN182" s="2">
        <f>EX182/'Drive Train'!$F$35</f>
        <v>5.0347470904226475</v>
      </c>
      <c r="EO182" s="46">
        <f>EV182*12*60/(PI() * 'Drive Train'!$F$15)/EN$2*EN182</f>
        <v>-4694706.634024824</v>
      </c>
      <c r="EP182" s="2">
        <f>('DEPRECATED - DT-Prelim Calcs'!$C$6*EN182-EO182)/('DEPRECATED - DT-Prelim Calcs'!$C$6*EN182)*'DEPRECATED - DT-Prelim Calcs'!$C$7*EN182</f>
        <v>2134.8810177861978</v>
      </c>
      <c r="EQ182" s="57">
        <f>EP182/'DEPRECATED - DT-Prelim Calcs'!$C$7*('DEPRECATED - DT-Prelim Calcs'!$C$8-'DEPRECATED - DT-Prelim Calcs'!$C$9)+'DEPRECATED - DT-Prelim Calcs'!$C$9</f>
        <v>113656.32430787104</v>
      </c>
      <c r="ER182" s="57">
        <f t="shared" si="199"/>
        <v>93</v>
      </c>
      <c r="ES182" s="2">
        <f t="shared" si="233"/>
        <v>0.86507304327942547</v>
      </c>
      <c r="ET182" s="57">
        <f>ES182*'DEPRECATED - DT-Prelim Calcs'!$C$21/EN$2/'DEPRECATED - DT-Prelim Calcs'!$C$19/'DEPRECATED - DT-Prelim Calcs'!$C$18*3.39*'DEPRECATED - DT-Prelim Calcs'!$C$20</f>
        <v>25.773080821789936</v>
      </c>
      <c r="EU182" s="46">
        <f t="shared" si="234"/>
        <v>0</v>
      </c>
      <c r="EV182" s="57">
        <f>ET181*'DEPRECATED - DT-Prelim Calcs'!$C$11+EV181</f>
        <v>-1979.3334159438787</v>
      </c>
      <c r="EW182" s="57">
        <f>EW181+0.5*ET182*'DEPRECATED - DT-Prelim Calcs'!$C$11^2+EV182*'DEPRECATED - DT-Prelim Calcs'!$C$11</f>
        <v>-339029.05880304903</v>
      </c>
      <c r="EX182" s="57">
        <f>MIN('Drive Train'!$F$35-ER181*'DEPRECATED - DT-Prelim Calcs'!$C$21*'Drive Train'!$F$39,EX181+ER$2)</f>
        <v>62.430863921240828</v>
      </c>
      <c r="EY182" s="57">
        <f>'Drive Train'!$F$35-ER182*'DEPRECATED - DT-Prelim Calcs'!$C$21*'Drive Train'!$F$39</f>
        <v>6.0759999999999996</v>
      </c>
      <c r="EZ182" s="1">
        <f>IF(EW182&gt;='Drive Train'!$F$29,1,0)</f>
        <v>0</v>
      </c>
      <c r="FA182" s="57">
        <f t="shared" si="235"/>
        <v>103.33333333333333</v>
      </c>
      <c r="FB182" s="63">
        <f>FB181+'DEPRECATED - DT-Prelim Calcs'!$C$11</f>
        <v>712</v>
      </c>
      <c r="FC182" s="2">
        <f>FM182/'Drive Train'!$F$35</f>
        <v>0.48999999999999994</v>
      </c>
      <c r="FD182" s="46">
        <f>FK182*12*60/(PI() * 'Drive Train'!$F$15)/FC$2*FC182</f>
        <v>-254574.84928476097</v>
      </c>
      <c r="FE182" s="2">
        <f>('DEPRECATED - DT-Prelim Calcs'!$C$6*FC182-FD182)/('DEPRECATED - DT-Prelim Calcs'!$C$6*FC182)*'DEPRECATED - DT-Prelim Calcs'!$C$7*FC182</f>
        <v>116.28885249085816</v>
      </c>
      <c r="FF182" s="57">
        <f>FE182/'DEPRECATED - DT-Prelim Calcs'!$C$7*('DEPRECATED - DT-Prelim Calcs'!$C$8-'DEPRECATED - DT-Prelim Calcs'!$C$9)+'DEPRECATED - DT-Prelim Calcs'!$C$9</f>
        <v>6193.5131844718262</v>
      </c>
      <c r="FG182" s="57">
        <f t="shared" si="200"/>
        <v>93</v>
      </c>
      <c r="FH182" s="2">
        <f t="shared" si="236"/>
        <v>0.78067567320338405</v>
      </c>
      <c r="FI182" s="57">
        <f>FH182*'DEPRECATED - DT-Prelim Calcs'!$C$21/FC$2/'DEPRECATED - DT-Prelim Calcs'!$C$19/'DEPRECATED - DT-Prelim Calcs'!$C$18*3.39*'DEPRECATED - DT-Prelim Calcs'!$C$20</f>
        <v>25.773080821789936</v>
      </c>
      <c r="FJ182" s="46">
        <f t="shared" si="237"/>
        <v>0</v>
      </c>
      <c r="FK182" s="57">
        <f>FI181*'DEPRECATED - DT-Prelim Calcs'!$C$11+FK181</f>
        <v>-995.23453994740419</v>
      </c>
      <c r="FL182" s="57">
        <f>FL181+0.5*FI182*'DEPRECATED - DT-Prelim Calcs'!$C$11^2+FK182*'DEPRECATED - DT-Prelim Calcs'!$C$11</f>
        <v>-443563.76727422239</v>
      </c>
      <c r="FM182" s="57">
        <f>MIN('Drive Train'!$F$35-FG181*'DEPRECATED - DT-Prelim Calcs'!$C$21*'Drive Train'!$F$39,FM181+FG$2)</f>
        <v>6.0759999999999996</v>
      </c>
      <c r="FN182" s="57">
        <f>'Drive Train'!$F$35-FG182*'DEPRECATED - DT-Prelim Calcs'!$C$21*'Drive Train'!$F$39</f>
        <v>6.0759999999999996</v>
      </c>
      <c r="FO182" s="1">
        <f>IF(FL182&gt;='Drive Train'!$F$29,1,0)</f>
        <v>0</v>
      </c>
      <c r="FP182" s="57">
        <f t="shared" si="238"/>
        <v>103.33333333333333</v>
      </c>
      <c r="FQ182" s="63">
        <f>FQ181+'DEPRECATED - DT-Prelim Calcs'!$C$11</f>
        <v>712</v>
      </c>
      <c r="FR182" s="2">
        <f>GB182/'Drive Train'!$F$35</f>
        <v>0.48999999999999994</v>
      </c>
      <c r="FS182" s="46">
        <f>FZ182*12*60/(PI() * 'Drive Train'!$F$15)/FR$2*FR182</f>
        <v>-300808.63937889168</v>
      </c>
      <c r="FT182" s="2">
        <f>('DEPRECATED - DT-Prelim Calcs'!$C$6*FR182-FS182)/('DEPRECATED - DT-Prelim Calcs'!$C$6*FR182)*'DEPRECATED - DT-Prelim Calcs'!$C$7*FR182</f>
        <v>137.19381198932999</v>
      </c>
      <c r="FU182" s="57">
        <f>FT182/'DEPRECATED - DT-Prelim Calcs'!$C$7*('DEPRECATED - DT-Prelim Calcs'!$C$8-'DEPRECATED - DT-Prelim Calcs'!$C$9)+'DEPRECATED - DT-Prelim Calcs'!$C$9</f>
        <v>7306.4203644112185</v>
      </c>
      <c r="FV182" s="57">
        <f t="shared" si="201"/>
        <v>93</v>
      </c>
      <c r="FW182" s="2">
        <f t="shared" si="239"/>
        <v>0.7112822800297498</v>
      </c>
      <c r="FX182" s="57">
        <f>FW182*'DEPRECATED - DT-Prelim Calcs'!$C$21/FR$2/'DEPRECATED - DT-Prelim Calcs'!$C$19/'DEPRECATED - DT-Prelim Calcs'!$C$18*3.39*'DEPRECATED - DT-Prelim Calcs'!$C$20</f>
        <v>25.773080821789936</v>
      </c>
      <c r="FY182" s="46">
        <f t="shared" si="240"/>
        <v>0</v>
      </c>
      <c r="FZ182" s="57">
        <f>FX181*'DEPRECATED - DT-Prelim Calcs'!$C$11+FZ181</f>
        <v>-1071.4492195114144</v>
      </c>
      <c r="GA182" s="57">
        <f>GA181+0.5*FX182*'DEPRECATED - DT-Prelim Calcs'!$C$11^2+FZ182*'DEPRECATED - DT-Prelim Calcs'!$C$11</f>
        <v>-538399.60233399831</v>
      </c>
      <c r="GB182" s="57">
        <f>MIN('Drive Train'!$F$35-FV181*'DEPRECATED - DT-Prelim Calcs'!$C$21*'Drive Train'!$F$39,GB181+FV$2)</f>
        <v>6.0759999999999996</v>
      </c>
      <c r="GC182" s="57">
        <f>'Drive Train'!$F$35-FV182*'DEPRECATED - DT-Prelim Calcs'!$C$21*'Drive Train'!$F$39</f>
        <v>6.0759999999999996</v>
      </c>
      <c r="GD182" s="1">
        <f>IF(GA182&gt;='Drive Train'!$F$29,1,0)</f>
        <v>0</v>
      </c>
      <c r="GE182" s="57">
        <f t="shared" si="241"/>
        <v>103.33333333333333</v>
      </c>
      <c r="GF182" s="63">
        <f>GF181+'DEPRECATED - DT-Prelim Calcs'!$C$11</f>
        <v>712</v>
      </c>
      <c r="GG182" s="2">
        <f>GQ182/'Drive Train'!$F$35</f>
        <v>0.83548387096774201</v>
      </c>
      <c r="GH182" s="46">
        <f>GO182*12*60/(PI() * 'Drive Train'!$F$15)/GG$2*GG182</f>
        <v>-210131.80374961684</v>
      </c>
      <c r="GI182" s="2">
        <f>('DEPRECATED - DT-Prelim Calcs'!$C$6*GG182-GH182)/('DEPRECATED - DT-Prelim Calcs'!$C$6*GG182)*'DEPRECATED - DT-Prelim Calcs'!$C$7*GG182</f>
        <v>97.026207880735171</v>
      </c>
      <c r="GJ182" s="57">
        <f>GI182/'DEPRECATED - DT-Prelim Calcs'!$C$7*('DEPRECATED - DT-Prelim Calcs'!$C$8-'DEPRECATED - DT-Prelim Calcs'!$C$9)+'DEPRECATED - DT-Prelim Calcs'!$C$9</f>
        <v>5168.0371249370637</v>
      </c>
      <c r="GK182" s="57">
        <f t="shared" si="242"/>
        <v>29.999999999999982</v>
      </c>
      <c r="GL182" s="2">
        <f t="shared" si="243"/>
        <v>0.99579519204165001</v>
      </c>
      <c r="GM182" s="57">
        <f>GL182*'DEPRECATED - DT-Prelim Calcs'!$C$21/GG$2/'DEPRECATED - DT-Prelim Calcs'!$C$19/'DEPRECATED - DT-Prelim Calcs'!$C$18*3.39*'DEPRECATED - DT-Prelim Calcs'!$C$20</f>
        <v>25.773080821789936</v>
      </c>
      <c r="GN182" s="46">
        <f t="shared" si="244"/>
        <v>0</v>
      </c>
      <c r="GO182" s="57">
        <f>GM181*'DEPRECATED - DT-Prelim Calcs'!$C$11+GO181</f>
        <v>-614.55268646565821</v>
      </c>
      <c r="GP182" s="57">
        <f>GP181+0.5*GM182*'DEPRECATED - DT-Prelim Calcs'!$C$11^2+GO182*'DEPRECATED - DT-Prelim Calcs'!$C$11</f>
        <v>-275157.46941751073</v>
      </c>
      <c r="GQ182" s="57">
        <f>MIN('Drive Train'!$F$35-GK181*'DEPRECATED - DT-Prelim Calcs'!$C$21*'Drive Train'!$F$39,GQ181+GK$2)</f>
        <v>10.360000000000001</v>
      </c>
      <c r="GR182" s="57">
        <f>'Drive Train'!$F$35-GK182*'DEPRECATED - DT-Prelim Calcs'!$C$21*'Drive Train'!$F$39</f>
        <v>10.360000000000001</v>
      </c>
      <c r="GS182" s="1">
        <f>IF(GP182&gt;='Drive Train'!$F$29,1,0)</f>
        <v>0</v>
      </c>
      <c r="GT182" s="57">
        <f t="shared" si="245"/>
        <v>33.333333333333314</v>
      </c>
      <c r="GU182" s="63">
        <f>GU181+'DEPRECATED - DT-Prelim Calcs'!$C$11</f>
        <v>712</v>
      </c>
      <c r="GV182" s="2">
        <f>HF182/'Drive Train'!$F$35</f>
        <v>0.81720430107526887</v>
      </c>
      <c r="GW182" s="46">
        <f>HD182*12*60/(PI() * 'Drive Train'!$F$15)/GV$2*GV182</f>
        <v>-115844.53590100183</v>
      </c>
      <c r="GX182" s="2">
        <f>('DEPRECATED - DT-Prelim Calcs'!$C$6*GV182-GW182)/('DEPRECATED - DT-Prelim Calcs'!$C$6*GV182)*'DEPRECATED - DT-Prelim Calcs'!$C$7*GV182</f>
        <v>54.349449517826756</v>
      </c>
      <c r="GY182" s="57">
        <f>GX182/'DEPRECATED - DT-Prelim Calcs'!$C$7*('DEPRECATED - DT-Prelim Calcs'!$C$8-'DEPRECATED - DT-Prelim Calcs'!$C$9)+'DEPRECATED - DT-Prelim Calcs'!$C$9</f>
        <v>2896.0752585631421</v>
      </c>
      <c r="GZ182" s="57">
        <f t="shared" si="202"/>
        <v>33.333333333333314</v>
      </c>
      <c r="HA182" s="2">
        <f t="shared" si="246"/>
        <v>0.99579519204165001</v>
      </c>
      <c r="HB182" s="57">
        <f>HA182*'DEPRECATED - DT-Prelim Calcs'!$C$21/GV$2/'DEPRECATED - DT-Prelim Calcs'!$C$19/'DEPRECATED - DT-Prelim Calcs'!$C$18*3.39*'DEPRECATED - DT-Prelim Calcs'!$C$20</f>
        <v>25.773080821789936</v>
      </c>
      <c r="HC182" s="46">
        <f t="shared" si="247"/>
        <v>0</v>
      </c>
      <c r="HD182" s="57">
        <f>HB181*'DEPRECATED - DT-Prelim Calcs'!$C$11+HD181</f>
        <v>-346.3780106100354</v>
      </c>
      <c r="HE182" s="57">
        <f>HE181+0.5*HB182*'DEPRECATED - DT-Prelim Calcs'!$C$11^2+HD182*'DEPRECATED - DT-Prelim Calcs'!$C$11</f>
        <v>-297851.71734286955</v>
      </c>
      <c r="HF182" s="57">
        <f>MIN('Drive Train'!$F$35-GZ181*'DEPRECATED - DT-Prelim Calcs'!$C$21*'Drive Train'!$F$39,HF181+GZ$2)</f>
        <v>10.133333333333335</v>
      </c>
      <c r="HG182" s="57">
        <f>'Drive Train'!$F$35-GZ182*'DEPRECATED - DT-Prelim Calcs'!$C$21*'Drive Train'!$F$39</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-79621.035616506619</v>
      </c>
      <c r="HM182" s="2">
        <f>('DEPRECATED - DT-Prelim Calcs'!$C$6*HK182-HL182)/('DEPRECATED - DT-Prelim Calcs'!$C$6*HK182)*'DEPRECATED - DT-Prelim Calcs'!$C$7*HK182</f>
        <v>37.926664856518443</v>
      </c>
      <c r="HN182" s="57">
        <f>HM182/'DEPRECATED - DT-Prelim Calcs'!$C$7*('DEPRECATED - DT-Prelim Calcs'!$C$8-'DEPRECATED - DT-Prelim Calcs'!$C$9)+'DEPRECATED - DT-Prelim Calcs'!$C$9</f>
        <v>2021.7834444362309</v>
      </c>
      <c r="HO182" s="57">
        <f t="shared" si="203"/>
        <v>36.66666666666665</v>
      </c>
      <c r="HP182" s="2">
        <f t="shared" si="249"/>
        <v>0.99579519204165001</v>
      </c>
      <c r="HQ182" s="57">
        <f>HP182*'DEPRECATED - DT-Prelim Calcs'!$C$21/HK$2/'DEPRECATED - DT-Prelim Calcs'!$C$19/'DEPRECATED - DT-Prelim Calcs'!$C$18*3.39*'DEPRECATED - DT-Prelim Calcs'!$C$20</f>
        <v>25.773080821789936</v>
      </c>
      <c r="HR182" s="46">
        <f t="shared" si="250"/>
        <v>0</v>
      </c>
      <c r="HS182" s="57">
        <f>HQ181*'DEPRECATED - DT-Prelim Calcs'!$C$11+HS181</f>
        <v>-243.51592078238741</v>
      </c>
      <c r="HT182" s="57">
        <f>HT181+0.5*HQ182*'DEPRECATED - DT-Prelim Calcs'!$C$11^2+HS182*'DEPRECATED - DT-Prelim Calcs'!$C$11</f>
        <v>-322892.95645066095</v>
      </c>
      <c r="HU182" s="57">
        <f>MIN('Drive Train'!$F$35-HO181*'DEPRECATED - DT-Prelim Calcs'!$C$21*'Drive Train'!$F$39,HU181+HO$2)</f>
        <v>9.9066666666666681</v>
      </c>
      <c r="HV182" s="57">
        <f>'Drive Train'!$F$35-HO182*'DEPRECATED - DT-Prelim Calcs'!$C$21*'Drive Train'!$F$39</f>
        <v>9.9066666666666681</v>
      </c>
      <c r="HW182" s="1">
        <f>IF(HT182&gt;='Drive Train'!$F$29,1,0)</f>
        <v>0</v>
      </c>
      <c r="HX182" s="57">
        <f t="shared" si="251"/>
        <v>40.740740740740726</v>
      </c>
      <c r="HY182" s="63">
        <f>HY181+'DEPRECATED - DT-Prelim Calcs'!$C$11</f>
        <v>712</v>
      </c>
      <c r="HZ182" s="2">
        <f>IJ182/'Drive Train'!$F$35</f>
        <v>0.78064516129032269</v>
      </c>
      <c r="IA182" s="46">
        <f>IH182*12*60/(PI() * 'Drive Train'!$F$15)/HZ$2*HZ182</f>
        <v>-89625.142812205057</v>
      </c>
      <c r="IB182" s="2">
        <f>('DEPRECATED - DT-Prelim Calcs'!$C$6*HZ182-IA182)/('DEPRECATED - DT-Prelim Calcs'!$C$6*HZ182)*'DEPRECATED - DT-Prelim Calcs'!$C$7*HZ182</f>
        <v>42.406044177811786</v>
      </c>
      <c r="IC182" s="57">
        <f>IB182/'DEPRECATED - DT-Prelim Calcs'!$C$7*('DEPRECATED - DT-Prelim Calcs'!$C$8-'DEPRECATED - DT-Prelim Calcs'!$C$9)+'DEPRECATED - DT-Prelim Calcs'!$C$9</f>
        <v>2260.2499867274901</v>
      </c>
      <c r="ID182" s="57">
        <f t="shared" si="204"/>
        <v>39.999999999999986</v>
      </c>
      <c r="IE182" s="2">
        <f t="shared" si="252"/>
        <v>0.99579519204165001</v>
      </c>
      <c r="IF182" s="57">
        <f>IE182*'DEPRECATED - DT-Prelim Calcs'!$C$21/HZ$2/'DEPRECATED - DT-Prelim Calcs'!$C$19/'DEPRECATED - DT-Prelim Calcs'!$C$18*3.39*'DEPRECATED - DT-Prelim Calcs'!$C$20</f>
        <v>25.773080821789936</v>
      </c>
      <c r="IG182" s="46">
        <f t="shared" si="253"/>
        <v>0</v>
      </c>
      <c r="IH182" s="57">
        <f>IF181*'DEPRECATED - DT-Prelim Calcs'!$C$11+IH181</f>
        <v>-280.53147282442512</v>
      </c>
      <c r="II182" s="57">
        <f>II181+0.5*IF182*'DEPRECATED - DT-Prelim Calcs'!$C$11^2+IH182*'DEPRECATED - DT-Prelim Calcs'!$C$11</f>
        <v>-350216.68026859412</v>
      </c>
      <c r="IJ182" s="57">
        <f>MIN('Drive Train'!$F$35-ID181*'DEPRECATED - DT-Prelim Calcs'!$C$21*'Drive Train'!$F$39,IJ181+ID$2)</f>
        <v>9.6800000000000015</v>
      </c>
      <c r="IK182" s="57">
        <f>'Drive Train'!$F$35-ID182*'DEPRECATED - DT-Prelim Calcs'!$C$21*'Drive Train'!$F$39</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20909.403548878679</v>
      </c>
      <c r="IQ182" s="2">
        <f>('DEPRECATED - DT-Prelim Calcs'!$C$6*IO182-IP182)/('DEPRECATED - DT-Prelim Calcs'!$C$6*IO182)*'DEPRECATED - DT-Prelim Calcs'!$C$7*IO182</f>
        <v>-7.6170446194399286</v>
      </c>
      <c r="IR182" s="57">
        <f>IQ182/'DEPRECATED - DT-Prelim Calcs'!$C$7*('DEPRECATED - DT-Prelim Calcs'!$C$8-'DEPRECATED - DT-Prelim Calcs'!$C$9)+'DEPRECATED - DT-Prelim Calcs'!$C$9</f>
        <v>-402.80490650379369</v>
      </c>
      <c r="IS182" s="57">
        <f t="shared" si="205"/>
        <v>-402.80490650379369</v>
      </c>
      <c r="IT182" s="2">
        <f t="shared" si="255"/>
        <v>-9.6250412400424654</v>
      </c>
      <c r="IU182" s="57">
        <f>IT182*'DEPRECATED - DT-Prelim Calcs'!$C$21/IO$2/'DEPRECATED - DT-Prelim Calcs'!$C$19/'DEPRECATED - DT-Prelim Calcs'!$C$18*3.39*'DEPRECATED - DT-Prelim Calcs'!$C$20</f>
        <v>-249.11444419014634</v>
      </c>
      <c r="IV182" s="46">
        <f t="shared" si="256"/>
        <v>1</v>
      </c>
      <c r="IW182" s="57">
        <f>IU181*'DEPRECATED - DT-Prelim Calcs'!$C$11+IW181</f>
        <v>67.016811480404556</v>
      </c>
      <c r="IX182" s="57">
        <f>IX181+0.5*IU182*'DEPRECATED - DT-Prelim Calcs'!$C$11^2+IW182*'DEPRECATED - DT-Prelim Calcs'!$C$11</f>
        <v>-306458.26581048471</v>
      </c>
      <c r="IY182" s="57">
        <f>MIN('Drive Train'!$F$35-IS181*'DEPRECATED - DT-Prelim Calcs'!$C$21*'Drive Train'!$F$39,IY181+IS$2)</f>
        <v>9.4533333333333349</v>
      </c>
      <c r="IZ182" s="57">
        <f>'Drive Train'!$F$35-IS182*'DEPRECATED - DT-Prelim Calcs'!$C$21*'Drive Train'!$F$39</f>
        <v>39.790733642257976</v>
      </c>
      <c r="JA182" s="1">
        <f>IF(IX182&gt;='Drive Train'!$F$29,1,0)</f>
        <v>0</v>
      </c>
      <c r="JB182" s="57">
        <f t="shared" si="257"/>
        <v>-447.56100722643737</v>
      </c>
      <c r="JC182" s="63">
        <f>JC181+'DEPRECATED - DT-Prelim Calcs'!$C$11</f>
        <v>712</v>
      </c>
      <c r="JD182" s="2">
        <f>JN182/'Drive Train'!$F$35</f>
        <v>0.74408602150537628</v>
      </c>
      <c r="JE182" s="46">
        <f>JL182*12*60/(PI() * 'Drive Train'!$F$15)/JD$2*JD182</f>
        <v>-276423.28290604171</v>
      </c>
      <c r="JF182" s="2">
        <f>('DEPRECATED - DT-Prelim Calcs'!$C$6*JD182-JE182)/('DEPRECATED - DT-Prelim Calcs'!$C$6*JD182)*'DEPRECATED - DT-Prelim Calcs'!$C$7*JD182</f>
        <v>126.7801350798506</v>
      </c>
      <c r="JG182" s="57">
        <f>JF182/'DEPRECATED - DT-Prelim Calcs'!$C$7*('DEPRECATED - DT-Prelim Calcs'!$C$8-'DEPRECATED - DT-Prelim Calcs'!$C$9)+'DEPRECATED - DT-Prelim Calcs'!$C$9</f>
        <v>6752.0325023837477</v>
      </c>
      <c r="JH182" s="57">
        <f t="shared" si="206"/>
        <v>46.666666666666657</v>
      </c>
      <c r="JI182" s="2">
        <f t="shared" si="258"/>
        <v>0.99579519204165001</v>
      </c>
      <c r="JJ182" s="57">
        <f>JI182*'DEPRECATED - DT-Prelim Calcs'!$C$21/JD$2/'DEPRECATED - DT-Prelim Calcs'!$C$19/'DEPRECATED - DT-Prelim Calcs'!$C$18*3.39*'DEPRECATED - DT-Prelim Calcs'!$C$20</f>
        <v>25.773080821789936</v>
      </c>
      <c r="JK182" s="46">
        <f t="shared" si="259"/>
        <v>0</v>
      </c>
      <c r="JL182" s="57">
        <f>JJ181*'DEPRECATED - DT-Prelim Calcs'!$C$11+JL181</f>
        <v>-907.73039501135963</v>
      </c>
      <c r="JM182" s="57">
        <f>JM181+0.5*JJ182*'DEPRECATED - DT-Prelim Calcs'!$C$11^2+JL182*'DEPRECATED - DT-Prelim Calcs'!$C$11</f>
        <v>-362072.22986792837</v>
      </c>
      <c r="JN182" s="57">
        <f>MIN('Drive Train'!$F$35-JH181*'DEPRECATED - DT-Prelim Calcs'!$C$21*'Drive Train'!$F$39,JN181+JH$2)</f>
        <v>9.2266666666666666</v>
      </c>
      <c r="JO182" s="57">
        <f>'Drive Train'!$F$35-JH182*'DEPRECATED - DT-Prelim Calcs'!$C$21*'Drive Train'!$F$39</f>
        <v>9.2266666666666666</v>
      </c>
      <c r="JP182" s="1">
        <f>IF(JM182&gt;='Drive Train'!$F$29,1,0)</f>
        <v>0</v>
      </c>
      <c r="JQ182" s="57">
        <f>MIN(JG182,'DEPRECATED - DT-Prelim Calcs'!$C$10)*'DEPRECATED - DT-Prelim Calcs'!$C$11*1000/60/60</f>
        <v>103.33333333333333</v>
      </c>
      <c r="JR182" s="63">
        <f>JR181+'DEPRECATED - DT-Prelim Calcs'!$C$11</f>
        <v>712</v>
      </c>
      <c r="JS182" s="2">
        <f>KC182/'Drive Train'!$F$35</f>
        <v>0.72580645161290325</v>
      </c>
      <c r="JT182" s="46">
        <f>KA182*12*60/(PI() * 'Drive Train'!$F$15)/JS$2*JS182</f>
        <v>-167172.93647588379</v>
      </c>
      <c r="JU182" s="2">
        <f>('DEPRECATED - DT-Prelim Calcs'!$C$6*JS182-JT182)/('DEPRECATED - DT-Prelim Calcs'!$C$6*JS182)*'DEPRECATED - DT-Prelim Calcs'!$C$7*JS182</f>
        <v>77.337707039358961</v>
      </c>
      <c r="JV182" s="57">
        <f>JU182/'DEPRECATED - DT-Prelim Calcs'!$C$7*('DEPRECATED - DT-Prelim Calcs'!$C$8-'DEPRECATED - DT-Prelim Calcs'!$C$9)+'DEPRECATED - DT-Prelim Calcs'!$C$9</f>
        <v>4119.8899639625542</v>
      </c>
      <c r="JW182" s="57">
        <f t="shared" si="207"/>
        <v>49.999999999999993</v>
      </c>
      <c r="JX182" s="2">
        <f t="shared" si="260"/>
        <v>0.99579519204165001</v>
      </c>
      <c r="JY182" s="57">
        <f>JX182*'DEPRECATED - DT-Prelim Calcs'!$C$21/JS$2/'DEPRECATED - DT-Prelim Calcs'!$C$19/'DEPRECATED - DT-Prelim Calcs'!$C$18*3.39*'DEPRECATED - DT-Prelim Calcs'!$C$20</f>
        <v>25.773080821789936</v>
      </c>
      <c r="JZ182" s="46">
        <f t="shared" si="261"/>
        <v>0</v>
      </c>
      <c r="KA182" s="57">
        <f>JY181*'DEPRECATED - DT-Prelim Calcs'!$C$11+KA181</f>
        <v>-562.79541430732013</v>
      </c>
      <c r="KB182" s="57">
        <f>KB181+0.5*JY182*'DEPRECATED - DT-Prelim Calcs'!$C$11^2+KA182*'DEPRECATED - DT-Prelim Calcs'!$C$11</f>
        <v>-340275.45892740891</v>
      </c>
      <c r="KC182" s="57">
        <f>MIN('Drive Train'!$F$35-JW181*'DEPRECATED - DT-Prelim Calcs'!$C$21*'Drive Train'!$F$39,KC181+JW$2)</f>
        <v>9</v>
      </c>
      <c r="KD182" s="57">
        <f>'Drive Train'!$F$35-JW182*'DEPRECATED - DT-Prelim Calcs'!$C$21*'Drive Train'!$F$39</f>
        <v>9</v>
      </c>
      <c r="KE182" s="1">
        <f>IF(KB182&gt;='Drive Train'!$F$29,1,0)</f>
        <v>0</v>
      </c>
      <c r="KF182" s="57">
        <f>MIN(JV182,'DEPRECATED - DT-Prelim Calcs'!$C$10)*'DEPRECATED - DT-Prelim Calcs'!$C$11*1000/60/60</f>
        <v>103.33333333333333</v>
      </c>
      <c r="KG182" s="63">
        <f>KG181+'DEPRECATED - DT-Prelim Calcs'!$C$11</f>
        <v>712</v>
      </c>
      <c r="KH182" s="2">
        <f>KR182/'Drive Train'!$F$35</f>
        <v>0.7075268817204301</v>
      </c>
      <c r="KI182" s="46">
        <f>KP182*12*60/(PI() * 'Drive Train'!$F$15)/KH$2*KH182</f>
        <v>-187665.18796758063</v>
      </c>
      <c r="KJ182" s="2">
        <f>('DEPRECATED - DT-Prelim Calcs'!$C$6*KH182-KI182)/('DEPRECATED - DT-Prelim Calcs'!$C$6*KH182)*'DEPRECATED - DT-Prelim Calcs'!$C$7*KH182</f>
        <v>86.559380498242547</v>
      </c>
      <c r="KK182" s="57">
        <f>KJ182/'DEPRECATED - DT-Prelim Calcs'!$C$7*('DEPRECATED - DT-Prelim Calcs'!$C$8-'DEPRECATED - DT-Prelim Calcs'!$C$9)+'DEPRECATED - DT-Prelim Calcs'!$C$9</f>
        <v>4610.8197169811283</v>
      </c>
      <c r="KL182" s="57">
        <f t="shared" si="208"/>
        <v>53.333333333333329</v>
      </c>
      <c r="KM182" s="2">
        <f t="shared" si="262"/>
        <v>0.99579519204165001</v>
      </c>
      <c r="KN182" s="57">
        <f>KM182*'DEPRECATED - DT-Prelim Calcs'!$C$21/KH$2/'DEPRECATED - DT-Prelim Calcs'!$C$19/'DEPRECATED - DT-Prelim Calcs'!$C$18*3.39*'DEPRECATED - DT-Prelim Calcs'!$C$20</f>
        <v>25.773080821789936</v>
      </c>
      <c r="KO182" s="46">
        <f t="shared" si="263"/>
        <v>0</v>
      </c>
      <c r="KP182" s="57">
        <f>KN181*'DEPRECATED - DT-Prelim Calcs'!$C$11+KP181</f>
        <v>-648.10620040632875</v>
      </c>
      <c r="KQ182" s="57">
        <f>KQ181+0.5*KN182*'DEPRECATED - DT-Prelim Calcs'!$C$11^2+KP182*'DEPRECATED - DT-Prelim Calcs'!$C$11</f>
        <v>-365170.31799431617</v>
      </c>
      <c r="KR182" s="57">
        <f>MIN('Drive Train'!$F$35-KL181*'DEPRECATED - DT-Prelim Calcs'!$C$21*'Drive Train'!$F$39,KR181+KL$2)</f>
        <v>8.7733333333333334</v>
      </c>
      <c r="KS182" s="57">
        <f>'Drive Train'!$F$35-KL182*'DEPRECATED - DT-Prelim Calcs'!$C$21*'Drive Train'!$F$39</f>
        <v>8.7733333333333334</v>
      </c>
      <c r="KT182" s="1">
        <f>IF(KQ182&gt;='Drive Train'!$F$29,1,0)</f>
        <v>0</v>
      </c>
      <c r="KU182" s="57">
        <f>MIN(KK182,'DEPRECATED - DT-Prelim Calcs'!$C$10)*'DEPRECATED - DT-Prelim Calcs'!$C$11*1000/60/60</f>
        <v>103.33333333333333</v>
      </c>
      <c r="KV182" s="63">
        <f>KV181+'DEPRECATED - DT-Prelim Calcs'!$C$11</f>
        <v>712</v>
      </c>
      <c r="KW182" s="2">
        <f>LG182/'Drive Train'!$F$35</f>
        <v>0.68924731182795695</v>
      </c>
      <c r="KX182" s="46">
        <f>LE182*12*60/(PI() * 'Drive Train'!$F$15)/KW$2*KW182</f>
        <v>-267962.51738106279</v>
      </c>
      <c r="KY182" s="2">
        <f>('DEPRECATED - DT-Prelim Calcs'!$C$6*KW182-KX182)/('DEPRECATED - DT-Prelim Calcs'!$C$6*KW182)*'DEPRECATED - DT-Prelim Calcs'!$C$7*KW182</f>
        <v>122.82237436828989</v>
      </c>
      <c r="KZ182" s="57">
        <f>KY182/'DEPRECATED - DT-Prelim Calcs'!$C$7*('DEPRECATED - DT-Prelim Calcs'!$C$8-'DEPRECATED - DT-Prelim Calcs'!$C$9)+'DEPRECATED - DT-Prelim Calcs'!$C$9</f>
        <v>6541.3351167848932</v>
      </c>
      <c r="LA182" s="57">
        <f t="shared" si="209"/>
        <v>56.666666666666664</v>
      </c>
      <c r="LB182" s="2">
        <f t="shared" si="264"/>
        <v>0.99579519204165001</v>
      </c>
      <c r="LC182" s="57">
        <f>LB182*'DEPRECATED - DT-Prelim Calcs'!$C$21/KW$2/'DEPRECATED - DT-Prelim Calcs'!$C$19/'DEPRECATED - DT-Prelim Calcs'!$C$18*3.39*'DEPRECATED - DT-Prelim Calcs'!$C$20</f>
        <v>25.773080821789936</v>
      </c>
      <c r="LD182" s="46">
        <f t="shared" si="265"/>
        <v>0</v>
      </c>
      <c r="LE182" s="57">
        <f>LC181*'DEPRECATED - DT-Prelim Calcs'!$C$11+LE181</f>
        <v>-949.95792772264679</v>
      </c>
      <c r="LF182" s="57">
        <f>LF181+0.5*LC182*'DEPRECATED - DT-Prelim Calcs'!$C$11^2+LE182*'DEPRECATED - DT-Prelim Calcs'!$C$11</f>
        <v>-303209.72349319811</v>
      </c>
      <c r="LG182" s="57">
        <f>MIN('Drive Train'!$F$35-LA181*'DEPRECATED - DT-Prelim Calcs'!$C$21*'Drive Train'!$F$39,LG181+LA$2)</f>
        <v>8.5466666666666669</v>
      </c>
      <c r="LH182" s="57">
        <f>'Drive Train'!$F$35-LA182*'DEPRECATED - DT-Prelim Calcs'!$C$21*'Drive Train'!$F$39</f>
        <v>8.5466666666666669</v>
      </c>
      <c r="LI182" s="1">
        <f>IF(LF182&gt;='Drive Train'!$F$29,1,0)</f>
        <v>0</v>
      </c>
      <c r="LJ182" s="57">
        <f>MIN(KZ182,'DEPRECATED - DT-Prelim Calcs'!$C$10)*'DEPRECATED - DT-Prelim Calcs'!$C$11*1000/60/60</f>
        <v>103.33333333333333</v>
      </c>
      <c r="LK182" s="63">
        <f>LK181+'DEPRECATED - DT-Prelim Calcs'!$C$11</f>
        <v>712</v>
      </c>
      <c r="LL182" s="2">
        <f>LV182/'Drive Train'!$F$35</f>
        <v>0.67096774193548392</v>
      </c>
      <c r="LM182" s="46">
        <f>LT182*12*60/(PI() * 'Drive Train'!$F$15)/LL$2*LL182</f>
        <v>-72340.618150837428</v>
      </c>
      <c r="LN182" s="2">
        <f>('DEPRECATED - DT-Prelim Calcs'!$C$6*LL182-LM182)/('DEPRECATED - DT-Prelim Calcs'!$C$6*LL182)*'DEPRECATED - DT-Prelim Calcs'!$C$7*LL182</f>
        <v>34.32639243508482</v>
      </c>
      <c r="LO182" s="57">
        <f>LN182/'DEPRECATED - DT-Prelim Calcs'!$C$7*('DEPRECATED - DT-Prelim Calcs'!$C$8-'DEPRECATED - DT-Prelim Calcs'!$C$9)+'DEPRECATED - DT-Prelim Calcs'!$C$9</f>
        <v>1830.1174893864659</v>
      </c>
      <c r="LP182" s="57">
        <f t="shared" si="210"/>
        <v>60</v>
      </c>
      <c r="LQ182" s="2">
        <f t="shared" si="266"/>
        <v>0.99579519204165001</v>
      </c>
      <c r="LR182" s="57">
        <f>LQ182*'DEPRECATED - DT-Prelim Calcs'!$C$21/LL$2/'DEPRECATED - DT-Prelim Calcs'!$C$19/'DEPRECATED - DT-Prelim Calcs'!$C$18*3.39*'DEPRECATED - DT-Prelim Calcs'!$C$20</f>
        <v>25.773080821789936</v>
      </c>
      <c r="LS182" s="46">
        <f t="shared" si="267"/>
        <v>0</v>
      </c>
      <c r="LT182" s="57">
        <f>LR181*'DEPRECATED - DT-Prelim Calcs'!$C$11+LT181</f>
        <v>-263.44258405407538</v>
      </c>
      <c r="LU182" s="57">
        <f>LU181+0.5*LR182*'DEPRECATED - DT-Prelim Calcs'!$C$11^2+LT182*'DEPRECATED - DT-Prelim Calcs'!$C$11</f>
        <v>-315958.22552128328</v>
      </c>
      <c r="LV182" s="57">
        <f>MIN('Drive Train'!$F$35-LP181*'DEPRECATED - DT-Prelim Calcs'!$C$21*'Drive Train'!$F$39,LV181+LP$2)</f>
        <v>8.32</v>
      </c>
      <c r="LW182" s="57">
        <f>'Drive Train'!$F$35-LP182*'DEPRECATED - DT-Prelim Calcs'!$C$21*'Drive Train'!$F$39</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Train'!$AA$49 + V182*(1-'Drive Train'!$AA$49))</f>
        <v>0</v>
      </c>
      <c r="W183" s="57">
        <f t="shared" si="184"/>
        <v>0</v>
      </c>
      <c r="X183" s="2">
        <f>MAX(MIN(IF(AND(AI182=1,AG183&lt;0),-1,1)*(W183-$C$9)/($C$8-$C$9)*$C$7-$C$29*AE183/T$2 -  AI182*$C$29/2,X$2),MAX(X$4:X182)*-1)</f>
        <v>-0.2458281045106315</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Train'!$F$39,AG182+W$2)-$C$3,IF(AE182-1&lt;=0,0,IF($C$32=Motors!$C$29,MAX(ABS('Drive Train'!$F$35-W182*$C$21*'Drive Train'!$F$39)*-1,AG182-W$2),MAX(0,ABS('Drive Train'!$F$35-W182*$C$21*'Drive Train'!$F$39)*-1,AG182-W$2))))</f>
        <v>0</v>
      </c>
      <c r="AH183" s="57">
        <f>'Drive Train'!$F$35-ABS(W183)*'DEPRECATED - DT-Prelim Calcs'!$C$21*'Drive Train'!$F$39</f>
        <v>12.4</v>
      </c>
      <c r="AI183" s="1">
        <f>IF(AJ183&gt;='Drive Train'!$F$29,1,0)</f>
        <v>1</v>
      </c>
      <c r="AJ183" s="57">
        <f>AJ182+0.5*Y183*'DEPRECATED - DT-Prelim Calcs'!$C$11^2+AE183*'DEPRECATED - DT-Prelim Calcs'!$C$11</f>
        <v>784.33981740885292</v>
      </c>
      <c r="AK183" s="57">
        <f t="shared" si="268"/>
        <v>0</v>
      </c>
      <c r="AL183" s="63">
        <f>AL182+'DEPRECATED - DT-Prelim Calcs'!$C$11</f>
        <v>716</v>
      </c>
      <c r="AM183" s="2">
        <f>AW183/'Drive Train'!$F$35</f>
        <v>0.88882649237565781</v>
      </c>
      <c r="AN183" s="46">
        <f>AU183*12*60/(PI() * 'Drive Train'!$F$15)/AM$2*AM183</f>
        <v>4007.4131716828715</v>
      </c>
      <c r="AO183" s="2">
        <f>('DEPRECATED - DT-Prelim Calcs'!$C$6*AM183-AN183)/('DEPRECATED - DT-Prelim Calcs'!$C$6*AM183)*'DEPRECATED - DT-Prelim Calcs'!$C$7*AM183</f>
        <v>0.33008953072369918</v>
      </c>
      <c r="AP183" s="57">
        <f>AO183/'DEPRECATED - DT-Prelim Calcs'!$C$7*('DEPRECATED - DT-Prelim Calcs'!$C$8-'DEPRECATED - DT-Prelim Calcs'!$C$9)+'DEPRECATED - DT-Prelim Calcs'!$C$9</f>
        <v>20.27281609620357</v>
      </c>
      <c r="AQ183" s="57">
        <f t="shared" si="192"/>
        <v>20.27281609620357</v>
      </c>
      <c r="AR183" s="2">
        <f t="shared" si="212"/>
        <v>2.2204460492503131E-16</v>
      </c>
      <c r="AS183" s="57">
        <f>AR183*'DEPRECATED - DT-Prelim Calcs'!$C$21/AM$2/'DEPRECATED - DT-Prelim Calcs'!$C$19/'DEPRECATED - DT-Prelim Calcs'!$C$18*3.39*'DEPRECATED - DT-Prelim Calcs'!$C$20</f>
        <v>1.6091427298135106E-15</v>
      </c>
      <c r="AT183" s="46">
        <f t="shared" si="213"/>
        <v>0</v>
      </c>
      <c r="AU183" s="57">
        <f>AS182*'DEPRECATED - DT-Prelim Calcs'!$C$11+AU182</f>
        <v>39.3454487088432</v>
      </c>
      <c r="AV183" s="57">
        <f>AV182+0.5*AS183*'DEPRECATED - DT-Prelim Calcs'!$C$11^2+AU183*'DEPRECATED - DT-Prelim Calcs'!$C$11</f>
        <v>28128.54209974733</v>
      </c>
      <c r="AW183" s="57">
        <f>MIN('Drive Train'!$F$35-AQ182*'DEPRECATED - DT-Prelim Calcs'!$C$21*'Drive Train'!$F$39,AW182+AQ$2)</f>
        <v>11.021448505458157</v>
      </c>
      <c r="AX183" s="57">
        <f>'Drive Train'!$F$35-AQ183*'DEPRECATED - DT-Prelim Calcs'!$C$21*'Drive Train'!$F$39</f>
        <v>11.021448505458157</v>
      </c>
      <c r="AY183" s="1">
        <f>IF(AV183&gt;='Drive Train'!$F$29,1,0)</f>
        <v>1</v>
      </c>
      <c r="AZ183" s="57">
        <f t="shared" si="214"/>
        <v>22.525351218003966</v>
      </c>
      <c r="BA183" s="63">
        <f>BA182+'DEPRECATED - DT-Prelim Calcs'!$C$11</f>
        <v>716</v>
      </c>
      <c r="BB183" s="2">
        <f>BL183/'Drive Train'!$F$35</f>
        <v>1.3150249726469256</v>
      </c>
      <c r="BC183" s="46">
        <f>BJ183*12*60/(PI() * 'Drive Train'!$F$15)/BB$2*BB183</f>
        <v>-3540.8438977467281</v>
      </c>
      <c r="BD183" s="2">
        <f>('DEPRECATED - DT-Prelim Calcs'!$C$6*BB183-BC183)/('DEPRECATED - DT-Prelim Calcs'!$C$6*BB183)*'DEPRECATED - DT-Prelim Calcs'!$C$7*BB183</f>
        <v>4.7702296575443093</v>
      </c>
      <c r="BE183" s="57">
        <f>BD183/'DEPRECATED - DT-Prelim Calcs'!$C$7*('DEPRECATED - DT-Prelim Calcs'!$C$8-'DEPRECATED - DT-Prelim Calcs'!$C$9)+'DEPRECATED - DT-Prelim Calcs'!$C$9</f>
        <v>256.65040044105183</v>
      </c>
      <c r="BF183" s="57">
        <f t="shared" si="193"/>
        <v>93</v>
      </c>
      <c r="BG183" s="2">
        <f t="shared" si="215"/>
        <v>1.8933363324154464</v>
      </c>
      <c r="BH183" s="57">
        <f>BG183*'DEPRECATED - DT-Prelim Calcs'!$C$21/BB$2/'DEPRECATED - DT-Prelim Calcs'!$C$19/'DEPRECATED - DT-Prelim Calcs'!$C$18*3.39*'DEPRECATED - DT-Prelim Calcs'!$C$20</f>
        <v>19.819055495402456</v>
      </c>
      <c r="BI183" s="46">
        <f t="shared" si="216"/>
        <v>0</v>
      </c>
      <c r="BJ183" s="57">
        <f>BH182*'DEPRECATED - DT-Prelim Calcs'!$C$11+BJ182</f>
        <v>-16.267443596496349</v>
      </c>
      <c r="BK183" s="57">
        <f>BK182+0.5*BH183*'DEPRECATED - DT-Prelim Calcs'!$C$11^2+BJ183*'DEPRECATED - DT-Prelim Calcs'!$C$11</f>
        <v>16765.023917317259</v>
      </c>
      <c r="BL183" s="57">
        <f>MIN('Drive Train'!$F$35-BF182*'DEPRECATED - DT-Prelim Calcs'!$C$21*'Drive Train'!$F$39,BL182+BF$2)</f>
        <v>16.306309660821878</v>
      </c>
      <c r="BM183" s="57">
        <f>'Drive Train'!$F$35-BF183*'DEPRECATED - DT-Prelim Calcs'!$C$21*'Drive Train'!$F$39</f>
        <v>6.0759999999999996</v>
      </c>
      <c r="BN183" s="1">
        <f>IF(BK183&gt;='Drive Train'!$F$29,1,0)</f>
        <v>1</v>
      </c>
      <c r="BO183" s="57">
        <f t="shared" si="217"/>
        <v>103.33333333333333</v>
      </c>
      <c r="BP183" s="63">
        <f>BP182+'DEPRECATED - DT-Prelim Calcs'!$C$11</f>
        <v>716</v>
      </c>
      <c r="BQ183" s="2">
        <f>CA183/'Drive Train'!$F$35</f>
        <v>0.90969579867983319</v>
      </c>
      <c r="BR183" s="46">
        <f>BY183*12*60/(PI() * 'Drive Train'!$F$15)/BQ$2*BQ183</f>
        <v>3351.6160922666413</v>
      </c>
      <c r="BS183" s="2">
        <f>('DEPRECATED - DT-Prelim Calcs'!$C$6*BQ183-BR183)/('DEPRECATED - DT-Prelim Calcs'!$C$6*BQ183)*'DEPRECATED - DT-Prelim Calcs'!$C$7*BQ183</f>
        <v>0.67690819144830305</v>
      </c>
      <c r="BT183" s="57">
        <f>BS183/'DEPRECATED - DT-Prelim Calcs'!$C$7*('DEPRECATED - DT-Prelim Calcs'!$C$8-'DEPRECATED - DT-Prelim Calcs'!$C$9)+'DEPRECATED - DT-Prelim Calcs'!$C$9</f>
        <v>38.736232764654474</v>
      </c>
      <c r="BU183" s="57">
        <f t="shared" si="194"/>
        <v>38.736232764654474</v>
      </c>
      <c r="BV183" s="2">
        <f t="shared" si="218"/>
        <v>0.40716984078862156</v>
      </c>
      <c r="BW183" s="57">
        <f>BV183*'DEPRECATED - DT-Prelim Calcs'!$C$21/BQ$2/'DEPRECATED - DT-Prelim Calcs'!$C$19/'DEPRECATED - DT-Prelim Calcs'!$C$18*3.39*'DEPRECATED - DT-Prelim Calcs'!$C$20</f>
        <v>5.5736071680704296</v>
      </c>
      <c r="BX183" s="46">
        <f t="shared" si="219"/>
        <v>0</v>
      </c>
      <c r="BY183" s="57">
        <f>BW182*'DEPRECATED - DT-Prelim Calcs'!$C$11+BY182</f>
        <v>17.021547378156331</v>
      </c>
      <c r="BZ183" s="57">
        <f>BZ182+0.5*BW183*'DEPRECATED - DT-Prelim Calcs'!$C$11^2+BY183*'DEPRECATED - DT-Prelim Calcs'!$C$11</f>
        <v>-11477.286664800895</v>
      </c>
      <c r="CA183" s="57">
        <f>MIN('Drive Train'!$F$35-BU182*'DEPRECATED - DT-Prelim Calcs'!$C$21*'Drive Train'!$F$39,CA182+BU$2)</f>
        <v>11.280227903629932</v>
      </c>
      <c r="CB183" s="57">
        <f>'Drive Train'!$F$35-BU183*'DEPRECATED - DT-Prelim Calcs'!$C$21*'Drive Train'!$F$39</f>
        <v>9.7659361720034958</v>
      </c>
      <c r="CC183" s="1">
        <f>IF(BZ183&gt;='Drive Train'!$F$29,1,0)</f>
        <v>0</v>
      </c>
      <c r="CD183" s="57">
        <f t="shared" si="220"/>
        <v>43.040258627393861</v>
      </c>
      <c r="CE183" s="63">
        <f>CE182+'DEPRECATED - DT-Prelim Calcs'!$C$11</f>
        <v>716</v>
      </c>
      <c r="CF183" s="2">
        <f>CP183/'Drive Train'!$F$35</f>
        <v>0.48999999999999994</v>
      </c>
      <c r="CG183" s="46">
        <f>CN183*12*60/(PI() * 'Drive Train'!$F$15)/CF$2*CF183</f>
        <v>7454.3985378575708</v>
      </c>
      <c r="CH183" s="2">
        <f>('DEPRECATED - DT-Prelim Calcs'!$C$6*CF183-CG183)/('DEPRECATED - DT-Prelim Calcs'!$C$6*CF183)*'DEPRECATED - DT-Prelim Calcs'!$C$7*CF183</f>
        <v>-2.1896629411325979</v>
      </c>
      <c r="CI183" s="57">
        <f>CH183/'DEPRECATED - DT-Prelim Calcs'!$C$7*('DEPRECATED - DT-Prelim Calcs'!$C$8-'DEPRECATED - DT-Prelim Calcs'!$C$9)+'DEPRECATED - DT-Prelim Calcs'!$C$9</f>
        <v>-113.87002296568976</v>
      </c>
      <c r="CJ183" s="57">
        <f t="shared" si="195"/>
        <v>-113.87002296568976</v>
      </c>
      <c r="CK183" s="2">
        <f t="shared" si="221"/>
        <v>-3.3034473842785461</v>
      </c>
      <c r="CL183" s="57">
        <f>CK183*'DEPRECATED - DT-Prelim Calcs'!$C$21/CF$2/'DEPRECATED - DT-Prelim Calcs'!$C$19/'DEPRECATED - DT-Prelim Calcs'!$C$18*3.39*'DEPRECATED - DT-Prelim Calcs'!$C$20</f>
        <v>-55.85969000041851</v>
      </c>
      <c r="CM183" s="46">
        <f t="shared" si="222"/>
        <v>1</v>
      </c>
      <c r="CN183" s="57">
        <f>CL182*'DEPRECATED - DT-Prelim Calcs'!$C$11+CN182</f>
        <v>56.896704770320326</v>
      </c>
      <c r="CO183" s="57">
        <f>CO182+0.5*CL183*'DEPRECATED - DT-Prelim Calcs'!$C$11^2+CN183*'DEPRECATED - DT-Prelim Calcs'!$C$11</f>
        <v>-55706.270630776598</v>
      </c>
      <c r="CP183" s="57">
        <f>MIN('Drive Train'!$F$35-CJ182*'DEPRECATED - DT-Prelim Calcs'!$C$21*'Drive Train'!$F$39,CP182+CJ$2)</f>
        <v>6.0759999999999996</v>
      </c>
      <c r="CQ183" s="57">
        <f>'Drive Train'!$F$35-CJ183*'DEPRECATED - DT-Prelim Calcs'!$C$21*'Drive Train'!$F$39</f>
        <v>20.143161561666904</v>
      </c>
      <c r="CR183" s="1">
        <f>IF(CO183&gt;='Drive Train'!$F$29,1,0)</f>
        <v>0</v>
      </c>
      <c r="CS183" s="57">
        <f t="shared" si="223"/>
        <v>-126.52224773965528</v>
      </c>
      <c r="CT183" s="63">
        <f>CT182+'DEPRECATED - DT-Prelim Calcs'!$C$11</f>
        <v>716</v>
      </c>
      <c r="CU183" s="2">
        <f>DE183/'Drive Train'!$F$35</f>
        <v>2.6774650904969675</v>
      </c>
      <c r="CV183" s="46">
        <f>DC183*12*60/(PI() * 'Drive Train'!$F$15)/CU$2*CU183</f>
        <v>-452809.65925037541</v>
      </c>
      <c r="CW183" s="2">
        <f>('DEPRECATED - DT-Prelim Calcs'!$C$6*CU183-CV183)/('DEPRECATED - DT-Prelim Calcs'!$C$6*CU183)*'DEPRECATED - DT-Prelim Calcs'!$C$7*CU183</f>
        <v>211.19401897192594</v>
      </c>
      <c r="CX183" s="57">
        <f>CW183/'DEPRECATED - DT-Prelim Calcs'!$C$7*('DEPRECATED - DT-Prelim Calcs'!$C$8-'DEPRECATED - DT-Prelim Calcs'!$C$9)+'DEPRECATED - DT-Prelim Calcs'!$C$9</f>
        <v>11245.933458131991</v>
      </c>
      <c r="CY183" s="57">
        <f t="shared" si="196"/>
        <v>93</v>
      </c>
      <c r="CZ183" s="2">
        <f t="shared" si="224"/>
        <v>1.2803081040535502</v>
      </c>
      <c r="DA183" s="57">
        <f>CZ183*'DEPRECATED - DT-Prelim Calcs'!$C$21/CU$2/'DEPRECATED - DT-Prelim Calcs'!$C$19/'DEPRECATED - DT-Prelim Calcs'!$C$18*3.39*'DEPRECATED - DT-Prelim Calcs'!$C$20</f>
        <v>25.773080821789936</v>
      </c>
      <c r="DB183" s="46">
        <f t="shared" si="225"/>
        <v>0</v>
      </c>
      <c r="DC183" s="57">
        <f>DA182*'DEPRECATED - DT-Prelim Calcs'!$C$11+DC182</f>
        <v>-531.30235162522217</v>
      </c>
      <c r="DD183" s="57">
        <f>DD182+0.5*DA183*'DEPRECATED - DT-Prelim Calcs'!$C$11^2+DC183*'DEPRECATED - DT-Prelim Calcs'!$C$11</f>
        <v>-98200.755758235682</v>
      </c>
      <c r="DE183" s="57">
        <f>MIN('Drive Train'!$F$35-CY182*'DEPRECATED - DT-Prelim Calcs'!$C$21*'Drive Train'!$F$39,DE182+CY$2)</f>
        <v>33.200567122162397</v>
      </c>
      <c r="DF183" s="57">
        <f>'Drive Train'!$F$35-CY183*'DEPRECATED - DT-Prelim Calcs'!$C$21*'Drive Train'!$F$39</f>
        <v>6.0759999999999996</v>
      </c>
      <c r="DG183" s="1">
        <f>IF(DD183&gt;='Drive Train'!$F$29,1,0)</f>
        <v>0</v>
      </c>
      <c r="DH183" s="57">
        <f t="shared" si="226"/>
        <v>103.33333333333333</v>
      </c>
      <c r="DI183" s="63">
        <f>DI182+'DEPRECATED - DT-Prelim Calcs'!$C$11</f>
        <v>716</v>
      </c>
      <c r="DJ183" s="2">
        <f>DT183/'Drive Train'!$F$35</f>
        <v>0.48999999999999994</v>
      </c>
      <c r="DK183" s="46">
        <f>DR183*12*60/(PI() * 'Drive Train'!$F$15)/DJ$2*DJ183</f>
        <v>10842.798426242567</v>
      </c>
      <c r="DL183" s="2">
        <f>('DEPRECATED - DT-Prelim Calcs'!$C$6*DJ183-DK183)/('DEPRECATED - DT-Prelim Calcs'!$C$6*DJ183)*'DEPRECATED - DT-Prelim Calcs'!$C$7*DJ183</f>
        <v>-3.7217536974192464</v>
      </c>
      <c r="DM183" s="57">
        <f>DL183/'DEPRECATED - DT-Prelim Calcs'!$C$7*('DEPRECATED - DT-Prelim Calcs'!$C$8-'DEPRECATED - DT-Prelim Calcs'!$C$9)+'DEPRECATED - DT-Prelim Calcs'!$C$9</f>
        <v>-195.43319476302463</v>
      </c>
      <c r="DN183" s="57">
        <f t="shared" si="197"/>
        <v>-195.43319476302463</v>
      </c>
      <c r="DO183" s="2">
        <f t="shared" si="227"/>
        <v>-5.341809312367249</v>
      </c>
      <c r="DP183" s="57">
        <f>DO183*'DEPRECATED - DT-Prelim Calcs'!$C$21/DJ$2/'DEPRECATED - DT-Prelim Calcs'!$C$19/'DEPRECATED - DT-Prelim Calcs'!$C$18*3.39*'DEPRECATED - DT-Prelim Calcs'!$C$20</f>
        <v>-124.73783766529097</v>
      </c>
      <c r="DQ183" s="46">
        <f t="shared" si="228"/>
        <v>1</v>
      </c>
      <c r="DR183" s="57">
        <f>DP182*'DEPRECATED - DT-Prelim Calcs'!$C$11+DR182</f>
        <v>59.92902160492369</v>
      </c>
      <c r="DS183" s="57">
        <f>DS182+0.5*DP183*'DEPRECATED - DT-Prelim Calcs'!$C$11^2+DR183*'DEPRECATED - DT-Prelim Calcs'!$C$11</f>
        <v>-182921.29429130597</v>
      </c>
      <c r="DT183" s="57">
        <f>MIN('Drive Train'!$F$35-DN182*'DEPRECATED - DT-Prelim Calcs'!$C$21*'Drive Train'!$F$39,DT182+DN$2)</f>
        <v>6.0759999999999996</v>
      </c>
      <c r="DU183" s="57">
        <f>'Drive Train'!$F$35-DN183*'DEPRECATED - DT-Prelim Calcs'!$C$21*'Drive Train'!$F$39</f>
        <v>25.689457243885677</v>
      </c>
      <c r="DV183" s="1">
        <f>IF(DS183&gt;='Drive Train'!$F$29,1,0)</f>
        <v>0</v>
      </c>
      <c r="DW183" s="57">
        <f t="shared" si="229"/>
        <v>-217.14799418113847</v>
      </c>
      <c r="DX183" s="63">
        <f>DX182+'DEPRECATED - DT-Prelim Calcs'!$C$11</f>
        <v>716</v>
      </c>
      <c r="DY183" s="2">
        <f>EI183/'Drive Train'!$F$35</f>
        <v>0.48999999999999994</v>
      </c>
      <c r="DZ183" s="46">
        <f>EG183*12*60/(PI() * 'Drive Train'!$F$15)/DY$2*DY183</f>
        <v>-191998.77032226438</v>
      </c>
      <c r="EA183" s="2">
        <f>('DEPRECATED - DT-Prelim Calcs'!$C$6*DY183-DZ183)/('DEPRECATED - DT-Prelim Calcs'!$C$6*DY183)*'DEPRECATED - DT-Prelim Calcs'!$C$7*DY183</f>
        <v>87.994602903688019</v>
      </c>
      <c r="EB183" s="57">
        <f>EA183/'DEPRECATED - DT-Prelim Calcs'!$C$7*('DEPRECATED - DT-Prelim Calcs'!$C$8-'DEPRECATED - DT-Prelim Calcs'!$C$9)+'DEPRECATED - DT-Prelim Calcs'!$C$9</f>
        <v>4687.2259554121047</v>
      </c>
      <c r="EC183" s="57">
        <f t="shared" si="198"/>
        <v>93</v>
      </c>
      <c r="ED183" s="2">
        <f t="shared" si="230"/>
        <v>0.96993038185874991</v>
      </c>
      <c r="EE183" s="57">
        <f>ED183*'DEPRECATED - DT-Prelim Calcs'!$C$21/DY$2/'DEPRECATED - DT-Prelim Calcs'!$C$19/'DEPRECATED - DT-Prelim Calcs'!$C$18*3.39*'DEPRECATED - DT-Prelim Calcs'!$C$20</f>
        <v>25.773080821789936</v>
      </c>
      <c r="EF183" s="46">
        <f t="shared" si="231"/>
        <v>0</v>
      </c>
      <c r="EG183" s="57">
        <f>EE182*'DEPRECATED - DT-Prelim Calcs'!$C$11+EG182</f>
        <v>-932.56327511239931</v>
      </c>
      <c r="EH183" s="57">
        <f>EH182+0.5*EE183*'DEPRECATED - DT-Prelim Calcs'!$C$11^2+EG183*'DEPRECATED - DT-Prelim Calcs'!$C$11</f>
        <v>-337349.15856867528</v>
      </c>
      <c r="EI183" s="57">
        <f>MIN('Drive Train'!$F$35-EC182*'DEPRECATED - DT-Prelim Calcs'!$C$21*'Drive Train'!$F$39,EI182+EC$2)</f>
        <v>6.0759999999999996</v>
      </c>
      <c r="EJ183" s="57">
        <f>'Drive Train'!$F$35-EC183*'DEPRECATED - DT-Prelim Calcs'!$C$21*'Drive Train'!$F$39</f>
        <v>6.0759999999999996</v>
      </c>
      <c r="EK183" s="1">
        <f>IF(EH183&gt;='Drive Train'!$F$29,1,0)</f>
        <v>0</v>
      </c>
      <c r="EL183" s="57">
        <f t="shared" si="232"/>
        <v>103.33333333333333</v>
      </c>
      <c r="EM183" s="63">
        <f>EM182+'DEPRECATED - DT-Prelim Calcs'!$C$11</f>
        <v>716</v>
      </c>
      <c r="EN183" s="2">
        <f>EX183/'Drive Train'!$F$35</f>
        <v>0.48999999999999994</v>
      </c>
      <c r="EO183" s="46">
        <f>EV183*12*60/(PI() * 'Drive Train'!$F$15)/EN$2*EN183</f>
        <v>-433108.359493992</v>
      </c>
      <c r="EP183" s="2">
        <f>('DEPRECATED - DT-Prelim Calcs'!$C$6*EN183-EO183)/('DEPRECATED - DT-Prelim Calcs'!$C$6*EN183)*'DEPRECATED - DT-Prelim Calcs'!$C$7*EN183</f>
        <v>197.01413571867181</v>
      </c>
      <c r="EQ183" s="57">
        <f>EP183/'DEPRECATED - DT-Prelim Calcs'!$C$7*('DEPRECATED - DT-Prelim Calcs'!$C$8-'DEPRECATED - DT-Prelim Calcs'!$C$9)+'DEPRECATED - DT-Prelim Calcs'!$C$9</f>
        <v>10491.045897388214</v>
      </c>
      <c r="ER183" s="57">
        <f t="shared" si="199"/>
        <v>93</v>
      </c>
      <c r="ES183" s="2">
        <f t="shared" si="233"/>
        <v>0.86507304327942547</v>
      </c>
      <c r="ET183" s="57">
        <f>ES183*'DEPRECATED - DT-Prelim Calcs'!$C$21/EN$2/'DEPRECATED - DT-Prelim Calcs'!$C$19/'DEPRECATED - DT-Prelim Calcs'!$C$18*3.39*'DEPRECATED - DT-Prelim Calcs'!$C$20</f>
        <v>25.773080821789936</v>
      </c>
      <c r="EU183" s="46">
        <f t="shared" si="234"/>
        <v>0</v>
      </c>
      <c r="EV183" s="57">
        <f>ET182*'DEPRECATED - DT-Prelim Calcs'!$C$11+EV182</f>
        <v>-1876.2410926567188</v>
      </c>
      <c r="EW183" s="57">
        <f>EW182+0.5*ET183*'DEPRECATED - DT-Prelim Calcs'!$C$11^2+EV183*'DEPRECATED - DT-Prelim Calcs'!$C$11</f>
        <v>-346327.83852710162</v>
      </c>
      <c r="EX183" s="57">
        <f>MIN('Drive Train'!$F$35-ER182*'DEPRECATED - DT-Prelim Calcs'!$C$21*'Drive Train'!$F$39,EX182+ER$2)</f>
        <v>6.0759999999999996</v>
      </c>
      <c r="EY183" s="57">
        <f>'Drive Train'!$F$35-ER183*'DEPRECATED - DT-Prelim Calcs'!$C$21*'Drive Train'!$F$39</f>
        <v>6.0759999999999996</v>
      </c>
      <c r="EZ183" s="1">
        <f>IF(EW183&gt;='Drive Train'!$F$29,1,0)</f>
        <v>0</v>
      </c>
      <c r="FA183" s="57">
        <f t="shared" si="235"/>
        <v>103.33333333333333</v>
      </c>
      <c r="FB183" s="63">
        <f>FB182+'DEPRECATED - DT-Prelim Calcs'!$C$11</f>
        <v>716</v>
      </c>
      <c r="FC183" s="2">
        <f>FM183/'Drive Train'!$F$35</f>
        <v>0.48999999999999994</v>
      </c>
      <c r="FD183" s="46">
        <f>FK183*12*60/(PI() * 'Drive Train'!$F$15)/FC$2*FC183</f>
        <v>-228204.46963070327</v>
      </c>
      <c r="FE183" s="2">
        <f>('DEPRECATED - DT-Prelim Calcs'!$C$6*FC183-FD183)/('DEPRECATED - DT-Prelim Calcs'!$C$6*FC183)*'DEPRECATED - DT-Prelim Calcs'!$C$7*FC183</f>
        <v>104.36528495497092</v>
      </c>
      <c r="FF183" s="57">
        <f>FE183/'DEPRECATED - DT-Prelim Calcs'!$C$7*('DEPRECATED - DT-Prelim Calcs'!$C$8-'DEPRECATED - DT-Prelim Calcs'!$C$9)+'DEPRECATED - DT-Prelim Calcs'!$C$9</f>
        <v>5558.7440081837212</v>
      </c>
      <c r="FG183" s="57">
        <f t="shared" si="200"/>
        <v>93</v>
      </c>
      <c r="FH183" s="2">
        <f t="shared" si="236"/>
        <v>0.78067567320338405</v>
      </c>
      <c r="FI183" s="57">
        <f>FH183*'DEPRECATED - DT-Prelim Calcs'!$C$21/FC$2/'DEPRECATED - DT-Prelim Calcs'!$C$19/'DEPRECATED - DT-Prelim Calcs'!$C$18*3.39*'DEPRECATED - DT-Prelim Calcs'!$C$20</f>
        <v>25.773080821789936</v>
      </c>
      <c r="FJ183" s="46">
        <f t="shared" si="237"/>
        <v>0</v>
      </c>
      <c r="FK183" s="57">
        <f>FI182*'DEPRECATED - DT-Prelim Calcs'!$C$11+FK182</f>
        <v>-892.14221666024446</v>
      </c>
      <c r="FL183" s="57">
        <f>FL182+0.5*FI183*'DEPRECATED - DT-Prelim Calcs'!$C$11^2+FK183*'DEPRECATED - DT-Prelim Calcs'!$C$11</f>
        <v>-446926.15149428905</v>
      </c>
      <c r="FM183" s="57">
        <f>MIN('Drive Train'!$F$35-FG182*'DEPRECATED - DT-Prelim Calcs'!$C$21*'Drive Train'!$F$39,FM182+FG$2)</f>
        <v>6.0759999999999996</v>
      </c>
      <c r="FN183" s="57">
        <f>'Drive Train'!$F$35-FG183*'DEPRECATED - DT-Prelim Calcs'!$C$21*'Drive Train'!$F$39</f>
        <v>6.0759999999999996</v>
      </c>
      <c r="FO183" s="1">
        <f>IF(FL183&gt;='Drive Train'!$F$29,1,0)</f>
        <v>0</v>
      </c>
      <c r="FP183" s="57">
        <f t="shared" si="238"/>
        <v>103.33333333333333</v>
      </c>
      <c r="FQ183" s="63">
        <f>FQ182+'DEPRECATED - DT-Prelim Calcs'!$C$11</f>
        <v>716</v>
      </c>
      <c r="FR183" s="2">
        <f>GB183/'Drive Train'!$F$35</f>
        <v>0.48999999999999994</v>
      </c>
      <c r="FS183" s="46">
        <f>FZ183*12*60/(PI() * 'Drive Train'!$F$15)/FR$2*FR183</f>
        <v>-271865.5397585844</v>
      </c>
      <c r="FT183" s="2">
        <f>('DEPRECATED - DT-Prelim Calcs'!$C$6*FR183-FS183)/('DEPRECATED - DT-Prelim Calcs'!$C$6*FR183)*'DEPRECATED - DT-Prelim Calcs'!$C$7*FR183</f>
        <v>124.10696957189276</v>
      </c>
      <c r="FU183" s="57">
        <f>FT183/'DEPRECATED - DT-Prelim Calcs'!$C$7*('DEPRECATED - DT-Prelim Calcs'!$C$8-'DEPRECATED - DT-Prelim Calcs'!$C$9)+'DEPRECATED - DT-Prelim Calcs'!$C$9</f>
        <v>6609.7224879974437</v>
      </c>
      <c r="FV183" s="57">
        <f t="shared" si="201"/>
        <v>93</v>
      </c>
      <c r="FW183" s="2">
        <f t="shared" si="239"/>
        <v>0.7112822800297498</v>
      </c>
      <c r="FX183" s="57">
        <f>FW183*'DEPRECATED - DT-Prelim Calcs'!$C$21/FR$2/'DEPRECATED - DT-Prelim Calcs'!$C$19/'DEPRECATED - DT-Prelim Calcs'!$C$18*3.39*'DEPRECATED - DT-Prelim Calcs'!$C$20</f>
        <v>25.773080821789936</v>
      </c>
      <c r="FY183" s="46">
        <f t="shared" si="240"/>
        <v>0</v>
      </c>
      <c r="FZ183" s="57">
        <f>FX182*'DEPRECATED - DT-Prelim Calcs'!$C$11+FZ182</f>
        <v>-968.35689622425468</v>
      </c>
      <c r="GA183" s="57">
        <f>GA182+0.5*FX183*'DEPRECATED - DT-Prelim Calcs'!$C$11^2+FZ183*'DEPRECATED - DT-Prelim Calcs'!$C$11</f>
        <v>-542066.84527232102</v>
      </c>
      <c r="GB183" s="57">
        <f>MIN('Drive Train'!$F$35-FV182*'DEPRECATED - DT-Prelim Calcs'!$C$21*'Drive Train'!$F$39,GB182+FV$2)</f>
        <v>6.0759999999999996</v>
      </c>
      <c r="GC183" s="57">
        <f>'Drive Train'!$F$35-FV183*'DEPRECATED - DT-Prelim Calcs'!$C$21*'Drive Train'!$F$39</f>
        <v>6.0759999999999996</v>
      </c>
      <c r="GD183" s="1">
        <f>IF(GA183&gt;='Drive Train'!$F$29,1,0)</f>
        <v>0</v>
      </c>
      <c r="GE183" s="57">
        <f t="shared" si="241"/>
        <v>103.33333333333333</v>
      </c>
      <c r="GF183" s="63">
        <f>GF182+'DEPRECATED - DT-Prelim Calcs'!$C$11</f>
        <v>716</v>
      </c>
      <c r="GG183" s="2">
        <f>GQ183/'Drive Train'!$F$35</f>
        <v>0.83548387096774201</v>
      </c>
      <c r="GH183" s="46">
        <f>GO183*12*60/(PI() * 'Drive Train'!$F$15)/GG$2*GG183</f>
        <v>-174881.81408696476</v>
      </c>
      <c r="GI183" s="2">
        <f>('DEPRECATED - DT-Prelim Calcs'!$C$6*GG183-GH183)/('DEPRECATED - DT-Prelim Calcs'!$C$6*GG183)*'DEPRECATED - DT-Prelim Calcs'!$C$7*GG183</f>
        <v>81.087657207753651</v>
      </c>
      <c r="GJ183" s="57">
        <f>GI183/'DEPRECATED - DT-Prelim Calcs'!$C$7*('DEPRECATED - DT-Prelim Calcs'!$C$8-'DEPRECATED - DT-Prelim Calcs'!$C$9)+'DEPRECATED - DT-Prelim Calcs'!$C$9</f>
        <v>4319.5242405621548</v>
      </c>
      <c r="GK183" s="57">
        <f t="shared" si="242"/>
        <v>29.999999999999982</v>
      </c>
      <c r="GL183" s="2">
        <f t="shared" si="243"/>
        <v>0.99579519204165001</v>
      </c>
      <c r="GM183" s="57">
        <f>GL183*'DEPRECATED - DT-Prelim Calcs'!$C$21/GG$2/'DEPRECATED - DT-Prelim Calcs'!$C$19/'DEPRECATED - DT-Prelim Calcs'!$C$18*3.39*'DEPRECATED - DT-Prelim Calcs'!$C$20</f>
        <v>25.773080821789936</v>
      </c>
      <c r="GN183" s="46">
        <f t="shared" si="244"/>
        <v>0</v>
      </c>
      <c r="GO183" s="57">
        <f>GM182*'DEPRECATED - DT-Prelim Calcs'!$C$11+GO182</f>
        <v>-511.46036317849848</v>
      </c>
      <c r="GP183" s="57">
        <f>GP182+0.5*GM183*'DEPRECATED - DT-Prelim Calcs'!$C$11^2+GO183*'DEPRECATED - DT-Prelim Calcs'!$C$11</f>
        <v>-276997.12622365041</v>
      </c>
      <c r="GQ183" s="57">
        <f>MIN('Drive Train'!$F$35-GK182*'DEPRECATED - DT-Prelim Calcs'!$C$21*'Drive Train'!$F$39,GQ182+GK$2)</f>
        <v>10.360000000000001</v>
      </c>
      <c r="GR183" s="57">
        <f>'Drive Train'!$F$35-GK183*'DEPRECATED - DT-Prelim Calcs'!$C$21*'Drive Train'!$F$39</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-81365.781533414221</v>
      </c>
      <c r="GX183" s="2">
        <f>('DEPRECATED - DT-Prelim Calcs'!$C$6*GV183-GW183)/('DEPRECATED - DT-Prelim Calcs'!$C$6*GV183)*'DEPRECATED - DT-Prelim Calcs'!$C$7*GV183</f>
        <v>38.759618743739296</v>
      </c>
      <c r="GY183" s="57">
        <f>GX183/'DEPRECATED - DT-Prelim Calcs'!$C$7*('DEPRECATED - DT-Prelim Calcs'!$C$8-'DEPRECATED - DT-Prelim Calcs'!$C$9)+'DEPRECATED - DT-Prelim Calcs'!$C$9</f>
        <v>2066.1270061501045</v>
      </c>
      <c r="GZ183" s="57">
        <f t="shared" si="202"/>
        <v>33.333333333333314</v>
      </c>
      <c r="HA183" s="2">
        <f t="shared" si="246"/>
        <v>0.99579519204165001</v>
      </c>
      <c r="HB183" s="57">
        <f>HA183*'DEPRECATED - DT-Prelim Calcs'!$C$21/GV$2/'DEPRECATED - DT-Prelim Calcs'!$C$19/'DEPRECATED - DT-Prelim Calcs'!$C$18*3.39*'DEPRECATED - DT-Prelim Calcs'!$C$20</f>
        <v>25.773080821789936</v>
      </c>
      <c r="HC183" s="46">
        <f t="shared" si="247"/>
        <v>0</v>
      </c>
      <c r="HD183" s="57">
        <f>HB182*'DEPRECATED - DT-Prelim Calcs'!$C$11+HD182</f>
        <v>-243.28568732287567</v>
      </c>
      <c r="HE183" s="57">
        <f>HE182+0.5*HB183*'DEPRECATED - DT-Prelim Calcs'!$C$11^2+HD183*'DEPRECATED - DT-Prelim Calcs'!$C$11</f>
        <v>-298618.67544558673</v>
      </c>
      <c r="HF183" s="57">
        <f>MIN('Drive Train'!$F$35-GZ182*'DEPRECATED - DT-Prelim Calcs'!$C$21*'Drive Train'!$F$39,HF182+GZ$2)</f>
        <v>10.133333333333335</v>
      </c>
      <c r="HG183" s="57">
        <f>'Drive Train'!$F$35-GZ183*'DEPRECATED - DT-Prelim Calcs'!$C$21*'Drive Train'!$F$39</f>
        <v>10.133333333333335</v>
      </c>
      <c r="HH183" s="1">
        <f>IF(HE183&gt;='Drive Train'!$F$29,1,0)</f>
        <v>0</v>
      </c>
      <c r="HI183" s="57">
        <f t="shared" si="248"/>
        <v>37.037037037037017</v>
      </c>
      <c r="HJ183" s="63">
        <f>HJ182+'DEPRECATED - DT-Prelim Calcs'!$C$11</f>
        <v>716</v>
      </c>
      <c r="HK183" s="2">
        <f>HU183/'Drive Train'!$F$35</f>
        <v>0.79892473118279583</v>
      </c>
      <c r="HL183" s="46">
        <f>HS183*12*60/(PI() * 'Drive Train'!$F$15)/HK$2*HK183</f>
        <v>-45913.51654398346</v>
      </c>
      <c r="HM183" s="2">
        <f>('DEPRECATED - DT-Prelim Calcs'!$C$6*HK183-HL183)/('DEPRECATED - DT-Prelim Calcs'!$C$6*HK183)*'DEPRECATED - DT-Prelim Calcs'!$C$7*HK183</f>
        <v>22.68555398132505</v>
      </c>
      <c r="HN183" s="57">
        <f>HM183/'DEPRECATED - DT-Prelim Calcs'!$C$7*('DEPRECATED - DT-Prelim Calcs'!$C$8-'DEPRECATED - DT-Prelim Calcs'!$C$9)+'DEPRECATED - DT-Prelim Calcs'!$C$9</f>
        <v>1210.3998239850639</v>
      </c>
      <c r="HO183" s="57">
        <f t="shared" si="203"/>
        <v>36.66666666666665</v>
      </c>
      <c r="HP183" s="2">
        <f t="shared" si="249"/>
        <v>0.99579519204165001</v>
      </c>
      <c r="HQ183" s="57">
        <f>HP183*'DEPRECATED - DT-Prelim Calcs'!$C$21/HK$2/'DEPRECATED - DT-Prelim Calcs'!$C$19/'DEPRECATED - DT-Prelim Calcs'!$C$18*3.39*'DEPRECATED - DT-Prelim Calcs'!$C$20</f>
        <v>25.773080821789936</v>
      </c>
      <c r="HR183" s="46">
        <f t="shared" si="250"/>
        <v>0</v>
      </c>
      <c r="HS183" s="57">
        <f>HQ182*'DEPRECATED - DT-Prelim Calcs'!$C$11+HS182</f>
        <v>-140.42359749522768</v>
      </c>
      <c r="HT183" s="57">
        <f>HT182+0.5*HQ183*'DEPRECATED - DT-Prelim Calcs'!$C$11^2+HS183*'DEPRECATED - DT-Prelim Calcs'!$C$11</f>
        <v>-323248.46619406756</v>
      </c>
      <c r="HU183" s="57">
        <f>MIN('Drive Train'!$F$35-HO182*'DEPRECATED - DT-Prelim Calcs'!$C$21*'Drive Train'!$F$39,HU182+HO$2)</f>
        <v>9.9066666666666681</v>
      </c>
      <c r="HV183" s="57">
        <f>'Drive Train'!$F$35-HO183*'DEPRECATED - DT-Prelim Calcs'!$C$21*'Drive Train'!$F$39</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-56688.859034746376</v>
      </c>
      <c r="IB183" s="2">
        <f>('DEPRECATED - DT-Prelim Calcs'!$C$6*HZ183-IA183)/('DEPRECATED - DT-Prelim Calcs'!$C$6*HZ183)*'DEPRECATED - DT-Prelim Calcs'!$C$7*HZ183</f>
        <v>27.513653201512454</v>
      </c>
      <c r="IC183" s="57">
        <f>IB183/'DEPRECATED - DT-Prelim Calcs'!$C$7*('DEPRECATED - DT-Prelim Calcs'!$C$8-'DEPRECATED - DT-Prelim Calcs'!$C$9)+'DEPRECATED - DT-Prelim Calcs'!$C$9</f>
        <v>1467.4309982381942</v>
      </c>
      <c r="ID183" s="57">
        <f t="shared" si="204"/>
        <v>39.999999999999986</v>
      </c>
      <c r="IE183" s="2">
        <f t="shared" si="252"/>
        <v>0.99579519204165001</v>
      </c>
      <c r="IF183" s="57">
        <f>IE183*'DEPRECATED - DT-Prelim Calcs'!$C$21/HZ$2/'DEPRECATED - DT-Prelim Calcs'!$C$19/'DEPRECATED - DT-Prelim Calcs'!$C$18*3.39*'DEPRECATED - DT-Prelim Calcs'!$C$20</f>
        <v>25.773080821789936</v>
      </c>
      <c r="IG183" s="46">
        <f t="shared" si="253"/>
        <v>0</v>
      </c>
      <c r="IH183" s="57">
        <f>IF182*'DEPRECATED - DT-Prelim Calcs'!$C$11+IH182</f>
        <v>-177.43914953726539</v>
      </c>
      <c r="II183" s="57">
        <f>II182+0.5*IF183*'DEPRECATED - DT-Prelim Calcs'!$C$11^2+IH183*'DEPRECATED - DT-Prelim Calcs'!$C$11</f>
        <v>-350720.25222016888</v>
      </c>
      <c r="IJ183" s="57">
        <f>MIN('Drive Train'!$F$35-ID182*'DEPRECATED - DT-Prelim Calcs'!$C$21*'Drive Train'!$F$39,IJ182+ID$2)</f>
        <v>9.6800000000000015</v>
      </c>
      <c r="IK183" s="57">
        <f>'Drive Train'!$F$35-ID183*'DEPRECATED - DT-Prelim Calcs'!$C$21*'Drive Train'!$F$39</f>
        <v>9.6800000000000015</v>
      </c>
      <c r="IL183" s="1">
        <f>IF(II183&gt;='Drive Train'!$F$29,1,0)</f>
        <v>0</v>
      </c>
      <c r="IM183" s="57">
        <f t="shared" si="254"/>
        <v>44.444444444444429</v>
      </c>
      <c r="IN183" s="63">
        <f>IN182+'DEPRECATED - DT-Prelim Calcs'!$C$11</f>
        <v>716</v>
      </c>
      <c r="IO183" s="2">
        <f>IY183/'Drive Train'!$F$35</f>
        <v>3.2089301324401593</v>
      </c>
      <c r="IP183" s="46">
        <f>IW183*12*60/(PI() * 'Drive Train'!$F$15)/IO$2*IO183</f>
        <v>-1220609.2822575388</v>
      </c>
      <c r="IQ183" s="2">
        <f>('DEPRECATED - DT-Prelim Calcs'!$C$6*IO183-IP183)/('DEPRECATED - DT-Prelim Calcs'!$C$6*IO183)*'DEPRECATED - DT-Prelim Calcs'!$C$7*IO183</f>
        <v>559.64128339041315</v>
      </c>
      <c r="IR183" s="57">
        <f>IQ183/'DEPRECATED - DT-Prelim Calcs'!$C$7*('DEPRECATED - DT-Prelim Calcs'!$C$8-'DEPRECATED - DT-Prelim Calcs'!$C$9)+'DEPRECATED - DT-Prelim Calcs'!$C$9</f>
        <v>29796.051310784238</v>
      </c>
      <c r="IS183" s="57">
        <f t="shared" si="205"/>
        <v>43.333333333333321</v>
      </c>
      <c r="IT183" s="2">
        <f t="shared" si="255"/>
        <v>0.99579519204165001</v>
      </c>
      <c r="IU183" s="57">
        <f>IT183*'DEPRECATED - DT-Prelim Calcs'!$C$21/IO$2/'DEPRECATED - DT-Prelim Calcs'!$C$19/'DEPRECATED - DT-Prelim Calcs'!$C$18*3.39*'DEPRECATED - DT-Prelim Calcs'!$C$20</f>
        <v>25.773080821789936</v>
      </c>
      <c r="IV183" s="46">
        <f t="shared" si="256"/>
        <v>0</v>
      </c>
      <c r="IW183" s="57">
        <f>IU182*'DEPRECATED - DT-Prelim Calcs'!$C$11+IW182</f>
        <v>-929.44096528018076</v>
      </c>
      <c r="IX183" s="57">
        <f>IX182+0.5*IU183*'DEPRECATED - DT-Prelim Calcs'!$C$11^2+IW183*'DEPRECATED - DT-Prelim Calcs'!$C$11</f>
        <v>-309969.84502503113</v>
      </c>
      <c r="IY183" s="57">
        <f>MIN('Drive Train'!$F$35-IS182*'DEPRECATED - DT-Prelim Calcs'!$C$21*'Drive Train'!$F$39,IY182+IS$2)</f>
        <v>39.790733642257976</v>
      </c>
      <c r="IZ183" s="57">
        <f>'Drive Train'!$F$35-IS183*'DEPRECATED - DT-Prelim Calcs'!$C$21*'Drive Train'!$F$39</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-245029.46971871197</v>
      </c>
      <c r="JF183" s="2">
        <f>('DEPRECATED - DT-Prelim Calcs'!$C$6*JD183-JE183)/('DEPRECATED - DT-Prelim Calcs'!$C$6*JD183)*'DEPRECATED - DT-Prelim Calcs'!$C$7*JD183</f>
        <v>112.58518390133939</v>
      </c>
      <c r="JG183" s="57">
        <f>JF183/'DEPRECATED - DT-Prelim Calcs'!$C$7*('DEPRECATED - DT-Prelim Calcs'!$C$8-'DEPRECATED - DT-Prelim Calcs'!$C$9)+'DEPRECATED - DT-Prelim Calcs'!$C$9</f>
        <v>5996.3427778181922</v>
      </c>
      <c r="JH183" s="57">
        <f t="shared" si="206"/>
        <v>46.666666666666657</v>
      </c>
      <c r="JI183" s="2">
        <f t="shared" si="258"/>
        <v>0.99579519204165001</v>
      </c>
      <c r="JJ183" s="57">
        <f>JI183*'DEPRECATED - DT-Prelim Calcs'!$C$21/JD$2/'DEPRECATED - DT-Prelim Calcs'!$C$19/'DEPRECATED - DT-Prelim Calcs'!$C$18*3.39*'DEPRECATED - DT-Prelim Calcs'!$C$20</f>
        <v>25.773080821789936</v>
      </c>
      <c r="JK183" s="46">
        <f t="shared" si="259"/>
        <v>0</v>
      </c>
      <c r="JL183" s="57">
        <f>JJ182*'DEPRECATED - DT-Prelim Calcs'!$C$11+JL182</f>
        <v>-804.6380717241999</v>
      </c>
      <c r="JM183" s="57">
        <f>JM182+0.5*JJ183*'DEPRECATED - DT-Prelim Calcs'!$C$11^2+JL183*'DEPRECATED - DT-Prelim Calcs'!$C$11</f>
        <v>-365084.59750825085</v>
      </c>
      <c r="JN183" s="57">
        <f>MIN('Drive Train'!$F$35-JH182*'DEPRECATED - DT-Prelim Calcs'!$C$21*'Drive Train'!$F$39,JN182+JH$2)</f>
        <v>9.2266666666666666</v>
      </c>
      <c r="JO183" s="57">
        <f>'Drive Train'!$F$35-JH183*'DEPRECATED - DT-Prelim Calcs'!$C$21*'Drive Train'!$F$39</f>
        <v>9.2266666666666666</v>
      </c>
      <c r="JP183" s="1">
        <f>IF(JM183&gt;='Drive Train'!$F$29,1,0)</f>
        <v>0</v>
      </c>
      <c r="JQ183" s="57">
        <f>MIN(JG183,'DEPRECATED - DT-Prelim Calcs'!$C$10)*'DEPRECATED - DT-Prelim Calcs'!$C$11*1000/60/60</f>
        <v>103.33333333333333</v>
      </c>
      <c r="JR183" s="63">
        <f>JR182+'DEPRECATED - DT-Prelim Calcs'!$C$11</f>
        <v>716</v>
      </c>
      <c r="JS183" s="2">
        <f>KC183/'Drive Train'!$F$35</f>
        <v>0.72580645161290325</v>
      </c>
      <c r="JT183" s="46">
        <f>KA183*12*60/(PI() * 'Drive Train'!$F$15)/JS$2*JS183</f>
        <v>-136550.35858361851</v>
      </c>
      <c r="JU183" s="2">
        <f>('DEPRECATED - DT-Prelim Calcs'!$C$6*JS183-JT183)/('DEPRECATED - DT-Prelim Calcs'!$C$6*JS183)*'DEPRECATED - DT-Prelim Calcs'!$C$7*JS183</f>
        <v>63.491475759741824</v>
      </c>
      <c r="JV183" s="57">
        <f>JU183/'DEPRECATED - DT-Prelim Calcs'!$C$7*('DEPRECATED - DT-Prelim Calcs'!$C$8-'DEPRECATED - DT-Prelim Calcs'!$C$9)+'DEPRECATED - DT-Prelim Calcs'!$C$9</f>
        <v>3382.7648713588696</v>
      </c>
      <c r="JW183" s="57">
        <f t="shared" si="207"/>
        <v>49.999999999999993</v>
      </c>
      <c r="JX183" s="2">
        <f t="shared" si="260"/>
        <v>0.99579519204165001</v>
      </c>
      <c r="JY183" s="57">
        <f>JX183*'DEPRECATED - DT-Prelim Calcs'!$C$21/JS$2/'DEPRECATED - DT-Prelim Calcs'!$C$19/'DEPRECATED - DT-Prelim Calcs'!$C$18*3.39*'DEPRECATED - DT-Prelim Calcs'!$C$20</f>
        <v>25.773080821789936</v>
      </c>
      <c r="JZ183" s="46">
        <f t="shared" si="261"/>
        <v>0</v>
      </c>
      <c r="KA183" s="57">
        <f>JY182*'DEPRECATED - DT-Prelim Calcs'!$C$11+KA182</f>
        <v>-459.7030910201604</v>
      </c>
      <c r="KB183" s="57">
        <f>KB182+0.5*JY183*'DEPRECATED - DT-Prelim Calcs'!$C$11^2+KA183*'DEPRECATED - DT-Prelim Calcs'!$C$11</f>
        <v>-341908.08664491522</v>
      </c>
      <c r="KC183" s="57">
        <f>MIN('Drive Train'!$F$35-JW182*'DEPRECATED - DT-Prelim Calcs'!$C$21*'Drive Train'!$F$39,KC182+JW$2)</f>
        <v>9</v>
      </c>
      <c r="KD183" s="57">
        <f>'Drive Train'!$F$35-JW183*'DEPRECATED - DT-Prelim Calcs'!$C$21*'Drive Train'!$F$39</f>
        <v>9</v>
      </c>
      <c r="KE183" s="1">
        <f>IF(KB183&gt;='Drive Train'!$F$29,1,0)</f>
        <v>0</v>
      </c>
      <c r="KF183" s="57">
        <f>MIN(JV183,'DEPRECATED - DT-Prelim Calcs'!$C$10)*'DEPRECATED - DT-Prelim Calcs'!$C$11*1000/60/60</f>
        <v>103.33333333333333</v>
      </c>
      <c r="KG183" s="63">
        <f>KG182+'DEPRECATED - DT-Prelim Calcs'!$C$11</f>
        <v>716</v>
      </c>
      <c r="KH183" s="2">
        <f>KR183/'Drive Train'!$F$35</f>
        <v>0.7075268817204301</v>
      </c>
      <c r="KI183" s="46">
        <f>KP183*12*60/(PI() * 'Drive Train'!$F$15)/KH$2*KH183</f>
        <v>-157813.8453703798</v>
      </c>
      <c r="KJ183" s="2">
        <f>('DEPRECATED - DT-Prelim Calcs'!$C$6*KH183-KI183)/('DEPRECATED - DT-Prelim Calcs'!$C$6*KH183)*'DEPRECATED - DT-Prelim Calcs'!$C$7*KH183</f>
        <v>73.061869117519464</v>
      </c>
      <c r="KK183" s="57">
        <f>KJ183/'DEPRECATED - DT-Prelim Calcs'!$C$7*('DEPRECATED - DT-Prelim Calcs'!$C$8-'DEPRECATED - DT-Prelim Calcs'!$C$9)+'DEPRECATED - DT-Prelim Calcs'!$C$9</f>
        <v>3892.2592563393141</v>
      </c>
      <c r="KL183" s="57">
        <f t="shared" si="208"/>
        <v>53.333333333333329</v>
      </c>
      <c r="KM183" s="2">
        <f t="shared" si="262"/>
        <v>0.99579519204165001</v>
      </c>
      <c r="KN183" s="57">
        <f>KM183*'DEPRECATED - DT-Prelim Calcs'!$C$21/KH$2/'DEPRECATED - DT-Prelim Calcs'!$C$19/'DEPRECATED - DT-Prelim Calcs'!$C$18*3.39*'DEPRECATED - DT-Prelim Calcs'!$C$20</f>
        <v>25.773080821789936</v>
      </c>
      <c r="KO183" s="46">
        <f t="shared" si="263"/>
        <v>0</v>
      </c>
      <c r="KP183" s="57">
        <f>KN182*'DEPRECATED - DT-Prelim Calcs'!$C$11+KP182</f>
        <v>-545.01387711916902</v>
      </c>
      <c r="KQ183" s="57">
        <f>KQ182+0.5*KN183*'DEPRECATED - DT-Prelim Calcs'!$C$11^2+KP183*'DEPRECATED - DT-Prelim Calcs'!$C$11</f>
        <v>-367144.18885621853</v>
      </c>
      <c r="KR183" s="57">
        <f>MIN('Drive Train'!$F$35-KL182*'DEPRECATED - DT-Prelim Calcs'!$C$21*'Drive Train'!$F$39,KR182+KL$2)</f>
        <v>8.7733333333333334</v>
      </c>
      <c r="KS183" s="57">
        <f>'Drive Train'!$F$35-KL183*'DEPRECATED - DT-Prelim Calcs'!$C$21*'Drive Train'!$F$39</f>
        <v>8.7733333333333334</v>
      </c>
      <c r="KT183" s="1">
        <f>IF(KQ183&gt;='Drive Train'!$F$29,1,0)</f>
        <v>0</v>
      </c>
      <c r="KU183" s="57">
        <f>MIN(KK183,'DEPRECATED - DT-Prelim Calcs'!$C$10)*'DEPRECATED - DT-Prelim Calcs'!$C$11*1000/60/60</f>
        <v>103.33333333333333</v>
      </c>
      <c r="KV183" s="63">
        <f>KV182+'DEPRECATED - DT-Prelim Calcs'!$C$11</f>
        <v>716</v>
      </c>
      <c r="KW183" s="2">
        <f>LG183/'Drive Train'!$F$35</f>
        <v>0.68924731182795695</v>
      </c>
      <c r="KX183" s="46">
        <f>LE183*12*60/(PI() * 'Drive Train'!$F$15)/KW$2*KW183</f>
        <v>-238882.41007892642</v>
      </c>
      <c r="KY183" s="2">
        <f>('DEPRECATED - DT-Prelim Calcs'!$C$6*KW183-KX183)/('DEPRECATED - DT-Prelim Calcs'!$C$6*KW183)*'DEPRECATED - DT-Prelim Calcs'!$C$7*KW183</f>
        <v>109.67358288646085</v>
      </c>
      <c r="KZ183" s="57">
        <f>KY183/'DEPRECATED - DT-Prelim Calcs'!$C$7*('DEPRECATED - DT-Prelim Calcs'!$C$8-'DEPRECATED - DT-Prelim Calcs'!$C$9)+'DEPRECATED - DT-Prelim Calcs'!$C$9</f>
        <v>5841.3392881049494</v>
      </c>
      <c r="LA183" s="57">
        <f t="shared" si="209"/>
        <v>56.666666666666664</v>
      </c>
      <c r="LB183" s="2">
        <f t="shared" si="264"/>
        <v>0.99579519204165001</v>
      </c>
      <c r="LC183" s="57">
        <f>LB183*'DEPRECATED - DT-Prelim Calcs'!$C$21/KW$2/'DEPRECATED - DT-Prelim Calcs'!$C$19/'DEPRECATED - DT-Prelim Calcs'!$C$18*3.39*'DEPRECATED - DT-Prelim Calcs'!$C$20</f>
        <v>25.773080821789936</v>
      </c>
      <c r="LD183" s="46">
        <f t="shared" si="265"/>
        <v>0</v>
      </c>
      <c r="LE183" s="57">
        <f>LC182*'DEPRECATED - DT-Prelim Calcs'!$C$11+LE182</f>
        <v>-846.86560443548706</v>
      </c>
      <c r="LF183" s="57">
        <f>LF182+0.5*LC183*'DEPRECATED - DT-Prelim Calcs'!$C$11^2+LE183*'DEPRECATED - DT-Prelim Calcs'!$C$11</f>
        <v>-306391.00126436574</v>
      </c>
      <c r="LG183" s="57">
        <f>MIN('Drive Train'!$F$35-LA182*'DEPRECATED - DT-Prelim Calcs'!$C$21*'Drive Train'!$F$39,LG182+LA$2)</f>
        <v>8.5466666666666669</v>
      </c>
      <c r="LH183" s="57">
        <f>'Drive Train'!$F$35-LA183*'DEPRECATED - DT-Prelim Calcs'!$C$21*'Drive Train'!$F$39</f>
        <v>8.5466666666666669</v>
      </c>
      <c r="LI183" s="1">
        <f>IF(LF183&gt;='Drive Train'!$F$29,1,0)</f>
        <v>0</v>
      </c>
      <c r="LJ183" s="57">
        <f>MIN(KZ183,'DEPRECATED - DT-Prelim Calcs'!$C$10)*'DEPRECATED - DT-Prelim Calcs'!$C$11*1000/60/60</f>
        <v>103.33333333333333</v>
      </c>
      <c r="LK183" s="63">
        <f>LK182+'DEPRECATED - DT-Prelim Calcs'!$C$11</f>
        <v>716</v>
      </c>
      <c r="LL183" s="2">
        <f>LV183/'Drive Train'!$F$35</f>
        <v>0.67096774193548392</v>
      </c>
      <c r="LM183" s="46">
        <f>LT183*12*60/(PI() * 'Drive Train'!$F$15)/LL$2*LL183</f>
        <v>-44031.7461437655</v>
      </c>
      <c r="LN183" s="2">
        <f>('DEPRECATED - DT-Prelim Calcs'!$C$6*LL183-LM183)/('DEPRECATED - DT-Prelim Calcs'!$C$6*LL183)*'DEPRECATED - DT-Prelim Calcs'!$C$7*LL183</f>
        <v>21.526320852149855</v>
      </c>
      <c r="LO183" s="57">
        <f>LN183/'DEPRECATED - DT-Prelim Calcs'!$C$7*('DEPRECATED - DT-Prelim Calcs'!$C$8-'DEPRECATED - DT-Prelim Calcs'!$C$9)+'DEPRECATED - DT-Prelim Calcs'!$C$9</f>
        <v>1148.6862926683928</v>
      </c>
      <c r="LP183" s="57">
        <f t="shared" si="210"/>
        <v>60</v>
      </c>
      <c r="LQ183" s="2">
        <f t="shared" si="266"/>
        <v>0.99579519204165001</v>
      </c>
      <c r="LR183" s="57">
        <f>LQ183*'DEPRECATED - DT-Prelim Calcs'!$C$21/LL$2/'DEPRECATED - DT-Prelim Calcs'!$C$19/'DEPRECATED - DT-Prelim Calcs'!$C$18*3.39*'DEPRECATED - DT-Prelim Calcs'!$C$20</f>
        <v>25.773080821789936</v>
      </c>
      <c r="LS183" s="46">
        <f t="shared" si="267"/>
        <v>0</v>
      </c>
      <c r="LT183" s="57">
        <f>LR182*'DEPRECATED - DT-Prelim Calcs'!$C$11+LT182</f>
        <v>-160.35026076691565</v>
      </c>
      <c r="LU183" s="57">
        <f>LU182+0.5*LR183*'DEPRECATED - DT-Prelim Calcs'!$C$11^2+LT183*'DEPRECATED - DT-Prelim Calcs'!$C$11</f>
        <v>-316393.44191777665</v>
      </c>
      <c r="LV183" s="57">
        <f>MIN('Drive Train'!$F$35-LP182*'DEPRECATED - DT-Prelim Calcs'!$C$21*'Drive Train'!$F$39,LV182+LP$2)</f>
        <v>8.32</v>
      </c>
      <c r="LW183" s="57">
        <f>'Drive Train'!$F$35-LP183*'DEPRECATED - DT-Prelim Calcs'!$C$21*'Drive Train'!$F$39</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Train'!$AA$49 + V183*(1-'Drive Train'!$AA$49))</f>
        <v>0</v>
      </c>
      <c r="W184" s="57">
        <f t="shared" si="184"/>
        <v>0</v>
      </c>
      <c r="X184" s="2">
        <f>MAX(MIN(IF(AND(AI183=1,AG184&lt;0),-1,1)*(W184-$C$9)/($C$8-$C$9)*$C$7-$C$29*AE184/T$2 -  AI183*$C$29/2,X$2),MAX(X$4:X183)*-1)</f>
        <v>-0.2458281045106315</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Train'!$F$39,AG183+W$2)-$C$3,IF(AE183-1&lt;=0,0,IF($C$32=Motors!$C$29,MAX(ABS('Drive Train'!$F$35-W183*$C$21*'Drive Train'!$F$39)*-1,AG183-W$2),MAX(0,ABS('Drive Train'!$F$35-W183*$C$21*'Drive Train'!$F$39)*-1,AG183-W$2))))</f>
        <v>0</v>
      </c>
      <c r="AH184" s="57">
        <f>'Drive Train'!$F$35-ABS(W184)*'DEPRECATED - DT-Prelim Calcs'!$C$21*'Drive Train'!$F$39</f>
        <v>12.4</v>
      </c>
      <c r="AI184" s="1">
        <f>IF(AJ184&gt;='Drive Train'!$F$29,1,0)</f>
        <v>1</v>
      </c>
      <c r="AJ184" s="57">
        <f>AJ183+0.5*Y184*'DEPRECATED - DT-Prelim Calcs'!$C$11^2+AE184*'DEPRECATED - DT-Prelim Calcs'!$C$11</f>
        <v>784.33981740885292</v>
      </c>
      <c r="AK184" s="57">
        <f t="shared" si="268"/>
        <v>0</v>
      </c>
      <c r="AL184" s="63">
        <f>AL183+'DEPRECATED - DT-Prelim Calcs'!$C$11</f>
        <v>720</v>
      </c>
      <c r="AM184" s="2">
        <f>AW184/'Drive Train'!$F$35</f>
        <v>0.88882649237565781</v>
      </c>
      <c r="AN184" s="46">
        <f>AU184*12*60/(PI() * 'Drive Train'!$F$15)/AM$2*AM184</f>
        <v>4007.4131716828733</v>
      </c>
      <c r="AO184" s="2">
        <f>('DEPRECATED - DT-Prelim Calcs'!$C$6*AM184-AN184)/('DEPRECATED - DT-Prelim Calcs'!$C$6*AM184)*'DEPRECATED - DT-Prelim Calcs'!$C$7*AM184</f>
        <v>0.33008953072369834</v>
      </c>
      <c r="AP184" s="57">
        <f>AO184/'DEPRECATED - DT-Prelim Calcs'!$C$7*('DEPRECATED - DT-Prelim Calcs'!$C$8-'DEPRECATED - DT-Prelim Calcs'!$C$9)+'DEPRECATED - DT-Prelim Calcs'!$C$9</f>
        <v>20.272816096203524</v>
      </c>
      <c r="AQ184" s="57">
        <f t="shared" si="192"/>
        <v>20.272816096203524</v>
      </c>
      <c r="AR184" s="2">
        <f t="shared" si="212"/>
        <v>-7.7715611723760958E-16</v>
      </c>
      <c r="AS184" s="57">
        <f>AR184*'DEPRECATED - DT-Prelim Calcs'!$C$21/AM$2/'DEPRECATED - DT-Prelim Calcs'!$C$19/'DEPRECATED - DT-Prelim Calcs'!$C$18*3.39*'DEPRECATED - DT-Prelim Calcs'!$C$20</f>
        <v>-5.6319995543472863E-15</v>
      </c>
      <c r="AT184" s="46">
        <f t="shared" si="213"/>
        <v>0</v>
      </c>
      <c r="AU184" s="57">
        <f>AS183*'DEPRECATED - DT-Prelim Calcs'!$C$11+AU183</f>
        <v>39.345448708843207</v>
      </c>
      <c r="AV184" s="57">
        <f>AV183+0.5*AS184*'DEPRECATED - DT-Prelim Calcs'!$C$11^2+AU184*'DEPRECATED - DT-Prelim Calcs'!$C$11</f>
        <v>28285.923894582702</v>
      </c>
      <c r="AW184" s="57">
        <f>MIN('Drive Train'!$F$35-AQ183*'DEPRECATED - DT-Prelim Calcs'!$C$21*'Drive Train'!$F$39,AW183+AQ$2)</f>
        <v>11.021448505458157</v>
      </c>
      <c r="AX184" s="57">
        <f>'Drive Train'!$F$35-AQ184*'DEPRECATED - DT-Prelim Calcs'!$C$21*'Drive Train'!$F$39</f>
        <v>11.02144850545816</v>
      </c>
      <c r="AY184" s="1">
        <f>IF(AV184&gt;='Drive Train'!$F$29,1,0)</f>
        <v>1</v>
      </c>
      <c r="AZ184" s="57">
        <f t="shared" si="214"/>
        <v>22.525351218003916</v>
      </c>
      <c r="BA184" s="63">
        <f>BA183+'DEPRECATED - DT-Prelim Calcs'!$C$11</f>
        <v>720</v>
      </c>
      <c r="BB184" s="2">
        <f>BL184/'Drive Train'!$F$35</f>
        <v>0.48999999999999994</v>
      </c>
      <c r="BC184" s="46">
        <f>BJ184*12*60/(PI() * 'Drive Train'!$F$15)/BB$2*BB184</f>
        <v>5110.3495910527454</v>
      </c>
      <c r="BD184" s="2">
        <f>('DEPRECATED - DT-Prelim Calcs'!$C$6*BB184-BC184)/('DEPRECATED - DT-Prelim Calcs'!$C$6*BB184)*'DEPRECATED - DT-Prelim Calcs'!$C$7*BB184</f>
        <v>-1.1297833985810726</v>
      </c>
      <c r="BE184" s="57">
        <f>BD184/'DEPRECATED - DT-Prelim Calcs'!$C$7*('DEPRECATED - DT-Prelim Calcs'!$C$8-'DEPRECATED - DT-Prelim Calcs'!$C$9)+'DEPRECATED - DT-Prelim Calcs'!$C$9</f>
        <v>-57.445730306203991</v>
      </c>
      <c r="BF184" s="57">
        <f t="shared" si="193"/>
        <v>-57.445730306203991</v>
      </c>
      <c r="BG184" s="2">
        <f t="shared" si="215"/>
        <v>-1.8933363324154451</v>
      </c>
      <c r="BH184" s="57">
        <f>BG184*'DEPRECATED - DT-Prelim Calcs'!$C$21/BB$2/'DEPRECATED - DT-Prelim Calcs'!$C$19/'DEPRECATED - DT-Prelim Calcs'!$C$18*3.39*'DEPRECATED - DT-Prelim Calcs'!$C$20</f>
        <v>-19.819055495402441</v>
      </c>
      <c r="BI184" s="46">
        <f t="shared" si="216"/>
        <v>1</v>
      </c>
      <c r="BJ184" s="57">
        <f>BH183*'DEPRECATED - DT-Prelim Calcs'!$C$11+BJ183</f>
        <v>63.008778385113473</v>
      </c>
      <c r="BK184" s="57">
        <f>BK183+0.5*BH184*'DEPRECATED - DT-Prelim Calcs'!$C$11^2+BJ184*'DEPRECATED - DT-Prelim Calcs'!$C$11</f>
        <v>16858.506586894491</v>
      </c>
      <c r="BL184" s="57">
        <f>MIN('Drive Train'!$F$35-BF183*'DEPRECATED - DT-Prelim Calcs'!$C$21*'Drive Train'!$F$39,BL183+BF$2)</f>
        <v>6.0759999999999996</v>
      </c>
      <c r="BM184" s="57">
        <f>'Drive Train'!$F$35-BF184*'DEPRECATED - DT-Prelim Calcs'!$C$21*'Drive Train'!$F$39</f>
        <v>16.306309660821871</v>
      </c>
      <c r="BN184" s="1">
        <f>IF(BK184&gt;='Drive Train'!$F$29,1,0)</f>
        <v>1</v>
      </c>
      <c r="BO184" s="57">
        <f t="shared" si="217"/>
        <v>-63.828589229115551</v>
      </c>
      <c r="BP184" s="63">
        <f>BP183+'DEPRECATED - DT-Prelim Calcs'!$C$11</f>
        <v>720</v>
      </c>
      <c r="BQ184" s="2">
        <f>CA184/'Drive Train'!$F$35</f>
        <v>0.78757549774221736</v>
      </c>
      <c r="BR184" s="46">
        <f>BY184*12*60/(PI() * 'Drive Train'!$F$15)/BQ$2*BQ184</f>
        <v>6702.2449816333838</v>
      </c>
      <c r="BS184" s="2">
        <f>('DEPRECATED - DT-Prelim Calcs'!$C$6*BQ184-BR184)/('DEPRECATED - DT-Prelim Calcs'!$C$6*BQ184)*'DEPRECATED - DT-Prelim Calcs'!$C$7*BQ184</f>
        <v>-1.1324140458889962</v>
      </c>
      <c r="BT184" s="57">
        <f>BS184/'DEPRECATED - DT-Prelim Calcs'!$C$7*('DEPRECATED - DT-Prelim Calcs'!$C$8-'DEPRECATED - DT-Prelim Calcs'!$C$9)+'DEPRECATED - DT-Prelim Calcs'!$C$9</f>
        <v>-57.585776799816685</v>
      </c>
      <c r="BU184" s="57">
        <f t="shared" si="194"/>
        <v>-57.585776799816685</v>
      </c>
      <c r="BV184" s="2">
        <f t="shared" si="218"/>
        <v>-1.7554494432483501</v>
      </c>
      <c r="BW184" s="57">
        <f>BV184*'DEPRECATED - DT-Prelim Calcs'!$C$21/BQ$2/'DEPRECATED - DT-Prelim Calcs'!$C$19/'DEPRECATED - DT-Prelim Calcs'!$C$18*3.39*'DEPRECATED - DT-Prelim Calcs'!$C$20</f>
        <v>-24.029740466837811</v>
      </c>
      <c r="BX184" s="46">
        <f t="shared" si="219"/>
        <v>1</v>
      </c>
      <c r="BY184" s="57">
        <f>BW183*'DEPRECATED - DT-Prelim Calcs'!$C$11+BY183</f>
        <v>39.315976050438053</v>
      </c>
      <c r="BZ184" s="57">
        <f>BZ183+0.5*BW184*'DEPRECATED - DT-Prelim Calcs'!$C$11^2+BY184*'DEPRECATED - DT-Prelim Calcs'!$C$11</f>
        <v>-11512.260684333845</v>
      </c>
      <c r="CA184" s="57">
        <f>MIN('Drive Train'!$F$35-BU183*'DEPRECATED - DT-Prelim Calcs'!$C$21*'Drive Train'!$F$39,CA183+BU$2)</f>
        <v>9.7659361720034958</v>
      </c>
      <c r="CB184" s="57">
        <f>'Drive Train'!$F$35-BU184*'DEPRECATED - DT-Prelim Calcs'!$C$21*'Drive Train'!$F$39</f>
        <v>16.315832822387534</v>
      </c>
      <c r="CC184" s="1">
        <f>IF(BZ184&gt;='Drive Train'!$F$29,1,0)</f>
        <v>0</v>
      </c>
      <c r="CD184" s="57">
        <f t="shared" si="220"/>
        <v>-63.984196444240759</v>
      </c>
      <c r="CE184" s="63">
        <f>CE183+'DEPRECATED - DT-Prelim Calcs'!$C$11</f>
        <v>720</v>
      </c>
      <c r="CF184" s="2">
        <f>CP184/'Drive Train'!$F$35</f>
        <v>1.6244485130376536</v>
      </c>
      <c r="CG184" s="46">
        <f>CN184*12*60/(PI() * 'Drive Train'!$F$15)/CF$2*CF184</f>
        <v>-72336.798560603944</v>
      </c>
      <c r="CH184" s="2">
        <f>('DEPRECATED - DT-Prelim Calcs'!$C$6*CF184-CG184)/('DEPRECATED - DT-Prelim Calcs'!$C$6*CF184)*'DEPRECATED - DT-Prelim Calcs'!$C$7*CF184</f>
        <v>36.62255403669382</v>
      </c>
      <c r="CI184" s="57">
        <f>CH184/'DEPRECATED - DT-Prelim Calcs'!$C$7*('DEPRECATED - DT-Prelim Calcs'!$C$8-'DEPRECATED - DT-Prelim Calcs'!$C$9)+'DEPRECATED - DT-Prelim Calcs'!$C$9</f>
        <v>1952.3571298372685</v>
      </c>
      <c r="CJ184" s="57">
        <f t="shared" si="195"/>
        <v>93</v>
      </c>
      <c r="CK184" s="2">
        <f t="shared" si="221"/>
        <v>1.5241763143494644</v>
      </c>
      <c r="CL184" s="57">
        <f>CK184*'DEPRECATED - DT-Prelim Calcs'!$C$21/CF$2/'DEPRECATED - DT-Prelim Calcs'!$C$19/'DEPRECATED - DT-Prelim Calcs'!$C$18*3.39*'DEPRECATED - DT-Prelim Calcs'!$C$20</f>
        <v>25.773080821789936</v>
      </c>
      <c r="CM184" s="46">
        <f t="shared" si="222"/>
        <v>0</v>
      </c>
      <c r="CN184" s="57">
        <f>CL183*'DEPRECATED - DT-Prelim Calcs'!$C$11+CN183</f>
        <v>-166.54205523135371</v>
      </c>
      <c r="CO184" s="57">
        <f>CO183+0.5*CL184*'DEPRECATED - DT-Prelim Calcs'!$C$11^2+CN184*'DEPRECATED - DT-Prelim Calcs'!$C$11</f>
        <v>-56166.254205127691</v>
      </c>
      <c r="CP184" s="57">
        <f>MIN('Drive Train'!$F$35-CJ183*'DEPRECATED - DT-Prelim Calcs'!$C$21*'Drive Train'!$F$39,CP183+CJ$2)</f>
        <v>20.143161561666904</v>
      </c>
      <c r="CQ184" s="57">
        <f>'Drive Train'!$F$35-CJ184*'DEPRECATED - DT-Prelim Calcs'!$C$21*'Drive Train'!$F$39</f>
        <v>6.0759999999999996</v>
      </c>
      <c r="CR184" s="1">
        <f>IF(CO184&gt;='Drive Train'!$F$29,1,0)</f>
        <v>0</v>
      </c>
      <c r="CS184" s="57">
        <f t="shared" si="223"/>
        <v>103.33333333333333</v>
      </c>
      <c r="CT184" s="63">
        <f>CT183+'DEPRECATED - DT-Prelim Calcs'!$C$11</f>
        <v>720</v>
      </c>
      <c r="CU184" s="2">
        <f>DE184/'Drive Train'!$F$35</f>
        <v>0.48999999999999994</v>
      </c>
      <c r="CV184" s="46">
        <f>DC184*12*60/(PI() * 'Drive Train'!$F$15)/CU$2*CU184</f>
        <v>-66788.707837692738</v>
      </c>
      <c r="CW184" s="2">
        <f>('DEPRECATED - DT-Prelim Calcs'!$C$6*CU184-CV184)/('DEPRECATED - DT-Prelim Calcs'!$C$6*CU184)*'DEPRECATED - DT-Prelim Calcs'!$C$7*CU184</f>
        <v>31.379921742746625</v>
      </c>
      <c r="CX184" s="57">
        <f>CW184/'DEPRECATED - DT-Prelim Calcs'!$C$7*('DEPRECATED - DT-Prelim Calcs'!$C$8-'DEPRECATED - DT-Prelim Calcs'!$C$9)+'DEPRECATED - DT-Prelim Calcs'!$C$9</f>
        <v>1673.2576595827354</v>
      </c>
      <c r="CY184" s="57">
        <f t="shared" si="196"/>
        <v>93</v>
      </c>
      <c r="CZ184" s="2">
        <f t="shared" si="224"/>
        <v>1.2803081040535502</v>
      </c>
      <c r="DA184" s="57">
        <f>CZ184*'DEPRECATED - DT-Prelim Calcs'!$C$21/CU$2/'DEPRECATED - DT-Prelim Calcs'!$C$19/'DEPRECATED - DT-Prelim Calcs'!$C$18*3.39*'DEPRECATED - DT-Prelim Calcs'!$C$20</f>
        <v>25.773080821789936</v>
      </c>
      <c r="DB184" s="46">
        <f t="shared" si="225"/>
        <v>0</v>
      </c>
      <c r="DC184" s="57">
        <f>DA183*'DEPRECATED - DT-Prelim Calcs'!$C$11+DC183</f>
        <v>-428.21002833806244</v>
      </c>
      <c r="DD184" s="57">
        <f>DD183+0.5*DA184*'DEPRECATED - DT-Prelim Calcs'!$C$11^2+DC184*'DEPRECATED - DT-Prelim Calcs'!$C$11</f>
        <v>-99707.411225013624</v>
      </c>
      <c r="DE184" s="57">
        <f>MIN('Drive Train'!$F$35-CY183*'DEPRECATED - DT-Prelim Calcs'!$C$21*'Drive Train'!$F$39,DE183+CY$2)</f>
        <v>6.0759999999999996</v>
      </c>
      <c r="DF184" s="57">
        <f>'Drive Train'!$F$35-CY184*'DEPRECATED - DT-Prelim Calcs'!$C$21*'Drive Train'!$F$39</f>
        <v>6.0759999999999996</v>
      </c>
      <c r="DG184" s="1">
        <f>IF(DD184&gt;='Drive Train'!$F$29,1,0)</f>
        <v>0</v>
      </c>
      <c r="DH184" s="57">
        <f t="shared" si="226"/>
        <v>103.33333333333333</v>
      </c>
      <c r="DI184" s="63">
        <f>DI183+'DEPRECATED - DT-Prelim Calcs'!$C$11</f>
        <v>720</v>
      </c>
      <c r="DJ184" s="2">
        <f>DT184/'Drive Train'!$F$35</f>
        <v>2.0717304228940061</v>
      </c>
      <c r="DK184" s="46">
        <f>DR184*12*60/(PI() * 'Drive Train'!$F$15)/DJ$2*DJ184</f>
        <v>-335836.55751795426</v>
      </c>
      <c r="DL184" s="2">
        <f>('DEPRECATED - DT-Prelim Calcs'!$C$6*DJ184-DK184)/('DEPRECATED - DT-Prelim Calcs'!$C$6*DJ184)*'DEPRECATED - DT-Prelim Calcs'!$C$7*DJ184</f>
        <v>156.84392165468483</v>
      </c>
      <c r="DM184" s="57">
        <f>DL184/'DEPRECATED - DT-Prelim Calcs'!$C$7*('DEPRECATED - DT-Prelim Calcs'!$C$8-'DEPRECATED - DT-Prelim Calcs'!$C$9)+'DEPRECATED - DT-Prelim Calcs'!$C$9</f>
        <v>8352.5237129859197</v>
      </c>
      <c r="DN184" s="57">
        <f t="shared" si="197"/>
        <v>93</v>
      </c>
      <c r="DO184" s="2">
        <f t="shared" si="227"/>
        <v>1.1037138828047846</v>
      </c>
      <c r="DP184" s="57">
        <f>DO184*'DEPRECATED - DT-Prelim Calcs'!$C$21/DJ$2/'DEPRECATED - DT-Prelim Calcs'!$C$19/'DEPRECATED - DT-Prelim Calcs'!$C$18*3.39*'DEPRECATED - DT-Prelim Calcs'!$C$20</f>
        <v>25.773080821789936</v>
      </c>
      <c r="DQ184" s="46">
        <f t="shared" si="228"/>
        <v>0</v>
      </c>
      <c r="DR184" s="57">
        <f>DP183*'DEPRECATED - DT-Prelim Calcs'!$C$11+DR183</f>
        <v>-439.02232905624021</v>
      </c>
      <c r="DS184" s="57">
        <f>DS183+0.5*DP184*'DEPRECATED - DT-Prelim Calcs'!$C$11^2+DR184*'DEPRECATED - DT-Prelim Calcs'!$C$11</f>
        <v>-184471.19896095662</v>
      </c>
      <c r="DT184" s="57">
        <f>MIN('Drive Train'!$F$35-DN183*'DEPRECATED - DT-Prelim Calcs'!$C$21*'Drive Train'!$F$39,DT183+DN$2)</f>
        <v>25.689457243885677</v>
      </c>
      <c r="DU184" s="57">
        <f>'Drive Train'!$F$35-DN184*'DEPRECATED - DT-Prelim Calcs'!$C$21*'Drive Train'!$F$39</f>
        <v>6.0759999999999996</v>
      </c>
      <c r="DV184" s="1">
        <f>IF(DS184&gt;='Drive Train'!$F$29,1,0)</f>
        <v>0</v>
      </c>
      <c r="DW184" s="57">
        <f t="shared" si="229"/>
        <v>103.33333333333333</v>
      </c>
      <c r="DX184" s="63">
        <f>DX183+'DEPRECATED - DT-Prelim Calcs'!$C$11</f>
        <v>720</v>
      </c>
      <c r="DY184" s="2">
        <f>EI184/'Drive Train'!$F$35</f>
        <v>0.48999999999999994</v>
      </c>
      <c r="DZ184" s="46">
        <f>EG184*12*60/(PI() * 'Drive Train'!$F$15)/DY$2*DY184</f>
        <v>-170773.83060070573</v>
      </c>
      <c r="EA184" s="2">
        <f>('DEPRECATED - DT-Prelim Calcs'!$C$6*DY184-DZ184)/('DEPRECATED - DT-Prelim Calcs'!$C$6*DY184)*'DEPRECATED - DT-Prelim Calcs'!$C$7*DY184</f>
        <v>78.397585130900723</v>
      </c>
      <c r="EB184" s="57">
        <f>EA184/'DEPRECATED - DT-Prelim Calcs'!$C$7*('DEPRECATED - DT-Prelim Calcs'!$C$8-'DEPRECATED - DT-Prelim Calcs'!$C$9)+'DEPRECATED - DT-Prelim Calcs'!$C$9</f>
        <v>4176.3141793753375</v>
      </c>
      <c r="EC184" s="57">
        <f t="shared" si="198"/>
        <v>93</v>
      </c>
      <c r="ED184" s="2">
        <f t="shared" si="230"/>
        <v>0.96993038185874991</v>
      </c>
      <c r="EE184" s="57">
        <f>ED184*'DEPRECATED - DT-Prelim Calcs'!$C$21/DY$2/'DEPRECATED - DT-Prelim Calcs'!$C$19/'DEPRECATED - DT-Prelim Calcs'!$C$18*3.39*'DEPRECATED - DT-Prelim Calcs'!$C$20</f>
        <v>25.773080821789936</v>
      </c>
      <c r="EF184" s="46">
        <f t="shared" si="231"/>
        <v>0</v>
      </c>
      <c r="EG184" s="57">
        <f>EE183*'DEPRECATED - DT-Prelim Calcs'!$C$11+EG183</f>
        <v>-829.47095182523958</v>
      </c>
      <c r="EH184" s="57">
        <f>EH183+0.5*EE184*'DEPRECATED - DT-Prelim Calcs'!$C$11^2+EG184*'DEPRECATED - DT-Prelim Calcs'!$C$11</f>
        <v>-340460.85772940191</v>
      </c>
      <c r="EI184" s="57">
        <f>MIN('Drive Train'!$F$35-EC183*'DEPRECATED - DT-Prelim Calcs'!$C$21*'Drive Train'!$F$39,EI183+EC$2)</f>
        <v>6.0759999999999996</v>
      </c>
      <c r="EJ184" s="57">
        <f>'Drive Train'!$F$35-EC184*'DEPRECATED - DT-Prelim Calcs'!$C$21*'Drive Train'!$F$39</f>
        <v>6.0759999999999996</v>
      </c>
      <c r="EK184" s="1">
        <f>IF(EH184&gt;='Drive Train'!$F$29,1,0)</f>
        <v>0</v>
      </c>
      <c r="EL184" s="57">
        <f t="shared" si="232"/>
        <v>103.33333333333333</v>
      </c>
      <c r="EM184" s="63">
        <f>EM183+'DEPRECATED - DT-Prelim Calcs'!$C$11</f>
        <v>720</v>
      </c>
      <c r="EN184" s="2">
        <f>EX184/'Drive Train'!$F$35</f>
        <v>0.48999999999999994</v>
      </c>
      <c r="EO184" s="46">
        <f>EV184*12*60/(PI() * 'Drive Train'!$F$15)/EN$2*EN184</f>
        <v>-409310.69980618381</v>
      </c>
      <c r="EP184" s="2">
        <f>('DEPRECATED - DT-Prelim Calcs'!$C$6*EN184-EO184)/('DEPRECATED - DT-Prelim Calcs'!$C$6*EN184)*'DEPRECATED - DT-Prelim Calcs'!$C$7*EN184</f>
        <v>186.25384306433455</v>
      </c>
      <c r="EQ184" s="57">
        <f>EP184/'DEPRECATED - DT-Prelim Calcs'!$C$7*('DEPRECATED - DT-Prelim Calcs'!$C$8-'DEPRECATED - DT-Prelim Calcs'!$C$9)+'DEPRECATED - DT-Prelim Calcs'!$C$9</f>
        <v>9918.2054212257772</v>
      </c>
      <c r="ER184" s="57">
        <f t="shared" si="199"/>
        <v>93</v>
      </c>
      <c r="ES184" s="2">
        <f t="shared" si="233"/>
        <v>0.86507304327942547</v>
      </c>
      <c r="ET184" s="57">
        <f>ES184*'DEPRECATED - DT-Prelim Calcs'!$C$21/EN$2/'DEPRECATED - DT-Prelim Calcs'!$C$19/'DEPRECATED - DT-Prelim Calcs'!$C$18*3.39*'DEPRECATED - DT-Prelim Calcs'!$C$20</f>
        <v>25.773080821789936</v>
      </c>
      <c r="EU184" s="46">
        <f t="shared" si="234"/>
        <v>0</v>
      </c>
      <c r="EV184" s="57">
        <f>ET183*'DEPRECATED - DT-Prelim Calcs'!$C$11+EV183</f>
        <v>-1773.148769369559</v>
      </c>
      <c r="EW184" s="57">
        <f>EW183+0.5*ET184*'DEPRECATED - DT-Prelim Calcs'!$C$11^2+EV184*'DEPRECATED - DT-Prelim Calcs'!$C$11</f>
        <v>-353214.24895800551</v>
      </c>
      <c r="EX184" s="57">
        <f>MIN('Drive Train'!$F$35-ER183*'DEPRECATED - DT-Prelim Calcs'!$C$21*'Drive Train'!$F$39,EX183+ER$2)</f>
        <v>6.0759999999999996</v>
      </c>
      <c r="EY184" s="57">
        <f>'Drive Train'!$F$35-ER184*'DEPRECATED - DT-Prelim Calcs'!$C$21*'Drive Train'!$F$39</f>
        <v>6.0759999999999996</v>
      </c>
      <c r="EZ184" s="1">
        <f>IF(EW184&gt;='Drive Train'!$F$29,1,0)</f>
        <v>0</v>
      </c>
      <c r="FA184" s="57">
        <f t="shared" si="235"/>
        <v>103.33333333333333</v>
      </c>
      <c r="FB184" s="63">
        <f>FB183+'DEPRECATED - DT-Prelim Calcs'!$C$11</f>
        <v>720</v>
      </c>
      <c r="FC184" s="2">
        <f>FM184/'Drive Train'!$F$35</f>
        <v>0.48999999999999994</v>
      </c>
      <c r="FD184" s="46">
        <f>FK184*12*60/(PI() * 'Drive Train'!$F$15)/FC$2*FC184</f>
        <v>-201834.08997664551</v>
      </c>
      <c r="FE184" s="2">
        <f>('DEPRECATED - DT-Prelim Calcs'!$C$6*FC184-FD184)/('DEPRECATED - DT-Prelim Calcs'!$C$6*FC184)*'DEPRECATED - DT-Prelim Calcs'!$C$7*FC184</f>
        <v>92.441717419083631</v>
      </c>
      <c r="FF184" s="57">
        <f>FE184/'DEPRECATED - DT-Prelim Calcs'!$C$7*('DEPRECATED - DT-Prelim Calcs'!$C$8-'DEPRECATED - DT-Prelim Calcs'!$C$9)+'DEPRECATED - DT-Prelim Calcs'!$C$9</f>
        <v>4923.9748318956135</v>
      </c>
      <c r="FG184" s="57">
        <f t="shared" si="200"/>
        <v>93</v>
      </c>
      <c r="FH184" s="2">
        <f t="shared" si="236"/>
        <v>0.78067567320338405</v>
      </c>
      <c r="FI184" s="57">
        <f>FH184*'DEPRECATED - DT-Prelim Calcs'!$C$21/FC$2/'DEPRECATED - DT-Prelim Calcs'!$C$19/'DEPRECATED - DT-Prelim Calcs'!$C$18*3.39*'DEPRECATED - DT-Prelim Calcs'!$C$20</f>
        <v>25.773080821789936</v>
      </c>
      <c r="FJ184" s="46">
        <f t="shared" si="237"/>
        <v>0</v>
      </c>
      <c r="FK184" s="57">
        <f>FI183*'DEPRECATED - DT-Prelim Calcs'!$C$11+FK183</f>
        <v>-789.04989337308473</v>
      </c>
      <c r="FL184" s="57">
        <f>FL183+0.5*FI184*'DEPRECATED - DT-Prelim Calcs'!$C$11^2+FK184*'DEPRECATED - DT-Prelim Calcs'!$C$11</f>
        <v>-449876.16642120708</v>
      </c>
      <c r="FM184" s="57">
        <f>MIN('Drive Train'!$F$35-FG183*'DEPRECATED - DT-Prelim Calcs'!$C$21*'Drive Train'!$F$39,FM183+FG$2)</f>
        <v>6.0759999999999996</v>
      </c>
      <c r="FN184" s="57">
        <f>'Drive Train'!$F$35-FG184*'DEPRECATED - DT-Prelim Calcs'!$C$21*'Drive Train'!$F$39</f>
        <v>6.0759999999999996</v>
      </c>
      <c r="FO184" s="1">
        <f>IF(FL184&gt;='Drive Train'!$F$29,1,0)</f>
        <v>0</v>
      </c>
      <c r="FP184" s="57">
        <f t="shared" si="238"/>
        <v>103.33333333333333</v>
      </c>
      <c r="FQ184" s="63">
        <f>FQ183+'DEPRECATED - DT-Prelim Calcs'!$C$11</f>
        <v>720</v>
      </c>
      <c r="FR184" s="2">
        <f>GB184/'Drive Train'!$F$35</f>
        <v>0.48999999999999994</v>
      </c>
      <c r="FS184" s="46">
        <f>FZ184*12*60/(PI() * 'Drive Train'!$F$15)/FR$2*FR184</f>
        <v>-242922.44013827713</v>
      </c>
      <c r="FT184" s="2">
        <f>('DEPRECATED - DT-Prelim Calcs'!$C$6*FR184-FS184)/('DEPRECATED - DT-Prelim Calcs'!$C$6*FR184)*'DEPRECATED - DT-Prelim Calcs'!$C$7*FR184</f>
        <v>111.02012715445552</v>
      </c>
      <c r="FU184" s="57">
        <f>FT184/'DEPRECATED - DT-Prelim Calcs'!$C$7*('DEPRECATED - DT-Prelim Calcs'!$C$8-'DEPRECATED - DT-Prelim Calcs'!$C$9)+'DEPRECATED - DT-Prelim Calcs'!$C$9</f>
        <v>5913.0246115836699</v>
      </c>
      <c r="FV184" s="57">
        <f t="shared" si="201"/>
        <v>93</v>
      </c>
      <c r="FW184" s="2">
        <f t="shared" si="239"/>
        <v>0.7112822800297498</v>
      </c>
      <c r="FX184" s="57">
        <f>FW184*'DEPRECATED - DT-Prelim Calcs'!$C$21/FR$2/'DEPRECATED - DT-Prelim Calcs'!$C$19/'DEPRECATED - DT-Prelim Calcs'!$C$18*3.39*'DEPRECATED - DT-Prelim Calcs'!$C$20</f>
        <v>25.773080821789936</v>
      </c>
      <c r="FY184" s="46">
        <f t="shared" si="240"/>
        <v>0</v>
      </c>
      <c r="FZ184" s="57">
        <f>FX183*'DEPRECATED - DT-Prelim Calcs'!$C$11+FZ183</f>
        <v>-865.26457293709495</v>
      </c>
      <c r="GA184" s="57">
        <f>GA183+0.5*FX184*'DEPRECATED - DT-Prelim Calcs'!$C$11^2+FZ184*'DEPRECATED - DT-Prelim Calcs'!$C$11</f>
        <v>-545321.71891749511</v>
      </c>
      <c r="GB184" s="57">
        <f>MIN('Drive Train'!$F$35-FV183*'DEPRECATED - DT-Prelim Calcs'!$C$21*'Drive Train'!$F$39,GB183+FV$2)</f>
        <v>6.0759999999999996</v>
      </c>
      <c r="GC184" s="57">
        <f>'Drive Train'!$F$35-FV184*'DEPRECATED - DT-Prelim Calcs'!$C$21*'Drive Train'!$F$39</f>
        <v>6.0759999999999996</v>
      </c>
      <c r="GD184" s="1">
        <f>IF(GA184&gt;='Drive Train'!$F$29,1,0)</f>
        <v>0</v>
      </c>
      <c r="GE184" s="57">
        <f t="shared" si="241"/>
        <v>103.33333333333333</v>
      </c>
      <c r="GF184" s="63">
        <f>GF183+'DEPRECATED - DT-Prelim Calcs'!$C$11</f>
        <v>720</v>
      </c>
      <c r="GG184" s="2">
        <f>GQ184/'Drive Train'!$F$35</f>
        <v>0.83548387096774201</v>
      </c>
      <c r="GH184" s="46">
        <f>GO184*12*60/(PI() * 'Drive Train'!$F$15)/GG$2*GG184</f>
        <v>-139631.82442431271</v>
      </c>
      <c r="GI184" s="2">
        <f>('DEPRECATED - DT-Prelim Calcs'!$C$6*GG184-GH184)/('DEPRECATED - DT-Prelim Calcs'!$C$6*GG184)*'DEPRECATED - DT-Prelim Calcs'!$C$7*GG184</f>
        <v>65.149106534772159</v>
      </c>
      <c r="GJ184" s="57">
        <f>GI184/'DEPRECATED - DT-Prelim Calcs'!$C$7*('DEPRECATED - DT-Prelim Calcs'!$C$8-'DEPRECATED - DT-Prelim Calcs'!$C$9)+'DEPRECATED - DT-Prelim Calcs'!$C$9</f>
        <v>3471.0113561872481</v>
      </c>
      <c r="GK184" s="57">
        <f t="shared" si="242"/>
        <v>29.999999999999982</v>
      </c>
      <c r="GL184" s="2">
        <f t="shared" si="243"/>
        <v>0.99579519204165001</v>
      </c>
      <c r="GM184" s="57">
        <f>GL184*'DEPRECATED - DT-Prelim Calcs'!$C$21/GG$2/'DEPRECATED - DT-Prelim Calcs'!$C$19/'DEPRECATED - DT-Prelim Calcs'!$C$18*3.39*'DEPRECATED - DT-Prelim Calcs'!$C$20</f>
        <v>25.773080821789936</v>
      </c>
      <c r="GN184" s="46">
        <f t="shared" si="244"/>
        <v>0</v>
      </c>
      <c r="GO184" s="57">
        <f>GM183*'DEPRECATED - DT-Prelim Calcs'!$C$11+GO183</f>
        <v>-408.36803989133875</v>
      </c>
      <c r="GP184" s="57">
        <f>GP183+0.5*GM184*'DEPRECATED - DT-Prelim Calcs'!$C$11^2+GO184*'DEPRECATED - DT-Prelim Calcs'!$C$11</f>
        <v>-278424.41373664147</v>
      </c>
      <c r="GQ184" s="57">
        <f>MIN('Drive Train'!$F$35-GK183*'DEPRECATED - DT-Prelim Calcs'!$C$21*'Drive Train'!$F$39,GQ183+GK$2)</f>
        <v>10.360000000000001</v>
      </c>
      <c r="GR184" s="57">
        <f>'Drive Train'!$F$35-GK184*'DEPRECATED - DT-Prelim Calcs'!$C$21*'Drive Train'!$F$39</f>
        <v>10.360000000000001</v>
      </c>
      <c r="GS184" s="1">
        <f>IF(GP184&gt;='Drive Train'!$F$29,1,0)</f>
        <v>0</v>
      </c>
      <c r="GT184" s="57">
        <f t="shared" si="245"/>
        <v>33.333333333333314</v>
      </c>
      <c r="GU184" s="63">
        <f>GU183+'DEPRECATED - DT-Prelim Calcs'!$C$11</f>
        <v>720</v>
      </c>
      <c r="GV184" s="2">
        <f>HF184/'Drive Train'!$F$35</f>
        <v>0.81720430107526887</v>
      </c>
      <c r="GW184" s="46">
        <f>HD184*12*60/(PI() * 'Drive Train'!$F$15)/GV$2*GV184</f>
        <v>-46887.027165826621</v>
      </c>
      <c r="GX184" s="2">
        <f>('DEPRECATED - DT-Prelim Calcs'!$C$6*GV184-GW184)/('DEPRECATED - DT-Prelim Calcs'!$C$6*GV184)*'DEPRECATED - DT-Prelim Calcs'!$C$7*GV184</f>
        <v>23.169787969651839</v>
      </c>
      <c r="GY184" s="57">
        <f>GX184/'DEPRECATED - DT-Prelim Calcs'!$C$7*('DEPRECATED - DT-Prelim Calcs'!$C$8-'DEPRECATED - DT-Prelim Calcs'!$C$9)+'DEPRECATED - DT-Prelim Calcs'!$C$9</f>
        <v>1236.1787537370669</v>
      </c>
      <c r="GZ184" s="57">
        <f t="shared" si="202"/>
        <v>33.333333333333314</v>
      </c>
      <c r="HA184" s="2">
        <f t="shared" si="246"/>
        <v>0.99579519204165001</v>
      </c>
      <c r="HB184" s="57">
        <f>HA184*'DEPRECATED - DT-Prelim Calcs'!$C$21/GV$2/'DEPRECATED - DT-Prelim Calcs'!$C$19/'DEPRECATED - DT-Prelim Calcs'!$C$18*3.39*'DEPRECATED - DT-Prelim Calcs'!$C$20</f>
        <v>25.773080821789936</v>
      </c>
      <c r="HC184" s="46">
        <f t="shared" si="247"/>
        <v>0</v>
      </c>
      <c r="HD184" s="57">
        <f>HB183*'DEPRECATED - DT-Prelim Calcs'!$C$11+HD183</f>
        <v>-140.19336403571594</v>
      </c>
      <c r="HE184" s="57">
        <f>HE183+0.5*HB184*'DEPRECATED - DT-Prelim Calcs'!$C$11^2+HD184*'DEPRECATED - DT-Prelim Calcs'!$C$11</f>
        <v>-298973.26425515529</v>
      </c>
      <c r="HF184" s="57">
        <f>MIN('Drive Train'!$F$35-GZ183*'DEPRECATED - DT-Prelim Calcs'!$C$21*'Drive Train'!$F$39,HF183+GZ$2)</f>
        <v>10.133333333333335</v>
      </c>
      <c r="HG184" s="57">
        <f>'Drive Train'!$F$35-GZ184*'DEPRECATED - DT-Prelim Calcs'!$C$21*'Drive Train'!$F$39</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-12205.997471460316</v>
      </c>
      <c r="HM184" s="2">
        <f>('DEPRECATED - DT-Prelim Calcs'!$C$6*HK184-HL184)/('DEPRECATED - DT-Prelim Calcs'!$C$6*HK184)*'DEPRECATED - DT-Prelim Calcs'!$C$7*HK184</f>
        <v>7.4444431061316569</v>
      </c>
      <c r="HN184" s="57">
        <f>HM184/'DEPRECATED - DT-Prelim Calcs'!$C$7*('DEPRECATED - DT-Prelim Calcs'!$C$8-'DEPRECATED - DT-Prelim Calcs'!$C$9)+'DEPRECATED - DT-Prelim Calcs'!$C$9</f>
        <v>399.01620353389694</v>
      </c>
      <c r="HO184" s="57">
        <f t="shared" si="203"/>
        <v>36.66666666666665</v>
      </c>
      <c r="HP184" s="2">
        <f t="shared" si="249"/>
        <v>0.99579519204165001</v>
      </c>
      <c r="HQ184" s="57">
        <f>HP184*'DEPRECATED - DT-Prelim Calcs'!$C$21/HK$2/'DEPRECATED - DT-Prelim Calcs'!$C$19/'DEPRECATED - DT-Prelim Calcs'!$C$18*3.39*'DEPRECATED - DT-Prelim Calcs'!$C$20</f>
        <v>25.773080821789936</v>
      </c>
      <c r="HR184" s="46">
        <f t="shared" si="250"/>
        <v>0</v>
      </c>
      <c r="HS184" s="57">
        <f>HQ183*'DEPRECATED - DT-Prelim Calcs'!$C$11+HS183</f>
        <v>-37.331274208067939</v>
      </c>
      <c r="HT184" s="57">
        <f>HT183+0.5*HQ184*'DEPRECATED - DT-Prelim Calcs'!$C$11^2+HS184*'DEPRECATED - DT-Prelim Calcs'!$C$11</f>
        <v>-323191.60664432554</v>
      </c>
      <c r="HU184" s="57">
        <f>MIN('Drive Train'!$F$35-HO183*'DEPRECATED - DT-Prelim Calcs'!$C$21*'Drive Train'!$F$39,HU183+HO$2)</f>
        <v>9.9066666666666681</v>
      </c>
      <c r="HV184" s="57">
        <f>'Drive Train'!$F$35-HO184*'DEPRECATED - DT-Prelim Calcs'!$C$21*'Drive Train'!$F$39</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-23752.575257287685</v>
      </c>
      <c r="IB184" s="2">
        <f>('DEPRECATED - DT-Prelim Calcs'!$C$6*HZ184-IA184)/('DEPRECATED - DT-Prelim Calcs'!$C$6*HZ184)*'DEPRECATED - DT-Prelim Calcs'!$C$7*HZ184</f>
        <v>12.621262225213117</v>
      </c>
      <c r="IC184" s="57">
        <f>IB184/'DEPRECATED - DT-Prelim Calcs'!$C$7*('DEPRECATED - DT-Prelim Calcs'!$C$8-'DEPRECATED - DT-Prelim Calcs'!$C$9)+'DEPRECATED - DT-Prelim Calcs'!$C$9</f>
        <v>674.61200974889755</v>
      </c>
      <c r="ID184" s="57">
        <f t="shared" si="204"/>
        <v>39.999999999999986</v>
      </c>
      <c r="IE184" s="2">
        <f t="shared" si="252"/>
        <v>0.99579519204165001</v>
      </c>
      <c r="IF184" s="57">
        <f>IE184*'DEPRECATED - DT-Prelim Calcs'!$C$21/HZ$2/'DEPRECATED - DT-Prelim Calcs'!$C$19/'DEPRECATED - DT-Prelim Calcs'!$C$18*3.39*'DEPRECATED - DT-Prelim Calcs'!$C$20</f>
        <v>25.773080821789936</v>
      </c>
      <c r="IG184" s="46">
        <f t="shared" si="253"/>
        <v>0</v>
      </c>
      <c r="IH184" s="57">
        <f>IF183*'DEPRECATED - DT-Prelim Calcs'!$C$11+IH183</f>
        <v>-74.34682625010565</v>
      </c>
      <c r="II184" s="57">
        <f>II183+0.5*IF184*'DEPRECATED - DT-Prelim Calcs'!$C$11^2+IH184*'DEPRECATED - DT-Prelim Calcs'!$C$11</f>
        <v>-350811.45487859502</v>
      </c>
      <c r="IJ184" s="57">
        <f>MIN('Drive Train'!$F$35-ID183*'DEPRECATED - DT-Prelim Calcs'!$C$21*'Drive Train'!$F$39,IJ183+ID$2)</f>
        <v>9.6800000000000015</v>
      </c>
      <c r="IK184" s="57">
        <f>'Drive Train'!$F$35-ID184*'DEPRECATED - DT-Prelim Calcs'!$C$21*'Drive Train'!$F$39</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-257822.72904093779</v>
      </c>
      <c r="IQ184" s="2">
        <f>('DEPRECATED - DT-Prelim Calcs'!$C$6*IO184-IP184)/('DEPRECATED - DT-Prelim Calcs'!$C$6*IO184)*'DEPRECATED - DT-Prelim Calcs'!$C$7*IO184</f>
        <v>118.4138070768936</v>
      </c>
      <c r="IR184" s="57">
        <f>IQ184/'DEPRECATED - DT-Prelim Calcs'!$C$7*('DEPRECATED - DT-Prelim Calcs'!$C$8-'DEPRECATED - DT-Prelim Calcs'!$C$9)+'DEPRECATED - DT-Prelim Calcs'!$C$9</f>
        <v>6306.6383601516382</v>
      </c>
      <c r="IS184" s="57">
        <f t="shared" si="205"/>
        <v>43.333333333333321</v>
      </c>
      <c r="IT184" s="2">
        <f t="shared" si="255"/>
        <v>0.99579519204165001</v>
      </c>
      <c r="IU184" s="57">
        <f>IT184*'DEPRECATED - DT-Prelim Calcs'!$C$21/IO$2/'DEPRECATED - DT-Prelim Calcs'!$C$19/'DEPRECATED - DT-Prelim Calcs'!$C$18*3.39*'DEPRECATED - DT-Prelim Calcs'!$C$20</f>
        <v>25.773080821789936</v>
      </c>
      <c r="IV184" s="46">
        <f t="shared" si="256"/>
        <v>0</v>
      </c>
      <c r="IW184" s="57">
        <f>IU183*'DEPRECATED - DT-Prelim Calcs'!$C$11+IW183</f>
        <v>-826.34864199302103</v>
      </c>
      <c r="IX184" s="57">
        <f>IX183+0.5*IU184*'DEPRECATED - DT-Prelim Calcs'!$C$11^2+IW184*'DEPRECATED - DT-Prelim Calcs'!$C$11</f>
        <v>-313069.05494642892</v>
      </c>
      <c r="IY184" s="57">
        <f>MIN('Drive Train'!$F$35-IS183*'DEPRECATED - DT-Prelim Calcs'!$C$21*'Drive Train'!$F$39,IY183+IS$2)</f>
        <v>9.4533333333333349</v>
      </c>
      <c r="IZ184" s="57">
        <f>'Drive Train'!$F$35-IS184*'DEPRECATED - DT-Prelim Calcs'!$C$21*'Drive Train'!$F$39</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-213635.65653138224</v>
      </c>
      <c r="JF184" s="2">
        <f>('DEPRECATED - DT-Prelim Calcs'!$C$6*JD184-JE184)/('DEPRECATED - DT-Prelim Calcs'!$C$6*JD184)*'DEPRECATED - DT-Prelim Calcs'!$C$7*JD184</f>
        <v>98.390232722828188</v>
      </c>
      <c r="JG184" s="57">
        <f>JF184/'DEPRECATED - DT-Prelim Calcs'!$C$7*('DEPRECATED - DT-Prelim Calcs'!$C$8-'DEPRECATED - DT-Prelim Calcs'!$C$9)+'DEPRECATED - DT-Prelim Calcs'!$C$9</f>
        <v>5240.6530532526376</v>
      </c>
      <c r="JH184" s="57">
        <f t="shared" si="206"/>
        <v>46.666666666666657</v>
      </c>
      <c r="JI184" s="2">
        <f t="shared" si="258"/>
        <v>0.99579519204165001</v>
      </c>
      <c r="JJ184" s="57">
        <f>JI184*'DEPRECATED - DT-Prelim Calcs'!$C$21/JD$2/'DEPRECATED - DT-Prelim Calcs'!$C$19/'DEPRECATED - DT-Prelim Calcs'!$C$18*3.39*'DEPRECATED - DT-Prelim Calcs'!$C$20</f>
        <v>25.773080821789936</v>
      </c>
      <c r="JK184" s="46">
        <f t="shared" si="259"/>
        <v>0</v>
      </c>
      <c r="JL184" s="57">
        <f>JJ183*'DEPRECATED - DT-Prelim Calcs'!$C$11+JL183</f>
        <v>-701.54574843704017</v>
      </c>
      <c r="JM184" s="57">
        <f>JM183+0.5*JJ184*'DEPRECATED - DT-Prelim Calcs'!$C$11^2+JL184*'DEPRECATED - DT-Prelim Calcs'!$C$11</f>
        <v>-367684.5958554247</v>
      </c>
      <c r="JN184" s="57">
        <f>MIN('Drive Train'!$F$35-JH183*'DEPRECATED - DT-Prelim Calcs'!$C$21*'Drive Train'!$F$39,JN183+JH$2)</f>
        <v>9.2266666666666666</v>
      </c>
      <c r="JO184" s="57">
        <f>'Drive Train'!$F$35-JH184*'DEPRECATED - DT-Prelim Calcs'!$C$21*'Drive Train'!$F$39</f>
        <v>9.2266666666666666</v>
      </c>
      <c r="JP184" s="1">
        <f>IF(JM184&gt;='Drive Train'!$F$29,1,0)</f>
        <v>0</v>
      </c>
      <c r="JQ184" s="57">
        <f>MIN(JG184,'DEPRECATED - DT-Prelim Calcs'!$C$10)*'DEPRECATED - DT-Prelim Calcs'!$C$11*1000/60/60</f>
        <v>103.33333333333333</v>
      </c>
      <c r="JR184" s="63">
        <f>JR183+'DEPRECATED - DT-Prelim Calcs'!$C$11</f>
        <v>720</v>
      </c>
      <c r="JS184" s="2">
        <f>KC184/'Drive Train'!$F$35</f>
        <v>0.72580645161290325</v>
      </c>
      <c r="JT184" s="46">
        <f>KA184*12*60/(PI() * 'Drive Train'!$F$15)/JS$2*JS184</f>
        <v>-105927.78069135323</v>
      </c>
      <c r="JU184" s="2">
        <f>('DEPRECATED - DT-Prelim Calcs'!$C$6*JS184-JT184)/('DEPRECATED - DT-Prelim Calcs'!$C$6*JS184)*'DEPRECATED - DT-Prelim Calcs'!$C$7*JS184</f>
        <v>49.645244480124681</v>
      </c>
      <c r="JV184" s="57">
        <f>JU184/'DEPRECATED - DT-Prelim Calcs'!$C$7*('DEPRECATED - DT-Prelim Calcs'!$C$8-'DEPRECATED - DT-Prelim Calcs'!$C$9)+'DEPRECATED - DT-Prelim Calcs'!$C$9</f>
        <v>2645.6397787551855</v>
      </c>
      <c r="JW184" s="57">
        <f t="shared" si="207"/>
        <v>49.999999999999993</v>
      </c>
      <c r="JX184" s="2">
        <f t="shared" si="260"/>
        <v>0.99579519204165001</v>
      </c>
      <c r="JY184" s="57">
        <f>JX184*'DEPRECATED - DT-Prelim Calcs'!$C$21/JS$2/'DEPRECATED - DT-Prelim Calcs'!$C$19/'DEPRECATED - DT-Prelim Calcs'!$C$18*3.39*'DEPRECATED - DT-Prelim Calcs'!$C$20</f>
        <v>25.773080821789936</v>
      </c>
      <c r="JZ184" s="46">
        <f t="shared" si="261"/>
        <v>0</v>
      </c>
      <c r="KA184" s="57">
        <f>JY183*'DEPRECATED - DT-Prelim Calcs'!$C$11+KA183</f>
        <v>-356.61076773300067</v>
      </c>
      <c r="KB184" s="57">
        <f>KB183+0.5*JY184*'DEPRECATED - DT-Prelim Calcs'!$C$11^2+KA184*'DEPRECATED - DT-Prelim Calcs'!$C$11</f>
        <v>-343128.34506927291</v>
      </c>
      <c r="KC184" s="57">
        <f>MIN('Drive Train'!$F$35-JW183*'DEPRECATED - DT-Prelim Calcs'!$C$21*'Drive Train'!$F$39,KC183+JW$2)</f>
        <v>9</v>
      </c>
      <c r="KD184" s="57">
        <f>'Drive Train'!$F$35-JW184*'DEPRECATED - DT-Prelim Calcs'!$C$21*'Drive Train'!$F$39</f>
        <v>9</v>
      </c>
      <c r="KE184" s="1">
        <f>IF(KB184&gt;='Drive Train'!$F$29,1,0)</f>
        <v>0</v>
      </c>
      <c r="KF184" s="57">
        <f>MIN(JV184,'DEPRECATED - DT-Prelim Calcs'!$C$10)*'DEPRECATED - DT-Prelim Calcs'!$C$11*1000/60/60</f>
        <v>103.33333333333333</v>
      </c>
      <c r="KG184" s="63">
        <f>KG183+'DEPRECATED - DT-Prelim Calcs'!$C$11</f>
        <v>720</v>
      </c>
      <c r="KH184" s="2">
        <f>KR184/'Drive Train'!$F$35</f>
        <v>0.7075268817204301</v>
      </c>
      <c r="KI184" s="46">
        <f>KP184*12*60/(PI() * 'Drive Train'!$F$15)/KH$2*KH184</f>
        <v>-127962.50277317896</v>
      </c>
      <c r="KJ184" s="2">
        <f>('DEPRECATED - DT-Prelim Calcs'!$C$6*KH184-KI184)/('DEPRECATED - DT-Prelim Calcs'!$C$6*KH184)*'DEPRECATED - DT-Prelim Calcs'!$C$7*KH184</f>
        <v>59.564357736796389</v>
      </c>
      <c r="KK184" s="57">
        <f>KJ184/'DEPRECATED - DT-Prelim Calcs'!$C$7*('DEPRECATED - DT-Prelim Calcs'!$C$8-'DEPRECATED - DT-Prelim Calcs'!$C$9)+'DEPRECATED - DT-Prelim Calcs'!$C$9</f>
        <v>3173.6987956975008</v>
      </c>
      <c r="KL184" s="57">
        <f t="shared" si="208"/>
        <v>53.333333333333329</v>
      </c>
      <c r="KM184" s="2">
        <f t="shared" si="262"/>
        <v>0.99579519204165001</v>
      </c>
      <c r="KN184" s="57">
        <f>KM184*'DEPRECATED - DT-Prelim Calcs'!$C$21/KH$2/'DEPRECATED - DT-Prelim Calcs'!$C$19/'DEPRECATED - DT-Prelim Calcs'!$C$18*3.39*'DEPRECATED - DT-Prelim Calcs'!$C$20</f>
        <v>25.773080821789936</v>
      </c>
      <c r="KO184" s="46">
        <f t="shared" si="263"/>
        <v>0</v>
      </c>
      <c r="KP184" s="57">
        <f>KN183*'DEPRECATED - DT-Prelim Calcs'!$C$11+KP183</f>
        <v>-441.92155383200929</v>
      </c>
      <c r="KQ184" s="57">
        <f>KQ183+0.5*KN184*'DEPRECATED - DT-Prelim Calcs'!$C$11^2+KP184*'DEPRECATED - DT-Prelim Calcs'!$C$11</f>
        <v>-368705.69042497227</v>
      </c>
      <c r="KR184" s="57">
        <f>MIN('Drive Train'!$F$35-KL183*'DEPRECATED - DT-Prelim Calcs'!$C$21*'Drive Train'!$F$39,KR183+KL$2)</f>
        <v>8.7733333333333334</v>
      </c>
      <c r="KS184" s="57">
        <f>'Drive Train'!$F$35-KL184*'DEPRECATED - DT-Prelim Calcs'!$C$21*'Drive Train'!$F$39</f>
        <v>8.7733333333333334</v>
      </c>
      <c r="KT184" s="1">
        <f>IF(KQ184&gt;='Drive Train'!$F$29,1,0)</f>
        <v>0</v>
      </c>
      <c r="KU184" s="57">
        <f>MIN(KK184,'DEPRECATED - DT-Prelim Calcs'!$C$10)*'DEPRECATED - DT-Prelim Calcs'!$C$11*1000/60/60</f>
        <v>103.33333333333333</v>
      </c>
      <c r="KV184" s="63">
        <f>KV183+'DEPRECATED - DT-Prelim Calcs'!$C$11</f>
        <v>720</v>
      </c>
      <c r="KW184" s="2">
        <f>LG184/'Drive Train'!$F$35</f>
        <v>0.68924731182795695</v>
      </c>
      <c r="KX184" s="46">
        <f>LE184*12*60/(PI() * 'Drive Train'!$F$15)/KW$2*KW184</f>
        <v>-209802.30277678999</v>
      </c>
      <c r="KY184" s="2">
        <f>('DEPRECATED - DT-Prelim Calcs'!$C$6*KW184-KX184)/('DEPRECATED - DT-Prelim Calcs'!$C$6*KW184)*'DEPRECATED - DT-Prelim Calcs'!$C$7*KW184</f>
        <v>96.524791404631799</v>
      </c>
      <c r="KZ184" s="57">
        <f>KY184/'DEPRECATED - DT-Prelim Calcs'!$C$7*('DEPRECATED - DT-Prelim Calcs'!$C$8-'DEPRECATED - DT-Prelim Calcs'!$C$9)+'DEPRECATED - DT-Prelim Calcs'!$C$9</f>
        <v>5141.3434594250039</v>
      </c>
      <c r="LA184" s="57">
        <f t="shared" si="209"/>
        <v>56.666666666666664</v>
      </c>
      <c r="LB184" s="2">
        <f t="shared" si="264"/>
        <v>0.99579519204165001</v>
      </c>
      <c r="LC184" s="57">
        <f>LB184*'DEPRECATED - DT-Prelim Calcs'!$C$21/KW$2/'DEPRECATED - DT-Prelim Calcs'!$C$19/'DEPRECATED - DT-Prelim Calcs'!$C$18*3.39*'DEPRECATED - DT-Prelim Calcs'!$C$20</f>
        <v>25.773080821789936</v>
      </c>
      <c r="LD184" s="46">
        <f t="shared" si="265"/>
        <v>0</v>
      </c>
      <c r="LE184" s="57">
        <f>LC183*'DEPRECATED - DT-Prelim Calcs'!$C$11+LE183</f>
        <v>-743.77328114832733</v>
      </c>
      <c r="LF184" s="57">
        <f>LF183+0.5*LC184*'DEPRECATED - DT-Prelim Calcs'!$C$11^2+LE184*'DEPRECATED - DT-Prelim Calcs'!$C$11</f>
        <v>-309159.90974238474</v>
      </c>
      <c r="LG184" s="57">
        <f>MIN('Drive Train'!$F$35-LA183*'DEPRECATED - DT-Prelim Calcs'!$C$21*'Drive Train'!$F$39,LG183+LA$2)</f>
        <v>8.5466666666666669</v>
      </c>
      <c r="LH184" s="57">
        <f>'Drive Train'!$F$35-LA184*'DEPRECATED - DT-Prelim Calcs'!$C$21*'Drive Train'!$F$39</f>
        <v>8.5466666666666669</v>
      </c>
      <c r="LI184" s="1">
        <f>IF(LF184&gt;='Drive Train'!$F$29,1,0)</f>
        <v>0</v>
      </c>
      <c r="LJ184" s="57">
        <f>MIN(KZ184,'DEPRECATED - DT-Prelim Calcs'!$C$10)*'DEPRECATED - DT-Prelim Calcs'!$C$11*1000/60/60</f>
        <v>103.33333333333333</v>
      </c>
      <c r="LK184" s="63">
        <f>LK183+'DEPRECATED - DT-Prelim Calcs'!$C$11</f>
        <v>720</v>
      </c>
      <c r="LL184" s="2">
        <f>LV184/'Drive Train'!$F$35</f>
        <v>0.67096774193548392</v>
      </c>
      <c r="LM184" s="46">
        <f>LT184*12*60/(PI() * 'Drive Train'!$F$15)/LL$2*LL184</f>
        <v>-15722.87413669357</v>
      </c>
      <c r="LN184" s="2">
        <f>('DEPRECATED - DT-Prelim Calcs'!$C$6*LL184-LM184)/('DEPRECATED - DT-Prelim Calcs'!$C$6*LL184)*'DEPRECATED - DT-Prelim Calcs'!$C$7*LL184</f>
        <v>8.7262492692148932</v>
      </c>
      <c r="LO184" s="57">
        <f>LN184/'DEPRECATED - DT-Prelim Calcs'!$C$7*('DEPRECATED - DT-Prelim Calcs'!$C$8-'DEPRECATED - DT-Prelim Calcs'!$C$9)+'DEPRECATED - DT-Prelim Calcs'!$C$9</f>
        <v>467.25509595031986</v>
      </c>
      <c r="LP184" s="57">
        <f t="shared" si="210"/>
        <v>60</v>
      </c>
      <c r="LQ184" s="2">
        <f t="shared" si="266"/>
        <v>0.99579519204165001</v>
      </c>
      <c r="LR184" s="57">
        <f>LQ184*'DEPRECATED - DT-Prelim Calcs'!$C$21/LL$2/'DEPRECATED - DT-Prelim Calcs'!$C$19/'DEPRECATED - DT-Prelim Calcs'!$C$18*3.39*'DEPRECATED - DT-Prelim Calcs'!$C$20</f>
        <v>25.773080821789936</v>
      </c>
      <c r="LS184" s="46">
        <f t="shared" si="267"/>
        <v>0</v>
      </c>
      <c r="LT184" s="57">
        <f>LR183*'DEPRECATED - DT-Prelim Calcs'!$C$11+LT183</f>
        <v>-57.25793747975591</v>
      </c>
      <c r="LU184" s="57">
        <f>LU183+0.5*LR184*'DEPRECATED - DT-Prelim Calcs'!$C$11^2+LT184*'DEPRECATED - DT-Prelim Calcs'!$C$11</f>
        <v>-316416.28902112134</v>
      </c>
      <c r="LV184" s="57">
        <f>MIN('Drive Train'!$F$35-LP183*'DEPRECATED - DT-Prelim Calcs'!$C$21*'Drive Train'!$F$39,LV183+LP$2)</f>
        <v>8.32</v>
      </c>
      <c r="LW184" s="57">
        <f>'Drive Train'!$F$35-LP184*'DEPRECATED - DT-Prelim Calcs'!$C$21*'Drive Train'!$F$39</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Train'!$AA$49 + V184*(1-'Drive Train'!$AA$49))</f>
        <v>0</v>
      </c>
      <c r="W185" s="57">
        <f t="shared" si="184"/>
        <v>0</v>
      </c>
      <c r="X185" s="2">
        <f>MAX(MIN(IF(AND(AI184=1,AG185&lt;0),-1,1)*(W185-$C$9)/($C$8-$C$9)*$C$7-$C$29*AE185/T$2 -  AI184*$C$29/2,X$2),MAX(X$4:X184)*-1)</f>
        <v>-0.2458281045106315</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Train'!$F$39,AG184+W$2)-$C$3,IF(AE184-1&lt;=0,0,IF($C$32=Motors!$C$29,MAX(ABS('Drive Train'!$F$35-W184*$C$21*'Drive Train'!$F$39)*-1,AG184-W$2),MAX(0,ABS('Drive Train'!$F$35-W184*$C$21*'Drive Train'!$F$39)*-1,AG184-W$2))))</f>
        <v>0</v>
      </c>
      <c r="AH185" s="57">
        <f>'Drive Train'!$F$35-ABS(W185)*'DEPRECATED - DT-Prelim Calcs'!$C$21*'Drive Train'!$F$39</f>
        <v>12.4</v>
      </c>
      <c r="AI185" s="1">
        <f>IF(AJ185&gt;='Drive Train'!$F$29,1,0)</f>
        <v>1</v>
      </c>
      <c r="AJ185" s="57">
        <f>AJ184+0.5*Y185*'DEPRECATED - DT-Prelim Calcs'!$C$11^2+AE185*'DEPRECATED - DT-Prelim Calcs'!$C$11</f>
        <v>784.33981740885292</v>
      </c>
      <c r="AK185" s="57">
        <f t="shared" si="268"/>
        <v>0</v>
      </c>
      <c r="AL185" s="63">
        <f>AL184+'DEPRECATED - DT-Prelim Calcs'!$C$11</f>
        <v>724</v>
      </c>
      <c r="AM185" s="2">
        <f>AW185/'Drive Train'!$F$35</f>
        <v>0.88882649237565803</v>
      </c>
      <c r="AN185" s="46">
        <f>AU185*12*60/(PI() * 'Drive Train'!$F$15)/AM$2*AM185</f>
        <v>4007.4131716828729</v>
      </c>
      <c r="AO185" s="2">
        <f>('DEPRECATED - DT-Prelim Calcs'!$C$6*AM185-AN185)/('DEPRECATED - DT-Prelim Calcs'!$C$6*AM185)*'DEPRECATED - DT-Prelim Calcs'!$C$7*AM185</f>
        <v>0.33008953072369901</v>
      </c>
      <c r="AP185" s="57">
        <f>AO185/'DEPRECATED - DT-Prelim Calcs'!$C$7*('DEPRECATED - DT-Prelim Calcs'!$C$8-'DEPRECATED - DT-Prelim Calcs'!$C$9)+'DEPRECATED - DT-Prelim Calcs'!$C$9</f>
        <v>20.27281609620356</v>
      </c>
      <c r="AQ185" s="57">
        <f t="shared" si="192"/>
        <v>20.27281609620356</v>
      </c>
      <c r="AR185" s="2">
        <f t="shared" si="212"/>
        <v>1.6653345369377348E-16</v>
      </c>
      <c r="AS185" s="57">
        <f>AR185*'DEPRECATED - DT-Prelim Calcs'!$C$21/AM$2/'DEPRECATED - DT-Prelim Calcs'!$C$19/'DEPRECATED - DT-Prelim Calcs'!$C$18*3.39*'DEPRECATED - DT-Prelim Calcs'!$C$20</f>
        <v>1.2068570473601326E-15</v>
      </c>
      <c r="AT185" s="46">
        <f t="shared" si="213"/>
        <v>0</v>
      </c>
      <c r="AU185" s="57">
        <f>AS184*'DEPRECATED - DT-Prelim Calcs'!$C$11+AU184</f>
        <v>39.345448708843186</v>
      </c>
      <c r="AV185" s="57">
        <f>AV184+0.5*AS185*'DEPRECATED - DT-Prelim Calcs'!$C$11^2+AU185*'DEPRECATED - DT-Prelim Calcs'!$C$11</f>
        <v>28443.305689418074</v>
      </c>
      <c r="AW185" s="57">
        <f>MIN('Drive Train'!$F$35-AQ184*'DEPRECATED - DT-Prelim Calcs'!$C$21*'Drive Train'!$F$39,AW184+AQ$2)</f>
        <v>11.02144850545816</v>
      </c>
      <c r="AX185" s="57">
        <f>'Drive Train'!$F$35-AQ185*'DEPRECATED - DT-Prelim Calcs'!$C$21*'Drive Train'!$F$39</f>
        <v>11.021448505458158</v>
      </c>
      <c r="AY185" s="1">
        <f>IF(AV185&gt;='Drive Train'!$F$29,1,0)</f>
        <v>1</v>
      </c>
      <c r="AZ185" s="57">
        <f t="shared" si="214"/>
        <v>22.525351218003951</v>
      </c>
      <c r="BA185" s="63">
        <f>BA184+'DEPRECATED - DT-Prelim Calcs'!$C$11</f>
        <v>724</v>
      </c>
      <c r="BB185" s="2">
        <f>BL185/'Drive Train'!$F$35</f>
        <v>1.315024972646925</v>
      </c>
      <c r="BC185" s="46">
        <f>BJ185*12*60/(PI() * 'Drive Train'!$F$15)/BB$2*BB185</f>
        <v>-3540.8438977467135</v>
      </c>
      <c r="BD185" s="2">
        <f>('DEPRECATED - DT-Prelim Calcs'!$C$6*BB185-BC185)/('DEPRECATED - DT-Prelim Calcs'!$C$6*BB185)*'DEPRECATED - DT-Prelim Calcs'!$C$7*BB185</f>
        <v>4.7702296575443013</v>
      </c>
      <c r="BE185" s="57">
        <f>BD185/'DEPRECATED - DT-Prelim Calcs'!$C$7*('DEPRECATED - DT-Prelim Calcs'!$C$8-'DEPRECATED - DT-Prelim Calcs'!$C$9)+'DEPRECATED - DT-Prelim Calcs'!$C$9</f>
        <v>256.65040044105137</v>
      </c>
      <c r="BF185" s="57">
        <f t="shared" si="193"/>
        <v>93</v>
      </c>
      <c r="BG185" s="2">
        <f t="shared" si="215"/>
        <v>1.8933363324154457</v>
      </c>
      <c r="BH185" s="57">
        <f>BG185*'DEPRECATED - DT-Prelim Calcs'!$C$21/BB$2/'DEPRECATED - DT-Prelim Calcs'!$C$19/'DEPRECATED - DT-Prelim Calcs'!$C$18*3.39*'DEPRECATED - DT-Prelim Calcs'!$C$20</f>
        <v>19.819055495402448</v>
      </c>
      <c r="BI185" s="46">
        <f t="shared" si="216"/>
        <v>0</v>
      </c>
      <c r="BJ185" s="57">
        <f>BH184*'DEPRECATED - DT-Prelim Calcs'!$C$11+BJ184</f>
        <v>-16.267443596496292</v>
      </c>
      <c r="BK185" s="57">
        <f>BK184+0.5*BH185*'DEPRECATED - DT-Prelim Calcs'!$C$11^2+BJ185*'DEPRECATED - DT-Prelim Calcs'!$C$11</f>
        <v>16951.989256471727</v>
      </c>
      <c r="BL185" s="57">
        <f>MIN('Drive Train'!$F$35-BF184*'DEPRECATED - DT-Prelim Calcs'!$C$21*'Drive Train'!$F$39,BL184+BF$2)</f>
        <v>16.306309660821871</v>
      </c>
      <c r="BM185" s="57">
        <f>'Drive Train'!$F$35-BF185*'DEPRECATED - DT-Prelim Calcs'!$C$21*'Drive Train'!$F$39</f>
        <v>6.0759999999999996</v>
      </c>
      <c r="BN185" s="1">
        <f>IF(BK185&gt;='Drive Train'!$F$29,1,0)</f>
        <v>1</v>
      </c>
      <c r="BO185" s="57">
        <f t="shared" si="217"/>
        <v>103.33333333333333</v>
      </c>
      <c r="BP185" s="63">
        <f>BP184+'DEPRECATED - DT-Prelim Calcs'!$C$11</f>
        <v>724</v>
      </c>
      <c r="BQ185" s="2">
        <f>CA185/'Drive Train'!$F$35</f>
        <v>1.3157929695473818</v>
      </c>
      <c r="BR185" s="46">
        <f>BY185*12*60/(PI() * 'Drive Train'!$F$15)/BQ$2*BQ185</f>
        <v>-16177.736832054657</v>
      </c>
      <c r="BS185" s="2">
        <f>('DEPRECATED - DT-Prelim Calcs'!$C$6*BQ185-BR185)/('DEPRECATED - DT-Prelim Calcs'!$C$6*BQ185)*'DEPRECATED - DT-Prelim Calcs'!$C$7*BQ185</f>
        <v>10.485947691740847</v>
      </c>
      <c r="BT185" s="57">
        <f>BS185/'DEPRECATED - DT-Prelim Calcs'!$C$7*('DEPRECATED - DT-Prelim Calcs'!$C$8-'DEPRECATED - DT-Prelim Calcs'!$C$9)+'DEPRECATED - DT-Prelim Calcs'!$C$9</f>
        <v>560.93530657690906</v>
      </c>
      <c r="BU185" s="57">
        <f t="shared" si="194"/>
        <v>93</v>
      </c>
      <c r="BV185" s="2">
        <f t="shared" si="218"/>
        <v>1.8828060353728675</v>
      </c>
      <c r="BW185" s="57">
        <f>BV185*'DEPRECATED - DT-Prelim Calcs'!$C$21/BQ$2/'DEPRECATED - DT-Prelim Calcs'!$C$19/'DEPRECATED - DT-Prelim Calcs'!$C$18*3.39*'DEPRECATED - DT-Prelim Calcs'!$C$20</f>
        <v>25.773080821789936</v>
      </c>
      <c r="BX185" s="46">
        <f t="shared" si="219"/>
        <v>0</v>
      </c>
      <c r="BY185" s="57">
        <f>BW184*'DEPRECATED - DT-Prelim Calcs'!$C$11+BY184</f>
        <v>-56.802985816913193</v>
      </c>
      <c r="BZ185" s="57">
        <f>BZ184+0.5*BW185*'DEPRECATED - DT-Prelim Calcs'!$C$11^2+BY185*'DEPRECATED - DT-Prelim Calcs'!$C$11</f>
        <v>-11533.287981027179</v>
      </c>
      <c r="CA185" s="57">
        <f>MIN('Drive Train'!$F$35-BU184*'DEPRECATED - DT-Prelim Calcs'!$C$21*'Drive Train'!$F$39,CA184+BU$2)</f>
        <v>16.315832822387534</v>
      </c>
      <c r="CB185" s="57">
        <f>'Drive Train'!$F$35-BU185*'DEPRECATED - DT-Prelim Calcs'!$C$21*'Drive Train'!$F$39</f>
        <v>6.0759999999999996</v>
      </c>
      <c r="CC185" s="1">
        <f>IF(BZ185&gt;='Drive Train'!$F$29,1,0)</f>
        <v>0</v>
      </c>
      <c r="CD185" s="57">
        <f t="shared" si="220"/>
        <v>103.33333333333333</v>
      </c>
      <c r="CE185" s="63">
        <f>CE184+'DEPRECATED - DT-Prelim Calcs'!$C$11</f>
        <v>724</v>
      </c>
      <c r="CF185" s="2">
        <f>CP185/'Drive Train'!$F$35</f>
        <v>0.48999999999999994</v>
      </c>
      <c r="CG185" s="46">
        <f>CN185*12*60/(PI() * 'Drive Train'!$F$15)/CF$2*CF185</f>
        <v>-8312.9522340805233</v>
      </c>
      <c r="CH185" s="2">
        <f>('DEPRECATED - DT-Prelim Calcs'!$C$6*CF185-CG185)/('DEPRECATED - DT-Prelim Calcs'!$C$6*CF185)*'DEPRECATED - DT-Prelim Calcs'!$C$7*CF185</f>
        <v>4.9396645185992609</v>
      </c>
      <c r="CI185" s="57">
        <f>CH185/'DEPRECATED - DT-Prelim Calcs'!$C$7*('DEPRECATED - DT-Prelim Calcs'!$C$8-'DEPRECATED - DT-Prelim Calcs'!$C$9)+'DEPRECATED - DT-Prelim Calcs'!$C$9</f>
        <v>265.67052188227603</v>
      </c>
      <c r="CJ185" s="57">
        <f t="shared" si="195"/>
        <v>93</v>
      </c>
      <c r="CK185" s="2">
        <f t="shared" si="221"/>
        <v>1.5241763143494644</v>
      </c>
      <c r="CL185" s="57">
        <f>CK185*'DEPRECATED - DT-Prelim Calcs'!$C$21/CF$2/'DEPRECATED - DT-Prelim Calcs'!$C$19/'DEPRECATED - DT-Prelim Calcs'!$C$18*3.39*'DEPRECATED - DT-Prelim Calcs'!$C$20</f>
        <v>25.773080821789936</v>
      </c>
      <c r="CM185" s="46">
        <f t="shared" si="222"/>
        <v>0</v>
      </c>
      <c r="CN185" s="57">
        <f>CL184*'DEPRECATED - DT-Prelim Calcs'!$C$11+CN184</f>
        <v>-63.449731944193971</v>
      </c>
      <c r="CO185" s="57">
        <f>CO184+0.5*CL185*'DEPRECATED - DT-Prelim Calcs'!$C$11^2+CN185*'DEPRECATED - DT-Prelim Calcs'!$C$11</f>
        <v>-56213.868486330146</v>
      </c>
      <c r="CP185" s="57">
        <f>MIN('Drive Train'!$F$35-CJ184*'DEPRECATED - DT-Prelim Calcs'!$C$21*'Drive Train'!$F$39,CP184+CJ$2)</f>
        <v>6.0759999999999996</v>
      </c>
      <c r="CQ185" s="57">
        <f>'Drive Train'!$F$35-CJ185*'DEPRECATED - DT-Prelim Calcs'!$C$21*'Drive Train'!$F$39</f>
        <v>6.0759999999999996</v>
      </c>
      <c r="CR185" s="1">
        <f>IF(CO185&gt;='Drive Train'!$F$29,1,0)</f>
        <v>0</v>
      </c>
      <c r="CS185" s="57">
        <f t="shared" si="223"/>
        <v>103.33333333333333</v>
      </c>
      <c r="CT185" s="63">
        <f>CT184+'DEPRECATED - DT-Prelim Calcs'!$C$11</f>
        <v>724</v>
      </c>
      <c r="CU185" s="2">
        <f>DE185/'Drive Train'!$F$35</f>
        <v>0.48999999999999994</v>
      </c>
      <c r="CV185" s="46">
        <f>DC185*12*60/(PI() * 'Drive Train'!$F$15)/CU$2*CU185</f>
        <v>-50709.20804863314</v>
      </c>
      <c r="CW185" s="2">
        <f>('DEPRECATED - DT-Prelim Calcs'!$C$6*CU185-CV185)/('DEPRECATED - DT-Prelim Calcs'!$C$6*CU185)*'DEPRECATED - DT-Prelim Calcs'!$C$7*CU185</f>
        <v>24.109453733059262</v>
      </c>
      <c r="CX185" s="57">
        <f>CW185/'DEPRECATED - DT-Prelim Calcs'!$C$7*('DEPRECATED - DT-Prelim Calcs'!$C$8-'DEPRECATED - DT-Prelim Calcs'!$C$9)+'DEPRECATED - DT-Prelim Calcs'!$C$9</f>
        <v>1286.2032837973043</v>
      </c>
      <c r="CY185" s="57">
        <f t="shared" si="196"/>
        <v>93</v>
      </c>
      <c r="CZ185" s="2">
        <f t="shared" si="224"/>
        <v>1.2803081040535502</v>
      </c>
      <c r="DA185" s="57">
        <f>CZ185*'DEPRECATED - DT-Prelim Calcs'!$C$21/CU$2/'DEPRECATED - DT-Prelim Calcs'!$C$19/'DEPRECATED - DT-Prelim Calcs'!$C$18*3.39*'DEPRECATED - DT-Prelim Calcs'!$C$20</f>
        <v>25.773080821789936</v>
      </c>
      <c r="DB185" s="46">
        <f t="shared" si="225"/>
        <v>0</v>
      </c>
      <c r="DC185" s="57">
        <f>DA184*'DEPRECATED - DT-Prelim Calcs'!$C$11+DC184</f>
        <v>-325.11770505090271</v>
      </c>
      <c r="DD185" s="57">
        <f>DD184+0.5*DA185*'DEPRECATED - DT-Prelim Calcs'!$C$11^2+DC185*'DEPRECATED - DT-Prelim Calcs'!$C$11</f>
        <v>-100801.69739864292</v>
      </c>
      <c r="DE185" s="57">
        <f>MIN('Drive Train'!$F$35-CY184*'DEPRECATED - DT-Prelim Calcs'!$C$21*'Drive Train'!$F$39,DE184+CY$2)</f>
        <v>6.0759999999999996</v>
      </c>
      <c r="DF185" s="57">
        <f>'Drive Train'!$F$35-CY185*'DEPRECATED - DT-Prelim Calcs'!$C$21*'Drive Train'!$F$39</f>
        <v>6.0759999999999996</v>
      </c>
      <c r="DG185" s="1">
        <f>IF(DD185&gt;='Drive Train'!$F$29,1,0)</f>
        <v>0</v>
      </c>
      <c r="DH185" s="57">
        <f t="shared" si="226"/>
        <v>103.33333333333333</v>
      </c>
      <c r="DI185" s="63">
        <f>DI184+'DEPRECATED - DT-Prelim Calcs'!$C$11</f>
        <v>724</v>
      </c>
      <c r="DJ185" s="2">
        <f>DT185/'Drive Train'!$F$35</f>
        <v>0.48999999999999994</v>
      </c>
      <c r="DK185" s="46">
        <f>DR185*12*60/(PI() * 'Drive Train'!$F$15)/DJ$2*DJ185</f>
        <v>-60778.922137140071</v>
      </c>
      <c r="DL185" s="2">
        <f>('DEPRECATED - DT-Prelim Calcs'!$C$6*DJ185-DK185)/('DEPRECATED - DT-Prelim Calcs'!$C$6*DJ185)*'DEPRECATED - DT-Prelim Calcs'!$C$7*DJ185</f>
        <v>28.662551472890723</v>
      </c>
      <c r="DM185" s="57">
        <f>DL185/'DEPRECATED - DT-Prelim Calcs'!$C$7*('DEPRECATED - DT-Prelim Calcs'!$C$8-'DEPRECATED - DT-Prelim Calcs'!$C$9)+'DEPRECATED - DT-Prelim Calcs'!$C$9</f>
        <v>1528.5943377476681</v>
      </c>
      <c r="DN185" s="57">
        <f t="shared" si="197"/>
        <v>93</v>
      </c>
      <c r="DO185" s="2">
        <f t="shared" si="227"/>
        <v>1.1037138828047846</v>
      </c>
      <c r="DP185" s="57">
        <f>DO185*'DEPRECATED - DT-Prelim Calcs'!$C$21/DJ$2/'DEPRECATED - DT-Prelim Calcs'!$C$19/'DEPRECATED - DT-Prelim Calcs'!$C$18*3.39*'DEPRECATED - DT-Prelim Calcs'!$C$20</f>
        <v>25.773080821789936</v>
      </c>
      <c r="DQ185" s="46">
        <f t="shared" si="228"/>
        <v>0</v>
      </c>
      <c r="DR185" s="57">
        <f>DP184*'DEPRECATED - DT-Prelim Calcs'!$C$11+DR184</f>
        <v>-335.93000576908048</v>
      </c>
      <c r="DS185" s="57">
        <f>DS184+0.5*DP185*'DEPRECATED - DT-Prelim Calcs'!$C$11^2+DR185*'DEPRECATED - DT-Prelim Calcs'!$C$11</f>
        <v>-185608.73433745862</v>
      </c>
      <c r="DT185" s="57">
        <f>MIN('Drive Train'!$F$35-DN184*'DEPRECATED - DT-Prelim Calcs'!$C$21*'Drive Train'!$F$39,DT184+DN$2)</f>
        <v>6.0759999999999996</v>
      </c>
      <c r="DU185" s="57">
        <f>'Drive Train'!$F$35-DN185*'DEPRECATED - DT-Prelim Calcs'!$C$21*'Drive Train'!$F$39</f>
        <v>6.0759999999999996</v>
      </c>
      <c r="DV185" s="1">
        <f>IF(DS185&gt;='Drive Train'!$F$29,1,0)</f>
        <v>0</v>
      </c>
      <c r="DW185" s="57">
        <f t="shared" si="229"/>
        <v>103.33333333333333</v>
      </c>
      <c r="DX185" s="63">
        <f>DX184+'DEPRECATED - DT-Prelim Calcs'!$C$11</f>
        <v>724</v>
      </c>
      <c r="DY185" s="2">
        <f>EI185/'Drive Train'!$F$35</f>
        <v>0.48999999999999994</v>
      </c>
      <c r="DZ185" s="46">
        <f>EG185*12*60/(PI() * 'Drive Train'!$F$15)/DY$2*DY185</f>
        <v>-149548.89087914705</v>
      </c>
      <c r="EA185" s="2">
        <f>('DEPRECATED - DT-Prelim Calcs'!$C$6*DY185-DZ185)/('DEPRECATED - DT-Prelim Calcs'!$C$6*DY185)*'DEPRECATED - DT-Prelim Calcs'!$C$7*DY185</f>
        <v>68.800567358113398</v>
      </c>
      <c r="EB185" s="57">
        <f>EA185/'DEPRECATED - DT-Prelim Calcs'!$C$7*('DEPRECATED - DT-Prelim Calcs'!$C$8-'DEPRECATED - DT-Prelim Calcs'!$C$9)+'DEPRECATED - DT-Prelim Calcs'!$C$9</f>
        <v>3665.4024033385676</v>
      </c>
      <c r="EC185" s="57">
        <f t="shared" si="198"/>
        <v>93</v>
      </c>
      <c r="ED185" s="2">
        <f t="shared" si="230"/>
        <v>0.96993038185874991</v>
      </c>
      <c r="EE185" s="57">
        <f>ED185*'DEPRECATED - DT-Prelim Calcs'!$C$21/DY$2/'DEPRECATED - DT-Prelim Calcs'!$C$19/'DEPRECATED - DT-Prelim Calcs'!$C$18*3.39*'DEPRECATED - DT-Prelim Calcs'!$C$20</f>
        <v>25.773080821789936</v>
      </c>
      <c r="EF185" s="46">
        <f t="shared" si="231"/>
        <v>0</v>
      </c>
      <c r="EG185" s="57">
        <f>EE184*'DEPRECATED - DT-Prelim Calcs'!$C$11+EG184</f>
        <v>-726.37862853807985</v>
      </c>
      <c r="EH185" s="57">
        <f>EH184+0.5*EE185*'DEPRECATED - DT-Prelim Calcs'!$C$11^2+EG185*'DEPRECATED - DT-Prelim Calcs'!$C$11</f>
        <v>-343160.1875969799</v>
      </c>
      <c r="EI185" s="57">
        <f>MIN('Drive Train'!$F$35-EC184*'DEPRECATED - DT-Prelim Calcs'!$C$21*'Drive Train'!$F$39,EI184+EC$2)</f>
        <v>6.0759999999999996</v>
      </c>
      <c r="EJ185" s="57">
        <f>'Drive Train'!$F$35-EC185*'DEPRECATED - DT-Prelim Calcs'!$C$21*'Drive Train'!$F$39</f>
        <v>6.0759999999999996</v>
      </c>
      <c r="EK185" s="1">
        <f>IF(EH185&gt;='Drive Train'!$F$29,1,0)</f>
        <v>0</v>
      </c>
      <c r="EL185" s="57">
        <f t="shared" si="232"/>
        <v>103.33333333333333</v>
      </c>
      <c r="EM185" s="63">
        <f>EM184+'DEPRECATED - DT-Prelim Calcs'!$C$11</f>
        <v>724</v>
      </c>
      <c r="EN185" s="2">
        <f>EX185/'Drive Train'!$F$35</f>
        <v>0.48999999999999994</v>
      </c>
      <c r="EO185" s="46">
        <f>EV185*12*60/(PI() * 'Drive Train'!$F$15)/EN$2*EN185</f>
        <v>-385513.04011837556</v>
      </c>
      <c r="EP185" s="2">
        <f>('DEPRECATED - DT-Prelim Calcs'!$C$6*EN185-EO185)/('DEPRECATED - DT-Prelim Calcs'!$C$6*EN185)*'DEPRECATED - DT-Prelim Calcs'!$C$7*EN185</f>
        <v>175.4935504099972</v>
      </c>
      <c r="EQ185" s="57">
        <f>EP185/'DEPRECATED - DT-Prelim Calcs'!$C$7*('DEPRECATED - DT-Prelim Calcs'!$C$8-'DEPRECATED - DT-Prelim Calcs'!$C$9)+'DEPRECATED - DT-Prelim Calcs'!$C$9</f>
        <v>9345.3649450633366</v>
      </c>
      <c r="ER185" s="57">
        <f t="shared" si="199"/>
        <v>93</v>
      </c>
      <c r="ES185" s="2">
        <f t="shared" si="233"/>
        <v>0.86507304327942547</v>
      </c>
      <c r="ET185" s="57">
        <f>ES185*'DEPRECATED - DT-Prelim Calcs'!$C$21/EN$2/'DEPRECATED - DT-Prelim Calcs'!$C$19/'DEPRECATED - DT-Prelim Calcs'!$C$18*3.39*'DEPRECATED - DT-Prelim Calcs'!$C$20</f>
        <v>25.773080821789936</v>
      </c>
      <c r="EU185" s="46">
        <f t="shared" si="234"/>
        <v>0</v>
      </c>
      <c r="EV185" s="57">
        <f>ET184*'DEPRECATED - DT-Prelim Calcs'!$C$11+EV184</f>
        <v>-1670.0564460823991</v>
      </c>
      <c r="EW185" s="57">
        <f>EW184+0.5*ET185*'DEPRECATED - DT-Prelim Calcs'!$C$11^2+EV185*'DEPRECATED - DT-Prelim Calcs'!$C$11</f>
        <v>-359688.29009576078</v>
      </c>
      <c r="EX185" s="57">
        <f>MIN('Drive Train'!$F$35-ER184*'DEPRECATED - DT-Prelim Calcs'!$C$21*'Drive Train'!$F$39,EX184+ER$2)</f>
        <v>6.0759999999999996</v>
      </c>
      <c r="EY185" s="57">
        <f>'Drive Train'!$F$35-ER185*'DEPRECATED - DT-Prelim Calcs'!$C$21*'Drive Train'!$F$39</f>
        <v>6.0759999999999996</v>
      </c>
      <c r="EZ185" s="1">
        <f>IF(EW185&gt;='Drive Train'!$F$29,1,0)</f>
        <v>0</v>
      </c>
      <c r="FA185" s="57">
        <f t="shared" si="235"/>
        <v>103.33333333333333</v>
      </c>
      <c r="FB185" s="63">
        <f>FB184+'DEPRECATED - DT-Prelim Calcs'!$C$11</f>
        <v>724</v>
      </c>
      <c r="FC185" s="2">
        <f>FM185/'Drive Train'!$F$35</f>
        <v>0.48999999999999994</v>
      </c>
      <c r="FD185" s="46">
        <f>FK185*12*60/(PI() * 'Drive Train'!$F$15)/FC$2*FC185</f>
        <v>-175463.71032258778</v>
      </c>
      <c r="FE185" s="2">
        <f>('DEPRECATED - DT-Prelim Calcs'!$C$6*FC185-FD185)/('DEPRECATED - DT-Prelim Calcs'!$C$6*FC185)*'DEPRECATED - DT-Prelim Calcs'!$C$7*FC185</f>
        <v>80.518149883196358</v>
      </c>
      <c r="FF185" s="57">
        <f>FE185/'DEPRECATED - DT-Prelim Calcs'!$C$7*('DEPRECATED - DT-Prelim Calcs'!$C$8-'DEPRECATED - DT-Prelim Calcs'!$C$9)+'DEPRECATED - DT-Prelim Calcs'!$C$9</f>
        <v>4289.2056556075077</v>
      </c>
      <c r="FG185" s="57">
        <f t="shared" si="200"/>
        <v>93</v>
      </c>
      <c r="FH185" s="2">
        <f t="shared" si="236"/>
        <v>0.78067567320338405</v>
      </c>
      <c r="FI185" s="57">
        <f>FH185*'DEPRECATED - DT-Prelim Calcs'!$C$21/FC$2/'DEPRECATED - DT-Prelim Calcs'!$C$19/'DEPRECATED - DT-Prelim Calcs'!$C$18*3.39*'DEPRECATED - DT-Prelim Calcs'!$C$20</f>
        <v>25.773080821789936</v>
      </c>
      <c r="FJ185" s="46">
        <f t="shared" si="237"/>
        <v>0</v>
      </c>
      <c r="FK185" s="57">
        <f>FI184*'DEPRECATED - DT-Prelim Calcs'!$C$11+FK184</f>
        <v>-685.957570085925</v>
      </c>
      <c r="FL185" s="57">
        <f>FL184+0.5*FI185*'DEPRECATED - DT-Prelim Calcs'!$C$11^2+FK185*'DEPRECATED - DT-Prelim Calcs'!$C$11</f>
        <v>-452413.81205497647</v>
      </c>
      <c r="FM185" s="57">
        <f>MIN('Drive Train'!$F$35-FG184*'DEPRECATED - DT-Prelim Calcs'!$C$21*'Drive Train'!$F$39,FM184+FG$2)</f>
        <v>6.0759999999999996</v>
      </c>
      <c r="FN185" s="57">
        <f>'Drive Train'!$F$35-FG185*'DEPRECATED - DT-Prelim Calcs'!$C$21*'Drive Train'!$F$39</f>
        <v>6.0759999999999996</v>
      </c>
      <c r="FO185" s="1">
        <f>IF(FL185&gt;='Drive Train'!$F$29,1,0)</f>
        <v>0</v>
      </c>
      <c r="FP185" s="57">
        <f t="shared" si="238"/>
        <v>103.33333333333333</v>
      </c>
      <c r="FQ185" s="63">
        <f>FQ184+'DEPRECATED - DT-Prelim Calcs'!$C$11</f>
        <v>724</v>
      </c>
      <c r="FR185" s="2">
        <f>GB185/'Drive Train'!$F$35</f>
        <v>0.48999999999999994</v>
      </c>
      <c r="FS185" s="46">
        <f>FZ185*12*60/(PI() * 'Drive Train'!$F$15)/FR$2*FR185</f>
        <v>-213979.34051796989</v>
      </c>
      <c r="FT185" s="2">
        <f>('DEPRECATED - DT-Prelim Calcs'!$C$6*FR185-FS185)/('DEPRECATED - DT-Prelim Calcs'!$C$6*FR185)*'DEPRECATED - DT-Prelim Calcs'!$C$7*FR185</f>
        <v>97.933284737018283</v>
      </c>
      <c r="FU185" s="57">
        <f>FT185/'DEPRECATED - DT-Prelim Calcs'!$C$7*('DEPRECATED - DT-Prelim Calcs'!$C$8-'DEPRECATED - DT-Prelim Calcs'!$C$9)+'DEPRECATED - DT-Prelim Calcs'!$C$9</f>
        <v>5216.3267351698951</v>
      </c>
      <c r="FV185" s="57">
        <f t="shared" si="201"/>
        <v>93</v>
      </c>
      <c r="FW185" s="2">
        <f t="shared" si="239"/>
        <v>0.7112822800297498</v>
      </c>
      <c r="FX185" s="57">
        <f>FW185*'DEPRECATED - DT-Prelim Calcs'!$C$21/FR$2/'DEPRECATED - DT-Prelim Calcs'!$C$19/'DEPRECATED - DT-Prelim Calcs'!$C$18*3.39*'DEPRECATED - DT-Prelim Calcs'!$C$20</f>
        <v>25.773080821789936</v>
      </c>
      <c r="FY185" s="46">
        <f t="shared" si="240"/>
        <v>0</v>
      </c>
      <c r="FZ185" s="57">
        <f>FX184*'DEPRECATED - DT-Prelim Calcs'!$C$11+FZ184</f>
        <v>-762.17224964993522</v>
      </c>
      <c r="GA185" s="57">
        <f>GA184+0.5*FX185*'DEPRECATED - DT-Prelim Calcs'!$C$11^2+FZ185*'DEPRECATED - DT-Prelim Calcs'!$C$11</f>
        <v>-548164.22326952056</v>
      </c>
      <c r="GB185" s="57">
        <f>MIN('Drive Train'!$F$35-FV184*'DEPRECATED - DT-Prelim Calcs'!$C$21*'Drive Train'!$F$39,GB184+FV$2)</f>
        <v>6.0759999999999996</v>
      </c>
      <c r="GC185" s="57">
        <f>'Drive Train'!$F$35-FV185*'DEPRECATED - DT-Prelim Calcs'!$C$21*'Drive Train'!$F$39</f>
        <v>6.0759999999999996</v>
      </c>
      <c r="GD185" s="1">
        <f>IF(GA185&gt;='Drive Train'!$F$29,1,0)</f>
        <v>0</v>
      </c>
      <c r="GE185" s="57">
        <f t="shared" si="241"/>
        <v>103.33333333333333</v>
      </c>
      <c r="GF185" s="63">
        <f>GF184+'DEPRECATED - DT-Prelim Calcs'!$C$11</f>
        <v>724</v>
      </c>
      <c r="GG185" s="2">
        <f>GQ185/'Drive Train'!$F$35</f>
        <v>0.83548387096774201</v>
      </c>
      <c r="GH185" s="46">
        <f>GO185*12*60/(PI() * 'Drive Train'!$F$15)/GG$2*GG185</f>
        <v>-104381.83476166065</v>
      </c>
      <c r="GI185" s="2">
        <f>('DEPRECATED - DT-Prelim Calcs'!$C$6*GG185-GH185)/('DEPRECATED - DT-Prelim Calcs'!$C$6*GG185)*'DEPRECATED - DT-Prelim Calcs'!$C$7*GG185</f>
        <v>49.210555861790631</v>
      </c>
      <c r="GJ185" s="57">
        <f>GI185/'DEPRECATED - DT-Prelim Calcs'!$C$7*('DEPRECATED - DT-Prelim Calcs'!$C$8-'DEPRECATED - DT-Prelim Calcs'!$C$9)+'DEPRECATED - DT-Prelim Calcs'!$C$9</f>
        <v>2622.4984718123396</v>
      </c>
      <c r="GK185" s="57">
        <f t="shared" si="242"/>
        <v>29.999999999999982</v>
      </c>
      <c r="GL185" s="2">
        <f t="shared" si="243"/>
        <v>0.99579519204165001</v>
      </c>
      <c r="GM185" s="57">
        <f>GL185*'DEPRECATED - DT-Prelim Calcs'!$C$21/GG$2/'DEPRECATED - DT-Prelim Calcs'!$C$19/'DEPRECATED - DT-Prelim Calcs'!$C$18*3.39*'DEPRECATED - DT-Prelim Calcs'!$C$20</f>
        <v>25.773080821789936</v>
      </c>
      <c r="GN185" s="46">
        <f t="shared" si="244"/>
        <v>0</v>
      </c>
      <c r="GO185" s="57">
        <f>GM184*'DEPRECATED - DT-Prelim Calcs'!$C$11+GO184</f>
        <v>-305.27571660417902</v>
      </c>
      <c r="GP185" s="57">
        <f>GP184+0.5*GM185*'DEPRECATED - DT-Prelim Calcs'!$C$11^2+GO185*'DEPRECATED - DT-Prelim Calcs'!$C$11</f>
        <v>-279439.33195648389</v>
      </c>
      <c r="GQ185" s="57">
        <f>MIN('Drive Train'!$F$35-GK184*'DEPRECATED - DT-Prelim Calcs'!$C$21*'Drive Train'!$F$39,GQ184+GK$2)</f>
        <v>10.360000000000001</v>
      </c>
      <c r="GR185" s="57">
        <f>'Drive Train'!$F$35-GK185*'DEPRECATED - DT-Prelim Calcs'!$C$21*'Drive Train'!$F$39</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-12408.272798239021</v>
      </c>
      <c r="GX185" s="2">
        <f>('DEPRECATED - DT-Prelim Calcs'!$C$6*GV185-GW185)/('DEPRECATED - DT-Prelim Calcs'!$C$6*GV185)*'DEPRECATED - DT-Prelim Calcs'!$C$7*GV185</f>
        <v>7.5799571955643898</v>
      </c>
      <c r="GY185" s="57">
        <f>GX185/'DEPRECATED - DT-Prelim Calcs'!$C$7*('DEPRECATED - DT-Prelim Calcs'!$C$8-'DEPRECATED - DT-Prelim Calcs'!$C$9)+'DEPRECATED - DT-Prelim Calcs'!$C$9</f>
        <v>406.23050132402955</v>
      </c>
      <c r="GZ185" s="57">
        <f t="shared" si="202"/>
        <v>33.333333333333314</v>
      </c>
      <c r="HA185" s="2">
        <f t="shared" si="246"/>
        <v>0.99579519204165001</v>
      </c>
      <c r="HB185" s="57">
        <f>HA185*'DEPRECATED - DT-Prelim Calcs'!$C$21/GV$2/'DEPRECATED - DT-Prelim Calcs'!$C$19/'DEPRECATED - DT-Prelim Calcs'!$C$18*3.39*'DEPRECATED - DT-Prelim Calcs'!$C$20</f>
        <v>25.773080821789936</v>
      </c>
      <c r="HC185" s="46">
        <f t="shared" si="247"/>
        <v>0</v>
      </c>
      <c r="HD185" s="57">
        <f>HB184*'DEPRECATED - DT-Prelim Calcs'!$C$11+HD184</f>
        <v>-37.101040748556201</v>
      </c>
      <c r="HE185" s="57">
        <f>HE184+0.5*HB185*'DEPRECATED - DT-Prelim Calcs'!$C$11^2+HD185*'DEPRECATED - DT-Prelim Calcs'!$C$11</f>
        <v>-298915.48377157521</v>
      </c>
      <c r="HF185" s="57">
        <f>MIN('Drive Train'!$F$35-GZ184*'DEPRECATED - DT-Prelim Calcs'!$C$21*'Drive Train'!$F$39,HF184+GZ$2)</f>
        <v>10.133333333333335</v>
      </c>
      <c r="HG185" s="57">
        <f>'Drive Train'!$F$35-GZ185*'DEPRECATED - DT-Prelim Calcs'!$C$21*'Drive Train'!$F$39</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21501.521601062828</v>
      </c>
      <c r="HM185" s="2">
        <f>('DEPRECATED - DT-Prelim Calcs'!$C$6*HK185-HL185)/('DEPRECATED - DT-Prelim Calcs'!$C$6*HK185)*'DEPRECATED - DT-Prelim Calcs'!$C$7*HK185</f>
        <v>-7.7966677690617354</v>
      </c>
      <c r="HN185" s="57">
        <f>HM185/'DEPRECATED - DT-Prelim Calcs'!$C$7*('DEPRECATED - DT-Prelim Calcs'!$C$8-'DEPRECATED - DT-Prelim Calcs'!$C$9)+'DEPRECATED - DT-Prelim Calcs'!$C$9</f>
        <v>-412.36741691726996</v>
      </c>
      <c r="HO185" s="57">
        <f t="shared" si="203"/>
        <v>-412.36741691726996</v>
      </c>
      <c r="HP185" s="2">
        <f t="shared" si="249"/>
        <v>-9.7670385074055659</v>
      </c>
      <c r="HQ185" s="57">
        <f>HP185*'DEPRECATED - DT-Prelim Calcs'!$C$21/HK$2/'DEPRECATED - DT-Prelim Calcs'!$C$19/'DEPRECATED - DT-Prelim Calcs'!$C$18*3.39*'DEPRECATED - DT-Prelim Calcs'!$C$20</f>
        <v>-252.78960458203284</v>
      </c>
      <c r="HR185" s="46">
        <f t="shared" si="250"/>
        <v>1</v>
      </c>
      <c r="HS185" s="57">
        <f>HQ184*'DEPRECATED - DT-Prelim Calcs'!$C$11+HS184</f>
        <v>65.761049079091805</v>
      </c>
      <c r="HT185" s="57">
        <f>HT184+0.5*HQ185*'DEPRECATED - DT-Prelim Calcs'!$C$11^2+HS185*'DEPRECATED - DT-Prelim Calcs'!$C$11</f>
        <v>-324950.8792846654</v>
      </c>
      <c r="HU185" s="57">
        <f>MIN('Drive Train'!$F$35-HO184*'DEPRECATED - DT-Prelim Calcs'!$C$21*'Drive Train'!$F$39,HU184+HO$2)</f>
        <v>9.9066666666666681</v>
      </c>
      <c r="HV185" s="57">
        <f>'Drive Train'!$F$35-HO185*'DEPRECATED - DT-Prelim Calcs'!$C$21*'Drive Train'!$F$39</f>
        <v>40.440984350374357</v>
      </c>
      <c r="HW185" s="1">
        <f>IF(HT185&gt;='Drive Train'!$F$29,1,0)</f>
        <v>0</v>
      </c>
      <c r="HX185" s="57">
        <f t="shared" si="251"/>
        <v>-458.18601879696666</v>
      </c>
      <c r="HY185" s="63">
        <f>HY184+'DEPRECATED - DT-Prelim Calcs'!$C$11</f>
        <v>724</v>
      </c>
      <c r="HZ185" s="2">
        <f>IJ185/'Drive Train'!$F$35</f>
        <v>0.78064516129032269</v>
      </c>
      <c r="IA185" s="46">
        <f>IH185*12*60/(PI() * 'Drive Train'!$F$15)/HZ$2*HZ185</f>
        <v>9183.7085201709924</v>
      </c>
      <c r="IB185" s="2">
        <f>('DEPRECATED - DT-Prelim Calcs'!$C$6*HZ185-IA185)/('DEPRECATED - DT-Prelim Calcs'!$C$6*HZ185)*'DEPRECATED - DT-Prelim Calcs'!$C$7*HZ185</f>
        <v>-2.2711287510862128</v>
      </c>
      <c r="IC185" s="57">
        <f>IB185/'DEPRECATED - DT-Prelim Calcs'!$C$7*('DEPRECATED - DT-Prelim Calcs'!$C$8-'DEPRECATED - DT-Prelim Calcs'!$C$9)+'DEPRECATED - DT-Prelim Calcs'!$C$9</f>
        <v>-118.2069787403988</v>
      </c>
      <c r="ID185" s="57">
        <f t="shared" si="204"/>
        <v>-118.2069787403988</v>
      </c>
      <c r="IE185" s="2">
        <f t="shared" si="252"/>
        <v>-3.1324180251189269</v>
      </c>
      <c r="IF185" s="57">
        <f>IE185*'DEPRECATED - DT-Prelim Calcs'!$C$21/HZ$2/'DEPRECATED - DT-Prelim Calcs'!$C$19/'DEPRECATED - DT-Prelim Calcs'!$C$18*3.39*'DEPRECATED - DT-Prelim Calcs'!$C$20</f>
        <v>-81.072959152874702</v>
      </c>
      <c r="IG185" s="46">
        <f t="shared" si="253"/>
        <v>1</v>
      </c>
      <c r="IH185" s="57">
        <f>IF184*'DEPRECATED - DT-Prelim Calcs'!$C$11+IH184</f>
        <v>28.745497037054093</v>
      </c>
      <c r="II185" s="57">
        <f>II184+0.5*IF185*'DEPRECATED - DT-Prelim Calcs'!$C$11^2+IH185*'DEPRECATED - DT-Prelim Calcs'!$C$11</f>
        <v>-351345.05656366976</v>
      </c>
      <c r="IJ185" s="57">
        <f>MIN('Drive Train'!$F$35-ID184*'DEPRECATED - DT-Prelim Calcs'!$C$21*'Drive Train'!$F$39,IJ184+ID$2)</f>
        <v>9.6800000000000015</v>
      </c>
      <c r="IK185" s="57">
        <f>'Drive Train'!$F$35-ID185*'DEPRECATED - DT-Prelim Calcs'!$C$21*'Drive Train'!$F$39</f>
        <v>20.438074554347118</v>
      </c>
      <c r="IL185" s="1">
        <f>IF(II185&gt;='Drive Train'!$F$29,1,0)</f>
        <v>0</v>
      </c>
      <c r="IM185" s="57">
        <f t="shared" si="254"/>
        <v>-131.34108748933198</v>
      </c>
      <c r="IN185" s="63">
        <f>IN184+'DEPRECATED - DT-Prelim Calcs'!$C$11</f>
        <v>724</v>
      </c>
      <c r="IO185" s="2">
        <f>IY185/'Drive Train'!$F$35</f>
        <v>0.76236559139784954</v>
      </c>
      <c r="IP185" s="46">
        <f>IW185*12*60/(PI() * 'Drive Train'!$F$15)/IO$2*IO185</f>
        <v>-225657.68055854356</v>
      </c>
      <c r="IQ185" s="2">
        <f>('DEPRECATED - DT-Prelim Calcs'!$C$6*IO185-IP185)/('DEPRECATED - DT-Prelim Calcs'!$C$6*IO185)*'DEPRECATED - DT-Prelim Calcs'!$C$7*IO185</f>
        <v>103.87013599948834</v>
      </c>
      <c r="IR185" s="57">
        <f>IQ185/'DEPRECATED - DT-Prelim Calcs'!$C$7*('DEPRECATED - DT-Prelim Calcs'!$C$8-'DEPRECATED - DT-Prelim Calcs'!$C$9)+'DEPRECATED - DT-Prelim Calcs'!$C$9</f>
        <v>5532.3840036242136</v>
      </c>
      <c r="IS185" s="57">
        <f t="shared" si="205"/>
        <v>43.333333333333321</v>
      </c>
      <c r="IT185" s="2">
        <f t="shared" si="255"/>
        <v>0.99579519204165001</v>
      </c>
      <c r="IU185" s="57">
        <f>IT185*'DEPRECATED - DT-Prelim Calcs'!$C$21/IO$2/'DEPRECATED - DT-Prelim Calcs'!$C$19/'DEPRECATED - DT-Prelim Calcs'!$C$18*3.39*'DEPRECATED - DT-Prelim Calcs'!$C$20</f>
        <v>25.773080821789936</v>
      </c>
      <c r="IV185" s="46">
        <f t="shared" si="256"/>
        <v>0</v>
      </c>
      <c r="IW185" s="57">
        <f>IU184*'DEPRECATED - DT-Prelim Calcs'!$C$11+IW184</f>
        <v>-723.2563187058613</v>
      </c>
      <c r="IX185" s="57">
        <f>IX184+0.5*IU185*'DEPRECATED - DT-Prelim Calcs'!$C$11^2+IW185*'DEPRECATED - DT-Prelim Calcs'!$C$11</f>
        <v>-315755.89557467803</v>
      </c>
      <c r="IY185" s="57">
        <f>MIN('Drive Train'!$F$35-IS184*'DEPRECATED - DT-Prelim Calcs'!$C$21*'Drive Train'!$F$39,IY184+IS$2)</f>
        <v>9.4533333333333349</v>
      </c>
      <c r="IZ185" s="57">
        <f>'Drive Train'!$F$35-IS185*'DEPRECATED - DT-Prelim Calcs'!$C$21*'Drive Train'!$F$39</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-182241.84334405247</v>
      </c>
      <c r="JF185" s="2">
        <f>('DEPRECATED - DT-Prelim Calcs'!$C$6*JD185-JE185)/('DEPRECATED - DT-Prelim Calcs'!$C$6*JD185)*'DEPRECATED - DT-Prelim Calcs'!$C$7*JD185</f>
        <v>84.195281544316984</v>
      </c>
      <c r="JG185" s="57">
        <f>JF185/'DEPRECATED - DT-Prelim Calcs'!$C$7*('DEPRECATED - DT-Prelim Calcs'!$C$8-'DEPRECATED - DT-Prelim Calcs'!$C$9)+'DEPRECATED - DT-Prelim Calcs'!$C$9</f>
        <v>4484.9633286870821</v>
      </c>
      <c r="JH185" s="57">
        <f t="shared" si="206"/>
        <v>46.666666666666657</v>
      </c>
      <c r="JI185" s="2">
        <f t="shared" si="258"/>
        <v>0.99579519204165001</v>
      </c>
      <c r="JJ185" s="57">
        <f>JI185*'DEPRECATED - DT-Prelim Calcs'!$C$21/JD$2/'DEPRECATED - DT-Prelim Calcs'!$C$19/'DEPRECATED - DT-Prelim Calcs'!$C$18*3.39*'DEPRECATED - DT-Prelim Calcs'!$C$20</f>
        <v>25.773080821789936</v>
      </c>
      <c r="JK185" s="46">
        <f t="shared" si="259"/>
        <v>0</v>
      </c>
      <c r="JL185" s="57">
        <f>JJ184*'DEPRECATED - DT-Prelim Calcs'!$C$11+JL184</f>
        <v>-598.45342514988045</v>
      </c>
      <c r="JM185" s="57">
        <f>JM184+0.5*JJ185*'DEPRECATED - DT-Prelim Calcs'!$C$11^2+JL185*'DEPRECATED - DT-Prelim Calcs'!$C$11</f>
        <v>-369872.22490944993</v>
      </c>
      <c r="JN185" s="57">
        <f>MIN('Drive Train'!$F$35-JH184*'DEPRECATED - DT-Prelim Calcs'!$C$21*'Drive Train'!$F$39,JN184+JH$2)</f>
        <v>9.2266666666666666</v>
      </c>
      <c r="JO185" s="57">
        <f>'Drive Train'!$F$35-JH185*'DEPRECATED - DT-Prelim Calcs'!$C$21*'Drive Train'!$F$39</f>
        <v>9.2266666666666666</v>
      </c>
      <c r="JP185" s="1">
        <f>IF(JM185&gt;='Drive Train'!$F$29,1,0)</f>
        <v>0</v>
      </c>
      <c r="JQ185" s="57">
        <f>MIN(JG185,'DEPRECATED - DT-Prelim Calcs'!$C$10)*'DEPRECATED - DT-Prelim Calcs'!$C$11*1000/60/60</f>
        <v>103.33333333333333</v>
      </c>
      <c r="JR185" s="63">
        <f>JR184+'DEPRECATED - DT-Prelim Calcs'!$C$11</f>
        <v>724</v>
      </c>
      <c r="JS185" s="2">
        <f>KC185/'Drive Train'!$F$35</f>
        <v>0.72580645161290325</v>
      </c>
      <c r="JT185" s="46">
        <f>KA185*12*60/(PI() * 'Drive Train'!$F$15)/JS$2*JS185</f>
        <v>-75305.202799087914</v>
      </c>
      <c r="JU185" s="2">
        <f>('DEPRECATED - DT-Prelim Calcs'!$C$6*JS185-JT185)/('DEPRECATED - DT-Prelim Calcs'!$C$6*JS185)*'DEPRECATED - DT-Prelim Calcs'!$C$7*JS185</f>
        <v>35.799013200507524</v>
      </c>
      <c r="JV185" s="57">
        <f>JU185/'DEPRECATED - DT-Prelim Calcs'!$C$7*('DEPRECATED - DT-Prelim Calcs'!$C$8-'DEPRECATED - DT-Prelim Calcs'!$C$9)+'DEPRECATED - DT-Prelim Calcs'!$C$9</f>
        <v>1908.5146861515004</v>
      </c>
      <c r="JW185" s="57">
        <f t="shared" si="207"/>
        <v>49.999999999999993</v>
      </c>
      <c r="JX185" s="2">
        <f t="shared" si="260"/>
        <v>0.99579519204165001</v>
      </c>
      <c r="JY185" s="57">
        <f>JX185*'DEPRECATED - DT-Prelim Calcs'!$C$21/JS$2/'DEPRECATED - DT-Prelim Calcs'!$C$19/'DEPRECATED - DT-Prelim Calcs'!$C$18*3.39*'DEPRECATED - DT-Prelim Calcs'!$C$20</f>
        <v>25.773080821789936</v>
      </c>
      <c r="JZ185" s="46">
        <f t="shared" si="261"/>
        <v>0</v>
      </c>
      <c r="KA185" s="57">
        <f>JY184*'DEPRECATED - DT-Prelim Calcs'!$C$11+KA184</f>
        <v>-253.51844444584094</v>
      </c>
      <c r="KB185" s="57">
        <f>KB184+0.5*JY185*'DEPRECATED - DT-Prelim Calcs'!$C$11^2+KA185*'DEPRECATED - DT-Prelim Calcs'!$C$11</f>
        <v>-343936.23420048197</v>
      </c>
      <c r="KC185" s="57">
        <f>MIN('Drive Train'!$F$35-JW184*'DEPRECATED - DT-Prelim Calcs'!$C$21*'Drive Train'!$F$39,KC184+JW$2)</f>
        <v>9</v>
      </c>
      <c r="KD185" s="57">
        <f>'Drive Train'!$F$35-JW185*'DEPRECATED - DT-Prelim Calcs'!$C$21*'Drive Train'!$F$39</f>
        <v>9</v>
      </c>
      <c r="KE185" s="1">
        <f>IF(KB185&gt;='Drive Train'!$F$29,1,0)</f>
        <v>0</v>
      </c>
      <c r="KF185" s="57">
        <f>MIN(JV185,'DEPRECATED - DT-Prelim Calcs'!$C$10)*'DEPRECATED - DT-Prelim Calcs'!$C$11*1000/60/60</f>
        <v>103.33333333333333</v>
      </c>
      <c r="KG185" s="63">
        <f>KG184+'DEPRECATED - DT-Prelim Calcs'!$C$11</f>
        <v>724</v>
      </c>
      <c r="KH185" s="2">
        <f>KR185/'Drive Train'!$F$35</f>
        <v>0.7075268817204301</v>
      </c>
      <c r="KI185" s="46">
        <f>KP185*12*60/(PI() * 'Drive Train'!$F$15)/KH$2*KH185</f>
        <v>-98111.160175978148</v>
      </c>
      <c r="KJ185" s="2">
        <f>('DEPRECATED - DT-Prelim Calcs'!$C$6*KH185-KI185)/('DEPRECATED - DT-Prelim Calcs'!$C$6*KH185)*'DEPRECATED - DT-Prelim Calcs'!$C$7*KH185</f>
        <v>46.066846356073327</v>
      </c>
      <c r="KK185" s="57">
        <f>KJ185/'DEPRECATED - DT-Prelim Calcs'!$C$7*('DEPRECATED - DT-Prelim Calcs'!$C$8-'DEPRECATED - DT-Prelim Calcs'!$C$9)+'DEPRECATED - DT-Prelim Calcs'!$C$9</f>
        <v>2455.1383350556875</v>
      </c>
      <c r="KL185" s="57">
        <f t="shared" si="208"/>
        <v>53.333333333333329</v>
      </c>
      <c r="KM185" s="2">
        <f t="shared" si="262"/>
        <v>0.99579519204165001</v>
      </c>
      <c r="KN185" s="57">
        <f>KM185*'DEPRECATED - DT-Prelim Calcs'!$C$21/KH$2/'DEPRECATED - DT-Prelim Calcs'!$C$19/'DEPRECATED - DT-Prelim Calcs'!$C$18*3.39*'DEPRECATED - DT-Prelim Calcs'!$C$20</f>
        <v>25.773080821789936</v>
      </c>
      <c r="KO185" s="46">
        <f t="shared" si="263"/>
        <v>0</v>
      </c>
      <c r="KP185" s="57">
        <f>KN184*'DEPRECATED - DT-Prelim Calcs'!$C$11+KP184</f>
        <v>-338.82923054484957</v>
      </c>
      <c r="KQ185" s="57">
        <f>KQ184+0.5*KN185*'DEPRECATED - DT-Prelim Calcs'!$C$11^2+KP185*'DEPRECATED - DT-Prelim Calcs'!$C$11</f>
        <v>-369854.82270057738</v>
      </c>
      <c r="KR185" s="57">
        <f>MIN('Drive Train'!$F$35-KL184*'DEPRECATED - DT-Prelim Calcs'!$C$21*'Drive Train'!$F$39,KR184+KL$2)</f>
        <v>8.7733333333333334</v>
      </c>
      <c r="KS185" s="57">
        <f>'Drive Train'!$F$35-KL185*'DEPRECATED - DT-Prelim Calcs'!$C$21*'Drive Train'!$F$39</f>
        <v>8.7733333333333334</v>
      </c>
      <c r="KT185" s="1">
        <f>IF(KQ185&gt;='Drive Train'!$F$29,1,0)</f>
        <v>0</v>
      </c>
      <c r="KU185" s="57">
        <f>MIN(KK185,'DEPRECATED - DT-Prelim Calcs'!$C$10)*'DEPRECATED - DT-Prelim Calcs'!$C$11*1000/60/60</f>
        <v>103.33333333333333</v>
      </c>
      <c r="KV185" s="63">
        <f>KV184+'DEPRECATED - DT-Prelim Calcs'!$C$11</f>
        <v>724</v>
      </c>
      <c r="KW185" s="2">
        <f>LG185/'Drive Train'!$F$35</f>
        <v>0.68924731182795695</v>
      </c>
      <c r="KX185" s="46">
        <f>LE185*12*60/(PI() * 'Drive Train'!$F$15)/KW$2*KW185</f>
        <v>-180722.19547465365</v>
      </c>
      <c r="KY185" s="2">
        <f>('DEPRECATED - DT-Prelim Calcs'!$C$6*KW185-KX185)/('DEPRECATED - DT-Prelim Calcs'!$C$6*KW185)*'DEPRECATED - DT-Prelim Calcs'!$C$7*KW185</f>
        <v>83.375999922802805</v>
      </c>
      <c r="KZ185" s="57">
        <f>KY185/'DEPRECATED - DT-Prelim Calcs'!$C$7*('DEPRECATED - DT-Prelim Calcs'!$C$8-'DEPRECATED - DT-Prelim Calcs'!$C$9)+'DEPRECATED - DT-Prelim Calcs'!$C$9</f>
        <v>4441.3476307450619</v>
      </c>
      <c r="LA185" s="57">
        <f t="shared" si="209"/>
        <v>56.666666666666664</v>
      </c>
      <c r="LB185" s="2">
        <f t="shared" si="264"/>
        <v>0.99579519204165001</v>
      </c>
      <c r="LC185" s="57">
        <f>LB185*'DEPRECATED - DT-Prelim Calcs'!$C$21/KW$2/'DEPRECATED - DT-Prelim Calcs'!$C$19/'DEPRECATED - DT-Prelim Calcs'!$C$18*3.39*'DEPRECATED - DT-Prelim Calcs'!$C$20</f>
        <v>25.773080821789936</v>
      </c>
      <c r="LD185" s="46">
        <f t="shared" si="265"/>
        <v>0</v>
      </c>
      <c r="LE185" s="57">
        <f>LC184*'DEPRECATED - DT-Prelim Calcs'!$C$11+LE184</f>
        <v>-640.6809578611676</v>
      </c>
      <c r="LF185" s="57">
        <f>LF184+0.5*LC185*'DEPRECATED - DT-Prelim Calcs'!$C$11^2+LE185*'DEPRECATED - DT-Prelim Calcs'!$C$11</f>
        <v>-311516.44892725511</v>
      </c>
      <c r="LG185" s="57">
        <f>MIN('Drive Train'!$F$35-LA184*'DEPRECATED - DT-Prelim Calcs'!$C$21*'Drive Train'!$F$39,LG184+LA$2)</f>
        <v>8.5466666666666669</v>
      </c>
      <c r="LH185" s="57">
        <f>'Drive Train'!$F$35-LA185*'DEPRECATED - DT-Prelim Calcs'!$C$21*'Drive Train'!$F$39</f>
        <v>8.5466666666666669</v>
      </c>
      <c r="LI185" s="1">
        <f>IF(LF185&gt;='Drive Train'!$F$29,1,0)</f>
        <v>0</v>
      </c>
      <c r="LJ185" s="57">
        <f>MIN(KZ185,'DEPRECATED - DT-Prelim Calcs'!$C$10)*'DEPRECATED - DT-Prelim Calcs'!$C$11*1000/60/60</f>
        <v>103.33333333333333</v>
      </c>
      <c r="LK185" s="63">
        <f>LK184+'DEPRECATED - DT-Prelim Calcs'!$C$11</f>
        <v>724</v>
      </c>
      <c r="LL185" s="2">
        <f>LV185/'Drive Train'!$F$35</f>
        <v>0.67096774193548392</v>
      </c>
      <c r="LM185" s="46">
        <f>LT185*12*60/(PI() * 'Drive Train'!$F$15)/LL$2*LL185</f>
        <v>12585.997870378351</v>
      </c>
      <c r="LN185" s="2">
        <f>('DEPRECATED - DT-Prelim Calcs'!$C$6*LL185-LM185)/('DEPRECATED - DT-Prelim Calcs'!$C$6*LL185)*'DEPRECATED - DT-Prelim Calcs'!$C$7*LL185</f>
        <v>-4.0738223137200666</v>
      </c>
      <c r="LO185" s="57">
        <f>LN185/'DEPRECATED - DT-Prelim Calcs'!$C$7*('DEPRECATED - DT-Prelim Calcs'!$C$8-'DEPRECATED - DT-Prelim Calcs'!$C$9)+'DEPRECATED - DT-Prelim Calcs'!$C$9</f>
        <v>-214.17610076775296</v>
      </c>
      <c r="LP185" s="57">
        <f t="shared" si="210"/>
        <v>-214.17610076775296</v>
      </c>
      <c r="LQ185" s="2">
        <f t="shared" si="266"/>
        <v>-5.4471387961905968</v>
      </c>
      <c r="LR185" s="57">
        <f>LQ185*'DEPRECATED - DT-Prelim Calcs'!$C$21/LL$2/'DEPRECATED - DT-Prelim Calcs'!$C$19/'DEPRECATED - DT-Prelim Calcs'!$C$18*3.39*'DEPRECATED - DT-Prelim Calcs'!$C$20</f>
        <v>-140.98235215806892</v>
      </c>
      <c r="LS185" s="46">
        <f t="shared" si="267"/>
        <v>1</v>
      </c>
      <c r="LT185" s="57">
        <f>LR184*'DEPRECATED - DT-Prelim Calcs'!$C$11+LT184</f>
        <v>45.834385807403834</v>
      </c>
      <c r="LU185" s="57">
        <f>LU184+0.5*LR185*'DEPRECATED - DT-Prelim Calcs'!$C$11^2+LT185*'DEPRECATED - DT-Prelim Calcs'!$C$11</f>
        <v>-317360.81029515626</v>
      </c>
      <c r="LV185" s="57">
        <f>MIN('Drive Train'!$F$35-LP184*'DEPRECATED - DT-Prelim Calcs'!$C$21*'Drive Train'!$F$39,LV184+LP$2)</f>
        <v>8.32</v>
      </c>
      <c r="LW185" s="57">
        <f>'Drive Train'!$F$35-LP185*'DEPRECATED - DT-Prelim Calcs'!$C$21*'Drive Train'!$F$39</f>
        <v>26.963974852207201</v>
      </c>
      <c r="LX185" s="1">
        <f>IF(LU185&gt;='Drive Train'!$F$29,1,0)</f>
        <v>0</v>
      </c>
      <c r="LY185" s="57">
        <f>MIN(LO185,'DEPRECATED - DT-Prelim Calcs'!$C$10)*'DEPRECATED - DT-Prelim Calcs'!$C$11*1000/60/60</f>
        <v>-237.97344529750328</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Train'!$AA$49 + V185*(1-'Drive Train'!$AA$49))</f>
        <v>0</v>
      </c>
      <c r="W186" s="57">
        <f t="shared" si="184"/>
        <v>0</v>
      </c>
      <c r="X186" s="2">
        <f>MAX(MIN(IF(AND(AI185=1,AG186&lt;0),-1,1)*(W186-$C$9)/($C$8-$C$9)*$C$7-$C$29*AE186/T$2 -  AI185*$C$29/2,X$2),MAX(X$4:X185)*-1)</f>
        <v>-0.2458281045106315</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Train'!$F$39,AG185+W$2)-$C$3,IF(AE185-1&lt;=0,0,IF($C$32=Motors!$C$29,MAX(ABS('Drive Train'!$F$35-W185*$C$21*'Drive Train'!$F$39)*-1,AG185-W$2),MAX(0,ABS('Drive Train'!$F$35-W185*$C$21*'Drive Train'!$F$39)*-1,AG185-W$2))))</f>
        <v>0</v>
      </c>
      <c r="AH186" s="57">
        <f>'Drive Train'!$F$35-ABS(W186)*'DEPRECATED - DT-Prelim Calcs'!$C$21*'Drive Train'!$F$39</f>
        <v>12.4</v>
      </c>
      <c r="AI186" s="1">
        <f>IF(AJ186&gt;='Drive Train'!$F$29,1,0)</f>
        <v>1</v>
      </c>
      <c r="AJ186" s="57">
        <f>AJ185+0.5*Y186*'DEPRECATED - DT-Prelim Calcs'!$C$11^2+AE186*'DEPRECATED - DT-Prelim Calcs'!$C$11</f>
        <v>784.33981740885292</v>
      </c>
      <c r="AK186" s="57">
        <f t="shared" si="268"/>
        <v>0</v>
      </c>
      <c r="AL186" s="63">
        <f>AL185+'DEPRECATED - DT-Prelim Calcs'!$C$11</f>
        <v>728</v>
      </c>
      <c r="AM186" s="2">
        <f>AW186/'Drive Train'!$F$35</f>
        <v>0.88882649237565792</v>
      </c>
      <c r="AN186" s="46">
        <f>AU186*12*60/(PI() * 'Drive Train'!$F$15)/AM$2*AM186</f>
        <v>4007.4131716828724</v>
      </c>
      <c r="AO186" s="2">
        <f>('DEPRECATED - DT-Prelim Calcs'!$C$6*AM186-AN186)/('DEPRECATED - DT-Prelim Calcs'!$C$6*AM186)*'DEPRECATED - DT-Prelim Calcs'!$C$7*AM186</f>
        <v>0.33008953072369918</v>
      </c>
      <c r="AP186" s="57">
        <f>AO186/'DEPRECATED - DT-Prelim Calcs'!$C$7*('DEPRECATED - DT-Prelim Calcs'!$C$8-'DEPRECATED - DT-Prelim Calcs'!$C$9)+'DEPRECATED - DT-Prelim Calcs'!$C$9</f>
        <v>20.27281609620357</v>
      </c>
      <c r="AQ186" s="57">
        <f t="shared" si="192"/>
        <v>20.27281609620357</v>
      </c>
      <c r="AR186" s="2">
        <f t="shared" si="212"/>
        <v>2.2204460492503131E-16</v>
      </c>
      <c r="AS186" s="57">
        <f>AR186*'DEPRECATED - DT-Prelim Calcs'!$C$21/AM$2/'DEPRECATED - DT-Prelim Calcs'!$C$19/'DEPRECATED - DT-Prelim Calcs'!$C$18*3.39*'DEPRECATED - DT-Prelim Calcs'!$C$20</f>
        <v>1.6091427298135106E-15</v>
      </c>
      <c r="AT186" s="46">
        <f t="shared" si="213"/>
        <v>0</v>
      </c>
      <c r="AU186" s="57">
        <f>AS185*'DEPRECATED - DT-Prelim Calcs'!$C$11+AU185</f>
        <v>39.345448708843193</v>
      </c>
      <c r="AV186" s="57">
        <f>AV185+0.5*AS186*'DEPRECATED - DT-Prelim Calcs'!$C$11^2+AU186*'DEPRECATED - DT-Prelim Calcs'!$C$11</f>
        <v>28600.687484253445</v>
      </c>
      <c r="AW186" s="57">
        <f>MIN('Drive Train'!$F$35-AQ185*'DEPRECATED - DT-Prelim Calcs'!$C$21*'Drive Train'!$F$39,AW185+AQ$2)</f>
        <v>11.021448505458158</v>
      </c>
      <c r="AX186" s="57">
        <f>'Drive Train'!$F$35-AQ186*'DEPRECATED - DT-Prelim Calcs'!$C$21*'Drive Train'!$F$39</f>
        <v>11.021448505458157</v>
      </c>
      <c r="AY186" s="1">
        <f>IF(AV186&gt;='Drive Train'!$F$29,1,0)</f>
        <v>1</v>
      </c>
      <c r="AZ186" s="57">
        <f t="shared" si="214"/>
        <v>22.525351218003966</v>
      </c>
      <c r="BA186" s="63">
        <f>BA185+'DEPRECATED - DT-Prelim Calcs'!$C$11</f>
        <v>728</v>
      </c>
      <c r="BB186" s="2">
        <f>BL186/'Drive Train'!$F$35</f>
        <v>0.48999999999999994</v>
      </c>
      <c r="BC186" s="46">
        <f>BJ186*12*60/(PI() * 'Drive Train'!$F$15)/BB$2*BB186</f>
        <v>5110.349591052749</v>
      </c>
      <c r="BD186" s="2">
        <f>('DEPRECATED - DT-Prelim Calcs'!$C$6*BB186-BC186)/('DEPRECATED - DT-Prelim Calcs'!$C$6*BB186)*'DEPRECATED - DT-Prelim Calcs'!$C$7*BB186</f>
        <v>-1.1297833985810743</v>
      </c>
      <c r="BE186" s="57">
        <f>BD186/'DEPRECATED - DT-Prelim Calcs'!$C$7*('DEPRECATED - DT-Prelim Calcs'!$C$8-'DEPRECATED - DT-Prelim Calcs'!$C$9)+'DEPRECATED - DT-Prelim Calcs'!$C$9</f>
        <v>-57.445730306204084</v>
      </c>
      <c r="BF186" s="57">
        <f t="shared" si="193"/>
        <v>-57.445730306204084</v>
      </c>
      <c r="BG186" s="2">
        <f t="shared" si="215"/>
        <v>-1.8933363324154473</v>
      </c>
      <c r="BH186" s="57">
        <f>BG186*'DEPRECATED - DT-Prelim Calcs'!$C$21/BB$2/'DEPRECATED - DT-Prelim Calcs'!$C$19/'DEPRECATED - DT-Prelim Calcs'!$C$18*3.39*'DEPRECATED - DT-Prelim Calcs'!$C$20</f>
        <v>-19.819055495402463</v>
      </c>
      <c r="BI186" s="46">
        <f t="shared" si="216"/>
        <v>1</v>
      </c>
      <c r="BJ186" s="57">
        <f>BH185*'DEPRECATED - DT-Prelim Calcs'!$C$11+BJ185</f>
        <v>63.008778385113501</v>
      </c>
      <c r="BK186" s="57">
        <f>BK185+0.5*BH186*'DEPRECATED - DT-Prelim Calcs'!$C$11^2+BJ186*'DEPRECATED - DT-Prelim Calcs'!$C$11</f>
        <v>17045.471926048958</v>
      </c>
      <c r="BL186" s="57">
        <f>MIN('Drive Train'!$F$35-BF185*'DEPRECATED - DT-Prelim Calcs'!$C$21*'Drive Train'!$F$39,BL185+BF$2)</f>
        <v>6.0759999999999996</v>
      </c>
      <c r="BM186" s="57">
        <f>'Drive Train'!$F$35-BF186*'DEPRECATED - DT-Prelim Calcs'!$C$21*'Drive Train'!$F$39</f>
        <v>16.306309660821878</v>
      </c>
      <c r="BN186" s="1">
        <f>IF(BK186&gt;='Drive Train'!$F$29,1,0)</f>
        <v>1</v>
      </c>
      <c r="BO186" s="57">
        <f t="shared" si="217"/>
        <v>-63.82858922911565</v>
      </c>
      <c r="BP186" s="63">
        <f>BP185+'DEPRECATED - DT-Prelim Calcs'!$C$11</f>
        <v>728</v>
      </c>
      <c r="BQ186" s="2">
        <f>CA186/'Drive Train'!$F$35</f>
        <v>0.48999999999999994</v>
      </c>
      <c r="BR186" s="46">
        <f>BY186*12*60/(PI() * 'Drive Train'!$F$15)/BQ$2*BQ186</f>
        <v>4909.4866667268607</v>
      </c>
      <c r="BS186" s="2">
        <f>('DEPRECATED - DT-Prelim Calcs'!$C$6*BQ186-BR186)/('DEPRECATED - DT-Prelim Calcs'!$C$6*BQ186)*'DEPRECATED - DT-Prelim Calcs'!$C$7*BQ186</f>
        <v>-1.0389617010903816</v>
      </c>
      <c r="BT186" s="57">
        <f>BS186/'DEPRECATED - DT-Prelim Calcs'!$C$7*('DEPRECATED - DT-Prelim Calcs'!$C$8-'DEPRECATED - DT-Prelim Calcs'!$C$9)+'DEPRECATED - DT-Prelim Calcs'!$C$9</f>
        <v>-52.610699688753506</v>
      </c>
      <c r="BU186" s="57">
        <f t="shared" si="194"/>
        <v>-52.610699688753506</v>
      </c>
      <c r="BV186" s="2">
        <f t="shared" si="218"/>
        <v>-1.7725030921848792</v>
      </c>
      <c r="BW186" s="57">
        <f>BV186*'DEPRECATED - DT-Prelim Calcs'!$C$21/BQ$2/'DEPRECATED - DT-Prelim Calcs'!$C$19/'DEPRECATED - DT-Prelim Calcs'!$C$18*3.39*'DEPRECATED - DT-Prelim Calcs'!$C$20</f>
        <v>-24.263181970683725</v>
      </c>
      <c r="BX186" s="46">
        <f t="shared" si="219"/>
        <v>1</v>
      </c>
      <c r="BY186" s="57">
        <f>BW185*'DEPRECATED - DT-Prelim Calcs'!$C$11+BY185</f>
        <v>46.289337470246551</v>
      </c>
      <c r="BZ186" s="57">
        <f>BZ185+0.5*BW186*'DEPRECATED - DT-Prelim Calcs'!$C$11^2+BY186*'DEPRECATED - DT-Prelim Calcs'!$C$11</f>
        <v>-11542.236086911662</v>
      </c>
      <c r="CA186" s="57">
        <f>MIN('Drive Train'!$F$35-BU185*'DEPRECATED - DT-Prelim Calcs'!$C$21*'Drive Train'!$F$39,CA185+BU$2)</f>
        <v>6.0759999999999996</v>
      </c>
      <c r="CB186" s="57">
        <f>'Drive Train'!$F$35-BU186*'DEPRECATED - DT-Prelim Calcs'!$C$21*'Drive Train'!$F$39</f>
        <v>15.97752757883524</v>
      </c>
      <c r="CC186" s="1">
        <f>IF(BZ186&gt;='Drive Train'!$F$29,1,0)</f>
        <v>0</v>
      </c>
      <c r="CD186" s="57">
        <f t="shared" si="220"/>
        <v>-58.456332987503892</v>
      </c>
      <c r="CE186" s="63">
        <f>CE185+'DEPRECATED - DT-Prelim Calcs'!$C$11</f>
        <v>728</v>
      </c>
      <c r="CF186" s="2">
        <f>CP186/'Drive Train'!$F$35</f>
        <v>0.48999999999999994</v>
      </c>
      <c r="CG186" s="46">
        <f>CN186*12*60/(PI() * 'Drive Train'!$F$15)/CF$2*CF186</f>
        <v>5193.8275887295385</v>
      </c>
      <c r="CH186" s="2">
        <f>('DEPRECATED - DT-Prelim Calcs'!$C$6*CF186-CG186)/('DEPRECATED - DT-Prelim Calcs'!$C$6*CF186)*'DEPRECATED - DT-Prelim Calcs'!$C$7*CF186</f>
        <v>-1.1675286095381217</v>
      </c>
      <c r="CI186" s="57">
        <f>CH186/'DEPRECATED - DT-Prelim Calcs'!$C$7*('DEPRECATED - DT-Prelim Calcs'!$C$8-'DEPRECATED - DT-Prelim Calcs'!$C$9)+'DEPRECATED - DT-Prelim Calcs'!$C$9</f>
        <v>-59.45515377748589</v>
      </c>
      <c r="CJ186" s="57">
        <f t="shared" si="195"/>
        <v>-59.45515377748589</v>
      </c>
      <c r="CK186" s="2">
        <f t="shared" si="221"/>
        <v>-1.9435542458561619</v>
      </c>
      <c r="CL186" s="57">
        <f>CK186*'DEPRECATED - DT-Prelim Calcs'!$C$21/CF$2/'DEPRECATED - DT-Prelim Calcs'!$C$19/'DEPRECATED - DT-Prelim Calcs'!$C$18*3.39*'DEPRECATED - DT-Prelim Calcs'!$C$20</f>
        <v>-32.864557852260951</v>
      </c>
      <c r="CM186" s="46">
        <f t="shared" si="222"/>
        <v>1</v>
      </c>
      <c r="CN186" s="57">
        <f>CL185*'DEPRECATED - DT-Prelim Calcs'!$C$11+CN185</f>
        <v>39.642591342965773</v>
      </c>
      <c r="CO186" s="57">
        <f>CO185+0.5*CL186*'DEPRECATED - DT-Prelim Calcs'!$C$11^2+CN186*'DEPRECATED - DT-Prelim Calcs'!$C$11</f>
        <v>-56318.214583776367</v>
      </c>
      <c r="CP186" s="57">
        <f>MIN('Drive Train'!$F$35-CJ185*'DEPRECATED - DT-Prelim Calcs'!$C$21*'Drive Train'!$F$39,CP185+CJ$2)</f>
        <v>6.0759999999999996</v>
      </c>
      <c r="CQ186" s="57">
        <f>'Drive Train'!$F$35-CJ186*'DEPRECATED - DT-Prelim Calcs'!$C$21*'Drive Train'!$F$39</f>
        <v>16.442950456869042</v>
      </c>
      <c r="CR186" s="1">
        <f>IF(CO186&gt;='Drive Train'!$F$29,1,0)</f>
        <v>0</v>
      </c>
      <c r="CS186" s="57">
        <f t="shared" si="223"/>
        <v>-66.061281974984325</v>
      </c>
      <c r="CT186" s="63">
        <f>CT185+'DEPRECATED - DT-Prelim Calcs'!$C$11</f>
        <v>728</v>
      </c>
      <c r="CU186" s="2">
        <f>DE186/'Drive Train'!$F$35</f>
        <v>0.48999999999999994</v>
      </c>
      <c r="CV186" s="46">
        <f>DC186*12*60/(PI() * 'Drive Train'!$F$15)/CU$2*CU186</f>
        <v>-34629.708259573541</v>
      </c>
      <c r="CW186" s="2">
        <f>('DEPRECATED - DT-Prelim Calcs'!$C$6*CU186-CV186)/('DEPRECATED - DT-Prelim Calcs'!$C$6*CU186)*'DEPRECATED - DT-Prelim Calcs'!$C$7*CU186</f>
        <v>16.838985723371898</v>
      </c>
      <c r="CX186" s="57">
        <f>CW186/'DEPRECATED - DT-Prelim Calcs'!$C$7*('DEPRECATED - DT-Prelim Calcs'!$C$8-'DEPRECATED - DT-Prelim Calcs'!$C$9)+'DEPRECATED - DT-Prelim Calcs'!$C$9</f>
        <v>899.14890801187335</v>
      </c>
      <c r="CY186" s="57">
        <f t="shared" si="196"/>
        <v>93</v>
      </c>
      <c r="CZ186" s="2">
        <f t="shared" si="224"/>
        <v>1.2803081040535502</v>
      </c>
      <c r="DA186" s="57">
        <f>CZ186*'DEPRECATED - DT-Prelim Calcs'!$C$21/CU$2/'DEPRECATED - DT-Prelim Calcs'!$C$19/'DEPRECATED - DT-Prelim Calcs'!$C$18*3.39*'DEPRECATED - DT-Prelim Calcs'!$C$20</f>
        <v>25.773080821789936</v>
      </c>
      <c r="DB186" s="46">
        <f t="shared" si="225"/>
        <v>0</v>
      </c>
      <c r="DC186" s="57">
        <f>DA185*'DEPRECATED - DT-Prelim Calcs'!$C$11+DC185</f>
        <v>-222.02538176374298</v>
      </c>
      <c r="DD186" s="57">
        <f>DD185+0.5*DA186*'DEPRECATED - DT-Prelim Calcs'!$C$11^2+DC186*'DEPRECATED - DT-Prelim Calcs'!$C$11</f>
        <v>-101483.61427912358</v>
      </c>
      <c r="DE186" s="57">
        <f>MIN('Drive Train'!$F$35-CY185*'DEPRECATED - DT-Prelim Calcs'!$C$21*'Drive Train'!$F$39,DE185+CY$2)</f>
        <v>6.0759999999999996</v>
      </c>
      <c r="DF186" s="57">
        <f>'Drive Train'!$F$35-CY186*'DEPRECATED - DT-Prelim Calcs'!$C$21*'Drive Train'!$F$39</f>
        <v>6.0759999999999996</v>
      </c>
      <c r="DG186" s="1">
        <f>IF(DD186&gt;='Drive Train'!$F$29,1,0)</f>
        <v>0</v>
      </c>
      <c r="DH186" s="57">
        <f t="shared" si="226"/>
        <v>103.33333333333333</v>
      </c>
      <c r="DI186" s="63">
        <f>DI185+'DEPRECATED - DT-Prelim Calcs'!$C$11</f>
        <v>728</v>
      </c>
      <c r="DJ186" s="2">
        <f>DT186/'Drive Train'!$F$35</f>
        <v>0.48999999999999994</v>
      </c>
      <c r="DK186" s="46">
        <f>DR186*12*60/(PI() * 'Drive Train'!$F$15)/DJ$2*DJ186</f>
        <v>-42126.702381830939</v>
      </c>
      <c r="DL186" s="2">
        <f>('DEPRECATED - DT-Prelim Calcs'!$C$6*DJ186-DK186)/('DEPRECATED - DT-Prelim Calcs'!$C$6*DJ186)*'DEPRECATED - DT-Prelim Calcs'!$C$7*DJ186</f>
        <v>20.228808581653386</v>
      </c>
      <c r="DM186" s="57">
        <f>DL186/'DEPRECATED - DT-Prelim Calcs'!$C$7*('DEPRECATED - DT-Prelim Calcs'!$C$8-'DEPRECATED - DT-Prelim Calcs'!$C$9)+'DEPRECATED - DT-Prelim Calcs'!$C$9</f>
        <v>1079.6112618365682</v>
      </c>
      <c r="DN186" s="57">
        <f t="shared" si="197"/>
        <v>93</v>
      </c>
      <c r="DO186" s="2">
        <f t="shared" si="227"/>
        <v>1.1037138828047846</v>
      </c>
      <c r="DP186" s="57">
        <f>DO186*'DEPRECATED - DT-Prelim Calcs'!$C$21/DJ$2/'DEPRECATED - DT-Prelim Calcs'!$C$19/'DEPRECATED - DT-Prelim Calcs'!$C$18*3.39*'DEPRECATED - DT-Prelim Calcs'!$C$20</f>
        <v>25.773080821789936</v>
      </c>
      <c r="DQ186" s="46">
        <f t="shared" si="228"/>
        <v>0</v>
      </c>
      <c r="DR186" s="57">
        <f>DP185*'DEPRECATED - DT-Prelim Calcs'!$C$11+DR185</f>
        <v>-232.83768248192075</v>
      </c>
      <c r="DS186" s="57">
        <f>DS185+0.5*DP186*'DEPRECATED - DT-Prelim Calcs'!$C$11^2+DR186*'DEPRECATED - DT-Prelim Calcs'!$C$11</f>
        <v>-186333.90042081199</v>
      </c>
      <c r="DT186" s="57">
        <f>MIN('Drive Train'!$F$35-DN185*'DEPRECATED - DT-Prelim Calcs'!$C$21*'Drive Train'!$F$39,DT185+DN$2)</f>
        <v>6.0759999999999996</v>
      </c>
      <c r="DU186" s="57">
        <f>'Drive Train'!$F$35-DN186*'DEPRECATED - DT-Prelim Calcs'!$C$21*'Drive Train'!$F$39</f>
        <v>6.0759999999999996</v>
      </c>
      <c r="DV186" s="1">
        <f>IF(DS186&gt;='Drive Train'!$F$29,1,0)</f>
        <v>0</v>
      </c>
      <c r="DW186" s="57">
        <f t="shared" si="229"/>
        <v>103.33333333333333</v>
      </c>
      <c r="DX186" s="63">
        <f>DX185+'DEPRECATED - DT-Prelim Calcs'!$C$11</f>
        <v>728</v>
      </c>
      <c r="DY186" s="2">
        <f>EI186/'Drive Train'!$F$35</f>
        <v>0.48999999999999994</v>
      </c>
      <c r="DZ186" s="46">
        <f>EG186*12*60/(PI() * 'Drive Train'!$F$15)/DY$2*DY186</f>
        <v>-128323.95115758838</v>
      </c>
      <c r="EA186" s="2">
        <f>('DEPRECATED - DT-Prelim Calcs'!$C$6*DY186-DZ186)/('DEPRECATED - DT-Prelim Calcs'!$C$6*DY186)*'DEPRECATED - DT-Prelim Calcs'!$C$7*DY186</f>
        <v>59.20354958532608</v>
      </c>
      <c r="EB186" s="57">
        <f>EA186/'DEPRECATED - DT-Prelim Calcs'!$C$7*('DEPRECATED - DT-Prelim Calcs'!$C$8-'DEPRECATED - DT-Prelim Calcs'!$C$9)+'DEPRECATED - DT-Prelim Calcs'!$C$9</f>
        <v>3154.4906273017991</v>
      </c>
      <c r="EC186" s="57">
        <f t="shared" si="198"/>
        <v>93</v>
      </c>
      <c r="ED186" s="2">
        <f t="shared" si="230"/>
        <v>0.96993038185874991</v>
      </c>
      <c r="EE186" s="57">
        <f>ED186*'DEPRECATED - DT-Prelim Calcs'!$C$21/DY$2/'DEPRECATED - DT-Prelim Calcs'!$C$19/'DEPRECATED - DT-Prelim Calcs'!$C$18*3.39*'DEPRECATED - DT-Prelim Calcs'!$C$20</f>
        <v>25.773080821789936</v>
      </c>
      <c r="EF186" s="46">
        <f t="shared" si="231"/>
        <v>0</v>
      </c>
      <c r="EG186" s="57">
        <f>EE185*'DEPRECATED - DT-Prelim Calcs'!$C$11+EG185</f>
        <v>-623.28630525092012</v>
      </c>
      <c r="EH186" s="57">
        <f>EH185+0.5*EE186*'DEPRECATED - DT-Prelim Calcs'!$C$11^2+EG186*'DEPRECATED - DT-Prelim Calcs'!$C$11</f>
        <v>-345447.14817140927</v>
      </c>
      <c r="EI186" s="57">
        <f>MIN('Drive Train'!$F$35-EC185*'DEPRECATED - DT-Prelim Calcs'!$C$21*'Drive Train'!$F$39,EI185+EC$2)</f>
        <v>6.0759999999999996</v>
      </c>
      <c r="EJ186" s="57">
        <f>'Drive Train'!$F$35-EC186*'DEPRECATED - DT-Prelim Calcs'!$C$21*'Drive Train'!$F$39</f>
        <v>6.0759999999999996</v>
      </c>
      <c r="EK186" s="1">
        <f>IF(EH186&gt;='Drive Train'!$F$29,1,0)</f>
        <v>0</v>
      </c>
      <c r="EL186" s="57">
        <f t="shared" si="232"/>
        <v>103.33333333333333</v>
      </c>
      <c r="EM186" s="63">
        <f>EM185+'DEPRECATED - DT-Prelim Calcs'!$C$11</f>
        <v>728</v>
      </c>
      <c r="EN186" s="2">
        <f>EX186/'Drive Train'!$F$35</f>
        <v>0.48999999999999994</v>
      </c>
      <c r="EO186" s="46">
        <f>EV186*12*60/(PI() * 'Drive Train'!$F$15)/EN$2*EN186</f>
        <v>-361715.38043056731</v>
      </c>
      <c r="EP186" s="2">
        <f>('DEPRECATED - DT-Prelim Calcs'!$C$6*EN186-EO186)/('DEPRECATED - DT-Prelim Calcs'!$C$6*EN186)*'DEPRECATED - DT-Prelim Calcs'!$C$7*EN186</f>
        <v>164.73325775565988</v>
      </c>
      <c r="EQ186" s="57">
        <f>EP186/'DEPRECATED - DT-Prelim Calcs'!$C$7*('DEPRECATED - DT-Prelim Calcs'!$C$8-'DEPRECATED - DT-Prelim Calcs'!$C$9)+'DEPRECATED - DT-Prelim Calcs'!$C$9</f>
        <v>8772.5244689008996</v>
      </c>
      <c r="ER186" s="57">
        <f t="shared" si="199"/>
        <v>93</v>
      </c>
      <c r="ES186" s="2">
        <f t="shared" si="233"/>
        <v>0.86507304327942547</v>
      </c>
      <c r="ET186" s="57">
        <f>ES186*'DEPRECATED - DT-Prelim Calcs'!$C$21/EN$2/'DEPRECATED - DT-Prelim Calcs'!$C$19/'DEPRECATED - DT-Prelim Calcs'!$C$18*3.39*'DEPRECATED - DT-Prelim Calcs'!$C$20</f>
        <v>25.773080821789936</v>
      </c>
      <c r="EU186" s="46">
        <f t="shared" si="234"/>
        <v>0</v>
      </c>
      <c r="EV186" s="57">
        <f>ET185*'DEPRECATED - DT-Prelim Calcs'!$C$11+EV185</f>
        <v>-1566.9641227952393</v>
      </c>
      <c r="EW186" s="57">
        <f>EW185+0.5*ET186*'DEPRECATED - DT-Prelim Calcs'!$C$11^2+EV186*'DEPRECATED - DT-Prelim Calcs'!$C$11</f>
        <v>-365749.96194036742</v>
      </c>
      <c r="EX186" s="57">
        <f>MIN('Drive Train'!$F$35-ER185*'DEPRECATED - DT-Prelim Calcs'!$C$21*'Drive Train'!$F$39,EX185+ER$2)</f>
        <v>6.0759999999999996</v>
      </c>
      <c r="EY186" s="57">
        <f>'Drive Train'!$F$35-ER186*'DEPRECATED - DT-Prelim Calcs'!$C$21*'Drive Train'!$F$39</f>
        <v>6.0759999999999996</v>
      </c>
      <c r="EZ186" s="1">
        <f>IF(EW186&gt;='Drive Train'!$F$29,1,0)</f>
        <v>0</v>
      </c>
      <c r="FA186" s="57">
        <f t="shared" si="235"/>
        <v>103.33333333333333</v>
      </c>
      <c r="FB186" s="63">
        <f>FB185+'DEPRECATED - DT-Prelim Calcs'!$C$11</f>
        <v>728</v>
      </c>
      <c r="FC186" s="2">
        <f>FM186/'Drive Train'!$F$35</f>
        <v>0.48999999999999994</v>
      </c>
      <c r="FD186" s="46">
        <f>FK186*12*60/(PI() * 'Drive Train'!$F$15)/FC$2*FC186</f>
        <v>-149093.33066853002</v>
      </c>
      <c r="FE186" s="2">
        <f>('DEPRECATED - DT-Prelim Calcs'!$C$6*FC186-FD186)/('DEPRECATED - DT-Prelim Calcs'!$C$6*FC186)*'DEPRECATED - DT-Prelim Calcs'!$C$7*FC186</f>
        <v>68.594582347309071</v>
      </c>
      <c r="FF186" s="57">
        <f>FE186/'DEPRECATED - DT-Prelim Calcs'!$C$7*('DEPRECATED - DT-Prelim Calcs'!$C$8-'DEPRECATED - DT-Prelim Calcs'!$C$9)+'DEPRECATED - DT-Prelim Calcs'!$C$9</f>
        <v>3654.4364793193995</v>
      </c>
      <c r="FG186" s="57">
        <f t="shared" si="200"/>
        <v>93</v>
      </c>
      <c r="FH186" s="2">
        <f t="shared" si="236"/>
        <v>0.78067567320338405</v>
      </c>
      <c r="FI186" s="57">
        <f>FH186*'DEPRECATED - DT-Prelim Calcs'!$C$21/FC$2/'DEPRECATED - DT-Prelim Calcs'!$C$19/'DEPRECATED - DT-Prelim Calcs'!$C$18*3.39*'DEPRECATED - DT-Prelim Calcs'!$C$20</f>
        <v>25.773080821789936</v>
      </c>
      <c r="FJ186" s="46">
        <f t="shared" si="237"/>
        <v>0</v>
      </c>
      <c r="FK186" s="57">
        <f>FI185*'DEPRECATED - DT-Prelim Calcs'!$C$11+FK185</f>
        <v>-582.86524679876527</v>
      </c>
      <c r="FL186" s="57">
        <f>FL185+0.5*FI186*'DEPRECATED - DT-Prelim Calcs'!$C$11^2+FK186*'DEPRECATED - DT-Prelim Calcs'!$C$11</f>
        <v>-454539.08839559724</v>
      </c>
      <c r="FM186" s="57">
        <f>MIN('Drive Train'!$F$35-FG185*'DEPRECATED - DT-Prelim Calcs'!$C$21*'Drive Train'!$F$39,FM185+FG$2)</f>
        <v>6.0759999999999996</v>
      </c>
      <c r="FN186" s="57">
        <f>'Drive Train'!$F$35-FG186*'DEPRECATED - DT-Prelim Calcs'!$C$21*'Drive Train'!$F$39</f>
        <v>6.0759999999999996</v>
      </c>
      <c r="FO186" s="1">
        <f>IF(FL186&gt;='Drive Train'!$F$29,1,0)</f>
        <v>0</v>
      </c>
      <c r="FP186" s="57">
        <f t="shared" si="238"/>
        <v>103.33333333333333</v>
      </c>
      <c r="FQ186" s="63">
        <f>FQ185+'DEPRECATED - DT-Prelim Calcs'!$C$11</f>
        <v>728</v>
      </c>
      <c r="FR186" s="2">
        <f>GB186/'Drive Train'!$F$35</f>
        <v>0.48999999999999994</v>
      </c>
      <c r="FS186" s="46">
        <f>FZ186*12*60/(PI() * 'Drive Train'!$F$15)/FR$2*FR186</f>
        <v>-185036.24089766259</v>
      </c>
      <c r="FT186" s="2">
        <f>('DEPRECATED - DT-Prelim Calcs'!$C$6*FR186-FS186)/('DEPRECATED - DT-Prelim Calcs'!$C$6*FR186)*'DEPRECATED - DT-Prelim Calcs'!$C$7*FR186</f>
        <v>84.846442319581016</v>
      </c>
      <c r="FU186" s="57">
        <f>FT186/'DEPRECATED - DT-Prelim Calcs'!$C$7*('DEPRECATED - DT-Prelim Calcs'!$C$8-'DEPRECATED - DT-Prelim Calcs'!$C$9)+'DEPRECATED - DT-Prelim Calcs'!$C$9</f>
        <v>4519.6288587561185</v>
      </c>
      <c r="FV186" s="57">
        <f t="shared" si="201"/>
        <v>93</v>
      </c>
      <c r="FW186" s="2">
        <f t="shared" si="239"/>
        <v>0.7112822800297498</v>
      </c>
      <c r="FX186" s="57">
        <f>FW186*'DEPRECATED - DT-Prelim Calcs'!$C$21/FR$2/'DEPRECATED - DT-Prelim Calcs'!$C$19/'DEPRECATED - DT-Prelim Calcs'!$C$18*3.39*'DEPRECATED - DT-Prelim Calcs'!$C$20</f>
        <v>25.773080821789936</v>
      </c>
      <c r="FY186" s="46">
        <f t="shared" si="240"/>
        <v>0</v>
      </c>
      <c r="FZ186" s="57">
        <f>FX185*'DEPRECATED - DT-Prelim Calcs'!$C$11+FZ185</f>
        <v>-659.0799263627755</v>
      </c>
      <c r="GA186" s="57">
        <f>GA185+0.5*FX186*'DEPRECATED - DT-Prelim Calcs'!$C$11^2+FZ186*'DEPRECATED - DT-Prelim Calcs'!$C$11</f>
        <v>-550594.35832839739</v>
      </c>
      <c r="GB186" s="57">
        <f>MIN('Drive Train'!$F$35-FV185*'DEPRECATED - DT-Prelim Calcs'!$C$21*'Drive Train'!$F$39,GB185+FV$2)</f>
        <v>6.0759999999999996</v>
      </c>
      <c r="GC186" s="57">
        <f>'Drive Train'!$F$35-FV186*'DEPRECATED - DT-Prelim Calcs'!$C$21*'Drive Train'!$F$39</f>
        <v>6.0759999999999996</v>
      </c>
      <c r="GD186" s="1">
        <f>IF(GA186&gt;='Drive Train'!$F$29,1,0)</f>
        <v>0</v>
      </c>
      <c r="GE186" s="57">
        <f t="shared" si="241"/>
        <v>103.33333333333333</v>
      </c>
      <c r="GF186" s="63">
        <f>GF185+'DEPRECATED - DT-Prelim Calcs'!$C$11</f>
        <v>728</v>
      </c>
      <c r="GG186" s="2">
        <f>GQ186/'Drive Train'!$F$35</f>
        <v>0.83548387096774201</v>
      </c>
      <c r="GH186" s="46">
        <f>GO186*12*60/(PI() * 'Drive Train'!$F$15)/GG$2*GG186</f>
        <v>-69131.845099008613</v>
      </c>
      <c r="GI186" s="2">
        <f>('DEPRECATED - DT-Prelim Calcs'!$C$6*GG186-GH186)/('DEPRECATED - DT-Prelim Calcs'!$C$6*GG186)*'DEPRECATED - DT-Prelim Calcs'!$C$7*GG186</f>
        <v>33.272005188809132</v>
      </c>
      <c r="GJ186" s="57">
        <f>GI186/'DEPRECATED - DT-Prelim Calcs'!$C$7*('DEPRECATED - DT-Prelim Calcs'!$C$8-'DEPRECATED - DT-Prelim Calcs'!$C$9)+'DEPRECATED - DT-Prelim Calcs'!$C$9</f>
        <v>1773.9855874374323</v>
      </c>
      <c r="GK186" s="57">
        <f t="shared" si="242"/>
        <v>29.999999999999982</v>
      </c>
      <c r="GL186" s="2">
        <f t="shared" si="243"/>
        <v>0.99579519204165001</v>
      </c>
      <c r="GM186" s="57">
        <f>GL186*'DEPRECATED - DT-Prelim Calcs'!$C$21/GG$2/'DEPRECATED - DT-Prelim Calcs'!$C$19/'DEPRECATED - DT-Prelim Calcs'!$C$18*3.39*'DEPRECATED - DT-Prelim Calcs'!$C$20</f>
        <v>25.773080821789936</v>
      </c>
      <c r="GN186" s="46">
        <f t="shared" si="244"/>
        <v>0</v>
      </c>
      <c r="GO186" s="57">
        <f>GM185*'DEPRECATED - DT-Prelim Calcs'!$C$11+GO185</f>
        <v>-202.18339331701929</v>
      </c>
      <c r="GP186" s="57">
        <f>GP185+0.5*GM186*'DEPRECATED - DT-Prelim Calcs'!$C$11^2+GO186*'DEPRECATED - DT-Prelim Calcs'!$C$11</f>
        <v>-280041.88088317763</v>
      </c>
      <c r="GQ186" s="57">
        <f>MIN('Drive Train'!$F$35-GK185*'DEPRECATED - DT-Prelim Calcs'!$C$21*'Drive Train'!$F$39,GQ185+GK$2)</f>
        <v>10.360000000000001</v>
      </c>
      <c r="GR186" s="57">
        <f>'Drive Train'!$F$35-GK186*'DEPRECATED - DT-Prelim Calcs'!$C$21*'Drive Train'!$F$39</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22070.481569348576</v>
      </c>
      <c r="GX186" s="2">
        <f>('DEPRECATED - DT-Prelim Calcs'!$C$6*GV186-GW186)/('DEPRECATED - DT-Prelim Calcs'!$C$6*GV186)*'DEPRECATED - DT-Prelim Calcs'!$C$7*GV186</f>
        <v>-8.0098735785230613</v>
      </c>
      <c r="GY186" s="57">
        <f>GX186/'DEPRECATED - DT-Prelim Calcs'!$C$7*('DEPRECATED - DT-Prelim Calcs'!$C$8-'DEPRECATED - DT-Prelim Calcs'!$C$9)+'DEPRECATED - DT-Prelim Calcs'!$C$9</f>
        <v>-423.71775108900783</v>
      </c>
      <c r="GZ186" s="57">
        <f t="shared" si="202"/>
        <v>-423.71775108900783</v>
      </c>
      <c r="HA186" s="2">
        <f t="shared" si="246"/>
        <v>-9.987142705471733</v>
      </c>
      <c r="HB186" s="57">
        <f>HA186*'DEPRECATED - DT-Prelim Calcs'!$C$21/GV$2/'DEPRECATED - DT-Prelim Calcs'!$C$19/'DEPRECATED - DT-Prelim Calcs'!$C$18*3.39*'DEPRECATED - DT-Prelim Calcs'!$C$20</f>
        <v>-258.48632146850821</v>
      </c>
      <c r="HC186" s="46">
        <f t="shared" si="247"/>
        <v>1</v>
      </c>
      <c r="HD186" s="57">
        <f>HB185*'DEPRECATED - DT-Prelim Calcs'!$C$11+HD185</f>
        <v>65.991282538603542</v>
      </c>
      <c r="HE186" s="57">
        <f>HE185+0.5*HB186*'DEPRECATED - DT-Prelim Calcs'!$C$11^2+HD186*'DEPRECATED - DT-Prelim Calcs'!$C$11</f>
        <v>-300719.4092131689</v>
      </c>
      <c r="HF186" s="57">
        <f>MIN('Drive Train'!$F$35-GZ185*'DEPRECATED - DT-Prelim Calcs'!$C$21*'Drive Train'!$F$39,HF185+GZ$2)</f>
        <v>10.133333333333335</v>
      </c>
      <c r="HG186" s="57">
        <f>'Drive Train'!$F$35-GZ186*'DEPRECATED - DT-Prelim Calcs'!$C$21*'Drive Train'!$F$39</f>
        <v>41.212807074052535</v>
      </c>
      <c r="HH186" s="1">
        <f>IF(HE186&gt;='Drive Train'!$F$29,1,0)</f>
        <v>0</v>
      </c>
      <c r="HI186" s="57">
        <f t="shared" si="248"/>
        <v>-470.7975012100087</v>
      </c>
      <c r="HJ186" s="63">
        <f>HJ185+'DEPRECATED - DT-Prelim Calcs'!$C$11</f>
        <v>728</v>
      </c>
      <c r="HK186" s="2">
        <f>HU186/'Drive Train'!$F$35</f>
        <v>3.2613697056753512</v>
      </c>
      <c r="HL186" s="46">
        <f>HS186*12*60/(PI() * 'Drive Train'!$F$15)/HK$2*HK186</f>
        <v>-1261853.7392098771</v>
      </c>
      <c r="HM186" s="2">
        <f>('DEPRECATED - DT-Prelim Calcs'!$C$6*HK186-HL186)/('DEPRECATED - DT-Prelim Calcs'!$C$6*HK186)*'DEPRECATED - DT-Prelim Calcs'!$C$7*HK186</f>
        <v>578.41665736887705</v>
      </c>
      <c r="HN186" s="57">
        <f>HM186/'DEPRECATED - DT-Prelim Calcs'!$C$7*('DEPRECATED - DT-Prelim Calcs'!$C$8-'DEPRECATED - DT-Prelim Calcs'!$C$9)+'DEPRECATED - DT-Prelim Calcs'!$C$9</f>
        <v>30795.586780260139</v>
      </c>
      <c r="HO186" s="57">
        <f t="shared" si="203"/>
        <v>36.66666666666665</v>
      </c>
      <c r="HP186" s="2">
        <f t="shared" si="249"/>
        <v>0.99579519204165001</v>
      </c>
      <c r="HQ186" s="57">
        <f>HP186*'DEPRECATED - DT-Prelim Calcs'!$C$21/HK$2/'DEPRECATED - DT-Prelim Calcs'!$C$19/'DEPRECATED - DT-Prelim Calcs'!$C$18*3.39*'DEPRECATED - DT-Prelim Calcs'!$C$20</f>
        <v>25.773080821789936</v>
      </c>
      <c r="HR186" s="46">
        <f t="shared" si="250"/>
        <v>0</v>
      </c>
      <c r="HS186" s="57">
        <f>HQ185*'DEPRECATED - DT-Prelim Calcs'!$C$11+HS185</f>
        <v>-945.39736924903957</v>
      </c>
      <c r="HT186" s="57">
        <f>HT185+0.5*HQ186*'DEPRECATED - DT-Prelim Calcs'!$C$11^2+HS186*'DEPRECATED - DT-Prelim Calcs'!$C$11</f>
        <v>-328526.28411508724</v>
      </c>
      <c r="HU186" s="57">
        <f>MIN('Drive Train'!$F$35-HO185*'DEPRECATED - DT-Prelim Calcs'!$C$21*'Drive Train'!$F$39,HU185+HO$2)</f>
        <v>40.440984350374357</v>
      </c>
      <c r="HV186" s="57">
        <f>'Drive Train'!$F$35-HO186*'DEPRECATED - DT-Prelim Calcs'!$C$21*'Drive Train'!$F$39</f>
        <v>9.9066666666666681</v>
      </c>
      <c r="HW186" s="1">
        <f>IF(HT186&gt;='Drive Train'!$F$29,1,0)</f>
        <v>0</v>
      </c>
      <c r="HX186" s="57">
        <f t="shared" si="251"/>
        <v>40.740740740740726</v>
      </c>
      <c r="HY186" s="63">
        <f>HY185+'DEPRECATED - DT-Prelim Calcs'!$C$11</f>
        <v>728</v>
      </c>
      <c r="HZ186" s="2">
        <f>IJ186/'Drive Train'!$F$35</f>
        <v>1.6482318188989611</v>
      </c>
      <c r="IA186" s="46">
        <f>IH186*12*60/(PI() * 'Drive Train'!$F$15)/HZ$2*HZ186</f>
        <v>-199360.20679564824</v>
      </c>
      <c r="IB186" s="2">
        <f>('DEPRECATED - DT-Prelim Calcs'!$C$6*HZ186-IA186)/('DEPRECATED - DT-Prelim Calcs'!$C$6*HZ186)*'DEPRECATED - DT-Prelim Calcs'!$C$7*HZ186</f>
        <v>94.114471024543164</v>
      </c>
      <c r="IC186" s="57">
        <f>IB186/'DEPRECATED - DT-Prelim Calcs'!$C$7*('DEPRECATED - DT-Prelim Calcs'!$C$8-'DEPRECATED - DT-Prelim Calcs'!$C$9)+'DEPRECATED - DT-Prelim Calcs'!$C$9</f>
        <v>5013.0264035057626</v>
      </c>
      <c r="ID186" s="57">
        <f t="shared" si="204"/>
        <v>39.999999999999986</v>
      </c>
      <c r="IE186" s="2">
        <f t="shared" si="252"/>
        <v>0.99579519204165001</v>
      </c>
      <c r="IF186" s="57">
        <f>IE186*'DEPRECATED - DT-Prelim Calcs'!$C$21/HZ$2/'DEPRECATED - DT-Prelim Calcs'!$C$19/'DEPRECATED - DT-Prelim Calcs'!$C$18*3.39*'DEPRECATED - DT-Prelim Calcs'!$C$20</f>
        <v>25.773080821789936</v>
      </c>
      <c r="IG186" s="46">
        <f t="shared" si="253"/>
        <v>0</v>
      </c>
      <c r="IH186" s="57">
        <f>IF185*'DEPRECATED - DT-Prelim Calcs'!$C$11+IH185</f>
        <v>-295.54633957444469</v>
      </c>
      <c r="II186" s="57">
        <f>II185+0.5*IF186*'DEPRECATED - DT-Prelim Calcs'!$C$11^2+IH186*'DEPRECATED - DT-Prelim Calcs'!$C$11</f>
        <v>-352321.05727539322</v>
      </c>
      <c r="IJ186" s="57">
        <f>MIN('Drive Train'!$F$35-ID185*'DEPRECATED - DT-Prelim Calcs'!$C$21*'Drive Train'!$F$39,IJ185+ID$2)</f>
        <v>20.438074554347118</v>
      </c>
      <c r="IK186" s="57">
        <f>'Drive Train'!$F$35-ID186*'DEPRECATED - DT-Prelim Calcs'!$C$21*'Drive Train'!$F$39</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-193492.63207614937</v>
      </c>
      <c r="IQ186" s="2">
        <f>('DEPRECATED - DT-Prelim Calcs'!$C$6*IO186-IP186)/('DEPRECATED - DT-Prelim Calcs'!$C$6*IO186)*'DEPRECATED - DT-Prelim Calcs'!$C$7*IO186</f>
        <v>89.326464922083076</v>
      </c>
      <c r="IR186" s="57">
        <f>IQ186/'DEPRECATED - DT-Prelim Calcs'!$C$7*('DEPRECATED - DT-Prelim Calcs'!$C$8-'DEPRECATED - DT-Prelim Calcs'!$C$9)+'DEPRECATED - DT-Prelim Calcs'!$C$9</f>
        <v>4758.1296470967882</v>
      </c>
      <c r="IS186" s="57">
        <f t="shared" si="205"/>
        <v>43.333333333333321</v>
      </c>
      <c r="IT186" s="2">
        <f t="shared" si="255"/>
        <v>0.99579519204165001</v>
      </c>
      <c r="IU186" s="57">
        <f>IT186*'DEPRECATED - DT-Prelim Calcs'!$C$21/IO$2/'DEPRECATED - DT-Prelim Calcs'!$C$19/'DEPRECATED - DT-Prelim Calcs'!$C$18*3.39*'DEPRECATED - DT-Prelim Calcs'!$C$20</f>
        <v>25.773080821789936</v>
      </c>
      <c r="IV186" s="46">
        <f t="shared" si="256"/>
        <v>0</v>
      </c>
      <c r="IW186" s="57">
        <f>IU185*'DEPRECATED - DT-Prelim Calcs'!$C$11+IW185</f>
        <v>-620.16399541870157</v>
      </c>
      <c r="IX186" s="57">
        <f>IX185+0.5*IU186*'DEPRECATED - DT-Prelim Calcs'!$C$11^2+IW186*'DEPRECATED - DT-Prelim Calcs'!$C$11</f>
        <v>-318030.3669097785</v>
      </c>
      <c r="IY186" s="57">
        <f>MIN('Drive Train'!$F$35-IS185*'DEPRECATED - DT-Prelim Calcs'!$C$21*'Drive Train'!$F$39,IY185+IS$2)</f>
        <v>9.4533333333333349</v>
      </c>
      <c r="IZ186" s="57">
        <f>'Drive Train'!$F$35-IS186*'DEPRECATED - DT-Prelim Calcs'!$C$21*'Drive Train'!$F$39</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-150848.0301567227</v>
      </c>
      <c r="JF186" s="2">
        <f>('DEPRECATED - DT-Prelim Calcs'!$C$6*JD186-JE186)/('DEPRECATED - DT-Prelim Calcs'!$C$6*JD186)*'DEPRECATED - DT-Prelim Calcs'!$C$7*JD186</f>
        <v>70.000330365805752</v>
      </c>
      <c r="JG186" s="57">
        <f>JF186/'DEPRECATED - DT-Prelim Calcs'!$C$7*('DEPRECATED - DT-Prelim Calcs'!$C$8-'DEPRECATED - DT-Prelim Calcs'!$C$9)+'DEPRECATED - DT-Prelim Calcs'!$C$9</f>
        <v>3729.2736041215262</v>
      </c>
      <c r="JH186" s="57">
        <f t="shared" si="206"/>
        <v>46.666666666666657</v>
      </c>
      <c r="JI186" s="2">
        <f t="shared" si="258"/>
        <v>0.99579519204165001</v>
      </c>
      <c r="JJ186" s="57">
        <f>JI186*'DEPRECATED - DT-Prelim Calcs'!$C$21/JD$2/'DEPRECATED - DT-Prelim Calcs'!$C$19/'DEPRECATED - DT-Prelim Calcs'!$C$18*3.39*'DEPRECATED - DT-Prelim Calcs'!$C$20</f>
        <v>25.773080821789936</v>
      </c>
      <c r="JK186" s="46">
        <f t="shared" si="259"/>
        <v>0</v>
      </c>
      <c r="JL186" s="57">
        <f>JJ185*'DEPRECATED - DT-Prelim Calcs'!$C$11+JL185</f>
        <v>-495.36110186272072</v>
      </c>
      <c r="JM186" s="57">
        <f>JM185+0.5*JJ186*'DEPRECATED - DT-Prelim Calcs'!$C$11^2+JL186*'DEPRECATED - DT-Prelim Calcs'!$C$11</f>
        <v>-371647.48467032652</v>
      </c>
      <c r="JN186" s="57">
        <f>MIN('Drive Train'!$F$35-JH185*'DEPRECATED - DT-Prelim Calcs'!$C$21*'Drive Train'!$F$39,JN185+JH$2)</f>
        <v>9.2266666666666666</v>
      </c>
      <c r="JO186" s="57">
        <f>'Drive Train'!$F$35-JH186*'DEPRECATED - DT-Prelim Calcs'!$C$21*'Drive Train'!$F$39</f>
        <v>9.2266666666666666</v>
      </c>
      <c r="JP186" s="1">
        <f>IF(JM186&gt;='Drive Train'!$F$29,1,0)</f>
        <v>0</v>
      </c>
      <c r="JQ186" s="57">
        <f>MIN(JG186,'DEPRECATED - DT-Prelim Calcs'!$C$10)*'DEPRECATED - DT-Prelim Calcs'!$C$11*1000/60/60</f>
        <v>103.33333333333333</v>
      </c>
      <c r="JR186" s="63">
        <f>JR185+'DEPRECATED - DT-Prelim Calcs'!$C$11</f>
        <v>728</v>
      </c>
      <c r="JS186" s="2">
        <f>KC186/'Drive Train'!$F$35</f>
        <v>0.72580645161290325</v>
      </c>
      <c r="JT186" s="46">
        <f>KA186*12*60/(PI() * 'Drive Train'!$F$15)/JS$2*JS186</f>
        <v>-44682.624906822617</v>
      </c>
      <c r="JU186" s="2">
        <f>('DEPRECATED - DT-Prelim Calcs'!$C$6*JS186-JT186)/('DEPRECATED - DT-Prelim Calcs'!$C$6*JS186)*'DEPRECATED - DT-Prelim Calcs'!$C$7*JS186</f>
        <v>21.952781920890384</v>
      </c>
      <c r="JV186" s="57">
        <f>JU186/'DEPRECATED - DT-Prelim Calcs'!$C$7*('DEPRECATED - DT-Prelim Calcs'!$C$8-'DEPRECATED - DT-Prelim Calcs'!$C$9)+'DEPRECATED - DT-Prelim Calcs'!$C$9</f>
        <v>1171.3895935478158</v>
      </c>
      <c r="JW186" s="57">
        <f t="shared" si="207"/>
        <v>49.999999999999993</v>
      </c>
      <c r="JX186" s="2">
        <f t="shared" si="260"/>
        <v>0.99579519204165001</v>
      </c>
      <c r="JY186" s="57">
        <f>JX186*'DEPRECATED - DT-Prelim Calcs'!$C$21/JS$2/'DEPRECATED - DT-Prelim Calcs'!$C$19/'DEPRECATED - DT-Prelim Calcs'!$C$18*3.39*'DEPRECATED - DT-Prelim Calcs'!$C$20</f>
        <v>25.773080821789936</v>
      </c>
      <c r="JZ186" s="46">
        <f t="shared" si="261"/>
        <v>0</v>
      </c>
      <c r="KA186" s="57">
        <f>JY185*'DEPRECATED - DT-Prelim Calcs'!$C$11+KA185</f>
        <v>-150.42612115868121</v>
      </c>
      <c r="KB186" s="57">
        <f>KB185+0.5*JY186*'DEPRECATED - DT-Prelim Calcs'!$C$11^2+KA186*'DEPRECATED - DT-Prelim Calcs'!$C$11</f>
        <v>-344331.75403854239</v>
      </c>
      <c r="KC186" s="57">
        <f>MIN('Drive Train'!$F$35-JW185*'DEPRECATED - DT-Prelim Calcs'!$C$21*'Drive Train'!$F$39,KC185+JW$2)</f>
        <v>9</v>
      </c>
      <c r="KD186" s="57">
        <f>'Drive Train'!$F$35-JW186*'DEPRECATED - DT-Prelim Calcs'!$C$21*'Drive Train'!$F$39</f>
        <v>9</v>
      </c>
      <c r="KE186" s="1">
        <f>IF(KB186&gt;='Drive Train'!$F$29,1,0)</f>
        <v>0</v>
      </c>
      <c r="KF186" s="57">
        <f>MIN(JV186,'DEPRECATED - DT-Prelim Calcs'!$C$10)*'DEPRECATED - DT-Prelim Calcs'!$C$11*1000/60/60</f>
        <v>103.33333333333333</v>
      </c>
      <c r="KG186" s="63">
        <f>KG185+'DEPRECATED - DT-Prelim Calcs'!$C$11</f>
        <v>728</v>
      </c>
      <c r="KH186" s="2">
        <f>KR186/'Drive Train'!$F$35</f>
        <v>0.7075268817204301</v>
      </c>
      <c r="KI186" s="46">
        <f>KP186*12*60/(PI() * 'Drive Train'!$F$15)/KH$2*KH186</f>
        <v>-68259.817578777307</v>
      </c>
      <c r="KJ186" s="2">
        <f>('DEPRECATED - DT-Prelim Calcs'!$C$6*KH186-KI186)/('DEPRECATED - DT-Prelim Calcs'!$C$6*KH186)*'DEPRECATED - DT-Prelim Calcs'!$C$7*KH186</f>
        <v>32.569334975350237</v>
      </c>
      <c r="KK186" s="57">
        <f>KJ186/'DEPRECATED - DT-Prelim Calcs'!$C$7*('DEPRECATED - DT-Prelim Calcs'!$C$8-'DEPRECATED - DT-Prelim Calcs'!$C$9)+'DEPRECATED - DT-Prelim Calcs'!$C$9</f>
        <v>1736.5778744138738</v>
      </c>
      <c r="KL186" s="57">
        <f t="shared" si="208"/>
        <v>53.333333333333329</v>
      </c>
      <c r="KM186" s="2">
        <f t="shared" si="262"/>
        <v>0.99579519204165001</v>
      </c>
      <c r="KN186" s="57">
        <f>KM186*'DEPRECATED - DT-Prelim Calcs'!$C$21/KH$2/'DEPRECATED - DT-Prelim Calcs'!$C$19/'DEPRECATED - DT-Prelim Calcs'!$C$18*3.39*'DEPRECATED - DT-Prelim Calcs'!$C$20</f>
        <v>25.773080821789936</v>
      </c>
      <c r="KO186" s="46">
        <f t="shared" si="263"/>
        <v>0</v>
      </c>
      <c r="KP186" s="57">
        <f>KN185*'DEPRECATED - DT-Prelim Calcs'!$C$11+KP185</f>
        <v>-235.73690725768984</v>
      </c>
      <c r="KQ186" s="57">
        <f>KQ185+0.5*KN186*'DEPRECATED - DT-Prelim Calcs'!$C$11^2+KP186*'DEPRECATED - DT-Prelim Calcs'!$C$11</f>
        <v>-370591.5856830338</v>
      </c>
      <c r="KR186" s="57">
        <f>MIN('Drive Train'!$F$35-KL185*'DEPRECATED - DT-Prelim Calcs'!$C$21*'Drive Train'!$F$39,KR185+KL$2)</f>
        <v>8.7733333333333334</v>
      </c>
      <c r="KS186" s="57">
        <f>'Drive Train'!$F$35-KL186*'DEPRECATED - DT-Prelim Calcs'!$C$21*'Drive Train'!$F$39</f>
        <v>8.7733333333333334</v>
      </c>
      <c r="KT186" s="1">
        <f>IF(KQ186&gt;='Drive Train'!$F$29,1,0)</f>
        <v>0</v>
      </c>
      <c r="KU186" s="57">
        <f>MIN(KK186,'DEPRECATED - DT-Prelim Calcs'!$C$10)*'DEPRECATED - DT-Prelim Calcs'!$C$11*1000/60/60</f>
        <v>103.33333333333333</v>
      </c>
      <c r="KV186" s="63">
        <f>KV185+'DEPRECATED - DT-Prelim Calcs'!$C$11</f>
        <v>728</v>
      </c>
      <c r="KW186" s="2">
        <f>LG186/'Drive Train'!$F$35</f>
        <v>0.68924731182795695</v>
      </c>
      <c r="KX186" s="46">
        <f>LE186*12*60/(PI() * 'Drive Train'!$F$15)/KW$2*KW186</f>
        <v>-151642.08817251728</v>
      </c>
      <c r="KY186" s="2">
        <f>('DEPRECATED - DT-Prelim Calcs'!$C$6*KW186-KX186)/('DEPRECATED - DT-Prelim Calcs'!$C$6*KW186)*'DEPRECATED - DT-Prelim Calcs'!$C$7*KW186</f>
        <v>70.227208440973797</v>
      </c>
      <c r="KZ186" s="57">
        <f>KY186/'DEPRECATED - DT-Prelim Calcs'!$C$7*('DEPRECATED - DT-Prelim Calcs'!$C$8-'DEPRECATED - DT-Prelim Calcs'!$C$9)+'DEPRECATED - DT-Prelim Calcs'!$C$9</f>
        <v>3741.3518020651195</v>
      </c>
      <c r="LA186" s="57">
        <f t="shared" si="209"/>
        <v>56.666666666666664</v>
      </c>
      <c r="LB186" s="2">
        <f t="shared" si="264"/>
        <v>0.99579519204165001</v>
      </c>
      <c r="LC186" s="57">
        <f>LB186*'DEPRECATED - DT-Prelim Calcs'!$C$21/KW$2/'DEPRECATED - DT-Prelim Calcs'!$C$19/'DEPRECATED - DT-Prelim Calcs'!$C$18*3.39*'DEPRECATED - DT-Prelim Calcs'!$C$20</f>
        <v>25.773080821789936</v>
      </c>
      <c r="LD186" s="46">
        <f t="shared" si="265"/>
        <v>0</v>
      </c>
      <c r="LE186" s="57">
        <f>LC185*'DEPRECATED - DT-Prelim Calcs'!$C$11+LE185</f>
        <v>-537.58863457400787</v>
      </c>
      <c r="LF186" s="57">
        <f>LF185+0.5*LC186*'DEPRECATED - DT-Prelim Calcs'!$C$11^2+LE186*'DEPRECATED - DT-Prelim Calcs'!$C$11</f>
        <v>-313460.61881897686</v>
      </c>
      <c r="LG186" s="57">
        <f>MIN('Drive Train'!$F$35-LA185*'DEPRECATED - DT-Prelim Calcs'!$C$21*'Drive Train'!$F$39,LG185+LA$2)</f>
        <v>8.5466666666666669</v>
      </c>
      <c r="LH186" s="57">
        <f>'Drive Train'!$F$35-LA186*'DEPRECATED - DT-Prelim Calcs'!$C$21*'Drive Train'!$F$39</f>
        <v>8.5466666666666669</v>
      </c>
      <c r="LI186" s="1">
        <f>IF(LF186&gt;='Drive Train'!$F$29,1,0)</f>
        <v>0</v>
      </c>
      <c r="LJ186" s="57">
        <f>MIN(KZ186,'DEPRECATED - DT-Prelim Calcs'!$C$10)*'DEPRECATED - DT-Prelim Calcs'!$C$11*1000/60/60</f>
        <v>103.33333333333333</v>
      </c>
      <c r="LK186" s="63">
        <f>LK185+'DEPRECATED - DT-Prelim Calcs'!$C$11</f>
        <v>728</v>
      </c>
      <c r="LL186" s="2">
        <f>LV186/'Drive Train'!$F$35</f>
        <v>2.1745141009844517</v>
      </c>
      <c r="LM186" s="46">
        <f>LT186*12*60/(PI() * 'Drive Train'!$F$15)/LL$2*LL186</f>
        <v>-461069.34162185463</v>
      </c>
      <c r="LN186" s="2">
        <f>('DEPRECATED - DT-Prelim Calcs'!$C$6*LL186-LM186)/('DEPRECATED - DT-Prelim Calcs'!$C$6*LL186)*'DEPRECATED - DT-Prelim Calcs'!$C$7*LL186</f>
        <v>213.7165852326539</v>
      </c>
      <c r="LO186" s="57">
        <f>LN186/'DEPRECATED - DT-Prelim Calcs'!$C$7*('DEPRECATED - DT-Prelim Calcs'!$C$8-'DEPRECATED - DT-Prelim Calcs'!$C$9)+'DEPRECATED - DT-Prelim Calcs'!$C$9</f>
        <v>11380.226093506015</v>
      </c>
      <c r="LP186" s="57">
        <f t="shared" si="210"/>
        <v>60</v>
      </c>
      <c r="LQ186" s="2">
        <f t="shared" si="266"/>
        <v>0.99579519204165001</v>
      </c>
      <c r="LR186" s="57">
        <f>LQ186*'DEPRECATED - DT-Prelim Calcs'!$C$21/LL$2/'DEPRECATED - DT-Prelim Calcs'!$C$19/'DEPRECATED - DT-Prelim Calcs'!$C$18*3.39*'DEPRECATED - DT-Prelim Calcs'!$C$20</f>
        <v>25.773080821789936</v>
      </c>
      <c r="LS186" s="46">
        <f t="shared" si="267"/>
        <v>0</v>
      </c>
      <c r="LT186" s="57">
        <f>LR185*'DEPRECATED - DT-Prelim Calcs'!$C$11+LT185</f>
        <v>-518.09502282487188</v>
      </c>
      <c r="LU186" s="57">
        <f>LU185+0.5*LR186*'DEPRECATED - DT-Prelim Calcs'!$C$11^2+LT186*'DEPRECATED - DT-Prelim Calcs'!$C$11</f>
        <v>-319227.00573988142</v>
      </c>
      <c r="LV186" s="57">
        <f>MIN('Drive Train'!$F$35-LP185*'DEPRECATED - DT-Prelim Calcs'!$C$21*'Drive Train'!$F$39,LV185+LP$2)</f>
        <v>26.963974852207201</v>
      </c>
      <c r="LW186" s="57">
        <f>'Drive Train'!$F$35-LP186*'DEPRECATED - DT-Prelim Calcs'!$C$21*'Drive Train'!$F$39</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Train'!$AA$49 + V186*(1-'Drive Train'!$AA$49))</f>
        <v>0</v>
      </c>
      <c r="W187" s="57">
        <f t="shared" si="184"/>
        <v>0</v>
      </c>
      <c r="X187" s="2">
        <f>MAX(MIN(IF(AND(AI186=1,AG187&lt;0),-1,1)*(W187-$C$9)/($C$8-$C$9)*$C$7-$C$29*AE187/T$2 -  AI186*$C$29/2,X$2),MAX(X$4:X186)*-1)</f>
        <v>-0.2458281045106315</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Train'!$F$39,AG186+W$2)-$C$3,IF(AE186-1&lt;=0,0,IF($C$32=Motors!$C$29,MAX(ABS('Drive Train'!$F$35-W186*$C$21*'Drive Train'!$F$39)*-1,AG186-W$2),MAX(0,ABS('Drive Train'!$F$35-W186*$C$21*'Drive Train'!$F$39)*-1,AG186-W$2))))</f>
        <v>0</v>
      </c>
      <c r="AH187" s="57">
        <f>'Drive Train'!$F$35-ABS(W187)*'DEPRECATED - DT-Prelim Calcs'!$C$21*'Drive Train'!$F$39</f>
        <v>12.4</v>
      </c>
      <c r="AI187" s="1">
        <f>IF(AJ187&gt;='Drive Train'!$F$29,1,0)</f>
        <v>1</v>
      </c>
      <c r="AJ187" s="57">
        <f>AJ186+0.5*Y187*'DEPRECATED - DT-Prelim Calcs'!$C$11^2+AE187*'DEPRECATED - DT-Prelim Calcs'!$C$11</f>
        <v>784.33981740885292</v>
      </c>
      <c r="AK187" s="57">
        <f t="shared" si="268"/>
        <v>0</v>
      </c>
      <c r="AL187" s="63">
        <f>AL186+'DEPRECATED - DT-Prelim Calcs'!$C$11</f>
        <v>732</v>
      </c>
      <c r="AM187" s="2">
        <f>AW187/'Drive Train'!$F$35</f>
        <v>0.88882649237565781</v>
      </c>
      <c r="AN187" s="46">
        <f>AU187*12*60/(PI() * 'Drive Train'!$F$15)/AM$2*AM187</f>
        <v>4007.4131716828715</v>
      </c>
      <c r="AO187" s="2">
        <f>('DEPRECATED - DT-Prelim Calcs'!$C$6*AM187-AN187)/('DEPRECATED - DT-Prelim Calcs'!$C$6*AM187)*'DEPRECATED - DT-Prelim Calcs'!$C$7*AM187</f>
        <v>0.33008953072369918</v>
      </c>
      <c r="AP187" s="57">
        <f>AO187/'DEPRECATED - DT-Prelim Calcs'!$C$7*('DEPRECATED - DT-Prelim Calcs'!$C$8-'DEPRECATED - DT-Prelim Calcs'!$C$9)+'DEPRECATED - DT-Prelim Calcs'!$C$9</f>
        <v>20.27281609620357</v>
      </c>
      <c r="AQ187" s="57">
        <f t="shared" si="192"/>
        <v>20.27281609620357</v>
      </c>
      <c r="AR187" s="2">
        <f t="shared" si="212"/>
        <v>2.2204460492503131E-16</v>
      </c>
      <c r="AS187" s="57">
        <f>AR187*'DEPRECATED - DT-Prelim Calcs'!$C$21/AM$2/'DEPRECATED - DT-Prelim Calcs'!$C$19/'DEPRECATED - DT-Prelim Calcs'!$C$18*3.39*'DEPRECATED - DT-Prelim Calcs'!$C$20</f>
        <v>1.6091427298135106E-15</v>
      </c>
      <c r="AT187" s="46">
        <f t="shared" si="213"/>
        <v>0</v>
      </c>
      <c r="AU187" s="57">
        <f>AS186*'DEPRECATED - DT-Prelim Calcs'!$C$11+AU186</f>
        <v>39.3454487088432</v>
      </c>
      <c r="AV187" s="57">
        <f>AV186+0.5*AS187*'DEPRECATED - DT-Prelim Calcs'!$C$11^2+AU187*'DEPRECATED - DT-Prelim Calcs'!$C$11</f>
        <v>28758.069279088817</v>
      </c>
      <c r="AW187" s="57">
        <f>MIN('Drive Train'!$F$35-AQ186*'DEPRECATED - DT-Prelim Calcs'!$C$21*'Drive Train'!$F$39,AW186+AQ$2)</f>
        <v>11.021448505458157</v>
      </c>
      <c r="AX187" s="57">
        <f>'Drive Train'!$F$35-AQ187*'DEPRECATED - DT-Prelim Calcs'!$C$21*'Drive Train'!$F$39</f>
        <v>11.021448505458157</v>
      </c>
      <c r="AY187" s="1">
        <f>IF(AV187&gt;='Drive Train'!$F$29,1,0)</f>
        <v>1</v>
      </c>
      <c r="AZ187" s="57">
        <f t="shared" si="214"/>
        <v>22.525351218003966</v>
      </c>
      <c r="BA187" s="63">
        <f>BA186+'DEPRECATED - DT-Prelim Calcs'!$C$11</f>
        <v>732</v>
      </c>
      <c r="BB187" s="2">
        <f>BL187/'Drive Train'!$F$35</f>
        <v>1.3150249726469256</v>
      </c>
      <c r="BC187" s="46">
        <f>BJ187*12*60/(PI() * 'Drive Train'!$F$15)/BB$2*BB187</f>
        <v>-3540.8438977467281</v>
      </c>
      <c r="BD187" s="2">
        <f>('DEPRECATED - DT-Prelim Calcs'!$C$6*BB187-BC187)/('DEPRECATED - DT-Prelim Calcs'!$C$6*BB187)*'DEPRECATED - DT-Prelim Calcs'!$C$7*BB187</f>
        <v>4.7702296575443093</v>
      </c>
      <c r="BE187" s="57">
        <f>BD187/'DEPRECATED - DT-Prelim Calcs'!$C$7*('DEPRECATED - DT-Prelim Calcs'!$C$8-'DEPRECATED - DT-Prelim Calcs'!$C$9)+'DEPRECATED - DT-Prelim Calcs'!$C$9</f>
        <v>256.65040044105183</v>
      </c>
      <c r="BF187" s="57">
        <f t="shared" si="193"/>
        <v>93</v>
      </c>
      <c r="BG187" s="2">
        <f t="shared" si="215"/>
        <v>1.8933363324154464</v>
      </c>
      <c r="BH187" s="57">
        <f>BG187*'DEPRECATED - DT-Prelim Calcs'!$C$21/BB$2/'DEPRECATED - DT-Prelim Calcs'!$C$19/'DEPRECATED - DT-Prelim Calcs'!$C$18*3.39*'DEPRECATED - DT-Prelim Calcs'!$C$20</f>
        <v>19.819055495402456</v>
      </c>
      <c r="BI187" s="46">
        <f t="shared" si="216"/>
        <v>0</v>
      </c>
      <c r="BJ187" s="57">
        <f>BH186*'DEPRECATED - DT-Prelim Calcs'!$C$11+BJ186</f>
        <v>-16.267443596496349</v>
      </c>
      <c r="BK187" s="57">
        <f>BK186+0.5*BH187*'DEPRECATED - DT-Prelim Calcs'!$C$11^2+BJ187*'DEPRECATED - DT-Prelim Calcs'!$C$11</f>
        <v>17138.954595626194</v>
      </c>
      <c r="BL187" s="57">
        <f>MIN('Drive Train'!$F$35-BF186*'DEPRECATED - DT-Prelim Calcs'!$C$21*'Drive Train'!$F$39,BL186+BF$2)</f>
        <v>16.306309660821878</v>
      </c>
      <c r="BM187" s="57">
        <f>'Drive Train'!$F$35-BF187*'DEPRECATED - DT-Prelim Calcs'!$C$21*'Drive Train'!$F$39</f>
        <v>6.0759999999999996</v>
      </c>
      <c r="BN187" s="1">
        <f>IF(BK187&gt;='Drive Train'!$F$29,1,0)</f>
        <v>1</v>
      </c>
      <c r="BO187" s="57">
        <f t="shared" si="217"/>
        <v>103.33333333333333</v>
      </c>
      <c r="BP187" s="63">
        <f>BP186+'DEPRECATED - DT-Prelim Calcs'!$C$11</f>
        <v>732</v>
      </c>
      <c r="BQ187" s="2">
        <f>CA187/'Drive Train'!$F$35</f>
        <v>1.2885102886157451</v>
      </c>
      <c r="BR187" s="46">
        <f>BY187*12*60/(PI() * 'Drive Train'!$F$15)/BQ$2*BQ187</f>
        <v>-14157.857962458122</v>
      </c>
      <c r="BS187" s="2">
        <f>('DEPRECATED - DT-Prelim Calcs'!$C$6*BQ187-BR187)/('DEPRECATED - DT-Prelim Calcs'!$C$6*BQ187)*'DEPRECATED - DT-Prelim Calcs'!$C$7*BQ187</f>
        <v>9.506892851759833</v>
      </c>
      <c r="BT187" s="57">
        <f>BS187/'DEPRECATED - DT-Prelim Calcs'!$C$7*('DEPRECATED - DT-Prelim Calcs'!$C$8-'DEPRECATED - DT-Prelim Calcs'!$C$9)+'DEPRECATED - DT-Prelim Calcs'!$C$9</f>
        <v>508.81383936962101</v>
      </c>
      <c r="BU187" s="57">
        <f t="shared" si="194"/>
        <v>93</v>
      </c>
      <c r="BV187" s="2">
        <f t="shared" si="218"/>
        <v>1.8828060353728675</v>
      </c>
      <c r="BW187" s="57">
        <f>BV187*'DEPRECATED - DT-Prelim Calcs'!$C$21/BQ$2/'DEPRECATED - DT-Prelim Calcs'!$C$19/'DEPRECATED - DT-Prelim Calcs'!$C$18*3.39*'DEPRECATED - DT-Prelim Calcs'!$C$20</f>
        <v>25.773080821789936</v>
      </c>
      <c r="BX187" s="46">
        <f t="shared" si="219"/>
        <v>0</v>
      </c>
      <c r="BY187" s="57">
        <f>BW186*'DEPRECATED - DT-Prelim Calcs'!$C$11+BY186</f>
        <v>-50.763390412488349</v>
      </c>
      <c r="BZ187" s="57">
        <f>BZ186+0.5*BW187*'DEPRECATED - DT-Prelim Calcs'!$C$11^2+BY187*'DEPRECATED - DT-Prelim Calcs'!$C$11</f>
        <v>-11539.105001987295</v>
      </c>
      <c r="CA187" s="57">
        <f>MIN('Drive Train'!$F$35-BU186*'DEPRECATED - DT-Prelim Calcs'!$C$21*'Drive Train'!$F$39,CA186+BU$2)</f>
        <v>15.97752757883524</v>
      </c>
      <c r="CB187" s="57">
        <f>'Drive Train'!$F$35-BU187*'DEPRECATED - DT-Prelim Calcs'!$C$21*'Drive Train'!$F$39</f>
        <v>6.0759999999999996</v>
      </c>
      <c r="CC187" s="1">
        <f>IF(BZ187&gt;='Drive Train'!$F$29,1,0)</f>
        <v>0</v>
      </c>
      <c r="CD187" s="57">
        <f t="shared" si="220"/>
        <v>103.33333333333333</v>
      </c>
      <c r="CE187" s="63">
        <f>CE186+'DEPRECATED - DT-Prelim Calcs'!$C$11</f>
        <v>732</v>
      </c>
      <c r="CF187" s="2">
        <f>CP187/'Drive Train'!$F$35</f>
        <v>1.3260443916829872</v>
      </c>
      <c r="CG187" s="46">
        <f>CN187*12*60/(PI() * 'Drive Train'!$F$15)/CF$2*CF187</f>
        <v>-32553.983766482084</v>
      </c>
      <c r="CH187" s="2">
        <f>('DEPRECATED - DT-Prelim Calcs'!$C$6*CF187-CG187)/('DEPRECATED - DT-Prelim Calcs'!$C$6*CF187)*'DEPRECATED - DT-Prelim Calcs'!$C$7*CF187</f>
        <v>17.915298105385986</v>
      </c>
      <c r="CI187" s="57">
        <f>CH187/'DEPRECATED - DT-Prelim Calcs'!$C$7*('DEPRECATED - DT-Prelim Calcs'!$C$8-'DEPRECATED - DT-Prelim Calcs'!$C$9)+'DEPRECATED - DT-Prelim Calcs'!$C$9</f>
        <v>956.44802776805898</v>
      </c>
      <c r="CJ187" s="57">
        <f t="shared" si="195"/>
        <v>93</v>
      </c>
      <c r="CK187" s="2">
        <f t="shared" si="221"/>
        <v>1.5241763143494644</v>
      </c>
      <c r="CL187" s="57">
        <f>CK187*'DEPRECATED - DT-Prelim Calcs'!$C$21/CF$2/'DEPRECATED - DT-Prelim Calcs'!$C$19/'DEPRECATED - DT-Prelim Calcs'!$C$18*3.39*'DEPRECATED - DT-Prelim Calcs'!$C$20</f>
        <v>25.773080821789936</v>
      </c>
      <c r="CM187" s="46">
        <f t="shared" si="222"/>
        <v>0</v>
      </c>
      <c r="CN187" s="57">
        <f>CL186*'DEPRECATED - DT-Prelim Calcs'!$C$11+CN186</f>
        <v>-91.815640066078032</v>
      </c>
      <c r="CO187" s="57">
        <f>CO186+0.5*CL187*'DEPRECATED - DT-Prelim Calcs'!$C$11^2+CN187*'DEPRECATED - DT-Prelim Calcs'!$C$11</f>
        <v>-56479.292497466355</v>
      </c>
      <c r="CP187" s="57">
        <f>MIN('Drive Train'!$F$35-CJ186*'DEPRECATED - DT-Prelim Calcs'!$C$21*'Drive Train'!$F$39,CP186+CJ$2)</f>
        <v>16.442950456869042</v>
      </c>
      <c r="CQ187" s="57">
        <f>'Drive Train'!$F$35-CJ187*'DEPRECATED - DT-Prelim Calcs'!$C$21*'Drive Train'!$F$39</f>
        <v>6.0759999999999996</v>
      </c>
      <c r="CR187" s="1">
        <f>IF(CO187&gt;='Drive Train'!$F$29,1,0)</f>
        <v>0</v>
      </c>
      <c r="CS187" s="57">
        <f t="shared" si="223"/>
        <v>103.33333333333333</v>
      </c>
      <c r="CT187" s="63">
        <f>CT186+'DEPRECATED - DT-Prelim Calcs'!$C$11</f>
        <v>732</v>
      </c>
      <c r="CU187" s="2">
        <f>DE187/'Drive Train'!$F$35</f>
        <v>0.48999999999999994</v>
      </c>
      <c r="CV187" s="46">
        <f>DC187*12*60/(PI() * 'Drive Train'!$F$15)/CU$2*CU187</f>
        <v>-18550.208470513946</v>
      </c>
      <c r="CW187" s="2">
        <f>('DEPRECATED - DT-Prelim Calcs'!$C$6*CU187-CV187)/('DEPRECATED - DT-Prelim Calcs'!$C$6*CU187)*'DEPRECATED - DT-Prelim Calcs'!$C$7*CU187</f>
        <v>9.5685177136845407</v>
      </c>
      <c r="CX187" s="57">
        <f>CW187/'DEPRECATED - DT-Prelim Calcs'!$C$7*('DEPRECATED - DT-Prelim Calcs'!$C$8-'DEPRECATED - DT-Prelim Calcs'!$C$9)+'DEPRECATED - DT-Prelim Calcs'!$C$9</f>
        <v>512.09453222644265</v>
      </c>
      <c r="CY187" s="57">
        <f t="shared" si="196"/>
        <v>93</v>
      </c>
      <c r="CZ187" s="2">
        <f t="shared" si="224"/>
        <v>1.2803081040535502</v>
      </c>
      <c r="DA187" s="57">
        <f>CZ187*'DEPRECATED - DT-Prelim Calcs'!$C$21/CU$2/'DEPRECATED - DT-Prelim Calcs'!$C$19/'DEPRECATED - DT-Prelim Calcs'!$C$18*3.39*'DEPRECATED - DT-Prelim Calcs'!$C$20</f>
        <v>25.773080821789936</v>
      </c>
      <c r="DB187" s="46">
        <f t="shared" si="225"/>
        <v>0</v>
      </c>
      <c r="DC187" s="57">
        <f>DA186*'DEPRECATED - DT-Prelim Calcs'!$C$11+DC186</f>
        <v>-118.93305847658324</v>
      </c>
      <c r="DD187" s="57">
        <f>DD186+0.5*DA187*'DEPRECATED - DT-Prelim Calcs'!$C$11^2+DC187*'DEPRECATED - DT-Prelim Calcs'!$C$11</f>
        <v>-101753.1618664556</v>
      </c>
      <c r="DE187" s="57">
        <f>MIN('Drive Train'!$F$35-CY186*'DEPRECATED - DT-Prelim Calcs'!$C$21*'Drive Train'!$F$39,DE186+CY$2)</f>
        <v>6.0759999999999996</v>
      </c>
      <c r="DF187" s="57">
        <f>'Drive Train'!$F$35-CY187*'DEPRECATED - DT-Prelim Calcs'!$C$21*'Drive Train'!$F$39</f>
        <v>6.0759999999999996</v>
      </c>
      <c r="DG187" s="1">
        <f>IF(DD187&gt;='Drive Train'!$F$29,1,0)</f>
        <v>0</v>
      </c>
      <c r="DH187" s="57">
        <f t="shared" si="226"/>
        <v>103.33333333333333</v>
      </c>
      <c r="DI187" s="63">
        <f>DI186+'DEPRECATED - DT-Prelim Calcs'!$C$11</f>
        <v>732</v>
      </c>
      <c r="DJ187" s="2">
        <f>DT187/'Drive Train'!$F$35</f>
        <v>0.48999999999999994</v>
      </c>
      <c r="DK187" s="46">
        <f>DR187*12*60/(PI() * 'Drive Train'!$F$15)/DJ$2*DJ187</f>
        <v>-23474.482626521811</v>
      </c>
      <c r="DL187" s="2">
        <f>('DEPRECATED - DT-Prelim Calcs'!$C$6*DJ187-DK187)/('DEPRECATED - DT-Prelim Calcs'!$C$6*DJ187)*'DEPRECATED - DT-Prelim Calcs'!$C$7*DJ187</f>
        <v>11.795065690416052</v>
      </c>
      <c r="DM187" s="57">
        <f>DL187/'DEPRECATED - DT-Prelim Calcs'!$C$7*('DEPRECATED - DT-Prelim Calcs'!$C$8-'DEPRECATED - DT-Prelim Calcs'!$C$9)+'DEPRECATED - DT-Prelim Calcs'!$C$9</f>
        <v>630.62818592546876</v>
      </c>
      <c r="DN187" s="57">
        <f t="shared" si="197"/>
        <v>93</v>
      </c>
      <c r="DO187" s="2">
        <f t="shared" si="227"/>
        <v>1.1037138828047846</v>
      </c>
      <c r="DP187" s="57">
        <f>DO187*'DEPRECATED - DT-Prelim Calcs'!$C$21/DJ$2/'DEPRECATED - DT-Prelim Calcs'!$C$19/'DEPRECATED - DT-Prelim Calcs'!$C$18*3.39*'DEPRECATED - DT-Prelim Calcs'!$C$20</f>
        <v>25.773080821789936</v>
      </c>
      <c r="DQ187" s="46">
        <f t="shared" si="228"/>
        <v>0</v>
      </c>
      <c r="DR187" s="57">
        <f>DP186*'DEPRECATED - DT-Prelim Calcs'!$C$11+DR186</f>
        <v>-129.74535919476102</v>
      </c>
      <c r="DS187" s="57">
        <f>DS186+0.5*DP187*'DEPRECATED - DT-Prelim Calcs'!$C$11^2+DR187*'DEPRECATED - DT-Prelim Calcs'!$C$11</f>
        <v>-186646.69721101673</v>
      </c>
      <c r="DT187" s="57">
        <f>MIN('Drive Train'!$F$35-DN186*'DEPRECATED - DT-Prelim Calcs'!$C$21*'Drive Train'!$F$39,DT186+DN$2)</f>
        <v>6.0759999999999996</v>
      </c>
      <c r="DU187" s="57">
        <f>'Drive Train'!$F$35-DN187*'DEPRECATED - DT-Prelim Calcs'!$C$21*'Drive Train'!$F$39</f>
        <v>6.0759999999999996</v>
      </c>
      <c r="DV187" s="1">
        <f>IF(DS187&gt;='Drive Train'!$F$29,1,0)</f>
        <v>0</v>
      </c>
      <c r="DW187" s="57">
        <f t="shared" si="229"/>
        <v>103.33333333333333</v>
      </c>
      <c r="DX187" s="63">
        <f>DX186+'DEPRECATED - DT-Prelim Calcs'!$C$11</f>
        <v>732</v>
      </c>
      <c r="DY187" s="2">
        <f>EI187/'Drive Train'!$F$35</f>
        <v>0.48999999999999994</v>
      </c>
      <c r="DZ187" s="46">
        <f>EG187*12*60/(PI() * 'Drive Train'!$F$15)/DY$2*DY187</f>
        <v>-107099.01143602969</v>
      </c>
      <c r="EA187" s="2">
        <f>('DEPRECATED - DT-Prelim Calcs'!$C$6*DY187-DZ187)/('DEPRECATED - DT-Prelim Calcs'!$C$6*DY187)*'DEPRECATED - DT-Prelim Calcs'!$C$7*DY187</f>
        <v>49.606531812538748</v>
      </c>
      <c r="EB187" s="57">
        <f>EA187/'DEPRECATED - DT-Prelim Calcs'!$C$7*('DEPRECATED - DT-Prelim Calcs'!$C$8-'DEPRECATED - DT-Prelim Calcs'!$C$9)+'DEPRECATED - DT-Prelim Calcs'!$C$9</f>
        <v>2643.5788512650292</v>
      </c>
      <c r="EC187" s="57">
        <f t="shared" si="198"/>
        <v>93</v>
      </c>
      <c r="ED187" s="2">
        <f t="shared" si="230"/>
        <v>0.96993038185874991</v>
      </c>
      <c r="EE187" s="57">
        <f>ED187*'DEPRECATED - DT-Prelim Calcs'!$C$21/DY$2/'DEPRECATED - DT-Prelim Calcs'!$C$19/'DEPRECATED - DT-Prelim Calcs'!$C$18*3.39*'DEPRECATED - DT-Prelim Calcs'!$C$20</f>
        <v>25.773080821789936</v>
      </c>
      <c r="EF187" s="46">
        <f t="shared" si="231"/>
        <v>0</v>
      </c>
      <c r="EG187" s="57">
        <f>EE186*'DEPRECATED - DT-Prelim Calcs'!$C$11+EG186</f>
        <v>-520.19398196376039</v>
      </c>
      <c r="EH187" s="57">
        <f>EH186+0.5*EE187*'DEPRECATED - DT-Prelim Calcs'!$C$11^2+EG187*'DEPRECATED - DT-Prelim Calcs'!$C$11</f>
        <v>-347321.73945269</v>
      </c>
      <c r="EI187" s="57">
        <f>MIN('Drive Train'!$F$35-EC186*'DEPRECATED - DT-Prelim Calcs'!$C$21*'Drive Train'!$F$39,EI186+EC$2)</f>
        <v>6.0759999999999996</v>
      </c>
      <c r="EJ187" s="57">
        <f>'Drive Train'!$F$35-EC187*'DEPRECATED - DT-Prelim Calcs'!$C$21*'Drive Train'!$F$39</f>
        <v>6.0759999999999996</v>
      </c>
      <c r="EK187" s="1">
        <f>IF(EH187&gt;='Drive Train'!$F$29,1,0)</f>
        <v>0</v>
      </c>
      <c r="EL187" s="57">
        <f t="shared" si="232"/>
        <v>103.33333333333333</v>
      </c>
      <c r="EM187" s="63">
        <f>EM186+'DEPRECATED - DT-Prelim Calcs'!$C$11</f>
        <v>732</v>
      </c>
      <c r="EN187" s="2">
        <f>EX187/'Drive Train'!$F$35</f>
        <v>0.48999999999999994</v>
      </c>
      <c r="EO187" s="46">
        <f>EV187*12*60/(PI() * 'Drive Train'!$F$15)/EN$2*EN187</f>
        <v>-337917.720742759</v>
      </c>
      <c r="EP187" s="2">
        <f>('DEPRECATED - DT-Prelim Calcs'!$C$6*EN187-EO187)/('DEPRECATED - DT-Prelim Calcs'!$C$6*EN187)*'DEPRECATED - DT-Prelim Calcs'!$C$7*EN187</f>
        <v>153.97296510132253</v>
      </c>
      <c r="EQ187" s="57">
        <f>EP187/'DEPRECATED - DT-Prelim Calcs'!$C$7*('DEPRECATED - DT-Prelim Calcs'!$C$8-'DEPRECATED - DT-Prelim Calcs'!$C$9)+'DEPRECATED - DT-Prelim Calcs'!$C$9</f>
        <v>8199.6839927384572</v>
      </c>
      <c r="ER187" s="57">
        <f t="shared" si="199"/>
        <v>93</v>
      </c>
      <c r="ES187" s="2">
        <f t="shared" si="233"/>
        <v>0.86507304327942547</v>
      </c>
      <c r="ET187" s="57">
        <f>ES187*'DEPRECATED - DT-Prelim Calcs'!$C$21/EN$2/'DEPRECATED - DT-Prelim Calcs'!$C$19/'DEPRECATED - DT-Prelim Calcs'!$C$18*3.39*'DEPRECATED - DT-Prelim Calcs'!$C$20</f>
        <v>25.773080821789936</v>
      </c>
      <c r="EU187" s="46">
        <f t="shared" si="234"/>
        <v>0</v>
      </c>
      <c r="EV187" s="57">
        <f>ET186*'DEPRECATED - DT-Prelim Calcs'!$C$11+EV186</f>
        <v>-1463.8717995080794</v>
      </c>
      <c r="EW187" s="57">
        <f>EW186+0.5*ET187*'DEPRECATED - DT-Prelim Calcs'!$C$11^2+EV187*'DEPRECATED - DT-Prelim Calcs'!$C$11</f>
        <v>-371399.26449182542</v>
      </c>
      <c r="EX187" s="57">
        <f>MIN('Drive Train'!$F$35-ER186*'DEPRECATED - DT-Prelim Calcs'!$C$21*'Drive Train'!$F$39,EX186+ER$2)</f>
        <v>6.0759999999999996</v>
      </c>
      <c r="EY187" s="57">
        <f>'Drive Train'!$F$35-ER187*'DEPRECATED - DT-Prelim Calcs'!$C$21*'Drive Train'!$F$39</f>
        <v>6.0759999999999996</v>
      </c>
      <c r="EZ187" s="1">
        <f>IF(EW187&gt;='Drive Train'!$F$29,1,0)</f>
        <v>0</v>
      </c>
      <c r="FA187" s="57">
        <f t="shared" si="235"/>
        <v>103.33333333333333</v>
      </c>
      <c r="FB187" s="63">
        <f>FB186+'DEPRECATED - DT-Prelim Calcs'!$C$11</f>
        <v>732</v>
      </c>
      <c r="FC187" s="2">
        <f>FM187/'Drive Train'!$F$35</f>
        <v>0.48999999999999994</v>
      </c>
      <c r="FD187" s="46">
        <f>FK187*12*60/(PI() * 'Drive Train'!$F$15)/FC$2*FC187</f>
        <v>-122722.95101447229</v>
      </c>
      <c r="FE187" s="2">
        <f>('DEPRECATED - DT-Prelim Calcs'!$C$6*FC187-FD187)/('DEPRECATED - DT-Prelim Calcs'!$C$6*FC187)*'DEPRECATED - DT-Prelim Calcs'!$C$7*FC187</f>
        <v>56.671014811421806</v>
      </c>
      <c r="FF187" s="57">
        <f>FE187/'DEPRECATED - DT-Prelim Calcs'!$C$7*('DEPRECATED - DT-Prelim Calcs'!$C$8-'DEPRECATED - DT-Prelim Calcs'!$C$9)+'DEPRECATED - DT-Prelim Calcs'!$C$9</f>
        <v>3019.6673030312936</v>
      </c>
      <c r="FG187" s="57">
        <f t="shared" si="200"/>
        <v>93</v>
      </c>
      <c r="FH187" s="2">
        <f t="shared" si="236"/>
        <v>0.78067567320338405</v>
      </c>
      <c r="FI187" s="57">
        <f>FH187*'DEPRECATED - DT-Prelim Calcs'!$C$21/FC$2/'DEPRECATED - DT-Prelim Calcs'!$C$19/'DEPRECATED - DT-Prelim Calcs'!$C$18*3.39*'DEPRECATED - DT-Prelim Calcs'!$C$20</f>
        <v>25.773080821789936</v>
      </c>
      <c r="FJ187" s="46">
        <f t="shared" si="237"/>
        <v>0</v>
      </c>
      <c r="FK187" s="57">
        <f>FI186*'DEPRECATED - DT-Prelim Calcs'!$C$11+FK186</f>
        <v>-479.77292351160554</v>
      </c>
      <c r="FL187" s="57">
        <f>FL186+0.5*FI187*'DEPRECATED - DT-Prelim Calcs'!$C$11^2+FK187*'DEPRECATED - DT-Prelim Calcs'!$C$11</f>
        <v>-456251.99544306932</v>
      </c>
      <c r="FM187" s="57">
        <f>MIN('Drive Train'!$F$35-FG186*'DEPRECATED - DT-Prelim Calcs'!$C$21*'Drive Train'!$F$39,FM186+FG$2)</f>
        <v>6.0759999999999996</v>
      </c>
      <c r="FN187" s="57">
        <f>'Drive Train'!$F$35-FG187*'DEPRECATED - DT-Prelim Calcs'!$C$21*'Drive Train'!$F$39</f>
        <v>6.0759999999999996</v>
      </c>
      <c r="FO187" s="1">
        <f>IF(FL187&gt;='Drive Train'!$F$29,1,0)</f>
        <v>0</v>
      </c>
      <c r="FP187" s="57">
        <f t="shared" si="238"/>
        <v>103.33333333333333</v>
      </c>
      <c r="FQ187" s="63">
        <f>FQ186+'DEPRECATED - DT-Prelim Calcs'!$C$11</f>
        <v>732</v>
      </c>
      <c r="FR187" s="2">
        <f>GB187/'Drive Train'!$F$35</f>
        <v>0.48999999999999994</v>
      </c>
      <c r="FS187" s="46">
        <f>FZ187*12*60/(PI() * 'Drive Train'!$F$15)/FR$2*FR187</f>
        <v>-156093.14127735532</v>
      </c>
      <c r="FT187" s="2">
        <f>('DEPRECATED - DT-Prelim Calcs'!$C$6*FR187-FS187)/('DEPRECATED - DT-Prelim Calcs'!$C$6*FR187)*'DEPRECATED - DT-Prelim Calcs'!$C$7*FR187</f>
        <v>71.759599902143776</v>
      </c>
      <c r="FU187" s="57">
        <f>FT187/'DEPRECATED - DT-Prelim Calcs'!$C$7*('DEPRECATED - DT-Prelim Calcs'!$C$8-'DEPRECATED - DT-Prelim Calcs'!$C$9)+'DEPRECATED - DT-Prelim Calcs'!$C$9</f>
        <v>3822.9309823423428</v>
      </c>
      <c r="FV187" s="57">
        <f t="shared" si="201"/>
        <v>93</v>
      </c>
      <c r="FW187" s="2">
        <f t="shared" si="239"/>
        <v>0.7112822800297498</v>
      </c>
      <c r="FX187" s="57">
        <f>FW187*'DEPRECATED - DT-Prelim Calcs'!$C$21/FR$2/'DEPRECATED - DT-Prelim Calcs'!$C$19/'DEPRECATED - DT-Prelim Calcs'!$C$18*3.39*'DEPRECATED - DT-Prelim Calcs'!$C$20</f>
        <v>25.773080821789936</v>
      </c>
      <c r="FY187" s="46">
        <f t="shared" si="240"/>
        <v>0</v>
      </c>
      <c r="FZ187" s="57">
        <f>FX186*'DEPRECATED - DT-Prelim Calcs'!$C$11+FZ186</f>
        <v>-555.98760307561577</v>
      </c>
      <c r="GA187" s="57">
        <f>GA186+0.5*FX187*'DEPRECATED - DT-Prelim Calcs'!$C$11^2+FZ187*'DEPRECATED - DT-Prelim Calcs'!$C$11</f>
        <v>-552612.12409412558</v>
      </c>
      <c r="GB187" s="57">
        <f>MIN('Drive Train'!$F$35-FV186*'DEPRECATED - DT-Prelim Calcs'!$C$21*'Drive Train'!$F$39,GB186+FV$2)</f>
        <v>6.0759999999999996</v>
      </c>
      <c r="GC187" s="57">
        <f>'Drive Train'!$F$35-FV187*'DEPRECATED - DT-Prelim Calcs'!$C$21*'Drive Train'!$F$39</f>
        <v>6.0759999999999996</v>
      </c>
      <c r="GD187" s="1">
        <f>IF(GA187&gt;='Drive Train'!$F$29,1,0)</f>
        <v>0</v>
      </c>
      <c r="GE187" s="57">
        <f t="shared" si="241"/>
        <v>103.33333333333333</v>
      </c>
      <c r="GF187" s="63">
        <f>GF186+'DEPRECATED - DT-Prelim Calcs'!$C$11</f>
        <v>732</v>
      </c>
      <c r="GG187" s="2">
        <f>GQ187/'Drive Train'!$F$35</f>
        <v>0.83548387096774201</v>
      </c>
      <c r="GH187" s="46">
        <f>GO187*12*60/(PI() * 'Drive Train'!$F$15)/GG$2*GG187</f>
        <v>-33881.855436356556</v>
      </c>
      <c r="GI187" s="2">
        <f>('DEPRECATED - DT-Prelim Calcs'!$C$6*GG187-GH187)/('DEPRECATED - DT-Prelim Calcs'!$C$6*GG187)*'DEPRECATED - DT-Prelim Calcs'!$C$7*GG187</f>
        <v>17.333454515827626</v>
      </c>
      <c r="GJ187" s="57">
        <f>GI187/'DEPRECATED - DT-Prelim Calcs'!$C$7*('DEPRECATED - DT-Prelim Calcs'!$C$8-'DEPRECATED - DT-Prelim Calcs'!$C$9)+'DEPRECATED - DT-Prelim Calcs'!$C$9</f>
        <v>925.47270306252472</v>
      </c>
      <c r="GK187" s="57">
        <f t="shared" si="242"/>
        <v>29.999999999999982</v>
      </c>
      <c r="GL187" s="2">
        <f t="shared" si="243"/>
        <v>0.99579519204165001</v>
      </c>
      <c r="GM187" s="57">
        <f>GL187*'DEPRECATED - DT-Prelim Calcs'!$C$21/GG$2/'DEPRECATED - DT-Prelim Calcs'!$C$19/'DEPRECATED - DT-Prelim Calcs'!$C$18*3.39*'DEPRECATED - DT-Prelim Calcs'!$C$20</f>
        <v>25.773080821789936</v>
      </c>
      <c r="GN187" s="46">
        <f t="shared" si="244"/>
        <v>0</v>
      </c>
      <c r="GO187" s="57">
        <f>GM186*'DEPRECATED - DT-Prelim Calcs'!$C$11+GO186</f>
        <v>-99.091070029859551</v>
      </c>
      <c r="GP187" s="57">
        <f>GP186+0.5*GM187*'DEPRECATED - DT-Prelim Calcs'!$C$11^2+GO187*'DEPRECATED - DT-Prelim Calcs'!$C$11</f>
        <v>-280232.06051672273</v>
      </c>
      <c r="GQ187" s="57">
        <f>MIN('Drive Train'!$F$35-GK186*'DEPRECATED - DT-Prelim Calcs'!$C$21*'Drive Train'!$F$39,GQ186+GK$2)</f>
        <v>10.360000000000001</v>
      </c>
      <c r="GR187" s="57">
        <f>'Drive Train'!$F$35-GK187*'DEPRECATED - DT-Prelim Calcs'!$C$21*'Drive Train'!$F$39</f>
        <v>10.360000000000001</v>
      </c>
      <c r="GS187" s="1">
        <f>IF(GP187&gt;='Drive Train'!$F$29,1,0)</f>
        <v>0</v>
      </c>
      <c r="GT187" s="57">
        <f t="shared" si="245"/>
        <v>33.333333333333314</v>
      </c>
      <c r="GU187" s="63">
        <f>GU186+'DEPRECATED - DT-Prelim Calcs'!$C$11</f>
        <v>732</v>
      </c>
      <c r="GV187" s="2">
        <f>HF187/'Drive Train'!$F$35</f>
        <v>3.3236134737139138</v>
      </c>
      <c r="GW187" s="46">
        <f>HD187*12*60/(PI() * 'Drive Train'!$F$15)/GV$2*GV187</f>
        <v>-1316618.1205985213</v>
      </c>
      <c r="GX187" s="2">
        <f>('DEPRECATED - DT-Prelim Calcs'!$C$6*GV187-GW187)/('DEPRECATED - DT-Prelim Calcs'!$C$6*GV187)*'DEPRECATED - DT-Prelim Calcs'!$C$7*GV187</f>
        <v>603.32879602182629</v>
      </c>
      <c r="GY187" s="57">
        <f>GX187/'DEPRECATED - DT-Prelim Calcs'!$C$7*('DEPRECATED - DT-Prelim Calcs'!$C$8-'DEPRECATED - DT-Prelim Calcs'!$C$9)+'DEPRECATED - DT-Prelim Calcs'!$C$9</f>
        <v>32121.822211452414</v>
      </c>
      <c r="GZ187" s="57">
        <f t="shared" si="202"/>
        <v>33.333333333333314</v>
      </c>
      <c r="HA187" s="2">
        <f t="shared" si="246"/>
        <v>0.99579519204165001</v>
      </c>
      <c r="HB187" s="57">
        <f>HA187*'DEPRECATED - DT-Prelim Calcs'!$C$21/GV$2/'DEPRECATED - DT-Prelim Calcs'!$C$19/'DEPRECATED - DT-Prelim Calcs'!$C$18*3.39*'DEPRECATED - DT-Prelim Calcs'!$C$20</f>
        <v>25.773080821789936</v>
      </c>
      <c r="HC187" s="46">
        <f t="shared" si="247"/>
        <v>0</v>
      </c>
      <c r="HD187" s="57">
        <f>HB186*'DEPRECATED - DT-Prelim Calcs'!$C$11+HD186</f>
        <v>-967.95400333542932</v>
      </c>
      <c r="HE187" s="57">
        <f>HE186+0.5*HB187*'DEPRECATED - DT-Prelim Calcs'!$C$11^2+HD187*'DEPRECATED - DT-Prelim Calcs'!$C$11</f>
        <v>-304385.04057993629</v>
      </c>
      <c r="HF187" s="57">
        <f>MIN('Drive Train'!$F$35-GZ186*'DEPRECATED - DT-Prelim Calcs'!$C$21*'Drive Train'!$F$39,HF186+GZ$2)</f>
        <v>41.212807074052535</v>
      </c>
      <c r="HG187" s="57">
        <f>'Drive Train'!$F$35-GZ187*'DEPRECATED - DT-Prelim Calcs'!$C$21*'Drive Train'!$F$39</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-275403.75942986243</v>
      </c>
      <c r="HM187" s="2">
        <f>('DEPRECATED - DT-Prelim Calcs'!$C$6*HK187-HL187)/('DEPRECATED - DT-Prelim Calcs'!$C$6*HK187)*'DEPRECATED - DT-Prelim Calcs'!$C$7*HK187</f>
        <v>126.45131108357052</v>
      </c>
      <c r="HN187" s="57">
        <f>HM187/'DEPRECATED - DT-Prelim Calcs'!$C$7*('DEPRECATED - DT-Prelim Calcs'!$C$8-'DEPRECATED - DT-Prelim Calcs'!$C$9)+'DEPRECATED - DT-Prelim Calcs'!$C$9</f>
        <v>6734.5270589303309</v>
      </c>
      <c r="HO187" s="57">
        <f t="shared" si="203"/>
        <v>36.66666666666665</v>
      </c>
      <c r="HP187" s="2">
        <f t="shared" si="249"/>
        <v>0.99579519204165001</v>
      </c>
      <c r="HQ187" s="57">
        <f>HP187*'DEPRECATED - DT-Prelim Calcs'!$C$21/HK$2/'DEPRECATED - DT-Prelim Calcs'!$C$19/'DEPRECATED - DT-Prelim Calcs'!$C$18*3.39*'DEPRECATED - DT-Prelim Calcs'!$C$20</f>
        <v>25.773080821789936</v>
      </c>
      <c r="HR187" s="46">
        <f t="shared" si="250"/>
        <v>0</v>
      </c>
      <c r="HS187" s="57">
        <f>HQ186*'DEPRECATED - DT-Prelim Calcs'!$C$11+HS186</f>
        <v>-842.30504596187984</v>
      </c>
      <c r="HT187" s="57">
        <f>HT186+0.5*HQ187*'DEPRECATED - DT-Prelim Calcs'!$C$11^2+HS187*'DEPRECATED - DT-Prelim Calcs'!$C$11</f>
        <v>-331689.31965236046</v>
      </c>
      <c r="HU187" s="57">
        <f>MIN('Drive Train'!$F$35-HO186*'DEPRECATED - DT-Prelim Calcs'!$C$21*'Drive Train'!$F$39,HU186+HO$2)</f>
        <v>9.9066666666666681</v>
      </c>
      <c r="HV187" s="57">
        <f>'Drive Train'!$F$35-HO187*'DEPRECATED - DT-Prelim Calcs'!$C$21*'Drive Train'!$F$39</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-61485.859397051405</v>
      </c>
      <c r="IB187" s="2">
        <f>('DEPRECATED - DT-Prelim Calcs'!$C$6*HZ187-IA187)/('DEPRECATED - DT-Prelim Calcs'!$C$6*HZ187)*'DEPRECATED - DT-Prelim Calcs'!$C$7*HZ187</f>
        <v>29.682653365331429</v>
      </c>
      <c r="IC187" s="57">
        <f>IB187/'DEPRECATED - DT-Prelim Calcs'!$C$7*('DEPRECATED - DT-Prelim Calcs'!$C$8-'DEPRECATED - DT-Prelim Calcs'!$C$9)+'DEPRECATED - DT-Prelim Calcs'!$C$9</f>
        <v>1582.9010069593455</v>
      </c>
      <c r="ID187" s="57">
        <f t="shared" si="204"/>
        <v>39.999999999999986</v>
      </c>
      <c r="IE187" s="2">
        <f t="shared" si="252"/>
        <v>0.99579519204165001</v>
      </c>
      <c r="IF187" s="57">
        <f>IE187*'DEPRECATED - DT-Prelim Calcs'!$C$21/HZ$2/'DEPRECATED - DT-Prelim Calcs'!$C$19/'DEPRECATED - DT-Prelim Calcs'!$C$18*3.39*'DEPRECATED - DT-Prelim Calcs'!$C$20</f>
        <v>25.773080821789936</v>
      </c>
      <c r="IG187" s="46">
        <f t="shared" si="253"/>
        <v>0</v>
      </c>
      <c r="IH187" s="57">
        <f>IF186*'DEPRECATED - DT-Prelim Calcs'!$C$11+IH186</f>
        <v>-192.45401628728496</v>
      </c>
      <c r="II187" s="57">
        <f>II186+0.5*IF187*'DEPRECATED - DT-Prelim Calcs'!$C$11^2+IH187*'DEPRECATED - DT-Prelim Calcs'!$C$11</f>
        <v>-352884.68869396806</v>
      </c>
      <c r="IJ187" s="57">
        <f>MIN('Drive Train'!$F$35-ID186*'DEPRECATED - DT-Prelim Calcs'!$C$21*'Drive Train'!$F$39,IJ186+ID$2)</f>
        <v>9.6800000000000015</v>
      </c>
      <c r="IK187" s="57">
        <f>'Drive Train'!$F$35-ID187*'DEPRECATED - DT-Prelim Calcs'!$C$21*'Drive Train'!$F$39</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-161327.58359375517</v>
      </c>
      <c r="IQ187" s="2">
        <f>('DEPRECATED - DT-Prelim Calcs'!$C$6*IO187-IP187)/('DEPRECATED - DT-Prelim Calcs'!$C$6*IO187)*'DEPRECATED - DT-Prelim Calcs'!$C$7*IO187</f>
        <v>74.782793844677826</v>
      </c>
      <c r="IR187" s="57">
        <f>IQ187/'DEPRECATED - DT-Prelim Calcs'!$C$7*('DEPRECATED - DT-Prelim Calcs'!$C$8-'DEPRECATED - DT-Prelim Calcs'!$C$9)+'DEPRECATED - DT-Prelim Calcs'!$C$9</f>
        <v>3983.8752905693627</v>
      </c>
      <c r="IS187" s="57">
        <f t="shared" si="205"/>
        <v>43.333333333333321</v>
      </c>
      <c r="IT187" s="2">
        <f t="shared" si="255"/>
        <v>0.99579519204165001</v>
      </c>
      <c r="IU187" s="57">
        <f>IT187*'DEPRECATED - DT-Prelim Calcs'!$C$21/IO$2/'DEPRECATED - DT-Prelim Calcs'!$C$19/'DEPRECATED - DT-Prelim Calcs'!$C$18*3.39*'DEPRECATED - DT-Prelim Calcs'!$C$20</f>
        <v>25.773080821789936</v>
      </c>
      <c r="IV187" s="46">
        <f t="shared" si="256"/>
        <v>0</v>
      </c>
      <c r="IW187" s="57">
        <f>IU186*'DEPRECATED - DT-Prelim Calcs'!$C$11+IW186</f>
        <v>-517.07167213154185</v>
      </c>
      <c r="IX187" s="57">
        <f>IX186+0.5*IU187*'DEPRECATED - DT-Prelim Calcs'!$C$11^2+IW187*'DEPRECATED - DT-Prelim Calcs'!$C$11</f>
        <v>-319892.46895173035</v>
      </c>
      <c r="IY187" s="57">
        <f>MIN('Drive Train'!$F$35-IS186*'DEPRECATED - DT-Prelim Calcs'!$C$21*'Drive Train'!$F$39,IY186+IS$2)</f>
        <v>9.4533333333333349</v>
      </c>
      <c r="IZ187" s="57">
        <f>'Drive Train'!$F$35-IS187*'DEPRECATED - DT-Prelim Calcs'!$C$21*'Drive Train'!$F$39</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-119454.21696939295</v>
      </c>
      <c r="JF187" s="2">
        <f>('DEPRECATED - DT-Prelim Calcs'!$C$6*JD187-JE187)/('DEPRECATED - DT-Prelim Calcs'!$C$6*JD187)*'DEPRECATED - DT-Prelim Calcs'!$C$7*JD187</f>
        <v>55.805379187294569</v>
      </c>
      <c r="JG187" s="57">
        <f>JF187/'DEPRECATED - DT-Prelim Calcs'!$C$7*('DEPRECATED - DT-Prelim Calcs'!$C$8-'DEPRECATED - DT-Prelim Calcs'!$C$9)+'DEPRECATED - DT-Prelim Calcs'!$C$9</f>
        <v>2973.5838795559721</v>
      </c>
      <c r="JH187" s="57">
        <f t="shared" si="206"/>
        <v>46.666666666666657</v>
      </c>
      <c r="JI187" s="2">
        <f t="shared" si="258"/>
        <v>0.99579519204165001</v>
      </c>
      <c r="JJ187" s="57">
        <f>JI187*'DEPRECATED - DT-Prelim Calcs'!$C$21/JD$2/'DEPRECATED - DT-Prelim Calcs'!$C$19/'DEPRECATED - DT-Prelim Calcs'!$C$18*3.39*'DEPRECATED - DT-Prelim Calcs'!$C$20</f>
        <v>25.773080821789936</v>
      </c>
      <c r="JK187" s="46">
        <f t="shared" si="259"/>
        <v>0</v>
      </c>
      <c r="JL187" s="57">
        <f>JJ186*'DEPRECATED - DT-Prelim Calcs'!$C$11+JL186</f>
        <v>-392.26877857556099</v>
      </c>
      <c r="JM187" s="57">
        <f>JM186+0.5*JJ187*'DEPRECATED - DT-Prelim Calcs'!$C$11^2+JL187*'DEPRECATED - DT-Prelim Calcs'!$C$11</f>
        <v>-373010.37513805443</v>
      </c>
      <c r="JN187" s="57">
        <f>MIN('Drive Train'!$F$35-JH186*'DEPRECATED - DT-Prelim Calcs'!$C$21*'Drive Train'!$F$39,JN186+JH$2)</f>
        <v>9.2266666666666666</v>
      </c>
      <c r="JO187" s="57">
        <f>'Drive Train'!$F$35-JH187*'DEPRECATED - DT-Prelim Calcs'!$C$21*'Drive Train'!$F$39</f>
        <v>9.2266666666666666</v>
      </c>
      <c r="JP187" s="1">
        <f>IF(JM187&gt;='Drive Train'!$F$29,1,0)</f>
        <v>0</v>
      </c>
      <c r="JQ187" s="57">
        <f>MIN(JG187,'DEPRECATED - DT-Prelim Calcs'!$C$10)*'DEPRECATED - DT-Prelim Calcs'!$C$11*1000/60/60</f>
        <v>103.33333333333333</v>
      </c>
      <c r="JR187" s="63">
        <f>JR186+'DEPRECATED - DT-Prelim Calcs'!$C$11</f>
        <v>732</v>
      </c>
      <c r="JS187" s="2">
        <f>KC187/'Drive Train'!$F$35</f>
        <v>0.72580645161290325</v>
      </c>
      <c r="JT187" s="46">
        <f>KA187*12*60/(PI() * 'Drive Train'!$F$15)/JS$2*JS187</f>
        <v>-14060.047014557311</v>
      </c>
      <c r="JU187" s="2">
        <f>('DEPRECATED - DT-Prelim Calcs'!$C$6*JS187-JT187)/('DEPRECATED - DT-Prelim Calcs'!$C$6*JS187)*'DEPRECATED - DT-Prelim Calcs'!$C$7*JS187</f>
        <v>8.1065506412732358</v>
      </c>
      <c r="JV187" s="57">
        <f>JU187/'DEPRECATED - DT-Prelim Calcs'!$C$7*('DEPRECATED - DT-Prelim Calcs'!$C$8-'DEPRECATED - DT-Prelim Calcs'!$C$9)+'DEPRECATED - DT-Prelim Calcs'!$C$9</f>
        <v>434.26450094413116</v>
      </c>
      <c r="JW187" s="57">
        <f t="shared" si="207"/>
        <v>49.999999999999993</v>
      </c>
      <c r="JX187" s="2">
        <f t="shared" si="260"/>
        <v>0.99579519204165001</v>
      </c>
      <c r="JY187" s="57">
        <f>JX187*'DEPRECATED - DT-Prelim Calcs'!$C$21/JS$2/'DEPRECATED - DT-Prelim Calcs'!$C$19/'DEPRECATED - DT-Prelim Calcs'!$C$18*3.39*'DEPRECATED - DT-Prelim Calcs'!$C$20</f>
        <v>25.773080821789936</v>
      </c>
      <c r="JZ187" s="46">
        <f t="shared" si="261"/>
        <v>0</v>
      </c>
      <c r="KA187" s="57">
        <f>JY186*'DEPRECATED - DT-Prelim Calcs'!$C$11+KA186</f>
        <v>-47.333797871521469</v>
      </c>
      <c r="KB187" s="57">
        <f>KB186+0.5*JY187*'DEPRECATED - DT-Prelim Calcs'!$C$11^2+KA187*'DEPRECATED - DT-Prelim Calcs'!$C$11</f>
        <v>-344314.90458345419</v>
      </c>
      <c r="KC187" s="57">
        <f>MIN('Drive Train'!$F$35-JW186*'DEPRECATED - DT-Prelim Calcs'!$C$21*'Drive Train'!$F$39,KC186+JW$2)</f>
        <v>9</v>
      </c>
      <c r="KD187" s="57">
        <f>'Drive Train'!$F$35-JW187*'DEPRECATED - DT-Prelim Calcs'!$C$21*'Drive Train'!$F$39</f>
        <v>9</v>
      </c>
      <c r="KE187" s="1">
        <f>IF(KB187&gt;='Drive Train'!$F$29,1,0)</f>
        <v>0</v>
      </c>
      <c r="KF187" s="57">
        <f>MIN(JV187,'DEPRECATED - DT-Prelim Calcs'!$C$10)*'DEPRECATED - DT-Prelim Calcs'!$C$11*1000/60/60</f>
        <v>103.33333333333333</v>
      </c>
      <c r="KG187" s="63">
        <f>KG186+'DEPRECATED - DT-Prelim Calcs'!$C$11</f>
        <v>732</v>
      </c>
      <c r="KH187" s="2">
        <f>KR187/'Drive Train'!$F$35</f>
        <v>0.7075268817204301</v>
      </c>
      <c r="KI187" s="46">
        <f>KP187*12*60/(PI() * 'Drive Train'!$F$15)/KH$2*KH187</f>
        <v>-38408.474981576474</v>
      </c>
      <c r="KJ187" s="2">
        <f>('DEPRECATED - DT-Prelim Calcs'!$C$6*KH187-KI187)/('DEPRECATED - DT-Prelim Calcs'!$C$6*KH187)*'DEPRECATED - DT-Prelim Calcs'!$C$7*KH187</f>
        <v>19.071823594627155</v>
      </c>
      <c r="KK187" s="57">
        <f>KJ187/'DEPRECATED - DT-Prelim Calcs'!$C$7*('DEPRECATED - DT-Prelim Calcs'!$C$8-'DEPRECATED - DT-Prelim Calcs'!$C$9)+'DEPRECATED - DT-Prelim Calcs'!$C$9</f>
        <v>1018.0174137720599</v>
      </c>
      <c r="KL187" s="57">
        <f t="shared" si="208"/>
        <v>53.333333333333329</v>
      </c>
      <c r="KM187" s="2">
        <f t="shared" si="262"/>
        <v>0.99579519204165001</v>
      </c>
      <c r="KN187" s="57">
        <f>KM187*'DEPRECATED - DT-Prelim Calcs'!$C$21/KH$2/'DEPRECATED - DT-Prelim Calcs'!$C$19/'DEPRECATED - DT-Prelim Calcs'!$C$18*3.39*'DEPRECATED - DT-Prelim Calcs'!$C$20</f>
        <v>25.773080821789936</v>
      </c>
      <c r="KO187" s="46">
        <f t="shared" si="263"/>
        <v>0</v>
      </c>
      <c r="KP187" s="57">
        <f>KN186*'DEPRECATED - DT-Prelim Calcs'!$C$11+KP186</f>
        <v>-132.64458397053011</v>
      </c>
      <c r="KQ187" s="57">
        <f>KQ186+0.5*KN187*'DEPRECATED - DT-Prelim Calcs'!$C$11^2+KP187*'DEPRECATED - DT-Prelim Calcs'!$C$11</f>
        <v>-370915.97937234159</v>
      </c>
      <c r="KR187" s="57">
        <f>MIN('Drive Train'!$F$35-KL186*'DEPRECATED - DT-Prelim Calcs'!$C$21*'Drive Train'!$F$39,KR186+KL$2)</f>
        <v>8.7733333333333334</v>
      </c>
      <c r="KS187" s="57">
        <f>'Drive Train'!$F$35-KL187*'DEPRECATED - DT-Prelim Calcs'!$C$21*'Drive Train'!$F$39</f>
        <v>8.7733333333333334</v>
      </c>
      <c r="KT187" s="1">
        <f>IF(KQ187&gt;='Drive Train'!$F$29,1,0)</f>
        <v>0</v>
      </c>
      <c r="KU187" s="57">
        <f>MIN(KK187,'DEPRECATED - DT-Prelim Calcs'!$C$10)*'DEPRECATED - DT-Prelim Calcs'!$C$11*1000/60/60</f>
        <v>103.33333333333333</v>
      </c>
      <c r="KV187" s="63">
        <f>KV186+'DEPRECATED - DT-Prelim Calcs'!$C$11</f>
        <v>732</v>
      </c>
      <c r="KW187" s="2">
        <f>LG187/'Drive Train'!$F$35</f>
        <v>0.68924731182795695</v>
      </c>
      <c r="KX187" s="46">
        <f>LE187*12*60/(PI() * 'Drive Train'!$F$15)/KW$2*KW187</f>
        <v>-122561.98087038088</v>
      </c>
      <c r="KY187" s="2">
        <f>('DEPRECATED - DT-Prelim Calcs'!$C$6*KW187-KX187)/('DEPRECATED - DT-Prelim Calcs'!$C$6*KW187)*'DEPRECATED - DT-Prelim Calcs'!$C$7*KW187</f>
        <v>57.078416959144761</v>
      </c>
      <c r="KZ187" s="57">
        <f>KY187/'DEPRECATED - DT-Prelim Calcs'!$C$7*('DEPRECATED - DT-Prelim Calcs'!$C$8-'DEPRECATED - DT-Prelim Calcs'!$C$9)+'DEPRECATED - DT-Prelim Calcs'!$C$9</f>
        <v>3041.3559733851753</v>
      </c>
      <c r="LA187" s="57">
        <f t="shared" si="209"/>
        <v>56.666666666666664</v>
      </c>
      <c r="LB187" s="2">
        <f t="shared" si="264"/>
        <v>0.99579519204165001</v>
      </c>
      <c r="LC187" s="57">
        <f>LB187*'DEPRECATED - DT-Prelim Calcs'!$C$21/KW$2/'DEPRECATED - DT-Prelim Calcs'!$C$19/'DEPRECATED - DT-Prelim Calcs'!$C$18*3.39*'DEPRECATED - DT-Prelim Calcs'!$C$20</f>
        <v>25.773080821789936</v>
      </c>
      <c r="LD187" s="46">
        <f t="shared" si="265"/>
        <v>0</v>
      </c>
      <c r="LE187" s="57">
        <f>LC186*'DEPRECATED - DT-Prelim Calcs'!$C$11+LE186</f>
        <v>-434.49631128684814</v>
      </c>
      <c r="LF187" s="57">
        <f>LF186+0.5*LC187*'DEPRECATED - DT-Prelim Calcs'!$C$11^2+LE187*'DEPRECATED - DT-Prelim Calcs'!$C$11</f>
        <v>-314992.41941754991</v>
      </c>
      <c r="LG187" s="57">
        <f>MIN('Drive Train'!$F$35-LA186*'DEPRECATED - DT-Prelim Calcs'!$C$21*'Drive Train'!$F$39,LG186+LA$2)</f>
        <v>8.5466666666666669</v>
      </c>
      <c r="LH187" s="57">
        <f>'Drive Train'!$F$35-LA187*'DEPRECATED - DT-Prelim Calcs'!$C$21*'Drive Train'!$F$39</f>
        <v>8.5466666666666669</v>
      </c>
      <c r="LI187" s="1">
        <f>IF(LF187&gt;='Drive Train'!$F$29,1,0)</f>
        <v>0</v>
      </c>
      <c r="LJ187" s="57">
        <f>MIN(KZ187,'DEPRECATED - DT-Prelim Calcs'!$C$10)*'DEPRECATED - DT-Prelim Calcs'!$C$11*1000/60/60</f>
        <v>103.33333333333333</v>
      </c>
      <c r="LK187" s="63">
        <f>LK186+'DEPRECATED - DT-Prelim Calcs'!$C$11</f>
        <v>732</v>
      </c>
      <c r="LL187" s="2">
        <f>LV187/'Drive Train'!$F$35</f>
        <v>0.67096774193548392</v>
      </c>
      <c r="LM187" s="46">
        <f>LT187*12*60/(PI() * 'Drive Train'!$F$15)/LL$2*LL187</f>
        <v>-113958.6142711916</v>
      </c>
      <c r="LN187" s="2">
        <f>('DEPRECATED - DT-Prelim Calcs'!$C$6*LL187-LM187)/('DEPRECATED - DT-Prelim Calcs'!$C$6*LL187)*'DEPRECATED - DT-Prelim Calcs'!$C$7*LL187</f>
        <v>53.144285615207437</v>
      </c>
      <c r="LO187" s="57">
        <f>LN187/'DEPRECATED - DT-Prelim Calcs'!$C$7*('DEPRECATED - DT-Prelim Calcs'!$C$8-'DEPRECATED - DT-Prelim Calcs'!$C$9)+'DEPRECATED - DT-Prelim Calcs'!$C$9</f>
        <v>2831.9165329589682</v>
      </c>
      <c r="LP187" s="57">
        <f t="shared" si="210"/>
        <v>60</v>
      </c>
      <c r="LQ187" s="2">
        <f t="shared" si="266"/>
        <v>0.99579519204165001</v>
      </c>
      <c r="LR187" s="57">
        <f>LQ187*'DEPRECATED - DT-Prelim Calcs'!$C$21/LL$2/'DEPRECATED - DT-Prelim Calcs'!$C$19/'DEPRECATED - DT-Prelim Calcs'!$C$18*3.39*'DEPRECATED - DT-Prelim Calcs'!$C$20</f>
        <v>25.773080821789936</v>
      </c>
      <c r="LS187" s="46">
        <f t="shared" si="267"/>
        <v>0</v>
      </c>
      <c r="LT187" s="57">
        <f>LR186*'DEPRECATED - DT-Prelim Calcs'!$C$11+LT186</f>
        <v>-415.00269953771215</v>
      </c>
      <c r="LU187" s="57">
        <f>LU186+0.5*LR187*'DEPRECATED - DT-Prelim Calcs'!$C$11^2+LT187*'DEPRECATED - DT-Prelim Calcs'!$C$11</f>
        <v>-320680.83189145796</v>
      </c>
      <c r="LV187" s="57">
        <f>MIN('Drive Train'!$F$35-LP186*'DEPRECATED - DT-Prelim Calcs'!$C$21*'Drive Train'!$F$39,LV186+LP$2)</f>
        <v>8.32</v>
      </c>
      <c r="LW187" s="57">
        <f>'Drive Train'!$F$35-LP187*'DEPRECATED - DT-Prelim Calcs'!$C$21*'Drive Train'!$F$39</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Train'!$AA$49 + V187*(1-'Drive Train'!$AA$49))</f>
        <v>0</v>
      </c>
      <c r="W188" s="57">
        <f t="shared" si="184"/>
        <v>0</v>
      </c>
      <c r="X188" s="2">
        <f>MAX(MIN(IF(AND(AI187=1,AG188&lt;0),-1,1)*(W188-$C$9)/($C$8-$C$9)*$C$7-$C$29*AE188/T$2 -  AI187*$C$29/2,X$2),MAX(X$4:X187)*-1)</f>
        <v>-0.2458281045106315</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Train'!$F$39,AG187+W$2)-$C$3,IF(AE187-1&lt;=0,0,IF($C$32=Motors!$C$29,MAX(ABS('Drive Train'!$F$35-W187*$C$21*'Drive Train'!$F$39)*-1,AG187-W$2),MAX(0,ABS('Drive Train'!$F$35-W187*$C$21*'Drive Train'!$F$39)*-1,AG187-W$2))))</f>
        <v>0</v>
      </c>
      <c r="AH188" s="57">
        <f>'Drive Train'!$F$35-ABS(W188)*'DEPRECATED - DT-Prelim Calcs'!$C$21*'Drive Train'!$F$39</f>
        <v>12.4</v>
      </c>
      <c r="AI188" s="1">
        <f>IF(AJ188&gt;='Drive Train'!$F$29,1,0)</f>
        <v>1</v>
      </c>
      <c r="AJ188" s="57">
        <f>AJ187+0.5*Y188*'DEPRECATED - DT-Prelim Calcs'!$C$11^2+AE188*'DEPRECATED - DT-Prelim Calcs'!$C$11</f>
        <v>784.33981740885292</v>
      </c>
      <c r="AK188" s="57">
        <f t="shared" si="268"/>
        <v>0</v>
      </c>
      <c r="AL188" s="63">
        <f>AL187+'DEPRECATED - DT-Prelim Calcs'!$C$11</f>
        <v>736</v>
      </c>
      <c r="AM188" s="2">
        <f>AW188/'Drive Train'!$F$35</f>
        <v>0.88882649237565781</v>
      </c>
      <c r="AN188" s="46">
        <f>AU188*12*60/(PI() * 'Drive Train'!$F$15)/AM$2*AM188</f>
        <v>4007.4131716828733</v>
      </c>
      <c r="AO188" s="2">
        <f>('DEPRECATED - DT-Prelim Calcs'!$C$6*AM188-AN188)/('DEPRECATED - DT-Prelim Calcs'!$C$6*AM188)*'DEPRECATED - DT-Prelim Calcs'!$C$7*AM188</f>
        <v>0.33008953072369834</v>
      </c>
      <c r="AP188" s="57">
        <f>AO188/'DEPRECATED - DT-Prelim Calcs'!$C$7*('DEPRECATED - DT-Prelim Calcs'!$C$8-'DEPRECATED - DT-Prelim Calcs'!$C$9)+'DEPRECATED - DT-Prelim Calcs'!$C$9</f>
        <v>20.272816096203524</v>
      </c>
      <c r="AQ188" s="57">
        <f t="shared" si="192"/>
        <v>20.272816096203524</v>
      </c>
      <c r="AR188" s="2">
        <f t="shared" si="212"/>
        <v>-7.7715611723760958E-16</v>
      </c>
      <c r="AS188" s="57">
        <f>AR188*'DEPRECATED - DT-Prelim Calcs'!$C$21/AM$2/'DEPRECATED - DT-Prelim Calcs'!$C$19/'DEPRECATED - DT-Prelim Calcs'!$C$18*3.39*'DEPRECATED - DT-Prelim Calcs'!$C$20</f>
        <v>-5.6319995543472863E-15</v>
      </c>
      <c r="AT188" s="46">
        <f t="shared" si="213"/>
        <v>0</v>
      </c>
      <c r="AU188" s="57">
        <f>AS187*'DEPRECATED - DT-Prelim Calcs'!$C$11+AU187</f>
        <v>39.345448708843207</v>
      </c>
      <c r="AV188" s="57">
        <f>AV187+0.5*AS188*'DEPRECATED - DT-Prelim Calcs'!$C$11^2+AU188*'DEPRECATED - DT-Prelim Calcs'!$C$11</f>
        <v>28915.451073924189</v>
      </c>
      <c r="AW188" s="57">
        <f>MIN('Drive Train'!$F$35-AQ187*'DEPRECATED - DT-Prelim Calcs'!$C$21*'Drive Train'!$F$39,AW187+AQ$2)</f>
        <v>11.021448505458157</v>
      </c>
      <c r="AX188" s="57">
        <f>'Drive Train'!$F$35-AQ188*'DEPRECATED - DT-Prelim Calcs'!$C$21*'Drive Train'!$F$39</f>
        <v>11.02144850545816</v>
      </c>
      <c r="AY188" s="1">
        <f>IF(AV188&gt;='Drive Train'!$F$29,1,0)</f>
        <v>1</v>
      </c>
      <c r="AZ188" s="57">
        <f t="shared" si="214"/>
        <v>22.525351218003916</v>
      </c>
      <c r="BA188" s="63">
        <f>BA187+'DEPRECATED - DT-Prelim Calcs'!$C$11</f>
        <v>736</v>
      </c>
      <c r="BB188" s="2">
        <f>BL188/'Drive Train'!$F$35</f>
        <v>0.48999999999999994</v>
      </c>
      <c r="BC188" s="46">
        <f>BJ188*12*60/(PI() * 'Drive Train'!$F$15)/BB$2*BB188</f>
        <v>5110.3495910527454</v>
      </c>
      <c r="BD188" s="2">
        <f>('DEPRECATED - DT-Prelim Calcs'!$C$6*BB188-BC188)/('DEPRECATED - DT-Prelim Calcs'!$C$6*BB188)*'DEPRECATED - DT-Prelim Calcs'!$C$7*BB188</f>
        <v>-1.1297833985810726</v>
      </c>
      <c r="BE188" s="57">
        <f>BD188/'DEPRECATED - DT-Prelim Calcs'!$C$7*('DEPRECATED - DT-Prelim Calcs'!$C$8-'DEPRECATED - DT-Prelim Calcs'!$C$9)+'DEPRECATED - DT-Prelim Calcs'!$C$9</f>
        <v>-57.445730306203991</v>
      </c>
      <c r="BF188" s="57">
        <f t="shared" si="193"/>
        <v>-57.445730306203991</v>
      </c>
      <c r="BG188" s="2">
        <f t="shared" si="215"/>
        <v>-1.8933363324154451</v>
      </c>
      <c r="BH188" s="57">
        <f>BG188*'DEPRECATED - DT-Prelim Calcs'!$C$21/BB$2/'DEPRECATED - DT-Prelim Calcs'!$C$19/'DEPRECATED - DT-Prelim Calcs'!$C$18*3.39*'DEPRECATED - DT-Prelim Calcs'!$C$20</f>
        <v>-19.819055495402441</v>
      </c>
      <c r="BI188" s="46">
        <f t="shared" si="216"/>
        <v>1</v>
      </c>
      <c r="BJ188" s="57">
        <f>BH187*'DEPRECATED - DT-Prelim Calcs'!$C$11+BJ187</f>
        <v>63.008778385113473</v>
      </c>
      <c r="BK188" s="57">
        <f>BK187+0.5*BH188*'DEPRECATED - DT-Prelim Calcs'!$C$11^2+BJ188*'DEPRECATED - DT-Prelim Calcs'!$C$11</f>
        <v>17232.437265203425</v>
      </c>
      <c r="BL188" s="57">
        <f>MIN('Drive Train'!$F$35-BF187*'DEPRECATED - DT-Prelim Calcs'!$C$21*'Drive Train'!$F$39,BL187+BF$2)</f>
        <v>6.0759999999999996</v>
      </c>
      <c r="BM188" s="57">
        <f>'Drive Train'!$F$35-BF188*'DEPRECATED - DT-Prelim Calcs'!$C$21*'Drive Train'!$F$39</f>
        <v>16.306309660821871</v>
      </c>
      <c r="BN188" s="1">
        <f>IF(BK188&gt;='Drive Train'!$F$29,1,0)</f>
        <v>1</v>
      </c>
      <c r="BO188" s="57">
        <f t="shared" si="217"/>
        <v>-63.828589229115551</v>
      </c>
      <c r="BP188" s="63">
        <f>BP187+'DEPRECATED - DT-Prelim Calcs'!$C$11</f>
        <v>736</v>
      </c>
      <c r="BQ188" s="2">
        <f>CA188/'Drive Train'!$F$35</f>
        <v>0.48999999999999994</v>
      </c>
      <c r="BR188" s="46">
        <f>BY188*12*60/(PI() * 'Drive Train'!$F$15)/BQ$2*BQ188</f>
        <v>5550.0513135962965</v>
      </c>
      <c r="BS188" s="2">
        <f>('DEPRECATED - DT-Prelim Calcs'!$C$6*BQ188-BR188)/('DEPRECATED - DT-Prelim Calcs'!$C$6*BQ188)*'DEPRECATED - DT-Prelim Calcs'!$C$7*BQ188</f>
        <v>-1.3285978735022654</v>
      </c>
      <c r="BT188" s="57">
        <f>BS188/'DEPRECATED - DT-Prelim Calcs'!$C$7*('DEPRECATED - DT-Prelim Calcs'!$C$8-'DEPRECATED - DT-Prelim Calcs'!$C$9)+'DEPRECATED - DT-Prelim Calcs'!$C$9</f>
        <v>-68.029919987693219</v>
      </c>
      <c r="BU188" s="57">
        <f t="shared" si="194"/>
        <v>-68.029919987693219</v>
      </c>
      <c r="BV188" s="2">
        <f t="shared" si="218"/>
        <v>-2.1578479840714673</v>
      </c>
      <c r="BW188" s="57">
        <f>BV188*'DEPRECATED - DT-Prelim Calcs'!$C$21/BQ$2/'DEPRECATED - DT-Prelim Calcs'!$C$19/'DEPRECATED - DT-Prelim Calcs'!$C$18*3.39*'DEPRECATED - DT-Prelim Calcs'!$C$20</f>
        <v>-29.538034959398573</v>
      </c>
      <c r="BX188" s="46">
        <f t="shared" si="219"/>
        <v>1</v>
      </c>
      <c r="BY188" s="57">
        <f>BW187*'DEPRECATED - DT-Prelim Calcs'!$C$11+BY187</f>
        <v>52.328932874671395</v>
      </c>
      <c r="BZ188" s="57">
        <f>BZ187+0.5*BW188*'DEPRECATED - DT-Prelim Calcs'!$C$11^2+BY188*'DEPRECATED - DT-Prelim Calcs'!$C$11</f>
        <v>-11566.093550163798</v>
      </c>
      <c r="CA188" s="57">
        <f>MIN('Drive Train'!$F$35-BU187*'DEPRECATED - DT-Prelim Calcs'!$C$21*'Drive Train'!$F$39,CA187+BU$2)</f>
        <v>6.0759999999999996</v>
      </c>
      <c r="CB188" s="57">
        <f>'Drive Train'!$F$35-BU188*'DEPRECATED - DT-Prelim Calcs'!$C$21*'Drive Train'!$F$39</f>
        <v>17.02603455916314</v>
      </c>
      <c r="CC188" s="1">
        <f>IF(BZ188&gt;='Drive Train'!$F$29,1,0)</f>
        <v>0</v>
      </c>
      <c r="CD188" s="57">
        <f t="shared" si="220"/>
        <v>-75.588799986325796</v>
      </c>
      <c r="CE188" s="63">
        <f>CE187+'DEPRECATED - DT-Prelim Calcs'!$C$11</f>
        <v>736</v>
      </c>
      <c r="CF188" s="2">
        <f>CP188/'Drive Train'!$F$35</f>
        <v>0.48999999999999994</v>
      </c>
      <c r="CG188" s="46">
        <f>CN188*12*60/(PI() * 'Drive Train'!$F$15)/CF$2*CF188</f>
        <v>1477.4298661838172</v>
      </c>
      <c r="CH188" s="2">
        <f>('DEPRECATED - DT-Prelim Calcs'!$C$6*CF188-CG188)/('DEPRECATED - DT-Prelim Calcs'!$C$6*CF188)*'DEPRECATED - DT-Prelim Calcs'!$C$7*CF188</f>
        <v>0.51286885975553465</v>
      </c>
      <c r="CI188" s="57">
        <f>CH188/'DEPRECATED - DT-Prelim Calcs'!$C$7*('DEPRECATED - DT-Prelim Calcs'!$C$8-'DEPRECATED - DT-Prelim Calcs'!$C$9)+'DEPRECATED - DT-Prelim Calcs'!$C$9</f>
        <v>30.003350500678462</v>
      </c>
      <c r="CJ188" s="57">
        <f t="shared" si="195"/>
        <v>30.003350500678462</v>
      </c>
      <c r="CK188" s="2">
        <f t="shared" si="221"/>
        <v>0.29212155298923037</v>
      </c>
      <c r="CL188" s="57">
        <f>CK188*'DEPRECATED - DT-Prelim Calcs'!$C$21/CF$2/'DEPRECATED - DT-Prelim Calcs'!$C$19/'DEPRECATED - DT-Prelim Calcs'!$C$18*3.39*'DEPRECATED - DT-Prelim Calcs'!$C$20</f>
        <v>4.9396335083396385</v>
      </c>
      <c r="CM188" s="46">
        <f t="shared" si="222"/>
        <v>0</v>
      </c>
      <c r="CN188" s="57">
        <f>CL187*'DEPRECATED - DT-Prelim Calcs'!$C$11+CN187</f>
        <v>11.276683221081711</v>
      </c>
      <c r="CO188" s="57">
        <f>CO187+0.5*CL188*'DEPRECATED - DT-Prelim Calcs'!$C$11^2+CN188*'DEPRECATED - DT-Prelim Calcs'!$C$11</f>
        <v>-56394.668696515313</v>
      </c>
      <c r="CP188" s="57">
        <f>MIN('Drive Train'!$F$35-CJ187*'DEPRECATED - DT-Prelim Calcs'!$C$21*'Drive Train'!$F$39,CP187+CJ$2)</f>
        <v>6.0759999999999996</v>
      </c>
      <c r="CQ188" s="57">
        <f>'Drive Train'!$F$35-CJ188*'DEPRECATED - DT-Prelim Calcs'!$C$21*'Drive Train'!$F$39</f>
        <v>10.359772165953865</v>
      </c>
      <c r="CR188" s="1">
        <f>IF(CO188&gt;='Drive Train'!$F$29,1,0)</f>
        <v>0</v>
      </c>
      <c r="CS188" s="57">
        <f t="shared" si="223"/>
        <v>33.337056111864953</v>
      </c>
      <c r="CT188" s="63">
        <f>CT187+'DEPRECATED - DT-Prelim Calcs'!$C$11</f>
        <v>736</v>
      </c>
      <c r="CU188" s="2">
        <f>DE188/'Drive Train'!$F$35</f>
        <v>0.48999999999999994</v>
      </c>
      <c r="CV188" s="46">
        <f>DC188*12*60/(PI() * 'Drive Train'!$F$15)/CU$2*CU188</f>
        <v>-2470.7086814543504</v>
      </c>
      <c r="CW188" s="2">
        <f>('DEPRECATED - DT-Prelim Calcs'!$C$6*CU188-CV188)/('DEPRECATED - DT-Prelim Calcs'!$C$6*CU188)*'DEPRECATED - DT-Prelim Calcs'!$C$7*CU188</f>
        <v>2.2980497039971826</v>
      </c>
      <c r="CX188" s="57">
        <f>CW188/'DEPRECATED - DT-Prelim Calcs'!$C$7*('DEPRECATED - DT-Prelim Calcs'!$C$8-'DEPRECATED - DT-Prelim Calcs'!$C$9)+'DEPRECATED - DT-Prelim Calcs'!$C$9</f>
        <v>125.04015644101185</v>
      </c>
      <c r="CY188" s="57">
        <f t="shared" si="196"/>
        <v>93</v>
      </c>
      <c r="CZ188" s="2">
        <f t="shared" si="224"/>
        <v>1.2803081040535502</v>
      </c>
      <c r="DA188" s="57">
        <f>CZ188*'DEPRECATED - DT-Prelim Calcs'!$C$21/CU$2/'DEPRECATED - DT-Prelim Calcs'!$C$19/'DEPRECATED - DT-Prelim Calcs'!$C$18*3.39*'DEPRECATED - DT-Prelim Calcs'!$C$20</f>
        <v>25.773080821789936</v>
      </c>
      <c r="DB188" s="46">
        <f t="shared" si="225"/>
        <v>0</v>
      </c>
      <c r="DC188" s="57">
        <f>DA187*'DEPRECATED - DT-Prelim Calcs'!$C$11+DC187</f>
        <v>-15.840735189423498</v>
      </c>
      <c r="DD188" s="57">
        <f>DD187+0.5*DA188*'DEPRECATED - DT-Prelim Calcs'!$C$11^2+DC188*'DEPRECATED - DT-Prelim Calcs'!$C$11</f>
        <v>-101610.34016063898</v>
      </c>
      <c r="DE188" s="57">
        <f>MIN('Drive Train'!$F$35-CY187*'DEPRECATED - DT-Prelim Calcs'!$C$21*'Drive Train'!$F$39,DE187+CY$2)</f>
        <v>6.0759999999999996</v>
      </c>
      <c r="DF188" s="57">
        <f>'Drive Train'!$F$35-CY188*'DEPRECATED - DT-Prelim Calcs'!$C$21*'Drive Train'!$F$39</f>
        <v>6.0759999999999996</v>
      </c>
      <c r="DG188" s="1">
        <f>IF(DD188&gt;='Drive Train'!$F$29,1,0)</f>
        <v>0</v>
      </c>
      <c r="DH188" s="57">
        <f t="shared" si="226"/>
        <v>103.33333333333333</v>
      </c>
      <c r="DI188" s="63">
        <f>DI187+'DEPRECATED - DT-Prelim Calcs'!$C$11</f>
        <v>736</v>
      </c>
      <c r="DJ188" s="2">
        <f>DT188/'Drive Train'!$F$35</f>
        <v>0.48999999999999994</v>
      </c>
      <c r="DK188" s="46">
        <f>DR188*12*60/(PI() * 'Drive Train'!$F$15)/DJ$2*DJ188</f>
        <v>-4822.2628712126752</v>
      </c>
      <c r="DL188" s="2">
        <f>('DEPRECATED - DT-Prelim Calcs'!$C$6*DJ188-DK188)/('DEPRECATED - DT-Prelim Calcs'!$C$6*DJ188)*'DEPRECATED - DT-Prelim Calcs'!$C$7*DJ188</f>
        <v>3.3613227991787142</v>
      </c>
      <c r="DM188" s="57">
        <f>DL188/'DEPRECATED - DT-Prelim Calcs'!$C$7*('DEPRECATED - DT-Prelim Calcs'!$C$8-'DEPRECATED - DT-Prelim Calcs'!$C$9)+'DEPRECATED - DT-Prelim Calcs'!$C$9</f>
        <v>181.64511001436887</v>
      </c>
      <c r="DN188" s="57">
        <f t="shared" si="197"/>
        <v>93</v>
      </c>
      <c r="DO188" s="2">
        <f t="shared" si="227"/>
        <v>1.1037138828047846</v>
      </c>
      <c r="DP188" s="57">
        <f>DO188*'DEPRECATED - DT-Prelim Calcs'!$C$21/DJ$2/'DEPRECATED - DT-Prelim Calcs'!$C$19/'DEPRECATED - DT-Prelim Calcs'!$C$18*3.39*'DEPRECATED - DT-Prelim Calcs'!$C$20</f>
        <v>25.773080821789936</v>
      </c>
      <c r="DQ188" s="46">
        <f t="shared" si="228"/>
        <v>0</v>
      </c>
      <c r="DR188" s="57">
        <f>DP187*'DEPRECATED - DT-Prelim Calcs'!$C$11+DR187</f>
        <v>-26.653035907601279</v>
      </c>
      <c r="DS188" s="57">
        <f>DS187+0.5*DP188*'DEPRECATED - DT-Prelim Calcs'!$C$11^2+DR188*'DEPRECATED - DT-Prelim Calcs'!$C$11</f>
        <v>-186547.12470807281</v>
      </c>
      <c r="DT188" s="57">
        <f>MIN('Drive Train'!$F$35-DN187*'DEPRECATED - DT-Prelim Calcs'!$C$21*'Drive Train'!$F$39,DT187+DN$2)</f>
        <v>6.0759999999999996</v>
      </c>
      <c r="DU188" s="57">
        <f>'Drive Train'!$F$35-DN188*'DEPRECATED - DT-Prelim Calcs'!$C$21*'Drive Train'!$F$39</f>
        <v>6.0759999999999996</v>
      </c>
      <c r="DV188" s="1">
        <f>IF(DS188&gt;='Drive Train'!$F$29,1,0)</f>
        <v>0</v>
      </c>
      <c r="DW188" s="57">
        <f t="shared" si="229"/>
        <v>103.33333333333333</v>
      </c>
      <c r="DX188" s="63">
        <f>DX187+'DEPRECATED - DT-Prelim Calcs'!$C$11</f>
        <v>736</v>
      </c>
      <c r="DY188" s="2">
        <f>EI188/'Drive Train'!$F$35</f>
        <v>0.48999999999999994</v>
      </c>
      <c r="DZ188" s="46">
        <f>EG188*12*60/(PI() * 'Drive Train'!$F$15)/DY$2*DY188</f>
        <v>-85874.071714471036</v>
      </c>
      <c r="EA188" s="2">
        <f>('DEPRECATED - DT-Prelim Calcs'!$C$6*DY188-DZ188)/('DEPRECATED - DT-Prelim Calcs'!$C$6*DY188)*'DEPRECATED - DT-Prelim Calcs'!$C$7*DY188</f>
        <v>40.009514039751437</v>
      </c>
      <c r="EB188" s="57">
        <f>EA188/'DEPRECATED - DT-Prelim Calcs'!$C$7*('DEPRECATED - DT-Prelim Calcs'!$C$8-'DEPRECATED - DT-Prelim Calcs'!$C$9)+'DEPRECATED - DT-Prelim Calcs'!$C$9</f>
        <v>2132.6670752282612</v>
      </c>
      <c r="EC188" s="57">
        <f t="shared" si="198"/>
        <v>93</v>
      </c>
      <c r="ED188" s="2">
        <f t="shared" si="230"/>
        <v>0.96993038185874991</v>
      </c>
      <c r="EE188" s="57">
        <f>ED188*'DEPRECATED - DT-Prelim Calcs'!$C$21/DY$2/'DEPRECATED - DT-Prelim Calcs'!$C$19/'DEPRECATED - DT-Prelim Calcs'!$C$18*3.39*'DEPRECATED - DT-Prelim Calcs'!$C$20</f>
        <v>25.773080821789936</v>
      </c>
      <c r="EF188" s="46">
        <f t="shared" si="231"/>
        <v>0</v>
      </c>
      <c r="EG188" s="57">
        <f>EE187*'DEPRECATED - DT-Prelim Calcs'!$C$11+EG187</f>
        <v>-417.10165867660066</v>
      </c>
      <c r="EH188" s="57">
        <f>EH187+0.5*EE188*'DEPRECATED - DT-Prelim Calcs'!$C$11^2+EG188*'DEPRECATED - DT-Prelim Calcs'!$C$11</f>
        <v>-348783.96144082211</v>
      </c>
      <c r="EI188" s="57">
        <f>MIN('Drive Train'!$F$35-EC187*'DEPRECATED - DT-Prelim Calcs'!$C$21*'Drive Train'!$F$39,EI187+EC$2)</f>
        <v>6.0759999999999996</v>
      </c>
      <c r="EJ188" s="57">
        <f>'Drive Train'!$F$35-EC188*'DEPRECATED - DT-Prelim Calcs'!$C$21*'Drive Train'!$F$39</f>
        <v>6.0759999999999996</v>
      </c>
      <c r="EK188" s="1">
        <f>IF(EH188&gt;='Drive Train'!$F$29,1,0)</f>
        <v>0</v>
      </c>
      <c r="EL188" s="57">
        <f t="shared" si="232"/>
        <v>103.33333333333333</v>
      </c>
      <c r="EM188" s="63">
        <f>EM187+'DEPRECATED - DT-Prelim Calcs'!$C$11</f>
        <v>736</v>
      </c>
      <c r="EN188" s="2">
        <f>EX188/'Drive Train'!$F$35</f>
        <v>0.48999999999999994</v>
      </c>
      <c r="EO188" s="46">
        <f>EV188*12*60/(PI() * 'Drive Train'!$F$15)/EN$2*EN188</f>
        <v>-314120.06105495081</v>
      </c>
      <c r="EP188" s="2">
        <f>('DEPRECATED - DT-Prelim Calcs'!$C$6*EN188-EO188)/('DEPRECATED - DT-Prelim Calcs'!$C$6*EN188)*'DEPRECATED - DT-Prelim Calcs'!$C$7*EN188</f>
        <v>143.21267244698527</v>
      </c>
      <c r="EQ188" s="57">
        <f>EP188/'DEPRECATED - DT-Prelim Calcs'!$C$7*('DEPRECATED - DT-Prelim Calcs'!$C$8-'DEPRECATED - DT-Prelim Calcs'!$C$9)+'DEPRECATED - DT-Prelim Calcs'!$C$9</f>
        <v>7626.8435165760211</v>
      </c>
      <c r="ER188" s="57">
        <f t="shared" si="199"/>
        <v>93</v>
      </c>
      <c r="ES188" s="2">
        <f t="shared" si="233"/>
        <v>0.86507304327942547</v>
      </c>
      <c r="ET188" s="57">
        <f>ES188*'DEPRECATED - DT-Prelim Calcs'!$C$21/EN$2/'DEPRECATED - DT-Prelim Calcs'!$C$19/'DEPRECATED - DT-Prelim Calcs'!$C$18*3.39*'DEPRECATED - DT-Prelim Calcs'!$C$20</f>
        <v>25.773080821789936</v>
      </c>
      <c r="EU188" s="46">
        <f t="shared" si="234"/>
        <v>0</v>
      </c>
      <c r="EV188" s="57">
        <f>ET187*'DEPRECATED - DT-Prelim Calcs'!$C$11+EV187</f>
        <v>-1360.7794762209196</v>
      </c>
      <c r="EW188" s="57">
        <f>EW187+0.5*ET188*'DEPRECATED - DT-Prelim Calcs'!$C$11^2+EV188*'DEPRECATED - DT-Prelim Calcs'!$C$11</f>
        <v>-376636.1977501348</v>
      </c>
      <c r="EX188" s="57">
        <f>MIN('Drive Train'!$F$35-ER187*'DEPRECATED - DT-Prelim Calcs'!$C$21*'Drive Train'!$F$39,EX187+ER$2)</f>
        <v>6.0759999999999996</v>
      </c>
      <c r="EY188" s="57">
        <f>'Drive Train'!$F$35-ER188*'DEPRECATED - DT-Prelim Calcs'!$C$21*'Drive Train'!$F$39</f>
        <v>6.0759999999999996</v>
      </c>
      <c r="EZ188" s="1">
        <f>IF(EW188&gt;='Drive Train'!$F$29,1,0)</f>
        <v>0</v>
      </c>
      <c r="FA188" s="57">
        <f t="shared" si="235"/>
        <v>103.33333333333333</v>
      </c>
      <c r="FB188" s="63">
        <f>FB187+'DEPRECATED - DT-Prelim Calcs'!$C$11</f>
        <v>736</v>
      </c>
      <c r="FC188" s="2">
        <f>FM188/'Drive Train'!$F$35</f>
        <v>0.48999999999999994</v>
      </c>
      <c r="FD188" s="46">
        <f>FK188*12*60/(PI() * 'Drive Train'!$F$15)/FC$2*FC188</f>
        <v>-96352.571360414542</v>
      </c>
      <c r="FE188" s="2">
        <f>('DEPRECATED - DT-Prelim Calcs'!$C$6*FC188-FD188)/('DEPRECATED - DT-Prelim Calcs'!$C$6*FC188)*'DEPRECATED - DT-Prelim Calcs'!$C$7*FC188</f>
        <v>44.747447275534526</v>
      </c>
      <c r="FF188" s="57">
        <f>FE188/'DEPRECATED - DT-Prelim Calcs'!$C$7*('DEPRECATED - DT-Prelim Calcs'!$C$8-'DEPRECATED - DT-Prelim Calcs'!$C$9)+'DEPRECATED - DT-Prelim Calcs'!$C$9</f>
        <v>2384.8981267431864</v>
      </c>
      <c r="FG188" s="57">
        <f t="shared" si="200"/>
        <v>93</v>
      </c>
      <c r="FH188" s="2">
        <f t="shared" si="236"/>
        <v>0.78067567320338405</v>
      </c>
      <c r="FI188" s="57">
        <f>FH188*'DEPRECATED - DT-Prelim Calcs'!$C$21/FC$2/'DEPRECATED - DT-Prelim Calcs'!$C$19/'DEPRECATED - DT-Prelim Calcs'!$C$18*3.39*'DEPRECATED - DT-Prelim Calcs'!$C$20</f>
        <v>25.773080821789936</v>
      </c>
      <c r="FJ188" s="46">
        <f t="shared" si="237"/>
        <v>0</v>
      </c>
      <c r="FK188" s="57">
        <f>FI187*'DEPRECATED - DT-Prelim Calcs'!$C$11+FK187</f>
        <v>-376.68060022444581</v>
      </c>
      <c r="FL188" s="57">
        <f>FL187+0.5*FI188*'DEPRECATED - DT-Prelim Calcs'!$C$11^2+FK188*'DEPRECATED - DT-Prelim Calcs'!$C$11</f>
        <v>-457552.53319739277</v>
      </c>
      <c r="FM188" s="57">
        <f>MIN('Drive Train'!$F$35-FG187*'DEPRECATED - DT-Prelim Calcs'!$C$21*'Drive Train'!$F$39,FM187+FG$2)</f>
        <v>6.0759999999999996</v>
      </c>
      <c r="FN188" s="57">
        <f>'Drive Train'!$F$35-FG188*'DEPRECATED - DT-Prelim Calcs'!$C$21*'Drive Train'!$F$39</f>
        <v>6.0759999999999996</v>
      </c>
      <c r="FO188" s="1">
        <f>IF(FL188&gt;='Drive Train'!$F$29,1,0)</f>
        <v>0</v>
      </c>
      <c r="FP188" s="57">
        <f t="shared" si="238"/>
        <v>103.33333333333333</v>
      </c>
      <c r="FQ188" s="63">
        <f>FQ187+'DEPRECATED - DT-Prelim Calcs'!$C$11</f>
        <v>736</v>
      </c>
      <c r="FR188" s="2">
        <f>GB188/'Drive Train'!$F$35</f>
        <v>0.48999999999999994</v>
      </c>
      <c r="FS188" s="46">
        <f>FZ188*12*60/(PI() * 'Drive Train'!$F$15)/FR$2*FR188</f>
        <v>-127150.04165704804</v>
      </c>
      <c r="FT188" s="2">
        <f>('DEPRECATED - DT-Prelim Calcs'!$C$6*FR188-FS188)/('DEPRECATED - DT-Prelim Calcs'!$C$6*FR188)*'DEPRECATED - DT-Prelim Calcs'!$C$7*FR188</f>
        <v>58.67275748470653</v>
      </c>
      <c r="FU188" s="57">
        <f>FT188/'DEPRECATED - DT-Prelim Calcs'!$C$7*('DEPRECATED - DT-Prelim Calcs'!$C$8-'DEPRECATED - DT-Prelim Calcs'!$C$9)+'DEPRECATED - DT-Prelim Calcs'!$C$9</f>
        <v>3126.2331059285671</v>
      </c>
      <c r="FV188" s="57">
        <f t="shared" si="201"/>
        <v>93</v>
      </c>
      <c r="FW188" s="2">
        <f t="shared" si="239"/>
        <v>0.7112822800297498</v>
      </c>
      <c r="FX188" s="57">
        <f>FW188*'DEPRECATED - DT-Prelim Calcs'!$C$21/FR$2/'DEPRECATED - DT-Prelim Calcs'!$C$19/'DEPRECATED - DT-Prelim Calcs'!$C$18*3.39*'DEPRECATED - DT-Prelim Calcs'!$C$20</f>
        <v>25.773080821789936</v>
      </c>
      <c r="FY188" s="46">
        <f t="shared" si="240"/>
        <v>0</v>
      </c>
      <c r="FZ188" s="57">
        <f>FX187*'DEPRECATED - DT-Prelim Calcs'!$C$11+FZ187</f>
        <v>-452.89527978845604</v>
      </c>
      <c r="GA188" s="57">
        <f>GA187+0.5*FX188*'DEPRECATED - DT-Prelim Calcs'!$C$11^2+FZ188*'DEPRECATED - DT-Prelim Calcs'!$C$11</f>
        <v>-554217.52056670515</v>
      </c>
      <c r="GB188" s="57">
        <f>MIN('Drive Train'!$F$35-FV187*'DEPRECATED - DT-Prelim Calcs'!$C$21*'Drive Train'!$F$39,GB187+FV$2)</f>
        <v>6.0759999999999996</v>
      </c>
      <c r="GC188" s="57">
        <f>'Drive Train'!$F$35-FV188*'DEPRECATED - DT-Prelim Calcs'!$C$21*'Drive Train'!$F$39</f>
        <v>6.0759999999999996</v>
      </c>
      <c r="GD188" s="1">
        <f>IF(GA188&gt;='Drive Train'!$F$29,1,0)</f>
        <v>0</v>
      </c>
      <c r="GE188" s="57">
        <f t="shared" si="241"/>
        <v>103.33333333333333</v>
      </c>
      <c r="GF188" s="63">
        <f>GF187+'DEPRECATED - DT-Prelim Calcs'!$C$11</f>
        <v>736</v>
      </c>
      <c r="GG188" s="2">
        <f>GQ188/'Drive Train'!$F$35</f>
        <v>0.83548387096774201</v>
      </c>
      <c r="GH188" s="46">
        <f>GO188*12*60/(PI() * 'Drive Train'!$F$15)/GG$2*GG188</f>
        <v>1368.1342262955077</v>
      </c>
      <c r="GI188" s="2">
        <f>('DEPRECATED - DT-Prelim Calcs'!$C$6*GG188-GH188)/('DEPRECATED - DT-Prelim Calcs'!$C$6*GG188)*'DEPRECATED - DT-Prelim Calcs'!$C$7*GG188</f>
        <v>1.3949038428461096</v>
      </c>
      <c r="GJ188" s="57">
        <f>GI188/'DEPRECATED - DT-Prelim Calcs'!$C$7*('DEPRECATED - DT-Prelim Calcs'!$C$8-'DEPRECATED - DT-Prelim Calcs'!$C$9)+'DEPRECATED - DT-Prelim Calcs'!$C$9</f>
        <v>76.959818687616547</v>
      </c>
      <c r="GK188" s="57">
        <f t="shared" si="242"/>
        <v>29.999999999999982</v>
      </c>
      <c r="GL188" s="2">
        <f t="shared" si="243"/>
        <v>0.39291805009119257</v>
      </c>
      <c r="GM188" s="57">
        <f>GL188*'DEPRECATED - DT-Prelim Calcs'!$C$21/GG$2/'DEPRECATED - DT-Prelim Calcs'!$C$19/'DEPRECATED - DT-Prelim Calcs'!$C$18*3.39*'DEPRECATED - DT-Prelim Calcs'!$C$20</f>
        <v>10.169469326898351</v>
      </c>
      <c r="GN188" s="46">
        <f t="shared" si="244"/>
        <v>0</v>
      </c>
      <c r="GO188" s="57">
        <f>GM187*'DEPRECATED - DT-Prelim Calcs'!$C$11+GO187</f>
        <v>4.001253257300192</v>
      </c>
      <c r="GP188" s="57">
        <f>GP187+0.5*GM188*'DEPRECATED - DT-Prelim Calcs'!$C$11^2+GO188*'DEPRECATED - DT-Prelim Calcs'!$C$11</f>
        <v>-280134.69974907831</v>
      </c>
      <c r="GQ188" s="57">
        <f>MIN('Drive Train'!$F$35-GK187*'DEPRECATED - DT-Prelim Calcs'!$C$21*'Drive Train'!$F$39,GQ187+GK$2)</f>
        <v>10.360000000000001</v>
      </c>
      <c r="GR188" s="57">
        <f>'Drive Train'!$F$35-GK188*'DEPRECATED - DT-Prelim Calcs'!$C$21*'Drive Train'!$F$39</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-289249.01949549385</v>
      </c>
      <c r="GX188" s="2">
        <f>('DEPRECATED - DT-Prelim Calcs'!$C$6*GV188-GW188)/('DEPRECATED - DT-Prelim Calcs'!$C$6*GV188)*'DEPRECATED - DT-Prelim Calcs'!$C$7*GV188</f>
        <v>132.75560438888226</v>
      </c>
      <c r="GY188" s="57">
        <f>GX188/'DEPRECATED - DT-Prelim Calcs'!$C$7*('DEPRECATED - DT-Prelim Calcs'!$C$8-'DEPRECATED - DT-Prelim Calcs'!$C$9)+'DEPRECATED - DT-Prelim Calcs'!$C$9</f>
        <v>7070.1456610346868</v>
      </c>
      <c r="GZ188" s="57">
        <f t="shared" si="202"/>
        <v>33.333333333333314</v>
      </c>
      <c r="HA188" s="2">
        <f t="shared" si="246"/>
        <v>0.99579519204165001</v>
      </c>
      <c r="HB188" s="57">
        <f>HA188*'DEPRECATED - DT-Prelim Calcs'!$C$21/GV$2/'DEPRECATED - DT-Prelim Calcs'!$C$19/'DEPRECATED - DT-Prelim Calcs'!$C$18*3.39*'DEPRECATED - DT-Prelim Calcs'!$C$20</f>
        <v>25.773080821789936</v>
      </c>
      <c r="HC188" s="46">
        <f t="shared" si="247"/>
        <v>0</v>
      </c>
      <c r="HD188" s="57">
        <f>HB187*'DEPRECATED - DT-Prelim Calcs'!$C$11+HD187</f>
        <v>-864.86168004826959</v>
      </c>
      <c r="HE188" s="57">
        <f>HE187+0.5*HB188*'DEPRECATED - DT-Prelim Calcs'!$C$11^2+HD188*'DEPRECATED - DT-Prelim Calcs'!$C$11</f>
        <v>-307638.30265355506</v>
      </c>
      <c r="HF188" s="57">
        <f>MIN('Drive Train'!$F$35-GZ187*'DEPRECATED - DT-Prelim Calcs'!$C$21*'Drive Train'!$F$39,HF187+GZ$2)</f>
        <v>10.133333333333335</v>
      </c>
      <c r="HG188" s="57">
        <f>'Drive Train'!$F$35-GZ188*'DEPRECATED - DT-Prelim Calcs'!$C$21*'Drive Train'!$F$39</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-241696.24035733929</v>
      </c>
      <c r="HM188" s="2">
        <f>('DEPRECATED - DT-Prelim Calcs'!$C$6*HK188-HL188)/('DEPRECATED - DT-Prelim Calcs'!$C$6*HK188)*'DEPRECATED - DT-Prelim Calcs'!$C$7*HK188</f>
        <v>111.21020020837712</v>
      </c>
      <c r="HN188" s="57">
        <f>HM188/'DEPRECATED - DT-Prelim Calcs'!$C$7*('DEPRECATED - DT-Prelim Calcs'!$C$8-'DEPRECATED - DT-Prelim Calcs'!$C$9)+'DEPRECATED - DT-Prelim Calcs'!$C$9</f>
        <v>5923.1434384791628</v>
      </c>
      <c r="HO188" s="57">
        <f t="shared" si="203"/>
        <v>36.66666666666665</v>
      </c>
      <c r="HP188" s="2">
        <f t="shared" si="249"/>
        <v>0.99579519204165001</v>
      </c>
      <c r="HQ188" s="57">
        <f>HP188*'DEPRECATED - DT-Prelim Calcs'!$C$21/HK$2/'DEPRECATED - DT-Prelim Calcs'!$C$19/'DEPRECATED - DT-Prelim Calcs'!$C$18*3.39*'DEPRECATED - DT-Prelim Calcs'!$C$20</f>
        <v>25.773080821789936</v>
      </c>
      <c r="HR188" s="46">
        <f t="shared" si="250"/>
        <v>0</v>
      </c>
      <c r="HS188" s="57">
        <f>HQ187*'DEPRECATED - DT-Prelim Calcs'!$C$11+HS187</f>
        <v>-739.21272267472011</v>
      </c>
      <c r="HT188" s="57">
        <f>HT187+0.5*HQ188*'DEPRECATED - DT-Prelim Calcs'!$C$11^2+HS188*'DEPRECATED - DT-Prelim Calcs'!$C$11</f>
        <v>-334439.98589648504</v>
      </c>
      <c r="HU188" s="57">
        <f>MIN('Drive Train'!$F$35-HO187*'DEPRECATED - DT-Prelim Calcs'!$C$21*'Drive Train'!$F$39,HU187+HO$2)</f>
        <v>9.9066666666666681</v>
      </c>
      <c r="HV188" s="57">
        <f>'Drive Train'!$F$35-HO188*'DEPRECATED - DT-Prelim Calcs'!$C$21*'Drive Train'!$F$39</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-28549.575619592728</v>
      </c>
      <c r="IB188" s="2">
        <f>('DEPRECATED - DT-Prelim Calcs'!$C$6*HZ188-IA188)/('DEPRECATED - DT-Prelim Calcs'!$C$6*HZ188)*'DEPRECATED - DT-Prelim Calcs'!$C$7*HZ188</f>
        <v>14.790262389032094</v>
      </c>
      <c r="IC188" s="57">
        <f>IB188/'DEPRECATED - DT-Prelim Calcs'!$C$7*('DEPRECATED - DT-Prelim Calcs'!$C$8-'DEPRECATED - DT-Prelim Calcs'!$C$9)+'DEPRECATED - DT-Prelim Calcs'!$C$9</f>
        <v>790.08201847004887</v>
      </c>
      <c r="ID188" s="57">
        <f t="shared" si="204"/>
        <v>39.999999999999986</v>
      </c>
      <c r="IE188" s="2">
        <f t="shared" si="252"/>
        <v>0.99579519204165001</v>
      </c>
      <c r="IF188" s="57">
        <f>IE188*'DEPRECATED - DT-Prelim Calcs'!$C$21/HZ$2/'DEPRECATED - DT-Prelim Calcs'!$C$19/'DEPRECATED - DT-Prelim Calcs'!$C$18*3.39*'DEPRECATED - DT-Prelim Calcs'!$C$20</f>
        <v>25.773080821789936</v>
      </c>
      <c r="IG188" s="46">
        <f t="shared" si="253"/>
        <v>0</v>
      </c>
      <c r="IH188" s="57">
        <f>IF187*'DEPRECATED - DT-Prelim Calcs'!$C$11+IH187</f>
        <v>-89.361693000125214</v>
      </c>
      <c r="II188" s="57">
        <f>II187+0.5*IF188*'DEPRECATED - DT-Prelim Calcs'!$C$11^2+IH188*'DEPRECATED - DT-Prelim Calcs'!$C$11</f>
        <v>-353035.95081939426</v>
      </c>
      <c r="IJ188" s="57">
        <f>MIN('Drive Train'!$F$35-ID187*'DEPRECATED - DT-Prelim Calcs'!$C$21*'Drive Train'!$F$39,IJ187+ID$2)</f>
        <v>9.6800000000000015</v>
      </c>
      <c r="IK188" s="57">
        <f>'Drive Train'!$F$35-ID188*'DEPRECATED - DT-Prelim Calcs'!$C$21*'Drive Train'!$F$39</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-129162.53511136095</v>
      </c>
      <c r="IQ188" s="2">
        <f>('DEPRECATED - DT-Prelim Calcs'!$C$6*IO188-IP188)/('DEPRECATED - DT-Prelim Calcs'!$C$6*IO188)*'DEPRECATED - DT-Prelim Calcs'!$C$7*IO188</f>
        <v>60.239122767272555</v>
      </c>
      <c r="IR188" s="57">
        <f>IQ188/'DEPRECATED - DT-Prelim Calcs'!$C$7*('DEPRECATED - DT-Prelim Calcs'!$C$8-'DEPRECATED - DT-Prelim Calcs'!$C$9)+'DEPRECATED - DT-Prelim Calcs'!$C$9</f>
        <v>3209.6209340419373</v>
      </c>
      <c r="IS188" s="57">
        <f t="shared" si="205"/>
        <v>43.333333333333321</v>
      </c>
      <c r="IT188" s="2">
        <f t="shared" si="255"/>
        <v>0.99579519204165001</v>
      </c>
      <c r="IU188" s="57">
        <f>IT188*'DEPRECATED - DT-Prelim Calcs'!$C$21/IO$2/'DEPRECATED - DT-Prelim Calcs'!$C$19/'DEPRECATED - DT-Prelim Calcs'!$C$18*3.39*'DEPRECATED - DT-Prelim Calcs'!$C$20</f>
        <v>25.773080821789936</v>
      </c>
      <c r="IV188" s="46">
        <f t="shared" si="256"/>
        <v>0</v>
      </c>
      <c r="IW188" s="57">
        <f>IU187*'DEPRECATED - DT-Prelim Calcs'!$C$11+IW187</f>
        <v>-413.97934884438212</v>
      </c>
      <c r="IX188" s="57">
        <f>IX187+0.5*IU188*'DEPRECATED - DT-Prelim Calcs'!$C$11^2+IW188*'DEPRECATED - DT-Prelim Calcs'!$C$11</f>
        <v>-321342.20170053357</v>
      </c>
      <c r="IY188" s="57">
        <f>MIN('Drive Train'!$F$35-IS187*'DEPRECATED - DT-Prelim Calcs'!$C$21*'Drive Train'!$F$39,IY187+IS$2)</f>
        <v>9.4533333333333349</v>
      </c>
      <c r="IZ188" s="57">
        <f>'Drive Train'!$F$35-IS188*'DEPRECATED - DT-Prelim Calcs'!$C$21*'Drive Train'!$F$39</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-88060.403782063207</v>
      </c>
      <c r="JF188" s="2">
        <f>('DEPRECATED - DT-Prelim Calcs'!$C$6*JD188-JE188)/('DEPRECATED - DT-Prelim Calcs'!$C$6*JD188)*'DEPRECATED - DT-Prelim Calcs'!$C$7*JD188</f>
        <v>41.610428008783373</v>
      </c>
      <c r="JG188" s="57">
        <f>JF188/'DEPRECATED - DT-Prelim Calcs'!$C$7*('DEPRECATED - DT-Prelim Calcs'!$C$8-'DEPRECATED - DT-Prelim Calcs'!$C$9)+'DEPRECATED - DT-Prelim Calcs'!$C$9</f>
        <v>2217.8941549904175</v>
      </c>
      <c r="JH188" s="57">
        <f t="shared" si="206"/>
        <v>46.666666666666657</v>
      </c>
      <c r="JI188" s="2">
        <f t="shared" si="258"/>
        <v>0.99579519204165001</v>
      </c>
      <c r="JJ188" s="57">
        <f>JI188*'DEPRECATED - DT-Prelim Calcs'!$C$21/JD$2/'DEPRECATED - DT-Prelim Calcs'!$C$19/'DEPRECATED - DT-Prelim Calcs'!$C$18*3.39*'DEPRECATED - DT-Prelim Calcs'!$C$20</f>
        <v>25.773080821789936</v>
      </c>
      <c r="JK188" s="46">
        <f t="shared" si="259"/>
        <v>0</v>
      </c>
      <c r="JL188" s="57">
        <f>JJ187*'DEPRECATED - DT-Prelim Calcs'!$C$11+JL187</f>
        <v>-289.17645528840126</v>
      </c>
      <c r="JM188" s="57">
        <f>JM187+0.5*JJ188*'DEPRECATED - DT-Prelim Calcs'!$C$11^2+JL188*'DEPRECATED - DT-Prelim Calcs'!$C$11</f>
        <v>-373960.8963126337</v>
      </c>
      <c r="JN188" s="57">
        <f>MIN('Drive Train'!$F$35-JH187*'DEPRECATED - DT-Prelim Calcs'!$C$21*'Drive Train'!$F$39,JN187+JH$2)</f>
        <v>9.2266666666666666</v>
      </c>
      <c r="JO188" s="57">
        <f>'Drive Train'!$F$35-JH188*'DEPRECATED - DT-Prelim Calcs'!$C$21*'Drive Train'!$F$39</f>
        <v>9.2266666666666666</v>
      </c>
      <c r="JP188" s="1">
        <f>IF(JM188&gt;='Drive Train'!$F$29,1,0)</f>
        <v>0</v>
      </c>
      <c r="JQ188" s="57">
        <f>MIN(JG188,'DEPRECATED - DT-Prelim Calcs'!$C$10)*'DEPRECATED - DT-Prelim Calcs'!$C$11*1000/60/60</f>
        <v>103.33333333333333</v>
      </c>
      <c r="JR188" s="63">
        <f>JR187+'DEPRECATED - DT-Prelim Calcs'!$C$11</f>
        <v>736</v>
      </c>
      <c r="JS188" s="2">
        <f>KC188/'Drive Train'!$F$35</f>
        <v>0.72580645161290325</v>
      </c>
      <c r="JT188" s="46">
        <f>KA188*12*60/(PI() * 'Drive Train'!$F$15)/JS$2*JS188</f>
        <v>16562.530877707988</v>
      </c>
      <c r="JU188" s="2">
        <f>('DEPRECATED - DT-Prelim Calcs'!$C$6*JS188-JT188)/('DEPRECATED - DT-Prelim Calcs'!$C$6*JS188)*'DEPRECATED - DT-Prelim Calcs'!$C$7*JS188</f>
        <v>-5.7396806383439074</v>
      </c>
      <c r="JV188" s="57">
        <f>JU188/'DEPRECATED - DT-Prelim Calcs'!$C$7*('DEPRECATED - DT-Prelim Calcs'!$C$8-'DEPRECATED - DT-Prelim Calcs'!$C$9)+'DEPRECATED - DT-Prelim Calcs'!$C$9</f>
        <v>-302.86059165955328</v>
      </c>
      <c r="JW188" s="57">
        <f t="shared" si="207"/>
        <v>-302.86059165955328</v>
      </c>
      <c r="JX188" s="2">
        <f t="shared" si="260"/>
        <v>-7.4103499544619966</v>
      </c>
      <c r="JY188" s="57">
        <f>JX188*'DEPRECATED - DT-Prelim Calcs'!$C$21/JS$2/'DEPRECATED - DT-Prelim Calcs'!$C$19/'DEPRECATED - DT-Prelim Calcs'!$C$18*3.39*'DEPRECATED - DT-Prelim Calcs'!$C$20</f>
        <v>-191.79400525375121</v>
      </c>
      <c r="JZ188" s="46">
        <f t="shared" si="261"/>
        <v>1</v>
      </c>
      <c r="KA188" s="57">
        <f>JY187*'DEPRECATED - DT-Prelim Calcs'!$C$11+KA187</f>
        <v>55.758525415638275</v>
      </c>
      <c r="KB188" s="57">
        <f>KB187+0.5*JY188*'DEPRECATED - DT-Prelim Calcs'!$C$11^2+KA188*'DEPRECATED - DT-Prelim Calcs'!$C$11</f>
        <v>-345626.22252382163</v>
      </c>
      <c r="KC188" s="57">
        <f>MIN('Drive Train'!$F$35-JW187*'DEPRECATED - DT-Prelim Calcs'!$C$21*'Drive Train'!$F$39,KC187+JW$2)</f>
        <v>9</v>
      </c>
      <c r="KD188" s="57">
        <f>'Drive Train'!$F$35-JW188*'DEPRECATED - DT-Prelim Calcs'!$C$21*'Drive Train'!$F$39</f>
        <v>32.994520232849624</v>
      </c>
      <c r="KE188" s="1">
        <f>IF(KB188&gt;='Drive Train'!$F$29,1,0)</f>
        <v>0</v>
      </c>
      <c r="KF188" s="57">
        <f>MIN(JV188,'DEPRECATED - DT-Prelim Calcs'!$C$10)*'DEPRECATED - DT-Prelim Calcs'!$C$11*1000/60/60</f>
        <v>-336.51176851061479</v>
      </c>
      <c r="KG188" s="63">
        <f>KG187+'DEPRECATED - DT-Prelim Calcs'!$C$11</f>
        <v>736</v>
      </c>
      <c r="KH188" s="2">
        <f>KR188/'Drive Train'!$F$35</f>
        <v>0.7075268817204301</v>
      </c>
      <c r="KI188" s="46">
        <f>KP188*12*60/(PI() * 'Drive Train'!$F$15)/KH$2*KH188</f>
        <v>-8557.1323843756381</v>
      </c>
      <c r="KJ188" s="2">
        <f>('DEPRECATED - DT-Prelim Calcs'!$C$6*KH188-KI188)/('DEPRECATED - DT-Prelim Calcs'!$C$6*KH188)*'DEPRECATED - DT-Prelim Calcs'!$C$7*KH188</f>
        <v>5.5743122139040766</v>
      </c>
      <c r="KK188" s="57">
        <f>KJ188/'DEPRECATED - DT-Prelim Calcs'!$C$7*('DEPRECATED - DT-Prelim Calcs'!$C$8-'DEPRECATED - DT-Prelim Calcs'!$C$9)+'DEPRECATED - DT-Prelim Calcs'!$C$9</f>
        <v>299.45695313024606</v>
      </c>
      <c r="KL188" s="57">
        <f t="shared" si="208"/>
        <v>53.333333333333329</v>
      </c>
      <c r="KM188" s="2">
        <f t="shared" si="262"/>
        <v>0.99579519204165001</v>
      </c>
      <c r="KN188" s="57">
        <f>KM188*'DEPRECATED - DT-Prelim Calcs'!$C$21/KH$2/'DEPRECATED - DT-Prelim Calcs'!$C$19/'DEPRECATED - DT-Prelim Calcs'!$C$18*3.39*'DEPRECATED - DT-Prelim Calcs'!$C$20</f>
        <v>25.773080821789936</v>
      </c>
      <c r="KO188" s="46">
        <f t="shared" si="263"/>
        <v>0</v>
      </c>
      <c r="KP188" s="57">
        <f>KN187*'DEPRECATED - DT-Prelim Calcs'!$C$11+KP187</f>
        <v>-29.552260683370363</v>
      </c>
      <c r="KQ188" s="57">
        <f>KQ187+0.5*KN188*'DEPRECATED - DT-Prelim Calcs'!$C$11^2+KP188*'DEPRECATED - DT-Prelim Calcs'!$C$11</f>
        <v>-370828.00376850076</v>
      </c>
      <c r="KR188" s="57">
        <f>MIN('Drive Train'!$F$35-KL187*'DEPRECATED - DT-Prelim Calcs'!$C$21*'Drive Train'!$F$39,KR187+KL$2)</f>
        <v>8.7733333333333334</v>
      </c>
      <c r="KS188" s="57">
        <f>'Drive Train'!$F$35-KL188*'DEPRECATED - DT-Prelim Calcs'!$C$21*'Drive Train'!$F$39</f>
        <v>8.7733333333333334</v>
      </c>
      <c r="KT188" s="1">
        <f>IF(KQ188&gt;='Drive Train'!$F$29,1,0)</f>
        <v>0</v>
      </c>
      <c r="KU188" s="57">
        <f>MIN(KK188,'DEPRECATED - DT-Prelim Calcs'!$C$10)*'DEPRECATED - DT-Prelim Calcs'!$C$11*1000/60/60</f>
        <v>103.33333333333333</v>
      </c>
      <c r="KV188" s="63">
        <f>KV187+'DEPRECATED - DT-Prelim Calcs'!$C$11</f>
        <v>736</v>
      </c>
      <c r="KW188" s="2">
        <f>LG188/'Drive Train'!$F$35</f>
        <v>0.68924731182795695</v>
      </c>
      <c r="KX188" s="46">
        <f>LE188*12*60/(PI() * 'Drive Train'!$F$15)/KW$2*KW188</f>
        <v>-93481.873568244511</v>
      </c>
      <c r="KY188" s="2">
        <f>('DEPRECATED - DT-Prelim Calcs'!$C$6*KW188-KX188)/('DEPRECATED - DT-Prelim Calcs'!$C$6*KW188)*'DEPRECATED - DT-Prelim Calcs'!$C$7*KW188</f>
        <v>43.929625477315753</v>
      </c>
      <c r="KZ188" s="57">
        <f>KY188/'DEPRECATED - DT-Prelim Calcs'!$C$7*('DEPRECATED - DT-Prelim Calcs'!$C$8-'DEPRECATED - DT-Prelim Calcs'!$C$9)+'DEPRECATED - DT-Prelim Calcs'!$C$9</f>
        <v>2341.3601447052329</v>
      </c>
      <c r="LA188" s="57">
        <f t="shared" si="209"/>
        <v>56.666666666666664</v>
      </c>
      <c r="LB188" s="2">
        <f t="shared" si="264"/>
        <v>0.99579519204165001</v>
      </c>
      <c r="LC188" s="57">
        <f>LB188*'DEPRECATED - DT-Prelim Calcs'!$C$21/KW$2/'DEPRECATED - DT-Prelim Calcs'!$C$19/'DEPRECATED - DT-Prelim Calcs'!$C$18*3.39*'DEPRECATED - DT-Prelim Calcs'!$C$20</f>
        <v>25.773080821789936</v>
      </c>
      <c r="LD188" s="46">
        <f t="shared" si="265"/>
        <v>0</v>
      </c>
      <c r="LE188" s="57">
        <f>LC187*'DEPRECATED - DT-Prelim Calcs'!$C$11+LE187</f>
        <v>-331.40398799968841</v>
      </c>
      <c r="LF188" s="57">
        <f>LF187+0.5*LC188*'DEPRECATED - DT-Prelim Calcs'!$C$11^2+LE188*'DEPRECATED - DT-Prelim Calcs'!$C$11</f>
        <v>-316111.85072297434</v>
      </c>
      <c r="LG188" s="57">
        <f>MIN('Drive Train'!$F$35-LA187*'DEPRECATED - DT-Prelim Calcs'!$C$21*'Drive Train'!$F$39,LG187+LA$2)</f>
        <v>8.5466666666666669</v>
      </c>
      <c r="LH188" s="57">
        <f>'Drive Train'!$F$35-LA188*'DEPRECATED - DT-Prelim Calcs'!$C$21*'Drive Train'!$F$39</f>
        <v>8.5466666666666669</v>
      </c>
      <c r="LI188" s="1">
        <f>IF(LF188&gt;='Drive Train'!$F$29,1,0)</f>
        <v>0</v>
      </c>
      <c r="LJ188" s="57">
        <f>MIN(KZ188,'DEPRECATED - DT-Prelim Calcs'!$C$10)*'DEPRECATED - DT-Prelim Calcs'!$C$11*1000/60/60</f>
        <v>103.33333333333333</v>
      </c>
      <c r="LK188" s="63">
        <f>LK187+'DEPRECATED - DT-Prelim Calcs'!$C$11</f>
        <v>736</v>
      </c>
      <c r="LL188" s="2">
        <f>LV188/'Drive Train'!$F$35</f>
        <v>0.67096774193548392</v>
      </c>
      <c r="LM188" s="46">
        <f>LT188*12*60/(PI() * 'Drive Train'!$F$15)/LL$2*LL188</f>
        <v>-85649.742264119675</v>
      </c>
      <c r="LN188" s="2">
        <f>('DEPRECATED - DT-Prelim Calcs'!$C$6*LL188-LM188)/('DEPRECATED - DT-Prelim Calcs'!$C$6*LL188)*'DEPRECATED - DT-Prelim Calcs'!$C$7*LL188</f>
        <v>40.344214032272482</v>
      </c>
      <c r="LO188" s="57">
        <f>LN188/'DEPRECATED - DT-Prelim Calcs'!$C$7*('DEPRECATED - DT-Prelim Calcs'!$C$8-'DEPRECATED - DT-Prelim Calcs'!$C$9)+'DEPRECATED - DT-Prelim Calcs'!$C$9</f>
        <v>2150.4853362408958</v>
      </c>
      <c r="LP188" s="57">
        <f t="shared" si="210"/>
        <v>60</v>
      </c>
      <c r="LQ188" s="2">
        <f t="shared" si="266"/>
        <v>0.99579519204165001</v>
      </c>
      <c r="LR188" s="57">
        <f>LQ188*'DEPRECATED - DT-Prelim Calcs'!$C$21/LL$2/'DEPRECATED - DT-Prelim Calcs'!$C$19/'DEPRECATED - DT-Prelim Calcs'!$C$18*3.39*'DEPRECATED - DT-Prelim Calcs'!$C$20</f>
        <v>25.773080821789936</v>
      </c>
      <c r="LS188" s="46">
        <f t="shared" si="267"/>
        <v>0</v>
      </c>
      <c r="LT188" s="57">
        <f>LR187*'DEPRECATED - DT-Prelim Calcs'!$C$11+LT187</f>
        <v>-311.91037625055242</v>
      </c>
      <c r="LU188" s="57">
        <f>LU187+0.5*LR188*'DEPRECATED - DT-Prelim Calcs'!$C$11^2+LT188*'DEPRECATED - DT-Prelim Calcs'!$C$11</f>
        <v>-321722.28874988586</v>
      </c>
      <c r="LV188" s="57">
        <f>MIN('Drive Train'!$F$35-LP187*'DEPRECATED - DT-Prelim Calcs'!$C$21*'Drive Train'!$F$39,LV187+LP$2)</f>
        <v>8.32</v>
      </c>
      <c r="LW188" s="57">
        <f>'Drive Train'!$F$35-LP188*'DEPRECATED - DT-Prelim Calcs'!$C$21*'Drive Train'!$F$39</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Train'!$AA$49 + V188*(1-'Drive Train'!$AA$49))</f>
        <v>0</v>
      </c>
      <c r="W189" s="57">
        <f t="shared" si="184"/>
        <v>0</v>
      </c>
      <c r="X189" s="2">
        <f>MAX(MIN(IF(AND(AI188=1,AG189&lt;0),-1,1)*(W189-$C$9)/($C$8-$C$9)*$C$7-$C$29*AE189/T$2 -  AI188*$C$29/2,X$2),MAX(X$4:X188)*-1)</f>
        <v>-0.2458281045106315</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Train'!$F$39,AG188+W$2)-$C$3,IF(AE188-1&lt;=0,0,IF($C$32=Motors!$C$29,MAX(ABS('Drive Train'!$F$35-W188*$C$21*'Drive Train'!$F$39)*-1,AG188-W$2),MAX(0,ABS('Drive Train'!$F$35-W188*$C$21*'Drive Train'!$F$39)*-1,AG188-W$2))))</f>
        <v>0</v>
      </c>
      <c r="AH189" s="57">
        <f>'Drive Train'!$F$35-ABS(W189)*'DEPRECATED - DT-Prelim Calcs'!$C$21*'Drive Train'!$F$39</f>
        <v>12.4</v>
      </c>
      <c r="AI189" s="1">
        <f>IF(AJ189&gt;='Drive Train'!$F$29,1,0)</f>
        <v>1</v>
      </c>
      <c r="AJ189" s="57">
        <f>AJ188+0.5*Y189*'DEPRECATED - DT-Prelim Calcs'!$C$11^2+AE189*'DEPRECATED - DT-Prelim Calcs'!$C$11</f>
        <v>784.33981740885292</v>
      </c>
      <c r="AK189" s="57">
        <f t="shared" si="268"/>
        <v>0</v>
      </c>
      <c r="AL189" s="63">
        <f>AL188+'DEPRECATED - DT-Prelim Calcs'!$C$11</f>
        <v>740</v>
      </c>
      <c r="AM189" s="2">
        <f>AW189/'Drive Train'!$F$35</f>
        <v>0.88882649237565803</v>
      </c>
      <c r="AN189" s="46">
        <f>AU189*12*60/(PI() * 'Drive Train'!$F$15)/AM$2*AM189</f>
        <v>4007.4131716828729</v>
      </c>
      <c r="AO189" s="2">
        <f>('DEPRECATED - DT-Prelim Calcs'!$C$6*AM189-AN189)/('DEPRECATED - DT-Prelim Calcs'!$C$6*AM189)*'DEPRECATED - DT-Prelim Calcs'!$C$7*AM189</f>
        <v>0.33008953072369901</v>
      </c>
      <c r="AP189" s="57">
        <f>AO189/'DEPRECATED - DT-Prelim Calcs'!$C$7*('DEPRECATED - DT-Prelim Calcs'!$C$8-'DEPRECATED - DT-Prelim Calcs'!$C$9)+'DEPRECATED - DT-Prelim Calcs'!$C$9</f>
        <v>20.27281609620356</v>
      </c>
      <c r="AQ189" s="57">
        <f t="shared" si="192"/>
        <v>20.27281609620356</v>
      </c>
      <c r="AR189" s="2">
        <f t="shared" si="212"/>
        <v>1.6653345369377348E-16</v>
      </c>
      <c r="AS189" s="57">
        <f>AR189*'DEPRECATED - DT-Prelim Calcs'!$C$21/AM$2/'DEPRECATED - DT-Prelim Calcs'!$C$19/'DEPRECATED - DT-Prelim Calcs'!$C$18*3.39*'DEPRECATED - DT-Prelim Calcs'!$C$20</f>
        <v>1.2068570473601326E-15</v>
      </c>
      <c r="AT189" s="46">
        <f t="shared" si="213"/>
        <v>0</v>
      </c>
      <c r="AU189" s="57">
        <f>AS188*'DEPRECATED - DT-Prelim Calcs'!$C$11+AU188</f>
        <v>39.345448708843186</v>
      </c>
      <c r="AV189" s="57">
        <f>AV188+0.5*AS189*'DEPRECATED - DT-Prelim Calcs'!$C$11^2+AU189*'DEPRECATED - DT-Prelim Calcs'!$C$11</f>
        <v>29072.83286875956</v>
      </c>
      <c r="AW189" s="57">
        <f>MIN('Drive Train'!$F$35-AQ188*'DEPRECATED - DT-Prelim Calcs'!$C$21*'Drive Train'!$F$39,AW188+AQ$2)</f>
        <v>11.02144850545816</v>
      </c>
      <c r="AX189" s="57">
        <f>'Drive Train'!$F$35-AQ189*'DEPRECATED - DT-Prelim Calcs'!$C$21*'Drive Train'!$F$39</f>
        <v>11.021448505458158</v>
      </c>
      <c r="AY189" s="1">
        <f>IF(AV189&gt;='Drive Train'!$F$29,1,0)</f>
        <v>1</v>
      </c>
      <c r="AZ189" s="57">
        <f t="shared" si="214"/>
        <v>22.525351218003951</v>
      </c>
      <c r="BA189" s="63">
        <f>BA188+'DEPRECATED - DT-Prelim Calcs'!$C$11</f>
        <v>740</v>
      </c>
      <c r="BB189" s="2">
        <f>BL189/'Drive Train'!$F$35</f>
        <v>1.315024972646925</v>
      </c>
      <c r="BC189" s="46">
        <f>BJ189*12*60/(PI() * 'Drive Train'!$F$15)/BB$2*BB189</f>
        <v>-3540.8438977467135</v>
      </c>
      <c r="BD189" s="2">
        <f>('DEPRECATED - DT-Prelim Calcs'!$C$6*BB189-BC189)/('DEPRECATED - DT-Prelim Calcs'!$C$6*BB189)*'DEPRECATED - DT-Prelim Calcs'!$C$7*BB189</f>
        <v>4.7702296575443013</v>
      </c>
      <c r="BE189" s="57">
        <f>BD189/'DEPRECATED - DT-Prelim Calcs'!$C$7*('DEPRECATED - DT-Prelim Calcs'!$C$8-'DEPRECATED - DT-Prelim Calcs'!$C$9)+'DEPRECATED - DT-Prelim Calcs'!$C$9</f>
        <v>256.65040044105137</v>
      </c>
      <c r="BF189" s="57">
        <f t="shared" si="193"/>
        <v>93</v>
      </c>
      <c r="BG189" s="2">
        <f t="shared" si="215"/>
        <v>1.8933363324154457</v>
      </c>
      <c r="BH189" s="57">
        <f>BG189*'DEPRECATED - DT-Prelim Calcs'!$C$21/BB$2/'DEPRECATED - DT-Prelim Calcs'!$C$19/'DEPRECATED - DT-Prelim Calcs'!$C$18*3.39*'DEPRECATED - DT-Prelim Calcs'!$C$20</f>
        <v>19.819055495402448</v>
      </c>
      <c r="BI189" s="46">
        <f t="shared" si="216"/>
        <v>0</v>
      </c>
      <c r="BJ189" s="57">
        <f>BH188*'DEPRECATED - DT-Prelim Calcs'!$C$11+BJ188</f>
        <v>-16.267443596496292</v>
      </c>
      <c r="BK189" s="57">
        <f>BK188+0.5*BH189*'DEPRECATED - DT-Prelim Calcs'!$C$11^2+BJ189*'DEPRECATED - DT-Prelim Calcs'!$C$11</f>
        <v>17325.919934780661</v>
      </c>
      <c r="BL189" s="57">
        <f>MIN('Drive Train'!$F$35-BF188*'DEPRECATED - DT-Prelim Calcs'!$C$21*'Drive Train'!$F$39,BL188+BF$2)</f>
        <v>16.306309660821871</v>
      </c>
      <c r="BM189" s="57">
        <f>'Drive Train'!$F$35-BF189*'DEPRECATED - DT-Prelim Calcs'!$C$21*'Drive Train'!$F$39</f>
        <v>6.0759999999999996</v>
      </c>
      <c r="BN189" s="1">
        <f>IF(BK189&gt;='Drive Train'!$F$29,1,0)</f>
        <v>1</v>
      </c>
      <c r="BO189" s="57">
        <f t="shared" si="217"/>
        <v>103.33333333333333</v>
      </c>
      <c r="BP189" s="63">
        <f>BP188+'DEPRECATED - DT-Prelim Calcs'!$C$11</f>
        <v>740</v>
      </c>
      <c r="BQ189" s="2">
        <f>CA189/'Drive Train'!$F$35</f>
        <v>1.3730673031583176</v>
      </c>
      <c r="BR189" s="46">
        <f>BY189*12*60/(PI() * 'Drive Train'!$F$15)/BQ$2*BQ189</f>
        <v>-19562.749917067118</v>
      </c>
      <c r="BS189" s="2">
        <f>('DEPRECATED - DT-Prelim Calcs'!$C$6*BQ189-BR189)/('DEPRECATED - DT-Prelim Calcs'!$C$6*BQ189)*'DEPRECATED - DT-Prelim Calcs'!$C$7*BQ189</f>
        <v>12.154538223150336</v>
      </c>
      <c r="BT189" s="57">
        <f>BS189/'DEPRECATED - DT-Prelim Calcs'!$C$7*('DEPRECATED - DT-Prelim Calcs'!$C$8-'DEPRECATED - DT-Prelim Calcs'!$C$9)+'DEPRECATED - DT-Prelim Calcs'!$C$9</f>
        <v>649.76525063493284</v>
      </c>
      <c r="BU189" s="57">
        <f t="shared" si="194"/>
        <v>93</v>
      </c>
      <c r="BV189" s="2">
        <f t="shared" si="218"/>
        <v>1.8828060353728675</v>
      </c>
      <c r="BW189" s="57">
        <f>BV189*'DEPRECATED - DT-Prelim Calcs'!$C$21/BQ$2/'DEPRECATED - DT-Prelim Calcs'!$C$19/'DEPRECATED - DT-Prelim Calcs'!$C$18*3.39*'DEPRECATED - DT-Prelim Calcs'!$C$20</f>
        <v>25.773080821789936</v>
      </c>
      <c r="BX189" s="46">
        <f t="shared" si="219"/>
        <v>0</v>
      </c>
      <c r="BY189" s="57">
        <f>BW188*'DEPRECATED - DT-Prelim Calcs'!$C$11+BY188</f>
        <v>-65.823206962922896</v>
      </c>
      <c r="BZ189" s="57">
        <f>BZ188+0.5*BW189*'DEPRECATED - DT-Prelim Calcs'!$C$11^2+BY189*'DEPRECATED - DT-Prelim Calcs'!$C$11</f>
        <v>-11623.20173144117</v>
      </c>
      <c r="CA189" s="57">
        <f>MIN('Drive Train'!$F$35-BU188*'DEPRECATED - DT-Prelim Calcs'!$C$21*'Drive Train'!$F$39,CA188+BU$2)</f>
        <v>17.02603455916314</v>
      </c>
      <c r="CB189" s="57">
        <f>'Drive Train'!$F$35-BU189*'DEPRECATED - DT-Prelim Calcs'!$C$21*'Drive Train'!$F$39</f>
        <v>6.0759999999999996</v>
      </c>
      <c r="CC189" s="1">
        <f>IF(BZ189&gt;='Drive Train'!$F$29,1,0)</f>
        <v>0</v>
      </c>
      <c r="CD189" s="57">
        <f t="shared" si="220"/>
        <v>103.33333333333333</v>
      </c>
      <c r="CE189" s="63">
        <f>CE188+'DEPRECATED - DT-Prelim Calcs'!$C$11</f>
        <v>740</v>
      </c>
      <c r="CF189" s="2">
        <f>CP189/'Drive Train'!$F$35</f>
        <v>0.83546549725434394</v>
      </c>
      <c r="CG189" s="46">
        <f>CN189*12*60/(PI() * 'Drive Train'!$F$15)/CF$2*CF189</f>
        <v>6932.86466545864</v>
      </c>
      <c r="CH189" s="2">
        <f>('DEPRECATED - DT-Prelim Calcs'!$C$6*CF189-CG189)/('DEPRECATED - DT-Prelim Calcs'!$C$6*CF189)*'DEPRECATED - DT-Prelim Calcs'!$C$7*CF189</f>
        <v>-1.1212755894698121</v>
      </c>
      <c r="CI189" s="57">
        <f>CH189/'DEPRECATED - DT-Prelim Calcs'!$C$7*('DEPRECATED - DT-Prelim Calcs'!$C$8-'DEPRECATED - DT-Prelim Calcs'!$C$9)+'DEPRECATED - DT-Prelim Calcs'!$C$9</f>
        <v>-56.992804202894973</v>
      </c>
      <c r="CJ189" s="57">
        <f t="shared" si="195"/>
        <v>-56.992804202894973</v>
      </c>
      <c r="CK189" s="2">
        <f t="shared" si="221"/>
        <v>-1.72880712063999</v>
      </c>
      <c r="CL189" s="57">
        <f>CK189*'DEPRECATED - DT-Prelim Calcs'!$C$21/CF$2/'DEPRECATED - DT-Prelim Calcs'!$C$19/'DEPRECATED - DT-Prelim Calcs'!$C$18*3.39*'DEPRECATED - DT-Prelim Calcs'!$C$20</f>
        <v>-29.233288318456584</v>
      </c>
      <c r="CM189" s="46">
        <f t="shared" si="222"/>
        <v>1</v>
      </c>
      <c r="CN189" s="57">
        <f>CL188*'DEPRECATED - DT-Prelim Calcs'!$C$11+CN188</f>
        <v>31.035217254440266</v>
      </c>
      <c r="CO189" s="57">
        <f>CO188+0.5*CL189*'DEPRECATED - DT-Prelim Calcs'!$C$11^2+CN189*'DEPRECATED - DT-Prelim Calcs'!$C$11</f>
        <v>-56504.3941340452</v>
      </c>
      <c r="CP189" s="57">
        <f>MIN('Drive Train'!$F$35-CJ188*'DEPRECATED - DT-Prelim Calcs'!$C$21*'Drive Train'!$F$39,CP188+CJ$2)</f>
        <v>10.359772165953865</v>
      </c>
      <c r="CQ189" s="57">
        <f>'Drive Train'!$F$35-CJ189*'DEPRECATED - DT-Prelim Calcs'!$C$21*'Drive Train'!$F$39</f>
        <v>16.27551068579686</v>
      </c>
      <c r="CR189" s="1">
        <f>IF(CO189&gt;='Drive Train'!$F$29,1,0)</f>
        <v>0</v>
      </c>
      <c r="CS189" s="57">
        <f t="shared" si="223"/>
        <v>-63.325338003216636</v>
      </c>
      <c r="CT189" s="63">
        <f>CT188+'DEPRECATED - DT-Prelim Calcs'!$C$11</f>
        <v>740</v>
      </c>
      <c r="CU189" s="2">
        <f>DE189/'Drive Train'!$F$35</f>
        <v>0.48999999999999994</v>
      </c>
      <c r="CV189" s="46">
        <f>DC189*12*60/(PI() * 'Drive Train'!$F$15)/CU$2*CU189</f>
        <v>13608.791107605246</v>
      </c>
      <c r="CW189" s="2">
        <f>('DEPRECATED - DT-Prelim Calcs'!$C$6*CU189-CV189)/('DEPRECATED - DT-Prelim Calcs'!$C$6*CU189)*'DEPRECATED - DT-Prelim Calcs'!$C$7*CU189</f>
        <v>-4.9724183056901774</v>
      </c>
      <c r="CX189" s="57">
        <f>CW189/'DEPRECATED - DT-Prelim Calcs'!$C$7*('DEPRECATED - DT-Prelim Calcs'!$C$8-'DEPRECATED - DT-Prelim Calcs'!$C$9)+'DEPRECATED - DT-Prelim Calcs'!$C$9</f>
        <v>-262.01421934441896</v>
      </c>
      <c r="CY189" s="57">
        <f t="shared" si="196"/>
        <v>-262.01421934441896</v>
      </c>
      <c r="CZ189" s="2">
        <f t="shared" si="224"/>
        <v>-7.0057493314861103</v>
      </c>
      <c r="DA189" s="57">
        <f>CZ189*'DEPRECATED - DT-Prelim Calcs'!$C$21/CU$2/'DEPRECATED - DT-Prelim Calcs'!$C$19/'DEPRECATED - DT-Prelim Calcs'!$C$18*3.39*'DEPRECATED - DT-Prelim Calcs'!$C$20</f>
        <v>-141.02835338300744</v>
      </c>
      <c r="DB189" s="46">
        <f t="shared" si="225"/>
        <v>1</v>
      </c>
      <c r="DC189" s="57">
        <f>DA188*'DEPRECATED - DT-Prelim Calcs'!$C$11+DC188</f>
        <v>87.251588097736246</v>
      </c>
      <c r="DD189" s="57">
        <f>DD188+0.5*DA189*'DEPRECATED - DT-Prelim Calcs'!$C$11^2+DC189*'DEPRECATED - DT-Prelim Calcs'!$C$11</f>
        <v>-102389.5606353121</v>
      </c>
      <c r="DE189" s="57">
        <f>MIN('Drive Train'!$F$35-CY188*'DEPRECATED - DT-Prelim Calcs'!$C$21*'Drive Train'!$F$39,DE188+CY$2)</f>
        <v>6.0759999999999996</v>
      </c>
      <c r="DF189" s="57">
        <f>'Drive Train'!$F$35-CY189*'DEPRECATED - DT-Prelim Calcs'!$C$21*'Drive Train'!$F$39</f>
        <v>30.216966915420493</v>
      </c>
      <c r="DG189" s="1">
        <f>IF(DD189&gt;='Drive Train'!$F$29,1,0)</f>
        <v>0</v>
      </c>
      <c r="DH189" s="57">
        <f t="shared" si="226"/>
        <v>-291.12691038268775</v>
      </c>
      <c r="DI189" s="63">
        <f>DI188+'DEPRECATED - DT-Prelim Calcs'!$C$11</f>
        <v>740</v>
      </c>
      <c r="DJ189" s="2">
        <f>DT189/'Drive Train'!$F$35</f>
        <v>0.48999999999999994</v>
      </c>
      <c r="DK189" s="46">
        <f>DR189*12*60/(PI() * 'Drive Train'!$F$15)/DJ$2*DJ189</f>
        <v>13829.956884096458</v>
      </c>
      <c r="DL189" s="2">
        <f>('DEPRECATED - DT-Prelim Calcs'!$C$6*DJ189-DK189)/('DEPRECATED - DT-Prelim Calcs'!$C$6*DJ189)*'DEPRECATED - DT-Prelim Calcs'!$C$7*DJ189</f>
        <v>-5.072420092058624</v>
      </c>
      <c r="DM189" s="57">
        <f>DL189/'DEPRECATED - DT-Prelim Calcs'!$C$7*('DEPRECATED - DT-Prelim Calcs'!$C$8-'DEPRECATED - DT-Prelim Calcs'!$C$9)+'DEPRECATED - DT-Prelim Calcs'!$C$9</f>
        <v>-267.33796589673091</v>
      </c>
      <c r="DN189" s="57">
        <f t="shared" si="197"/>
        <v>-267.33796589673091</v>
      </c>
      <c r="DO189" s="2">
        <f t="shared" si="227"/>
        <v>-7.1387961717192248</v>
      </c>
      <c r="DP189" s="57">
        <f>DO189*'DEPRECATED - DT-Prelim Calcs'!$C$21/DJ$2/'DEPRECATED - DT-Prelim Calcs'!$C$19/'DEPRECATED - DT-Prelim Calcs'!$C$18*3.39*'DEPRECATED - DT-Prelim Calcs'!$C$20</f>
        <v>-166.69969778439989</v>
      </c>
      <c r="DQ189" s="46">
        <f t="shared" si="228"/>
        <v>1</v>
      </c>
      <c r="DR189" s="57">
        <f>DP188*'DEPRECATED - DT-Prelim Calcs'!$C$11+DR188</f>
        <v>76.439287379558465</v>
      </c>
      <c r="DS189" s="57">
        <f>DS188+0.5*DP189*'DEPRECATED - DT-Prelim Calcs'!$C$11^2+DR189*'DEPRECATED - DT-Prelim Calcs'!$C$11</f>
        <v>-187574.96514082977</v>
      </c>
      <c r="DT189" s="57">
        <f>MIN('Drive Train'!$F$35-DN188*'DEPRECATED - DT-Prelim Calcs'!$C$21*'Drive Train'!$F$39,DT188+DN$2)</f>
        <v>6.0759999999999996</v>
      </c>
      <c r="DU189" s="57">
        <f>'Drive Train'!$F$35-DN189*'DEPRECATED - DT-Prelim Calcs'!$C$21*'Drive Train'!$F$39</f>
        <v>30.578981680977705</v>
      </c>
      <c r="DV189" s="1">
        <f>IF(DS189&gt;='Drive Train'!$F$29,1,0)</f>
        <v>0</v>
      </c>
      <c r="DW189" s="57">
        <f t="shared" si="229"/>
        <v>-297.042184329701</v>
      </c>
      <c r="DX189" s="63">
        <f>DX188+'DEPRECATED - DT-Prelim Calcs'!$C$11</f>
        <v>740</v>
      </c>
      <c r="DY189" s="2">
        <f>EI189/'Drive Train'!$F$35</f>
        <v>0.48999999999999994</v>
      </c>
      <c r="DZ189" s="46">
        <f>EG189*12*60/(PI() * 'Drive Train'!$F$15)/DY$2*DY189</f>
        <v>-64649.131992912378</v>
      </c>
      <c r="EA189" s="2">
        <f>('DEPRECATED - DT-Prelim Calcs'!$C$6*DY189-DZ189)/('DEPRECATED - DT-Prelim Calcs'!$C$6*DY189)*'DEPRECATED - DT-Prelim Calcs'!$C$7*DY189</f>
        <v>30.412496266964133</v>
      </c>
      <c r="EB189" s="57">
        <f>EA189/'DEPRECATED - DT-Prelim Calcs'!$C$7*('DEPRECATED - DT-Prelim Calcs'!$C$8-'DEPRECATED - DT-Prelim Calcs'!$C$9)+'DEPRECATED - DT-Prelim Calcs'!$C$9</f>
        <v>1621.7552991914931</v>
      </c>
      <c r="EC189" s="57">
        <f t="shared" si="198"/>
        <v>93</v>
      </c>
      <c r="ED189" s="2">
        <f t="shared" si="230"/>
        <v>0.96993038185874991</v>
      </c>
      <c r="EE189" s="57">
        <f>ED189*'DEPRECATED - DT-Prelim Calcs'!$C$21/DY$2/'DEPRECATED - DT-Prelim Calcs'!$C$19/'DEPRECATED - DT-Prelim Calcs'!$C$18*3.39*'DEPRECATED - DT-Prelim Calcs'!$C$20</f>
        <v>25.773080821789936</v>
      </c>
      <c r="EF189" s="46">
        <f t="shared" si="231"/>
        <v>0</v>
      </c>
      <c r="EG189" s="57">
        <f>EE188*'DEPRECATED - DT-Prelim Calcs'!$C$11+EG188</f>
        <v>-314.00933538944093</v>
      </c>
      <c r="EH189" s="57">
        <f>EH188+0.5*EE189*'DEPRECATED - DT-Prelim Calcs'!$C$11^2+EG189*'DEPRECATED - DT-Prelim Calcs'!$C$11</f>
        <v>-349833.81413580559</v>
      </c>
      <c r="EI189" s="57">
        <f>MIN('Drive Train'!$F$35-EC188*'DEPRECATED - DT-Prelim Calcs'!$C$21*'Drive Train'!$F$39,EI188+EC$2)</f>
        <v>6.0759999999999996</v>
      </c>
      <c r="EJ189" s="57">
        <f>'Drive Train'!$F$35-EC189*'DEPRECATED - DT-Prelim Calcs'!$C$21*'Drive Train'!$F$39</f>
        <v>6.0759999999999996</v>
      </c>
      <c r="EK189" s="1">
        <f>IF(EH189&gt;='Drive Train'!$F$29,1,0)</f>
        <v>0</v>
      </c>
      <c r="EL189" s="57">
        <f t="shared" si="232"/>
        <v>103.33333333333333</v>
      </c>
      <c r="EM189" s="63">
        <f>EM188+'DEPRECATED - DT-Prelim Calcs'!$C$11</f>
        <v>740</v>
      </c>
      <c r="EN189" s="2">
        <f>EX189/'Drive Train'!$F$35</f>
        <v>0.48999999999999994</v>
      </c>
      <c r="EO189" s="46">
        <f>EV189*12*60/(PI() * 'Drive Train'!$F$15)/EN$2*EN189</f>
        <v>-290322.40136714262</v>
      </c>
      <c r="EP189" s="2">
        <f>('DEPRECATED - DT-Prelim Calcs'!$C$6*EN189-EO189)/('DEPRECATED - DT-Prelim Calcs'!$C$6*EN189)*'DEPRECATED - DT-Prelim Calcs'!$C$7*EN189</f>
        <v>132.452379792648</v>
      </c>
      <c r="EQ189" s="57">
        <f>EP189/'DEPRECATED - DT-Prelim Calcs'!$C$7*('DEPRECATED - DT-Prelim Calcs'!$C$8-'DEPRECATED - DT-Prelim Calcs'!$C$9)+'DEPRECATED - DT-Prelim Calcs'!$C$9</f>
        <v>7054.0030404135841</v>
      </c>
      <c r="ER189" s="57">
        <f t="shared" si="199"/>
        <v>93</v>
      </c>
      <c r="ES189" s="2">
        <f t="shared" si="233"/>
        <v>0.86507304327942547</v>
      </c>
      <c r="ET189" s="57">
        <f>ES189*'DEPRECATED - DT-Prelim Calcs'!$C$21/EN$2/'DEPRECATED - DT-Prelim Calcs'!$C$19/'DEPRECATED - DT-Prelim Calcs'!$C$18*3.39*'DEPRECATED - DT-Prelim Calcs'!$C$20</f>
        <v>25.773080821789936</v>
      </c>
      <c r="EU189" s="46">
        <f t="shared" si="234"/>
        <v>0</v>
      </c>
      <c r="EV189" s="57">
        <f>ET188*'DEPRECATED - DT-Prelim Calcs'!$C$11+EV188</f>
        <v>-1257.6871529337598</v>
      </c>
      <c r="EW189" s="57">
        <f>EW188+0.5*ET189*'DEPRECATED - DT-Prelim Calcs'!$C$11^2+EV189*'DEPRECATED - DT-Prelim Calcs'!$C$11</f>
        <v>-381460.76171529555</v>
      </c>
      <c r="EX189" s="57">
        <f>MIN('Drive Train'!$F$35-ER188*'DEPRECATED - DT-Prelim Calcs'!$C$21*'Drive Train'!$F$39,EX188+ER$2)</f>
        <v>6.0759999999999996</v>
      </c>
      <c r="EY189" s="57">
        <f>'Drive Train'!$F$35-ER189*'DEPRECATED - DT-Prelim Calcs'!$C$21*'Drive Train'!$F$39</f>
        <v>6.0759999999999996</v>
      </c>
      <c r="EZ189" s="1">
        <f>IF(EW189&gt;='Drive Train'!$F$29,1,0)</f>
        <v>0</v>
      </c>
      <c r="FA189" s="57">
        <f t="shared" si="235"/>
        <v>103.33333333333333</v>
      </c>
      <c r="FB189" s="63">
        <f>FB188+'DEPRECATED - DT-Prelim Calcs'!$C$11</f>
        <v>740</v>
      </c>
      <c r="FC189" s="2">
        <f>FM189/'Drive Train'!$F$35</f>
        <v>0.48999999999999994</v>
      </c>
      <c r="FD189" s="46">
        <f>FK189*12*60/(PI() * 'Drive Train'!$F$15)/FC$2*FC189</f>
        <v>-69982.191706356811</v>
      </c>
      <c r="FE189" s="2">
        <f>('DEPRECATED - DT-Prelim Calcs'!$C$6*FC189-FD189)/('DEPRECATED - DT-Prelim Calcs'!$C$6*FC189)*'DEPRECATED - DT-Prelim Calcs'!$C$7*FC189</f>
        <v>32.823879739647261</v>
      </c>
      <c r="FF189" s="57">
        <f>FE189/'DEPRECATED - DT-Prelim Calcs'!$C$7*('DEPRECATED - DT-Prelim Calcs'!$C$8-'DEPRECATED - DT-Prelim Calcs'!$C$9)+'DEPRECATED - DT-Prelim Calcs'!$C$9</f>
        <v>1750.1289504550805</v>
      </c>
      <c r="FG189" s="57">
        <f t="shared" si="200"/>
        <v>93</v>
      </c>
      <c r="FH189" s="2">
        <f t="shared" si="236"/>
        <v>0.78067567320338405</v>
      </c>
      <c r="FI189" s="57">
        <f>FH189*'DEPRECATED - DT-Prelim Calcs'!$C$21/FC$2/'DEPRECATED - DT-Prelim Calcs'!$C$19/'DEPRECATED - DT-Prelim Calcs'!$C$18*3.39*'DEPRECATED - DT-Prelim Calcs'!$C$20</f>
        <v>25.773080821789936</v>
      </c>
      <c r="FJ189" s="46">
        <f t="shared" si="237"/>
        <v>0</v>
      </c>
      <c r="FK189" s="57">
        <f>FI188*'DEPRECATED - DT-Prelim Calcs'!$C$11+FK188</f>
        <v>-273.58827693728608</v>
      </c>
      <c r="FL189" s="57">
        <f>FL188+0.5*FI189*'DEPRECATED - DT-Prelim Calcs'!$C$11^2+FK189*'DEPRECATED - DT-Prelim Calcs'!$C$11</f>
        <v>-458440.70165856759</v>
      </c>
      <c r="FM189" s="57">
        <f>MIN('Drive Train'!$F$35-FG188*'DEPRECATED - DT-Prelim Calcs'!$C$21*'Drive Train'!$F$39,FM188+FG$2)</f>
        <v>6.0759999999999996</v>
      </c>
      <c r="FN189" s="57">
        <f>'Drive Train'!$F$35-FG189*'DEPRECATED - DT-Prelim Calcs'!$C$21*'Drive Train'!$F$39</f>
        <v>6.0759999999999996</v>
      </c>
      <c r="FO189" s="1">
        <f>IF(FL189&gt;='Drive Train'!$F$29,1,0)</f>
        <v>0</v>
      </c>
      <c r="FP189" s="57">
        <f t="shared" si="238"/>
        <v>103.33333333333333</v>
      </c>
      <c r="FQ189" s="63">
        <f>FQ188+'DEPRECATED - DT-Prelim Calcs'!$C$11</f>
        <v>740</v>
      </c>
      <c r="FR189" s="2">
        <f>GB189/'Drive Train'!$F$35</f>
        <v>0.48999999999999994</v>
      </c>
      <c r="FS189" s="46">
        <f>FZ189*12*60/(PI() * 'Drive Train'!$F$15)/FR$2*FR189</f>
        <v>-98206.942036740773</v>
      </c>
      <c r="FT189" s="2">
        <f>('DEPRECATED - DT-Prelim Calcs'!$C$6*FR189-FS189)/('DEPRECATED - DT-Prelim Calcs'!$C$6*FR189)*'DEPRECATED - DT-Prelim Calcs'!$C$7*FR189</f>
        <v>45.585915067269283</v>
      </c>
      <c r="FU189" s="57">
        <f>FT189/'DEPRECATED - DT-Prelim Calcs'!$C$7*('DEPRECATED - DT-Prelim Calcs'!$C$8-'DEPRECATED - DT-Prelim Calcs'!$C$9)+'DEPRECATED - DT-Prelim Calcs'!$C$9</f>
        <v>2429.5352295147918</v>
      </c>
      <c r="FV189" s="57">
        <f t="shared" si="201"/>
        <v>93</v>
      </c>
      <c r="FW189" s="2">
        <f t="shared" si="239"/>
        <v>0.7112822800297498</v>
      </c>
      <c r="FX189" s="57">
        <f>FW189*'DEPRECATED - DT-Prelim Calcs'!$C$21/FR$2/'DEPRECATED - DT-Prelim Calcs'!$C$19/'DEPRECATED - DT-Prelim Calcs'!$C$18*3.39*'DEPRECATED - DT-Prelim Calcs'!$C$20</f>
        <v>25.773080821789936</v>
      </c>
      <c r="FY189" s="46">
        <f t="shared" si="240"/>
        <v>0</v>
      </c>
      <c r="FZ189" s="57">
        <f>FX188*'DEPRECATED - DT-Prelim Calcs'!$C$11+FZ188</f>
        <v>-349.80295650129631</v>
      </c>
      <c r="GA189" s="57">
        <f>GA188+0.5*FX189*'DEPRECATED - DT-Prelim Calcs'!$C$11^2+FZ189*'DEPRECATED - DT-Prelim Calcs'!$C$11</f>
        <v>-555410.54774613597</v>
      </c>
      <c r="GB189" s="57">
        <f>MIN('Drive Train'!$F$35-FV188*'DEPRECATED - DT-Prelim Calcs'!$C$21*'Drive Train'!$F$39,GB188+FV$2)</f>
        <v>6.0759999999999996</v>
      </c>
      <c r="GC189" s="57">
        <f>'Drive Train'!$F$35-FV189*'DEPRECATED - DT-Prelim Calcs'!$C$21*'Drive Train'!$F$39</f>
        <v>6.0759999999999996</v>
      </c>
      <c r="GD189" s="1">
        <f>IF(GA189&gt;='Drive Train'!$F$29,1,0)</f>
        <v>0</v>
      </c>
      <c r="GE189" s="57">
        <f t="shared" si="241"/>
        <v>103.33333333333333</v>
      </c>
      <c r="GF189" s="63">
        <f>GF188+'DEPRECATED - DT-Prelim Calcs'!$C$11</f>
        <v>740</v>
      </c>
      <c r="GG189" s="2">
        <f>GQ189/'Drive Train'!$F$35</f>
        <v>0.83548387096774201</v>
      </c>
      <c r="GH189" s="46">
        <f>GO189*12*60/(PI() * 'Drive Train'!$F$15)/GG$2*GG189</f>
        <v>15276.97543649151</v>
      </c>
      <c r="GI189" s="2">
        <f>('DEPRECATED - DT-Prelim Calcs'!$C$6*GG189-GH189)/('DEPRECATED - DT-Prelim Calcs'!$C$6*GG189)*'DEPRECATED - DT-Prelim Calcs'!$C$7*GG189</f>
        <v>-4.8940843966609009</v>
      </c>
      <c r="GJ189" s="57">
        <f>GI189/'DEPRECATED - DT-Prelim Calcs'!$C$7*('DEPRECATED - DT-Prelim Calcs'!$C$8-'DEPRECATED - DT-Prelim Calcs'!$C$9)+'DEPRECATED - DT-Prelim Calcs'!$C$9</f>
        <v>-257.84399505875257</v>
      </c>
      <c r="GK189" s="57">
        <f t="shared" si="242"/>
        <v>-257.84399505875257</v>
      </c>
      <c r="GL189" s="2">
        <f t="shared" si="243"/>
        <v>-6.2327864507268185</v>
      </c>
      <c r="GM189" s="57">
        <f>GL189*'DEPRECATED - DT-Prelim Calcs'!$C$21/GG$2/'DEPRECATED - DT-Prelim Calcs'!$C$19/'DEPRECATED - DT-Prelim Calcs'!$C$18*3.39*'DEPRECATED - DT-Prelim Calcs'!$C$20</f>
        <v>-161.31641347874742</v>
      </c>
      <c r="GN189" s="46">
        <f t="shared" si="244"/>
        <v>1</v>
      </c>
      <c r="GO189" s="57">
        <f>GM188*'DEPRECATED - DT-Prelim Calcs'!$C$11+GO188</f>
        <v>44.679130564893597</v>
      </c>
      <c r="GP189" s="57">
        <f>GP188+0.5*GM189*'DEPRECATED - DT-Prelim Calcs'!$C$11^2+GO189*'DEPRECATED - DT-Prelim Calcs'!$C$11</f>
        <v>-281246.51453464868</v>
      </c>
      <c r="GQ189" s="57">
        <f>MIN('Drive Train'!$F$35-GK188*'DEPRECATED - DT-Prelim Calcs'!$C$21*'Drive Train'!$F$39,GQ188+GK$2)</f>
        <v>10.360000000000001</v>
      </c>
      <c r="GR189" s="57">
        <f>'Drive Train'!$F$35-GK189*'DEPRECATED - DT-Prelim Calcs'!$C$21*'Drive Train'!$F$39</f>
        <v>29.933391663995174</v>
      </c>
      <c r="GS189" s="1">
        <f>IF(GP189&gt;='Drive Train'!$F$29,1,0)</f>
        <v>0</v>
      </c>
      <c r="GT189" s="57">
        <f t="shared" si="245"/>
        <v>-286.49332784305841</v>
      </c>
      <c r="GU189" s="63">
        <f>GU188+'DEPRECATED - DT-Prelim Calcs'!$C$11</f>
        <v>740</v>
      </c>
      <c r="GV189" s="2">
        <f>HF189/'Drive Train'!$F$35</f>
        <v>0.81720430107526887</v>
      </c>
      <c r="GW189" s="46">
        <f>HD189*12*60/(PI() * 'Drive Train'!$F$15)/GV$2*GV189</f>
        <v>-254770.26512790626</v>
      </c>
      <c r="GX189" s="2">
        <f>('DEPRECATED - DT-Prelim Calcs'!$C$6*GV189-GW189)/('DEPRECATED - DT-Prelim Calcs'!$C$6*GV189)*'DEPRECATED - DT-Prelim Calcs'!$C$7*GV189</f>
        <v>117.1657736147948</v>
      </c>
      <c r="GY189" s="57">
        <f>GX189/'DEPRECATED - DT-Prelim Calcs'!$C$7*('DEPRECATED - DT-Prelim Calcs'!$C$8-'DEPRECATED - DT-Prelim Calcs'!$C$9)+'DEPRECATED - DT-Prelim Calcs'!$C$9</f>
        <v>6240.1974086216487</v>
      </c>
      <c r="GZ189" s="57">
        <f t="shared" si="202"/>
        <v>33.333333333333314</v>
      </c>
      <c r="HA189" s="2">
        <f t="shared" si="246"/>
        <v>0.99579519204165001</v>
      </c>
      <c r="HB189" s="57">
        <f>HA189*'DEPRECATED - DT-Prelim Calcs'!$C$21/GV$2/'DEPRECATED - DT-Prelim Calcs'!$C$19/'DEPRECATED - DT-Prelim Calcs'!$C$18*3.39*'DEPRECATED - DT-Prelim Calcs'!$C$20</f>
        <v>25.773080821789936</v>
      </c>
      <c r="HC189" s="46">
        <f t="shared" si="247"/>
        <v>0</v>
      </c>
      <c r="HD189" s="57">
        <f>HB188*'DEPRECATED - DT-Prelim Calcs'!$C$11+HD188</f>
        <v>-761.76935676110986</v>
      </c>
      <c r="HE189" s="57">
        <f>HE188+0.5*HB189*'DEPRECATED - DT-Prelim Calcs'!$C$11^2+HD189*'DEPRECATED - DT-Prelim Calcs'!$C$11</f>
        <v>-310479.1954340252</v>
      </c>
      <c r="HF189" s="57">
        <f>MIN('Drive Train'!$F$35-GZ188*'DEPRECATED - DT-Prelim Calcs'!$C$21*'Drive Train'!$F$39,HF188+GZ$2)</f>
        <v>10.133333333333335</v>
      </c>
      <c r="HG189" s="57">
        <f>'Drive Train'!$F$35-GZ189*'DEPRECATED - DT-Prelim Calcs'!$C$21*'Drive Train'!$F$39</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-207988.72128481619</v>
      </c>
      <c r="HM189" s="2">
        <f>('DEPRECATED - DT-Prelim Calcs'!$C$6*HK189-HL189)/('DEPRECATED - DT-Prelim Calcs'!$C$6*HK189)*'DEPRECATED - DT-Prelim Calcs'!$C$7*HK189</f>
        <v>95.96908933318376</v>
      </c>
      <c r="HN189" s="57">
        <f>HM189/'DEPRECATED - DT-Prelim Calcs'!$C$7*('DEPRECATED - DT-Prelim Calcs'!$C$8-'DEPRECATED - DT-Prelim Calcs'!$C$9)+'DEPRECATED - DT-Prelim Calcs'!$C$9</f>
        <v>5111.7598180279983</v>
      </c>
      <c r="HO189" s="57">
        <f t="shared" si="203"/>
        <v>36.66666666666665</v>
      </c>
      <c r="HP189" s="2">
        <f t="shared" si="249"/>
        <v>0.99579519204165001</v>
      </c>
      <c r="HQ189" s="57">
        <f>HP189*'DEPRECATED - DT-Prelim Calcs'!$C$21/HK$2/'DEPRECATED - DT-Prelim Calcs'!$C$19/'DEPRECATED - DT-Prelim Calcs'!$C$18*3.39*'DEPRECATED - DT-Prelim Calcs'!$C$20</f>
        <v>25.773080821789936</v>
      </c>
      <c r="HR189" s="46">
        <f t="shared" si="250"/>
        <v>0</v>
      </c>
      <c r="HS189" s="57">
        <f>HQ188*'DEPRECATED - DT-Prelim Calcs'!$C$11+HS188</f>
        <v>-636.12039938756038</v>
      </c>
      <c r="HT189" s="57">
        <f>HT188+0.5*HQ189*'DEPRECATED - DT-Prelim Calcs'!$C$11^2+HS189*'DEPRECATED - DT-Prelim Calcs'!$C$11</f>
        <v>-336778.28284746094</v>
      </c>
      <c r="HU189" s="57">
        <f>MIN('Drive Train'!$F$35-HO188*'DEPRECATED - DT-Prelim Calcs'!$C$21*'Drive Train'!$F$39,HU188+HO$2)</f>
        <v>9.9066666666666681</v>
      </c>
      <c r="HV189" s="57">
        <f>'Drive Train'!$F$35-HO189*'DEPRECATED - DT-Prelim Calcs'!$C$21*'Drive Train'!$F$39</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4386.7081578659572</v>
      </c>
      <c r="IB189" s="2">
        <f>('DEPRECATED - DT-Prelim Calcs'!$C$6*HZ189-IA189)/('DEPRECATED - DT-Prelim Calcs'!$C$6*HZ189)*'DEPRECATED - DT-Prelim Calcs'!$C$7*HZ189</f>
        <v>-0.10212858726723752</v>
      </c>
      <c r="IC189" s="57">
        <f>IB189/'DEPRECATED - DT-Prelim Calcs'!$C$7*('DEPRECATED - DT-Prelim Calcs'!$C$8-'DEPRECATED - DT-Prelim Calcs'!$C$9)+'DEPRECATED - DT-Prelim Calcs'!$C$9</f>
        <v>-2.7369700192475408</v>
      </c>
      <c r="ID189" s="57">
        <f t="shared" si="204"/>
        <v>-2.7369700192475408</v>
      </c>
      <c r="IE189" s="2">
        <f t="shared" si="252"/>
        <v>-0.51353370496923167</v>
      </c>
      <c r="IF189" s="57">
        <f>IE189*'DEPRECATED - DT-Prelim Calcs'!$C$21/HZ$2/'DEPRECATED - DT-Prelim Calcs'!$C$19/'DEPRECATED - DT-Prelim Calcs'!$C$18*3.39*'DEPRECATED - DT-Prelim Calcs'!$C$20</f>
        <v>-13.291232764188379</v>
      </c>
      <c r="IG189" s="46">
        <f t="shared" si="253"/>
        <v>1</v>
      </c>
      <c r="IH189" s="57">
        <f>IF188*'DEPRECATED - DT-Prelim Calcs'!$C$11+IH188</f>
        <v>13.730630287034529</v>
      </c>
      <c r="II189" s="57">
        <f>II188+0.5*IF189*'DEPRECATED - DT-Prelim Calcs'!$C$11^2+IH189*'DEPRECATED - DT-Prelim Calcs'!$C$11</f>
        <v>-353087.35816035967</v>
      </c>
      <c r="IJ189" s="57">
        <f>MIN('Drive Train'!$F$35-ID188*'DEPRECATED - DT-Prelim Calcs'!$C$21*'Drive Train'!$F$39,IJ188+ID$2)</f>
        <v>9.6800000000000015</v>
      </c>
      <c r="IK189" s="57">
        <f>'Drive Train'!$F$35-ID189*'DEPRECATED - DT-Prelim Calcs'!$C$21*'Drive Train'!$F$39</f>
        <v>12.586113961308833</v>
      </c>
      <c r="IL189" s="1">
        <f>IF(II189&gt;='Drive Train'!$F$29,1,0)</f>
        <v>0</v>
      </c>
      <c r="IM189" s="57">
        <f t="shared" si="254"/>
        <v>-3.0410777991639342</v>
      </c>
      <c r="IN189" s="63">
        <f>IN188+'DEPRECATED - DT-Prelim Calcs'!$C$11</f>
        <v>740</v>
      </c>
      <c r="IO189" s="2">
        <f>IY189/'Drive Train'!$F$35</f>
        <v>0.76236559139784954</v>
      </c>
      <c r="IP189" s="46">
        <f>IW189*12*60/(PI() * 'Drive Train'!$F$15)/IO$2*IO189</f>
        <v>-96997.486628966712</v>
      </c>
      <c r="IQ189" s="2">
        <f>('DEPRECATED - DT-Prelim Calcs'!$C$6*IO189-IP189)/('DEPRECATED - DT-Prelim Calcs'!$C$6*IO189)*'DEPRECATED - DT-Prelim Calcs'!$C$7*IO189</f>
        <v>45.695451689867269</v>
      </c>
      <c r="IR189" s="57">
        <f>IQ189/'DEPRECATED - DT-Prelim Calcs'!$C$7*('DEPRECATED - DT-Prelim Calcs'!$C$8-'DEPRECATED - DT-Prelim Calcs'!$C$9)+'DEPRECATED - DT-Prelim Calcs'!$C$9</f>
        <v>2435.3665775145105</v>
      </c>
      <c r="IS189" s="57">
        <f t="shared" si="205"/>
        <v>43.333333333333321</v>
      </c>
      <c r="IT189" s="2">
        <f t="shared" si="255"/>
        <v>0.99579519204165001</v>
      </c>
      <c r="IU189" s="57">
        <f>IT189*'DEPRECATED - DT-Prelim Calcs'!$C$21/IO$2/'DEPRECATED - DT-Prelim Calcs'!$C$19/'DEPRECATED - DT-Prelim Calcs'!$C$18*3.39*'DEPRECATED - DT-Prelim Calcs'!$C$20</f>
        <v>25.773080821789936</v>
      </c>
      <c r="IV189" s="46">
        <f t="shared" si="256"/>
        <v>0</v>
      </c>
      <c r="IW189" s="57">
        <f>IU188*'DEPRECATED - DT-Prelim Calcs'!$C$11+IW188</f>
        <v>-310.88702555722239</v>
      </c>
      <c r="IX189" s="57">
        <f>IX188+0.5*IU189*'DEPRECATED - DT-Prelim Calcs'!$C$11^2+IW189*'DEPRECATED - DT-Prelim Calcs'!$C$11</f>
        <v>-322379.56515618815</v>
      </c>
      <c r="IY189" s="57">
        <f>MIN('Drive Train'!$F$35-IS188*'DEPRECATED - DT-Prelim Calcs'!$C$21*'Drive Train'!$F$39,IY188+IS$2)</f>
        <v>9.4533333333333349</v>
      </c>
      <c r="IZ189" s="57">
        <f>'Drive Train'!$F$35-IS189*'DEPRECATED - DT-Prelim Calcs'!$C$21*'Drive Train'!$F$39</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-56666.590594733454</v>
      </c>
      <c r="JF189" s="2">
        <f>('DEPRECATED - DT-Prelim Calcs'!$C$6*JD189-JE189)/('DEPRECATED - DT-Prelim Calcs'!$C$6*JD189)*'DEPRECATED - DT-Prelim Calcs'!$C$7*JD189</f>
        <v>27.415476830272162</v>
      </c>
      <c r="JG189" s="57">
        <f>JF189/'DEPRECATED - DT-Prelim Calcs'!$C$7*('DEPRECATED - DT-Prelim Calcs'!$C$8-'DEPRECATED - DT-Prelim Calcs'!$C$9)+'DEPRECATED - DT-Prelim Calcs'!$C$9</f>
        <v>1462.2044304248625</v>
      </c>
      <c r="JH189" s="57">
        <f t="shared" si="206"/>
        <v>46.666666666666657</v>
      </c>
      <c r="JI189" s="2">
        <f t="shared" si="258"/>
        <v>0.99579519204165001</v>
      </c>
      <c r="JJ189" s="57">
        <f>JI189*'DEPRECATED - DT-Prelim Calcs'!$C$21/JD$2/'DEPRECATED - DT-Prelim Calcs'!$C$19/'DEPRECATED - DT-Prelim Calcs'!$C$18*3.39*'DEPRECATED - DT-Prelim Calcs'!$C$20</f>
        <v>25.773080821789936</v>
      </c>
      <c r="JK189" s="46">
        <f t="shared" si="259"/>
        <v>0</v>
      </c>
      <c r="JL189" s="57">
        <f>JJ188*'DEPRECATED - DT-Prelim Calcs'!$C$11+JL188</f>
        <v>-186.08413200124153</v>
      </c>
      <c r="JM189" s="57">
        <f>JM188+0.5*JJ189*'DEPRECATED - DT-Prelim Calcs'!$C$11^2+JL189*'DEPRECATED - DT-Prelim Calcs'!$C$11</f>
        <v>-374499.04819406435</v>
      </c>
      <c r="JN189" s="57">
        <f>MIN('Drive Train'!$F$35-JH188*'DEPRECATED - DT-Prelim Calcs'!$C$21*'Drive Train'!$F$39,JN188+JH$2)</f>
        <v>9.2266666666666666</v>
      </c>
      <c r="JO189" s="57">
        <f>'Drive Train'!$F$35-JH189*'DEPRECATED - DT-Prelim Calcs'!$C$21*'Drive Train'!$F$39</f>
        <v>9.2266666666666666</v>
      </c>
      <c r="JP189" s="1">
        <f>IF(JM189&gt;='Drive Train'!$F$29,1,0)</f>
        <v>0</v>
      </c>
      <c r="JQ189" s="57">
        <f>MIN(JG189,'DEPRECATED - DT-Prelim Calcs'!$C$10)*'DEPRECATED - DT-Prelim Calcs'!$C$11*1000/60/60</f>
        <v>103.33333333333333</v>
      </c>
      <c r="JR189" s="63">
        <f>JR188+'DEPRECATED - DT-Prelim Calcs'!$C$11</f>
        <v>740</v>
      </c>
      <c r="JS189" s="2">
        <f>KC189/'Drive Train'!$F$35</f>
        <v>2.6608484058749697</v>
      </c>
      <c r="JT189" s="46">
        <f>KA189*12*60/(PI() * 'Drive Train'!$F$15)/JS$2*JS189</f>
        <v>-774710.1941261224</v>
      </c>
      <c r="JU189" s="2">
        <f>('DEPRECATED - DT-Prelim Calcs'!$C$6*JS189-JT189)/('DEPRECATED - DT-Prelim Calcs'!$C$6*JS189)*'DEPRECATED - DT-Prelim Calcs'!$C$7*JS189</f>
        <v>356.70374556696828</v>
      </c>
      <c r="JV189" s="57">
        <f>JU189/'DEPRECATED - DT-Prelim Calcs'!$C$7*('DEPRECATED - DT-Prelim Calcs'!$C$8-'DEPRECATED - DT-Prelim Calcs'!$C$9)+'DEPRECATED - DT-Prelim Calcs'!$C$9</f>
        <v>18992.364131220762</v>
      </c>
      <c r="JW189" s="57">
        <f t="shared" si="207"/>
        <v>49.999999999999993</v>
      </c>
      <c r="JX189" s="2">
        <f t="shared" si="260"/>
        <v>0.99579519204165001</v>
      </c>
      <c r="JY189" s="57">
        <f>JX189*'DEPRECATED - DT-Prelim Calcs'!$C$21/JS$2/'DEPRECATED - DT-Prelim Calcs'!$C$19/'DEPRECATED - DT-Prelim Calcs'!$C$18*3.39*'DEPRECATED - DT-Prelim Calcs'!$C$20</f>
        <v>25.773080821789936</v>
      </c>
      <c r="JZ189" s="46">
        <f t="shared" si="261"/>
        <v>0</v>
      </c>
      <c r="KA189" s="57">
        <f>JY188*'DEPRECATED - DT-Prelim Calcs'!$C$11+KA188</f>
        <v>-711.41749559936659</v>
      </c>
      <c r="KB189" s="57">
        <f>KB188+0.5*JY189*'DEPRECATED - DT-Prelim Calcs'!$C$11^2+KA189*'DEPRECATED - DT-Prelim Calcs'!$C$11</f>
        <v>-348265.70785964478</v>
      </c>
      <c r="KC189" s="57">
        <f>MIN('Drive Train'!$F$35-JW188*'DEPRECATED - DT-Prelim Calcs'!$C$21*'Drive Train'!$F$39,KC188+JW$2)</f>
        <v>32.994520232849624</v>
      </c>
      <c r="KD189" s="57">
        <f>'Drive Train'!$F$35-JW189*'DEPRECATED - DT-Prelim Calcs'!$C$21*'Drive Train'!$F$39</f>
        <v>9</v>
      </c>
      <c r="KE189" s="1">
        <f>IF(KB189&gt;='Drive Train'!$F$29,1,0)</f>
        <v>0</v>
      </c>
      <c r="KF189" s="57">
        <f>MIN(JV189,'DEPRECATED - DT-Prelim Calcs'!$C$10)*'DEPRECATED - DT-Prelim Calcs'!$C$11*1000/60/60</f>
        <v>103.33333333333333</v>
      </c>
      <c r="KG189" s="63">
        <f>KG188+'DEPRECATED - DT-Prelim Calcs'!$C$11</f>
        <v>740</v>
      </c>
      <c r="KH189" s="2">
        <f>KR189/'Drive Train'!$F$35</f>
        <v>0.7075268817204301</v>
      </c>
      <c r="KI189" s="46">
        <f>KP189*12*60/(PI() * 'Drive Train'!$F$15)/KH$2*KH189</f>
        <v>21294.210212825205</v>
      </c>
      <c r="KJ189" s="2">
        <f>('DEPRECATED - DT-Prelim Calcs'!$C$6*KH189-KI189)/('DEPRECATED - DT-Prelim Calcs'!$C$6*KH189)*'DEPRECATED - DT-Prelim Calcs'!$C$7*KH189</f>
        <v>-7.9231991668190078</v>
      </c>
      <c r="KK189" s="57">
        <f>KJ189/'DEPRECATED - DT-Prelim Calcs'!$C$7*('DEPRECATED - DT-Prelim Calcs'!$C$8-'DEPRECATED - DT-Prelim Calcs'!$C$9)+'DEPRECATED - DT-Prelim Calcs'!$C$9</f>
        <v>-419.10350751156795</v>
      </c>
      <c r="KL189" s="57">
        <f t="shared" si="208"/>
        <v>-419.10350751156795</v>
      </c>
      <c r="KM189" s="2">
        <f t="shared" si="262"/>
        <v>-10.126649225473107</v>
      </c>
      <c r="KN189" s="57">
        <f>KM189*'DEPRECATED - DT-Prelim Calcs'!$C$21/KH$2/'DEPRECATED - DT-Prelim Calcs'!$C$19/'DEPRECATED - DT-Prelim Calcs'!$C$18*3.39*'DEPRECATED - DT-Prelim Calcs'!$C$20</f>
        <v>-262.09701656313928</v>
      </c>
      <c r="KO189" s="46">
        <f t="shared" si="263"/>
        <v>1</v>
      </c>
      <c r="KP189" s="57">
        <f>KN188*'DEPRECATED - DT-Prelim Calcs'!$C$11+KP188</f>
        <v>73.54006260378938</v>
      </c>
      <c r="KQ189" s="57">
        <f>KQ188+0.5*KN189*'DEPRECATED - DT-Prelim Calcs'!$C$11^2+KP189*'DEPRECATED - DT-Prelim Calcs'!$C$11</f>
        <v>-372630.6196505907</v>
      </c>
      <c r="KR189" s="57">
        <f>MIN('Drive Train'!$F$35-KL188*'DEPRECATED - DT-Prelim Calcs'!$C$21*'Drive Train'!$F$39,KR188+KL$2)</f>
        <v>8.7733333333333334</v>
      </c>
      <c r="KS189" s="57">
        <f>'Drive Train'!$F$35-KL189*'DEPRECATED - DT-Prelim Calcs'!$C$21*'Drive Train'!$F$39</f>
        <v>40.899038510786625</v>
      </c>
      <c r="KT189" s="1">
        <f>IF(KQ189&gt;='Drive Train'!$F$29,1,0)</f>
        <v>0</v>
      </c>
      <c r="KU189" s="57">
        <f>MIN(KK189,'DEPRECATED - DT-Prelim Calcs'!$C$10)*'DEPRECATED - DT-Prelim Calcs'!$C$11*1000/60/60</f>
        <v>-465.67056390174218</v>
      </c>
      <c r="KV189" s="63">
        <f>KV188+'DEPRECATED - DT-Prelim Calcs'!$C$11</f>
        <v>740</v>
      </c>
      <c r="KW189" s="2">
        <f>LG189/'Drive Train'!$F$35</f>
        <v>0.68924731182795695</v>
      </c>
      <c r="KX189" s="46">
        <f>LE189*12*60/(PI() * 'Drive Train'!$F$15)/KW$2*KW189</f>
        <v>-64401.766266108134</v>
      </c>
      <c r="KY189" s="2">
        <f>('DEPRECATED - DT-Prelim Calcs'!$C$6*KW189-KX189)/('DEPRECATED - DT-Prelim Calcs'!$C$6*KW189)*'DEPRECATED - DT-Prelim Calcs'!$C$7*KW189</f>
        <v>30.780833995486731</v>
      </c>
      <c r="KZ189" s="57">
        <f>KY189/'DEPRECATED - DT-Prelim Calcs'!$C$7*('DEPRECATED - DT-Prelim Calcs'!$C$8-'DEPRECATED - DT-Prelim Calcs'!$C$9)+'DEPRECATED - DT-Prelim Calcs'!$C$9</f>
        <v>1641.3643160252896</v>
      </c>
      <c r="LA189" s="57">
        <f t="shared" si="209"/>
        <v>56.666666666666664</v>
      </c>
      <c r="LB189" s="2">
        <f t="shared" si="264"/>
        <v>0.99579519204165001</v>
      </c>
      <c r="LC189" s="57">
        <f>LB189*'DEPRECATED - DT-Prelim Calcs'!$C$21/KW$2/'DEPRECATED - DT-Prelim Calcs'!$C$19/'DEPRECATED - DT-Prelim Calcs'!$C$18*3.39*'DEPRECATED - DT-Prelim Calcs'!$C$20</f>
        <v>25.773080821789936</v>
      </c>
      <c r="LD189" s="46">
        <f t="shared" si="265"/>
        <v>0</v>
      </c>
      <c r="LE189" s="57">
        <f>LC188*'DEPRECATED - DT-Prelim Calcs'!$C$11+LE188</f>
        <v>-228.31166471252868</v>
      </c>
      <c r="LF189" s="57">
        <f>LF188+0.5*LC189*'DEPRECATED - DT-Prelim Calcs'!$C$11^2+LE189*'DEPRECATED - DT-Prelim Calcs'!$C$11</f>
        <v>-316818.91273525014</v>
      </c>
      <c r="LG189" s="57">
        <f>MIN('Drive Train'!$F$35-LA188*'DEPRECATED - DT-Prelim Calcs'!$C$21*'Drive Train'!$F$39,LG188+LA$2)</f>
        <v>8.5466666666666669</v>
      </c>
      <c r="LH189" s="57">
        <f>'Drive Train'!$F$35-LA189*'DEPRECATED - DT-Prelim Calcs'!$C$21*'Drive Train'!$F$39</f>
        <v>8.5466666666666669</v>
      </c>
      <c r="LI189" s="1">
        <f>IF(LF189&gt;='Drive Train'!$F$29,1,0)</f>
        <v>0</v>
      </c>
      <c r="LJ189" s="57">
        <f>MIN(KZ189,'DEPRECATED - DT-Prelim Calcs'!$C$10)*'DEPRECATED - DT-Prelim Calcs'!$C$11*1000/60/60</f>
        <v>103.33333333333333</v>
      </c>
      <c r="LK189" s="63">
        <f>LK188+'DEPRECATED - DT-Prelim Calcs'!$C$11</f>
        <v>740</v>
      </c>
      <c r="LL189" s="2">
        <f>LV189/'Drive Train'!$F$35</f>
        <v>0.67096774193548392</v>
      </c>
      <c r="LM189" s="46">
        <f>LT189*12*60/(PI() * 'Drive Train'!$F$15)/LL$2*LL189</f>
        <v>-57340.870257047762</v>
      </c>
      <c r="LN189" s="2">
        <f>('DEPRECATED - DT-Prelim Calcs'!$C$6*LL189-LM189)/('DEPRECATED - DT-Prelim Calcs'!$C$6*LL189)*'DEPRECATED - DT-Prelim Calcs'!$C$7*LL189</f>
        <v>27.544142449337517</v>
      </c>
      <c r="LO189" s="57">
        <f>LN189/'DEPRECATED - DT-Prelim Calcs'!$C$7*('DEPRECATED - DT-Prelim Calcs'!$C$8-'DEPRECATED - DT-Prelim Calcs'!$C$9)+'DEPRECATED - DT-Prelim Calcs'!$C$9</f>
        <v>1469.0541395228231</v>
      </c>
      <c r="LP189" s="57">
        <f t="shared" si="210"/>
        <v>60</v>
      </c>
      <c r="LQ189" s="2">
        <f t="shared" si="266"/>
        <v>0.99579519204165001</v>
      </c>
      <c r="LR189" s="57">
        <f>LQ189*'DEPRECATED - DT-Prelim Calcs'!$C$21/LL$2/'DEPRECATED - DT-Prelim Calcs'!$C$19/'DEPRECATED - DT-Prelim Calcs'!$C$18*3.39*'DEPRECATED - DT-Prelim Calcs'!$C$20</f>
        <v>25.773080821789936</v>
      </c>
      <c r="LS189" s="46">
        <f t="shared" si="267"/>
        <v>0</v>
      </c>
      <c r="LT189" s="57">
        <f>LR188*'DEPRECATED - DT-Prelim Calcs'!$C$11+LT188</f>
        <v>-208.81805296339269</v>
      </c>
      <c r="LU189" s="57">
        <f>LU188+0.5*LR189*'DEPRECATED - DT-Prelim Calcs'!$C$11^2+LT189*'DEPRECATED - DT-Prelim Calcs'!$C$11</f>
        <v>-322351.37631516514</v>
      </c>
      <c r="LV189" s="57">
        <f>MIN('Drive Train'!$F$35-LP188*'DEPRECATED - DT-Prelim Calcs'!$C$21*'Drive Train'!$F$39,LV188+LP$2)</f>
        <v>8.32</v>
      </c>
      <c r="LW189" s="57">
        <f>'Drive Train'!$F$35-LP189*'DEPRECATED - DT-Prelim Calcs'!$C$21*'Drive Train'!$F$39</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Train'!$AA$49 + V189*(1-'Drive Train'!$AA$49))</f>
        <v>0</v>
      </c>
      <c r="W190" s="57">
        <f t="shared" si="184"/>
        <v>0</v>
      </c>
      <c r="X190" s="2">
        <f>MAX(MIN(IF(AND(AI189=1,AG190&lt;0),-1,1)*(W190-$C$9)/($C$8-$C$9)*$C$7-$C$29*AE190/T$2 -  AI189*$C$29/2,X$2),MAX(X$4:X189)*-1)</f>
        <v>-0.2458281045106315</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Train'!$F$39,AG189+W$2)-$C$3,IF(AE189-1&lt;=0,0,IF($C$32=Motors!$C$29,MAX(ABS('Drive Train'!$F$35-W189*$C$21*'Drive Train'!$F$39)*-1,AG189-W$2),MAX(0,ABS('Drive Train'!$F$35-W189*$C$21*'Drive Train'!$F$39)*-1,AG189-W$2))))</f>
        <v>0</v>
      </c>
      <c r="AH190" s="57">
        <f>'Drive Train'!$F$35-ABS(W190)*'DEPRECATED - DT-Prelim Calcs'!$C$21*'Drive Train'!$F$39</f>
        <v>12.4</v>
      </c>
      <c r="AI190" s="1">
        <f>IF(AJ190&gt;='Drive Train'!$F$29,1,0)</f>
        <v>1</v>
      </c>
      <c r="AJ190" s="57">
        <f>AJ189+0.5*Y190*'DEPRECATED - DT-Prelim Calcs'!$C$11^2+AE190*'DEPRECATED - DT-Prelim Calcs'!$C$11</f>
        <v>784.33981740885292</v>
      </c>
      <c r="AK190" s="57">
        <f t="shared" si="268"/>
        <v>0</v>
      </c>
      <c r="AL190" s="63">
        <f>AL189+'DEPRECATED - DT-Prelim Calcs'!$C$11</f>
        <v>744</v>
      </c>
      <c r="AM190" s="2">
        <f>AW190/'Drive Train'!$F$35</f>
        <v>0.88882649237565792</v>
      </c>
      <c r="AN190" s="46">
        <f>AU190*12*60/(PI() * 'Drive Train'!$F$15)/AM$2*AM190</f>
        <v>4007.4131716828724</v>
      </c>
      <c r="AO190" s="2">
        <f>('DEPRECATED - DT-Prelim Calcs'!$C$6*AM190-AN190)/('DEPRECATED - DT-Prelim Calcs'!$C$6*AM190)*'DEPRECATED - DT-Prelim Calcs'!$C$7*AM190</f>
        <v>0.33008953072369918</v>
      </c>
      <c r="AP190" s="57">
        <f>AO190/'DEPRECATED - DT-Prelim Calcs'!$C$7*('DEPRECATED - DT-Prelim Calcs'!$C$8-'DEPRECATED - DT-Prelim Calcs'!$C$9)+'DEPRECATED - DT-Prelim Calcs'!$C$9</f>
        <v>20.27281609620357</v>
      </c>
      <c r="AQ190" s="57">
        <f t="shared" si="192"/>
        <v>20.27281609620357</v>
      </c>
      <c r="AR190" s="2">
        <f t="shared" si="212"/>
        <v>2.2204460492503131E-16</v>
      </c>
      <c r="AS190" s="57">
        <f>AR190*'DEPRECATED - DT-Prelim Calcs'!$C$21/AM$2/'DEPRECATED - DT-Prelim Calcs'!$C$19/'DEPRECATED - DT-Prelim Calcs'!$C$18*3.39*'DEPRECATED - DT-Prelim Calcs'!$C$20</f>
        <v>1.6091427298135106E-15</v>
      </c>
      <c r="AT190" s="46">
        <f t="shared" si="213"/>
        <v>0</v>
      </c>
      <c r="AU190" s="57">
        <f>AS189*'DEPRECATED - DT-Prelim Calcs'!$C$11+AU189</f>
        <v>39.345448708843193</v>
      </c>
      <c r="AV190" s="57">
        <f>AV189+0.5*AS190*'DEPRECATED - DT-Prelim Calcs'!$C$11^2+AU190*'DEPRECATED - DT-Prelim Calcs'!$C$11</f>
        <v>29230.214663594932</v>
      </c>
      <c r="AW190" s="57">
        <f>MIN('Drive Train'!$F$35-AQ189*'DEPRECATED - DT-Prelim Calcs'!$C$21*'Drive Train'!$F$39,AW189+AQ$2)</f>
        <v>11.021448505458158</v>
      </c>
      <c r="AX190" s="57">
        <f>'Drive Train'!$F$35-AQ190*'DEPRECATED - DT-Prelim Calcs'!$C$21*'Drive Train'!$F$39</f>
        <v>11.021448505458157</v>
      </c>
      <c r="AY190" s="1">
        <f>IF(AV190&gt;='Drive Train'!$F$29,1,0)</f>
        <v>1</v>
      </c>
      <c r="AZ190" s="57">
        <f t="shared" si="214"/>
        <v>22.525351218003966</v>
      </c>
      <c r="BA190" s="63">
        <f>BA189+'DEPRECATED - DT-Prelim Calcs'!$C$11</f>
        <v>744</v>
      </c>
      <c r="BB190" s="2">
        <f>BL190/'Drive Train'!$F$35</f>
        <v>0.48999999999999994</v>
      </c>
      <c r="BC190" s="46">
        <f>BJ190*12*60/(PI() * 'Drive Train'!$F$15)/BB$2*BB190</f>
        <v>5110.349591052749</v>
      </c>
      <c r="BD190" s="2">
        <f>('DEPRECATED - DT-Prelim Calcs'!$C$6*BB190-BC190)/('DEPRECATED - DT-Prelim Calcs'!$C$6*BB190)*'DEPRECATED - DT-Prelim Calcs'!$C$7*BB190</f>
        <v>-1.1297833985810743</v>
      </c>
      <c r="BE190" s="57">
        <f>BD190/'DEPRECATED - DT-Prelim Calcs'!$C$7*('DEPRECATED - DT-Prelim Calcs'!$C$8-'DEPRECATED - DT-Prelim Calcs'!$C$9)+'DEPRECATED - DT-Prelim Calcs'!$C$9</f>
        <v>-57.445730306204084</v>
      </c>
      <c r="BF190" s="57">
        <f t="shared" si="193"/>
        <v>-57.445730306204084</v>
      </c>
      <c r="BG190" s="2">
        <f t="shared" si="215"/>
        <v>-1.8933363324154473</v>
      </c>
      <c r="BH190" s="57">
        <f>BG190*'DEPRECATED - DT-Prelim Calcs'!$C$21/BB$2/'DEPRECATED - DT-Prelim Calcs'!$C$19/'DEPRECATED - DT-Prelim Calcs'!$C$18*3.39*'DEPRECATED - DT-Prelim Calcs'!$C$20</f>
        <v>-19.819055495402463</v>
      </c>
      <c r="BI190" s="46">
        <f t="shared" si="216"/>
        <v>1</v>
      </c>
      <c r="BJ190" s="57">
        <f>BH189*'DEPRECATED - DT-Prelim Calcs'!$C$11+BJ189</f>
        <v>63.008778385113501</v>
      </c>
      <c r="BK190" s="57">
        <f>BK189+0.5*BH190*'DEPRECATED - DT-Prelim Calcs'!$C$11^2+BJ190*'DEPRECATED - DT-Prelim Calcs'!$C$11</f>
        <v>17419.402604357892</v>
      </c>
      <c r="BL190" s="57">
        <f>MIN('Drive Train'!$F$35-BF189*'DEPRECATED - DT-Prelim Calcs'!$C$21*'Drive Train'!$F$39,BL189+BF$2)</f>
        <v>6.0759999999999996</v>
      </c>
      <c r="BM190" s="57">
        <f>'Drive Train'!$F$35-BF190*'DEPRECATED - DT-Prelim Calcs'!$C$21*'Drive Train'!$F$39</f>
        <v>16.306309660821878</v>
      </c>
      <c r="BN190" s="1">
        <f>IF(BK190&gt;='Drive Train'!$F$29,1,0)</f>
        <v>1</v>
      </c>
      <c r="BO190" s="57">
        <f t="shared" si="217"/>
        <v>-63.82858922911565</v>
      </c>
      <c r="BP190" s="63">
        <f>BP189+'DEPRECATED - DT-Prelim Calcs'!$C$11</f>
        <v>744</v>
      </c>
      <c r="BQ190" s="2">
        <f>CA190/'Drive Train'!$F$35</f>
        <v>0.48999999999999994</v>
      </c>
      <c r="BR190" s="46">
        <f>BY190*12*60/(PI() * 'Drive Train'!$F$15)/BQ$2*BQ190</f>
        <v>3952.794308022716</v>
      </c>
      <c r="BS190" s="2">
        <f>('DEPRECATED - DT-Prelim Calcs'!$C$6*BQ190-BR190)/('DEPRECATED - DT-Prelim Calcs'!$C$6*BQ190)*'DEPRECATED - DT-Prelim Calcs'!$C$7*BQ190</f>
        <v>-0.60638598167631252</v>
      </c>
      <c r="BT190" s="57">
        <f>BS190/'DEPRECATED - DT-Prelim Calcs'!$C$7*('DEPRECATED - DT-Prelim Calcs'!$C$8-'DEPRECATED - DT-Prelim Calcs'!$C$9)+'DEPRECATED - DT-Prelim Calcs'!$C$9</f>
        <v>-29.581876119946433</v>
      </c>
      <c r="BU190" s="57">
        <f t="shared" si="194"/>
        <v>-29.581876119946433</v>
      </c>
      <c r="BV190" s="2">
        <f t="shared" si="218"/>
        <v>-1.196985046761565</v>
      </c>
      <c r="BW190" s="57">
        <f>BV190*'DEPRECATED - DT-Prelim Calcs'!$C$21/BQ$2/'DEPRECATED - DT-Prelim Calcs'!$C$19/'DEPRECATED - DT-Prelim Calcs'!$C$18*3.39*'DEPRECATED - DT-Prelim Calcs'!$C$20</f>
        <v>-16.385114437213037</v>
      </c>
      <c r="BX190" s="46">
        <f t="shared" si="219"/>
        <v>1</v>
      </c>
      <c r="BY190" s="57">
        <f>BW189*'DEPRECATED - DT-Prelim Calcs'!$C$11+BY189</f>
        <v>37.269116324236848</v>
      </c>
      <c r="BZ190" s="57">
        <f>BZ189+0.5*BW190*'DEPRECATED - DT-Prelim Calcs'!$C$11^2+BY190*'DEPRECATED - DT-Prelim Calcs'!$C$11</f>
        <v>-11605.206181641926</v>
      </c>
      <c r="CA190" s="57">
        <f>MIN('Drive Train'!$F$35-BU189*'DEPRECATED - DT-Prelim Calcs'!$C$21*'Drive Train'!$F$39,CA189+BU$2)</f>
        <v>6.0759999999999996</v>
      </c>
      <c r="CB190" s="57">
        <f>'Drive Train'!$F$35-BU190*'DEPRECATED - DT-Prelim Calcs'!$C$21*'Drive Train'!$F$39</f>
        <v>14.411567576156358</v>
      </c>
      <c r="CC190" s="1">
        <f>IF(BZ190&gt;='Drive Train'!$F$29,1,0)</f>
        <v>0</v>
      </c>
      <c r="CD190" s="57">
        <f t="shared" si="220"/>
        <v>-32.868751244384924</v>
      </c>
      <c r="CE190" s="63">
        <f>CE189+'DEPRECATED - DT-Prelim Calcs'!$C$11</f>
        <v>744</v>
      </c>
      <c r="CF190" s="2">
        <f>CP190/'Drive Train'!$F$35</f>
        <v>1.3125411843384565</v>
      </c>
      <c r="CG190" s="46">
        <f>CN190*12*60/(PI() * 'Drive Train'!$F$15)/CF$2*CF190</f>
        <v>-30145.679764968558</v>
      </c>
      <c r="CH190" s="2">
        <f>('DEPRECATED - DT-Prelim Calcs'!$C$6*CF190-CG190)/('DEPRECATED - DT-Prelim Calcs'!$C$6*CF190)*'DEPRECATED - DT-Prelim Calcs'!$C$7*CF190</f>
        <v>16.793822421905627</v>
      </c>
      <c r="CI190" s="57">
        <f>CH190/'DEPRECATED - DT-Prelim Calcs'!$C$7*('DEPRECATED - DT-Prelim Calcs'!$C$8-'DEPRECATED - DT-Prelim Calcs'!$C$9)+'DEPRECATED - DT-Prelim Calcs'!$C$9</f>
        <v>896.74457125746562</v>
      </c>
      <c r="CJ190" s="57">
        <f t="shared" si="195"/>
        <v>93</v>
      </c>
      <c r="CK190" s="2">
        <f t="shared" si="221"/>
        <v>1.5241763143494644</v>
      </c>
      <c r="CL190" s="57">
        <f>CK190*'DEPRECATED - DT-Prelim Calcs'!$C$21/CF$2/'DEPRECATED - DT-Prelim Calcs'!$C$19/'DEPRECATED - DT-Prelim Calcs'!$C$18*3.39*'DEPRECATED - DT-Prelim Calcs'!$C$20</f>
        <v>25.773080821789936</v>
      </c>
      <c r="CM190" s="46">
        <f t="shared" si="222"/>
        <v>0</v>
      </c>
      <c r="CN190" s="57">
        <f>CL189*'DEPRECATED - DT-Prelim Calcs'!$C$11+CN189</f>
        <v>-85.897936019386066</v>
      </c>
      <c r="CO190" s="57">
        <f>CO189+0.5*CL190*'DEPRECATED - DT-Prelim Calcs'!$C$11^2+CN190*'DEPRECATED - DT-Prelim Calcs'!$C$11</f>
        <v>-56641.801231548423</v>
      </c>
      <c r="CP190" s="57">
        <f>MIN('Drive Train'!$F$35-CJ189*'DEPRECATED - DT-Prelim Calcs'!$C$21*'Drive Train'!$F$39,CP189+CJ$2)</f>
        <v>16.27551068579686</v>
      </c>
      <c r="CQ190" s="57">
        <f>'Drive Train'!$F$35-CJ190*'DEPRECATED - DT-Prelim Calcs'!$C$21*'Drive Train'!$F$39</f>
        <v>6.0759999999999996</v>
      </c>
      <c r="CR190" s="1">
        <f>IF(CO190&gt;='Drive Train'!$F$29,1,0)</f>
        <v>0</v>
      </c>
      <c r="CS190" s="57">
        <f t="shared" si="223"/>
        <v>103.33333333333333</v>
      </c>
      <c r="CT190" s="63">
        <f>CT189+'DEPRECATED - DT-Prelim Calcs'!$C$11</f>
        <v>744</v>
      </c>
      <c r="CU190" s="2">
        <f>DE190/'Drive Train'!$F$35</f>
        <v>2.436852170598427</v>
      </c>
      <c r="CV190" s="46">
        <f>DC190*12*60/(PI() * 'Drive Train'!$F$15)/CU$2*CU190</f>
        <v>-369889.38494532701</v>
      </c>
      <c r="CW190" s="2">
        <f>('DEPRECATED - DT-Prelim Calcs'!$C$6*CU190-CV190)/('DEPRECATED - DT-Prelim Calcs'!$C$6*CU190)*'DEPRECATED - DT-Prelim Calcs'!$C$7*CU190</f>
        <v>173.12110973831633</v>
      </c>
      <c r="CX190" s="57">
        <f>CW190/'DEPRECATED - DT-Prelim Calcs'!$C$7*('DEPRECATED - DT-Prelim Calcs'!$C$8-'DEPRECATED - DT-Prelim Calcs'!$C$9)+'DEPRECATED - DT-Prelim Calcs'!$C$9</f>
        <v>9219.0644727908675</v>
      </c>
      <c r="CY190" s="57">
        <f t="shared" si="196"/>
        <v>93</v>
      </c>
      <c r="CZ190" s="2">
        <f t="shared" si="224"/>
        <v>1.2803081040535502</v>
      </c>
      <c r="DA190" s="57">
        <f>CZ190*'DEPRECATED - DT-Prelim Calcs'!$C$21/CU$2/'DEPRECATED - DT-Prelim Calcs'!$C$19/'DEPRECATED - DT-Prelim Calcs'!$C$18*3.39*'DEPRECATED - DT-Prelim Calcs'!$C$20</f>
        <v>25.773080821789936</v>
      </c>
      <c r="DB190" s="46">
        <f t="shared" si="225"/>
        <v>0</v>
      </c>
      <c r="DC190" s="57">
        <f>DA189*'DEPRECATED - DT-Prelim Calcs'!$C$11+DC189</f>
        <v>-476.86182543429351</v>
      </c>
      <c r="DD190" s="57">
        <f>DD189+0.5*DA190*'DEPRECATED - DT-Prelim Calcs'!$C$11^2+DC190*'DEPRECATED - DT-Prelim Calcs'!$C$11</f>
        <v>-104090.82329047496</v>
      </c>
      <c r="DE190" s="57">
        <f>MIN('Drive Train'!$F$35-CY189*'DEPRECATED - DT-Prelim Calcs'!$C$21*'Drive Train'!$F$39,DE189+CY$2)</f>
        <v>30.216966915420493</v>
      </c>
      <c r="DF190" s="57">
        <f>'Drive Train'!$F$35-CY190*'DEPRECATED - DT-Prelim Calcs'!$C$21*'Drive Train'!$F$39</f>
        <v>6.0759999999999996</v>
      </c>
      <c r="DG190" s="1">
        <f>IF(DD190&gt;='Drive Train'!$F$29,1,0)</f>
        <v>0</v>
      </c>
      <c r="DH190" s="57">
        <f t="shared" si="226"/>
        <v>103.33333333333333</v>
      </c>
      <c r="DI190" s="63">
        <f>DI189+'DEPRECATED - DT-Prelim Calcs'!$C$11</f>
        <v>744</v>
      </c>
      <c r="DJ190" s="2">
        <f>DT190/'Drive Train'!$F$35</f>
        <v>2.4660469097562663</v>
      </c>
      <c r="DK190" s="46">
        <f>DR190*12*60/(PI() * 'Drive Train'!$F$15)/DJ$2*DJ190</f>
        <v>-537558.84129028523</v>
      </c>
      <c r="DL190" s="2">
        <f>('DEPRECATED - DT-Prelim Calcs'!$C$6*DJ190-DK190)/('DEPRECATED - DT-Prelim Calcs'!$C$6*DJ190)*'DEPRECATED - DT-Prelim Calcs'!$C$7*DJ190</f>
        <v>249.00448778226635</v>
      </c>
      <c r="DM190" s="57">
        <f>DL190/'DEPRECATED - DT-Prelim Calcs'!$C$7*('DEPRECATED - DT-Prelim Calcs'!$C$8-'DEPRECATED - DT-Prelim Calcs'!$C$9)+'DEPRECATED - DT-Prelim Calcs'!$C$9</f>
        <v>13258.831030068372</v>
      </c>
      <c r="DN190" s="57">
        <f t="shared" si="197"/>
        <v>93</v>
      </c>
      <c r="DO190" s="2">
        <f t="shared" si="227"/>
        <v>1.1037138828047846</v>
      </c>
      <c r="DP190" s="57">
        <f>DO190*'DEPRECATED - DT-Prelim Calcs'!$C$21/DJ$2/'DEPRECATED - DT-Prelim Calcs'!$C$19/'DEPRECATED - DT-Prelim Calcs'!$C$18*3.39*'DEPRECATED - DT-Prelim Calcs'!$C$20</f>
        <v>25.773080821789936</v>
      </c>
      <c r="DQ190" s="46">
        <f t="shared" si="228"/>
        <v>0</v>
      </c>
      <c r="DR190" s="57">
        <f>DP189*'DEPRECATED - DT-Prelim Calcs'!$C$11+DR189</f>
        <v>-590.35950375804111</v>
      </c>
      <c r="DS190" s="57">
        <f>DS189+0.5*DP190*'DEPRECATED - DT-Prelim Calcs'!$C$11^2+DR190*'DEPRECATED - DT-Prelim Calcs'!$C$11</f>
        <v>-189730.2185092876</v>
      </c>
      <c r="DT190" s="57">
        <f>MIN('Drive Train'!$F$35-DN189*'DEPRECATED - DT-Prelim Calcs'!$C$21*'Drive Train'!$F$39,DT189+DN$2)</f>
        <v>30.578981680977705</v>
      </c>
      <c r="DU190" s="57">
        <f>'Drive Train'!$F$35-DN190*'DEPRECATED - DT-Prelim Calcs'!$C$21*'Drive Train'!$F$39</f>
        <v>6.0759999999999996</v>
      </c>
      <c r="DV190" s="1">
        <f>IF(DS190&gt;='Drive Train'!$F$29,1,0)</f>
        <v>0</v>
      </c>
      <c r="DW190" s="57">
        <f t="shared" si="229"/>
        <v>103.33333333333333</v>
      </c>
      <c r="DX190" s="63">
        <f>DX189+'DEPRECATED - DT-Prelim Calcs'!$C$11</f>
        <v>744</v>
      </c>
      <c r="DY190" s="2">
        <f>EI190/'Drive Train'!$F$35</f>
        <v>0.48999999999999994</v>
      </c>
      <c r="DZ190" s="46">
        <f>EG190*12*60/(PI() * 'Drive Train'!$F$15)/DY$2*DY190</f>
        <v>-43424.192271353699</v>
      </c>
      <c r="EA190" s="2">
        <f>('DEPRECATED - DT-Prelim Calcs'!$C$6*DY190-DZ190)/('DEPRECATED - DT-Prelim Calcs'!$C$6*DY190)*'DEPRECATED - DT-Prelim Calcs'!$C$7*DY190</f>
        <v>20.815478494176812</v>
      </c>
      <c r="EB190" s="57">
        <f>EA190/'DEPRECATED - DT-Prelim Calcs'!$C$7*('DEPRECATED - DT-Prelim Calcs'!$C$8-'DEPRECATED - DT-Prelim Calcs'!$C$9)+'DEPRECATED - DT-Prelim Calcs'!$C$9</f>
        <v>1110.8435231547239</v>
      </c>
      <c r="EC190" s="57">
        <f t="shared" si="198"/>
        <v>93</v>
      </c>
      <c r="ED190" s="2">
        <f t="shared" si="230"/>
        <v>0.96993038185874991</v>
      </c>
      <c r="EE190" s="57">
        <f>ED190*'DEPRECATED - DT-Prelim Calcs'!$C$21/DY$2/'DEPRECATED - DT-Prelim Calcs'!$C$19/'DEPRECATED - DT-Prelim Calcs'!$C$18*3.39*'DEPRECATED - DT-Prelim Calcs'!$C$20</f>
        <v>25.773080821789936</v>
      </c>
      <c r="EF190" s="46">
        <f t="shared" si="231"/>
        <v>0</v>
      </c>
      <c r="EG190" s="57">
        <f>EE189*'DEPRECATED - DT-Prelim Calcs'!$C$11+EG189</f>
        <v>-210.91701210228121</v>
      </c>
      <c r="EH190" s="57">
        <f>EH189+0.5*EE190*'DEPRECATED - DT-Prelim Calcs'!$C$11^2+EG190*'DEPRECATED - DT-Prelim Calcs'!$C$11</f>
        <v>-350471.29753764038</v>
      </c>
      <c r="EI190" s="57">
        <f>MIN('Drive Train'!$F$35-EC189*'DEPRECATED - DT-Prelim Calcs'!$C$21*'Drive Train'!$F$39,EI189+EC$2)</f>
        <v>6.0759999999999996</v>
      </c>
      <c r="EJ190" s="57">
        <f>'Drive Train'!$F$35-EC190*'DEPRECATED - DT-Prelim Calcs'!$C$21*'Drive Train'!$F$39</f>
        <v>6.0759999999999996</v>
      </c>
      <c r="EK190" s="1">
        <f>IF(EH190&gt;='Drive Train'!$F$29,1,0)</f>
        <v>0</v>
      </c>
      <c r="EL190" s="57">
        <f t="shared" si="232"/>
        <v>103.33333333333333</v>
      </c>
      <c r="EM190" s="63">
        <f>EM189+'DEPRECATED - DT-Prelim Calcs'!$C$11</f>
        <v>744</v>
      </c>
      <c r="EN190" s="2">
        <f>EX190/'Drive Train'!$F$35</f>
        <v>0.48999999999999994</v>
      </c>
      <c r="EO190" s="46">
        <f>EV190*12*60/(PI() * 'Drive Train'!$F$15)/EN$2*EN190</f>
        <v>-266524.74167933443</v>
      </c>
      <c r="EP190" s="2">
        <f>('DEPRECATED - DT-Prelim Calcs'!$C$6*EN190-EO190)/('DEPRECATED - DT-Prelim Calcs'!$C$6*EN190)*'DEPRECATED - DT-Prelim Calcs'!$C$7*EN190</f>
        <v>121.6920871383107</v>
      </c>
      <c r="EQ190" s="57">
        <f>EP190/'DEPRECATED - DT-Prelim Calcs'!$C$7*('DEPRECATED - DT-Prelim Calcs'!$C$8-'DEPRECATED - DT-Prelim Calcs'!$C$9)+'DEPRECATED - DT-Prelim Calcs'!$C$9</f>
        <v>6481.1625642511463</v>
      </c>
      <c r="ER190" s="57">
        <f t="shared" si="199"/>
        <v>93</v>
      </c>
      <c r="ES190" s="2">
        <f t="shared" si="233"/>
        <v>0.86507304327942547</v>
      </c>
      <c r="ET190" s="57">
        <f>ES190*'DEPRECATED - DT-Prelim Calcs'!$C$21/EN$2/'DEPRECATED - DT-Prelim Calcs'!$C$19/'DEPRECATED - DT-Prelim Calcs'!$C$18*3.39*'DEPRECATED - DT-Prelim Calcs'!$C$20</f>
        <v>25.773080821789936</v>
      </c>
      <c r="EU190" s="46">
        <f t="shared" si="234"/>
        <v>0</v>
      </c>
      <c r="EV190" s="57">
        <f>ET189*'DEPRECATED - DT-Prelim Calcs'!$C$11+EV189</f>
        <v>-1154.5948296465999</v>
      </c>
      <c r="EW190" s="57">
        <f>EW189+0.5*ET190*'DEPRECATED - DT-Prelim Calcs'!$C$11^2+EV190*'DEPRECATED - DT-Prelim Calcs'!$C$11</f>
        <v>-385872.95638730761</v>
      </c>
      <c r="EX190" s="57">
        <f>MIN('Drive Train'!$F$35-ER189*'DEPRECATED - DT-Prelim Calcs'!$C$21*'Drive Train'!$F$39,EX189+ER$2)</f>
        <v>6.0759999999999996</v>
      </c>
      <c r="EY190" s="57">
        <f>'Drive Train'!$F$35-ER190*'DEPRECATED - DT-Prelim Calcs'!$C$21*'Drive Train'!$F$39</f>
        <v>6.0759999999999996</v>
      </c>
      <c r="EZ190" s="1">
        <f>IF(EW190&gt;='Drive Train'!$F$29,1,0)</f>
        <v>0</v>
      </c>
      <c r="FA190" s="57">
        <f t="shared" si="235"/>
        <v>103.33333333333333</v>
      </c>
      <c r="FB190" s="63">
        <f>FB189+'DEPRECATED - DT-Prelim Calcs'!$C$11</f>
        <v>744</v>
      </c>
      <c r="FC190" s="2">
        <f>FM190/'Drive Train'!$F$35</f>
        <v>0.48999999999999994</v>
      </c>
      <c r="FD190" s="46">
        <f>FK190*12*60/(PI() * 'Drive Train'!$F$15)/FC$2*FC190</f>
        <v>-43611.812052299058</v>
      </c>
      <c r="FE190" s="2">
        <f>('DEPRECATED - DT-Prelim Calcs'!$C$6*FC190-FD190)/('DEPRECATED - DT-Prelim Calcs'!$C$6*FC190)*'DEPRECATED - DT-Prelim Calcs'!$C$7*FC190</f>
        <v>20.900312203759984</v>
      </c>
      <c r="FF190" s="57">
        <f>FE190/'DEPRECATED - DT-Prelim Calcs'!$C$7*('DEPRECATED - DT-Prelim Calcs'!$C$8-'DEPRECATED - DT-Prelim Calcs'!$C$9)+'DEPRECATED - DT-Prelim Calcs'!$C$9</f>
        <v>1115.3597741669735</v>
      </c>
      <c r="FG190" s="57">
        <f t="shared" si="200"/>
        <v>93</v>
      </c>
      <c r="FH190" s="2">
        <f t="shared" si="236"/>
        <v>0.78067567320338405</v>
      </c>
      <c r="FI190" s="57">
        <f>FH190*'DEPRECATED - DT-Prelim Calcs'!$C$21/FC$2/'DEPRECATED - DT-Prelim Calcs'!$C$19/'DEPRECATED - DT-Prelim Calcs'!$C$18*3.39*'DEPRECATED - DT-Prelim Calcs'!$C$20</f>
        <v>25.773080821789936</v>
      </c>
      <c r="FJ190" s="46">
        <f t="shared" si="237"/>
        <v>0</v>
      </c>
      <c r="FK190" s="57">
        <f>FI189*'DEPRECATED - DT-Prelim Calcs'!$C$11+FK189</f>
        <v>-170.49595365012635</v>
      </c>
      <c r="FL190" s="57">
        <f>FL189+0.5*FI190*'DEPRECATED - DT-Prelim Calcs'!$C$11^2+FK190*'DEPRECATED - DT-Prelim Calcs'!$C$11</f>
        <v>-458916.50082659378</v>
      </c>
      <c r="FM190" s="57">
        <f>MIN('Drive Train'!$F$35-FG189*'DEPRECATED - DT-Prelim Calcs'!$C$21*'Drive Train'!$F$39,FM189+FG$2)</f>
        <v>6.0759999999999996</v>
      </c>
      <c r="FN190" s="57">
        <f>'Drive Train'!$F$35-FG190*'DEPRECATED - DT-Prelim Calcs'!$C$21*'Drive Train'!$F$39</f>
        <v>6.0759999999999996</v>
      </c>
      <c r="FO190" s="1">
        <f>IF(FL190&gt;='Drive Train'!$F$29,1,0)</f>
        <v>0</v>
      </c>
      <c r="FP190" s="57">
        <f t="shared" si="238"/>
        <v>103.33333333333333</v>
      </c>
      <c r="FQ190" s="63">
        <f>FQ189+'DEPRECATED - DT-Prelim Calcs'!$C$11</f>
        <v>744</v>
      </c>
      <c r="FR190" s="2">
        <f>GB190/'Drive Train'!$F$35</f>
        <v>0.48999999999999994</v>
      </c>
      <c r="FS190" s="46">
        <f>FZ190*12*60/(PI() * 'Drive Train'!$F$15)/FR$2*FR190</f>
        <v>-69263.842416433472</v>
      </c>
      <c r="FT190" s="2">
        <f>('DEPRECATED - DT-Prelim Calcs'!$C$6*FR190-FS190)/('DEPRECATED - DT-Prelim Calcs'!$C$6*FR190)*'DEPRECATED - DT-Prelim Calcs'!$C$7*FR190</f>
        <v>32.499072649832023</v>
      </c>
      <c r="FU190" s="57">
        <f>FT190/'DEPRECATED - DT-Prelim Calcs'!$C$7*('DEPRECATED - DT-Prelim Calcs'!$C$8-'DEPRECATED - DT-Prelim Calcs'!$C$9)+'DEPRECATED - DT-Prelim Calcs'!$C$9</f>
        <v>1732.8373531010161</v>
      </c>
      <c r="FV190" s="57">
        <f t="shared" si="201"/>
        <v>93</v>
      </c>
      <c r="FW190" s="2">
        <f t="shared" si="239"/>
        <v>0.7112822800297498</v>
      </c>
      <c r="FX190" s="57">
        <f>FW190*'DEPRECATED - DT-Prelim Calcs'!$C$21/FR$2/'DEPRECATED - DT-Prelim Calcs'!$C$19/'DEPRECATED - DT-Prelim Calcs'!$C$18*3.39*'DEPRECATED - DT-Prelim Calcs'!$C$20</f>
        <v>25.773080821789936</v>
      </c>
      <c r="FY190" s="46">
        <f t="shared" si="240"/>
        <v>0</v>
      </c>
      <c r="FZ190" s="57">
        <f>FX189*'DEPRECATED - DT-Prelim Calcs'!$C$11+FZ189</f>
        <v>-246.71063321413658</v>
      </c>
      <c r="GA190" s="57">
        <f>GA189+0.5*FX190*'DEPRECATED - DT-Prelim Calcs'!$C$11^2+FZ190*'DEPRECATED - DT-Prelim Calcs'!$C$11</f>
        <v>-556191.20563241816</v>
      </c>
      <c r="GB190" s="57">
        <f>MIN('Drive Train'!$F$35-FV189*'DEPRECATED - DT-Prelim Calcs'!$C$21*'Drive Train'!$F$39,GB189+FV$2)</f>
        <v>6.0759999999999996</v>
      </c>
      <c r="GC190" s="57">
        <f>'Drive Train'!$F$35-FV190*'DEPRECATED - DT-Prelim Calcs'!$C$21*'Drive Train'!$F$39</f>
        <v>6.0759999999999996</v>
      </c>
      <c r="GD190" s="1">
        <f>IF(GA190&gt;='Drive Train'!$F$29,1,0)</f>
        <v>0</v>
      </c>
      <c r="GE190" s="57">
        <f t="shared" si="241"/>
        <v>103.33333333333333</v>
      </c>
      <c r="GF190" s="63">
        <f>GF189+'DEPRECATED - DT-Prelim Calcs'!$C$11</f>
        <v>744</v>
      </c>
      <c r="GG190" s="2">
        <f>GQ190/'Drive Train'!$F$35</f>
        <v>2.4139831987092881</v>
      </c>
      <c r="GH190" s="46">
        <f>GO190*12*60/(PI() * 'Drive Train'!$F$15)/GG$2*GG190</f>
        <v>-593341.08657709893</v>
      </c>
      <c r="GI190" s="2">
        <f>('DEPRECATED - DT-Prelim Calcs'!$C$6*GG190-GH190)/('DEPRECATED - DT-Prelim Calcs'!$C$6*GG190)*'DEPRECATED - DT-Prelim Calcs'!$C$7*GG190</f>
        <v>274.10138030641446</v>
      </c>
      <c r="GJ190" s="57">
        <f>GI190/'DEPRECATED - DT-Prelim Calcs'!$C$7*('DEPRECATED - DT-Prelim Calcs'!$C$8-'DEPRECATED - DT-Prelim Calcs'!$C$9)+'DEPRECATED - DT-Prelim Calcs'!$C$9</f>
        <v>14594.902113407874</v>
      </c>
      <c r="GK190" s="57">
        <f t="shared" si="242"/>
        <v>29.999999999999982</v>
      </c>
      <c r="GL190" s="2">
        <f t="shared" si="243"/>
        <v>0.99579519204165001</v>
      </c>
      <c r="GM190" s="57">
        <f>GL190*'DEPRECATED - DT-Prelim Calcs'!$C$21/GG$2/'DEPRECATED - DT-Prelim Calcs'!$C$19/'DEPRECATED - DT-Prelim Calcs'!$C$18*3.39*'DEPRECATED - DT-Prelim Calcs'!$C$20</f>
        <v>25.773080821789936</v>
      </c>
      <c r="GN190" s="46">
        <f t="shared" si="244"/>
        <v>0</v>
      </c>
      <c r="GO190" s="57">
        <f>GM189*'DEPRECATED - DT-Prelim Calcs'!$C$11+GO189</f>
        <v>-600.58652335009606</v>
      </c>
      <c r="GP190" s="57">
        <f>GP189+0.5*GM190*'DEPRECATED - DT-Prelim Calcs'!$C$11^2+GO190*'DEPRECATED - DT-Prelim Calcs'!$C$11</f>
        <v>-283442.67598147475</v>
      </c>
      <c r="GQ190" s="57">
        <f>MIN('Drive Train'!$F$35-GK189*'DEPRECATED - DT-Prelim Calcs'!$C$21*'Drive Train'!$F$39,GQ189+GK$2)</f>
        <v>29.933391663995174</v>
      </c>
      <c r="GR190" s="57">
        <f>'Drive Train'!$F$35-GK190*'DEPRECATED - DT-Prelim Calcs'!$C$21*'Drive Train'!$F$39</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-220291.51076031869</v>
      </c>
      <c r="GX190" s="2">
        <f>('DEPRECATED - DT-Prelim Calcs'!$C$6*GV190-GW190)/('DEPRECATED - DT-Prelim Calcs'!$C$6*GV190)*'DEPRECATED - DT-Prelim Calcs'!$C$7*GV190</f>
        <v>101.57594284070734</v>
      </c>
      <c r="GY190" s="57">
        <f>GX190/'DEPRECATED - DT-Prelim Calcs'!$C$7*('DEPRECATED - DT-Prelim Calcs'!$C$8-'DEPRECATED - DT-Prelim Calcs'!$C$9)+'DEPRECATED - DT-Prelim Calcs'!$C$9</f>
        <v>5410.2491562086107</v>
      </c>
      <c r="GZ190" s="57">
        <f t="shared" si="202"/>
        <v>33.333333333333314</v>
      </c>
      <c r="HA190" s="2">
        <f t="shared" si="246"/>
        <v>0.99579519204165001</v>
      </c>
      <c r="HB190" s="57">
        <f>HA190*'DEPRECATED - DT-Prelim Calcs'!$C$21/GV$2/'DEPRECATED - DT-Prelim Calcs'!$C$19/'DEPRECATED - DT-Prelim Calcs'!$C$18*3.39*'DEPRECATED - DT-Prelim Calcs'!$C$20</f>
        <v>25.773080821789936</v>
      </c>
      <c r="HC190" s="46">
        <f t="shared" si="247"/>
        <v>0</v>
      </c>
      <c r="HD190" s="57">
        <f>HB189*'DEPRECATED - DT-Prelim Calcs'!$C$11+HD189</f>
        <v>-658.67703347395013</v>
      </c>
      <c r="HE190" s="57">
        <f>HE189+0.5*HB190*'DEPRECATED - DT-Prelim Calcs'!$C$11^2+HD190*'DEPRECATED - DT-Prelim Calcs'!$C$11</f>
        <v>-312907.71892134671</v>
      </c>
      <c r="HF190" s="57">
        <f>MIN('Drive Train'!$F$35-GZ189*'DEPRECATED - DT-Prelim Calcs'!$C$21*'Drive Train'!$F$39,HF189+GZ$2)</f>
        <v>10.133333333333335</v>
      </c>
      <c r="HG190" s="57">
        <f>'Drive Train'!$F$35-GZ190*'DEPRECATED - DT-Prelim Calcs'!$C$21*'Drive Train'!$F$39</f>
        <v>10.133333333333335</v>
      </c>
      <c r="HH190" s="1">
        <f>IF(HE190&gt;='Drive Train'!$F$29,1,0)</f>
        <v>0</v>
      </c>
      <c r="HI190" s="57">
        <f t="shared" si="248"/>
        <v>37.037037037037017</v>
      </c>
      <c r="HJ190" s="63">
        <f>HJ189+'DEPRECATED - DT-Prelim Calcs'!$C$11</f>
        <v>744</v>
      </c>
      <c r="HK190" s="2">
        <f>HU190/'Drive Train'!$F$35</f>
        <v>0.79892473118279583</v>
      </c>
      <c r="HL190" s="46">
        <f>HS190*12*60/(PI() * 'Drive Train'!$F$15)/HK$2*HK190</f>
        <v>-174281.20221229305</v>
      </c>
      <c r="HM190" s="2">
        <f>('DEPRECATED - DT-Prelim Calcs'!$C$6*HK190-HL190)/('DEPRECATED - DT-Prelim Calcs'!$C$6*HK190)*'DEPRECATED - DT-Prelim Calcs'!$C$7*HK190</f>
        <v>80.727978457990361</v>
      </c>
      <c r="HN190" s="57">
        <f>HM190/'DEPRECATED - DT-Prelim Calcs'!$C$7*('DEPRECATED - DT-Prelim Calcs'!$C$8-'DEPRECATED - DT-Prelim Calcs'!$C$9)+'DEPRECATED - DT-Prelim Calcs'!$C$9</f>
        <v>4300.3761975768311</v>
      </c>
      <c r="HO190" s="57">
        <f t="shared" si="203"/>
        <v>36.66666666666665</v>
      </c>
      <c r="HP190" s="2">
        <f t="shared" si="249"/>
        <v>0.99579519204165001</v>
      </c>
      <c r="HQ190" s="57">
        <f>HP190*'DEPRECATED - DT-Prelim Calcs'!$C$21/HK$2/'DEPRECATED - DT-Prelim Calcs'!$C$19/'DEPRECATED - DT-Prelim Calcs'!$C$18*3.39*'DEPRECATED - DT-Prelim Calcs'!$C$20</f>
        <v>25.773080821789936</v>
      </c>
      <c r="HR190" s="46">
        <f t="shared" si="250"/>
        <v>0</v>
      </c>
      <c r="HS190" s="57">
        <f>HQ189*'DEPRECATED - DT-Prelim Calcs'!$C$11+HS189</f>
        <v>-533.02807610040065</v>
      </c>
      <c r="HT190" s="57">
        <f>HT189+0.5*HQ190*'DEPRECATED - DT-Prelim Calcs'!$C$11^2+HS190*'DEPRECATED - DT-Prelim Calcs'!$C$11</f>
        <v>-338704.21050528821</v>
      </c>
      <c r="HU190" s="57">
        <f>MIN('Drive Train'!$F$35-HO189*'DEPRECATED - DT-Prelim Calcs'!$C$21*'Drive Train'!$F$39,HU189+HO$2)</f>
        <v>9.9066666666666681</v>
      </c>
      <c r="HV190" s="57">
        <f>'Drive Train'!$F$35-HO190*'DEPRECATED - DT-Prelim Calcs'!$C$21*'Drive Train'!$F$39</f>
        <v>9.9066666666666681</v>
      </c>
      <c r="HW190" s="1">
        <f>IF(HT190&gt;='Drive Train'!$F$29,1,0)</f>
        <v>0</v>
      </c>
      <c r="HX190" s="57">
        <f t="shared" si="251"/>
        <v>40.740740740740726</v>
      </c>
      <c r="HY190" s="63">
        <f>HY189+'DEPRECATED - DT-Prelim Calcs'!$C$11</f>
        <v>744</v>
      </c>
      <c r="HZ190" s="2">
        <f>IJ190/'Drive Train'!$F$35</f>
        <v>1.0150091904281315</v>
      </c>
      <c r="IA190" s="46">
        <f>IH190*12*60/(PI() * 'Drive Train'!$F$15)/HZ$2*HZ190</f>
        <v>-16380.936087247612</v>
      </c>
      <c r="IB190" s="2">
        <f>('DEPRECATED - DT-Prelim Calcs'!$C$6*HZ190-IA190)/('DEPRECATED - DT-Prelim Calcs'!$C$6*HZ190)*'DEPRECATED - DT-Prelim Calcs'!$C$7*HZ190</f>
        <v>9.8529368713082963</v>
      </c>
      <c r="IC190" s="57">
        <f>IB190/'DEPRECATED - DT-Prelim Calcs'!$C$7*('DEPRECATED - DT-Prelim Calcs'!$C$8-'DEPRECATED - DT-Prelim Calcs'!$C$9)+'DEPRECATED - DT-Prelim Calcs'!$C$9</f>
        <v>527.23601684184837</v>
      </c>
      <c r="ID190" s="57">
        <f t="shared" si="204"/>
        <v>39.999999999999986</v>
      </c>
      <c r="IE190" s="2">
        <f t="shared" si="252"/>
        <v>0.99579519204165001</v>
      </c>
      <c r="IF190" s="57">
        <f>IE190*'DEPRECATED - DT-Prelim Calcs'!$C$21/HZ$2/'DEPRECATED - DT-Prelim Calcs'!$C$19/'DEPRECATED - DT-Prelim Calcs'!$C$18*3.39*'DEPRECATED - DT-Prelim Calcs'!$C$20</f>
        <v>25.773080821789936</v>
      </c>
      <c r="IG190" s="46">
        <f t="shared" si="253"/>
        <v>0</v>
      </c>
      <c r="IH190" s="57">
        <f>IF189*'DEPRECATED - DT-Prelim Calcs'!$C$11+IH189</f>
        <v>-39.434300769718988</v>
      </c>
      <c r="II190" s="57">
        <f>II189+0.5*IF190*'DEPRECATED - DT-Prelim Calcs'!$C$11^2+IH190*'DEPRECATED - DT-Prelim Calcs'!$C$11</f>
        <v>-353038.91071686422</v>
      </c>
      <c r="IJ190" s="57">
        <f>MIN('Drive Train'!$F$35-ID189*'DEPRECATED - DT-Prelim Calcs'!$C$21*'Drive Train'!$F$39,IJ189+ID$2)</f>
        <v>12.586113961308833</v>
      </c>
      <c r="IK190" s="57">
        <f>'Drive Train'!$F$35-ID190*'DEPRECATED - DT-Prelim Calcs'!$C$21*'Drive Train'!$F$39</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-64832.438146572487</v>
      </c>
      <c r="IQ190" s="2">
        <f>('DEPRECATED - DT-Prelim Calcs'!$C$6*IO190-IP190)/('DEPRECATED - DT-Prelim Calcs'!$C$6*IO190)*'DEPRECATED - DT-Prelim Calcs'!$C$7*IO190</f>
        <v>31.151780612462005</v>
      </c>
      <c r="IR190" s="57">
        <f>IQ190/'DEPRECATED - DT-Prelim Calcs'!$C$7*('DEPRECATED - DT-Prelim Calcs'!$C$8-'DEPRECATED - DT-Prelim Calcs'!$C$9)+'DEPRECATED - DT-Prelim Calcs'!$C$9</f>
        <v>1661.1122209870853</v>
      </c>
      <c r="IS190" s="57">
        <f t="shared" si="205"/>
        <v>43.333333333333321</v>
      </c>
      <c r="IT190" s="2">
        <f t="shared" si="255"/>
        <v>0.99579519204165001</v>
      </c>
      <c r="IU190" s="57">
        <f>IT190*'DEPRECATED - DT-Prelim Calcs'!$C$21/IO$2/'DEPRECATED - DT-Prelim Calcs'!$C$19/'DEPRECATED - DT-Prelim Calcs'!$C$18*3.39*'DEPRECATED - DT-Prelim Calcs'!$C$20</f>
        <v>25.773080821789936</v>
      </c>
      <c r="IV190" s="46">
        <f t="shared" si="256"/>
        <v>0</v>
      </c>
      <c r="IW190" s="57">
        <f>IU189*'DEPRECATED - DT-Prelim Calcs'!$C$11+IW189</f>
        <v>-207.79470227006266</v>
      </c>
      <c r="IX190" s="57">
        <f>IX189+0.5*IU190*'DEPRECATED - DT-Prelim Calcs'!$C$11^2+IW190*'DEPRECATED - DT-Prelim Calcs'!$C$11</f>
        <v>-323004.55931869411</v>
      </c>
      <c r="IY190" s="57">
        <f>MIN('Drive Train'!$F$35-IS189*'DEPRECATED - DT-Prelim Calcs'!$C$21*'Drive Train'!$F$39,IY189+IS$2)</f>
        <v>9.4533333333333349</v>
      </c>
      <c r="IZ190" s="57">
        <f>'Drive Train'!$F$35-IS190*'DEPRECATED - DT-Prelim Calcs'!$C$21*'Drive Train'!$F$39</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-25272.777407403701</v>
      </c>
      <c r="JF190" s="2">
        <f>('DEPRECATED - DT-Prelim Calcs'!$C$6*JD190-JE190)/('DEPRECATED - DT-Prelim Calcs'!$C$6*JD190)*'DEPRECATED - DT-Prelim Calcs'!$C$7*JD190</f>
        <v>13.220525651760962</v>
      </c>
      <c r="JG190" s="57">
        <f>JF190/'DEPRECATED - DT-Prelim Calcs'!$C$7*('DEPRECATED - DT-Prelim Calcs'!$C$8-'DEPRECATED - DT-Prelim Calcs'!$C$9)+'DEPRECATED - DT-Prelim Calcs'!$C$9</f>
        <v>706.5147058593077</v>
      </c>
      <c r="JH190" s="57">
        <f t="shared" si="206"/>
        <v>46.666666666666657</v>
      </c>
      <c r="JI190" s="2">
        <f t="shared" si="258"/>
        <v>0.99579519204165001</v>
      </c>
      <c r="JJ190" s="57">
        <f>JI190*'DEPRECATED - DT-Prelim Calcs'!$C$21/JD$2/'DEPRECATED - DT-Prelim Calcs'!$C$19/'DEPRECATED - DT-Prelim Calcs'!$C$18*3.39*'DEPRECATED - DT-Prelim Calcs'!$C$20</f>
        <v>25.773080821789936</v>
      </c>
      <c r="JK190" s="46">
        <f t="shared" si="259"/>
        <v>0</v>
      </c>
      <c r="JL190" s="57">
        <f>JJ189*'DEPRECATED - DT-Prelim Calcs'!$C$11+JL189</f>
        <v>-82.991808714081785</v>
      </c>
      <c r="JM190" s="57">
        <f>JM189+0.5*JJ190*'DEPRECATED - DT-Prelim Calcs'!$C$11^2+JL190*'DEPRECATED - DT-Prelim Calcs'!$C$11</f>
        <v>-374624.83078234637</v>
      </c>
      <c r="JN190" s="57">
        <f>MIN('Drive Train'!$F$35-JH189*'DEPRECATED - DT-Prelim Calcs'!$C$21*'Drive Train'!$F$39,JN189+JH$2)</f>
        <v>9.2266666666666666</v>
      </c>
      <c r="JO190" s="57">
        <f>'Drive Train'!$F$35-JH190*'DEPRECATED - DT-Prelim Calcs'!$C$21*'Drive Train'!$F$39</f>
        <v>9.2266666666666666</v>
      </c>
      <c r="JP190" s="1">
        <f>IF(JM190&gt;='Drive Train'!$F$29,1,0)</f>
        <v>0</v>
      </c>
      <c r="JQ190" s="57">
        <f>MIN(JG190,'DEPRECATED - DT-Prelim Calcs'!$C$10)*'DEPRECATED - DT-Prelim Calcs'!$C$11*1000/60/60</f>
        <v>103.33333333333333</v>
      </c>
      <c r="JR190" s="63">
        <f>JR189+'DEPRECATED - DT-Prelim Calcs'!$C$11</f>
        <v>744</v>
      </c>
      <c r="JS190" s="2">
        <f>KC190/'Drive Train'!$F$35</f>
        <v>0.72580645161290325</v>
      </c>
      <c r="JT190" s="46">
        <f>KA190*12*60/(PI() * 'Drive Train'!$F$15)/JS$2*JS190</f>
        <v>-180697.11089027772</v>
      </c>
      <c r="JU190" s="2">
        <f>('DEPRECATED - DT-Prelim Calcs'!$C$6*JS190-JT190)/('DEPRECATED - DT-Prelim Calcs'!$C$6*JS190)*'DEPRECATED - DT-Prelim Calcs'!$C$7*JS190</f>
        <v>83.45276526425377</v>
      </c>
      <c r="JV190" s="57">
        <f>JU190/'DEPRECATED - DT-Prelim Calcs'!$C$7*('DEPRECATED - DT-Prelim Calcs'!$C$8-'DEPRECATED - DT-Prelim Calcs'!$C$9)+'DEPRECATED - DT-Prelim Calcs'!$C$9</f>
        <v>4445.4343499600664</v>
      </c>
      <c r="JW190" s="57">
        <f t="shared" si="207"/>
        <v>49.999999999999993</v>
      </c>
      <c r="JX190" s="2">
        <f t="shared" si="260"/>
        <v>0.99579519204165001</v>
      </c>
      <c r="JY190" s="57">
        <f>JX190*'DEPRECATED - DT-Prelim Calcs'!$C$21/JS$2/'DEPRECATED - DT-Prelim Calcs'!$C$19/'DEPRECATED - DT-Prelim Calcs'!$C$18*3.39*'DEPRECATED - DT-Prelim Calcs'!$C$20</f>
        <v>25.773080821789936</v>
      </c>
      <c r="JZ190" s="46">
        <f t="shared" si="261"/>
        <v>0</v>
      </c>
      <c r="KA190" s="57">
        <f>JY189*'DEPRECATED - DT-Prelim Calcs'!$C$11+KA189</f>
        <v>-608.32517231220686</v>
      </c>
      <c r="KB190" s="57">
        <f>KB189+0.5*JY190*'DEPRECATED - DT-Prelim Calcs'!$C$11^2+KA190*'DEPRECATED - DT-Prelim Calcs'!$C$11</f>
        <v>-350492.8239023193</v>
      </c>
      <c r="KC190" s="57">
        <f>MIN('Drive Train'!$F$35-JW189*'DEPRECATED - DT-Prelim Calcs'!$C$21*'Drive Train'!$F$39,KC189+JW$2)</f>
        <v>9</v>
      </c>
      <c r="KD190" s="57">
        <f>'Drive Train'!$F$35-JW190*'DEPRECATED - DT-Prelim Calcs'!$C$21*'Drive Train'!$F$39</f>
        <v>9</v>
      </c>
      <c r="KE190" s="1">
        <f>IF(KB190&gt;='Drive Train'!$F$29,1,0)</f>
        <v>0</v>
      </c>
      <c r="KF190" s="57">
        <f>MIN(JV190,'DEPRECATED - DT-Prelim Calcs'!$C$10)*'DEPRECATED - DT-Prelim Calcs'!$C$11*1000/60/60</f>
        <v>103.33333333333333</v>
      </c>
      <c r="KG190" s="63">
        <f>KG189+'DEPRECATED - DT-Prelim Calcs'!$C$11</f>
        <v>744</v>
      </c>
      <c r="KH190" s="2">
        <f>KR190/'Drive Train'!$F$35</f>
        <v>3.298309557321502</v>
      </c>
      <c r="KI190" s="46">
        <f>KP190*12*60/(PI() * 'Drive Train'!$F$15)/KH$2*KH190</f>
        <v>-1315900.089869021</v>
      </c>
      <c r="KJ190" s="2">
        <f>('DEPRECATED - DT-Prelim Calcs'!$C$6*KH190-KI190)/('DEPRECATED - DT-Prelim Calcs'!$C$6*KH190)*'DEPRECATED - DT-Prelim Calcs'!$C$7*KH190</f>
        <v>602.94315053302114</v>
      </c>
      <c r="KK190" s="57">
        <f>KJ190/'DEPRECATED - DT-Prelim Calcs'!$C$7*('DEPRECATED - DT-Prelim Calcs'!$C$8-'DEPRECATED - DT-Prelim Calcs'!$C$9)+'DEPRECATED - DT-Prelim Calcs'!$C$9</f>
        <v>32101.291789786977</v>
      </c>
      <c r="KL190" s="57">
        <f t="shared" si="208"/>
        <v>53.333333333333329</v>
      </c>
      <c r="KM190" s="2">
        <f t="shared" si="262"/>
        <v>0.99579519204165001</v>
      </c>
      <c r="KN190" s="57">
        <f>KM190*'DEPRECATED - DT-Prelim Calcs'!$C$21/KH$2/'DEPRECATED - DT-Prelim Calcs'!$C$19/'DEPRECATED - DT-Prelim Calcs'!$C$18*3.39*'DEPRECATED - DT-Prelim Calcs'!$C$20</f>
        <v>25.773080821789936</v>
      </c>
      <c r="KO190" s="46">
        <f t="shared" si="263"/>
        <v>0</v>
      </c>
      <c r="KP190" s="57">
        <f>KN189*'DEPRECATED - DT-Prelim Calcs'!$C$11+KP189</f>
        <v>-974.84800364876776</v>
      </c>
      <c r="KQ190" s="57">
        <f>KQ189+0.5*KN190*'DEPRECATED - DT-Prelim Calcs'!$C$11^2+KP190*'DEPRECATED - DT-Prelim Calcs'!$C$11</f>
        <v>-376323.82701861148</v>
      </c>
      <c r="KR190" s="57">
        <f>MIN('Drive Train'!$F$35-KL189*'DEPRECATED - DT-Prelim Calcs'!$C$21*'Drive Train'!$F$39,KR189+KL$2)</f>
        <v>40.899038510786625</v>
      </c>
      <c r="KS190" s="57">
        <f>'Drive Train'!$F$35-KL190*'DEPRECATED - DT-Prelim Calcs'!$C$21*'Drive Train'!$F$39</f>
        <v>8.7733333333333334</v>
      </c>
      <c r="KT190" s="1">
        <f>IF(KQ190&gt;='Drive Train'!$F$29,1,0)</f>
        <v>0</v>
      </c>
      <c r="KU190" s="57">
        <f>MIN(KK190,'DEPRECATED - DT-Prelim Calcs'!$C$10)*'DEPRECATED - DT-Prelim Calcs'!$C$11*1000/60/60</f>
        <v>103.33333333333333</v>
      </c>
      <c r="KV190" s="63">
        <f>KV189+'DEPRECATED - DT-Prelim Calcs'!$C$11</f>
        <v>744</v>
      </c>
      <c r="KW190" s="2">
        <f>LG190/'Drive Train'!$F$35</f>
        <v>0.68924731182795695</v>
      </c>
      <c r="KX190" s="46">
        <f>LE190*12*60/(PI() * 'Drive Train'!$F$15)/KW$2*KW190</f>
        <v>-35321.658963971749</v>
      </c>
      <c r="KY190" s="2">
        <f>('DEPRECATED - DT-Prelim Calcs'!$C$6*KW190-KX190)/('DEPRECATED - DT-Prelim Calcs'!$C$6*KW190)*'DEPRECATED - DT-Prelim Calcs'!$C$7*KW190</f>
        <v>17.632042513657709</v>
      </c>
      <c r="KZ190" s="57">
        <f>KY190/'DEPRECATED - DT-Prelim Calcs'!$C$7*('DEPRECATED - DT-Prelim Calcs'!$C$8-'DEPRECATED - DT-Prelim Calcs'!$C$9)+'DEPRECATED - DT-Prelim Calcs'!$C$9</f>
        <v>941.36848734534613</v>
      </c>
      <c r="LA190" s="57">
        <f t="shared" si="209"/>
        <v>56.666666666666664</v>
      </c>
      <c r="LB190" s="2">
        <f t="shared" si="264"/>
        <v>0.99579519204165001</v>
      </c>
      <c r="LC190" s="57">
        <f>LB190*'DEPRECATED - DT-Prelim Calcs'!$C$21/KW$2/'DEPRECATED - DT-Prelim Calcs'!$C$19/'DEPRECATED - DT-Prelim Calcs'!$C$18*3.39*'DEPRECATED - DT-Prelim Calcs'!$C$20</f>
        <v>25.773080821789936</v>
      </c>
      <c r="LD190" s="46">
        <f t="shared" si="265"/>
        <v>0</v>
      </c>
      <c r="LE190" s="57">
        <f>LC189*'DEPRECATED - DT-Prelim Calcs'!$C$11+LE189</f>
        <v>-125.21934142536894</v>
      </c>
      <c r="LF190" s="57">
        <f>LF189+0.5*LC190*'DEPRECATED - DT-Prelim Calcs'!$C$11^2+LE190*'DEPRECATED - DT-Prelim Calcs'!$C$11</f>
        <v>-317113.60545437731</v>
      </c>
      <c r="LG190" s="57">
        <f>MIN('Drive Train'!$F$35-LA189*'DEPRECATED - DT-Prelim Calcs'!$C$21*'Drive Train'!$F$39,LG189+LA$2)</f>
        <v>8.5466666666666669</v>
      </c>
      <c r="LH190" s="57">
        <f>'Drive Train'!$F$35-LA190*'DEPRECATED - DT-Prelim Calcs'!$C$21*'Drive Train'!$F$39</f>
        <v>8.5466666666666669</v>
      </c>
      <c r="LI190" s="1">
        <f>IF(LF190&gt;='Drive Train'!$F$29,1,0)</f>
        <v>0</v>
      </c>
      <c r="LJ190" s="57">
        <f>MIN(KZ190,'DEPRECATED - DT-Prelim Calcs'!$C$10)*'DEPRECATED - DT-Prelim Calcs'!$C$11*1000/60/60</f>
        <v>103.33333333333333</v>
      </c>
      <c r="LK190" s="63">
        <f>LK189+'DEPRECATED - DT-Prelim Calcs'!$C$11</f>
        <v>744</v>
      </c>
      <c r="LL190" s="2">
        <f>LV190/'Drive Train'!$F$35</f>
        <v>0.67096774193548392</v>
      </c>
      <c r="LM190" s="46">
        <f>LT190*12*60/(PI() * 'Drive Train'!$F$15)/LL$2*LL190</f>
        <v>-29031.99824997583</v>
      </c>
      <c r="LN190" s="2">
        <f>('DEPRECATED - DT-Prelim Calcs'!$C$6*LL190-LM190)/('DEPRECATED - DT-Prelim Calcs'!$C$6*LL190)*'DEPRECATED - DT-Prelim Calcs'!$C$7*LL190</f>
        <v>14.744070866402556</v>
      </c>
      <c r="LO190" s="57">
        <f>LN190/'DEPRECATED - DT-Prelim Calcs'!$C$7*('DEPRECATED - DT-Prelim Calcs'!$C$8-'DEPRECATED - DT-Prelim Calcs'!$C$9)+'DEPRECATED - DT-Prelim Calcs'!$C$9</f>
        <v>787.62294280475021</v>
      </c>
      <c r="LP190" s="57">
        <f t="shared" si="210"/>
        <v>60</v>
      </c>
      <c r="LQ190" s="2">
        <f t="shared" si="266"/>
        <v>0.99579519204165001</v>
      </c>
      <c r="LR190" s="57">
        <f>LQ190*'DEPRECATED - DT-Prelim Calcs'!$C$21/LL$2/'DEPRECATED - DT-Prelim Calcs'!$C$19/'DEPRECATED - DT-Prelim Calcs'!$C$18*3.39*'DEPRECATED - DT-Prelim Calcs'!$C$20</f>
        <v>25.773080821789936</v>
      </c>
      <c r="LS190" s="46">
        <f t="shared" si="267"/>
        <v>0</v>
      </c>
      <c r="LT190" s="57">
        <f>LR189*'DEPRECATED - DT-Prelim Calcs'!$C$11+LT189</f>
        <v>-105.72572967623294</v>
      </c>
      <c r="LU190" s="57">
        <f>LU189+0.5*LR190*'DEPRECATED - DT-Prelim Calcs'!$C$11^2+LT190*'DEPRECATED - DT-Prelim Calcs'!$C$11</f>
        <v>-322568.09458729578</v>
      </c>
      <c r="LV190" s="57">
        <f>MIN('Drive Train'!$F$35-LP189*'DEPRECATED - DT-Prelim Calcs'!$C$21*'Drive Train'!$F$39,LV189+LP$2)</f>
        <v>8.32</v>
      </c>
      <c r="LW190" s="57">
        <f>'Drive Train'!$F$35-LP190*'DEPRECATED - DT-Prelim Calcs'!$C$21*'Drive Train'!$F$39</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Train'!$AA$49 + V190*(1-'Drive Train'!$AA$49))</f>
        <v>0</v>
      </c>
      <c r="W191" s="57">
        <f t="shared" si="184"/>
        <v>0</v>
      </c>
      <c r="X191" s="2">
        <f>MAX(MIN(IF(AND(AI190=1,AG191&lt;0),-1,1)*(W191-$C$9)/($C$8-$C$9)*$C$7-$C$29*AE191/T$2 -  AI190*$C$29/2,X$2),MAX(X$4:X190)*-1)</f>
        <v>-0.2458281045106315</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Train'!$F$39,AG190+W$2)-$C$3,IF(AE190-1&lt;=0,0,IF($C$32=Motors!$C$29,MAX(ABS('Drive Train'!$F$35-W190*$C$21*'Drive Train'!$F$39)*-1,AG190-W$2),MAX(0,ABS('Drive Train'!$F$35-W190*$C$21*'Drive Train'!$F$39)*-1,AG190-W$2))))</f>
        <v>0</v>
      </c>
      <c r="AH191" s="57">
        <f>'Drive Train'!$F$35-ABS(W191)*'DEPRECATED - DT-Prelim Calcs'!$C$21*'Drive Train'!$F$39</f>
        <v>12.4</v>
      </c>
      <c r="AI191" s="1">
        <f>IF(AJ191&gt;='Drive Train'!$F$29,1,0)</f>
        <v>1</v>
      </c>
      <c r="AJ191" s="57">
        <f>AJ190+0.5*Y191*'DEPRECATED - DT-Prelim Calcs'!$C$11^2+AE191*'DEPRECATED - DT-Prelim Calcs'!$C$11</f>
        <v>784.33981740885292</v>
      </c>
      <c r="AK191" s="57">
        <f t="shared" si="268"/>
        <v>0</v>
      </c>
      <c r="AL191" s="63">
        <f>AL190+'DEPRECATED - DT-Prelim Calcs'!$C$11</f>
        <v>748</v>
      </c>
      <c r="AM191" s="2">
        <f>AW191/'Drive Train'!$F$35</f>
        <v>0.88882649237565781</v>
      </c>
      <c r="AN191" s="46">
        <f>AU191*12*60/(PI() * 'Drive Train'!$F$15)/AM$2*AM191</f>
        <v>4007.4131716828715</v>
      </c>
      <c r="AO191" s="2">
        <f>('DEPRECATED - DT-Prelim Calcs'!$C$6*AM191-AN191)/('DEPRECATED - DT-Prelim Calcs'!$C$6*AM191)*'DEPRECATED - DT-Prelim Calcs'!$C$7*AM191</f>
        <v>0.33008953072369918</v>
      </c>
      <c r="AP191" s="57">
        <f>AO191/'DEPRECATED - DT-Prelim Calcs'!$C$7*('DEPRECATED - DT-Prelim Calcs'!$C$8-'DEPRECATED - DT-Prelim Calcs'!$C$9)+'DEPRECATED - DT-Prelim Calcs'!$C$9</f>
        <v>20.27281609620357</v>
      </c>
      <c r="AQ191" s="57">
        <f t="shared" si="192"/>
        <v>20.27281609620357</v>
      </c>
      <c r="AR191" s="2">
        <f t="shared" si="212"/>
        <v>2.2204460492503131E-16</v>
      </c>
      <c r="AS191" s="57">
        <f>AR191*'DEPRECATED - DT-Prelim Calcs'!$C$21/AM$2/'DEPRECATED - DT-Prelim Calcs'!$C$19/'DEPRECATED - DT-Prelim Calcs'!$C$18*3.39*'DEPRECATED - DT-Prelim Calcs'!$C$20</f>
        <v>1.6091427298135106E-15</v>
      </c>
      <c r="AT191" s="46">
        <f t="shared" si="213"/>
        <v>0</v>
      </c>
      <c r="AU191" s="57">
        <f>AS190*'DEPRECATED - DT-Prelim Calcs'!$C$11+AU190</f>
        <v>39.3454487088432</v>
      </c>
      <c r="AV191" s="57">
        <f>AV190+0.5*AS191*'DEPRECATED - DT-Prelim Calcs'!$C$11^2+AU191*'DEPRECATED - DT-Prelim Calcs'!$C$11</f>
        <v>29387.596458430304</v>
      </c>
      <c r="AW191" s="57">
        <f>MIN('Drive Train'!$F$35-AQ190*'DEPRECATED - DT-Prelim Calcs'!$C$21*'Drive Train'!$F$39,AW190+AQ$2)</f>
        <v>11.021448505458157</v>
      </c>
      <c r="AX191" s="57">
        <f>'Drive Train'!$F$35-AQ191*'DEPRECATED - DT-Prelim Calcs'!$C$21*'Drive Train'!$F$39</f>
        <v>11.021448505458157</v>
      </c>
      <c r="AY191" s="1">
        <f>IF(AV191&gt;='Drive Train'!$F$29,1,0)</f>
        <v>1</v>
      </c>
      <c r="AZ191" s="57">
        <f t="shared" si="214"/>
        <v>22.525351218003966</v>
      </c>
      <c r="BA191" s="63">
        <f>BA190+'DEPRECATED - DT-Prelim Calcs'!$C$11</f>
        <v>748</v>
      </c>
      <c r="BB191" s="2">
        <f>BL191/'Drive Train'!$F$35</f>
        <v>1.3150249726469256</v>
      </c>
      <c r="BC191" s="46">
        <f>BJ191*12*60/(PI() * 'Drive Train'!$F$15)/BB$2*BB191</f>
        <v>-3540.8438977467281</v>
      </c>
      <c r="BD191" s="2">
        <f>('DEPRECATED - DT-Prelim Calcs'!$C$6*BB191-BC191)/('DEPRECATED - DT-Prelim Calcs'!$C$6*BB191)*'DEPRECATED - DT-Prelim Calcs'!$C$7*BB191</f>
        <v>4.7702296575443093</v>
      </c>
      <c r="BE191" s="57">
        <f>BD191/'DEPRECATED - DT-Prelim Calcs'!$C$7*('DEPRECATED - DT-Prelim Calcs'!$C$8-'DEPRECATED - DT-Prelim Calcs'!$C$9)+'DEPRECATED - DT-Prelim Calcs'!$C$9</f>
        <v>256.65040044105183</v>
      </c>
      <c r="BF191" s="57">
        <f t="shared" si="193"/>
        <v>93</v>
      </c>
      <c r="BG191" s="2">
        <f t="shared" si="215"/>
        <v>1.8933363324154464</v>
      </c>
      <c r="BH191" s="57">
        <f>BG191*'DEPRECATED - DT-Prelim Calcs'!$C$21/BB$2/'DEPRECATED - DT-Prelim Calcs'!$C$19/'DEPRECATED - DT-Prelim Calcs'!$C$18*3.39*'DEPRECATED - DT-Prelim Calcs'!$C$20</f>
        <v>19.819055495402456</v>
      </c>
      <c r="BI191" s="46">
        <f t="shared" si="216"/>
        <v>0</v>
      </c>
      <c r="BJ191" s="57">
        <f>BH190*'DEPRECATED - DT-Prelim Calcs'!$C$11+BJ190</f>
        <v>-16.267443596496349</v>
      </c>
      <c r="BK191" s="57">
        <f>BK190+0.5*BH191*'DEPRECATED - DT-Prelim Calcs'!$C$11^2+BJ191*'DEPRECATED - DT-Prelim Calcs'!$C$11</f>
        <v>17512.885273935128</v>
      </c>
      <c r="BL191" s="57">
        <f>MIN('Drive Train'!$F$35-BF190*'DEPRECATED - DT-Prelim Calcs'!$C$21*'Drive Train'!$F$39,BL190+BF$2)</f>
        <v>16.306309660821878</v>
      </c>
      <c r="BM191" s="57">
        <f>'Drive Train'!$F$35-BF191*'DEPRECATED - DT-Prelim Calcs'!$C$21*'Drive Train'!$F$39</f>
        <v>6.0759999999999996</v>
      </c>
      <c r="BN191" s="1">
        <f>IF(BK191&gt;='Drive Train'!$F$29,1,0)</f>
        <v>1</v>
      </c>
      <c r="BO191" s="57">
        <f t="shared" si="217"/>
        <v>103.33333333333333</v>
      </c>
      <c r="BP191" s="63">
        <f>BP190+'DEPRECATED - DT-Prelim Calcs'!$C$11</f>
        <v>748</v>
      </c>
      <c r="BQ191" s="2">
        <f>CA191/'Drive Train'!$F$35</f>
        <v>1.1622231916255128</v>
      </c>
      <c r="BR191" s="46">
        <f>BY191*12*60/(PI() * 'Drive Train'!$F$15)/BQ$2*BQ191</f>
        <v>-7112.0531379725044</v>
      </c>
      <c r="BS191" s="2">
        <f>('DEPRECATED - DT-Prelim Calcs'!$C$6*BQ191-BR191)/('DEPRECATED - DT-Prelim Calcs'!$C$6*BQ191)*'DEPRECATED - DT-Prelim Calcs'!$C$7*BQ191</f>
        <v>6.0167267590808509</v>
      </c>
      <c r="BT191" s="57">
        <f>BS191/'DEPRECATED - DT-Prelim Calcs'!$C$7*('DEPRECATED - DT-Prelim Calcs'!$C$8-'DEPRECATED - DT-Prelim Calcs'!$C$9)+'DEPRECATED - DT-Prelim Calcs'!$C$9</f>
        <v>323.0095614896569</v>
      </c>
      <c r="BU191" s="57">
        <f t="shared" si="194"/>
        <v>93</v>
      </c>
      <c r="BV191" s="2">
        <f t="shared" si="218"/>
        <v>1.8828060353728675</v>
      </c>
      <c r="BW191" s="57">
        <f>BV191*'DEPRECATED - DT-Prelim Calcs'!$C$21/BQ$2/'DEPRECATED - DT-Prelim Calcs'!$C$19/'DEPRECATED - DT-Prelim Calcs'!$C$18*3.39*'DEPRECATED - DT-Prelim Calcs'!$C$20</f>
        <v>25.773080821789936</v>
      </c>
      <c r="BX191" s="46">
        <f t="shared" si="219"/>
        <v>0</v>
      </c>
      <c r="BY191" s="57">
        <f>BW190*'DEPRECATED - DT-Prelim Calcs'!$C$11+BY190</f>
        <v>-28.271341424615301</v>
      </c>
      <c r="BZ191" s="57">
        <f>BZ190+0.5*BW191*'DEPRECATED - DT-Prelim Calcs'!$C$11^2+BY191*'DEPRECATED - DT-Prelim Calcs'!$C$11</f>
        <v>-11512.106900766068</v>
      </c>
      <c r="CA191" s="57">
        <f>MIN('Drive Train'!$F$35-BU190*'DEPRECATED - DT-Prelim Calcs'!$C$21*'Drive Train'!$F$39,CA190+BU$2)</f>
        <v>14.411567576156358</v>
      </c>
      <c r="CB191" s="57">
        <f>'Drive Train'!$F$35-BU191*'DEPRECATED - DT-Prelim Calcs'!$C$21*'Drive Train'!$F$39</f>
        <v>6.0759999999999996</v>
      </c>
      <c r="CC191" s="1">
        <f>IF(BZ191&gt;='Drive Train'!$F$29,1,0)</f>
        <v>0</v>
      </c>
      <c r="CD191" s="57">
        <f t="shared" si="220"/>
        <v>103.33333333333333</v>
      </c>
      <c r="CE191" s="63">
        <f>CE190+'DEPRECATED - DT-Prelim Calcs'!$C$11</f>
        <v>748</v>
      </c>
      <c r="CF191" s="2">
        <f>CP191/'Drive Train'!$F$35</f>
        <v>0.48999999999999994</v>
      </c>
      <c r="CG191" s="46">
        <f>CN191*12*60/(PI() * 'Drive Train'!$F$15)/CF$2*CF191</f>
        <v>2252.7458457508023</v>
      </c>
      <c r="CH191" s="2">
        <f>('DEPRECATED - DT-Prelim Calcs'!$C$6*CF191-CG191)/('DEPRECATED - DT-Prelim Calcs'!$C$6*CF191)*'DEPRECATED - DT-Prelim Calcs'!$C$7*CF191</f>
        <v>0.16230384835657896</v>
      </c>
      <c r="CI191" s="57">
        <f>CH191/'DEPRECATED - DT-Prelim Calcs'!$C$7*('DEPRECATED - DT-Prelim Calcs'!$C$8-'DEPRECATED - DT-Prelim Calcs'!$C$9)+'DEPRECATED - DT-Prelim Calcs'!$C$9</f>
        <v>11.340491180144848</v>
      </c>
      <c r="CJ191" s="57">
        <f t="shared" si="195"/>
        <v>11.340491180144848</v>
      </c>
      <c r="CK191" s="2">
        <f t="shared" si="221"/>
        <v>-0.17428578588640362</v>
      </c>
      <c r="CL191" s="57">
        <f>CK191*'DEPRECATED - DT-Prelim Calcs'!$C$21/CF$2/'DEPRECATED - DT-Prelim Calcs'!$C$19/'DEPRECATED - DT-Prelim Calcs'!$C$18*3.39*'DEPRECATED - DT-Prelim Calcs'!$C$20</f>
        <v>-2.9470879474049836</v>
      </c>
      <c r="CM191" s="46">
        <f t="shared" si="222"/>
        <v>1</v>
      </c>
      <c r="CN191" s="57">
        <f>CL190*'DEPRECATED - DT-Prelim Calcs'!$C$11+CN190</f>
        <v>17.194387267773678</v>
      </c>
      <c r="CO191" s="57">
        <f>CO190+0.5*CL191*'DEPRECATED - DT-Prelim Calcs'!$C$11^2+CN191*'DEPRECATED - DT-Prelim Calcs'!$C$11</f>
        <v>-56596.600386056569</v>
      </c>
      <c r="CP191" s="57">
        <f>MIN('Drive Train'!$F$35-CJ190*'DEPRECATED - DT-Prelim Calcs'!$C$21*'Drive Train'!$F$39,CP190+CJ$2)</f>
        <v>6.0759999999999996</v>
      </c>
      <c r="CQ191" s="57">
        <f>'Drive Train'!$F$35-CJ191*'DEPRECATED - DT-Prelim Calcs'!$C$21*'Drive Train'!$F$39</f>
        <v>11.628846599750151</v>
      </c>
      <c r="CR191" s="1">
        <f>IF(CO191&gt;='Drive Train'!$F$29,1,0)</f>
        <v>0</v>
      </c>
      <c r="CS191" s="57">
        <f t="shared" si="223"/>
        <v>12.600545755716498</v>
      </c>
      <c r="CT191" s="63">
        <f>CT190+'DEPRECATED - DT-Prelim Calcs'!$C$11</f>
        <v>748</v>
      </c>
      <c r="CU191" s="2">
        <f>DE191/'Drive Train'!$F$35</f>
        <v>0.48999999999999994</v>
      </c>
      <c r="CV191" s="46">
        <f>DC191*12*60/(PI() * 'Drive Train'!$F$15)/CU$2*CU191</f>
        <v>-58297.518566838844</v>
      </c>
      <c r="CW191" s="2">
        <f>('DEPRECATED - DT-Prelim Calcs'!$C$6*CU191-CV191)/('DEPRECATED - DT-Prelim Calcs'!$C$6*CU191)*'DEPRECATED - DT-Prelim Calcs'!$C$7*CU191</f>
        <v>27.540565993636324</v>
      </c>
      <c r="CX191" s="57">
        <f>CW191/'DEPRECATED - DT-Prelim Calcs'!$C$7*('DEPRECATED - DT-Prelim Calcs'!$C$8-'DEPRECATED - DT-Prelim Calcs'!$C$9)+'DEPRECATED - DT-Prelim Calcs'!$C$9</f>
        <v>1468.8637414869463</v>
      </c>
      <c r="CY191" s="57">
        <f t="shared" si="196"/>
        <v>93</v>
      </c>
      <c r="CZ191" s="2">
        <f t="shared" si="224"/>
        <v>1.2803081040535502</v>
      </c>
      <c r="DA191" s="57">
        <f>CZ191*'DEPRECATED - DT-Prelim Calcs'!$C$21/CU$2/'DEPRECATED - DT-Prelim Calcs'!$C$19/'DEPRECATED - DT-Prelim Calcs'!$C$18*3.39*'DEPRECATED - DT-Prelim Calcs'!$C$20</f>
        <v>25.773080821789936</v>
      </c>
      <c r="DB191" s="46">
        <f t="shared" si="225"/>
        <v>0</v>
      </c>
      <c r="DC191" s="57">
        <f>DA190*'DEPRECATED - DT-Prelim Calcs'!$C$11+DC190</f>
        <v>-373.76950214713378</v>
      </c>
      <c r="DD191" s="57">
        <f>DD190+0.5*DA191*'DEPRECATED - DT-Prelim Calcs'!$C$11^2+DC191*'DEPRECATED - DT-Prelim Calcs'!$C$11</f>
        <v>-105379.71665248918</v>
      </c>
      <c r="DE191" s="57">
        <f>MIN('Drive Train'!$F$35-CY190*'DEPRECATED - DT-Prelim Calcs'!$C$21*'Drive Train'!$F$39,DE190+CY$2)</f>
        <v>6.0759999999999996</v>
      </c>
      <c r="DF191" s="57">
        <f>'Drive Train'!$F$35-CY191*'DEPRECATED - DT-Prelim Calcs'!$C$21*'Drive Train'!$F$39</f>
        <v>6.0759999999999996</v>
      </c>
      <c r="DG191" s="1">
        <f>IF(DD191&gt;='Drive Train'!$F$29,1,0)</f>
        <v>0</v>
      </c>
      <c r="DH191" s="57">
        <f t="shared" si="226"/>
        <v>103.33333333333333</v>
      </c>
      <c r="DI191" s="63">
        <f>DI190+'DEPRECATED - DT-Prelim Calcs'!$C$11</f>
        <v>748</v>
      </c>
      <c r="DJ191" s="2">
        <f>DT191/'Drive Train'!$F$35</f>
        <v>0.48999999999999994</v>
      </c>
      <c r="DK191" s="46">
        <f>DR191*12*60/(PI() * 'Drive Train'!$F$15)/DJ$2*DJ191</f>
        <v>-88159.954494155347</v>
      </c>
      <c r="DL191" s="2">
        <f>('DEPRECATED - DT-Prelim Calcs'!$C$6*DJ191-DK191)/('DEPRECATED - DT-Prelim Calcs'!$C$6*DJ191)*'DEPRECATED - DT-Prelim Calcs'!$C$7*DJ191</f>
        <v>41.043093307863856</v>
      </c>
      <c r="DM191" s="57">
        <f>DL191/'DEPRECATED - DT-Prelim Calcs'!$C$7*('DEPRECATED - DT-Prelim Calcs'!$C$8-'DEPRECATED - DT-Prelim Calcs'!$C$9)+'DEPRECATED - DT-Prelim Calcs'!$C$9</f>
        <v>2187.6912329456154</v>
      </c>
      <c r="DN191" s="57">
        <f t="shared" si="197"/>
        <v>93</v>
      </c>
      <c r="DO191" s="2">
        <f t="shared" si="227"/>
        <v>1.1037138828047846</v>
      </c>
      <c r="DP191" s="57">
        <f>DO191*'DEPRECATED - DT-Prelim Calcs'!$C$21/DJ$2/'DEPRECATED - DT-Prelim Calcs'!$C$19/'DEPRECATED - DT-Prelim Calcs'!$C$18*3.39*'DEPRECATED - DT-Prelim Calcs'!$C$20</f>
        <v>25.773080821789936</v>
      </c>
      <c r="DQ191" s="46">
        <f t="shared" si="228"/>
        <v>0</v>
      </c>
      <c r="DR191" s="57">
        <f>DP190*'DEPRECATED - DT-Prelim Calcs'!$C$11+DR190</f>
        <v>-487.26718047088139</v>
      </c>
      <c r="DS191" s="57">
        <f>DS190+0.5*DP191*'DEPRECATED - DT-Prelim Calcs'!$C$11^2+DR191*'DEPRECATED - DT-Prelim Calcs'!$C$11</f>
        <v>-191473.10258459681</v>
      </c>
      <c r="DT191" s="57">
        <f>MIN('Drive Train'!$F$35-DN190*'DEPRECATED - DT-Prelim Calcs'!$C$21*'Drive Train'!$F$39,DT190+DN$2)</f>
        <v>6.0759999999999996</v>
      </c>
      <c r="DU191" s="57">
        <f>'Drive Train'!$F$35-DN191*'DEPRECATED - DT-Prelim Calcs'!$C$21*'Drive Train'!$F$39</f>
        <v>6.0759999999999996</v>
      </c>
      <c r="DV191" s="1">
        <f>IF(DS191&gt;='Drive Train'!$F$29,1,0)</f>
        <v>0</v>
      </c>
      <c r="DW191" s="57">
        <f t="shared" si="229"/>
        <v>103.33333333333333</v>
      </c>
      <c r="DX191" s="63">
        <f>DX190+'DEPRECATED - DT-Prelim Calcs'!$C$11</f>
        <v>748</v>
      </c>
      <c r="DY191" s="2">
        <f>EI191/'Drive Train'!$F$35</f>
        <v>0.48999999999999994</v>
      </c>
      <c r="DZ191" s="46">
        <f>EG191*12*60/(PI() * 'Drive Train'!$F$15)/DY$2*DY191</f>
        <v>-22199.25254979503</v>
      </c>
      <c r="EA191" s="2">
        <f>('DEPRECATED - DT-Prelim Calcs'!$C$6*DY191-DZ191)/('DEPRECATED - DT-Prelim Calcs'!$C$6*DY191)*'DEPRECATED - DT-Prelim Calcs'!$C$7*DY191</f>
        <v>11.218460721389498</v>
      </c>
      <c r="EB191" s="57">
        <f>EA191/'DEPRECATED - DT-Prelim Calcs'!$C$7*('DEPRECATED - DT-Prelim Calcs'!$C$8-'DEPRECATED - DT-Prelim Calcs'!$C$9)+'DEPRECATED - DT-Prelim Calcs'!$C$9</f>
        <v>599.93174711795541</v>
      </c>
      <c r="EC191" s="57">
        <f t="shared" si="198"/>
        <v>93</v>
      </c>
      <c r="ED191" s="2">
        <f t="shared" si="230"/>
        <v>0.96993038185874991</v>
      </c>
      <c r="EE191" s="57">
        <f>ED191*'DEPRECATED - DT-Prelim Calcs'!$C$21/DY$2/'DEPRECATED - DT-Prelim Calcs'!$C$19/'DEPRECATED - DT-Prelim Calcs'!$C$18*3.39*'DEPRECATED - DT-Prelim Calcs'!$C$20</f>
        <v>25.773080821789936</v>
      </c>
      <c r="EF191" s="46">
        <f t="shared" si="231"/>
        <v>0</v>
      </c>
      <c r="EG191" s="57">
        <f>EE190*'DEPRECATED - DT-Prelim Calcs'!$C$11+EG190</f>
        <v>-107.82468881512146</v>
      </c>
      <c r="EH191" s="57">
        <f>EH190+0.5*EE191*'DEPRECATED - DT-Prelim Calcs'!$C$11^2+EG191*'DEPRECATED - DT-Prelim Calcs'!$C$11</f>
        <v>-350696.41164632654</v>
      </c>
      <c r="EI191" s="57">
        <f>MIN('Drive Train'!$F$35-EC190*'DEPRECATED - DT-Prelim Calcs'!$C$21*'Drive Train'!$F$39,EI190+EC$2)</f>
        <v>6.0759999999999996</v>
      </c>
      <c r="EJ191" s="57">
        <f>'Drive Train'!$F$35-EC191*'DEPRECATED - DT-Prelim Calcs'!$C$21*'Drive Train'!$F$39</f>
        <v>6.0759999999999996</v>
      </c>
      <c r="EK191" s="1">
        <f>IF(EH191&gt;='Drive Train'!$F$29,1,0)</f>
        <v>0</v>
      </c>
      <c r="EL191" s="57">
        <f t="shared" si="232"/>
        <v>103.33333333333333</v>
      </c>
      <c r="EM191" s="63">
        <f>EM190+'DEPRECATED - DT-Prelim Calcs'!$C$11</f>
        <v>748</v>
      </c>
      <c r="EN191" s="2">
        <f>EX191/'Drive Train'!$F$35</f>
        <v>0.48999999999999994</v>
      </c>
      <c r="EO191" s="46">
        <f>EV191*12*60/(PI() * 'Drive Train'!$F$15)/EN$2*EN191</f>
        <v>-242727.08199152618</v>
      </c>
      <c r="EP191" s="2">
        <f>('DEPRECATED - DT-Prelim Calcs'!$C$6*EN191-EO191)/('DEPRECATED - DT-Prelim Calcs'!$C$6*EN191)*'DEPRECATED - DT-Prelim Calcs'!$C$7*EN191</f>
        <v>110.93179448397339</v>
      </c>
      <c r="EQ191" s="57">
        <f>EP191/'DEPRECATED - DT-Prelim Calcs'!$C$7*('DEPRECATED - DT-Prelim Calcs'!$C$8-'DEPRECATED - DT-Prelim Calcs'!$C$9)+'DEPRECATED - DT-Prelim Calcs'!$C$9</f>
        <v>5908.3220880887075</v>
      </c>
      <c r="ER191" s="57">
        <f t="shared" si="199"/>
        <v>93</v>
      </c>
      <c r="ES191" s="2">
        <f t="shared" si="233"/>
        <v>0.86507304327942547</v>
      </c>
      <c r="ET191" s="57">
        <f>ES191*'DEPRECATED - DT-Prelim Calcs'!$C$21/EN$2/'DEPRECATED - DT-Prelim Calcs'!$C$19/'DEPRECATED - DT-Prelim Calcs'!$C$18*3.39*'DEPRECATED - DT-Prelim Calcs'!$C$20</f>
        <v>25.773080821789936</v>
      </c>
      <c r="EU191" s="46">
        <f t="shared" si="234"/>
        <v>0</v>
      </c>
      <c r="EV191" s="57">
        <f>ET190*'DEPRECATED - DT-Prelim Calcs'!$C$11+EV190</f>
        <v>-1051.5025063594401</v>
      </c>
      <c r="EW191" s="57">
        <f>EW190+0.5*ET191*'DEPRECATED - DT-Prelim Calcs'!$C$11^2+EV191*'DEPRECATED - DT-Prelim Calcs'!$C$11</f>
        <v>-389872.78176617104</v>
      </c>
      <c r="EX191" s="57">
        <f>MIN('Drive Train'!$F$35-ER190*'DEPRECATED - DT-Prelim Calcs'!$C$21*'Drive Train'!$F$39,EX190+ER$2)</f>
        <v>6.0759999999999996</v>
      </c>
      <c r="EY191" s="57">
        <f>'Drive Train'!$F$35-ER191*'DEPRECATED - DT-Prelim Calcs'!$C$21*'Drive Train'!$F$39</f>
        <v>6.0759999999999996</v>
      </c>
      <c r="EZ191" s="1">
        <f>IF(EW191&gt;='Drive Train'!$F$29,1,0)</f>
        <v>0</v>
      </c>
      <c r="FA191" s="57">
        <f t="shared" si="235"/>
        <v>103.33333333333333</v>
      </c>
      <c r="FB191" s="63">
        <f>FB190+'DEPRECATED - DT-Prelim Calcs'!$C$11</f>
        <v>748</v>
      </c>
      <c r="FC191" s="2">
        <f>FM191/'Drive Train'!$F$35</f>
        <v>0.48999999999999994</v>
      </c>
      <c r="FD191" s="46">
        <f>FK191*12*60/(PI() * 'Drive Train'!$F$15)/FC$2*FC191</f>
        <v>-17241.432398241315</v>
      </c>
      <c r="FE191" s="2">
        <f>('DEPRECATED - DT-Prelim Calcs'!$C$6*FC191-FD191)/('DEPRECATED - DT-Prelim Calcs'!$C$6*FC191)*'DEPRECATED - DT-Prelim Calcs'!$C$7*FC191</f>
        <v>8.9767446678727154</v>
      </c>
      <c r="FF191" s="57">
        <f>FE191/'DEPRECATED - DT-Prelim Calcs'!$C$7*('DEPRECATED - DT-Prelim Calcs'!$C$8-'DEPRECATED - DT-Prelim Calcs'!$C$9)+'DEPRECATED - DT-Prelim Calcs'!$C$9</f>
        <v>480.59059787886696</v>
      </c>
      <c r="FG191" s="57">
        <f t="shared" si="200"/>
        <v>93</v>
      </c>
      <c r="FH191" s="2">
        <f t="shared" si="236"/>
        <v>0.78067567320338405</v>
      </c>
      <c r="FI191" s="57">
        <f>FH191*'DEPRECATED - DT-Prelim Calcs'!$C$21/FC$2/'DEPRECATED - DT-Prelim Calcs'!$C$19/'DEPRECATED - DT-Prelim Calcs'!$C$18*3.39*'DEPRECATED - DT-Prelim Calcs'!$C$20</f>
        <v>25.773080821789936</v>
      </c>
      <c r="FJ191" s="46">
        <f t="shared" si="237"/>
        <v>0</v>
      </c>
      <c r="FK191" s="57">
        <f>FI190*'DEPRECATED - DT-Prelim Calcs'!$C$11+FK190</f>
        <v>-67.403630362966609</v>
      </c>
      <c r="FL191" s="57">
        <f>FL190+0.5*FI191*'DEPRECATED - DT-Prelim Calcs'!$C$11^2+FK191*'DEPRECATED - DT-Prelim Calcs'!$C$11</f>
        <v>-458979.93070147134</v>
      </c>
      <c r="FM191" s="57">
        <f>MIN('Drive Train'!$F$35-FG190*'DEPRECATED - DT-Prelim Calcs'!$C$21*'Drive Train'!$F$39,FM190+FG$2)</f>
        <v>6.0759999999999996</v>
      </c>
      <c r="FN191" s="57">
        <f>'Drive Train'!$F$35-FG191*'DEPRECATED - DT-Prelim Calcs'!$C$21*'Drive Train'!$F$39</f>
        <v>6.0759999999999996</v>
      </c>
      <c r="FO191" s="1">
        <f>IF(FL191&gt;='Drive Train'!$F$29,1,0)</f>
        <v>0</v>
      </c>
      <c r="FP191" s="57">
        <f t="shared" si="238"/>
        <v>103.33333333333333</v>
      </c>
      <c r="FQ191" s="63">
        <f>FQ190+'DEPRECATED - DT-Prelim Calcs'!$C$11</f>
        <v>748</v>
      </c>
      <c r="FR191" s="2">
        <f>GB191/'Drive Train'!$F$35</f>
        <v>0.48999999999999994</v>
      </c>
      <c r="FS191" s="46">
        <f>FZ191*12*60/(PI() * 'Drive Train'!$F$15)/FR$2*FR191</f>
        <v>-40320.742796126186</v>
      </c>
      <c r="FT191" s="2">
        <f>('DEPRECATED - DT-Prelim Calcs'!$C$6*FR191-FS191)/('DEPRECATED - DT-Prelim Calcs'!$C$6*FR191)*'DEPRECATED - DT-Prelim Calcs'!$C$7*FR191</f>
        <v>19.412230232394766</v>
      </c>
      <c r="FU191" s="57">
        <f>FT191/'DEPRECATED - DT-Prelim Calcs'!$C$7*('DEPRECATED - DT-Prelim Calcs'!$C$8-'DEPRECATED - DT-Prelim Calcs'!$C$9)+'DEPRECATED - DT-Prelim Calcs'!$C$9</f>
        <v>1036.1394766872399</v>
      </c>
      <c r="FV191" s="57">
        <f t="shared" si="201"/>
        <v>93</v>
      </c>
      <c r="FW191" s="2">
        <f t="shared" si="239"/>
        <v>0.7112822800297498</v>
      </c>
      <c r="FX191" s="57">
        <f>FW191*'DEPRECATED - DT-Prelim Calcs'!$C$21/FR$2/'DEPRECATED - DT-Prelim Calcs'!$C$19/'DEPRECATED - DT-Prelim Calcs'!$C$18*3.39*'DEPRECATED - DT-Prelim Calcs'!$C$20</f>
        <v>25.773080821789936</v>
      </c>
      <c r="FY191" s="46">
        <f t="shared" si="240"/>
        <v>0</v>
      </c>
      <c r="FZ191" s="57">
        <f>FX190*'DEPRECATED - DT-Prelim Calcs'!$C$11+FZ190</f>
        <v>-143.61830992697685</v>
      </c>
      <c r="GA191" s="57">
        <f>GA190+0.5*FX191*'DEPRECATED - DT-Prelim Calcs'!$C$11^2+FZ191*'DEPRECATED - DT-Prelim Calcs'!$C$11</f>
        <v>-556559.49422555172</v>
      </c>
      <c r="GB191" s="57">
        <f>MIN('Drive Train'!$F$35-FV190*'DEPRECATED - DT-Prelim Calcs'!$C$21*'Drive Train'!$F$39,GB190+FV$2)</f>
        <v>6.0759999999999996</v>
      </c>
      <c r="GC191" s="57">
        <f>'Drive Train'!$F$35-FV191*'DEPRECATED - DT-Prelim Calcs'!$C$21*'Drive Train'!$F$39</f>
        <v>6.0759999999999996</v>
      </c>
      <c r="GD191" s="1">
        <f>IF(GA191&gt;='Drive Train'!$F$29,1,0)</f>
        <v>0</v>
      </c>
      <c r="GE191" s="57">
        <f t="shared" si="241"/>
        <v>103.33333333333333</v>
      </c>
      <c r="GF191" s="63">
        <f>GF190+'DEPRECATED - DT-Prelim Calcs'!$C$11</f>
        <v>748</v>
      </c>
      <c r="GG191" s="2">
        <f>GQ191/'Drive Train'!$F$35</f>
        <v>0.83548387096774201</v>
      </c>
      <c r="GH191" s="46">
        <f>GO191*12*60/(PI() * 'Drive Train'!$F$15)/GG$2*GG191</f>
        <v>-170106.41384616142</v>
      </c>
      <c r="GI191" s="2">
        <f>('DEPRECATED - DT-Prelim Calcs'!$C$6*GG191-GH191)/('DEPRECATED - DT-Prelim Calcs'!$C$6*GG191)*'DEPRECATED - DT-Prelim Calcs'!$C$7*GG191</f>
        <v>78.928423703000178</v>
      </c>
      <c r="GJ191" s="57">
        <f>GI191/'DEPRECATED - DT-Prelim Calcs'!$C$7*('DEPRECATED - DT-Prelim Calcs'!$C$8-'DEPRECATED - DT-Prelim Calcs'!$C$9)+'DEPRECATED - DT-Prelim Calcs'!$C$9</f>
        <v>4204.5741747281836</v>
      </c>
      <c r="GK191" s="57">
        <f t="shared" si="242"/>
        <v>29.999999999999982</v>
      </c>
      <c r="GL191" s="2">
        <f t="shared" si="243"/>
        <v>0.99579519204165001</v>
      </c>
      <c r="GM191" s="57">
        <f>GL191*'DEPRECATED - DT-Prelim Calcs'!$C$21/GG$2/'DEPRECATED - DT-Prelim Calcs'!$C$19/'DEPRECATED - DT-Prelim Calcs'!$C$18*3.39*'DEPRECATED - DT-Prelim Calcs'!$C$20</f>
        <v>25.773080821789936</v>
      </c>
      <c r="GN191" s="46">
        <f t="shared" si="244"/>
        <v>0</v>
      </c>
      <c r="GO191" s="57">
        <f>GM190*'DEPRECATED - DT-Prelim Calcs'!$C$11+GO190</f>
        <v>-497.49420006293633</v>
      </c>
      <c r="GP191" s="57">
        <f>GP190+0.5*GM191*'DEPRECATED - DT-Prelim Calcs'!$C$11^2+GO191*'DEPRECATED - DT-Prelim Calcs'!$C$11</f>
        <v>-285226.46813515219</v>
      </c>
      <c r="GQ191" s="57">
        <f>MIN('Drive Train'!$F$35-GK190*'DEPRECATED - DT-Prelim Calcs'!$C$21*'Drive Train'!$F$39,GQ190+GK$2)</f>
        <v>10.360000000000001</v>
      </c>
      <c r="GR191" s="57">
        <f>'Drive Train'!$F$35-GK191*'DEPRECATED - DT-Prelim Calcs'!$C$21*'Drive Train'!$F$39</f>
        <v>10.360000000000001</v>
      </c>
      <c r="GS191" s="1">
        <f>IF(GP191&gt;='Drive Train'!$F$29,1,0)</f>
        <v>0</v>
      </c>
      <c r="GT191" s="57">
        <f t="shared" si="245"/>
        <v>33.333333333333314</v>
      </c>
      <c r="GU191" s="63">
        <f>GU190+'DEPRECATED - DT-Prelim Calcs'!$C$11</f>
        <v>748</v>
      </c>
      <c r="GV191" s="2">
        <f>HF191/'Drive Train'!$F$35</f>
        <v>0.81720430107526887</v>
      </c>
      <c r="GW191" s="46">
        <f>HD191*12*60/(PI() * 'Drive Train'!$F$15)/GV$2*GV191</f>
        <v>-185812.7563927311</v>
      </c>
      <c r="GX191" s="2">
        <f>('DEPRECATED - DT-Prelim Calcs'!$C$6*GV191-GW191)/('DEPRECATED - DT-Prelim Calcs'!$C$6*GV191)*'DEPRECATED - DT-Prelim Calcs'!$C$7*GV191</f>
        <v>85.98611206661991</v>
      </c>
      <c r="GY191" s="57">
        <f>GX191/'DEPRECATED - DT-Prelim Calcs'!$C$7*('DEPRECATED - DT-Prelim Calcs'!$C$8-'DEPRECATED - DT-Prelim Calcs'!$C$9)+'DEPRECATED - DT-Prelim Calcs'!$C$9</f>
        <v>4580.3009037955744</v>
      </c>
      <c r="GZ191" s="57">
        <f t="shared" si="202"/>
        <v>33.333333333333314</v>
      </c>
      <c r="HA191" s="2">
        <f t="shared" si="246"/>
        <v>0.99579519204165001</v>
      </c>
      <c r="HB191" s="57">
        <f>HA191*'DEPRECATED - DT-Prelim Calcs'!$C$21/GV$2/'DEPRECATED - DT-Prelim Calcs'!$C$19/'DEPRECATED - DT-Prelim Calcs'!$C$18*3.39*'DEPRECATED - DT-Prelim Calcs'!$C$20</f>
        <v>25.773080821789936</v>
      </c>
      <c r="HC191" s="46">
        <f t="shared" si="247"/>
        <v>0</v>
      </c>
      <c r="HD191" s="57">
        <f>HB190*'DEPRECATED - DT-Prelim Calcs'!$C$11+HD190</f>
        <v>-555.5847101867904</v>
      </c>
      <c r="HE191" s="57">
        <f>HE190+0.5*HB191*'DEPRECATED - DT-Prelim Calcs'!$C$11^2+HD191*'DEPRECATED - DT-Prelim Calcs'!$C$11</f>
        <v>-314923.87311551953</v>
      </c>
      <c r="HF191" s="57">
        <f>MIN('Drive Train'!$F$35-GZ190*'DEPRECATED - DT-Prelim Calcs'!$C$21*'Drive Train'!$F$39,HF190+GZ$2)</f>
        <v>10.133333333333335</v>
      </c>
      <c r="HG191" s="57">
        <f>'Drive Train'!$F$35-GZ191*'DEPRECATED - DT-Prelim Calcs'!$C$21*'Drive Train'!$F$39</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-140573.68313976988</v>
      </c>
      <c r="HM191" s="2">
        <f>('DEPRECATED - DT-Prelim Calcs'!$C$6*HK191-HL191)/('DEPRECATED - DT-Prelim Calcs'!$C$6*HK191)*'DEPRECATED - DT-Prelim Calcs'!$C$7*HK191</f>
        <v>65.486867582796961</v>
      </c>
      <c r="HN191" s="57">
        <f>HM191/'DEPRECATED - DT-Prelim Calcs'!$C$7*('DEPRECATED - DT-Prelim Calcs'!$C$8-'DEPRECATED - DT-Prelim Calcs'!$C$9)+'DEPRECATED - DT-Prelim Calcs'!$C$9</f>
        <v>3488.992577125664</v>
      </c>
      <c r="HO191" s="57">
        <f t="shared" si="203"/>
        <v>36.66666666666665</v>
      </c>
      <c r="HP191" s="2">
        <f t="shared" si="249"/>
        <v>0.99579519204165001</v>
      </c>
      <c r="HQ191" s="57">
        <f>HP191*'DEPRECATED - DT-Prelim Calcs'!$C$21/HK$2/'DEPRECATED - DT-Prelim Calcs'!$C$19/'DEPRECATED - DT-Prelim Calcs'!$C$18*3.39*'DEPRECATED - DT-Prelim Calcs'!$C$20</f>
        <v>25.773080821789936</v>
      </c>
      <c r="HR191" s="46">
        <f t="shared" si="250"/>
        <v>0</v>
      </c>
      <c r="HS191" s="57">
        <f>HQ190*'DEPRECATED - DT-Prelim Calcs'!$C$11+HS190</f>
        <v>-429.93575281324092</v>
      </c>
      <c r="HT191" s="57">
        <f>HT190+0.5*HQ191*'DEPRECATED - DT-Prelim Calcs'!$C$11^2+HS191*'DEPRECATED - DT-Prelim Calcs'!$C$11</f>
        <v>-340217.76886996685</v>
      </c>
      <c r="HU191" s="57">
        <f>MIN('Drive Train'!$F$35-HO190*'DEPRECATED - DT-Prelim Calcs'!$C$21*'Drive Train'!$F$39,HU190+HO$2)</f>
        <v>9.9066666666666681</v>
      </c>
      <c r="HV191" s="57">
        <f>'Drive Train'!$F$35-HO191*'DEPRECATED - DT-Prelim Calcs'!$C$21*'Drive Train'!$F$39</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20337.680124892715</v>
      </c>
      <c r="IB191" s="2">
        <f>('DEPRECATED - DT-Prelim Calcs'!$C$6*HZ191-IA191)/('DEPRECATED - DT-Prelim Calcs'!$C$6*HZ191)*'DEPRECATED - DT-Prelim Calcs'!$C$7*HZ191</f>
        <v>-7.3144817656039152</v>
      </c>
      <c r="IC191" s="57">
        <f>IB191/'DEPRECATED - DT-Prelim Calcs'!$C$7*('DEPRECATED - DT-Prelim Calcs'!$C$8-'DEPRECATED - DT-Prelim Calcs'!$C$9)+'DEPRECATED - DT-Prelim Calcs'!$C$9</f>
        <v>-386.69751474148643</v>
      </c>
      <c r="ID191" s="57">
        <f t="shared" si="204"/>
        <v>-386.69751474148643</v>
      </c>
      <c r="IE191" s="2">
        <f t="shared" si="252"/>
        <v>-9.221840400931363</v>
      </c>
      <c r="IF191" s="57">
        <f>IE191*'DEPRECATED - DT-Prelim Calcs'!$C$21/HZ$2/'DEPRECATED - DT-Prelim Calcs'!$C$19/'DEPRECATED - DT-Prelim Calcs'!$C$18*3.39*'DEPRECATED - DT-Prelim Calcs'!$C$20</f>
        <v>-238.67883665069024</v>
      </c>
      <c r="IG191" s="46">
        <f t="shared" si="253"/>
        <v>1</v>
      </c>
      <c r="IH191" s="57">
        <f>IF190*'DEPRECATED - DT-Prelim Calcs'!$C$11+IH190</f>
        <v>63.658022517440756</v>
      </c>
      <c r="II191" s="57">
        <f>II190+0.5*IF191*'DEPRECATED - DT-Prelim Calcs'!$C$11^2+IH191*'DEPRECATED - DT-Prelim Calcs'!$C$11</f>
        <v>-354693.70931999997</v>
      </c>
      <c r="IJ191" s="57">
        <f>MIN('Drive Train'!$F$35-ID190*'DEPRECATED - DT-Prelim Calcs'!$C$21*'Drive Train'!$F$39,IJ190+ID$2)</f>
        <v>9.6800000000000015</v>
      </c>
      <c r="IK191" s="57">
        <f>'Drive Train'!$F$35-ID191*'DEPRECATED - DT-Prelim Calcs'!$C$21*'Drive Train'!$F$39</f>
        <v>38.695431002421081</v>
      </c>
      <c r="IL191" s="1">
        <f>IF(II191&gt;='Drive Train'!$F$29,1,0)</f>
        <v>0</v>
      </c>
      <c r="IM191" s="57">
        <f t="shared" si="254"/>
        <v>-429.66390526831827</v>
      </c>
      <c r="IN191" s="63">
        <f>IN190+'DEPRECATED - DT-Prelim Calcs'!$C$11</f>
        <v>748</v>
      </c>
      <c r="IO191" s="2">
        <f>IY191/'Drive Train'!$F$35</f>
        <v>0.76236559139784954</v>
      </c>
      <c r="IP191" s="46">
        <f>IW191*12*60/(PI() * 'Drive Train'!$F$15)/IO$2*IO191</f>
        <v>-32667.389664178259</v>
      </c>
      <c r="IQ191" s="2">
        <f>('DEPRECATED - DT-Prelim Calcs'!$C$6*IO191-IP191)/('DEPRECATED - DT-Prelim Calcs'!$C$6*IO191)*'DEPRECATED - DT-Prelim Calcs'!$C$7*IO191</f>
        <v>16.608109535056737</v>
      </c>
      <c r="IR191" s="57">
        <f>IQ191/'DEPRECATED - DT-Prelim Calcs'!$C$7*('DEPRECATED - DT-Prelim Calcs'!$C$8-'DEPRECATED - DT-Prelim Calcs'!$C$9)+'DEPRECATED - DT-Prelim Calcs'!$C$9</f>
        <v>886.8578644596596</v>
      </c>
      <c r="IS191" s="57">
        <f t="shared" si="205"/>
        <v>43.333333333333321</v>
      </c>
      <c r="IT191" s="2">
        <f t="shared" si="255"/>
        <v>0.99579519204165001</v>
      </c>
      <c r="IU191" s="57">
        <f>IT191*'DEPRECATED - DT-Prelim Calcs'!$C$21/IO$2/'DEPRECATED - DT-Prelim Calcs'!$C$19/'DEPRECATED - DT-Prelim Calcs'!$C$18*3.39*'DEPRECATED - DT-Prelim Calcs'!$C$20</f>
        <v>25.773080821789936</v>
      </c>
      <c r="IV191" s="46">
        <f t="shared" si="256"/>
        <v>0</v>
      </c>
      <c r="IW191" s="57">
        <f>IU190*'DEPRECATED - DT-Prelim Calcs'!$C$11+IW190</f>
        <v>-104.70237898290291</v>
      </c>
      <c r="IX191" s="57">
        <f>IX190+0.5*IU191*'DEPRECATED - DT-Prelim Calcs'!$C$11^2+IW191*'DEPRECATED - DT-Prelim Calcs'!$C$11</f>
        <v>-323217.18418805138</v>
      </c>
      <c r="IY191" s="57">
        <f>MIN('Drive Train'!$F$35-IS190*'DEPRECATED - DT-Prelim Calcs'!$C$21*'Drive Train'!$F$39,IY190+IS$2)</f>
        <v>9.4533333333333349</v>
      </c>
      <c r="IZ191" s="57">
        <f>'Drive Train'!$F$35-IS191*'DEPRECATED - DT-Prelim Calcs'!$C$21*'Drive Train'!$F$39</f>
        <v>9.4533333333333349</v>
      </c>
      <c r="JA191" s="1">
        <f>IF(IX191&gt;='Drive Train'!$F$29,1,0)</f>
        <v>0</v>
      </c>
      <c r="JB191" s="57">
        <f t="shared" si="257"/>
        <v>48.148148148148138</v>
      </c>
      <c r="JC191" s="63">
        <f>JC190+'DEPRECATED - DT-Prelim Calcs'!$C$11</f>
        <v>748</v>
      </c>
      <c r="JD191" s="2">
        <f>JN191/'Drive Train'!$F$35</f>
        <v>0.74408602150537628</v>
      </c>
      <c r="JE191" s="46">
        <f>JL191*12*60/(PI() * 'Drive Train'!$F$15)/JD$2*JD191</f>
        <v>6121.0357799260546</v>
      </c>
      <c r="JF191" s="2">
        <f>('DEPRECATED - DT-Prelim Calcs'!$C$6*JD191-JE191)/('DEPRECATED - DT-Prelim Calcs'!$C$6*JD191)*'DEPRECATED - DT-Prelim Calcs'!$C$7*JD191</f>
        <v>-0.97442552675024063</v>
      </c>
      <c r="JG191" s="57">
        <f>JF191/'DEPRECATED - DT-Prelim Calcs'!$C$7*('DEPRECATED - DT-Prelim Calcs'!$C$8-'DEPRECATED - DT-Prelim Calcs'!$C$9)+'DEPRECATED - DT-Prelim Calcs'!$C$9</f>
        <v>-49.175018706247251</v>
      </c>
      <c r="JH191" s="57">
        <f t="shared" si="206"/>
        <v>-49.175018706247251</v>
      </c>
      <c r="JI191" s="2">
        <f t="shared" si="258"/>
        <v>-1.5766888162669948</v>
      </c>
      <c r="JJ191" s="57">
        <f>JI191*'DEPRECATED - DT-Prelim Calcs'!$C$21/JD$2/'DEPRECATED - DT-Prelim Calcs'!$C$19/'DEPRECATED - DT-Prelim Calcs'!$C$18*3.39*'DEPRECATED - DT-Prelim Calcs'!$C$20</f>
        <v>-40.807716905266922</v>
      </c>
      <c r="JK191" s="46">
        <f t="shared" si="259"/>
        <v>1</v>
      </c>
      <c r="JL191" s="57">
        <f>JJ190*'DEPRECATED - DT-Prelim Calcs'!$C$11+JL190</f>
        <v>20.100514573077959</v>
      </c>
      <c r="JM191" s="57">
        <f>JM190+0.5*JJ191*'DEPRECATED - DT-Prelim Calcs'!$C$11^2+JL191*'DEPRECATED - DT-Prelim Calcs'!$C$11</f>
        <v>-374870.89045929624</v>
      </c>
      <c r="JN191" s="57">
        <f>MIN('Drive Train'!$F$35-JH190*'DEPRECATED - DT-Prelim Calcs'!$C$21*'Drive Train'!$F$39,JN190+JH$2)</f>
        <v>9.2266666666666666</v>
      </c>
      <c r="JO191" s="57">
        <f>'Drive Train'!$F$35-JH191*'DEPRECATED - DT-Prelim Calcs'!$C$21*'Drive Train'!$F$39</f>
        <v>15.743901272024814</v>
      </c>
      <c r="JP191" s="1">
        <f>IF(JM191&gt;='Drive Train'!$F$29,1,0)</f>
        <v>0</v>
      </c>
      <c r="JQ191" s="57">
        <f>MIN(JG191,'DEPRECATED - DT-Prelim Calcs'!$C$10)*'DEPRECATED - DT-Prelim Calcs'!$C$11*1000/60/60</f>
        <v>-54.638909673608062</v>
      </c>
      <c r="JR191" s="63">
        <f>JR190+'DEPRECATED - DT-Prelim Calcs'!$C$11</f>
        <v>748</v>
      </c>
      <c r="JS191" s="2">
        <f>KC191/'Drive Train'!$F$35</f>
        <v>0.72580645161290325</v>
      </c>
      <c r="JT191" s="46">
        <f>KA191*12*60/(PI() * 'Drive Train'!$F$15)/JS$2*JS191</f>
        <v>-150074.53299801244</v>
      </c>
      <c r="JU191" s="2">
        <f>('DEPRECATED - DT-Prelim Calcs'!$C$6*JS191-JT191)/('DEPRECATED - DT-Prelim Calcs'!$C$6*JS191)*'DEPRECATED - DT-Prelim Calcs'!$C$7*JS191</f>
        <v>69.606533984636627</v>
      </c>
      <c r="JV191" s="57">
        <f>JU191/'DEPRECATED - DT-Prelim Calcs'!$C$7*('DEPRECATED - DT-Prelim Calcs'!$C$8-'DEPRECATED - DT-Prelim Calcs'!$C$9)+'DEPRECATED - DT-Prelim Calcs'!$C$9</f>
        <v>3708.3092573563813</v>
      </c>
      <c r="JW191" s="57">
        <f t="shared" si="207"/>
        <v>49.999999999999993</v>
      </c>
      <c r="JX191" s="2">
        <f t="shared" si="260"/>
        <v>0.99579519204165001</v>
      </c>
      <c r="JY191" s="57">
        <f>JX191*'DEPRECATED - DT-Prelim Calcs'!$C$21/JS$2/'DEPRECATED - DT-Prelim Calcs'!$C$19/'DEPRECATED - DT-Prelim Calcs'!$C$18*3.39*'DEPRECATED - DT-Prelim Calcs'!$C$20</f>
        <v>25.773080821789936</v>
      </c>
      <c r="JZ191" s="46">
        <f t="shared" si="261"/>
        <v>0</v>
      </c>
      <c r="KA191" s="57">
        <f>JY190*'DEPRECATED - DT-Prelim Calcs'!$C$11+KA190</f>
        <v>-505.23284902504713</v>
      </c>
      <c r="KB191" s="57">
        <f>KB190+0.5*JY191*'DEPRECATED - DT-Prelim Calcs'!$C$11^2+KA191*'DEPRECATED - DT-Prelim Calcs'!$C$11</f>
        <v>-352307.57065184519</v>
      </c>
      <c r="KC191" s="57">
        <f>MIN('Drive Train'!$F$35-JW190*'DEPRECATED - DT-Prelim Calcs'!$C$21*'Drive Train'!$F$39,KC190+JW$2)</f>
        <v>9</v>
      </c>
      <c r="KD191" s="57">
        <f>'Drive Train'!$F$35-JW191*'DEPRECATED - DT-Prelim Calcs'!$C$21*'Drive Train'!$F$39</f>
        <v>9</v>
      </c>
      <c r="KE191" s="1">
        <f>IF(KB191&gt;='Drive Train'!$F$29,1,0)</f>
        <v>0</v>
      </c>
      <c r="KF191" s="57">
        <f>MIN(JV191,'DEPRECATED - DT-Prelim Calcs'!$C$10)*'DEPRECATED - DT-Prelim Calcs'!$C$11*1000/60/60</f>
        <v>103.33333333333333</v>
      </c>
      <c r="KG191" s="63">
        <f>KG190+'DEPRECATED - DT-Prelim Calcs'!$C$11</f>
        <v>748</v>
      </c>
      <c r="KH191" s="2">
        <f>KR191/'Drive Train'!$F$35</f>
        <v>0.7075268817204301</v>
      </c>
      <c r="KI191" s="46">
        <f>KP191*12*60/(PI() * 'Drive Train'!$F$15)/KH$2*KH191</f>
        <v>-252424.97836666246</v>
      </c>
      <c r="KJ191" s="2">
        <f>('DEPRECATED - DT-Prelim Calcs'!$C$6*KH191-KI191)/('DEPRECATED - DT-Prelim Calcs'!$C$6*KH191)*'DEPRECATED - DT-Prelim Calcs'!$C$7*KH191</f>
        <v>115.84101180439401</v>
      </c>
      <c r="KK191" s="57">
        <f>KJ191/'DEPRECATED - DT-Prelim Calcs'!$C$7*('DEPRECATED - DT-Prelim Calcs'!$C$8-'DEPRECATED - DT-Prelim Calcs'!$C$9)+'DEPRECATED - DT-Prelim Calcs'!$C$9</f>
        <v>6169.6717072629672</v>
      </c>
      <c r="KL191" s="57">
        <f t="shared" si="208"/>
        <v>53.333333333333329</v>
      </c>
      <c r="KM191" s="2">
        <f t="shared" si="262"/>
        <v>0.99579519204165001</v>
      </c>
      <c r="KN191" s="57">
        <f>KM191*'DEPRECATED - DT-Prelim Calcs'!$C$21/KH$2/'DEPRECATED - DT-Prelim Calcs'!$C$19/'DEPRECATED - DT-Prelim Calcs'!$C$18*3.39*'DEPRECATED - DT-Prelim Calcs'!$C$20</f>
        <v>25.773080821789936</v>
      </c>
      <c r="KO191" s="46">
        <f t="shared" si="263"/>
        <v>0</v>
      </c>
      <c r="KP191" s="57">
        <f>KN190*'DEPRECATED - DT-Prelim Calcs'!$C$11+KP190</f>
        <v>-871.75568036160803</v>
      </c>
      <c r="KQ191" s="57">
        <f>KQ190+0.5*KN191*'DEPRECATED - DT-Prelim Calcs'!$C$11^2+KP191*'DEPRECATED - DT-Prelim Calcs'!$C$11</f>
        <v>-379604.66509348358</v>
      </c>
      <c r="KR191" s="57">
        <f>MIN('Drive Train'!$F$35-KL190*'DEPRECATED - DT-Prelim Calcs'!$C$21*'Drive Train'!$F$39,KR190+KL$2)</f>
        <v>8.7733333333333334</v>
      </c>
      <c r="KS191" s="57">
        <f>'Drive Train'!$F$35-KL191*'DEPRECATED - DT-Prelim Calcs'!$C$21*'Drive Train'!$F$39</f>
        <v>8.7733333333333334</v>
      </c>
      <c r="KT191" s="1">
        <f>IF(KQ191&gt;='Drive Train'!$F$29,1,0)</f>
        <v>0</v>
      </c>
      <c r="KU191" s="57">
        <f>MIN(KK191,'DEPRECATED - DT-Prelim Calcs'!$C$10)*'DEPRECATED - DT-Prelim Calcs'!$C$11*1000/60/60</f>
        <v>103.33333333333333</v>
      </c>
      <c r="KV191" s="63">
        <f>KV190+'DEPRECATED - DT-Prelim Calcs'!$C$11</f>
        <v>748</v>
      </c>
      <c r="KW191" s="2">
        <f>LG191/'Drive Train'!$F$35</f>
        <v>0.68924731182795695</v>
      </c>
      <c r="KX191" s="46">
        <f>LE191*12*60/(PI() * 'Drive Train'!$F$15)/KW$2*KW191</f>
        <v>-6241.5516618353722</v>
      </c>
      <c r="KY191" s="2">
        <f>('DEPRECATED - DT-Prelim Calcs'!$C$6*KW191-KX191)/('DEPRECATED - DT-Prelim Calcs'!$C$6*KW191)*'DEPRECATED - DT-Prelim Calcs'!$C$7*KW191</f>
        <v>4.4832510318286865</v>
      </c>
      <c r="KZ191" s="57">
        <f>KY191/'DEPRECATED - DT-Prelim Calcs'!$C$7*('DEPRECATED - DT-Prelim Calcs'!$C$8-'DEPRECATED - DT-Prelim Calcs'!$C$9)+'DEPRECATED - DT-Prelim Calcs'!$C$9</f>
        <v>241.3726586654027</v>
      </c>
      <c r="LA191" s="57">
        <f t="shared" si="209"/>
        <v>56.666666666666664</v>
      </c>
      <c r="LB191" s="2">
        <f t="shared" si="264"/>
        <v>0.99579519204165001</v>
      </c>
      <c r="LC191" s="57">
        <f>LB191*'DEPRECATED - DT-Prelim Calcs'!$C$21/KW$2/'DEPRECATED - DT-Prelim Calcs'!$C$19/'DEPRECATED - DT-Prelim Calcs'!$C$18*3.39*'DEPRECATED - DT-Prelim Calcs'!$C$20</f>
        <v>25.773080821789936</v>
      </c>
      <c r="LD191" s="46">
        <f t="shared" si="265"/>
        <v>0</v>
      </c>
      <c r="LE191" s="57">
        <f>LC190*'DEPRECATED - DT-Prelim Calcs'!$C$11+LE190</f>
        <v>-22.127018138209195</v>
      </c>
      <c r="LF191" s="57">
        <f>LF190+0.5*LC191*'DEPRECATED - DT-Prelim Calcs'!$C$11^2+LE191*'DEPRECATED - DT-Prelim Calcs'!$C$11</f>
        <v>-316995.92888035584</v>
      </c>
      <c r="LG191" s="57">
        <f>MIN('Drive Train'!$F$35-LA190*'DEPRECATED - DT-Prelim Calcs'!$C$21*'Drive Train'!$F$39,LG190+LA$2)</f>
        <v>8.5466666666666669</v>
      </c>
      <c r="LH191" s="57">
        <f>'Drive Train'!$F$35-LA191*'DEPRECATED - DT-Prelim Calcs'!$C$21*'Drive Train'!$F$39</f>
        <v>8.5466666666666669</v>
      </c>
      <c r="LI191" s="1">
        <f>IF(LF191&gt;='Drive Train'!$F$29,1,0)</f>
        <v>0</v>
      </c>
      <c r="LJ191" s="57">
        <f>MIN(KZ191,'DEPRECATED - DT-Prelim Calcs'!$C$10)*'DEPRECATED - DT-Prelim Calcs'!$C$11*1000/60/60</f>
        <v>103.33333333333333</v>
      </c>
      <c r="LK191" s="63">
        <f>LK190+'DEPRECATED - DT-Prelim Calcs'!$C$11</f>
        <v>748</v>
      </c>
      <c r="LL191" s="2">
        <f>LV191/'Drive Train'!$F$35</f>
        <v>0.67096774193548392</v>
      </c>
      <c r="LM191" s="46">
        <f>LT191*12*60/(PI() * 'Drive Train'!$F$15)/LL$2*LL191</f>
        <v>-723.12624290390613</v>
      </c>
      <c r="LN191" s="2">
        <f>('DEPRECATED - DT-Prelim Calcs'!$C$6*LL191-LM191)/('DEPRECATED - DT-Prelim Calcs'!$C$6*LL191)*'DEPRECATED - DT-Prelim Calcs'!$C$7*LL191</f>
        <v>1.9439992834675959</v>
      </c>
      <c r="LO191" s="57">
        <f>LN191/'DEPRECATED - DT-Prelim Calcs'!$C$7*('DEPRECATED - DT-Prelim Calcs'!$C$8-'DEPRECATED - DT-Prelim Calcs'!$C$9)+'DEPRECATED - DT-Prelim Calcs'!$C$9</f>
        <v>106.19174608667741</v>
      </c>
      <c r="LP191" s="57">
        <f t="shared" si="210"/>
        <v>60</v>
      </c>
      <c r="LQ191" s="2">
        <f t="shared" si="266"/>
        <v>0.99579519204165001</v>
      </c>
      <c r="LR191" s="57">
        <f>LQ191*'DEPRECATED - DT-Prelim Calcs'!$C$21/LL$2/'DEPRECATED - DT-Prelim Calcs'!$C$19/'DEPRECATED - DT-Prelim Calcs'!$C$18*3.39*'DEPRECATED - DT-Prelim Calcs'!$C$20</f>
        <v>25.773080821789936</v>
      </c>
      <c r="LS191" s="46">
        <f t="shared" si="267"/>
        <v>0</v>
      </c>
      <c r="LT191" s="57">
        <f>LR190*'DEPRECATED - DT-Prelim Calcs'!$C$11+LT190</f>
        <v>-2.6334063890732011</v>
      </c>
      <c r="LU191" s="57">
        <f>LU190+0.5*LR191*'DEPRECATED - DT-Prelim Calcs'!$C$11^2+LT191*'DEPRECATED - DT-Prelim Calcs'!$C$11</f>
        <v>-322372.44356627774</v>
      </c>
      <c r="LV191" s="57">
        <f>MIN('Drive Train'!$F$35-LP190*'DEPRECATED - DT-Prelim Calcs'!$C$21*'Drive Train'!$F$39,LV190+LP$2)</f>
        <v>8.32</v>
      </c>
      <c r="LW191" s="57">
        <f>'Drive Train'!$F$35-LP191*'DEPRECATED - DT-Prelim Calcs'!$C$21*'Drive Train'!$F$39</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Train'!$AA$49 + V191*(1-'Drive Train'!$AA$49))</f>
        <v>0</v>
      </c>
      <c r="W192" s="57">
        <f t="shared" si="184"/>
        <v>0</v>
      </c>
      <c r="X192" s="2">
        <f>MAX(MIN(IF(AND(AI191=1,AG192&lt;0),-1,1)*(W192-$C$9)/($C$8-$C$9)*$C$7-$C$29*AE192/T$2 -  AI191*$C$29/2,X$2),MAX(X$4:X191)*-1)</f>
        <v>-0.2458281045106315</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Train'!$F$39,AG191+W$2)-$C$3,IF(AE191-1&lt;=0,0,IF($C$32=Motors!$C$29,MAX(ABS('Drive Train'!$F$35-W191*$C$21*'Drive Train'!$F$39)*-1,AG191-W$2),MAX(0,ABS('Drive Train'!$F$35-W191*$C$21*'Drive Train'!$F$39)*-1,AG191-W$2))))</f>
        <v>0</v>
      </c>
      <c r="AH192" s="57">
        <f>'Drive Train'!$F$35-ABS(W192)*'DEPRECATED - DT-Prelim Calcs'!$C$21*'Drive Train'!$F$39</f>
        <v>12.4</v>
      </c>
      <c r="AI192" s="1">
        <f>IF(AJ192&gt;='Drive Train'!$F$29,1,0)</f>
        <v>1</v>
      </c>
      <c r="AJ192" s="57">
        <f>AJ191+0.5*Y192*'DEPRECATED - DT-Prelim Calcs'!$C$11^2+AE192*'DEPRECATED - DT-Prelim Calcs'!$C$11</f>
        <v>784.33981740885292</v>
      </c>
      <c r="AK192" s="57">
        <f t="shared" si="268"/>
        <v>0</v>
      </c>
      <c r="AL192" s="63">
        <f>AL191+'DEPRECATED - DT-Prelim Calcs'!$C$11</f>
        <v>752</v>
      </c>
      <c r="AM192" s="2">
        <f>AW192/'Drive Train'!$F$35</f>
        <v>0.88882649237565781</v>
      </c>
      <c r="AN192" s="46">
        <f>AU192*12*60/(PI() * 'Drive Train'!$F$15)/AM$2*AM192</f>
        <v>4007.4131716828733</v>
      </c>
      <c r="AO192" s="2">
        <f>('DEPRECATED - DT-Prelim Calcs'!$C$6*AM192-AN192)/('DEPRECATED - DT-Prelim Calcs'!$C$6*AM192)*'DEPRECATED - DT-Prelim Calcs'!$C$7*AM192</f>
        <v>0.33008953072369834</v>
      </c>
      <c r="AP192" s="57">
        <f>AO192/'DEPRECATED - DT-Prelim Calcs'!$C$7*('DEPRECATED - DT-Prelim Calcs'!$C$8-'DEPRECATED - DT-Prelim Calcs'!$C$9)+'DEPRECATED - DT-Prelim Calcs'!$C$9</f>
        <v>20.272816096203524</v>
      </c>
      <c r="AQ192" s="57">
        <f t="shared" si="192"/>
        <v>20.272816096203524</v>
      </c>
      <c r="AR192" s="2">
        <f t="shared" si="212"/>
        <v>-7.7715611723760958E-16</v>
      </c>
      <c r="AS192" s="57">
        <f>AR192*'DEPRECATED - DT-Prelim Calcs'!$C$21/AM$2/'DEPRECATED - DT-Prelim Calcs'!$C$19/'DEPRECATED - DT-Prelim Calcs'!$C$18*3.39*'DEPRECATED - DT-Prelim Calcs'!$C$20</f>
        <v>-5.6319995543472863E-15</v>
      </c>
      <c r="AT192" s="46">
        <f t="shared" si="213"/>
        <v>0</v>
      </c>
      <c r="AU192" s="57">
        <f>AS191*'DEPRECATED - DT-Prelim Calcs'!$C$11+AU191</f>
        <v>39.345448708843207</v>
      </c>
      <c r="AV192" s="57">
        <f>AV191+0.5*AS192*'DEPRECATED - DT-Prelim Calcs'!$C$11^2+AU192*'DEPRECATED - DT-Prelim Calcs'!$C$11</f>
        <v>29544.978253265675</v>
      </c>
      <c r="AW192" s="57">
        <f>MIN('Drive Train'!$F$35-AQ191*'DEPRECATED - DT-Prelim Calcs'!$C$21*'Drive Train'!$F$39,AW191+AQ$2)</f>
        <v>11.021448505458157</v>
      </c>
      <c r="AX192" s="57">
        <f>'Drive Train'!$F$35-AQ192*'DEPRECATED - DT-Prelim Calcs'!$C$21*'Drive Train'!$F$39</f>
        <v>11.02144850545816</v>
      </c>
      <c r="AY192" s="1">
        <f>IF(AV192&gt;='Drive Train'!$F$29,1,0)</f>
        <v>1</v>
      </c>
      <c r="AZ192" s="57">
        <f t="shared" si="214"/>
        <v>22.525351218003916</v>
      </c>
      <c r="BA192" s="63">
        <f>BA191+'DEPRECATED - DT-Prelim Calcs'!$C$11</f>
        <v>752</v>
      </c>
      <c r="BB192" s="2">
        <f>BL192/'Drive Train'!$F$35</f>
        <v>0.48999999999999994</v>
      </c>
      <c r="BC192" s="46">
        <f>BJ192*12*60/(PI() * 'Drive Train'!$F$15)/BB$2*BB192</f>
        <v>5110.3495910527454</v>
      </c>
      <c r="BD192" s="2">
        <f>('DEPRECATED - DT-Prelim Calcs'!$C$6*BB192-BC192)/('DEPRECATED - DT-Prelim Calcs'!$C$6*BB192)*'DEPRECATED - DT-Prelim Calcs'!$C$7*BB192</f>
        <v>-1.1297833985810726</v>
      </c>
      <c r="BE192" s="57">
        <f>BD192/'DEPRECATED - DT-Prelim Calcs'!$C$7*('DEPRECATED - DT-Prelim Calcs'!$C$8-'DEPRECATED - DT-Prelim Calcs'!$C$9)+'DEPRECATED - DT-Prelim Calcs'!$C$9</f>
        <v>-57.445730306203991</v>
      </c>
      <c r="BF192" s="57">
        <f t="shared" si="193"/>
        <v>-57.445730306203991</v>
      </c>
      <c r="BG192" s="2">
        <f t="shared" si="215"/>
        <v>-1.8933363324154451</v>
      </c>
      <c r="BH192" s="57">
        <f>BG192*'DEPRECATED - DT-Prelim Calcs'!$C$21/BB$2/'DEPRECATED - DT-Prelim Calcs'!$C$19/'DEPRECATED - DT-Prelim Calcs'!$C$18*3.39*'DEPRECATED - DT-Prelim Calcs'!$C$20</f>
        <v>-19.819055495402441</v>
      </c>
      <c r="BI192" s="46">
        <f t="shared" si="216"/>
        <v>1</v>
      </c>
      <c r="BJ192" s="57">
        <f>BH191*'DEPRECATED - DT-Prelim Calcs'!$C$11+BJ191</f>
        <v>63.008778385113473</v>
      </c>
      <c r="BK192" s="57">
        <f>BK191+0.5*BH192*'DEPRECATED - DT-Prelim Calcs'!$C$11^2+BJ192*'DEPRECATED - DT-Prelim Calcs'!$C$11</f>
        <v>17606.367943512359</v>
      </c>
      <c r="BL192" s="57">
        <f>MIN('Drive Train'!$F$35-BF191*'DEPRECATED - DT-Prelim Calcs'!$C$21*'Drive Train'!$F$39,BL191+BF$2)</f>
        <v>6.0759999999999996</v>
      </c>
      <c r="BM192" s="57">
        <f>'Drive Train'!$F$35-BF192*'DEPRECATED - DT-Prelim Calcs'!$C$21*'Drive Train'!$F$39</f>
        <v>16.306309660821871</v>
      </c>
      <c r="BN192" s="1">
        <f>IF(BK192&gt;='Drive Train'!$F$29,1,0)</f>
        <v>1</v>
      </c>
      <c r="BO192" s="57">
        <f t="shared" si="217"/>
        <v>-63.828589229115551</v>
      </c>
      <c r="BP192" s="63">
        <f>BP191+'DEPRECATED - DT-Prelim Calcs'!$C$11</f>
        <v>752</v>
      </c>
      <c r="BQ192" s="2">
        <f>CA192/'Drive Train'!$F$35</f>
        <v>0.48999999999999994</v>
      </c>
      <c r="BR192" s="46">
        <f>BY192*12*60/(PI() * 'Drive Train'!$F$15)/BQ$2*BQ192</f>
        <v>7935.5772391792179</v>
      </c>
      <c r="BS192" s="2">
        <f>('DEPRECATED - DT-Prelim Calcs'!$C$6*BQ192-BR192)/('DEPRECATED - DT-Prelim Calcs'!$C$6*BQ192)*'DEPRECATED - DT-Prelim Calcs'!$C$7*BQ192</f>
        <v>-2.4072315471710914</v>
      </c>
      <c r="BT192" s="57">
        <f>BS192/'DEPRECATED - DT-Prelim Calcs'!$C$7*('DEPRECATED - DT-Prelim Calcs'!$C$8-'DEPRECATED - DT-Prelim Calcs'!$C$9)+'DEPRECATED - DT-Prelim Calcs'!$C$9</f>
        <v>-125.45261722076806</v>
      </c>
      <c r="BU192" s="57">
        <f t="shared" si="194"/>
        <v>-125.45261722076806</v>
      </c>
      <c r="BV192" s="2">
        <f t="shared" si="218"/>
        <v>-3.5929103690765696</v>
      </c>
      <c r="BW192" s="57">
        <f>BV192*'DEPRECATED - DT-Prelim Calcs'!$C$21/BQ$2/'DEPRECATED - DT-Prelim Calcs'!$C$19/'DEPRECATED - DT-Prelim Calcs'!$C$18*3.39*'DEPRECATED - DT-Prelim Calcs'!$C$20</f>
        <v>-49.182107762533867</v>
      </c>
      <c r="BX192" s="46">
        <f t="shared" si="219"/>
        <v>1</v>
      </c>
      <c r="BY192" s="57">
        <f>BW191*'DEPRECATED - DT-Prelim Calcs'!$C$11+BY191</f>
        <v>74.820981862544443</v>
      </c>
      <c r="BZ192" s="57">
        <f>BZ191+0.5*BW192*'DEPRECATED - DT-Prelim Calcs'!$C$11^2+BY192*'DEPRECATED - DT-Prelim Calcs'!$C$11</f>
        <v>-11606.27983541616</v>
      </c>
      <c r="CA192" s="57">
        <f>MIN('Drive Train'!$F$35-BU191*'DEPRECATED - DT-Prelim Calcs'!$C$21*'Drive Train'!$F$39,CA191+BU$2)</f>
        <v>6.0759999999999996</v>
      </c>
      <c r="CB192" s="57">
        <f>'Drive Train'!$F$35-BU192*'DEPRECATED - DT-Prelim Calcs'!$C$21*'Drive Train'!$F$39</f>
        <v>20.93077797101223</v>
      </c>
      <c r="CC192" s="1">
        <f>IF(BZ192&gt;='Drive Train'!$F$29,1,0)</f>
        <v>0</v>
      </c>
      <c r="CD192" s="57">
        <f t="shared" si="220"/>
        <v>-139.39179691196449</v>
      </c>
      <c r="CE192" s="63">
        <f>CE191+'DEPRECATED - DT-Prelim Calcs'!$C$11</f>
        <v>752</v>
      </c>
      <c r="CF192" s="2">
        <f>CP192/'Drive Train'!$F$35</f>
        <v>0.93781020965727024</v>
      </c>
      <c r="CG192" s="46">
        <f>CN192*12*60/(PI() * 'Drive Train'!$F$15)/CF$2*CF192</f>
        <v>1355.5740964337474</v>
      </c>
      <c r="CH192" s="2">
        <f>('DEPRECATED - DT-Prelim Calcs'!$C$6*CF192-CG192)/('DEPRECATED - DT-Prelim Calcs'!$C$6*CF192)*'DEPRECATED - DT-Prelim Calcs'!$C$7*CF192</f>
        <v>1.6471894772430025</v>
      </c>
      <c r="CI192" s="57">
        <f>CH192/'DEPRECATED - DT-Prelim Calcs'!$C$7*('DEPRECATED - DT-Prelim Calcs'!$C$8-'DEPRECATED - DT-Prelim Calcs'!$C$9)+'DEPRECATED - DT-Prelim Calcs'!$C$9</f>
        <v>90.390626527085985</v>
      </c>
      <c r="CJ192" s="57">
        <f t="shared" si="195"/>
        <v>90.390626527085985</v>
      </c>
      <c r="CK192" s="2">
        <f t="shared" si="221"/>
        <v>1.5241763143494644</v>
      </c>
      <c r="CL192" s="57">
        <f>CK192*'DEPRECATED - DT-Prelim Calcs'!$C$21/CF$2/'DEPRECATED - DT-Prelim Calcs'!$C$19/'DEPRECATED - DT-Prelim Calcs'!$C$18*3.39*'DEPRECATED - DT-Prelim Calcs'!$C$20</f>
        <v>25.773080821789936</v>
      </c>
      <c r="CM192" s="46">
        <f t="shared" si="222"/>
        <v>0</v>
      </c>
      <c r="CN192" s="57">
        <f>CL191*'DEPRECATED - DT-Prelim Calcs'!$C$11+CN191</f>
        <v>5.4060354781537434</v>
      </c>
      <c r="CO192" s="57">
        <f>CO191+0.5*CL192*'DEPRECATED - DT-Prelim Calcs'!$C$11^2+CN192*'DEPRECATED - DT-Prelim Calcs'!$C$11</f>
        <v>-56368.791597569631</v>
      </c>
      <c r="CP192" s="57">
        <f>MIN('Drive Train'!$F$35-CJ191*'DEPRECATED - DT-Prelim Calcs'!$C$21*'Drive Train'!$F$39,CP191+CJ$2)</f>
        <v>11.628846599750151</v>
      </c>
      <c r="CQ192" s="57">
        <f>'Drive Train'!$F$35-CJ192*'DEPRECATED - DT-Prelim Calcs'!$C$21*'Drive Train'!$F$39</f>
        <v>6.2534373961581533</v>
      </c>
      <c r="CR192" s="1">
        <f>IF(CO192&gt;='Drive Train'!$F$29,1,0)</f>
        <v>0</v>
      </c>
      <c r="CS192" s="57">
        <f t="shared" si="223"/>
        <v>100.43402947453998</v>
      </c>
      <c r="CT192" s="63">
        <f>CT191+'DEPRECATED - DT-Prelim Calcs'!$C$11</f>
        <v>752</v>
      </c>
      <c r="CU192" s="2">
        <f>DE192/'Drive Train'!$F$35</f>
        <v>0.48999999999999994</v>
      </c>
      <c r="CV192" s="46">
        <f>DC192*12*60/(PI() * 'Drive Train'!$F$15)/CU$2*CU192</f>
        <v>-42218.018777779253</v>
      </c>
      <c r="CW192" s="2">
        <f>('DEPRECATED - DT-Prelim Calcs'!$C$6*CU192-CV192)/('DEPRECATED - DT-Prelim Calcs'!$C$6*CU192)*'DEPRECATED - DT-Prelim Calcs'!$C$7*CU192</f>
        <v>20.270097983948968</v>
      </c>
      <c r="CX192" s="57">
        <f>CW192/'DEPRECATED - DT-Prelim Calcs'!$C$7*('DEPRECATED - DT-Prelim Calcs'!$C$8-'DEPRECATED - DT-Prelim Calcs'!$C$9)+'DEPRECATED - DT-Prelim Calcs'!$C$9</f>
        <v>1081.8093657015158</v>
      </c>
      <c r="CY192" s="57">
        <f t="shared" si="196"/>
        <v>93</v>
      </c>
      <c r="CZ192" s="2">
        <f t="shared" si="224"/>
        <v>1.2803081040535502</v>
      </c>
      <c r="DA192" s="57">
        <f>CZ192*'DEPRECATED - DT-Prelim Calcs'!$C$21/CU$2/'DEPRECATED - DT-Prelim Calcs'!$C$19/'DEPRECATED - DT-Prelim Calcs'!$C$18*3.39*'DEPRECATED - DT-Prelim Calcs'!$C$20</f>
        <v>25.773080821789936</v>
      </c>
      <c r="DB192" s="46">
        <f t="shared" si="225"/>
        <v>0</v>
      </c>
      <c r="DC192" s="57">
        <f>DA191*'DEPRECATED - DT-Prelim Calcs'!$C$11+DC191</f>
        <v>-270.67717885997405</v>
      </c>
      <c r="DD192" s="57">
        <f>DD191+0.5*DA192*'DEPRECATED - DT-Prelim Calcs'!$C$11^2+DC192*'DEPRECATED - DT-Prelim Calcs'!$C$11</f>
        <v>-106256.24072135476</v>
      </c>
      <c r="DE192" s="57">
        <f>MIN('Drive Train'!$F$35-CY191*'DEPRECATED - DT-Prelim Calcs'!$C$21*'Drive Train'!$F$39,DE191+CY$2)</f>
        <v>6.0759999999999996</v>
      </c>
      <c r="DF192" s="57">
        <f>'Drive Train'!$F$35-CY192*'DEPRECATED - DT-Prelim Calcs'!$C$21*'Drive Train'!$F$39</f>
        <v>6.0759999999999996</v>
      </c>
      <c r="DG192" s="1">
        <f>IF(DD192&gt;='Drive Train'!$F$29,1,0)</f>
        <v>0</v>
      </c>
      <c r="DH192" s="57">
        <f t="shared" si="226"/>
        <v>103.33333333333333</v>
      </c>
      <c r="DI192" s="63">
        <f>DI191+'DEPRECATED - DT-Prelim Calcs'!$C$11</f>
        <v>752</v>
      </c>
      <c r="DJ192" s="2">
        <f>DT192/'Drive Train'!$F$35</f>
        <v>0.48999999999999994</v>
      </c>
      <c r="DK192" s="46">
        <f>DR192*12*60/(PI() * 'Drive Train'!$F$15)/DJ$2*DJ192</f>
        <v>-69507.734738846222</v>
      </c>
      <c r="DL192" s="2">
        <f>('DEPRECATED - DT-Prelim Calcs'!$C$6*DJ192-DK192)/('DEPRECATED - DT-Prelim Calcs'!$C$6*DJ192)*'DEPRECATED - DT-Prelim Calcs'!$C$7*DJ192</f>
        <v>32.609350416626533</v>
      </c>
      <c r="DM192" s="57">
        <f>DL192/'DEPRECATED - DT-Prelim Calcs'!$C$7*('DEPRECATED - DT-Prelim Calcs'!$C$8-'DEPRECATED - DT-Prelim Calcs'!$C$9)+'DEPRECATED - DT-Prelim Calcs'!$C$9</f>
        <v>1738.7081570345165</v>
      </c>
      <c r="DN192" s="57">
        <f t="shared" si="197"/>
        <v>93</v>
      </c>
      <c r="DO192" s="2">
        <f t="shared" si="227"/>
        <v>1.1037138828047846</v>
      </c>
      <c r="DP192" s="57">
        <f>DO192*'DEPRECATED - DT-Prelim Calcs'!$C$21/DJ$2/'DEPRECATED - DT-Prelim Calcs'!$C$19/'DEPRECATED - DT-Prelim Calcs'!$C$18*3.39*'DEPRECATED - DT-Prelim Calcs'!$C$20</f>
        <v>25.773080821789936</v>
      </c>
      <c r="DQ192" s="46">
        <f t="shared" si="228"/>
        <v>0</v>
      </c>
      <c r="DR192" s="57">
        <f>DP191*'DEPRECATED - DT-Prelim Calcs'!$C$11+DR191</f>
        <v>-384.17485718372166</v>
      </c>
      <c r="DS192" s="57">
        <f>DS191+0.5*DP192*'DEPRECATED - DT-Prelim Calcs'!$C$11^2+DR192*'DEPRECATED - DT-Prelim Calcs'!$C$11</f>
        <v>-192803.61736675739</v>
      </c>
      <c r="DT192" s="57">
        <f>MIN('Drive Train'!$F$35-DN191*'DEPRECATED - DT-Prelim Calcs'!$C$21*'Drive Train'!$F$39,DT191+DN$2)</f>
        <v>6.0759999999999996</v>
      </c>
      <c r="DU192" s="57">
        <f>'Drive Train'!$F$35-DN192*'DEPRECATED - DT-Prelim Calcs'!$C$21*'Drive Train'!$F$39</f>
        <v>6.0759999999999996</v>
      </c>
      <c r="DV192" s="1">
        <f>IF(DS192&gt;='Drive Train'!$F$29,1,0)</f>
        <v>0</v>
      </c>
      <c r="DW192" s="57">
        <f t="shared" si="229"/>
        <v>103.33333333333333</v>
      </c>
      <c r="DX192" s="63">
        <f>DX191+'DEPRECATED - DT-Prelim Calcs'!$C$11</f>
        <v>752</v>
      </c>
      <c r="DY192" s="2">
        <f>EI192/'Drive Train'!$F$35</f>
        <v>0.48999999999999994</v>
      </c>
      <c r="DZ192" s="46">
        <f>EG192*12*60/(PI() * 'Drive Train'!$F$15)/DY$2*DY192</f>
        <v>-974.312828236359</v>
      </c>
      <c r="EA192" s="2">
        <f>('DEPRECATED - DT-Prelim Calcs'!$C$6*DY192-DZ192)/('DEPRECATED - DT-Prelim Calcs'!$C$6*DY192)*'DEPRECATED - DT-Prelim Calcs'!$C$7*DY192</f>
        <v>1.6214429486021811</v>
      </c>
      <c r="EB192" s="57">
        <f>EA192/'DEPRECATED - DT-Prelim Calcs'!$C$7*('DEPRECATED - DT-Prelim Calcs'!$C$8-'DEPRECATED - DT-Prelim Calcs'!$C$9)+'DEPRECATED - DT-Prelim Calcs'!$C$9</f>
        <v>89.019971081186668</v>
      </c>
      <c r="EC192" s="57">
        <f t="shared" si="198"/>
        <v>89.019971081186668</v>
      </c>
      <c r="ED192" s="2">
        <f t="shared" si="230"/>
        <v>0.96993038185874991</v>
      </c>
      <c r="EE192" s="57">
        <f>ED192*'DEPRECATED - DT-Prelim Calcs'!$C$21/DY$2/'DEPRECATED - DT-Prelim Calcs'!$C$19/'DEPRECATED - DT-Prelim Calcs'!$C$18*3.39*'DEPRECATED - DT-Prelim Calcs'!$C$20</f>
        <v>25.773080821789936</v>
      </c>
      <c r="EF192" s="46">
        <f t="shared" si="231"/>
        <v>0</v>
      </c>
      <c r="EG192" s="57">
        <f>EE191*'DEPRECATED - DT-Prelim Calcs'!$C$11+EG191</f>
        <v>-4.7323655279617185</v>
      </c>
      <c r="EH192" s="57">
        <f>EH191+0.5*EE192*'DEPRECATED - DT-Prelim Calcs'!$C$11^2+EG192*'DEPRECATED - DT-Prelim Calcs'!$C$11</f>
        <v>-350509.15646186407</v>
      </c>
      <c r="EI192" s="57">
        <f>MIN('Drive Train'!$F$35-EC191*'DEPRECATED - DT-Prelim Calcs'!$C$21*'Drive Train'!$F$39,EI191+EC$2)</f>
        <v>6.0759999999999996</v>
      </c>
      <c r="EJ192" s="57">
        <f>'Drive Train'!$F$35-EC192*'DEPRECATED - DT-Prelim Calcs'!$C$21*'Drive Train'!$F$39</f>
        <v>6.3466419664793063</v>
      </c>
      <c r="EK192" s="1">
        <f>IF(EH192&gt;='Drive Train'!$F$29,1,0)</f>
        <v>0</v>
      </c>
      <c r="EL192" s="57">
        <f t="shared" si="232"/>
        <v>98.911078979096303</v>
      </c>
      <c r="EM192" s="63">
        <f>EM191+'DEPRECATED - DT-Prelim Calcs'!$C$11</f>
        <v>752</v>
      </c>
      <c r="EN192" s="2">
        <f>EX192/'Drive Train'!$F$35</f>
        <v>0.48999999999999994</v>
      </c>
      <c r="EO192" s="46">
        <f>EV192*12*60/(PI() * 'Drive Train'!$F$15)/EN$2*EN192</f>
        <v>-218929.42230371799</v>
      </c>
      <c r="EP192" s="2">
        <f>('DEPRECATED - DT-Prelim Calcs'!$C$6*EN192-EO192)/('DEPRECATED - DT-Prelim Calcs'!$C$6*EN192)*'DEPRECATED - DT-Prelim Calcs'!$C$7*EN192</f>
        <v>100.1715018296361</v>
      </c>
      <c r="EQ192" s="57">
        <f>EP192/'DEPRECATED - DT-Prelim Calcs'!$C$7*('DEPRECATED - DT-Prelim Calcs'!$C$8-'DEPRECATED - DT-Prelim Calcs'!$C$9)+'DEPRECATED - DT-Prelim Calcs'!$C$9</f>
        <v>5335.4816119262705</v>
      </c>
      <c r="ER192" s="57">
        <f t="shared" si="199"/>
        <v>93</v>
      </c>
      <c r="ES192" s="2">
        <f t="shared" si="233"/>
        <v>0.86507304327942547</v>
      </c>
      <c r="ET192" s="57">
        <f>ES192*'DEPRECATED - DT-Prelim Calcs'!$C$21/EN$2/'DEPRECATED - DT-Prelim Calcs'!$C$19/'DEPRECATED - DT-Prelim Calcs'!$C$18*3.39*'DEPRECATED - DT-Prelim Calcs'!$C$20</f>
        <v>25.773080821789936</v>
      </c>
      <c r="EU192" s="46">
        <f t="shared" si="234"/>
        <v>0</v>
      </c>
      <c r="EV192" s="57">
        <f>ET191*'DEPRECATED - DT-Prelim Calcs'!$C$11+EV191</f>
        <v>-948.41018307228035</v>
      </c>
      <c r="EW192" s="57">
        <f>EW191+0.5*ET192*'DEPRECATED - DT-Prelim Calcs'!$C$11^2+EV192*'DEPRECATED - DT-Prelim Calcs'!$C$11</f>
        <v>-393460.23785188585</v>
      </c>
      <c r="EX192" s="57">
        <f>MIN('Drive Train'!$F$35-ER191*'DEPRECATED - DT-Prelim Calcs'!$C$21*'Drive Train'!$F$39,EX191+ER$2)</f>
        <v>6.0759999999999996</v>
      </c>
      <c r="EY192" s="57">
        <f>'Drive Train'!$F$35-ER192*'DEPRECATED - DT-Prelim Calcs'!$C$21*'Drive Train'!$F$39</f>
        <v>6.0759999999999996</v>
      </c>
      <c r="EZ192" s="1">
        <f>IF(EW192&gt;='Drive Train'!$F$29,1,0)</f>
        <v>0</v>
      </c>
      <c r="FA192" s="57">
        <f t="shared" si="235"/>
        <v>103.33333333333333</v>
      </c>
      <c r="FB192" s="63">
        <f>FB191+'DEPRECATED - DT-Prelim Calcs'!$C$11</f>
        <v>752</v>
      </c>
      <c r="FC192" s="2">
        <f>FM192/'Drive Train'!$F$35</f>
        <v>0.48999999999999994</v>
      </c>
      <c r="FD192" s="46">
        <f>FK192*12*60/(PI() * 'Drive Train'!$F$15)/FC$2*FC192</f>
        <v>9128.9472558164307</v>
      </c>
      <c r="FE192" s="2">
        <f>('DEPRECATED - DT-Prelim Calcs'!$C$6*FC192-FD192)/('DEPRECATED - DT-Prelim Calcs'!$C$6*FC192)*'DEPRECATED - DT-Prelim Calcs'!$C$7*FC192</f>
        <v>-2.9468228680145589</v>
      </c>
      <c r="FF192" s="57">
        <f>FE192/'DEPRECATED - DT-Prelim Calcs'!$C$7*('DEPRECATED - DT-Prelim Calcs'!$C$8-'DEPRECATED - DT-Prelim Calcs'!$C$9)+'DEPRECATED - DT-Prelim Calcs'!$C$9</f>
        <v>-154.17857840923983</v>
      </c>
      <c r="FG192" s="57">
        <f t="shared" si="200"/>
        <v>-154.17857840923983</v>
      </c>
      <c r="FH192" s="2">
        <f t="shared" si="236"/>
        <v>-4.3108067473565495</v>
      </c>
      <c r="FI192" s="57">
        <f>FH192*'DEPRECATED - DT-Prelim Calcs'!$C$21/FC$2/'DEPRECATED - DT-Prelim Calcs'!$C$19/'DEPRECATED - DT-Prelim Calcs'!$C$18*3.39*'DEPRECATED - DT-Prelim Calcs'!$C$20</f>
        <v>-142.31616857080274</v>
      </c>
      <c r="FJ192" s="46">
        <f t="shared" si="237"/>
        <v>1</v>
      </c>
      <c r="FK192" s="57">
        <f>FI191*'DEPRECATED - DT-Prelim Calcs'!$C$11+FK191</f>
        <v>35.688692924193134</v>
      </c>
      <c r="FL192" s="57">
        <f>FL191+0.5*FI192*'DEPRECATED - DT-Prelim Calcs'!$C$11^2+FK192*'DEPRECATED - DT-Prelim Calcs'!$C$11</f>
        <v>-459975.70527834102</v>
      </c>
      <c r="FM192" s="57">
        <f>MIN('Drive Train'!$F$35-FG191*'DEPRECATED - DT-Prelim Calcs'!$C$21*'Drive Train'!$F$39,FM191+FG$2)</f>
        <v>6.0759999999999996</v>
      </c>
      <c r="FN192" s="57">
        <f>'Drive Train'!$F$35-FG192*'DEPRECATED - DT-Prelim Calcs'!$C$21*'Drive Train'!$F$39</f>
        <v>22.884143331828312</v>
      </c>
      <c r="FO192" s="1">
        <f>IF(FL192&gt;='Drive Train'!$F$29,1,0)</f>
        <v>0</v>
      </c>
      <c r="FP192" s="57">
        <f t="shared" si="238"/>
        <v>-171.30953156582203</v>
      </c>
      <c r="FQ192" s="63">
        <f>FQ191+'DEPRECATED - DT-Prelim Calcs'!$C$11</f>
        <v>752</v>
      </c>
      <c r="FR192" s="2">
        <f>GB192/'Drive Train'!$F$35</f>
        <v>0.48999999999999994</v>
      </c>
      <c r="FS192" s="46">
        <f>FZ192*12*60/(PI() * 'Drive Train'!$F$15)/FR$2*FR192</f>
        <v>-11377.643175818897</v>
      </c>
      <c r="FT192" s="2">
        <f>('DEPRECATED - DT-Prelim Calcs'!$C$6*FR192-FS192)/('DEPRECATED - DT-Prelim Calcs'!$C$6*FR192)*'DEPRECATED - DT-Prelim Calcs'!$C$7*FR192</f>
        <v>6.3253878149575122</v>
      </c>
      <c r="FU192" s="57">
        <f>FT192/'DEPRECATED - DT-Prelim Calcs'!$C$7*('DEPRECATED - DT-Prelim Calcs'!$C$8-'DEPRECATED - DT-Prelim Calcs'!$C$9)+'DEPRECATED - DT-Prelim Calcs'!$C$9</f>
        <v>339.44160027346425</v>
      </c>
      <c r="FV192" s="57">
        <f t="shared" si="201"/>
        <v>93</v>
      </c>
      <c r="FW192" s="2">
        <f t="shared" si="239"/>
        <v>0.7112822800297498</v>
      </c>
      <c r="FX192" s="57">
        <f>FW192*'DEPRECATED - DT-Prelim Calcs'!$C$21/FR$2/'DEPRECATED - DT-Prelim Calcs'!$C$19/'DEPRECATED - DT-Prelim Calcs'!$C$18*3.39*'DEPRECATED - DT-Prelim Calcs'!$C$20</f>
        <v>25.773080821789936</v>
      </c>
      <c r="FY192" s="46">
        <f t="shared" si="240"/>
        <v>0</v>
      </c>
      <c r="FZ192" s="57">
        <f>FX191*'DEPRECATED - DT-Prelim Calcs'!$C$11+FZ191</f>
        <v>-40.525986639817106</v>
      </c>
      <c r="GA192" s="57">
        <f>GA191+0.5*FX192*'DEPRECATED - DT-Prelim Calcs'!$C$11^2+FZ192*'DEPRECATED - DT-Prelim Calcs'!$C$11</f>
        <v>-556515.41352553666</v>
      </c>
      <c r="GB192" s="57">
        <f>MIN('Drive Train'!$F$35-FV191*'DEPRECATED - DT-Prelim Calcs'!$C$21*'Drive Train'!$F$39,GB191+FV$2)</f>
        <v>6.0759999999999996</v>
      </c>
      <c r="GC192" s="57">
        <f>'Drive Train'!$F$35-FV192*'DEPRECATED - DT-Prelim Calcs'!$C$21*'Drive Train'!$F$39</f>
        <v>6.0759999999999996</v>
      </c>
      <c r="GD192" s="1">
        <f>IF(GA192&gt;='Drive Train'!$F$29,1,0)</f>
        <v>0</v>
      </c>
      <c r="GE192" s="57">
        <f t="shared" si="241"/>
        <v>103.33333333333333</v>
      </c>
      <c r="GF192" s="63">
        <f>GF191+'DEPRECATED - DT-Prelim Calcs'!$C$11</f>
        <v>752</v>
      </c>
      <c r="GG192" s="2">
        <f>GQ192/'Drive Train'!$F$35</f>
        <v>0.83548387096774201</v>
      </c>
      <c r="GH192" s="46">
        <f>GO192*12*60/(PI() * 'Drive Train'!$F$15)/GG$2*GG192</f>
        <v>-134856.42418350937</v>
      </c>
      <c r="GI192" s="2">
        <f>('DEPRECATED - DT-Prelim Calcs'!$C$6*GG192-GH192)/('DEPRECATED - DT-Prelim Calcs'!$C$6*GG192)*'DEPRECATED - DT-Prelim Calcs'!$C$7*GG192</f>
        <v>62.989873030018671</v>
      </c>
      <c r="GJ192" s="57">
        <f>GI192/'DEPRECATED - DT-Prelim Calcs'!$C$7*('DEPRECATED - DT-Prelim Calcs'!$C$8-'DEPRECATED - DT-Prelim Calcs'!$C$9)+'DEPRECATED - DT-Prelim Calcs'!$C$9</f>
        <v>3356.061290353276</v>
      </c>
      <c r="GK192" s="57">
        <f t="shared" si="242"/>
        <v>29.999999999999982</v>
      </c>
      <c r="GL192" s="2">
        <f t="shared" si="243"/>
        <v>0.99579519204165001</v>
      </c>
      <c r="GM192" s="57">
        <f>GL192*'DEPRECATED - DT-Prelim Calcs'!$C$21/GG$2/'DEPRECATED - DT-Prelim Calcs'!$C$19/'DEPRECATED - DT-Prelim Calcs'!$C$18*3.39*'DEPRECATED - DT-Prelim Calcs'!$C$20</f>
        <v>25.773080821789936</v>
      </c>
      <c r="GN192" s="46">
        <f t="shared" si="244"/>
        <v>0</v>
      </c>
      <c r="GO192" s="57">
        <f>GM191*'DEPRECATED - DT-Prelim Calcs'!$C$11+GO191</f>
        <v>-394.4018767757766</v>
      </c>
      <c r="GP192" s="57">
        <f>GP191+0.5*GM192*'DEPRECATED - DT-Prelim Calcs'!$C$11^2+GO192*'DEPRECATED - DT-Prelim Calcs'!$C$11</f>
        <v>-286597.89099568099</v>
      </c>
      <c r="GQ192" s="57">
        <f>MIN('Drive Train'!$F$35-GK191*'DEPRECATED - DT-Prelim Calcs'!$C$21*'Drive Train'!$F$39,GQ191+GK$2)</f>
        <v>10.360000000000001</v>
      </c>
      <c r="GR192" s="57">
        <f>'Drive Train'!$F$35-GK192*'DEPRECATED - DT-Prelim Calcs'!$C$21*'Drive Train'!$F$39</f>
        <v>10.360000000000001</v>
      </c>
      <c r="GS192" s="1">
        <f>IF(GP192&gt;='Drive Train'!$F$29,1,0)</f>
        <v>0</v>
      </c>
      <c r="GT192" s="57">
        <f t="shared" si="245"/>
        <v>33.333333333333314</v>
      </c>
      <c r="GU192" s="63">
        <f>GU191+'DEPRECATED - DT-Prelim Calcs'!$C$11</f>
        <v>752</v>
      </c>
      <c r="GV192" s="2">
        <f>HF192/'Drive Train'!$F$35</f>
        <v>0.81720430107526887</v>
      </c>
      <c r="GW192" s="46">
        <f>HD192*12*60/(PI() * 'Drive Train'!$F$15)/GV$2*GV192</f>
        <v>-151334.00202514351</v>
      </c>
      <c r="GX192" s="2">
        <f>('DEPRECATED - DT-Prelim Calcs'!$C$6*GV192-GW192)/('DEPRECATED - DT-Prelim Calcs'!$C$6*GV192)*'DEPRECATED - DT-Prelim Calcs'!$C$7*GV192</f>
        <v>70.396281292532464</v>
      </c>
      <c r="GY192" s="57">
        <f>GX192/'DEPRECATED - DT-Prelim Calcs'!$C$7*('DEPRECATED - DT-Prelim Calcs'!$C$8-'DEPRECATED - DT-Prelim Calcs'!$C$9)+'DEPRECATED - DT-Prelim Calcs'!$C$9</f>
        <v>3750.3526513825377</v>
      </c>
      <c r="GZ192" s="57">
        <f t="shared" si="202"/>
        <v>33.333333333333314</v>
      </c>
      <c r="HA192" s="2">
        <f t="shared" si="246"/>
        <v>0.99579519204165001</v>
      </c>
      <c r="HB192" s="57">
        <f>HA192*'DEPRECATED - DT-Prelim Calcs'!$C$21/GV$2/'DEPRECATED - DT-Prelim Calcs'!$C$19/'DEPRECATED - DT-Prelim Calcs'!$C$18*3.39*'DEPRECATED - DT-Prelim Calcs'!$C$20</f>
        <v>25.773080821789936</v>
      </c>
      <c r="HC192" s="46">
        <f t="shared" si="247"/>
        <v>0</v>
      </c>
      <c r="HD192" s="57">
        <f>HB191*'DEPRECATED - DT-Prelim Calcs'!$C$11+HD191</f>
        <v>-452.49238689963067</v>
      </c>
      <c r="HE192" s="57">
        <f>HE191+0.5*HB192*'DEPRECATED - DT-Prelim Calcs'!$C$11^2+HD192*'DEPRECATED - DT-Prelim Calcs'!$C$11</f>
        <v>-316527.65801654372</v>
      </c>
      <c r="HF192" s="57">
        <f>MIN('Drive Train'!$F$35-GZ191*'DEPRECATED - DT-Prelim Calcs'!$C$21*'Drive Train'!$F$39,HF191+GZ$2)</f>
        <v>10.133333333333335</v>
      </c>
      <c r="HG192" s="57">
        <f>'Drive Train'!$F$35-GZ192*'DEPRECATED - DT-Prelim Calcs'!$C$21*'Drive Train'!$F$39</f>
        <v>10.133333333333335</v>
      </c>
      <c r="HH192" s="1">
        <f>IF(HE192&gt;='Drive Train'!$F$29,1,0)</f>
        <v>0</v>
      </c>
      <c r="HI192" s="57">
        <f t="shared" si="248"/>
        <v>37.037037037037017</v>
      </c>
      <c r="HJ192" s="63">
        <f>HJ191+'DEPRECATED - DT-Prelim Calcs'!$C$11</f>
        <v>752</v>
      </c>
      <c r="HK192" s="2">
        <f>HU192/'Drive Train'!$F$35</f>
        <v>0.79892473118279583</v>
      </c>
      <c r="HL192" s="46">
        <f>HS192*12*60/(PI() * 'Drive Train'!$F$15)/HK$2*HK192</f>
        <v>-106866.16406724673</v>
      </c>
      <c r="HM192" s="2">
        <f>('DEPRECATED - DT-Prelim Calcs'!$C$6*HK192-HL192)/('DEPRECATED - DT-Prelim Calcs'!$C$6*HK192)*'DEPRECATED - DT-Prelim Calcs'!$C$7*HK192</f>
        <v>50.245756707603562</v>
      </c>
      <c r="HN192" s="57">
        <f>HM192/'DEPRECATED - DT-Prelim Calcs'!$C$7*('DEPRECATED - DT-Prelim Calcs'!$C$8-'DEPRECATED - DT-Prelim Calcs'!$C$9)+'DEPRECATED - DT-Prelim Calcs'!$C$9</f>
        <v>2677.6089566744963</v>
      </c>
      <c r="HO192" s="57">
        <f t="shared" si="203"/>
        <v>36.66666666666665</v>
      </c>
      <c r="HP192" s="2">
        <f t="shared" si="249"/>
        <v>0.99579519204165001</v>
      </c>
      <c r="HQ192" s="57">
        <f>HP192*'DEPRECATED - DT-Prelim Calcs'!$C$21/HK$2/'DEPRECATED - DT-Prelim Calcs'!$C$19/'DEPRECATED - DT-Prelim Calcs'!$C$18*3.39*'DEPRECATED - DT-Prelim Calcs'!$C$20</f>
        <v>25.773080821789936</v>
      </c>
      <c r="HR192" s="46">
        <f t="shared" si="250"/>
        <v>0</v>
      </c>
      <c r="HS192" s="57">
        <f>HQ191*'DEPRECATED - DT-Prelim Calcs'!$C$11+HS191</f>
        <v>-326.8434295260812</v>
      </c>
      <c r="HT192" s="57">
        <f>HT191+0.5*HQ192*'DEPRECATED - DT-Prelim Calcs'!$C$11^2+HS192*'DEPRECATED - DT-Prelim Calcs'!$C$11</f>
        <v>-341318.95794149686</v>
      </c>
      <c r="HU192" s="57">
        <f>MIN('Drive Train'!$F$35-HO191*'DEPRECATED - DT-Prelim Calcs'!$C$21*'Drive Train'!$F$39,HU191+HO$2)</f>
        <v>9.9066666666666681</v>
      </c>
      <c r="HV192" s="57">
        <f>'Drive Train'!$F$35-HO192*'DEPRECATED - DT-Prelim Calcs'!$C$21*'Drive Train'!$F$39</f>
        <v>9.9066666666666681</v>
      </c>
      <c r="HW192" s="1">
        <f>IF(HT192&gt;='Drive Train'!$F$29,1,0)</f>
        <v>0</v>
      </c>
      <c r="HX192" s="57">
        <f t="shared" si="251"/>
        <v>40.740740740740726</v>
      </c>
      <c r="HY192" s="63">
        <f>HY191+'DEPRECATED - DT-Prelim Calcs'!$C$11</f>
        <v>752</v>
      </c>
      <c r="HZ192" s="2">
        <f>IJ192/'Drive Train'!$F$35</f>
        <v>3.1205992743887969</v>
      </c>
      <c r="IA192" s="46">
        <f>IH192*12*60/(PI() * 'Drive Train'!$F$15)/HZ$2*HZ192</f>
        <v>-1137989.4717786002</v>
      </c>
      <c r="IB192" s="2">
        <f>('DEPRECATED - DT-Prelim Calcs'!$C$6*HZ192-IA192)/('DEPRECATED - DT-Prelim Calcs'!$C$6*HZ192)*'DEPRECATED - DT-Prelim Calcs'!$C$7*HZ192</f>
        <v>522.07123092790494</v>
      </c>
      <c r="IC192" s="57">
        <f>IB192/'DEPRECATED - DT-Prelim Calcs'!$C$7*('DEPRECATED - DT-Prelim Calcs'!$C$8-'DEPRECATED - DT-Prelim Calcs'!$C$9)+'DEPRECATED - DT-Prelim Calcs'!$C$9</f>
        <v>27795.952667240748</v>
      </c>
      <c r="ID192" s="57">
        <f t="shared" si="204"/>
        <v>39.999999999999986</v>
      </c>
      <c r="IE192" s="2">
        <f t="shared" si="252"/>
        <v>0.99579519204165001</v>
      </c>
      <c r="IF192" s="57">
        <f>IE192*'DEPRECATED - DT-Prelim Calcs'!$C$21/HZ$2/'DEPRECATED - DT-Prelim Calcs'!$C$19/'DEPRECATED - DT-Prelim Calcs'!$C$18*3.39*'DEPRECATED - DT-Prelim Calcs'!$C$20</f>
        <v>25.773080821789936</v>
      </c>
      <c r="IG192" s="46">
        <f t="shared" si="253"/>
        <v>0</v>
      </c>
      <c r="IH192" s="57">
        <f>IF191*'DEPRECATED - DT-Prelim Calcs'!$C$11+IH191</f>
        <v>-891.05732408532026</v>
      </c>
      <c r="II192" s="57">
        <f>II191+0.5*IF192*'DEPRECATED - DT-Prelim Calcs'!$C$11^2+IH192*'DEPRECATED - DT-Prelim Calcs'!$C$11</f>
        <v>-358051.75396976696</v>
      </c>
      <c r="IJ192" s="57">
        <f>MIN('Drive Train'!$F$35-ID191*'DEPRECATED - DT-Prelim Calcs'!$C$21*'Drive Train'!$F$39,IJ191+ID$2)</f>
        <v>38.695431002421081</v>
      </c>
      <c r="IK192" s="57">
        <f>'Drive Train'!$F$35-ID192*'DEPRECATED - DT-Prelim Calcs'!$C$21*'Drive Train'!$F$39</f>
        <v>9.6800000000000015</v>
      </c>
      <c r="IL192" s="1">
        <f>IF(II192&gt;='Drive Train'!$F$29,1,0)</f>
        <v>0</v>
      </c>
      <c r="IM192" s="57">
        <f t="shared" si="254"/>
        <v>44.444444444444429</v>
      </c>
      <c r="IN192" s="63">
        <f>IN191+'DEPRECATED - DT-Prelim Calcs'!$C$11</f>
        <v>752</v>
      </c>
      <c r="IO192" s="2">
        <f>IY192/'Drive Train'!$F$35</f>
        <v>0.76236559139784954</v>
      </c>
      <c r="IP192" s="46">
        <f>IW192*12*60/(PI() * 'Drive Train'!$F$15)/IO$2*IO192</f>
        <v>-502.34118178403918</v>
      </c>
      <c r="IQ192" s="2">
        <f>('DEPRECATED - DT-Prelim Calcs'!$C$6*IO192-IP192)/('DEPRECATED - DT-Prelim Calcs'!$C$6*IO192)*'DEPRECATED - DT-Prelim Calcs'!$C$7*IO192</f>
        <v>2.0644384576514692</v>
      </c>
      <c r="IR192" s="57">
        <f>IQ192/'DEPRECATED - DT-Prelim Calcs'!$C$7*('DEPRECATED - DT-Prelim Calcs'!$C$8-'DEPRECATED - DT-Prelim Calcs'!$C$9)+'DEPRECATED - DT-Prelim Calcs'!$C$9</f>
        <v>112.60350793223382</v>
      </c>
      <c r="IS192" s="57">
        <f t="shared" si="205"/>
        <v>43.333333333333321</v>
      </c>
      <c r="IT192" s="2">
        <f t="shared" si="255"/>
        <v>0.81150201084139784</v>
      </c>
      <c r="IU192" s="57">
        <f>IT192*'DEPRECATED - DT-Prelim Calcs'!$C$21/IO$2/'DEPRECATED - DT-Prelim Calcs'!$C$19/'DEPRECATED - DT-Prelim Calcs'!$C$18*3.39*'DEPRECATED - DT-Prelim Calcs'!$C$20</f>
        <v>21.003221425059476</v>
      </c>
      <c r="IV192" s="46">
        <f t="shared" si="256"/>
        <v>0</v>
      </c>
      <c r="IW192" s="57">
        <f>IU191*'DEPRECATED - DT-Prelim Calcs'!$C$11+IW191</f>
        <v>-1.6100556957431706</v>
      </c>
      <c r="IX192" s="57">
        <f>IX191+0.5*IU192*'DEPRECATED - DT-Prelim Calcs'!$C$11^2+IW192*'DEPRECATED - DT-Prelim Calcs'!$C$11</f>
        <v>-323055.59863943385</v>
      </c>
      <c r="IY192" s="57">
        <f>MIN('Drive Train'!$F$35-IS191*'DEPRECATED - DT-Prelim Calcs'!$C$21*'Drive Train'!$F$39,IY191+IS$2)</f>
        <v>9.4533333333333349</v>
      </c>
      <c r="IZ192" s="57">
        <f>'Drive Train'!$F$35-IS192*'DEPRECATED - DT-Prelim Calcs'!$C$21*'Drive Train'!$F$39</f>
        <v>9.4533333333333349</v>
      </c>
      <c r="JA192" s="1">
        <f>IF(IX192&gt;='Drive Train'!$F$29,1,0)</f>
        <v>0</v>
      </c>
      <c r="JB192" s="57">
        <f t="shared" si="257"/>
        <v>48.148148148148138</v>
      </c>
      <c r="JC192" s="63">
        <f>JC191+'DEPRECATED - DT-Prelim Calcs'!$C$11</f>
        <v>752</v>
      </c>
      <c r="JD192" s="2">
        <f>JN192/'Drive Train'!$F$35</f>
        <v>1.2696694574213561</v>
      </c>
      <c r="JE192" s="46">
        <f>JL192*12*60/(PI() * 'Drive Train'!$F$15)/JD$2*JD192</f>
        <v>-74373.293130513703</v>
      </c>
      <c r="JF192" s="2">
        <f>('DEPRECATED - DT-Prelim Calcs'!$C$6*JD192-JE192)/('DEPRECATED - DT-Prelim Calcs'!$C$6*JD192)*'DEPRECATED - DT-Prelim Calcs'!$C$7*JD192</f>
        <v>36.688353006745317</v>
      </c>
      <c r="JG192" s="57">
        <f>JF192/'DEPRECATED - DT-Prelim Calcs'!$C$7*('DEPRECATED - DT-Prelim Calcs'!$C$8-'DEPRECATED - DT-Prelim Calcs'!$C$9)+'DEPRECATED - DT-Prelim Calcs'!$C$9</f>
        <v>1955.8600376620018</v>
      </c>
      <c r="JH192" s="57">
        <f t="shared" si="206"/>
        <v>46.666666666666657</v>
      </c>
      <c r="JI192" s="2">
        <f t="shared" si="258"/>
        <v>0.99579519204165001</v>
      </c>
      <c r="JJ192" s="57">
        <f>JI192*'DEPRECATED - DT-Prelim Calcs'!$C$21/JD$2/'DEPRECATED - DT-Prelim Calcs'!$C$19/'DEPRECATED - DT-Prelim Calcs'!$C$18*3.39*'DEPRECATED - DT-Prelim Calcs'!$C$20</f>
        <v>25.773080821789936</v>
      </c>
      <c r="JK192" s="46">
        <f t="shared" si="259"/>
        <v>0</v>
      </c>
      <c r="JL192" s="57">
        <f>JJ191*'DEPRECATED - DT-Prelim Calcs'!$C$11+JL191</f>
        <v>-143.13035304798973</v>
      </c>
      <c r="JM192" s="57">
        <f>JM191+0.5*JJ192*'DEPRECATED - DT-Prelim Calcs'!$C$11^2+JL192*'DEPRECATED - DT-Prelim Calcs'!$C$11</f>
        <v>-375237.22722491389</v>
      </c>
      <c r="JN192" s="57">
        <f>MIN('Drive Train'!$F$35-JH191*'DEPRECATED - DT-Prelim Calcs'!$C$21*'Drive Train'!$F$39,JN191+JH$2)</f>
        <v>15.743901272024814</v>
      </c>
      <c r="JO192" s="57">
        <f>'Drive Train'!$F$35-JH192*'DEPRECATED - DT-Prelim Calcs'!$C$21*'Drive Train'!$F$39</f>
        <v>9.2266666666666666</v>
      </c>
      <c r="JP192" s="1">
        <f>IF(JM192&gt;='Drive Train'!$F$29,1,0)</f>
        <v>0</v>
      </c>
      <c r="JQ192" s="57">
        <f>MIN(JG192,'DEPRECATED - DT-Prelim Calcs'!$C$10)*'DEPRECATED - DT-Prelim Calcs'!$C$11*1000/60/60</f>
        <v>103.33333333333333</v>
      </c>
      <c r="JR192" s="63">
        <f>JR191+'DEPRECATED - DT-Prelim Calcs'!$C$11</f>
        <v>752</v>
      </c>
      <c r="JS192" s="2">
        <f>KC192/'Drive Train'!$F$35</f>
        <v>0.72580645161290325</v>
      </c>
      <c r="JT192" s="46">
        <f>KA192*12*60/(PI() * 'Drive Train'!$F$15)/JS$2*JS192</f>
        <v>-119451.95510574713</v>
      </c>
      <c r="JU192" s="2">
        <f>('DEPRECATED - DT-Prelim Calcs'!$C$6*JS192-JT192)/('DEPRECATED - DT-Prelim Calcs'!$C$6*JS192)*'DEPRECATED - DT-Prelim Calcs'!$C$7*JS192</f>
        <v>55.760302705019477</v>
      </c>
      <c r="JV192" s="57">
        <f>JU192/'DEPRECATED - DT-Prelim Calcs'!$C$7*('DEPRECATED - DT-Prelim Calcs'!$C$8-'DEPRECATED - DT-Prelim Calcs'!$C$9)+'DEPRECATED - DT-Prelim Calcs'!$C$9</f>
        <v>2971.1841647526967</v>
      </c>
      <c r="JW192" s="57">
        <f t="shared" si="207"/>
        <v>49.999999999999993</v>
      </c>
      <c r="JX192" s="2">
        <f t="shared" si="260"/>
        <v>0.99579519204165001</v>
      </c>
      <c r="JY192" s="57">
        <f>JX192*'DEPRECATED - DT-Prelim Calcs'!$C$21/JS$2/'DEPRECATED - DT-Prelim Calcs'!$C$19/'DEPRECATED - DT-Prelim Calcs'!$C$18*3.39*'DEPRECATED - DT-Prelim Calcs'!$C$20</f>
        <v>25.773080821789936</v>
      </c>
      <c r="JZ192" s="46">
        <f t="shared" si="261"/>
        <v>0</v>
      </c>
      <c r="KA192" s="57">
        <f>JY191*'DEPRECATED - DT-Prelim Calcs'!$C$11+KA191</f>
        <v>-402.1405257378874</v>
      </c>
      <c r="KB192" s="57">
        <f>KB191+0.5*JY192*'DEPRECATED - DT-Prelim Calcs'!$C$11^2+KA192*'DEPRECATED - DT-Prelim Calcs'!$C$11</f>
        <v>-353709.94810822245</v>
      </c>
      <c r="KC192" s="57">
        <f>MIN('Drive Train'!$F$35-JW191*'DEPRECATED - DT-Prelim Calcs'!$C$21*'Drive Train'!$F$39,KC191+JW$2)</f>
        <v>9</v>
      </c>
      <c r="KD192" s="57">
        <f>'Drive Train'!$F$35-JW192*'DEPRECATED - DT-Prelim Calcs'!$C$21*'Drive Train'!$F$39</f>
        <v>9</v>
      </c>
      <c r="KE192" s="1">
        <f>IF(KB192&gt;='Drive Train'!$F$29,1,0)</f>
        <v>0</v>
      </c>
      <c r="KF192" s="57">
        <f>MIN(JV192,'DEPRECATED - DT-Prelim Calcs'!$C$10)*'DEPRECATED - DT-Prelim Calcs'!$C$11*1000/60/60</f>
        <v>103.33333333333333</v>
      </c>
      <c r="KG192" s="63">
        <f>KG191+'DEPRECATED - DT-Prelim Calcs'!$C$11</f>
        <v>752</v>
      </c>
      <c r="KH192" s="2">
        <f>KR192/'Drive Train'!$F$35</f>
        <v>0.7075268817204301</v>
      </c>
      <c r="KI192" s="46">
        <f>KP192*12*60/(PI() * 'Drive Train'!$F$15)/KH$2*KH192</f>
        <v>-222573.63576946163</v>
      </c>
      <c r="KJ192" s="2">
        <f>('DEPRECATED - DT-Prelim Calcs'!$C$6*KH192-KI192)/('DEPRECATED - DT-Prelim Calcs'!$C$6*KH192)*'DEPRECATED - DT-Prelim Calcs'!$C$7*KH192</f>
        <v>102.34350042367093</v>
      </c>
      <c r="KK192" s="57">
        <f>KJ192/'DEPRECATED - DT-Prelim Calcs'!$C$7*('DEPRECATED - DT-Prelim Calcs'!$C$8-'DEPRECATED - DT-Prelim Calcs'!$C$9)+'DEPRECATED - DT-Prelim Calcs'!$C$9</f>
        <v>5451.1112466211534</v>
      </c>
      <c r="KL192" s="57">
        <f t="shared" si="208"/>
        <v>53.333333333333329</v>
      </c>
      <c r="KM192" s="2">
        <f t="shared" si="262"/>
        <v>0.99579519204165001</v>
      </c>
      <c r="KN192" s="57">
        <f>KM192*'DEPRECATED - DT-Prelim Calcs'!$C$21/KH$2/'DEPRECATED - DT-Prelim Calcs'!$C$19/'DEPRECATED - DT-Prelim Calcs'!$C$18*3.39*'DEPRECATED - DT-Prelim Calcs'!$C$20</f>
        <v>25.773080821789936</v>
      </c>
      <c r="KO192" s="46">
        <f t="shared" si="263"/>
        <v>0</v>
      </c>
      <c r="KP192" s="57">
        <f>KN191*'DEPRECATED - DT-Prelim Calcs'!$C$11+KP191</f>
        <v>-768.6633570744483</v>
      </c>
      <c r="KQ192" s="57">
        <f>KQ191+0.5*KN192*'DEPRECATED - DT-Prelim Calcs'!$C$11^2+KP192*'DEPRECATED - DT-Prelim Calcs'!$C$11</f>
        <v>-382473.13387520704</v>
      </c>
      <c r="KR192" s="57">
        <f>MIN('Drive Train'!$F$35-KL191*'DEPRECATED - DT-Prelim Calcs'!$C$21*'Drive Train'!$F$39,KR191+KL$2)</f>
        <v>8.7733333333333334</v>
      </c>
      <c r="KS192" s="57">
        <f>'Drive Train'!$F$35-KL192*'DEPRECATED - DT-Prelim Calcs'!$C$21*'Drive Train'!$F$39</f>
        <v>8.7733333333333334</v>
      </c>
      <c r="KT192" s="1">
        <f>IF(KQ192&gt;='Drive Train'!$F$29,1,0)</f>
        <v>0</v>
      </c>
      <c r="KU192" s="57">
        <f>MIN(KK192,'DEPRECATED - DT-Prelim Calcs'!$C$10)*'DEPRECATED - DT-Prelim Calcs'!$C$11*1000/60/60</f>
        <v>103.33333333333333</v>
      </c>
      <c r="KV192" s="63">
        <f>KV191+'DEPRECATED - DT-Prelim Calcs'!$C$11</f>
        <v>752</v>
      </c>
      <c r="KW192" s="2">
        <f>LG192/'Drive Train'!$F$35</f>
        <v>0.68924731182795695</v>
      </c>
      <c r="KX192" s="46">
        <f>LE192*12*60/(PI() * 'Drive Train'!$F$15)/KW$2*KW192</f>
        <v>22838.555640301005</v>
      </c>
      <c r="KY192" s="2">
        <f>('DEPRECATED - DT-Prelim Calcs'!$C$6*KW192-KX192)/('DEPRECATED - DT-Prelim Calcs'!$C$6*KW192)*'DEPRECATED - DT-Prelim Calcs'!$C$7*KW192</f>
        <v>-8.6655404500003321</v>
      </c>
      <c r="KZ192" s="57">
        <f>KY192/'DEPRECATED - DT-Prelim Calcs'!$C$7*('DEPRECATED - DT-Prelim Calcs'!$C$8-'DEPRECATED - DT-Prelim Calcs'!$C$9)+'DEPRECATED - DT-Prelim Calcs'!$C$9</f>
        <v>-458.62317001454051</v>
      </c>
      <c r="LA192" s="57">
        <f t="shared" si="209"/>
        <v>-458.62317001454051</v>
      </c>
      <c r="LB192" s="2">
        <f t="shared" si="264"/>
        <v>-11.091469937449659</v>
      </c>
      <c r="LC192" s="57">
        <f>LB192*'DEPRECATED - DT-Prelim Calcs'!$C$21/KW$2/'DEPRECATED - DT-Prelim Calcs'!$C$19/'DEPRECATED - DT-Prelim Calcs'!$C$18*3.39*'DEPRECATED - DT-Prelim Calcs'!$C$20</f>
        <v>-287.06841870189214</v>
      </c>
      <c r="LD192" s="46">
        <f t="shared" si="265"/>
        <v>1</v>
      </c>
      <c r="LE192" s="57">
        <f>LC191*'DEPRECATED - DT-Prelim Calcs'!$C$11+LE191</f>
        <v>80.965305148950549</v>
      </c>
      <c r="LF192" s="57">
        <f>LF191+0.5*LC192*'DEPRECATED - DT-Prelim Calcs'!$C$11^2+LE192*'DEPRECATED - DT-Prelim Calcs'!$C$11</f>
        <v>-318968.61500937521</v>
      </c>
      <c r="LG192" s="57">
        <f>MIN('Drive Train'!$F$35-LA191*'DEPRECATED - DT-Prelim Calcs'!$C$21*'Drive Train'!$F$39,LG191+LA$2)</f>
        <v>8.5466666666666669</v>
      </c>
      <c r="LH192" s="57">
        <f>'Drive Train'!$F$35-LA192*'DEPRECATED - DT-Prelim Calcs'!$C$21*'Drive Train'!$F$39</f>
        <v>43.586375560988756</v>
      </c>
      <c r="LI192" s="1">
        <f>IF(LF192&gt;='Drive Train'!$F$29,1,0)</f>
        <v>0</v>
      </c>
      <c r="LJ192" s="57">
        <f>MIN(KZ192,'DEPRECATED - DT-Prelim Calcs'!$C$10)*'DEPRECATED - DT-Prelim Calcs'!$C$11*1000/60/60</f>
        <v>-509.58130001615609</v>
      </c>
      <c r="LK192" s="63">
        <f>LK191+'DEPRECATED - DT-Prelim Calcs'!$C$11</f>
        <v>752</v>
      </c>
      <c r="LL192" s="2">
        <f>LV192/'Drive Train'!$F$35</f>
        <v>0.67096774193548392</v>
      </c>
      <c r="LM192" s="46">
        <f>LT192*12*60/(PI() * 'Drive Train'!$F$15)/LL$2*LL192</f>
        <v>27585.745764168016</v>
      </c>
      <c r="LN192" s="2">
        <f>('DEPRECATED - DT-Prelim Calcs'!$C$6*LL192-LM192)/('DEPRECATED - DT-Prelim Calcs'!$C$6*LL192)*'DEPRECATED - DT-Prelim Calcs'!$C$7*LL192</f>
        <v>-10.856072299467364</v>
      </c>
      <c r="LO192" s="57">
        <f>LN192/'DEPRECATED - DT-Prelim Calcs'!$C$7*('DEPRECATED - DT-Prelim Calcs'!$C$8-'DEPRECATED - DT-Prelim Calcs'!$C$9)+'DEPRECATED - DT-Prelim Calcs'!$C$9</f>
        <v>-575.23945063139536</v>
      </c>
      <c r="LP192" s="57">
        <f t="shared" si="210"/>
        <v>-575.23945063139536</v>
      </c>
      <c r="LQ192" s="2">
        <f t="shared" si="266"/>
        <v>-13.866080701608839</v>
      </c>
      <c r="LR192" s="57">
        <f>LQ192*'DEPRECATED - DT-Prelim Calcs'!$C$21/LL$2/'DEPRECATED - DT-Prelim Calcs'!$C$19/'DEPRECATED - DT-Prelim Calcs'!$C$18*3.39*'DEPRECATED - DT-Prelim Calcs'!$C$20</f>
        <v>-358.88064278691445</v>
      </c>
      <c r="LS192" s="46">
        <f t="shared" si="267"/>
        <v>1</v>
      </c>
      <c r="LT192" s="57">
        <f>LR191*'DEPRECATED - DT-Prelim Calcs'!$C$11+LT191</f>
        <v>100.45891689808654</v>
      </c>
      <c r="LU192" s="57">
        <f>LU191+0.5*LR192*'DEPRECATED - DT-Prelim Calcs'!$C$11^2+LT192*'DEPRECATED - DT-Prelim Calcs'!$C$11</f>
        <v>-324841.65304098069</v>
      </c>
      <c r="LV192" s="57">
        <f>MIN('Drive Train'!$F$35-LP191*'DEPRECATED - DT-Prelim Calcs'!$C$21*'Drive Train'!$F$39,LV191+LP$2)</f>
        <v>8.32</v>
      </c>
      <c r="LW192" s="57">
        <f>'Drive Train'!$F$35-LP192*'DEPRECATED - DT-Prelim Calcs'!$C$21*'Drive Train'!$F$39</f>
        <v>51.516282642934883</v>
      </c>
      <c r="LX192" s="1">
        <f>IF(LU192&gt;='Drive Train'!$F$29,1,0)</f>
        <v>0</v>
      </c>
      <c r="LY192" s="57">
        <f>MIN(LO192,'DEPRECATED - DT-Prelim Calcs'!$C$10)*'DEPRECATED - DT-Prelim Calcs'!$C$11*1000/60/60</f>
        <v>-639.15494514599482</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Train'!$AA$49 + V192*(1-'Drive Train'!$AA$49))</f>
        <v>0</v>
      </c>
      <c r="W193" s="57">
        <f t="shared" si="184"/>
        <v>0</v>
      </c>
      <c r="X193" s="2">
        <f>MAX(MIN(IF(AND(AI192=1,AG193&lt;0),-1,1)*(W193-$C$9)/($C$8-$C$9)*$C$7-$C$29*AE193/T$2 -  AI192*$C$29/2,X$2),MAX(X$4:X192)*-1)</f>
        <v>-0.2458281045106315</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Train'!$F$39,AG192+W$2)-$C$3,IF(AE192-1&lt;=0,0,IF($C$32=Motors!$C$29,MAX(ABS('Drive Train'!$F$35-W192*$C$21*'Drive Train'!$F$39)*-1,AG192-W$2),MAX(0,ABS('Drive Train'!$F$35-W192*$C$21*'Drive Train'!$F$39)*-1,AG192-W$2))))</f>
        <v>0</v>
      </c>
      <c r="AH193" s="57">
        <f>'Drive Train'!$F$35-ABS(W193)*'DEPRECATED - DT-Prelim Calcs'!$C$21*'Drive Train'!$F$39</f>
        <v>12.4</v>
      </c>
      <c r="AI193" s="1">
        <f>IF(AJ193&gt;='Drive Train'!$F$29,1,0)</f>
        <v>1</v>
      </c>
      <c r="AJ193" s="57">
        <f>AJ192+0.5*Y193*'DEPRECATED - DT-Prelim Calcs'!$C$11^2+AE193*'DEPRECATED - DT-Prelim Calcs'!$C$11</f>
        <v>784.33981740885292</v>
      </c>
      <c r="AK193" s="57">
        <f t="shared" si="268"/>
        <v>0</v>
      </c>
      <c r="AL193" s="63">
        <f>AL192+'DEPRECATED - DT-Prelim Calcs'!$C$11</f>
        <v>756</v>
      </c>
      <c r="AM193" s="2">
        <f>AW193/'Drive Train'!$F$35</f>
        <v>0.88882649237565803</v>
      </c>
      <c r="AN193" s="46">
        <f>AU193*12*60/(PI() * 'Drive Train'!$F$15)/AM$2*AM193</f>
        <v>4007.4131716828729</v>
      </c>
      <c r="AO193" s="2">
        <f>('DEPRECATED - DT-Prelim Calcs'!$C$6*AM193-AN193)/('DEPRECATED - DT-Prelim Calcs'!$C$6*AM193)*'DEPRECATED - DT-Prelim Calcs'!$C$7*AM193</f>
        <v>0.33008953072369901</v>
      </c>
      <c r="AP193" s="57">
        <f>AO193/'DEPRECATED - DT-Prelim Calcs'!$C$7*('DEPRECATED - DT-Prelim Calcs'!$C$8-'DEPRECATED - DT-Prelim Calcs'!$C$9)+'DEPRECATED - DT-Prelim Calcs'!$C$9</f>
        <v>20.27281609620356</v>
      </c>
      <c r="AQ193" s="57">
        <f t="shared" si="192"/>
        <v>20.27281609620356</v>
      </c>
      <c r="AR193" s="2">
        <f t="shared" si="212"/>
        <v>1.6653345369377348E-16</v>
      </c>
      <c r="AS193" s="57">
        <f>AR193*'DEPRECATED - DT-Prelim Calcs'!$C$21/AM$2/'DEPRECATED - DT-Prelim Calcs'!$C$19/'DEPRECATED - DT-Prelim Calcs'!$C$18*3.39*'DEPRECATED - DT-Prelim Calcs'!$C$20</f>
        <v>1.2068570473601326E-15</v>
      </c>
      <c r="AT193" s="46">
        <f t="shared" si="213"/>
        <v>0</v>
      </c>
      <c r="AU193" s="57">
        <f>AS192*'DEPRECATED - DT-Prelim Calcs'!$C$11+AU192</f>
        <v>39.345448708843186</v>
      </c>
      <c r="AV193" s="57">
        <f>AV192+0.5*AS193*'DEPRECATED - DT-Prelim Calcs'!$C$11^2+AU193*'DEPRECATED - DT-Prelim Calcs'!$C$11</f>
        <v>29702.360048101047</v>
      </c>
      <c r="AW193" s="57">
        <f>MIN('Drive Train'!$F$35-AQ192*'DEPRECATED - DT-Prelim Calcs'!$C$21*'Drive Train'!$F$39,AW192+AQ$2)</f>
        <v>11.02144850545816</v>
      </c>
      <c r="AX193" s="57">
        <f>'Drive Train'!$F$35-AQ193*'DEPRECATED - DT-Prelim Calcs'!$C$21*'Drive Train'!$F$39</f>
        <v>11.021448505458158</v>
      </c>
      <c r="AY193" s="1">
        <f>IF(AV193&gt;='Drive Train'!$F$29,1,0)</f>
        <v>1</v>
      </c>
      <c r="AZ193" s="57">
        <f t="shared" si="214"/>
        <v>22.525351218003951</v>
      </c>
      <c r="BA193" s="63">
        <f>BA192+'DEPRECATED - DT-Prelim Calcs'!$C$11</f>
        <v>756</v>
      </c>
      <c r="BB193" s="2">
        <f>BL193/'Drive Train'!$F$35</f>
        <v>1.315024972646925</v>
      </c>
      <c r="BC193" s="46">
        <f>BJ193*12*60/(PI() * 'Drive Train'!$F$15)/BB$2*BB193</f>
        <v>-3540.8438977467135</v>
      </c>
      <c r="BD193" s="2">
        <f>('DEPRECATED - DT-Prelim Calcs'!$C$6*BB193-BC193)/('DEPRECATED - DT-Prelim Calcs'!$C$6*BB193)*'DEPRECATED - DT-Prelim Calcs'!$C$7*BB193</f>
        <v>4.7702296575443013</v>
      </c>
      <c r="BE193" s="57">
        <f>BD193/'DEPRECATED - DT-Prelim Calcs'!$C$7*('DEPRECATED - DT-Prelim Calcs'!$C$8-'DEPRECATED - DT-Prelim Calcs'!$C$9)+'DEPRECATED - DT-Prelim Calcs'!$C$9</f>
        <v>256.65040044105137</v>
      </c>
      <c r="BF193" s="57">
        <f t="shared" si="193"/>
        <v>93</v>
      </c>
      <c r="BG193" s="2">
        <f t="shared" si="215"/>
        <v>1.8933363324154457</v>
      </c>
      <c r="BH193" s="57">
        <f>BG193*'DEPRECATED - DT-Prelim Calcs'!$C$21/BB$2/'DEPRECATED - DT-Prelim Calcs'!$C$19/'DEPRECATED - DT-Prelim Calcs'!$C$18*3.39*'DEPRECATED - DT-Prelim Calcs'!$C$20</f>
        <v>19.819055495402448</v>
      </c>
      <c r="BI193" s="46">
        <f t="shared" si="216"/>
        <v>0</v>
      </c>
      <c r="BJ193" s="57">
        <f>BH192*'DEPRECATED - DT-Prelim Calcs'!$C$11+BJ192</f>
        <v>-16.267443596496292</v>
      </c>
      <c r="BK193" s="57">
        <f>BK192+0.5*BH193*'DEPRECATED - DT-Prelim Calcs'!$C$11^2+BJ193*'DEPRECATED - DT-Prelim Calcs'!$C$11</f>
        <v>17699.850613089595</v>
      </c>
      <c r="BL193" s="57">
        <f>MIN('Drive Train'!$F$35-BF192*'DEPRECATED - DT-Prelim Calcs'!$C$21*'Drive Train'!$F$39,BL192+BF$2)</f>
        <v>16.306309660821871</v>
      </c>
      <c r="BM193" s="57">
        <f>'Drive Train'!$F$35-BF193*'DEPRECATED - DT-Prelim Calcs'!$C$21*'Drive Train'!$F$39</f>
        <v>6.0759999999999996</v>
      </c>
      <c r="BN193" s="1">
        <f>IF(BK193&gt;='Drive Train'!$F$29,1,0)</f>
        <v>1</v>
      </c>
      <c r="BO193" s="57">
        <f t="shared" si="217"/>
        <v>103.33333333333333</v>
      </c>
      <c r="BP193" s="63">
        <f>BP192+'DEPRECATED - DT-Prelim Calcs'!$C$11</f>
        <v>756</v>
      </c>
      <c r="BQ193" s="2">
        <f>CA193/'Drive Train'!$F$35</f>
        <v>1.6879659654042121</v>
      </c>
      <c r="BR193" s="46">
        <f>BY193*12*60/(PI() * 'Drive Train'!$F$15)/BQ$2*BQ193</f>
        <v>-44540.28275991782</v>
      </c>
      <c r="BS193" s="2">
        <f>('DEPRECATED - DT-Prelim Calcs'!$C$6*BQ193-BR193)/('DEPRECATED - DT-Prelim Calcs'!$C$6*BQ193)*'DEPRECATED - DT-Prelim Calcs'!$C$7*BQ193</f>
        <v>24.207225265817762</v>
      </c>
      <c r="BT193" s="57">
        <f>BS193/'DEPRECATED - DT-Prelim Calcs'!$C$7*('DEPRECATED - DT-Prelim Calcs'!$C$8-'DEPRECATED - DT-Prelim Calcs'!$C$9)+'DEPRECATED - DT-Prelim Calcs'!$C$9</f>
        <v>1291.4082994209209</v>
      </c>
      <c r="BU193" s="57">
        <f t="shared" si="194"/>
        <v>93</v>
      </c>
      <c r="BV193" s="2">
        <f t="shared" si="218"/>
        <v>1.8828060353728675</v>
      </c>
      <c r="BW193" s="57">
        <f>BV193*'DEPRECATED - DT-Prelim Calcs'!$C$21/BQ$2/'DEPRECATED - DT-Prelim Calcs'!$C$19/'DEPRECATED - DT-Prelim Calcs'!$C$18*3.39*'DEPRECATED - DT-Prelim Calcs'!$C$20</f>
        <v>25.773080821789936</v>
      </c>
      <c r="BX193" s="46">
        <f t="shared" si="219"/>
        <v>0</v>
      </c>
      <c r="BY193" s="57">
        <f>BW192*'DEPRECATED - DT-Prelim Calcs'!$C$11+BY192</f>
        <v>-121.90744918759103</v>
      </c>
      <c r="BZ193" s="57">
        <f>BZ192+0.5*BW193*'DEPRECATED - DT-Prelim Calcs'!$C$11^2+BY193*'DEPRECATED - DT-Prelim Calcs'!$C$11</f>
        <v>-11887.724985592204</v>
      </c>
      <c r="CA193" s="57">
        <f>MIN('Drive Train'!$F$35-BU192*'DEPRECATED - DT-Prelim Calcs'!$C$21*'Drive Train'!$F$39,CA192+BU$2)</f>
        <v>20.93077797101223</v>
      </c>
      <c r="CB193" s="57">
        <f>'Drive Train'!$F$35-BU193*'DEPRECATED - DT-Prelim Calcs'!$C$21*'Drive Train'!$F$39</f>
        <v>6.0759999999999996</v>
      </c>
      <c r="CC193" s="1">
        <f>IF(BZ193&gt;='Drive Train'!$F$29,1,0)</f>
        <v>0</v>
      </c>
      <c r="CD193" s="57">
        <f t="shared" si="220"/>
        <v>103.33333333333333</v>
      </c>
      <c r="CE193" s="63">
        <f>CE192+'DEPRECATED - DT-Prelim Calcs'!$C$11</f>
        <v>756</v>
      </c>
      <c r="CF193" s="2">
        <f>CP193/'Drive Train'!$F$35</f>
        <v>0.50430946743210914</v>
      </c>
      <c r="CG193" s="46">
        <f>CN193*12*60/(PI() * 'Drive Train'!$F$15)/CF$2*CF193</f>
        <v>14630.181143784797</v>
      </c>
      <c r="CH193" s="2">
        <f>('DEPRECATED - DT-Prelim Calcs'!$C$6*CF193-CG193)/('DEPRECATED - DT-Prelim Calcs'!$C$6*CF193)*'DEPRECATED - DT-Prelim Calcs'!$C$7*CF193</f>
        <v>-5.3997617550686092</v>
      </c>
      <c r="CI193" s="57">
        <f>CH193/'DEPRECATED - DT-Prelim Calcs'!$C$7*('DEPRECATED - DT-Prelim Calcs'!$C$8-'DEPRECATED - DT-Prelim Calcs'!$C$9)+'DEPRECATED - DT-Prelim Calcs'!$C$9</f>
        <v>-284.76449509348657</v>
      </c>
      <c r="CJ193" s="57">
        <f t="shared" si="195"/>
        <v>-284.76449509348657</v>
      </c>
      <c r="CK193" s="2">
        <f t="shared" si="221"/>
        <v>-7.5236770958162698</v>
      </c>
      <c r="CL193" s="57">
        <f>CK193*'DEPRECATED - DT-Prelim Calcs'!$C$21/CF$2/'DEPRECATED - DT-Prelim Calcs'!$C$19/'DEPRECATED - DT-Prelim Calcs'!$C$18*3.39*'DEPRECATED - DT-Prelim Calcs'!$C$20</f>
        <v>-127.22172365621935</v>
      </c>
      <c r="CM193" s="46">
        <f t="shared" si="222"/>
        <v>1</v>
      </c>
      <c r="CN193" s="57">
        <f>CL192*'DEPRECATED - DT-Prelim Calcs'!$C$11+CN192</f>
        <v>108.49835876531348</v>
      </c>
      <c r="CO193" s="57">
        <f>CO192+0.5*CL193*'DEPRECATED - DT-Prelim Calcs'!$C$11^2+CN193*'DEPRECATED - DT-Prelim Calcs'!$C$11</f>
        <v>-56952.571951758131</v>
      </c>
      <c r="CP193" s="57">
        <f>MIN('Drive Train'!$F$35-CJ192*'DEPRECATED - DT-Prelim Calcs'!$C$21*'Drive Train'!$F$39,CP192+CJ$2)</f>
        <v>6.2534373961581533</v>
      </c>
      <c r="CQ193" s="57">
        <f>'Drive Train'!$F$35-CJ193*'DEPRECATED - DT-Prelim Calcs'!$C$21*'Drive Train'!$F$39</f>
        <v>31.763985666357087</v>
      </c>
      <c r="CR193" s="1">
        <f>IF(CO193&gt;='Drive Train'!$F$29,1,0)</f>
        <v>0</v>
      </c>
      <c r="CS193" s="57">
        <f t="shared" si="223"/>
        <v>-316.40499454831843</v>
      </c>
      <c r="CT193" s="63">
        <f>CT192+'DEPRECATED - DT-Prelim Calcs'!$C$11</f>
        <v>756</v>
      </c>
      <c r="CU193" s="2">
        <f>DE193/'Drive Train'!$F$35</f>
        <v>0.48999999999999994</v>
      </c>
      <c r="CV193" s="46">
        <f>DC193*12*60/(PI() * 'Drive Train'!$F$15)/CU$2*CU193</f>
        <v>-26138.518988719658</v>
      </c>
      <c r="CW193" s="2">
        <f>('DEPRECATED - DT-Prelim Calcs'!$C$6*CU193-CV193)/('DEPRECATED - DT-Prelim Calcs'!$C$6*CU193)*'DEPRECATED - DT-Prelim Calcs'!$C$7*CU193</f>
        <v>12.999629974261609</v>
      </c>
      <c r="CX193" s="57">
        <f>CW193/'DEPRECATED - DT-Prelim Calcs'!$C$7*('DEPRECATED - DT-Prelim Calcs'!$C$8-'DEPRECATED - DT-Prelim Calcs'!$C$9)+'DEPRECATED - DT-Prelim Calcs'!$C$9</f>
        <v>694.75498991608492</v>
      </c>
      <c r="CY193" s="57">
        <f t="shared" si="196"/>
        <v>93</v>
      </c>
      <c r="CZ193" s="2">
        <f t="shared" si="224"/>
        <v>1.2803081040535502</v>
      </c>
      <c r="DA193" s="57">
        <f>CZ193*'DEPRECATED - DT-Prelim Calcs'!$C$21/CU$2/'DEPRECATED - DT-Prelim Calcs'!$C$19/'DEPRECATED - DT-Prelim Calcs'!$C$18*3.39*'DEPRECATED - DT-Prelim Calcs'!$C$20</f>
        <v>25.773080821789936</v>
      </c>
      <c r="DB193" s="46">
        <f t="shared" si="225"/>
        <v>0</v>
      </c>
      <c r="DC193" s="57">
        <f>DA192*'DEPRECATED - DT-Prelim Calcs'!$C$11+DC192</f>
        <v>-167.58485557281432</v>
      </c>
      <c r="DD193" s="57">
        <f>DD192+0.5*DA193*'DEPRECATED - DT-Prelim Calcs'!$C$11^2+DC193*'DEPRECATED - DT-Prelim Calcs'!$C$11</f>
        <v>-106720.3954970717</v>
      </c>
      <c r="DE193" s="57">
        <f>MIN('Drive Train'!$F$35-CY192*'DEPRECATED - DT-Prelim Calcs'!$C$21*'Drive Train'!$F$39,DE192+CY$2)</f>
        <v>6.0759999999999996</v>
      </c>
      <c r="DF193" s="57">
        <f>'Drive Train'!$F$35-CY193*'DEPRECATED - DT-Prelim Calcs'!$C$21*'Drive Train'!$F$39</f>
        <v>6.0759999999999996</v>
      </c>
      <c r="DG193" s="1">
        <f>IF(DD193&gt;='Drive Train'!$F$29,1,0)</f>
        <v>0</v>
      </c>
      <c r="DH193" s="57">
        <f t="shared" si="226"/>
        <v>103.33333333333333</v>
      </c>
      <c r="DI193" s="63">
        <f>DI192+'DEPRECATED - DT-Prelim Calcs'!$C$11</f>
        <v>756</v>
      </c>
      <c r="DJ193" s="2">
        <f>DT193/'Drive Train'!$F$35</f>
        <v>0.48999999999999994</v>
      </c>
      <c r="DK193" s="46">
        <f>DR193*12*60/(PI() * 'Drive Train'!$F$15)/DJ$2*DJ193</f>
        <v>-50855.514983537083</v>
      </c>
      <c r="DL193" s="2">
        <f>('DEPRECATED - DT-Prelim Calcs'!$C$6*DJ193-DK193)/('DEPRECATED - DT-Prelim Calcs'!$C$6*DJ193)*'DEPRECATED - DT-Prelim Calcs'!$C$7*DJ193</f>
        <v>24.175607525389186</v>
      </c>
      <c r="DM193" s="57">
        <f>DL193/'DEPRECATED - DT-Prelim Calcs'!$C$7*('DEPRECATED - DT-Prelim Calcs'!$C$8-'DEPRECATED - DT-Prelim Calcs'!$C$9)+'DEPRECATED - DT-Prelim Calcs'!$C$9</f>
        <v>1289.7250811234162</v>
      </c>
      <c r="DN193" s="57">
        <f t="shared" si="197"/>
        <v>93</v>
      </c>
      <c r="DO193" s="2">
        <f t="shared" si="227"/>
        <v>1.1037138828047846</v>
      </c>
      <c r="DP193" s="57">
        <f>DO193*'DEPRECATED - DT-Prelim Calcs'!$C$21/DJ$2/'DEPRECATED - DT-Prelim Calcs'!$C$19/'DEPRECATED - DT-Prelim Calcs'!$C$18*3.39*'DEPRECATED - DT-Prelim Calcs'!$C$20</f>
        <v>25.773080821789936</v>
      </c>
      <c r="DQ193" s="46">
        <f t="shared" si="228"/>
        <v>0</v>
      </c>
      <c r="DR193" s="57">
        <f>DP192*'DEPRECATED - DT-Prelim Calcs'!$C$11+DR192</f>
        <v>-281.08253389656193</v>
      </c>
      <c r="DS193" s="57">
        <f>DS192+0.5*DP193*'DEPRECATED - DT-Prelim Calcs'!$C$11^2+DR193*'DEPRECATED - DT-Prelim Calcs'!$C$11</f>
        <v>-193721.76285576931</v>
      </c>
      <c r="DT193" s="57">
        <f>MIN('Drive Train'!$F$35-DN192*'DEPRECATED - DT-Prelim Calcs'!$C$21*'Drive Train'!$F$39,DT192+DN$2)</f>
        <v>6.0759999999999996</v>
      </c>
      <c r="DU193" s="57">
        <f>'Drive Train'!$F$35-DN193*'DEPRECATED - DT-Prelim Calcs'!$C$21*'Drive Train'!$F$39</f>
        <v>6.0759999999999996</v>
      </c>
      <c r="DV193" s="1">
        <f>IF(DS193&gt;='Drive Train'!$F$29,1,0)</f>
        <v>0</v>
      </c>
      <c r="DW193" s="57">
        <f t="shared" si="229"/>
        <v>103.33333333333333</v>
      </c>
      <c r="DX193" s="63">
        <f>DX192+'DEPRECATED - DT-Prelim Calcs'!$C$11</f>
        <v>756</v>
      </c>
      <c r="DY193" s="2">
        <f>EI193/'Drive Train'!$F$35</f>
        <v>0.51182596503865374</v>
      </c>
      <c r="DZ193" s="46">
        <f>EG193*12*60/(PI() * 'Drive Train'!$F$15)/DY$2*DY193</f>
        <v>21152.646229208996</v>
      </c>
      <c r="EA193" s="2">
        <f>('DEPRECATED - DT-Prelim Calcs'!$C$6*DY193-DZ193)/('DEPRECATED - DT-Prelim Calcs'!$C$6*DY193)*'DEPRECATED - DT-Prelim Calcs'!$C$7*DY193</f>
        <v>-8.3308291451562226</v>
      </c>
      <c r="EB193" s="57">
        <f>EA193/'DEPRECATED - DT-Prelim Calcs'!$C$7*('DEPRECATED - DT-Prelim Calcs'!$C$8-'DEPRECATED - DT-Prelim Calcs'!$C$9)+'DEPRECATED - DT-Prelim Calcs'!$C$9</f>
        <v>-440.8043067732545</v>
      </c>
      <c r="EC193" s="57">
        <f t="shared" si="198"/>
        <v>-440.8043067732545</v>
      </c>
      <c r="ED193" s="2">
        <f t="shared" si="230"/>
        <v>-11.356537132620186</v>
      </c>
      <c r="EE193" s="57">
        <f>ED193*'DEPRECATED - DT-Prelim Calcs'!$C$21/DY$2/'DEPRECATED - DT-Prelim Calcs'!$C$19/'DEPRECATED - DT-Prelim Calcs'!$C$18*3.39*'DEPRECATED - DT-Prelim Calcs'!$C$20</f>
        <v>-301.76696683505185</v>
      </c>
      <c r="EF193" s="46">
        <f t="shared" si="231"/>
        <v>1</v>
      </c>
      <c r="EG193" s="57">
        <f>EE192*'DEPRECATED - DT-Prelim Calcs'!$C$11+EG192</f>
        <v>98.359957759198025</v>
      </c>
      <c r="EH193" s="57">
        <f>EH192+0.5*EE193*'DEPRECATED - DT-Prelim Calcs'!$C$11^2+EG193*'DEPRECATED - DT-Prelim Calcs'!$C$11</f>
        <v>-352529.85236550769</v>
      </c>
      <c r="EI193" s="57">
        <f>MIN('Drive Train'!$F$35-EC192*'DEPRECATED - DT-Prelim Calcs'!$C$21*'Drive Train'!$F$39,EI192+EC$2)</f>
        <v>6.3466419664793063</v>
      </c>
      <c r="EJ193" s="57">
        <f>'Drive Train'!$F$35-EC193*'DEPRECATED - DT-Prelim Calcs'!$C$21*'Drive Train'!$F$39</f>
        <v>42.374692860581305</v>
      </c>
      <c r="EK193" s="1">
        <f>IF(EH193&gt;='Drive Train'!$F$29,1,0)</f>
        <v>0</v>
      </c>
      <c r="EL193" s="57">
        <f t="shared" si="232"/>
        <v>-489.78256308139385</v>
      </c>
      <c r="EM193" s="63">
        <f>EM192+'DEPRECATED - DT-Prelim Calcs'!$C$11</f>
        <v>756</v>
      </c>
      <c r="EN193" s="2">
        <f>EX193/'Drive Train'!$F$35</f>
        <v>0.48999999999999994</v>
      </c>
      <c r="EO193" s="46">
        <f>EV193*12*60/(PI() * 'Drive Train'!$F$15)/EN$2*EN193</f>
        <v>-195131.76261590974</v>
      </c>
      <c r="EP193" s="2">
        <f>('DEPRECATED - DT-Prelim Calcs'!$C$6*EN193-EO193)/('DEPRECATED - DT-Prelim Calcs'!$C$6*EN193)*'DEPRECATED - DT-Prelim Calcs'!$C$7*EN193</f>
        <v>89.411209175298779</v>
      </c>
      <c r="EQ193" s="57">
        <f>EP193/'DEPRECATED - DT-Prelim Calcs'!$C$7*('DEPRECATED - DT-Prelim Calcs'!$C$8-'DEPRECATED - DT-Prelim Calcs'!$C$9)+'DEPRECATED - DT-Prelim Calcs'!$C$9</f>
        <v>4762.6411357638317</v>
      </c>
      <c r="ER193" s="57">
        <f t="shared" si="199"/>
        <v>93</v>
      </c>
      <c r="ES193" s="2">
        <f t="shared" si="233"/>
        <v>0.86507304327942547</v>
      </c>
      <c r="ET193" s="57">
        <f>ES193*'DEPRECATED - DT-Prelim Calcs'!$C$21/EN$2/'DEPRECATED - DT-Prelim Calcs'!$C$19/'DEPRECATED - DT-Prelim Calcs'!$C$18*3.39*'DEPRECATED - DT-Prelim Calcs'!$C$20</f>
        <v>25.773080821789936</v>
      </c>
      <c r="EU193" s="46">
        <f t="shared" si="234"/>
        <v>0</v>
      </c>
      <c r="EV193" s="57">
        <f>ET192*'DEPRECATED - DT-Prelim Calcs'!$C$11+EV192</f>
        <v>-845.31785978512062</v>
      </c>
      <c r="EW193" s="57">
        <f>EW192+0.5*ET193*'DEPRECATED - DT-Prelim Calcs'!$C$11^2+EV193*'DEPRECATED - DT-Prelim Calcs'!$C$11</f>
        <v>-396635.32464445202</v>
      </c>
      <c r="EX193" s="57">
        <f>MIN('Drive Train'!$F$35-ER192*'DEPRECATED - DT-Prelim Calcs'!$C$21*'Drive Train'!$F$39,EX192+ER$2)</f>
        <v>6.0759999999999996</v>
      </c>
      <c r="EY193" s="57">
        <f>'Drive Train'!$F$35-ER193*'DEPRECATED - DT-Prelim Calcs'!$C$21*'Drive Train'!$F$39</f>
        <v>6.0759999999999996</v>
      </c>
      <c r="EZ193" s="1">
        <f>IF(EW193&gt;='Drive Train'!$F$29,1,0)</f>
        <v>0</v>
      </c>
      <c r="FA193" s="57">
        <f t="shared" si="235"/>
        <v>103.33333333333333</v>
      </c>
      <c r="FB193" s="63">
        <f>FB192+'DEPRECATED - DT-Prelim Calcs'!$C$11</f>
        <v>756</v>
      </c>
      <c r="FC193" s="2">
        <f>FM193/'Drive Train'!$F$35</f>
        <v>1.8454954299861541</v>
      </c>
      <c r="FD193" s="46">
        <f>FK193*12*60/(PI() * 'Drive Train'!$F$15)/FC$2*FC193</f>
        <v>-514047.4643643329</v>
      </c>
      <c r="FE193" s="2">
        <f>('DEPRECATED - DT-Prelim Calcs'!$C$6*FC193-FD193)/('DEPRECATED - DT-Prelim Calcs'!$C$6*FC193)*'DEPRECATED - DT-Prelim Calcs'!$C$7*FC193</f>
        <v>236.8781109877755</v>
      </c>
      <c r="FF193" s="57">
        <f>FE193/'DEPRECATED - DT-Prelim Calcs'!$C$7*('DEPRECATED - DT-Prelim Calcs'!$C$8-'DEPRECATED - DT-Prelim Calcs'!$C$9)+'DEPRECATED - DT-Prelim Calcs'!$C$9</f>
        <v>12613.264995739253</v>
      </c>
      <c r="FG193" s="57">
        <f t="shared" si="200"/>
        <v>93</v>
      </c>
      <c r="FH193" s="2">
        <f t="shared" si="236"/>
        <v>0.78067567320338405</v>
      </c>
      <c r="FI193" s="57">
        <f>FH193*'DEPRECATED - DT-Prelim Calcs'!$C$21/FC$2/'DEPRECATED - DT-Prelim Calcs'!$C$19/'DEPRECATED - DT-Prelim Calcs'!$C$18*3.39*'DEPRECATED - DT-Prelim Calcs'!$C$20</f>
        <v>25.773080821789936</v>
      </c>
      <c r="FJ193" s="46">
        <f t="shared" si="237"/>
        <v>0</v>
      </c>
      <c r="FK193" s="57">
        <f>FI192*'DEPRECATED - DT-Prelim Calcs'!$C$11+FK192</f>
        <v>-533.57598135901787</v>
      </c>
      <c r="FL193" s="57">
        <f>FL192+0.5*FI193*'DEPRECATED - DT-Prelim Calcs'!$C$11^2+FK193*'DEPRECATED - DT-Prelim Calcs'!$C$11</f>
        <v>-461903.82455720275</v>
      </c>
      <c r="FM193" s="57">
        <f>MIN('Drive Train'!$F$35-FG192*'DEPRECATED - DT-Prelim Calcs'!$C$21*'Drive Train'!$F$39,FM192+FG$2)</f>
        <v>22.884143331828312</v>
      </c>
      <c r="FN193" s="57">
        <f>'Drive Train'!$F$35-FG193*'DEPRECATED - DT-Prelim Calcs'!$C$21*'Drive Train'!$F$39</f>
        <v>6.0759999999999996</v>
      </c>
      <c r="FO193" s="1">
        <f>IF(FL193&gt;='Drive Train'!$F$29,1,0)</f>
        <v>0</v>
      </c>
      <c r="FP193" s="57">
        <f t="shared" si="238"/>
        <v>103.33333333333333</v>
      </c>
      <c r="FQ193" s="63">
        <f>FQ192+'DEPRECATED - DT-Prelim Calcs'!$C$11</f>
        <v>756</v>
      </c>
      <c r="FR193" s="2">
        <f>GB193/'Drive Train'!$F$35</f>
        <v>0.48999999999999994</v>
      </c>
      <c r="FS193" s="46">
        <f>FZ193*12*60/(PI() * 'Drive Train'!$F$15)/FR$2*FR193</f>
        <v>17565.456444488391</v>
      </c>
      <c r="FT193" s="2">
        <f>('DEPRECATED - DT-Prelim Calcs'!$C$6*FR193-FS193)/('DEPRECATED - DT-Prelim Calcs'!$C$6*FR193)*'DEPRECATED - DT-Prelim Calcs'!$C$7*FR193</f>
        <v>-6.7614546024797404</v>
      </c>
      <c r="FU193" s="57">
        <f>FT193/'DEPRECATED - DT-Prelim Calcs'!$C$7*('DEPRECATED - DT-Prelim Calcs'!$C$8-'DEPRECATED - DT-Prelim Calcs'!$C$9)+'DEPRECATED - DT-Prelim Calcs'!$C$9</f>
        <v>-357.25627614031151</v>
      </c>
      <c r="FV193" s="57">
        <f t="shared" si="201"/>
        <v>-357.25627614031151</v>
      </c>
      <c r="FW193" s="2">
        <f t="shared" si="239"/>
        <v>-9.3859630756008627</v>
      </c>
      <c r="FX193" s="57">
        <f>FW193*'DEPRECATED - DT-Prelim Calcs'!$C$21/FR$2/'DEPRECATED - DT-Prelim Calcs'!$C$19/'DEPRECATED - DT-Prelim Calcs'!$C$18*3.39*'DEPRECATED - DT-Prelim Calcs'!$C$20</f>
        <v>-340.09730275816685</v>
      </c>
      <c r="FY193" s="46">
        <f t="shared" si="240"/>
        <v>1</v>
      </c>
      <c r="FZ193" s="57">
        <f>FX192*'DEPRECATED - DT-Prelim Calcs'!$C$11+FZ192</f>
        <v>62.566336647342638</v>
      </c>
      <c r="GA193" s="57">
        <f>GA192+0.5*FX193*'DEPRECATED - DT-Prelim Calcs'!$C$11^2+FZ193*'DEPRECATED - DT-Prelim Calcs'!$C$11</f>
        <v>-558985.92660101259</v>
      </c>
      <c r="GB193" s="57">
        <f>MIN('Drive Train'!$F$35-FV192*'DEPRECATED - DT-Prelim Calcs'!$C$21*'Drive Train'!$F$39,GB192+FV$2)</f>
        <v>6.0759999999999996</v>
      </c>
      <c r="GC193" s="57">
        <f>'Drive Train'!$F$35-FV193*'DEPRECATED - DT-Prelim Calcs'!$C$21*'Drive Train'!$F$39</f>
        <v>36.693426777541184</v>
      </c>
      <c r="GD193" s="1">
        <f>IF(GA193&gt;='Drive Train'!$F$29,1,0)</f>
        <v>0</v>
      </c>
      <c r="GE193" s="57">
        <f t="shared" si="241"/>
        <v>-396.95141793367941</v>
      </c>
      <c r="GF193" s="63">
        <f>GF192+'DEPRECATED - DT-Prelim Calcs'!$C$11</f>
        <v>756</v>
      </c>
      <c r="GG193" s="2">
        <f>GQ193/'Drive Train'!$F$35</f>
        <v>0.83548387096774201</v>
      </c>
      <c r="GH193" s="46">
        <f>GO193*12*60/(PI() * 'Drive Train'!$F$15)/GG$2*GG193</f>
        <v>-99606.434520857336</v>
      </c>
      <c r="GI193" s="2">
        <f>('DEPRECATED - DT-Prelim Calcs'!$C$6*GG193-GH193)/('DEPRECATED - DT-Prelim Calcs'!$C$6*GG193)*'DEPRECATED - DT-Prelim Calcs'!$C$7*GG193</f>
        <v>47.051322357037165</v>
      </c>
      <c r="GJ193" s="57">
        <f>GI193/'DEPRECATED - DT-Prelim Calcs'!$C$7*('DEPRECATED - DT-Prelim Calcs'!$C$8-'DEPRECATED - DT-Prelim Calcs'!$C$9)+'DEPRECATED - DT-Prelim Calcs'!$C$9</f>
        <v>2507.5484059783685</v>
      </c>
      <c r="GK193" s="57">
        <f t="shared" si="242"/>
        <v>29.999999999999982</v>
      </c>
      <c r="GL193" s="2">
        <f t="shared" si="243"/>
        <v>0.99579519204165001</v>
      </c>
      <c r="GM193" s="57">
        <f>GL193*'DEPRECATED - DT-Prelim Calcs'!$C$21/GG$2/'DEPRECATED - DT-Prelim Calcs'!$C$19/'DEPRECATED - DT-Prelim Calcs'!$C$18*3.39*'DEPRECATED - DT-Prelim Calcs'!$C$20</f>
        <v>25.773080821789936</v>
      </c>
      <c r="GN193" s="46">
        <f t="shared" si="244"/>
        <v>0</v>
      </c>
      <c r="GO193" s="57">
        <f>GM192*'DEPRECATED - DT-Prelim Calcs'!$C$11+GO192</f>
        <v>-291.30955348861687</v>
      </c>
      <c r="GP193" s="57">
        <f>GP192+0.5*GM193*'DEPRECATED - DT-Prelim Calcs'!$C$11^2+GO193*'DEPRECATED - DT-Prelim Calcs'!$C$11</f>
        <v>-287556.94456306117</v>
      </c>
      <c r="GQ193" s="57">
        <f>MIN('Drive Train'!$F$35-GK192*'DEPRECATED - DT-Prelim Calcs'!$C$21*'Drive Train'!$F$39,GQ192+GK$2)</f>
        <v>10.360000000000001</v>
      </c>
      <c r="GR193" s="57">
        <f>'Drive Train'!$F$35-GK193*'DEPRECATED - DT-Prelim Calcs'!$C$21*'Drive Train'!$F$39</f>
        <v>10.360000000000001</v>
      </c>
      <c r="GS193" s="1">
        <f>IF(GP193&gt;='Drive Train'!$F$29,1,0)</f>
        <v>0</v>
      </c>
      <c r="GT193" s="57">
        <f t="shared" si="245"/>
        <v>33.333333333333314</v>
      </c>
      <c r="GU193" s="63">
        <f>GU192+'DEPRECATED - DT-Prelim Calcs'!$C$11</f>
        <v>756</v>
      </c>
      <c r="GV193" s="2">
        <f>HF193/'Drive Train'!$F$35</f>
        <v>0.81720430107526887</v>
      </c>
      <c r="GW193" s="46">
        <f>HD193*12*60/(PI() * 'Drive Train'!$F$15)/GV$2*GV193</f>
        <v>-116855.24765755587</v>
      </c>
      <c r="GX193" s="2">
        <f>('DEPRECATED - DT-Prelim Calcs'!$C$6*GV193-GW193)/('DEPRECATED - DT-Prelim Calcs'!$C$6*GV193)*'DEPRECATED - DT-Prelim Calcs'!$C$7*GV193</f>
        <v>54.806450518444997</v>
      </c>
      <c r="GY193" s="57">
        <f>GX193/'DEPRECATED - DT-Prelim Calcs'!$C$7*('DEPRECATED - DT-Prelim Calcs'!$C$8-'DEPRECATED - DT-Prelim Calcs'!$C$9)+'DEPRECATED - DT-Prelim Calcs'!$C$9</f>
        <v>2920.4043989694992</v>
      </c>
      <c r="GZ193" s="57">
        <f t="shared" si="202"/>
        <v>33.333333333333314</v>
      </c>
      <c r="HA193" s="2">
        <f t="shared" si="246"/>
        <v>0.99579519204165001</v>
      </c>
      <c r="HB193" s="57">
        <f>HA193*'DEPRECATED - DT-Prelim Calcs'!$C$21/GV$2/'DEPRECATED - DT-Prelim Calcs'!$C$19/'DEPRECATED - DT-Prelim Calcs'!$C$18*3.39*'DEPRECATED - DT-Prelim Calcs'!$C$20</f>
        <v>25.773080821789936</v>
      </c>
      <c r="HC193" s="46">
        <f t="shared" si="247"/>
        <v>0</v>
      </c>
      <c r="HD193" s="57">
        <f>HB192*'DEPRECATED - DT-Prelim Calcs'!$C$11+HD192</f>
        <v>-349.40006361247094</v>
      </c>
      <c r="HE193" s="57">
        <f>HE192+0.5*HB193*'DEPRECATED - DT-Prelim Calcs'!$C$11^2+HD193*'DEPRECATED - DT-Prelim Calcs'!$C$11</f>
        <v>-317719.07362441928</v>
      </c>
      <c r="HF193" s="57">
        <f>MIN('Drive Train'!$F$35-GZ192*'DEPRECATED - DT-Prelim Calcs'!$C$21*'Drive Train'!$F$39,HF192+GZ$2)</f>
        <v>10.133333333333335</v>
      </c>
      <c r="HG193" s="57">
        <f>'Drive Train'!$F$35-GZ193*'DEPRECATED - DT-Prelim Calcs'!$C$21*'Drive Train'!$F$39</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-73158.644994723611</v>
      </c>
      <c r="HM193" s="2">
        <f>('DEPRECATED - DT-Prelim Calcs'!$C$6*HK193-HL193)/('DEPRECATED - DT-Prelim Calcs'!$C$6*HK193)*'DEPRECATED - DT-Prelim Calcs'!$C$7*HK193</f>
        <v>35.004645832410176</v>
      </c>
      <c r="HN193" s="57">
        <f>HM193/'DEPRECATED - DT-Prelim Calcs'!$C$7*('DEPRECATED - DT-Prelim Calcs'!$C$8-'DEPRECATED - DT-Prelim Calcs'!$C$9)+'DEPRECATED - DT-Prelim Calcs'!$C$9</f>
        <v>1866.2253362233303</v>
      </c>
      <c r="HO193" s="57">
        <f t="shared" si="203"/>
        <v>36.66666666666665</v>
      </c>
      <c r="HP193" s="2">
        <f t="shared" si="249"/>
        <v>0.99579519204165001</v>
      </c>
      <c r="HQ193" s="57">
        <f>HP193*'DEPRECATED - DT-Prelim Calcs'!$C$21/HK$2/'DEPRECATED - DT-Prelim Calcs'!$C$19/'DEPRECATED - DT-Prelim Calcs'!$C$18*3.39*'DEPRECATED - DT-Prelim Calcs'!$C$20</f>
        <v>25.773080821789936</v>
      </c>
      <c r="HR193" s="46">
        <f t="shared" si="250"/>
        <v>0</v>
      </c>
      <c r="HS193" s="57">
        <f>HQ192*'DEPRECATED - DT-Prelim Calcs'!$C$11+HS192</f>
        <v>-223.75110623892147</v>
      </c>
      <c r="HT193" s="57">
        <f>HT192+0.5*HQ193*'DEPRECATED - DT-Prelim Calcs'!$C$11^2+HS193*'DEPRECATED - DT-Prelim Calcs'!$C$11</f>
        <v>-342007.77771987824</v>
      </c>
      <c r="HU193" s="57">
        <f>MIN('Drive Train'!$F$35-HO192*'DEPRECATED - DT-Prelim Calcs'!$C$21*'Drive Train'!$F$39,HU192+HO$2)</f>
        <v>9.9066666666666681</v>
      </c>
      <c r="HV193" s="57">
        <f>'Drive Train'!$F$35-HO193*'DEPRECATED - DT-Prelim Calcs'!$C$21*'Drive Train'!$F$39</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-251741.72087191776</v>
      </c>
      <c r="IB193" s="2">
        <f>('DEPRECATED - DT-Prelim Calcs'!$C$6*HZ193-IA193)/('DEPRECATED - DT-Prelim Calcs'!$C$6*HZ193)*'DEPRECATED - DT-Prelim Calcs'!$C$7*HZ193</f>
        <v>115.70828679017721</v>
      </c>
      <c r="IC193" s="57">
        <f>IB193/'DEPRECATED - DT-Prelim Calcs'!$C$7*('DEPRECATED - DT-Prelim Calcs'!$C$8-'DEPRECATED - DT-Prelim Calcs'!$C$9)+'DEPRECATED - DT-Prelim Calcs'!$C$9</f>
        <v>6162.6058901160732</v>
      </c>
      <c r="ID193" s="57">
        <f t="shared" si="204"/>
        <v>39.999999999999986</v>
      </c>
      <c r="IE193" s="2">
        <f t="shared" si="252"/>
        <v>0.99579519204165001</v>
      </c>
      <c r="IF193" s="57">
        <f>IE193*'DEPRECATED - DT-Prelim Calcs'!$C$21/HZ$2/'DEPRECATED - DT-Prelim Calcs'!$C$19/'DEPRECATED - DT-Prelim Calcs'!$C$18*3.39*'DEPRECATED - DT-Prelim Calcs'!$C$20</f>
        <v>25.773080821789936</v>
      </c>
      <c r="IG193" s="46">
        <f t="shared" si="253"/>
        <v>0</v>
      </c>
      <c r="IH193" s="57">
        <f>IF192*'DEPRECATED - DT-Prelim Calcs'!$C$11+IH192</f>
        <v>-787.96500079816053</v>
      </c>
      <c r="II193" s="57">
        <f>II192+0.5*IF193*'DEPRECATED - DT-Prelim Calcs'!$C$11^2+IH193*'DEPRECATED - DT-Prelim Calcs'!$C$11</f>
        <v>-360997.42932638526</v>
      </c>
      <c r="IJ193" s="57">
        <f>MIN('Drive Train'!$F$35-ID192*'DEPRECATED - DT-Prelim Calcs'!$C$21*'Drive Train'!$F$39,IJ192+ID$2)</f>
        <v>9.6800000000000015</v>
      </c>
      <c r="IK193" s="57">
        <f>'Drive Train'!$F$35-ID193*'DEPRECATED - DT-Prelim Calcs'!$C$21*'Drive Train'!$F$39</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25709.87768699538</v>
      </c>
      <c r="IQ193" s="2">
        <f>('DEPRECATED - DT-Prelim Calcs'!$C$6*IO193-IP193)/('DEPRECATED - DT-Prelim Calcs'!$C$6*IO193)*'DEPRECATED - DT-Prelim Calcs'!$C$7*IO193</f>
        <v>-9.7876154773876305</v>
      </c>
      <c r="IR193" s="57">
        <f>IQ193/'DEPRECATED - DT-Prelim Calcs'!$C$7*('DEPRECATED - DT-Prelim Calcs'!$C$8-'DEPRECATED - DT-Prelim Calcs'!$C$9)+'DEPRECATED - DT-Prelim Calcs'!$C$9</f>
        <v>-518.35853350573984</v>
      </c>
      <c r="IS193" s="57">
        <f t="shared" si="205"/>
        <v>-518.35853350573984</v>
      </c>
      <c r="IT193" s="2">
        <f t="shared" si="255"/>
        <v>-12.256616919294368</v>
      </c>
      <c r="IU193" s="57">
        <f>IT193*'DEPRECATED - DT-Prelim Calcs'!$C$21/IO$2/'DEPRECATED - DT-Prelim Calcs'!$C$19/'DEPRECATED - DT-Prelim Calcs'!$C$18*3.39*'DEPRECATED - DT-Prelim Calcs'!$C$20</f>
        <v>-317.22464718375471</v>
      </c>
      <c r="IV193" s="46">
        <f t="shared" si="256"/>
        <v>1</v>
      </c>
      <c r="IW193" s="57">
        <f>IU192*'DEPRECATED - DT-Prelim Calcs'!$C$11+IW192</f>
        <v>82.402830004494731</v>
      </c>
      <c r="IX193" s="57">
        <f>IX192+0.5*IU193*'DEPRECATED - DT-Prelim Calcs'!$C$11^2+IW193*'DEPRECATED - DT-Prelim Calcs'!$C$11</f>
        <v>-325263.78449688596</v>
      </c>
      <c r="IY193" s="57">
        <f>MIN('Drive Train'!$F$35-IS192*'DEPRECATED - DT-Prelim Calcs'!$C$21*'Drive Train'!$F$39,IY192+IS$2)</f>
        <v>9.4533333333333349</v>
      </c>
      <c r="IZ193" s="57">
        <f>'Drive Train'!$F$35-IS193*'DEPRECATED - DT-Prelim Calcs'!$C$21*'Drive Train'!$F$39</f>
        <v>47.648380278390313</v>
      </c>
      <c r="JA193" s="1">
        <f>IF(IX193&gt;='Drive Train'!$F$29,1,0)</f>
        <v>0</v>
      </c>
      <c r="JB193" s="57">
        <f t="shared" si="257"/>
        <v>-575.95392611748866</v>
      </c>
      <c r="JC193" s="63">
        <f>JC192+'DEPRECATED - DT-Prelim Calcs'!$C$11</f>
        <v>756</v>
      </c>
      <c r="JD193" s="2">
        <f>JN193/'Drive Train'!$F$35</f>
        <v>0.74408602150537628</v>
      </c>
      <c r="JE193" s="46">
        <f>JL193*12*60/(PI() * 'Drive Train'!$F$15)/JD$2*JD193</f>
        <v>-12192.434767417835</v>
      </c>
      <c r="JF193" s="2">
        <f>('DEPRECATED - DT-Prelim Calcs'!$C$6*JD193-JE193)/('DEPRECATED - DT-Prelim Calcs'!$C$6*JD193)*'DEPRECATED - DT-Prelim Calcs'!$C$7*JD193</f>
        <v>7.3061493361200736</v>
      </c>
      <c r="JG193" s="57">
        <f>JF193/'DEPRECATED - DT-Prelim Calcs'!$C$7*('DEPRECATED - DT-Prelim Calcs'!$C$8-'DEPRECATED - DT-Prelim Calcs'!$C$9)+'DEPRECATED - DT-Prelim Calcs'!$C$9</f>
        <v>391.65392523825949</v>
      </c>
      <c r="JH193" s="57">
        <f t="shared" si="206"/>
        <v>46.666666666666657</v>
      </c>
      <c r="JI193" s="2">
        <f t="shared" si="258"/>
        <v>0.99579519204165001</v>
      </c>
      <c r="JJ193" s="57">
        <f>JI193*'DEPRECATED - DT-Prelim Calcs'!$C$21/JD$2/'DEPRECATED - DT-Prelim Calcs'!$C$19/'DEPRECATED - DT-Prelim Calcs'!$C$18*3.39*'DEPRECATED - DT-Prelim Calcs'!$C$20</f>
        <v>25.773080821789936</v>
      </c>
      <c r="JK193" s="46">
        <f t="shared" si="259"/>
        <v>0</v>
      </c>
      <c r="JL193" s="57">
        <f>JJ192*'DEPRECATED - DT-Prelim Calcs'!$C$11+JL192</f>
        <v>-40.038029760829986</v>
      </c>
      <c r="JM193" s="57">
        <f>JM192+0.5*JJ193*'DEPRECATED - DT-Prelim Calcs'!$C$11^2+JL193*'DEPRECATED - DT-Prelim Calcs'!$C$11</f>
        <v>-375191.19469738292</v>
      </c>
      <c r="JN193" s="57">
        <f>MIN('Drive Train'!$F$35-JH192*'DEPRECATED - DT-Prelim Calcs'!$C$21*'Drive Train'!$F$39,JN192+JH$2)</f>
        <v>9.2266666666666666</v>
      </c>
      <c r="JO193" s="57">
        <f>'Drive Train'!$F$35-JH193*'DEPRECATED - DT-Prelim Calcs'!$C$21*'Drive Train'!$F$39</f>
        <v>9.2266666666666666</v>
      </c>
      <c r="JP193" s="1">
        <f>IF(JM193&gt;='Drive Train'!$F$29,1,0)</f>
        <v>0</v>
      </c>
      <c r="JQ193" s="57">
        <f>MIN(JG193,'DEPRECATED - DT-Prelim Calcs'!$C$10)*'DEPRECATED - DT-Prelim Calcs'!$C$11*1000/60/60</f>
        <v>103.33333333333333</v>
      </c>
      <c r="JR193" s="63">
        <f>JR192+'DEPRECATED - DT-Prelim Calcs'!$C$11</f>
        <v>756</v>
      </c>
      <c r="JS193" s="2">
        <f>KC193/'Drive Train'!$F$35</f>
        <v>0.72580645161290325</v>
      </c>
      <c r="JT193" s="46">
        <f>KA193*12*60/(PI() * 'Drive Train'!$F$15)/JS$2*JS193</f>
        <v>-88829.377213481843</v>
      </c>
      <c r="JU193" s="2">
        <f>('DEPRECATED - DT-Prelim Calcs'!$C$6*JS193-JT193)/('DEPRECATED - DT-Prelim Calcs'!$C$6*JS193)*'DEPRECATED - DT-Prelim Calcs'!$C$7*JS193</f>
        <v>41.914071425402341</v>
      </c>
      <c r="JV193" s="57">
        <f>JU193/'DEPRECATED - DT-Prelim Calcs'!$C$7*('DEPRECATED - DT-Prelim Calcs'!$C$8-'DEPRECATED - DT-Prelim Calcs'!$C$9)+'DEPRECATED - DT-Prelim Calcs'!$C$9</f>
        <v>2234.0590721490125</v>
      </c>
      <c r="JW193" s="57">
        <f t="shared" si="207"/>
        <v>49.999999999999993</v>
      </c>
      <c r="JX193" s="2">
        <f t="shared" si="260"/>
        <v>0.99579519204165001</v>
      </c>
      <c r="JY193" s="57">
        <f>JX193*'DEPRECATED - DT-Prelim Calcs'!$C$21/JS$2/'DEPRECATED - DT-Prelim Calcs'!$C$19/'DEPRECATED - DT-Prelim Calcs'!$C$18*3.39*'DEPRECATED - DT-Prelim Calcs'!$C$20</f>
        <v>25.773080821789936</v>
      </c>
      <c r="JZ193" s="46">
        <f t="shared" si="261"/>
        <v>0</v>
      </c>
      <c r="KA193" s="57">
        <f>JY192*'DEPRECATED - DT-Prelim Calcs'!$C$11+KA192</f>
        <v>-299.04820245072767</v>
      </c>
      <c r="KB193" s="57">
        <f>KB192+0.5*JY193*'DEPRECATED - DT-Prelim Calcs'!$C$11^2+KA193*'DEPRECATED - DT-Prelim Calcs'!$C$11</f>
        <v>-354699.95627145102</v>
      </c>
      <c r="KC193" s="57">
        <f>MIN('Drive Train'!$F$35-JW192*'DEPRECATED - DT-Prelim Calcs'!$C$21*'Drive Train'!$F$39,KC192+JW$2)</f>
        <v>9</v>
      </c>
      <c r="KD193" s="57">
        <f>'Drive Train'!$F$35-JW193*'DEPRECATED - DT-Prelim Calcs'!$C$21*'Drive Train'!$F$39</f>
        <v>9</v>
      </c>
      <c r="KE193" s="1">
        <f>IF(KB193&gt;='Drive Train'!$F$29,1,0)</f>
        <v>0</v>
      </c>
      <c r="KF193" s="57">
        <f>MIN(JV193,'DEPRECATED - DT-Prelim Calcs'!$C$10)*'DEPRECATED - DT-Prelim Calcs'!$C$11*1000/60/60</f>
        <v>103.33333333333333</v>
      </c>
      <c r="KG193" s="63">
        <f>KG192+'DEPRECATED - DT-Prelim Calcs'!$C$11</f>
        <v>756</v>
      </c>
      <c r="KH193" s="2">
        <f>KR193/'Drive Train'!$F$35</f>
        <v>0.7075268817204301</v>
      </c>
      <c r="KI193" s="46">
        <f>KP193*12*60/(PI() * 'Drive Train'!$F$15)/KH$2*KH193</f>
        <v>-192722.29317226078</v>
      </c>
      <c r="KJ193" s="2">
        <f>('DEPRECATED - DT-Prelim Calcs'!$C$6*KH193-KI193)/('DEPRECATED - DT-Prelim Calcs'!$C$6*KH193)*'DEPRECATED - DT-Prelim Calcs'!$C$7*KH193</f>
        <v>88.845989042947835</v>
      </c>
      <c r="KK193" s="57">
        <f>KJ193/'DEPRECATED - DT-Prelim Calcs'!$C$7*('DEPRECATED - DT-Prelim Calcs'!$C$8-'DEPRECATED - DT-Prelim Calcs'!$C$9)+'DEPRECATED - DT-Prelim Calcs'!$C$9</f>
        <v>4732.5507859793388</v>
      </c>
      <c r="KL193" s="57">
        <f t="shared" si="208"/>
        <v>53.333333333333329</v>
      </c>
      <c r="KM193" s="2">
        <f t="shared" si="262"/>
        <v>0.99579519204165001</v>
      </c>
      <c r="KN193" s="57">
        <f>KM193*'DEPRECATED - DT-Prelim Calcs'!$C$21/KH$2/'DEPRECATED - DT-Prelim Calcs'!$C$19/'DEPRECATED - DT-Prelim Calcs'!$C$18*3.39*'DEPRECATED - DT-Prelim Calcs'!$C$20</f>
        <v>25.773080821789936</v>
      </c>
      <c r="KO193" s="46">
        <f t="shared" si="263"/>
        <v>0</v>
      </c>
      <c r="KP193" s="57">
        <f>KN192*'DEPRECATED - DT-Prelim Calcs'!$C$11+KP192</f>
        <v>-665.57103378728857</v>
      </c>
      <c r="KQ193" s="57">
        <f>KQ192+0.5*KN193*'DEPRECATED - DT-Prelim Calcs'!$C$11^2+KP193*'DEPRECATED - DT-Prelim Calcs'!$C$11</f>
        <v>-384929.23336378188</v>
      </c>
      <c r="KR193" s="57">
        <f>MIN('Drive Train'!$F$35-KL192*'DEPRECATED - DT-Prelim Calcs'!$C$21*'Drive Train'!$F$39,KR192+KL$2)</f>
        <v>8.7733333333333334</v>
      </c>
      <c r="KS193" s="57">
        <f>'Drive Train'!$F$35-KL193*'DEPRECATED - DT-Prelim Calcs'!$C$21*'Drive Train'!$F$39</f>
        <v>8.7733333333333334</v>
      </c>
      <c r="KT193" s="1">
        <f>IF(KQ193&gt;='Drive Train'!$F$29,1,0)</f>
        <v>0</v>
      </c>
      <c r="KU193" s="57">
        <f>MIN(KK193,'DEPRECATED - DT-Prelim Calcs'!$C$10)*'DEPRECATED - DT-Prelim Calcs'!$C$11*1000/60/60</f>
        <v>103.33333333333333</v>
      </c>
      <c r="KV193" s="63">
        <f>KV192+'DEPRECATED - DT-Prelim Calcs'!$C$11</f>
        <v>756</v>
      </c>
      <c r="KW193" s="2">
        <f>LG193/'Drive Train'!$F$35</f>
        <v>3.5150302871765127</v>
      </c>
      <c r="KX193" s="46">
        <f>LE193*12*60/(PI() * 'Drive Train'!$F$15)/KW$2*KW193</f>
        <v>-1535371.8834017683</v>
      </c>
      <c r="KY193" s="2">
        <f>('DEPRECATED - DT-Prelim Calcs'!$C$6*KW193-KX193)/('DEPRECATED - DT-Prelim Calcs'!$C$6*KW193)*'DEPRECATED - DT-Prelim Calcs'!$C$7*KW193</f>
        <v>702.70128659402064</v>
      </c>
      <c r="KZ193" s="57">
        <f>KY193/'DEPRECATED - DT-Prelim Calcs'!$C$7*('DEPRECATED - DT-Prelim Calcs'!$C$8-'DEPRECATED - DT-Prelim Calcs'!$C$9)+'DEPRECATED - DT-Prelim Calcs'!$C$9</f>
        <v>37412.067248967986</v>
      </c>
      <c r="LA193" s="57">
        <f t="shared" si="209"/>
        <v>56.666666666666664</v>
      </c>
      <c r="LB193" s="2">
        <f t="shared" si="264"/>
        <v>0.99579519204165001</v>
      </c>
      <c r="LC193" s="57">
        <f>LB193*'DEPRECATED - DT-Prelim Calcs'!$C$21/KW$2/'DEPRECATED - DT-Prelim Calcs'!$C$19/'DEPRECATED - DT-Prelim Calcs'!$C$18*3.39*'DEPRECATED - DT-Prelim Calcs'!$C$20</f>
        <v>25.773080821789936</v>
      </c>
      <c r="LD193" s="46">
        <f t="shared" si="265"/>
        <v>0</v>
      </c>
      <c r="LE193" s="57">
        <f>LC192*'DEPRECATED - DT-Prelim Calcs'!$C$11+LE192</f>
        <v>-1067.3083696586179</v>
      </c>
      <c r="LF193" s="57">
        <f>LF192+0.5*LC193*'DEPRECATED - DT-Prelim Calcs'!$C$11^2+LE193*'DEPRECATED - DT-Prelim Calcs'!$C$11</f>
        <v>-323031.66384143534</v>
      </c>
      <c r="LG193" s="57">
        <f>MIN('Drive Train'!$F$35-LA192*'DEPRECATED - DT-Prelim Calcs'!$C$21*'Drive Train'!$F$39,LG192+LA$2)</f>
        <v>43.586375560988756</v>
      </c>
      <c r="LH193" s="57">
        <f>'Drive Train'!$F$35-LA193*'DEPRECATED - DT-Prelim Calcs'!$C$21*'Drive Train'!$F$39</f>
        <v>8.5466666666666669</v>
      </c>
      <c r="LI193" s="1">
        <f>IF(LF193&gt;='Drive Train'!$F$29,1,0)</f>
        <v>0</v>
      </c>
      <c r="LJ193" s="57">
        <f>MIN(KZ193,'DEPRECATED - DT-Prelim Calcs'!$C$10)*'DEPRECATED - DT-Prelim Calcs'!$C$11*1000/60/60</f>
        <v>103.33333333333333</v>
      </c>
      <c r="LK193" s="63">
        <f>LK192+'DEPRECATED - DT-Prelim Calcs'!$C$11</f>
        <v>756</v>
      </c>
      <c r="LL193" s="2">
        <f>LV193/'Drive Train'!$F$35</f>
        <v>4.1545389228173288</v>
      </c>
      <c r="LM193" s="46">
        <f>LT193*12*60/(PI() * 'Drive Train'!$F$15)/LL$2*LL193</f>
        <v>-2269966.2581801014</v>
      </c>
      <c r="LN193" s="2">
        <f>('DEPRECATED - DT-Prelim Calcs'!$C$6*LL193-LM193)/('DEPRECATED - DT-Prelim Calcs'!$C$6*LL193)*'DEPRECATED - DT-Prelim Calcs'!$C$7*LL193</f>
        <v>1036.3949307766061</v>
      </c>
      <c r="LO193" s="57">
        <f>LN193/'DEPRECATED - DT-Prelim Calcs'!$C$7*('DEPRECATED - DT-Prelim Calcs'!$C$8-'DEPRECATED - DT-Prelim Calcs'!$C$9)+'DEPRECATED - DT-Prelim Calcs'!$C$9</f>
        <v>55176.753783667446</v>
      </c>
      <c r="LP193" s="57">
        <f t="shared" si="210"/>
        <v>60</v>
      </c>
      <c r="LQ193" s="2">
        <f t="shared" si="266"/>
        <v>0.99579519204165001</v>
      </c>
      <c r="LR193" s="57">
        <f>LQ193*'DEPRECATED - DT-Prelim Calcs'!$C$21/LL$2/'DEPRECATED - DT-Prelim Calcs'!$C$19/'DEPRECATED - DT-Prelim Calcs'!$C$18*3.39*'DEPRECATED - DT-Prelim Calcs'!$C$20</f>
        <v>25.773080821789936</v>
      </c>
      <c r="LS193" s="46">
        <f t="shared" si="267"/>
        <v>0</v>
      </c>
      <c r="LT193" s="57">
        <f>LR192*'DEPRECATED - DT-Prelim Calcs'!$C$11+LT192</f>
        <v>-1335.0636542495713</v>
      </c>
      <c r="LU193" s="57">
        <f>LU192+0.5*LR193*'DEPRECATED - DT-Prelim Calcs'!$C$11^2+LT193*'DEPRECATED - DT-Prelim Calcs'!$C$11</f>
        <v>-329975.72301140468</v>
      </c>
      <c r="LV193" s="57">
        <f>MIN('Drive Train'!$F$35-LP192*'DEPRECATED - DT-Prelim Calcs'!$C$21*'Drive Train'!$F$39,LV192+LP$2)</f>
        <v>51.516282642934883</v>
      </c>
      <c r="LW193" s="57">
        <f>'Drive Train'!$F$35-LP193*'DEPRECATED - DT-Prelim Calcs'!$C$21*'Drive Train'!$F$39</f>
        <v>8.32</v>
      </c>
      <c r="LX193" s="1">
        <f>IF(LU193&gt;='Drive Train'!$F$29,1,0)</f>
        <v>0</v>
      </c>
      <c r="LY193" s="57">
        <f>MIN(LO193,'DEPRECATED - DT-Prelim Calcs'!$C$10)*'DEPRECATED - DT-Prelim Calcs'!$C$11*1000/60/60</f>
        <v>103.33333333333333</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Train'!$AA$49 + V193*(1-'Drive Train'!$AA$49))</f>
        <v>0</v>
      </c>
      <c r="W194" s="57">
        <f t="shared" ref="W194:W204" si="269">MIN(ABS(V194),U$2) * SIGN(V194)</f>
        <v>0</v>
      </c>
      <c r="X194" s="2">
        <f>MAX(MIN(IF(AND(AI193=1,AG194&lt;0),-1,1)*(W194-$C$9)/($C$8-$C$9)*$C$7-$C$29*AE194/T$2 -  AI193*$C$29/2,X$2),MAX(X$4:X193)*-1)</f>
        <v>-0.2458281045106315</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Train'!$F$39,AG193+W$2)-$C$3,IF(AE193-1&lt;=0,0,IF($C$32=Motors!$C$29,MAX(ABS('Drive Train'!$F$35-W193*$C$21*'Drive Train'!$F$39)*-1,AG193-W$2),MAX(0,ABS('Drive Train'!$F$35-W193*$C$21*'Drive Train'!$F$39)*-1,AG193-W$2))))</f>
        <v>0</v>
      </c>
      <c r="AH194" s="57">
        <f>'Drive Train'!$F$35-ABS(W194)*'DEPRECATED - DT-Prelim Calcs'!$C$21*'Drive Train'!$F$39</f>
        <v>12.4</v>
      </c>
      <c r="AI194" s="1">
        <f>IF(AJ194&gt;='Drive Train'!$F$29,1,0)</f>
        <v>1</v>
      </c>
      <c r="AJ194" s="57">
        <f>AJ193+0.5*Y194*'DEPRECATED - DT-Prelim Calcs'!$C$11^2+AE194*'DEPRECATED - DT-Prelim Calcs'!$C$11</f>
        <v>784.33981740885292</v>
      </c>
      <c r="AK194" s="57">
        <f t="shared" si="268"/>
        <v>0</v>
      </c>
      <c r="AL194" s="63">
        <f>AL193+'DEPRECATED - DT-Prelim Calcs'!$C$11</f>
        <v>760</v>
      </c>
      <c r="AM194" s="2">
        <f>AW194/'Drive Train'!$F$35</f>
        <v>0.88882649237565792</v>
      </c>
      <c r="AN194" s="46">
        <f>AU194*12*60/(PI() * 'Drive Train'!$F$15)/AM$2*AM194</f>
        <v>4007.4131716828724</v>
      </c>
      <c r="AO194" s="2">
        <f>('DEPRECATED - DT-Prelim Calcs'!$C$6*AM194-AN194)/('DEPRECATED - DT-Prelim Calcs'!$C$6*AM194)*'DEPRECATED - DT-Prelim Calcs'!$C$7*AM194</f>
        <v>0.33008953072369918</v>
      </c>
      <c r="AP194" s="57">
        <f>AO194/'DEPRECATED - DT-Prelim Calcs'!$C$7*('DEPRECATED - DT-Prelim Calcs'!$C$8-'DEPRECATED - DT-Prelim Calcs'!$C$9)+'DEPRECATED - DT-Prelim Calcs'!$C$9</f>
        <v>20.27281609620357</v>
      </c>
      <c r="AQ194" s="57">
        <f t="shared" si="192"/>
        <v>20.27281609620357</v>
      </c>
      <c r="AR194" s="2">
        <f t="shared" si="212"/>
        <v>2.2204460492503131E-16</v>
      </c>
      <c r="AS194" s="57">
        <f>AR194*'DEPRECATED - DT-Prelim Calcs'!$C$21/AM$2/'DEPRECATED - DT-Prelim Calcs'!$C$19/'DEPRECATED - DT-Prelim Calcs'!$C$18*3.39*'DEPRECATED - DT-Prelim Calcs'!$C$20</f>
        <v>1.6091427298135106E-15</v>
      </c>
      <c r="AT194" s="46">
        <f t="shared" si="213"/>
        <v>0</v>
      </c>
      <c r="AU194" s="57">
        <f>AS193*'DEPRECATED - DT-Prelim Calcs'!$C$11+AU193</f>
        <v>39.345448708843193</v>
      </c>
      <c r="AV194" s="57">
        <f>AV193+0.5*AS194*'DEPRECATED - DT-Prelim Calcs'!$C$11^2+AU194*'DEPRECATED - DT-Prelim Calcs'!$C$11</f>
        <v>29859.741842936419</v>
      </c>
      <c r="AW194" s="57">
        <f>MIN('Drive Train'!$F$35-AQ193*'DEPRECATED - DT-Prelim Calcs'!$C$21*'Drive Train'!$F$39,AW193+AQ$2)</f>
        <v>11.021448505458158</v>
      </c>
      <c r="AX194" s="57">
        <f>'Drive Train'!$F$35-AQ194*'DEPRECATED - DT-Prelim Calcs'!$C$21*'Drive Train'!$F$39</f>
        <v>11.021448505458157</v>
      </c>
      <c r="AY194" s="1">
        <f>IF(AV194&gt;='Drive Train'!$F$29,1,0)</f>
        <v>1</v>
      </c>
      <c r="AZ194" s="57">
        <f t="shared" si="214"/>
        <v>22.525351218003966</v>
      </c>
      <c r="BA194" s="63">
        <f>BA193+'DEPRECATED - DT-Prelim Calcs'!$C$11</f>
        <v>760</v>
      </c>
      <c r="BB194" s="2">
        <f>BL194/'Drive Train'!$F$35</f>
        <v>0.48999999999999994</v>
      </c>
      <c r="BC194" s="46">
        <f>BJ194*12*60/(PI() * 'Drive Train'!$F$15)/BB$2*BB194</f>
        <v>5110.349591052749</v>
      </c>
      <c r="BD194" s="2">
        <f>('DEPRECATED - DT-Prelim Calcs'!$C$6*BB194-BC194)/('DEPRECATED - DT-Prelim Calcs'!$C$6*BB194)*'DEPRECATED - DT-Prelim Calcs'!$C$7*BB194</f>
        <v>-1.1297833985810743</v>
      </c>
      <c r="BE194" s="57">
        <f>BD194/'DEPRECATED - DT-Prelim Calcs'!$C$7*('DEPRECATED - DT-Prelim Calcs'!$C$8-'DEPRECATED - DT-Prelim Calcs'!$C$9)+'DEPRECATED - DT-Prelim Calcs'!$C$9</f>
        <v>-57.445730306204084</v>
      </c>
      <c r="BF194" s="57">
        <f t="shared" si="193"/>
        <v>-57.445730306204084</v>
      </c>
      <c r="BG194" s="2">
        <f t="shared" si="215"/>
        <v>-1.8933363324154473</v>
      </c>
      <c r="BH194" s="57">
        <f>BG194*'DEPRECATED - DT-Prelim Calcs'!$C$21/BB$2/'DEPRECATED - DT-Prelim Calcs'!$C$19/'DEPRECATED - DT-Prelim Calcs'!$C$18*3.39*'DEPRECATED - DT-Prelim Calcs'!$C$20</f>
        <v>-19.819055495402463</v>
      </c>
      <c r="BI194" s="46">
        <f t="shared" si="216"/>
        <v>1</v>
      </c>
      <c r="BJ194" s="57">
        <f>BH193*'DEPRECATED - DT-Prelim Calcs'!$C$11+BJ193</f>
        <v>63.008778385113501</v>
      </c>
      <c r="BK194" s="57">
        <f>BK193+0.5*BH194*'DEPRECATED - DT-Prelim Calcs'!$C$11^2+BJ194*'DEPRECATED - DT-Prelim Calcs'!$C$11</f>
        <v>17793.333282666827</v>
      </c>
      <c r="BL194" s="57">
        <f>MIN('Drive Train'!$F$35-BF193*'DEPRECATED - DT-Prelim Calcs'!$C$21*'Drive Train'!$F$39,BL193+BF$2)</f>
        <v>6.0759999999999996</v>
      </c>
      <c r="BM194" s="57">
        <f>'Drive Train'!$F$35-BF194*'DEPRECATED - DT-Prelim Calcs'!$C$21*'Drive Train'!$F$39</f>
        <v>16.306309660821878</v>
      </c>
      <c r="BN194" s="1">
        <f>IF(BK194&gt;='Drive Train'!$F$29,1,0)</f>
        <v>1</v>
      </c>
      <c r="BO194" s="57">
        <f t="shared" si="217"/>
        <v>-63.82858922911565</v>
      </c>
      <c r="BP194" s="63">
        <f>BP193+'DEPRECATED - DT-Prelim Calcs'!$C$11</f>
        <v>760</v>
      </c>
      <c r="BQ194" s="2">
        <f>CA194/'Drive Train'!$F$35</f>
        <v>0.48999999999999994</v>
      </c>
      <c r="BR194" s="46">
        <f>BY194*12*60/(PI() * 'Drive Train'!$F$15)/BQ$2*BQ194</f>
        <v>-1995.5483225554708</v>
      </c>
      <c r="BS194" s="2">
        <f>('DEPRECATED - DT-Prelim Calcs'!$C$6*BQ194-BR194)/('DEPRECATED - DT-Prelim Calcs'!$C$6*BQ194)*'DEPRECATED - DT-Prelim Calcs'!$C$7*BQ194</f>
        <v>2.0832023372155128</v>
      </c>
      <c r="BT194" s="57">
        <f>BS194/'DEPRECATED - DT-Prelim Calcs'!$C$7*('DEPRECATED - DT-Prelim Calcs'!$C$8-'DEPRECATED - DT-Prelim Calcs'!$C$9)+'DEPRECATED - DT-Prelim Calcs'!$C$9</f>
        <v>113.6024314791495</v>
      </c>
      <c r="BU194" s="57">
        <f t="shared" si="194"/>
        <v>93</v>
      </c>
      <c r="BV194" s="2">
        <f t="shared" si="218"/>
        <v>1.8828060353728675</v>
      </c>
      <c r="BW194" s="57">
        <f>BV194*'DEPRECATED - DT-Prelim Calcs'!$C$21/BQ$2/'DEPRECATED - DT-Prelim Calcs'!$C$19/'DEPRECATED - DT-Prelim Calcs'!$C$18*3.39*'DEPRECATED - DT-Prelim Calcs'!$C$20</f>
        <v>25.773080821789936</v>
      </c>
      <c r="BX194" s="46">
        <f t="shared" si="219"/>
        <v>0</v>
      </c>
      <c r="BY194" s="57">
        <f>BW193*'DEPRECATED - DT-Prelim Calcs'!$C$11+BY193</f>
        <v>-18.815125900431283</v>
      </c>
      <c r="BZ194" s="57">
        <f>BZ193+0.5*BW194*'DEPRECATED - DT-Prelim Calcs'!$C$11^2+BY194*'DEPRECATED - DT-Prelim Calcs'!$C$11</f>
        <v>-11756.800842619608</v>
      </c>
      <c r="CA194" s="57">
        <f>MIN('Drive Train'!$F$35-BU193*'DEPRECATED - DT-Prelim Calcs'!$C$21*'Drive Train'!$F$39,CA193+BU$2)</f>
        <v>6.0759999999999996</v>
      </c>
      <c r="CB194" s="57">
        <f>'Drive Train'!$F$35-BU194*'DEPRECATED - DT-Prelim Calcs'!$C$21*'Drive Train'!$F$39</f>
        <v>6.0759999999999996</v>
      </c>
      <c r="CC194" s="1">
        <f>IF(BZ194&gt;='Drive Train'!$F$29,1,0)</f>
        <v>0</v>
      </c>
      <c r="CD194" s="57">
        <f t="shared" si="220"/>
        <v>103.33333333333333</v>
      </c>
      <c r="CE194" s="63">
        <f>CE193+'DEPRECATED - DT-Prelim Calcs'!$C$11</f>
        <v>760</v>
      </c>
      <c r="CF194" s="2">
        <f>CP194/'Drive Train'!$F$35</f>
        <v>2.5616117472868618</v>
      </c>
      <c r="CG194" s="46">
        <f>CN194*12*60/(PI() * 'Drive Train'!$F$15)/CF$2*CF194</f>
        <v>-274235.92923242296</v>
      </c>
      <c r="CH194" s="2">
        <f>('DEPRECATED - DT-Prelim Calcs'!$C$6*CF194-CG194)/('DEPRECATED - DT-Prelim Calcs'!$C$6*CF194)*'DEPRECATED - DT-Prelim Calcs'!$C$7*CF194</f>
        <v>130.17134349485241</v>
      </c>
      <c r="CI194" s="57">
        <f>CH194/'DEPRECATED - DT-Prelim Calcs'!$C$7*('DEPRECATED - DT-Prelim Calcs'!$C$8-'DEPRECATED - DT-Prelim Calcs'!$C$9)+'DEPRECATED - DT-Prelim Calcs'!$C$9</f>
        <v>6932.5686184189062</v>
      </c>
      <c r="CJ194" s="57">
        <f t="shared" si="195"/>
        <v>93</v>
      </c>
      <c r="CK194" s="2">
        <f t="shared" si="221"/>
        <v>1.5241763143494644</v>
      </c>
      <c r="CL194" s="57">
        <f>CK194*'DEPRECATED - DT-Prelim Calcs'!$C$21/CF$2/'DEPRECATED - DT-Prelim Calcs'!$C$19/'DEPRECATED - DT-Prelim Calcs'!$C$18*3.39*'DEPRECATED - DT-Prelim Calcs'!$C$20</f>
        <v>25.773080821789936</v>
      </c>
      <c r="CM194" s="46">
        <f t="shared" si="222"/>
        <v>0</v>
      </c>
      <c r="CN194" s="57">
        <f>CL193*'DEPRECATED - DT-Prelim Calcs'!$C$11+CN193</f>
        <v>-400.38853585956394</v>
      </c>
      <c r="CO194" s="57">
        <f>CO193+0.5*CL194*'DEPRECATED - DT-Prelim Calcs'!$C$11^2+CN194*'DEPRECATED - DT-Prelim Calcs'!$C$11</f>
        <v>-58347.941448622063</v>
      </c>
      <c r="CP194" s="57">
        <f>MIN('Drive Train'!$F$35-CJ193*'DEPRECATED - DT-Prelim Calcs'!$C$21*'Drive Train'!$F$39,CP193+CJ$2)</f>
        <v>31.763985666357087</v>
      </c>
      <c r="CQ194" s="57">
        <f>'Drive Train'!$F$35-CJ194*'DEPRECATED - DT-Prelim Calcs'!$C$21*'Drive Train'!$F$39</f>
        <v>6.0759999999999996</v>
      </c>
      <c r="CR194" s="1">
        <f>IF(CO194&gt;='Drive Train'!$F$29,1,0)</f>
        <v>0</v>
      </c>
      <c r="CS194" s="57">
        <f t="shared" si="223"/>
        <v>103.33333333333333</v>
      </c>
      <c r="CT194" s="63">
        <f>CT193+'DEPRECATED - DT-Prelim Calcs'!$C$11</f>
        <v>760</v>
      </c>
      <c r="CU194" s="2">
        <f>DE194/'Drive Train'!$F$35</f>
        <v>0.48999999999999994</v>
      </c>
      <c r="CV194" s="46">
        <f>DC194*12*60/(PI() * 'Drive Train'!$F$15)/CU$2*CU194</f>
        <v>-10059.019199660062</v>
      </c>
      <c r="CW194" s="2">
        <f>('DEPRECATED - DT-Prelim Calcs'!$C$6*CU194-CV194)/('DEPRECATED - DT-Prelim Calcs'!$C$6*CU194)*'DEPRECATED - DT-Prelim Calcs'!$C$7*CU194</f>
        <v>5.7291619645742502</v>
      </c>
      <c r="CX194" s="57">
        <f>CW194/'DEPRECATED - DT-Prelim Calcs'!$C$7*('DEPRECATED - DT-Prelim Calcs'!$C$8-'DEPRECATED - DT-Prelim Calcs'!$C$9)+'DEPRECATED - DT-Prelim Calcs'!$C$9</f>
        <v>307.70061413065406</v>
      </c>
      <c r="CY194" s="57">
        <f t="shared" si="196"/>
        <v>93</v>
      </c>
      <c r="CZ194" s="2">
        <f t="shared" si="224"/>
        <v>1.2803081040535502</v>
      </c>
      <c r="DA194" s="57">
        <f>CZ194*'DEPRECATED - DT-Prelim Calcs'!$C$21/CU$2/'DEPRECATED - DT-Prelim Calcs'!$C$19/'DEPRECATED - DT-Prelim Calcs'!$C$18*3.39*'DEPRECATED - DT-Prelim Calcs'!$C$20</f>
        <v>25.773080821789936</v>
      </c>
      <c r="DB194" s="46">
        <f t="shared" si="225"/>
        <v>0</v>
      </c>
      <c r="DC194" s="57">
        <f>DA193*'DEPRECATED - DT-Prelim Calcs'!$C$11+DC193</f>
        <v>-64.492532285654576</v>
      </c>
      <c r="DD194" s="57">
        <f>DD193+0.5*DA194*'DEPRECATED - DT-Prelim Calcs'!$C$11^2+DC194*'DEPRECATED - DT-Prelim Calcs'!$C$11</f>
        <v>-106772.18097964</v>
      </c>
      <c r="DE194" s="57">
        <f>MIN('Drive Train'!$F$35-CY193*'DEPRECATED - DT-Prelim Calcs'!$C$21*'Drive Train'!$F$39,DE193+CY$2)</f>
        <v>6.0759999999999996</v>
      </c>
      <c r="DF194" s="57">
        <f>'Drive Train'!$F$35-CY194*'DEPRECATED - DT-Prelim Calcs'!$C$21*'Drive Train'!$F$39</f>
        <v>6.0759999999999996</v>
      </c>
      <c r="DG194" s="1">
        <f>IF(DD194&gt;='Drive Train'!$F$29,1,0)</f>
        <v>0</v>
      </c>
      <c r="DH194" s="57">
        <f t="shared" si="226"/>
        <v>103.33333333333333</v>
      </c>
      <c r="DI194" s="63">
        <f>DI193+'DEPRECATED - DT-Prelim Calcs'!$C$11</f>
        <v>760</v>
      </c>
      <c r="DJ194" s="2">
        <f>DT194/'Drive Train'!$F$35</f>
        <v>0.48999999999999994</v>
      </c>
      <c r="DK194" s="46">
        <f>DR194*12*60/(PI() * 'Drive Train'!$F$15)/DJ$2*DJ194</f>
        <v>-32203.295228227951</v>
      </c>
      <c r="DL194" s="2">
        <f>('DEPRECATED - DT-Prelim Calcs'!$C$6*DJ194-DK194)/('DEPRECATED - DT-Prelim Calcs'!$C$6*DJ194)*'DEPRECATED - DT-Prelim Calcs'!$C$7*DJ194</f>
        <v>15.741864634151847</v>
      </c>
      <c r="DM194" s="57">
        <f>DL194/'DEPRECATED - DT-Prelim Calcs'!$C$7*('DEPRECATED - DT-Prelim Calcs'!$C$8-'DEPRECATED - DT-Prelim Calcs'!$C$9)+'DEPRECATED - DT-Prelim Calcs'!$C$9</f>
        <v>840.74200521231626</v>
      </c>
      <c r="DN194" s="57">
        <f t="shared" si="197"/>
        <v>93</v>
      </c>
      <c r="DO194" s="2">
        <f t="shared" si="227"/>
        <v>1.1037138828047846</v>
      </c>
      <c r="DP194" s="57">
        <f>DO194*'DEPRECATED - DT-Prelim Calcs'!$C$21/DJ$2/'DEPRECATED - DT-Prelim Calcs'!$C$19/'DEPRECATED - DT-Prelim Calcs'!$C$18*3.39*'DEPRECATED - DT-Prelim Calcs'!$C$20</f>
        <v>25.773080821789936</v>
      </c>
      <c r="DQ194" s="46">
        <f t="shared" si="228"/>
        <v>0</v>
      </c>
      <c r="DR194" s="57">
        <f>DP193*'DEPRECATED - DT-Prelim Calcs'!$C$11+DR193</f>
        <v>-177.9902106094022</v>
      </c>
      <c r="DS194" s="57">
        <f>DS193+0.5*DP194*'DEPRECATED - DT-Prelim Calcs'!$C$11^2+DR194*'DEPRECATED - DT-Prelim Calcs'!$C$11</f>
        <v>-194227.5390516326</v>
      </c>
      <c r="DT194" s="57">
        <f>MIN('Drive Train'!$F$35-DN193*'DEPRECATED - DT-Prelim Calcs'!$C$21*'Drive Train'!$F$39,DT193+DN$2)</f>
        <v>6.0759999999999996</v>
      </c>
      <c r="DU194" s="57">
        <f>'Drive Train'!$F$35-DN194*'DEPRECATED - DT-Prelim Calcs'!$C$21*'Drive Train'!$F$39</f>
        <v>6.0759999999999996</v>
      </c>
      <c r="DV194" s="1">
        <f>IF(DS194&gt;='Drive Train'!$F$29,1,0)</f>
        <v>0</v>
      </c>
      <c r="DW194" s="57">
        <f t="shared" si="229"/>
        <v>103.33333333333333</v>
      </c>
      <c r="DX194" s="63">
        <f>DX193+'DEPRECATED - DT-Prelim Calcs'!$C$11</f>
        <v>760</v>
      </c>
      <c r="DY194" s="2">
        <f>EI194/'Drive Train'!$F$35</f>
        <v>3.4173139403694601</v>
      </c>
      <c r="DZ194" s="46">
        <f>EG194*12*60/(PI() * 'Drive Train'!$F$15)/DY$2*DY194</f>
        <v>-1591937.7542346998</v>
      </c>
      <c r="EA194" s="2">
        <f>('DEPRECATED - DT-Prelim Calcs'!$C$6*DY194-DZ194)/('DEPRECATED - DT-Prelim Calcs'!$C$6*DY194)*'DEPRECATED - DT-Prelim Calcs'!$C$7*DY194</f>
        <v>728.04247851104208</v>
      </c>
      <c r="EB194" s="57">
        <f>EA194/'DEPRECATED - DT-Prelim Calcs'!$C$7*('DEPRECATED - DT-Prelim Calcs'!$C$8-'DEPRECATED - DT-Prelim Calcs'!$C$9)+'DEPRECATED - DT-Prelim Calcs'!$C$9</f>
        <v>38761.143980484107</v>
      </c>
      <c r="EC194" s="57">
        <f t="shared" si="198"/>
        <v>93</v>
      </c>
      <c r="ED194" s="2">
        <f t="shared" si="230"/>
        <v>0.96993038185874991</v>
      </c>
      <c r="EE194" s="57">
        <f>ED194*'DEPRECATED - DT-Prelim Calcs'!$C$21/DY$2/'DEPRECATED - DT-Prelim Calcs'!$C$19/'DEPRECATED - DT-Prelim Calcs'!$C$18*3.39*'DEPRECATED - DT-Prelim Calcs'!$C$20</f>
        <v>25.773080821789936</v>
      </c>
      <c r="EF194" s="46">
        <f t="shared" si="231"/>
        <v>0</v>
      </c>
      <c r="EG194" s="57">
        <f>EE193*'DEPRECATED - DT-Prelim Calcs'!$C$11+EG193</f>
        <v>-1108.7079095810093</v>
      </c>
      <c r="EH194" s="57">
        <f>EH193+0.5*EE194*'DEPRECATED - DT-Prelim Calcs'!$C$11^2+EG194*'DEPRECATED - DT-Prelim Calcs'!$C$11</f>
        <v>-356758.49935725739</v>
      </c>
      <c r="EI194" s="57">
        <f>MIN('Drive Train'!$F$35-EC193*'DEPRECATED - DT-Prelim Calcs'!$C$21*'Drive Train'!$F$39,EI193+EC$2)</f>
        <v>42.374692860581305</v>
      </c>
      <c r="EJ194" s="57">
        <f>'Drive Train'!$F$35-EC194*'DEPRECATED - DT-Prelim Calcs'!$C$21*'Drive Train'!$F$39</f>
        <v>6.0759999999999996</v>
      </c>
      <c r="EK194" s="1">
        <f>IF(EH194&gt;='Drive Train'!$F$29,1,0)</f>
        <v>0</v>
      </c>
      <c r="EL194" s="57">
        <f t="shared" si="232"/>
        <v>103.33333333333333</v>
      </c>
      <c r="EM194" s="63">
        <f>EM193+'DEPRECATED - DT-Prelim Calcs'!$C$11</f>
        <v>760</v>
      </c>
      <c r="EN194" s="2">
        <f>EX194/'Drive Train'!$F$35</f>
        <v>0.48999999999999994</v>
      </c>
      <c r="EO194" s="46">
        <f>EV194*12*60/(PI() * 'Drive Train'!$F$15)/EN$2*EN194</f>
        <v>-171334.10292810155</v>
      </c>
      <c r="EP194" s="2">
        <f>('DEPRECATED - DT-Prelim Calcs'!$C$6*EN194-EO194)/('DEPRECATED - DT-Prelim Calcs'!$C$6*EN194)*'DEPRECATED - DT-Prelim Calcs'!$C$7*EN194</f>
        <v>78.650916520961502</v>
      </c>
      <c r="EQ194" s="57">
        <f>EP194/'DEPRECATED - DT-Prelim Calcs'!$C$7*('DEPRECATED - DT-Prelim Calcs'!$C$8-'DEPRECATED - DT-Prelim Calcs'!$C$9)+'DEPRECATED - DT-Prelim Calcs'!$C$9</f>
        <v>4189.8006596013938</v>
      </c>
      <c r="ER194" s="57">
        <f t="shared" si="199"/>
        <v>93</v>
      </c>
      <c r="ES194" s="2">
        <f t="shared" si="233"/>
        <v>0.86507304327942547</v>
      </c>
      <c r="ET194" s="57">
        <f>ES194*'DEPRECATED - DT-Prelim Calcs'!$C$21/EN$2/'DEPRECATED - DT-Prelim Calcs'!$C$19/'DEPRECATED - DT-Prelim Calcs'!$C$18*3.39*'DEPRECATED - DT-Prelim Calcs'!$C$20</f>
        <v>25.773080821789936</v>
      </c>
      <c r="EU194" s="46">
        <f t="shared" si="234"/>
        <v>0</v>
      </c>
      <c r="EV194" s="57">
        <f>ET193*'DEPRECATED - DT-Prelim Calcs'!$C$11+EV193</f>
        <v>-742.22553649796089</v>
      </c>
      <c r="EW194" s="57">
        <f>EW193+0.5*ET194*'DEPRECATED - DT-Prelim Calcs'!$C$11^2+EV194*'DEPRECATED - DT-Prelim Calcs'!$C$11</f>
        <v>-399398.04214386956</v>
      </c>
      <c r="EX194" s="57">
        <f>MIN('Drive Train'!$F$35-ER193*'DEPRECATED - DT-Prelim Calcs'!$C$21*'Drive Train'!$F$39,EX193+ER$2)</f>
        <v>6.0759999999999996</v>
      </c>
      <c r="EY194" s="57">
        <f>'Drive Train'!$F$35-ER194*'DEPRECATED - DT-Prelim Calcs'!$C$21*'Drive Train'!$F$39</f>
        <v>6.0759999999999996</v>
      </c>
      <c r="EZ194" s="1">
        <f>IF(EW194&gt;='Drive Train'!$F$29,1,0)</f>
        <v>0</v>
      </c>
      <c r="FA194" s="57">
        <f t="shared" si="235"/>
        <v>103.33333333333333</v>
      </c>
      <c r="FB194" s="63">
        <f>FB193+'DEPRECATED - DT-Prelim Calcs'!$C$11</f>
        <v>760</v>
      </c>
      <c r="FC194" s="2">
        <f>FM194/'Drive Train'!$F$35</f>
        <v>0.48999999999999994</v>
      </c>
      <c r="FD194" s="46">
        <f>FK194*12*60/(PI() * 'Drive Train'!$F$15)/FC$2*FC194</f>
        <v>-110115.06129900541</v>
      </c>
      <c r="FE194" s="2">
        <f>('DEPRECATED - DT-Prelim Calcs'!$C$6*FC194-FD194)/('DEPRECATED - DT-Prelim Calcs'!$C$6*FC194)*'DEPRECATED - DT-Prelim Calcs'!$C$7*FC194</f>
        <v>50.970261675535276</v>
      </c>
      <c r="FF194" s="57">
        <f>FE194/'DEPRECATED - DT-Prelim Calcs'!$C$7*('DEPRECATED - DT-Prelim Calcs'!$C$8-'DEPRECATED - DT-Prelim Calcs'!$C$9)+'DEPRECATED - DT-Prelim Calcs'!$C$9</f>
        <v>2716.1790759216497</v>
      </c>
      <c r="FG194" s="57">
        <f t="shared" si="200"/>
        <v>93</v>
      </c>
      <c r="FH194" s="2">
        <f t="shared" si="236"/>
        <v>0.78067567320338405</v>
      </c>
      <c r="FI194" s="57">
        <f>FH194*'DEPRECATED - DT-Prelim Calcs'!$C$21/FC$2/'DEPRECATED - DT-Prelim Calcs'!$C$19/'DEPRECATED - DT-Prelim Calcs'!$C$18*3.39*'DEPRECATED - DT-Prelim Calcs'!$C$20</f>
        <v>25.773080821789936</v>
      </c>
      <c r="FJ194" s="46">
        <f t="shared" si="237"/>
        <v>0</v>
      </c>
      <c r="FK194" s="57">
        <f>FI193*'DEPRECATED - DT-Prelim Calcs'!$C$11+FK193</f>
        <v>-430.48365807185814</v>
      </c>
      <c r="FL194" s="57">
        <f>FL193+0.5*FI194*'DEPRECATED - DT-Prelim Calcs'!$C$11^2+FK194*'DEPRECATED - DT-Prelim Calcs'!$C$11</f>
        <v>-463419.57454291586</v>
      </c>
      <c r="FM194" s="57">
        <f>MIN('Drive Train'!$F$35-FG193*'DEPRECATED - DT-Prelim Calcs'!$C$21*'Drive Train'!$F$39,FM193+FG$2)</f>
        <v>6.0759999999999996</v>
      </c>
      <c r="FN194" s="57">
        <f>'Drive Train'!$F$35-FG194*'DEPRECATED - DT-Prelim Calcs'!$C$21*'Drive Train'!$F$39</f>
        <v>6.0759999999999996</v>
      </c>
      <c r="FO194" s="1">
        <f>IF(FL194&gt;='Drive Train'!$F$29,1,0)</f>
        <v>0</v>
      </c>
      <c r="FP194" s="57">
        <f t="shared" si="238"/>
        <v>103.33333333333333</v>
      </c>
      <c r="FQ194" s="63">
        <f>FQ193+'DEPRECATED - DT-Prelim Calcs'!$C$11</f>
        <v>760</v>
      </c>
      <c r="FR194" s="2">
        <f>GB194/'Drive Train'!$F$35</f>
        <v>2.9591473207694503</v>
      </c>
      <c r="FS194" s="46">
        <f>FZ194*12*60/(PI() * 'Drive Train'!$F$15)/FR$2*FR194</f>
        <v>-2200415.2380889095</v>
      </c>
      <c r="FT194" s="2">
        <f>('DEPRECATED - DT-Prelim Calcs'!$C$6*FR194-FS194)/('DEPRECATED - DT-Prelim Calcs'!$C$6*FR194)*'DEPRECATED - DT-Prelim Calcs'!$C$7*FR194</f>
        <v>1002.0660147980774</v>
      </c>
      <c r="FU194" s="57">
        <f>FT194/'DEPRECATED - DT-Prelim Calcs'!$C$7*('DEPRECATED - DT-Prelim Calcs'!$C$8-'DEPRECATED - DT-Prelim Calcs'!$C$9)+'DEPRECATED - DT-Prelim Calcs'!$C$9</f>
        <v>53349.201949623784</v>
      </c>
      <c r="FV194" s="57">
        <f t="shared" si="201"/>
        <v>93</v>
      </c>
      <c r="FW194" s="2">
        <f t="shared" si="239"/>
        <v>0.7112822800297498</v>
      </c>
      <c r="FX194" s="57">
        <f>FW194*'DEPRECATED - DT-Prelim Calcs'!$C$21/FR$2/'DEPRECATED - DT-Prelim Calcs'!$C$19/'DEPRECATED - DT-Prelim Calcs'!$C$18*3.39*'DEPRECATED - DT-Prelim Calcs'!$C$20</f>
        <v>25.773080821789936</v>
      </c>
      <c r="FY194" s="46">
        <f t="shared" si="240"/>
        <v>0</v>
      </c>
      <c r="FZ194" s="57">
        <f>FX193*'DEPRECATED - DT-Prelim Calcs'!$C$11+FZ193</f>
        <v>-1297.8228743853247</v>
      </c>
      <c r="GA194" s="57">
        <f>GA193+0.5*FX194*'DEPRECATED - DT-Prelim Calcs'!$C$11^2+FZ194*'DEPRECATED - DT-Prelim Calcs'!$C$11</f>
        <v>-563971.03345197951</v>
      </c>
      <c r="GB194" s="57">
        <f>MIN('Drive Train'!$F$35-FV193*'DEPRECATED - DT-Prelim Calcs'!$C$21*'Drive Train'!$F$39,GB193+FV$2)</f>
        <v>36.693426777541184</v>
      </c>
      <c r="GC194" s="57">
        <f>'Drive Train'!$F$35-FV194*'DEPRECATED - DT-Prelim Calcs'!$C$21*'Drive Train'!$F$39</f>
        <v>6.0759999999999996</v>
      </c>
      <c r="GD194" s="1">
        <f>IF(GA194&gt;='Drive Train'!$F$29,1,0)</f>
        <v>0</v>
      </c>
      <c r="GE194" s="57">
        <f t="shared" si="241"/>
        <v>103.33333333333333</v>
      </c>
      <c r="GF194" s="63">
        <f>GF193+'DEPRECATED - DT-Prelim Calcs'!$C$11</f>
        <v>760</v>
      </c>
      <c r="GG194" s="2">
        <f>GQ194/'Drive Train'!$F$35</f>
        <v>0.83548387096774201</v>
      </c>
      <c r="GH194" s="46">
        <f>GO194*12*60/(PI() * 'Drive Train'!$F$15)/GG$2*GG194</f>
        <v>-64356.444858205279</v>
      </c>
      <c r="GI194" s="2">
        <f>('DEPRECATED - DT-Prelim Calcs'!$C$6*GG194-GH194)/('DEPRECATED - DT-Prelim Calcs'!$C$6*GG194)*'DEPRECATED - DT-Prelim Calcs'!$C$7*GG194</f>
        <v>31.112771684055659</v>
      </c>
      <c r="GJ194" s="57">
        <f>GI194/'DEPRECATED - DT-Prelim Calcs'!$C$7*('DEPRECATED - DT-Prelim Calcs'!$C$8-'DEPRECATED - DT-Prelim Calcs'!$C$9)+'DEPRECATED - DT-Prelim Calcs'!$C$9</f>
        <v>1659.0355216034611</v>
      </c>
      <c r="GK194" s="57">
        <f t="shared" si="242"/>
        <v>29.999999999999982</v>
      </c>
      <c r="GL194" s="2">
        <f t="shared" si="243"/>
        <v>0.99579519204165001</v>
      </c>
      <c r="GM194" s="57">
        <f>GL194*'DEPRECATED - DT-Prelim Calcs'!$C$21/GG$2/'DEPRECATED - DT-Prelim Calcs'!$C$19/'DEPRECATED - DT-Prelim Calcs'!$C$18*3.39*'DEPRECATED - DT-Prelim Calcs'!$C$20</f>
        <v>25.773080821789936</v>
      </c>
      <c r="GN194" s="46">
        <f t="shared" si="244"/>
        <v>0</v>
      </c>
      <c r="GO194" s="57">
        <f>GM193*'DEPRECATED - DT-Prelim Calcs'!$C$11+GO193</f>
        <v>-188.21723020145714</v>
      </c>
      <c r="GP194" s="57">
        <f>GP193+0.5*GM194*'DEPRECATED - DT-Prelim Calcs'!$C$11^2+GO194*'DEPRECATED - DT-Prelim Calcs'!$C$11</f>
        <v>-288103.62883729266</v>
      </c>
      <c r="GQ194" s="57">
        <f>MIN('Drive Train'!$F$35-GK193*'DEPRECATED - DT-Prelim Calcs'!$C$21*'Drive Train'!$F$39,GQ193+GK$2)</f>
        <v>10.360000000000001</v>
      </c>
      <c r="GR194" s="57">
        <f>'Drive Train'!$F$35-GK194*'DEPRECATED - DT-Prelim Calcs'!$C$21*'Drive Train'!$F$39</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-82376.49328996829</v>
      </c>
      <c r="GX194" s="2">
        <f>('DEPRECATED - DT-Prelim Calcs'!$C$6*GV194-GW194)/('DEPRECATED - DT-Prelim Calcs'!$C$6*GV194)*'DEPRECATED - DT-Prelim Calcs'!$C$7*GV194</f>
        <v>39.216619744357551</v>
      </c>
      <c r="GY194" s="57">
        <f>GX194/'DEPRECATED - DT-Prelim Calcs'!$C$7*('DEPRECATED - DT-Prelim Calcs'!$C$8-'DEPRECATED - DT-Prelim Calcs'!$C$9)+'DEPRECATED - DT-Prelim Calcs'!$C$9</f>
        <v>2090.456146556462</v>
      </c>
      <c r="GZ194" s="57">
        <f t="shared" si="202"/>
        <v>33.333333333333314</v>
      </c>
      <c r="HA194" s="2">
        <f t="shared" si="246"/>
        <v>0.99579519204165001</v>
      </c>
      <c r="HB194" s="57">
        <f>HA194*'DEPRECATED - DT-Prelim Calcs'!$C$21/GV$2/'DEPRECATED - DT-Prelim Calcs'!$C$19/'DEPRECATED - DT-Prelim Calcs'!$C$18*3.39*'DEPRECATED - DT-Prelim Calcs'!$C$20</f>
        <v>25.773080821789936</v>
      </c>
      <c r="HC194" s="46">
        <f t="shared" si="247"/>
        <v>0</v>
      </c>
      <c r="HD194" s="57">
        <f>HB193*'DEPRECATED - DT-Prelim Calcs'!$C$11+HD193</f>
        <v>-246.30774032531122</v>
      </c>
      <c r="HE194" s="57">
        <f>HE193+0.5*HB194*'DEPRECATED - DT-Prelim Calcs'!$C$11^2+HD194*'DEPRECATED - DT-Prelim Calcs'!$C$11</f>
        <v>-318498.11993914621</v>
      </c>
      <c r="HF194" s="57">
        <f>MIN('Drive Train'!$F$35-GZ193*'DEPRECATED - DT-Prelim Calcs'!$C$21*'Drive Train'!$F$39,HF193+GZ$2)</f>
        <v>10.133333333333335</v>
      </c>
      <c r="HG194" s="57">
        <f>'Drive Train'!$F$35-GZ194*'DEPRECATED - DT-Prelim Calcs'!$C$21*'Drive Train'!$F$39</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-39451.125922200459</v>
      </c>
      <c r="HM194" s="2">
        <f>('DEPRECATED - DT-Prelim Calcs'!$C$6*HK194-HL194)/('DEPRECATED - DT-Prelim Calcs'!$C$6*HK194)*'DEPRECATED - DT-Prelim Calcs'!$C$7*HK194</f>
        <v>19.763534957216788</v>
      </c>
      <c r="HN194" s="57">
        <f>HM194/'DEPRECATED - DT-Prelim Calcs'!$C$7*('DEPRECATED - DT-Prelim Calcs'!$C$8-'DEPRECATED - DT-Prelim Calcs'!$C$9)+'DEPRECATED - DT-Prelim Calcs'!$C$9</f>
        <v>1054.8417157721635</v>
      </c>
      <c r="HO194" s="57">
        <f t="shared" si="203"/>
        <v>36.66666666666665</v>
      </c>
      <c r="HP194" s="2">
        <f t="shared" si="249"/>
        <v>0.99579519204165001</v>
      </c>
      <c r="HQ194" s="57">
        <f>HP194*'DEPRECATED - DT-Prelim Calcs'!$C$21/HK$2/'DEPRECATED - DT-Prelim Calcs'!$C$19/'DEPRECATED - DT-Prelim Calcs'!$C$18*3.39*'DEPRECATED - DT-Prelim Calcs'!$C$20</f>
        <v>25.773080821789936</v>
      </c>
      <c r="HR194" s="46">
        <f t="shared" si="250"/>
        <v>0</v>
      </c>
      <c r="HS194" s="57">
        <f>HQ193*'DEPRECATED - DT-Prelim Calcs'!$C$11+HS193</f>
        <v>-120.65878295176172</v>
      </c>
      <c r="HT194" s="57">
        <f>HT193+0.5*HQ194*'DEPRECATED - DT-Prelim Calcs'!$C$11^2+HS194*'DEPRECATED - DT-Prelim Calcs'!$C$11</f>
        <v>-342284.22820511099</v>
      </c>
      <c r="HU194" s="57">
        <f>MIN('Drive Train'!$F$35-HO193*'DEPRECATED - DT-Prelim Calcs'!$C$21*'Drive Train'!$F$39,HU193+HO$2)</f>
        <v>9.9066666666666681</v>
      </c>
      <c r="HV194" s="57">
        <f>'Drive Train'!$F$35-HO194*'DEPRECATED - DT-Prelim Calcs'!$C$21*'Drive Train'!$F$39</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-218805.43709445905</v>
      </c>
      <c r="IB194" s="2">
        <f>('DEPRECATED - DT-Prelim Calcs'!$C$6*HZ194-IA194)/('DEPRECATED - DT-Prelim Calcs'!$C$6*HZ194)*'DEPRECATED - DT-Prelim Calcs'!$C$7*HZ194</f>
        <v>100.81589581387786</v>
      </c>
      <c r="IC194" s="57">
        <f>IB194/'DEPRECATED - DT-Prelim Calcs'!$C$7*('DEPRECATED - DT-Prelim Calcs'!$C$8-'DEPRECATED - DT-Prelim Calcs'!$C$9)+'DEPRECATED - DT-Prelim Calcs'!$C$9</f>
        <v>5369.7869016267759</v>
      </c>
      <c r="ID194" s="57">
        <f t="shared" si="204"/>
        <v>39.999999999999986</v>
      </c>
      <c r="IE194" s="2">
        <f t="shared" si="252"/>
        <v>0.99579519204165001</v>
      </c>
      <c r="IF194" s="57">
        <f>IE194*'DEPRECATED - DT-Prelim Calcs'!$C$21/HZ$2/'DEPRECATED - DT-Prelim Calcs'!$C$19/'DEPRECATED - DT-Prelim Calcs'!$C$18*3.39*'DEPRECATED - DT-Prelim Calcs'!$C$20</f>
        <v>25.773080821789936</v>
      </c>
      <c r="IG194" s="46">
        <f t="shared" si="253"/>
        <v>0</v>
      </c>
      <c r="IH194" s="57">
        <f>IF193*'DEPRECATED - DT-Prelim Calcs'!$C$11+IH193</f>
        <v>-684.8726775110008</v>
      </c>
      <c r="II194" s="57">
        <f>II193+0.5*IF194*'DEPRECATED - DT-Prelim Calcs'!$C$11^2+IH194*'DEPRECATED - DT-Prelim Calcs'!$C$11</f>
        <v>-363530.73538985493</v>
      </c>
      <c r="IJ194" s="57">
        <f>MIN('Drive Train'!$F$35-ID193*'DEPRECATED - DT-Prelim Calcs'!$C$21*'Drive Train'!$F$39,IJ193+ID$2)</f>
        <v>9.6800000000000015</v>
      </c>
      <c r="IK194" s="57">
        <f>'Drive Train'!$F$35-ID194*'DEPRECATED - DT-Prelim Calcs'!$C$21*'Drive Train'!$F$39</f>
        <v>9.6800000000000015</v>
      </c>
      <c r="IL194" s="1">
        <f>IF(II194&gt;='Drive Train'!$F$29,1,0)</f>
        <v>0</v>
      </c>
      <c r="IM194" s="57">
        <f t="shared" si="254"/>
        <v>44.444444444444429</v>
      </c>
      <c r="IN194" s="63">
        <f>IN193+'DEPRECATED - DT-Prelim Calcs'!$C$11</f>
        <v>760</v>
      </c>
      <c r="IO194" s="2">
        <f>IY194/'Drive Train'!$F$35</f>
        <v>3.8426113127734123</v>
      </c>
      <c r="IP194" s="46">
        <f>IW194*12*60/(PI() * 'Drive Train'!$F$15)/IO$2*IO194</f>
        <v>-1865895.1843883123</v>
      </c>
      <c r="IQ194" s="2">
        <f>('DEPRECATED - DT-Prelim Calcs'!$C$6*IO194-IP194)/('DEPRECATED - DT-Prelim Calcs'!$C$6*IO194)*'DEPRECATED - DT-Prelim Calcs'!$C$7*IO194</f>
        <v>852.93937888776759</v>
      </c>
      <c r="IR194" s="57">
        <f>IQ194/'DEPRECATED - DT-Prelim Calcs'!$C$7*('DEPRECATED - DT-Prelim Calcs'!$C$8-'DEPRECATED - DT-Prelim Calcs'!$C$9)+'DEPRECATED - DT-Prelim Calcs'!$C$9</f>
        <v>45410.219631245054</v>
      </c>
      <c r="IS194" s="57">
        <f t="shared" si="205"/>
        <v>43.333333333333321</v>
      </c>
      <c r="IT194" s="2">
        <f t="shared" si="255"/>
        <v>0.99579519204165001</v>
      </c>
      <c r="IU194" s="57">
        <f>IT194*'DEPRECATED - DT-Prelim Calcs'!$C$21/IO$2/'DEPRECATED - DT-Prelim Calcs'!$C$19/'DEPRECATED - DT-Prelim Calcs'!$C$18*3.39*'DEPRECATED - DT-Prelim Calcs'!$C$20</f>
        <v>25.773080821789936</v>
      </c>
      <c r="IV194" s="46">
        <f t="shared" si="256"/>
        <v>0</v>
      </c>
      <c r="IW194" s="57">
        <f>IU193*'DEPRECATED - DT-Prelim Calcs'!$C$11+IW193</f>
        <v>-1186.4957587305241</v>
      </c>
      <c r="IX194" s="57">
        <f>IX193+0.5*IU194*'DEPRECATED - DT-Prelim Calcs'!$C$11^2+IW194*'DEPRECATED - DT-Prelim Calcs'!$C$11</f>
        <v>-329803.58288523374</v>
      </c>
      <c r="IY194" s="57">
        <f>MIN('Drive Train'!$F$35-IS193*'DEPRECATED - DT-Prelim Calcs'!$C$21*'Drive Train'!$F$39,IY193+IS$2)</f>
        <v>47.648380278390313</v>
      </c>
      <c r="IZ194" s="57">
        <f>'Drive Train'!$F$35-IS194*'DEPRECATED - DT-Prelim Calcs'!$C$21*'Drive Train'!$F$39</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19201.378419911922</v>
      </c>
      <c r="JF194" s="2">
        <f>('DEPRECATED - DT-Prelim Calcs'!$C$6*JD194-JE194)/('DEPRECATED - DT-Prelim Calcs'!$C$6*JD194)*'DEPRECATED - DT-Prelim Calcs'!$C$7*JD194</f>
        <v>-6.8888018423911301</v>
      </c>
      <c r="JG194" s="57">
        <f>JF194/'DEPRECATED - DT-Prelim Calcs'!$C$7*('DEPRECATED - DT-Prelim Calcs'!$C$8-'DEPRECATED - DT-Prelim Calcs'!$C$9)+'DEPRECATED - DT-Prelim Calcs'!$C$9</f>
        <v>-364.03579932729548</v>
      </c>
      <c r="JH194" s="57">
        <f t="shared" si="206"/>
        <v>-364.03579932729548</v>
      </c>
      <c r="JI194" s="2">
        <f t="shared" si="258"/>
        <v>-8.7780711991162228</v>
      </c>
      <c r="JJ194" s="57">
        <f>JI194*'DEPRECATED - DT-Prelim Calcs'!$C$21/JD$2/'DEPRECATED - DT-Prelim Calcs'!$C$19/'DEPRECATED - DT-Prelim Calcs'!$C$18*3.39*'DEPRECATED - DT-Prelim Calcs'!$C$20</f>
        <v>-227.1932424280939</v>
      </c>
      <c r="JK194" s="46">
        <f t="shared" si="259"/>
        <v>1</v>
      </c>
      <c r="JL194" s="57">
        <f>JJ193*'DEPRECATED - DT-Prelim Calcs'!$C$11+JL193</f>
        <v>63.054293526329758</v>
      </c>
      <c r="JM194" s="57">
        <f>JM193+0.5*JJ194*'DEPRECATED - DT-Prelim Calcs'!$C$11^2+JL194*'DEPRECATED - DT-Prelim Calcs'!$C$11</f>
        <v>-376756.52346270235</v>
      </c>
      <c r="JN194" s="57">
        <f>MIN('Drive Train'!$F$35-JH193*'DEPRECATED - DT-Prelim Calcs'!$C$21*'Drive Train'!$F$39,JN193+JH$2)</f>
        <v>9.2266666666666666</v>
      </c>
      <c r="JO194" s="57">
        <f>'Drive Train'!$F$35-JH194*'DEPRECATED - DT-Prelim Calcs'!$C$21*'Drive Train'!$F$39</f>
        <v>37.154434354256097</v>
      </c>
      <c r="JP194" s="1">
        <f>IF(JM194&gt;='Drive Train'!$F$29,1,0)</f>
        <v>0</v>
      </c>
      <c r="JQ194" s="57">
        <f>MIN(JG194,'DEPRECATED - DT-Prelim Calcs'!$C$10)*'DEPRECATED - DT-Prelim Calcs'!$C$11*1000/60/60</f>
        <v>-404.48422147477282</v>
      </c>
      <c r="JR194" s="63">
        <f>JR193+'DEPRECATED - DT-Prelim Calcs'!$C$11</f>
        <v>760</v>
      </c>
      <c r="JS194" s="2">
        <f>KC194/'Drive Train'!$F$35</f>
        <v>0.72580645161290325</v>
      </c>
      <c r="JT194" s="46">
        <f>KA194*12*60/(PI() * 'Drive Train'!$F$15)/JS$2*JS194</f>
        <v>-58206.799321216546</v>
      </c>
      <c r="JU194" s="2">
        <f>('DEPRECATED - DT-Prelim Calcs'!$C$6*JS194-JT194)/('DEPRECATED - DT-Prelim Calcs'!$C$6*JS194)*'DEPRECATED - DT-Prelim Calcs'!$C$7*JS194</f>
        <v>28.067840145785198</v>
      </c>
      <c r="JV194" s="57">
        <f>JU194/'DEPRECATED - DT-Prelim Calcs'!$C$7*('DEPRECATED - DT-Prelim Calcs'!$C$8-'DEPRECATED - DT-Prelim Calcs'!$C$9)+'DEPRECATED - DT-Prelim Calcs'!$C$9</f>
        <v>1496.9339795453282</v>
      </c>
      <c r="JW194" s="57">
        <f t="shared" si="207"/>
        <v>49.999999999999993</v>
      </c>
      <c r="JX194" s="2">
        <f t="shared" si="260"/>
        <v>0.99579519204165001</v>
      </c>
      <c r="JY194" s="57">
        <f>JX194*'DEPRECATED - DT-Prelim Calcs'!$C$21/JS$2/'DEPRECATED - DT-Prelim Calcs'!$C$19/'DEPRECATED - DT-Prelim Calcs'!$C$18*3.39*'DEPRECATED - DT-Prelim Calcs'!$C$20</f>
        <v>25.773080821789936</v>
      </c>
      <c r="JZ194" s="46">
        <f t="shared" si="261"/>
        <v>0</v>
      </c>
      <c r="KA194" s="57">
        <f>JY193*'DEPRECATED - DT-Prelim Calcs'!$C$11+KA193</f>
        <v>-195.95587916356794</v>
      </c>
      <c r="KB194" s="57">
        <f>KB193+0.5*JY194*'DEPRECATED - DT-Prelim Calcs'!$C$11^2+KA194*'DEPRECATED - DT-Prelim Calcs'!$C$11</f>
        <v>-355277.59514153097</v>
      </c>
      <c r="KC194" s="57">
        <f>MIN('Drive Train'!$F$35-JW193*'DEPRECATED - DT-Prelim Calcs'!$C$21*'Drive Train'!$F$39,KC193+JW$2)</f>
        <v>9</v>
      </c>
      <c r="KD194" s="57">
        <f>'Drive Train'!$F$35-JW194*'DEPRECATED - DT-Prelim Calcs'!$C$21*'Drive Train'!$F$39</f>
        <v>9</v>
      </c>
      <c r="KE194" s="1">
        <f>IF(KB194&gt;='Drive Train'!$F$29,1,0)</f>
        <v>0</v>
      </c>
      <c r="KF194" s="57">
        <f>MIN(JV194,'DEPRECATED - DT-Prelim Calcs'!$C$10)*'DEPRECATED - DT-Prelim Calcs'!$C$11*1000/60/60</f>
        <v>103.33333333333333</v>
      </c>
      <c r="KG194" s="63">
        <f>KG193+'DEPRECATED - DT-Prelim Calcs'!$C$11</f>
        <v>760</v>
      </c>
      <c r="KH194" s="2">
        <f>KR194/'Drive Train'!$F$35</f>
        <v>0.7075268817204301</v>
      </c>
      <c r="KI194" s="46">
        <f>KP194*12*60/(PI() * 'Drive Train'!$F$15)/KH$2*KH194</f>
        <v>-162870.95057505995</v>
      </c>
      <c r="KJ194" s="2">
        <f>('DEPRECATED - DT-Prelim Calcs'!$C$6*KH194-KI194)/('DEPRECATED - DT-Prelim Calcs'!$C$6*KH194)*'DEPRECATED - DT-Prelim Calcs'!$C$7*KH194</f>
        <v>75.348477662224767</v>
      </c>
      <c r="KK194" s="57">
        <f>KJ194/'DEPRECATED - DT-Prelim Calcs'!$C$7*('DEPRECATED - DT-Prelim Calcs'!$C$8-'DEPRECATED - DT-Prelim Calcs'!$C$9)+'DEPRECATED - DT-Prelim Calcs'!$C$9</f>
        <v>4013.990325337526</v>
      </c>
      <c r="KL194" s="57">
        <f t="shared" si="208"/>
        <v>53.333333333333329</v>
      </c>
      <c r="KM194" s="2">
        <f t="shared" si="262"/>
        <v>0.99579519204165001</v>
      </c>
      <c r="KN194" s="57">
        <f>KM194*'DEPRECATED - DT-Prelim Calcs'!$C$21/KH$2/'DEPRECATED - DT-Prelim Calcs'!$C$19/'DEPRECATED - DT-Prelim Calcs'!$C$18*3.39*'DEPRECATED - DT-Prelim Calcs'!$C$20</f>
        <v>25.773080821789936</v>
      </c>
      <c r="KO194" s="46">
        <f t="shared" si="263"/>
        <v>0</v>
      </c>
      <c r="KP194" s="57">
        <f>KN193*'DEPRECATED - DT-Prelim Calcs'!$C$11+KP193</f>
        <v>-562.47871050012884</v>
      </c>
      <c r="KQ194" s="57">
        <f>KQ193+0.5*KN194*'DEPRECATED - DT-Prelim Calcs'!$C$11^2+KP194*'DEPRECATED - DT-Prelim Calcs'!$C$11</f>
        <v>-386972.96355920809</v>
      </c>
      <c r="KR194" s="57">
        <f>MIN('Drive Train'!$F$35-KL193*'DEPRECATED - DT-Prelim Calcs'!$C$21*'Drive Train'!$F$39,KR193+KL$2)</f>
        <v>8.7733333333333334</v>
      </c>
      <c r="KS194" s="57">
        <f>'Drive Train'!$F$35-KL194*'DEPRECATED - DT-Prelim Calcs'!$C$21*'Drive Train'!$F$39</f>
        <v>8.7733333333333334</v>
      </c>
      <c r="KT194" s="1">
        <f>IF(KQ194&gt;='Drive Train'!$F$29,1,0)</f>
        <v>0</v>
      </c>
      <c r="KU194" s="57">
        <f>MIN(KK194,'DEPRECATED - DT-Prelim Calcs'!$C$10)*'DEPRECATED - DT-Prelim Calcs'!$C$11*1000/60/60</f>
        <v>103.33333333333333</v>
      </c>
      <c r="KV194" s="63">
        <f>KV193+'DEPRECATED - DT-Prelim Calcs'!$C$11</f>
        <v>760</v>
      </c>
      <c r="KW194" s="2">
        <f>LG194/'Drive Train'!$F$35</f>
        <v>0.68924731182795695</v>
      </c>
      <c r="KX194" s="46">
        <f>LE194*12*60/(PI() * 'Drive Train'!$F$15)/KW$2*KW194</f>
        <v>-271984.42325158132</v>
      </c>
      <c r="KY194" s="2">
        <f>('DEPRECATED - DT-Prelim Calcs'!$C$6*KW194-KX194)/('DEPRECATED - DT-Prelim Calcs'!$C$6*KW194)*'DEPRECATED - DT-Prelim Calcs'!$C$7*KW194</f>
        <v>124.6409096680928</v>
      </c>
      <c r="KZ194" s="57">
        <f>KY194/'DEPRECATED - DT-Prelim Calcs'!$C$7*('DEPRECATED - DT-Prelim Calcs'!$C$8-'DEPRECATED - DT-Prelim Calcs'!$C$9)+'DEPRECATED - DT-Prelim Calcs'!$C$9</f>
        <v>6638.1475976831143</v>
      </c>
      <c r="LA194" s="57">
        <f t="shared" si="209"/>
        <v>56.666666666666664</v>
      </c>
      <c r="LB194" s="2">
        <f t="shared" si="264"/>
        <v>0.99579519204165001</v>
      </c>
      <c r="LC194" s="57">
        <f>LB194*'DEPRECATED - DT-Prelim Calcs'!$C$21/KW$2/'DEPRECATED - DT-Prelim Calcs'!$C$19/'DEPRECATED - DT-Prelim Calcs'!$C$18*3.39*'DEPRECATED - DT-Prelim Calcs'!$C$20</f>
        <v>25.773080821789936</v>
      </c>
      <c r="LD194" s="46">
        <f t="shared" si="265"/>
        <v>0</v>
      </c>
      <c r="LE194" s="57">
        <f>LC193*'DEPRECATED - DT-Prelim Calcs'!$C$11+LE193</f>
        <v>-964.21604637145822</v>
      </c>
      <c r="LF194" s="57">
        <f>LF193+0.5*LC194*'DEPRECATED - DT-Prelim Calcs'!$C$11^2+LE194*'DEPRECATED - DT-Prelim Calcs'!$C$11</f>
        <v>-326682.34338034684</v>
      </c>
      <c r="LG194" s="57">
        <f>MIN('Drive Train'!$F$35-LA193*'DEPRECATED - DT-Prelim Calcs'!$C$21*'Drive Train'!$F$39,LG193+LA$2)</f>
        <v>8.5466666666666669</v>
      </c>
      <c r="LH194" s="57">
        <f>'Drive Train'!$F$35-LA194*'DEPRECATED - DT-Prelim Calcs'!$C$21*'Drive Train'!$F$39</f>
        <v>8.5466666666666669</v>
      </c>
      <c r="LI194" s="1">
        <f>IF(LF194&gt;='Drive Train'!$F$29,1,0)</f>
        <v>0</v>
      </c>
      <c r="LJ194" s="57">
        <f>MIN(KZ194,'DEPRECATED - DT-Prelim Calcs'!$C$10)*'DEPRECATED - DT-Prelim Calcs'!$C$11*1000/60/60</f>
        <v>103.33333333333333</v>
      </c>
      <c r="LK194" s="63">
        <f>LK193+'DEPRECATED - DT-Prelim Calcs'!$C$11</f>
        <v>760</v>
      </c>
      <c r="LL194" s="2">
        <f>LV194/'Drive Train'!$F$35</f>
        <v>0.67096774193548392</v>
      </c>
      <c r="LM194" s="46">
        <f>LT194*12*60/(PI() * 'Drive Train'!$F$15)/LL$2*LL194</f>
        <v>-338295.98182060529</v>
      </c>
      <c r="LN194" s="2">
        <f>('DEPRECATED - DT-Prelim Calcs'!$C$6*LL194-LM194)/('DEPRECATED - DT-Prelim Calcs'!$C$6*LL194)*'DEPRECATED - DT-Prelim Calcs'!$C$7*LL194</f>
        <v>154.58013097995172</v>
      </c>
      <c r="LO194" s="57">
        <f>LN194/'DEPRECATED - DT-Prelim Calcs'!$C$7*('DEPRECATED - DT-Prelim Calcs'!$C$8-'DEPRECATED - DT-Prelim Calcs'!$C$9)+'DEPRECATED - DT-Prelim Calcs'!$C$9</f>
        <v>8232.0073878538624</v>
      </c>
      <c r="LP194" s="57">
        <f t="shared" si="210"/>
        <v>60</v>
      </c>
      <c r="LQ194" s="2">
        <f t="shared" si="266"/>
        <v>0.99579519204165001</v>
      </c>
      <c r="LR194" s="57">
        <f>LQ194*'DEPRECATED - DT-Prelim Calcs'!$C$21/LL$2/'DEPRECATED - DT-Prelim Calcs'!$C$19/'DEPRECATED - DT-Prelim Calcs'!$C$18*3.39*'DEPRECATED - DT-Prelim Calcs'!$C$20</f>
        <v>25.773080821789936</v>
      </c>
      <c r="LS194" s="46">
        <f t="shared" si="267"/>
        <v>0</v>
      </c>
      <c r="LT194" s="57">
        <f>LR193*'DEPRECATED - DT-Prelim Calcs'!$C$11+LT193</f>
        <v>-1231.9713309624115</v>
      </c>
      <c r="LU194" s="57">
        <f>LU193+0.5*LR194*'DEPRECATED - DT-Prelim Calcs'!$C$11^2+LT194*'DEPRECATED - DT-Prelim Calcs'!$C$11</f>
        <v>-334697.42368867999</v>
      </c>
      <c r="LV194" s="57">
        <f>MIN('Drive Train'!$F$35-LP193*'DEPRECATED - DT-Prelim Calcs'!$C$21*'Drive Train'!$F$39,LV193+LP$2)</f>
        <v>8.32</v>
      </c>
      <c r="LW194" s="57">
        <f>'Drive Train'!$F$35-LP194*'DEPRECATED - DT-Prelim Calcs'!$C$21*'Drive Train'!$F$39</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Train'!$AA$49 + V194*(1-'Drive Train'!$AA$49))</f>
        <v>0</v>
      </c>
      <c r="W195" s="57">
        <f t="shared" si="269"/>
        <v>0</v>
      </c>
      <c r="X195" s="2">
        <f>MAX(MIN(IF(AND(AI194=1,AG195&lt;0),-1,1)*(W195-$C$9)/($C$8-$C$9)*$C$7-$C$29*AE195/T$2 -  AI194*$C$29/2,X$2),MAX(X$4:X194)*-1)</f>
        <v>-0.2458281045106315</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Train'!$F$39,AG194+W$2)-$C$3,IF(AE194-1&lt;=0,0,IF($C$32=Motors!$C$29,MAX(ABS('Drive Train'!$F$35-W194*$C$21*'Drive Train'!$F$39)*-1,AG194-W$2),MAX(0,ABS('Drive Train'!$F$35-W194*$C$21*'Drive Train'!$F$39)*-1,AG194-W$2))))</f>
        <v>0</v>
      </c>
      <c r="AH195" s="57">
        <f>'Drive Train'!$F$35-ABS(W195)*'DEPRECATED - DT-Prelim Calcs'!$C$21*'Drive Train'!$F$39</f>
        <v>12.4</v>
      </c>
      <c r="AI195" s="1">
        <f>IF(AJ195&gt;='Drive Train'!$F$29,1,0)</f>
        <v>1</v>
      </c>
      <c r="AJ195" s="57">
        <f>AJ194+0.5*Y195*'DEPRECATED - DT-Prelim Calcs'!$C$11^2+AE195*'DEPRECATED - DT-Prelim Calcs'!$C$11</f>
        <v>784.33981740885292</v>
      </c>
      <c r="AK195" s="57">
        <f t="shared" si="268"/>
        <v>0</v>
      </c>
      <c r="AL195" s="63">
        <f>AL194+'DEPRECATED - DT-Prelim Calcs'!$C$11</f>
        <v>764</v>
      </c>
      <c r="AM195" s="2">
        <f>AW195/'Drive Train'!$F$35</f>
        <v>0.88882649237565781</v>
      </c>
      <c r="AN195" s="46">
        <f>AU195*12*60/(PI() * 'Drive Train'!$F$15)/AM$2*AM195</f>
        <v>4007.4131716828715</v>
      </c>
      <c r="AO195" s="2">
        <f>('DEPRECATED - DT-Prelim Calcs'!$C$6*AM195-AN195)/('DEPRECATED - DT-Prelim Calcs'!$C$6*AM195)*'DEPRECATED - DT-Prelim Calcs'!$C$7*AM195</f>
        <v>0.33008953072369918</v>
      </c>
      <c r="AP195" s="57">
        <f>AO195/'DEPRECATED - DT-Prelim Calcs'!$C$7*('DEPRECATED - DT-Prelim Calcs'!$C$8-'DEPRECATED - DT-Prelim Calcs'!$C$9)+'DEPRECATED - DT-Prelim Calcs'!$C$9</f>
        <v>20.27281609620357</v>
      </c>
      <c r="AQ195" s="57">
        <f t="shared" si="192"/>
        <v>20.27281609620357</v>
      </c>
      <c r="AR195" s="2">
        <f t="shared" si="212"/>
        <v>2.2204460492503131E-16</v>
      </c>
      <c r="AS195" s="57">
        <f>AR195*'DEPRECATED - DT-Prelim Calcs'!$C$21/AM$2/'DEPRECATED - DT-Prelim Calcs'!$C$19/'DEPRECATED - DT-Prelim Calcs'!$C$18*3.39*'DEPRECATED - DT-Prelim Calcs'!$C$20</f>
        <v>1.6091427298135106E-15</v>
      </c>
      <c r="AT195" s="46">
        <f t="shared" si="213"/>
        <v>0</v>
      </c>
      <c r="AU195" s="57">
        <f>AS194*'DEPRECATED - DT-Prelim Calcs'!$C$11+AU194</f>
        <v>39.3454487088432</v>
      </c>
      <c r="AV195" s="57">
        <f>AV194+0.5*AS195*'DEPRECATED - DT-Prelim Calcs'!$C$11^2+AU195*'DEPRECATED - DT-Prelim Calcs'!$C$11</f>
        <v>30017.123637771791</v>
      </c>
      <c r="AW195" s="57">
        <f>MIN('Drive Train'!$F$35-AQ194*'DEPRECATED - DT-Prelim Calcs'!$C$21*'Drive Train'!$F$39,AW194+AQ$2)</f>
        <v>11.021448505458157</v>
      </c>
      <c r="AX195" s="57">
        <f>'Drive Train'!$F$35-AQ195*'DEPRECATED - DT-Prelim Calcs'!$C$21*'Drive Train'!$F$39</f>
        <v>11.021448505458157</v>
      </c>
      <c r="AY195" s="1">
        <f>IF(AV195&gt;='Drive Train'!$F$29,1,0)</f>
        <v>1</v>
      </c>
      <c r="AZ195" s="57">
        <f t="shared" si="214"/>
        <v>22.525351218003966</v>
      </c>
      <c r="BA195" s="63">
        <f>BA194+'DEPRECATED - DT-Prelim Calcs'!$C$11</f>
        <v>764</v>
      </c>
      <c r="BB195" s="2">
        <f>BL195/'Drive Train'!$F$35</f>
        <v>1.3150249726469256</v>
      </c>
      <c r="BC195" s="46">
        <f>BJ195*12*60/(PI() * 'Drive Train'!$F$15)/BB$2*BB195</f>
        <v>-3540.8438977467281</v>
      </c>
      <c r="BD195" s="2">
        <f>('DEPRECATED - DT-Prelim Calcs'!$C$6*BB195-BC195)/('DEPRECATED - DT-Prelim Calcs'!$C$6*BB195)*'DEPRECATED - DT-Prelim Calcs'!$C$7*BB195</f>
        <v>4.7702296575443093</v>
      </c>
      <c r="BE195" s="57">
        <f>BD195/'DEPRECATED - DT-Prelim Calcs'!$C$7*('DEPRECATED - DT-Prelim Calcs'!$C$8-'DEPRECATED - DT-Prelim Calcs'!$C$9)+'DEPRECATED - DT-Prelim Calcs'!$C$9</f>
        <v>256.65040044105183</v>
      </c>
      <c r="BF195" s="57">
        <f t="shared" si="193"/>
        <v>93</v>
      </c>
      <c r="BG195" s="2">
        <f t="shared" si="215"/>
        <v>1.8933363324154464</v>
      </c>
      <c r="BH195" s="57">
        <f>BG195*'DEPRECATED - DT-Prelim Calcs'!$C$21/BB$2/'DEPRECATED - DT-Prelim Calcs'!$C$19/'DEPRECATED - DT-Prelim Calcs'!$C$18*3.39*'DEPRECATED - DT-Prelim Calcs'!$C$20</f>
        <v>19.819055495402456</v>
      </c>
      <c r="BI195" s="46">
        <f t="shared" si="216"/>
        <v>0</v>
      </c>
      <c r="BJ195" s="57">
        <f>BH194*'DEPRECATED - DT-Prelim Calcs'!$C$11+BJ194</f>
        <v>-16.267443596496349</v>
      </c>
      <c r="BK195" s="57">
        <f>BK194+0.5*BH195*'DEPRECATED - DT-Prelim Calcs'!$C$11^2+BJ195*'DEPRECATED - DT-Prelim Calcs'!$C$11</f>
        <v>17886.815952244062</v>
      </c>
      <c r="BL195" s="57">
        <f>MIN('Drive Train'!$F$35-BF194*'DEPRECATED - DT-Prelim Calcs'!$C$21*'Drive Train'!$F$39,BL194+BF$2)</f>
        <v>16.306309660821878</v>
      </c>
      <c r="BM195" s="57">
        <f>'Drive Train'!$F$35-BF195*'DEPRECATED - DT-Prelim Calcs'!$C$21*'Drive Train'!$F$39</f>
        <v>6.0759999999999996</v>
      </c>
      <c r="BN195" s="1">
        <f>IF(BK195&gt;='Drive Train'!$F$29,1,0)</f>
        <v>1</v>
      </c>
      <c r="BO195" s="57">
        <f t="shared" si="217"/>
        <v>103.33333333333333</v>
      </c>
      <c r="BP195" s="63">
        <f>BP194+'DEPRECATED - DT-Prelim Calcs'!$C$11</f>
        <v>764</v>
      </c>
      <c r="BQ195" s="2">
        <f>CA195/'Drive Train'!$F$35</f>
        <v>0.48999999999999994</v>
      </c>
      <c r="BR195" s="46">
        <f>BY195*12*60/(PI() * 'Drive Train'!$F$15)/BQ$2*BQ195</f>
        <v>8938.5115340050561</v>
      </c>
      <c r="BS195" s="2">
        <f>('DEPRECATED - DT-Prelim Calcs'!$C$6*BQ195-BR195)/('DEPRECATED - DT-Prelim Calcs'!$C$6*BQ195)*'DEPRECATED - DT-Prelim Calcs'!$C$7*BQ195</f>
        <v>-2.8607159093718924</v>
      </c>
      <c r="BT195" s="57">
        <f>BS195/'DEPRECATED - DT-Prelim Calcs'!$C$7*('DEPRECATED - DT-Prelim Calcs'!$C$8-'DEPRECATED - DT-Prelim Calcs'!$C$9)+'DEPRECATED - DT-Prelim Calcs'!$C$9</f>
        <v>-149.5945440549435</v>
      </c>
      <c r="BU195" s="57">
        <f t="shared" si="194"/>
        <v>-149.5945440549435</v>
      </c>
      <c r="BV195" s="2">
        <f t="shared" si="218"/>
        <v>-4.1962462061350072</v>
      </c>
      <c r="BW195" s="57">
        <f>BV195*'DEPRECATED - DT-Prelim Calcs'!$C$21/BQ$2/'DEPRECATED - DT-Prelim Calcs'!$C$19/'DEPRECATED - DT-Prelim Calcs'!$C$18*3.39*'DEPRECATED - DT-Prelim Calcs'!$C$20</f>
        <v>-57.440963427456303</v>
      </c>
      <c r="BX195" s="46">
        <f t="shared" si="219"/>
        <v>1</v>
      </c>
      <c r="BY195" s="57">
        <f>BW194*'DEPRECATED - DT-Prelim Calcs'!$C$11+BY194</f>
        <v>84.27719738672846</v>
      </c>
      <c r="BZ195" s="57">
        <f>BZ194+0.5*BW195*'DEPRECATED - DT-Prelim Calcs'!$C$11^2+BY195*'DEPRECATED - DT-Prelim Calcs'!$C$11</f>
        <v>-11879.219760492346</v>
      </c>
      <c r="CA195" s="57">
        <f>MIN('Drive Train'!$F$35-BU194*'DEPRECATED - DT-Prelim Calcs'!$C$21*'Drive Train'!$F$39,CA194+BU$2)</f>
        <v>6.0759999999999996</v>
      </c>
      <c r="CB195" s="57">
        <f>'Drive Train'!$F$35-BU195*'DEPRECATED - DT-Prelim Calcs'!$C$21*'Drive Train'!$F$39</f>
        <v>22.572428995736161</v>
      </c>
      <c r="CC195" s="1">
        <f>IF(BZ195&gt;='Drive Train'!$F$29,1,0)</f>
        <v>0</v>
      </c>
      <c r="CD195" s="57">
        <f t="shared" si="220"/>
        <v>-166.21616006104833</v>
      </c>
      <c r="CE195" s="63">
        <f>CE194+'DEPRECATED - DT-Prelim Calcs'!$C$11</f>
        <v>764</v>
      </c>
      <c r="CF195" s="2">
        <f>CP195/'Drive Train'!$F$35</f>
        <v>0.48999999999999994</v>
      </c>
      <c r="CG195" s="46">
        <f>CN195*12*60/(PI() * 'Drive Train'!$F$15)/CF$2*CF195</f>
        <v>-38950.664388324403</v>
      </c>
      <c r="CH195" s="2">
        <f>('DEPRECATED - DT-Prelim Calcs'!$C$6*CF195-CG195)/('DEPRECATED - DT-Prelim Calcs'!$C$6*CF195)*'DEPRECATED - DT-Prelim Calcs'!$C$7*CF195</f>
        <v>18.792738869767692</v>
      </c>
      <c r="CI195" s="57">
        <f>CH195/'DEPRECATED - DT-Prelim Calcs'!$C$7*('DEPRECATED - DT-Prelim Calcs'!$C$8-'DEPRECATED - DT-Prelim Calcs'!$C$9)+'DEPRECATED - DT-Prelim Calcs'!$C$9</f>
        <v>1003.1599157639814</v>
      </c>
      <c r="CJ195" s="57">
        <f t="shared" si="195"/>
        <v>93</v>
      </c>
      <c r="CK195" s="2">
        <f t="shared" si="221"/>
        <v>1.5241763143494644</v>
      </c>
      <c r="CL195" s="57">
        <f>CK195*'DEPRECATED - DT-Prelim Calcs'!$C$21/CF$2/'DEPRECATED - DT-Prelim Calcs'!$C$19/'DEPRECATED - DT-Prelim Calcs'!$C$18*3.39*'DEPRECATED - DT-Prelim Calcs'!$C$20</f>
        <v>25.773080821789936</v>
      </c>
      <c r="CM195" s="46">
        <f t="shared" si="222"/>
        <v>0</v>
      </c>
      <c r="CN195" s="57">
        <f>CL194*'DEPRECATED - DT-Prelim Calcs'!$C$11+CN194</f>
        <v>-297.29621257240422</v>
      </c>
      <c r="CO195" s="57">
        <f>CO194+0.5*CL195*'DEPRECATED - DT-Prelim Calcs'!$C$11^2+CN195*'DEPRECATED - DT-Prelim Calcs'!$C$11</f>
        <v>-59330.941652337358</v>
      </c>
      <c r="CP195" s="57">
        <f>MIN('Drive Train'!$F$35-CJ194*'DEPRECATED - DT-Prelim Calcs'!$C$21*'Drive Train'!$F$39,CP194+CJ$2)</f>
        <v>6.0759999999999996</v>
      </c>
      <c r="CQ195" s="57">
        <f>'Drive Train'!$F$35-CJ195*'DEPRECATED - DT-Prelim Calcs'!$C$21*'Drive Train'!$F$39</f>
        <v>6.0759999999999996</v>
      </c>
      <c r="CR195" s="1">
        <f>IF(CO195&gt;='Drive Train'!$F$29,1,0)</f>
        <v>0</v>
      </c>
      <c r="CS195" s="57">
        <f t="shared" si="223"/>
        <v>103.33333333333333</v>
      </c>
      <c r="CT195" s="63">
        <f>CT194+'DEPRECATED - DT-Prelim Calcs'!$C$11</f>
        <v>764</v>
      </c>
      <c r="CU195" s="2">
        <f>DE195/'Drive Train'!$F$35</f>
        <v>0.48999999999999994</v>
      </c>
      <c r="CV195" s="46">
        <f>DC195*12*60/(PI() * 'Drive Train'!$F$15)/CU$2*CU195</f>
        <v>6020.4805893995344</v>
      </c>
      <c r="CW195" s="2">
        <f>('DEPRECATED - DT-Prelim Calcs'!$C$6*CU195-CV195)/('DEPRECATED - DT-Prelim Calcs'!$C$6*CU195)*'DEPRECATED - DT-Prelim Calcs'!$C$7*CU195</f>
        <v>-1.5413060451131104</v>
      </c>
      <c r="CX195" s="57">
        <f>CW195/'DEPRECATED - DT-Prelim Calcs'!$C$7*('DEPRECATED - DT-Prelim Calcs'!$C$8-'DEPRECATED - DT-Prelim Calcs'!$C$9)+'DEPRECATED - DT-Prelim Calcs'!$C$9</f>
        <v>-79.35376165477679</v>
      </c>
      <c r="CY195" s="57">
        <f t="shared" si="196"/>
        <v>-79.35376165477679</v>
      </c>
      <c r="CZ195" s="2">
        <f t="shared" si="224"/>
        <v>-2.4408444299581129</v>
      </c>
      <c r="DA195" s="57">
        <f>CZ195*'DEPRECATED - DT-Prelim Calcs'!$C$21/CU$2/'DEPRECATED - DT-Prelim Calcs'!$C$19/'DEPRECATED - DT-Prelim Calcs'!$C$18*3.39*'DEPRECATED - DT-Prelim Calcs'!$C$20</f>
        <v>-49.135110968644646</v>
      </c>
      <c r="DB195" s="46">
        <f t="shared" si="225"/>
        <v>1</v>
      </c>
      <c r="DC195" s="57">
        <f>DA194*'DEPRECATED - DT-Prelim Calcs'!$C$11+DC194</f>
        <v>38.599791001505167</v>
      </c>
      <c r="DD195" s="57">
        <f>DD194+0.5*DA195*'DEPRECATED - DT-Prelim Calcs'!$C$11^2+DC195*'DEPRECATED - DT-Prelim Calcs'!$C$11</f>
        <v>-107010.86270338313</v>
      </c>
      <c r="DE195" s="57">
        <f>MIN('Drive Train'!$F$35-CY194*'DEPRECATED - DT-Prelim Calcs'!$C$21*'Drive Train'!$F$39,DE194+CY$2)</f>
        <v>6.0759999999999996</v>
      </c>
      <c r="DF195" s="57">
        <f>'Drive Train'!$F$35-CY195*'DEPRECATED - DT-Prelim Calcs'!$C$21*'Drive Train'!$F$39</f>
        <v>17.796055792524822</v>
      </c>
      <c r="DG195" s="1">
        <f>IF(DD195&gt;='Drive Train'!$F$29,1,0)</f>
        <v>0</v>
      </c>
      <c r="DH195" s="57">
        <f t="shared" si="226"/>
        <v>-88.170846283085311</v>
      </c>
      <c r="DI195" s="63">
        <f>DI194+'DEPRECATED - DT-Prelim Calcs'!$C$11</f>
        <v>764</v>
      </c>
      <c r="DJ195" s="2">
        <f>DT195/'Drive Train'!$F$35</f>
        <v>0.48999999999999994</v>
      </c>
      <c r="DK195" s="46">
        <f>DR195*12*60/(PI() * 'Drive Train'!$F$15)/DJ$2*DJ195</f>
        <v>-13551.075472918819</v>
      </c>
      <c r="DL195" s="2">
        <f>('DEPRECATED - DT-Prelim Calcs'!$C$6*DJ195-DK195)/('DEPRECATED - DT-Prelim Calcs'!$C$6*DJ195)*'DEPRECATED - DT-Prelim Calcs'!$C$7*DJ195</f>
        <v>7.3081217429145138</v>
      </c>
      <c r="DM195" s="57">
        <f>DL195/'DEPRECATED - DT-Prelim Calcs'!$C$7*('DEPRECATED - DT-Prelim Calcs'!$C$8-'DEPRECATED - DT-Prelim Calcs'!$C$9)+'DEPRECATED - DT-Prelim Calcs'!$C$9</f>
        <v>391.75892930121665</v>
      </c>
      <c r="DN195" s="57">
        <f t="shared" si="197"/>
        <v>93</v>
      </c>
      <c r="DO195" s="2">
        <f t="shared" si="227"/>
        <v>1.1037138828047846</v>
      </c>
      <c r="DP195" s="57">
        <f>DO195*'DEPRECATED - DT-Prelim Calcs'!$C$21/DJ$2/'DEPRECATED - DT-Prelim Calcs'!$C$19/'DEPRECATED - DT-Prelim Calcs'!$C$18*3.39*'DEPRECATED - DT-Prelim Calcs'!$C$20</f>
        <v>25.773080821789936</v>
      </c>
      <c r="DQ195" s="46">
        <f t="shared" si="228"/>
        <v>0</v>
      </c>
      <c r="DR195" s="57">
        <f>DP194*'DEPRECATED - DT-Prelim Calcs'!$C$11+DR194</f>
        <v>-74.897887322242454</v>
      </c>
      <c r="DS195" s="57">
        <f>DS194+0.5*DP195*'DEPRECATED - DT-Prelim Calcs'!$C$11^2+DR195*'DEPRECATED - DT-Prelim Calcs'!$C$11</f>
        <v>-194320.94595434726</v>
      </c>
      <c r="DT195" s="57">
        <f>MIN('Drive Train'!$F$35-DN194*'DEPRECATED - DT-Prelim Calcs'!$C$21*'Drive Train'!$F$39,DT194+DN$2)</f>
        <v>6.0759999999999996</v>
      </c>
      <c r="DU195" s="57">
        <f>'Drive Train'!$F$35-DN195*'DEPRECATED - DT-Prelim Calcs'!$C$21*'Drive Train'!$F$39</f>
        <v>6.0759999999999996</v>
      </c>
      <c r="DV195" s="1">
        <f>IF(DS195&gt;='Drive Train'!$F$29,1,0)</f>
        <v>0</v>
      </c>
      <c r="DW195" s="57">
        <f t="shared" si="229"/>
        <v>103.33333333333333</v>
      </c>
      <c r="DX195" s="63">
        <f>DX194+'DEPRECATED - DT-Prelim Calcs'!$C$11</f>
        <v>764</v>
      </c>
      <c r="DY195" s="2">
        <f>EI195/'Drive Train'!$F$35</f>
        <v>0.48999999999999994</v>
      </c>
      <c r="DZ195" s="46">
        <f>EG195*12*60/(PI() * 'Drive Train'!$F$15)/DY$2*DY195</f>
        <v>-207038.98720657965</v>
      </c>
      <c r="EA195" s="2">
        <f>('DEPRECATED - DT-Prelim Calcs'!$C$6*DY195-DZ195)/('DEPRECATED - DT-Prelim Calcs'!$C$6*DY195)*'DEPRECATED - DT-Prelim Calcs'!$C$7*DY195</f>
        <v>94.795151251005066</v>
      </c>
      <c r="EB195" s="57">
        <f>EA195/'DEPRECATED - DT-Prelim Calcs'!$C$7*('DEPRECATED - DT-Prelim Calcs'!$C$8-'DEPRECATED - DT-Prelim Calcs'!$C$9)+'DEPRECATED - DT-Prelim Calcs'!$C$9</f>
        <v>5049.2634462671986</v>
      </c>
      <c r="EC195" s="57">
        <f t="shared" si="198"/>
        <v>93</v>
      </c>
      <c r="ED195" s="2">
        <f t="shared" si="230"/>
        <v>0.96993038185874991</v>
      </c>
      <c r="EE195" s="57">
        <f>ED195*'DEPRECATED - DT-Prelim Calcs'!$C$21/DY$2/'DEPRECATED - DT-Prelim Calcs'!$C$19/'DEPRECATED - DT-Prelim Calcs'!$C$18*3.39*'DEPRECATED - DT-Prelim Calcs'!$C$20</f>
        <v>25.773080821789936</v>
      </c>
      <c r="EF195" s="46">
        <f t="shared" si="231"/>
        <v>0</v>
      </c>
      <c r="EG195" s="57">
        <f>EE194*'DEPRECATED - DT-Prelim Calcs'!$C$11+EG194</f>
        <v>-1005.6155862938496</v>
      </c>
      <c r="EH195" s="57">
        <f>EH194+0.5*EE195*'DEPRECATED - DT-Prelim Calcs'!$C$11^2+EG195*'DEPRECATED - DT-Prelim Calcs'!$C$11</f>
        <v>-360574.77705585846</v>
      </c>
      <c r="EI195" s="57">
        <f>MIN('Drive Train'!$F$35-EC194*'DEPRECATED - DT-Prelim Calcs'!$C$21*'Drive Train'!$F$39,EI194+EC$2)</f>
        <v>6.0759999999999996</v>
      </c>
      <c r="EJ195" s="57">
        <f>'Drive Train'!$F$35-EC195*'DEPRECATED - DT-Prelim Calcs'!$C$21*'Drive Train'!$F$39</f>
        <v>6.0759999999999996</v>
      </c>
      <c r="EK195" s="1">
        <f>IF(EH195&gt;='Drive Train'!$F$29,1,0)</f>
        <v>0</v>
      </c>
      <c r="EL195" s="57">
        <f t="shared" si="232"/>
        <v>103.33333333333333</v>
      </c>
      <c r="EM195" s="63">
        <f>EM194+'DEPRECATED - DT-Prelim Calcs'!$C$11</f>
        <v>764</v>
      </c>
      <c r="EN195" s="2">
        <f>EX195/'Drive Train'!$F$35</f>
        <v>0.48999999999999994</v>
      </c>
      <c r="EO195" s="46">
        <f>EV195*12*60/(PI() * 'Drive Train'!$F$15)/EN$2*EN195</f>
        <v>-147536.44324029333</v>
      </c>
      <c r="EP195" s="2">
        <f>('DEPRECATED - DT-Prelim Calcs'!$C$6*EN195-EO195)/('DEPRECATED - DT-Prelim Calcs'!$C$6*EN195)*'DEPRECATED - DT-Prelim Calcs'!$C$7*EN195</f>
        <v>67.890623866624196</v>
      </c>
      <c r="EQ195" s="57">
        <f>EP195/'DEPRECATED - DT-Prelim Calcs'!$C$7*('DEPRECATED - DT-Prelim Calcs'!$C$8-'DEPRECATED - DT-Prelim Calcs'!$C$9)+'DEPRECATED - DT-Prelim Calcs'!$C$9</f>
        <v>3616.9601834389559</v>
      </c>
      <c r="ER195" s="57">
        <f t="shared" si="199"/>
        <v>93</v>
      </c>
      <c r="ES195" s="2">
        <f t="shared" si="233"/>
        <v>0.86507304327942547</v>
      </c>
      <c r="ET195" s="57">
        <f>ES195*'DEPRECATED - DT-Prelim Calcs'!$C$21/EN$2/'DEPRECATED - DT-Prelim Calcs'!$C$19/'DEPRECATED - DT-Prelim Calcs'!$C$18*3.39*'DEPRECATED - DT-Prelim Calcs'!$C$20</f>
        <v>25.773080821789936</v>
      </c>
      <c r="EU195" s="46">
        <f t="shared" si="234"/>
        <v>0</v>
      </c>
      <c r="EV195" s="57">
        <f>ET194*'DEPRECATED - DT-Prelim Calcs'!$C$11+EV194</f>
        <v>-639.13321321080116</v>
      </c>
      <c r="EW195" s="57">
        <f>EW194+0.5*ET195*'DEPRECATED - DT-Prelim Calcs'!$C$11^2+EV195*'DEPRECATED - DT-Prelim Calcs'!$C$11</f>
        <v>-401748.39035013848</v>
      </c>
      <c r="EX195" s="57">
        <f>MIN('Drive Train'!$F$35-ER194*'DEPRECATED - DT-Prelim Calcs'!$C$21*'Drive Train'!$F$39,EX194+ER$2)</f>
        <v>6.0759999999999996</v>
      </c>
      <c r="EY195" s="57">
        <f>'Drive Train'!$F$35-ER195*'DEPRECATED - DT-Prelim Calcs'!$C$21*'Drive Train'!$F$39</f>
        <v>6.0759999999999996</v>
      </c>
      <c r="EZ195" s="1">
        <f>IF(EW195&gt;='Drive Train'!$F$29,1,0)</f>
        <v>0</v>
      </c>
      <c r="FA195" s="57">
        <f t="shared" si="235"/>
        <v>103.33333333333333</v>
      </c>
      <c r="FB195" s="63">
        <f>FB194+'DEPRECATED - DT-Prelim Calcs'!$C$11</f>
        <v>764</v>
      </c>
      <c r="FC195" s="2">
        <f>FM195/'Drive Train'!$F$35</f>
        <v>0.48999999999999994</v>
      </c>
      <c r="FD195" s="46">
        <f>FK195*12*60/(PI() * 'Drive Train'!$F$15)/FC$2*FC195</f>
        <v>-83744.681644947676</v>
      </c>
      <c r="FE195" s="2">
        <f>('DEPRECATED - DT-Prelim Calcs'!$C$6*FC195-FD195)/('DEPRECATED - DT-Prelim Calcs'!$C$6*FC195)*'DEPRECATED - DT-Prelim Calcs'!$C$7*FC195</f>
        <v>39.046694139648011</v>
      </c>
      <c r="FF195" s="57">
        <f>FE195/'DEPRECATED - DT-Prelim Calcs'!$C$7*('DEPRECATED - DT-Prelim Calcs'!$C$8-'DEPRECATED - DT-Prelim Calcs'!$C$9)+'DEPRECATED - DT-Prelim Calcs'!$C$9</f>
        <v>2081.4098996335433</v>
      </c>
      <c r="FG195" s="57">
        <f t="shared" si="200"/>
        <v>93</v>
      </c>
      <c r="FH195" s="2">
        <f t="shared" si="236"/>
        <v>0.78067567320338405</v>
      </c>
      <c r="FI195" s="57">
        <f>FH195*'DEPRECATED - DT-Prelim Calcs'!$C$21/FC$2/'DEPRECATED - DT-Prelim Calcs'!$C$19/'DEPRECATED - DT-Prelim Calcs'!$C$18*3.39*'DEPRECATED - DT-Prelim Calcs'!$C$20</f>
        <v>25.773080821789936</v>
      </c>
      <c r="FJ195" s="46">
        <f t="shared" si="237"/>
        <v>0</v>
      </c>
      <c r="FK195" s="57">
        <f>FI194*'DEPRECATED - DT-Prelim Calcs'!$C$11+FK194</f>
        <v>-327.39133478469842</v>
      </c>
      <c r="FL195" s="57">
        <f>FL194+0.5*FI195*'DEPRECATED - DT-Prelim Calcs'!$C$11^2+FK195*'DEPRECATED - DT-Prelim Calcs'!$C$11</f>
        <v>-464522.95523548033</v>
      </c>
      <c r="FM195" s="57">
        <f>MIN('Drive Train'!$F$35-FG194*'DEPRECATED - DT-Prelim Calcs'!$C$21*'Drive Train'!$F$39,FM194+FG$2)</f>
        <v>6.0759999999999996</v>
      </c>
      <c r="FN195" s="57">
        <f>'Drive Train'!$F$35-FG195*'DEPRECATED - DT-Prelim Calcs'!$C$21*'Drive Train'!$F$39</f>
        <v>6.0759999999999996</v>
      </c>
      <c r="FO195" s="1">
        <f>IF(FL195&gt;='Drive Train'!$F$29,1,0)</f>
        <v>0</v>
      </c>
      <c r="FP195" s="57">
        <f t="shared" si="238"/>
        <v>103.33333333333333</v>
      </c>
      <c r="FQ195" s="63">
        <f>FQ194+'DEPRECATED - DT-Prelim Calcs'!$C$11</f>
        <v>764</v>
      </c>
      <c r="FR195" s="2">
        <f>GB195/'Drive Train'!$F$35</f>
        <v>0.48999999999999994</v>
      </c>
      <c r="FS195" s="46">
        <f>FZ195*12*60/(PI() * 'Drive Train'!$F$15)/FR$2*FR195</f>
        <v>-335419.78934299253</v>
      </c>
      <c r="FT195" s="2">
        <f>('DEPRECATED - DT-Prelim Calcs'!$C$6*FR195-FS195)/('DEPRECATED - DT-Prelim Calcs'!$C$6*FR195)*'DEPRECATED - DT-Prelim Calcs'!$C$7*FR195</f>
        <v>152.84350643838877</v>
      </c>
      <c r="FU195" s="57">
        <f>FT195/'DEPRECATED - DT-Prelim Calcs'!$C$7*('DEPRECATED - DT-Prelim Calcs'!$C$8-'DEPRECATED - DT-Prelim Calcs'!$C$9)+'DEPRECATED - DT-Prelim Calcs'!$C$9</f>
        <v>8139.5555502262569</v>
      </c>
      <c r="FV195" s="57">
        <f t="shared" si="201"/>
        <v>93</v>
      </c>
      <c r="FW195" s="2">
        <f t="shared" si="239"/>
        <v>0.7112822800297498</v>
      </c>
      <c r="FX195" s="57">
        <f>FW195*'DEPRECATED - DT-Prelim Calcs'!$C$21/FR$2/'DEPRECATED - DT-Prelim Calcs'!$C$19/'DEPRECATED - DT-Prelim Calcs'!$C$18*3.39*'DEPRECATED - DT-Prelim Calcs'!$C$20</f>
        <v>25.773080821789936</v>
      </c>
      <c r="FY195" s="46">
        <f t="shared" si="240"/>
        <v>0</v>
      </c>
      <c r="FZ195" s="57">
        <f>FX194*'DEPRECATED - DT-Prelim Calcs'!$C$11+FZ194</f>
        <v>-1194.7305510981648</v>
      </c>
      <c r="GA195" s="57">
        <f>GA194+0.5*FX195*'DEPRECATED - DT-Prelim Calcs'!$C$11^2+FZ195*'DEPRECATED - DT-Prelim Calcs'!$C$11</f>
        <v>-568543.77100979781</v>
      </c>
      <c r="GB195" s="57">
        <f>MIN('Drive Train'!$F$35-FV194*'DEPRECATED - DT-Prelim Calcs'!$C$21*'Drive Train'!$F$39,GB194+FV$2)</f>
        <v>6.0759999999999996</v>
      </c>
      <c r="GC195" s="57">
        <f>'Drive Train'!$F$35-FV195*'DEPRECATED - DT-Prelim Calcs'!$C$21*'Drive Train'!$F$39</f>
        <v>6.0759999999999996</v>
      </c>
      <c r="GD195" s="1">
        <f>IF(GA195&gt;='Drive Train'!$F$29,1,0)</f>
        <v>0</v>
      </c>
      <c r="GE195" s="57">
        <f t="shared" si="241"/>
        <v>103.33333333333333</v>
      </c>
      <c r="GF195" s="63">
        <f>GF194+'DEPRECATED - DT-Prelim Calcs'!$C$11</f>
        <v>764</v>
      </c>
      <c r="GG195" s="2">
        <f>GQ195/'Drive Train'!$F$35</f>
        <v>0.83548387096774201</v>
      </c>
      <c r="GH195" s="46">
        <f>GO195*12*60/(PI() * 'Drive Train'!$F$15)/GG$2*GG195</f>
        <v>-29106.455195553208</v>
      </c>
      <c r="GI195" s="2">
        <f>('DEPRECATED - DT-Prelim Calcs'!$C$6*GG195-GH195)/('DEPRECATED - DT-Prelim Calcs'!$C$6*GG195)*'DEPRECATED - DT-Prelim Calcs'!$C$7*GG195</f>
        <v>15.17422101107414</v>
      </c>
      <c r="GJ195" s="57">
        <f>GI195/'DEPRECATED - DT-Prelim Calcs'!$C$7*('DEPRECATED - DT-Prelim Calcs'!$C$8-'DEPRECATED - DT-Prelim Calcs'!$C$9)+'DEPRECATED - DT-Prelim Calcs'!$C$9</f>
        <v>810.52263722855275</v>
      </c>
      <c r="GK195" s="57">
        <f t="shared" si="242"/>
        <v>29.999999999999982</v>
      </c>
      <c r="GL195" s="2">
        <f t="shared" si="243"/>
        <v>0.99579519204165001</v>
      </c>
      <c r="GM195" s="57">
        <f>GL195*'DEPRECATED - DT-Prelim Calcs'!$C$21/GG$2/'DEPRECATED - DT-Prelim Calcs'!$C$19/'DEPRECATED - DT-Prelim Calcs'!$C$18*3.39*'DEPRECATED - DT-Prelim Calcs'!$C$20</f>
        <v>25.773080821789936</v>
      </c>
      <c r="GN195" s="46">
        <f t="shared" si="244"/>
        <v>0</v>
      </c>
      <c r="GO195" s="57">
        <f>GM194*'DEPRECATED - DT-Prelim Calcs'!$C$11+GO194</f>
        <v>-85.124906914297398</v>
      </c>
      <c r="GP195" s="57">
        <f>GP194+0.5*GM195*'DEPRECATED - DT-Prelim Calcs'!$C$11^2+GO195*'DEPRECATED - DT-Prelim Calcs'!$C$11</f>
        <v>-288237.94381837553</v>
      </c>
      <c r="GQ195" s="57">
        <f>MIN('Drive Train'!$F$35-GK194*'DEPRECATED - DT-Prelim Calcs'!$C$21*'Drive Train'!$F$39,GQ194+GK$2)</f>
        <v>10.360000000000001</v>
      </c>
      <c r="GR195" s="57">
        <f>'Drive Train'!$F$35-GK195*'DEPRECATED - DT-Prelim Calcs'!$C$21*'Drive Train'!$F$39</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-47897.738922380697</v>
      </c>
      <c r="GX195" s="2">
        <f>('DEPRECATED - DT-Prelim Calcs'!$C$6*GV195-GW195)/('DEPRECATED - DT-Prelim Calcs'!$C$6*GV195)*'DEPRECATED - DT-Prelim Calcs'!$C$7*GV195</f>
        <v>23.626788970270102</v>
      </c>
      <c r="GY195" s="57">
        <f>GX195/'DEPRECATED - DT-Prelim Calcs'!$C$7*('DEPRECATED - DT-Prelim Calcs'!$C$8-'DEPRECATED - DT-Prelim Calcs'!$C$9)+'DEPRECATED - DT-Prelim Calcs'!$C$9</f>
        <v>1260.5078941434251</v>
      </c>
      <c r="GZ195" s="57">
        <f t="shared" si="202"/>
        <v>33.333333333333314</v>
      </c>
      <c r="HA195" s="2">
        <f t="shared" si="246"/>
        <v>0.99579519204165001</v>
      </c>
      <c r="HB195" s="57">
        <f>HA195*'DEPRECATED - DT-Prelim Calcs'!$C$21/GV$2/'DEPRECATED - DT-Prelim Calcs'!$C$19/'DEPRECATED - DT-Prelim Calcs'!$C$18*3.39*'DEPRECATED - DT-Prelim Calcs'!$C$20</f>
        <v>25.773080821789936</v>
      </c>
      <c r="HC195" s="46">
        <f t="shared" si="247"/>
        <v>0</v>
      </c>
      <c r="HD195" s="57">
        <f>HB194*'DEPRECATED - DT-Prelim Calcs'!$C$11+HD194</f>
        <v>-143.21541703815149</v>
      </c>
      <c r="HE195" s="57">
        <f>HE194+0.5*HB195*'DEPRECATED - DT-Prelim Calcs'!$C$11^2+HD195*'DEPRECATED - DT-Prelim Calcs'!$C$11</f>
        <v>-318864.79696072452</v>
      </c>
      <c r="HF195" s="57">
        <f>MIN('Drive Train'!$F$35-GZ194*'DEPRECATED - DT-Prelim Calcs'!$C$21*'Drive Train'!$F$39,HF194+GZ$2)</f>
        <v>10.133333333333335</v>
      </c>
      <c r="HG195" s="57">
        <f>'Drive Train'!$F$35-GZ195*'DEPRECATED - DT-Prelim Calcs'!$C$21*'Drive Train'!$F$39</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-5743.6068496773232</v>
      </c>
      <c r="HM195" s="2">
        <f>('DEPRECATED - DT-Prelim Calcs'!$C$6*HK195-HL195)/('DEPRECATED - DT-Prelim Calcs'!$C$6*HK195)*'DEPRECATED - DT-Prelim Calcs'!$C$7*HK195</f>
        <v>4.5224240820233987</v>
      </c>
      <c r="HN195" s="57">
        <f>HM195/'DEPRECATED - DT-Prelim Calcs'!$C$7*('DEPRECATED - DT-Prelim Calcs'!$C$8-'DEPRECATED - DT-Prelim Calcs'!$C$9)+'DEPRECATED - DT-Prelim Calcs'!$C$9</f>
        <v>243.4580953209967</v>
      </c>
      <c r="HO195" s="57">
        <f t="shared" si="203"/>
        <v>36.66666666666665</v>
      </c>
      <c r="HP195" s="2">
        <f t="shared" si="249"/>
        <v>0.99579519204165001</v>
      </c>
      <c r="HQ195" s="57">
        <f>HP195*'DEPRECATED - DT-Prelim Calcs'!$C$21/HK$2/'DEPRECATED - DT-Prelim Calcs'!$C$19/'DEPRECATED - DT-Prelim Calcs'!$C$18*3.39*'DEPRECATED - DT-Prelim Calcs'!$C$20</f>
        <v>25.773080821789936</v>
      </c>
      <c r="HR195" s="46">
        <f t="shared" si="250"/>
        <v>0</v>
      </c>
      <c r="HS195" s="57">
        <f>HQ194*'DEPRECATED - DT-Prelim Calcs'!$C$11+HS194</f>
        <v>-17.566459664601979</v>
      </c>
      <c r="HT195" s="57">
        <f>HT194+0.5*HQ195*'DEPRECATED - DT-Prelim Calcs'!$C$11^2+HS195*'DEPRECATED - DT-Prelim Calcs'!$C$11</f>
        <v>-342148.30939719506</v>
      </c>
      <c r="HU195" s="57">
        <f>MIN('Drive Train'!$F$35-HO194*'DEPRECATED - DT-Prelim Calcs'!$C$21*'Drive Train'!$F$39,HU194+HO$2)</f>
        <v>9.9066666666666681</v>
      </c>
      <c r="HV195" s="57">
        <f>'Drive Train'!$F$35-HO195*'DEPRECATED - DT-Prelim Calcs'!$C$21*'Drive Train'!$F$39</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-185869.15331700037</v>
      </c>
      <c r="IB195" s="2">
        <f>('DEPRECATED - DT-Prelim Calcs'!$C$6*HZ195-IA195)/('DEPRECATED - DT-Prelim Calcs'!$C$6*HZ195)*'DEPRECATED - DT-Prelim Calcs'!$C$7*HZ195</f>
        <v>85.92350483757852</v>
      </c>
      <c r="IC195" s="57">
        <f>IB195/'DEPRECATED - DT-Prelim Calcs'!$C$7*('DEPRECATED - DT-Prelim Calcs'!$C$8-'DEPRECATED - DT-Prelim Calcs'!$C$9)+'DEPRECATED - DT-Prelim Calcs'!$C$9</f>
        <v>4576.9679131374787</v>
      </c>
      <c r="ID195" s="57">
        <f t="shared" si="204"/>
        <v>39.999999999999986</v>
      </c>
      <c r="IE195" s="2">
        <f t="shared" si="252"/>
        <v>0.99579519204165001</v>
      </c>
      <c r="IF195" s="57">
        <f>IE195*'DEPRECATED - DT-Prelim Calcs'!$C$21/HZ$2/'DEPRECATED - DT-Prelim Calcs'!$C$19/'DEPRECATED - DT-Prelim Calcs'!$C$18*3.39*'DEPRECATED - DT-Prelim Calcs'!$C$20</f>
        <v>25.773080821789936</v>
      </c>
      <c r="IG195" s="46">
        <f t="shared" si="253"/>
        <v>0</v>
      </c>
      <c r="IH195" s="57">
        <f>IF194*'DEPRECATED - DT-Prelim Calcs'!$C$11+IH194</f>
        <v>-581.78035422384107</v>
      </c>
      <c r="II195" s="57">
        <f>II194+0.5*IF195*'DEPRECATED - DT-Prelim Calcs'!$C$11^2+IH195*'DEPRECATED - DT-Prelim Calcs'!$C$11</f>
        <v>-365651.67216017598</v>
      </c>
      <c r="IJ195" s="57">
        <f>MIN('Drive Train'!$F$35-ID194*'DEPRECATED - DT-Prelim Calcs'!$C$21*'Drive Train'!$F$39,IJ194+ID$2)</f>
        <v>9.6800000000000015</v>
      </c>
      <c r="IK195" s="57">
        <f>'Drive Train'!$F$35-ID195*'DEPRECATED - DT-Prelim Calcs'!$C$21*'Drive Train'!$F$39</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-338024.43204195978</v>
      </c>
      <c r="IQ195" s="2">
        <f>('DEPRECATED - DT-Prelim Calcs'!$C$6*IO195-IP195)/('DEPRECATED - DT-Prelim Calcs'!$C$6*IO195)*'DEPRECATED - DT-Prelim Calcs'!$C$7*IO195</f>
        <v>154.67761650137075</v>
      </c>
      <c r="IR195" s="57">
        <f>IQ195/'DEPRECATED - DT-Prelim Calcs'!$C$7*('DEPRECATED - DT-Prelim Calcs'!$C$8-'DEPRECATED - DT-Prelim Calcs'!$C$9)+'DEPRECATED - DT-Prelim Calcs'!$C$9</f>
        <v>8237.1971772306515</v>
      </c>
      <c r="IS195" s="57">
        <f t="shared" si="205"/>
        <v>43.333333333333321</v>
      </c>
      <c r="IT195" s="2">
        <f t="shared" si="255"/>
        <v>0.99579519204165001</v>
      </c>
      <c r="IU195" s="57">
        <f>IT195*'DEPRECATED - DT-Prelim Calcs'!$C$21/IO$2/'DEPRECATED - DT-Prelim Calcs'!$C$19/'DEPRECATED - DT-Prelim Calcs'!$C$18*3.39*'DEPRECATED - DT-Prelim Calcs'!$C$20</f>
        <v>25.773080821789936</v>
      </c>
      <c r="IV195" s="46">
        <f t="shared" si="256"/>
        <v>0</v>
      </c>
      <c r="IW195" s="57">
        <f>IU194*'DEPRECATED - DT-Prelim Calcs'!$C$11+IW194</f>
        <v>-1083.4034354433643</v>
      </c>
      <c r="IX195" s="57">
        <f>IX194+0.5*IU195*'DEPRECATED - DT-Prelim Calcs'!$C$11^2+IW195*'DEPRECATED - DT-Prelim Calcs'!$C$11</f>
        <v>-333931.0119804329</v>
      </c>
      <c r="IY195" s="57">
        <f>MIN('Drive Train'!$F$35-IS194*'DEPRECATED - DT-Prelim Calcs'!$C$21*'Drive Train'!$F$39,IY194+IS$2)</f>
        <v>9.4533333333333349</v>
      </c>
      <c r="IZ195" s="57">
        <f>'Drive Train'!$F$35-IS195*'DEPRECATED - DT-Prelim Calcs'!$C$21*'Drive Train'!$F$39</f>
        <v>9.4533333333333349</v>
      </c>
      <c r="JA195" s="1">
        <f>IF(IX195&gt;='Drive Train'!$F$29,1,0)</f>
        <v>0</v>
      </c>
      <c r="JB195" s="57">
        <f t="shared" si="257"/>
        <v>48.148148148148138</v>
      </c>
      <c r="JC195" s="63">
        <f>JC194+'DEPRECATED - DT-Prelim Calcs'!$C$11</f>
        <v>764</v>
      </c>
      <c r="JD195" s="2">
        <f>JN195/'Drive Train'!$F$35</f>
        <v>2.996325351149685</v>
      </c>
      <c r="JE195" s="46">
        <f>JL195*12*60/(PI() * 'Drive Train'!$F$15)/JD$2*JD195</f>
        <v>-1037073.380076497</v>
      </c>
      <c r="JF195" s="2">
        <f>('DEPRECATED - DT-Prelim Calcs'!$C$6*JD195-JE195)/('DEPRECATED - DT-Prelim Calcs'!$C$6*JD195)*'DEPRECATED - DT-Prelim Calcs'!$C$7*JD195</f>
        <v>476.14175309896461</v>
      </c>
      <c r="JG195" s="57">
        <f>JF195/'DEPRECATED - DT-Prelim Calcs'!$C$7*('DEPRECATED - DT-Prelim Calcs'!$C$8-'DEPRECATED - DT-Prelim Calcs'!$C$9)+'DEPRECATED - DT-Prelim Calcs'!$C$9</f>
        <v>25350.827353774755</v>
      </c>
      <c r="JH195" s="57">
        <f t="shared" si="206"/>
        <v>46.666666666666657</v>
      </c>
      <c r="JI195" s="2">
        <f t="shared" si="258"/>
        <v>0.99579519204165001</v>
      </c>
      <c r="JJ195" s="57">
        <f>JI195*'DEPRECATED - DT-Prelim Calcs'!$C$21/JD$2/'DEPRECATED - DT-Prelim Calcs'!$C$19/'DEPRECATED - DT-Prelim Calcs'!$C$18*3.39*'DEPRECATED - DT-Prelim Calcs'!$C$20</f>
        <v>25.773080821789936</v>
      </c>
      <c r="JK195" s="46">
        <f t="shared" si="259"/>
        <v>0</v>
      </c>
      <c r="JL195" s="57">
        <f>JJ194*'DEPRECATED - DT-Prelim Calcs'!$C$11+JL194</f>
        <v>-845.71867618604585</v>
      </c>
      <c r="JM195" s="57">
        <f>JM194+0.5*JJ195*'DEPRECATED - DT-Prelim Calcs'!$C$11^2+JL195*'DEPRECATED - DT-Prelim Calcs'!$C$11</f>
        <v>-379933.21352087223</v>
      </c>
      <c r="JN195" s="57">
        <f>MIN('Drive Train'!$F$35-JH194*'DEPRECATED - DT-Prelim Calcs'!$C$21*'Drive Train'!$F$39,JN194+JH$2)</f>
        <v>37.154434354256097</v>
      </c>
      <c r="JO195" s="57">
        <f>'Drive Train'!$F$35-JH195*'DEPRECATED - DT-Prelim Calcs'!$C$21*'Drive Train'!$F$39</f>
        <v>9.2266666666666666</v>
      </c>
      <c r="JP195" s="1">
        <f>IF(JM195&gt;='Drive Train'!$F$29,1,0)</f>
        <v>0</v>
      </c>
      <c r="JQ195" s="57">
        <f>MIN(JG195,'DEPRECATED - DT-Prelim Calcs'!$C$10)*'DEPRECATED - DT-Prelim Calcs'!$C$11*1000/60/60</f>
        <v>103.33333333333333</v>
      </c>
      <c r="JR195" s="63">
        <f>JR194+'DEPRECATED - DT-Prelim Calcs'!$C$11</f>
        <v>764</v>
      </c>
      <c r="JS195" s="2">
        <f>KC195/'Drive Train'!$F$35</f>
        <v>0.72580645161290325</v>
      </c>
      <c r="JT195" s="46">
        <f>KA195*12*60/(PI() * 'Drive Train'!$F$15)/JS$2*JS195</f>
        <v>-27584.221428951249</v>
      </c>
      <c r="JU195" s="2">
        <f>('DEPRECATED - DT-Prelim Calcs'!$C$6*JS195-JT195)/('DEPRECATED - DT-Prelim Calcs'!$C$6*JS195)*'DEPRECATED - DT-Prelim Calcs'!$C$7*JS195</f>
        <v>14.221608866168058</v>
      </c>
      <c r="JV195" s="57">
        <f>JU195/'DEPRECATED - DT-Prelim Calcs'!$C$7*('DEPRECATED - DT-Prelim Calcs'!$C$8-'DEPRECATED - DT-Prelim Calcs'!$C$9)+'DEPRECATED - DT-Prelim Calcs'!$C$9</f>
        <v>759.808886941644</v>
      </c>
      <c r="JW195" s="57">
        <f t="shared" si="207"/>
        <v>49.999999999999993</v>
      </c>
      <c r="JX195" s="2">
        <f t="shared" si="260"/>
        <v>0.99579519204165001</v>
      </c>
      <c r="JY195" s="57">
        <f>JX195*'DEPRECATED - DT-Prelim Calcs'!$C$21/JS$2/'DEPRECATED - DT-Prelim Calcs'!$C$19/'DEPRECATED - DT-Prelim Calcs'!$C$18*3.39*'DEPRECATED - DT-Prelim Calcs'!$C$20</f>
        <v>25.773080821789936</v>
      </c>
      <c r="JZ195" s="46">
        <f t="shared" si="261"/>
        <v>0</v>
      </c>
      <c r="KA195" s="57">
        <f>JY194*'DEPRECATED - DT-Prelim Calcs'!$C$11+KA194</f>
        <v>-92.863555876408199</v>
      </c>
      <c r="KB195" s="57">
        <f>KB194+0.5*JY195*'DEPRECATED - DT-Prelim Calcs'!$C$11^2+KA195*'DEPRECATED - DT-Prelim Calcs'!$C$11</f>
        <v>-355442.86471846228</v>
      </c>
      <c r="KC195" s="57">
        <f>MIN('Drive Train'!$F$35-JW194*'DEPRECATED - DT-Prelim Calcs'!$C$21*'Drive Train'!$F$39,KC194+JW$2)</f>
        <v>9</v>
      </c>
      <c r="KD195" s="57">
        <f>'Drive Train'!$F$35-JW195*'DEPRECATED - DT-Prelim Calcs'!$C$21*'Drive Train'!$F$39</f>
        <v>9</v>
      </c>
      <c r="KE195" s="1">
        <f>IF(KB195&gt;='Drive Train'!$F$29,1,0)</f>
        <v>0</v>
      </c>
      <c r="KF195" s="57">
        <f>MIN(JV195,'DEPRECATED - DT-Prelim Calcs'!$C$10)*'DEPRECATED - DT-Prelim Calcs'!$C$11*1000/60/60</f>
        <v>103.33333333333333</v>
      </c>
      <c r="KG195" s="63">
        <f>KG194+'DEPRECATED - DT-Prelim Calcs'!$C$11</f>
        <v>764</v>
      </c>
      <c r="KH195" s="2">
        <f>KR195/'Drive Train'!$F$35</f>
        <v>0.7075268817204301</v>
      </c>
      <c r="KI195" s="46">
        <f>KP195*12*60/(PI() * 'Drive Train'!$F$15)/KH$2*KH195</f>
        <v>-133019.60797785909</v>
      </c>
      <c r="KJ195" s="2">
        <f>('DEPRECATED - DT-Prelim Calcs'!$C$6*KH195-KI195)/('DEPRECATED - DT-Prelim Calcs'!$C$6*KH195)*'DEPRECATED - DT-Prelim Calcs'!$C$7*KH195</f>
        <v>61.850966281501677</v>
      </c>
      <c r="KK195" s="57">
        <f>KJ195/'DEPRECATED - DT-Prelim Calcs'!$C$7*('DEPRECATED - DT-Prelim Calcs'!$C$8-'DEPRECATED - DT-Prelim Calcs'!$C$9)+'DEPRECATED - DT-Prelim Calcs'!$C$9</f>
        <v>3295.4298646957113</v>
      </c>
      <c r="KL195" s="57">
        <f t="shared" si="208"/>
        <v>53.333333333333329</v>
      </c>
      <c r="KM195" s="2">
        <f t="shared" si="262"/>
        <v>0.99579519204165001</v>
      </c>
      <c r="KN195" s="57">
        <f>KM195*'DEPRECATED - DT-Prelim Calcs'!$C$21/KH$2/'DEPRECATED - DT-Prelim Calcs'!$C$19/'DEPRECATED - DT-Prelim Calcs'!$C$18*3.39*'DEPRECATED - DT-Prelim Calcs'!$C$20</f>
        <v>25.773080821789936</v>
      </c>
      <c r="KO195" s="46">
        <f t="shared" si="263"/>
        <v>0</v>
      </c>
      <c r="KP195" s="57">
        <f>KN194*'DEPRECATED - DT-Prelim Calcs'!$C$11+KP194</f>
        <v>-459.38638721296911</v>
      </c>
      <c r="KQ195" s="57">
        <f>KQ194+0.5*KN195*'DEPRECATED - DT-Prelim Calcs'!$C$11^2+KP195*'DEPRECATED - DT-Prelim Calcs'!$C$11</f>
        <v>-388604.32446148567</v>
      </c>
      <c r="KR195" s="57">
        <f>MIN('Drive Train'!$F$35-KL194*'DEPRECATED - DT-Prelim Calcs'!$C$21*'Drive Train'!$F$39,KR194+KL$2)</f>
        <v>8.7733333333333334</v>
      </c>
      <c r="KS195" s="57">
        <f>'Drive Train'!$F$35-KL195*'DEPRECATED - DT-Prelim Calcs'!$C$21*'Drive Train'!$F$39</f>
        <v>8.7733333333333334</v>
      </c>
      <c r="KT195" s="1">
        <f>IF(KQ195&gt;='Drive Train'!$F$29,1,0)</f>
        <v>0</v>
      </c>
      <c r="KU195" s="57">
        <f>MIN(KK195,'DEPRECATED - DT-Prelim Calcs'!$C$10)*'DEPRECATED - DT-Prelim Calcs'!$C$11*1000/60/60</f>
        <v>103.33333333333333</v>
      </c>
      <c r="KV195" s="63">
        <f>KV194+'DEPRECATED - DT-Prelim Calcs'!$C$11</f>
        <v>764</v>
      </c>
      <c r="KW195" s="2">
        <f>LG195/'Drive Train'!$F$35</f>
        <v>0.68924731182795695</v>
      </c>
      <c r="KX195" s="46">
        <f>LE195*12*60/(PI() * 'Drive Train'!$F$15)/KW$2*KW195</f>
        <v>-242904.31594944495</v>
      </c>
      <c r="KY195" s="2">
        <f>('DEPRECATED - DT-Prelim Calcs'!$C$6*KW195-KX195)/('DEPRECATED - DT-Prelim Calcs'!$C$6*KW195)*'DEPRECATED - DT-Prelim Calcs'!$C$7*KW195</f>
        <v>111.4921181862638</v>
      </c>
      <c r="KZ195" s="57">
        <f>KY195/'DEPRECATED - DT-Prelim Calcs'!$C$7*('DEPRECATED - DT-Prelim Calcs'!$C$8-'DEPRECATED - DT-Prelim Calcs'!$C$9)+'DEPRECATED - DT-Prelim Calcs'!$C$9</f>
        <v>5938.1517690031724</v>
      </c>
      <c r="LA195" s="57">
        <f t="shared" si="209"/>
        <v>56.666666666666664</v>
      </c>
      <c r="LB195" s="2">
        <f t="shared" si="264"/>
        <v>0.99579519204165001</v>
      </c>
      <c r="LC195" s="57">
        <f>LB195*'DEPRECATED - DT-Prelim Calcs'!$C$21/KW$2/'DEPRECATED - DT-Prelim Calcs'!$C$19/'DEPRECATED - DT-Prelim Calcs'!$C$18*3.39*'DEPRECATED - DT-Prelim Calcs'!$C$20</f>
        <v>25.773080821789936</v>
      </c>
      <c r="LD195" s="46">
        <f t="shared" si="265"/>
        <v>0</v>
      </c>
      <c r="LE195" s="57">
        <f>LC194*'DEPRECATED - DT-Prelim Calcs'!$C$11+LE194</f>
        <v>-861.12372308429849</v>
      </c>
      <c r="LF195" s="57">
        <f>LF194+0.5*LC195*'DEPRECATED - DT-Prelim Calcs'!$C$11^2+LE195*'DEPRECATED - DT-Prelim Calcs'!$C$11</f>
        <v>-329920.65362610971</v>
      </c>
      <c r="LG195" s="57">
        <f>MIN('Drive Train'!$F$35-LA194*'DEPRECATED - DT-Prelim Calcs'!$C$21*'Drive Train'!$F$39,LG194+LA$2)</f>
        <v>8.5466666666666669</v>
      </c>
      <c r="LH195" s="57">
        <f>'Drive Train'!$F$35-LA195*'DEPRECATED - DT-Prelim Calcs'!$C$21*'Drive Train'!$F$39</f>
        <v>8.5466666666666669</v>
      </c>
      <c r="LI195" s="1">
        <f>IF(LF195&gt;='Drive Train'!$F$29,1,0)</f>
        <v>0</v>
      </c>
      <c r="LJ195" s="57">
        <f>MIN(KZ195,'DEPRECATED - DT-Prelim Calcs'!$C$10)*'DEPRECATED - DT-Prelim Calcs'!$C$11*1000/60/60</f>
        <v>103.33333333333333</v>
      </c>
      <c r="LK195" s="63">
        <f>LK194+'DEPRECATED - DT-Prelim Calcs'!$C$11</f>
        <v>764</v>
      </c>
      <c r="LL195" s="2">
        <f>LV195/'Drive Train'!$F$35</f>
        <v>0.67096774193548392</v>
      </c>
      <c r="LM195" s="46">
        <f>LT195*12*60/(PI() * 'Drive Train'!$F$15)/LL$2*LL195</f>
        <v>-309987.10981353326</v>
      </c>
      <c r="LN195" s="2">
        <f>('DEPRECATED - DT-Prelim Calcs'!$C$6*LL195-LM195)/('DEPRECATED - DT-Prelim Calcs'!$C$6*LL195)*'DEPRECATED - DT-Prelim Calcs'!$C$7*LL195</f>
        <v>141.78005939701671</v>
      </c>
      <c r="LO195" s="57">
        <f>LN195/'DEPRECATED - DT-Prelim Calcs'!$C$7*('DEPRECATED - DT-Prelim Calcs'!$C$8-'DEPRECATED - DT-Prelim Calcs'!$C$9)+'DEPRECATED - DT-Prelim Calcs'!$C$9</f>
        <v>7550.5761911357868</v>
      </c>
      <c r="LP195" s="57">
        <f t="shared" si="210"/>
        <v>60</v>
      </c>
      <c r="LQ195" s="2">
        <f t="shared" si="266"/>
        <v>0.99579519204165001</v>
      </c>
      <c r="LR195" s="57">
        <f>LQ195*'DEPRECATED - DT-Prelim Calcs'!$C$21/LL$2/'DEPRECATED - DT-Prelim Calcs'!$C$19/'DEPRECATED - DT-Prelim Calcs'!$C$18*3.39*'DEPRECATED - DT-Prelim Calcs'!$C$20</f>
        <v>25.773080821789936</v>
      </c>
      <c r="LS195" s="46">
        <f t="shared" si="267"/>
        <v>0</v>
      </c>
      <c r="LT195" s="57">
        <f>LR194*'DEPRECATED - DT-Prelim Calcs'!$C$11+LT194</f>
        <v>-1128.8790076752516</v>
      </c>
      <c r="LU195" s="57">
        <f>LU194+0.5*LR195*'DEPRECATED - DT-Prelim Calcs'!$C$11^2+LT195*'DEPRECATED - DT-Prelim Calcs'!$C$11</f>
        <v>-339006.75507280667</v>
      </c>
      <c r="LV195" s="57">
        <f>MIN('Drive Train'!$F$35-LP194*'DEPRECATED - DT-Prelim Calcs'!$C$21*'Drive Train'!$F$39,LV194+LP$2)</f>
        <v>8.32</v>
      </c>
      <c r="LW195" s="57">
        <f>'Drive Train'!$F$35-LP195*'DEPRECATED - DT-Prelim Calcs'!$C$21*'Drive Train'!$F$39</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Train'!$AA$49 + V195*(1-'Drive Train'!$AA$49))</f>
        <v>0</v>
      </c>
      <c r="W196" s="57">
        <f t="shared" si="269"/>
        <v>0</v>
      </c>
      <c r="X196" s="2">
        <f>MAX(MIN(IF(AND(AI195=1,AG196&lt;0),-1,1)*(W196-$C$9)/($C$8-$C$9)*$C$7-$C$29*AE196/T$2 -  AI195*$C$29/2,X$2),MAX(X$4:X195)*-1)</f>
        <v>-0.2458281045106315</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Train'!$F$39,AG195+W$2)-$C$3,IF(AE195-1&lt;=0,0,IF($C$32=Motors!$C$29,MAX(ABS('Drive Train'!$F$35-W195*$C$21*'Drive Train'!$F$39)*-1,AG195-W$2),MAX(0,ABS('Drive Train'!$F$35-W195*$C$21*'Drive Train'!$F$39)*-1,AG195-W$2))))</f>
        <v>0</v>
      </c>
      <c r="AH196" s="57">
        <f>'Drive Train'!$F$35-ABS(W196)*'DEPRECATED - DT-Prelim Calcs'!$C$21*'Drive Train'!$F$39</f>
        <v>12.4</v>
      </c>
      <c r="AI196" s="1">
        <f>IF(AJ196&gt;='Drive Train'!$F$29,1,0)</f>
        <v>1</v>
      </c>
      <c r="AJ196" s="57">
        <f>AJ195+0.5*Y196*'DEPRECATED - DT-Prelim Calcs'!$C$11^2+AE196*'DEPRECATED - DT-Prelim Calcs'!$C$11</f>
        <v>784.33981740885292</v>
      </c>
      <c r="AK196" s="57">
        <f t="shared" si="268"/>
        <v>0</v>
      </c>
      <c r="AL196" s="63">
        <f>AL195+'DEPRECATED - DT-Prelim Calcs'!$C$11</f>
        <v>768</v>
      </c>
      <c r="AM196" s="2">
        <f>AW196/'Drive Train'!$F$35</f>
        <v>0.88882649237565781</v>
      </c>
      <c r="AN196" s="46">
        <f>AU196*12*60/(PI() * 'Drive Train'!$F$15)/AM$2*AM196</f>
        <v>4007.4131716828733</v>
      </c>
      <c r="AO196" s="2">
        <f>('DEPRECATED - DT-Prelim Calcs'!$C$6*AM196-AN196)/('DEPRECATED - DT-Prelim Calcs'!$C$6*AM196)*'DEPRECATED - DT-Prelim Calcs'!$C$7*AM196</f>
        <v>0.33008953072369834</v>
      </c>
      <c r="AP196" s="57">
        <f>AO196/'DEPRECATED - DT-Prelim Calcs'!$C$7*('DEPRECATED - DT-Prelim Calcs'!$C$8-'DEPRECATED - DT-Prelim Calcs'!$C$9)+'DEPRECATED - DT-Prelim Calcs'!$C$9</f>
        <v>20.272816096203524</v>
      </c>
      <c r="AQ196" s="57">
        <f t="shared" si="192"/>
        <v>20.272816096203524</v>
      </c>
      <c r="AR196" s="2">
        <f t="shared" si="212"/>
        <v>-7.7715611723760958E-16</v>
      </c>
      <c r="AS196" s="57">
        <f>AR196*'DEPRECATED - DT-Prelim Calcs'!$C$21/AM$2/'DEPRECATED - DT-Prelim Calcs'!$C$19/'DEPRECATED - DT-Prelim Calcs'!$C$18*3.39*'DEPRECATED - DT-Prelim Calcs'!$C$20</f>
        <v>-5.6319995543472863E-15</v>
      </c>
      <c r="AT196" s="46">
        <f t="shared" si="213"/>
        <v>0</v>
      </c>
      <c r="AU196" s="57">
        <f>AS195*'DEPRECATED - DT-Prelim Calcs'!$C$11+AU195</f>
        <v>39.345448708843207</v>
      </c>
      <c r="AV196" s="57">
        <f>AV195+0.5*AS196*'DEPRECATED - DT-Prelim Calcs'!$C$11^2+AU196*'DEPRECATED - DT-Prelim Calcs'!$C$11</f>
        <v>30174.505432607162</v>
      </c>
      <c r="AW196" s="57">
        <f>MIN('Drive Train'!$F$35-AQ195*'DEPRECATED - DT-Prelim Calcs'!$C$21*'Drive Train'!$F$39,AW195+AQ$2)</f>
        <v>11.021448505458157</v>
      </c>
      <c r="AX196" s="57">
        <f>'Drive Train'!$F$35-AQ196*'DEPRECATED - DT-Prelim Calcs'!$C$21*'Drive Train'!$F$39</f>
        <v>11.02144850545816</v>
      </c>
      <c r="AY196" s="1">
        <f>IF(AV196&gt;='Drive Train'!$F$29,1,0)</f>
        <v>1</v>
      </c>
      <c r="AZ196" s="57">
        <f t="shared" si="214"/>
        <v>22.525351218003916</v>
      </c>
      <c r="BA196" s="63">
        <f>BA195+'DEPRECATED - DT-Prelim Calcs'!$C$11</f>
        <v>768</v>
      </c>
      <c r="BB196" s="2">
        <f>BL196/'Drive Train'!$F$35</f>
        <v>0.48999999999999994</v>
      </c>
      <c r="BC196" s="46">
        <f>BJ196*12*60/(PI() * 'Drive Train'!$F$15)/BB$2*BB196</f>
        <v>5110.3495910527454</v>
      </c>
      <c r="BD196" s="2">
        <f>('DEPRECATED - DT-Prelim Calcs'!$C$6*BB196-BC196)/('DEPRECATED - DT-Prelim Calcs'!$C$6*BB196)*'DEPRECATED - DT-Prelim Calcs'!$C$7*BB196</f>
        <v>-1.1297833985810726</v>
      </c>
      <c r="BE196" s="57">
        <f>BD196/'DEPRECATED - DT-Prelim Calcs'!$C$7*('DEPRECATED - DT-Prelim Calcs'!$C$8-'DEPRECATED - DT-Prelim Calcs'!$C$9)+'DEPRECATED - DT-Prelim Calcs'!$C$9</f>
        <v>-57.445730306203991</v>
      </c>
      <c r="BF196" s="57">
        <f t="shared" si="193"/>
        <v>-57.445730306203991</v>
      </c>
      <c r="BG196" s="2">
        <f t="shared" si="215"/>
        <v>-1.8933363324154451</v>
      </c>
      <c r="BH196" s="57">
        <f>BG196*'DEPRECATED - DT-Prelim Calcs'!$C$21/BB$2/'DEPRECATED - DT-Prelim Calcs'!$C$19/'DEPRECATED - DT-Prelim Calcs'!$C$18*3.39*'DEPRECATED - DT-Prelim Calcs'!$C$20</f>
        <v>-19.819055495402441</v>
      </c>
      <c r="BI196" s="46">
        <f t="shared" si="216"/>
        <v>1</v>
      </c>
      <c r="BJ196" s="57">
        <f>BH195*'DEPRECATED - DT-Prelim Calcs'!$C$11+BJ195</f>
        <v>63.008778385113473</v>
      </c>
      <c r="BK196" s="57">
        <f>BK195+0.5*BH196*'DEPRECATED - DT-Prelim Calcs'!$C$11^2+BJ196*'DEPRECATED - DT-Prelim Calcs'!$C$11</f>
        <v>17980.298621821294</v>
      </c>
      <c r="BL196" s="57">
        <f>MIN('Drive Train'!$F$35-BF195*'DEPRECATED - DT-Prelim Calcs'!$C$21*'Drive Train'!$F$39,BL195+BF$2)</f>
        <v>6.0759999999999996</v>
      </c>
      <c r="BM196" s="57">
        <f>'Drive Train'!$F$35-BF196*'DEPRECATED - DT-Prelim Calcs'!$C$21*'Drive Train'!$F$39</f>
        <v>16.306309660821871</v>
      </c>
      <c r="BN196" s="1">
        <f>IF(BK196&gt;='Drive Train'!$F$29,1,0)</f>
        <v>1</v>
      </c>
      <c r="BO196" s="57">
        <f t="shared" si="217"/>
        <v>-63.828589229115551</v>
      </c>
      <c r="BP196" s="63">
        <f>BP195+'DEPRECATED - DT-Prelim Calcs'!$C$11</f>
        <v>768</v>
      </c>
      <c r="BQ196" s="2">
        <f>CA196/'Drive Train'!$F$35</f>
        <v>1.8203571770754967</v>
      </c>
      <c r="BR196" s="46">
        <f>BY196*12*60/(PI() * 'Drive Train'!$F$15)/BQ$2*BQ196</f>
        <v>-57324.306993974547</v>
      </c>
      <c r="BS196" s="2">
        <f>('DEPRECATED - DT-Prelim Calcs'!$C$6*BQ196-BR196)/('DEPRECATED - DT-Prelim Calcs'!$C$6*BQ196)*'DEPRECATED - DT-Prelim Calcs'!$C$7*BQ196</f>
        <v>30.306681782770461</v>
      </c>
      <c r="BT196" s="57">
        <f>BS196/'DEPRECATED - DT-Prelim Calcs'!$C$7*('DEPRECATED - DT-Prelim Calcs'!$C$8-'DEPRECATED - DT-Prelim Calcs'!$C$9)+'DEPRECATED - DT-Prelim Calcs'!$C$9</f>
        <v>1616.122104866992</v>
      </c>
      <c r="BU196" s="57">
        <f t="shared" si="194"/>
        <v>93</v>
      </c>
      <c r="BV196" s="2">
        <f t="shared" si="218"/>
        <v>1.8828060353728675</v>
      </c>
      <c r="BW196" s="57">
        <f>BV196*'DEPRECATED - DT-Prelim Calcs'!$C$21/BQ$2/'DEPRECATED - DT-Prelim Calcs'!$C$19/'DEPRECATED - DT-Prelim Calcs'!$C$18*3.39*'DEPRECATED - DT-Prelim Calcs'!$C$20</f>
        <v>25.773080821789936</v>
      </c>
      <c r="BX196" s="46">
        <f t="shared" si="219"/>
        <v>0</v>
      </c>
      <c r="BY196" s="57">
        <f>BW195*'DEPRECATED - DT-Prelim Calcs'!$C$11+BY195</f>
        <v>-145.48665632309675</v>
      </c>
      <c r="BZ196" s="57">
        <f>BZ195+0.5*BW196*'DEPRECATED - DT-Prelim Calcs'!$C$11^2+BY196*'DEPRECATED - DT-Prelim Calcs'!$C$11</f>
        <v>-12254.981739210412</v>
      </c>
      <c r="CA196" s="57">
        <f>MIN('Drive Train'!$F$35-BU195*'DEPRECATED - DT-Prelim Calcs'!$C$21*'Drive Train'!$F$39,CA195+BU$2)</f>
        <v>22.572428995736161</v>
      </c>
      <c r="CB196" s="57">
        <f>'Drive Train'!$F$35-BU196*'DEPRECATED - DT-Prelim Calcs'!$C$21*'Drive Train'!$F$39</f>
        <v>6.0759999999999996</v>
      </c>
      <c r="CC196" s="1">
        <f>IF(BZ196&gt;='Drive Train'!$F$29,1,0)</f>
        <v>0</v>
      </c>
      <c r="CD196" s="57">
        <f t="shared" si="220"/>
        <v>103.33333333333333</v>
      </c>
      <c r="CE196" s="63">
        <f>CE195+'DEPRECATED - DT-Prelim Calcs'!$C$11</f>
        <v>768</v>
      </c>
      <c r="CF196" s="2">
        <f>CP196/'Drive Train'!$F$35</f>
        <v>0.48999999999999994</v>
      </c>
      <c r="CG196" s="46">
        <f>CN196*12*60/(PI() * 'Drive Train'!$F$15)/CF$2*CF196</f>
        <v>-25443.884565514349</v>
      </c>
      <c r="CH196" s="2">
        <f>('DEPRECATED - DT-Prelim Calcs'!$C$6*CF196-CG196)/('DEPRECATED - DT-Prelim Calcs'!$C$6*CF196)*'DEPRECATED - DT-Prelim Calcs'!$C$7*CF196</f>
        <v>12.685545741630314</v>
      </c>
      <c r="CI196" s="57">
        <f>CH196/'DEPRECATED - DT-Prelim Calcs'!$C$7*('DEPRECATED - DT-Prelim Calcs'!$C$8-'DEPRECATED - DT-Prelim Calcs'!$C$9)+'DEPRECATED - DT-Prelim Calcs'!$C$9</f>
        <v>678.03424010421975</v>
      </c>
      <c r="CJ196" s="57">
        <f t="shared" si="195"/>
        <v>93</v>
      </c>
      <c r="CK196" s="2">
        <f t="shared" si="221"/>
        <v>1.5241763143494644</v>
      </c>
      <c r="CL196" s="57">
        <f>CK196*'DEPRECATED - DT-Prelim Calcs'!$C$21/CF$2/'DEPRECATED - DT-Prelim Calcs'!$C$19/'DEPRECATED - DT-Prelim Calcs'!$C$18*3.39*'DEPRECATED - DT-Prelim Calcs'!$C$20</f>
        <v>25.773080821789936</v>
      </c>
      <c r="CM196" s="46">
        <f t="shared" si="222"/>
        <v>0</v>
      </c>
      <c r="CN196" s="57">
        <f>CL195*'DEPRECATED - DT-Prelim Calcs'!$C$11+CN195</f>
        <v>-194.20388928524449</v>
      </c>
      <c r="CO196" s="57">
        <f>CO195+0.5*CL196*'DEPRECATED - DT-Prelim Calcs'!$C$11^2+CN196*'DEPRECATED - DT-Prelim Calcs'!$C$11</f>
        <v>-59901.572562904017</v>
      </c>
      <c r="CP196" s="57">
        <f>MIN('Drive Train'!$F$35-CJ195*'DEPRECATED - DT-Prelim Calcs'!$C$21*'Drive Train'!$F$39,CP195+CJ$2)</f>
        <v>6.0759999999999996</v>
      </c>
      <c r="CQ196" s="57">
        <f>'Drive Train'!$F$35-CJ196*'DEPRECATED - DT-Prelim Calcs'!$C$21*'Drive Train'!$F$39</f>
        <v>6.0759999999999996</v>
      </c>
      <c r="CR196" s="1">
        <f>IF(CO196&gt;='Drive Train'!$F$29,1,0)</f>
        <v>0</v>
      </c>
      <c r="CS196" s="57">
        <f t="shared" si="223"/>
        <v>103.33333333333333</v>
      </c>
      <c r="CT196" s="63">
        <f>CT195+'DEPRECATED - DT-Prelim Calcs'!$C$11</f>
        <v>768</v>
      </c>
      <c r="CU196" s="2">
        <f>DE196/'Drive Train'!$F$35</f>
        <v>1.4351657897197436</v>
      </c>
      <c r="CV196" s="46">
        <f>DC196*12*60/(PI() * 'Drive Train'!$F$15)/CU$2*CU196</f>
        <v>-72151.6271533252</v>
      </c>
      <c r="CW196" s="2">
        <f>('DEPRECATED - DT-Prelim Calcs'!$C$6*CU196-CV196)/('DEPRECATED - DT-Prelim Calcs'!$C$6*CU196)*'DEPRECATED - DT-Prelim Calcs'!$C$7*CU196</f>
        <v>36.082656014671812</v>
      </c>
      <c r="CX196" s="57">
        <f>CW196/'DEPRECATED - DT-Prelim Calcs'!$C$7*('DEPRECATED - DT-Prelim Calcs'!$C$8-'DEPRECATED - DT-Prelim Calcs'!$C$9)+'DEPRECATED - DT-Prelim Calcs'!$C$9</f>
        <v>1923.6148409470513</v>
      </c>
      <c r="CY196" s="57">
        <f t="shared" si="196"/>
        <v>93</v>
      </c>
      <c r="CZ196" s="2">
        <f t="shared" si="224"/>
        <v>1.2803081040535502</v>
      </c>
      <c r="DA196" s="57">
        <f>CZ196*'DEPRECATED - DT-Prelim Calcs'!$C$21/CU$2/'DEPRECATED - DT-Prelim Calcs'!$C$19/'DEPRECATED - DT-Prelim Calcs'!$C$18*3.39*'DEPRECATED - DT-Prelim Calcs'!$C$20</f>
        <v>25.773080821789936</v>
      </c>
      <c r="DB196" s="46">
        <f t="shared" si="225"/>
        <v>0</v>
      </c>
      <c r="DC196" s="57">
        <f>DA195*'DEPRECATED - DT-Prelim Calcs'!$C$11+DC195</f>
        <v>-157.94065287307342</v>
      </c>
      <c r="DD196" s="57">
        <f>DD195+0.5*DA196*'DEPRECATED - DT-Prelim Calcs'!$C$11^2+DC196*'DEPRECATED - DT-Prelim Calcs'!$C$11</f>
        <v>-107436.4406683011</v>
      </c>
      <c r="DE196" s="57">
        <f>MIN('Drive Train'!$F$35-CY195*'DEPRECATED - DT-Prelim Calcs'!$C$21*'Drive Train'!$F$39,DE195+CY$2)</f>
        <v>17.796055792524822</v>
      </c>
      <c r="DF196" s="57">
        <f>'Drive Train'!$F$35-CY196*'DEPRECATED - DT-Prelim Calcs'!$C$21*'Drive Train'!$F$39</f>
        <v>6.0759999999999996</v>
      </c>
      <c r="DG196" s="1">
        <f>IF(DD196&gt;='Drive Train'!$F$29,1,0)</f>
        <v>0</v>
      </c>
      <c r="DH196" s="57">
        <f t="shared" si="226"/>
        <v>103.33333333333333</v>
      </c>
      <c r="DI196" s="63">
        <f>DI195+'DEPRECATED - DT-Prelim Calcs'!$C$11</f>
        <v>768</v>
      </c>
      <c r="DJ196" s="2">
        <f>DT196/'Drive Train'!$F$35</f>
        <v>0.48999999999999994</v>
      </c>
      <c r="DK196" s="46">
        <f>DR196*12*60/(PI() * 'Drive Train'!$F$15)/DJ$2*DJ196</f>
        <v>5101.1442823903126</v>
      </c>
      <c r="DL196" s="2">
        <f>('DEPRECATED - DT-Prelim Calcs'!$C$6*DJ196-DK196)/('DEPRECATED - DT-Prelim Calcs'!$C$6*DJ196)*'DEPRECATED - DT-Prelim Calcs'!$C$7*DJ196</f>
        <v>-1.1256211483228244</v>
      </c>
      <c r="DM196" s="57">
        <f>DL196/'DEPRECATED - DT-Prelim Calcs'!$C$7*('DEPRECATED - DT-Prelim Calcs'!$C$8-'DEPRECATED - DT-Prelim Calcs'!$C$9)+'DEPRECATED - DT-Prelim Calcs'!$C$9</f>
        <v>-57.224146609883149</v>
      </c>
      <c r="DN196" s="57">
        <f t="shared" si="197"/>
        <v>-57.224146609883149</v>
      </c>
      <c r="DO196" s="2">
        <f t="shared" si="227"/>
        <v>-1.887798688886968</v>
      </c>
      <c r="DP196" s="57">
        <f>DO196*'DEPRECATED - DT-Prelim Calcs'!$C$21/DJ$2/'DEPRECATED - DT-Prelim Calcs'!$C$19/'DEPRECATED - DT-Prelim Calcs'!$C$18*3.39*'DEPRECATED - DT-Prelim Calcs'!$C$20</f>
        <v>-44.082428373838319</v>
      </c>
      <c r="DQ196" s="46">
        <f t="shared" si="228"/>
        <v>1</v>
      </c>
      <c r="DR196" s="57">
        <f>DP195*'DEPRECATED - DT-Prelim Calcs'!$C$11+DR195</f>
        <v>28.19443596491729</v>
      </c>
      <c r="DS196" s="57">
        <f>DS195+0.5*DP196*'DEPRECATED - DT-Prelim Calcs'!$C$11^2+DR196*'DEPRECATED - DT-Prelim Calcs'!$C$11</f>
        <v>-194560.82763747827</v>
      </c>
      <c r="DT196" s="57">
        <f>MIN('Drive Train'!$F$35-DN195*'DEPRECATED - DT-Prelim Calcs'!$C$21*'Drive Train'!$F$39,DT195+DN$2)</f>
        <v>6.0759999999999996</v>
      </c>
      <c r="DU196" s="57">
        <f>'Drive Train'!$F$35-DN196*'DEPRECATED - DT-Prelim Calcs'!$C$21*'Drive Train'!$F$39</f>
        <v>16.291241969472054</v>
      </c>
      <c r="DV196" s="1">
        <f>IF(DS196&gt;='Drive Train'!$F$29,1,0)</f>
        <v>0</v>
      </c>
      <c r="DW196" s="57">
        <f t="shared" si="229"/>
        <v>-63.58238512209239</v>
      </c>
      <c r="DX196" s="63">
        <f>DX195+'DEPRECATED - DT-Prelim Calcs'!$C$11</f>
        <v>768</v>
      </c>
      <c r="DY196" s="2">
        <f>EI196/'Drive Train'!$F$35</f>
        <v>0.48999999999999994</v>
      </c>
      <c r="DZ196" s="46">
        <f>EG196*12*60/(PI() * 'Drive Train'!$F$15)/DY$2*DY196</f>
        <v>-185814.04748502097</v>
      </c>
      <c r="EA196" s="2">
        <f>('DEPRECATED - DT-Prelim Calcs'!$C$6*DY196-DZ196)/('DEPRECATED - DT-Prelim Calcs'!$C$6*DY196)*'DEPRECATED - DT-Prelim Calcs'!$C$7*DY196</f>
        <v>85.198133478217756</v>
      </c>
      <c r="EB196" s="57">
        <f>EA196/'DEPRECATED - DT-Prelim Calcs'!$C$7*('DEPRECATED - DT-Prelim Calcs'!$C$8-'DEPRECATED - DT-Prelim Calcs'!$C$9)+'DEPRECATED - DT-Prelim Calcs'!$C$9</f>
        <v>4538.3516702304305</v>
      </c>
      <c r="EC196" s="57">
        <f t="shared" si="198"/>
        <v>93</v>
      </c>
      <c r="ED196" s="2">
        <f t="shared" si="230"/>
        <v>0.96993038185874991</v>
      </c>
      <c r="EE196" s="57">
        <f>ED196*'DEPRECATED - DT-Prelim Calcs'!$C$21/DY$2/'DEPRECATED - DT-Prelim Calcs'!$C$19/'DEPRECATED - DT-Prelim Calcs'!$C$18*3.39*'DEPRECATED - DT-Prelim Calcs'!$C$20</f>
        <v>25.773080821789936</v>
      </c>
      <c r="EF196" s="46">
        <f t="shared" si="231"/>
        <v>0</v>
      </c>
      <c r="EG196" s="57">
        <f>EE195*'DEPRECATED - DT-Prelim Calcs'!$C$11+EG195</f>
        <v>-902.52326300668983</v>
      </c>
      <c r="EH196" s="57">
        <f>EH195+0.5*EE196*'DEPRECATED - DT-Prelim Calcs'!$C$11^2+EG196*'DEPRECATED - DT-Prelim Calcs'!$C$11</f>
        <v>-363978.6854613109</v>
      </c>
      <c r="EI196" s="57">
        <f>MIN('Drive Train'!$F$35-EC195*'DEPRECATED - DT-Prelim Calcs'!$C$21*'Drive Train'!$F$39,EI195+EC$2)</f>
        <v>6.0759999999999996</v>
      </c>
      <c r="EJ196" s="57">
        <f>'Drive Train'!$F$35-EC196*'DEPRECATED - DT-Prelim Calcs'!$C$21*'Drive Train'!$F$39</f>
        <v>6.0759999999999996</v>
      </c>
      <c r="EK196" s="1">
        <f>IF(EH196&gt;='Drive Train'!$F$29,1,0)</f>
        <v>0</v>
      </c>
      <c r="EL196" s="57">
        <f t="shared" si="232"/>
        <v>103.33333333333333</v>
      </c>
      <c r="EM196" s="63">
        <f>EM195+'DEPRECATED - DT-Prelim Calcs'!$C$11</f>
        <v>768</v>
      </c>
      <c r="EN196" s="2">
        <f>EX196/'Drive Train'!$F$35</f>
        <v>0.48999999999999994</v>
      </c>
      <c r="EO196" s="46">
        <f>EV196*12*60/(PI() * 'Drive Train'!$F$15)/EN$2*EN196</f>
        <v>-123738.78355248514</v>
      </c>
      <c r="EP196" s="2">
        <f>('DEPRECATED - DT-Prelim Calcs'!$C$6*EN196-EO196)/('DEPRECATED - DT-Prelim Calcs'!$C$6*EN196)*'DEPRECATED - DT-Prelim Calcs'!$C$7*EN196</f>
        <v>57.130331212286897</v>
      </c>
      <c r="EQ196" s="57">
        <f>EP196/'DEPRECATED - DT-Prelim Calcs'!$C$7*('DEPRECATED - DT-Prelim Calcs'!$C$8-'DEPRECATED - DT-Prelim Calcs'!$C$9)+'DEPRECATED - DT-Prelim Calcs'!$C$9</f>
        <v>3044.1197072765181</v>
      </c>
      <c r="ER196" s="57">
        <f t="shared" si="199"/>
        <v>93</v>
      </c>
      <c r="ES196" s="2">
        <f t="shared" si="233"/>
        <v>0.86507304327942547</v>
      </c>
      <c r="ET196" s="57">
        <f>ES196*'DEPRECATED - DT-Prelim Calcs'!$C$21/EN$2/'DEPRECATED - DT-Prelim Calcs'!$C$19/'DEPRECATED - DT-Prelim Calcs'!$C$18*3.39*'DEPRECATED - DT-Prelim Calcs'!$C$20</f>
        <v>25.773080821789936</v>
      </c>
      <c r="EU196" s="46">
        <f t="shared" si="234"/>
        <v>0</v>
      </c>
      <c r="EV196" s="57">
        <f>ET195*'DEPRECATED - DT-Prelim Calcs'!$C$11+EV195</f>
        <v>-536.04088992364143</v>
      </c>
      <c r="EW196" s="57">
        <f>EW195+0.5*ET196*'DEPRECATED - DT-Prelim Calcs'!$C$11^2+EV196*'DEPRECATED - DT-Prelim Calcs'!$C$11</f>
        <v>-403686.3692632587</v>
      </c>
      <c r="EX196" s="57">
        <f>MIN('Drive Train'!$F$35-ER195*'DEPRECATED - DT-Prelim Calcs'!$C$21*'Drive Train'!$F$39,EX195+ER$2)</f>
        <v>6.0759999999999996</v>
      </c>
      <c r="EY196" s="57">
        <f>'Drive Train'!$F$35-ER196*'DEPRECATED - DT-Prelim Calcs'!$C$21*'Drive Train'!$F$39</f>
        <v>6.0759999999999996</v>
      </c>
      <c r="EZ196" s="1">
        <f>IF(EW196&gt;='Drive Train'!$F$29,1,0)</f>
        <v>0</v>
      </c>
      <c r="FA196" s="57">
        <f t="shared" si="235"/>
        <v>103.33333333333333</v>
      </c>
      <c r="FB196" s="63">
        <f>FB195+'DEPRECATED - DT-Prelim Calcs'!$C$11</f>
        <v>768</v>
      </c>
      <c r="FC196" s="2">
        <f>FM196/'Drive Train'!$F$35</f>
        <v>0.48999999999999994</v>
      </c>
      <c r="FD196" s="46">
        <f>FK196*12*60/(PI() * 'Drive Train'!$F$15)/FC$2*FC196</f>
        <v>-57374.301990889937</v>
      </c>
      <c r="FE196" s="2">
        <f>('DEPRECATED - DT-Prelim Calcs'!$C$6*FC196-FD196)/('DEPRECATED - DT-Prelim Calcs'!$C$6*FC196)*'DEPRECATED - DT-Prelim Calcs'!$C$7*FC196</f>
        <v>27.123126603760738</v>
      </c>
      <c r="FF196" s="57">
        <f>FE196/'DEPRECATED - DT-Prelim Calcs'!$C$7*('DEPRECATED - DT-Prelim Calcs'!$C$8-'DEPRECATED - DT-Prelim Calcs'!$C$9)+'DEPRECATED - DT-Prelim Calcs'!$C$9</f>
        <v>1446.640723345437</v>
      </c>
      <c r="FG196" s="57">
        <f t="shared" si="200"/>
        <v>93</v>
      </c>
      <c r="FH196" s="2">
        <f t="shared" si="236"/>
        <v>0.78067567320338405</v>
      </c>
      <c r="FI196" s="57">
        <f>FH196*'DEPRECATED - DT-Prelim Calcs'!$C$21/FC$2/'DEPRECATED - DT-Prelim Calcs'!$C$19/'DEPRECATED - DT-Prelim Calcs'!$C$18*3.39*'DEPRECATED - DT-Prelim Calcs'!$C$20</f>
        <v>25.773080821789936</v>
      </c>
      <c r="FJ196" s="46">
        <f t="shared" si="237"/>
        <v>0</v>
      </c>
      <c r="FK196" s="57">
        <f>FI195*'DEPRECATED - DT-Prelim Calcs'!$C$11+FK195</f>
        <v>-224.29901149753869</v>
      </c>
      <c r="FL196" s="57">
        <f>FL195+0.5*FI196*'DEPRECATED - DT-Prelim Calcs'!$C$11^2+FK196*'DEPRECATED - DT-Prelim Calcs'!$C$11</f>
        <v>-465213.96663489618</v>
      </c>
      <c r="FM196" s="57">
        <f>MIN('Drive Train'!$F$35-FG195*'DEPRECATED - DT-Prelim Calcs'!$C$21*'Drive Train'!$F$39,FM195+FG$2)</f>
        <v>6.0759999999999996</v>
      </c>
      <c r="FN196" s="57">
        <f>'Drive Train'!$F$35-FG196*'DEPRECATED - DT-Prelim Calcs'!$C$21*'Drive Train'!$F$39</f>
        <v>6.0759999999999996</v>
      </c>
      <c r="FO196" s="1">
        <f>IF(FL196&gt;='Drive Train'!$F$29,1,0)</f>
        <v>0</v>
      </c>
      <c r="FP196" s="57">
        <f t="shared" si="238"/>
        <v>103.33333333333333</v>
      </c>
      <c r="FQ196" s="63">
        <f>FQ195+'DEPRECATED - DT-Prelim Calcs'!$C$11</f>
        <v>768</v>
      </c>
      <c r="FR196" s="2">
        <f>GB196/'Drive Train'!$F$35</f>
        <v>0.48999999999999994</v>
      </c>
      <c r="FS196" s="46">
        <f>FZ196*12*60/(PI() * 'Drive Train'!$F$15)/FR$2*FR196</f>
        <v>-306476.68972268526</v>
      </c>
      <c r="FT196" s="2">
        <f>('DEPRECATED - DT-Prelim Calcs'!$C$6*FR196-FS196)/('DEPRECATED - DT-Prelim Calcs'!$C$6*FR196)*'DEPRECATED - DT-Prelim Calcs'!$C$7*FR196</f>
        <v>139.75666402095149</v>
      </c>
      <c r="FU196" s="57">
        <f>FT196/'DEPRECATED - DT-Prelim Calcs'!$C$7*('DEPRECATED - DT-Prelim Calcs'!$C$8-'DEPRECATED - DT-Prelim Calcs'!$C$9)+'DEPRECATED - DT-Prelim Calcs'!$C$9</f>
        <v>7442.8576738124793</v>
      </c>
      <c r="FV196" s="57">
        <f t="shared" si="201"/>
        <v>93</v>
      </c>
      <c r="FW196" s="2">
        <f t="shared" si="239"/>
        <v>0.7112822800297498</v>
      </c>
      <c r="FX196" s="57">
        <f>FW196*'DEPRECATED - DT-Prelim Calcs'!$C$21/FR$2/'DEPRECATED - DT-Prelim Calcs'!$C$19/'DEPRECATED - DT-Prelim Calcs'!$C$18*3.39*'DEPRECATED - DT-Prelim Calcs'!$C$20</f>
        <v>25.773080821789936</v>
      </c>
      <c r="FY196" s="46">
        <f t="shared" si="240"/>
        <v>0</v>
      </c>
      <c r="FZ196" s="57">
        <f>FX195*'DEPRECATED - DT-Prelim Calcs'!$C$11+FZ195</f>
        <v>-1091.638227811005</v>
      </c>
      <c r="GA196" s="57">
        <f>GA195+0.5*FX196*'DEPRECATED - DT-Prelim Calcs'!$C$11^2+FZ196*'DEPRECATED - DT-Prelim Calcs'!$C$11</f>
        <v>-572704.13927446748</v>
      </c>
      <c r="GB196" s="57">
        <f>MIN('Drive Train'!$F$35-FV195*'DEPRECATED - DT-Prelim Calcs'!$C$21*'Drive Train'!$F$39,GB195+FV$2)</f>
        <v>6.0759999999999996</v>
      </c>
      <c r="GC196" s="57">
        <f>'Drive Train'!$F$35-FV196*'DEPRECATED - DT-Prelim Calcs'!$C$21*'Drive Train'!$F$39</f>
        <v>6.0759999999999996</v>
      </c>
      <c r="GD196" s="1">
        <f>IF(GA196&gt;='Drive Train'!$F$29,1,0)</f>
        <v>0</v>
      </c>
      <c r="GE196" s="57">
        <f t="shared" si="241"/>
        <v>103.33333333333333</v>
      </c>
      <c r="GF196" s="63">
        <f>GF195+'DEPRECATED - DT-Prelim Calcs'!$C$11</f>
        <v>768</v>
      </c>
      <c r="GG196" s="2">
        <f>GQ196/'Drive Train'!$F$35</f>
        <v>0.83548387096774201</v>
      </c>
      <c r="GH196" s="46">
        <f>GO196*12*60/(PI() * 'Drive Train'!$F$15)/GG$2*GG196</f>
        <v>6143.534467098847</v>
      </c>
      <c r="GI196" s="2">
        <f>('DEPRECATED - DT-Prelim Calcs'!$C$6*GG196-GH196)/('DEPRECATED - DT-Prelim Calcs'!$C$6*GG196)*'DEPRECATED - DT-Prelim Calcs'!$C$7*GG196</f>
        <v>-0.76432966190737028</v>
      </c>
      <c r="GJ196" s="57">
        <f>GI196/'DEPRECATED - DT-Prelim Calcs'!$C$7*('DEPRECATED - DT-Prelim Calcs'!$C$8-'DEPRECATED - DT-Prelim Calcs'!$C$9)+'DEPRECATED - DT-Prelim Calcs'!$C$9</f>
        <v>-37.990247146355017</v>
      </c>
      <c r="GK196" s="57">
        <f t="shared" si="242"/>
        <v>-37.990247146355017</v>
      </c>
      <c r="GL196" s="2">
        <f t="shared" si="243"/>
        <v>-1.3026798245112046</v>
      </c>
      <c r="GM196" s="57">
        <f>GL196*'DEPRECATED - DT-Prelim Calcs'!$C$21/GG$2/'DEPRECATED - DT-Prelim Calcs'!$C$19/'DEPRECATED - DT-Prelim Calcs'!$C$18*3.39*'DEPRECATED - DT-Prelim Calcs'!$C$20</f>
        <v>-33.715841038764665</v>
      </c>
      <c r="GN196" s="46">
        <f t="shared" si="244"/>
        <v>1</v>
      </c>
      <c r="GO196" s="57">
        <f>GM195*'DEPRECATED - DT-Prelim Calcs'!$C$11+GO195</f>
        <v>17.967416372862345</v>
      </c>
      <c r="GP196" s="57">
        <f>GP195+0.5*GM196*'DEPRECATED - DT-Prelim Calcs'!$C$11^2+GO196*'DEPRECATED - DT-Prelim Calcs'!$C$11</f>
        <v>-288435.80088119418</v>
      </c>
      <c r="GQ196" s="57">
        <f>MIN('Drive Train'!$F$35-GK195*'DEPRECATED - DT-Prelim Calcs'!$C$21*'Drive Train'!$F$39,GQ195+GK$2)</f>
        <v>10.360000000000001</v>
      </c>
      <c r="GR196" s="57">
        <f>'Drive Train'!$F$35-GK196*'DEPRECATED - DT-Prelim Calcs'!$C$21*'Drive Train'!$F$39</f>
        <v>14.983336805952142</v>
      </c>
      <c r="GS196" s="1">
        <f>IF(GP196&gt;='Drive Train'!$F$29,1,0)</f>
        <v>0</v>
      </c>
      <c r="GT196" s="57">
        <f t="shared" si="245"/>
        <v>-42.211385718172238</v>
      </c>
      <c r="GU196" s="63">
        <f>GU195+'DEPRECATED - DT-Prelim Calcs'!$C$11</f>
        <v>768</v>
      </c>
      <c r="GV196" s="2">
        <f>HF196/'Drive Train'!$F$35</f>
        <v>0.81720430107526887</v>
      </c>
      <c r="GW196" s="46">
        <f>HD196*12*60/(PI() * 'Drive Train'!$F$15)/GV$2*GV196</f>
        <v>-13418.984554793096</v>
      </c>
      <c r="GX196" s="2">
        <f>('DEPRECATED - DT-Prelim Calcs'!$C$6*GV196-GW196)/('DEPRECATED - DT-Prelim Calcs'!$C$6*GV196)*'DEPRECATED - DT-Prelim Calcs'!$C$7*GV196</f>
        <v>8.0369581961826491</v>
      </c>
      <c r="GY196" s="57">
        <f>GX196/'DEPRECATED - DT-Prelim Calcs'!$C$7*('DEPRECATED - DT-Prelim Calcs'!$C$8-'DEPRECATED - DT-Prelim Calcs'!$C$9)+'DEPRECATED - DT-Prelim Calcs'!$C$9</f>
        <v>430.55964173038745</v>
      </c>
      <c r="GZ196" s="57">
        <f t="shared" si="202"/>
        <v>33.333333333333314</v>
      </c>
      <c r="HA196" s="2">
        <f t="shared" si="246"/>
        <v>0.99579519204165001</v>
      </c>
      <c r="HB196" s="57">
        <f>HA196*'DEPRECATED - DT-Prelim Calcs'!$C$21/GV$2/'DEPRECATED - DT-Prelim Calcs'!$C$19/'DEPRECATED - DT-Prelim Calcs'!$C$18*3.39*'DEPRECATED - DT-Prelim Calcs'!$C$20</f>
        <v>25.773080821789936</v>
      </c>
      <c r="HC196" s="46">
        <f t="shared" si="247"/>
        <v>0</v>
      </c>
      <c r="HD196" s="57">
        <f>HB195*'DEPRECATED - DT-Prelim Calcs'!$C$11+HD195</f>
        <v>-40.123093750991742</v>
      </c>
      <c r="HE196" s="57">
        <f>HE195+0.5*HB196*'DEPRECATED - DT-Prelim Calcs'!$C$11^2+HD196*'DEPRECATED - DT-Prelim Calcs'!$C$11</f>
        <v>-318819.10468915419</v>
      </c>
      <c r="HF196" s="57">
        <f>MIN('Drive Train'!$F$35-GZ195*'DEPRECATED - DT-Prelim Calcs'!$C$21*'Drive Train'!$F$39,HF195+GZ$2)</f>
        <v>10.133333333333335</v>
      </c>
      <c r="HG196" s="57">
        <f>'Drive Train'!$F$35-GZ196*'DEPRECATED - DT-Prelim Calcs'!$C$21*'Drive Train'!$F$39</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27963.912222845818</v>
      </c>
      <c r="HM196" s="2">
        <f>('DEPRECATED - DT-Prelim Calcs'!$C$6*HK196-HL196)/('DEPRECATED - DT-Prelim Calcs'!$C$6*HK196)*'DEPRECATED - DT-Prelim Calcs'!$C$7*HK196</f>
        <v>-10.718686793169992</v>
      </c>
      <c r="HN196" s="57">
        <f>HM196/'DEPRECATED - DT-Prelim Calcs'!$C$7*('DEPRECATED - DT-Prelim Calcs'!$C$8-'DEPRECATED - DT-Prelim Calcs'!$C$9)+'DEPRECATED - DT-Prelim Calcs'!$C$9</f>
        <v>-567.92552513017006</v>
      </c>
      <c r="HO196" s="57">
        <f t="shared" si="203"/>
        <v>-567.92552513017006</v>
      </c>
      <c r="HP196" s="2">
        <f t="shared" si="249"/>
        <v>-13.281262381810528</v>
      </c>
      <c r="HQ196" s="57">
        <f>HP196*'DEPRECATED - DT-Prelim Calcs'!$C$21/HK$2/'DEPRECATED - DT-Prelim Calcs'!$C$19/'DEPRECATED - DT-Prelim Calcs'!$C$18*3.39*'DEPRECATED - DT-Prelim Calcs'!$C$20</f>
        <v>-343.74442808866672</v>
      </c>
      <c r="HR196" s="46">
        <f t="shared" si="250"/>
        <v>1</v>
      </c>
      <c r="HS196" s="57">
        <f>HQ195*'DEPRECATED - DT-Prelim Calcs'!$C$11+HS195</f>
        <v>85.525863622557765</v>
      </c>
      <c r="HT196" s="57">
        <f>HT195+0.5*HQ196*'DEPRECATED - DT-Prelim Calcs'!$C$11^2+HS196*'DEPRECATED - DT-Prelim Calcs'!$C$11</f>
        <v>-344556.16136741417</v>
      </c>
      <c r="HU196" s="57">
        <f>MIN('Drive Train'!$F$35-HO195*'DEPRECATED - DT-Prelim Calcs'!$C$21*'Drive Train'!$F$39,HU195+HO$2)</f>
        <v>9.9066666666666681</v>
      </c>
      <c r="HV196" s="57">
        <f>'Drive Train'!$F$35-HO196*'DEPRECATED - DT-Prelim Calcs'!$C$21*'Drive Train'!$F$39</f>
        <v>51.018935708851565</v>
      </c>
      <c r="HW196" s="1">
        <f>IF(HT196&gt;='Drive Train'!$F$29,1,0)</f>
        <v>0</v>
      </c>
      <c r="HX196" s="57">
        <f t="shared" si="251"/>
        <v>-631.02836125574458</v>
      </c>
      <c r="HY196" s="63">
        <f>HY195+'DEPRECATED - DT-Prelim Calcs'!$C$11</f>
        <v>768</v>
      </c>
      <c r="HZ196" s="2">
        <f>IJ196/'Drive Train'!$F$35</f>
        <v>0.78064516129032269</v>
      </c>
      <c r="IA196" s="46">
        <f>IH196*12*60/(PI() * 'Drive Train'!$F$15)/HZ$2*HZ196</f>
        <v>-152932.86953954169</v>
      </c>
      <c r="IB196" s="2">
        <f>('DEPRECATED - DT-Prelim Calcs'!$C$6*HZ196-IA196)/('DEPRECATED - DT-Prelim Calcs'!$C$6*HZ196)*'DEPRECATED - DT-Prelim Calcs'!$C$7*HZ196</f>
        <v>71.031113861279195</v>
      </c>
      <c r="IC196" s="57">
        <f>IB196/'DEPRECATED - DT-Prelim Calcs'!$C$7*('DEPRECATED - DT-Prelim Calcs'!$C$8-'DEPRECATED - DT-Prelim Calcs'!$C$9)+'DEPRECATED - DT-Prelim Calcs'!$C$9</f>
        <v>3784.1489246481829</v>
      </c>
      <c r="ID196" s="57">
        <f t="shared" si="204"/>
        <v>39.999999999999986</v>
      </c>
      <c r="IE196" s="2">
        <f t="shared" si="252"/>
        <v>0.99579519204165001</v>
      </c>
      <c r="IF196" s="57">
        <f>IE196*'DEPRECATED - DT-Prelim Calcs'!$C$21/HZ$2/'DEPRECATED - DT-Prelim Calcs'!$C$19/'DEPRECATED - DT-Prelim Calcs'!$C$18*3.39*'DEPRECATED - DT-Prelim Calcs'!$C$20</f>
        <v>25.773080821789936</v>
      </c>
      <c r="IG196" s="46">
        <f t="shared" si="253"/>
        <v>0</v>
      </c>
      <c r="IH196" s="57">
        <f>IF195*'DEPRECATED - DT-Prelim Calcs'!$C$11+IH195</f>
        <v>-478.68803093668134</v>
      </c>
      <c r="II196" s="57">
        <f>II195+0.5*IF196*'DEPRECATED - DT-Prelim Calcs'!$C$11^2+IH196*'DEPRECATED - DT-Prelim Calcs'!$C$11</f>
        <v>-367360.23963734839</v>
      </c>
      <c r="IJ196" s="57">
        <f>MIN('Drive Train'!$F$35-ID195*'DEPRECATED - DT-Prelim Calcs'!$C$21*'Drive Train'!$F$39,IJ195+ID$2)</f>
        <v>9.6800000000000015</v>
      </c>
      <c r="IK196" s="57">
        <f>'Drive Train'!$F$35-ID196*'DEPRECATED - DT-Prelim Calcs'!$C$21*'Drive Train'!$F$39</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-305859.38355956547</v>
      </c>
      <c r="IQ196" s="2">
        <f>('DEPRECATED - DT-Prelim Calcs'!$C$6*IO196-IP196)/('DEPRECATED - DT-Prelim Calcs'!$C$6*IO196)*'DEPRECATED - DT-Prelim Calcs'!$C$7*IO196</f>
        <v>140.13394542396543</v>
      </c>
      <c r="IR196" s="57">
        <f>IQ196/'DEPRECATED - DT-Prelim Calcs'!$C$7*('DEPRECATED - DT-Prelim Calcs'!$C$8-'DEPRECATED - DT-Prelim Calcs'!$C$9)+'DEPRECATED - DT-Prelim Calcs'!$C$9</f>
        <v>7462.9428207032224</v>
      </c>
      <c r="IS196" s="57">
        <f t="shared" si="205"/>
        <v>43.333333333333321</v>
      </c>
      <c r="IT196" s="2">
        <f t="shared" si="255"/>
        <v>0.99579519204165001</v>
      </c>
      <c r="IU196" s="57">
        <f>IT196*'DEPRECATED - DT-Prelim Calcs'!$C$21/IO$2/'DEPRECATED - DT-Prelim Calcs'!$C$19/'DEPRECATED - DT-Prelim Calcs'!$C$18*3.39*'DEPRECATED - DT-Prelim Calcs'!$C$20</f>
        <v>25.773080821789936</v>
      </c>
      <c r="IV196" s="46">
        <f t="shared" si="256"/>
        <v>0</v>
      </c>
      <c r="IW196" s="57">
        <f>IU195*'DEPRECATED - DT-Prelim Calcs'!$C$11+IW195</f>
        <v>-980.31111215620456</v>
      </c>
      <c r="IX196" s="57">
        <f>IX195+0.5*IU196*'DEPRECATED - DT-Prelim Calcs'!$C$11^2+IW196*'DEPRECATED - DT-Prelim Calcs'!$C$11</f>
        <v>-337646.07178248343</v>
      </c>
      <c r="IY196" s="57">
        <f>MIN('Drive Train'!$F$35-IS195*'DEPRECATED - DT-Prelim Calcs'!$C$21*'Drive Train'!$F$39,IY195+IS$2)</f>
        <v>9.4533333333333349</v>
      </c>
      <c r="IZ196" s="57">
        <f>'Drive Train'!$F$35-IS196*'DEPRECATED - DT-Prelim Calcs'!$C$21*'Drive Train'!$F$39</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-226145.57755145113</v>
      </c>
      <c r="JF196" s="2">
        <f>('DEPRECATED - DT-Prelim Calcs'!$C$6*JD196-JE196)/('DEPRECATED - DT-Prelim Calcs'!$C$6*JD196)*'DEPRECATED - DT-Prelim Calcs'!$C$7*JD196</f>
        <v>104.04668856867548</v>
      </c>
      <c r="JG196" s="57">
        <f>JF196/'DEPRECATED - DT-Prelim Calcs'!$C$7*('DEPRECATED - DT-Prelim Calcs'!$C$8-'DEPRECATED - DT-Prelim Calcs'!$C$9)+'DEPRECATED - DT-Prelim Calcs'!$C$9</f>
        <v>5541.7830470377858</v>
      </c>
      <c r="JH196" s="57">
        <f t="shared" si="206"/>
        <v>46.666666666666657</v>
      </c>
      <c r="JI196" s="2">
        <f t="shared" si="258"/>
        <v>0.99579519204165001</v>
      </c>
      <c r="JJ196" s="57">
        <f>JI196*'DEPRECATED - DT-Prelim Calcs'!$C$21/JD$2/'DEPRECATED - DT-Prelim Calcs'!$C$19/'DEPRECATED - DT-Prelim Calcs'!$C$18*3.39*'DEPRECATED - DT-Prelim Calcs'!$C$20</f>
        <v>25.773080821789936</v>
      </c>
      <c r="JK196" s="46">
        <f t="shared" si="259"/>
        <v>0</v>
      </c>
      <c r="JL196" s="57">
        <f>JJ195*'DEPRECATED - DT-Prelim Calcs'!$C$11+JL195</f>
        <v>-742.62635289888613</v>
      </c>
      <c r="JM196" s="57">
        <f>JM195+0.5*JJ196*'DEPRECATED - DT-Prelim Calcs'!$C$11^2+JL196*'DEPRECATED - DT-Prelim Calcs'!$C$11</f>
        <v>-382697.53428589349</v>
      </c>
      <c r="JN196" s="57">
        <f>MIN('Drive Train'!$F$35-JH195*'DEPRECATED - DT-Prelim Calcs'!$C$21*'Drive Train'!$F$39,JN195+JH$2)</f>
        <v>9.2266666666666666</v>
      </c>
      <c r="JO196" s="57">
        <f>'Drive Train'!$F$35-JH196*'DEPRECATED - DT-Prelim Calcs'!$C$21*'Drive Train'!$F$39</f>
        <v>9.2266666666666666</v>
      </c>
      <c r="JP196" s="1">
        <f>IF(JM196&gt;='Drive Train'!$F$29,1,0)</f>
        <v>0</v>
      </c>
      <c r="JQ196" s="57">
        <f>MIN(JG196,'DEPRECATED - DT-Prelim Calcs'!$C$10)*'DEPRECATED - DT-Prelim Calcs'!$C$11*1000/60/60</f>
        <v>103.33333333333333</v>
      </c>
      <c r="JR196" s="63">
        <f>JR195+'DEPRECATED - DT-Prelim Calcs'!$C$11</f>
        <v>768</v>
      </c>
      <c r="JS196" s="2">
        <f>KC196/'Drive Train'!$F$35</f>
        <v>0.72580645161290325</v>
      </c>
      <c r="JT196" s="46">
        <f>KA196*12*60/(PI() * 'Drive Train'!$F$15)/JS$2*JS196</f>
        <v>3038.3564633140563</v>
      </c>
      <c r="JU196" s="2">
        <f>('DEPRECATED - DT-Prelim Calcs'!$C$6*JS196-JT196)/('DEPRECATED - DT-Prelim Calcs'!$C$6*JS196)*'DEPRECATED - DT-Prelim Calcs'!$C$7*JS196</f>
        <v>0.37537758655090997</v>
      </c>
      <c r="JV196" s="57">
        <f>JU196/'DEPRECATED - DT-Prelim Calcs'!$C$7*('DEPRECATED - DT-Prelim Calcs'!$C$8-'DEPRECATED - DT-Prelim Calcs'!$C$9)+'DEPRECATED - DT-Prelim Calcs'!$C$9</f>
        <v>22.683794337959231</v>
      </c>
      <c r="JW196" s="57">
        <f t="shared" si="207"/>
        <v>22.683794337959231</v>
      </c>
      <c r="JX196" s="2">
        <f t="shared" si="260"/>
        <v>6.8897317794404112E-2</v>
      </c>
      <c r="JY196" s="57">
        <f>JX196*'DEPRECATED - DT-Prelim Calcs'!$C$21/JS$2/'DEPRECATED - DT-Prelim Calcs'!$C$19/'DEPRECATED - DT-Prelim Calcs'!$C$18*3.39*'DEPRECATED - DT-Prelim Calcs'!$C$20</f>
        <v>1.7831941287837161</v>
      </c>
      <c r="JZ196" s="46">
        <f t="shared" si="261"/>
        <v>0</v>
      </c>
      <c r="KA196" s="57">
        <f>JY195*'DEPRECATED - DT-Prelim Calcs'!$C$11+KA195</f>
        <v>10.228767410751544</v>
      </c>
      <c r="KB196" s="57">
        <f>KB195+0.5*JY196*'DEPRECATED - DT-Prelim Calcs'!$C$11^2+KA196*'DEPRECATED - DT-Prelim Calcs'!$C$11</f>
        <v>-355387.68409578904</v>
      </c>
      <c r="KC196" s="57">
        <f>MIN('Drive Train'!$F$35-JW195*'DEPRECATED - DT-Prelim Calcs'!$C$21*'Drive Train'!$F$39,KC195+JW$2)</f>
        <v>9</v>
      </c>
      <c r="KD196" s="57">
        <f>'Drive Train'!$F$35-JW196*'DEPRECATED - DT-Prelim Calcs'!$C$21*'Drive Train'!$F$39</f>
        <v>10.857501985018773</v>
      </c>
      <c r="KE196" s="1">
        <f>IF(KB196&gt;='Drive Train'!$F$29,1,0)</f>
        <v>0</v>
      </c>
      <c r="KF196" s="57">
        <f>MIN(JV196,'DEPRECATED - DT-Prelim Calcs'!$C$10)*'DEPRECATED - DT-Prelim Calcs'!$C$11*1000/60/60</f>
        <v>25.204215931065811</v>
      </c>
      <c r="KG196" s="63">
        <f>KG195+'DEPRECATED - DT-Prelim Calcs'!$C$11</f>
        <v>768</v>
      </c>
      <c r="KH196" s="2">
        <f>KR196/'Drive Train'!$F$35</f>
        <v>0.7075268817204301</v>
      </c>
      <c r="KI196" s="46">
        <f>KP196*12*60/(PI() * 'Drive Train'!$F$15)/KH$2*KH196</f>
        <v>-103168.26538065825</v>
      </c>
      <c r="KJ196" s="2">
        <f>('DEPRECATED - DT-Prelim Calcs'!$C$6*KH196-KI196)/('DEPRECATED - DT-Prelim Calcs'!$C$6*KH196)*'DEPRECATED - DT-Prelim Calcs'!$C$7*KH196</f>
        <v>48.35345490077858</v>
      </c>
      <c r="KK196" s="57">
        <f>KJ196/'DEPRECATED - DT-Prelim Calcs'!$C$7*('DEPRECATED - DT-Prelim Calcs'!$C$8-'DEPRECATED - DT-Prelim Calcs'!$C$9)+'DEPRECATED - DT-Prelim Calcs'!$C$9</f>
        <v>2576.8694040538971</v>
      </c>
      <c r="KL196" s="57">
        <f t="shared" si="208"/>
        <v>53.333333333333329</v>
      </c>
      <c r="KM196" s="2">
        <f t="shared" si="262"/>
        <v>0.99579519204165001</v>
      </c>
      <c r="KN196" s="57">
        <f>KM196*'DEPRECATED - DT-Prelim Calcs'!$C$21/KH$2/'DEPRECATED - DT-Prelim Calcs'!$C$19/'DEPRECATED - DT-Prelim Calcs'!$C$18*3.39*'DEPRECATED - DT-Prelim Calcs'!$C$20</f>
        <v>25.773080821789936</v>
      </c>
      <c r="KO196" s="46">
        <f t="shared" si="263"/>
        <v>0</v>
      </c>
      <c r="KP196" s="57">
        <f>KN195*'DEPRECATED - DT-Prelim Calcs'!$C$11+KP195</f>
        <v>-356.29406392580938</v>
      </c>
      <c r="KQ196" s="57">
        <f>KQ195+0.5*KN196*'DEPRECATED - DT-Prelim Calcs'!$C$11^2+KP196*'DEPRECATED - DT-Prelim Calcs'!$C$11</f>
        <v>-389823.31607061462</v>
      </c>
      <c r="KR196" s="57">
        <f>MIN('Drive Train'!$F$35-KL195*'DEPRECATED - DT-Prelim Calcs'!$C$21*'Drive Train'!$F$39,KR195+KL$2)</f>
        <v>8.7733333333333334</v>
      </c>
      <c r="KS196" s="57">
        <f>'Drive Train'!$F$35-KL196*'DEPRECATED - DT-Prelim Calcs'!$C$21*'Drive Train'!$F$39</f>
        <v>8.7733333333333334</v>
      </c>
      <c r="KT196" s="1">
        <f>IF(KQ196&gt;='Drive Train'!$F$29,1,0)</f>
        <v>0</v>
      </c>
      <c r="KU196" s="57">
        <f>MIN(KK196,'DEPRECATED - DT-Prelim Calcs'!$C$10)*'DEPRECATED - DT-Prelim Calcs'!$C$11*1000/60/60</f>
        <v>103.33333333333333</v>
      </c>
      <c r="KV196" s="63">
        <f>KV195+'DEPRECATED - DT-Prelim Calcs'!$C$11</f>
        <v>768</v>
      </c>
      <c r="KW196" s="2">
        <f>LG196/'Drive Train'!$F$35</f>
        <v>0.68924731182795695</v>
      </c>
      <c r="KX196" s="46">
        <f>LE196*12*60/(PI() * 'Drive Train'!$F$15)/KW$2*KW196</f>
        <v>-213824.20864730858</v>
      </c>
      <c r="KY196" s="2">
        <f>('DEPRECATED - DT-Prelim Calcs'!$C$6*KW196-KX196)/('DEPRECATED - DT-Prelim Calcs'!$C$6*KW196)*'DEPRECATED - DT-Prelim Calcs'!$C$7*KW196</f>
        <v>98.343326704434773</v>
      </c>
      <c r="KZ196" s="57">
        <f>KY196/'DEPRECATED - DT-Prelim Calcs'!$C$7*('DEPRECATED - DT-Prelim Calcs'!$C$8-'DEPRECATED - DT-Prelim Calcs'!$C$9)+'DEPRECATED - DT-Prelim Calcs'!$C$9</f>
        <v>5238.1559403232286</v>
      </c>
      <c r="LA196" s="57">
        <f t="shared" si="209"/>
        <v>56.666666666666664</v>
      </c>
      <c r="LB196" s="2">
        <f t="shared" si="264"/>
        <v>0.99579519204165001</v>
      </c>
      <c r="LC196" s="57">
        <f>LB196*'DEPRECATED - DT-Prelim Calcs'!$C$21/KW$2/'DEPRECATED - DT-Prelim Calcs'!$C$19/'DEPRECATED - DT-Prelim Calcs'!$C$18*3.39*'DEPRECATED - DT-Prelim Calcs'!$C$20</f>
        <v>25.773080821789936</v>
      </c>
      <c r="LD196" s="46">
        <f t="shared" si="265"/>
        <v>0</v>
      </c>
      <c r="LE196" s="57">
        <f>LC195*'DEPRECATED - DT-Prelim Calcs'!$C$11+LE195</f>
        <v>-758.03139979713876</v>
      </c>
      <c r="LF196" s="57">
        <f>LF195+0.5*LC196*'DEPRECATED - DT-Prelim Calcs'!$C$11^2+LE196*'DEPRECATED - DT-Prelim Calcs'!$C$11</f>
        <v>-332746.59457872395</v>
      </c>
      <c r="LG196" s="57">
        <f>MIN('Drive Train'!$F$35-LA195*'DEPRECATED - DT-Prelim Calcs'!$C$21*'Drive Train'!$F$39,LG195+LA$2)</f>
        <v>8.5466666666666669</v>
      </c>
      <c r="LH196" s="57">
        <f>'Drive Train'!$F$35-LA196*'DEPRECATED - DT-Prelim Calcs'!$C$21*'Drive Train'!$F$39</f>
        <v>8.5466666666666669</v>
      </c>
      <c r="LI196" s="1">
        <f>IF(LF196&gt;='Drive Train'!$F$29,1,0)</f>
        <v>0</v>
      </c>
      <c r="LJ196" s="57">
        <f>MIN(KZ196,'DEPRECATED - DT-Prelim Calcs'!$C$10)*'DEPRECATED - DT-Prelim Calcs'!$C$11*1000/60/60</f>
        <v>103.33333333333333</v>
      </c>
      <c r="LK196" s="63">
        <f>LK195+'DEPRECATED - DT-Prelim Calcs'!$C$11</f>
        <v>768</v>
      </c>
      <c r="LL196" s="2">
        <f>LV196/'Drive Train'!$F$35</f>
        <v>0.67096774193548392</v>
      </c>
      <c r="LM196" s="46">
        <f>LT196*12*60/(PI() * 'Drive Train'!$F$15)/LL$2*LL196</f>
        <v>-281678.23780646129</v>
      </c>
      <c r="LN196" s="2">
        <f>('DEPRECATED - DT-Prelim Calcs'!$C$6*LL196-LM196)/('DEPRECATED - DT-Prelim Calcs'!$C$6*LL196)*'DEPRECATED - DT-Prelim Calcs'!$C$7*LL196</f>
        <v>128.97998781408171</v>
      </c>
      <c r="LO196" s="57">
        <f>LN196/'DEPRECATED - DT-Prelim Calcs'!$C$7*('DEPRECATED - DT-Prelim Calcs'!$C$8-'DEPRECATED - DT-Prelim Calcs'!$C$9)+'DEPRECATED - DT-Prelim Calcs'!$C$9</f>
        <v>6869.1449944177111</v>
      </c>
      <c r="LP196" s="57">
        <f t="shared" si="210"/>
        <v>60</v>
      </c>
      <c r="LQ196" s="2">
        <f t="shared" si="266"/>
        <v>0.99579519204165001</v>
      </c>
      <c r="LR196" s="57">
        <f>LQ196*'DEPRECATED - DT-Prelim Calcs'!$C$21/LL$2/'DEPRECATED - DT-Prelim Calcs'!$C$19/'DEPRECATED - DT-Prelim Calcs'!$C$18*3.39*'DEPRECATED - DT-Prelim Calcs'!$C$20</f>
        <v>25.773080821789936</v>
      </c>
      <c r="LS196" s="46">
        <f t="shared" si="267"/>
        <v>0</v>
      </c>
      <c r="LT196" s="57">
        <f>LR195*'DEPRECATED - DT-Prelim Calcs'!$C$11+LT195</f>
        <v>-1025.7866843880918</v>
      </c>
      <c r="LU196" s="57">
        <f>LU195+0.5*LR196*'DEPRECATED - DT-Prelim Calcs'!$C$11^2+LT196*'DEPRECATED - DT-Prelim Calcs'!$C$11</f>
        <v>-342903.71716378472</v>
      </c>
      <c r="LV196" s="57">
        <f>MIN('Drive Train'!$F$35-LP195*'DEPRECATED - DT-Prelim Calcs'!$C$21*'Drive Train'!$F$39,LV195+LP$2)</f>
        <v>8.32</v>
      </c>
      <c r="LW196" s="57">
        <f>'Drive Train'!$F$35-LP196*'DEPRECATED - DT-Prelim Calcs'!$C$21*'Drive Train'!$F$39</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Train'!$AA$49 + V196*(1-'Drive Train'!$AA$49))</f>
        <v>0</v>
      </c>
      <c r="W197" s="57">
        <f t="shared" si="269"/>
        <v>0</v>
      </c>
      <c r="X197" s="2">
        <f>MAX(MIN(IF(AND(AI196=1,AG197&lt;0),-1,1)*(W197-$C$9)/($C$8-$C$9)*$C$7-$C$29*AE197/T$2 -  AI196*$C$29/2,X$2),MAX(X$4:X196)*-1)</f>
        <v>-0.2458281045106315</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Train'!$F$39,AG196+W$2)-$C$3,IF(AE196-1&lt;=0,0,IF($C$32=Motors!$C$29,MAX(ABS('Drive Train'!$F$35-W196*$C$21*'Drive Train'!$F$39)*-1,AG196-W$2),MAX(0,ABS('Drive Train'!$F$35-W196*$C$21*'Drive Train'!$F$39)*-1,AG196-W$2))))</f>
        <v>0</v>
      </c>
      <c r="AH197" s="57">
        <f>'Drive Train'!$F$35-ABS(W197)*'DEPRECATED - DT-Prelim Calcs'!$C$21*'Drive Train'!$F$39</f>
        <v>12.4</v>
      </c>
      <c r="AI197" s="1">
        <f>IF(AJ197&gt;='Drive Train'!$F$29,1,0)</f>
        <v>1</v>
      </c>
      <c r="AJ197" s="57">
        <f>AJ196+0.5*Y197*'DEPRECATED - DT-Prelim Calcs'!$C$11^2+AE197*'DEPRECATED - DT-Prelim Calcs'!$C$11</f>
        <v>784.33981740885292</v>
      </c>
      <c r="AK197" s="57">
        <f t="shared" si="268"/>
        <v>0</v>
      </c>
      <c r="AL197" s="63">
        <f>AL196+'DEPRECATED - DT-Prelim Calcs'!$C$11</f>
        <v>772</v>
      </c>
      <c r="AM197" s="2">
        <f>AW197/'Drive Train'!$F$35</f>
        <v>0.88882649237565803</v>
      </c>
      <c r="AN197" s="46">
        <f>AU197*12*60/(PI() * 'Drive Train'!$F$15)/AM$2*AM197</f>
        <v>4007.4131716828729</v>
      </c>
      <c r="AO197" s="2">
        <f>('DEPRECATED - DT-Prelim Calcs'!$C$6*AM197-AN197)/('DEPRECATED - DT-Prelim Calcs'!$C$6*AM197)*'DEPRECATED - DT-Prelim Calcs'!$C$7*AM197</f>
        <v>0.33008953072369901</v>
      </c>
      <c r="AP197" s="57">
        <f>AO197/'DEPRECATED - DT-Prelim Calcs'!$C$7*('DEPRECATED - DT-Prelim Calcs'!$C$8-'DEPRECATED - DT-Prelim Calcs'!$C$9)+'DEPRECATED - DT-Prelim Calcs'!$C$9</f>
        <v>20.27281609620356</v>
      </c>
      <c r="AQ197" s="57">
        <f t="shared" ref="AQ197:AQ204" si="277">MIN(AP197,AO$2)</f>
        <v>20.27281609620356</v>
      </c>
      <c r="AR197" s="2">
        <f t="shared" si="212"/>
        <v>1.6653345369377348E-16</v>
      </c>
      <c r="AS197" s="57">
        <f>AR197*'DEPRECATED - DT-Prelim Calcs'!$C$21/AM$2/'DEPRECATED - DT-Prelim Calcs'!$C$19/'DEPRECATED - DT-Prelim Calcs'!$C$18*3.39*'DEPRECATED - DT-Prelim Calcs'!$C$20</f>
        <v>1.2068570473601326E-15</v>
      </c>
      <c r="AT197" s="46">
        <f t="shared" si="213"/>
        <v>0</v>
      </c>
      <c r="AU197" s="57">
        <f>AS196*'DEPRECATED - DT-Prelim Calcs'!$C$11+AU196</f>
        <v>39.345448708843186</v>
      </c>
      <c r="AV197" s="57">
        <f>AV196+0.5*AS197*'DEPRECATED - DT-Prelim Calcs'!$C$11^2+AU197*'DEPRECATED - DT-Prelim Calcs'!$C$11</f>
        <v>30331.887227442534</v>
      </c>
      <c r="AW197" s="57">
        <f>MIN('Drive Train'!$F$35-AQ196*'DEPRECATED - DT-Prelim Calcs'!$C$21*'Drive Train'!$F$39,AW196+AQ$2)</f>
        <v>11.02144850545816</v>
      </c>
      <c r="AX197" s="57">
        <f>'Drive Train'!$F$35-AQ197*'DEPRECATED - DT-Prelim Calcs'!$C$21*'Drive Train'!$F$39</f>
        <v>11.021448505458158</v>
      </c>
      <c r="AY197" s="1">
        <f>IF(AV197&gt;='Drive Train'!$F$29,1,0)</f>
        <v>1</v>
      </c>
      <c r="AZ197" s="57">
        <f t="shared" si="214"/>
        <v>22.525351218003951</v>
      </c>
      <c r="BA197" s="63">
        <f>BA196+'DEPRECATED - DT-Prelim Calcs'!$C$11</f>
        <v>772</v>
      </c>
      <c r="BB197" s="2">
        <f>BL197/'Drive Train'!$F$35</f>
        <v>1.315024972646925</v>
      </c>
      <c r="BC197" s="46">
        <f>BJ197*12*60/(PI() * 'Drive Train'!$F$15)/BB$2*BB197</f>
        <v>-3540.8438977467135</v>
      </c>
      <c r="BD197" s="2">
        <f>('DEPRECATED - DT-Prelim Calcs'!$C$6*BB197-BC197)/('DEPRECATED - DT-Prelim Calcs'!$C$6*BB197)*'DEPRECATED - DT-Prelim Calcs'!$C$7*BB197</f>
        <v>4.7702296575443013</v>
      </c>
      <c r="BE197" s="57">
        <f>BD197/'DEPRECATED - DT-Prelim Calcs'!$C$7*('DEPRECATED - DT-Prelim Calcs'!$C$8-'DEPRECATED - DT-Prelim Calcs'!$C$9)+'DEPRECATED - DT-Prelim Calcs'!$C$9</f>
        <v>256.65040044105137</v>
      </c>
      <c r="BF197" s="57">
        <f t="shared" ref="BF197:BF204" si="278">MIN(BE197,BD$2)</f>
        <v>93</v>
      </c>
      <c r="BG197" s="2">
        <f t="shared" si="215"/>
        <v>1.8933363324154457</v>
      </c>
      <c r="BH197" s="57">
        <f>BG197*'DEPRECATED - DT-Prelim Calcs'!$C$21/BB$2/'DEPRECATED - DT-Prelim Calcs'!$C$19/'DEPRECATED - DT-Prelim Calcs'!$C$18*3.39*'DEPRECATED - DT-Prelim Calcs'!$C$20</f>
        <v>19.819055495402448</v>
      </c>
      <c r="BI197" s="46">
        <f t="shared" si="216"/>
        <v>0</v>
      </c>
      <c r="BJ197" s="57">
        <f>BH196*'DEPRECATED - DT-Prelim Calcs'!$C$11+BJ196</f>
        <v>-16.267443596496292</v>
      </c>
      <c r="BK197" s="57">
        <f>BK196+0.5*BH197*'DEPRECATED - DT-Prelim Calcs'!$C$11^2+BJ197*'DEPRECATED - DT-Prelim Calcs'!$C$11</f>
        <v>18073.781291398529</v>
      </c>
      <c r="BL197" s="57">
        <f>MIN('Drive Train'!$F$35-BF196*'DEPRECATED - DT-Prelim Calcs'!$C$21*'Drive Train'!$F$39,BL196+BF$2)</f>
        <v>16.306309660821871</v>
      </c>
      <c r="BM197" s="57">
        <f>'Drive Train'!$F$35-BF197*'DEPRECATED - DT-Prelim Calcs'!$C$21*'Drive Train'!$F$39</f>
        <v>6.0759999999999996</v>
      </c>
      <c r="BN197" s="1">
        <f>IF(BK197&gt;='Drive Train'!$F$29,1,0)</f>
        <v>1</v>
      </c>
      <c r="BO197" s="57">
        <f t="shared" si="217"/>
        <v>103.33333333333333</v>
      </c>
      <c r="BP197" s="63">
        <f>BP196+'DEPRECATED - DT-Prelim Calcs'!$C$11</f>
        <v>772</v>
      </c>
      <c r="BQ197" s="2">
        <f>CA197/'Drive Train'!$F$35</f>
        <v>0.48999999999999994</v>
      </c>
      <c r="BR197" s="46">
        <f>BY197*12*60/(PI() * 'Drive Train'!$F$15)/BQ$2*BQ197</f>
        <v>-4496.3791697924735</v>
      </c>
      <c r="BS197" s="2">
        <f>('DEPRECATED - DT-Prelim Calcs'!$C$6*BQ197-BR197)/('DEPRECATED - DT-Prelim Calcs'!$C$6*BQ197)*'DEPRECATED - DT-Prelim Calcs'!$C$7*BQ197</f>
        <v>3.2139720073545703</v>
      </c>
      <c r="BT197" s="57">
        <f>BS197/'DEPRECATED - DT-Prelim Calcs'!$C$7*('DEPRECATED - DT-Prelim Calcs'!$C$8-'DEPRECATED - DT-Prelim Calcs'!$C$9)+'DEPRECATED - DT-Prelim Calcs'!$C$9</f>
        <v>173.80066744547361</v>
      </c>
      <c r="BU197" s="57">
        <f t="shared" ref="BU197:BU204" si="279">MIN(BT197,BS$2)</f>
        <v>93</v>
      </c>
      <c r="BV197" s="2">
        <f t="shared" si="218"/>
        <v>1.8828060353728675</v>
      </c>
      <c r="BW197" s="57">
        <f>BV197*'DEPRECATED - DT-Prelim Calcs'!$C$21/BQ$2/'DEPRECATED - DT-Prelim Calcs'!$C$19/'DEPRECATED - DT-Prelim Calcs'!$C$18*3.39*'DEPRECATED - DT-Prelim Calcs'!$C$20</f>
        <v>25.773080821789936</v>
      </c>
      <c r="BX197" s="46">
        <f t="shared" si="219"/>
        <v>0</v>
      </c>
      <c r="BY197" s="57">
        <f>BW196*'DEPRECATED - DT-Prelim Calcs'!$C$11+BY196</f>
        <v>-42.394333035937009</v>
      </c>
      <c r="BZ197" s="57">
        <f>BZ196+0.5*BW197*'DEPRECATED - DT-Prelim Calcs'!$C$11^2+BY197*'DEPRECATED - DT-Prelim Calcs'!$C$11</f>
        <v>-12218.37442477984</v>
      </c>
      <c r="CA197" s="57">
        <f>MIN('Drive Train'!$F$35-BU196*'DEPRECATED - DT-Prelim Calcs'!$C$21*'Drive Train'!$F$39,CA196+BU$2)</f>
        <v>6.0759999999999996</v>
      </c>
      <c r="CB197" s="57">
        <f>'Drive Train'!$F$35-BU197*'DEPRECATED - DT-Prelim Calcs'!$C$21*'Drive Train'!$F$39</f>
        <v>6.0759999999999996</v>
      </c>
      <c r="CC197" s="1">
        <f>IF(BZ197&gt;='Drive Train'!$F$29,1,0)</f>
        <v>0</v>
      </c>
      <c r="CD197" s="57">
        <f t="shared" si="220"/>
        <v>103.33333333333333</v>
      </c>
      <c r="CE197" s="63">
        <f>CE196+'DEPRECATED - DT-Prelim Calcs'!$C$11</f>
        <v>772</v>
      </c>
      <c r="CF197" s="2">
        <f>CP197/'Drive Train'!$F$35</f>
        <v>0.48999999999999994</v>
      </c>
      <c r="CG197" s="46">
        <f>CN197*12*60/(PI() * 'Drive Train'!$F$15)/CF$2*CF197</f>
        <v>-11937.104742704287</v>
      </c>
      <c r="CH197" s="2">
        <f>('DEPRECATED - DT-Prelim Calcs'!$C$6*CF197-CG197)/('DEPRECATED - DT-Prelim Calcs'!$C$6*CF197)*'DEPRECATED - DT-Prelim Calcs'!$C$7*CF197</f>
        <v>6.5783526134929335</v>
      </c>
      <c r="CI197" s="57">
        <f>CH197/'DEPRECATED - DT-Prelim Calcs'!$C$7*('DEPRECATED - DT-Prelim Calcs'!$C$8-'DEPRECATED - DT-Prelim Calcs'!$C$9)+'DEPRECATED - DT-Prelim Calcs'!$C$9</f>
        <v>352.9085644444578</v>
      </c>
      <c r="CJ197" s="57">
        <f t="shared" ref="CJ197:CJ204" si="280">MIN(CI197,CH$2)</f>
        <v>93</v>
      </c>
      <c r="CK197" s="2">
        <f t="shared" si="221"/>
        <v>1.5241763143494644</v>
      </c>
      <c r="CL197" s="57">
        <f>CK197*'DEPRECATED - DT-Prelim Calcs'!$C$21/CF$2/'DEPRECATED - DT-Prelim Calcs'!$C$19/'DEPRECATED - DT-Prelim Calcs'!$C$18*3.39*'DEPRECATED - DT-Prelim Calcs'!$C$20</f>
        <v>25.773080821789936</v>
      </c>
      <c r="CM197" s="46">
        <f t="shared" si="222"/>
        <v>0</v>
      </c>
      <c r="CN197" s="57">
        <f>CL196*'DEPRECATED - DT-Prelim Calcs'!$C$11+CN196</f>
        <v>-91.111565998084743</v>
      </c>
      <c r="CO197" s="57">
        <f>CO196+0.5*CL197*'DEPRECATED - DT-Prelim Calcs'!$C$11^2+CN197*'DEPRECATED - DT-Prelim Calcs'!$C$11</f>
        <v>-60059.834180322032</v>
      </c>
      <c r="CP197" s="57">
        <f>MIN('Drive Train'!$F$35-CJ196*'DEPRECATED - DT-Prelim Calcs'!$C$21*'Drive Train'!$F$39,CP196+CJ$2)</f>
        <v>6.0759999999999996</v>
      </c>
      <c r="CQ197" s="57">
        <f>'Drive Train'!$F$35-CJ197*'DEPRECATED - DT-Prelim Calcs'!$C$21*'Drive Train'!$F$39</f>
        <v>6.0759999999999996</v>
      </c>
      <c r="CR197" s="1">
        <f>IF(CO197&gt;='Drive Train'!$F$29,1,0)</f>
        <v>0</v>
      </c>
      <c r="CS197" s="57">
        <f t="shared" si="223"/>
        <v>103.33333333333333</v>
      </c>
      <c r="CT197" s="63">
        <f>CT196+'DEPRECATED - DT-Prelim Calcs'!$C$11</f>
        <v>772</v>
      </c>
      <c r="CU197" s="2">
        <f>DE197/'Drive Train'!$F$35</f>
        <v>0.48999999999999994</v>
      </c>
      <c r="CV197" s="46">
        <f>DC197*12*60/(PI() * 'Drive Train'!$F$15)/CU$2*CU197</f>
        <v>-8554.7951184529738</v>
      </c>
      <c r="CW197" s="2">
        <f>('DEPRECATED - DT-Prelim Calcs'!$C$6*CU197-CV197)/('DEPRECATED - DT-Prelim Calcs'!$C$6*CU197)*'DEPRECATED - DT-Prelim Calcs'!$C$7*CU197</f>
        <v>5.0490156164111939</v>
      </c>
      <c r="CX197" s="57">
        <f>CW197/'DEPRECATED - DT-Prelim Calcs'!$C$7*('DEPRECATED - DT-Prelim Calcs'!$C$8-'DEPRECATED - DT-Prelim Calcs'!$C$9)+'DEPRECATED - DT-Prelim Calcs'!$C$9</f>
        <v>271.49199318902748</v>
      </c>
      <c r="CY197" s="57">
        <f t="shared" ref="CY197:CY204" si="281">MIN(CX197,CW$2)</f>
        <v>93</v>
      </c>
      <c r="CZ197" s="2">
        <f t="shared" si="224"/>
        <v>1.2803081040535502</v>
      </c>
      <c r="DA197" s="57">
        <f>CZ197*'DEPRECATED - DT-Prelim Calcs'!$C$21/CU$2/'DEPRECATED - DT-Prelim Calcs'!$C$19/'DEPRECATED - DT-Prelim Calcs'!$C$18*3.39*'DEPRECATED - DT-Prelim Calcs'!$C$20</f>
        <v>25.773080821789936</v>
      </c>
      <c r="DB197" s="46">
        <f t="shared" si="225"/>
        <v>0</v>
      </c>
      <c r="DC197" s="57">
        <f>DA196*'DEPRECATED - DT-Prelim Calcs'!$C$11+DC196</f>
        <v>-54.848329585913675</v>
      </c>
      <c r="DD197" s="57">
        <f>DD196+0.5*DA197*'DEPRECATED - DT-Prelim Calcs'!$C$11^2+DC197*'DEPRECATED - DT-Prelim Calcs'!$C$11</f>
        <v>-107449.64934007045</v>
      </c>
      <c r="DE197" s="57">
        <f>MIN('Drive Train'!$F$35-CY196*'DEPRECATED - DT-Prelim Calcs'!$C$21*'Drive Train'!$F$39,DE196+CY$2)</f>
        <v>6.0759999999999996</v>
      </c>
      <c r="DF197" s="57">
        <f>'Drive Train'!$F$35-CY197*'DEPRECATED - DT-Prelim Calcs'!$C$21*'Drive Train'!$F$39</f>
        <v>6.0759999999999996</v>
      </c>
      <c r="DG197" s="1">
        <f>IF(DD197&gt;='Drive Train'!$F$29,1,0)</f>
        <v>0</v>
      </c>
      <c r="DH197" s="57">
        <f t="shared" si="226"/>
        <v>103.33333333333333</v>
      </c>
      <c r="DI197" s="63">
        <f>DI196+'DEPRECATED - DT-Prelim Calcs'!$C$11</f>
        <v>772</v>
      </c>
      <c r="DJ197" s="2">
        <f>DT197/'Drive Train'!$F$35</f>
        <v>1.3138098362477462</v>
      </c>
      <c r="DK197" s="46">
        <f>DR197*12*60/(PI() * 'Drive Train'!$F$15)/DJ$2*DJ197</f>
        <v>-71861.970396184595</v>
      </c>
      <c r="DL197" s="2">
        <f>('DEPRECATED - DT-Prelim Calcs'!$C$6*DJ197-DK197)/('DEPRECATED - DT-Prelim Calcs'!$C$6*DJ197)*'DEPRECATED - DT-Prelim Calcs'!$C$7*DJ197</f>
        <v>35.659217663106581</v>
      </c>
      <c r="DM197" s="57">
        <f>DL197/'DEPRECATED - DT-Prelim Calcs'!$C$7*('DEPRECATED - DT-Prelim Calcs'!$C$8-'DEPRECATED - DT-Prelim Calcs'!$C$9)+'DEPRECATED - DT-Prelim Calcs'!$C$9</f>
        <v>1901.0724589944293</v>
      </c>
      <c r="DN197" s="57">
        <f t="shared" ref="DN197:DN204" si="282">MIN(DM197,DL$2)</f>
        <v>93</v>
      </c>
      <c r="DO197" s="2">
        <f t="shared" si="227"/>
        <v>1.1037138828047846</v>
      </c>
      <c r="DP197" s="57">
        <f>DO197*'DEPRECATED - DT-Prelim Calcs'!$C$21/DJ$2/'DEPRECATED - DT-Prelim Calcs'!$C$19/'DEPRECATED - DT-Prelim Calcs'!$C$18*3.39*'DEPRECATED - DT-Prelim Calcs'!$C$20</f>
        <v>25.773080821789936</v>
      </c>
      <c r="DQ197" s="46">
        <f t="shared" si="228"/>
        <v>0</v>
      </c>
      <c r="DR197" s="57">
        <f>DP196*'DEPRECATED - DT-Prelim Calcs'!$C$11+DR196</f>
        <v>-148.13527753043599</v>
      </c>
      <c r="DS197" s="57">
        <f>DS196+0.5*DP197*'DEPRECATED - DT-Prelim Calcs'!$C$11^2+DR197*'DEPRECATED - DT-Prelim Calcs'!$C$11</f>
        <v>-194947.18410102569</v>
      </c>
      <c r="DT197" s="57">
        <f>MIN('Drive Train'!$F$35-DN196*'DEPRECATED - DT-Prelim Calcs'!$C$21*'Drive Train'!$F$39,DT196+DN$2)</f>
        <v>16.291241969472054</v>
      </c>
      <c r="DU197" s="57">
        <f>'Drive Train'!$F$35-DN197*'DEPRECATED - DT-Prelim Calcs'!$C$21*'Drive Train'!$F$39</f>
        <v>6.0759999999999996</v>
      </c>
      <c r="DV197" s="1">
        <f>IF(DS197&gt;='Drive Train'!$F$29,1,0)</f>
        <v>0</v>
      </c>
      <c r="DW197" s="57">
        <f t="shared" si="229"/>
        <v>103.33333333333333</v>
      </c>
      <c r="DX197" s="63">
        <f>DX196+'DEPRECATED - DT-Prelim Calcs'!$C$11</f>
        <v>772</v>
      </c>
      <c r="DY197" s="2">
        <f>EI197/'Drive Train'!$F$35</f>
        <v>0.48999999999999994</v>
      </c>
      <c r="DZ197" s="46">
        <f>EG197*12*60/(PI() * 'Drive Train'!$F$15)/DY$2*DY197</f>
        <v>-164589.10776346229</v>
      </c>
      <c r="EA197" s="2">
        <f>('DEPRECATED - DT-Prelim Calcs'!$C$6*DY197-DZ197)/('DEPRECATED - DT-Prelim Calcs'!$C$6*DY197)*'DEPRECATED - DT-Prelim Calcs'!$C$7*DY197</f>
        <v>75.601115705430431</v>
      </c>
      <c r="EB197" s="57">
        <f>EA197/'DEPRECATED - DT-Prelim Calcs'!$C$7*('DEPRECATED - DT-Prelim Calcs'!$C$8-'DEPRECATED - DT-Prelim Calcs'!$C$9)+'DEPRECATED - DT-Prelim Calcs'!$C$9</f>
        <v>4027.4398941936611</v>
      </c>
      <c r="EC197" s="57">
        <f t="shared" ref="EC197:EC204" si="283">MIN(EB197,EA$2)</f>
        <v>93</v>
      </c>
      <c r="ED197" s="2">
        <f t="shared" si="230"/>
        <v>0.96993038185874991</v>
      </c>
      <c r="EE197" s="57">
        <f>ED197*'DEPRECATED - DT-Prelim Calcs'!$C$21/DY$2/'DEPRECATED - DT-Prelim Calcs'!$C$19/'DEPRECATED - DT-Prelim Calcs'!$C$18*3.39*'DEPRECATED - DT-Prelim Calcs'!$C$20</f>
        <v>25.773080821789936</v>
      </c>
      <c r="EF197" s="46">
        <f t="shared" si="231"/>
        <v>0</v>
      </c>
      <c r="EG197" s="57">
        <f>EE196*'DEPRECATED - DT-Prelim Calcs'!$C$11+EG196</f>
        <v>-799.4309397195301</v>
      </c>
      <c r="EH197" s="57">
        <f>EH196+0.5*EE197*'DEPRECATED - DT-Prelim Calcs'!$C$11^2+EG197*'DEPRECATED - DT-Prelim Calcs'!$C$11</f>
        <v>-366970.22457361472</v>
      </c>
      <c r="EI197" s="57">
        <f>MIN('Drive Train'!$F$35-EC196*'DEPRECATED - DT-Prelim Calcs'!$C$21*'Drive Train'!$F$39,EI196+EC$2)</f>
        <v>6.0759999999999996</v>
      </c>
      <c r="EJ197" s="57">
        <f>'Drive Train'!$F$35-EC197*'DEPRECATED - DT-Prelim Calcs'!$C$21*'Drive Train'!$F$39</f>
        <v>6.0759999999999996</v>
      </c>
      <c r="EK197" s="1">
        <f>IF(EH197&gt;='Drive Train'!$F$29,1,0)</f>
        <v>0</v>
      </c>
      <c r="EL197" s="57">
        <f t="shared" si="232"/>
        <v>103.33333333333333</v>
      </c>
      <c r="EM197" s="63">
        <f>EM196+'DEPRECATED - DT-Prelim Calcs'!$C$11</f>
        <v>772</v>
      </c>
      <c r="EN197" s="2">
        <f>EX197/'Drive Train'!$F$35</f>
        <v>0.48999999999999994</v>
      </c>
      <c r="EO197" s="46">
        <f>EV197*12*60/(PI() * 'Drive Train'!$F$15)/EN$2*EN197</f>
        <v>-99941.123864676905</v>
      </c>
      <c r="EP197" s="2">
        <f>('DEPRECATED - DT-Prelim Calcs'!$C$6*EN197-EO197)/('DEPRECATED - DT-Prelim Calcs'!$C$6*EN197)*'DEPRECATED - DT-Prelim Calcs'!$C$7*EN197</f>
        <v>46.370038557949599</v>
      </c>
      <c r="EQ197" s="57">
        <f>EP197/'DEPRECATED - DT-Prelim Calcs'!$C$7*('DEPRECATED - DT-Prelim Calcs'!$C$8-'DEPRECATED - DT-Prelim Calcs'!$C$9)+'DEPRECATED - DT-Prelim Calcs'!$C$9</f>
        <v>2471.2792311140802</v>
      </c>
      <c r="ER197" s="57">
        <f t="shared" ref="ER197:ER204" si="284">MIN(EQ197,EP$2)</f>
        <v>93</v>
      </c>
      <c r="ES197" s="2">
        <f t="shared" si="233"/>
        <v>0.86507304327942547</v>
      </c>
      <c r="ET197" s="57">
        <f>ES197*'DEPRECATED - DT-Prelim Calcs'!$C$21/EN$2/'DEPRECATED - DT-Prelim Calcs'!$C$19/'DEPRECATED - DT-Prelim Calcs'!$C$18*3.39*'DEPRECATED - DT-Prelim Calcs'!$C$20</f>
        <v>25.773080821789936</v>
      </c>
      <c r="EU197" s="46">
        <f t="shared" si="234"/>
        <v>0</v>
      </c>
      <c r="EV197" s="57">
        <f>ET196*'DEPRECATED - DT-Prelim Calcs'!$C$11+EV196</f>
        <v>-432.9485666364817</v>
      </c>
      <c r="EW197" s="57">
        <f>EW196+0.5*ET197*'DEPRECATED - DT-Prelim Calcs'!$C$11^2+EV197*'DEPRECATED - DT-Prelim Calcs'!$C$11</f>
        <v>-405211.9788832303</v>
      </c>
      <c r="EX197" s="57">
        <f>MIN('Drive Train'!$F$35-ER196*'DEPRECATED - DT-Prelim Calcs'!$C$21*'Drive Train'!$F$39,EX196+ER$2)</f>
        <v>6.0759999999999996</v>
      </c>
      <c r="EY197" s="57">
        <f>'Drive Train'!$F$35-ER197*'DEPRECATED - DT-Prelim Calcs'!$C$21*'Drive Train'!$F$39</f>
        <v>6.0759999999999996</v>
      </c>
      <c r="EZ197" s="1">
        <f>IF(EW197&gt;='Drive Train'!$F$29,1,0)</f>
        <v>0</v>
      </c>
      <c r="FA197" s="57">
        <f t="shared" si="235"/>
        <v>103.33333333333333</v>
      </c>
      <c r="FB197" s="63">
        <f>FB196+'DEPRECATED - DT-Prelim Calcs'!$C$11</f>
        <v>772</v>
      </c>
      <c r="FC197" s="2">
        <f>FM197/'Drive Train'!$F$35</f>
        <v>0.48999999999999994</v>
      </c>
      <c r="FD197" s="46">
        <f>FK197*12*60/(PI() * 'Drive Train'!$F$15)/FC$2*FC197</f>
        <v>-31003.922336832187</v>
      </c>
      <c r="FE197" s="2">
        <f>('DEPRECATED - DT-Prelim Calcs'!$C$6*FC197-FD197)/('DEPRECATED - DT-Prelim Calcs'!$C$6*FC197)*'DEPRECATED - DT-Prelim Calcs'!$C$7*FC197</f>
        <v>15.199559067873466</v>
      </c>
      <c r="FF197" s="57">
        <f>FE197/'DEPRECATED - DT-Prelim Calcs'!$C$7*('DEPRECATED - DT-Prelim Calcs'!$C$8-'DEPRECATED - DT-Prelim Calcs'!$C$9)+'DEPRECATED - DT-Prelim Calcs'!$C$9</f>
        <v>811.87154705733019</v>
      </c>
      <c r="FG197" s="57">
        <f t="shared" ref="FG197:FG204" si="285">MIN(FF197,FE$2)</f>
        <v>93</v>
      </c>
      <c r="FH197" s="2">
        <f t="shared" si="236"/>
        <v>0.78067567320338405</v>
      </c>
      <c r="FI197" s="57">
        <f>FH197*'DEPRECATED - DT-Prelim Calcs'!$C$21/FC$2/'DEPRECATED - DT-Prelim Calcs'!$C$19/'DEPRECATED - DT-Prelim Calcs'!$C$18*3.39*'DEPRECATED - DT-Prelim Calcs'!$C$20</f>
        <v>25.773080821789936</v>
      </c>
      <c r="FJ197" s="46">
        <f t="shared" si="237"/>
        <v>0</v>
      </c>
      <c r="FK197" s="57">
        <f>FI196*'DEPRECATED - DT-Prelim Calcs'!$C$11+FK196</f>
        <v>-121.20668821037894</v>
      </c>
      <c r="FL197" s="57">
        <f>FL196+0.5*FI197*'DEPRECATED - DT-Prelim Calcs'!$C$11^2+FK197*'DEPRECATED - DT-Prelim Calcs'!$C$11</f>
        <v>-465492.60874116339</v>
      </c>
      <c r="FM197" s="57">
        <f>MIN('Drive Train'!$F$35-FG196*'DEPRECATED - DT-Prelim Calcs'!$C$21*'Drive Train'!$F$39,FM196+FG$2)</f>
        <v>6.0759999999999996</v>
      </c>
      <c r="FN197" s="57">
        <f>'Drive Train'!$F$35-FG197*'DEPRECATED - DT-Prelim Calcs'!$C$21*'Drive Train'!$F$39</f>
        <v>6.0759999999999996</v>
      </c>
      <c r="FO197" s="1">
        <f>IF(FL197&gt;='Drive Train'!$F$29,1,0)</f>
        <v>0</v>
      </c>
      <c r="FP197" s="57">
        <f t="shared" si="238"/>
        <v>103.33333333333333</v>
      </c>
      <c r="FQ197" s="63">
        <f>FQ196+'DEPRECATED - DT-Prelim Calcs'!$C$11</f>
        <v>772</v>
      </c>
      <c r="FR197" s="2">
        <f>GB197/'Drive Train'!$F$35</f>
        <v>0.48999999999999994</v>
      </c>
      <c r="FS197" s="46">
        <f>FZ197*12*60/(PI() * 'Drive Train'!$F$15)/FR$2*FR197</f>
        <v>-277533.59010237793</v>
      </c>
      <c r="FT197" s="2">
        <f>('DEPRECATED - DT-Prelim Calcs'!$C$6*FR197-FS197)/('DEPRECATED - DT-Prelim Calcs'!$C$6*FR197)*'DEPRECATED - DT-Prelim Calcs'!$C$7*FR197</f>
        <v>126.66982160351424</v>
      </c>
      <c r="FU197" s="57">
        <f>FT197/'DEPRECATED - DT-Prelim Calcs'!$C$7*('DEPRECATED - DT-Prelim Calcs'!$C$8-'DEPRECATED - DT-Prelim Calcs'!$C$9)+'DEPRECATED - DT-Prelim Calcs'!$C$9</f>
        <v>6746.1597973987036</v>
      </c>
      <c r="FV197" s="57">
        <f t="shared" ref="FV197:FV204" si="286">MIN(FU197,FT$2)</f>
        <v>93</v>
      </c>
      <c r="FW197" s="2">
        <f t="shared" si="239"/>
        <v>0.7112822800297498</v>
      </c>
      <c r="FX197" s="57">
        <f>FW197*'DEPRECATED - DT-Prelim Calcs'!$C$21/FR$2/'DEPRECATED - DT-Prelim Calcs'!$C$19/'DEPRECATED - DT-Prelim Calcs'!$C$18*3.39*'DEPRECATED - DT-Prelim Calcs'!$C$20</f>
        <v>25.773080821789936</v>
      </c>
      <c r="FY197" s="46">
        <f t="shared" si="240"/>
        <v>0</v>
      </c>
      <c r="FZ197" s="57">
        <f>FX196*'DEPRECATED - DT-Prelim Calcs'!$C$11+FZ196</f>
        <v>-988.54590452384525</v>
      </c>
      <c r="GA197" s="57">
        <f>GA196+0.5*FX197*'DEPRECATED - DT-Prelim Calcs'!$C$11^2+FZ197*'DEPRECATED - DT-Prelim Calcs'!$C$11</f>
        <v>-576452.13824598852</v>
      </c>
      <c r="GB197" s="57">
        <f>MIN('Drive Train'!$F$35-FV196*'DEPRECATED - DT-Prelim Calcs'!$C$21*'Drive Train'!$F$39,GB196+FV$2)</f>
        <v>6.0759999999999996</v>
      </c>
      <c r="GC197" s="57">
        <f>'Drive Train'!$F$35-FV197*'DEPRECATED - DT-Prelim Calcs'!$C$21*'Drive Train'!$F$39</f>
        <v>6.0759999999999996</v>
      </c>
      <c r="GD197" s="1">
        <f>IF(GA197&gt;='Drive Train'!$F$29,1,0)</f>
        <v>0</v>
      </c>
      <c r="GE197" s="57">
        <f t="shared" si="241"/>
        <v>103.33333333333333</v>
      </c>
      <c r="GF197" s="63">
        <f>GF196+'DEPRECATED - DT-Prelim Calcs'!$C$11</f>
        <v>772</v>
      </c>
      <c r="GG197" s="2">
        <f>GQ197/'Drive Train'!$F$35</f>
        <v>1.2083336133832372</v>
      </c>
      <c r="GH197" s="46">
        <f>GO197*12*60/(PI() * 'Drive Train'!$F$15)/GG$2*GG197</f>
        <v>-57807.063711052389</v>
      </c>
      <c r="GI197" s="2">
        <f>('DEPRECATED - DT-Prelim Calcs'!$C$6*GG197-GH197)/('DEPRECATED - DT-Prelim Calcs'!$C$6*GG197)*'DEPRECATED - DT-Prelim Calcs'!$C$7*GG197</f>
        <v>29.049987112125326</v>
      </c>
      <c r="GJ197" s="57">
        <f>GI197/'DEPRECATED - DT-Prelim Calcs'!$C$7*('DEPRECATED - DT-Prelim Calcs'!$C$8-'DEPRECATED - DT-Prelim Calcs'!$C$9)+'DEPRECATED - DT-Prelim Calcs'!$C$9</f>
        <v>1549.2200607824395</v>
      </c>
      <c r="GK197" s="57">
        <f t="shared" si="242"/>
        <v>29.999999999999982</v>
      </c>
      <c r="GL197" s="2">
        <f t="shared" si="243"/>
        <v>0.99579519204165001</v>
      </c>
      <c r="GM197" s="57">
        <f>GL197*'DEPRECATED - DT-Prelim Calcs'!$C$21/GG$2/'DEPRECATED - DT-Prelim Calcs'!$C$19/'DEPRECATED - DT-Prelim Calcs'!$C$18*3.39*'DEPRECATED - DT-Prelim Calcs'!$C$20</f>
        <v>25.773080821789936</v>
      </c>
      <c r="GN197" s="46">
        <f t="shared" si="244"/>
        <v>0</v>
      </c>
      <c r="GO197" s="57">
        <f>GM196*'DEPRECATED - DT-Prelim Calcs'!$C$11+GO196</f>
        <v>-116.89594778219632</v>
      </c>
      <c r="GP197" s="57">
        <f>GP196+0.5*GM197*'DEPRECATED - DT-Prelim Calcs'!$C$11^2+GO197*'DEPRECATED - DT-Prelim Calcs'!$C$11</f>
        <v>-288697.20002574864</v>
      </c>
      <c r="GQ197" s="57">
        <f>MIN('Drive Train'!$F$35-GK196*'DEPRECATED - DT-Prelim Calcs'!$C$21*'Drive Train'!$F$39,GQ196+GK$2)</f>
        <v>14.983336805952142</v>
      </c>
      <c r="GR197" s="57">
        <f>'Drive Train'!$F$35-GK197*'DEPRECATED - DT-Prelim Calcs'!$C$21*'Drive Train'!$F$39</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21059.7698127945</v>
      </c>
      <c r="GX197" s="2">
        <f>('DEPRECATED - DT-Prelim Calcs'!$C$6*GV197-GW197)/('DEPRECATED - DT-Prelim Calcs'!$C$6*GV197)*'DEPRECATED - DT-Prelim Calcs'!$C$7*GV197</f>
        <v>-7.552872577904802</v>
      </c>
      <c r="GY197" s="57">
        <f>GX197/'DEPRECATED - DT-Prelim Calcs'!$C$7*('DEPRECATED - DT-Prelim Calcs'!$C$8-'DEPRECATED - DT-Prelim Calcs'!$C$9)+'DEPRECATED - DT-Prelim Calcs'!$C$9</f>
        <v>-399.38861068264981</v>
      </c>
      <c r="GZ197" s="57">
        <f t="shared" ref="GZ197:GZ204" si="287">MIN(GY197,GX$2)</f>
        <v>-399.38861068264981</v>
      </c>
      <c r="HA197" s="2">
        <f t="shared" si="246"/>
        <v>-9.4395931979620844</v>
      </c>
      <c r="HB197" s="57">
        <f>HA197*'DEPRECATED - DT-Prelim Calcs'!$C$21/GV$2/'DEPRECATED - DT-Prelim Calcs'!$C$19/'DEPRECATED - DT-Prelim Calcs'!$C$18*3.39*'DEPRECATED - DT-Prelim Calcs'!$C$20</f>
        <v>-244.31469478888545</v>
      </c>
      <c r="HC197" s="46">
        <f t="shared" si="247"/>
        <v>1</v>
      </c>
      <c r="HD197" s="57">
        <f>HB196*'DEPRECATED - DT-Prelim Calcs'!$C$11+HD196</f>
        <v>62.969229536168001</v>
      </c>
      <c r="HE197" s="57">
        <f>HE196+0.5*HB197*'DEPRECATED - DT-Prelim Calcs'!$C$11^2+HD197*'DEPRECATED - DT-Prelim Calcs'!$C$11</f>
        <v>-320521.74532932061</v>
      </c>
      <c r="HF197" s="57">
        <f>MIN('Drive Train'!$F$35-GZ196*'DEPRECATED - DT-Prelim Calcs'!$C$21*'Drive Train'!$F$39,HF196+GZ$2)</f>
        <v>10.133333333333335</v>
      </c>
      <c r="HG197" s="57">
        <f>'Drive Train'!$F$35-GZ197*'DEPRECATED - DT-Prelim Calcs'!$C$21*'Drive Train'!$F$39</f>
        <v>39.558425526420187</v>
      </c>
      <c r="HH197" s="1">
        <f>IF(HE197&gt;='Drive Train'!$F$29,1,0)</f>
        <v>0</v>
      </c>
      <c r="HI197" s="57">
        <f t="shared" si="248"/>
        <v>-443.76512298072208</v>
      </c>
      <c r="HJ197" s="63">
        <f>HJ196+'DEPRECATED - DT-Prelim Calcs'!$C$11</f>
        <v>772</v>
      </c>
      <c r="HK197" s="2">
        <f>HU197/'Drive Train'!$F$35</f>
        <v>4.1144302991009329</v>
      </c>
      <c r="HL197" s="46">
        <f>HS197*12*60/(PI() * 'Drive Train'!$F$15)/HK$2*HK197</f>
        <v>-2171248.0199828218</v>
      </c>
      <c r="HM197" s="2">
        <f>('DEPRECATED - DT-Prelim Calcs'!$C$6*HK197-HL197)/('DEPRECATED - DT-Prelim Calcs'!$C$6*HK197)*'DEPRECATED - DT-Prelim Calcs'!$C$7*HK197</f>
        <v>991.66206748210914</v>
      </c>
      <c r="HN197" s="57">
        <f>HM197/'DEPRECATED - DT-Prelim Calcs'!$C$7*('DEPRECATED - DT-Prelim Calcs'!$C$8-'DEPRECATED - DT-Prelim Calcs'!$C$9)+'DEPRECATED - DT-Prelim Calcs'!$C$9</f>
        <v>52795.332057242573</v>
      </c>
      <c r="HO197" s="57">
        <f t="shared" ref="HO197:HO204" si="288">MIN(HN197,HM$2)</f>
        <v>36.66666666666665</v>
      </c>
      <c r="HP197" s="2">
        <f t="shared" si="249"/>
        <v>0.99579519204165001</v>
      </c>
      <c r="HQ197" s="57">
        <f>HP197*'DEPRECATED - DT-Prelim Calcs'!$C$21/HK$2/'DEPRECATED - DT-Prelim Calcs'!$C$19/'DEPRECATED - DT-Prelim Calcs'!$C$18*3.39*'DEPRECATED - DT-Prelim Calcs'!$C$20</f>
        <v>25.773080821789936</v>
      </c>
      <c r="HR197" s="46">
        <f t="shared" si="250"/>
        <v>0</v>
      </c>
      <c r="HS197" s="57">
        <f>HQ196*'DEPRECATED - DT-Prelim Calcs'!$C$11+HS196</f>
        <v>-1289.4518487321091</v>
      </c>
      <c r="HT197" s="57">
        <f>HT196+0.5*HQ197*'DEPRECATED - DT-Prelim Calcs'!$C$11^2+HS197*'DEPRECATED - DT-Prelim Calcs'!$C$11</f>
        <v>-349507.78411576827</v>
      </c>
      <c r="HU197" s="57">
        <f>MIN('Drive Train'!$F$35-HO196*'DEPRECATED - DT-Prelim Calcs'!$C$21*'Drive Train'!$F$39,HU196+HO$2)</f>
        <v>51.018935708851565</v>
      </c>
      <c r="HV197" s="57">
        <f>'Drive Train'!$F$35-HO197*'DEPRECATED - DT-Prelim Calcs'!$C$21*'Drive Train'!$F$39</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-119996.58576208304</v>
      </c>
      <c r="IB197" s="2">
        <f>('DEPRECATED - DT-Prelim Calcs'!$C$6*HZ197-IA197)/('DEPRECATED - DT-Prelim Calcs'!$C$6*HZ197)*'DEPRECATED - DT-Prelim Calcs'!$C$7*HZ197</f>
        <v>56.13872288497987</v>
      </c>
      <c r="IC197" s="57">
        <f>IB197/'DEPRECATED - DT-Prelim Calcs'!$C$7*('DEPRECATED - DT-Prelim Calcs'!$C$8-'DEPRECATED - DT-Prelim Calcs'!$C$9)+'DEPRECATED - DT-Prelim Calcs'!$C$9</f>
        <v>2991.329936158887</v>
      </c>
      <c r="ID197" s="57">
        <f t="shared" ref="ID197:ID204" si="289">MIN(IC197,IB$2)</f>
        <v>39.999999999999986</v>
      </c>
      <c r="IE197" s="2">
        <f t="shared" si="252"/>
        <v>0.99579519204165001</v>
      </c>
      <c r="IF197" s="57">
        <f>IE197*'DEPRECATED - DT-Prelim Calcs'!$C$21/HZ$2/'DEPRECATED - DT-Prelim Calcs'!$C$19/'DEPRECATED - DT-Prelim Calcs'!$C$18*3.39*'DEPRECATED - DT-Prelim Calcs'!$C$20</f>
        <v>25.773080821789936</v>
      </c>
      <c r="IG197" s="46">
        <f t="shared" si="253"/>
        <v>0</v>
      </c>
      <c r="IH197" s="57">
        <f>IF196*'DEPRECATED - DT-Prelim Calcs'!$C$11+IH196</f>
        <v>-375.59570764952161</v>
      </c>
      <c r="II197" s="57">
        <f>II196+0.5*IF197*'DEPRECATED - DT-Prelim Calcs'!$C$11^2+IH197*'DEPRECATED - DT-Prelim Calcs'!$C$11</f>
        <v>-368656.43782137218</v>
      </c>
      <c r="IJ197" s="57">
        <f>MIN('Drive Train'!$F$35-ID196*'DEPRECATED - DT-Prelim Calcs'!$C$21*'Drive Train'!$F$39,IJ196+ID$2)</f>
        <v>9.6800000000000015</v>
      </c>
      <c r="IK197" s="57">
        <f>'Drive Train'!$F$35-ID197*'DEPRECATED - DT-Prelim Calcs'!$C$21*'Drive Train'!$F$39</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-273694.33507717127</v>
      </c>
      <c r="IQ197" s="2">
        <f>('DEPRECATED - DT-Prelim Calcs'!$C$6*IO197-IP197)/('DEPRECATED - DT-Prelim Calcs'!$C$6*IO197)*'DEPRECATED - DT-Prelim Calcs'!$C$7*IO197</f>
        <v>125.59027434656018</v>
      </c>
      <c r="IR197" s="57">
        <f>IQ197/'DEPRECATED - DT-Prelim Calcs'!$C$7*('DEPRECATED - DT-Prelim Calcs'!$C$8-'DEPRECATED - DT-Prelim Calcs'!$C$9)+'DEPRECATED - DT-Prelim Calcs'!$C$9</f>
        <v>6688.688464175797</v>
      </c>
      <c r="IS197" s="57">
        <f t="shared" ref="IS197:IS204" si="290">MIN(IR197,IQ$2)</f>
        <v>43.333333333333321</v>
      </c>
      <c r="IT197" s="2">
        <f t="shared" si="255"/>
        <v>0.99579519204165001</v>
      </c>
      <c r="IU197" s="57">
        <f>IT197*'DEPRECATED - DT-Prelim Calcs'!$C$21/IO$2/'DEPRECATED - DT-Prelim Calcs'!$C$19/'DEPRECATED - DT-Prelim Calcs'!$C$18*3.39*'DEPRECATED - DT-Prelim Calcs'!$C$20</f>
        <v>25.773080821789936</v>
      </c>
      <c r="IV197" s="46">
        <f t="shared" si="256"/>
        <v>0</v>
      </c>
      <c r="IW197" s="57">
        <f>IU196*'DEPRECATED - DT-Prelim Calcs'!$C$11+IW196</f>
        <v>-877.21878886904483</v>
      </c>
      <c r="IX197" s="57">
        <f>IX196+0.5*IU197*'DEPRECATED - DT-Prelim Calcs'!$C$11^2+IW197*'DEPRECATED - DT-Prelim Calcs'!$C$11</f>
        <v>-340948.76229138527</v>
      </c>
      <c r="IY197" s="57">
        <f>MIN('Drive Train'!$F$35-IS196*'DEPRECATED - DT-Prelim Calcs'!$C$21*'Drive Train'!$F$39,IY196+IS$2)</f>
        <v>9.4533333333333349</v>
      </c>
      <c r="IZ197" s="57">
        <f>'Drive Train'!$F$35-IS197*'DEPRECATED - DT-Prelim Calcs'!$C$21*'Drive Train'!$F$39</f>
        <v>9.4533333333333349</v>
      </c>
      <c r="JA197" s="1">
        <f>IF(IX197&gt;='Drive Train'!$F$29,1,0)</f>
        <v>0</v>
      </c>
      <c r="JB197" s="57">
        <f t="shared" si="257"/>
        <v>48.148148148148138</v>
      </c>
      <c r="JC197" s="63">
        <f>JC196+'DEPRECATED - DT-Prelim Calcs'!$C$11</f>
        <v>772</v>
      </c>
      <c r="JD197" s="2">
        <f>JN197/'Drive Train'!$F$35</f>
        <v>0.74408602150537628</v>
      </c>
      <c r="JE197" s="46">
        <f>JL197*12*60/(PI() * 'Drive Train'!$F$15)/JD$2*JD197</f>
        <v>-194751.76436412134</v>
      </c>
      <c r="JF197" s="2">
        <f>('DEPRECATED - DT-Prelim Calcs'!$C$6*JD197-JE197)/('DEPRECATED - DT-Prelim Calcs'!$C$6*JD197)*'DEPRECATED - DT-Prelim Calcs'!$C$7*JD197</f>
        <v>89.851737390164246</v>
      </c>
      <c r="JG197" s="57">
        <f>JF197/'DEPRECATED - DT-Prelim Calcs'!$C$7*('DEPRECATED - DT-Prelim Calcs'!$C$8-'DEPRECATED - DT-Prelim Calcs'!$C$9)+'DEPRECATED - DT-Prelim Calcs'!$C$9</f>
        <v>4786.0933224722294</v>
      </c>
      <c r="JH197" s="57">
        <f t="shared" ref="JH197:JH204" si="291">MIN(JG197,JF$2)</f>
        <v>46.666666666666657</v>
      </c>
      <c r="JI197" s="2">
        <f t="shared" si="258"/>
        <v>0.99579519204165001</v>
      </c>
      <c r="JJ197" s="57">
        <f>JI197*'DEPRECATED - DT-Prelim Calcs'!$C$21/JD$2/'DEPRECATED - DT-Prelim Calcs'!$C$19/'DEPRECATED - DT-Prelim Calcs'!$C$18*3.39*'DEPRECATED - DT-Prelim Calcs'!$C$20</f>
        <v>25.773080821789936</v>
      </c>
      <c r="JK197" s="46">
        <f t="shared" si="259"/>
        <v>0</v>
      </c>
      <c r="JL197" s="57">
        <f>JJ196*'DEPRECATED - DT-Prelim Calcs'!$C$11+JL196</f>
        <v>-639.5340296117264</v>
      </c>
      <c r="JM197" s="57">
        <f>JM196+0.5*JJ197*'DEPRECATED - DT-Prelim Calcs'!$C$11^2+JL197*'DEPRECATED - DT-Prelim Calcs'!$C$11</f>
        <v>-385049.48575776606</v>
      </c>
      <c r="JN197" s="57">
        <f>MIN('Drive Train'!$F$35-JH196*'DEPRECATED - DT-Prelim Calcs'!$C$21*'Drive Train'!$F$39,JN196+JH$2)</f>
        <v>9.2266666666666666</v>
      </c>
      <c r="JO197" s="57">
        <f>'Drive Train'!$F$35-JH197*'DEPRECATED - DT-Prelim Calcs'!$C$21*'Drive Train'!$F$39</f>
        <v>9.2266666666666666</v>
      </c>
      <c r="JP197" s="1">
        <f>IF(JM197&gt;='Drive Train'!$F$29,1,0)</f>
        <v>0</v>
      </c>
      <c r="JQ197" s="57">
        <f>MIN(JG197,'DEPRECATED - DT-Prelim Calcs'!$C$10)*'DEPRECATED - DT-Prelim Calcs'!$C$11*1000/60/60</f>
        <v>103.33333333333333</v>
      </c>
      <c r="JR197" s="63">
        <f>JR196+'DEPRECATED - DT-Prelim Calcs'!$C$11</f>
        <v>772</v>
      </c>
      <c r="JS197" s="2">
        <f>KC197/'Drive Train'!$F$35</f>
        <v>0.87560499879183651</v>
      </c>
      <c r="JT197" s="46">
        <f>KA197*12*60/(PI() * 'Drive Train'!$F$15)/JS$2*JS197</f>
        <v>6221.4436579719159</v>
      </c>
      <c r="JU197" s="2">
        <f>('DEPRECATED - DT-Prelim Calcs'!$C$6*JS197-JT197)/('DEPRECATED - DT-Prelim Calcs'!$C$6*JS197)*'DEPRECATED - DT-Prelim Calcs'!$C$7*JS197</f>
        <v>-0.70286497649747481</v>
      </c>
      <c r="JV197" s="57">
        <f>JU197/'DEPRECATED - DT-Prelim Calcs'!$C$7*('DEPRECATED - DT-Prelim Calcs'!$C$8-'DEPRECATED - DT-Prelim Calcs'!$C$9)+'DEPRECATED - DT-Prelim Calcs'!$C$9</f>
        <v>-34.718081528890458</v>
      </c>
      <c r="JW197" s="57">
        <f t="shared" ref="JW197:JW204" si="292">MIN(JV197,JU$2)</f>
        <v>-34.718081528890458</v>
      </c>
      <c r="JX197" s="2">
        <f t="shared" si="260"/>
        <v>-1.2230616370296745</v>
      </c>
      <c r="JY197" s="57">
        <f>JX197*'DEPRECATED - DT-Prelim Calcs'!$C$21/JS$2/'DEPRECATED - DT-Prelim Calcs'!$C$19/'DEPRECATED - DT-Prelim Calcs'!$C$18*3.39*'DEPRECATED - DT-Prelim Calcs'!$C$20</f>
        <v>-31.655170333337047</v>
      </c>
      <c r="JZ197" s="46">
        <f t="shared" si="261"/>
        <v>1</v>
      </c>
      <c r="KA197" s="57">
        <f>JY196*'DEPRECATED - DT-Prelim Calcs'!$C$11+KA196</f>
        <v>17.361543925886409</v>
      </c>
      <c r="KB197" s="57">
        <f>KB196+0.5*JY197*'DEPRECATED - DT-Prelim Calcs'!$C$11^2+KA197*'DEPRECATED - DT-Prelim Calcs'!$C$11</f>
        <v>-355571.4792827522</v>
      </c>
      <c r="KC197" s="57">
        <f>MIN('Drive Train'!$F$35-JW196*'DEPRECATED - DT-Prelim Calcs'!$C$21*'Drive Train'!$F$39,KC196+JW$2)</f>
        <v>10.857501985018773</v>
      </c>
      <c r="KD197" s="57">
        <f>'Drive Train'!$F$35-JW197*'DEPRECATED - DT-Prelim Calcs'!$C$21*'Drive Train'!$F$39</f>
        <v>14.760829543964551</v>
      </c>
      <c r="KE197" s="1">
        <f>IF(KB197&gt;='Drive Train'!$F$29,1,0)</f>
        <v>0</v>
      </c>
      <c r="KF197" s="57">
        <f>MIN(JV197,'DEPRECATED - DT-Prelim Calcs'!$C$10)*'DEPRECATED - DT-Prelim Calcs'!$C$11*1000/60/60</f>
        <v>-38.575646143211621</v>
      </c>
      <c r="KG197" s="63">
        <f>KG196+'DEPRECATED - DT-Prelim Calcs'!$C$11</f>
        <v>772</v>
      </c>
      <c r="KH197" s="2">
        <f>KR197/'Drive Train'!$F$35</f>
        <v>0.7075268817204301</v>
      </c>
      <c r="KI197" s="46">
        <f>KP197*12*60/(PI() * 'Drive Train'!$F$15)/KH$2*KH197</f>
        <v>-73316.922783457441</v>
      </c>
      <c r="KJ197" s="2">
        <f>('DEPRECATED - DT-Prelim Calcs'!$C$6*KH197-KI197)/('DEPRECATED - DT-Prelim Calcs'!$C$6*KH197)*'DEPRECATED - DT-Prelim Calcs'!$C$7*KH197</f>
        <v>34.855943520055519</v>
      </c>
      <c r="KK197" s="57">
        <f>KJ197/'DEPRECATED - DT-Prelim Calcs'!$C$7*('DEPRECATED - DT-Prelim Calcs'!$C$8-'DEPRECATED - DT-Prelim Calcs'!$C$9)+'DEPRECATED - DT-Prelim Calcs'!$C$9</f>
        <v>1858.3089434120843</v>
      </c>
      <c r="KL197" s="57">
        <f t="shared" ref="KL197:KL204" si="293">MIN(KK197,KJ$2)</f>
        <v>53.333333333333329</v>
      </c>
      <c r="KM197" s="2">
        <f t="shared" si="262"/>
        <v>0.99579519204165001</v>
      </c>
      <c r="KN197" s="57">
        <f>KM197*'DEPRECATED - DT-Prelim Calcs'!$C$21/KH$2/'DEPRECATED - DT-Prelim Calcs'!$C$19/'DEPRECATED - DT-Prelim Calcs'!$C$18*3.39*'DEPRECATED - DT-Prelim Calcs'!$C$20</f>
        <v>25.773080821789936</v>
      </c>
      <c r="KO197" s="46">
        <f t="shared" si="263"/>
        <v>0</v>
      </c>
      <c r="KP197" s="57">
        <f>KN196*'DEPRECATED - DT-Prelim Calcs'!$C$11+KP196</f>
        <v>-253.20174063864965</v>
      </c>
      <c r="KQ197" s="57">
        <f>KQ196+0.5*KN197*'DEPRECATED - DT-Prelim Calcs'!$C$11^2+KP197*'DEPRECATED - DT-Prelim Calcs'!$C$11</f>
        <v>-390629.93838659488</v>
      </c>
      <c r="KR197" s="57">
        <f>MIN('Drive Train'!$F$35-KL196*'DEPRECATED - DT-Prelim Calcs'!$C$21*'Drive Train'!$F$39,KR196+KL$2)</f>
        <v>8.7733333333333334</v>
      </c>
      <c r="KS197" s="57">
        <f>'Drive Train'!$F$35-KL197*'DEPRECATED - DT-Prelim Calcs'!$C$21*'Drive Train'!$F$39</f>
        <v>8.7733333333333334</v>
      </c>
      <c r="KT197" s="1">
        <f>IF(KQ197&gt;='Drive Train'!$F$29,1,0)</f>
        <v>0</v>
      </c>
      <c r="KU197" s="57">
        <f>MIN(KK197,'DEPRECATED - DT-Prelim Calcs'!$C$10)*'DEPRECATED - DT-Prelim Calcs'!$C$11*1000/60/60</f>
        <v>103.33333333333333</v>
      </c>
      <c r="KV197" s="63">
        <f>KV196+'DEPRECATED - DT-Prelim Calcs'!$C$11</f>
        <v>772</v>
      </c>
      <c r="KW197" s="2">
        <f>LG197/'Drive Train'!$F$35</f>
        <v>0.68924731182795695</v>
      </c>
      <c r="KX197" s="46">
        <f>LE197*12*60/(PI() * 'Drive Train'!$F$15)/KW$2*KW197</f>
        <v>-184744.10134517224</v>
      </c>
      <c r="KY197" s="2">
        <f>('DEPRECATED - DT-Prelim Calcs'!$C$6*KW197-KX197)/('DEPRECATED - DT-Prelim Calcs'!$C$6*KW197)*'DEPRECATED - DT-Prelim Calcs'!$C$7*KW197</f>
        <v>85.194535222605779</v>
      </c>
      <c r="KZ197" s="57">
        <f>KY197/'DEPRECATED - DT-Prelim Calcs'!$C$7*('DEPRECATED - DT-Prelim Calcs'!$C$8-'DEPRECATED - DT-Prelim Calcs'!$C$9)+'DEPRECATED - DT-Prelim Calcs'!$C$9</f>
        <v>4538.1601116432867</v>
      </c>
      <c r="LA197" s="57">
        <f t="shared" ref="LA197:LA204" si="294">MIN(KZ197,KY$2)</f>
        <v>56.666666666666664</v>
      </c>
      <c r="LB197" s="2">
        <f t="shared" si="264"/>
        <v>0.99579519204165001</v>
      </c>
      <c r="LC197" s="57">
        <f>LB197*'DEPRECATED - DT-Prelim Calcs'!$C$21/KW$2/'DEPRECATED - DT-Prelim Calcs'!$C$19/'DEPRECATED - DT-Prelim Calcs'!$C$18*3.39*'DEPRECATED - DT-Prelim Calcs'!$C$20</f>
        <v>25.773080821789936</v>
      </c>
      <c r="LD197" s="46">
        <f t="shared" si="265"/>
        <v>0</v>
      </c>
      <c r="LE197" s="57">
        <f>LC196*'DEPRECATED - DT-Prelim Calcs'!$C$11+LE196</f>
        <v>-654.93907650997903</v>
      </c>
      <c r="LF197" s="57">
        <f>LF196+0.5*LC197*'DEPRECATED - DT-Prelim Calcs'!$C$11^2+LE197*'DEPRECATED - DT-Prelim Calcs'!$C$11</f>
        <v>-335160.16623818956</v>
      </c>
      <c r="LG197" s="57">
        <f>MIN('Drive Train'!$F$35-LA196*'DEPRECATED - DT-Prelim Calcs'!$C$21*'Drive Train'!$F$39,LG196+LA$2)</f>
        <v>8.5466666666666669</v>
      </c>
      <c r="LH197" s="57">
        <f>'Drive Train'!$F$35-LA197*'DEPRECATED - DT-Prelim Calcs'!$C$21*'Drive Train'!$F$39</f>
        <v>8.5466666666666669</v>
      </c>
      <c r="LI197" s="1">
        <f>IF(LF197&gt;='Drive Train'!$F$29,1,0)</f>
        <v>0</v>
      </c>
      <c r="LJ197" s="57">
        <f>MIN(KZ197,'DEPRECATED - DT-Prelim Calcs'!$C$10)*'DEPRECATED - DT-Prelim Calcs'!$C$11*1000/60/60</f>
        <v>103.33333333333333</v>
      </c>
      <c r="LK197" s="63">
        <f>LK196+'DEPRECATED - DT-Prelim Calcs'!$C$11</f>
        <v>772</v>
      </c>
      <c r="LL197" s="2">
        <f>LV197/'Drive Train'!$F$35</f>
        <v>0.67096774193548392</v>
      </c>
      <c r="LM197" s="46">
        <f>LT197*12*60/(PI() * 'Drive Train'!$F$15)/LL$2*LL197</f>
        <v>-253369.36579938943</v>
      </c>
      <c r="LN197" s="2">
        <f>('DEPRECATED - DT-Prelim Calcs'!$C$6*LL197-LM197)/('DEPRECATED - DT-Prelim Calcs'!$C$6*LL197)*'DEPRECATED - DT-Prelim Calcs'!$C$7*LL197</f>
        <v>116.17991623114679</v>
      </c>
      <c r="LO197" s="57">
        <f>LN197/'DEPRECATED - DT-Prelim Calcs'!$C$7*('DEPRECATED - DT-Prelim Calcs'!$C$8-'DEPRECATED - DT-Prelim Calcs'!$C$9)+'DEPRECATED - DT-Prelim Calcs'!$C$9</f>
        <v>6187.713797699641</v>
      </c>
      <c r="LP197" s="57">
        <f t="shared" ref="LP197:LP204" si="295">MIN(LO197,LN$2)</f>
        <v>60</v>
      </c>
      <c r="LQ197" s="2">
        <f t="shared" si="266"/>
        <v>0.99579519204165001</v>
      </c>
      <c r="LR197" s="57">
        <f>LQ197*'DEPRECATED - DT-Prelim Calcs'!$C$21/LL$2/'DEPRECATED - DT-Prelim Calcs'!$C$19/'DEPRECATED - DT-Prelim Calcs'!$C$18*3.39*'DEPRECATED - DT-Prelim Calcs'!$C$20</f>
        <v>25.773080821789936</v>
      </c>
      <c r="LS197" s="46">
        <f t="shared" si="267"/>
        <v>0</v>
      </c>
      <c r="LT197" s="57">
        <f>LR196*'DEPRECATED - DT-Prelim Calcs'!$C$11+LT196</f>
        <v>-922.69436110093204</v>
      </c>
      <c r="LU197" s="57">
        <f>LU196+0.5*LR197*'DEPRECATED - DT-Prelim Calcs'!$C$11^2+LT197*'DEPRECATED - DT-Prelim Calcs'!$C$11</f>
        <v>-346388.30996161414</v>
      </c>
      <c r="LV197" s="57">
        <f>MIN('Drive Train'!$F$35-LP196*'DEPRECATED - DT-Prelim Calcs'!$C$21*'Drive Train'!$F$39,LV196+LP$2)</f>
        <v>8.32</v>
      </c>
      <c r="LW197" s="57">
        <f>'Drive Train'!$F$35-LP197*'DEPRECATED - DT-Prelim Calcs'!$C$21*'Drive Train'!$F$39</f>
        <v>8.32</v>
      </c>
      <c r="LX197" s="1">
        <f>IF(LU197&gt;='Drive Train'!$F$29,1,0)</f>
        <v>0</v>
      </c>
      <c r="LY197" s="57">
        <f>MIN(LO197,'DEPRECATED - DT-Prelim Calcs'!$C$10)*'DEPRECATED - DT-Prelim Calcs'!$C$11*1000/60/60</f>
        <v>103.33333333333333</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Train'!$AA$49 + V197*(1-'Drive Train'!$AA$49))</f>
        <v>0</v>
      </c>
      <c r="W198" s="57">
        <f t="shared" si="269"/>
        <v>0</v>
      </c>
      <c r="X198" s="2">
        <f>MAX(MIN(IF(AND(AI197=1,AG198&lt;0),-1,1)*(W198-$C$9)/($C$8-$C$9)*$C$7-$C$29*AE198/T$2 -  AI197*$C$29/2,X$2),MAX(X$4:X197)*-1)</f>
        <v>-0.2458281045106315</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Train'!$F$39,AG197+W$2)-$C$3,IF(AE197-1&lt;=0,0,IF($C$32=Motors!$C$29,MAX(ABS('Drive Train'!$F$35-W197*$C$21*'Drive Train'!$F$39)*-1,AG197-W$2),MAX(0,ABS('Drive Train'!$F$35-W197*$C$21*'Drive Train'!$F$39)*-1,AG197-W$2))))</f>
        <v>0</v>
      </c>
      <c r="AH198" s="57">
        <f>'Drive Train'!$F$35-ABS(W198)*'DEPRECATED - DT-Prelim Calcs'!$C$21*'Drive Train'!$F$39</f>
        <v>12.4</v>
      </c>
      <c r="AI198" s="1">
        <f>IF(AJ198&gt;='Drive Train'!$F$29,1,0)</f>
        <v>1</v>
      </c>
      <c r="AJ198" s="57">
        <f>AJ197+0.5*Y198*'DEPRECATED - DT-Prelim Calcs'!$C$11^2+AE198*'DEPRECATED - DT-Prelim Calcs'!$C$11</f>
        <v>784.33981740885292</v>
      </c>
      <c r="AK198" s="57">
        <f t="shared" si="268"/>
        <v>0</v>
      </c>
      <c r="AL198" s="63">
        <f>AL197+'DEPRECATED - DT-Prelim Calcs'!$C$11</f>
        <v>776</v>
      </c>
      <c r="AM198" s="2">
        <f>AW198/'Drive Train'!$F$35</f>
        <v>0.88882649237565792</v>
      </c>
      <c r="AN198" s="46">
        <f>AU198*12*60/(PI() * 'Drive Train'!$F$15)/AM$2*AM198</f>
        <v>4007.4131716828724</v>
      </c>
      <c r="AO198" s="2">
        <f>('DEPRECATED - DT-Prelim Calcs'!$C$6*AM198-AN198)/('DEPRECATED - DT-Prelim Calcs'!$C$6*AM198)*'DEPRECATED - DT-Prelim Calcs'!$C$7*AM198</f>
        <v>0.33008953072369918</v>
      </c>
      <c r="AP198" s="57">
        <f>AO198/'DEPRECATED - DT-Prelim Calcs'!$C$7*('DEPRECATED - DT-Prelim Calcs'!$C$8-'DEPRECATED - DT-Prelim Calcs'!$C$9)+'DEPRECATED - DT-Prelim Calcs'!$C$9</f>
        <v>20.27281609620357</v>
      </c>
      <c r="AQ198" s="57">
        <f t="shared" si="277"/>
        <v>20.27281609620357</v>
      </c>
      <c r="AR198" s="2">
        <f t="shared" ref="AR198:AR204" si="297">MIN((AQ198-$C$9)/($C$8-$C$9)*$C$7-$C$29*AU198/AN$2,AR$2)</f>
        <v>2.2204460492503131E-16</v>
      </c>
      <c r="AS198" s="57">
        <f>AR198*'DEPRECATED - DT-Prelim Calcs'!$C$21/AM$2/'DEPRECATED - DT-Prelim Calcs'!$C$19/'DEPRECATED - DT-Prelim Calcs'!$C$18*3.39*'DEPRECATED - DT-Prelim Calcs'!$C$20</f>
        <v>1.6091427298135106E-15</v>
      </c>
      <c r="AT198" s="46">
        <f t="shared" ref="AT198:AT205" si="298">IF(AQ198&lt;=$C$17,1,0)</f>
        <v>0</v>
      </c>
      <c r="AU198" s="57">
        <f>AS197*'DEPRECATED - DT-Prelim Calcs'!$C$11+AU197</f>
        <v>39.345448708843193</v>
      </c>
      <c r="AV198" s="57">
        <f>AV197+0.5*AS198*'DEPRECATED - DT-Prelim Calcs'!$C$11^2+AU198*'DEPRECATED - DT-Prelim Calcs'!$C$11</f>
        <v>30489.269022277906</v>
      </c>
      <c r="AW198" s="57">
        <f>MIN('Drive Train'!$F$35-AQ197*'DEPRECATED - DT-Prelim Calcs'!$C$21*'Drive Train'!$F$39,AW197+AQ$2)</f>
        <v>11.021448505458158</v>
      </c>
      <c r="AX198" s="57">
        <f>'Drive Train'!$F$35-AQ198*'DEPRECATED - DT-Prelim Calcs'!$C$21*'Drive Train'!$F$39</f>
        <v>11.021448505458157</v>
      </c>
      <c r="AY198" s="1">
        <f>IF(AV198&gt;='Drive Train'!$F$29,1,0)</f>
        <v>1</v>
      </c>
      <c r="AZ198" s="57">
        <f t="shared" ref="AZ198:AZ204" si="299">MIN(AQ198,$C$10)*$C$11*1000/60/60</f>
        <v>22.525351218003966</v>
      </c>
      <c r="BA198" s="63">
        <f>BA197+'DEPRECATED - DT-Prelim Calcs'!$C$11</f>
        <v>776</v>
      </c>
      <c r="BB198" s="2">
        <f>BL198/'Drive Train'!$F$35</f>
        <v>0.48999999999999994</v>
      </c>
      <c r="BC198" s="46">
        <f>BJ198*12*60/(PI() * 'Drive Train'!$F$15)/BB$2*BB198</f>
        <v>5110.349591052749</v>
      </c>
      <c r="BD198" s="2">
        <f>('DEPRECATED - DT-Prelim Calcs'!$C$6*BB198-BC198)/('DEPRECATED - DT-Prelim Calcs'!$C$6*BB198)*'DEPRECATED - DT-Prelim Calcs'!$C$7*BB198</f>
        <v>-1.1297833985810743</v>
      </c>
      <c r="BE198" s="57">
        <f>BD198/'DEPRECATED - DT-Prelim Calcs'!$C$7*('DEPRECATED - DT-Prelim Calcs'!$C$8-'DEPRECATED - DT-Prelim Calcs'!$C$9)+'DEPRECATED - DT-Prelim Calcs'!$C$9</f>
        <v>-57.445730306204084</v>
      </c>
      <c r="BF198" s="57">
        <f t="shared" si="278"/>
        <v>-57.445730306204084</v>
      </c>
      <c r="BG198" s="2">
        <f t="shared" ref="BG198:BG204" si="300">MIN((BF198-$C$9)/($C$8-$C$9)*$C$7-$C$29*BJ198/BC$2,BG$2)</f>
        <v>-1.8933363324154473</v>
      </c>
      <c r="BH198" s="57">
        <f>BG198*'DEPRECATED - DT-Prelim Calcs'!$C$21/BB$2/'DEPRECATED - DT-Prelim Calcs'!$C$19/'DEPRECATED - DT-Prelim Calcs'!$C$18*3.39*'DEPRECATED - DT-Prelim Calcs'!$C$20</f>
        <v>-19.819055495402463</v>
      </c>
      <c r="BI198" s="46">
        <f t="shared" ref="BI198:BI205" si="301">IF(BF198&lt;=$C$17,1,0)</f>
        <v>1</v>
      </c>
      <c r="BJ198" s="57">
        <f>BH197*'DEPRECATED - DT-Prelim Calcs'!$C$11+BJ197</f>
        <v>63.008778385113501</v>
      </c>
      <c r="BK198" s="57">
        <f>BK197+0.5*BH198*'DEPRECATED - DT-Prelim Calcs'!$C$11^2+BJ198*'DEPRECATED - DT-Prelim Calcs'!$C$11</f>
        <v>18167.263960975761</v>
      </c>
      <c r="BL198" s="57">
        <f>MIN('Drive Train'!$F$35-BF197*'DEPRECATED - DT-Prelim Calcs'!$C$21*'Drive Train'!$F$39,BL197+BF$2)</f>
        <v>6.0759999999999996</v>
      </c>
      <c r="BM198" s="57">
        <f>'Drive Train'!$F$35-BF198*'DEPRECATED - DT-Prelim Calcs'!$C$21*'Drive Train'!$F$39</f>
        <v>16.306309660821878</v>
      </c>
      <c r="BN198" s="1">
        <f>IF(BK198&gt;='Drive Train'!$F$29,1,0)</f>
        <v>1</v>
      </c>
      <c r="BO198" s="57">
        <f t="shared" ref="BO198:BO204" si="302">MIN(BF198,$C$10)*$C$11*1000/60/60</f>
        <v>-63.82858922911565</v>
      </c>
      <c r="BP198" s="63">
        <f>BP197+'DEPRECATED - DT-Prelim Calcs'!$C$11</f>
        <v>776</v>
      </c>
      <c r="BQ198" s="2">
        <f>CA198/'Drive Train'!$F$35</f>
        <v>0.48999999999999994</v>
      </c>
      <c r="BR198" s="46">
        <f>BY198*12*60/(PI() * 'Drive Train'!$F$15)/BQ$2*BQ198</f>
        <v>6437.6806867680534</v>
      </c>
      <c r="BS198" s="2">
        <f>('DEPRECATED - DT-Prelim Calcs'!$C$6*BQ198-BR198)/('DEPRECATED - DT-Prelim Calcs'!$C$6*BQ198)*'DEPRECATED - DT-Prelim Calcs'!$C$7*BQ198</f>
        <v>-1.7299462392328346</v>
      </c>
      <c r="BT198" s="57">
        <f>BS198/'DEPRECATED - DT-Prelim Calcs'!$C$7*('DEPRECATED - DT-Prelim Calcs'!$C$8-'DEPRECATED - DT-Prelim Calcs'!$C$9)+'DEPRECATED - DT-Prelim Calcs'!$C$9</f>
        <v>-89.396308088619378</v>
      </c>
      <c r="BU198" s="57">
        <f t="shared" si="279"/>
        <v>-89.396308088619378</v>
      </c>
      <c r="BV198" s="2">
        <f t="shared" ref="BV198:BV204" si="303">MIN((BU198-$C$9)/($C$8-$C$9)*$C$7-$C$29*BY198/BR$2,BV$2)</f>
        <v>-2.6918197642998383</v>
      </c>
      <c r="BW198" s="57">
        <f>BV198*'DEPRECATED - DT-Prelim Calcs'!$C$21/BQ$2/'DEPRECATED - DT-Prelim Calcs'!$C$19/'DEPRECATED - DT-Prelim Calcs'!$C$18*3.39*'DEPRECATED - DT-Prelim Calcs'!$C$20</f>
        <v>-36.847390033595296</v>
      </c>
      <c r="BX198" s="46">
        <f t="shared" ref="BX198:BX205" si="304">IF(BW198&lt;=$C$17,1,0)</f>
        <v>1</v>
      </c>
      <c r="BY198" s="57">
        <f>BW197*'DEPRECATED - DT-Prelim Calcs'!$C$11+BY197</f>
        <v>60.697990251222734</v>
      </c>
      <c r="BZ198" s="57">
        <f>BZ197+0.5*BW198*'DEPRECATED - DT-Prelim Calcs'!$C$11^2+BY198*'DEPRECATED - DT-Prelim Calcs'!$C$11</f>
        <v>-12270.361584043712</v>
      </c>
      <c r="CA198" s="57">
        <f>MIN('Drive Train'!$F$35-BU197*'DEPRECATED - DT-Prelim Calcs'!$C$21*'Drive Train'!$F$39,CA197+BU$2)</f>
        <v>6.0759999999999996</v>
      </c>
      <c r="CB198" s="57">
        <f>'Drive Train'!$F$35-BU198*'DEPRECATED - DT-Prelim Calcs'!$C$21*'Drive Train'!$F$39</f>
        <v>18.478948950026119</v>
      </c>
      <c r="CC198" s="1">
        <f>IF(BZ198&gt;='Drive Train'!$F$29,1,0)</f>
        <v>0</v>
      </c>
      <c r="CD198" s="57">
        <f t="shared" ref="CD198:CD204" si="305">MIN(BU198,$C$10)*$C$11*1000/60/60</f>
        <v>-99.329231209577088</v>
      </c>
      <c r="CE198" s="63">
        <f>CE197+'DEPRECATED - DT-Prelim Calcs'!$C$11</f>
        <v>776</v>
      </c>
      <c r="CF198" s="2">
        <f>CP198/'Drive Train'!$F$35</f>
        <v>0.48999999999999994</v>
      </c>
      <c r="CG198" s="46">
        <f>CN198*12*60/(PI() * 'Drive Train'!$F$15)/CF$2*CF198</f>
        <v>1569.6750801057738</v>
      </c>
      <c r="CH198" s="2">
        <f>('DEPRECATED - DT-Prelim Calcs'!$C$6*CF198-CG198)/('DEPRECATED - DT-Prelim Calcs'!$C$6*CF198)*'DEPRECATED - DT-Prelim Calcs'!$C$7*CF198</f>
        <v>0.47115948535555063</v>
      </c>
      <c r="CI198" s="57">
        <f>CH198/'DEPRECATED - DT-Prelim Calcs'!$C$7*('DEPRECATED - DT-Prelim Calcs'!$C$8-'DEPRECATED - DT-Prelim Calcs'!$C$9)+'DEPRECATED - DT-Prelim Calcs'!$C$9</f>
        <v>27.782888784695913</v>
      </c>
      <c r="CJ198" s="57">
        <f t="shared" si="280"/>
        <v>27.782888784695913</v>
      </c>
      <c r="CK198" s="2">
        <f t="shared" ref="CK198:CK204" si="306">MIN((CJ198-$C$9)/($C$8-$C$9)*$C$7-$C$29*CN198/CG$2,CK$2)</f>
        <v>0.23662953956087029</v>
      </c>
      <c r="CL198" s="57">
        <f>CK198*'DEPRECATED - DT-Prelim Calcs'!$C$21/CF$2/'DEPRECATED - DT-Prelim Calcs'!$C$19/'DEPRECATED - DT-Prelim Calcs'!$C$18*3.39*'DEPRECATED - DT-Prelim Calcs'!$C$20</f>
        <v>4.001290526895656</v>
      </c>
      <c r="CM198" s="46">
        <f t="shared" ref="CM198:CM205" si="307">IF(CL198&lt;=$C$17,1,0)</f>
        <v>0</v>
      </c>
      <c r="CN198" s="57">
        <f>CL197*'DEPRECATED - DT-Prelim Calcs'!$C$11+CN197</f>
        <v>11.980757289075001</v>
      </c>
      <c r="CO198" s="57">
        <f>CO197+0.5*CL198*'DEPRECATED - DT-Prelim Calcs'!$C$11^2+CN198*'DEPRECATED - DT-Prelim Calcs'!$C$11</f>
        <v>-59979.900826950565</v>
      </c>
      <c r="CP198" s="57">
        <f>MIN('Drive Train'!$F$35-CJ197*'DEPRECATED - DT-Prelim Calcs'!$C$21*'Drive Train'!$F$39,CP197+CJ$2)</f>
        <v>6.0759999999999996</v>
      </c>
      <c r="CQ198" s="57">
        <f>'Drive Train'!$F$35-CJ198*'DEPRECATED - DT-Prelim Calcs'!$C$21*'Drive Train'!$F$39</f>
        <v>10.510763562640678</v>
      </c>
      <c r="CR198" s="1">
        <f>IF(CO198&gt;='Drive Train'!$F$29,1,0)</f>
        <v>0</v>
      </c>
      <c r="CS198" s="57">
        <f t="shared" ref="CS198:CS204" si="308">MIN(CJ198,$C$10)*$C$11*1000/60/60</f>
        <v>30.869876427439905</v>
      </c>
      <c r="CT198" s="63">
        <f>CT197+'DEPRECATED - DT-Prelim Calcs'!$C$11</f>
        <v>776</v>
      </c>
      <c r="CU198" s="2">
        <f>DE198/'Drive Train'!$F$35</f>
        <v>0.48999999999999994</v>
      </c>
      <c r="CV198" s="46">
        <f>DC198*12*60/(PI() * 'Drive Train'!$F$15)/CU$2*CU198</f>
        <v>7524.7046706066203</v>
      </c>
      <c r="CW198" s="2">
        <f>('DEPRECATED - DT-Prelim Calcs'!$C$6*CU198-CV198)/('DEPRECATED - DT-Prelim Calcs'!$C$6*CU198)*'DEPRECATED - DT-Prelim Calcs'!$C$7*CU198</f>
        <v>-2.2214523932761643</v>
      </c>
      <c r="CX198" s="57">
        <f>CW198/'DEPRECATED - DT-Prelim Calcs'!$C$7*('DEPRECATED - DT-Prelim Calcs'!$C$8-'DEPRECATED - DT-Prelim Calcs'!$C$9)+'DEPRECATED - DT-Prelim Calcs'!$C$9</f>
        <v>-115.56238259640328</v>
      </c>
      <c r="CY198" s="57">
        <f t="shared" si="281"/>
        <v>-115.56238259640328</v>
      </c>
      <c r="CZ198" s="2">
        <f t="shared" ref="CZ198:CZ204" si="309">MIN((CY198-$C$9)/($C$8-$C$9)*$C$7-$C$29*DC198/CV$2,CZ$2)</f>
        <v>-3.3457414903544134</v>
      </c>
      <c r="DA198" s="57">
        <f>CZ198*'DEPRECATED - DT-Prelim Calcs'!$C$21/CU$2/'DEPRECATED - DT-Prelim Calcs'!$C$19/'DEPRECATED - DT-Prelim Calcs'!$C$18*3.39*'DEPRECATED - DT-Prelim Calcs'!$C$20</f>
        <v>-67.351027121291693</v>
      </c>
      <c r="DB198" s="46">
        <f t="shared" ref="DB198:DB205" si="310">IF(DA198&lt;=$C$17,1,0)</f>
        <v>1</v>
      </c>
      <c r="DC198" s="57">
        <f>DA197*'DEPRECATED - DT-Prelim Calcs'!$C$11+DC197</f>
        <v>48.243993701246069</v>
      </c>
      <c r="DD198" s="57">
        <f>DD197+0.5*DA198*'DEPRECATED - DT-Prelim Calcs'!$C$11^2+DC198*'DEPRECATED - DT-Prelim Calcs'!$C$11</f>
        <v>-107795.48158223579</v>
      </c>
      <c r="DE198" s="57">
        <f>MIN('Drive Train'!$F$35-CY197*'DEPRECATED - DT-Prelim Calcs'!$C$21*'Drive Train'!$F$39,DE197+CY$2)</f>
        <v>6.0759999999999996</v>
      </c>
      <c r="DF198" s="57">
        <f>'Drive Train'!$F$35-CY198*'DEPRECATED - DT-Prelim Calcs'!$C$21*'Drive Train'!$F$39</f>
        <v>20.258242016555425</v>
      </c>
      <c r="DG198" s="1">
        <f>IF(DD198&gt;='Drive Train'!$F$29,1,0)</f>
        <v>0</v>
      </c>
      <c r="DH198" s="57">
        <f t="shared" ref="DH198:DH204" si="311">MIN(CY198,$C$10)*$C$11*1000/60/60</f>
        <v>-128.40264732933699</v>
      </c>
      <c r="DI198" s="63">
        <f>DI197+'DEPRECATED - DT-Prelim Calcs'!$C$11</f>
        <v>776</v>
      </c>
      <c r="DJ198" s="2">
        <f>DT198/'Drive Train'!$F$35</f>
        <v>0.48999999999999994</v>
      </c>
      <c r="DK198" s="46">
        <f>DR198*12*60/(PI() * 'Drive Train'!$F$15)/DJ$2*DJ198</f>
        <v>-8149.5018657569062</v>
      </c>
      <c r="DL198" s="2">
        <f>('DEPRECATED - DT-Prelim Calcs'!$C$6*DJ198-DK198)/('DEPRECATED - DT-Prelim Calcs'!$C$6*DJ198)*'DEPRECATED - DT-Prelim Calcs'!$C$7*DJ198</f>
        <v>4.8657591925842665</v>
      </c>
      <c r="DM198" s="57">
        <f>DL198/'DEPRECATED - DT-Prelim Calcs'!$C$7*('DEPRECATED - DT-Prelim Calcs'!$C$8-'DEPRECATED - DT-Prelim Calcs'!$C$9)+'DEPRECATED - DT-Prelim Calcs'!$C$9</f>
        <v>261.73605992056486</v>
      </c>
      <c r="DN198" s="57">
        <f t="shared" si="282"/>
        <v>93</v>
      </c>
      <c r="DO198" s="2">
        <f t="shared" ref="DO198:DO204" si="312">MIN((DN198-$C$9)/($C$8-$C$9)*$C$7-$C$29*DR198/DK$2,DO$2)</f>
        <v>1.1037138828047846</v>
      </c>
      <c r="DP198" s="57">
        <f>DO198*'DEPRECATED - DT-Prelim Calcs'!$C$21/DJ$2/'DEPRECATED - DT-Prelim Calcs'!$C$19/'DEPRECATED - DT-Prelim Calcs'!$C$18*3.39*'DEPRECATED - DT-Prelim Calcs'!$C$20</f>
        <v>25.773080821789936</v>
      </c>
      <c r="DQ198" s="46">
        <f t="shared" ref="DQ198:DQ205" si="313">IF(DP198&lt;=$C$17,1,0)</f>
        <v>0</v>
      </c>
      <c r="DR198" s="57">
        <f>DP197*'DEPRECATED - DT-Prelim Calcs'!$C$11+DR197</f>
        <v>-45.042954243276242</v>
      </c>
      <c r="DS198" s="57">
        <f>DS197+0.5*DP198*'DEPRECATED - DT-Prelim Calcs'!$C$11^2+DR198*'DEPRECATED - DT-Prelim Calcs'!$C$11</f>
        <v>-194921.17127142448</v>
      </c>
      <c r="DT198" s="57">
        <f>MIN('Drive Train'!$F$35-DN197*'DEPRECATED - DT-Prelim Calcs'!$C$21*'Drive Train'!$F$39,DT197+DN$2)</f>
        <v>6.0759999999999996</v>
      </c>
      <c r="DU198" s="57">
        <f>'Drive Train'!$F$35-DN198*'DEPRECATED - DT-Prelim Calcs'!$C$21*'Drive Train'!$F$39</f>
        <v>6.0759999999999996</v>
      </c>
      <c r="DV198" s="1">
        <f>IF(DS198&gt;='Drive Train'!$F$29,1,0)</f>
        <v>0</v>
      </c>
      <c r="DW198" s="57">
        <f t="shared" ref="DW198:DW204" si="314">MIN(DN198,$C$10)*$C$11*1000/60/60</f>
        <v>103.33333333333333</v>
      </c>
      <c r="DX198" s="63">
        <f>DX197+'DEPRECATED - DT-Prelim Calcs'!$C$11</f>
        <v>776</v>
      </c>
      <c r="DY198" s="2">
        <f>EI198/'Drive Train'!$F$35</f>
        <v>0.48999999999999994</v>
      </c>
      <c r="DZ198" s="46">
        <f>EG198*12*60/(PI() * 'Drive Train'!$F$15)/DY$2*DY198</f>
        <v>-143364.16804190367</v>
      </c>
      <c r="EA198" s="2">
        <f>('DEPRECATED - DT-Prelim Calcs'!$C$6*DY198-DZ198)/('DEPRECATED - DT-Prelim Calcs'!$C$6*DY198)*'DEPRECATED - DT-Prelim Calcs'!$C$7*DY198</f>
        <v>66.004097932643134</v>
      </c>
      <c r="EB198" s="57">
        <f>EA198/'DEPRECATED - DT-Prelim Calcs'!$C$7*('DEPRECATED - DT-Prelim Calcs'!$C$8-'DEPRECATED - DT-Prelim Calcs'!$C$9)+'DEPRECATED - DT-Prelim Calcs'!$C$9</f>
        <v>3516.5281181568935</v>
      </c>
      <c r="EC198" s="57">
        <f t="shared" si="283"/>
        <v>93</v>
      </c>
      <c r="ED198" s="2">
        <f t="shared" ref="ED198:ED204" si="315">MIN((EC198-$C$9)/($C$8-$C$9)*$C$7-$C$29*EG198/DZ$2,ED$2)</f>
        <v>0.96993038185874991</v>
      </c>
      <c r="EE198" s="57">
        <f>ED198*'DEPRECATED - DT-Prelim Calcs'!$C$21/DY$2/'DEPRECATED - DT-Prelim Calcs'!$C$19/'DEPRECATED - DT-Prelim Calcs'!$C$18*3.39*'DEPRECATED - DT-Prelim Calcs'!$C$20</f>
        <v>25.773080821789936</v>
      </c>
      <c r="EF198" s="46">
        <f t="shared" ref="EF198:EF205" si="316">IF(EE198&lt;=$C$17,1,0)</f>
        <v>0</v>
      </c>
      <c r="EG198" s="57">
        <f>EE197*'DEPRECATED - DT-Prelim Calcs'!$C$11+EG197</f>
        <v>-696.33861643237037</v>
      </c>
      <c r="EH198" s="57">
        <f>EH197+0.5*EE198*'DEPRECATED - DT-Prelim Calcs'!$C$11^2+EG198*'DEPRECATED - DT-Prelim Calcs'!$C$11</f>
        <v>-369549.3943927699</v>
      </c>
      <c r="EI198" s="57">
        <f>MIN('Drive Train'!$F$35-EC197*'DEPRECATED - DT-Prelim Calcs'!$C$21*'Drive Train'!$F$39,EI197+EC$2)</f>
        <v>6.0759999999999996</v>
      </c>
      <c r="EJ198" s="57">
        <f>'Drive Train'!$F$35-EC198*'DEPRECATED - DT-Prelim Calcs'!$C$21*'Drive Train'!$F$39</f>
        <v>6.0759999999999996</v>
      </c>
      <c r="EK198" s="1">
        <f>IF(EH198&gt;='Drive Train'!$F$29,1,0)</f>
        <v>0</v>
      </c>
      <c r="EL198" s="57">
        <f t="shared" ref="EL198:EL204" si="317">MIN(EC198,$C$10)*$C$11*1000/60/60</f>
        <v>103.33333333333333</v>
      </c>
      <c r="EM198" s="63">
        <f>EM197+'DEPRECATED - DT-Prelim Calcs'!$C$11</f>
        <v>776</v>
      </c>
      <c r="EN198" s="2">
        <f>EX198/'Drive Train'!$F$35</f>
        <v>0.48999999999999994</v>
      </c>
      <c r="EO198" s="46">
        <f>EV198*12*60/(PI() * 'Drive Train'!$F$15)/EN$2*EN198</f>
        <v>-76143.464176868714</v>
      </c>
      <c r="EP198" s="2">
        <f>('DEPRECATED - DT-Prelim Calcs'!$C$6*EN198-EO198)/('DEPRECATED - DT-Prelim Calcs'!$C$6*EN198)*'DEPRECATED - DT-Prelim Calcs'!$C$7*EN198</f>
        <v>35.609745903612307</v>
      </c>
      <c r="EQ198" s="57">
        <f>EP198/'DEPRECATED - DT-Prelim Calcs'!$C$7*('DEPRECATED - DT-Prelim Calcs'!$C$8-'DEPRECATED - DT-Prelim Calcs'!$C$9)+'DEPRECATED - DT-Prelim Calcs'!$C$9</f>
        <v>1898.438754951643</v>
      </c>
      <c r="ER198" s="57">
        <f t="shared" si="284"/>
        <v>93</v>
      </c>
      <c r="ES198" s="2">
        <f t="shared" ref="ES198:ES204" si="318">MIN((ER198-$C$9)/($C$8-$C$9)*$C$7-$C$29*EV198/EO$2,ES$2)</f>
        <v>0.86507304327942547</v>
      </c>
      <c r="ET198" s="57">
        <f>ES198*'DEPRECATED - DT-Prelim Calcs'!$C$21/EN$2/'DEPRECATED - DT-Prelim Calcs'!$C$19/'DEPRECATED - DT-Prelim Calcs'!$C$18*3.39*'DEPRECATED - DT-Prelim Calcs'!$C$20</f>
        <v>25.773080821789936</v>
      </c>
      <c r="EU198" s="46">
        <f t="shared" ref="EU198:EU205" si="319">IF(ET198&lt;=$C$17,1,0)</f>
        <v>0</v>
      </c>
      <c r="EV198" s="57">
        <f>ET197*'DEPRECATED - DT-Prelim Calcs'!$C$11+EV197</f>
        <v>-329.85624334932197</v>
      </c>
      <c r="EW198" s="57">
        <f>EW197+0.5*ET198*'DEPRECATED - DT-Prelim Calcs'!$C$11^2+EV198*'DEPRECATED - DT-Prelim Calcs'!$C$11</f>
        <v>-406325.21921005327</v>
      </c>
      <c r="EX198" s="57">
        <f>MIN('Drive Train'!$F$35-ER197*'DEPRECATED - DT-Prelim Calcs'!$C$21*'Drive Train'!$F$39,EX197+ER$2)</f>
        <v>6.0759999999999996</v>
      </c>
      <c r="EY198" s="57">
        <f>'Drive Train'!$F$35-ER198*'DEPRECATED - DT-Prelim Calcs'!$C$21*'Drive Train'!$F$39</f>
        <v>6.0759999999999996</v>
      </c>
      <c r="EZ198" s="1">
        <f>IF(EW198&gt;='Drive Train'!$F$29,1,0)</f>
        <v>0</v>
      </c>
      <c r="FA198" s="57">
        <f t="shared" ref="FA198:FA204" si="320">MIN(ER198,$C$10)*$C$11*1000/60/60</f>
        <v>103.33333333333333</v>
      </c>
      <c r="FB198" s="63">
        <f>FB197+'DEPRECATED - DT-Prelim Calcs'!$C$11</f>
        <v>776</v>
      </c>
      <c r="FC198" s="2">
        <f>FM198/'Drive Train'!$F$35</f>
        <v>0.48999999999999994</v>
      </c>
      <c r="FD198" s="46">
        <f>FK198*12*60/(PI() * 'Drive Train'!$F$15)/FC$2*FC198</f>
        <v>-4633.5426827744477</v>
      </c>
      <c r="FE198" s="2">
        <f>('DEPRECATED - DT-Prelim Calcs'!$C$6*FC198-FD198)/('DEPRECATED - DT-Prelim Calcs'!$C$6*FC198)*'DEPRECATED - DT-Prelim Calcs'!$C$7*FC198</f>
        <v>3.275991531986195</v>
      </c>
      <c r="FF198" s="57">
        <f>FE198/'DEPRECATED - DT-Prelim Calcs'!$C$7*('DEPRECATED - DT-Prelim Calcs'!$C$8-'DEPRECATED - DT-Prelim Calcs'!$C$9)+'DEPRECATED - DT-Prelim Calcs'!$C$9</f>
        <v>177.10237076922357</v>
      </c>
      <c r="FG198" s="57">
        <f t="shared" si="285"/>
        <v>93</v>
      </c>
      <c r="FH198" s="2">
        <f t="shared" ref="FH198:FH204" si="321">MIN((FG198-$C$9)/($C$8-$C$9)*$C$7-$C$29*FK198/FD$2,FH$2)</f>
        <v>0.78067567320338405</v>
      </c>
      <c r="FI198" s="57">
        <f>FH198*'DEPRECATED - DT-Prelim Calcs'!$C$21/FC$2/'DEPRECATED - DT-Prelim Calcs'!$C$19/'DEPRECATED - DT-Prelim Calcs'!$C$18*3.39*'DEPRECATED - DT-Prelim Calcs'!$C$20</f>
        <v>25.773080821789936</v>
      </c>
      <c r="FJ198" s="46">
        <f t="shared" ref="FJ198:FJ205" si="322">IF(FI198&lt;=$C$17,1,0)</f>
        <v>0</v>
      </c>
      <c r="FK198" s="57">
        <f>FI197*'DEPRECATED - DT-Prelim Calcs'!$C$11+FK197</f>
        <v>-18.114364923219199</v>
      </c>
      <c r="FL198" s="57">
        <f>FL197+0.5*FI198*'DEPRECATED - DT-Prelim Calcs'!$C$11^2+FK198*'DEPRECATED - DT-Prelim Calcs'!$C$11</f>
        <v>-465358.88155428198</v>
      </c>
      <c r="FM198" s="57">
        <f>MIN('Drive Train'!$F$35-FG197*'DEPRECATED - DT-Prelim Calcs'!$C$21*'Drive Train'!$F$39,FM197+FG$2)</f>
        <v>6.0759999999999996</v>
      </c>
      <c r="FN198" s="57">
        <f>'Drive Train'!$F$35-FG198*'DEPRECATED - DT-Prelim Calcs'!$C$21*'Drive Train'!$F$39</f>
        <v>6.0759999999999996</v>
      </c>
      <c r="FO198" s="1">
        <f>IF(FL198&gt;='Drive Train'!$F$29,1,0)</f>
        <v>0</v>
      </c>
      <c r="FP198" s="57">
        <f t="shared" ref="FP198:FP204" si="323">MIN(FG198,$C$10)*$C$11*1000/60/60</f>
        <v>103.33333333333333</v>
      </c>
      <c r="FQ198" s="63">
        <f>FQ197+'DEPRECATED - DT-Prelim Calcs'!$C$11</f>
        <v>776</v>
      </c>
      <c r="FR198" s="2">
        <f>GB198/'Drive Train'!$F$35</f>
        <v>0.48999999999999994</v>
      </c>
      <c r="FS198" s="46">
        <f>FZ198*12*60/(PI() * 'Drive Train'!$F$15)/FR$2*FR198</f>
        <v>-248590.49048207066</v>
      </c>
      <c r="FT198" s="2">
        <f>('DEPRECATED - DT-Prelim Calcs'!$C$6*FR198-FS198)/('DEPRECATED - DT-Prelim Calcs'!$C$6*FR198)*'DEPRECATED - DT-Prelim Calcs'!$C$7*FR198</f>
        <v>113.58297918607698</v>
      </c>
      <c r="FU198" s="57">
        <f>FT198/'DEPRECATED - DT-Prelim Calcs'!$C$7*('DEPRECATED - DT-Prelim Calcs'!$C$8-'DEPRECATED - DT-Prelim Calcs'!$C$9)+'DEPRECATED - DT-Prelim Calcs'!$C$9</f>
        <v>6049.4619209849279</v>
      </c>
      <c r="FV198" s="57">
        <f t="shared" si="286"/>
        <v>93</v>
      </c>
      <c r="FW198" s="2">
        <f t="shared" ref="FW198:FW204" si="324">MIN((FV198-$C$9)/($C$8-$C$9)*$C$7-$C$29*FZ198/FS$2,FW$2)</f>
        <v>0.7112822800297498</v>
      </c>
      <c r="FX198" s="57">
        <f>FW198*'DEPRECATED - DT-Prelim Calcs'!$C$21/FR$2/'DEPRECATED - DT-Prelim Calcs'!$C$19/'DEPRECATED - DT-Prelim Calcs'!$C$18*3.39*'DEPRECATED - DT-Prelim Calcs'!$C$20</f>
        <v>25.773080821789936</v>
      </c>
      <c r="FY198" s="46">
        <f t="shared" ref="FY198:FY205" si="325">IF(FX198&lt;=$C$17,1,0)</f>
        <v>0</v>
      </c>
      <c r="FZ198" s="57">
        <f>FX197*'DEPRECATED - DT-Prelim Calcs'!$C$11+FZ197</f>
        <v>-885.45358123668552</v>
      </c>
      <c r="GA198" s="57">
        <f>GA197+0.5*FX198*'DEPRECATED - DT-Prelim Calcs'!$C$11^2+FZ198*'DEPRECATED - DT-Prelim Calcs'!$C$11</f>
        <v>-579787.76792436093</v>
      </c>
      <c r="GB198" s="57">
        <f>MIN('Drive Train'!$F$35-FV197*'DEPRECATED - DT-Prelim Calcs'!$C$21*'Drive Train'!$F$39,GB197+FV$2)</f>
        <v>6.0759999999999996</v>
      </c>
      <c r="GC198" s="57">
        <f>'Drive Train'!$F$35-FV198*'DEPRECATED - DT-Prelim Calcs'!$C$21*'Drive Train'!$F$39</f>
        <v>6.0759999999999996</v>
      </c>
      <c r="GD198" s="1">
        <f>IF(GA198&gt;='Drive Train'!$F$29,1,0)</f>
        <v>0</v>
      </c>
      <c r="GE198" s="57">
        <f t="shared" ref="GE198:GE204" si="326">MIN(FV198,$C$10)*$C$11*1000/60/60</f>
        <v>103.33333333333333</v>
      </c>
      <c r="GF198" s="63">
        <f>GF197+'DEPRECATED - DT-Prelim Calcs'!$C$11</f>
        <v>776</v>
      </c>
      <c r="GG198" s="2">
        <f>GQ198/'Drive Train'!$F$35</f>
        <v>0.83548387096774201</v>
      </c>
      <c r="GH198" s="46">
        <f>GO198*12*60/(PI() * 'Drive Train'!$F$15)/GG$2*GG198</f>
        <v>-4719.8239911795035</v>
      </c>
      <c r="GI198" s="2">
        <f>('DEPRECATED - DT-Prelim Calcs'!$C$6*GG198-GH198)/('DEPRECATED - DT-Prelim Calcs'!$C$6*GG198)*'DEPRECATED - DT-Prelim Calcs'!$C$7*GG198</f>
        <v>4.14762041022224</v>
      </c>
      <c r="GJ198" s="57">
        <f>GI198/'DEPRECATED - DT-Prelim Calcs'!$C$7*('DEPRECATED - DT-Prelim Calcs'!$C$8-'DEPRECATED - DT-Prelim Calcs'!$C$9)+'DEPRECATED - DT-Prelim Calcs'!$C$9</f>
        <v>223.50485420394745</v>
      </c>
      <c r="GK198" s="57">
        <f t="shared" ref="GK198:GK204" si="327">MIN(GJ198,GI$2)</f>
        <v>29.999999999999982</v>
      </c>
      <c r="GL198" s="2">
        <f t="shared" ref="GL198:GL204" si="328">MIN((GK198-$C$9)/($C$8-$C$9)*$C$7-$C$29*GO198/GH$2,GL$2)</f>
        <v>0.92639813616462985</v>
      </c>
      <c r="GM198" s="57">
        <f>GL198*'DEPRECATED - DT-Prelim Calcs'!$C$21/GG$2/'DEPRECATED - DT-Prelim Calcs'!$C$19/'DEPRECATED - DT-Prelim Calcs'!$C$18*3.39*'DEPRECATED - DT-Prelim Calcs'!$C$20</f>
        <v>23.976952517288233</v>
      </c>
      <c r="GN198" s="46">
        <f t="shared" ref="GN198:GN205" si="329">IF(GM198&lt;=$C$17,1,0)</f>
        <v>0</v>
      </c>
      <c r="GO198" s="57">
        <f>GM197*'DEPRECATED - DT-Prelim Calcs'!$C$11+GO197</f>
        <v>-13.803624495036573</v>
      </c>
      <c r="GP198" s="57">
        <f>GP197+0.5*GM198*'DEPRECATED - DT-Prelim Calcs'!$C$11^2+GO198*'DEPRECATED - DT-Prelim Calcs'!$C$11</f>
        <v>-288560.59890359046</v>
      </c>
      <c r="GQ198" s="57">
        <f>MIN('Drive Train'!$F$35-GK197*'DEPRECATED - DT-Prelim Calcs'!$C$21*'Drive Train'!$F$39,GQ197+GK$2)</f>
        <v>10.360000000000001</v>
      </c>
      <c r="GR198" s="57">
        <f>'Drive Train'!$F$35-GK198*'DEPRECATED - DT-Prelim Calcs'!$C$21*'Drive Train'!$F$39</f>
        <v>10.360000000000001</v>
      </c>
      <c r="GS198" s="1">
        <f>IF(GP198&gt;='Drive Train'!$F$29,1,0)</f>
        <v>0</v>
      </c>
      <c r="GT198" s="57">
        <f t="shared" ref="GT198:GT204" si="330">MIN(GK198,$C$10)*$C$11*1000/60/60</f>
        <v>33.333333333333314</v>
      </c>
      <c r="GU198" s="63">
        <f>GU197+'DEPRECATED - DT-Prelim Calcs'!$C$11</f>
        <v>776</v>
      </c>
      <c r="GV198" s="2">
        <f>HF198/'Drive Train'!$F$35</f>
        <v>3.19019560696937</v>
      </c>
      <c r="GW198" s="46">
        <f>HD198*12*60/(PI() * 'Drive Train'!$F$15)/GV$2*GV198</f>
        <v>-1193701.2954354123</v>
      </c>
      <c r="GX198" s="2">
        <f>('DEPRECATED - DT-Prelim Calcs'!$C$6*GV198-GW198)/('DEPRECATED - DT-Prelim Calcs'!$C$6*GV198)*'DEPRECATED - DT-Prelim Calcs'!$C$7*GV198</f>
        <v>547.42948248209154</v>
      </c>
      <c r="GY198" s="57">
        <f>GX198/'DEPRECATED - DT-Prelim Calcs'!$C$7*('DEPRECATED - DT-Prelim Calcs'!$C$8-'DEPRECATED - DT-Prelim Calcs'!$C$9)+'DEPRECATED - DT-Prelim Calcs'!$C$9</f>
        <v>29145.937594378571</v>
      </c>
      <c r="GZ198" s="57">
        <f t="shared" si="287"/>
        <v>33.333333333333314</v>
      </c>
      <c r="HA198" s="2">
        <f t="shared" ref="HA198:HA204" si="331">MIN((GZ198-$C$9)/($C$8-$C$9)*$C$7-$C$29*HD198/GW$2,HA$2)</f>
        <v>0.99579519204165001</v>
      </c>
      <c r="HB198" s="57">
        <f>HA198*'DEPRECATED - DT-Prelim Calcs'!$C$21/GV$2/'DEPRECATED - DT-Prelim Calcs'!$C$19/'DEPRECATED - DT-Prelim Calcs'!$C$18*3.39*'DEPRECATED - DT-Prelim Calcs'!$C$20</f>
        <v>25.773080821789936</v>
      </c>
      <c r="HC198" s="46">
        <f t="shared" ref="HC198:HC205" si="332">IF(HB198&lt;=$C$17,1,0)</f>
        <v>0</v>
      </c>
      <c r="HD198" s="57">
        <f>HB197*'DEPRECATED - DT-Prelim Calcs'!$C$11+HD197</f>
        <v>-914.28954961937382</v>
      </c>
      <c r="HE198" s="57">
        <f>HE197+0.5*HB198*'DEPRECATED - DT-Prelim Calcs'!$C$11^2+HD198*'DEPRECATED - DT-Prelim Calcs'!$C$11</f>
        <v>-323972.71888122376</v>
      </c>
      <c r="HF198" s="57">
        <f>MIN('Drive Train'!$F$35-GZ197*'DEPRECATED - DT-Prelim Calcs'!$C$21*'Drive Train'!$F$39,HF197+GZ$2)</f>
        <v>39.558425526420187</v>
      </c>
      <c r="HG198" s="57">
        <f>'Drive Train'!$F$35-GZ198*'DEPRECATED - DT-Prelim Calcs'!$C$21*'Drive Train'!$F$39</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-387897.32402689802</v>
      </c>
      <c r="HM198" s="2">
        <f>('DEPRECATED - DT-Prelim Calcs'!$C$6*HK198-HL198)/('DEPRECATED - DT-Prelim Calcs'!$C$6*HK198)*'DEPRECATED - DT-Prelim Calcs'!$C$7*HK198</f>
        <v>177.31613109836525</v>
      </c>
      <c r="HN198" s="57">
        <f>HM198/'DEPRECATED - DT-Prelim Calcs'!$C$7*('DEPRECATED - DT-Prelim Calcs'!$C$8-'DEPRECATED - DT-Prelim Calcs'!$C$9)+'DEPRECATED - DT-Prelim Calcs'!$C$9</f>
        <v>9442.3927883486576</v>
      </c>
      <c r="HO198" s="57">
        <f t="shared" si="288"/>
        <v>36.66666666666665</v>
      </c>
      <c r="HP198" s="2">
        <f t="shared" ref="HP198:HP204" si="334">MIN((HO198-$C$9)/($C$8-$C$9)*$C$7-$C$29*HS198/HL$2,HP$2)</f>
        <v>0.99579519204165001</v>
      </c>
      <c r="HQ198" s="57">
        <f>HP198*'DEPRECATED - DT-Prelim Calcs'!$C$21/HK$2/'DEPRECATED - DT-Prelim Calcs'!$C$19/'DEPRECATED - DT-Prelim Calcs'!$C$18*3.39*'DEPRECATED - DT-Prelim Calcs'!$C$20</f>
        <v>25.773080821789936</v>
      </c>
      <c r="HR198" s="46">
        <f t="shared" ref="HR198:HR205" si="335">IF(HQ198&lt;=$C$17,1,0)</f>
        <v>0</v>
      </c>
      <c r="HS198" s="57">
        <f>HQ197*'DEPRECATED - DT-Prelim Calcs'!$C$11+HS197</f>
        <v>-1186.3595254449492</v>
      </c>
      <c r="HT198" s="57">
        <f>HT197+0.5*HQ198*'DEPRECATED - DT-Prelim Calcs'!$C$11^2+HS198*'DEPRECATED - DT-Prelim Calcs'!$C$11</f>
        <v>-354047.03757097374</v>
      </c>
      <c r="HU198" s="57">
        <f>MIN('Drive Train'!$F$35-HO197*'DEPRECATED - DT-Prelim Calcs'!$C$21*'Drive Train'!$F$39,HU197+HO$2)</f>
        <v>9.9066666666666681</v>
      </c>
      <c r="HV198" s="57">
        <f>'Drive Train'!$F$35-HO198*'DEPRECATED - DT-Prelim Calcs'!$C$21*'Drive Train'!$F$39</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-87060.301984624341</v>
      </c>
      <c r="IB198" s="2">
        <f>('DEPRECATED - DT-Prelim Calcs'!$C$6*HZ198-IA198)/('DEPRECATED - DT-Prelim Calcs'!$C$6*HZ198)*'DEPRECATED - DT-Prelim Calcs'!$C$7*HZ198</f>
        <v>41.246331908680546</v>
      </c>
      <c r="IC198" s="57">
        <f>IB198/'DEPRECATED - DT-Prelim Calcs'!$C$7*('DEPRECATED - DT-Prelim Calcs'!$C$8-'DEPRECATED - DT-Prelim Calcs'!$C$9)+'DEPRECATED - DT-Prelim Calcs'!$C$9</f>
        <v>2198.5109476695907</v>
      </c>
      <c r="ID198" s="57">
        <f t="shared" si="289"/>
        <v>39.999999999999986</v>
      </c>
      <c r="IE198" s="2">
        <f t="shared" ref="IE198:IE204" si="337">MIN((ID198-$C$9)/($C$8-$C$9)*$C$7-$C$29*IH198/IA$2,IE$2)</f>
        <v>0.99579519204165001</v>
      </c>
      <c r="IF198" s="57">
        <f>IE198*'DEPRECATED - DT-Prelim Calcs'!$C$21/HZ$2/'DEPRECATED - DT-Prelim Calcs'!$C$19/'DEPRECATED - DT-Prelim Calcs'!$C$18*3.39*'DEPRECATED - DT-Prelim Calcs'!$C$20</f>
        <v>25.773080821789936</v>
      </c>
      <c r="IG198" s="46">
        <f t="shared" ref="IG198:IG205" si="338">IF(IF198&lt;=$C$17,1,0)</f>
        <v>0</v>
      </c>
      <c r="IH198" s="57">
        <f>IF197*'DEPRECATED - DT-Prelim Calcs'!$C$11+IH197</f>
        <v>-272.50338436236188</v>
      </c>
      <c r="II198" s="57">
        <f>II197+0.5*IF198*'DEPRECATED - DT-Prelim Calcs'!$C$11^2+IH198*'DEPRECATED - DT-Prelim Calcs'!$C$11</f>
        <v>-369540.26671224734</v>
      </c>
      <c r="IJ198" s="57">
        <f>MIN('Drive Train'!$F$35-ID197*'DEPRECATED - DT-Prelim Calcs'!$C$21*'Drive Train'!$F$39,IJ197+ID$2)</f>
        <v>9.6800000000000015</v>
      </c>
      <c r="IK198" s="57">
        <f>'Drive Train'!$F$35-ID198*'DEPRECATED - DT-Prelim Calcs'!$C$21*'Drive Train'!$F$39</f>
        <v>9.6800000000000015</v>
      </c>
      <c r="IL198" s="1">
        <f>IF(II198&gt;='Drive Train'!$F$29,1,0)</f>
        <v>0</v>
      </c>
      <c r="IM198" s="57">
        <f t="shared" ref="IM198:IM204" si="339">MIN(ID198,$C$10)*$C$11*1000/60/60</f>
        <v>44.444444444444429</v>
      </c>
      <c r="IN198" s="63">
        <f>IN197+'DEPRECATED - DT-Prelim Calcs'!$C$11</f>
        <v>776</v>
      </c>
      <c r="IO198" s="2">
        <f>IY198/'Drive Train'!$F$35</f>
        <v>0.76236559139784954</v>
      </c>
      <c r="IP198" s="46">
        <f>IW198*12*60/(PI() * 'Drive Train'!$F$15)/IO$2*IO198</f>
        <v>-241529.28659477708</v>
      </c>
      <c r="IQ198" s="2">
        <f>('DEPRECATED - DT-Prelim Calcs'!$C$6*IO198-IP198)/('DEPRECATED - DT-Prelim Calcs'!$C$6*IO198)*'DEPRECATED - DT-Prelim Calcs'!$C$7*IO198</f>
        <v>111.04660326915489</v>
      </c>
      <c r="IR198" s="57">
        <f>IQ198/'DEPRECATED - DT-Prelim Calcs'!$C$7*('DEPRECATED - DT-Prelim Calcs'!$C$8-'DEPRECATED - DT-Prelim Calcs'!$C$9)+'DEPRECATED - DT-Prelim Calcs'!$C$9</f>
        <v>5914.4341076483697</v>
      </c>
      <c r="IS198" s="57">
        <f t="shared" si="290"/>
        <v>43.333333333333321</v>
      </c>
      <c r="IT198" s="2">
        <f t="shared" ref="IT198:IT204" si="340">MIN((IS198-$C$9)/($C$8-$C$9)*$C$7-$C$29*IW198/IP$2,IT$2)</f>
        <v>0.99579519204165001</v>
      </c>
      <c r="IU198" s="57">
        <f>IT198*'DEPRECATED - DT-Prelim Calcs'!$C$21/IO$2/'DEPRECATED - DT-Prelim Calcs'!$C$19/'DEPRECATED - DT-Prelim Calcs'!$C$18*3.39*'DEPRECATED - DT-Prelim Calcs'!$C$20</f>
        <v>25.773080821789936</v>
      </c>
      <c r="IV198" s="46">
        <f t="shared" ref="IV198:IV205" si="341">IF(IU198&lt;=$C$17,1,0)</f>
        <v>0</v>
      </c>
      <c r="IW198" s="57">
        <f>IU197*'DEPRECATED - DT-Prelim Calcs'!$C$11+IW197</f>
        <v>-774.1264655818851</v>
      </c>
      <c r="IX198" s="57">
        <f>IX197+0.5*IU198*'DEPRECATED - DT-Prelim Calcs'!$C$11^2+IW198*'DEPRECATED - DT-Prelim Calcs'!$C$11</f>
        <v>-343839.08350713848</v>
      </c>
      <c r="IY198" s="57">
        <f>MIN('Drive Train'!$F$35-IS197*'DEPRECATED - DT-Prelim Calcs'!$C$21*'Drive Train'!$F$39,IY197+IS$2)</f>
        <v>9.4533333333333349</v>
      </c>
      <c r="IZ198" s="57">
        <f>'Drive Train'!$F$35-IS198*'DEPRECATED - DT-Prelim Calcs'!$C$21*'Drive Train'!$F$39</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-163357.9511767916</v>
      </c>
      <c r="JF198" s="2">
        <f>('DEPRECATED - DT-Prelim Calcs'!$C$6*JD198-JE198)/('DEPRECATED - DT-Prelim Calcs'!$C$6*JD198)*'DEPRECATED - DT-Prelim Calcs'!$C$7*JD198</f>
        <v>75.656786211653056</v>
      </c>
      <c r="JG198" s="57">
        <f>JF198/'DEPRECATED - DT-Prelim Calcs'!$C$7*('DEPRECATED - DT-Prelim Calcs'!$C$8-'DEPRECATED - DT-Prelim Calcs'!$C$9)+'DEPRECATED - DT-Prelim Calcs'!$C$9</f>
        <v>4030.4035979066748</v>
      </c>
      <c r="JH198" s="57">
        <f t="shared" si="291"/>
        <v>46.666666666666657</v>
      </c>
      <c r="JI198" s="2">
        <f t="shared" ref="JI198:JI204" si="343">MIN((JH198-$C$9)/($C$8-$C$9)*$C$7-$C$29*JL198/JE$2,JI$2)</f>
        <v>0.99579519204165001</v>
      </c>
      <c r="JJ198" s="57">
        <f>JI198*'DEPRECATED - DT-Prelim Calcs'!$C$21/JD$2/'DEPRECATED - DT-Prelim Calcs'!$C$19/'DEPRECATED - DT-Prelim Calcs'!$C$18*3.39*'DEPRECATED - DT-Prelim Calcs'!$C$20</f>
        <v>25.773080821789936</v>
      </c>
      <c r="JK198" s="46">
        <f t="shared" ref="JK198:JK205" si="344">IF(JJ198&lt;=$C$17,1,0)</f>
        <v>0</v>
      </c>
      <c r="JL198" s="57">
        <f>JJ197*'DEPRECATED - DT-Prelim Calcs'!$C$11+JL197</f>
        <v>-536.44170632456667</v>
      </c>
      <c r="JM198" s="57">
        <f>JM197+0.5*JJ198*'DEPRECATED - DT-Prelim Calcs'!$C$11^2+JL198*'DEPRECATED - DT-Prelim Calcs'!$C$11</f>
        <v>-386989.06793649</v>
      </c>
      <c r="JN198" s="57">
        <f>MIN('Drive Train'!$F$35-JH197*'DEPRECATED - DT-Prelim Calcs'!$C$21*'Drive Train'!$F$39,JN197+JH$2)</f>
        <v>9.2266666666666666</v>
      </c>
      <c r="JO198" s="57">
        <f>'Drive Train'!$F$35-JH198*'DEPRECATED - DT-Prelim Calcs'!$C$21*'Drive Train'!$F$39</f>
        <v>9.2266666666666666</v>
      </c>
      <c r="JP198" s="1">
        <f>IF(JM198&gt;='Drive Train'!$F$29,1,0)</f>
        <v>0</v>
      </c>
      <c r="JQ198" s="57">
        <f>MIN(JG198,'DEPRECATED - DT-Prelim Calcs'!$C$10)*'DEPRECATED - DT-Prelim Calcs'!$C$11*1000/60/60</f>
        <v>103.33333333333333</v>
      </c>
      <c r="JR198" s="63">
        <f>JR197+'DEPRECATED - DT-Prelim Calcs'!$C$11</f>
        <v>776</v>
      </c>
      <c r="JS198" s="2">
        <f>KC198/'Drive Train'!$F$35</f>
        <v>1.1903894793519798</v>
      </c>
      <c r="JT198" s="46">
        <f>KA198*12*60/(PI() * 'Drive Train'!$F$15)/JS$2*JS198</f>
        <v>-53228.158831144225</v>
      </c>
      <c r="JU198" s="2">
        <f>('DEPRECATED - DT-Prelim Calcs'!$C$6*JS198-JT198)/('DEPRECATED - DT-Prelim Calcs'!$C$6*JS198)*'DEPRECATED - DT-Prelim Calcs'!$C$7*JS198</f>
        <v>26.936355114855079</v>
      </c>
      <c r="JV198" s="57">
        <f>JU198/'DEPRECATED - DT-Prelim Calcs'!$C$7*('DEPRECATED - DT-Prelim Calcs'!$C$8-'DEPRECATED - DT-Prelim Calcs'!$C$9)+'DEPRECATED - DT-Prelim Calcs'!$C$9</f>
        <v>1436.6976602638617</v>
      </c>
      <c r="JW198" s="57">
        <f t="shared" si="292"/>
        <v>49.999999999999993</v>
      </c>
      <c r="JX198" s="2">
        <f t="shared" ref="JX198:JX204" si="345">MIN((JW198-$C$9)/($C$8-$C$9)*$C$7-$C$29*KA198/JT$2,JX$2)</f>
        <v>0.99579519204165001</v>
      </c>
      <c r="JY198" s="57">
        <f>JX198*'DEPRECATED - DT-Prelim Calcs'!$C$21/JS$2/'DEPRECATED - DT-Prelim Calcs'!$C$19/'DEPRECATED - DT-Prelim Calcs'!$C$18*3.39*'DEPRECATED - DT-Prelim Calcs'!$C$20</f>
        <v>25.773080821789936</v>
      </c>
      <c r="JZ198" s="46">
        <f t="shared" ref="JZ198:JZ205" si="346">IF(JY198&lt;=$C$17,1,0)</f>
        <v>0</v>
      </c>
      <c r="KA198" s="57">
        <f>JY197*'DEPRECATED - DT-Prelim Calcs'!$C$11+KA197</f>
        <v>-109.25913740746178</v>
      </c>
      <c r="KB198" s="57">
        <f>KB197+0.5*JY198*'DEPRECATED - DT-Prelim Calcs'!$C$11^2+KA198*'DEPRECATED - DT-Prelim Calcs'!$C$11</f>
        <v>-355802.33118580771</v>
      </c>
      <c r="KC198" s="57">
        <f>MIN('Drive Train'!$F$35-JW197*'DEPRECATED - DT-Prelim Calcs'!$C$21*'Drive Train'!$F$39,KC197+JW$2)</f>
        <v>14.760829543964551</v>
      </c>
      <c r="KD198" s="57">
        <f>'Drive Train'!$F$35-JW198*'DEPRECATED - DT-Prelim Calcs'!$C$21*'Drive Train'!$F$39</f>
        <v>9</v>
      </c>
      <c r="KE198" s="1">
        <f>IF(KB198&gt;='Drive Train'!$F$29,1,0)</f>
        <v>0</v>
      </c>
      <c r="KF198" s="57">
        <f>MIN(JV198,'DEPRECATED - DT-Prelim Calcs'!$C$10)*'DEPRECATED - DT-Prelim Calcs'!$C$11*1000/60/60</f>
        <v>103.33333333333333</v>
      </c>
      <c r="KG198" s="63">
        <f>KG197+'DEPRECATED - DT-Prelim Calcs'!$C$11</f>
        <v>776</v>
      </c>
      <c r="KH198" s="2">
        <f>KR198/'Drive Train'!$F$35</f>
        <v>0.7075268817204301</v>
      </c>
      <c r="KI198" s="46">
        <f>KP198*12*60/(PI() * 'Drive Train'!$F$15)/KH$2*KH198</f>
        <v>-43465.580186256593</v>
      </c>
      <c r="KJ198" s="2">
        <f>('DEPRECATED - DT-Prelim Calcs'!$C$6*KH198-KI198)/('DEPRECATED - DT-Prelim Calcs'!$C$6*KH198)*'DEPRECATED - DT-Prelim Calcs'!$C$7*KH198</f>
        <v>21.358432139332429</v>
      </c>
      <c r="KK198" s="57">
        <f>KJ198/'DEPRECATED - DT-Prelim Calcs'!$C$7*('DEPRECATED - DT-Prelim Calcs'!$C$8-'DEPRECATED - DT-Prelim Calcs'!$C$9)+'DEPRECATED - DT-Prelim Calcs'!$C$9</f>
        <v>1139.7484827702701</v>
      </c>
      <c r="KL198" s="57">
        <f t="shared" si="293"/>
        <v>53.333333333333329</v>
      </c>
      <c r="KM198" s="2">
        <f t="shared" ref="KM198:KM204" si="347">MIN((KL198-$C$9)/($C$8-$C$9)*$C$7-$C$29*KP198/KI$2,KM$2)</f>
        <v>0.99579519204165001</v>
      </c>
      <c r="KN198" s="57">
        <f>KM198*'DEPRECATED - DT-Prelim Calcs'!$C$21/KH$2/'DEPRECATED - DT-Prelim Calcs'!$C$19/'DEPRECATED - DT-Prelim Calcs'!$C$18*3.39*'DEPRECATED - DT-Prelim Calcs'!$C$20</f>
        <v>25.773080821789936</v>
      </c>
      <c r="KO198" s="46">
        <f t="shared" ref="KO198:KO205" si="348">IF(KN198&lt;=$C$17,1,0)</f>
        <v>0</v>
      </c>
      <c r="KP198" s="57">
        <f>KN197*'DEPRECATED - DT-Prelim Calcs'!$C$11+KP197</f>
        <v>-150.10941735148992</v>
      </c>
      <c r="KQ198" s="57">
        <f>KQ197+0.5*KN198*'DEPRECATED - DT-Prelim Calcs'!$C$11^2+KP198*'DEPRECATED - DT-Prelim Calcs'!$C$11</f>
        <v>-391024.19140942651</v>
      </c>
      <c r="KR198" s="57">
        <f>MIN('Drive Train'!$F$35-KL197*'DEPRECATED - DT-Prelim Calcs'!$C$21*'Drive Train'!$F$39,KR197+KL$2)</f>
        <v>8.7733333333333334</v>
      </c>
      <c r="KS198" s="57">
        <f>'Drive Train'!$F$35-KL198*'DEPRECATED - DT-Prelim Calcs'!$C$21*'Drive Train'!$F$39</f>
        <v>8.7733333333333334</v>
      </c>
      <c r="KT198" s="1">
        <f>IF(KQ198&gt;='Drive Train'!$F$29,1,0)</f>
        <v>0</v>
      </c>
      <c r="KU198" s="57">
        <f>MIN(KK198,'DEPRECATED - DT-Prelim Calcs'!$C$10)*'DEPRECATED - DT-Prelim Calcs'!$C$11*1000/60/60</f>
        <v>103.33333333333333</v>
      </c>
      <c r="KV198" s="63">
        <f>KV197+'DEPRECATED - DT-Prelim Calcs'!$C$11</f>
        <v>776</v>
      </c>
      <c r="KW198" s="2">
        <f>LG198/'Drive Train'!$F$35</f>
        <v>0.68924731182795695</v>
      </c>
      <c r="KX198" s="46">
        <f>LE198*12*60/(PI() * 'Drive Train'!$F$15)/KW$2*KW198</f>
        <v>-155663.99404303587</v>
      </c>
      <c r="KY198" s="2">
        <f>('DEPRECATED - DT-Prelim Calcs'!$C$6*KW198-KX198)/('DEPRECATED - DT-Prelim Calcs'!$C$6*KW198)*'DEPRECATED - DT-Prelim Calcs'!$C$7*KW198</f>
        <v>72.045743740776757</v>
      </c>
      <c r="KZ198" s="57">
        <f>KY198/'DEPRECATED - DT-Prelim Calcs'!$C$7*('DEPRECATED - DT-Prelim Calcs'!$C$8-'DEPRECATED - DT-Prelim Calcs'!$C$9)+'DEPRECATED - DT-Prelim Calcs'!$C$9</f>
        <v>3838.1642829633433</v>
      </c>
      <c r="LA198" s="57">
        <f t="shared" si="294"/>
        <v>56.666666666666664</v>
      </c>
      <c r="LB198" s="2">
        <f t="shared" ref="LB198:LB204" si="349">MIN((LA198-$C$9)/($C$8-$C$9)*$C$7-$C$29*LE198/KX$2,LB$2)</f>
        <v>0.99579519204165001</v>
      </c>
      <c r="LC198" s="57">
        <f>LB198*'DEPRECATED - DT-Prelim Calcs'!$C$21/KW$2/'DEPRECATED - DT-Prelim Calcs'!$C$19/'DEPRECATED - DT-Prelim Calcs'!$C$18*3.39*'DEPRECATED - DT-Prelim Calcs'!$C$20</f>
        <v>25.773080821789936</v>
      </c>
      <c r="LD198" s="46">
        <f t="shared" ref="LD198:LD205" si="350">IF(LC198&lt;=$C$17,1,0)</f>
        <v>0</v>
      </c>
      <c r="LE198" s="57">
        <f>LC197*'DEPRECATED - DT-Prelim Calcs'!$C$11+LE197</f>
        <v>-551.8467532228193</v>
      </c>
      <c r="LF198" s="57">
        <f>LF197+0.5*LC198*'DEPRECATED - DT-Prelim Calcs'!$C$11^2+LE198*'DEPRECATED - DT-Prelim Calcs'!$C$11</f>
        <v>-337161.36860450654</v>
      </c>
      <c r="LG198" s="57">
        <f>MIN('Drive Train'!$F$35-LA197*'DEPRECATED - DT-Prelim Calcs'!$C$21*'Drive Train'!$F$39,LG197+LA$2)</f>
        <v>8.5466666666666669</v>
      </c>
      <c r="LH198" s="57">
        <f>'Drive Train'!$F$35-LA198*'DEPRECATED - DT-Prelim Calcs'!$C$21*'Drive Train'!$F$39</f>
        <v>8.5466666666666669</v>
      </c>
      <c r="LI198" s="1">
        <f>IF(LF198&gt;='Drive Train'!$F$29,1,0)</f>
        <v>0</v>
      </c>
      <c r="LJ198" s="57">
        <f>MIN(KZ198,'DEPRECATED - DT-Prelim Calcs'!$C$10)*'DEPRECATED - DT-Prelim Calcs'!$C$11*1000/60/60</f>
        <v>103.33333333333333</v>
      </c>
      <c r="LK198" s="63">
        <f>LK197+'DEPRECATED - DT-Prelim Calcs'!$C$11</f>
        <v>776</v>
      </c>
      <c r="LL198" s="2">
        <f>LV198/'Drive Train'!$F$35</f>
        <v>0.67096774193548392</v>
      </c>
      <c r="LM198" s="46">
        <f>LT198*12*60/(PI() * 'Drive Train'!$F$15)/LL$2*LL198</f>
        <v>-225060.49379231752</v>
      </c>
      <c r="LN198" s="2">
        <f>('DEPRECATED - DT-Prelim Calcs'!$C$6*LL198-LM198)/('DEPRECATED - DT-Prelim Calcs'!$C$6*LL198)*'DEPRECATED - DT-Prelim Calcs'!$C$7*LL198</f>
        <v>103.37984464821183</v>
      </c>
      <c r="LO198" s="57">
        <f>LN198/'DEPRECATED - DT-Prelim Calcs'!$C$7*('DEPRECATED - DT-Prelim Calcs'!$C$8-'DEPRECATED - DT-Prelim Calcs'!$C$9)+'DEPRECATED - DT-Prelim Calcs'!$C$9</f>
        <v>5506.2826009815672</v>
      </c>
      <c r="LP198" s="57">
        <f t="shared" si="295"/>
        <v>60</v>
      </c>
      <c r="LQ198" s="2">
        <f t="shared" ref="LQ198:LQ204" si="351">MIN((LP198-$C$9)/($C$8-$C$9)*$C$7-$C$29*LT198/LM$2,LQ$2)</f>
        <v>0.99579519204165001</v>
      </c>
      <c r="LR198" s="57">
        <f>LQ198*'DEPRECATED - DT-Prelim Calcs'!$C$21/LL$2/'DEPRECATED - DT-Prelim Calcs'!$C$19/'DEPRECATED - DT-Prelim Calcs'!$C$18*3.39*'DEPRECATED - DT-Prelim Calcs'!$C$20</f>
        <v>25.773080821789936</v>
      </c>
      <c r="LS198" s="46">
        <f t="shared" ref="LS198:LS205" si="352">IF(LR198&lt;=$C$17,1,0)</f>
        <v>0</v>
      </c>
      <c r="LT198" s="57">
        <f>LR197*'DEPRECATED - DT-Prelim Calcs'!$C$11+LT197</f>
        <v>-819.60203781377231</v>
      </c>
      <c r="LU198" s="57">
        <f>LU197+0.5*LR198*'DEPRECATED - DT-Prelim Calcs'!$C$11^2+LT198*'DEPRECATED - DT-Prelim Calcs'!$C$11</f>
        <v>-349460.53346629493</v>
      </c>
      <c r="LV198" s="57">
        <f>MIN('Drive Train'!$F$35-LP197*'DEPRECATED - DT-Prelim Calcs'!$C$21*'Drive Train'!$F$39,LV197+LP$2)</f>
        <v>8.32</v>
      </c>
      <c r="LW198" s="57">
        <f>'Drive Train'!$F$35-LP198*'DEPRECATED - DT-Prelim Calcs'!$C$21*'Drive Train'!$F$39</f>
        <v>8.32</v>
      </c>
      <c r="LX198" s="1">
        <f>IF(LU198&gt;='Drive Train'!$F$29,1,0)</f>
        <v>0</v>
      </c>
      <c r="LY198" s="57">
        <f>MIN(LO198,'DEPRECATED - DT-Prelim Calcs'!$C$10)*'DEPRECATED - DT-Prelim Calcs'!$C$11*1000/60/60</f>
        <v>103.33333333333333</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Train'!$AA$49 + V198*(1-'Drive Train'!$AA$49))</f>
        <v>0</v>
      </c>
      <c r="W199" s="57">
        <f t="shared" si="269"/>
        <v>0</v>
      </c>
      <c r="X199" s="2">
        <f>MAX(MIN(IF(AND(AI198=1,AG199&lt;0),-1,1)*(W199-$C$9)/($C$8-$C$9)*$C$7-$C$29*AE199/T$2 -  AI198*$C$29/2,X$2),MAX(X$4:X198)*-1)</f>
        <v>-0.2458281045106315</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Train'!$F$39,AG198+W$2)-$C$3,IF(AE198-1&lt;=0,0,IF($C$32=Motors!$C$29,MAX(ABS('Drive Train'!$F$35-W198*$C$21*'Drive Train'!$F$39)*-1,AG198-W$2),MAX(0,ABS('Drive Train'!$F$35-W198*$C$21*'Drive Train'!$F$39)*-1,AG198-W$2))))</f>
        <v>0</v>
      </c>
      <c r="AH199" s="57">
        <f>'Drive Train'!$F$35-ABS(W199)*'DEPRECATED - DT-Prelim Calcs'!$C$21*'Drive Train'!$F$39</f>
        <v>12.4</v>
      </c>
      <c r="AI199" s="1">
        <f>IF(AJ199&gt;='Drive Train'!$F$29,1,0)</f>
        <v>1</v>
      </c>
      <c r="AJ199" s="57">
        <f>AJ198+0.5*Y199*'DEPRECATED - DT-Prelim Calcs'!$C$11^2+AE199*'DEPRECATED - DT-Prelim Calcs'!$C$11</f>
        <v>784.33981740885292</v>
      </c>
      <c r="AK199" s="57">
        <f t="shared" si="268"/>
        <v>0</v>
      </c>
      <c r="AL199" s="63">
        <f>AL198+'DEPRECATED - DT-Prelim Calcs'!$C$11</f>
        <v>780</v>
      </c>
      <c r="AM199" s="2">
        <f>AW199/'Drive Train'!$F$35</f>
        <v>0.88882649237565781</v>
      </c>
      <c r="AN199" s="46">
        <f>AU199*12*60/(PI() * 'Drive Train'!$F$15)/AM$2*AM199</f>
        <v>4007.4131716828715</v>
      </c>
      <c r="AO199" s="2">
        <f>('DEPRECATED - DT-Prelim Calcs'!$C$6*AM199-AN199)/('DEPRECATED - DT-Prelim Calcs'!$C$6*AM199)*'DEPRECATED - DT-Prelim Calcs'!$C$7*AM199</f>
        <v>0.33008953072369918</v>
      </c>
      <c r="AP199" s="57">
        <f>AO199/'DEPRECATED - DT-Prelim Calcs'!$C$7*('DEPRECATED - DT-Prelim Calcs'!$C$8-'DEPRECATED - DT-Prelim Calcs'!$C$9)+'DEPRECATED - DT-Prelim Calcs'!$C$9</f>
        <v>20.27281609620357</v>
      </c>
      <c r="AQ199" s="57">
        <f t="shared" si="277"/>
        <v>20.27281609620357</v>
      </c>
      <c r="AR199" s="2">
        <f t="shared" si="297"/>
        <v>2.2204460492503131E-16</v>
      </c>
      <c r="AS199" s="57">
        <f>AR199*'DEPRECATED - DT-Prelim Calcs'!$C$21/AM$2/'DEPRECATED - DT-Prelim Calcs'!$C$19/'DEPRECATED - DT-Prelim Calcs'!$C$18*3.39*'DEPRECATED - DT-Prelim Calcs'!$C$20</f>
        <v>1.6091427298135106E-15</v>
      </c>
      <c r="AT199" s="46">
        <f t="shared" si="298"/>
        <v>0</v>
      </c>
      <c r="AU199" s="57">
        <f>AS198*'DEPRECATED - DT-Prelim Calcs'!$C$11+AU198</f>
        <v>39.3454487088432</v>
      </c>
      <c r="AV199" s="57">
        <f>AV198+0.5*AS199*'DEPRECATED - DT-Prelim Calcs'!$C$11^2+AU199*'DEPRECATED - DT-Prelim Calcs'!$C$11</f>
        <v>30646.650817113277</v>
      </c>
      <c r="AW199" s="57">
        <f>MIN('Drive Train'!$F$35-AQ198*'DEPRECATED - DT-Prelim Calcs'!$C$21*'Drive Train'!$F$39,AW198+AQ$2)</f>
        <v>11.021448505458157</v>
      </c>
      <c r="AX199" s="57">
        <f>'Drive Train'!$F$35-AQ199*'DEPRECATED - DT-Prelim Calcs'!$C$21*'Drive Train'!$F$39</f>
        <v>11.021448505458157</v>
      </c>
      <c r="AY199" s="1">
        <f>IF(AV199&gt;='Drive Train'!$F$29,1,0)</f>
        <v>1</v>
      </c>
      <c r="AZ199" s="57">
        <f t="shared" si="299"/>
        <v>22.525351218003966</v>
      </c>
      <c r="BA199" s="63">
        <f>BA198+'DEPRECATED - DT-Prelim Calcs'!$C$11</f>
        <v>780</v>
      </c>
      <c r="BB199" s="2">
        <f>BL199/'Drive Train'!$F$35</f>
        <v>1.3150249726469256</v>
      </c>
      <c r="BC199" s="46">
        <f>BJ199*12*60/(PI() * 'Drive Train'!$F$15)/BB$2*BB199</f>
        <v>-3540.8438977467281</v>
      </c>
      <c r="BD199" s="2">
        <f>('DEPRECATED - DT-Prelim Calcs'!$C$6*BB199-BC199)/('DEPRECATED - DT-Prelim Calcs'!$C$6*BB199)*'DEPRECATED - DT-Prelim Calcs'!$C$7*BB199</f>
        <v>4.7702296575443093</v>
      </c>
      <c r="BE199" s="57">
        <f>BD199/'DEPRECATED - DT-Prelim Calcs'!$C$7*('DEPRECATED - DT-Prelim Calcs'!$C$8-'DEPRECATED - DT-Prelim Calcs'!$C$9)+'DEPRECATED - DT-Prelim Calcs'!$C$9</f>
        <v>256.65040044105183</v>
      </c>
      <c r="BF199" s="57">
        <f t="shared" si="278"/>
        <v>93</v>
      </c>
      <c r="BG199" s="2">
        <f t="shared" si="300"/>
        <v>1.8933363324154464</v>
      </c>
      <c r="BH199" s="57">
        <f>BG199*'DEPRECATED - DT-Prelim Calcs'!$C$21/BB$2/'DEPRECATED - DT-Prelim Calcs'!$C$19/'DEPRECATED - DT-Prelim Calcs'!$C$18*3.39*'DEPRECATED - DT-Prelim Calcs'!$C$20</f>
        <v>19.819055495402456</v>
      </c>
      <c r="BI199" s="46">
        <f t="shared" si="301"/>
        <v>0</v>
      </c>
      <c r="BJ199" s="57">
        <f>BH198*'DEPRECATED - DT-Prelim Calcs'!$C$11+BJ198</f>
        <v>-16.267443596496349</v>
      </c>
      <c r="BK199" s="57">
        <f>BK198+0.5*BH199*'DEPRECATED - DT-Prelim Calcs'!$C$11^2+BJ199*'DEPRECATED - DT-Prelim Calcs'!$C$11</f>
        <v>18260.746630552996</v>
      </c>
      <c r="BL199" s="57">
        <f>MIN('Drive Train'!$F$35-BF198*'DEPRECATED - DT-Prelim Calcs'!$C$21*'Drive Train'!$F$39,BL198+BF$2)</f>
        <v>16.306309660821878</v>
      </c>
      <c r="BM199" s="57">
        <f>'Drive Train'!$F$35-BF199*'DEPRECATED - DT-Prelim Calcs'!$C$21*'Drive Train'!$F$39</f>
        <v>6.0759999999999996</v>
      </c>
      <c r="BN199" s="1">
        <f>IF(BK199&gt;='Drive Train'!$F$29,1,0)</f>
        <v>1</v>
      </c>
      <c r="BO199" s="57">
        <f t="shared" si="302"/>
        <v>103.33333333333333</v>
      </c>
      <c r="BP199" s="63">
        <f>BP198+'DEPRECATED - DT-Prelim Calcs'!$C$11</f>
        <v>780</v>
      </c>
      <c r="BQ199" s="2">
        <f>CA199/'Drive Train'!$F$35</f>
        <v>1.4902378185504934</v>
      </c>
      <c r="BR199" s="46">
        <f>BY199*12*60/(PI() * 'Drive Train'!$F$15)/BQ$2*BQ199</f>
        <v>-27963.497423004828</v>
      </c>
      <c r="BS199" s="2">
        <f>('DEPRECATED - DT-Prelim Calcs'!$C$6*BQ199-BR199)/('DEPRECATED - DT-Prelim Calcs'!$C$6*BQ199)*'DEPRECATED - DT-Prelim Calcs'!$C$7*BQ199</f>
        <v>16.235380983127257</v>
      </c>
      <c r="BT199" s="57">
        <f>BS199/'DEPRECATED - DT-Prelim Calcs'!$C$7*('DEPRECATED - DT-Prelim Calcs'!$C$8-'DEPRECATED - DT-Prelim Calcs'!$C$9)+'DEPRECATED - DT-Prelim Calcs'!$C$9</f>
        <v>867.01509549179548</v>
      </c>
      <c r="BU199" s="57">
        <f t="shared" si="279"/>
        <v>93</v>
      </c>
      <c r="BV199" s="2">
        <f t="shared" si="303"/>
        <v>1.8828060353728675</v>
      </c>
      <c r="BW199" s="57">
        <f>BV199*'DEPRECATED - DT-Prelim Calcs'!$C$21/BQ$2/'DEPRECATED - DT-Prelim Calcs'!$C$19/'DEPRECATED - DT-Prelim Calcs'!$C$18*3.39*'DEPRECATED - DT-Prelim Calcs'!$C$20</f>
        <v>25.773080821789936</v>
      </c>
      <c r="BX199" s="46">
        <f t="shared" si="304"/>
        <v>0</v>
      </c>
      <c r="BY199" s="57">
        <f>BW198*'DEPRECATED - DT-Prelim Calcs'!$C$11+BY198</f>
        <v>-86.691569883158451</v>
      </c>
      <c r="BZ199" s="57">
        <f>BZ198+0.5*BW199*'DEPRECATED - DT-Prelim Calcs'!$C$11^2+BY199*'DEPRECATED - DT-Prelim Calcs'!$C$11</f>
        <v>-12410.943217002026</v>
      </c>
      <c r="CA199" s="57">
        <f>MIN('Drive Train'!$F$35-BU198*'DEPRECATED - DT-Prelim Calcs'!$C$21*'Drive Train'!$F$39,CA198+BU$2)</f>
        <v>18.478948950026119</v>
      </c>
      <c r="CB199" s="57">
        <f>'Drive Train'!$F$35-BU199*'DEPRECATED - DT-Prelim Calcs'!$C$21*'Drive Train'!$F$39</f>
        <v>6.0759999999999996</v>
      </c>
      <c r="CC199" s="1">
        <f>IF(BZ199&gt;='Drive Train'!$F$29,1,0)</f>
        <v>0</v>
      </c>
      <c r="CD199" s="57">
        <f t="shared" si="305"/>
        <v>103.33333333333333</v>
      </c>
      <c r="CE199" s="63">
        <f>CE198+'DEPRECATED - DT-Prelim Calcs'!$C$11</f>
        <v>780</v>
      </c>
      <c r="CF199" s="2">
        <f>CP199/'Drive Train'!$F$35</f>
        <v>0.84764222279360302</v>
      </c>
      <c r="CG199" s="46">
        <f>CN199*12*60/(PI() * 'Drive Train'!$F$15)/CF$2*CF199</f>
        <v>6342.8081274786628</v>
      </c>
      <c r="CH199" s="2">
        <f>('DEPRECATED - DT-Prelim Calcs'!$C$6*CF199-CG199)/('DEPRECATED - DT-Prelim Calcs'!$C$6*CF199)*'DEPRECATED - DT-Prelim Calcs'!$C$7*CF199</f>
        <v>-0.82513113372850044</v>
      </c>
      <c r="CI199" s="57">
        <f>CH199/'DEPRECATED - DT-Prelim Calcs'!$C$7*('DEPRECATED - DT-Prelim Calcs'!$C$8-'DEPRECATED - DT-Prelim Calcs'!$C$9)+'DEPRECATED - DT-Prelim Calcs'!$C$9</f>
        <v>-41.227105583969539</v>
      </c>
      <c r="CJ199" s="57">
        <f t="shared" si="280"/>
        <v>-41.227105583969539</v>
      </c>
      <c r="CK199" s="2">
        <f t="shared" si="306"/>
        <v>-1.3729709739611005</v>
      </c>
      <c r="CL199" s="57">
        <f>CK199*'DEPRECATED - DT-Prelim Calcs'!$C$21/CF$2/'DEPRECATED - DT-Prelim Calcs'!$C$19/'DEPRECATED - DT-Prelim Calcs'!$C$18*3.39*'DEPRECATED - DT-Prelim Calcs'!$C$20</f>
        <v>-23.216271992111423</v>
      </c>
      <c r="CM199" s="46">
        <f t="shared" si="307"/>
        <v>1</v>
      </c>
      <c r="CN199" s="57">
        <f>CL198*'DEPRECATED - DT-Prelim Calcs'!$C$11+CN198</f>
        <v>27.985919396657625</v>
      </c>
      <c r="CO199" s="57">
        <f>CO198+0.5*CL199*'DEPRECATED - DT-Prelim Calcs'!$C$11^2+CN199*'DEPRECATED - DT-Prelim Calcs'!$C$11</f>
        <v>-60053.687325300831</v>
      </c>
      <c r="CP199" s="57">
        <f>MIN('Drive Train'!$F$35-CJ198*'DEPRECATED - DT-Prelim Calcs'!$C$21*'Drive Train'!$F$39,CP198+CJ$2)</f>
        <v>10.510763562640678</v>
      </c>
      <c r="CQ199" s="57">
        <f>'Drive Train'!$F$35-CJ199*'DEPRECATED - DT-Prelim Calcs'!$C$21*'Drive Train'!$F$39</f>
        <v>15.203443179709929</v>
      </c>
      <c r="CR199" s="1">
        <f>IF(CO199&gt;='Drive Train'!$F$29,1,0)</f>
        <v>0</v>
      </c>
      <c r="CS199" s="57">
        <f t="shared" si="308"/>
        <v>-45.807895093299493</v>
      </c>
      <c r="CT199" s="63">
        <f>CT198+'DEPRECATED - DT-Prelim Calcs'!$C$11</f>
        <v>780</v>
      </c>
      <c r="CU199" s="2">
        <f>DE199/'Drive Train'!$F$35</f>
        <v>1.633729194883502</v>
      </c>
      <c r="CV199" s="46">
        <f>DC199*12*60/(PI() * 'Drive Train'!$F$15)/CU$2*CU199</f>
        <v>-115010.37088733134</v>
      </c>
      <c r="CW199" s="2">
        <f>('DEPRECATED - DT-Prelim Calcs'!$C$6*CU199-CV199)/('DEPRECATED - DT-Prelim Calcs'!$C$6*CU199)*'DEPRECATED - DT-Prelim Calcs'!$C$7*CU199</f>
        <v>55.940100462571415</v>
      </c>
      <c r="CX199" s="57">
        <f>CW199/'DEPRECATED - DT-Prelim Calcs'!$C$7*('DEPRECATED - DT-Prelim Calcs'!$C$8-'DEPRECATED - DT-Prelim Calcs'!$C$9)+'DEPRECATED - DT-Prelim Calcs'!$C$9</f>
        <v>2980.755970683781</v>
      </c>
      <c r="CY199" s="57">
        <f t="shared" si="281"/>
        <v>93</v>
      </c>
      <c r="CZ199" s="2">
        <f t="shared" si="309"/>
        <v>1.2803081040535502</v>
      </c>
      <c r="DA199" s="57">
        <f>CZ199*'DEPRECATED - DT-Prelim Calcs'!$C$21/CU$2/'DEPRECATED - DT-Prelim Calcs'!$C$19/'DEPRECATED - DT-Prelim Calcs'!$C$18*3.39*'DEPRECATED - DT-Prelim Calcs'!$C$20</f>
        <v>25.773080821789936</v>
      </c>
      <c r="DB199" s="46">
        <f t="shared" si="310"/>
        <v>0</v>
      </c>
      <c r="DC199" s="57">
        <f>DA198*'DEPRECATED - DT-Prelim Calcs'!$C$11+DC198</f>
        <v>-221.1601147839207</v>
      </c>
      <c r="DD199" s="57">
        <f>DD198+0.5*DA199*'DEPRECATED - DT-Prelim Calcs'!$C$11^2+DC199*'DEPRECATED - DT-Prelim Calcs'!$C$11</f>
        <v>-108473.93739479716</v>
      </c>
      <c r="DE199" s="57">
        <f>MIN('Drive Train'!$F$35-CY198*'DEPRECATED - DT-Prelim Calcs'!$C$21*'Drive Train'!$F$39,DE198+CY$2)</f>
        <v>20.258242016555425</v>
      </c>
      <c r="DF199" s="57">
        <f>'Drive Train'!$F$35-CY199*'DEPRECATED - DT-Prelim Calcs'!$C$21*'Drive Train'!$F$39</f>
        <v>6.0759999999999996</v>
      </c>
      <c r="DG199" s="1">
        <f>IF(DD199&gt;='Drive Train'!$F$29,1,0)</f>
        <v>0</v>
      </c>
      <c r="DH199" s="57">
        <f t="shared" si="311"/>
        <v>103.33333333333333</v>
      </c>
      <c r="DI199" s="63">
        <f>DI198+'DEPRECATED - DT-Prelim Calcs'!$C$11</f>
        <v>780</v>
      </c>
      <c r="DJ199" s="2">
        <f>DT199/'Drive Train'!$F$35</f>
        <v>0.48999999999999994</v>
      </c>
      <c r="DK199" s="46">
        <f>DR199*12*60/(PI() * 'Drive Train'!$F$15)/DJ$2*DJ199</f>
        <v>10502.717889552225</v>
      </c>
      <c r="DL199" s="2">
        <f>('DEPRECATED - DT-Prelim Calcs'!$C$6*DJ199-DK199)/('DEPRECATED - DT-Prelim Calcs'!$C$6*DJ199)*'DEPRECATED - DT-Prelim Calcs'!$C$7*DJ199</f>
        <v>-3.56798369865307</v>
      </c>
      <c r="DM199" s="57">
        <f>DL199/'DEPRECATED - DT-Prelim Calcs'!$C$7*('DEPRECATED - DT-Prelim Calcs'!$C$8-'DEPRECATED - DT-Prelim Calcs'!$C$9)+'DEPRECATED - DT-Prelim Calcs'!$C$9</f>
        <v>-187.24701599053481</v>
      </c>
      <c r="DN199" s="57">
        <f t="shared" si="282"/>
        <v>-187.24701599053481</v>
      </c>
      <c r="DO199" s="2">
        <f t="shared" si="312"/>
        <v>-5.137226842379043</v>
      </c>
      <c r="DP199" s="57">
        <f>DO199*'DEPRECATED - DT-Prelim Calcs'!$C$21/DJ$2/'DEPRECATED - DT-Prelim Calcs'!$C$19/'DEPRECATED - DT-Prelim Calcs'!$C$18*3.39*'DEPRECATED - DT-Prelim Calcs'!$C$20</f>
        <v>-119.96058459647185</v>
      </c>
      <c r="DQ199" s="46">
        <f t="shared" si="313"/>
        <v>1</v>
      </c>
      <c r="DR199" s="57">
        <f>DP198*'DEPRECATED - DT-Prelim Calcs'!$C$11+DR198</f>
        <v>58.049369043883502</v>
      </c>
      <c r="DS199" s="57">
        <f>DS198+0.5*DP199*'DEPRECATED - DT-Prelim Calcs'!$C$11^2+DR199*'DEPRECATED - DT-Prelim Calcs'!$C$11</f>
        <v>-195648.65847202073</v>
      </c>
      <c r="DT199" s="57">
        <f>MIN('Drive Train'!$F$35-DN198*'DEPRECATED - DT-Prelim Calcs'!$C$21*'Drive Train'!$F$39,DT198+DN$2)</f>
        <v>6.0759999999999996</v>
      </c>
      <c r="DU199" s="57">
        <f>'Drive Train'!$F$35-DN199*'DEPRECATED - DT-Prelim Calcs'!$C$21*'Drive Train'!$F$39</f>
        <v>25.132797087356366</v>
      </c>
      <c r="DV199" s="1">
        <f>IF(DS199&gt;='Drive Train'!$F$29,1,0)</f>
        <v>0</v>
      </c>
      <c r="DW199" s="57">
        <f t="shared" si="314"/>
        <v>-208.0522399894831</v>
      </c>
      <c r="DX199" s="63">
        <f>DX198+'DEPRECATED - DT-Prelim Calcs'!$C$11</f>
        <v>780</v>
      </c>
      <c r="DY199" s="2">
        <f>EI199/'Drive Train'!$F$35</f>
        <v>0.48999999999999994</v>
      </c>
      <c r="DZ199" s="46">
        <f>EG199*12*60/(PI() * 'Drive Train'!$F$15)/DY$2*DY199</f>
        <v>-122139.22832034498</v>
      </c>
      <c r="EA199" s="2">
        <f>('DEPRECATED - DT-Prelim Calcs'!$C$6*DY199-DZ199)/('DEPRECATED - DT-Prelim Calcs'!$C$6*DY199)*'DEPRECATED - DT-Prelim Calcs'!$C$7*DY199</f>
        <v>56.407080159855788</v>
      </c>
      <c r="EB199" s="57">
        <f>EA199/'DEPRECATED - DT-Prelim Calcs'!$C$7*('DEPRECATED - DT-Prelim Calcs'!$C$8-'DEPRECATED - DT-Prelim Calcs'!$C$9)+'DEPRECATED - DT-Prelim Calcs'!$C$9</f>
        <v>3005.6163421201231</v>
      </c>
      <c r="EC199" s="57">
        <f t="shared" si="283"/>
        <v>93</v>
      </c>
      <c r="ED199" s="2">
        <f t="shared" si="315"/>
        <v>0.96993038185874991</v>
      </c>
      <c r="EE199" s="57">
        <f>ED199*'DEPRECATED - DT-Prelim Calcs'!$C$21/DY$2/'DEPRECATED - DT-Prelim Calcs'!$C$19/'DEPRECATED - DT-Prelim Calcs'!$C$18*3.39*'DEPRECATED - DT-Prelim Calcs'!$C$20</f>
        <v>25.773080821789936</v>
      </c>
      <c r="EF199" s="46">
        <f t="shared" si="316"/>
        <v>0</v>
      </c>
      <c r="EG199" s="57">
        <f>EE198*'DEPRECATED - DT-Prelim Calcs'!$C$11+EG198</f>
        <v>-593.24629314521064</v>
      </c>
      <c r="EH199" s="57">
        <f>EH198+0.5*EE199*'DEPRECATED - DT-Prelim Calcs'!$C$11^2+EG199*'DEPRECATED - DT-Prelim Calcs'!$C$11</f>
        <v>-371716.19491877645</v>
      </c>
      <c r="EI199" s="57">
        <f>MIN('Drive Train'!$F$35-EC198*'DEPRECATED - DT-Prelim Calcs'!$C$21*'Drive Train'!$F$39,EI198+EC$2)</f>
        <v>6.0759999999999996</v>
      </c>
      <c r="EJ199" s="57">
        <f>'Drive Train'!$F$35-EC199*'DEPRECATED - DT-Prelim Calcs'!$C$21*'Drive Train'!$F$39</f>
        <v>6.0759999999999996</v>
      </c>
      <c r="EK199" s="1">
        <f>IF(EH199&gt;='Drive Train'!$F$29,1,0)</f>
        <v>0</v>
      </c>
      <c r="EL199" s="57">
        <f t="shared" si="317"/>
        <v>103.33333333333333</v>
      </c>
      <c r="EM199" s="63">
        <f>EM198+'DEPRECATED - DT-Prelim Calcs'!$C$11</f>
        <v>780</v>
      </c>
      <c r="EN199" s="2">
        <f>EX199/'Drive Train'!$F$35</f>
        <v>0.48999999999999994</v>
      </c>
      <c r="EO199" s="46">
        <f>EV199*12*60/(PI() * 'Drive Train'!$F$15)/EN$2*EN199</f>
        <v>-52345.804489060494</v>
      </c>
      <c r="EP199" s="2">
        <f>('DEPRECATED - DT-Prelim Calcs'!$C$6*EN199-EO199)/('DEPRECATED - DT-Prelim Calcs'!$C$6*EN199)*'DEPRECATED - DT-Prelim Calcs'!$C$7*EN199</f>
        <v>24.849453249275008</v>
      </c>
      <c r="EQ199" s="57">
        <f>EP199/'DEPRECATED - DT-Prelim Calcs'!$C$7*('DEPRECATED - DT-Prelim Calcs'!$C$8-'DEPRECATED - DT-Prelim Calcs'!$C$9)+'DEPRECATED - DT-Prelim Calcs'!$C$9</f>
        <v>1325.5982787892049</v>
      </c>
      <c r="ER199" s="57">
        <f t="shared" si="284"/>
        <v>93</v>
      </c>
      <c r="ES199" s="2">
        <f t="shared" si="318"/>
        <v>0.86507304327942547</v>
      </c>
      <c r="ET199" s="57">
        <f>ES199*'DEPRECATED - DT-Prelim Calcs'!$C$21/EN$2/'DEPRECATED - DT-Prelim Calcs'!$C$19/'DEPRECATED - DT-Prelim Calcs'!$C$18*3.39*'DEPRECATED - DT-Prelim Calcs'!$C$20</f>
        <v>25.773080821789936</v>
      </c>
      <c r="EU199" s="46">
        <f t="shared" si="319"/>
        <v>0</v>
      </c>
      <c r="EV199" s="57">
        <f>ET198*'DEPRECATED - DT-Prelim Calcs'!$C$11+EV198</f>
        <v>-226.76392006216224</v>
      </c>
      <c r="EW199" s="57">
        <f>EW198+0.5*ET199*'DEPRECATED - DT-Prelim Calcs'!$C$11^2+EV199*'DEPRECATED - DT-Prelim Calcs'!$C$11</f>
        <v>-407026.09024372761</v>
      </c>
      <c r="EX199" s="57">
        <f>MIN('Drive Train'!$F$35-ER198*'DEPRECATED - DT-Prelim Calcs'!$C$21*'Drive Train'!$F$39,EX198+ER$2)</f>
        <v>6.0759999999999996</v>
      </c>
      <c r="EY199" s="57">
        <f>'Drive Train'!$F$35-ER199*'DEPRECATED - DT-Prelim Calcs'!$C$21*'Drive Train'!$F$39</f>
        <v>6.0759999999999996</v>
      </c>
      <c r="EZ199" s="1">
        <f>IF(EW199&gt;='Drive Train'!$F$29,1,0)</f>
        <v>0</v>
      </c>
      <c r="FA199" s="57">
        <f t="shared" si="320"/>
        <v>103.33333333333333</v>
      </c>
      <c r="FB199" s="63">
        <f>FB198+'DEPRECATED - DT-Prelim Calcs'!$C$11</f>
        <v>780</v>
      </c>
      <c r="FC199" s="2">
        <f>FM199/'Drive Train'!$F$35</f>
        <v>0.48999999999999994</v>
      </c>
      <c r="FD199" s="46">
        <f>FK199*12*60/(PI() * 'Drive Train'!$F$15)/FC$2*FC199</f>
        <v>21736.836971283297</v>
      </c>
      <c r="FE199" s="2">
        <f>('DEPRECATED - DT-Prelim Calcs'!$C$6*FC199-FD199)/('DEPRECATED - DT-Prelim Calcs'!$C$6*FC199)*'DEPRECATED - DT-Prelim Calcs'!$C$7*FC199</f>
        <v>-8.6475760039010776</v>
      </c>
      <c r="FF199" s="57">
        <f>FE199/'DEPRECATED - DT-Prelim Calcs'!$C$7*('DEPRECATED - DT-Prelim Calcs'!$C$8-'DEPRECATED - DT-Prelim Calcs'!$C$9)+'DEPRECATED - DT-Prelim Calcs'!$C$9</f>
        <v>-457.66680551888311</v>
      </c>
      <c r="FG199" s="57">
        <f t="shared" si="285"/>
        <v>-457.66680551888311</v>
      </c>
      <c r="FH199" s="2">
        <f t="shared" si="321"/>
        <v>-11.895343176378166</v>
      </c>
      <c r="FI199" s="57">
        <f>FH199*'DEPRECATED - DT-Prelim Calcs'!$C$21/FC$2/'DEPRECATED - DT-Prelim Calcs'!$C$19/'DEPRECATED - DT-Prelim Calcs'!$C$18*3.39*'DEPRECATED - DT-Prelim Calcs'!$C$20</f>
        <v>-392.7106372223933</v>
      </c>
      <c r="FJ199" s="46">
        <f t="shared" si="322"/>
        <v>1</v>
      </c>
      <c r="FK199" s="57">
        <f>FI198*'DEPRECATED - DT-Prelim Calcs'!$C$11+FK198</f>
        <v>84.977958363940544</v>
      </c>
      <c r="FL199" s="57">
        <f>FL198+0.5*FI199*'DEPRECATED - DT-Prelim Calcs'!$C$11^2+FK199*'DEPRECATED - DT-Prelim Calcs'!$C$11</f>
        <v>-468160.65481860534</v>
      </c>
      <c r="FM199" s="57">
        <f>MIN('Drive Train'!$F$35-FG198*'DEPRECATED - DT-Prelim Calcs'!$C$21*'Drive Train'!$F$39,FM198+FG$2)</f>
        <v>6.0759999999999996</v>
      </c>
      <c r="FN199" s="57">
        <f>'Drive Train'!$F$35-FG199*'DEPRECATED - DT-Prelim Calcs'!$C$21*'Drive Train'!$F$39</f>
        <v>43.521342775284054</v>
      </c>
      <c r="FO199" s="1">
        <f>IF(FL199&gt;='Drive Train'!$F$29,1,0)</f>
        <v>0</v>
      </c>
      <c r="FP199" s="57">
        <f t="shared" si="323"/>
        <v>-508.51867279875904</v>
      </c>
      <c r="FQ199" s="63">
        <f>FQ198+'DEPRECATED - DT-Prelim Calcs'!$C$11</f>
        <v>780</v>
      </c>
      <c r="FR199" s="2">
        <f>GB199/'Drive Train'!$F$35</f>
        <v>0.48999999999999994</v>
      </c>
      <c r="FS199" s="46">
        <f>FZ199*12*60/(PI() * 'Drive Train'!$F$15)/FR$2*FR199</f>
        <v>-219647.39086176342</v>
      </c>
      <c r="FT199" s="2">
        <f>('DEPRECATED - DT-Prelim Calcs'!$C$6*FR199-FS199)/('DEPRECATED - DT-Prelim Calcs'!$C$6*FR199)*'DEPRECATED - DT-Prelim Calcs'!$C$7*FR199</f>
        <v>100.49613676863974</v>
      </c>
      <c r="FU199" s="57">
        <f>FT199/'DEPRECATED - DT-Prelim Calcs'!$C$7*('DEPRECATED - DT-Prelim Calcs'!$C$8-'DEPRECATED - DT-Prelim Calcs'!$C$9)+'DEPRECATED - DT-Prelim Calcs'!$C$9</f>
        <v>5352.7640445711531</v>
      </c>
      <c r="FV199" s="57">
        <f t="shared" si="286"/>
        <v>93</v>
      </c>
      <c r="FW199" s="2">
        <f t="shared" si="324"/>
        <v>0.7112822800297498</v>
      </c>
      <c r="FX199" s="57">
        <f>FW199*'DEPRECATED - DT-Prelim Calcs'!$C$21/FR$2/'DEPRECATED - DT-Prelim Calcs'!$C$19/'DEPRECATED - DT-Prelim Calcs'!$C$18*3.39*'DEPRECATED - DT-Prelim Calcs'!$C$20</f>
        <v>25.773080821789936</v>
      </c>
      <c r="FY199" s="46">
        <f t="shared" si="325"/>
        <v>0</v>
      </c>
      <c r="FZ199" s="57">
        <f>FX198*'DEPRECATED - DT-Prelim Calcs'!$C$11+FZ198</f>
        <v>-782.36125794952579</v>
      </c>
      <c r="GA199" s="57">
        <f>GA198+0.5*FX199*'DEPRECATED - DT-Prelim Calcs'!$C$11^2+FZ199*'DEPRECATED - DT-Prelim Calcs'!$C$11</f>
        <v>-582711.02830958471</v>
      </c>
      <c r="GB199" s="57">
        <f>MIN('Drive Train'!$F$35-FV198*'DEPRECATED - DT-Prelim Calcs'!$C$21*'Drive Train'!$F$39,GB198+FV$2)</f>
        <v>6.0759999999999996</v>
      </c>
      <c r="GC199" s="57">
        <f>'Drive Train'!$F$35-FV199*'DEPRECATED - DT-Prelim Calcs'!$C$21*'Drive Train'!$F$39</f>
        <v>6.0759999999999996</v>
      </c>
      <c r="GD199" s="1">
        <f>IF(GA199&gt;='Drive Train'!$F$29,1,0)</f>
        <v>0</v>
      </c>
      <c r="GE199" s="57">
        <f t="shared" si="326"/>
        <v>103.33333333333333</v>
      </c>
      <c r="GF199" s="63">
        <f>GF198+'DEPRECATED - DT-Prelim Calcs'!$C$11</f>
        <v>780</v>
      </c>
      <c r="GG199" s="2">
        <f>GQ199/'Drive Train'!$F$35</f>
        <v>0.83548387096774201</v>
      </c>
      <c r="GH199" s="46">
        <f>GO199*12*60/(PI() * 'Drive Train'!$F$15)/GG$2*GG199</f>
        <v>28073.590743381181</v>
      </c>
      <c r="GI199" s="2">
        <f>('DEPRECATED - DT-Prelim Calcs'!$C$6*GG199-GH199)/('DEPRECATED - DT-Prelim Calcs'!$C$6*GG199)*'DEPRECATED - DT-Prelim Calcs'!$C$7*GG199</f>
        <v>-10.680171242740469</v>
      </c>
      <c r="GJ199" s="57">
        <f>GI199/'DEPRECATED - DT-Prelim Calcs'!$C$7*('DEPRECATED - DT-Prelim Calcs'!$C$8-'DEPRECATED - DT-Prelim Calcs'!$C$9)+'DEPRECATED - DT-Prelim Calcs'!$C$9</f>
        <v>-565.87509147037429</v>
      </c>
      <c r="GK199" s="57">
        <f t="shared" si="327"/>
        <v>-565.87509147037429</v>
      </c>
      <c r="GL199" s="2">
        <f t="shared" si="328"/>
        <v>-13.140224526808678</v>
      </c>
      <c r="GM199" s="57">
        <f>GL199*'DEPRECATED - DT-Prelim Calcs'!$C$21/GG$2/'DEPRECATED - DT-Prelim Calcs'!$C$19/'DEPRECATED - DT-Prelim Calcs'!$C$18*3.39*'DEPRECATED - DT-Prelim Calcs'!$C$20</f>
        <v>-340.09409912047613</v>
      </c>
      <c r="GN199" s="46">
        <f t="shared" si="329"/>
        <v>1</v>
      </c>
      <c r="GO199" s="57">
        <f>GM198*'DEPRECATED - DT-Prelim Calcs'!$C$11+GO198</f>
        <v>82.104185574116357</v>
      </c>
      <c r="GP199" s="57">
        <f>GP198+0.5*GM199*'DEPRECATED - DT-Prelim Calcs'!$C$11^2+GO199*'DEPRECATED - DT-Prelim Calcs'!$C$11</f>
        <v>-290952.9349542578</v>
      </c>
      <c r="GQ199" s="57">
        <f>MIN('Drive Train'!$F$35-GK198*'DEPRECATED - DT-Prelim Calcs'!$C$21*'Drive Train'!$F$39,GQ198+GK$2)</f>
        <v>10.360000000000001</v>
      </c>
      <c r="GR199" s="57">
        <f>'Drive Train'!$F$35-GK199*'DEPRECATED - DT-Prelim Calcs'!$C$21*'Drive Train'!$F$39</f>
        <v>50.879506219985451</v>
      </c>
      <c r="GS199" s="1">
        <f>IF(GP199&gt;='Drive Train'!$F$29,1,0)</f>
        <v>0</v>
      </c>
      <c r="GT199" s="57">
        <f t="shared" si="330"/>
        <v>-628.75010163374907</v>
      </c>
      <c r="GU199" s="63">
        <f>GU198+'DEPRECATED - DT-Prelim Calcs'!$C$11</f>
        <v>780</v>
      </c>
      <c r="GV199" s="2">
        <f>HF199/'Drive Train'!$F$35</f>
        <v>0.81720430107526887</v>
      </c>
      <c r="GW199" s="46">
        <f>HD199*12*60/(PI() * 'Drive Train'!$F$15)/GV$2*GV199</f>
        <v>-271301.18925024115</v>
      </c>
      <c r="GX199" s="2">
        <f>('DEPRECATED - DT-Prelim Calcs'!$C$6*GV199-GW199)/('DEPRECATED - DT-Prelim Calcs'!$C$6*GV199)*'DEPRECATED - DT-Prelim Calcs'!$C$7*GV199</f>
        <v>124.64035656691995</v>
      </c>
      <c r="GY199" s="57">
        <f>GX199/'DEPRECATED - DT-Prelim Calcs'!$C$7*('DEPRECATED - DT-Prelim Calcs'!$C$8-'DEPRECATED - DT-Prelim Calcs'!$C$9)+'DEPRECATED - DT-Prelim Calcs'!$C$9</f>
        <v>6638.118152504494</v>
      </c>
      <c r="GZ199" s="57">
        <f t="shared" si="287"/>
        <v>33.333333333333314</v>
      </c>
      <c r="HA199" s="2">
        <f t="shared" si="331"/>
        <v>0.99579519204165001</v>
      </c>
      <c r="HB199" s="57">
        <f>HA199*'DEPRECATED - DT-Prelim Calcs'!$C$21/GV$2/'DEPRECATED - DT-Prelim Calcs'!$C$19/'DEPRECATED - DT-Prelim Calcs'!$C$18*3.39*'DEPRECATED - DT-Prelim Calcs'!$C$20</f>
        <v>25.773080821789936</v>
      </c>
      <c r="HC199" s="46">
        <f t="shared" si="332"/>
        <v>0</v>
      </c>
      <c r="HD199" s="57">
        <f>HB198*'DEPRECATED - DT-Prelim Calcs'!$C$11+HD198</f>
        <v>-811.19722633221409</v>
      </c>
      <c r="HE199" s="57">
        <f>HE198+0.5*HB199*'DEPRECATED - DT-Prelim Calcs'!$C$11^2+HD199*'DEPRECATED - DT-Prelim Calcs'!$C$11</f>
        <v>-327011.32313997828</v>
      </c>
      <c r="HF199" s="57">
        <f>MIN('Drive Train'!$F$35-GZ198*'DEPRECATED - DT-Prelim Calcs'!$C$21*'Drive Train'!$F$39,HF198+GZ$2)</f>
        <v>10.133333333333335</v>
      </c>
      <c r="HG199" s="57">
        <f>'Drive Train'!$F$35-GZ199*'DEPRECATED - DT-Prelim Calcs'!$C$21*'Drive Train'!$F$39</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-354189.80495437491</v>
      </c>
      <c r="HM199" s="2">
        <f>('DEPRECATED - DT-Prelim Calcs'!$C$6*HK199-HL199)/('DEPRECATED - DT-Prelim Calcs'!$C$6*HK199)*'DEPRECATED - DT-Prelim Calcs'!$C$7*HK199</f>
        <v>162.07502022317183</v>
      </c>
      <c r="HN199" s="57">
        <f>HM199/'DEPRECATED - DT-Prelim Calcs'!$C$7*('DEPRECATED - DT-Prelim Calcs'!$C$8-'DEPRECATED - DT-Prelim Calcs'!$C$9)+'DEPRECATED - DT-Prelim Calcs'!$C$9</f>
        <v>8631.0091678974877</v>
      </c>
      <c r="HO199" s="57">
        <f t="shared" si="288"/>
        <v>36.66666666666665</v>
      </c>
      <c r="HP199" s="2">
        <f t="shared" si="334"/>
        <v>0.99579519204165001</v>
      </c>
      <c r="HQ199" s="57">
        <f>HP199*'DEPRECATED - DT-Prelim Calcs'!$C$21/HK$2/'DEPRECATED - DT-Prelim Calcs'!$C$19/'DEPRECATED - DT-Prelim Calcs'!$C$18*3.39*'DEPRECATED - DT-Prelim Calcs'!$C$20</f>
        <v>25.773080821789936</v>
      </c>
      <c r="HR199" s="46">
        <f t="shared" si="335"/>
        <v>0</v>
      </c>
      <c r="HS199" s="57">
        <f>HQ198*'DEPRECATED - DT-Prelim Calcs'!$C$11+HS198</f>
        <v>-1083.2672021577894</v>
      </c>
      <c r="HT199" s="57">
        <f>HT198+0.5*HQ199*'DEPRECATED - DT-Prelim Calcs'!$C$11^2+HS199*'DEPRECATED - DT-Prelim Calcs'!$C$11</f>
        <v>-358173.92173303058</v>
      </c>
      <c r="HU199" s="57">
        <f>MIN('Drive Train'!$F$35-HO198*'DEPRECATED - DT-Prelim Calcs'!$C$21*'Drive Train'!$F$39,HU198+HO$2)</f>
        <v>9.9066666666666681</v>
      </c>
      <c r="HV199" s="57">
        <f>'Drive Train'!$F$35-HO199*'DEPRECATED - DT-Prelim Calcs'!$C$21*'Drive Train'!$F$39</f>
        <v>9.9066666666666681</v>
      </c>
      <c r="HW199" s="1">
        <f>IF(HT199&gt;='Drive Train'!$F$29,1,0)</f>
        <v>0</v>
      </c>
      <c r="HX199" s="57">
        <f t="shared" si="336"/>
        <v>40.740740740740726</v>
      </c>
      <c r="HY199" s="63">
        <f>HY198+'DEPRECATED - DT-Prelim Calcs'!$C$11</f>
        <v>780</v>
      </c>
      <c r="HZ199" s="2">
        <f>IJ199/'Drive Train'!$F$35</f>
        <v>0.78064516129032269</v>
      </c>
      <c r="IA199" s="46">
        <f>IH199*12*60/(PI() * 'Drive Train'!$F$15)/HZ$2*HZ199</f>
        <v>-54124.018207165667</v>
      </c>
      <c r="IB199" s="2">
        <f>('DEPRECATED - DT-Prelim Calcs'!$C$6*HZ199-IA199)/('DEPRECATED - DT-Prelim Calcs'!$C$6*HZ199)*'DEPRECATED - DT-Prelim Calcs'!$C$7*HZ199</f>
        <v>26.353940932381207</v>
      </c>
      <c r="IC199" s="57">
        <f>IB199/'DEPRECATED - DT-Prelim Calcs'!$C$7*('DEPRECATED - DT-Prelim Calcs'!$C$8-'DEPRECATED - DT-Prelim Calcs'!$C$9)+'DEPRECATED - DT-Prelim Calcs'!$C$9</f>
        <v>1405.6919591802941</v>
      </c>
      <c r="ID199" s="57">
        <f t="shared" si="289"/>
        <v>39.999999999999986</v>
      </c>
      <c r="IE199" s="2">
        <f t="shared" si="337"/>
        <v>0.99579519204165001</v>
      </c>
      <c r="IF199" s="57">
        <f>IE199*'DEPRECATED - DT-Prelim Calcs'!$C$21/HZ$2/'DEPRECATED - DT-Prelim Calcs'!$C$19/'DEPRECATED - DT-Prelim Calcs'!$C$18*3.39*'DEPRECATED - DT-Prelim Calcs'!$C$20</f>
        <v>25.773080821789936</v>
      </c>
      <c r="IG199" s="46">
        <f t="shared" si="338"/>
        <v>0</v>
      </c>
      <c r="IH199" s="57">
        <f>IF198*'DEPRECATED - DT-Prelim Calcs'!$C$11+IH198</f>
        <v>-169.41106107520216</v>
      </c>
      <c r="II199" s="57">
        <f>II198+0.5*IF199*'DEPRECATED - DT-Prelim Calcs'!$C$11^2+IH199*'DEPRECATED - DT-Prelim Calcs'!$C$11</f>
        <v>-370011.7263099738</v>
      </c>
      <c r="IJ199" s="57">
        <f>MIN('Drive Train'!$F$35-ID198*'DEPRECATED - DT-Prelim Calcs'!$C$21*'Drive Train'!$F$39,IJ198+ID$2)</f>
        <v>9.6800000000000015</v>
      </c>
      <c r="IK199" s="57">
        <f>'Drive Train'!$F$35-ID199*'DEPRECATED - DT-Prelim Calcs'!$C$21*'Drive Train'!$F$39</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-209364.23811238288</v>
      </c>
      <c r="IQ199" s="2">
        <f>('DEPRECATED - DT-Prelim Calcs'!$C$6*IO199-IP199)/('DEPRECATED - DT-Prelim Calcs'!$C$6*IO199)*'DEPRECATED - DT-Prelim Calcs'!$C$7*IO199</f>
        <v>96.502932191749636</v>
      </c>
      <c r="IR199" s="57">
        <f>IQ199/'DEPRECATED - DT-Prelim Calcs'!$C$7*('DEPRECATED - DT-Prelim Calcs'!$C$8-'DEPRECATED - DT-Prelim Calcs'!$C$9)+'DEPRECATED - DT-Prelim Calcs'!$C$9</f>
        <v>5140.1797511209461</v>
      </c>
      <c r="IS199" s="57">
        <f t="shared" si="290"/>
        <v>43.333333333333321</v>
      </c>
      <c r="IT199" s="2">
        <f t="shared" si="340"/>
        <v>0.99579519204165001</v>
      </c>
      <c r="IU199" s="57">
        <f>IT199*'DEPRECATED - DT-Prelim Calcs'!$C$21/IO$2/'DEPRECATED - DT-Prelim Calcs'!$C$19/'DEPRECATED - DT-Prelim Calcs'!$C$18*3.39*'DEPRECATED - DT-Prelim Calcs'!$C$20</f>
        <v>25.773080821789936</v>
      </c>
      <c r="IV199" s="46">
        <f t="shared" si="341"/>
        <v>0</v>
      </c>
      <c r="IW199" s="57">
        <f>IU198*'DEPRECATED - DT-Prelim Calcs'!$C$11+IW198</f>
        <v>-671.03414229472537</v>
      </c>
      <c r="IX199" s="57">
        <f>IX198+0.5*IU199*'DEPRECATED - DT-Prelim Calcs'!$C$11^2+IW199*'DEPRECATED - DT-Prelim Calcs'!$C$11</f>
        <v>-346317.03542974306</v>
      </c>
      <c r="IY199" s="57">
        <f>MIN('Drive Train'!$F$35-IS198*'DEPRECATED - DT-Prelim Calcs'!$C$21*'Drive Train'!$F$39,IY198+IS$2)</f>
        <v>9.4533333333333349</v>
      </c>
      <c r="IZ199" s="57">
        <f>'Drive Train'!$F$35-IS199*'DEPRECATED - DT-Prelim Calcs'!$C$21*'Drive Train'!$F$39</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-131964.13798946189</v>
      </c>
      <c r="JF199" s="2">
        <f>('DEPRECATED - DT-Prelim Calcs'!$C$6*JD199-JE199)/('DEPRECATED - DT-Prelim Calcs'!$C$6*JD199)*'DEPRECATED - DT-Prelim Calcs'!$C$7*JD199</f>
        <v>61.461835033141867</v>
      </c>
      <c r="JG199" s="57">
        <f>JF199/'DEPRECATED - DT-Prelim Calcs'!$C$7*('DEPRECATED - DT-Prelim Calcs'!$C$8-'DEPRECATED - DT-Prelim Calcs'!$C$9)+'DEPRECATED - DT-Prelim Calcs'!$C$9</f>
        <v>3274.7138733411207</v>
      </c>
      <c r="JH199" s="57">
        <f t="shared" si="291"/>
        <v>46.666666666666657</v>
      </c>
      <c r="JI199" s="2">
        <f t="shared" si="343"/>
        <v>0.99579519204165001</v>
      </c>
      <c r="JJ199" s="57">
        <f>JI199*'DEPRECATED - DT-Prelim Calcs'!$C$21/JD$2/'DEPRECATED - DT-Prelim Calcs'!$C$19/'DEPRECATED - DT-Prelim Calcs'!$C$18*3.39*'DEPRECATED - DT-Prelim Calcs'!$C$20</f>
        <v>25.773080821789936</v>
      </c>
      <c r="JK199" s="46">
        <f t="shared" si="344"/>
        <v>0</v>
      </c>
      <c r="JL199" s="57">
        <f>JJ198*'DEPRECATED - DT-Prelim Calcs'!$C$11+JL198</f>
        <v>-433.34938303740694</v>
      </c>
      <c r="JM199" s="57">
        <f>JM198+0.5*JJ199*'DEPRECATED - DT-Prelim Calcs'!$C$11^2+JL199*'DEPRECATED - DT-Prelim Calcs'!$C$11</f>
        <v>-388516.28082206531</v>
      </c>
      <c r="JN199" s="57">
        <f>MIN('Drive Train'!$F$35-JH198*'DEPRECATED - DT-Prelim Calcs'!$C$21*'Drive Train'!$F$39,JN198+JH$2)</f>
        <v>9.2266666666666666</v>
      </c>
      <c r="JO199" s="57">
        <f>'Drive Train'!$F$35-JH199*'DEPRECATED - DT-Prelim Calcs'!$C$21*'Drive Train'!$F$39</f>
        <v>9.2266666666666666</v>
      </c>
      <c r="JP199" s="1">
        <f>IF(JM199&gt;='Drive Train'!$F$29,1,0)</f>
        <v>0</v>
      </c>
      <c r="JQ199" s="57">
        <f>MIN(JG199,'DEPRECATED - DT-Prelim Calcs'!$C$10)*'DEPRECATED - DT-Prelim Calcs'!$C$11*1000/60/60</f>
        <v>103.33333333333333</v>
      </c>
      <c r="JR199" s="63">
        <f>JR198+'DEPRECATED - DT-Prelim Calcs'!$C$11</f>
        <v>780</v>
      </c>
      <c r="JS199" s="2">
        <f>KC199/'Drive Train'!$F$35</f>
        <v>0.72580645161290325</v>
      </c>
      <c r="JT199" s="46">
        <f>KA199*12*60/(PI() * 'Drive Train'!$F$15)/JS$2*JS199</f>
        <v>-1831.7925110684871</v>
      </c>
      <c r="JU199" s="2">
        <f>('DEPRECATED - DT-Prelim Calcs'!$C$6*JS199-JT199)/('DEPRECATED - DT-Prelim Calcs'!$C$6*JS199)*'DEPRECATED - DT-Prelim Calcs'!$C$7*JS199</f>
        <v>2.5774524511403905</v>
      </c>
      <c r="JV199" s="57">
        <f>JU199/'DEPRECATED - DT-Prelim Calcs'!$C$7*('DEPRECATED - DT-Prelim Calcs'!$C$8-'DEPRECATED - DT-Prelim Calcs'!$C$9)+'DEPRECATED - DT-Prelim Calcs'!$C$9</f>
        <v>139.91458484701744</v>
      </c>
      <c r="JW199" s="57">
        <f t="shared" si="292"/>
        <v>49.999999999999993</v>
      </c>
      <c r="JX199" s="2">
        <f t="shared" si="345"/>
        <v>0.99579519204165001</v>
      </c>
      <c r="JY199" s="57">
        <f>JX199*'DEPRECATED - DT-Prelim Calcs'!$C$21/JS$2/'DEPRECATED - DT-Prelim Calcs'!$C$19/'DEPRECATED - DT-Prelim Calcs'!$C$18*3.39*'DEPRECATED - DT-Prelim Calcs'!$C$20</f>
        <v>25.773080821789936</v>
      </c>
      <c r="JZ199" s="46">
        <f t="shared" si="346"/>
        <v>0</v>
      </c>
      <c r="KA199" s="57">
        <f>JY198*'DEPRECATED - DT-Prelim Calcs'!$C$11+KA198</f>
        <v>-6.1668141203020355</v>
      </c>
      <c r="KB199" s="57">
        <f>KB198+0.5*JY199*'DEPRECATED - DT-Prelim Calcs'!$C$11^2+KA199*'DEPRECATED - DT-Prelim Calcs'!$C$11</f>
        <v>-355620.81379571458</v>
      </c>
      <c r="KC199" s="57">
        <f>MIN('Drive Train'!$F$35-JW198*'DEPRECATED - DT-Prelim Calcs'!$C$21*'Drive Train'!$F$39,KC198+JW$2)</f>
        <v>9</v>
      </c>
      <c r="KD199" s="57">
        <f>'Drive Train'!$F$35-JW199*'DEPRECATED - DT-Prelim Calcs'!$C$21*'Drive Train'!$F$39</f>
        <v>9</v>
      </c>
      <c r="KE199" s="1">
        <f>IF(KB199&gt;='Drive Train'!$F$29,1,0)</f>
        <v>0</v>
      </c>
      <c r="KF199" s="57">
        <f>MIN(JV199,'DEPRECATED - DT-Prelim Calcs'!$C$10)*'DEPRECATED - DT-Prelim Calcs'!$C$11*1000/60/60</f>
        <v>103.33333333333333</v>
      </c>
      <c r="KG199" s="63">
        <f>KG198+'DEPRECATED - DT-Prelim Calcs'!$C$11</f>
        <v>780</v>
      </c>
      <c r="KH199" s="2">
        <f>KR199/'Drive Train'!$F$35</f>
        <v>0.7075268817204301</v>
      </c>
      <c r="KI199" s="46">
        <f>KP199*12*60/(PI() * 'Drive Train'!$F$15)/KH$2*KH199</f>
        <v>-13614.237589055754</v>
      </c>
      <c r="KJ199" s="2">
        <f>('DEPRECATED - DT-Prelim Calcs'!$C$6*KH199-KI199)/('DEPRECATED - DT-Prelim Calcs'!$C$6*KH199)*'DEPRECATED - DT-Prelim Calcs'!$C$7*KH199</f>
        <v>7.8609207586093452</v>
      </c>
      <c r="KK199" s="57">
        <f>KJ199/'DEPRECATED - DT-Prelim Calcs'!$C$7*('DEPRECATED - DT-Prelim Calcs'!$C$8-'DEPRECATED - DT-Prelim Calcs'!$C$9)+'DEPRECATED - DT-Prelim Calcs'!$C$9</f>
        <v>421.188022128456</v>
      </c>
      <c r="KL199" s="57">
        <f t="shared" si="293"/>
        <v>53.333333333333329</v>
      </c>
      <c r="KM199" s="2">
        <f t="shared" si="347"/>
        <v>0.99579519204165001</v>
      </c>
      <c r="KN199" s="57">
        <f>KM199*'DEPRECATED - DT-Prelim Calcs'!$C$21/KH$2/'DEPRECATED - DT-Prelim Calcs'!$C$19/'DEPRECATED - DT-Prelim Calcs'!$C$18*3.39*'DEPRECATED - DT-Prelim Calcs'!$C$20</f>
        <v>25.773080821789936</v>
      </c>
      <c r="KO199" s="46">
        <f t="shared" si="348"/>
        <v>0</v>
      </c>
      <c r="KP199" s="57">
        <f>KN198*'DEPRECATED - DT-Prelim Calcs'!$C$11+KP198</f>
        <v>-47.01709406433018</v>
      </c>
      <c r="KQ199" s="57">
        <f>KQ198+0.5*KN199*'DEPRECATED - DT-Prelim Calcs'!$C$11^2+KP199*'DEPRECATED - DT-Prelim Calcs'!$C$11</f>
        <v>-391006.07513910951</v>
      </c>
      <c r="KR199" s="57">
        <f>MIN('Drive Train'!$F$35-KL198*'DEPRECATED - DT-Prelim Calcs'!$C$21*'Drive Train'!$F$39,KR198+KL$2)</f>
        <v>8.7733333333333334</v>
      </c>
      <c r="KS199" s="57">
        <f>'Drive Train'!$F$35-KL199*'DEPRECATED - DT-Prelim Calcs'!$C$21*'Drive Train'!$F$39</f>
        <v>8.7733333333333334</v>
      </c>
      <c r="KT199" s="1">
        <f>IF(KQ199&gt;='Drive Train'!$F$29,1,0)</f>
        <v>0</v>
      </c>
      <c r="KU199" s="57">
        <f>MIN(KK199,'DEPRECATED - DT-Prelim Calcs'!$C$10)*'DEPRECATED - DT-Prelim Calcs'!$C$11*1000/60/60</f>
        <v>103.33333333333333</v>
      </c>
      <c r="KV199" s="63">
        <f>KV198+'DEPRECATED - DT-Prelim Calcs'!$C$11</f>
        <v>780</v>
      </c>
      <c r="KW199" s="2">
        <f>LG199/'Drive Train'!$F$35</f>
        <v>0.68924731182795695</v>
      </c>
      <c r="KX199" s="46">
        <f>LE199*12*60/(PI() * 'Drive Train'!$F$15)/KW$2*KW199</f>
        <v>-126583.88674089947</v>
      </c>
      <c r="KY199" s="2">
        <f>('DEPRECATED - DT-Prelim Calcs'!$C$6*KW199-KX199)/('DEPRECATED - DT-Prelim Calcs'!$C$6*KW199)*'DEPRECATED - DT-Prelim Calcs'!$C$7*KW199</f>
        <v>58.896952258947728</v>
      </c>
      <c r="KZ199" s="57">
        <f>KY199/'DEPRECATED - DT-Prelim Calcs'!$C$7*('DEPRECATED - DT-Prelim Calcs'!$C$8-'DEPRECATED - DT-Prelim Calcs'!$C$9)+'DEPRECATED - DT-Prelim Calcs'!$C$9</f>
        <v>3138.1684542833996</v>
      </c>
      <c r="LA199" s="57">
        <f t="shared" si="294"/>
        <v>56.666666666666664</v>
      </c>
      <c r="LB199" s="2">
        <f t="shared" si="349"/>
        <v>0.99579519204165001</v>
      </c>
      <c r="LC199" s="57">
        <f>LB199*'DEPRECATED - DT-Prelim Calcs'!$C$21/KW$2/'DEPRECATED - DT-Prelim Calcs'!$C$19/'DEPRECATED - DT-Prelim Calcs'!$C$18*3.39*'DEPRECATED - DT-Prelim Calcs'!$C$20</f>
        <v>25.773080821789936</v>
      </c>
      <c r="LD199" s="46">
        <f t="shared" si="350"/>
        <v>0</v>
      </c>
      <c r="LE199" s="57">
        <f>LC198*'DEPRECATED - DT-Prelim Calcs'!$C$11+LE198</f>
        <v>-448.75442993565957</v>
      </c>
      <c r="LF199" s="57">
        <f>LF198+0.5*LC199*'DEPRECATED - DT-Prelim Calcs'!$C$11^2+LE199*'DEPRECATED - DT-Prelim Calcs'!$C$11</f>
        <v>-338750.20167767489</v>
      </c>
      <c r="LG199" s="57">
        <f>MIN('Drive Train'!$F$35-LA198*'DEPRECATED - DT-Prelim Calcs'!$C$21*'Drive Train'!$F$39,LG198+LA$2)</f>
        <v>8.5466666666666669</v>
      </c>
      <c r="LH199" s="57">
        <f>'Drive Train'!$F$35-LA199*'DEPRECATED - DT-Prelim Calcs'!$C$21*'Drive Train'!$F$39</f>
        <v>8.5466666666666669</v>
      </c>
      <c r="LI199" s="1">
        <f>IF(LF199&gt;='Drive Train'!$F$29,1,0)</f>
        <v>0</v>
      </c>
      <c r="LJ199" s="57">
        <f>MIN(KZ199,'DEPRECATED - DT-Prelim Calcs'!$C$10)*'DEPRECATED - DT-Prelim Calcs'!$C$11*1000/60/60</f>
        <v>103.33333333333333</v>
      </c>
      <c r="LK199" s="63">
        <f>LK198+'DEPRECATED - DT-Prelim Calcs'!$C$11</f>
        <v>780</v>
      </c>
      <c r="LL199" s="2">
        <f>LV199/'Drive Train'!$F$35</f>
        <v>0.67096774193548392</v>
      </c>
      <c r="LM199" s="46">
        <f>LT199*12*60/(PI() * 'Drive Train'!$F$15)/LL$2*LL199</f>
        <v>-196751.62178524554</v>
      </c>
      <c r="LN199" s="2">
        <f>('DEPRECATED - DT-Prelim Calcs'!$C$6*LL199-LM199)/('DEPRECATED - DT-Prelim Calcs'!$C$6*LL199)*'DEPRECATED - DT-Prelim Calcs'!$C$7*LL199</f>
        <v>90.579773065276854</v>
      </c>
      <c r="LO199" s="57">
        <f>LN199/'DEPRECATED - DT-Prelim Calcs'!$C$7*('DEPRECATED - DT-Prelim Calcs'!$C$8-'DEPRECATED - DT-Prelim Calcs'!$C$9)+'DEPRECATED - DT-Prelim Calcs'!$C$9</f>
        <v>4824.8514042634943</v>
      </c>
      <c r="LP199" s="57">
        <f t="shared" si="295"/>
        <v>60</v>
      </c>
      <c r="LQ199" s="2">
        <f t="shared" si="351"/>
        <v>0.99579519204165001</v>
      </c>
      <c r="LR199" s="57">
        <f>LQ199*'DEPRECATED - DT-Prelim Calcs'!$C$21/LL$2/'DEPRECATED - DT-Prelim Calcs'!$C$19/'DEPRECATED - DT-Prelim Calcs'!$C$18*3.39*'DEPRECATED - DT-Prelim Calcs'!$C$20</f>
        <v>25.773080821789936</v>
      </c>
      <c r="LS199" s="46">
        <f t="shared" si="352"/>
        <v>0</v>
      </c>
      <c r="LT199" s="57">
        <f>LR198*'DEPRECATED - DT-Prelim Calcs'!$C$11+LT198</f>
        <v>-716.50971452661258</v>
      </c>
      <c r="LU199" s="57">
        <f>LU198+0.5*LR199*'DEPRECATED - DT-Prelim Calcs'!$C$11^2+LT199*'DEPRECATED - DT-Prelim Calcs'!$C$11</f>
        <v>-352120.38767782709</v>
      </c>
      <c r="LV199" s="57">
        <f>MIN('Drive Train'!$F$35-LP198*'DEPRECATED - DT-Prelim Calcs'!$C$21*'Drive Train'!$F$39,LV198+LP$2)</f>
        <v>8.32</v>
      </c>
      <c r="LW199" s="57">
        <f>'Drive Train'!$F$35-LP199*'DEPRECATED - DT-Prelim Calcs'!$C$21*'Drive Train'!$F$39</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Train'!$AA$49 + V199*(1-'Drive Train'!$AA$49))</f>
        <v>0</v>
      </c>
      <c r="W200" s="57">
        <f t="shared" si="269"/>
        <v>0</v>
      </c>
      <c r="X200" s="2">
        <f>MAX(MIN(IF(AND(AI199=1,AG200&lt;0),-1,1)*(W200-$C$9)/($C$8-$C$9)*$C$7-$C$29*AE200/T$2 -  AI199*$C$29/2,X$2),MAX(X$4:X199)*-1)</f>
        <v>-0.2458281045106315</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Train'!$F$39,AG199+W$2)-$C$3,IF(AE199-1&lt;=0,0,IF($C$32=Motors!$C$29,MAX(ABS('Drive Train'!$F$35-W199*$C$21*'Drive Train'!$F$39)*-1,AG199-W$2),MAX(0,ABS('Drive Train'!$F$35-W199*$C$21*'Drive Train'!$F$39)*-1,AG199-W$2))))</f>
        <v>0</v>
      </c>
      <c r="AH200" s="57">
        <f>'Drive Train'!$F$35-ABS(W200)*'DEPRECATED - DT-Prelim Calcs'!$C$21*'Drive Train'!$F$39</f>
        <v>12.4</v>
      </c>
      <c r="AI200" s="1">
        <f>IF(AJ200&gt;='Drive Train'!$F$29,1,0)</f>
        <v>1</v>
      </c>
      <c r="AJ200" s="57">
        <f>AJ199+0.5*Y200*'DEPRECATED - DT-Prelim Calcs'!$C$11^2+AE200*'DEPRECATED - DT-Prelim Calcs'!$C$11</f>
        <v>784.33981740885292</v>
      </c>
      <c r="AK200" s="57">
        <f t="shared" si="268"/>
        <v>0</v>
      </c>
      <c r="AL200" s="63">
        <f>AL199+'DEPRECATED - DT-Prelim Calcs'!$C$11</f>
        <v>784</v>
      </c>
      <c r="AM200" s="2">
        <f>AW200/'Drive Train'!$F$35</f>
        <v>0.88882649237565781</v>
      </c>
      <c r="AN200" s="46">
        <f>AU200*12*60/(PI() * 'Drive Train'!$F$15)/AM$2*AM200</f>
        <v>4007.4131716828733</v>
      </c>
      <c r="AO200" s="2">
        <f>('DEPRECATED - DT-Prelim Calcs'!$C$6*AM200-AN200)/('DEPRECATED - DT-Prelim Calcs'!$C$6*AM200)*'DEPRECATED - DT-Prelim Calcs'!$C$7*AM200</f>
        <v>0.33008953072369834</v>
      </c>
      <c r="AP200" s="57">
        <f>AO200/'DEPRECATED - DT-Prelim Calcs'!$C$7*('DEPRECATED - DT-Prelim Calcs'!$C$8-'DEPRECATED - DT-Prelim Calcs'!$C$9)+'DEPRECATED - DT-Prelim Calcs'!$C$9</f>
        <v>20.272816096203524</v>
      </c>
      <c r="AQ200" s="57">
        <f t="shared" si="277"/>
        <v>20.272816096203524</v>
      </c>
      <c r="AR200" s="2">
        <f t="shared" si="297"/>
        <v>-7.7715611723760958E-16</v>
      </c>
      <c r="AS200" s="57">
        <f>AR200*'DEPRECATED - DT-Prelim Calcs'!$C$21/AM$2/'DEPRECATED - DT-Prelim Calcs'!$C$19/'DEPRECATED - DT-Prelim Calcs'!$C$18*3.39*'DEPRECATED - DT-Prelim Calcs'!$C$20</f>
        <v>-5.6319995543472863E-15</v>
      </c>
      <c r="AT200" s="46">
        <f t="shared" si="298"/>
        <v>0</v>
      </c>
      <c r="AU200" s="57">
        <f>AS199*'DEPRECATED - DT-Prelim Calcs'!$C$11+AU199</f>
        <v>39.345448708843207</v>
      </c>
      <c r="AV200" s="57">
        <f>AV199+0.5*AS200*'DEPRECATED - DT-Prelim Calcs'!$C$11^2+AU200*'DEPRECATED - DT-Prelim Calcs'!$C$11</f>
        <v>30804.032611948649</v>
      </c>
      <c r="AW200" s="57">
        <f>MIN('Drive Train'!$F$35-AQ199*'DEPRECATED - DT-Prelim Calcs'!$C$21*'Drive Train'!$F$39,AW199+AQ$2)</f>
        <v>11.021448505458157</v>
      </c>
      <c r="AX200" s="57">
        <f>'Drive Train'!$F$35-AQ200*'DEPRECATED - DT-Prelim Calcs'!$C$21*'Drive Train'!$F$39</f>
        <v>11.02144850545816</v>
      </c>
      <c r="AY200" s="1">
        <f>IF(AV200&gt;='Drive Train'!$F$29,1,0)</f>
        <v>1</v>
      </c>
      <c r="AZ200" s="57">
        <f t="shared" si="299"/>
        <v>22.525351218003916</v>
      </c>
      <c r="BA200" s="63">
        <f>BA199+'DEPRECATED - DT-Prelim Calcs'!$C$11</f>
        <v>784</v>
      </c>
      <c r="BB200" s="2">
        <f>BL200/'Drive Train'!$F$35</f>
        <v>0.48999999999999994</v>
      </c>
      <c r="BC200" s="46">
        <f>BJ200*12*60/(PI() * 'Drive Train'!$F$15)/BB$2*BB200</f>
        <v>5110.3495910527454</v>
      </c>
      <c r="BD200" s="2">
        <f>('DEPRECATED - DT-Prelim Calcs'!$C$6*BB200-BC200)/('DEPRECATED - DT-Prelim Calcs'!$C$6*BB200)*'DEPRECATED - DT-Prelim Calcs'!$C$7*BB200</f>
        <v>-1.1297833985810726</v>
      </c>
      <c r="BE200" s="57">
        <f>BD200/'DEPRECATED - DT-Prelim Calcs'!$C$7*('DEPRECATED - DT-Prelim Calcs'!$C$8-'DEPRECATED - DT-Prelim Calcs'!$C$9)+'DEPRECATED - DT-Prelim Calcs'!$C$9</f>
        <v>-57.445730306203991</v>
      </c>
      <c r="BF200" s="57">
        <f t="shared" si="278"/>
        <v>-57.445730306203991</v>
      </c>
      <c r="BG200" s="2">
        <f t="shared" si="300"/>
        <v>-1.8933363324154451</v>
      </c>
      <c r="BH200" s="57">
        <f>BG200*'DEPRECATED - DT-Prelim Calcs'!$C$21/BB$2/'DEPRECATED - DT-Prelim Calcs'!$C$19/'DEPRECATED - DT-Prelim Calcs'!$C$18*3.39*'DEPRECATED - DT-Prelim Calcs'!$C$20</f>
        <v>-19.819055495402441</v>
      </c>
      <c r="BI200" s="46">
        <f t="shared" si="301"/>
        <v>1</v>
      </c>
      <c r="BJ200" s="57">
        <f>BH199*'DEPRECATED - DT-Prelim Calcs'!$C$11+BJ199</f>
        <v>63.008778385113473</v>
      </c>
      <c r="BK200" s="57">
        <f>BK199+0.5*BH200*'DEPRECATED - DT-Prelim Calcs'!$C$11^2+BJ200*'DEPRECATED - DT-Prelim Calcs'!$C$11</f>
        <v>18354.229300130228</v>
      </c>
      <c r="BL200" s="57">
        <f>MIN('Drive Train'!$F$35-BF199*'DEPRECATED - DT-Prelim Calcs'!$C$21*'Drive Train'!$F$39,BL199+BF$2)</f>
        <v>6.0759999999999996</v>
      </c>
      <c r="BM200" s="57">
        <f>'Drive Train'!$F$35-BF200*'DEPRECATED - DT-Prelim Calcs'!$C$21*'Drive Train'!$F$39</f>
        <v>16.306309660821871</v>
      </c>
      <c r="BN200" s="1">
        <f>IF(BK200&gt;='Drive Train'!$F$29,1,0)</f>
        <v>1</v>
      </c>
      <c r="BO200" s="57">
        <f t="shared" si="302"/>
        <v>-63.828589229115551</v>
      </c>
      <c r="BP200" s="63">
        <f>BP199+'DEPRECATED - DT-Prelim Calcs'!$C$11</f>
        <v>784</v>
      </c>
      <c r="BQ200" s="2">
        <f>CA200/'Drive Train'!$F$35</f>
        <v>0.48999999999999994</v>
      </c>
      <c r="BR200" s="46">
        <f>BY200*12*60/(PI() * 'Drive Train'!$F$15)/BQ$2*BQ200</f>
        <v>1739.4779135254419</v>
      </c>
      <c r="BS200" s="2">
        <f>('DEPRECATED - DT-Prelim Calcs'!$C$6*BQ200-BR200)/('DEPRECATED - DT-Prelim Calcs'!$C$6*BQ200)*'DEPRECATED - DT-Prelim Calcs'!$C$7*BQ200</f>
        <v>0.39438184397817722</v>
      </c>
      <c r="BT200" s="57">
        <f>BS200/'DEPRECATED - DT-Prelim Calcs'!$C$7*('DEPRECATED - DT-Prelim Calcs'!$C$8-'DEPRECATED - DT-Prelim Calcs'!$C$9)+'DEPRECATED - DT-Prelim Calcs'!$C$9</f>
        <v>23.695514764481384</v>
      </c>
      <c r="BU200" s="57">
        <f t="shared" si="279"/>
        <v>23.695514764481384</v>
      </c>
      <c r="BV200" s="2">
        <f t="shared" si="303"/>
        <v>0.13448113844956877</v>
      </c>
      <c r="BW200" s="57">
        <f>BV200*'DEPRECATED - DT-Prelim Calcs'!$C$21/BQ$2/'DEPRECATED - DT-Prelim Calcs'!$C$19/'DEPRECATED - DT-Prelim Calcs'!$C$18*3.39*'DEPRECATED - DT-Prelim Calcs'!$C$20</f>
        <v>1.8408658062223908</v>
      </c>
      <c r="BX200" s="46">
        <f t="shared" si="304"/>
        <v>0</v>
      </c>
      <c r="BY200" s="57">
        <f>BW199*'DEPRECATED - DT-Prelim Calcs'!$C$11+BY199</f>
        <v>16.400753404001293</v>
      </c>
      <c r="BZ200" s="57">
        <f>BZ199+0.5*BW200*'DEPRECATED - DT-Prelim Calcs'!$C$11^2+BY200*'DEPRECATED - DT-Prelim Calcs'!$C$11</f>
        <v>-12330.613276936243</v>
      </c>
      <c r="CA200" s="57">
        <f>MIN('Drive Train'!$F$35-BU199*'DEPRECATED - DT-Prelim Calcs'!$C$21*'Drive Train'!$F$39,CA199+BU$2)</f>
        <v>6.0759999999999996</v>
      </c>
      <c r="CB200" s="57">
        <f>'Drive Train'!$F$35-BU200*'DEPRECATED - DT-Prelim Calcs'!$C$21*'Drive Train'!$F$39</f>
        <v>10.788704996015266</v>
      </c>
      <c r="CC200" s="1">
        <f>IF(BZ200&gt;='Drive Train'!$F$29,1,0)</f>
        <v>0</v>
      </c>
      <c r="CD200" s="57">
        <f t="shared" si="305"/>
        <v>26.328349738312646</v>
      </c>
      <c r="CE200" s="63">
        <f>CE199+'DEPRECATED - DT-Prelim Calcs'!$C$11</f>
        <v>784</v>
      </c>
      <c r="CF200" s="2">
        <f>CP200/'Drive Train'!$F$35</f>
        <v>1.226084127395962</v>
      </c>
      <c r="CG200" s="46">
        <f>CN200*12*60/(PI() * 'Drive Train'!$F$15)/CF$2*CF200</f>
        <v>-21269.386310361078</v>
      </c>
      <c r="CH200" s="2">
        <f>('DEPRECATED - DT-Prelim Calcs'!$C$6*CF200-CG200)/('DEPRECATED - DT-Prelim Calcs'!$C$6*CF200)*'DEPRECATED - DT-Prelim Calcs'!$C$7*CF200</f>
        <v>12.571977382665958</v>
      </c>
      <c r="CI200" s="57">
        <f>CH200/'DEPRECATED - DT-Prelim Calcs'!$C$7*('DEPRECATED - DT-Prelim Calcs'!$C$8-'DEPRECATED - DT-Prelim Calcs'!$C$9)+'DEPRECATED - DT-Prelim Calcs'!$C$9</f>
        <v>671.98825651288075</v>
      </c>
      <c r="CJ200" s="57">
        <f t="shared" si="280"/>
        <v>93</v>
      </c>
      <c r="CK200" s="2">
        <f t="shared" si="306"/>
        <v>1.5241763143494644</v>
      </c>
      <c r="CL200" s="57">
        <f>CK200*'DEPRECATED - DT-Prelim Calcs'!$C$21/CF$2/'DEPRECATED - DT-Prelim Calcs'!$C$19/'DEPRECATED - DT-Prelim Calcs'!$C$18*3.39*'DEPRECATED - DT-Prelim Calcs'!$C$20</f>
        <v>25.773080821789936</v>
      </c>
      <c r="CM200" s="46">
        <f t="shared" si="307"/>
        <v>0</v>
      </c>
      <c r="CN200" s="57">
        <f>CL199*'DEPRECATED - DT-Prelim Calcs'!$C$11+CN199</f>
        <v>-64.879168571788071</v>
      </c>
      <c r="CO200" s="57">
        <f>CO199+0.5*CL200*'DEPRECATED - DT-Prelim Calcs'!$C$11^2+CN200*'DEPRECATED - DT-Prelim Calcs'!$C$11</f>
        <v>-60107.01935301366</v>
      </c>
      <c r="CP200" s="57">
        <f>MIN('Drive Train'!$F$35-CJ199*'DEPRECATED - DT-Prelim Calcs'!$C$21*'Drive Train'!$F$39,CP199+CJ$2)</f>
        <v>15.203443179709929</v>
      </c>
      <c r="CQ200" s="57">
        <f>'Drive Train'!$F$35-CJ200*'DEPRECATED - DT-Prelim Calcs'!$C$21*'Drive Train'!$F$39</f>
        <v>6.0759999999999996</v>
      </c>
      <c r="CR200" s="1">
        <f>IF(CO200&gt;='Drive Train'!$F$29,1,0)</f>
        <v>0</v>
      </c>
      <c r="CS200" s="57">
        <f t="shared" si="308"/>
        <v>103.33333333333333</v>
      </c>
      <c r="CT200" s="63">
        <f>CT199+'DEPRECATED - DT-Prelim Calcs'!$C$11</f>
        <v>784</v>
      </c>
      <c r="CU200" s="2">
        <f>DE200/'Drive Train'!$F$35</f>
        <v>0.48999999999999994</v>
      </c>
      <c r="CV200" s="46">
        <f>DC200*12*60/(PI() * 'Drive Train'!$F$15)/CU$2*CU200</f>
        <v>-18415.251183919696</v>
      </c>
      <c r="CW200" s="2">
        <f>('DEPRECATED - DT-Prelim Calcs'!$C$6*CU200-CV200)/('DEPRECATED - DT-Prelim Calcs'!$C$6*CU200)*'DEPRECATED - DT-Prelim Calcs'!$C$7*CU200</f>
        <v>9.507495751078137</v>
      </c>
      <c r="CX200" s="57">
        <f>CW200/'DEPRECATED - DT-Prelim Calcs'!$C$7*('DEPRECATED - DT-Prelim Calcs'!$C$8-'DEPRECATED - DT-Prelim Calcs'!$C$9)+'DEPRECATED - DT-Prelim Calcs'!$C$9</f>
        <v>508.84593562793572</v>
      </c>
      <c r="CY200" s="57">
        <f t="shared" si="281"/>
        <v>93</v>
      </c>
      <c r="CZ200" s="2">
        <f t="shared" si="309"/>
        <v>1.2803081040535502</v>
      </c>
      <c r="DA200" s="57">
        <f>CZ200*'DEPRECATED - DT-Prelim Calcs'!$C$21/CU$2/'DEPRECATED - DT-Prelim Calcs'!$C$19/'DEPRECATED - DT-Prelim Calcs'!$C$18*3.39*'DEPRECATED - DT-Prelim Calcs'!$C$20</f>
        <v>25.773080821789936</v>
      </c>
      <c r="DB200" s="46">
        <f t="shared" si="310"/>
        <v>0</v>
      </c>
      <c r="DC200" s="57">
        <f>DA199*'DEPRECATED - DT-Prelim Calcs'!$C$11+DC199</f>
        <v>-118.06779149676096</v>
      </c>
      <c r="DD200" s="57">
        <f>DD199+0.5*DA200*'DEPRECATED - DT-Prelim Calcs'!$C$11^2+DC200*'DEPRECATED - DT-Prelim Calcs'!$C$11</f>
        <v>-108740.02391420989</v>
      </c>
      <c r="DE200" s="57">
        <f>MIN('Drive Train'!$F$35-CY199*'DEPRECATED - DT-Prelim Calcs'!$C$21*'Drive Train'!$F$39,DE199+CY$2)</f>
        <v>6.0759999999999996</v>
      </c>
      <c r="DF200" s="57">
        <f>'Drive Train'!$F$35-CY200*'DEPRECATED - DT-Prelim Calcs'!$C$21*'Drive Train'!$F$39</f>
        <v>6.0759999999999996</v>
      </c>
      <c r="DG200" s="1">
        <f>IF(DD200&gt;='Drive Train'!$F$29,1,0)</f>
        <v>0</v>
      </c>
      <c r="DH200" s="57">
        <f t="shared" si="311"/>
        <v>103.33333333333333</v>
      </c>
      <c r="DI200" s="63">
        <f>DI199+'DEPRECATED - DT-Prelim Calcs'!$C$11</f>
        <v>784</v>
      </c>
      <c r="DJ200" s="2">
        <f>DT200/'Drive Train'!$F$35</f>
        <v>2.0268384747868038</v>
      </c>
      <c r="DK200" s="46">
        <f>DR200*12*60/(PI() * 'Drive Train'!$F$15)/DJ$2*DJ200</f>
        <v>-315665.1173438679</v>
      </c>
      <c r="DL200" s="2">
        <f>('DEPRECATED - DT-Prelim Calcs'!$C$6*DJ200-DK200)/('DEPRECATED - DT-Prelim Calcs'!$C$6*DJ200)*'DEPRECATED - DT-Prelim Calcs'!$C$7*DJ200</f>
        <v>147.61506211236409</v>
      </c>
      <c r="DM200" s="57">
        <f>DL200/'DEPRECATED - DT-Prelim Calcs'!$C$7*('DEPRECATED - DT-Prelim Calcs'!$C$8-'DEPRECATED - DT-Prelim Calcs'!$C$9)+'DEPRECATED - DT-Prelim Calcs'!$C$9</f>
        <v>7861.2113979320802</v>
      </c>
      <c r="DN200" s="57">
        <f t="shared" si="282"/>
        <v>93</v>
      </c>
      <c r="DO200" s="2">
        <f t="shared" si="312"/>
        <v>1.1037138828047846</v>
      </c>
      <c r="DP200" s="57">
        <f>DO200*'DEPRECATED - DT-Prelim Calcs'!$C$21/DJ$2/'DEPRECATED - DT-Prelim Calcs'!$C$19/'DEPRECATED - DT-Prelim Calcs'!$C$18*3.39*'DEPRECATED - DT-Prelim Calcs'!$C$20</f>
        <v>25.773080821789936</v>
      </c>
      <c r="DQ200" s="46">
        <f t="shared" si="313"/>
        <v>0</v>
      </c>
      <c r="DR200" s="57">
        <f>DP199*'DEPRECATED - DT-Prelim Calcs'!$C$11+DR199</f>
        <v>-421.79296934200386</v>
      </c>
      <c r="DS200" s="57">
        <f>DS199+0.5*DP200*'DEPRECATED - DT-Prelim Calcs'!$C$11^2+DR200*'DEPRECATED - DT-Prelim Calcs'!$C$11</f>
        <v>-197129.64570281442</v>
      </c>
      <c r="DT200" s="57">
        <f>MIN('Drive Train'!$F$35-DN199*'DEPRECATED - DT-Prelim Calcs'!$C$21*'Drive Train'!$F$39,DT199+DN$2)</f>
        <v>25.132797087356366</v>
      </c>
      <c r="DU200" s="57">
        <f>'Drive Train'!$F$35-DN200*'DEPRECATED - DT-Prelim Calcs'!$C$21*'Drive Train'!$F$39</f>
        <v>6.0759999999999996</v>
      </c>
      <c r="DV200" s="1">
        <f>IF(DS200&gt;='Drive Train'!$F$29,1,0)</f>
        <v>0</v>
      </c>
      <c r="DW200" s="57">
        <f t="shared" si="314"/>
        <v>103.33333333333333</v>
      </c>
      <c r="DX200" s="63">
        <f>DX199+'DEPRECATED - DT-Prelim Calcs'!$C$11</f>
        <v>784</v>
      </c>
      <c r="DY200" s="2">
        <f>EI200/'Drive Train'!$F$35</f>
        <v>0.48999999999999994</v>
      </c>
      <c r="DZ200" s="46">
        <f>EG200*12*60/(PI() * 'Drive Train'!$F$15)/DY$2*DY200</f>
        <v>-100914.28859878633</v>
      </c>
      <c r="EA200" s="2">
        <f>('DEPRECATED - DT-Prelim Calcs'!$C$6*DY200-DZ200)/('DEPRECATED - DT-Prelim Calcs'!$C$6*DY200)*'DEPRECATED - DT-Prelim Calcs'!$C$7*DY200</f>
        <v>46.810062387068491</v>
      </c>
      <c r="EB200" s="57">
        <f>EA200/'DEPRECATED - DT-Prelim Calcs'!$C$7*('DEPRECATED - DT-Prelim Calcs'!$C$8-'DEPRECATED - DT-Prelim Calcs'!$C$9)+'DEPRECATED - DT-Prelim Calcs'!$C$9</f>
        <v>2494.7045660833555</v>
      </c>
      <c r="EC200" s="57">
        <f t="shared" si="283"/>
        <v>93</v>
      </c>
      <c r="ED200" s="2">
        <f t="shared" si="315"/>
        <v>0.96993038185874991</v>
      </c>
      <c r="EE200" s="57">
        <f>ED200*'DEPRECATED - DT-Prelim Calcs'!$C$21/DY$2/'DEPRECATED - DT-Prelim Calcs'!$C$19/'DEPRECATED - DT-Prelim Calcs'!$C$18*3.39*'DEPRECATED - DT-Prelim Calcs'!$C$20</f>
        <v>25.773080821789936</v>
      </c>
      <c r="EF200" s="46">
        <f t="shared" si="316"/>
        <v>0</v>
      </c>
      <c r="EG200" s="57">
        <f>EE199*'DEPRECATED - DT-Prelim Calcs'!$C$11+EG199</f>
        <v>-490.15396985805091</v>
      </c>
      <c r="EH200" s="57">
        <f>EH199+0.5*EE200*'DEPRECATED - DT-Prelim Calcs'!$C$11^2+EG200*'DEPRECATED - DT-Prelim Calcs'!$C$11</f>
        <v>-373470.62615163432</v>
      </c>
      <c r="EI200" s="57">
        <f>MIN('Drive Train'!$F$35-EC199*'DEPRECATED - DT-Prelim Calcs'!$C$21*'Drive Train'!$F$39,EI199+EC$2)</f>
        <v>6.0759999999999996</v>
      </c>
      <c r="EJ200" s="57">
        <f>'Drive Train'!$F$35-EC200*'DEPRECATED - DT-Prelim Calcs'!$C$21*'Drive Train'!$F$39</f>
        <v>6.0759999999999996</v>
      </c>
      <c r="EK200" s="1">
        <f>IF(EH200&gt;='Drive Train'!$F$29,1,0)</f>
        <v>0</v>
      </c>
      <c r="EL200" s="57">
        <f t="shared" si="317"/>
        <v>103.33333333333333</v>
      </c>
      <c r="EM200" s="63">
        <f>EM199+'DEPRECATED - DT-Prelim Calcs'!$C$11</f>
        <v>784</v>
      </c>
      <c r="EN200" s="2">
        <f>EX200/'Drive Train'!$F$35</f>
        <v>0.48999999999999994</v>
      </c>
      <c r="EO200" s="46">
        <f>EV200*12*60/(PI() * 'Drive Train'!$F$15)/EN$2*EN200</f>
        <v>-28548.144801252281</v>
      </c>
      <c r="EP200" s="2">
        <f>('DEPRECATED - DT-Prelim Calcs'!$C$6*EN200-EO200)/('DEPRECATED - DT-Prelim Calcs'!$C$6*EN200)*'DEPRECATED - DT-Prelim Calcs'!$C$7*EN200</f>
        <v>14.089160594937711</v>
      </c>
      <c r="EQ200" s="57">
        <f>EP200/'DEPRECATED - DT-Prelim Calcs'!$C$7*('DEPRECATED - DT-Prelim Calcs'!$C$8-'DEPRECATED - DT-Prelim Calcs'!$C$9)+'DEPRECATED - DT-Prelim Calcs'!$C$9</f>
        <v>752.75780262676699</v>
      </c>
      <c r="ER200" s="57">
        <f t="shared" si="284"/>
        <v>93</v>
      </c>
      <c r="ES200" s="2">
        <f t="shared" si="318"/>
        <v>0.86507304327942547</v>
      </c>
      <c r="ET200" s="57">
        <f>ES200*'DEPRECATED - DT-Prelim Calcs'!$C$21/EN$2/'DEPRECATED - DT-Prelim Calcs'!$C$19/'DEPRECATED - DT-Prelim Calcs'!$C$18*3.39*'DEPRECATED - DT-Prelim Calcs'!$C$20</f>
        <v>25.773080821789936</v>
      </c>
      <c r="EU200" s="46">
        <f t="shared" si="319"/>
        <v>0</v>
      </c>
      <c r="EV200" s="57">
        <f>ET199*'DEPRECATED - DT-Prelim Calcs'!$C$11+EV199</f>
        <v>-123.6715967750025</v>
      </c>
      <c r="EW200" s="57">
        <f>EW199+0.5*ET200*'DEPRECATED - DT-Prelim Calcs'!$C$11^2+EV200*'DEPRECATED - DT-Prelim Calcs'!$C$11</f>
        <v>-407314.59198425332</v>
      </c>
      <c r="EX200" s="57">
        <f>MIN('Drive Train'!$F$35-ER199*'DEPRECATED - DT-Prelim Calcs'!$C$21*'Drive Train'!$F$39,EX199+ER$2)</f>
        <v>6.0759999999999996</v>
      </c>
      <c r="EY200" s="57">
        <f>'Drive Train'!$F$35-ER200*'DEPRECATED - DT-Prelim Calcs'!$C$21*'Drive Train'!$F$39</f>
        <v>6.0759999999999996</v>
      </c>
      <c r="EZ200" s="1">
        <f>IF(EW200&gt;='Drive Train'!$F$29,1,0)</f>
        <v>0</v>
      </c>
      <c r="FA200" s="57">
        <f t="shared" si="320"/>
        <v>103.33333333333333</v>
      </c>
      <c r="FB200" s="63">
        <f>FB199+'DEPRECATED - DT-Prelim Calcs'!$C$11</f>
        <v>784</v>
      </c>
      <c r="FC200" s="2">
        <f>FM200/'Drive Train'!$F$35</f>
        <v>3.5097857076841978</v>
      </c>
      <c r="FD200" s="46">
        <f>FK200*12*60/(PI() * 'Drive Train'!$F$15)/FC$2*FC200</f>
        <v>-2722411.7448109575</v>
      </c>
      <c r="FE200" s="2">
        <f>('DEPRECATED - DT-Prelim Calcs'!$C$6*FC200-FD200)/('DEPRECATED - DT-Prelim Calcs'!$C$6*FC200)*'DEPRECATED - DT-Prelim Calcs'!$C$7*FC200</f>
        <v>1239.4177402148823</v>
      </c>
      <c r="FF200" s="57">
        <f>FE200/'DEPRECATED - DT-Prelim Calcs'!$C$7*('DEPRECATED - DT-Prelim Calcs'!$C$8-'DEPRECATED - DT-Prelim Calcs'!$C$9)+'DEPRECATED - DT-Prelim Calcs'!$C$9</f>
        <v>65984.980526792278</v>
      </c>
      <c r="FG200" s="57">
        <f t="shared" si="285"/>
        <v>93</v>
      </c>
      <c r="FH200" s="2">
        <f t="shared" si="321"/>
        <v>0.78067567320338405</v>
      </c>
      <c r="FI200" s="57">
        <f>FH200*'DEPRECATED - DT-Prelim Calcs'!$C$21/FC$2/'DEPRECATED - DT-Prelim Calcs'!$C$19/'DEPRECATED - DT-Prelim Calcs'!$C$18*3.39*'DEPRECATED - DT-Prelim Calcs'!$C$20</f>
        <v>25.773080821789936</v>
      </c>
      <c r="FJ200" s="46">
        <f t="shared" si="322"/>
        <v>0</v>
      </c>
      <c r="FK200" s="57">
        <f>FI199*'DEPRECATED - DT-Prelim Calcs'!$C$11+FK199</f>
        <v>-1485.8645905256326</v>
      </c>
      <c r="FL200" s="57">
        <f>FL199+0.5*FI200*'DEPRECATED - DT-Prelim Calcs'!$C$11^2+FK200*'DEPRECATED - DT-Prelim Calcs'!$C$11</f>
        <v>-473897.92853413353</v>
      </c>
      <c r="FM200" s="57">
        <f>MIN('Drive Train'!$F$35-FG199*'DEPRECATED - DT-Prelim Calcs'!$C$21*'Drive Train'!$F$39,FM199+FG$2)</f>
        <v>43.521342775284054</v>
      </c>
      <c r="FN200" s="57">
        <f>'Drive Train'!$F$35-FG200*'DEPRECATED - DT-Prelim Calcs'!$C$21*'Drive Train'!$F$39</f>
        <v>6.0759999999999996</v>
      </c>
      <c r="FO200" s="1">
        <f>IF(FL200&gt;='Drive Train'!$F$29,1,0)</f>
        <v>0</v>
      </c>
      <c r="FP200" s="57">
        <f t="shared" si="323"/>
        <v>103.33333333333333</v>
      </c>
      <c r="FQ200" s="63">
        <f>FQ199+'DEPRECATED - DT-Prelim Calcs'!$C$11</f>
        <v>784</v>
      </c>
      <c r="FR200" s="2">
        <f>GB200/'Drive Train'!$F$35</f>
        <v>0.48999999999999994</v>
      </c>
      <c r="FS200" s="46">
        <f>FZ200*12*60/(PI() * 'Drive Train'!$F$15)/FR$2*FR200</f>
        <v>-190704.29124145614</v>
      </c>
      <c r="FT200" s="2">
        <f>('DEPRECATED - DT-Prelim Calcs'!$C$6*FR200-FS200)/('DEPRECATED - DT-Prelim Calcs'!$C$6*FR200)*'DEPRECATED - DT-Prelim Calcs'!$C$7*FR200</f>
        <v>87.40929435120249</v>
      </c>
      <c r="FU200" s="57">
        <f>FT200/'DEPRECATED - DT-Prelim Calcs'!$C$7*('DEPRECATED - DT-Prelim Calcs'!$C$8-'DEPRECATED - DT-Prelim Calcs'!$C$9)+'DEPRECATED - DT-Prelim Calcs'!$C$9</f>
        <v>4656.0661681573765</v>
      </c>
      <c r="FV200" s="57">
        <f t="shared" si="286"/>
        <v>93</v>
      </c>
      <c r="FW200" s="2">
        <f t="shared" si="324"/>
        <v>0.7112822800297498</v>
      </c>
      <c r="FX200" s="57">
        <f>FW200*'DEPRECATED - DT-Prelim Calcs'!$C$21/FR$2/'DEPRECATED - DT-Prelim Calcs'!$C$19/'DEPRECATED - DT-Prelim Calcs'!$C$18*3.39*'DEPRECATED - DT-Prelim Calcs'!$C$20</f>
        <v>25.773080821789936</v>
      </c>
      <c r="FY200" s="46">
        <f t="shared" si="325"/>
        <v>0</v>
      </c>
      <c r="FZ200" s="57">
        <f>FX199*'DEPRECATED - DT-Prelim Calcs'!$C$11+FZ199</f>
        <v>-679.26893466236606</v>
      </c>
      <c r="GA200" s="57">
        <f>GA199+0.5*FX200*'DEPRECATED - DT-Prelim Calcs'!$C$11^2+FZ200*'DEPRECATED - DT-Prelim Calcs'!$C$11</f>
        <v>-585221.91940165986</v>
      </c>
      <c r="GB200" s="57">
        <f>MIN('Drive Train'!$F$35-FV199*'DEPRECATED - DT-Prelim Calcs'!$C$21*'Drive Train'!$F$39,GB199+FV$2)</f>
        <v>6.0759999999999996</v>
      </c>
      <c r="GC200" s="57">
        <f>'Drive Train'!$F$35-FV200*'DEPRECATED - DT-Prelim Calcs'!$C$21*'Drive Train'!$F$39</f>
        <v>6.0759999999999996</v>
      </c>
      <c r="GD200" s="1">
        <f>IF(GA200&gt;='Drive Train'!$F$29,1,0)</f>
        <v>0</v>
      </c>
      <c r="GE200" s="57">
        <f t="shared" si="326"/>
        <v>103.33333333333333</v>
      </c>
      <c r="GF200" s="63">
        <f>GF199+'DEPRECATED - DT-Prelim Calcs'!$C$11</f>
        <v>784</v>
      </c>
      <c r="GG200" s="2">
        <f>GQ200/'Drive Train'!$F$35</f>
        <v>4.103185985482698</v>
      </c>
      <c r="GH200" s="46">
        <f>GO200*12*60/(PI() * 'Drive Train'!$F$15)/GG$2*GG200</f>
        <v>-2146540.7971572233</v>
      </c>
      <c r="GI200" s="2">
        <f>('DEPRECATED - DT-Prelim Calcs'!$C$6*GG200-GH200)/('DEPRECATED - DT-Prelim Calcs'!$C$6*GG200)*'DEPRECATED - DT-Prelim Calcs'!$C$7*GG200</f>
        <v>980.4634101478855</v>
      </c>
      <c r="GJ200" s="57">
        <f>GI200/'DEPRECATED - DT-Prelim Calcs'!$C$7*('DEPRECATED - DT-Prelim Calcs'!$C$8-'DEPRECATED - DT-Prelim Calcs'!$C$9)+'DEPRECATED - DT-Prelim Calcs'!$C$9</f>
        <v>52199.154573433072</v>
      </c>
      <c r="GK200" s="57">
        <f t="shared" si="327"/>
        <v>29.999999999999982</v>
      </c>
      <c r="GL200" s="2">
        <f t="shared" si="328"/>
        <v>0.99579519204165001</v>
      </c>
      <c r="GM200" s="57">
        <f>GL200*'DEPRECATED - DT-Prelim Calcs'!$C$21/GG$2/'DEPRECATED - DT-Prelim Calcs'!$C$19/'DEPRECATED - DT-Prelim Calcs'!$C$18*3.39*'DEPRECATED - DT-Prelim Calcs'!$C$20</f>
        <v>25.773080821789936</v>
      </c>
      <c r="GN200" s="46">
        <f t="shared" si="329"/>
        <v>0</v>
      </c>
      <c r="GO200" s="57">
        <f>GM199*'DEPRECATED - DT-Prelim Calcs'!$C$11+GO199</f>
        <v>-1278.2722109077881</v>
      </c>
      <c r="GP200" s="57">
        <f>GP199+0.5*GM200*'DEPRECATED - DT-Prelim Calcs'!$C$11^2+GO200*'DEPRECATED - DT-Prelim Calcs'!$C$11</f>
        <v>-295859.83915131463</v>
      </c>
      <c r="GQ200" s="57">
        <f>MIN('Drive Train'!$F$35-GK199*'DEPRECATED - DT-Prelim Calcs'!$C$21*'Drive Train'!$F$39,GQ199+GK$2)</f>
        <v>50.879506219985451</v>
      </c>
      <c r="GR200" s="57">
        <f>'Drive Train'!$F$35-GK200*'DEPRECATED - DT-Prelim Calcs'!$C$21*'Drive Train'!$F$39</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-236822.43488265359</v>
      </c>
      <c r="GX200" s="2">
        <f>('DEPRECATED - DT-Prelim Calcs'!$C$6*GV200-GW200)/('DEPRECATED - DT-Prelim Calcs'!$C$6*GV200)*'DEPRECATED - DT-Prelim Calcs'!$C$7*GV200</f>
        <v>109.05052579283252</v>
      </c>
      <c r="GY200" s="57">
        <f>GX200/'DEPRECATED - DT-Prelim Calcs'!$C$7*('DEPRECATED - DT-Prelim Calcs'!$C$8-'DEPRECATED - DT-Prelim Calcs'!$C$9)+'DEPRECATED - DT-Prelim Calcs'!$C$9</f>
        <v>5808.1699000914577</v>
      </c>
      <c r="GZ200" s="57">
        <f t="shared" si="287"/>
        <v>33.333333333333314</v>
      </c>
      <c r="HA200" s="2">
        <f t="shared" si="331"/>
        <v>0.99579519204165001</v>
      </c>
      <c r="HB200" s="57">
        <f>HA200*'DEPRECATED - DT-Prelim Calcs'!$C$21/GV$2/'DEPRECATED - DT-Prelim Calcs'!$C$19/'DEPRECATED - DT-Prelim Calcs'!$C$18*3.39*'DEPRECATED - DT-Prelim Calcs'!$C$20</f>
        <v>25.773080821789936</v>
      </c>
      <c r="HC200" s="46">
        <f t="shared" si="332"/>
        <v>0</v>
      </c>
      <c r="HD200" s="57">
        <f>HB199*'DEPRECATED - DT-Prelim Calcs'!$C$11+HD199</f>
        <v>-708.10490304505436</v>
      </c>
      <c r="HE200" s="57">
        <f>HE199+0.5*HB200*'DEPRECATED - DT-Prelim Calcs'!$C$11^2+HD200*'DEPRECATED - DT-Prelim Calcs'!$C$11</f>
        <v>-329637.55810558418</v>
      </c>
      <c r="HF200" s="57">
        <f>MIN('Drive Train'!$F$35-GZ199*'DEPRECATED - DT-Prelim Calcs'!$C$21*'Drive Train'!$F$39,HF199+GZ$2)</f>
        <v>10.133333333333335</v>
      </c>
      <c r="HG200" s="57">
        <f>'Drive Train'!$F$35-GZ200*'DEPRECATED - DT-Prelim Calcs'!$C$21*'Drive Train'!$F$39</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-320482.2858818518</v>
      </c>
      <c r="HM200" s="2">
        <f>('DEPRECATED - DT-Prelim Calcs'!$C$6*HK200-HL200)/('DEPRECATED - DT-Prelim Calcs'!$C$6*HK200)*'DEPRECATED - DT-Prelim Calcs'!$C$7*HK200</f>
        <v>146.83390934797848</v>
      </c>
      <c r="HN200" s="57">
        <f>HM200/'DEPRECATED - DT-Prelim Calcs'!$C$7*('DEPRECATED - DT-Prelim Calcs'!$C$8-'DEPRECATED - DT-Prelim Calcs'!$C$9)+'DEPRECATED - DT-Prelim Calcs'!$C$9</f>
        <v>7819.6255474463233</v>
      </c>
      <c r="HO200" s="57">
        <f t="shared" si="288"/>
        <v>36.66666666666665</v>
      </c>
      <c r="HP200" s="2">
        <f t="shared" si="334"/>
        <v>0.99579519204165001</v>
      </c>
      <c r="HQ200" s="57">
        <f>HP200*'DEPRECATED - DT-Prelim Calcs'!$C$21/HK$2/'DEPRECATED - DT-Prelim Calcs'!$C$19/'DEPRECATED - DT-Prelim Calcs'!$C$18*3.39*'DEPRECATED - DT-Prelim Calcs'!$C$20</f>
        <v>25.773080821789936</v>
      </c>
      <c r="HR200" s="46">
        <f t="shared" si="335"/>
        <v>0</v>
      </c>
      <c r="HS200" s="57">
        <f>HQ199*'DEPRECATED - DT-Prelim Calcs'!$C$11+HS199</f>
        <v>-980.17487887062964</v>
      </c>
      <c r="HT200" s="57">
        <f>HT199+0.5*HQ200*'DEPRECATED - DT-Prelim Calcs'!$C$11^2+HS200*'DEPRECATED - DT-Prelim Calcs'!$C$11</f>
        <v>-361888.4366019388</v>
      </c>
      <c r="HU200" s="57">
        <f>MIN('Drive Train'!$F$35-HO199*'DEPRECATED - DT-Prelim Calcs'!$C$21*'Drive Train'!$F$39,HU199+HO$2)</f>
        <v>9.9066666666666681</v>
      </c>
      <c r="HV200" s="57">
        <f>'Drive Train'!$F$35-HO200*'DEPRECATED - DT-Prelim Calcs'!$C$21*'Drive Train'!$F$39</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-21187.734429706983</v>
      </c>
      <c r="IB200" s="2">
        <f>('DEPRECATED - DT-Prelim Calcs'!$C$6*HZ200-IA200)/('DEPRECATED - DT-Prelim Calcs'!$C$6*HZ200)*'DEPRECATED - DT-Prelim Calcs'!$C$7*HZ200</f>
        <v>11.461549956081882</v>
      </c>
      <c r="IC200" s="57">
        <f>IB200/'DEPRECATED - DT-Prelim Calcs'!$C$7*('DEPRECATED - DT-Prelim Calcs'!$C$8-'DEPRECATED - DT-Prelim Calcs'!$C$9)+'DEPRECATED - DT-Prelim Calcs'!$C$9</f>
        <v>612.87297069099816</v>
      </c>
      <c r="ID200" s="57">
        <f t="shared" si="289"/>
        <v>39.999999999999986</v>
      </c>
      <c r="IE200" s="2">
        <f t="shared" si="337"/>
        <v>0.99579519204165001</v>
      </c>
      <c r="IF200" s="57">
        <f>IE200*'DEPRECATED - DT-Prelim Calcs'!$C$21/HZ$2/'DEPRECATED - DT-Prelim Calcs'!$C$19/'DEPRECATED - DT-Prelim Calcs'!$C$18*3.39*'DEPRECATED - DT-Prelim Calcs'!$C$20</f>
        <v>25.773080821789936</v>
      </c>
      <c r="IG200" s="46">
        <f t="shared" si="338"/>
        <v>0</v>
      </c>
      <c r="IH200" s="57">
        <f>IF199*'DEPRECATED - DT-Prelim Calcs'!$C$11+IH199</f>
        <v>-66.318737788042412</v>
      </c>
      <c r="II200" s="57">
        <f>II199+0.5*IF200*'DEPRECATED - DT-Prelim Calcs'!$C$11^2+IH200*'DEPRECATED - DT-Prelim Calcs'!$C$11</f>
        <v>-370070.81661455164</v>
      </c>
      <c r="IJ200" s="57">
        <f>MIN('Drive Train'!$F$35-ID199*'DEPRECATED - DT-Prelim Calcs'!$C$21*'Drive Train'!$F$39,IJ199+ID$2)</f>
        <v>9.6800000000000015</v>
      </c>
      <c r="IK200" s="57">
        <f>'Drive Train'!$F$35-ID200*'DEPRECATED - DT-Prelim Calcs'!$C$21*'Drive Train'!$F$39</f>
        <v>9.6800000000000015</v>
      </c>
      <c r="IL200" s="1">
        <f>IF(II200&gt;='Drive Train'!$F$29,1,0)</f>
        <v>0</v>
      </c>
      <c r="IM200" s="57">
        <f t="shared" si="339"/>
        <v>44.444444444444429</v>
      </c>
      <c r="IN200" s="63">
        <f>IN199+'DEPRECATED - DT-Prelim Calcs'!$C$11</f>
        <v>784</v>
      </c>
      <c r="IO200" s="2">
        <f>IY200/'Drive Train'!$F$35</f>
        <v>0.76236559139784954</v>
      </c>
      <c r="IP200" s="46">
        <f>IW200*12*60/(PI() * 'Drive Train'!$F$15)/IO$2*IO200</f>
        <v>-177199.18962998863</v>
      </c>
      <c r="IQ200" s="2">
        <f>('DEPRECATED - DT-Prelim Calcs'!$C$6*IO200-IP200)/('DEPRECATED - DT-Prelim Calcs'!$C$6*IO200)*'DEPRECATED - DT-Prelim Calcs'!$C$7*IO200</f>
        <v>81.959261114344358</v>
      </c>
      <c r="IR200" s="57">
        <f>IQ200/'DEPRECATED - DT-Prelim Calcs'!$C$7*('DEPRECATED - DT-Prelim Calcs'!$C$8-'DEPRECATED - DT-Prelim Calcs'!$C$9)+'DEPRECATED - DT-Prelim Calcs'!$C$9</f>
        <v>4365.9253945935188</v>
      </c>
      <c r="IS200" s="57">
        <f t="shared" si="290"/>
        <v>43.333333333333321</v>
      </c>
      <c r="IT200" s="2">
        <f t="shared" si="340"/>
        <v>0.99579519204165001</v>
      </c>
      <c r="IU200" s="57">
        <f>IT200*'DEPRECATED - DT-Prelim Calcs'!$C$21/IO$2/'DEPRECATED - DT-Prelim Calcs'!$C$19/'DEPRECATED - DT-Prelim Calcs'!$C$18*3.39*'DEPRECATED - DT-Prelim Calcs'!$C$20</f>
        <v>25.773080821789936</v>
      </c>
      <c r="IV200" s="46">
        <f t="shared" si="341"/>
        <v>0</v>
      </c>
      <c r="IW200" s="57">
        <f>IU199*'DEPRECATED - DT-Prelim Calcs'!$C$11+IW199</f>
        <v>-567.94181900756564</v>
      </c>
      <c r="IX200" s="57">
        <f>IX199+0.5*IU200*'DEPRECATED - DT-Prelim Calcs'!$C$11^2+IW200*'DEPRECATED - DT-Prelim Calcs'!$C$11</f>
        <v>-348382.61805919901</v>
      </c>
      <c r="IY200" s="57">
        <f>MIN('Drive Train'!$F$35-IS199*'DEPRECATED - DT-Prelim Calcs'!$C$21*'Drive Train'!$F$39,IY199+IS$2)</f>
        <v>9.4533333333333349</v>
      </c>
      <c r="IZ200" s="57">
        <f>'Drive Train'!$F$35-IS200*'DEPRECATED - DT-Prelim Calcs'!$C$21*'Drive Train'!$F$39</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-100570.32480213211</v>
      </c>
      <c r="JF200" s="2">
        <f>('DEPRECATED - DT-Prelim Calcs'!$C$6*JD200-JE200)/('DEPRECATED - DT-Prelim Calcs'!$C$6*JD200)*'DEPRECATED - DT-Prelim Calcs'!$C$7*JD200</f>
        <v>47.266883854630656</v>
      </c>
      <c r="JG200" s="57">
        <f>JF200/'DEPRECATED - DT-Prelim Calcs'!$C$7*('DEPRECATED - DT-Prelim Calcs'!$C$8-'DEPRECATED - DT-Prelim Calcs'!$C$9)+'DEPRECATED - DT-Prelim Calcs'!$C$9</f>
        <v>2519.0241487755657</v>
      </c>
      <c r="JH200" s="57">
        <f t="shared" si="291"/>
        <v>46.666666666666657</v>
      </c>
      <c r="JI200" s="2">
        <f t="shared" si="343"/>
        <v>0.99579519204165001</v>
      </c>
      <c r="JJ200" s="57">
        <f>JI200*'DEPRECATED - DT-Prelim Calcs'!$C$21/JD$2/'DEPRECATED - DT-Prelim Calcs'!$C$19/'DEPRECATED - DT-Prelim Calcs'!$C$18*3.39*'DEPRECATED - DT-Prelim Calcs'!$C$20</f>
        <v>25.773080821789936</v>
      </c>
      <c r="JK200" s="46">
        <f t="shared" si="344"/>
        <v>0</v>
      </c>
      <c r="JL200" s="57">
        <f>JJ199*'DEPRECATED - DT-Prelim Calcs'!$C$11+JL199</f>
        <v>-330.25705975024721</v>
      </c>
      <c r="JM200" s="57">
        <f>JM199+0.5*JJ200*'DEPRECATED - DT-Prelim Calcs'!$C$11^2+JL200*'DEPRECATED - DT-Prelim Calcs'!$C$11</f>
        <v>-389631.12441449199</v>
      </c>
      <c r="JN200" s="57">
        <f>MIN('Drive Train'!$F$35-JH199*'DEPRECATED - DT-Prelim Calcs'!$C$21*'Drive Train'!$F$39,JN199+JH$2)</f>
        <v>9.2266666666666666</v>
      </c>
      <c r="JO200" s="57">
        <f>'Drive Train'!$F$35-JH200*'DEPRECATED - DT-Prelim Calcs'!$C$21*'Drive Train'!$F$39</f>
        <v>9.2266666666666666</v>
      </c>
      <c r="JP200" s="1">
        <f>IF(JM200&gt;='Drive Train'!$F$29,1,0)</f>
        <v>0</v>
      </c>
      <c r="JQ200" s="57">
        <f>MIN(JG200,'DEPRECATED - DT-Prelim Calcs'!$C$10)*'DEPRECATED - DT-Prelim Calcs'!$C$11*1000/60/60</f>
        <v>103.33333333333333</v>
      </c>
      <c r="JR200" s="63">
        <f>JR199+'DEPRECATED - DT-Prelim Calcs'!$C$11</f>
        <v>784</v>
      </c>
      <c r="JS200" s="2">
        <f>KC200/'Drive Train'!$F$35</f>
        <v>0.72580645161290325</v>
      </c>
      <c r="JT200" s="46">
        <f>KA200*12*60/(PI() * 'Drive Train'!$F$15)/JS$2*JS200</f>
        <v>28790.785381196816</v>
      </c>
      <c r="JU200" s="2">
        <f>('DEPRECATED - DT-Prelim Calcs'!$C$6*JS200-JT200)/('DEPRECATED - DT-Prelim Calcs'!$C$6*JS200)*'DEPRECATED - DT-Prelim Calcs'!$C$7*JS200</f>
        <v>-11.268778828476757</v>
      </c>
      <c r="JV200" s="57">
        <f>JU200/'DEPRECATED - DT-Prelim Calcs'!$C$7*('DEPRECATED - DT-Prelim Calcs'!$C$8-'DEPRECATED - DT-Prelim Calcs'!$C$9)+'DEPRECATED - DT-Prelim Calcs'!$C$9</f>
        <v>-597.21050775666708</v>
      </c>
      <c r="JW200" s="57">
        <f t="shared" si="292"/>
        <v>-597.21050775666708</v>
      </c>
      <c r="JX200" s="2">
        <f t="shared" si="345"/>
        <v>-14.172917216411529</v>
      </c>
      <c r="JY200" s="57">
        <f>JX200*'DEPRECATED - DT-Prelim Calcs'!$C$21/JS$2/'DEPRECATED - DT-Prelim Calcs'!$C$19/'DEPRECATED - DT-Prelim Calcs'!$C$18*3.39*'DEPRECATED - DT-Prelim Calcs'!$C$20</f>
        <v>-366.82215762680067</v>
      </c>
      <c r="JZ200" s="46">
        <f t="shared" si="346"/>
        <v>1</v>
      </c>
      <c r="KA200" s="57">
        <f>JY199*'DEPRECATED - DT-Prelim Calcs'!$C$11+KA199</f>
        <v>96.925509166857708</v>
      </c>
      <c r="KB200" s="57">
        <f>KB199+0.5*JY200*'DEPRECATED - DT-Prelim Calcs'!$C$11^2+KA200*'DEPRECATED - DT-Prelim Calcs'!$C$11</f>
        <v>-358167.68902006157</v>
      </c>
      <c r="KC200" s="57">
        <f>MIN('Drive Train'!$F$35-JW199*'DEPRECATED - DT-Prelim Calcs'!$C$21*'Drive Train'!$F$39,KC199+JW$2)</f>
        <v>9</v>
      </c>
      <c r="KD200" s="57">
        <f>'Drive Train'!$F$35-JW200*'DEPRECATED - DT-Prelim Calcs'!$C$21*'Drive Train'!$F$39</f>
        <v>53.01031452745336</v>
      </c>
      <c r="KE200" s="1">
        <f>IF(KB200&gt;='Drive Train'!$F$29,1,0)</f>
        <v>0</v>
      </c>
      <c r="KF200" s="57">
        <f>MIN(JV200,'DEPRECATED - DT-Prelim Calcs'!$C$10)*'DEPRECATED - DT-Prelim Calcs'!$C$11*1000/60/60</f>
        <v>-663.56723084074122</v>
      </c>
      <c r="KG200" s="63">
        <f>KG199+'DEPRECATED - DT-Prelim Calcs'!$C$11</f>
        <v>784</v>
      </c>
      <c r="KH200" s="2">
        <f>KR200/'Drive Train'!$F$35</f>
        <v>0.7075268817204301</v>
      </c>
      <c r="KI200" s="46">
        <f>KP200*12*60/(PI() * 'Drive Train'!$F$15)/KH$2*KH200</f>
        <v>16237.105008145085</v>
      </c>
      <c r="KJ200" s="2">
        <f>('DEPRECATED - DT-Prelim Calcs'!$C$6*KH200-KI200)/('DEPRECATED - DT-Prelim Calcs'!$C$6*KH200)*'DEPRECATED - DT-Prelim Calcs'!$C$7*KH200</f>
        <v>-5.6365906221137365</v>
      </c>
      <c r="KK200" s="57">
        <f>KJ200/'DEPRECATED - DT-Prelim Calcs'!$C$7*('DEPRECATED - DT-Prelim Calcs'!$C$8-'DEPRECATED - DT-Prelim Calcs'!$C$9)+'DEPRECATED - DT-Prelim Calcs'!$C$9</f>
        <v>-297.37243851335785</v>
      </c>
      <c r="KL200" s="57">
        <f t="shared" si="293"/>
        <v>-297.37243851335785</v>
      </c>
      <c r="KM200" s="2">
        <f t="shared" si="347"/>
        <v>-7.3167492016050613</v>
      </c>
      <c r="KN200" s="57">
        <f>KM200*'DEPRECATED - DT-Prelim Calcs'!$C$21/KH$2/'DEPRECATED - DT-Prelim Calcs'!$C$19/'DEPRECATED - DT-Prelim Calcs'!$C$18*3.39*'DEPRECATED - DT-Prelim Calcs'!$C$20</f>
        <v>-189.37143905977698</v>
      </c>
      <c r="KO200" s="46">
        <f t="shared" si="348"/>
        <v>1</v>
      </c>
      <c r="KP200" s="57">
        <f>KN199*'DEPRECATED - DT-Prelim Calcs'!$C$11+KP199</f>
        <v>56.075229222829563</v>
      </c>
      <c r="KQ200" s="57">
        <f>KQ199+0.5*KN200*'DEPRECATED - DT-Prelim Calcs'!$C$11^2+KP200*'DEPRECATED - DT-Prelim Calcs'!$C$11</f>
        <v>-392296.74573469639</v>
      </c>
      <c r="KR200" s="57">
        <f>MIN('Drive Train'!$F$35-KL199*'DEPRECATED - DT-Prelim Calcs'!$C$21*'Drive Train'!$F$39,KR199+KL$2)</f>
        <v>8.7733333333333334</v>
      </c>
      <c r="KS200" s="57">
        <f>'Drive Train'!$F$35-KL200*'DEPRECATED - DT-Prelim Calcs'!$C$21*'Drive Train'!$F$39</f>
        <v>32.621325818908339</v>
      </c>
      <c r="KT200" s="1">
        <f>IF(KQ200&gt;='Drive Train'!$F$29,1,0)</f>
        <v>0</v>
      </c>
      <c r="KU200" s="57">
        <f>MIN(KK200,'DEPRECATED - DT-Prelim Calcs'!$C$10)*'DEPRECATED - DT-Prelim Calcs'!$C$11*1000/60/60</f>
        <v>-330.4138205703976</v>
      </c>
      <c r="KV200" s="63">
        <f>KV199+'DEPRECATED - DT-Prelim Calcs'!$C$11</f>
        <v>784</v>
      </c>
      <c r="KW200" s="2">
        <f>LG200/'Drive Train'!$F$35</f>
        <v>0.68924731182795695</v>
      </c>
      <c r="KX200" s="46">
        <f>LE200*12*60/(PI() * 'Drive Train'!$F$15)/KW$2*KW200</f>
        <v>-97503.779438763071</v>
      </c>
      <c r="KY200" s="2">
        <f>('DEPRECATED - DT-Prelim Calcs'!$C$6*KW200-KX200)/('DEPRECATED - DT-Prelim Calcs'!$C$6*KW200)*'DEPRECATED - DT-Prelim Calcs'!$C$7*KW200</f>
        <v>45.748160777118699</v>
      </c>
      <c r="KZ200" s="57">
        <f>KY200/'DEPRECATED - DT-Prelim Calcs'!$C$7*('DEPRECATED - DT-Prelim Calcs'!$C$8-'DEPRECATED - DT-Prelim Calcs'!$C$9)+'DEPRECATED - DT-Prelim Calcs'!$C$9</f>
        <v>2438.1726256034563</v>
      </c>
      <c r="LA200" s="57">
        <f t="shared" si="294"/>
        <v>56.666666666666664</v>
      </c>
      <c r="LB200" s="2">
        <f t="shared" si="349"/>
        <v>0.99579519204165001</v>
      </c>
      <c r="LC200" s="57">
        <f>LB200*'DEPRECATED - DT-Prelim Calcs'!$C$21/KW$2/'DEPRECATED - DT-Prelim Calcs'!$C$19/'DEPRECATED - DT-Prelim Calcs'!$C$18*3.39*'DEPRECATED - DT-Prelim Calcs'!$C$20</f>
        <v>25.773080821789936</v>
      </c>
      <c r="LD200" s="46">
        <f t="shared" si="350"/>
        <v>0</v>
      </c>
      <c r="LE200" s="57">
        <f>LC199*'DEPRECATED - DT-Prelim Calcs'!$C$11+LE199</f>
        <v>-345.66210664849984</v>
      </c>
      <c r="LF200" s="57">
        <f>LF199+0.5*LC200*'DEPRECATED - DT-Prelim Calcs'!$C$11^2+LE200*'DEPRECATED - DT-Prelim Calcs'!$C$11</f>
        <v>-339926.66545769456</v>
      </c>
      <c r="LG200" s="57">
        <f>MIN('Drive Train'!$F$35-LA199*'DEPRECATED - DT-Prelim Calcs'!$C$21*'Drive Train'!$F$39,LG199+LA$2)</f>
        <v>8.5466666666666669</v>
      </c>
      <c r="LH200" s="57">
        <f>'Drive Train'!$F$35-LA200*'DEPRECATED - DT-Prelim Calcs'!$C$21*'Drive Train'!$F$39</f>
        <v>8.5466666666666669</v>
      </c>
      <c r="LI200" s="1">
        <f>IF(LF200&gt;='Drive Train'!$F$29,1,0)</f>
        <v>0</v>
      </c>
      <c r="LJ200" s="57">
        <f>MIN(KZ200,'DEPRECATED - DT-Prelim Calcs'!$C$10)*'DEPRECATED - DT-Prelim Calcs'!$C$11*1000/60/60</f>
        <v>103.33333333333333</v>
      </c>
      <c r="LK200" s="63">
        <f>LK199+'DEPRECATED - DT-Prelim Calcs'!$C$11</f>
        <v>784</v>
      </c>
      <c r="LL200" s="2">
        <f>LV200/'Drive Train'!$F$35</f>
        <v>0.67096774193548392</v>
      </c>
      <c r="LM200" s="46">
        <f>LT200*12*60/(PI() * 'Drive Train'!$F$15)/LL$2*LL200</f>
        <v>-168442.74977817363</v>
      </c>
      <c r="LN200" s="2">
        <f>('DEPRECATED - DT-Prelim Calcs'!$C$6*LL200-LM200)/('DEPRECATED - DT-Prelim Calcs'!$C$6*LL200)*'DEPRECATED - DT-Prelim Calcs'!$C$7*LL200</f>
        <v>77.779701482341906</v>
      </c>
      <c r="LO200" s="57">
        <f>LN200/'DEPRECATED - DT-Prelim Calcs'!$C$7*('DEPRECATED - DT-Prelim Calcs'!$C$8-'DEPRECATED - DT-Prelim Calcs'!$C$9)+'DEPRECATED - DT-Prelim Calcs'!$C$9</f>
        <v>4143.4202075454214</v>
      </c>
      <c r="LP200" s="57">
        <f t="shared" si="295"/>
        <v>60</v>
      </c>
      <c r="LQ200" s="2">
        <f t="shared" si="351"/>
        <v>0.99579519204165001</v>
      </c>
      <c r="LR200" s="57">
        <f>LQ200*'DEPRECATED - DT-Prelim Calcs'!$C$21/LL$2/'DEPRECATED - DT-Prelim Calcs'!$C$19/'DEPRECATED - DT-Prelim Calcs'!$C$18*3.39*'DEPRECATED - DT-Prelim Calcs'!$C$20</f>
        <v>25.773080821789936</v>
      </c>
      <c r="LS200" s="46">
        <f t="shared" si="352"/>
        <v>0</v>
      </c>
      <c r="LT200" s="57">
        <f>LR199*'DEPRECATED - DT-Prelim Calcs'!$C$11+LT199</f>
        <v>-613.41739123945285</v>
      </c>
      <c r="LU200" s="57">
        <f>LU199+0.5*LR200*'DEPRECATED - DT-Prelim Calcs'!$C$11^2+LT200*'DEPRECATED - DT-Prelim Calcs'!$C$11</f>
        <v>-354367.87259621057</v>
      </c>
      <c r="LV200" s="57">
        <f>MIN('Drive Train'!$F$35-LP199*'DEPRECATED - DT-Prelim Calcs'!$C$21*'Drive Train'!$F$39,LV199+LP$2)</f>
        <v>8.32</v>
      </c>
      <c r="LW200" s="57">
        <f>'Drive Train'!$F$35-LP200*'DEPRECATED - DT-Prelim Calcs'!$C$21*'Drive Train'!$F$39</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Train'!$AA$49 + V200*(1-'Drive Train'!$AA$49))</f>
        <v>0</v>
      </c>
      <c r="W201" s="57">
        <f t="shared" si="269"/>
        <v>0</v>
      </c>
      <c r="X201" s="2">
        <f>MAX(MIN(IF(AND(AI200=1,AG201&lt;0),-1,1)*(W201-$C$9)/($C$8-$C$9)*$C$7-$C$29*AE201/T$2 -  AI200*$C$29/2,X$2),MAX(X$4:X200)*-1)</f>
        <v>-0.2458281045106315</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Train'!$F$39,AG200+W$2)-$C$3,IF(AE200-1&lt;=0,0,IF($C$32=Motors!$C$29,MAX(ABS('Drive Train'!$F$35-W200*$C$21*'Drive Train'!$F$39)*-1,AG200-W$2),MAX(0,ABS('Drive Train'!$F$35-W200*$C$21*'Drive Train'!$F$39)*-1,AG200-W$2))))</f>
        <v>0</v>
      </c>
      <c r="AH201" s="57">
        <f>'Drive Train'!$F$35-ABS(W201)*'DEPRECATED - DT-Prelim Calcs'!$C$21*'Drive Train'!$F$39</f>
        <v>12.4</v>
      </c>
      <c r="AI201" s="1">
        <f>IF(AJ201&gt;='Drive Train'!$F$29,1,0)</f>
        <v>1</v>
      </c>
      <c r="AJ201" s="57">
        <f>AJ200+0.5*Y201*'DEPRECATED - DT-Prelim Calcs'!$C$11^2+AE201*'DEPRECATED - DT-Prelim Calcs'!$C$11</f>
        <v>784.33981740885292</v>
      </c>
      <c r="AK201" s="57">
        <f t="shared" si="268"/>
        <v>0</v>
      </c>
      <c r="AL201" s="63">
        <f>AL200+'DEPRECATED - DT-Prelim Calcs'!$C$11</f>
        <v>788</v>
      </c>
      <c r="AM201" s="2">
        <f>AW201/'Drive Train'!$F$35</f>
        <v>0.88882649237565803</v>
      </c>
      <c r="AN201" s="46">
        <f>AU201*12*60/(PI() * 'Drive Train'!$F$15)/AM$2*AM201</f>
        <v>4007.4131716828729</v>
      </c>
      <c r="AO201" s="2">
        <f>('DEPRECATED - DT-Prelim Calcs'!$C$6*AM201-AN201)/('DEPRECATED - DT-Prelim Calcs'!$C$6*AM201)*'DEPRECATED - DT-Prelim Calcs'!$C$7*AM201</f>
        <v>0.33008953072369901</v>
      </c>
      <c r="AP201" s="57">
        <f>AO201/'DEPRECATED - DT-Prelim Calcs'!$C$7*('DEPRECATED - DT-Prelim Calcs'!$C$8-'DEPRECATED - DT-Prelim Calcs'!$C$9)+'DEPRECATED - DT-Prelim Calcs'!$C$9</f>
        <v>20.27281609620356</v>
      </c>
      <c r="AQ201" s="57">
        <f t="shared" si="277"/>
        <v>20.27281609620356</v>
      </c>
      <c r="AR201" s="2">
        <f t="shared" si="297"/>
        <v>1.6653345369377348E-16</v>
      </c>
      <c r="AS201" s="57">
        <f>AR201*'DEPRECATED - DT-Prelim Calcs'!$C$21/AM$2/'DEPRECATED - DT-Prelim Calcs'!$C$19/'DEPRECATED - DT-Prelim Calcs'!$C$18*3.39*'DEPRECATED - DT-Prelim Calcs'!$C$20</f>
        <v>1.2068570473601326E-15</v>
      </c>
      <c r="AT201" s="46">
        <f t="shared" si="298"/>
        <v>0</v>
      </c>
      <c r="AU201" s="57">
        <f>AS200*'DEPRECATED - DT-Prelim Calcs'!$C$11+AU200</f>
        <v>39.345448708843186</v>
      </c>
      <c r="AV201" s="57">
        <f>AV200+0.5*AS201*'DEPRECATED - DT-Prelim Calcs'!$C$11^2+AU201*'DEPRECATED - DT-Prelim Calcs'!$C$11</f>
        <v>30961.414406784021</v>
      </c>
      <c r="AW201" s="57">
        <f>MIN('Drive Train'!$F$35-AQ200*'DEPRECATED - DT-Prelim Calcs'!$C$21*'Drive Train'!$F$39,AW200+AQ$2)</f>
        <v>11.02144850545816</v>
      </c>
      <c r="AX201" s="57">
        <f>'Drive Train'!$F$35-AQ201*'DEPRECATED - DT-Prelim Calcs'!$C$21*'Drive Train'!$F$39</f>
        <v>11.021448505458158</v>
      </c>
      <c r="AY201" s="1">
        <f>IF(AV201&gt;='Drive Train'!$F$29,1,0)</f>
        <v>1</v>
      </c>
      <c r="AZ201" s="57">
        <f t="shared" si="299"/>
        <v>22.525351218003951</v>
      </c>
      <c r="BA201" s="63">
        <f>BA200+'DEPRECATED - DT-Prelim Calcs'!$C$11</f>
        <v>788</v>
      </c>
      <c r="BB201" s="2">
        <f>BL201/'Drive Train'!$F$35</f>
        <v>1.315024972646925</v>
      </c>
      <c r="BC201" s="46">
        <f>BJ201*12*60/(PI() * 'Drive Train'!$F$15)/BB$2*BB201</f>
        <v>-3540.8438977467135</v>
      </c>
      <c r="BD201" s="2">
        <f>('DEPRECATED - DT-Prelim Calcs'!$C$6*BB201-BC201)/('DEPRECATED - DT-Prelim Calcs'!$C$6*BB201)*'DEPRECATED - DT-Prelim Calcs'!$C$7*BB201</f>
        <v>4.7702296575443013</v>
      </c>
      <c r="BE201" s="57">
        <f>BD201/'DEPRECATED - DT-Prelim Calcs'!$C$7*('DEPRECATED - DT-Prelim Calcs'!$C$8-'DEPRECATED - DT-Prelim Calcs'!$C$9)+'DEPRECATED - DT-Prelim Calcs'!$C$9</f>
        <v>256.65040044105137</v>
      </c>
      <c r="BF201" s="57">
        <f t="shared" si="278"/>
        <v>93</v>
      </c>
      <c r="BG201" s="2">
        <f t="shared" si="300"/>
        <v>1.8933363324154457</v>
      </c>
      <c r="BH201" s="57">
        <f>BG201*'DEPRECATED - DT-Prelim Calcs'!$C$21/BB$2/'DEPRECATED - DT-Prelim Calcs'!$C$19/'DEPRECATED - DT-Prelim Calcs'!$C$18*3.39*'DEPRECATED - DT-Prelim Calcs'!$C$20</f>
        <v>19.819055495402448</v>
      </c>
      <c r="BI201" s="46">
        <f t="shared" si="301"/>
        <v>0</v>
      </c>
      <c r="BJ201" s="57">
        <f>BH200*'DEPRECATED - DT-Prelim Calcs'!$C$11+BJ200</f>
        <v>-16.267443596496292</v>
      </c>
      <c r="BK201" s="57">
        <f>BK200+0.5*BH201*'DEPRECATED - DT-Prelim Calcs'!$C$11^2+BJ201*'DEPRECATED - DT-Prelim Calcs'!$C$11</f>
        <v>18447.711969707463</v>
      </c>
      <c r="BL201" s="57">
        <f>MIN('Drive Train'!$F$35-BF200*'DEPRECATED - DT-Prelim Calcs'!$C$21*'Drive Train'!$F$39,BL200+BF$2)</f>
        <v>16.306309660821871</v>
      </c>
      <c r="BM201" s="57">
        <f>'Drive Train'!$F$35-BF201*'DEPRECATED - DT-Prelim Calcs'!$C$21*'Drive Train'!$F$39</f>
        <v>6.0759999999999996</v>
      </c>
      <c r="BN201" s="1">
        <f>IF(BK201&gt;='Drive Train'!$F$29,1,0)</f>
        <v>1</v>
      </c>
      <c r="BO201" s="57">
        <f t="shared" si="302"/>
        <v>103.33333333333333</v>
      </c>
      <c r="BP201" s="63">
        <f>BP200+'DEPRECATED - DT-Prelim Calcs'!$C$11</f>
        <v>788</v>
      </c>
      <c r="BQ201" s="2">
        <f>CA201/'Drive Train'!$F$35</f>
        <v>0.87005685451736015</v>
      </c>
      <c r="BR201" s="46">
        <f>BY201*12*60/(PI() * 'Drive Train'!$F$15)/BQ$2*BQ201</f>
        <v>4475.3826667093872</v>
      </c>
      <c r="BS201" s="2">
        <f>('DEPRECATED - DT-Prelim Calcs'!$C$6*BQ201-BR201)/('DEPRECATED - DT-Prelim Calcs'!$C$6*BQ201)*'DEPRECATED - DT-Prelim Calcs'!$C$7*BQ201</f>
        <v>7.3258740443194026E-2</v>
      </c>
      <c r="BT201" s="57">
        <f>BS201/'DEPRECATED - DT-Prelim Calcs'!$C$7*('DEPRECATED - DT-Prelim Calcs'!$C$8-'DEPRECATED - DT-Prelim Calcs'!$C$9)+'DEPRECATED - DT-Prelim Calcs'!$C$9</f>
        <v>6.6000399995277155</v>
      </c>
      <c r="BU201" s="57">
        <f t="shared" si="279"/>
        <v>6.6000399995277155</v>
      </c>
      <c r="BV201" s="2">
        <f t="shared" si="303"/>
        <v>-0.30332985375373966</v>
      </c>
      <c r="BW201" s="57">
        <f>BV201*'DEPRECATED - DT-Prelim Calcs'!$C$21/BQ$2/'DEPRECATED - DT-Prelim Calcs'!$C$19/'DEPRECATED - DT-Prelim Calcs'!$C$18*3.39*'DEPRECATED - DT-Prelim Calcs'!$C$20</f>
        <v>-4.152177489121252</v>
      </c>
      <c r="BX201" s="46">
        <f t="shared" si="304"/>
        <v>1</v>
      </c>
      <c r="BY201" s="57">
        <f>BW200*'DEPRECATED - DT-Prelim Calcs'!$C$11+BY200</f>
        <v>23.764216628890857</v>
      </c>
      <c r="BZ201" s="57">
        <f>BZ200+0.5*BW201*'DEPRECATED - DT-Prelim Calcs'!$C$11^2+BY201*'DEPRECATED - DT-Prelim Calcs'!$C$11</f>
        <v>-12268.773830333648</v>
      </c>
      <c r="CA201" s="57">
        <f>MIN('Drive Train'!$F$35-BU200*'DEPRECATED - DT-Prelim Calcs'!$C$21*'Drive Train'!$F$39,CA200+BU$2)</f>
        <v>10.788704996015266</v>
      </c>
      <c r="CB201" s="57">
        <f>'Drive Train'!$F$35-BU201*'DEPRECATED - DT-Prelim Calcs'!$C$21*'Drive Train'!$F$39</f>
        <v>11.951197280032115</v>
      </c>
      <c r="CC201" s="1">
        <f>IF(BZ201&gt;='Drive Train'!$F$29,1,0)</f>
        <v>0</v>
      </c>
      <c r="CD201" s="57">
        <f t="shared" si="305"/>
        <v>7.333377777253018</v>
      </c>
      <c r="CE201" s="63">
        <f>CE200+'DEPRECATED - DT-Prelim Calcs'!$C$11</f>
        <v>788</v>
      </c>
      <c r="CF201" s="2">
        <f>CP201/'Drive Train'!$F$35</f>
        <v>0.48999999999999994</v>
      </c>
      <c r="CG201" s="46">
        <f>CN201*12*60/(PI() * 'Drive Train'!$F$15)/CF$2*CF201</f>
        <v>5006.5480204362293</v>
      </c>
      <c r="CH201" s="2">
        <f>('DEPRECATED - DT-Prelim Calcs'!$C$6*CF201-CG201)/('DEPRECATED - DT-Prelim Calcs'!$C$6*CF201)*'DEPRECATED - DT-Prelim Calcs'!$C$7*CF201</f>
        <v>-1.0828487296906779</v>
      </c>
      <c r="CI201" s="57">
        <f>CH201/'DEPRECATED - DT-Prelim Calcs'!$C$7*('DEPRECATED - DT-Prelim Calcs'!$C$8-'DEPRECATED - DT-Prelim Calcs'!$C$9)+'DEPRECATED - DT-Prelim Calcs'!$C$9</f>
        <v>-54.947092124196665</v>
      </c>
      <c r="CJ201" s="57">
        <f t="shared" si="280"/>
        <v>-54.947092124196665</v>
      </c>
      <c r="CK201" s="2">
        <f t="shared" si="306"/>
        <v>-1.8308923539624282</v>
      </c>
      <c r="CL201" s="57">
        <f>CK201*'DEPRECATED - DT-Prelim Calcs'!$C$21/CF$2/'DEPRECATED - DT-Prelim Calcs'!$C$19/'DEPRECATED - DT-Prelim Calcs'!$C$18*3.39*'DEPRECATED - DT-Prelim Calcs'!$C$20</f>
        <v>-30.959500006934007</v>
      </c>
      <c r="CM201" s="46">
        <f t="shared" si="307"/>
        <v>1</v>
      </c>
      <c r="CN201" s="57">
        <f>CL200*'DEPRECATED - DT-Prelim Calcs'!$C$11+CN200</f>
        <v>38.213154715371672</v>
      </c>
      <c r="CO201" s="57">
        <f>CO200+0.5*CL201*'DEPRECATED - DT-Prelim Calcs'!$C$11^2+CN201*'DEPRECATED - DT-Prelim Calcs'!$C$11</f>
        <v>-60201.842734207647</v>
      </c>
      <c r="CP201" s="57">
        <f>MIN('Drive Train'!$F$35-CJ200*'DEPRECATED - DT-Prelim Calcs'!$C$21*'Drive Train'!$F$39,CP200+CJ$2)</f>
        <v>6.0759999999999996</v>
      </c>
      <c r="CQ201" s="57">
        <f>'Drive Train'!$F$35-CJ201*'DEPRECATED - DT-Prelim Calcs'!$C$21*'Drive Train'!$F$39</f>
        <v>16.136402264445373</v>
      </c>
      <c r="CR201" s="1">
        <f>IF(CO201&gt;='Drive Train'!$F$29,1,0)</f>
        <v>0</v>
      </c>
      <c r="CS201" s="57">
        <f t="shared" si="308"/>
        <v>-61.05232458244074</v>
      </c>
      <c r="CT201" s="63">
        <f>CT200+'DEPRECATED - DT-Prelim Calcs'!$C$11</f>
        <v>788</v>
      </c>
      <c r="CU201" s="2">
        <f>DE201/'Drive Train'!$F$35</f>
        <v>0.48999999999999994</v>
      </c>
      <c r="CV201" s="46">
        <f>DC201*12*60/(PI() * 'Drive Train'!$F$15)/CU$2*CU201</f>
        <v>-2335.7513948600972</v>
      </c>
      <c r="CW201" s="2">
        <f>('DEPRECATED - DT-Prelim Calcs'!$C$6*CU201-CV201)/('DEPRECATED - DT-Prelim Calcs'!$C$6*CU201)*'DEPRECATED - DT-Prelim Calcs'!$C$7*CU201</f>
        <v>2.2370277413907758</v>
      </c>
      <c r="CX201" s="57">
        <f>CW201/'DEPRECATED - DT-Prelim Calcs'!$C$7*('DEPRECATED - DT-Prelim Calcs'!$C$8-'DEPRECATED - DT-Prelim Calcs'!$C$9)+'DEPRECATED - DT-Prelim Calcs'!$C$9</f>
        <v>121.7915598425048</v>
      </c>
      <c r="CY201" s="57">
        <f t="shared" si="281"/>
        <v>93</v>
      </c>
      <c r="CZ201" s="2">
        <f t="shared" si="309"/>
        <v>1.2803081040535502</v>
      </c>
      <c r="DA201" s="57">
        <f>CZ201*'DEPRECATED - DT-Prelim Calcs'!$C$21/CU$2/'DEPRECATED - DT-Prelim Calcs'!$C$19/'DEPRECATED - DT-Prelim Calcs'!$C$18*3.39*'DEPRECATED - DT-Prelim Calcs'!$C$20</f>
        <v>25.773080821789936</v>
      </c>
      <c r="DB201" s="46">
        <f t="shared" si="310"/>
        <v>0</v>
      </c>
      <c r="DC201" s="57">
        <f>DA200*'DEPRECATED - DT-Prelim Calcs'!$C$11+DC200</f>
        <v>-14.975468209601217</v>
      </c>
      <c r="DD201" s="57">
        <f>DD200+0.5*DA201*'DEPRECATED - DT-Prelim Calcs'!$C$11^2+DC201*'DEPRECATED - DT-Prelim Calcs'!$C$11</f>
        <v>-108593.74114047398</v>
      </c>
      <c r="DE201" s="57">
        <f>MIN('Drive Train'!$F$35-CY200*'DEPRECATED - DT-Prelim Calcs'!$C$21*'Drive Train'!$F$39,DE200+CY$2)</f>
        <v>6.0759999999999996</v>
      </c>
      <c r="DF201" s="57">
        <f>'Drive Train'!$F$35-CY201*'DEPRECATED - DT-Prelim Calcs'!$C$21*'Drive Train'!$F$39</f>
        <v>6.0759999999999996</v>
      </c>
      <c r="DG201" s="1">
        <f>IF(DD201&gt;='Drive Train'!$F$29,1,0)</f>
        <v>0</v>
      </c>
      <c r="DH201" s="57">
        <f t="shared" si="311"/>
        <v>103.33333333333333</v>
      </c>
      <c r="DI201" s="63">
        <f>DI200+'DEPRECATED - DT-Prelim Calcs'!$C$11</f>
        <v>788</v>
      </c>
      <c r="DJ201" s="2">
        <f>DT201/'Drive Train'!$F$35</f>
        <v>0.48999999999999994</v>
      </c>
      <c r="DK201" s="46">
        <f>DR201*12*60/(PI() * 'Drive Train'!$F$15)/DJ$2*DJ201</f>
        <v>-57661.659926082364</v>
      </c>
      <c r="DL201" s="2">
        <f>('DEPRECATED - DT-Prelim Calcs'!$C$6*DJ201-DK201)/('DEPRECATED - DT-Prelim Calcs'!$C$6*DJ201)*'DEPRECATED - DT-Prelim Calcs'!$C$7*DJ201</f>
        <v>27.253057677646993</v>
      </c>
      <c r="DM201" s="57">
        <f>DL201/'DEPRECATED - DT-Prelim Calcs'!$C$7*('DEPRECATED - DT-Prelim Calcs'!$C$8-'DEPRECATED - DT-Prelim Calcs'!$C$9)+'DEPRECATED - DT-Prelim Calcs'!$C$9</f>
        <v>1453.5578008473483</v>
      </c>
      <c r="DN201" s="57">
        <f t="shared" si="282"/>
        <v>93</v>
      </c>
      <c r="DO201" s="2">
        <f t="shared" si="312"/>
        <v>1.1037138828047846</v>
      </c>
      <c r="DP201" s="57">
        <f>DO201*'DEPRECATED - DT-Prelim Calcs'!$C$21/DJ$2/'DEPRECATED - DT-Prelim Calcs'!$C$19/'DEPRECATED - DT-Prelim Calcs'!$C$18*3.39*'DEPRECATED - DT-Prelim Calcs'!$C$20</f>
        <v>25.773080821789936</v>
      </c>
      <c r="DQ201" s="46">
        <f t="shared" si="313"/>
        <v>0</v>
      </c>
      <c r="DR201" s="57">
        <f>DP200*'DEPRECATED - DT-Prelim Calcs'!$C$11+DR200</f>
        <v>-318.70064605484413</v>
      </c>
      <c r="DS201" s="57">
        <f>DS200+0.5*DP201*'DEPRECATED - DT-Prelim Calcs'!$C$11^2+DR201*'DEPRECATED - DT-Prelim Calcs'!$C$11</f>
        <v>-198198.26364045948</v>
      </c>
      <c r="DT201" s="57">
        <f>MIN('Drive Train'!$F$35-DN200*'DEPRECATED - DT-Prelim Calcs'!$C$21*'Drive Train'!$F$39,DT200+DN$2)</f>
        <v>6.0759999999999996</v>
      </c>
      <c r="DU201" s="57">
        <f>'Drive Train'!$F$35-DN201*'DEPRECATED - DT-Prelim Calcs'!$C$21*'Drive Train'!$F$39</f>
        <v>6.0759999999999996</v>
      </c>
      <c r="DV201" s="1">
        <f>IF(DS201&gt;='Drive Train'!$F$29,1,0)</f>
        <v>0</v>
      </c>
      <c r="DW201" s="57">
        <f t="shared" si="314"/>
        <v>103.33333333333333</v>
      </c>
      <c r="DX201" s="63">
        <f>DX200+'DEPRECATED - DT-Prelim Calcs'!$C$11</f>
        <v>788</v>
      </c>
      <c r="DY201" s="2">
        <f>EI201/'Drive Train'!$F$35</f>
        <v>0.48999999999999994</v>
      </c>
      <c r="DZ201" s="46">
        <f>EG201*12*60/(PI() * 'Drive Train'!$F$15)/DY$2*DY201</f>
        <v>-79689.348877227632</v>
      </c>
      <c r="EA201" s="2">
        <f>('DEPRECATED - DT-Prelim Calcs'!$C$6*DY201-DZ201)/('DEPRECATED - DT-Prelim Calcs'!$C$6*DY201)*'DEPRECATED - DT-Prelim Calcs'!$C$7*DY201</f>
        <v>37.213044614281166</v>
      </c>
      <c r="EB201" s="57">
        <f>EA201/'DEPRECATED - DT-Prelim Calcs'!$C$7*('DEPRECATED - DT-Prelim Calcs'!$C$8-'DEPRECATED - DT-Prelim Calcs'!$C$9)+'DEPRECATED - DT-Prelim Calcs'!$C$9</f>
        <v>1983.7927900465868</v>
      </c>
      <c r="EC201" s="57">
        <f t="shared" si="283"/>
        <v>93</v>
      </c>
      <c r="ED201" s="2">
        <f t="shared" si="315"/>
        <v>0.96993038185874991</v>
      </c>
      <c r="EE201" s="57">
        <f>ED201*'DEPRECATED - DT-Prelim Calcs'!$C$21/DY$2/'DEPRECATED - DT-Prelim Calcs'!$C$19/'DEPRECATED - DT-Prelim Calcs'!$C$18*3.39*'DEPRECATED - DT-Prelim Calcs'!$C$20</f>
        <v>25.773080821789936</v>
      </c>
      <c r="EF201" s="46">
        <f t="shared" si="316"/>
        <v>0</v>
      </c>
      <c r="EG201" s="57">
        <f>EE200*'DEPRECATED - DT-Prelim Calcs'!$C$11+EG200</f>
        <v>-387.06164657089118</v>
      </c>
      <c r="EH201" s="57">
        <f>EH200+0.5*EE201*'DEPRECATED - DT-Prelim Calcs'!$C$11^2+EG201*'DEPRECATED - DT-Prelim Calcs'!$C$11</f>
        <v>-374812.68809134356</v>
      </c>
      <c r="EI201" s="57">
        <f>MIN('Drive Train'!$F$35-EC200*'DEPRECATED - DT-Prelim Calcs'!$C$21*'Drive Train'!$F$39,EI200+EC$2)</f>
        <v>6.0759999999999996</v>
      </c>
      <c r="EJ201" s="57">
        <f>'Drive Train'!$F$35-EC201*'DEPRECATED - DT-Prelim Calcs'!$C$21*'Drive Train'!$F$39</f>
        <v>6.0759999999999996</v>
      </c>
      <c r="EK201" s="1">
        <f>IF(EH201&gt;='Drive Train'!$F$29,1,0)</f>
        <v>0</v>
      </c>
      <c r="EL201" s="57">
        <f t="shared" si="317"/>
        <v>103.33333333333333</v>
      </c>
      <c r="EM201" s="63">
        <f>EM200+'DEPRECATED - DT-Prelim Calcs'!$C$11</f>
        <v>788</v>
      </c>
      <c r="EN201" s="2">
        <f>EX201/'Drive Train'!$F$35</f>
        <v>0.48999999999999994</v>
      </c>
      <c r="EO201" s="46">
        <f>EV201*12*60/(PI() * 'Drive Train'!$F$15)/EN$2*EN201</f>
        <v>-4750.4851134440705</v>
      </c>
      <c r="EP201" s="2">
        <f>('DEPRECATED - DT-Prelim Calcs'!$C$6*EN201-EO201)/('DEPRECATED - DT-Prelim Calcs'!$C$6*EN201)*'DEPRECATED - DT-Prelim Calcs'!$C$7*EN201</f>
        <v>3.3288679406004142</v>
      </c>
      <c r="EQ201" s="57">
        <f>EP201/'DEPRECATED - DT-Prelim Calcs'!$C$7*('DEPRECATED - DT-Prelim Calcs'!$C$8-'DEPRECATED - DT-Prelim Calcs'!$C$9)+'DEPRECATED - DT-Prelim Calcs'!$C$9</f>
        <v>179.91732646432908</v>
      </c>
      <c r="ER201" s="57">
        <f t="shared" si="284"/>
        <v>93</v>
      </c>
      <c r="ES201" s="2">
        <f t="shared" si="318"/>
        <v>0.86507304327942547</v>
      </c>
      <c r="ET201" s="57">
        <f>ES201*'DEPRECATED - DT-Prelim Calcs'!$C$21/EN$2/'DEPRECATED - DT-Prelim Calcs'!$C$19/'DEPRECATED - DT-Prelim Calcs'!$C$18*3.39*'DEPRECATED - DT-Prelim Calcs'!$C$20</f>
        <v>25.773080821789936</v>
      </c>
      <c r="EU201" s="46">
        <f t="shared" si="319"/>
        <v>0</v>
      </c>
      <c r="EV201" s="57">
        <f>ET200*'DEPRECATED - DT-Prelim Calcs'!$C$11+EV200</f>
        <v>-20.579273487842755</v>
      </c>
      <c r="EW201" s="57">
        <f>EW200+0.5*ET201*'DEPRECATED - DT-Prelim Calcs'!$C$11^2+EV201*'DEPRECATED - DT-Prelim Calcs'!$C$11</f>
        <v>-407190.7244316304</v>
      </c>
      <c r="EX201" s="57">
        <f>MIN('Drive Train'!$F$35-ER200*'DEPRECATED - DT-Prelim Calcs'!$C$21*'Drive Train'!$F$39,EX200+ER$2)</f>
        <v>6.0759999999999996</v>
      </c>
      <c r="EY201" s="57">
        <f>'Drive Train'!$F$35-ER201*'DEPRECATED - DT-Prelim Calcs'!$C$21*'Drive Train'!$F$39</f>
        <v>6.0759999999999996</v>
      </c>
      <c r="EZ201" s="1">
        <f>IF(EW201&gt;='Drive Train'!$F$29,1,0)</f>
        <v>0</v>
      </c>
      <c r="FA201" s="57">
        <f t="shared" si="320"/>
        <v>103.33333333333333</v>
      </c>
      <c r="FB201" s="63">
        <f>FB200+'DEPRECATED - DT-Prelim Calcs'!$C$11</f>
        <v>788</v>
      </c>
      <c r="FC201" s="2">
        <f>FM201/'Drive Train'!$F$35</f>
        <v>0.48999999999999994</v>
      </c>
      <c r="FD201" s="46">
        <f>FK201*12*60/(PI() * 'Drive Train'!$F$15)/FC$2*FC201</f>
        <v>-353704.60670103435</v>
      </c>
      <c r="FE201" s="2">
        <f>('DEPRECATED - DT-Prelim Calcs'!$C$6*FC201-FD201)/('DEPRECATED - DT-Prelim Calcs'!$C$6*FC201)*'DEPRECATED - DT-Prelim Calcs'!$C$7*FC201</f>
        <v>161.11112554399489</v>
      </c>
      <c r="FF201" s="57">
        <f>FE201/'DEPRECATED - DT-Prelim Calcs'!$C$7*('DEPRECATED - DT-Prelim Calcs'!$C$8-'DEPRECATED - DT-Prelim Calcs'!$C$9)+'DEPRECATED - DT-Prelim Calcs'!$C$9</f>
        <v>8579.6947748110142</v>
      </c>
      <c r="FG201" s="57">
        <f t="shared" si="285"/>
        <v>93</v>
      </c>
      <c r="FH201" s="2">
        <f t="shared" si="321"/>
        <v>0.78067567320338405</v>
      </c>
      <c r="FI201" s="57">
        <f>FH201*'DEPRECATED - DT-Prelim Calcs'!$C$21/FC$2/'DEPRECATED - DT-Prelim Calcs'!$C$19/'DEPRECATED - DT-Prelim Calcs'!$C$18*3.39*'DEPRECATED - DT-Prelim Calcs'!$C$20</f>
        <v>25.773080821789936</v>
      </c>
      <c r="FJ201" s="46">
        <f t="shared" si="322"/>
        <v>0</v>
      </c>
      <c r="FK201" s="57">
        <f>FI200*'DEPRECATED - DT-Prelim Calcs'!$C$11+FK200</f>
        <v>-1382.7722672384728</v>
      </c>
      <c r="FL201" s="57">
        <f>FL200+0.5*FI201*'DEPRECATED - DT-Prelim Calcs'!$C$11^2+FK201*'DEPRECATED - DT-Prelim Calcs'!$C$11</f>
        <v>-479222.8329565131</v>
      </c>
      <c r="FM201" s="57">
        <f>MIN('Drive Train'!$F$35-FG200*'DEPRECATED - DT-Prelim Calcs'!$C$21*'Drive Train'!$F$39,FM200+FG$2)</f>
        <v>6.0759999999999996</v>
      </c>
      <c r="FN201" s="57">
        <f>'Drive Train'!$F$35-FG201*'DEPRECATED - DT-Prelim Calcs'!$C$21*'Drive Train'!$F$39</f>
        <v>6.0759999999999996</v>
      </c>
      <c r="FO201" s="1">
        <f>IF(FL201&gt;='Drive Train'!$F$29,1,0)</f>
        <v>0</v>
      </c>
      <c r="FP201" s="57">
        <f t="shared" si="323"/>
        <v>103.33333333333333</v>
      </c>
      <c r="FQ201" s="63">
        <f>FQ200+'DEPRECATED - DT-Prelim Calcs'!$C$11</f>
        <v>788</v>
      </c>
      <c r="FR201" s="2">
        <f>GB201/'Drive Train'!$F$35</f>
        <v>0.48999999999999994</v>
      </c>
      <c r="FS201" s="46">
        <f>FZ201*12*60/(PI() * 'Drive Train'!$F$15)/FR$2*FR201</f>
        <v>-161761.19162114884</v>
      </c>
      <c r="FT201" s="2">
        <f>('DEPRECATED - DT-Prelim Calcs'!$C$6*FR201-FS201)/('DEPRECATED - DT-Prelim Calcs'!$C$6*FR201)*'DEPRECATED - DT-Prelim Calcs'!$C$7*FR201</f>
        <v>74.322451933765237</v>
      </c>
      <c r="FU201" s="57">
        <f>FT201/'DEPRECATED - DT-Prelim Calcs'!$C$7*('DEPRECATED - DT-Prelim Calcs'!$C$8-'DEPRECATED - DT-Prelim Calcs'!$C$9)+'DEPRECATED - DT-Prelim Calcs'!$C$9</f>
        <v>3959.3682917436017</v>
      </c>
      <c r="FV201" s="57">
        <f t="shared" si="286"/>
        <v>93</v>
      </c>
      <c r="FW201" s="2">
        <f t="shared" si="324"/>
        <v>0.7112822800297498</v>
      </c>
      <c r="FX201" s="57">
        <f>FW201*'DEPRECATED - DT-Prelim Calcs'!$C$21/FR$2/'DEPRECATED - DT-Prelim Calcs'!$C$19/'DEPRECATED - DT-Prelim Calcs'!$C$18*3.39*'DEPRECATED - DT-Prelim Calcs'!$C$20</f>
        <v>25.773080821789936</v>
      </c>
      <c r="FY201" s="46">
        <f t="shared" si="325"/>
        <v>0</v>
      </c>
      <c r="FZ201" s="57">
        <f>FX200*'DEPRECATED - DT-Prelim Calcs'!$C$11+FZ200</f>
        <v>-576.17661137520633</v>
      </c>
      <c r="GA201" s="57">
        <f>GA200+0.5*FX201*'DEPRECATED - DT-Prelim Calcs'!$C$11^2+FZ201*'DEPRECATED - DT-Prelim Calcs'!$C$11</f>
        <v>-587320.44120058639</v>
      </c>
      <c r="GB201" s="57">
        <f>MIN('Drive Train'!$F$35-FV200*'DEPRECATED - DT-Prelim Calcs'!$C$21*'Drive Train'!$F$39,GB200+FV$2)</f>
        <v>6.0759999999999996</v>
      </c>
      <c r="GC201" s="57">
        <f>'Drive Train'!$F$35-FV201*'DEPRECATED - DT-Prelim Calcs'!$C$21*'Drive Train'!$F$39</f>
        <v>6.0759999999999996</v>
      </c>
      <c r="GD201" s="1">
        <f>IF(GA201&gt;='Drive Train'!$F$29,1,0)</f>
        <v>0</v>
      </c>
      <c r="GE201" s="57">
        <f t="shared" si="326"/>
        <v>103.33333333333333</v>
      </c>
      <c r="GF201" s="63">
        <f>GF200+'DEPRECATED - DT-Prelim Calcs'!$C$11</f>
        <v>788</v>
      </c>
      <c r="GG201" s="2">
        <f>GQ201/'Drive Train'!$F$35</f>
        <v>0.83548387096774201</v>
      </c>
      <c r="GH201" s="46">
        <f>GO201*12*60/(PI() * 'Drive Train'!$F$15)/GG$2*GG201</f>
        <v>-401825.05902981514</v>
      </c>
      <c r="GI201" s="2">
        <f>('DEPRECATED - DT-Prelim Calcs'!$C$6*GG201-GH201)/('DEPRECATED - DT-Prelim Calcs'!$C$6*GG201)*'DEPRECATED - DT-Prelim Calcs'!$C$7*GG201</f>
        <v>183.70176983669725</v>
      </c>
      <c r="GJ201" s="57">
        <f>GI201/'DEPRECATED - DT-Prelim Calcs'!$C$7*('DEPRECATED - DT-Prelim Calcs'!$C$8-'DEPRECATED - DT-Prelim Calcs'!$C$9)+'DEPRECATED - DT-Prelim Calcs'!$C$9</f>
        <v>9782.3419377793616</v>
      </c>
      <c r="GK201" s="57">
        <f t="shared" si="327"/>
        <v>29.999999999999982</v>
      </c>
      <c r="GL201" s="2">
        <f t="shared" si="328"/>
        <v>0.99579519204165001</v>
      </c>
      <c r="GM201" s="57">
        <f>GL201*'DEPRECATED - DT-Prelim Calcs'!$C$21/GG$2/'DEPRECATED - DT-Prelim Calcs'!$C$19/'DEPRECATED - DT-Prelim Calcs'!$C$18*3.39*'DEPRECATED - DT-Prelim Calcs'!$C$20</f>
        <v>25.773080821789936</v>
      </c>
      <c r="GN201" s="46">
        <f t="shared" si="329"/>
        <v>0</v>
      </c>
      <c r="GO201" s="57">
        <f>GM200*'DEPRECATED - DT-Prelim Calcs'!$C$11+GO200</f>
        <v>-1175.1798876206283</v>
      </c>
      <c r="GP201" s="57">
        <f>GP200+0.5*GM201*'DEPRECATED - DT-Prelim Calcs'!$C$11^2+GO201*'DEPRECATED - DT-Prelim Calcs'!$C$11</f>
        <v>-300354.37405522284</v>
      </c>
      <c r="GQ201" s="57">
        <f>MIN('Drive Train'!$F$35-GK200*'DEPRECATED - DT-Prelim Calcs'!$C$21*'Drive Train'!$F$39,GQ200+GK$2)</f>
        <v>10.360000000000001</v>
      </c>
      <c r="GR201" s="57">
        <f>'Drive Train'!$F$35-GK201*'DEPRECATED - DT-Prelim Calcs'!$C$21*'Drive Train'!$F$39</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-202343.68051506599</v>
      </c>
      <c r="GX201" s="2">
        <f>('DEPRECATED - DT-Prelim Calcs'!$C$6*GV201-GW201)/('DEPRECATED - DT-Prelim Calcs'!$C$6*GV201)*'DEPRECATED - DT-Prelim Calcs'!$C$7*GV201</f>
        <v>93.460695018745071</v>
      </c>
      <c r="GY201" s="57">
        <f>GX201/'DEPRECATED - DT-Prelim Calcs'!$C$7*('DEPRECATED - DT-Prelim Calcs'!$C$8-'DEPRECATED - DT-Prelim Calcs'!$C$9)+'DEPRECATED - DT-Prelim Calcs'!$C$9</f>
        <v>4978.2216476784197</v>
      </c>
      <c r="GZ201" s="57">
        <f t="shared" si="287"/>
        <v>33.333333333333314</v>
      </c>
      <c r="HA201" s="2">
        <f t="shared" si="331"/>
        <v>0.99579519204165001</v>
      </c>
      <c r="HB201" s="57">
        <f>HA201*'DEPRECATED - DT-Prelim Calcs'!$C$21/GV$2/'DEPRECATED - DT-Prelim Calcs'!$C$19/'DEPRECATED - DT-Prelim Calcs'!$C$18*3.39*'DEPRECATED - DT-Prelim Calcs'!$C$20</f>
        <v>25.773080821789936</v>
      </c>
      <c r="HC201" s="46">
        <f t="shared" si="332"/>
        <v>0</v>
      </c>
      <c r="HD201" s="57">
        <f>HB200*'DEPRECATED - DT-Prelim Calcs'!$C$11+HD200</f>
        <v>-605.01257975789463</v>
      </c>
      <c r="HE201" s="57">
        <f>HE200+0.5*HB201*'DEPRECATED - DT-Prelim Calcs'!$C$11^2+HD201*'DEPRECATED - DT-Prelim Calcs'!$C$11</f>
        <v>-331851.42377804144</v>
      </c>
      <c r="HF201" s="57">
        <f>MIN('Drive Train'!$F$35-GZ200*'DEPRECATED - DT-Prelim Calcs'!$C$21*'Drive Train'!$F$39,HF200+GZ$2)</f>
        <v>10.133333333333335</v>
      </c>
      <c r="HG201" s="57">
        <f>'Drive Train'!$F$35-GZ201*'DEPRECATED - DT-Prelim Calcs'!$C$21*'Drive Train'!$F$39</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-286774.76680932863</v>
      </c>
      <c r="HM201" s="2">
        <f>('DEPRECATED - DT-Prelim Calcs'!$C$6*HK201-HL201)/('DEPRECATED - DT-Prelim Calcs'!$C$6*HK201)*'DEPRECATED - DT-Prelim Calcs'!$C$7*HK201</f>
        <v>131.59279847278506</v>
      </c>
      <c r="HN201" s="57">
        <f>HM201/'DEPRECATED - DT-Prelim Calcs'!$C$7*('DEPRECATED - DT-Prelim Calcs'!$C$8-'DEPRECATED - DT-Prelim Calcs'!$C$9)+'DEPRECATED - DT-Prelim Calcs'!$C$9</f>
        <v>7008.2419269951552</v>
      </c>
      <c r="HO201" s="57">
        <f t="shared" si="288"/>
        <v>36.66666666666665</v>
      </c>
      <c r="HP201" s="2">
        <f t="shared" si="334"/>
        <v>0.99579519204165001</v>
      </c>
      <c r="HQ201" s="57">
        <f>HP201*'DEPRECATED - DT-Prelim Calcs'!$C$21/HK$2/'DEPRECATED - DT-Prelim Calcs'!$C$19/'DEPRECATED - DT-Prelim Calcs'!$C$18*3.39*'DEPRECATED - DT-Prelim Calcs'!$C$20</f>
        <v>25.773080821789936</v>
      </c>
      <c r="HR201" s="46">
        <f t="shared" si="335"/>
        <v>0</v>
      </c>
      <c r="HS201" s="57">
        <f>HQ200*'DEPRECATED - DT-Prelim Calcs'!$C$11+HS200</f>
        <v>-877.08255558346991</v>
      </c>
      <c r="HT201" s="57">
        <f>HT200+0.5*HQ201*'DEPRECATED - DT-Prelim Calcs'!$C$11^2+HS201*'DEPRECATED - DT-Prelim Calcs'!$C$11</f>
        <v>-365190.58217769838</v>
      </c>
      <c r="HU201" s="57">
        <f>MIN('Drive Train'!$F$35-HO200*'DEPRECATED - DT-Prelim Calcs'!$C$21*'Drive Train'!$F$39,HU200+HO$2)</f>
        <v>9.9066666666666681</v>
      </c>
      <c r="HV201" s="57">
        <f>'Drive Train'!$F$35-HO201*'DEPRECATED - DT-Prelim Calcs'!$C$21*'Drive Train'!$F$39</f>
        <v>9.9066666666666681</v>
      </c>
      <c r="HW201" s="1">
        <f>IF(HT201&gt;='Drive Train'!$F$29,1,0)</f>
        <v>0</v>
      </c>
      <c r="HX201" s="57">
        <f t="shared" si="336"/>
        <v>40.740740740740726</v>
      </c>
      <c r="HY201" s="63">
        <f>HY200+'DEPRECATED - DT-Prelim Calcs'!$C$11</f>
        <v>788</v>
      </c>
      <c r="HZ201" s="2">
        <f>IJ201/'Drive Train'!$F$35</f>
        <v>0.78064516129032269</v>
      </c>
      <c r="IA201" s="46">
        <f>IH201*12*60/(PI() * 'Drive Train'!$F$15)/HZ$2*HZ201</f>
        <v>11748.549347751699</v>
      </c>
      <c r="IB201" s="2">
        <f>('DEPRECATED - DT-Prelim Calcs'!$C$6*HZ201-IA201)/('DEPRECATED - DT-Prelim Calcs'!$C$6*HZ201)*'DEPRECATED - DT-Prelim Calcs'!$C$7*HZ201</f>
        <v>-3.4308410202174513</v>
      </c>
      <c r="IC201" s="57">
        <f>IB201/'DEPRECATED - DT-Prelim Calcs'!$C$7*('DEPRECATED - DT-Prelim Calcs'!$C$8-'DEPRECATED - DT-Prelim Calcs'!$C$9)+'DEPRECATED - DT-Prelim Calcs'!$C$9</f>
        <v>-179.94601779829836</v>
      </c>
      <c r="ID201" s="57">
        <f t="shared" si="289"/>
        <v>-179.94601779829836</v>
      </c>
      <c r="IE201" s="2">
        <f t="shared" si="337"/>
        <v>-4.5326725424655212</v>
      </c>
      <c r="IF201" s="57">
        <f>IE201*'DEPRECATED - DT-Prelim Calcs'!$C$21/HZ$2/'DEPRECATED - DT-Prelim Calcs'!$C$19/'DEPRECATED - DT-Prelim Calcs'!$C$18*3.39*'DEPRECATED - DT-Prelim Calcs'!$C$20</f>
        <v>-117.31421953961974</v>
      </c>
      <c r="IG201" s="46">
        <f t="shared" si="338"/>
        <v>1</v>
      </c>
      <c r="IH201" s="57">
        <f>IF200*'DEPRECATED - DT-Prelim Calcs'!$C$11+IH200</f>
        <v>36.773585499117331</v>
      </c>
      <c r="II201" s="57">
        <f>II200+0.5*IF201*'DEPRECATED - DT-Prelim Calcs'!$C$11^2+IH201*'DEPRECATED - DT-Prelim Calcs'!$C$11</f>
        <v>-370862.23602887214</v>
      </c>
      <c r="IJ201" s="57">
        <f>MIN('Drive Train'!$F$35-ID200*'DEPRECATED - DT-Prelim Calcs'!$C$21*'Drive Train'!$F$39,IJ200+ID$2)</f>
        <v>9.6800000000000015</v>
      </c>
      <c r="IK201" s="57">
        <f>'Drive Train'!$F$35-ID201*'DEPRECATED - DT-Prelim Calcs'!$C$21*'Drive Train'!$F$39</f>
        <v>24.636329210284288</v>
      </c>
      <c r="IL201" s="1">
        <f>IF(II201&gt;='Drive Train'!$F$29,1,0)</f>
        <v>0</v>
      </c>
      <c r="IM201" s="57">
        <f t="shared" si="339"/>
        <v>-199.94001977588707</v>
      </c>
      <c r="IN201" s="63">
        <f>IN200+'DEPRECATED - DT-Prelim Calcs'!$C$11</f>
        <v>788</v>
      </c>
      <c r="IO201" s="2">
        <f>IY201/'Drive Train'!$F$35</f>
        <v>0.76236559139784954</v>
      </c>
      <c r="IP201" s="46">
        <f>IW201*12*60/(PI() * 'Drive Train'!$F$15)/IO$2*IO201</f>
        <v>-145034.14114759443</v>
      </c>
      <c r="IQ201" s="2">
        <f>('DEPRECATED - DT-Prelim Calcs'!$C$6*IO201-IP201)/('DEPRECATED - DT-Prelim Calcs'!$C$6*IO201)*'DEPRECATED - DT-Prelim Calcs'!$C$7*IO201</f>
        <v>67.415590036939108</v>
      </c>
      <c r="IR201" s="57">
        <f>IQ201/'DEPRECATED - DT-Prelim Calcs'!$C$7*('DEPRECATED - DT-Prelim Calcs'!$C$8-'DEPRECATED - DT-Prelim Calcs'!$C$9)+'DEPRECATED - DT-Prelim Calcs'!$C$9</f>
        <v>3591.6710380660943</v>
      </c>
      <c r="IS201" s="57">
        <f t="shared" si="290"/>
        <v>43.333333333333321</v>
      </c>
      <c r="IT201" s="2">
        <f t="shared" si="340"/>
        <v>0.99579519204165001</v>
      </c>
      <c r="IU201" s="57">
        <f>IT201*'DEPRECATED - DT-Prelim Calcs'!$C$21/IO$2/'DEPRECATED - DT-Prelim Calcs'!$C$19/'DEPRECATED - DT-Prelim Calcs'!$C$18*3.39*'DEPRECATED - DT-Prelim Calcs'!$C$20</f>
        <v>25.773080821789936</v>
      </c>
      <c r="IV201" s="46">
        <f t="shared" si="341"/>
        <v>0</v>
      </c>
      <c r="IW201" s="57">
        <f>IU200*'DEPRECATED - DT-Prelim Calcs'!$C$11+IW200</f>
        <v>-464.84949572040591</v>
      </c>
      <c r="IX201" s="57">
        <f>IX200+0.5*IU201*'DEPRECATED - DT-Prelim Calcs'!$C$11^2+IW201*'DEPRECATED - DT-Prelim Calcs'!$C$11</f>
        <v>-350035.83139550633</v>
      </c>
      <c r="IY201" s="57">
        <f>MIN('Drive Train'!$F$35-IS200*'DEPRECATED - DT-Prelim Calcs'!$C$21*'Drive Train'!$F$39,IY200+IS$2)</f>
        <v>9.4533333333333349</v>
      </c>
      <c r="IZ201" s="57">
        <f>'Drive Train'!$F$35-IS201*'DEPRECATED - DT-Prelim Calcs'!$C$21*'Drive Train'!$F$39</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-69176.511614802352</v>
      </c>
      <c r="JF201" s="2">
        <f>('DEPRECATED - DT-Prelim Calcs'!$C$6*JD201-JE201)/('DEPRECATED - DT-Prelim Calcs'!$C$6*JD201)*'DEPRECATED - DT-Prelim Calcs'!$C$7*JD201</f>
        <v>33.071932676119459</v>
      </c>
      <c r="JG201" s="57">
        <f>JF201/'DEPRECATED - DT-Prelim Calcs'!$C$7*('DEPRECATED - DT-Prelim Calcs'!$C$8-'DEPRECATED - DT-Prelim Calcs'!$C$9)+'DEPRECATED - DT-Prelim Calcs'!$C$9</f>
        <v>1763.3344242100113</v>
      </c>
      <c r="JH201" s="57">
        <f t="shared" si="291"/>
        <v>46.666666666666657</v>
      </c>
      <c r="JI201" s="2">
        <f t="shared" si="343"/>
        <v>0.99579519204165001</v>
      </c>
      <c r="JJ201" s="57">
        <f>JI201*'DEPRECATED - DT-Prelim Calcs'!$C$21/JD$2/'DEPRECATED - DT-Prelim Calcs'!$C$19/'DEPRECATED - DT-Prelim Calcs'!$C$18*3.39*'DEPRECATED - DT-Prelim Calcs'!$C$20</f>
        <v>25.773080821789936</v>
      </c>
      <c r="JK201" s="46">
        <f t="shared" si="344"/>
        <v>0</v>
      </c>
      <c r="JL201" s="57">
        <f>JJ200*'DEPRECATED - DT-Prelim Calcs'!$C$11+JL200</f>
        <v>-227.16473646308748</v>
      </c>
      <c r="JM201" s="57">
        <f>JM200+0.5*JJ201*'DEPRECATED - DT-Prelim Calcs'!$C$11^2+JL201*'DEPRECATED - DT-Prelim Calcs'!$C$11</f>
        <v>-390333.59871377004</v>
      </c>
      <c r="JN201" s="57">
        <f>MIN('Drive Train'!$F$35-JH200*'DEPRECATED - DT-Prelim Calcs'!$C$21*'Drive Train'!$F$39,JN200+JH$2)</f>
        <v>9.2266666666666666</v>
      </c>
      <c r="JO201" s="57">
        <f>'Drive Train'!$F$35-JH201*'DEPRECATED - DT-Prelim Calcs'!$C$21*'Drive Train'!$F$39</f>
        <v>9.2266666666666666</v>
      </c>
      <c r="JP201" s="1">
        <f>IF(JM201&gt;='Drive Train'!$F$29,1,0)</f>
        <v>0</v>
      </c>
      <c r="JQ201" s="57">
        <f>MIN(JG201,'DEPRECATED - DT-Prelim Calcs'!$C$10)*'DEPRECATED - DT-Prelim Calcs'!$C$11*1000/60/60</f>
        <v>103.33333333333333</v>
      </c>
      <c r="JR201" s="63">
        <f>JR200+'DEPRECATED - DT-Prelim Calcs'!$C$11</f>
        <v>788</v>
      </c>
      <c r="JS201" s="2">
        <f>KC201/'Drive Train'!$F$35</f>
        <v>4.2750253651172061</v>
      </c>
      <c r="JT201" s="46">
        <f>KA201*12*60/(PI() * 'Drive Train'!$F$15)/JS$2*JS201</f>
        <v>-2397557.0783961318</v>
      </c>
      <c r="JU201" s="2">
        <f>('DEPRECATED - DT-Prelim Calcs'!$C$6*JS201-JT201)/('DEPRECATED - DT-Prelim Calcs'!$C$6*JS201)*'DEPRECATED - DT-Prelim Calcs'!$C$7*JS201</f>
        <v>1094.3764619619546</v>
      </c>
      <c r="JV201" s="57">
        <f>JU201/'DEPRECATED - DT-Prelim Calcs'!$C$7*('DEPRECATED - DT-Prelim Calcs'!$C$8-'DEPRECATED - DT-Prelim Calcs'!$C$9)+'DEPRECATED - DT-Prelim Calcs'!$C$9</f>
        <v>58263.488410671693</v>
      </c>
      <c r="JW201" s="57">
        <f t="shared" si="292"/>
        <v>49.999999999999993</v>
      </c>
      <c r="JX201" s="2">
        <f t="shared" si="345"/>
        <v>0.99579519204165001</v>
      </c>
      <c r="JY201" s="57">
        <f>JX201*'DEPRECATED - DT-Prelim Calcs'!$C$21/JS$2/'DEPRECATED - DT-Prelim Calcs'!$C$19/'DEPRECATED - DT-Prelim Calcs'!$C$18*3.39*'DEPRECATED - DT-Prelim Calcs'!$C$20</f>
        <v>25.773080821789936</v>
      </c>
      <c r="JZ201" s="46">
        <f t="shared" si="346"/>
        <v>0</v>
      </c>
      <c r="KA201" s="57">
        <f>JY200*'DEPRECATED - DT-Prelim Calcs'!$C$11+KA200</f>
        <v>-1370.3631213403451</v>
      </c>
      <c r="KB201" s="57">
        <f>KB200+0.5*JY201*'DEPRECATED - DT-Prelim Calcs'!$C$11^2+KA201*'DEPRECATED - DT-Prelim Calcs'!$C$11</f>
        <v>-363442.95685884863</v>
      </c>
      <c r="KC201" s="57">
        <f>MIN('Drive Train'!$F$35-JW200*'DEPRECATED - DT-Prelim Calcs'!$C$21*'Drive Train'!$F$39,KC200+JW$2)</f>
        <v>53.01031452745336</v>
      </c>
      <c r="KD201" s="57">
        <f>'Drive Train'!$F$35-JW201*'DEPRECATED - DT-Prelim Calcs'!$C$21*'Drive Train'!$F$39</f>
        <v>9</v>
      </c>
      <c r="KE201" s="1">
        <f>IF(KB201&gt;='Drive Train'!$F$29,1,0)</f>
        <v>0</v>
      </c>
      <c r="KF201" s="57">
        <f>MIN(JV201,'DEPRECATED - DT-Prelim Calcs'!$C$10)*'DEPRECATED - DT-Prelim Calcs'!$C$11*1000/60/60</f>
        <v>103.33333333333333</v>
      </c>
      <c r="KG201" s="63">
        <f>KG200+'DEPRECATED - DT-Prelim Calcs'!$C$11</f>
        <v>788</v>
      </c>
      <c r="KH201" s="2">
        <f>KR201/'Drive Train'!$F$35</f>
        <v>2.6307520821700274</v>
      </c>
      <c r="KI201" s="46">
        <f>KP201*12*60/(PI() * 'Drive Train'!$F$15)/KH$2*KH201</f>
        <v>-755173.60009193514</v>
      </c>
      <c r="KJ201" s="2">
        <f>('DEPRECATED - DT-Prelim Calcs'!$C$6*KH201-KI201)/('DEPRECATED - DT-Prelim Calcs'!$C$6*KH201)*'DEPRECATED - DT-Prelim Calcs'!$C$7*KH201</f>
        <v>347.7975939854901</v>
      </c>
      <c r="KK201" s="57">
        <f>KJ201/'DEPRECATED - DT-Prelim Calcs'!$C$7*('DEPRECATED - DT-Prelim Calcs'!$C$8-'DEPRECATED - DT-Prelim Calcs'!$C$9)+'DEPRECATED - DT-Prelim Calcs'!$C$9</f>
        <v>18518.231663210947</v>
      </c>
      <c r="KL201" s="57">
        <f t="shared" si="293"/>
        <v>53.333333333333329</v>
      </c>
      <c r="KM201" s="2">
        <f t="shared" si="347"/>
        <v>0.99579519204165001</v>
      </c>
      <c r="KN201" s="57">
        <f>KM201*'DEPRECATED - DT-Prelim Calcs'!$C$21/KH$2/'DEPRECATED - DT-Prelim Calcs'!$C$19/'DEPRECATED - DT-Prelim Calcs'!$C$18*3.39*'DEPRECATED - DT-Prelim Calcs'!$C$20</f>
        <v>25.773080821789936</v>
      </c>
      <c r="KO201" s="46">
        <f t="shared" si="348"/>
        <v>0</v>
      </c>
      <c r="KP201" s="57">
        <f>KN200*'DEPRECATED - DT-Prelim Calcs'!$C$11+KP200</f>
        <v>-701.41052701627837</v>
      </c>
      <c r="KQ201" s="57">
        <f>KQ200+0.5*KN201*'DEPRECATED - DT-Prelim Calcs'!$C$11^2+KP201*'DEPRECATED - DT-Prelim Calcs'!$C$11</f>
        <v>-394896.20319618721</v>
      </c>
      <c r="KR201" s="57">
        <f>MIN('Drive Train'!$F$35-KL200*'DEPRECATED - DT-Prelim Calcs'!$C$21*'Drive Train'!$F$39,KR200+KL$2)</f>
        <v>32.621325818908339</v>
      </c>
      <c r="KS201" s="57">
        <f>'Drive Train'!$F$35-KL201*'DEPRECATED - DT-Prelim Calcs'!$C$21*'Drive Train'!$F$39</f>
        <v>8.7733333333333334</v>
      </c>
      <c r="KT201" s="1">
        <f>IF(KQ201&gt;='Drive Train'!$F$29,1,0)</f>
        <v>0</v>
      </c>
      <c r="KU201" s="57">
        <f>MIN(KK201,'DEPRECATED - DT-Prelim Calcs'!$C$10)*'DEPRECATED - DT-Prelim Calcs'!$C$11*1000/60/60</f>
        <v>103.33333333333333</v>
      </c>
      <c r="KV201" s="63">
        <f>KV200+'DEPRECATED - DT-Prelim Calcs'!$C$11</f>
        <v>788</v>
      </c>
      <c r="KW201" s="2">
        <f>LG201/'Drive Train'!$F$35</f>
        <v>0.68924731182795695</v>
      </c>
      <c r="KX201" s="46">
        <f>LE201*12*60/(PI() * 'Drive Train'!$F$15)/KW$2*KW201</f>
        <v>-68423.672136626716</v>
      </c>
      <c r="KY201" s="2">
        <f>('DEPRECATED - DT-Prelim Calcs'!$C$6*KW201-KX201)/('DEPRECATED - DT-Prelim Calcs'!$C$6*KW201)*'DEPRECATED - DT-Prelim Calcs'!$C$7*KW201</f>
        <v>32.599369295289691</v>
      </c>
      <c r="KZ201" s="57">
        <f>KY201/'DEPRECATED - DT-Prelim Calcs'!$C$7*('DEPRECATED - DT-Prelim Calcs'!$C$8-'DEPRECATED - DT-Prelim Calcs'!$C$9)+'DEPRECATED - DT-Prelim Calcs'!$C$9</f>
        <v>1738.1767969235134</v>
      </c>
      <c r="LA201" s="57">
        <f t="shared" si="294"/>
        <v>56.666666666666664</v>
      </c>
      <c r="LB201" s="2">
        <f t="shared" si="349"/>
        <v>0.99579519204165001</v>
      </c>
      <c r="LC201" s="57">
        <f>LB201*'DEPRECATED - DT-Prelim Calcs'!$C$21/KW$2/'DEPRECATED - DT-Prelim Calcs'!$C$19/'DEPRECATED - DT-Prelim Calcs'!$C$18*3.39*'DEPRECATED - DT-Prelim Calcs'!$C$20</f>
        <v>25.773080821789936</v>
      </c>
      <c r="LD201" s="46">
        <f t="shared" si="350"/>
        <v>0</v>
      </c>
      <c r="LE201" s="57">
        <f>LC200*'DEPRECATED - DT-Prelim Calcs'!$C$11+LE200</f>
        <v>-242.56978336134011</v>
      </c>
      <c r="LF201" s="57">
        <f>LF200+0.5*LC201*'DEPRECATED - DT-Prelim Calcs'!$C$11^2+LE201*'DEPRECATED - DT-Prelim Calcs'!$C$11</f>
        <v>-340690.75994456559</v>
      </c>
      <c r="LG201" s="57">
        <f>MIN('Drive Train'!$F$35-LA200*'DEPRECATED - DT-Prelim Calcs'!$C$21*'Drive Train'!$F$39,LG200+LA$2)</f>
        <v>8.5466666666666669</v>
      </c>
      <c r="LH201" s="57">
        <f>'Drive Train'!$F$35-LA201*'DEPRECATED - DT-Prelim Calcs'!$C$21*'Drive Train'!$F$39</f>
        <v>8.5466666666666669</v>
      </c>
      <c r="LI201" s="1">
        <f>IF(LF201&gt;='Drive Train'!$F$29,1,0)</f>
        <v>0</v>
      </c>
      <c r="LJ201" s="57">
        <f>MIN(KZ201,'DEPRECATED - DT-Prelim Calcs'!$C$10)*'DEPRECATED - DT-Prelim Calcs'!$C$11*1000/60/60</f>
        <v>103.33333333333333</v>
      </c>
      <c r="LK201" s="63">
        <f>LK200+'DEPRECATED - DT-Prelim Calcs'!$C$11</f>
        <v>788</v>
      </c>
      <c r="LL201" s="2">
        <f>LV201/'Drive Train'!$F$35</f>
        <v>0.67096774193548392</v>
      </c>
      <c r="LM201" s="46">
        <f>LT201*12*60/(PI() * 'Drive Train'!$F$15)/LL$2*LL201</f>
        <v>-140133.87777110172</v>
      </c>
      <c r="LN201" s="2">
        <f>('DEPRECATED - DT-Prelim Calcs'!$C$6*LL201-LM201)/('DEPRECATED - DT-Prelim Calcs'!$C$6*LL201)*'DEPRECATED - DT-Prelim Calcs'!$C$7*LL201</f>
        <v>64.979629899406945</v>
      </c>
      <c r="LO201" s="57">
        <f>LN201/'DEPRECATED - DT-Prelim Calcs'!$C$7*('DEPRECATED - DT-Prelim Calcs'!$C$8-'DEPRECATED - DT-Prelim Calcs'!$C$9)+'DEPRECATED - DT-Prelim Calcs'!$C$9</f>
        <v>3461.9890108273489</v>
      </c>
      <c r="LP201" s="57">
        <f t="shared" si="295"/>
        <v>60</v>
      </c>
      <c r="LQ201" s="2">
        <f t="shared" si="351"/>
        <v>0.99579519204165001</v>
      </c>
      <c r="LR201" s="57">
        <f>LQ201*'DEPRECATED - DT-Prelim Calcs'!$C$21/LL$2/'DEPRECATED - DT-Prelim Calcs'!$C$19/'DEPRECATED - DT-Prelim Calcs'!$C$18*3.39*'DEPRECATED - DT-Prelim Calcs'!$C$20</f>
        <v>25.773080821789936</v>
      </c>
      <c r="LS201" s="46">
        <f t="shared" si="352"/>
        <v>0</v>
      </c>
      <c r="LT201" s="57">
        <f>LR200*'DEPRECATED - DT-Prelim Calcs'!$C$11+LT200</f>
        <v>-510.32506795229313</v>
      </c>
      <c r="LU201" s="57">
        <f>LU200+0.5*LR201*'DEPRECATED - DT-Prelim Calcs'!$C$11^2+LT201*'DEPRECATED - DT-Prelim Calcs'!$C$11</f>
        <v>-356202.98822144541</v>
      </c>
      <c r="LV201" s="57">
        <f>MIN('Drive Train'!$F$35-LP200*'DEPRECATED - DT-Prelim Calcs'!$C$21*'Drive Train'!$F$39,LV200+LP$2)</f>
        <v>8.32</v>
      </c>
      <c r="LW201" s="57">
        <f>'Drive Train'!$F$35-LP201*'DEPRECATED - DT-Prelim Calcs'!$C$21*'Drive Train'!$F$39</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Train'!$AA$49 + V201*(1-'Drive Train'!$AA$49))</f>
        <v>0</v>
      </c>
      <c r="W202" s="57">
        <f t="shared" si="269"/>
        <v>0</v>
      </c>
      <c r="X202" s="2">
        <f>MAX(MIN(IF(AND(AI201=1,AG202&lt;0),-1,1)*(W202-$C$9)/($C$8-$C$9)*$C$7-$C$29*AE202/T$2 -  AI201*$C$29/2,X$2),MAX(X$4:X201)*-1)</f>
        <v>-0.2458281045106315</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Train'!$F$39,AG201+W$2)-$C$3,IF(AE201-1&lt;=0,0,IF($C$32=Motors!$C$29,MAX(ABS('Drive Train'!$F$35-W201*$C$21*'Drive Train'!$F$39)*-1,AG201-W$2),MAX(0,ABS('Drive Train'!$F$35-W201*$C$21*'Drive Train'!$F$39)*-1,AG201-W$2))))</f>
        <v>0</v>
      </c>
      <c r="AH202" s="57">
        <f>'Drive Train'!$F$35-ABS(W202)*'DEPRECATED - DT-Prelim Calcs'!$C$21*'Drive Train'!$F$39</f>
        <v>12.4</v>
      </c>
      <c r="AI202" s="1">
        <f>IF(AJ202&gt;='Drive Train'!$F$29,1,0)</f>
        <v>1</v>
      </c>
      <c r="AJ202" s="57">
        <f>AJ201+0.5*Y202*'DEPRECATED - DT-Prelim Calcs'!$C$11^2+AE202*'DEPRECATED - DT-Prelim Calcs'!$C$11</f>
        <v>784.33981740885292</v>
      </c>
      <c r="AK202" s="57">
        <f t="shared" si="268"/>
        <v>0</v>
      </c>
      <c r="AL202" s="63">
        <f>AL201+'DEPRECATED - DT-Prelim Calcs'!$C$11</f>
        <v>792</v>
      </c>
      <c r="AM202" s="2">
        <f>AW202/'Drive Train'!$F$35</f>
        <v>0.88882649237565792</v>
      </c>
      <c r="AN202" s="46">
        <f>AU202*12*60/(PI() * 'Drive Train'!$F$15)/AM$2*AM202</f>
        <v>4007.4131716828724</v>
      </c>
      <c r="AO202" s="2">
        <f>('DEPRECATED - DT-Prelim Calcs'!$C$6*AM202-AN202)/('DEPRECATED - DT-Prelim Calcs'!$C$6*AM202)*'DEPRECATED - DT-Prelim Calcs'!$C$7*AM202</f>
        <v>0.33008953072369918</v>
      </c>
      <c r="AP202" s="57">
        <f>AO202/'DEPRECATED - DT-Prelim Calcs'!$C$7*('DEPRECATED - DT-Prelim Calcs'!$C$8-'DEPRECATED - DT-Prelim Calcs'!$C$9)+'DEPRECATED - DT-Prelim Calcs'!$C$9</f>
        <v>20.27281609620357</v>
      </c>
      <c r="AQ202" s="57">
        <f t="shared" si="277"/>
        <v>20.27281609620357</v>
      </c>
      <c r="AR202" s="2">
        <f t="shared" si="297"/>
        <v>2.2204460492503131E-16</v>
      </c>
      <c r="AS202" s="57">
        <f>AR202*'DEPRECATED - DT-Prelim Calcs'!$C$21/AM$2/'DEPRECATED - DT-Prelim Calcs'!$C$19/'DEPRECATED - DT-Prelim Calcs'!$C$18*3.39*'DEPRECATED - DT-Prelim Calcs'!$C$20</f>
        <v>1.6091427298135106E-15</v>
      </c>
      <c r="AT202" s="46">
        <f t="shared" si="298"/>
        <v>0</v>
      </c>
      <c r="AU202" s="57">
        <f>AS201*'DEPRECATED - DT-Prelim Calcs'!$C$11+AU201</f>
        <v>39.345448708843193</v>
      </c>
      <c r="AV202" s="57">
        <f>AV201+0.5*AS202*'DEPRECATED - DT-Prelim Calcs'!$C$11^2+AU202*'DEPRECATED - DT-Prelim Calcs'!$C$11</f>
        <v>31118.796201619392</v>
      </c>
      <c r="AW202" s="57">
        <f>MIN('Drive Train'!$F$35-AQ201*'DEPRECATED - DT-Prelim Calcs'!$C$21*'Drive Train'!$F$39,AW201+AQ$2)</f>
        <v>11.021448505458158</v>
      </c>
      <c r="AX202" s="57">
        <f>'Drive Train'!$F$35-AQ202*'DEPRECATED - DT-Prelim Calcs'!$C$21*'Drive Train'!$F$39</f>
        <v>11.021448505458157</v>
      </c>
      <c r="AY202" s="1">
        <f>IF(AV202&gt;='Drive Train'!$F$29,1,0)</f>
        <v>1</v>
      </c>
      <c r="AZ202" s="57">
        <f t="shared" si="299"/>
        <v>22.525351218003966</v>
      </c>
      <c r="BA202" s="63">
        <f>BA201+'DEPRECATED - DT-Prelim Calcs'!$C$11</f>
        <v>792</v>
      </c>
      <c r="BB202" s="2">
        <f>BL202/'Drive Train'!$F$35</f>
        <v>0.48999999999999994</v>
      </c>
      <c r="BC202" s="46">
        <f>BJ202*12*60/(PI() * 'Drive Train'!$F$15)/BB$2*BB202</f>
        <v>5110.349591052749</v>
      </c>
      <c r="BD202" s="2">
        <f>('DEPRECATED - DT-Prelim Calcs'!$C$6*BB202-BC202)/('DEPRECATED - DT-Prelim Calcs'!$C$6*BB202)*'DEPRECATED - DT-Prelim Calcs'!$C$7*BB202</f>
        <v>-1.1297833985810743</v>
      </c>
      <c r="BE202" s="57">
        <f>BD202/'DEPRECATED - DT-Prelim Calcs'!$C$7*('DEPRECATED - DT-Prelim Calcs'!$C$8-'DEPRECATED - DT-Prelim Calcs'!$C$9)+'DEPRECATED - DT-Prelim Calcs'!$C$9</f>
        <v>-57.445730306204084</v>
      </c>
      <c r="BF202" s="57">
        <f t="shared" si="278"/>
        <v>-57.445730306204084</v>
      </c>
      <c r="BG202" s="2">
        <f t="shared" si="300"/>
        <v>-1.8933363324154473</v>
      </c>
      <c r="BH202" s="57">
        <f>BG202*'DEPRECATED - DT-Prelim Calcs'!$C$21/BB$2/'DEPRECATED - DT-Prelim Calcs'!$C$19/'DEPRECATED - DT-Prelim Calcs'!$C$18*3.39*'DEPRECATED - DT-Prelim Calcs'!$C$20</f>
        <v>-19.819055495402463</v>
      </c>
      <c r="BI202" s="46">
        <f t="shared" si="301"/>
        <v>1</v>
      </c>
      <c r="BJ202" s="57">
        <f>BH201*'DEPRECATED - DT-Prelim Calcs'!$C$11+BJ201</f>
        <v>63.008778385113501</v>
      </c>
      <c r="BK202" s="57">
        <f>BK201+0.5*BH202*'DEPRECATED - DT-Prelim Calcs'!$C$11^2+BJ202*'DEPRECATED - DT-Prelim Calcs'!$C$11</f>
        <v>18541.194639284695</v>
      </c>
      <c r="BL202" s="57">
        <f>MIN('Drive Train'!$F$35-BF201*'DEPRECATED - DT-Prelim Calcs'!$C$21*'Drive Train'!$F$39,BL201+BF$2)</f>
        <v>6.0759999999999996</v>
      </c>
      <c r="BM202" s="57">
        <f>'Drive Train'!$F$35-BF202*'DEPRECATED - DT-Prelim Calcs'!$C$21*'Drive Train'!$F$39</f>
        <v>16.306309660821878</v>
      </c>
      <c r="BN202" s="1">
        <f>IF(BK202&gt;='Drive Train'!$F$29,1,0)</f>
        <v>1</v>
      </c>
      <c r="BO202" s="57">
        <f t="shared" si="302"/>
        <v>-63.82858922911565</v>
      </c>
      <c r="BP202" s="63">
        <f>BP201+'DEPRECATED - DT-Prelim Calcs'!$C$11</f>
        <v>792</v>
      </c>
      <c r="BQ202" s="2">
        <f>CA202/'Drive Train'!$F$35</f>
        <v>0.96380623226065443</v>
      </c>
      <c r="BR202" s="46">
        <f>BY202*12*60/(PI() * 'Drive Train'!$F$15)/BQ$2*BQ202</f>
        <v>1492.7571543107533</v>
      </c>
      <c r="BS202" s="2">
        <f>('DEPRECATED - DT-Prelim Calcs'!$C$6*BQ202-BR202)/('DEPRECATED - DT-Prelim Calcs'!$C$6*BQ202)*'DEPRECATED - DT-Prelim Calcs'!$C$7*BQ202</f>
        <v>1.6478115297127334</v>
      </c>
      <c r="BT202" s="57">
        <f>BS202/'DEPRECATED - DT-Prelim Calcs'!$C$7*('DEPRECATED - DT-Prelim Calcs'!$C$8-'DEPRECATED - DT-Prelim Calcs'!$C$9)+'DEPRECATED - DT-Prelim Calcs'!$C$9</f>
        <v>90.423742432424774</v>
      </c>
      <c r="BU202" s="57">
        <f t="shared" si="279"/>
        <v>90.423742432424774</v>
      </c>
      <c r="BV202" s="2">
        <f t="shared" si="303"/>
        <v>1.5344191027453704</v>
      </c>
      <c r="BW202" s="57">
        <f>BV202*'DEPRECATED - DT-Prelim Calcs'!$C$21/BQ$2/'DEPRECATED - DT-Prelim Calcs'!$C$19/'DEPRECATED - DT-Prelim Calcs'!$C$18*3.39*'DEPRECATED - DT-Prelim Calcs'!$C$20</f>
        <v>21.004132558839533</v>
      </c>
      <c r="BX202" s="46">
        <f t="shared" si="304"/>
        <v>0</v>
      </c>
      <c r="BY202" s="57">
        <f>BW201*'DEPRECATED - DT-Prelim Calcs'!$C$11+BY201</f>
        <v>7.1555066724058491</v>
      </c>
      <c r="BZ202" s="57">
        <f>BZ201+0.5*BW202*'DEPRECATED - DT-Prelim Calcs'!$C$11^2+BY202*'DEPRECATED - DT-Prelim Calcs'!$C$11</f>
        <v>-12072.118743173309</v>
      </c>
      <c r="CA202" s="57">
        <f>MIN('Drive Train'!$F$35-BU201*'DEPRECATED - DT-Prelim Calcs'!$C$21*'Drive Train'!$F$39,CA201+BU$2)</f>
        <v>11.951197280032115</v>
      </c>
      <c r="CB202" s="57">
        <f>'Drive Train'!$F$35-BU202*'DEPRECATED - DT-Prelim Calcs'!$C$21*'Drive Train'!$F$39</f>
        <v>6.2511855145951154</v>
      </c>
      <c r="CC202" s="1">
        <f>IF(BZ202&gt;='Drive Train'!$F$29,1,0)</f>
        <v>0</v>
      </c>
      <c r="CD202" s="57">
        <f t="shared" si="305"/>
        <v>100.4708249249164</v>
      </c>
      <c r="CE202" s="63">
        <f>CE201+'DEPRECATED - DT-Prelim Calcs'!$C$11</f>
        <v>792</v>
      </c>
      <c r="CF202" s="2">
        <f>CP202/'Drive Train'!$F$35</f>
        <v>1.3013227632617235</v>
      </c>
      <c r="CG202" s="46">
        <f>CN202*12*60/(PI() * 'Drive Train'!$F$15)/CF$2*CF202</f>
        <v>-29793.000231864531</v>
      </c>
      <c r="CH202" s="2">
        <f>('DEPRECATED - DT-Prelim Calcs'!$C$6*CF202-CG202)/('DEPRECATED - DT-Prelim Calcs'!$C$6*CF202)*'DEPRECATED - DT-Prelim Calcs'!$C$7*CF202</f>
        <v>16.607319296382617</v>
      </c>
      <c r="CI202" s="57">
        <f>CH202/'DEPRECATED - DT-Prelim Calcs'!$C$7*('DEPRECATED - DT-Prelim Calcs'!$C$8-'DEPRECATED - DT-Prelim Calcs'!$C$9)+'DEPRECATED - DT-Prelim Calcs'!$C$9</f>
        <v>886.81579490700824</v>
      </c>
      <c r="CJ202" s="57">
        <f t="shared" si="280"/>
        <v>93</v>
      </c>
      <c r="CK202" s="2">
        <f t="shared" si="306"/>
        <v>1.5241763143494644</v>
      </c>
      <c r="CL202" s="57">
        <f>CK202*'DEPRECATED - DT-Prelim Calcs'!$C$21/CF$2/'DEPRECATED - DT-Prelim Calcs'!$C$19/'DEPRECATED - DT-Prelim Calcs'!$C$18*3.39*'DEPRECATED - DT-Prelim Calcs'!$C$20</f>
        <v>25.773080821789936</v>
      </c>
      <c r="CM202" s="46">
        <f t="shared" si="307"/>
        <v>0</v>
      </c>
      <c r="CN202" s="57">
        <f>CL201*'DEPRECATED - DT-Prelim Calcs'!$C$11+CN201</f>
        <v>-85.624845312364357</v>
      </c>
      <c r="CO202" s="57">
        <f>CO201+0.5*CL202*'DEPRECATED - DT-Prelim Calcs'!$C$11^2+CN202*'DEPRECATED - DT-Prelim Calcs'!$C$11</f>
        <v>-60338.157468882782</v>
      </c>
      <c r="CP202" s="57">
        <f>MIN('Drive Train'!$F$35-CJ201*'DEPRECATED - DT-Prelim Calcs'!$C$21*'Drive Train'!$F$39,CP201+CJ$2)</f>
        <v>16.136402264445373</v>
      </c>
      <c r="CQ202" s="57">
        <f>'Drive Train'!$F$35-CJ202*'DEPRECATED - DT-Prelim Calcs'!$C$21*'Drive Train'!$F$39</f>
        <v>6.0759999999999996</v>
      </c>
      <c r="CR202" s="1">
        <f>IF(CO202&gt;='Drive Train'!$F$29,1,0)</f>
        <v>0</v>
      </c>
      <c r="CS202" s="57">
        <f t="shared" si="308"/>
        <v>103.33333333333333</v>
      </c>
      <c r="CT202" s="63">
        <f>CT201+'DEPRECATED - DT-Prelim Calcs'!$C$11</f>
        <v>792</v>
      </c>
      <c r="CU202" s="2">
        <f>DE202/'Drive Train'!$F$35</f>
        <v>0.48999999999999994</v>
      </c>
      <c r="CV202" s="46">
        <f>DC202*12*60/(PI() * 'Drive Train'!$F$15)/CU$2*CU202</f>
        <v>13743.7483941995</v>
      </c>
      <c r="CW202" s="2">
        <f>('DEPRECATED - DT-Prelim Calcs'!$C$6*CU202-CV202)/('DEPRECATED - DT-Prelim Calcs'!$C$6*CU202)*'DEPRECATED - DT-Prelim Calcs'!$C$7*CU202</f>
        <v>-5.0334402682965855</v>
      </c>
      <c r="CX202" s="57">
        <f>CW202/'DEPRECATED - DT-Prelim Calcs'!$C$7*('DEPRECATED - DT-Prelim Calcs'!$C$8-'DEPRECATED - DT-Prelim Calcs'!$C$9)+'DEPRECATED - DT-Prelim Calcs'!$C$9</f>
        <v>-265.26281594292612</v>
      </c>
      <c r="CY202" s="57">
        <f t="shared" si="281"/>
        <v>-265.26281594292612</v>
      </c>
      <c r="CZ202" s="2">
        <f t="shared" si="309"/>
        <v>-7.0869356742949563</v>
      </c>
      <c r="DA202" s="57">
        <f>CZ202*'DEPRECATED - DT-Prelim Calcs'!$C$21/CU$2/'DEPRECATED - DT-Prelim Calcs'!$C$19/'DEPRECATED - DT-Prelim Calcs'!$C$18*3.39*'DEPRECATED - DT-Prelim Calcs'!$C$20</f>
        <v>-142.66266481805434</v>
      </c>
      <c r="DB202" s="46">
        <f t="shared" si="310"/>
        <v>1</v>
      </c>
      <c r="DC202" s="57">
        <f>DA201*'DEPRECATED - DT-Prelim Calcs'!$C$11+DC201</f>
        <v>88.116855077558526</v>
      </c>
      <c r="DD202" s="57">
        <f>DD201+0.5*DA202*'DEPRECATED - DT-Prelim Calcs'!$C$11^2+DC202*'DEPRECATED - DT-Prelim Calcs'!$C$11</f>
        <v>-109382.57503870818</v>
      </c>
      <c r="DE202" s="57">
        <f>MIN('Drive Train'!$F$35-CY201*'DEPRECATED - DT-Prelim Calcs'!$C$21*'Drive Train'!$F$39,DE201+CY$2)</f>
        <v>6.0759999999999996</v>
      </c>
      <c r="DF202" s="57">
        <f>'Drive Train'!$F$35-CY202*'DEPRECATED - DT-Prelim Calcs'!$C$21*'Drive Train'!$F$39</f>
        <v>30.437871484118979</v>
      </c>
      <c r="DG202" s="1">
        <f>IF(DD202&gt;='Drive Train'!$F$29,1,0)</f>
        <v>0</v>
      </c>
      <c r="DH202" s="57">
        <f t="shared" si="311"/>
        <v>-294.73646215880677</v>
      </c>
      <c r="DI202" s="63">
        <f>DI201+'DEPRECATED - DT-Prelim Calcs'!$C$11</f>
        <v>792</v>
      </c>
      <c r="DJ202" s="2">
        <f>DT202/'Drive Train'!$F$35</f>
        <v>0.48999999999999994</v>
      </c>
      <c r="DK202" s="46">
        <f>DR202*12*60/(PI() * 'Drive Train'!$F$15)/DJ$2*DJ202</f>
        <v>-39009.440170773232</v>
      </c>
      <c r="DL202" s="2">
        <f>('DEPRECATED - DT-Prelim Calcs'!$C$6*DJ202-DK202)/('DEPRECATED - DT-Prelim Calcs'!$C$6*DJ202)*'DEPRECATED - DT-Prelim Calcs'!$C$7*DJ202</f>
        <v>18.819314786409656</v>
      </c>
      <c r="DM202" s="57">
        <f>DL202/'DEPRECATED - DT-Prelim Calcs'!$C$7*('DEPRECATED - DT-Prelim Calcs'!$C$8-'DEPRECATED - DT-Prelim Calcs'!$C$9)+'DEPRECATED - DT-Prelim Calcs'!$C$9</f>
        <v>1004.5747249362486</v>
      </c>
      <c r="DN202" s="57">
        <f t="shared" si="282"/>
        <v>93</v>
      </c>
      <c r="DO202" s="2">
        <f t="shared" si="312"/>
        <v>1.1037138828047846</v>
      </c>
      <c r="DP202" s="57">
        <f>DO202*'DEPRECATED - DT-Prelim Calcs'!$C$21/DJ$2/'DEPRECATED - DT-Prelim Calcs'!$C$19/'DEPRECATED - DT-Prelim Calcs'!$C$18*3.39*'DEPRECATED - DT-Prelim Calcs'!$C$20</f>
        <v>25.773080821789936</v>
      </c>
      <c r="DQ202" s="46">
        <f t="shared" si="313"/>
        <v>0</v>
      </c>
      <c r="DR202" s="57">
        <f>DP201*'DEPRECATED - DT-Prelim Calcs'!$C$11+DR201</f>
        <v>-215.6083227676844</v>
      </c>
      <c r="DS202" s="57">
        <f>DS201+0.5*DP202*'DEPRECATED - DT-Prelim Calcs'!$C$11^2+DR202*'DEPRECATED - DT-Prelim Calcs'!$C$11</f>
        <v>-198854.51228495591</v>
      </c>
      <c r="DT202" s="57">
        <f>MIN('Drive Train'!$F$35-DN201*'DEPRECATED - DT-Prelim Calcs'!$C$21*'Drive Train'!$F$39,DT201+DN$2)</f>
        <v>6.0759999999999996</v>
      </c>
      <c r="DU202" s="57">
        <f>'Drive Train'!$F$35-DN202*'DEPRECATED - DT-Prelim Calcs'!$C$21*'Drive Train'!$F$39</f>
        <v>6.0759999999999996</v>
      </c>
      <c r="DV202" s="1">
        <f>IF(DS202&gt;='Drive Train'!$F$29,1,0)</f>
        <v>0</v>
      </c>
      <c r="DW202" s="57">
        <f t="shared" si="314"/>
        <v>103.33333333333333</v>
      </c>
      <c r="DX202" s="63">
        <f>DX201+'DEPRECATED - DT-Prelim Calcs'!$C$11</f>
        <v>792</v>
      </c>
      <c r="DY202" s="2">
        <f>EI202/'Drive Train'!$F$35</f>
        <v>0.48999999999999994</v>
      </c>
      <c r="DZ202" s="46">
        <f>EG202*12*60/(PI() * 'Drive Train'!$F$15)/DY$2*DY202</f>
        <v>-58464.409155668967</v>
      </c>
      <c r="EA202" s="2">
        <f>('DEPRECATED - DT-Prelim Calcs'!$C$6*DY202-DZ202)/('DEPRECATED - DT-Prelim Calcs'!$C$6*DY202)*'DEPRECATED - DT-Prelim Calcs'!$C$7*DY202</f>
        <v>27.616026841493845</v>
      </c>
      <c r="EB202" s="57">
        <f>EA202/'DEPRECATED - DT-Prelim Calcs'!$C$7*('DEPRECATED - DT-Prelim Calcs'!$C$8-'DEPRECATED - DT-Prelim Calcs'!$C$9)+'DEPRECATED - DT-Prelim Calcs'!$C$9</f>
        <v>1472.8810140098178</v>
      </c>
      <c r="EC202" s="57">
        <f t="shared" si="283"/>
        <v>93</v>
      </c>
      <c r="ED202" s="2">
        <f t="shared" si="315"/>
        <v>0.96993038185874991</v>
      </c>
      <c r="EE202" s="57">
        <f>ED202*'DEPRECATED - DT-Prelim Calcs'!$C$21/DY$2/'DEPRECATED - DT-Prelim Calcs'!$C$19/'DEPRECATED - DT-Prelim Calcs'!$C$18*3.39*'DEPRECATED - DT-Prelim Calcs'!$C$20</f>
        <v>25.773080821789936</v>
      </c>
      <c r="EF202" s="46">
        <f t="shared" si="316"/>
        <v>0</v>
      </c>
      <c r="EG202" s="57">
        <f>EE201*'DEPRECATED - DT-Prelim Calcs'!$C$11+EG201</f>
        <v>-283.96932328373146</v>
      </c>
      <c r="EH202" s="57">
        <f>EH201+0.5*EE202*'DEPRECATED - DT-Prelim Calcs'!$C$11^2+EG202*'DEPRECATED - DT-Prelim Calcs'!$C$11</f>
        <v>-375742.38073790417</v>
      </c>
      <c r="EI202" s="57">
        <f>MIN('Drive Train'!$F$35-EC201*'DEPRECATED - DT-Prelim Calcs'!$C$21*'Drive Train'!$F$39,EI201+EC$2)</f>
        <v>6.0759999999999996</v>
      </c>
      <c r="EJ202" s="57">
        <f>'Drive Train'!$F$35-EC202*'DEPRECATED - DT-Prelim Calcs'!$C$21*'Drive Train'!$F$39</f>
        <v>6.0759999999999996</v>
      </c>
      <c r="EK202" s="1">
        <f>IF(EH202&gt;='Drive Train'!$F$29,1,0)</f>
        <v>0</v>
      </c>
      <c r="EL202" s="57">
        <f t="shared" si="317"/>
        <v>103.33333333333333</v>
      </c>
      <c r="EM202" s="63">
        <f>EM201+'DEPRECATED - DT-Prelim Calcs'!$C$11</f>
        <v>792</v>
      </c>
      <c r="EN202" s="2">
        <f>EX202/'Drive Train'!$F$35</f>
        <v>0.48999999999999994</v>
      </c>
      <c r="EO202" s="46">
        <f>EV202*12*60/(PI() * 'Drive Train'!$F$15)/EN$2*EN202</f>
        <v>19047.17457436414</v>
      </c>
      <c r="EP202" s="2">
        <f>('DEPRECATED - DT-Prelim Calcs'!$C$6*EN202-EO202)/('DEPRECATED - DT-Prelim Calcs'!$C$6*EN202)*'DEPRECATED - DT-Prelim Calcs'!$C$7*EN202</f>
        <v>-7.431424713736881</v>
      </c>
      <c r="EQ202" s="57">
        <f>EP202/'DEPRECATED - DT-Prelim Calcs'!$C$7*('DEPRECATED - DT-Prelim Calcs'!$C$8-'DEPRECATED - DT-Prelim Calcs'!$C$9)+'DEPRECATED - DT-Prelim Calcs'!$C$9</f>
        <v>-392.92314969810866</v>
      </c>
      <c r="ER202" s="57">
        <f t="shared" si="284"/>
        <v>-392.92314969810866</v>
      </c>
      <c r="ES202" s="2">
        <f t="shared" si="318"/>
        <v>-10.277321216194201</v>
      </c>
      <c r="ET202" s="57">
        <f>ES202*'DEPRECATED - DT-Prelim Calcs'!$C$21/EN$2/'DEPRECATED - DT-Prelim Calcs'!$C$19/'DEPRECATED - DT-Prelim Calcs'!$C$18*3.39*'DEPRECATED - DT-Prelim Calcs'!$C$20</f>
        <v>-306.19175154543774</v>
      </c>
      <c r="EU202" s="46">
        <f t="shared" si="319"/>
        <v>1</v>
      </c>
      <c r="EV202" s="57">
        <f>ET201*'DEPRECATED - DT-Prelim Calcs'!$C$11+EV201</f>
        <v>82.513049799316988</v>
      </c>
      <c r="EW202" s="57">
        <f>EW201+0.5*ET202*'DEPRECATED - DT-Prelim Calcs'!$C$11^2+EV202*'DEPRECATED - DT-Prelim Calcs'!$C$11</f>
        <v>-409310.20624479663</v>
      </c>
      <c r="EX202" s="57">
        <f>MIN('Drive Train'!$F$35-ER201*'DEPRECATED - DT-Prelim Calcs'!$C$21*'Drive Train'!$F$39,EX201+ER$2)</f>
        <v>6.0759999999999996</v>
      </c>
      <c r="EY202" s="57">
        <f>'Drive Train'!$F$35-ER202*'DEPRECATED - DT-Prelim Calcs'!$C$21*'Drive Train'!$F$39</f>
        <v>39.118774179471394</v>
      </c>
      <c r="EZ202" s="1">
        <f>IF(EW202&gt;='Drive Train'!$F$29,1,0)</f>
        <v>0</v>
      </c>
      <c r="FA202" s="57">
        <f t="shared" si="320"/>
        <v>-436.58127744234298</v>
      </c>
      <c r="FB202" s="63">
        <f>FB201+'DEPRECATED - DT-Prelim Calcs'!$C$11</f>
        <v>792</v>
      </c>
      <c r="FC202" s="2">
        <f>FM202/'Drive Train'!$F$35</f>
        <v>0.48999999999999994</v>
      </c>
      <c r="FD202" s="46">
        <f>FK202*12*60/(PI() * 'Drive Train'!$F$15)/FC$2*FC202</f>
        <v>-327334.22704697662</v>
      </c>
      <c r="FE202" s="2">
        <f>('DEPRECATED - DT-Prelim Calcs'!$C$6*FC202-FD202)/('DEPRECATED - DT-Prelim Calcs'!$C$6*FC202)*'DEPRECATED - DT-Prelim Calcs'!$C$7*FC202</f>
        <v>149.18755800810763</v>
      </c>
      <c r="FF202" s="57">
        <f>FE202/'DEPRECATED - DT-Prelim Calcs'!$C$7*('DEPRECATED - DT-Prelim Calcs'!$C$8-'DEPRECATED - DT-Prelim Calcs'!$C$9)+'DEPRECATED - DT-Prelim Calcs'!$C$9</f>
        <v>7944.9255985229083</v>
      </c>
      <c r="FG202" s="57">
        <f t="shared" si="285"/>
        <v>93</v>
      </c>
      <c r="FH202" s="2">
        <f t="shared" si="321"/>
        <v>0.78067567320338405</v>
      </c>
      <c r="FI202" s="57">
        <f>FH202*'DEPRECATED - DT-Prelim Calcs'!$C$21/FC$2/'DEPRECATED - DT-Prelim Calcs'!$C$19/'DEPRECATED - DT-Prelim Calcs'!$C$18*3.39*'DEPRECATED - DT-Prelim Calcs'!$C$20</f>
        <v>25.773080821789936</v>
      </c>
      <c r="FJ202" s="46">
        <f t="shared" si="322"/>
        <v>0</v>
      </c>
      <c r="FK202" s="57">
        <f>FI201*'DEPRECATED - DT-Prelim Calcs'!$C$11+FK201</f>
        <v>-1279.6799439513129</v>
      </c>
      <c r="FL202" s="57">
        <f>FL201+0.5*FI202*'DEPRECATED - DT-Prelim Calcs'!$C$11^2+FK202*'DEPRECATED - DT-Prelim Calcs'!$C$11</f>
        <v>-484135.36808574403</v>
      </c>
      <c r="FM202" s="57">
        <f>MIN('Drive Train'!$F$35-FG201*'DEPRECATED - DT-Prelim Calcs'!$C$21*'Drive Train'!$F$39,FM201+FG$2)</f>
        <v>6.0759999999999996</v>
      </c>
      <c r="FN202" s="57">
        <f>'Drive Train'!$F$35-FG202*'DEPRECATED - DT-Prelim Calcs'!$C$21*'Drive Train'!$F$39</f>
        <v>6.0759999999999996</v>
      </c>
      <c r="FO202" s="1">
        <f>IF(FL202&gt;='Drive Train'!$F$29,1,0)</f>
        <v>0</v>
      </c>
      <c r="FP202" s="57">
        <f t="shared" si="323"/>
        <v>103.33333333333333</v>
      </c>
      <c r="FQ202" s="63">
        <f>FQ201+'DEPRECATED - DT-Prelim Calcs'!$C$11</f>
        <v>792</v>
      </c>
      <c r="FR202" s="2">
        <f>GB202/'Drive Train'!$F$35</f>
        <v>0.48999999999999994</v>
      </c>
      <c r="FS202" s="46">
        <f>FZ202*12*60/(PI() * 'Drive Train'!$F$15)/FR$2*FR202</f>
        <v>-132818.09200084157</v>
      </c>
      <c r="FT202" s="2">
        <f>('DEPRECATED - DT-Prelim Calcs'!$C$6*FR202-FS202)/('DEPRECATED - DT-Prelim Calcs'!$C$6*FR202)*'DEPRECATED - DT-Prelim Calcs'!$C$7*FR202</f>
        <v>61.235609516327997</v>
      </c>
      <c r="FU202" s="57">
        <f>FT202/'DEPRECATED - DT-Prelim Calcs'!$C$7*('DEPRECATED - DT-Prelim Calcs'!$C$8-'DEPRECATED - DT-Prelim Calcs'!$C$9)+'DEPRECATED - DT-Prelim Calcs'!$C$9</f>
        <v>3262.6704153298265</v>
      </c>
      <c r="FV202" s="57">
        <f t="shared" si="286"/>
        <v>93</v>
      </c>
      <c r="FW202" s="2">
        <f t="shared" si="324"/>
        <v>0.7112822800297498</v>
      </c>
      <c r="FX202" s="57">
        <f>FW202*'DEPRECATED - DT-Prelim Calcs'!$C$21/FR$2/'DEPRECATED - DT-Prelim Calcs'!$C$19/'DEPRECATED - DT-Prelim Calcs'!$C$18*3.39*'DEPRECATED - DT-Prelim Calcs'!$C$20</f>
        <v>25.773080821789936</v>
      </c>
      <c r="FY202" s="46">
        <f t="shared" si="325"/>
        <v>0</v>
      </c>
      <c r="FZ202" s="57">
        <f>FX201*'DEPRECATED - DT-Prelim Calcs'!$C$11+FZ201</f>
        <v>-473.08428808804661</v>
      </c>
      <c r="GA202" s="57">
        <f>GA201+0.5*FX202*'DEPRECATED - DT-Prelim Calcs'!$C$11^2+FZ202*'DEPRECATED - DT-Prelim Calcs'!$C$11</f>
        <v>-589006.59370636428</v>
      </c>
      <c r="GB202" s="57">
        <f>MIN('Drive Train'!$F$35-FV201*'DEPRECATED - DT-Prelim Calcs'!$C$21*'Drive Train'!$F$39,GB201+FV$2)</f>
        <v>6.0759999999999996</v>
      </c>
      <c r="GC202" s="57">
        <f>'Drive Train'!$F$35-FV202*'DEPRECATED - DT-Prelim Calcs'!$C$21*'Drive Train'!$F$39</f>
        <v>6.0759999999999996</v>
      </c>
      <c r="GD202" s="1">
        <f>IF(GA202&gt;='Drive Train'!$F$29,1,0)</f>
        <v>0</v>
      </c>
      <c r="GE202" s="57">
        <f t="shared" si="326"/>
        <v>103.33333333333333</v>
      </c>
      <c r="GF202" s="63">
        <f>GF201+'DEPRECATED - DT-Prelim Calcs'!$C$11</f>
        <v>792</v>
      </c>
      <c r="GG202" s="2">
        <f>GQ202/'Drive Train'!$F$35</f>
        <v>0.83548387096774201</v>
      </c>
      <c r="GH202" s="46">
        <f>GO202*12*60/(PI() * 'Drive Train'!$F$15)/GG$2*GG202</f>
        <v>-366575.06936716317</v>
      </c>
      <c r="GI202" s="2">
        <f>('DEPRECATED - DT-Prelim Calcs'!$C$6*GG202-GH202)/('DEPRECATED - DT-Prelim Calcs'!$C$6*GG202)*'DEPRECATED - DT-Prelim Calcs'!$C$7*GG202</f>
        <v>167.76321916371577</v>
      </c>
      <c r="GJ202" s="57">
        <f>GI202/'DEPRECATED - DT-Prelim Calcs'!$C$7*('DEPRECATED - DT-Prelim Calcs'!$C$8-'DEPRECATED - DT-Prelim Calcs'!$C$9)+'DEPRECATED - DT-Prelim Calcs'!$C$9</f>
        <v>8933.8290534044554</v>
      </c>
      <c r="GK202" s="57">
        <f t="shared" si="327"/>
        <v>29.999999999999982</v>
      </c>
      <c r="GL202" s="2">
        <f t="shared" si="328"/>
        <v>0.99579519204165001</v>
      </c>
      <c r="GM202" s="57">
        <f>GL202*'DEPRECATED - DT-Prelim Calcs'!$C$21/GG$2/'DEPRECATED - DT-Prelim Calcs'!$C$19/'DEPRECATED - DT-Prelim Calcs'!$C$18*3.39*'DEPRECATED - DT-Prelim Calcs'!$C$20</f>
        <v>25.773080821789936</v>
      </c>
      <c r="GN202" s="46">
        <f t="shared" si="329"/>
        <v>0</v>
      </c>
      <c r="GO202" s="57">
        <f>GM201*'DEPRECATED - DT-Prelim Calcs'!$C$11+GO201</f>
        <v>-1072.0875643334684</v>
      </c>
      <c r="GP202" s="57">
        <f>GP201+0.5*GM202*'DEPRECATED - DT-Prelim Calcs'!$C$11^2+GO202*'DEPRECATED - DT-Prelim Calcs'!$C$11</f>
        <v>-304436.53966598242</v>
      </c>
      <c r="GQ202" s="57">
        <f>MIN('Drive Train'!$F$35-GK201*'DEPRECATED - DT-Prelim Calcs'!$C$21*'Drive Train'!$F$39,GQ201+GK$2)</f>
        <v>10.360000000000001</v>
      </c>
      <c r="GR202" s="57">
        <f>'Drive Train'!$F$35-GK202*'DEPRECATED - DT-Prelim Calcs'!$C$21*'Drive Train'!$F$39</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-167864.9261474784</v>
      </c>
      <c r="GX202" s="2">
        <f>('DEPRECATED - DT-Prelim Calcs'!$C$6*GV202-GW202)/('DEPRECATED - DT-Prelim Calcs'!$C$6*GV202)*'DEPRECATED - DT-Prelim Calcs'!$C$7*GV202</f>
        <v>77.870864244657611</v>
      </c>
      <c r="GY202" s="57">
        <f>GX202/'DEPRECATED - DT-Prelim Calcs'!$C$7*('DEPRECATED - DT-Prelim Calcs'!$C$8-'DEPRECATED - DT-Prelim Calcs'!$C$9)+'DEPRECATED - DT-Prelim Calcs'!$C$9</f>
        <v>4148.2733952653825</v>
      </c>
      <c r="GZ202" s="57">
        <f t="shared" si="287"/>
        <v>33.333333333333314</v>
      </c>
      <c r="HA202" s="2">
        <f t="shared" si="331"/>
        <v>0.99579519204165001</v>
      </c>
      <c r="HB202" s="57">
        <f>HA202*'DEPRECATED - DT-Prelim Calcs'!$C$21/GV$2/'DEPRECATED - DT-Prelim Calcs'!$C$19/'DEPRECATED - DT-Prelim Calcs'!$C$18*3.39*'DEPRECATED - DT-Prelim Calcs'!$C$20</f>
        <v>25.773080821789936</v>
      </c>
      <c r="HC202" s="46">
        <f t="shared" si="332"/>
        <v>0</v>
      </c>
      <c r="HD202" s="57">
        <f>HB201*'DEPRECATED - DT-Prelim Calcs'!$C$11+HD201</f>
        <v>-501.9202564707349</v>
      </c>
      <c r="HE202" s="57">
        <f>HE201+0.5*HB202*'DEPRECATED - DT-Prelim Calcs'!$C$11^2+HD202*'DEPRECATED - DT-Prelim Calcs'!$C$11</f>
        <v>-333652.92015735008</v>
      </c>
      <c r="HF202" s="57">
        <f>MIN('Drive Train'!$F$35-GZ201*'DEPRECATED - DT-Prelim Calcs'!$C$21*'Drive Train'!$F$39,HF201+GZ$2)</f>
        <v>10.133333333333335</v>
      </c>
      <c r="HG202" s="57">
        <f>'Drive Train'!$F$35-GZ202*'DEPRECATED - DT-Prelim Calcs'!$C$21*'Drive Train'!$F$39</f>
        <v>10.133333333333335</v>
      </c>
      <c r="HH202" s="1">
        <f>IF(HE202&gt;='Drive Train'!$F$29,1,0)</f>
        <v>0</v>
      </c>
      <c r="HI202" s="57">
        <f t="shared" si="333"/>
        <v>37.037037037037017</v>
      </c>
      <c r="HJ202" s="63">
        <f>HJ201+'DEPRECATED - DT-Prelim Calcs'!$C$11</f>
        <v>792</v>
      </c>
      <c r="HK202" s="2">
        <f>HU202/'Drive Train'!$F$35</f>
        <v>0.79892473118279583</v>
      </c>
      <c r="HL202" s="46">
        <f>HS202*12*60/(PI() * 'Drive Train'!$F$15)/HK$2*HK202</f>
        <v>-253067.24773680547</v>
      </c>
      <c r="HM202" s="2">
        <f>('DEPRECATED - DT-Prelim Calcs'!$C$6*HK202-HL202)/('DEPRECATED - DT-Prelim Calcs'!$C$6*HK202)*'DEPRECATED - DT-Prelim Calcs'!$C$7*HK202</f>
        <v>116.35168759759166</v>
      </c>
      <c r="HN202" s="57">
        <f>HM202/'DEPRECATED - DT-Prelim Calcs'!$C$7*('DEPRECATED - DT-Prelim Calcs'!$C$8-'DEPRECATED - DT-Prelim Calcs'!$C$9)+'DEPRECATED - DT-Prelim Calcs'!$C$9</f>
        <v>6196.8583065439871</v>
      </c>
      <c r="HO202" s="57">
        <f t="shared" si="288"/>
        <v>36.66666666666665</v>
      </c>
      <c r="HP202" s="2">
        <f t="shared" si="334"/>
        <v>0.99579519204165001</v>
      </c>
      <c r="HQ202" s="57">
        <f>HP202*'DEPRECATED - DT-Prelim Calcs'!$C$21/HK$2/'DEPRECATED - DT-Prelim Calcs'!$C$19/'DEPRECATED - DT-Prelim Calcs'!$C$18*3.39*'DEPRECATED - DT-Prelim Calcs'!$C$20</f>
        <v>25.773080821789936</v>
      </c>
      <c r="HR202" s="46">
        <f t="shared" si="335"/>
        <v>0</v>
      </c>
      <c r="HS202" s="57">
        <f>HQ201*'DEPRECATED - DT-Prelim Calcs'!$C$11+HS201</f>
        <v>-773.99023229631018</v>
      </c>
      <c r="HT202" s="57">
        <f>HT201+0.5*HQ202*'DEPRECATED - DT-Prelim Calcs'!$C$11^2+HS202*'DEPRECATED - DT-Prelim Calcs'!$C$11</f>
        <v>-368080.35846030933</v>
      </c>
      <c r="HU202" s="57">
        <f>MIN('Drive Train'!$F$35-HO201*'DEPRECATED - DT-Prelim Calcs'!$C$21*'Drive Train'!$F$39,HU201+HO$2)</f>
        <v>9.9066666666666681</v>
      </c>
      <c r="HV202" s="57">
        <f>'Drive Train'!$F$35-HO202*'DEPRECATED - DT-Prelim Calcs'!$C$21*'Drive Train'!$F$39</f>
        <v>9.9066666666666681</v>
      </c>
      <c r="HW202" s="1">
        <f>IF(HT202&gt;='Drive Train'!$F$29,1,0)</f>
        <v>0</v>
      </c>
      <c r="HX202" s="57">
        <f t="shared" si="336"/>
        <v>40.740740740740726</v>
      </c>
      <c r="HY202" s="63">
        <f>HY201+'DEPRECATED - DT-Prelim Calcs'!$C$11</f>
        <v>792</v>
      </c>
      <c r="HZ202" s="2">
        <f>IJ202/'Drive Train'!$F$35</f>
        <v>1.986800742764862</v>
      </c>
      <c r="IA202" s="46">
        <f>IH202*12*60/(PI() * 'Drive Train'!$F$15)/HZ$2*HZ202</f>
        <v>-351656.17281797243</v>
      </c>
      <c r="IB202" s="2">
        <f>('DEPRECATED - DT-Prelim Calcs'!$C$6*HZ202-IA202)/('DEPRECATED - DT-Prelim Calcs'!$C$6*HZ202)*'DEPRECATED - DT-Prelim Calcs'!$C$7*HZ202</f>
        <v>163.79220038880879</v>
      </c>
      <c r="IC202" s="57">
        <f>IB202/'DEPRECATED - DT-Prelim Calcs'!$C$7*('DEPRECATED - DT-Prelim Calcs'!$C$8-'DEPRECATED - DT-Prelim Calcs'!$C$9)+'DEPRECATED - DT-Prelim Calcs'!$C$9</f>
        <v>8722.4258547237223</v>
      </c>
      <c r="ID202" s="57">
        <f t="shared" si="289"/>
        <v>39.999999999999986</v>
      </c>
      <c r="IE202" s="2">
        <f t="shared" si="337"/>
        <v>0.99579519204165001</v>
      </c>
      <c r="IF202" s="57">
        <f>IE202*'DEPRECATED - DT-Prelim Calcs'!$C$21/HZ$2/'DEPRECATED - DT-Prelim Calcs'!$C$19/'DEPRECATED - DT-Prelim Calcs'!$C$18*3.39*'DEPRECATED - DT-Prelim Calcs'!$C$20</f>
        <v>25.773080821789936</v>
      </c>
      <c r="IG202" s="46">
        <f t="shared" si="338"/>
        <v>0</v>
      </c>
      <c r="IH202" s="57">
        <f>IF201*'DEPRECATED - DT-Prelim Calcs'!$C$11+IH201</f>
        <v>-432.48329265936161</v>
      </c>
      <c r="II202" s="57">
        <f>II201+0.5*IF202*'DEPRECATED - DT-Prelim Calcs'!$C$11^2+IH202*'DEPRECATED - DT-Prelim Calcs'!$C$11</f>
        <v>-372385.98455293529</v>
      </c>
      <c r="IJ202" s="57">
        <f>MIN('Drive Train'!$F$35-ID201*'DEPRECATED - DT-Prelim Calcs'!$C$21*'Drive Train'!$F$39,IJ201+ID$2)</f>
        <v>24.636329210284288</v>
      </c>
      <c r="IK202" s="57">
        <f>'Drive Train'!$F$35-ID202*'DEPRECATED - DT-Prelim Calcs'!$C$21*'Drive Train'!$F$39</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-112869.09266520021</v>
      </c>
      <c r="IQ202" s="2">
        <f>('DEPRECATED - DT-Prelim Calcs'!$C$6*IO202-IP202)/('DEPRECATED - DT-Prelim Calcs'!$C$6*IO202)*'DEPRECATED - DT-Prelim Calcs'!$C$7*IO202</f>
        <v>52.871918959533822</v>
      </c>
      <c r="IR202" s="57">
        <f>IQ202/'DEPRECATED - DT-Prelim Calcs'!$C$7*('DEPRECATED - DT-Prelim Calcs'!$C$8-'DEPRECATED - DT-Prelim Calcs'!$C$9)+'DEPRECATED - DT-Prelim Calcs'!$C$9</f>
        <v>2817.4166815386679</v>
      </c>
      <c r="IS202" s="57">
        <f t="shared" si="290"/>
        <v>43.333333333333321</v>
      </c>
      <c r="IT202" s="2">
        <f t="shared" si="340"/>
        <v>0.99579519204165001</v>
      </c>
      <c r="IU202" s="57">
        <f>IT202*'DEPRECATED - DT-Prelim Calcs'!$C$21/IO$2/'DEPRECATED - DT-Prelim Calcs'!$C$19/'DEPRECATED - DT-Prelim Calcs'!$C$18*3.39*'DEPRECATED - DT-Prelim Calcs'!$C$20</f>
        <v>25.773080821789936</v>
      </c>
      <c r="IV202" s="46">
        <f t="shared" si="341"/>
        <v>0</v>
      </c>
      <c r="IW202" s="57">
        <f>IU201*'DEPRECATED - DT-Prelim Calcs'!$C$11+IW201</f>
        <v>-361.75717243324618</v>
      </c>
      <c r="IX202" s="57">
        <f>IX201+0.5*IU202*'DEPRECATED - DT-Prelim Calcs'!$C$11^2+IW202*'DEPRECATED - DT-Prelim Calcs'!$C$11</f>
        <v>-351276.67543866503</v>
      </c>
      <c r="IY202" s="57">
        <f>MIN('Drive Train'!$F$35-IS201*'DEPRECATED - DT-Prelim Calcs'!$C$21*'Drive Train'!$F$39,IY201+IS$2)</f>
        <v>9.4533333333333349</v>
      </c>
      <c r="IZ202" s="57">
        <f>'Drive Train'!$F$35-IS202*'DEPRECATED - DT-Prelim Calcs'!$C$21*'Drive Train'!$F$39</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-37782.698427472584</v>
      </c>
      <c r="JF202" s="2">
        <f>('DEPRECATED - DT-Prelim Calcs'!$C$6*JD202-JE202)/('DEPRECATED - DT-Prelim Calcs'!$C$6*JD202)*'DEPRECATED - DT-Prelim Calcs'!$C$7*JD202</f>
        <v>18.876981497608245</v>
      </c>
      <c r="JG202" s="57">
        <f>JF202/'DEPRECATED - DT-Prelim Calcs'!$C$7*('DEPRECATED - DT-Prelim Calcs'!$C$8-'DEPRECATED - DT-Prelim Calcs'!$C$9)+'DEPRECATED - DT-Prelim Calcs'!$C$9</f>
        <v>1007.6446996444556</v>
      </c>
      <c r="JH202" s="57">
        <f t="shared" si="291"/>
        <v>46.666666666666657</v>
      </c>
      <c r="JI202" s="2">
        <f t="shared" si="343"/>
        <v>0.99579519204165001</v>
      </c>
      <c r="JJ202" s="57">
        <f>JI202*'DEPRECATED - DT-Prelim Calcs'!$C$21/JD$2/'DEPRECATED - DT-Prelim Calcs'!$C$19/'DEPRECATED - DT-Prelim Calcs'!$C$18*3.39*'DEPRECATED - DT-Prelim Calcs'!$C$20</f>
        <v>25.773080821789936</v>
      </c>
      <c r="JK202" s="46">
        <f t="shared" si="344"/>
        <v>0</v>
      </c>
      <c r="JL202" s="57">
        <f>JJ201*'DEPRECATED - DT-Prelim Calcs'!$C$11+JL201</f>
        <v>-124.07241317592774</v>
      </c>
      <c r="JM202" s="57">
        <f>JM201+0.5*JJ202*'DEPRECATED - DT-Prelim Calcs'!$C$11^2+JL202*'DEPRECATED - DT-Prelim Calcs'!$C$11</f>
        <v>-390623.70371989947</v>
      </c>
      <c r="JN202" s="57">
        <f>MIN('Drive Train'!$F$35-JH201*'DEPRECATED - DT-Prelim Calcs'!$C$21*'Drive Train'!$F$39,JN201+JH$2)</f>
        <v>9.2266666666666666</v>
      </c>
      <c r="JO202" s="57">
        <f>'Drive Train'!$F$35-JH202*'DEPRECATED - DT-Prelim Calcs'!$C$21*'Drive Train'!$F$39</f>
        <v>9.2266666666666666</v>
      </c>
      <c r="JP202" s="1">
        <f>IF(JM202&gt;='Drive Train'!$F$29,1,0)</f>
        <v>0</v>
      </c>
      <c r="JQ202" s="57">
        <f>MIN(JG202,'DEPRECATED - DT-Prelim Calcs'!$C$10)*'DEPRECATED - DT-Prelim Calcs'!$C$11*1000/60/60</f>
        <v>103.33333333333333</v>
      </c>
      <c r="JR202" s="63">
        <f>JR201+'DEPRECATED - DT-Prelim Calcs'!$C$11</f>
        <v>792</v>
      </c>
      <c r="JS202" s="2">
        <f>KC202/'Drive Train'!$F$35</f>
        <v>0.72580645161290325</v>
      </c>
      <c r="JT202" s="46">
        <f>KA202*12*60/(PI() * 'Drive Train'!$F$15)/JS$2*JS202</f>
        <v>-376430.5380516178</v>
      </c>
      <c r="JU202" s="2">
        <f>('DEPRECATED - DT-Prelim Calcs'!$C$6*JS202-JT202)/('DEPRECATED - DT-Prelim Calcs'!$C$6*JS202)*'DEPRECATED - DT-Prelim Calcs'!$C$7*JS202</f>
        <v>171.95512163551635</v>
      </c>
      <c r="JV202" s="57">
        <f>JU202/'DEPRECATED - DT-Prelim Calcs'!$C$7*('DEPRECATED - DT-Prelim Calcs'!$C$8-'DEPRECATED - DT-Prelim Calcs'!$C$9)+'DEPRECATED - DT-Prelim Calcs'!$C$9</f>
        <v>9156.9913302227178</v>
      </c>
      <c r="JW202" s="57">
        <f t="shared" si="292"/>
        <v>49.999999999999993</v>
      </c>
      <c r="JX202" s="2">
        <f t="shared" si="345"/>
        <v>0.99579519204165001</v>
      </c>
      <c r="JY202" s="57">
        <f>JX202*'DEPRECATED - DT-Prelim Calcs'!$C$21/JS$2/'DEPRECATED - DT-Prelim Calcs'!$C$19/'DEPRECATED - DT-Prelim Calcs'!$C$18*3.39*'DEPRECATED - DT-Prelim Calcs'!$C$20</f>
        <v>25.773080821789936</v>
      </c>
      <c r="JZ202" s="46">
        <f t="shared" si="346"/>
        <v>0</v>
      </c>
      <c r="KA202" s="57">
        <f>JY201*'DEPRECATED - DT-Prelim Calcs'!$C$11+KA201</f>
        <v>-1267.2707980531852</v>
      </c>
      <c r="KB202" s="57">
        <f>KB201+0.5*JY202*'DEPRECATED - DT-Prelim Calcs'!$C$11^2+KA202*'DEPRECATED - DT-Prelim Calcs'!$C$11</f>
        <v>-368305.85540448705</v>
      </c>
      <c r="KC202" s="57">
        <f>MIN('Drive Train'!$F$35-JW201*'DEPRECATED - DT-Prelim Calcs'!$C$21*'Drive Train'!$F$39,KC201+JW$2)</f>
        <v>9</v>
      </c>
      <c r="KD202" s="57">
        <f>'Drive Train'!$F$35-JW202*'DEPRECATED - DT-Prelim Calcs'!$C$21*'Drive Train'!$F$39</f>
        <v>9</v>
      </c>
      <c r="KE202" s="1">
        <f>IF(KB202&gt;='Drive Train'!$F$29,1,0)</f>
        <v>0</v>
      </c>
      <c r="KF202" s="57">
        <f>MIN(JV202,'DEPRECATED - DT-Prelim Calcs'!$C$10)*'DEPRECATED - DT-Prelim Calcs'!$C$11*1000/60/60</f>
        <v>103.33333333333333</v>
      </c>
      <c r="KG202" s="63">
        <f>KG201+'DEPRECATED - DT-Prelim Calcs'!$C$11</f>
        <v>792</v>
      </c>
      <c r="KH202" s="2">
        <f>KR202/'Drive Train'!$F$35</f>
        <v>0.7075268817204301</v>
      </c>
      <c r="KI202" s="46">
        <f>KP202*12*60/(PI() * 'Drive Train'!$F$15)/KH$2*KH202</f>
        <v>-173248.60971373887</v>
      </c>
      <c r="KJ202" s="2">
        <f>('DEPRECATED - DT-Prelim Calcs'!$C$6*KH202-KI202)/('DEPRECATED - DT-Prelim Calcs'!$C$6*KH202)*'DEPRECATED - DT-Prelim Calcs'!$C$7*KH202</f>
        <v>80.040815096411677</v>
      </c>
      <c r="KK202" s="57">
        <f>KJ202/'DEPRECATED - DT-Prelim Calcs'!$C$7*('DEPRECATED - DT-Prelim Calcs'!$C$8-'DEPRECATED - DT-Prelim Calcs'!$C$9)+'DEPRECATED - DT-Prelim Calcs'!$C$9</f>
        <v>4263.7940152985966</v>
      </c>
      <c r="KL202" s="57">
        <f t="shared" si="293"/>
        <v>53.333333333333329</v>
      </c>
      <c r="KM202" s="2">
        <f t="shared" si="347"/>
        <v>0.99579519204165001</v>
      </c>
      <c r="KN202" s="57">
        <f>KM202*'DEPRECATED - DT-Prelim Calcs'!$C$21/KH$2/'DEPRECATED - DT-Prelim Calcs'!$C$19/'DEPRECATED - DT-Prelim Calcs'!$C$18*3.39*'DEPRECATED - DT-Prelim Calcs'!$C$20</f>
        <v>25.773080821789936</v>
      </c>
      <c r="KO202" s="46">
        <f t="shared" si="348"/>
        <v>0</v>
      </c>
      <c r="KP202" s="57">
        <f>KN201*'DEPRECATED - DT-Prelim Calcs'!$C$11+KP201</f>
        <v>-598.31820372911864</v>
      </c>
      <c r="KQ202" s="57">
        <f>KQ201+0.5*KN202*'DEPRECATED - DT-Prelim Calcs'!$C$11^2+KP202*'DEPRECATED - DT-Prelim Calcs'!$C$11</f>
        <v>-397083.29136452934</v>
      </c>
      <c r="KR202" s="57">
        <f>MIN('Drive Train'!$F$35-KL201*'DEPRECATED - DT-Prelim Calcs'!$C$21*'Drive Train'!$F$39,KR201+KL$2)</f>
        <v>8.7733333333333334</v>
      </c>
      <c r="KS202" s="57">
        <f>'Drive Train'!$F$35-KL202*'DEPRECATED - DT-Prelim Calcs'!$C$21*'Drive Train'!$F$39</f>
        <v>8.7733333333333334</v>
      </c>
      <c r="KT202" s="1">
        <f>IF(KQ202&gt;='Drive Train'!$F$29,1,0)</f>
        <v>0</v>
      </c>
      <c r="KU202" s="57">
        <f>MIN(KK202,'DEPRECATED - DT-Prelim Calcs'!$C$10)*'DEPRECATED - DT-Prelim Calcs'!$C$11*1000/60/60</f>
        <v>103.33333333333333</v>
      </c>
      <c r="KV202" s="63">
        <f>KV201+'DEPRECATED - DT-Prelim Calcs'!$C$11</f>
        <v>792</v>
      </c>
      <c r="KW202" s="2">
        <f>LG202/'Drive Train'!$F$35</f>
        <v>0.68924731182795695</v>
      </c>
      <c r="KX202" s="46">
        <f>LE202*12*60/(PI() * 'Drive Train'!$F$15)/KW$2*KW202</f>
        <v>-39343.564834490346</v>
      </c>
      <c r="KY202" s="2">
        <f>('DEPRECATED - DT-Prelim Calcs'!$C$6*KW202-KX202)/('DEPRECATED - DT-Prelim Calcs'!$C$6*KW202)*'DEPRECATED - DT-Prelim Calcs'!$C$7*KW202</f>
        <v>19.450577813460672</v>
      </c>
      <c r="KZ202" s="57">
        <f>KY202/'DEPRECATED - DT-Prelim Calcs'!$C$7*('DEPRECATED - DT-Prelim Calcs'!$C$8-'DEPRECATED - DT-Prelim Calcs'!$C$9)+'DEPRECATED - DT-Prelim Calcs'!$C$9</f>
        <v>1038.1809682435703</v>
      </c>
      <c r="LA202" s="57">
        <f t="shared" si="294"/>
        <v>56.666666666666664</v>
      </c>
      <c r="LB202" s="2">
        <f t="shared" si="349"/>
        <v>0.99579519204165001</v>
      </c>
      <c r="LC202" s="57">
        <f>LB202*'DEPRECATED - DT-Prelim Calcs'!$C$21/KW$2/'DEPRECATED - DT-Prelim Calcs'!$C$19/'DEPRECATED - DT-Prelim Calcs'!$C$18*3.39*'DEPRECATED - DT-Prelim Calcs'!$C$20</f>
        <v>25.773080821789936</v>
      </c>
      <c r="LD202" s="46">
        <f t="shared" si="350"/>
        <v>0</v>
      </c>
      <c r="LE202" s="57">
        <f>LC201*'DEPRECATED - DT-Prelim Calcs'!$C$11+LE201</f>
        <v>-139.47746007418039</v>
      </c>
      <c r="LF202" s="57">
        <f>LF201+0.5*LC202*'DEPRECATED - DT-Prelim Calcs'!$C$11^2+LE202*'DEPRECATED - DT-Prelim Calcs'!$C$11</f>
        <v>-341042.485138288</v>
      </c>
      <c r="LG202" s="57">
        <f>MIN('Drive Train'!$F$35-LA201*'DEPRECATED - DT-Prelim Calcs'!$C$21*'Drive Train'!$F$39,LG201+LA$2)</f>
        <v>8.5466666666666669</v>
      </c>
      <c r="LH202" s="57">
        <f>'Drive Train'!$F$35-LA202*'DEPRECATED - DT-Prelim Calcs'!$C$21*'Drive Train'!$F$39</f>
        <v>8.5466666666666669</v>
      </c>
      <c r="LI202" s="1">
        <f>IF(LF202&gt;='Drive Train'!$F$29,1,0)</f>
        <v>0</v>
      </c>
      <c r="LJ202" s="57">
        <f>MIN(KZ202,'DEPRECATED - DT-Prelim Calcs'!$C$10)*'DEPRECATED - DT-Prelim Calcs'!$C$11*1000/60/60</f>
        <v>103.33333333333333</v>
      </c>
      <c r="LK202" s="63">
        <f>LK201+'DEPRECATED - DT-Prelim Calcs'!$C$11</f>
        <v>792</v>
      </c>
      <c r="LL202" s="2">
        <f>LV202/'Drive Train'!$F$35</f>
        <v>0.67096774193548392</v>
      </c>
      <c r="LM202" s="46">
        <f>LT202*12*60/(PI() * 'Drive Train'!$F$15)/LL$2*LL202</f>
        <v>-111825.0057640298</v>
      </c>
      <c r="LN202" s="2">
        <f>('DEPRECATED - DT-Prelim Calcs'!$C$6*LL202-LM202)/('DEPRECATED - DT-Prelim Calcs'!$C$6*LL202)*'DEPRECATED - DT-Prelim Calcs'!$C$7*LL202</f>
        <v>52.17955831647199</v>
      </c>
      <c r="LO202" s="57">
        <f>LN202/'DEPRECATED - DT-Prelim Calcs'!$C$7*('DEPRECATED - DT-Prelim Calcs'!$C$8-'DEPRECATED - DT-Prelim Calcs'!$C$9)+'DEPRECATED - DT-Prelim Calcs'!$C$9</f>
        <v>2780.5578141092765</v>
      </c>
      <c r="LP202" s="57">
        <f t="shared" si="295"/>
        <v>60</v>
      </c>
      <c r="LQ202" s="2">
        <f t="shared" si="351"/>
        <v>0.99579519204165001</v>
      </c>
      <c r="LR202" s="57">
        <f>LQ202*'DEPRECATED - DT-Prelim Calcs'!$C$21/LL$2/'DEPRECATED - DT-Prelim Calcs'!$C$19/'DEPRECATED - DT-Prelim Calcs'!$C$18*3.39*'DEPRECATED - DT-Prelim Calcs'!$C$20</f>
        <v>25.773080821789936</v>
      </c>
      <c r="LS202" s="46">
        <f t="shared" si="352"/>
        <v>0</v>
      </c>
      <c r="LT202" s="57">
        <f>LR201*'DEPRECATED - DT-Prelim Calcs'!$C$11+LT201</f>
        <v>-407.2327446651334</v>
      </c>
      <c r="LU202" s="57">
        <f>LU201+0.5*LR202*'DEPRECATED - DT-Prelim Calcs'!$C$11^2+LT202*'DEPRECATED - DT-Prelim Calcs'!$C$11</f>
        <v>-357625.73455353163</v>
      </c>
      <c r="LV202" s="57">
        <f>MIN('Drive Train'!$F$35-LP201*'DEPRECATED - DT-Prelim Calcs'!$C$21*'Drive Train'!$F$39,LV201+LP$2)</f>
        <v>8.32</v>
      </c>
      <c r="LW202" s="57">
        <f>'Drive Train'!$F$35-LP202*'DEPRECATED - DT-Prelim Calcs'!$C$21*'Drive Train'!$F$39</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Train'!$AA$49 + V202*(1-'Drive Train'!$AA$49))</f>
        <v>0</v>
      </c>
      <c r="W203" s="57">
        <f t="shared" si="269"/>
        <v>0</v>
      </c>
      <c r="X203" s="2">
        <f>MAX(MIN(IF(AND(AI202=1,AG203&lt;0),-1,1)*(W203-$C$9)/($C$8-$C$9)*$C$7-$C$29*AE203/T$2 -  AI202*$C$29/2,X$2),MAX(X$4:X202)*-1)</f>
        <v>-0.2458281045106315</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Train'!$F$39,AG202+W$2)-$C$3,IF(AE202-1&lt;=0,0,IF($C$32=Motors!$C$29,MAX(ABS('Drive Train'!$F$35-W202*$C$21*'Drive Train'!$F$39)*-1,AG202-W$2),MAX(0,ABS('Drive Train'!$F$35-W202*$C$21*'Drive Train'!$F$39)*-1,AG202-W$2))))</f>
        <v>0</v>
      </c>
      <c r="AH203" s="57">
        <f>'Drive Train'!$F$35-ABS(W203)*'DEPRECATED - DT-Prelim Calcs'!$C$21*'Drive Train'!$F$39</f>
        <v>12.4</v>
      </c>
      <c r="AI203" s="1">
        <f>IF(AJ203&gt;='Drive Train'!$F$29,1,0)</f>
        <v>1</v>
      </c>
      <c r="AJ203" s="57">
        <f>AJ202+0.5*Y203*'DEPRECATED - DT-Prelim Calcs'!$C$11^2+AE203*'DEPRECATED - DT-Prelim Calcs'!$C$11</f>
        <v>784.33981740885292</v>
      </c>
      <c r="AK203" s="57">
        <f t="shared" si="268"/>
        <v>0</v>
      </c>
      <c r="AL203" s="63">
        <f>AL202+'DEPRECATED - DT-Prelim Calcs'!$C$11</f>
        <v>796</v>
      </c>
      <c r="AM203" s="2">
        <f>AW203/'Drive Train'!$F$35</f>
        <v>0.88882649237565781</v>
      </c>
      <c r="AN203" s="46">
        <f>AU203*12*60/(PI() * 'Drive Train'!$F$15)/AM$2*AM203</f>
        <v>4007.4131716828715</v>
      </c>
      <c r="AO203" s="2">
        <f>('DEPRECATED - DT-Prelim Calcs'!$C$6*AM203-AN203)/('DEPRECATED - DT-Prelim Calcs'!$C$6*AM203)*'DEPRECATED - DT-Prelim Calcs'!$C$7*AM203</f>
        <v>0.33008953072369918</v>
      </c>
      <c r="AP203" s="57">
        <f>AO203/'DEPRECATED - DT-Prelim Calcs'!$C$7*('DEPRECATED - DT-Prelim Calcs'!$C$8-'DEPRECATED - DT-Prelim Calcs'!$C$9)+'DEPRECATED - DT-Prelim Calcs'!$C$9</f>
        <v>20.27281609620357</v>
      </c>
      <c r="AQ203" s="57">
        <f t="shared" si="277"/>
        <v>20.27281609620357</v>
      </c>
      <c r="AR203" s="2">
        <f t="shared" si="297"/>
        <v>2.2204460492503131E-16</v>
      </c>
      <c r="AS203" s="57">
        <f>AR203*'DEPRECATED - DT-Prelim Calcs'!$C$21/AM$2/'DEPRECATED - DT-Prelim Calcs'!$C$19/'DEPRECATED - DT-Prelim Calcs'!$C$18*3.39*'DEPRECATED - DT-Prelim Calcs'!$C$20</f>
        <v>1.6091427298135106E-15</v>
      </c>
      <c r="AT203" s="46">
        <f t="shared" si="298"/>
        <v>0</v>
      </c>
      <c r="AU203" s="57">
        <f>AS202*'DEPRECATED - DT-Prelim Calcs'!$C$11+AU202</f>
        <v>39.3454487088432</v>
      </c>
      <c r="AV203" s="57">
        <f>AV202+0.5*AS203*'DEPRECATED - DT-Prelim Calcs'!$C$11^2+AU203*'DEPRECATED - DT-Prelim Calcs'!$C$11</f>
        <v>31276.177996454764</v>
      </c>
      <c r="AW203" s="57">
        <f>MIN('Drive Train'!$F$35-AQ202*'DEPRECATED - DT-Prelim Calcs'!$C$21*'Drive Train'!$F$39,AW202+AQ$2)</f>
        <v>11.021448505458157</v>
      </c>
      <c r="AX203" s="57">
        <f>'Drive Train'!$F$35-AQ203*'DEPRECATED - DT-Prelim Calcs'!$C$21*'Drive Train'!$F$39</f>
        <v>11.021448505458157</v>
      </c>
      <c r="AY203" s="1">
        <f>IF(AV203&gt;='Drive Train'!$F$29,1,0)</f>
        <v>1</v>
      </c>
      <c r="AZ203" s="57">
        <f t="shared" si="299"/>
        <v>22.525351218003966</v>
      </c>
      <c r="BA203" s="63">
        <f>BA202+'DEPRECATED - DT-Prelim Calcs'!$C$11</f>
        <v>796</v>
      </c>
      <c r="BB203" s="2">
        <f>BL203/'Drive Train'!$F$35</f>
        <v>1.3150249726469256</v>
      </c>
      <c r="BC203" s="46">
        <f>BJ203*12*60/(PI() * 'Drive Train'!$F$15)/BB$2*BB203</f>
        <v>-3540.8438977467281</v>
      </c>
      <c r="BD203" s="2">
        <f>('DEPRECATED - DT-Prelim Calcs'!$C$6*BB203-BC203)/('DEPRECATED - DT-Prelim Calcs'!$C$6*BB203)*'DEPRECATED - DT-Prelim Calcs'!$C$7*BB203</f>
        <v>4.7702296575443093</v>
      </c>
      <c r="BE203" s="57">
        <f>BD203/'DEPRECATED - DT-Prelim Calcs'!$C$7*('DEPRECATED - DT-Prelim Calcs'!$C$8-'DEPRECATED - DT-Prelim Calcs'!$C$9)+'DEPRECATED - DT-Prelim Calcs'!$C$9</f>
        <v>256.65040044105183</v>
      </c>
      <c r="BF203" s="57">
        <f t="shared" si="278"/>
        <v>93</v>
      </c>
      <c r="BG203" s="2">
        <f t="shared" si="300"/>
        <v>1.8933363324154464</v>
      </c>
      <c r="BH203" s="57">
        <f>BG203*'DEPRECATED - DT-Prelim Calcs'!$C$21/BB$2/'DEPRECATED - DT-Prelim Calcs'!$C$19/'DEPRECATED - DT-Prelim Calcs'!$C$18*3.39*'DEPRECATED - DT-Prelim Calcs'!$C$20</f>
        <v>19.819055495402456</v>
      </c>
      <c r="BI203" s="46">
        <f t="shared" si="301"/>
        <v>0</v>
      </c>
      <c r="BJ203" s="57">
        <f>BH202*'DEPRECATED - DT-Prelim Calcs'!$C$11+BJ202</f>
        <v>-16.267443596496349</v>
      </c>
      <c r="BK203" s="57">
        <f>BK202+0.5*BH203*'DEPRECATED - DT-Prelim Calcs'!$C$11^2+BJ203*'DEPRECATED - DT-Prelim Calcs'!$C$11</f>
        <v>18634.67730886193</v>
      </c>
      <c r="BL203" s="57">
        <f>MIN('Drive Train'!$F$35-BF202*'DEPRECATED - DT-Prelim Calcs'!$C$21*'Drive Train'!$F$39,BL202+BF$2)</f>
        <v>16.306309660821878</v>
      </c>
      <c r="BM203" s="57">
        <f>'Drive Train'!$F$35-BF203*'DEPRECATED - DT-Prelim Calcs'!$C$21*'Drive Train'!$F$39</f>
        <v>6.0759999999999996</v>
      </c>
      <c r="BN203" s="1">
        <f>IF(BK203&gt;='Drive Train'!$F$29,1,0)</f>
        <v>1</v>
      </c>
      <c r="BO203" s="57">
        <f t="shared" si="302"/>
        <v>103.33333333333333</v>
      </c>
      <c r="BP203" s="63">
        <f>BP202+'DEPRECATED - DT-Prelim Calcs'!$C$11</f>
        <v>796</v>
      </c>
      <c r="BQ203" s="2">
        <f>CA203/'Drive Train'!$F$35</f>
        <v>0.50412786408025123</v>
      </c>
      <c r="BR203" s="46">
        <f>BY203*12*60/(PI() * 'Drive Train'!$F$15)/BQ$2*BQ203</f>
        <v>9948.5869502506375</v>
      </c>
      <c r="BS203" s="2">
        <f>('DEPRECATED - DT-Prelim Calcs'!$C$6*BQ203-BR203)/('DEPRECATED - DT-Prelim Calcs'!$C$6*BQ203)*'DEPRECATED - DT-Prelim Calcs'!$C$7*BQ203</f>
        <v>-3.2833810314510292</v>
      </c>
      <c r="BT203" s="57">
        <f>BS203/'DEPRECATED - DT-Prelim Calcs'!$C$7*('DEPRECATED - DT-Prelim Calcs'!$C$8-'DEPRECATED - DT-Prelim Calcs'!$C$9)+'DEPRECATED - DT-Prelim Calcs'!$C$9</f>
        <v>-172.09576196479964</v>
      </c>
      <c r="BU203" s="57">
        <f t="shared" si="279"/>
        <v>-172.09576196479964</v>
      </c>
      <c r="BV203" s="2">
        <f t="shared" si="303"/>
        <v>-4.7281729951560107</v>
      </c>
      <c r="BW203" s="57">
        <f>BV203*'DEPRECATED - DT-Prelim Calcs'!$C$21/BQ$2/'DEPRECATED - DT-Prelim Calcs'!$C$19/'DEPRECATED - DT-Prelim Calcs'!$C$18*3.39*'DEPRECATED - DT-Prelim Calcs'!$C$20</f>
        <v>-64.722325324088729</v>
      </c>
      <c r="BX203" s="46">
        <f t="shared" si="304"/>
        <v>1</v>
      </c>
      <c r="BY203" s="57">
        <f>BW202*'DEPRECATED - DT-Prelim Calcs'!$C$11+BY202</f>
        <v>91.172036907763982</v>
      </c>
      <c r="BZ203" s="57">
        <f>BZ202+0.5*BW203*'DEPRECATED - DT-Prelim Calcs'!$C$11^2+BY203*'DEPRECATED - DT-Prelim Calcs'!$C$11</f>
        <v>-12225.209198134962</v>
      </c>
      <c r="CA203" s="57">
        <f>MIN('Drive Train'!$F$35-BU202*'DEPRECATED - DT-Prelim Calcs'!$C$21*'Drive Train'!$F$39,CA202+BU$2)</f>
        <v>6.2511855145951154</v>
      </c>
      <c r="CB203" s="57">
        <f>'Drive Train'!$F$35-BU203*'DEPRECATED - DT-Prelim Calcs'!$C$21*'Drive Train'!$F$39</f>
        <v>24.102511813606377</v>
      </c>
      <c r="CC203" s="1">
        <f>IF(BZ203&gt;='Drive Train'!$F$29,1,0)</f>
        <v>0</v>
      </c>
      <c r="CD203" s="57">
        <f t="shared" si="305"/>
        <v>-191.21751329422179</v>
      </c>
      <c r="CE203" s="63">
        <f>CE202+'DEPRECATED - DT-Prelim Calcs'!$C$11</f>
        <v>796</v>
      </c>
      <c r="CF203" s="2">
        <f>CP203/'Drive Train'!$F$35</f>
        <v>0.48999999999999994</v>
      </c>
      <c r="CG203" s="46">
        <f>CN203*12*60/(PI() * 'Drive Train'!$F$15)/CF$2*CF203</f>
        <v>2288.5251931724652</v>
      </c>
      <c r="CH203" s="2">
        <f>('DEPRECATED - DT-Prelim Calcs'!$C$6*CF203-CG203)/('DEPRECATED - DT-Prelim Calcs'!$C$6*CF203)*'DEPRECATED - DT-Prelim Calcs'!$C$7*CF203</f>
        <v>0.14612594455053632</v>
      </c>
      <c r="CI203" s="57">
        <f>CH203/'DEPRECATED - DT-Prelim Calcs'!$C$7*('DEPRECATED - DT-Prelim Calcs'!$C$8-'DEPRECATED - DT-Prelim Calcs'!$C$9)+'DEPRECATED - DT-Prelim Calcs'!$C$9</f>
        <v>10.479235969225648</v>
      </c>
      <c r="CJ203" s="57">
        <f t="shared" si="280"/>
        <v>10.479235969225648</v>
      </c>
      <c r="CK203" s="2">
        <f t="shared" si="306"/>
        <v>-0.19580959122182928</v>
      </c>
      <c r="CL203" s="57">
        <f>CK203*'DEPRECATED - DT-Prelim Calcs'!$C$21/CF$2/'DEPRECATED - DT-Prelim Calcs'!$C$19/'DEPRECATED - DT-Prelim Calcs'!$C$18*3.39*'DEPRECATED - DT-Prelim Calcs'!$C$20</f>
        <v>-3.311045036410901</v>
      </c>
      <c r="CM203" s="46">
        <f t="shared" si="307"/>
        <v>1</v>
      </c>
      <c r="CN203" s="57">
        <f>CL202*'DEPRECATED - DT-Prelim Calcs'!$C$11+CN202</f>
        <v>17.467477974795386</v>
      </c>
      <c r="CO203" s="57">
        <f>CO202+0.5*CL203*'DEPRECATED - DT-Prelim Calcs'!$C$11^2+CN203*'DEPRECATED - DT-Prelim Calcs'!$C$11</f>
        <v>-60294.775917274892</v>
      </c>
      <c r="CP203" s="57">
        <f>MIN('Drive Train'!$F$35-CJ202*'DEPRECATED - DT-Prelim Calcs'!$C$21*'Drive Train'!$F$39,CP202+CJ$2)</f>
        <v>6.0759999999999996</v>
      </c>
      <c r="CQ203" s="57">
        <f>'Drive Train'!$F$35-CJ203*'DEPRECATED - DT-Prelim Calcs'!$C$21*'Drive Train'!$F$39</f>
        <v>11.687411954092656</v>
      </c>
      <c r="CR203" s="1">
        <f>IF(CO203&gt;='Drive Train'!$F$29,1,0)</f>
        <v>0</v>
      </c>
      <c r="CS203" s="57">
        <f t="shared" si="308"/>
        <v>11.643595521361833</v>
      </c>
      <c r="CT203" s="63">
        <f>CT202+'DEPRECATED - DT-Prelim Calcs'!$C$11</f>
        <v>796</v>
      </c>
      <c r="CU203" s="2">
        <f>DE203/'Drive Train'!$F$35</f>
        <v>2.4546670551708853</v>
      </c>
      <c r="CV203" s="46">
        <f>DC203*12*60/(PI() * 'Drive Train'!$F$15)/CU$2*CU203</f>
        <v>-377025.27436504693</v>
      </c>
      <c r="CW203" s="2">
        <f>('DEPRECATED - DT-Prelim Calcs'!$C$6*CU203-CV203)/('DEPRECATED - DT-Prelim Calcs'!$C$6*CU203)*'DEPRECATED - DT-Prelim Calcs'!$C$7*CU203</f>
        <v>176.3905902333114</v>
      </c>
      <c r="CX203" s="57">
        <f>CW203/'DEPRECATED - DT-Prelim Calcs'!$C$7*('DEPRECATED - DT-Prelim Calcs'!$C$8-'DEPRECATED - DT-Prelim Calcs'!$C$9)+'DEPRECATED - DT-Prelim Calcs'!$C$9</f>
        <v>9393.1202186447517</v>
      </c>
      <c r="CY203" s="57">
        <f t="shared" si="281"/>
        <v>93</v>
      </c>
      <c r="CZ203" s="2">
        <f t="shared" si="309"/>
        <v>1.2803081040535502</v>
      </c>
      <c r="DA203" s="57">
        <f>CZ203*'DEPRECATED - DT-Prelim Calcs'!$C$21/CU$2/'DEPRECATED - DT-Prelim Calcs'!$C$19/'DEPRECATED - DT-Prelim Calcs'!$C$18*3.39*'DEPRECATED - DT-Prelim Calcs'!$C$20</f>
        <v>25.773080821789936</v>
      </c>
      <c r="DB203" s="46">
        <f t="shared" si="310"/>
        <v>0</v>
      </c>
      <c r="DC203" s="57">
        <f>DA202*'DEPRECATED - DT-Prelim Calcs'!$C$11+DC202</f>
        <v>-482.53380419465884</v>
      </c>
      <c r="DD203" s="57">
        <f>DD202+0.5*DA203*'DEPRECATED - DT-Prelim Calcs'!$C$11^2+DC203*'DEPRECATED - DT-Prelim Calcs'!$C$11</f>
        <v>-111106.5256089125</v>
      </c>
      <c r="DE203" s="57">
        <f>MIN('Drive Train'!$F$35-CY202*'DEPRECATED - DT-Prelim Calcs'!$C$21*'Drive Train'!$F$39,DE202+CY$2)</f>
        <v>30.437871484118979</v>
      </c>
      <c r="DF203" s="57">
        <f>'Drive Train'!$F$35-CY203*'DEPRECATED - DT-Prelim Calcs'!$C$21*'Drive Train'!$F$39</f>
        <v>6.0759999999999996</v>
      </c>
      <c r="DG203" s="1">
        <f>IF(DD203&gt;='Drive Train'!$F$29,1,0)</f>
        <v>0</v>
      </c>
      <c r="DH203" s="57">
        <f t="shared" si="311"/>
        <v>103.33333333333333</v>
      </c>
      <c r="DI203" s="63">
        <f>DI202+'DEPRECATED - DT-Prelim Calcs'!$C$11</f>
        <v>796</v>
      </c>
      <c r="DJ203" s="2">
        <f>DT203/'Drive Train'!$F$35</f>
        <v>0.48999999999999994</v>
      </c>
      <c r="DK203" s="46">
        <f>DR203*12*60/(PI() * 'Drive Train'!$F$15)/DJ$2*DJ203</f>
        <v>-20357.220415464108</v>
      </c>
      <c r="DL203" s="2">
        <f>('DEPRECATED - DT-Prelim Calcs'!$C$6*DJ203-DK203)/('DEPRECATED - DT-Prelim Calcs'!$C$6*DJ203)*'DEPRECATED - DT-Prelim Calcs'!$C$7*DJ203</f>
        <v>10.385571895172326</v>
      </c>
      <c r="DM203" s="57">
        <f>DL203/'DEPRECATED - DT-Prelim Calcs'!$C$7*('DEPRECATED - DT-Prelim Calcs'!$C$8-'DEPRECATED - DT-Prelim Calcs'!$C$9)+'DEPRECATED - DT-Prelim Calcs'!$C$9</f>
        <v>555.59164902514931</v>
      </c>
      <c r="DN203" s="57">
        <f t="shared" si="282"/>
        <v>93</v>
      </c>
      <c r="DO203" s="2">
        <f t="shared" si="312"/>
        <v>1.1037138828047846</v>
      </c>
      <c r="DP203" s="57">
        <f>DO203*'DEPRECATED - DT-Prelim Calcs'!$C$21/DJ$2/'DEPRECATED - DT-Prelim Calcs'!$C$19/'DEPRECATED - DT-Prelim Calcs'!$C$18*3.39*'DEPRECATED - DT-Prelim Calcs'!$C$20</f>
        <v>25.773080821789936</v>
      </c>
      <c r="DQ203" s="46">
        <f t="shared" si="313"/>
        <v>0</v>
      </c>
      <c r="DR203" s="57">
        <f>DP202*'DEPRECATED - DT-Prelim Calcs'!$C$11+DR202</f>
        <v>-112.51599948052466</v>
      </c>
      <c r="DS203" s="57">
        <f>DS202+0.5*DP203*'DEPRECATED - DT-Prelim Calcs'!$C$11^2+DR203*'DEPRECATED - DT-Prelim Calcs'!$C$11</f>
        <v>-199098.39163630368</v>
      </c>
      <c r="DT203" s="57">
        <f>MIN('Drive Train'!$F$35-DN202*'DEPRECATED - DT-Prelim Calcs'!$C$21*'Drive Train'!$F$39,DT202+DN$2)</f>
        <v>6.0759999999999996</v>
      </c>
      <c r="DU203" s="57">
        <f>'Drive Train'!$F$35-DN203*'DEPRECATED - DT-Prelim Calcs'!$C$21*'Drive Train'!$F$39</f>
        <v>6.0759999999999996</v>
      </c>
      <c r="DV203" s="1">
        <f>IF(DS203&gt;='Drive Train'!$F$29,1,0)</f>
        <v>0</v>
      </c>
      <c r="DW203" s="57">
        <f t="shared" si="314"/>
        <v>103.33333333333333</v>
      </c>
      <c r="DX203" s="63">
        <f>DX202+'DEPRECATED - DT-Prelim Calcs'!$C$11</f>
        <v>796</v>
      </c>
      <c r="DY203" s="2">
        <f>EI203/'Drive Train'!$F$35</f>
        <v>0.48999999999999994</v>
      </c>
      <c r="DZ203" s="46">
        <f>EG203*12*60/(PI() * 'Drive Train'!$F$15)/DY$2*DY203</f>
        <v>-37239.469434110302</v>
      </c>
      <c r="EA203" s="2">
        <f>('DEPRECATED - DT-Prelim Calcs'!$C$6*DY203-DZ203)/('DEPRECATED - DT-Prelim Calcs'!$C$6*DY203)*'DEPRECATED - DT-Prelim Calcs'!$C$7*DY203</f>
        <v>18.019009068706534</v>
      </c>
      <c r="EB203" s="57">
        <f>EA203/'DEPRECATED - DT-Prelim Calcs'!$C$7*('DEPRECATED - DT-Prelim Calcs'!$C$8-'DEPRECATED - DT-Prelim Calcs'!$C$9)+'DEPRECATED - DT-Prelim Calcs'!$C$9</f>
        <v>961.96923797304919</v>
      </c>
      <c r="EC203" s="57">
        <f t="shared" si="283"/>
        <v>93</v>
      </c>
      <c r="ED203" s="2">
        <f t="shared" si="315"/>
        <v>0.96993038185874991</v>
      </c>
      <c r="EE203" s="57">
        <f>ED203*'DEPRECATED - DT-Prelim Calcs'!$C$21/DY$2/'DEPRECATED - DT-Prelim Calcs'!$C$19/'DEPRECATED - DT-Prelim Calcs'!$C$18*3.39*'DEPRECATED - DT-Prelim Calcs'!$C$20</f>
        <v>25.773080821789936</v>
      </c>
      <c r="EF203" s="46">
        <f t="shared" si="316"/>
        <v>0</v>
      </c>
      <c r="EG203" s="57">
        <f>EE202*'DEPRECATED - DT-Prelim Calcs'!$C$11+EG202</f>
        <v>-180.87699999657173</v>
      </c>
      <c r="EH203" s="57">
        <f>EH202+0.5*EE203*'DEPRECATED - DT-Prelim Calcs'!$C$11^2+EG203*'DEPRECATED - DT-Prelim Calcs'!$C$11</f>
        <v>-376259.70409131615</v>
      </c>
      <c r="EI203" s="57">
        <f>MIN('Drive Train'!$F$35-EC202*'DEPRECATED - DT-Prelim Calcs'!$C$21*'Drive Train'!$F$39,EI202+EC$2)</f>
        <v>6.0759999999999996</v>
      </c>
      <c r="EJ203" s="57">
        <f>'Drive Train'!$F$35-EC203*'DEPRECATED - DT-Prelim Calcs'!$C$21*'Drive Train'!$F$39</f>
        <v>6.0759999999999996</v>
      </c>
      <c r="EK203" s="1">
        <f>IF(EH203&gt;='Drive Train'!$F$29,1,0)</f>
        <v>0</v>
      </c>
      <c r="EL203" s="57">
        <f t="shared" si="317"/>
        <v>103.33333333333333</v>
      </c>
      <c r="EM203" s="63">
        <f>EM202+'DEPRECATED - DT-Prelim Calcs'!$C$11</f>
        <v>796</v>
      </c>
      <c r="EN203" s="2">
        <f>EX203/'Drive Train'!$F$35</f>
        <v>3.1547398531831767</v>
      </c>
      <c r="EO203" s="46">
        <f>EV203*12*60/(PI() * 'Drive Train'!$F$15)/EN$2*EN203</f>
        <v>-1697610.551233161</v>
      </c>
      <c r="EP203" s="2">
        <f>('DEPRECATED - DT-Prelim Calcs'!$C$6*EN203-EO203)/('DEPRECATED - DT-Prelim Calcs'!$C$6*EN203)*'DEPRECATED - DT-Prelim Calcs'!$C$7*EN203</f>
        <v>775.19043307842639</v>
      </c>
      <c r="EQ203" s="57">
        <f>EP203/'DEPRECATED - DT-Prelim Calcs'!$C$7*('DEPRECATED - DT-Prelim Calcs'!$C$8-'DEPRECATED - DT-Prelim Calcs'!$C$9)+'DEPRECATED - DT-Prelim Calcs'!$C$9</f>
        <v>41271.136748531993</v>
      </c>
      <c r="ER203" s="57">
        <f t="shared" si="284"/>
        <v>93</v>
      </c>
      <c r="ES203" s="2">
        <f t="shared" si="318"/>
        <v>0.86507304327942547</v>
      </c>
      <c r="ET203" s="57">
        <f>ES203*'DEPRECATED - DT-Prelim Calcs'!$C$21/EN$2/'DEPRECATED - DT-Prelim Calcs'!$C$19/'DEPRECATED - DT-Prelim Calcs'!$C$18*3.39*'DEPRECATED - DT-Prelim Calcs'!$C$20</f>
        <v>25.773080821789936</v>
      </c>
      <c r="EU203" s="46">
        <f t="shared" si="319"/>
        <v>0</v>
      </c>
      <c r="EV203" s="57">
        <f>ET202*'DEPRECATED - DT-Prelim Calcs'!$C$11+EV202</f>
        <v>-1142.2539563824339</v>
      </c>
      <c r="EW203" s="57">
        <f>EW202+0.5*ET203*'DEPRECATED - DT-Prelim Calcs'!$C$11^2+EV203*'DEPRECATED - DT-Prelim Calcs'!$C$11</f>
        <v>-413673.03742375207</v>
      </c>
      <c r="EX203" s="57">
        <f>MIN('Drive Train'!$F$35-ER202*'DEPRECATED - DT-Prelim Calcs'!$C$21*'Drive Train'!$F$39,EX202+ER$2)</f>
        <v>39.118774179471394</v>
      </c>
      <c r="EY203" s="57">
        <f>'Drive Train'!$F$35-ER203*'DEPRECATED - DT-Prelim Calcs'!$C$21*'Drive Train'!$F$39</f>
        <v>6.0759999999999996</v>
      </c>
      <c r="EZ203" s="1">
        <f>IF(EW203&gt;='Drive Train'!$F$29,1,0)</f>
        <v>0</v>
      </c>
      <c r="FA203" s="57">
        <f t="shared" si="320"/>
        <v>103.33333333333333</v>
      </c>
      <c r="FB203" s="63">
        <f>FB202+'DEPRECATED - DT-Prelim Calcs'!$C$11</f>
        <v>796</v>
      </c>
      <c r="FC203" s="2">
        <f>FM203/'Drive Train'!$F$35</f>
        <v>0.48999999999999994</v>
      </c>
      <c r="FD203" s="46">
        <f>FK203*12*60/(PI() * 'Drive Train'!$F$15)/FC$2*FC203</f>
        <v>-300963.84739291877</v>
      </c>
      <c r="FE203" s="2">
        <f>('DEPRECATED - DT-Prelim Calcs'!$C$6*FC203-FD203)/('DEPRECATED - DT-Prelim Calcs'!$C$6*FC203)*'DEPRECATED - DT-Prelim Calcs'!$C$7*FC203</f>
        <v>137.26399047222029</v>
      </c>
      <c r="FF203" s="57">
        <f>FE203/'DEPRECATED - DT-Prelim Calcs'!$C$7*('DEPRECATED - DT-Prelim Calcs'!$C$8-'DEPRECATED - DT-Prelim Calcs'!$C$9)+'DEPRECATED - DT-Prelim Calcs'!$C$9</f>
        <v>7310.1564222347979</v>
      </c>
      <c r="FG203" s="57">
        <f t="shared" si="285"/>
        <v>93</v>
      </c>
      <c r="FH203" s="2">
        <f t="shared" si="321"/>
        <v>0.78067567320338405</v>
      </c>
      <c r="FI203" s="57">
        <f>FH203*'DEPRECATED - DT-Prelim Calcs'!$C$21/FC$2/'DEPRECATED - DT-Prelim Calcs'!$C$19/'DEPRECATED - DT-Prelim Calcs'!$C$18*3.39*'DEPRECATED - DT-Prelim Calcs'!$C$20</f>
        <v>25.773080821789936</v>
      </c>
      <c r="FJ203" s="46">
        <f t="shared" si="322"/>
        <v>0</v>
      </c>
      <c r="FK203" s="57">
        <f>FI202*'DEPRECATED - DT-Prelim Calcs'!$C$11+FK202</f>
        <v>-1176.5876206641531</v>
      </c>
      <c r="FL203" s="57">
        <f>FL202+0.5*FI203*'DEPRECATED - DT-Prelim Calcs'!$C$11^2+FK203*'DEPRECATED - DT-Prelim Calcs'!$C$11</f>
        <v>-488635.53392182634</v>
      </c>
      <c r="FM203" s="57">
        <f>MIN('Drive Train'!$F$35-FG202*'DEPRECATED - DT-Prelim Calcs'!$C$21*'Drive Train'!$F$39,FM202+FG$2)</f>
        <v>6.0759999999999996</v>
      </c>
      <c r="FN203" s="57">
        <f>'Drive Train'!$F$35-FG203*'DEPRECATED - DT-Prelim Calcs'!$C$21*'Drive Train'!$F$39</f>
        <v>6.0759999999999996</v>
      </c>
      <c r="FO203" s="1">
        <f>IF(FL203&gt;='Drive Train'!$F$29,1,0)</f>
        <v>0</v>
      </c>
      <c r="FP203" s="57">
        <f t="shared" si="323"/>
        <v>103.33333333333333</v>
      </c>
      <c r="FQ203" s="63">
        <f>FQ202+'DEPRECATED - DT-Prelim Calcs'!$C$11</f>
        <v>796</v>
      </c>
      <c r="FR203" s="2">
        <f>GB203/'Drive Train'!$F$35</f>
        <v>0.48999999999999994</v>
      </c>
      <c r="FS203" s="46">
        <f>FZ203*12*60/(PI() * 'Drive Train'!$F$15)/FR$2*FR203</f>
        <v>-103874.99238053428</v>
      </c>
      <c r="FT203" s="2">
        <f>('DEPRECATED - DT-Prelim Calcs'!$C$6*FR203-FS203)/('DEPRECATED - DT-Prelim Calcs'!$C$6*FR203)*'DEPRECATED - DT-Prelim Calcs'!$C$7*FR203</f>
        <v>48.148767098890744</v>
      </c>
      <c r="FU203" s="57">
        <f>FT203/'DEPRECATED - DT-Prelim Calcs'!$C$7*('DEPRECATED - DT-Prelim Calcs'!$C$8-'DEPRECATED - DT-Prelim Calcs'!$C$9)+'DEPRECATED - DT-Prelim Calcs'!$C$9</f>
        <v>2565.9725389160508</v>
      </c>
      <c r="FV203" s="57">
        <f t="shared" si="286"/>
        <v>93</v>
      </c>
      <c r="FW203" s="2">
        <f t="shared" si="324"/>
        <v>0.7112822800297498</v>
      </c>
      <c r="FX203" s="57">
        <f>FW203*'DEPRECATED - DT-Prelim Calcs'!$C$21/FR$2/'DEPRECATED - DT-Prelim Calcs'!$C$19/'DEPRECATED - DT-Prelim Calcs'!$C$18*3.39*'DEPRECATED - DT-Prelim Calcs'!$C$20</f>
        <v>25.773080821789936</v>
      </c>
      <c r="FY203" s="46">
        <f t="shared" si="325"/>
        <v>0</v>
      </c>
      <c r="FZ203" s="57">
        <f>FX202*'DEPRECATED - DT-Prelim Calcs'!$C$11+FZ202</f>
        <v>-369.99196480088688</v>
      </c>
      <c r="GA203" s="57">
        <f>GA202+0.5*FX203*'DEPRECATED - DT-Prelim Calcs'!$C$11^2+FZ203*'DEPRECATED - DT-Prelim Calcs'!$C$11</f>
        <v>-590280.37691899354</v>
      </c>
      <c r="GB203" s="57">
        <f>MIN('Drive Train'!$F$35-FV202*'DEPRECATED - DT-Prelim Calcs'!$C$21*'Drive Train'!$F$39,GB202+FV$2)</f>
        <v>6.0759999999999996</v>
      </c>
      <c r="GC203" s="57">
        <f>'Drive Train'!$F$35-FV203*'DEPRECATED - DT-Prelim Calcs'!$C$21*'Drive Train'!$F$39</f>
        <v>6.0759999999999996</v>
      </c>
      <c r="GD203" s="1">
        <f>IF(GA203&gt;='Drive Train'!$F$29,1,0)</f>
        <v>0</v>
      </c>
      <c r="GE203" s="57">
        <f t="shared" si="326"/>
        <v>103.33333333333333</v>
      </c>
      <c r="GF203" s="63">
        <f>GF202+'DEPRECATED - DT-Prelim Calcs'!$C$11</f>
        <v>796</v>
      </c>
      <c r="GG203" s="2">
        <f>GQ203/'Drive Train'!$F$35</f>
        <v>0.83548387096774201</v>
      </c>
      <c r="GH203" s="46">
        <f>GO203*12*60/(PI() * 'Drive Train'!$F$15)/GG$2*GG203</f>
        <v>-331325.07970451104</v>
      </c>
      <c r="GI203" s="2">
        <f>('DEPRECATED - DT-Prelim Calcs'!$C$6*GG203-GH203)/('DEPRECATED - DT-Prelim Calcs'!$C$6*GG203)*'DEPRECATED - DT-Prelim Calcs'!$C$7*GG203</f>
        <v>151.82466849073424</v>
      </c>
      <c r="GJ203" s="57">
        <f>GI203/'DEPRECATED - DT-Prelim Calcs'!$C$7*('DEPRECATED - DT-Prelim Calcs'!$C$8-'DEPRECATED - DT-Prelim Calcs'!$C$9)+'DEPRECATED - DT-Prelim Calcs'!$C$9</f>
        <v>8085.3161690295447</v>
      </c>
      <c r="GK203" s="57">
        <f t="shared" si="327"/>
        <v>29.999999999999982</v>
      </c>
      <c r="GL203" s="2">
        <f t="shared" si="328"/>
        <v>0.99579519204165001</v>
      </c>
      <c r="GM203" s="57">
        <f>GL203*'DEPRECATED - DT-Prelim Calcs'!$C$21/GG$2/'DEPRECATED - DT-Prelim Calcs'!$C$19/'DEPRECATED - DT-Prelim Calcs'!$C$18*3.39*'DEPRECATED - DT-Prelim Calcs'!$C$20</f>
        <v>25.773080821789936</v>
      </c>
      <c r="GN203" s="46">
        <f t="shared" si="329"/>
        <v>0</v>
      </c>
      <c r="GO203" s="57">
        <f>GM202*'DEPRECATED - DT-Prelim Calcs'!$C$11+GO202</f>
        <v>-968.99524104630871</v>
      </c>
      <c r="GP203" s="57">
        <f>GP202+0.5*GM203*'DEPRECATED - DT-Prelim Calcs'!$C$11^2+GO203*'DEPRECATED - DT-Prelim Calcs'!$C$11</f>
        <v>-308106.33598359337</v>
      </c>
      <c r="GQ203" s="57">
        <f>MIN('Drive Train'!$F$35-GK202*'DEPRECATED - DT-Prelim Calcs'!$C$21*'Drive Train'!$F$39,GQ202+GK$2)</f>
        <v>10.360000000000001</v>
      </c>
      <c r="GR203" s="57">
        <f>'Drive Train'!$F$35-GK203*'DEPRECATED - DT-Prelim Calcs'!$C$21*'Drive Train'!$F$39</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-133386.17177989081</v>
      </c>
      <c r="GX203" s="2">
        <f>('DEPRECATED - DT-Prelim Calcs'!$C$6*GV203-GW203)/('DEPRECATED - DT-Prelim Calcs'!$C$6*GV203)*'DEPRECATED - DT-Prelim Calcs'!$C$7*GV203</f>
        <v>62.281033470570165</v>
      </c>
      <c r="GY203" s="57">
        <f>GX203/'DEPRECATED - DT-Prelim Calcs'!$C$7*('DEPRECATED - DT-Prelim Calcs'!$C$8-'DEPRECATED - DT-Prelim Calcs'!$C$9)+'DEPRECATED - DT-Prelim Calcs'!$C$9</f>
        <v>3318.3251428523454</v>
      </c>
      <c r="GZ203" s="57">
        <f t="shared" si="287"/>
        <v>33.333333333333314</v>
      </c>
      <c r="HA203" s="2">
        <f t="shared" si="331"/>
        <v>0.99579519204165001</v>
      </c>
      <c r="HB203" s="57">
        <f>HA203*'DEPRECATED - DT-Prelim Calcs'!$C$21/GV$2/'DEPRECATED - DT-Prelim Calcs'!$C$19/'DEPRECATED - DT-Prelim Calcs'!$C$18*3.39*'DEPRECATED - DT-Prelim Calcs'!$C$20</f>
        <v>25.773080821789936</v>
      </c>
      <c r="HC203" s="46">
        <f t="shared" si="332"/>
        <v>0</v>
      </c>
      <c r="HD203" s="57">
        <f>HB202*'DEPRECATED - DT-Prelim Calcs'!$C$11+HD202</f>
        <v>-398.82793318357517</v>
      </c>
      <c r="HE203" s="57">
        <f>HE202+0.5*HB203*'DEPRECATED - DT-Prelim Calcs'!$C$11^2+HD203*'DEPRECATED - DT-Prelim Calcs'!$C$11</f>
        <v>-335042.04724351008</v>
      </c>
      <c r="HF203" s="57">
        <f>MIN('Drive Train'!$F$35-GZ202*'DEPRECATED - DT-Prelim Calcs'!$C$21*'Drive Train'!$F$39,HF202+GZ$2)</f>
        <v>10.133333333333335</v>
      </c>
      <c r="HG203" s="57">
        <f>'Drive Train'!$F$35-GZ203*'DEPRECATED - DT-Prelim Calcs'!$C$21*'Drive Train'!$F$39</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-219359.72866428233</v>
      </c>
      <c r="HM203" s="2">
        <f>('DEPRECATED - DT-Prelim Calcs'!$C$6*HK203-HL203)/('DEPRECATED - DT-Prelim Calcs'!$C$6*HK203)*'DEPRECATED - DT-Prelim Calcs'!$C$7*HK203</f>
        <v>101.11057672239828</v>
      </c>
      <c r="HN203" s="57">
        <f>HM203/'DEPRECATED - DT-Prelim Calcs'!$C$7*('DEPRECATED - DT-Prelim Calcs'!$C$8-'DEPRECATED - DT-Prelim Calcs'!$C$9)+'DEPRECATED - DT-Prelim Calcs'!$C$9</f>
        <v>5385.4746860928217</v>
      </c>
      <c r="HO203" s="57">
        <f t="shared" si="288"/>
        <v>36.66666666666665</v>
      </c>
      <c r="HP203" s="2">
        <f t="shared" si="334"/>
        <v>0.99579519204165001</v>
      </c>
      <c r="HQ203" s="57">
        <f>HP203*'DEPRECATED - DT-Prelim Calcs'!$C$21/HK$2/'DEPRECATED - DT-Prelim Calcs'!$C$19/'DEPRECATED - DT-Prelim Calcs'!$C$18*3.39*'DEPRECATED - DT-Prelim Calcs'!$C$20</f>
        <v>25.773080821789936</v>
      </c>
      <c r="HR203" s="46">
        <f t="shared" si="335"/>
        <v>0</v>
      </c>
      <c r="HS203" s="57">
        <f>HQ202*'DEPRECATED - DT-Prelim Calcs'!$C$11+HS202</f>
        <v>-670.89790900915045</v>
      </c>
      <c r="HT203" s="57">
        <f>HT202+0.5*HQ203*'DEPRECATED - DT-Prelim Calcs'!$C$11^2+HS203*'DEPRECATED - DT-Prelim Calcs'!$C$11</f>
        <v>-370557.7654497716</v>
      </c>
      <c r="HU203" s="57">
        <f>MIN('Drive Train'!$F$35-HO202*'DEPRECATED - DT-Prelim Calcs'!$C$21*'Drive Train'!$F$39,HU202+HO$2)</f>
        <v>9.9066666666666681</v>
      </c>
      <c r="HV203" s="57">
        <f>'Drive Train'!$F$35-HO203*'DEPRECATED - DT-Prelim Calcs'!$C$21*'Drive Train'!$F$39</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-105234.93985828417</v>
      </c>
      <c r="IB203" s="2">
        <f>('DEPRECATED - DT-Prelim Calcs'!$C$6*HZ203-IA203)/('DEPRECATED - DT-Prelim Calcs'!$C$6*HZ203)*'DEPRECATED - DT-Prelim Calcs'!$C$7*HZ203</f>
        <v>49.46413252322467</v>
      </c>
      <c r="IC203" s="57">
        <f>IB203/'DEPRECATED - DT-Prelim Calcs'!$C$7*('DEPRECATED - DT-Prelim Calcs'!$C$8-'DEPRECATED - DT-Prelim Calcs'!$C$9)+'DEPRECATED - DT-Prelim Calcs'!$C$9</f>
        <v>2635.998009431421</v>
      </c>
      <c r="ID203" s="57">
        <f t="shared" si="289"/>
        <v>39.999999999999986</v>
      </c>
      <c r="IE203" s="2">
        <f t="shared" si="337"/>
        <v>0.99579519204165001</v>
      </c>
      <c r="IF203" s="57">
        <f>IE203*'DEPRECATED - DT-Prelim Calcs'!$C$21/HZ$2/'DEPRECATED - DT-Prelim Calcs'!$C$19/'DEPRECATED - DT-Prelim Calcs'!$C$18*3.39*'DEPRECATED - DT-Prelim Calcs'!$C$20</f>
        <v>25.773080821789936</v>
      </c>
      <c r="IG203" s="46">
        <f t="shared" si="338"/>
        <v>0</v>
      </c>
      <c r="IH203" s="57">
        <f>IF202*'DEPRECATED - DT-Prelim Calcs'!$C$11+IH202</f>
        <v>-329.39096937220188</v>
      </c>
      <c r="II203" s="57">
        <f>II202+0.5*IF203*'DEPRECATED - DT-Prelim Calcs'!$C$11^2+IH203*'DEPRECATED - DT-Prelim Calcs'!$C$11</f>
        <v>-373497.36378384981</v>
      </c>
      <c r="IJ203" s="57">
        <f>MIN('Drive Train'!$F$35-ID202*'DEPRECATED - DT-Prelim Calcs'!$C$21*'Drive Train'!$F$39,IJ202+ID$2)</f>
        <v>9.6800000000000015</v>
      </c>
      <c r="IK203" s="57">
        <f>'Drive Train'!$F$35-ID203*'DEPRECATED - DT-Prelim Calcs'!$C$21*'Drive Train'!$F$39</f>
        <v>9.6800000000000015</v>
      </c>
      <c r="IL203" s="1">
        <f>IF(II203&gt;='Drive Train'!$F$29,1,0)</f>
        <v>0</v>
      </c>
      <c r="IM203" s="57">
        <f t="shared" si="339"/>
        <v>44.444444444444429</v>
      </c>
      <c r="IN203" s="63">
        <f>IN202+'DEPRECATED - DT-Prelim Calcs'!$C$11</f>
        <v>796</v>
      </c>
      <c r="IO203" s="2">
        <f>IY203/'Drive Train'!$F$35</f>
        <v>0.76236559139784954</v>
      </c>
      <c r="IP203" s="46">
        <f>IW203*12*60/(PI() * 'Drive Train'!$F$15)/IO$2*IO203</f>
        <v>-80704.044182805985</v>
      </c>
      <c r="IQ203" s="2">
        <f>('DEPRECATED - DT-Prelim Calcs'!$C$6*IO203-IP203)/('DEPRECATED - DT-Prelim Calcs'!$C$6*IO203)*'DEPRECATED - DT-Prelim Calcs'!$C$7*IO203</f>
        <v>38.328247882128565</v>
      </c>
      <c r="IR203" s="57">
        <f>IQ203/'DEPRECATED - DT-Prelim Calcs'!$C$7*('DEPRECATED - DT-Prelim Calcs'!$C$8-'DEPRECATED - DT-Prelim Calcs'!$C$9)+'DEPRECATED - DT-Prelim Calcs'!$C$9</f>
        <v>2043.1623250112427</v>
      </c>
      <c r="IS203" s="57">
        <f t="shared" si="290"/>
        <v>43.333333333333321</v>
      </c>
      <c r="IT203" s="2">
        <f t="shared" si="340"/>
        <v>0.99579519204165001</v>
      </c>
      <c r="IU203" s="57">
        <f>IT203*'DEPRECATED - DT-Prelim Calcs'!$C$21/IO$2/'DEPRECATED - DT-Prelim Calcs'!$C$19/'DEPRECATED - DT-Prelim Calcs'!$C$18*3.39*'DEPRECATED - DT-Prelim Calcs'!$C$20</f>
        <v>25.773080821789936</v>
      </c>
      <c r="IV203" s="46">
        <f t="shared" si="341"/>
        <v>0</v>
      </c>
      <c r="IW203" s="57">
        <f>IU202*'DEPRECATED - DT-Prelim Calcs'!$C$11+IW202</f>
        <v>-258.66484914608645</v>
      </c>
      <c r="IX203" s="57">
        <f>IX202+0.5*IU203*'DEPRECATED - DT-Prelim Calcs'!$C$11^2+IW203*'DEPRECATED - DT-Prelim Calcs'!$C$11</f>
        <v>-352105.15018867503</v>
      </c>
      <c r="IY203" s="57">
        <f>MIN('Drive Train'!$F$35-IS202*'DEPRECATED - DT-Prelim Calcs'!$C$21*'Drive Train'!$F$39,IY202+IS$2)</f>
        <v>9.4533333333333349</v>
      </c>
      <c r="IZ203" s="57">
        <f>'Drive Train'!$F$35-IS203*'DEPRECATED - DT-Prelim Calcs'!$C$21*'Drive Train'!$F$39</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-6388.885240142833</v>
      </c>
      <c r="JF203" s="2">
        <f>('DEPRECATED - DT-Prelim Calcs'!$C$6*JD203-JE203)/('DEPRECATED - DT-Prelim Calcs'!$C$6*JD203)*'DEPRECATED - DT-Prelim Calcs'!$C$7*JD203</f>
        <v>4.6820303190970431</v>
      </c>
      <c r="JG203" s="57">
        <f>JF203/'DEPRECATED - DT-Prelim Calcs'!$C$7*('DEPRECATED - DT-Prelim Calcs'!$C$8-'DEPRECATED - DT-Prelim Calcs'!$C$9)+'DEPRECATED - DT-Prelim Calcs'!$C$9</f>
        <v>251.95497507890067</v>
      </c>
      <c r="JH203" s="57">
        <f t="shared" si="291"/>
        <v>46.666666666666657</v>
      </c>
      <c r="JI203" s="2">
        <f t="shared" si="343"/>
        <v>0.99579519204165001</v>
      </c>
      <c r="JJ203" s="57">
        <f>JI203*'DEPRECATED - DT-Prelim Calcs'!$C$21/JD$2/'DEPRECATED - DT-Prelim Calcs'!$C$19/'DEPRECATED - DT-Prelim Calcs'!$C$18*3.39*'DEPRECATED - DT-Prelim Calcs'!$C$20</f>
        <v>25.773080821789936</v>
      </c>
      <c r="JK203" s="46">
        <f t="shared" si="344"/>
        <v>0</v>
      </c>
      <c r="JL203" s="57">
        <f>JJ202*'DEPRECATED - DT-Prelim Calcs'!$C$11+JL202</f>
        <v>-20.980089888767992</v>
      </c>
      <c r="JM203" s="57">
        <f>JM202+0.5*JJ203*'DEPRECATED - DT-Prelim Calcs'!$C$11^2+JL203*'DEPRECATED - DT-Prelim Calcs'!$C$11</f>
        <v>-390501.4394328802</v>
      </c>
      <c r="JN203" s="57">
        <f>MIN('Drive Train'!$F$35-JH202*'DEPRECATED - DT-Prelim Calcs'!$C$21*'Drive Train'!$F$39,JN202+JH$2)</f>
        <v>9.2266666666666666</v>
      </c>
      <c r="JO203" s="57">
        <f>'Drive Train'!$F$35-JH203*'DEPRECATED - DT-Prelim Calcs'!$C$21*'Drive Train'!$F$39</f>
        <v>9.2266666666666666</v>
      </c>
      <c r="JP203" s="1">
        <f>IF(JM203&gt;='Drive Train'!$F$29,1,0)</f>
        <v>0</v>
      </c>
      <c r="JQ203" s="57">
        <f>MIN(JG203,'DEPRECATED - DT-Prelim Calcs'!$C$10)*'DEPRECATED - DT-Prelim Calcs'!$C$11*1000/60/60</f>
        <v>103.33333333333333</v>
      </c>
      <c r="JR203" s="63">
        <f>JR202+'DEPRECATED - DT-Prelim Calcs'!$C$11</f>
        <v>796</v>
      </c>
      <c r="JS203" s="2">
        <f>KC203/'Drive Train'!$F$35</f>
        <v>0.72580645161290325</v>
      </c>
      <c r="JT203" s="46">
        <f>KA203*12*60/(PI() * 'Drive Train'!$F$15)/JS$2*JS203</f>
        <v>-345807.96015935251</v>
      </c>
      <c r="JU203" s="2">
        <f>('DEPRECATED - DT-Prelim Calcs'!$C$6*JS203-JT203)/('DEPRECATED - DT-Prelim Calcs'!$C$6*JS203)*'DEPRECATED - DT-Prelim Calcs'!$C$7*JS203</f>
        <v>158.10889035589923</v>
      </c>
      <c r="JV203" s="57">
        <f>JU203/'DEPRECATED - DT-Prelim Calcs'!$C$7*('DEPRECATED - DT-Prelim Calcs'!$C$8-'DEPRECATED - DT-Prelim Calcs'!$C$9)+'DEPRECATED - DT-Prelim Calcs'!$C$9</f>
        <v>8419.866237619035</v>
      </c>
      <c r="JW203" s="57">
        <f t="shared" si="292"/>
        <v>49.999999999999993</v>
      </c>
      <c r="JX203" s="2">
        <f t="shared" si="345"/>
        <v>0.99579519204165001</v>
      </c>
      <c r="JY203" s="57">
        <f>JX203*'DEPRECATED - DT-Prelim Calcs'!$C$21/JS$2/'DEPRECATED - DT-Prelim Calcs'!$C$19/'DEPRECATED - DT-Prelim Calcs'!$C$18*3.39*'DEPRECATED - DT-Prelim Calcs'!$C$20</f>
        <v>25.773080821789936</v>
      </c>
      <c r="JZ203" s="46">
        <f t="shared" si="346"/>
        <v>0</v>
      </c>
      <c r="KA203" s="57">
        <f>JY202*'DEPRECATED - DT-Prelim Calcs'!$C$11+KA202</f>
        <v>-1164.1784747660254</v>
      </c>
      <c r="KB203" s="57">
        <f>KB202+0.5*JY203*'DEPRECATED - DT-Prelim Calcs'!$C$11^2+KA203*'DEPRECATED - DT-Prelim Calcs'!$C$11</f>
        <v>-372756.38465697685</v>
      </c>
      <c r="KC203" s="57">
        <f>MIN('Drive Train'!$F$35-JW202*'DEPRECATED - DT-Prelim Calcs'!$C$21*'Drive Train'!$F$39,KC202+JW$2)</f>
        <v>9</v>
      </c>
      <c r="KD203" s="57">
        <f>'Drive Train'!$F$35-JW203*'DEPRECATED - DT-Prelim Calcs'!$C$21*'Drive Train'!$F$39</f>
        <v>9</v>
      </c>
      <c r="KE203" s="1">
        <f>IF(KB203&gt;='Drive Train'!$F$29,1,0)</f>
        <v>0</v>
      </c>
      <c r="KF203" s="57">
        <f>MIN(JV203,'DEPRECATED - DT-Prelim Calcs'!$C$10)*'DEPRECATED - DT-Prelim Calcs'!$C$11*1000/60/60</f>
        <v>103.33333333333333</v>
      </c>
      <c r="KG203" s="63">
        <f>KG202+'DEPRECATED - DT-Prelim Calcs'!$C$11</f>
        <v>796</v>
      </c>
      <c r="KH203" s="2">
        <f>KR203/'Drive Train'!$F$35</f>
        <v>0.7075268817204301</v>
      </c>
      <c r="KI203" s="46">
        <f>KP203*12*60/(PI() * 'Drive Train'!$F$15)/KH$2*KH203</f>
        <v>-143397.26711653802</v>
      </c>
      <c r="KJ203" s="2">
        <f>('DEPRECATED - DT-Prelim Calcs'!$C$6*KH203-KI203)/('DEPRECATED - DT-Prelim Calcs'!$C$6*KH203)*'DEPRECATED - DT-Prelim Calcs'!$C$7*KH203</f>
        <v>66.54330371568858</v>
      </c>
      <c r="KK203" s="57">
        <f>KJ203/'DEPRECATED - DT-Prelim Calcs'!$C$7*('DEPRECATED - DT-Prelim Calcs'!$C$8-'DEPRECATED - DT-Prelim Calcs'!$C$9)+'DEPRECATED - DT-Prelim Calcs'!$C$9</f>
        <v>3545.233554656782</v>
      </c>
      <c r="KL203" s="57">
        <f t="shared" si="293"/>
        <v>53.333333333333329</v>
      </c>
      <c r="KM203" s="2">
        <f t="shared" si="347"/>
        <v>0.99579519204165001</v>
      </c>
      <c r="KN203" s="57">
        <f>KM203*'DEPRECATED - DT-Prelim Calcs'!$C$21/KH$2/'DEPRECATED - DT-Prelim Calcs'!$C$19/'DEPRECATED - DT-Prelim Calcs'!$C$18*3.39*'DEPRECATED - DT-Prelim Calcs'!$C$20</f>
        <v>25.773080821789936</v>
      </c>
      <c r="KO203" s="46">
        <f t="shared" si="348"/>
        <v>0</v>
      </c>
      <c r="KP203" s="57">
        <f>KN202*'DEPRECATED - DT-Prelim Calcs'!$C$11+KP202</f>
        <v>-495.22588044195891</v>
      </c>
      <c r="KQ203" s="57">
        <f>KQ202+0.5*KN203*'DEPRECATED - DT-Prelim Calcs'!$C$11^2+KP203*'DEPRECATED - DT-Prelim Calcs'!$C$11</f>
        <v>-398858.01023972285</v>
      </c>
      <c r="KR203" s="57">
        <f>MIN('Drive Train'!$F$35-KL202*'DEPRECATED - DT-Prelim Calcs'!$C$21*'Drive Train'!$F$39,KR202+KL$2)</f>
        <v>8.7733333333333334</v>
      </c>
      <c r="KS203" s="57">
        <f>'Drive Train'!$F$35-KL203*'DEPRECATED - DT-Prelim Calcs'!$C$21*'Drive Train'!$F$39</f>
        <v>8.7733333333333334</v>
      </c>
      <c r="KT203" s="1">
        <f>IF(KQ203&gt;='Drive Train'!$F$29,1,0)</f>
        <v>0</v>
      </c>
      <c r="KU203" s="57">
        <f>MIN(KK203,'DEPRECATED - DT-Prelim Calcs'!$C$10)*'DEPRECATED - DT-Prelim Calcs'!$C$11*1000/60/60</f>
        <v>103.33333333333333</v>
      </c>
      <c r="KV203" s="63">
        <f>KV202+'DEPRECATED - DT-Prelim Calcs'!$C$11</f>
        <v>796</v>
      </c>
      <c r="KW203" s="2">
        <f>LG203/'Drive Train'!$F$35</f>
        <v>0.68924731182795695</v>
      </c>
      <c r="KX203" s="46">
        <f>LE203*12*60/(PI() * 'Drive Train'!$F$15)/KW$2*KW203</f>
        <v>-10263.457532353967</v>
      </c>
      <c r="KY203" s="2">
        <f>('DEPRECATED - DT-Prelim Calcs'!$C$6*KW203-KX203)/('DEPRECATED - DT-Prelim Calcs'!$C$6*KW203)*'DEPRECATED - DT-Prelim Calcs'!$C$7*KW203</f>
        <v>6.3017863316316536</v>
      </c>
      <c r="KZ203" s="57">
        <f>KY203/'DEPRECATED - DT-Prelim Calcs'!$C$7*('DEPRECATED - DT-Prelim Calcs'!$C$8-'DEPRECATED - DT-Prelim Calcs'!$C$9)+'DEPRECATED - DT-Prelim Calcs'!$C$9</f>
        <v>338.18513956362705</v>
      </c>
      <c r="LA203" s="57">
        <f t="shared" si="294"/>
        <v>56.666666666666664</v>
      </c>
      <c r="LB203" s="2">
        <f t="shared" si="349"/>
        <v>0.99579519204165001</v>
      </c>
      <c r="LC203" s="57">
        <f>LB203*'DEPRECATED - DT-Prelim Calcs'!$C$21/KW$2/'DEPRECATED - DT-Prelim Calcs'!$C$19/'DEPRECATED - DT-Prelim Calcs'!$C$18*3.39*'DEPRECATED - DT-Prelim Calcs'!$C$20</f>
        <v>25.773080821789936</v>
      </c>
      <c r="LD203" s="46">
        <f t="shared" si="350"/>
        <v>0</v>
      </c>
      <c r="LE203" s="57">
        <f>LC202*'DEPRECATED - DT-Prelim Calcs'!$C$11+LE202</f>
        <v>-36.385136787020642</v>
      </c>
      <c r="LF203" s="57">
        <f>LF202+0.5*LC203*'DEPRECATED - DT-Prelim Calcs'!$C$11^2+LE203*'DEPRECATED - DT-Prelim Calcs'!$C$11</f>
        <v>-340981.84103886178</v>
      </c>
      <c r="LG203" s="57">
        <f>MIN('Drive Train'!$F$35-LA202*'DEPRECATED - DT-Prelim Calcs'!$C$21*'Drive Train'!$F$39,LG202+LA$2)</f>
        <v>8.5466666666666669</v>
      </c>
      <c r="LH203" s="57">
        <f>'Drive Train'!$F$35-LA203*'DEPRECATED - DT-Prelim Calcs'!$C$21*'Drive Train'!$F$39</f>
        <v>8.5466666666666669</v>
      </c>
      <c r="LI203" s="1">
        <f>IF(LF203&gt;='Drive Train'!$F$29,1,0)</f>
        <v>0</v>
      </c>
      <c r="LJ203" s="57">
        <f>MIN(KZ203,'DEPRECATED - DT-Prelim Calcs'!$C$10)*'DEPRECATED - DT-Prelim Calcs'!$C$11*1000/60/60</f>
        <v>103.33333333333333</v>
      </c>
      <c r="LK203" s="63">
        <f>LK202+'DEPRECATED - DT-Prelim Calcs'!$C$11</f>
        <v>796</v>
      </c>
      <c r="LL203" s="2">
        <f>LV203/'Drive Train'!$F$35</f>
        <v>0.67096774193548392</v>
      </c>
      <c r="LM203" s="46">
        <f>LT203*12*60/(PI() * 'Drive Train'!$F$15)/LL$2*LL203</f>
        <v>-83516.13375695789</v>
      </c>
      <c r="LN203" s="2">
        <f>('DEPRECATED - DT-Prelim Calcs'!$C$6*LL203-LM203)/('DEPRECATED - DT-Prelim Calcs'!$C$6*LL203)*'DEPRECATED - DT-Prelim Calcs'!$C$7*LL203</f>
        <v>39.379486733537036</v>
      </c>
      <c r="LO203" s="57">
        <f>LN203/'DEPRECATED - DT-Prelim Calcs'!$C$7*('DEPRECATED - DT-Prelim Calcs'!$C$8-'DEPRECATED - DT-Prelim Calcs'!$C$9)+'DEPRECATED - DT-Prelim Calcs'!$C$9</f>
        <v>2099.126617391204</v>
      </c>
      <c r="LP203" s="57">
        <f t="shared" si="295"/>
        <v>60</v>
      </c>
      <c r="LQ203" s="2">
        <f t="shared" si="351"/>
        <v>0.99579519204165001</v>
      </c>
      <c r="LR203" s="57">
        <f>LQ203*'DEPRECATED - DT-Prelim Calcs'!$C$21/LL$2/'DEPRECATED - DT-Prelim Calcs'!$C$19/'DEPRECATED - DT-Prelim Calcs'!$C$18*3.39*'DEPRECATED - DT-Prelim Calcs'!$C$20</f>
        <v>25.773080821789936</v>
      </c>
      <c r="LS203" s="46">
        <f t="shared" si="352"/>
        <v>0</v>
      </c>
      <c r="LT203" s="57">
        <f>LR202*'DEPRECATED - DT-Prelim Calcs'!$C$11+LT202</f>
        <v>-304.14042137797367</v>
      </c>
      <c r="LU203" s="57">
        <f>LU202+0.5*LR203*'DEPRECATED - DT-Prelim Calcs'!$C$11^2+LT203*'DEPRECATED - DT-Prelim Calcs'!$C$11</f>
        <v>-358636.11159246921</v>
      </c>
      <c r="LV203" s="57">
        <f>MIN('Drive Train'!$F$35-LP202*'DEPRECATED - DT-Prelim Calcs'!$C$21*'Drive Train'!$F$39,LV202+LP$2)</f>
        <v>8.32</v>
      </c>
      <c r="LW203" s="57">
        <f>'Drive Train'!$F$35-LP203*'DEPRECATED - DT-Prelim Calcs'!$C$21*'Drive Train'!$F$39</f>
        <v>8.32</v>
      </c>
      <c r="LX203" s="1">
        <f>IF(LU203&gt;='Drive Train'!$F$29,1,0)</f>
        <v>0</v>
      </c>
      <c r="LY203" s="57">
        <f>MIN(LO203,'DEPRECATED - DT-Prelim Calcs'!$C$10)*'DEPRECATED - DT-Prelim Calcs'!$C$11*1000/60/60</f>
        <v>103.33333333333333</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Train'!$AA$49 + V203*(1-'Drive Train'!$AA$49))</f>
        <v>0</v>
      </c>
      <c r="W204" s="57">
        <f t="shared" si="269"/>
        <v>0</v>
      </c>
      <c r="X204" s="2">
        <f>MAX(MIN(IF(AND(AI203=1,AG204&lt;0),-1,1)*(W204-$C$9)/($C$8-$C$9)*$C$7-$C$29*AE204/T$2 -  AI203*$C$29/2,X$2),MAX(X$4:X203)*-1)</f>
        <v>-0.2458281045106315</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Train'!$F$39,AG203+W$2)-$C$3,IF(AE203-1&lt;=0,0,IF($C$32=Motors!$C$29,MAX(ABS('Drive Train'!$F$35-W203*$C$21*'Drive Train'!$F$39)*-1,AG203-W$2),MAX(0,ABS('Drive Train'!$F$35-W203*$C$21*'Drive Train'!$F$39)*-1,AG203-W$2))))</f>
        <v>0</v>
      </c>
      <c r="AH204" s="57">
        <f>'Drive Train'!$F$35-ABS(W204)*'DEPRECATED - DT-Prelim Calcs'!$C$21*'Drive Train'!$F$39</f>
        <v>12.4</v>
      </c>
      <c r="AI204" s="1">
        <f>IF(AJ204&gt;='Drive Train'!$F$29,1,0)</f>
        <v>1</v>
      </c>
      <c r="AJ204" s="57">
        <f>AJ203+0.5*Y204*'DEPRECATED - DT-Prelim Calcs'!$C$11^2+AE204*'DEPRECATED - DT-Prelim Calcs'!$C$11</f>
        <v>784.33981740885292</v>
      </c>
      <c r="AK204" s="57">
        <f t="shared" si="268"/>
        <v>0</v>
      </c>
      <c r="AL204" s="63">
        <f>AL203+'DEPRECATED - DT-Prelim Calcs'!$C$11</f>
        <v>800</v>
      </c>
      <c r="AM204" s="2">
        <f>AW204/'Drive Train'!$F$35</f>
        <v>0.88882649237565781</v>
      </c>
      <c r="AN204" s="46">
        <f>AU204*12*60/(PI() * 'Drive Train'!$F$15)/AM$2*AM204</f>
        <v>4007.4131716828733</v>
      </c>
      <c r="AO204" s="2">
        <f>('DEPRECATED - DT-Prelim Calcs'!$C$6*AM204-AN204)/('DEPRECATED - DT-Prelim Calcs'!$C$6*AM204)*'DEPRECATED - DT-Prelim Calcs'!$C$7*AM204</f>
        <v>0.33008953072369834</v>
      </c>
      <c r="AP204" s="57">
        <f>AO204/'DEPRECATED - DT-Prelim Calcs'!$C$7*('DEPRECATED - DT-Prelim Calcs'!$C$8-'DEPRECATED - DT-Prelim Calcs'!$C$9)+'DEPRECATED - DT-Prelim Calcs'!$C$9</f>
        <v>20.272816096203524</v>
      </c>
      <c r="AQ204" s="57">
        <f t="shared" si="277"/>
        <v>20.272816096203524</v>
      </c>
      <c r="AR204" s="2">
        <f t="shared" si="297"/>
        <v>-7.7715611723760958E-16</v>
      </c>
      <c r="AS204" s="57">
        <f>AR204*'DEPRECATED - DT-Prelim Calcs'!$C$21/AM$2/'DEPRECATED - DT-Prelim Calcs'!$C$19/'DEPRECATED - DT-Prelim Calcs'!$C$18*3.39*'DEPRECATED - DT-Prelim Calcs'!$C$20</f>
        <v>-5.6319995543472863E-15</v>
      </c>
      <c r="AT204" s="46">
        <f t="shared" si="298"/>
        <v>0</v>
      </c>
      <c r="AU204" s="57">
        <f>AS203*'DEPRECATED - DT-Prelim Calcs'!$C$11+AU203</f>
        <v>39.345448708843207</v>
      </c>
      <c r="AV204" s="57">
        <f>AV203+0.5*AS204*'DEPRECATED - DT-Prelim Calcs'!$C$11^2+AU204*'DEPRECATED - DT-Prelim Calcs'!$C$11</f>
        <v>31433.559791290136</v>
      </c>
      <c r="AW204" s="57">
        <f>MIN('Drive Train'!$F$35-AQ203*'DEPRECATED - DT-Prelim Calcs'!$C$21*'Drive Train'!$F$39,AW203+AQ$2)</f>
        <v>11.021448505458157</v>
      </c>
      <c r="AX204" s="57">
        <f>'Drive Train'!$F$35-AQ204*'DEPRECATED - DT-Prelim Calcs'!$C$21*'Drive Train'!$F$39</f>
        <v>11.02144850545816</v>
      </c>
      <c r="AY204" s="1">
        <f>IF(AV204&gt;='Drive Train'!$F$29,1,0)</f>
        <v>1</v>
      </c>
      <c r="AZ204" s="57">
        <f t="shared" si="299"/>
        <v>22.525351218003916</v>
      </c>
      <c r="BA204" s="63">
        <f>BA203+'DEPRECATED - DT-Prelim Calcs'!$C$11</f>
        <v>800</v>
      </c>
      <c r="BB204" s="2">
        <f>BL204/'Drive Train'!$F$35</f>
        <v>0.48999999999999994</v>
      </c>
      <c r="BC204" s="46">
        <f>BJ204*12*60/(PI() * 'Drive Train'!$F$15)/BB$2*BB204</f>
        <v>5110.3495910527454</v>
      </c>
      <c r="BD204" s="2">
        <f>('DEPRECATED - DT-Prelim Calcs'!$C$6*BB204-BC204)/('DEPRECATED - DT-Prelim Calcs'!$C$6*BB204)*'DEPRECATED - DT-Prelim Calcs'!$C$7*BB204</f>
        <v>-1.1297833985810726</v>
      </c>
      <c r="BE204" s="57">
        <f>BD204/'DEPRECATED - DT-Prelim Calcs'!$C$7*('DEPRECATED - DT-Prelim Calcs'!$C$8-'DEPRECATED - DT-Prelim Calcs'!$C$9)+'DEPRECATED - DT-Prelim Calcs'!$C$9</f>
        <v>-57.445730306203991</v>
      </c>
      <c r="BF204" s="57">
        <f t="shared" si="278"/>
        <v>-57.445730306203991</v>
      </c>
      <c r="BG204" s="2">
        <f t="shared" si="300"/>
        <v>-1.8933363324154451</v>
      </c>
      <c r="BH204" s="57">
        <f>BG204*'DEPRECATED - DT-Prelim Calcs'!$C$21/BB$2/'DEPRECATED - DT-Prelim Calcs'!$C$19/'DEPRECATED - DT-Prelim Calcs'!$C$18*3.39*'DEPRECATED - DT-Prelim Calcs'!$C$20</f>
        <v>-19.819055495402441</v>
      </c>
      <c r="BI204" s="46">
        <f t="shared" si="301"/>
        <v>1</v>
      </c>
      <c r="BJ204" s="57">
        <f>BH203*'DEPRECATED - DT-Prelim Calcs'!$C$11+BJ203</f>
        <v>63.008778385113473</v>
      </c>
      <c r="BK204" s="57">
        <f>BK203+0.5*BH204*'DEPRECATED - DT-Prelim Calcs'!$C$11^2+BJ204*'DEPRECATED - DT-Prelim Calcs'!$C$11</f>
        <v>18728.159978439162</v>
      </c>
      <c r="BL204" s="57">
        <f>MIN('Drive Train'!$F$35-BF203*'DEPRECATED - DT-Prelim Calcs'!$C$21*'Drive Train'!$F$39,BL203+BF$2)</f>
        <v>6.0759999999999996</v>
      </c>
      <c r="BM204" s="57">
        <f>'Drive Train'!$F$35-BF204*'DEPRECATED - DT-Prelim Calcs'!$C$21*'Drive Train'!$F$39</f>
        <v>16.306309660821871</v>
      </c>
      <c r="BN204" s="1">
        <f>IF(BK204&gt;='Drive Train'!$F$29,1,0)</f>
        <v>1</v>
      </c>
      <c r="BO204" s="57">
        <f t="shared" si="302"/>
        <v>-63.828589229115551</v>
      </c>
      <c r="BP204" s="63">
        <f>BP203+'DEPRECATED - DT-Prelim Calcs'!$C$11</f>
        <v>800</v>
      </c>
      <c r="BQ204" s="2">
        <f>CA204/'Drive Train'!$F$35</f>
        <v>1.9437509527101917</v>
      </c>
      <c r="BR204" s="46">
        <f>BY204*12*60/(PI() * 'Drive Train'!$F$15)/BQ$2*BQ204</f>
        <v>-70563.063803563855</v>
      </c>
      <c r="BS204" s="2">
        <f>('DEPRECATED - DT-Prelim Calcs'!$C$6*BQ204-BR204)/('DEPRECATED - DT-Prelim Calcs'!$C$6*BQ204)*'DEPRECATED - DT-Prelim Calcs'!$C$7*BQ204</f>
        <v>36.590065268187075</v>
      </c>
      <c r="BT204" s="57">
        <f>BS204/'DEPRECATED - DT-Prelim Calcs'!$C$7*('DEPRECATED - DT-Prelim Calcs'!$C$8-'DEPRECATED - DT-Prelim Calcs'!$C$9)+'DEPRECATED - DT-Prelim Calcs'!$C$9</f>
        <v>1950.6275410408307</v>
      </c>
      <c r="BU204" s="57">
        <f t="shared" si="279"/>
        <v>93</v>
      </c>
      <c r="BV204" s="2">
        <f t="shared" si="303"/>
        <v>1.8828060353728675</v>
      </c>
      <c r="BW204" s="57">
        <f>BV204*'DEPRECATED - DT-Prelim Calcs'!$C$21/BQ$2/'DEPRECATED - DT-Prelim Calcs'!$C$19/'DEPRECATED - DT-Prelim Calcs'!$C$18*3.39*'DEPRECATED - DT-Prelim Calcs'!$C$20</f>
        <v>25.773080821789936</v>
      </c>
      <c r="BX204" s="46">
        <f t="shared" si="304"/>
        <v>0</v>
      </c>
      <c r="BY204" s="57">
        <f>BW203*'DEPRECATED - DT-Prelim Calcs'!$C$11+BY203</f>
        <v>-167.71726438859093</v>
      </c>
      <c r="BZ204" s="57">
        <f>BZ203+0.5*BW204*'DEPRECATED - DT-Prelim Calcs'!$C$11^2+BY204*'DEPRECATED - DT-Prelim Calcs'!$C$11</f>
        <v>-12689.893609115006</v>
      </c>
      <c r="CA204" s="57">
        <f>MIN('Drive Train'!$F$35-BU203*'DEPRECATED - DT-Prelim Calcs'!$C$21*'Drive Train'!$F$39,CA203+BU$2)</f>
        <v>24.102511813606377</v>
      </c>
      <c r="CB204" s="57">
        <f>'Drive Train'!$F$35-BU204*'DEPRECATED - DT-Prelim Calcs'!$C$21*'Drive Train'!$F$39</f>
        <v>6.0759999999999996</v>
      </c>
      <c r="CC204" s="1">
        <f>IF(BZ204&gt;='Drive Train'!$F$29,1,0)</f>
        <v>0</v>
      </c>
      <c r="CD204" s="57">
        <f t="shared" si="305"/>
        <v>103.33333333333333</v>
      </c>
      <c r="CE204" s="63">
        <f>CE203+'DEPRECATED - DT-Prelim Calcs'!$C$11</f>
        <v>800</v>
      </c>
      <c r="CF204" s="2">
        <f>CP204/'Drive Train'!$F$35</f>
        <v>0.9425332221042465</v>
      </c>
      <c r="CG204" s="46">
        <f>CN204*12*60/(PI() * 'Drive Train'!$F$15)/CF$2*CF204</f>
        <v>1064.3336414938942</v>
      </c>
      <c r="CH204" s="2">
        <f>('DEPRECATED - DT-Prelim Calcs'!$C$6*CF204-CG204)/('DEPRECATED - DT-Prelim Calcs'!$C$6*CF204)*'DEPRECATED - DT-Prelim Calcs'!$C$7*CF204</f>
        <v>1.7902585219315936</v>
      </c>
      <c r="CI204" s="57">
        <f>CH204/'DEPRECATED - DT-Prelim Calcs'!$C$7*('DEPRECATED - DT-Prelim Calcs'!$C$8-'DEPRECATED - DT-Prelim Calcs'!$C$9)+'DEPRECATED - DT-Prelim Calcs'!$C$9</f>
        <v>98.007123802416388</v>
      </c>
      <c r="CJ204" s="57">
        <f t="shared" si="280"/>
        <v>93</v>
      </c>
      <c r="CK204" s="2">
        <f t="shared" si="306"/>
        <v>1.5241763143494644</v>
      </c>
      <c r="CL204" s="57">
        <f>CK204*'DEPRECATED - DT-Prelim Calcs'!$C$21/CF$2/'DEPRECATED - DT-Prelim Calcs'!$C$19/'DEPRECATED - DT-Prelim Calcs'!$C$18*3.39*'DEPRECATED - DT-Prelim Calcs'!$C$20</f>
        <v>25.773080821789936</v>
      </c>
      <c r="CM204" s="46">
        <f t="shared" si="307"/>
        <v>0</v>
      </c>
      <c r="CN204" s="57">
        <f>CL203*'DEPRECATED - DT-Prelim Calcs'!$C$11+CN203</f>
        <v>4.2232978291517824</v>
      </c>
      <c r="CO204" s="57">
        <f>CO203+0.5*CL204*'DEPRECATED - DT-Prelim Calcs'!$C$11^2+CN204*'DEPRECATED - DT-Prelim Calcs'!$C$11</f>
        <v>-60071.698079383961</v>
      </c>
      <c r="CP204" s="57">
        <f>MIN('Drive Train'!$F$35-CJ203*'DEPRECATED - DT-Prelim Calcs'!$C$21*'Drive Train'!$F$39,CP203+CJ$2)</f>
        <v>11.687411954092656</v>
      </c>
      <c r="CQ204" s="57">
        <f>'Drive Train'!$F$35-CJ204*'DEPRECATED - DT-Prelim Calcs'!$C$21*'Drive Train'!$F$39</f>
        <v>6.0759999999999996</v>
      </c>
      <c r="CR204" s="1">
        <f>IF(CO204&gt;='Drive Train'!$F$29,1,0)</f>
        <v>0</v>
      </c>
      <c r="CS204" s="57">
        <f t="shared" si="308"/>
        <v>103.33333333333333</v>
      </c>
      <c r="CT204" s="63">
        <f>CT203+'DEPRECATED - DT-Prelim Calcs'!$C$11</f>
        <v>800</v>
      </c>
      <c r="CU204" s="2">
        <f>DE204/'Drive Train'!$F$35</f>
        <v>0.48999999999999994</v>
      </c>
      <c r="CV204" s="46">
        <f>DC204*12*60/(PI() * 'Drive Train'!$F$15)/CU$2*CU204</f>
        <v>-59182.187554526739</v>
      </c>
      <c r="CW204" s="2">
        <f>('DEPRECATED - DT-Prelim Calcs'!$C$6*CU204-CV204)/('DEPRECATED - DT-Prelim Calcs'!$C$6*CU204)*'DEPRECATED - DT-Prelim Calcs'!$C$7*CU204</f>
        <v>27.940575798575882</v>
      </c>
      <c r="CX204" s="57">
        <f>CW204/'DEPRECATED - DT-Prelim Calcs'!$C$7*('DEPRECATED - DT-Prelim Calcs'!$C$8-'DEPRECATED - DT-Prelim Calcs'!$C$9)+'DEPRECATED - DT-Prelim Calcs'!$C$9</f>
        <v>1490.1588692768821</v>
      </c>
      <c r="CY204" s="57">
        <f t="shared" si="281"/>
        <v>93</v>
      </c>
      <c r="CZ204" s="2">
        <f t="shared" si="309"/>
        <v>1.2803081040535502</v>
      </c>
      <c r="DA204" s="57">
        <f>CZ204*'DEPRECATED - DT-Prelim Calcs'!$C$21/CU$2/'DEPRECATED - DT-Prelim Calcs'!$C$19/'DEPRECATED - DT-Prelim Calcs'!$C$18*3.39*'DEPRECATED - DT-Prelim Calcs'!$C$20</f>
        <v>25.773080821789936</v>
      </c>
      <c r="DB204" s="46">
        <f t="shared" si="310"/>
        <v>0</v>
      </c>
      <c r="DC204" s="57">
        <f>DA203*'DEPRECATED - DT-Prelim Calcs'!$C$11+DC203</f>
        <v>-379.44148090749911</v>
      </c>
      <c r="DD204" s="57">
        <f>DD203+0.5*DA204*'DEPRECATED - DT-Prelim Calcs'!$C$11^2+DC204*'DEPRECATED - DT-Prelim Calcs'!$C$11</f>
        <v>-112418.10688596818</v>
      </c>
      <c r="DE204" s="57">
        <f>MIN('Drive Train'!$F$35-CY203*'DEPRECATED - DT-Prelim Calcs'!$C$21*'Drive Train'!$F$39,DE203+CY$2)</f>
        <v>6.0759999999999996</v>
      </c>
      <c r="DF204" s="57">
        <f>'Drive Train'!$F$35-CY204*'DEPRECATED - DT-Prelim Calcs'!$C$21*'Drive Train'!$F$39</f>
        <v>6.0759999999999996</v>
      </c>
      <c r="DG204" s="1">
        <f>IF(DD204&gt;='Drive Train'!$F$29,1,0)</f>
        <v>0</v>
      </c>
      <c r="DH204" s="57">
        <f t="shared" si="311"/>
        <v>103.33333333333333</v>
      </c>
      <c r="DI204" s="63">
        <f>DI203+'DEPRECATED - DT-Prelim Calcs'!$C$11</f>
        <v>800</v>
      </c>
      <c r="DJ204" s="2">
        <f>DT204/'Drive Train'!$F$35</f>
        <v>0.48999999999999994</v>
      </c>
      <c r="DK204" s="46">
        <f>DR204*12*60/(PI() * 'Drive Train'!$F$15)/DJ$2*DJ204</f>
        <v>-1705.0006601549744</v>
      </c>
      <c r="DL204" s="2">
        <f>('DEPRECATED - DT-Prelim Calcs'!$C$6*DJ204-DK204)/('DEPRECATED - DT-Prelim Calcs'!$C$6*DJ204)*'DEPRECATED - DT-Prelim Calcs'!$C$7*DJ204</f>
        <v>1.9518290039349886</v>
      </c>
      <c r="DM204" s="57">
        <f>DL204/'DEPRECATED - DT-Prelim Calcs'!$C$7*('DEPRECATED - DT-Prelim Calcs'!$C$8-'DEPRECATED - DT-Prelim Calcs'!$C$9)+'DEPRECATED - DT-Prelim Calcs'!$C$9</f>
        <v>106.60857311404939</v>
      </c>
      <c r="DN204" s="57">
        <f t="shared" si="282"/>
        <v>93</v>
      </c>
      <c r="DO204" s="2">
        <f t="shared" si="312"/>
        <v>1.1037138828047846</v>
      </c>
      <c r="DP204" s="57">
        <f>DO204*'DEPRECATED - DT-Prelim Calcs'!$C$21/DJ$2/'DEPRECATED - DT-Prelim Calcs'!$C$19/'DEPRECATED - DT-Prelim Calcs'!$C$18*3.39*'DEPRECATED - DT-Prelim Calcs'!$C$20</f>
        <v>25.773080821789936</v>
      </c>
      <c r="DQ204" s="46">
        <f t="shared" si="313"/>
        <v>0</v>
      </c>
      <c r="DR204" s="57">
        <f>DP203*'DEPRECATED - DT-Prelim Calcs'!$C$11+DR203</f>
        <v>-9.423676193364912</v>
      </c>
      <c r="DS204" s="57">
        <f>DS203+0.5*DP204*'DEPRECATED - DT-Prelim Calcs'!$C$11^2+DR204*'DEPRECATED - DT-Prelim Calcs'!$C$11</f>
        <v>-198929.90169450283</v>
      </c>
      <c r="DT204" s="57">
        <f>MIN('Drive Train'!$F$35-DN203*'DEPRECATED - DT-Prelim Calcs'!$C$21*'Drive Train'!$F$39,DT203+DN$2)</f>
        <v>6.0759999999999996</v>
      </c>
      <c r="DU204" s="57">
        <f>'Drive Train'!$F$35-DN204*'DEPRECATED - DT-Prelim Calcs'!$C$21*'Drive Train'!$F$39</f>
        <v>6.0759999999999996</v>
      </c>
      <c r="DV204" s="1">
        <f>IF(DS204&gt;='Drive Train'!$F$29,1,0)</f>
        <v>0</v>
      </c>
      <c r="DW204" s="57">
        <f t="shared" si="314"/>
        <v>103.33333333333333</v>
      </c>
      <c r="DX204" s="63">
        <f>DX203+'DEPRECATED - DT-Prelim Calcs'!$C$11</f>
        <v>800</v>
      </c>
      <c r="DY204" s="2">
        <f>EI204/'Drive Train'!$F$35</f>
        <v>0.48999999999999994</v>
      </c>
      <c r="DZ204" s="46">
        <f>EG204*12*60/(PI() * 'Drive Train'!$F$15)/DY$2*DY204</f>
        <v>-16014.529712551628</v>
      </c>
      <c r="EA204" s="2">
        <f>('DEPRECATED - DT-Prelim Calcs'!$C$6*DY204-DZ204)/('DEPRECATED - DT-Prelim Calcs'!$C$6*DY204)*'DEPRECATED - DT-Prelim Calcs'!$C$7*DY204</f>
        <v>8.4219912959192147</v>
      </c>
      <c r="EB204" s="57">
        <f>EA204/'DEPRECATED - DT-Prelim Calcs'!$C$7*('DEPRECATED - DT-Prelim Calcs'!$C$8-'DEPRECATED - DT-Prelim Calcs'!$C$9)+'DEPRECATED - DT-Prelim Calcs'!$C$9</f>
        <v>451.05746193628016</v>
      </c>
      <c r="EC204" s="57">
        <f t="shared" si="283"/>
        <v>93</v>
      </c>
      <c r="ED204" s="2">
        <f t="shared" si="315"/>
        <v>0.96993038185874991</v>
      </c>
      <c r="EE204" s="57">
        <f>ED204*'DEPRECATED - DT-Prelim Calcs'!$C$21/DY$2/'DEPRECATED - DT-Prelim Calcs'!$C$19/'DEPRECATED - DT-Prelim Calcs'!$C$18*3.39*'DEPRECATED - DT-Prelim Calcs'!$C$20</f>
        <v>25.773080821789936</v>
      </c>
      <c r="EF204" s="46">
        <f t="shared" si="316"/>
        <v>0</v>
      </c>
      <c r="EG204" s="57">
        <f>EE203*'DEPRECATED - DT-Prelim Calcs'!$C$11+EG203</f>
        <v>-77.784676709411983</v>
      </c>
      <c r="EH204" s="57">
        <f>EH203+0.5*EE204*'DEPRECATED - DT-Prelim Calcs'!$C$11^2+EG204*'DEPRECATED - DT-Prelim Calcs'!$C$11</f>
        <v>-376364.6581515795</v>
      </c>
      <c r="EI204" s="57">
        <f>MIN('Drive Train'!$F$35-EC203*'DEPRECATED - DT-Prelim Calcs'!$C$21*'Drive Train'!$F$39,EI203+EC$2)</f>
        <v>6.0759999999999996</v>
      </c>
      <c r="EJ204" s="57">
        <f>'Drive Train'!$F$35-EC204*'DEPRECATED - DT-Prelim Calcs'!$C$21*'Drive Train'!$F$39</f>
        <v>6.0759999999999996</v>
      </c>
      <c r="EK204" s="1">
        <f>IF(EH204&gt;='Drive Train'!$F$29,1,0)</f>
        <v>0</v>
      </c>
      <c r="EL204" s="57">
        <f t="shared" si="317"/>
        <v>103.33333333333333</v>
      </c>
      <c r="EM204" s="63">
        <f>EM203+'DEPRECATED - DT-Prelim Calcs'!$C$11</f>
        <v>800</v>
      </c>
      <c r="EN204" s="2">
        <f>EX204/'Drive Train'!$F$35</f>
        <v>0.48999999999999994</v>
      </c>
      <c r="EO204" s="46">
        <f>EV204*12*60/(PI() * 'Drive Train'!$F$15)/EN$2*EN204</f>
        <v>-239878.3354231425</v>
      </c>
      <c r="EP204" s="2">
        <f>('DEPRECATED - DT-Prelim Calcs'!$C$6*EN204-EO204)/('DEPRECATED - DT-Prelim Calcs'!$C$6*EN204)*'DEPRECATED - DT-Prelim Calcs'!$C$7*EN204</f>
        <v>109.64371207688056</v>
      </c>
      <c r="EQ204" s="57">
        <f>EP204/'DEPRECATED - DT-Prelim Calcs'!$C$7*('DEPRECATED - DT-Prelim Calcs'!$C$8-'DEPRECATED - DT-Prelim Calcs'!$C$9)+'DEPRECATED - DT-Prelim Calcs'!$C$9</f>
        <v>5839.7490703169187</v>
      </c>
      <c r="ER204" s="57">
        <f t="shared" si="284"/>
        <v>93</v>
      </c>
      <c r="ES204" s="2">
        <f t="shared" si="318"/>
        <v>0.86507304327942547</v>
      </c>
      <c r="ET204" s="57">
        <f>ES204*'DEPRECATED - DT-Prelim Calcs'!$C$21/EN$2/'DEPRECATED - DT-Prelim Calcs'!$C$19/'DEPRECATED - DT-Prelim Calcs'!$C$18*3.39*'DEPRECATED - DT-Prelim Calcs'!$C$20</f>
        <v>25.773080821789936</v>
      </c>
      <c r="EU204" s="46">
        <f t="shared" si="319"/>
        <v>0</v>
      </c>
      <c r="EV204" s="57">
        <f>ET203*'DEPRECATED - DT-Prelim Calcs'!$C$11+EV203</f>
        <v>-1039.1616330952741</v>
      </c>
      <c r="EW204" s="57">
        <f>EW203+0.5*ET204*'DEPRECATED - DT-Prelim Calcs'!$C$11^2+EV204*'DEPRECATED - DT-Prelim Calcs'!$C$11</f>
        <v>-417623.49930955883</v>
      </c>
      <c r="EX204" s="57">
        <f>MIN('Drive Train'!$F$35-ER203*'DEPRECATED - DT-Prelim Calcs'!$C$21*'Drive Train'!$F$39,EX203+ER$2)</f>
        <v>6.0759999999999996</v>
      </c>
      <c r="EY204" s="57">
        <f>'Drive Train'!$F$35-ER204*'DEPRECATED - DT-Prelim Calcs'!$C$21*'Drive Train'!$F$39</f>
        <v>6.0759999999999996</v>
      </c>
      <c r="EZ204" s="1">
        <f>IF(EW204&gt;='Drive Train'!$F$29,1,0)</f>
        <v>0</v>
      </c>
      <c r="FA204" s="57">
        <f t="shared" si="320"/>
        <v>103.33333333333333</v>
      </c>
      <c r="FB204" s="63">
        <f>FB203+'DEPRECATED - DT-Prelim Calcs'!$C$11</f>
        <v>800</v>
      </c>
      <c r="FC204" s="2">
        <f>FM204/'Drive Train'!$F$35</f>
        <v>0.48999999999999994</v>
      </c>
      <c r="FD204" s="46">
        <f>FK204*12*60/(PI() * 'Drive Train'!$F$15)/FC$2*FC204</f>
        <v>-274593.4677388611</v>
      </c>
      <c r="FE204" s="2">
        <f>('DEPRECATED - DT-Prelim Calcs'!$C$6*FC204-FD204)/('DEPRECATED - DT-Prelim Calcs'!$C$6*FC204)*'DEPRECATED - DT-Prelim Calcs'!$C$7*FC204</f>
        <v>125.34042293633307</v>
      </c>
      <c r="FF204" s="57">
        <f>FE204/'DEPRECATED - DT-Prelim Calcs'!$C$7*('DEPRECATED - DT-Prelim Calcs'!$C$8-'DEPRECATED - DT-Prelim Calcs'!$C$9)+'DEPRECATED - DT-Prelim Calcs'!$C$9</f>
        <v>6675.3872459466947</v>
      </c>
      <c r="FG204" s="57">
        <f t="shared" si="285"/>
        <v>93</v>
      </c>
      <c r="FH204" s="2">
        <f t="shared" si="321"/>
        <v>0.78067567320338405</v>
      </c>
      <c r="FI204" s="57">
        <f>FH204*'DEPRECATED - DT-Prelim Calcs'!$C$21/FC$2/'DEPRECATED - DT-Prelim Calcs'!$C$19/'DEPRECATED - DT-Prelim Calcs'!$C$18*3.39*'DEPRECATED - DT-Prelim Calcs'!$C$20</f>
        <v>25.773080821789936</v>
      </c>
      <c r="FJ204" s="46">
        <f t="shared" si="322"/>
        <v>0</v>
      </c>
      <c r="FK204" s="57">
        <f>FI203*'DEPRECATED - DT-Prelim Calcs'!$C$11+FK203</f>
        <v>-1073.4952973769932</v>
      </c>
      <c r="FL204" s="57">
        <f>FL203+0.5*FI204*'DEPRECATED - DT-Prelim Calcs'!$C$11^2+FK204*'DEPRECATED - DT-Prelim Calcs'!$C$11</f>
        <v>-492723.33046476002</v>
      </c>
      <c r="FM204" s="57">
        <f>MIN('Drive Train'!$F$35-FG203*'DEPRECATED - DT-Prelim Calcs'!$C$21*'Drive Train'!$F$39,FM203+FG$2)</f>
        <v>6.0759999999999996</v>
      </c>
      <c r="FN204" s="57">
        <f>'Drive Train'!$F$35-FG204*'DEPRECATED - DT-Prelim Calcs'!$C$21*'Drive Train'!$F$39</f>
        <v>6.0759999999999996</v>
      </c>
      <c r="FO204" s="1">
        <f>IF(FL204&gt;='Drive Train'!$F$29,1,0)</f>
        <v>0</v>
      </c>
      <c r="FP204" s="57">
        <f t="shared" si="323"/>
        <v>103.33333333333333</v>
      </c>
      <c r="FQ204" s="63">
        <f>FQ203+'DEPRECATED - DT-Prelim Calcs'!$C$11</f>
        <v>800</v>
      </c>
      <c r="FR204" s="2">
        <f>GB204/'Drive Train'!$F$35</f>
        <v>0.48999999999999994</v>
      </c>
      <c r="FS204" s="46">
        <f>FZ204*12*60/(PI() * 'Drive Train'!$F$15)/FR$2*FR204</f>
        <v>-74931.892760226998</v>
      </c>
      <c r="FT204" s="2">
        <f>('DEPRECATED - DT-Prelim Calcs'!$C$6*FR204-FS204)/('DEPRECATED - DT-Prelim Calcs'!$C$6*FR204)*'DEPRECATED - DT-Prelim Calcs'!$C$7*FR204</f>
        <v>35.061924681453483</v>
      </c>
      <c r="FU204" s="57">
        <f>FT204/'DEPRECATED - DT-Prelim Calcs'!$C$7*('DEPRECATED - DT-Prelim Calcs'!$C$8-'DEPRECATED - DT-Prelim Calcs'!$C$9)+'DEPRECATED - DT-Prelim Calcs'!$C$9</f>
        <v>1869.2746625022746</v>
      </c>
      <c r="FV204" s="57">
        <f t="shared" si="286"/>
        <v>93</v>
      </c>
      <c r="FW204" s="2">
        <f t="shared" si="324"/>
        <v>0.7112822800297498</v>
      </c>
      <c r="FX204" s="57">
        <f>FW204*'DEPRECATED - DT-Prelim Calcs'!$C$21/FR$2/'DEPRECATED - DT-Prelim Calcs'!$C$19/'DEPRECATED - DT-Prelim Calcs'!$C$18*3.39*'DEPRECATED - DT-Prelim Calcs'!$C$20</f>
        <v>25.773080821789936</v>
      </c>
      <c r="FY204" s="46">
        <f t="shared" si="325"/>
        <v>0</v>
      </c>
      <c r="FZ204" s="57">
        <f>FX203*'DEPRECATED - DT-Prelim Calcs'!$C$11+FZ203</f>
        <v>-266.89964151372715</v>
      </c>
      <c r="GA204" s="57">
        <f>GA203+0.5*FX204*'DEPRECATED - DT-Prelim Calcs'!$C$11^2+FZ204*'DEPRECATED - DT-Prelim Calcs'!$C$11</f>
        <v>-591141.79083847417</v>
      </c>
      <c r="GB204" s="57">
        <f>MIN('Drive Train'!$F$35-FV203*'DEPRECATED - DT-Prelim Calcs'!$C$21*'Drive Train'!$F$39,GB203+FV$2)</f>
        <v>6.0759999999999996</v>
      </c>
      <c r="GC204" s="57">
        <f>'Drive Train'!$F$35-FV204*'DEPRECATED - DT-Prelim Calcs'!$C$21*'Drive Train'!$F$39</f>
        <v>6.0759999999999996</v>
      </c>
      <c r="GD204" s="1">
        <f>IF(GA204&gt;='Drive Train'!$F$29,1,0)</f>
        <v>0</v>
      </c>
      <c r="GE204" s="57">
        <f t="shared" si="326"/>
        <v>103.33333333333333</v>
      </c>
      <c r="GF204" s="63">
        <f>GF203+'DEPRECATED - DT-Prelim Calcs'!$C$11</f>
        <v>800</v>
      </c>
      <c r="GG204" s="2">
        <f>GQ204/'Drive Train'!$F$35</f>
        <v>0.83548387096774201</v>
      </c>
      <c r="GH204" s="46">
        <f>GO204*12*60/(PI() * 'Drive Train'!$F$15)/GG$2*GG204</f>
        <v>-296075.09004185902</v>
      </c>
      <c r="GI204" s="2">
        <f>('DEPRECATED - DT-Prelim Calcs'!$C$6*GG204-GH204)/('DEPRECATED - DT-Prelim Calcs'!$C$6*GG204)*'DEPRECATED - DT-Prelim Calcs'!$C$7*GG204</f>
        <v>135.88611781775276</v>
      </c>
      <c r="GJ204" s="57">
        <f>GI204/'DEPRECATED - DT-Prelim Calcs'!$C$7*('DEPRECATED - DT-Prelim Calcs'!$C$8-'DEPRECATED - DT-Prelim Calcs'!$C$9)+'DEPRECATED - DT-Prelim Calcs'!$C$9</f>
        <v>7236.8032846546394</v>
      </c>
      <c r="GK204" s="57">
        <f t="shared" si="327"/>
        <v>29.999999999999982</v>
      </c>
      <c r="GL204" s="2">
        <f t="shared" si="328"/>
        <v>0.99579519204165001</v>
      </c>
      <c r="GM204" s="57">
        <f>GL204*'DEPRECATED - DT-Prelim Calcs'!$C$21/GG$2/'DEPRECATED - DT-Prelim Calcs'!$C$19/'DEPRECATED - DT-Prelim Calcs'!$C$18*3.39*'DEPRECATED - DT-Prelim Calcs'!$C$20</f>
        <v>25.773080821789936</v>
      </c>
      <c r="GN204" s="46">
        <f t="shared" si="329"/>
        <v>0</v>
      </c>
      <c r="GO204" s="57">
        <f>GM203*'DEPRECATED - DT-Prelim Calcs'!$C$11+GO203</f>
        <v>-865.90291775914898</v>
      </c>
      <c r="GP204" s="57">
        <f>GP203+0.5*GM204*'DEPRECATED - DT-Prelim Calcs'!$C$11^2+GO204*'DEPRECATED - DT-Prelim Calcs'!$C$11</f>
        <v>-311363.76300805563</v>
      </c>
      <c r="GQ204" s="57">
        <f>MIN('Drive Train'!$F$35-GK203*'DEPRECATED - DT-Prelim Calcs'!$C$21*'Drive Train'!$F$39,GQ203+GK$2)</f>
        <v>10.360000000000001</v>
      </c>
      <c r="GR204" s="57">
        <f>'Drive Train'!$F$35-GK204*'DEPRECATED - DT-Prelim Calcs'!$C$21*'Drive Train'!$F$39</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-98907.417412303213</v>
      </c>
      <c r="GX204" s="2">
        <f>('DEPRECATED - DT-Prelim Calcs'!$C$6*GV204-GW204)/('DEPRECATED - DT-Prelim Calcs'!$C$6*GV204)*'DEPRECATED - DT-Prelim Calcs'!$C$7*GV204</f>
        <v>46.691202696482719</v>
      </c>
      <c r="GY204" s="57">
        <f>GX204/'DEPRECATED - DT-Prelim Calcs'!$C$7*('DEPRECATED - DT-Prelim Calcs'!$C$8-'DEPRECATED - DT-Prelim Calcs'!$C$9)+'DEPRECATED - DT-Prelim Calcs'!$C$9</f>
        <v>2488.3768904393082</v>
      </c>
      <c r="GZ204" s="57">
        <f t="shared" si="287"/>
        <v>33.333333333333314</v>
      </c>
      <c r="HA204" s="2">
        <f t="shared" si="331"/>
        <v>0.99579519204165001</v>
      </c>
      <c r="HB204" s="57">
        <f>HA204*'DEPRECATED - DT-Prelim Calcs'!$C$21/GV$2/'DEPRECATED - DT-Prelim Calcs'!$C$19/'DEPRECATED - DT-Prelim Calcs'!$C$18*3.39*'DEPRECATED - DT-Prelim Calcs'!$C$20</f>
        <v>25.773080821789936</v>
      </c>
      <c r="HC204" s="46">
        <f t="shared" si="332"/>
        <v>0</v>
      </c>
      <c r="HD204" s="57">
        <f>HB203*'DEPRECATED - DT-Prelim Calcs'!$C$11+HD203</f>
        <v>-295.73560989641544</v>
      </c>
      <c r="HE204" s="57">
        <f>HE203+0.5*HB204*'DEPRECATED - DT-Prelim Calcs'!$C$11^2+HD204*'DEPRECATED - DT-Prelim Calcs'!$C$11</f>
        <v>-336018.8050365214</v>
      </c>
      <c r="HF204" s="57">
        <f>MIN('Drive Train'!$F$35-GZ203*'DEPRECATED - DT-Prelim Calcs'!$C$21*'Drive Train'!$F$39,HF203+GZ$2)</f>
        <v>10.133333333333335</v>
      </c>
      <c r="HG204" s="57">
        <f>'Drive Train'!$F$35-GZ204*'DEPRECATED - DT-Prelim Calcs'!$C$21*'Drive Train'!$F$39</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-185652.20959175919</v>
      </c>
      <c r="HM204" s="2">
        <f>('DEPRECATED - DT-Prelim Calcs'!$C$6*HK204-HL204)/('DEPRECATED - DT-Prelim Calcs'!$C$6*HK204)*'DEPRECATED - DT-Prelim Calcs'!$C$7*HK204</f>
        <v>85.869465847204893</v>
      </c>
      <c r="HN204" s="57">
        <f>HM204/'DEPRECATED - DT-Prelim Calcs'!$C$7*('DEPRECATED - DT-Prelim Calcs'!$C$8-'DEPRECATED - DT-Prelim Calcs'!$C$9)+'DEPRECATED - DT-Prelim Calcs'!$C$9</f>
        <v>4574.0910656416545</v>
      </c>
      <c r="HO204" s="57">
        <f t="shared" si="288"/>
        <v>36.66666666666665</v>
      </c>
      <c r="HP204" s="2">
        <f t="shared" si="334"/>
        <v>0.99579519204165001</v>
      </c>
      <c r="HQ204" s="57">
        <f>HP204*'DEPRECATED - DT-Prelim Calcs'!$C$21/HK$2/'DEPRECATED - DT-Prelim Calcs'!$C$19/'DEPRECATED - DT-Prelim Calcs'!$C$18*3.39*'DEPRECATED - DT-Prelim Calcs'!$C$20</f>
        <v>25.773080821789936</v>
      </c>
      <c r="HR204" s="46">
        <f t="shared" si="335"/>
        <v>0</v>
      </c>
      <c r="HS204" s="57">
        <f>HQ203*'DEPRECATED - DT-Prelim Calcs'!$C$11+HS203</f>
        <v>-567.80558572199072</v>
      </c>
      <c r="HT204" s="57">
        <f>HT203+0.5*HQ204*'DEPRECATED - DT-Prelim Calcs'!$C$11^2+HS204*'DEPRECATED - DT-Prelim Calcs'!$C$11</f>
        <v>-372622.80314608524</v>
      </c>
      <c r="HU204" s="57">
        <f>MIN('Drive Train'!$F$35-HO203*'DEPRECATED - DT-Prelim Calcs'!$C$21*'Drive Train'!$F$39,HU203+HO$2)</f>
        <v>9.9066666666666681</v>
      </c>
      <c r="HV204" s="57">
        <f>'Drive Train'!$F$35-HO204*'DEPRECATED - DT-Prelim Calcs'!$C$21*'Drive Train'!$F$39</f>
        <v>9.9066666666666681</v>
      </c>
      <c r="HW204" s="1">
        <f>IF(HT204&gt;='Drive Train'!$F$29,1,0)</f>
        <v>0</v>
      </c>
      <c r="HX204" s="57">
        <f t="shared" si="336"/>
        <v>40.740740740740726</v>
      </c>
      <c r="HY204" s="63">
        <f>HY203+'DEPRECATED - DT-Prelim Calcs'!$C$11</f>
        <v>800</v>
      </c>
      <c r="HZ204" s="2">
        <f>IJ204/'Drive Train'!$F$35</f>
        <v>0.78064516129032269</v>
      </c>
      <c r="IA204" s="46">
        <f>IH204*12*60/(PI() * 'Drive Train'!$F$15)/HZ$2*HZ204</f>
        <v>-72298.656080825473</v>
      </c>
      <c r="IB204" s="2">
        <f>('DEPRECATED - DT-Prelim Calcs'!$C$6*HZ204-IA204)/('DEPRECATED - DT-Prelim Calcs'!$C$6*HZ204)*'DEPRECATED - DT-Prelim Calcs'!$C$7*HZ204</f>
        <v>34.571741546925331</v>
      </c>
      <c r="IC204" s="57">
        <f>IB204/'DEPRECATED - DT-Prelim Calcs'!$C$7*('DEPRECATED - DT-Prelim Calcs'!$C$8-'DEPRECATED - DT-Prelim Calcs'!$C$9)+'DEPRECATED - DT-Prelim Calcs'!$C$9</f>
        <v>1843.1790209421245</v>
      </c>
      <c r="ID204" s="57">
        <f t="shared" si="289"/>
        <v>39.999999999999986</v>
      </c>
      <c r="IE204" s="2">
        <f t="shared" si="337"/>
        <v>0.99579519204165001</v>
      </c>
      <c r="IF204" s="57">
        <f>IE204*'DEPRECATED - DT-Prelim Calcs'!$C$21/HZ$2/'DEPRECATED - DT-Prelim Calcs'!$C$19/'DEPRECATED - DT-Prelim Calcs'!$C$18*3.39*'DEPRECATED - DT-Prelim Calcs'!$C$20</f>
        <v>25.773080821789936</v>
      </c>
      <c r="IG204" s="46">
        <f t="shared" si="338"/>
        <v>0</v>
      </c>
      <c r="IH204" s="57">
        <f>IF203*'DEPRECATED - DT-Prelim Calcs'!$C$11+IH203</f>
        <v>-226.29864608504215</v>
      </c>
      <c r="II204" s="57">
        <f>II203+0.5*IF204*'DEPRECATED - DT-Prelim Calcs'!$C$11^2+IH204*'DEPRECATED - DT-Prelim Calcs'!$C$11</f>
        <v>-374196.37372161564</v>
      </c>
      <c r="IJ204" s="57">
        <f>MIN('Drive Train'!$F$35-ID203*'DEPRECATED - DT-Prelim Calcs'!$C$21*'Drive Train'!$F$39,IJ203+ID$2)</f>
        <v>9.6800000000000015</v>
      </c>
      <c r="IK204" s="57">
        <f>'Drive Train'!$F$35-ID204*'DEPRECATED - DT-Prelim Calcs'!$C$21*'Drive Train'!$F$39</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-48538.995700411768</v>
      </c>
      <c r="IQ204" s="2">
        <f>('DEPRECATED - DT-Prelim Calcs'!$C$6*IO204-IP204)/('DEPRECATED - DT-Prelim Calcs'!$C$6*IO204)*'DEPRECATED - DT-Prelim Calcs'!$C$7*IO204</f>
        <v>23.78457680472329</v>
      </c>
      <c r="IR204" s="57">
        <f>IQ204/'DEPRECATED - DT-Prelim Calcs'!$C$7*('DEPRECATED - DT-Prelim Calcs'!$C$8-'DEPRECATED - DT-Prelim Calcs'!$C$9)+'DEPRECATED - DT-Prelim Calcs'!$C$9</f>
        <v>1268.9079684838166</v>
      </c>
      <c r="IS204" s="57">
        <f t="shared" si="290"/>
        <v>43.333333333333321</v>
      </c>
      <c r="IT204" s="2">
        <f t="shared" si="340"/>
        <v>0.99579519204165001</v>
      </c>
      <c r="IU204" s="57">
        <f>IT204*'DEPRECATED - DT-Prelim Calcs'!$C$21/IO$2/'DEPRECATED - DT-Prelim Calcs'!$C$19/'DEPRECATED - DT-Prelim Calcs'!$C$18*3.39*'DEPRECATED - DT-Prelim Calcs'!$C$20</f>
        <v>25.773080821789936</v>
      </c>
      <c r="IV204" s="46">
        <f t="shared" si="341"/>
        <v>0</v>
      </c>
      <c r="IW204" s="57">
        <f>IU203*'DEPRECATED - DT-Prelim Calcs'!$C$11+IW203</f>
        <v>-155.57252585892672</v>
      </c>
      <c r="IX204" s="57">
        <f>IX203+0.5*IU204*'DEPRECATED - DT-Prelim Calcs'!$C$11^2+IW204*'DEPRECATED - DT-Prelim Calcs'!$C$11</f>
        <v>-352521.25564553641</v>
      </c>
      <c r="IY204" s="57">
        <f>MIN('Drive Train'!$F$35-IS203*'DEPRECATED - DT-Prelim Calcs'!$C$21*'Drive Train'!$F$39,IY203+IS$2)</f>
        <v>9.4533333333333349</v>
      </c>
      <c r="IZ204" s="57">
        <f>'Drive Train'!$F$35-IS204*'DEPRECATED - DT-Prelim Calcs'!$C$21*'Drive Train'!$F$39</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25004.927947186919</v>
      </c>
      <c r="JF204" s="2">
        <f>('DEPRECATED - DT-Prelim Calcs'!$C$6*JD204-JE204)/('DEPRECATED - DT-Prelim Calcs'!$C$6*JD204)*'DEPRECATED - DT-Prelim Calcs'!$C$7*JD204</f>
        <v>-9.5129208594141623</v>
      </c>
      <c r="JG204" s="57">
        <f>JF204/'DEPRECATED - DT-Prelim Calcs'!$C$7*('DEPRECATED - DT-Prelim Calcs'!$C$8-'DEPRECATED - DT-Prelim Calcs'!$C$9)+'DEPRECATED - DT-Prelim Calcs'!$C$9</f>
        <v>-503.73474948665438</v>
      </c>
      <c r="JH204" s="57">
        <f t="shared" si="291"/>
        <v>-503.73474948665438</v>
      </c>
      <c r="JI204" s="2">
        <f t="shared" si="343"/>
        <v>-11.973215277066487</v>
      </c>
      <c r="JJ204" s="57">
        <f>JI204*'DEPRECATED - DT-Prelim Calcs'!$C$21/JD$2/'DEPRECATED - DT-Prelim Calcs'!$C$19/'DEPRECATED - DT-Prelim Calcs'!$C$18*3.39*'DEPRECATED - DT-Prelim Calcs'!$C$20</f>
        <v>-309.88967158983593</v>
      </c>
      <c r="JK204" s="46">
        <f t="shared" si="344"/>
        <v>1</v>
      </c>
      <c r="JL204" s="57">
        <f>JJ203*'DEPRECATED - DT-Prelim Calcs'!$C$11+JL203</f>
        <v>82.112233398391751</v>
      </c>
      <c r="JM204" s="57">
        <f>JM203+0.5*JJ204*'DEPRECATED - DT-Prelim Calcs'!$C$11^2+JL204*'DEPRECATED - DT-Prelim Calcs'!$C$11</f>
        <v>-392652.10787200532</v>
      </c>
      <c r="JN204" s="57">
        <f>MIN('Drive Train'!$F$35-JH203*'DEPRECATED - DT-Prelim Calcs'!$C$21*'Drive Train'!$F$39,JN203+JH$2)</f>
        <v>9.2266666666666666</v>
      </c>
      <c r="JO204" s="57">
        <f>'Drive Train'!$F$35-JH204*'DEPRECATED - DT-Prelim Calcs'!$C$21*'Drive Train'!$F$39</f>
        <v>46.653962965092497</v>
      </c>
      <c r="JP204" s="1">
        <f>IF(JM204&gt;='Drive Train'!$F$29,1,0)</f>
        <v>0</v>
      </c>
      <c r="JQ204" s="57">
        <f>MIN(JG204,'DEPRECATED - DT-Prelim Calcs'!$C$10)*'DEPRECATED - DT-Prelim Calcs'!$C$11*1000/60/60</f>
        <v>-559.70527720739369</v>
      </c>
      <c r="JR204" s="63">
        <f>JR203+'DEPRECATED - DT-Prelim Calcs'!$C$11</f>
        <v>800</v>
      </c>
      <c r="JS204" s="2">
        <f>KC204/'Drive Train'!$F$35</f>
        <v>0.72580645161290325</v>
      </c>
      <c r="JT204" s="46">
        <f>KA204*12*60/(PI() * 'Drive Train'!$F$15)/JS$2*JS204</f>
        <v>-315185.38226708717</v>
      </c>
      <c r="JU204" s="2">
        <f>('DEPRECATED - DT-Prelim Calcs'!$C$6*JS204-JT204)/('DEPRECATED - DT-Prelim Calcs'!$C$6*JS204)*'DEPRECATED - DT-Prelim Calcs'!$C$7*JS204</f>
        <v>144.26265907628206</v>
      </c>
      <c r="JV204" s="57">
        <f>JU204/'DEPRECATED - DT-Prelim Calcs'!$C$7*('DEPRECATED - DT-Prelim Calcs'!$C$8-'DEPRECATED - DT-Prelim Calcs'!$C$9)+'DEPRECATED - DT-Prelim Calcs'!$C$9</f>
        <v>7682.7411450153477</v>
      </c>
      <c r="JW204" s="57">
        <f t="shared" si="292"/>
        <v>49.999999999999993</v>
      </c>
      <c r="JX204" s="2">
        <f t="shared" si="345"/>
        <v>0.99579519204165001</v>
      </c>
      <c r="JY204" s="57">
        <f>JX204*'DEPRECATED - DT-Prelim Calcs'!$C$21/JS$2/'DEPRECATED - DT-Prelim Calcs'!$C$19/'DEPRECATED - DT-Prelim Calcs'!$C$18*3.39*'DEPRECATED - DT-Prelim Calcs'!$C$20</f>
        <v>25.773080821789936</v>
      </c>
      <c r="JZ204" s="46">
        <f t="shared" si="346"/>
        <v>0</v>
      </c>
      <c r="KA204" s="57">
        <f>JY203*'DEPRECATED - DT-Prelim Calcs'!$C$11+KA203</f>
        <v>-1061.0861514788655</v>
      </c>
      <c r="KB204" s="57">
        <f>KB203+0.5*JY204*'DEPRECATED - DT-Prelim Calcs'!$C$11^2+KA204*'DEPRECATED - DT-Prelim Calcs'!$C$11</f>
        <v>-376794.54461631802</v>
      </c>
      <c r="KC204" s="57">
        <f>MIN('Drive Train'!$F$35-JW203*'DEPRECATED - DT-Prelim Calcs'!$C$21*'Drive Train'!$F$39,KC203+JW$2)</f>
        <v>9</v>
      </c>
      <c r="KD204" s="57">
        <f>'Drive Train'!$F$35-JW204*'DEPRECATED - DT-Prelim Calcs'!$C$21*'Drive Train'!$F$39</f>
        <v>9</v>
      </c>
      <c r="KE204" s="1">
        <f>IF(KB204&gt;='Drive Train'!$F$29,1,0)</f>
        <v>0</v>
      </c>
      <c r="KF204" s="57">
        <f>MIN(JV204,'DEPRECATED - DT-Prelim Calcs'!$C$10)*'DEPRECATED - DT-Prelim Calcs'!$C$11*1000/60/60</f>
        <v>103.33333333333333</v>
      </c>
      <c r="KG204" s="63">
        <f>KG203+'DEPRECATED - DT-Prelim Calcs'!$C$11</f>
        <v>800</v>
      </c>
      <c r="KH204" s="2">
        <f>KR204/'Drive Train'!$F$35</f>
        <v>0.7075268817204301</v>
      </c>
      <c r="KI204" s="46">
        <f>KP204*12*60/(PI() * 'Drive Train'!$F$15)/KH$2*KH204</f>
        <v>-113545.92451933716</v>
      </c>
      <c r="KJ204" s="2">
        <f>('DEPRECATED - DT-Prelim Calcs'!$C$6*KH204-KI204)/('DEPRECATED - DT-Prelim Calcs'!$C$6*KH204)*'DEPRECATED - DT-Prelim Calcs'!$C$7*KH204</f>
        <v>53.045792334965483</v>
      </c>
      <c r="KK204" s="57">
        <f>KJ204/'DEPRECATED - DT-Prelim Calcs'!$C$7*('DEPRECATED - DT-Prelim Calcs'!$C$8-'DEPRECATED - DT-Prelim Calcs'!$C$9)+'DEPRECATED - DT-Prelim Calcs'!$C$9</f>
        <v>2826.6730940149673</v>
      </c>
      <c r="KL204" s="57">
        <f t="shared" si="293"/>
        <v>53.333333333333329</v>
      </c>
      <c r="KM204" s="2">
        <f t="shared" si="347"/>
        <v>0.99579519204165001</v>
      </c>
      <c r="KN204" s="57">
        <f>KM204*'DEPRECATED - DT-Prelim Calcs'!$C$21/KH$2/'DEPRECATED - DT-Prelim Calcs'!$C$19/'DEPRECATED - DT-Prelim Calcs'!$C$18*3.39*'DEPRECATED - DT-Prelim Calcs'!$C$20</f>
        <v>25.773080821789936</v>
      </c>
      <c r="KO204" s="46">
        <f t="shared" si="348"/>
        <v>0</v>
      </c>
      <c r="KP204" s="57">
        <f>KN203*'DEPRECATED - DT-Prelim Calcs'!$C$11+KP203</f>
        <v>-392.13355715479918</v>
      </c>
      <c r="KQ204" s="57">
        <f>KQ203+0.5*KN204*'DEPRECATED - DT-Prelim Calcs'!$C$11^2+KP204*'DEPRECATED - DT-Prelim Calcs'!$C$11</f>
        <v>-400220.35982176772</v>
      </c>
      <c r="KR204" s="57">
        <f>MIN('Drive Train'!$F$35-KL203*'DEPRECATED - DT-Prelim Calcs'!$C$21*'Drive Train'!$F$39,KR203+KL$2)</f>
        <v>8.7733333333333334</v>
      </c>
      <c r="KS204" s="57">
        <f>'Drive Train'!$F$35-KL204*'DEPRECATED - DT-Prelim Calcs'!$C$21*'Drive Train'!$F$39</f>
        <v>8.7733333333333334</v>
      </c>
      <c r="KT204" s="1">
        <f>IF(KQ204&gt;='Drive Train'!$F$29,1,0)</f>
        <v>0</v>
      </c>
      <c r="KU204" s="57">
        <f>MIN(KK204,'DEPRECATED - DT-Prelim Calcs'!$C$10)*'DEPRECATED - DT-Prelim Calcs'!$C$11*1000/60/60</f>
        <v>103.33333333333333</v>
      </c>
      <c r="KV204" s="63">
        <f>KV203+'DEPRECATED - DT-Prelim Calcs'!$C$11</f>
        <v>800</v>
      </c>
      <c r="KW204" s="2">
        <f>LG204/'Drive Train'!$F$35</f>
        <v>0.68924731182795695</v>
      </c>
      <c r="KX204" s="46">
        <f>LE204*12*60/(PI() * 'Drive Train'!$F$15)/KW$2*KW204</f>
        <v>18816.649769782412</v>
      </c>
      <c r="KY204" s="2">
        <f>('DEPRECATED - DT-Prelim Calcs'!$C$6*KW204-KX204)/('DEPRECATED - DT-Prelim Calcs'!$C$6*KW204)*'DEPRECATED - DT-Prelim Calcs'!$C$7*KW204</f>
        <v>-6.8470051501973659</v>
      </c>
      <c r="KZ204" s="57">
        <f>KY204/'DEPRECATED - DT-Prelim Calcs'!$C$7*('DEPRECATED - DT-Prelim Calcs'!$C$8-'DEPRECATED - DT-Prelim Calcs'!$C$9)+'DEPRECATED - DT-Prelim Calcs'!$C$9</f>
        <v>-361.81068911631621</v>
      </c>
      <c r="LA204" s="57">
        <f t="shared" si="294"/>
        <v>-361.81068911631621</v>
      </c>
      <c r="LB204" s="2">
        <f t="shared" si="349"/>
        <v>-8.8457246073495224</v>
      </c>
      <c r="LC204" s="57">
        <f>LB204*'DEPRECATED - DT-Prelim Calcs'!$C$21/KW$2/'DEPRECATED - DT-Prelim Calcs'!$C$19/'DEPRECATED - DT-Prelim Calcs'!$C$18*3.39*'DEPRECATED - DT-Prelim Calcs'!$C$20</f>
        <v>-228.94424180246469</v>
      </c>
      <c r="LD204" s="46">
        <f t="shared" si="350"/>
        <v>1</v>
      </c>
      <c r="LE204" s="57">
        <f>LC203*'DEPRECATED - DT-Prelim Calcs'!$C$11+LE203</f>
        <v>66.707186500139102</v>
      </c>
      <c r="LF204" s="57">
        <f>LF203+0.5*LC204*'DEPRECATED - DT-Prelim Calcs'!$C$11^2+LE204*'DEPRECATED - DT-Prelim Calcs'!$C$11</f>
        <v>-342546.56622728094</v>
      </c>
      <c r="LG204" s="57">
        <f>MIN('Drive Train'!$F$35-LA203*'DEPRECATED - DT-Prelim Calcs'!$C$21*'Drive Train'!$F$39,LG203+LA$2)</f>
        <v>8.5466666666666669</v>
      </c>
      <c r="LH204" s="57">
        <f>'Drive Train'!$F$35-LA204*'DEPRECATED - DT-Prelim Calcs'!$C$21*'Drive Train'!$F$39</f>
        <v>37.003126859909507</v>
      </c>
      <c r="LI204" s="1">
        <f>IF(LF204&gt;='Drive Train'!$F$29,1,0)</f>
        <v>0</v>
      </c>
      <c r="LJ204" s="57">
        <f>MIN(KZ204,'DEPRECATED - DT-Prelim Calcs'!$C$10)*'DEPRECATED - DT-Prelim Calcs'!$C$11*1000/60/60</f>
        <v>-402.01187679590686</v>
      </c>
      <c r="LK204" s="63">
        <f>LK203+'DEPRECATED - DT-Prelim Calcs'!$C$11</f>
        <v>800</v>
      </c>
      <c r="LL204" s="2">
        <f>LV204/'Drive Train'!$F$35</f>
        <v>0.67096774193548392</v>
      </c>
      <c r="LM204" s="46">
        <f>LT204*12*60/(PI() * 'Drive Train'!$F$15)/LL$2*LL204</f>
        <v>-55207.261749885976</v>
      </c>
      <c r="LN204" s="2">
        <f>('DEPRECATED - DT-Prelim Calcs'!$C$6*LL204-LM204)/('DEPRECATED - DT-Prelim Calcs'!$C$6*LL204)*'DEPRECATED - DT-Prelim Calcs'!$C$7*LL204</f>
        <v>26.579415150602077</v>
      </c>
      <c r="LO204" s="57">
        <f>LN204/'DEPRECATED - DT-Prelim Calcs'!$C$7*('DEPRECATED - DT-Prelim Calcs'!$C$8-'DEPRECATED - DT-Prelim Calcs'!$C$9)+'DEPRECATED - DT-Prelim Calcs'!$C$9</f>
        <v>1417.6954206731314</v>
      </c>
      <c r="LP204" s="57">
        <f t="shared" si="295"/>
        <v>60</v>
      </c>
      <c r="LQ204" s="2">
        <f t="shared" si="351"/>
        <v>0.99579519204165001</v>
      </c>
      <c r="LR204" s="57">
        <f>LQ204*'DEPRECATED - DT-Prelim Calcs'!$C$21/LL$2/'DEPRECATED - DT-Prelim Calcs'!$C$19/'DEPRECATED - DT-Prelim Calcs'!$C$18*3.39*'DEPRECATED - DT-Prelim Calcs'!$C$20</f>
        <v>25.773080821789936</v>
      </c>
      <c r="LS204" s="46">
        <f t="shared" si="352"/>
        <v>0</v>
      </c>
      <c r="LT204" s="57">
        <f>LR203*'DEPRECATED - DT-Prelim Calcs'!$C$11+LT203</f>
        <v>-201.04809809081394</v>
      </c>
      <c r="LU204" s="57">
        <f>LU203+0.5*LR204*'DEPRECATED - DT-Prelim Calcs'!$C$11^2+LT204*'DEPRECATED - DT-Prelim Calcs'!$C$11</f>
        <v>-359234.11933825817</v>
      </c>
      <c r="LV204" s="57">
        <f>MIN('Drive Train'!$F$35-LP203*'DEPRECATED - DT-Prelim Calcs'!$C$21*'Drive Train'!$F$39,LV203+LP$2)</f>
        <v>8.32</v>
      </c>
      <c r="LW204" s="57">
        <f>'Drive Train'!$F$35-LP204*'DEPRECATED - DT-Prelim Calcs'!$C$21*'Drive Train'!$F$39</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39.345448708843186</v>
      </c>
      <c r="AV205" s="56"/>
      <c r="AW205" s="56"/>
      <c r="AX205" s="56"/>
      <c r="AY205" s="1">
        <v>1</v>
      </c>
      <c r="BA205" s="61">
        <v>6</v>
      </c>
      <c r="BB205" s="56"/>
      <c r="BC205" s="56"/>
      <c r="BD205" s="56"/>
      <c r="BE205" s="56"/>
      <c r="BF205" s="56"/>
      <c r="BH205" s="56"/>
      <c r="BI205" s="46">
        <f t="shared" si="301"/>
        <v>1</v>
      </c>
      <c r="BJ205" s="57">
        <f>BH204*'DEPRECATED - DT-Prelim Calcs'!$C$11+BJ204</f>
        <v>-16.267443596496292</v>
      </c>
      <c r="BK205" s="56"/>
      <c r="BL205" s="56"/>
      <c r="BM205" s="56"/>
      <c r="BN205" s="1">
        <v>1</v>
      </c>
      <c r="BP205" s="61">
        <v>6</v>
      </c>
      <c r="BQ205" s="56"/>
      <c r="BR205" s="56"/>
      <c r="BS205" s="56"/>
      <c r="BT205" s="56"/>
      <c r="BU205" s="56"/>
      <c r="BW205" s="56"/>
      <c r="BX205" s="46">
        <f t="shared" si="304"/>
        <v>1</v>
      </c>
      <c r="BY205" s="57">
        <f>BW204*'DEPRECATED - DT-Prelim Calcs'!$C$11+BY204</f>
        <v>-64.62494110143119</v>
      </c>
      <c r="BZ205" s="56"/>
      <c r="CA205" s="56"/>
      <c r="CB205" s="56"/>
      <c r="CC205" s="1">
        <v>1</v>
      </c>
      <c r="CE205" s="61">
        <v>6</v>
      </c>
      <c r="CF205" s="56"/>
      <c r="CG205" s="56"/>
      <c r="CH205" s="56"/>
      <c r="CI205" s="56"/>
      <c r="CJ205" s="56"/>
      <c r="CL205" s="56"/>
      <c r="CM205" s="46">
        <f t="shared" si="307"/>
        <v>1</v>
      </c>
      <c r="CN205" s="57">
        <f>CL204*'DEPRECATED - DT-Prelim Calcs'!$C$11+CN204</f>
        <v>107.31562111631152</v>
      </c>
      <c r="CO205" s="56"/>
      <c r="CP205" s="56"/>
      <c r="CQ205" s="56"/>
      <c r="CR205" s="1">
        <v>1</v>
      </c>
      <c r="CT205" s="61">
        <v>6</v>
      </c>
      <c r="CU205" s="56"/>
      <c r="CV205" s="56"/>
      <c r="CW205" s="56"/>
      <c r="CX205" s="56"/>
      <c r="CY205" s="56"/>
      <c r="DA205" s="56"/>
      <c r="DB205" s="46">
        <f t="shared" si="310"/>
        <v>1</v>
      </c>
      <c r="DC205" s="57">
        <f>DA204*'DEPRECATED - DT-Prelim Calcs'!$C$11+DC204</f>
        <v>-276.34915762033938</v>
      </c>
      <c r="DD205" s="56"/>
      <c r="DE205" s="56"/>
      <c r="DF205" s="56"/>
      <c r="DG205" s="1">
        <v>1</v>
      </c>
      <c r="DI205" s="61">
        <v>6</v>
      </c>
      <c r="DJ205" s="56"/>
      <c r="DK205" s="56"/>
      <c r="DL205" s="56"/>
      <c r="DM205" s="56"/>
      <c r="DN205" s="56"/>
      <c r="DP205" s="56"/>
      <c r="DQ205" s="46">
        <f t="shared" si="313"/>
        <v>1</v>
      </c>
      <c r="DR205" s="57">
        <f>DP204*'DEPRECATED - DT-Prelim Calcs'!$C$11+DR204</f>
        <v>93.668647093794831</v>
      </c>
      <c r="DS205" s="56"/>
      <c r="DT205" s="56"/>
      <c r="DU205" s="56"/>
      <c r="DV205" s="1">
        <v>1</v>
      </c>
      <c r="DX205" s="61">
        <v>6</v>
      </c>
      <c r="DY205" s="56"/>
      <c r="DZ205" s="56"/>
      <c r="EA205" s="56"/>
      <c r="EB205" s="56"/>
      <c r="EC205" s="56"/>
      <c r="EE205" s="56"/>
      <c r="EF205" s="46">
        <f t="shared" si="316"/>
        <v>1</v>
      </c>
      <c r="EG205" s="57">
        <f>EE204*'DEPRECATED - DT-Prelim Calcs'!$C$11+EG204</f>
        <v>25.307646577747761</v>
      </c>
      <c r="EH205" s="56"/>
      <c r="EI205" s="56"/>
      <c r="EJ205" s="56"/>
      <c r="EK205" s="1">
        <v>1</v>
      </c>
      <c r="EM205" s="61">
        <v>6</v>
      </c>
      <c r="EN205" s="56"/>
      <c r="EO205" s="56"/>
      <c r="EP205" s="56"/>
      <c r="EQ205" s="56"/>
      <c r="ER205" s="56"/>
      <c r="ET205" s="56"/>
      <c r="EU205" s="46">
        <f t="shared" si="319"/>
        <v>1</v>
      </c>
      <c r="EV205" s="57">
        <f>ET204*'DEPRECATED - DT-Prelim Calcs'!$C$11+EV204</f>
        <v>-936.06930980811433</v>
      </c>
      <c r="EW205" s="56"/>
      <c r="EX205" s="56"/>
      <c r="EY205" s="56"/>
      <c r="EZ205" s="1">
        <v>1</v>
      </c>
      <c r="FB205" s="61">
        <v>6</v>
      </c>
      <c r="FC205" s="56"/>
      <c r="FD205" s="56"/>
      <c r="FE205" s="56"/>
      <c r="FF205" s="56"/>
      <c r="FG205" s="56"/>
      <c r="FI205" s="56"/>
      <c r="FJ205" s="46">
        <f t="shared" si="322"/>
        <v>1</v>
      </c>
      <c r="FK205" s="57">
        <f>FI204*'DEPRECATED - DT-Prelim Calcs'!$C$11+FK204</f>
        <v>-970.40297408983349</v>
      </c>
      <c r="FL205" s="56"/>
      <c r="FM205" s="56"/>
      <c r="FN205" s="56"/>
      <c r="FO205" s="1">
        <v>1</v>
      </c>
      <c r="FQ205" s="61">
        <v>6</v>
      </c>
      <c r="FR205" s="56"/>
      <c r="FS205" s="56"/>
      <c r="FT205" s="56"/>
      <c r="FU205" s="56"/>
      <c r="FV205" s="56"/>
      <c r="FX205" s="56"/>
      <c r="FY205" s="46">
        <f t="shared" si="325"/>
        <v>1</v>
      </c>
      <c r="FZ205" s="57">
        <f>FX204*'DEPRECATED - DT-Prelim Calcs'!$C$11+FZ204</f>
        <v>-163.80731822656742</v>
      </c>
      <c r="GA205" s="56"/>
      <c r="GB205" s="56"/>
      <c r="GC205" s="56"/>
      <c r="GD205" s="1">
        <v>1</v>
      </c>
      <c r="GF205" s="61">
        <v>6</v>
      </c>
      <c r="GN205" s="46">
        <f t="shared" si="329"/>
        <v>1</v>
      </c>
      <c r="GO205" s="57">
        <f>GM204*'DEPRECATED - DT-Prelim Calcs'!$C$11+GO204</f>
        <v>-762.81059447198925</v>
      </c>
      <c r="GS205" s="1">
        <v>1</v>
      </c>
      <c r="GU205" s="61">
        <v>6</v>
      </c>
      <c r="HC205" s="46">
        <f t="shared" si="332"/>
        <v>1</v>
      </c>
      <c r="HD205" s="57">
        <f>HB204*'DEPRECATED - DT-Prelim Calcs'!$C$11+HD204</f>
        <v>-192.64328660925571</v>
      </c>
      <c r="HH205" s="1">
        <v>1</v>
      </c>
      <c r="HJ205" s="61">
        <v>6</v>
      </c>
      <c r="HR205" s="46">
        <f t="shared" si="335"/>
        <v>1</v>
      </c>
      <c r="HS205" s="57">
        <f>HQ204*'DEPRECATED - DT-Prelim Calcs'!$C$11+HS204</f>
        <v>-464.71326243483099</v>
      </c>
      <c r="HW205" s="1">
        <v>1</v>
      </c>
      <c r="HY205" s="61">
        <v>6</v>
      </c>
      <c r="IG205" s="46">
        <f t="shared" si="338"/>
        <v>1</v>
      </c>
      <c r="IH205" s="57">
        <f>IF204*'DEPRECATED - DT-Prelim Calcs'!$C$11+IH204</f>
        <v>-123.20632279788241</v>
      </c>
      <c r="IL205" s="1">
        <v>1</v>
      </c>
      <c r="IN205" s="61">
        <v>6</v>
      </c>
      <c r="IV205" s="46">
        <f t="shared" si="341"/>
        <v>1</v>
      </c>
      <c r="IW205" s="57">
        <f>IU204*'DEPRECATED - DT-Prelim Calcs'!$C$11+IW204</f>
        <v>-52.480202571766981</v>
      </c>
      <c r="JA205" s="1">
        <v>1</v>
      </c>
      <c r="JC205" s="61">
        <v>6</v>
      </c>
      <c r="JK205" s="46">
        <f t="shared" si="344"/>
        <v>1</v>
      </c>
      <c r="JL205" s="57">
        <f>JJ204*'DEPRECATED - DT-Prelim Calcs'!$C$11+JL204</f>
        <v>-1157.446452960952</v>
      </c>
      <c r="JP205" s="1">
        <v>1</v>
      </c>
      <c r="JR205" s="61">
        <v>6</v>
      </c>
      <c r="JZ205" s="46">
        <f t="shared" si="346"/>
        <v>1</v>
      </c>
      <c r="KA205" s="57">
        <f>JY204*'DEPRECATED - DT-Prelim Calcs'!$C$11+KA204</f>
        <v>-957.9938281917058</v>
      </c>
      <c r="KE205" s="1">
        <v>1</v>
      </c>
      <c r="KG205" s="61">
        <v>6</v>
      </c>
      <c r="KO205" s="46">
        <f t="shared" si="348"/>
        <v>1</v>
      </c>
      <c r="KP205" s="57">
        <f>KN204*'DEPRECATED - DT-Prelim Calcs'!$C$11+KP204</f>
        <v>-289.04123386763945</v>
      </c>
      <c r="KT205" s="1">
        <v>1</v>
      </c>
      <c r="KV205" s="61">
        <v>6</v>
      </c>
      <c r="LD205" s="46">
        <f t="shared" si="350"/>
        <v>1</v>
      </c>
      <c r="LE205" s="57">
        <f>LC204*'DEPRECATED - DT-Prelim Calcs'!$C$11+LE204</f>
        <v>-849.06978070971968</v>
      </c>
      <c r="LI205" s="1">
        <v>1</v>
      </c>
      <c r="LK205" s="61">
        <v>6</v>
      </c>
      <c r="LS205" s="46">
        <f t="shared" si="352"/>
        <v>1</v>
      </c>
      <c r="LT205" s="57">
        <f>LR204*'DEPRECATED - DT-Prelim Calcs'!$C$11+LT204</f>
        <v>-97.955774803654194</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2019-12-16T22:53:56Z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